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185.xml" ContentType="application/vnd.openxmlformats-officedocument.spreadsheetml.externalLink+xml"/>
  <Override PartName="/xl/externalLinks/externalLink186.xml" ContentType="application/vnd.openxmlformats-officedocument.spreadsheetml.externalLink+xml"/>
  <Override PartName="/xl/externalLinks/externalLink187.xml" ContentType="application/vnd.openxmlformats-officedocument.spreadsheetml.externalLink+xml"/>
  <Override PartName="/xl/externalLinks/externalLink188.xml" ContentType="application/vnd.openxmlformats-officedocument.spreadsheetml.externalLink+xml"/>
  <Override PartName="/xl/externalLinks/externalLink189.xml" ContentType="application/vnd.openxmlformats-officedocument.spreadsheetml.externalLink+xml"/>
  <Override PartName="/xl/externalLinks/externalLink190.xml" ContentType="application/vnd.openxmlformats-officedocument.spreadsheetml.externalLink+xml"/>
  <Override PartName="/xl/externalLinks/externalLink191.xml" ContentType="application/vnd.openxmlformats-officedocument.spreadsheetml.externalLink+xml"/>
  <Override PartName="/xl/externalLinks/externalLink192.xml" ContentType="application/vnd.openxmlformats-officedocument.spreadsheetml.externalLink+xml"/>
  <Override PartName="/xl/externalLinks/externalLink193.xml" ContentType="application/vnd.openxmlformats-officedocument.spreadsheetml.externalLink+xml"/>
  <Override PartName="/xl/externalLinks/externalLink194.xml" ContentType="application/vnd.openxmlformats-officedocument.spreadsheetml.externalLink+xml"/>
  <Override PartName="/xl/externalLinks/externalLink195.xml" ContentType="application/vnd.openxmlformats-officedocument.spreadsheetml.externalLink+xml"/>
  <Override PartName="/xl/externalLinks/externalLink196.xml" ContentType="application/vnd.openxmlformats-officedocument.spreadsheetml.externalLink+xml"/>
  <Override PartName="/xl/externalLinks/externalLink197.xml" ContentType="application/vnd.openxmlformats-officedocument.spreadsheetml.externalLink+xml"/>
  <Override PartName="/xl/externalLinks/externalLink198.xml" ContentType="application/vnd.openxmlformats-officedocument.spreadsheetml.externalLink+xml"/>
  <Override PartName="/xl/externalLinks/externalLink199.xml" ContentType="application/vnd.openxmlformats-officedocument.spreadsheetml.externalLink+xml"/>
  <Override PartName="/xl/externalLinks/externalLink200.xml" ContentType="application/vnd.openxmlformats-officedocument.spreadsheetml.externalLink+xml"/>
  <Override PartName="/xl/externalLinks/externalLink201.xml" ContentType="application/vnd.openxmlformats-officedocument.spreadsheetml.externalLink+xml"/>
  <Override PartName="/xl/externalLinks/externalLink202.xml" ContentType="application/vnd.openxmlformats-officedocument.spreadsheetml.externalLink+xml"/>
  <Override PartName="/xl/externalLinks/externalLink203.xml" ContentType="application/vnd.openxmlformats-officedocument.spreadsheetml.externalLink+xml"/>
  <Override PartName="/xl/externalLinks/externalLink204.xml" ContentType="application/vnd.openxmlformats-officedocument.spreadsheetml.externalLink+xml"/>
  <Override PartName="/xl/externalLinks/externalLink205.xml" ContentType="application/vnd.openxmlformats-officedocument.spreadsheetml.externalLink+xml"/>
  <Override PartName="/xl/externalLinks/externalLink206.xml" ContentType="application/vnd.openxmlformats-officedocument.spreadsheetml.externalLink+xml"/>
  <Override PartName="/xl/externalLinks/externalLink207.xml" ContentType="application/vnd.openxmlformats-officedocument.spreadsheetml.externalLink+xml"/>
  <Override PartName="/xl/externalLinks/externalLink208.xml" ContentType="application/vnd.openxmlformats-officedocument.spreadsheetml.externalLink+xml"/>
  <Override PartName="/xl/externalLinks/externalLink20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ndres Sanchez\Desktop\Varios\Analisis Presupuesto San Andrés\"/>
    </mc:Choice>
  </mc:AlternateContent>
  <xr:revisionPtr revIDLastSave="0" documentId="13_ncr:1_{D34BCF4A-E2E7-469B-B194-66AC817706DA}" xr6:coauthVersionLast="47" xr6:coauthVersionMax="47" xr10:uidLastSave="{00000000-0000-0000-0000-000000000000}"/>
  <bookViews>
    <workbookView xWindow="30" yWindow="0" windowWidth="20460" windowHeight="10920" firstSheet="5" activeTab="7" xr2:uid="{00000000-000D-0000-FFFF-FFFF00000000}"/>
  </bookViews>
  <sheets>
    <sheet name="SALIDA SINCO PPTO" sheetId="6" r:id="rId1"/>
    <sheet name="SALIDA INSUMOS SINCO" sheetId="2" state="hidden" r:id="rId2"/>
    <sheet name="SALIDA SINCO INTERNO" sheetId="18" r:id="rId3"/>
    <sheet name="INFO GNRAL" sheetId="8" state="hidden" r:id="rId4"/>
    <sheet name="RESUMEN POR CAPITULOS" sheetId="10" r:id="rId5"/>
    <sheet name="RESUMEN CAP - Gráfico" sheetId="22" r:id="rId6"/>
    <sheet name="ParetoPresupuesto" sheetId="4" r:id="rId7"/>
    <sheet name="1.Insumos Ofi vs Int" sheetId="17" r:id="rId8"/>
    <sheet name="Hoja3" sheetId="24" r:id="rId9"/>
    <sheet name="AnalisisDelProyecto" sheetId="12" r:id="rId10"/>
    <sheet name="Explosion de Insumos(preciosOf)" sheetId="3" state="hidden" r:id="rId11"/>
    <sheet name="Analisis transporte" sheetId="13" r:id="rId12"/>
    <sheet name="Analisis Mano Obra" sheetId="16" r:id="rId13"/>
    <sheet name="AIU " sheetId="19" r:id="rId14"/>
    <sheet name="Organigrama" sheetId="23" r:id="rId15"/>
    <sheet name="AIU  (2)" sheetId="20" state="hidden" r:id="rId16"/>
    <sheet name="cotElectrica" sheetId="21" r:id="rId17"/>
    <sheet name="Hoja1" sheetId="14" state="hidden" r:id="rId18"/>
    <sheet name="Hoja2" sheetId="15" state="hidden" r:id="rId19"/>
    <sheet name="Presupuesto" sheetId="1" state="hidden" r:id="rId20"/>
  </sheets>
  <externalReferences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  <externalReference r:id="rId202"/>
    <externalReference r:id="rId203"/>
    <externalReference r:id="rId204"/>
    <externalReference r:id="rId205"/>
    <externalReference r:id="rId206"/>
    <externalReference r:id="rId207"/>
    <externalReference r:id="rId208"/>
    <externalReference r:id="rId209"/>
    <externalReference r:id="rId210"/>
    <externalReference r:id="rId211"/>
    <externalReference r:id="rId212"/>
    <externalReference r:id="rId213"/>
    <externalReference r:id="rId214"/>
    <externalReference r:id="rId215"/>
    <externalReference r:id="rId216"/>
    <externalReference r:id="rId217"/>
    <externalReference r:id="rId218"/>
    <externalReference r:id="rId219"/>
    <externalReference r:id="rId220"/>
    <externalReference r:id="rId221"/>
    <externalReference r:id="rId222"/>
    <externalReference r:id="rId223"/>
    <externalReference r:id="rId224"/>
    <externalReference r:id="rId225"/>
    <externalReference r:id="rId226"/>
    <externalReference r:id="rId227"/>
    <externalReference r:id="rId228"/>
    <externalReference r:id="rId229"/>
  </externalReferences>
  <definedNames>
    <definedName name="\0" localSheetId="13">#REF!</definedName>
    <definedName name="\0" localSheetId="15">#REF!</definedName>
    <definedName name="\0">#REF!</definedName>
    <definedName name="\00" localSheetId="13">#REF!</definedName>
    <definedName name="\00" localSheetId="15">#REF!</definedName>
    <definedName name="\00">#REF!</definedName>
    <definedName name="\a" localSheetId="13">#REF!</definedName>
    <definedName name="\a" localSheetId="15">#REF!</definedName>
    <definedName name="\a">#REF!</definedName>
    <definedName name="\AA" localSheetId="13">[1]LIQUIDACION!#REF!</definedName>
    <definedName name="\AA" localSheetId="15">[1]LIQUIDACION!#REF!</definedName>
    <definedName name="\AA">[1]LIQUIDACION!#REF!</definedName>
    <definedName name="\b" localSheetId="13">[2]STRSUMM0!#REF!</definedName>
    <definedName name="\b" localSheetId="15">[2]STRSUMM0!#REF!</definedName>
    <definedName name="\b">[2]STRSUMM0!#REF!</definedName>
    <definedName name="\bb" localSheetId="13">[2]STRSUMM0!#REF!</definedName>
    <definedName name="\bb" localSheetId="15">[2]STRSUMM0!#REF!</definedName>
    <definedName name="\bb">[2]STRSUMM0!#REF!</definedName>
    <definedName name="\c" localSheetId="13">#REF!</definedName>
    <definedName name="\c" localSheetId="15">#REF!</definedName>
    <definedName name="\c">#REF!</definedName>
    <definedName name="\E" localSheetId="13">#REF!</definedName>
    <definedName name="\E" localSheetId="15">#REF!</definedName>
    <definedName name="\E">#REF!</definedName>
    <definedName name="\EE" localSheetId="13">#REF!</definedName>
    <definedName name="\EE" localSheetId="15">#REF!</definedName>
    <definedName name="\EE">#REF!</definedName>
    <definedName name="\G">#REF!</definedName>
    <definedName name="\k">'[3]7422CW00'!#REF!</definedName>
    <definedName name="\l">[4]STRSUMM0!#REF!</definedName>
    <definedName name="\M" localSheetId="13">#REF!</definedName>
    <definedName name="\M" localSheetId="15">#REF!</definedName>
    <definedName name="\M">#REF!</definedName>
    <definedName name="\ñ">'[5]7422CW00'!#REF!</definedName>
    <definedName name="\P" localSheetId="13">#REF!</definedName>
    <definedName name="\P" localSheetId="15">#REF!</definedName>
    <definedName name="\P">#REF!</definedName>
    <definedName name="\R" localSheetId="13">#REF!</definedName>
    <definedName name="\R" localSheetId="15">#REF!</definedName>
    <definedName name="\R">#REF!</definedName>
    <definedName name="\s" localSheetId="13">#REF!</definedName>
    <definedName name="\s" localSheetId="15">#REF!</definedName>
    <definedName name="\s">#REF!</definedName>
    <definedName name="\V">#REF!</definedName>
    <definedName name="\X" localSheetId="13">'AIU '!ERR</definedName>
    <definedName name="\X" localSheetId="15">'AIU  (2)'!ERR</definedName>
    <definedName name="\X" localSheetId="12">'Analisis Mano Obra'!ERR</definedName>
    <definedName name="\X">[0]!ERR</definedName>
    <definedName name="\Z" localSheetId="13">'AIU '!ERR</definedName>
    <definedName name="\Z" localSheetId="15">'AIU  (2)'!ERR</definedName>
    <definedName name="\Z" localSheetId="12">'Analisis Mano Obra'!ERR</definedName>
    <definedName name="\Z">[0]!ERR</definedName>
    <definedName name="_________________________________________________________FS01">#N/A</definedName>
    <definedName name="_________________________________________________________mun2" localSheetId="13">[6]PESOS!#REF!</definedName>
    <definedName name="_________________________________________________________mun2" localSheetId="15">[6]PESOS!#REF!</definedName>
    <definedName name="_________________________________________________________mun2" localSheetId="12">[6]PESOS!#REF!</definedName>
    <definedName name="_________________________________________________________mun2">[6]PESOS!#REF!</definedName>
    <definedName name="_________AFC1">[7]INV!$A$25:$D$28</definedName>
    <definedName name="_________AFC3">[7]INV!$F$25:$I$28</definedName>
    <definedName name="_________AFC5">[7]INV!$K$25:$N$28</definedName>
    <definedName name="_________BGC1">[7]INV!$A$5:$D$8</definedName>
    <definedName name="_________BGC3">[7]INV!$F$5:$I$8</definedName>
    <definedName name="_________BGC5">[7]INV!$K$5:$N$8</definedName>
    <definedName name="_________CAC1">[7]INV!$A$19:$D$22</definedName>
    <definedName name="_________CAC3">[7]INV!$F$19:$I$22</definedName>
    <definedName name="_________CAC5">[7]INV!$K$19:$N$22</definedName>
    <definedName name="_________key2" localSheetId="13" hidden="1">[8]INST!#REF!</definedName>
    <definedName name="_________key2" localSheetId="15" hidden="1">[8]INST!#REF!</definedName>
    <definedName name="_________key2" hidden="1">[8]INST!#REF!</definedName>
    <definedName name="_________PJ50" localSheetId="13">#REF!</definedName>
    <definedName name="_________PJ50" localSheetId="15">#REF!</definedName>
    <definedName name="_________PJ50">#REF!</definedName>
    <definedName name="_________SBC1">[7]INV!$A$12:$D$15</definedName>
    <definedName name="_________SBC3">[7]INV!$F$12:$I$15</definedName>
    <definedName name="_________SBC5">[7]INV!$K$12:$N$15</definedName>
    <definedName name="________AFC1">[7]INV!$A$25:$D$28</definedName>
    <definedName name="________AFC3">[7]INV!$F$25:$I$28</definedName>
    <definedName name="________AFC5">[7]INV!$K$25:$N$28</definedName>
    <definedName name="________BGC1">[7]INV!$A$5:$D$8</definedName>
    <definedName name="________BGC3">[7]INV!$F$5:$I$8</definedName>
    <definedName name="________BGC5">[7]INV!$K$5:$N$8</definedName>
    <definedName name="________CAC1">[7]INV!$A$19:$D$22</definedName>
    <definedName name="________CAC3">[7]INV!$F$19:$I$22</definedName>
    <definedName name="________CAC5">[7]INV!$K$19:$N$22</definedName>
    <definedName name="________key2" localSheetId="13" hidden="1">[9]INST!#REF!</definedName>
    <definedName name="________key2" localSheetId="15" hidden="1">[9]INST!#REF!</definedName>
    <definedName name="________key2" hidden="1">[9]INST!#REF!</definedName>
    <definedName name="________key3" localSheetId="13" hidden="1">#REF!</definedName>
    <definedName name="________key3" localSheetId="15" hidden="1">#REF!</definedName>
    <definedName name="________key3" hidden="1">#REF!</definedName>
    <definedName name="________MA2" localSheetId="13">#REF!</definedName>
    <definedName name="________MA2" localSheetId="15">#REF!</definedName>
    <definedName name="________MA2">#REF!</definedName>
    <definedName name="________PJ50" localSheetId="13">#REF!</definedName>
    <definedName name="________PJ50" localSheetId="15">#REF!</definedName>
    <definedName name="________PJ50">#REF!</definedName>
    <definedName name="________SBC1">[7]INV!$A$12:$D$15</definedName>
    <definedName name="________SBC3">[7]INV!$F$12:$I$15</definedName>
    <definedName name="________SBC5">[7]INV!$K$12:$N$15</definedName>
    <definedName name="_______AFC1">[7]INV!$A$25:$D$28</definedName>
    <definedName name="_______AFC3">[7]INV!$F$25:$I$28</definedName>
    <definedName name="_______AFC5">[7]INV!$K$25:$N$28</definedName>
    <definedName name="_______BGC1">[7]INV!$A$5:$D$8</definedName>
    <definedName name="_______BGC3">[7]INV!$F$5:$I$8</definedName>
    <definedName name="_______BGC5">[7]INV!$K$5:$N$8</definedName>
    <definedName name="_______CAC1">[7]INV!$A$19:$D$22</definedName>
    <definedName name="_______CAC3">[7]INV!$F$19:$I$22</definedName>
    <definedName name="_______CAC5">[7]INV!$K$19:$N$22</definedName>
    <definedName name="_______MA2" localSheetId="13">#REF!</definedName>
    <definedName name="_______MA2" localSheetId="15">#REF!</definedName>
    <definedName name="_______MA2">#REF!</definedName>
    <definedName name="_______PJ50" localSheetId="13">#REF!</definedName>
    <definedName name="_______PJ50" localSheetId="15">#REF!</definedName>
    <definedName name="_______PJ50">#REF!</definedName>
    <definedName name="_______SBC1">[7]INV!$A$12:$D$15</definedName>
    <definedName name="_______SBC3">[7]INV!$F$12:$I$15</definedName>
    <definedName name="_______SBC5">[7]INV!$K$12:$N$15</definedName>
    <definedName name="______AFC1">[7]INV!$A$25:$D$28</definedName>
    <definedName name="______AFC3">[7]INV!$F$25:$I$28</definedName>
    <definedName name="______AFC5">[7]INV!$K$25:$N$28</definedName>
    <definedName name="______BGC1">[7]INV!$A$5:$D$8</definedName>
    <definedName name="______BGC3">[7]INV!$F$5:$I$8</definedName>
    <definedName name="______BGC5">[7]INV!$K$5:$N$8</definedName>
    <definedName name="______CAC1">[7]INV!$A$19:$D$22</definedName>
    <definedName name="______CAC3">[7]INV!$F$19:$I$22</definedName>
    <definedName name="______CAC5">[7]INV!$K$19:$N$22</definedName>
    <definedName name="______MA2" localSheetId="13">#REF!</definedName>
    <definedName name="______MA2" localSheetId="15">#REF!</definedName>
    <definedName name="______MA2">#REF!</definedName>
    <definedName name="______PJ50" localSheetId="13">#REF!</definedName>
    <definedName name="______PJ50" localSheetId="15">#REF!</definedName>
    <definedName name="______PJ50">#REF!</definedName>
    <definedName name="______pr01" localSheetId="13">#REF!</definedName>
    <definedName name="______pr01" localSheetId="15">#REF!</definedName>
    <definedName name="______pr01">#REF!</definedName>
    <definedName name="______pr02">#REF!</definedName>
    <definedName name="______pr03">#REF!</definedName>
    <definedName name="______pr04">#REF!</definedName>
    <definedName name="______pr05">#REF!</definedName>
    <definedName name="______pr06">#REF!</definedName>
    <definedName name="______pr07">#REF!</definedName>
    <definedName name="______pr08">#REF!</definedName>
    <definedName name="______pr09">#REF!</definedName>
    <definedName name="______pr10">#REF!</definedName>
    <definedName name="______pr11">#REF!</definedName>
    <definedName name="______pr12">#REF!</definedName>
    <definedName name="______pr13">#REF!</definedName>
    <definedName name="______pr14">#REF!</definedName>
    <definedName name="______pr15">#REF!</definedName>
    <definedName name="______pr16">#REF!</definedName>
    <definedName name="______pr17">#REF!</definedName>
    <definedName name="______pr18">#REF!</definedName>
    <definedName name="______pr19">#REF!</definedName>
    <definedName name="______pr20">#REF!</definedName>
    <definedName name="______pr21">#REF!</definedName>
    <definedName name="______pr22">#REF!</definedName>
    <definedName name="______pr23">#REF!</definedName>
    <definedName name="______pr24">#REF!</definedName>
    <definedName name="______pr25">#REF!</definedName>
    <definedName name="______pr26">#REF!</definedName>
    <definedName name="______pr27">#REF!</definedName>
    <definedName name="______pr28">#REF!</definedName>
    <definedName name="______pr29">#REF!</definedName>
    <definedName name="______pr30">#REF!</definedName>
    <definedName name="______pr31">#REF!</definedName>
    <definedName name="______pr32">#REF!</definedName>
    <definedName name="______pr33">#REF!</definedName>
    <definedName name="______pr34">#REF!</definedName>
    <definedName name="______pr35">#REF!</definedName>
    <definedName name="______pr36">#REF!</definedName>
    <definedName name="______pr37">#REF!</definedName>
    <definedName name="______pr38">#REF!</definedName>
    <definedName name="______pr39">#REF!</definedName>
    <definedName name="______pr40">#REF!</definedName>
    <definedName name="______pr41">#REF!</definedName>
    <definedName name="______pr42">#REF!</definedName>
    <definedName name="______pr43">#REF!</definedName>
    <definedName name="______pr44">#REF!</definedName>
    <definedName name="______pr45">#REF!</definedName>
    <definedName name="______pr46">#REF!</definedName>
    <definedName name="______pr47">#REF!</definedName>
    <definedName name="______pr48">#REF!</definedName>
    <definedName name="______pr49">#REF!</definedName>
    <definedName name="______pr50">#REF!</definedName>
    <definedName name="______pr51">#REF!</definedName>
    <definedName name="______pr52">#REF!</definedName>
    <definedName name="______pr53">#REF!</definedName>
    <definedName name="______pr54">#REF!</definedName>
    <definedName name="______pr55">#REF!</definedName>
    <definedName name="______pr56">#REF!</definedName>
    <definedName name="______pr57">#REF!</definedName>
    <definedName name="______pr58">#REF!</definedName>
    <definedName name="______pr59">#REF!</definedName>
    <definedName name="______pr60">#REF!</definedName>
    <definedName name="______pr61">#REF!</definedName>
    <definedName name="______pr62">#REF!</definedName>
    <definedName name="______pr63">#REF!</definedName>
    <definedName name="______pr64">#REF!</definedName>
    <definedName name="______pr65">#REF!</definedName>
    <definedName name="______pr66">#REF!</definedName>
    <definedName name="______pr67">#REF!</definedName>
    <definedName name="______pr68">#REF!</definedName>
    <definedName name="______pr69">#REF!</definedName>
    <definedName name="______pr70">#REF!</definedName>
    <definedName name="______pr71">#REF!</definedName>
    <definedName name="______pr72">#REF!</definedName>
    <definedName name="______SBC1">[7]INV!$A$12:$D$15</definedName>
    <definedName name="______SBC3">[7]INV!$F$12:$I$15</definedName>
    <definedName name="______SBC5">[7]INV!$K$12:$N$15</definedName>
    <definedName name="______xlnm.Criteria">#N/A</definedName>
    <definedName name="______xlnm.Database">#N/A</definedName>
    <definedName name="______xlnm.Extract">#N/A</definedName>
    <definedName name="______xlnm.Print_Area">#N/A</definedName>
    <definedName name="______xlnm.Print_Titles">#N/A</definedName>
    <definedName name="_____AFC1">[7]INV!$A$25:$D$28</definedName>
    <definedName name="_____AFC3">[7]INV!$F$25:$I$28</definedName>
    <definedName name="_____AFC5">[7]INV!$K$25:$N$28</definedName>
    <definedName name="_____ane7" localSheetId="13">[10]!_xlbgnm.ane7</definedName>
    <definedName name="_____ane7" localSheetId="15">[10]!_xlbgnm.ane7</definedName>
    <definedName name="_____ane7" localSheetId="9">[10]!_xlbgnm.ane7</definedName>
    <definedName name="_____ane7" localSheetId="4">[10]!_xlbgnm.ane7</definedName>
    <definedName name="_____ane7">[10]!_xlbgnm.ane7</definedName>
    <definedName name="_____ane8" localSheetId="13">[10]!_xlbgnm.ane8</definedName>
    <definedName name="_____ane8" localSheetId="15">[10]!_xlbgnm.ane8</definedName>
    <definedName name="_____ane8" localSheetId="9">[10]!_xlbgnm.ane8</definedName>
    <definedName name="_____ane8" localSheetId="4">[10]!_xlbgnm.ane8</definedName>
    <definedName name="_____ane8">[10]!_xlbgnm.ane8</definedName>
    <definedName name="_____Atp2">[11]EMPRESA!$F$22</definedName>
    <definedName name="_____BGC1">[7]INV!$A$5:$D$8</definedName>
    <definedName name="_____BGC3">[7]INV!$F$5:$I$8</definedName>
    <definedName name="_____BGC5">[7]INV!$K$5:$N$8</definedName>
    <definedName name="_____CAC1">[7]INV!$A$19:$D$22</definedName>
    <definedName name="_____CAC3">[7]INV!$F$19:$I$22</definedName>
    <definedName name="_____CAC5">[7]INV!$K$19:$N$22</definedName>
    <definedName name="_____DCI1" localSheetId="13">[12]Tablas!#REF!</definedName>
    <definedName name="_____DCI1" localSheetId="15">[12]Tablas!#REF!</definedName>
    <definedName name="_____DCI1">[12]Tablas!#REF!</definedName>
    <definedName name="_____DDS1" localSheetId="13">[12]Tablas!#REF!</definedName>
    <definedName name="_____DDS1" localSheetId="15">[12]Tablas!#REF!</definedName>
    <definedName name="_____DDS1">[12]Tablas!#REF!</definedName>
    <definedName name="_____DGO1" localSheetId="13">[12]Tablas!#REF!</definedName>
    <definedName name="_____DGO1" localSheetId="15">[12]Tablas!#REF!</definedName>
    <definedName name="_____DGO1">[12]Tablas!#REF!</definedName>
    <definedName name="_____DGP1" localSheetId="13">[12]Tablas!#REF!</definedName>
    <definedName name="_____DGP1" localSheetId="15">[12]Tablas!#REF!</definedName>
    <definedName name="_____DGP1">[12]Tablas!#REF!</definedName>
    <definedName name="_____DIJ1">[12]Tablas!#REF!</definedName>
    <definedName name="_____DPI1">[12]Tablas!#REF!</definedName>
    <definedName name="_____DPY1">[12]Tablas!#REF!</definedName>
    <definedName name="_____DRI1">[12]Tablas!#REF!</definedName>
    <definedName name="_____DRL1">[12]Tablas!#REF!</definedName>
    <definedName name="_____DSP1">[12]Tablas!#REF!</definedName>
    <definedName name="_____ECP1">[12]Tablas!#REF!</definedName>
    <definedName name="_____ICP1">[12]Tablas!#REF!</definedName>
    <definedName name="_____MA2" localSheetId="13">#REF!</definedName>
    <definedName name="_____MA2" localSheetId="15">#REF!</definedName>
    <definedName name="_____MA2">#REF!</definedName>
    <definedName name="_____OCD1">[12]Tablas!#REF!</definedName>
    <definedName name="_____OCI1">[12]Tablas!#REF!</definedName>
    <definedName name="_____PJ50" localSheetId="13">#REF!</definedName>
    <definedName name="_____PJ50" localSheetId="15">#REF!</definedName>
    <definedName name="_____PJ50">#REF!</definedName>
    <definedName name="_____pr01" localSheetId="13">#REF!</definedName>
    <definedName name="_____pr01" localSheetId="15">#REF!</definedName>
    <definedName name="_____pr01">#REF!</definedName>
    <definedName name="_____pr02" localSheetId="13">#REF!</definedName>
    <definedName name="_____pr02" localSheetId="15">#REF!</definedName>
    <definedName name="_____pr02">#REF!</definedName>
    <definedName name="_____pr03">#REF!</definedName>
    <definedName name="_____pr04">#REF!</definedName>
    <definedName name="_____pr05">#REF!</definedName>
    <definedName name="_____pr06">#REF!</definedName>
    <definedName name="_____pr07">#REF!</definedName>
    <definedName name="_____pr08">#REF!</definedName>
    <definedName name="_____pr09">#REF!</definedName>
    <definedName name="_____pr10">#REF!</definedName>
    <definedName name="_____pr11">#REF!</definedName>
    <definedName name="_____pr12">#REF!</definedName>
    <definedName name="_____pr13">#REF!</definedName>
    <definedName name="_____pr14">#REF!</definedName>
    <definedName name="_____pr15">#REF!</definedName>
    <definedName name="_____pr16">#REF!</definedName>
    <definedName name="_____pr17">#REF!</definedName>
    <definedName name="_____pr18">#REF!</definedName>
    <definedName name="_____pr19">#REF!</definedName>
    <definedName name="_____pr20">#REF!</definedName>
    <definedName name="_____pr21">#REF!</definedName>
    <definedName name="_____pr22">#REF!</definedName>
    <definedName name="_____pr23">#REF!</definedName>
    <definedName name="_____pr24">#REF!</definedName>
    <definedName name="_____pr25">#REF!</definedName>
    <definedName name="_____pr26">#REF!</definedName>
    <definedName name="_____pr27">#REF!</definedName>
    <definedName name="_____pr28">#REF!</definedName>
    <definedName name="_____pr29">#REF!</definedName>
    <definedName name="_____pr30">#REF!</definedName>
    <definedName name="_____pr31">#REF!</definedName>
    <definedName name="_____pr32">#REF!</definedName>
    <definedName name="_____pr33">#REF!</definedName>
    <definedName name="_____pr34">#REF!</definedName>
    <definedName name="_____pr35">#REF!</definedName>
    <definedName name="_____pr36">#REF!</definedName>
    <definedName name="_____pr37">#REF!</definedName>
    <definedName name="_____pr38">#REF!</definedName>
    <definedName name="_____pr39">#REF!</definedName>
    <definedName name="_____pr40">#REF!</definedName>
    <definedName name="_____pr41">#REF!</definedName>
    <definedName name="_____pr42">#REF!</definedName>
    <definedName name="_____pr43">#REF!</definedName>
    <definedName name="_____pr44">#REF!</definedName>
    <definedName name="_____pr45">#REF!</definedName>
    <definedName name="_____pr46">#REF!</definedName>
    <definedName name="_____pr47">#REF!</definedName>
    <definedName name="_____pr48">#REF!</definedName>
    <definedName name="_____pr49">#REF!</definedName>
    <definedName name="_____pr50">#REF!</definedName>
    <definedName name="_____pr51">#REF!</definedName>
    <definedName name="_____pr52">#REF!</definedName>
    <definedName name="_____pr53">#REF!</definedName>
    <definedName name="_____pr54">#REF!</definedName>
    <definedName name="_____pr55">#REF!</definedName>
    <definedName name="_____pr56">#REF!</definedName>
    <definedName name="_____pr57">#REF!</definedName>
    <definedName name="_____pr58">#REF!</definedName>
    <definedName name="_____pr59">#REF!</definedName>
    <definedName name="_____pr60">#REF!</definedName>
    <definedName name="_____pr61">#REF!</definedName>
    <definedName name="_____pr62">#REF!</definedName>
    <definedName name="_____pr63">#REF!</definedName>
    <definedName name="_____pr64">#REF!</definedName>
    <definedName name="_____pr65">#REF!</definedName>
    <definedName name="_____pr66">#REF!</definedName>
    <definedName name="_____pr67">#REF!</definedName>
    <definedName name="_____pr68">#REF!</definedName>
    <definedName name="_____pr69">#REF!</definedName>
    <definedName name="_____pr70">#REF!</definedName>
    <definedName name="_____pr71">#REF!</definedName>
    <definedName name="_____pr72">#REF!</definedName>
    <definedName name="_____SBC1">[7]INV!$A$12:$D$15</definedName>
    <definedName name="_____SBC3">[7]INV!$F$12:$I$15</definedName>
    <definedName name="_____SBC5">[7]INV!$K$12:$N$15</definedName>
    <definedName name="_____VEX1" localSheetId="13">[12]Tablas!#REF!</definedName>
    <definedName name="_____VEX1" localSheetId="15">[12]Tablas!#REF!</definedName>
    <definedName name="_____VEX1">[12]Tablas!#REF!</definedName>
    <definedName name="_____VFA1" localSheetId="13">[12]Tablas!#REF!</definedName>
    <definedName name="_____VFA1" localSheetId="15">[12]Tablas!#REF!</definedName>
    <definedName name="_____VFA1">[12]Tablas!#REF!</definedName>
    <definedName name="_____VIT1" localSheetId="13">[12]Tablas!#REF!</definedName>
    <definedName name="_____VIT1" localSheetId="15">[12]Tablas!#REF!</definedName>
    <definedName name="_____VIT1">[12]Tablas!#REF!</definedName>
    <definedName name="_____VPR1" localSheetId="13">[12]Tablas!#REF!</definedName>
    <definedName name="_____VPR1" localSheetId="15">[12]Tablas!#REF!</definedName>
    <definedName name="_____VPR1">[12]Tablas!#REF!</definedName>
    <definedName name="_____VPR2">[13]Tablas!#REF!</definedName>
    <definedName name="_____VRP1">[12]Tablas!#REF!</definedName>
    <definedName name="_____VSM1">[12]Tablas!#REF!</definedName>
    <definedName name="_____xlnm.Criteria">#N/A</definedName>
    <definedName name="_____xlnm.Database">#N/A</definedName>
    <definedName name="_____xlnm.Extract">#N/A</definedName>
    <definedName name="_____xlnm.Print_Area">#N/A</definedName>
    <definedName name="_____xlnm.Print_Titles">#N/A</definedName>
    <definedName name="____AFC1">[7]INV!$A$25:$D$28</definedName>
    <definedName name="____AFC3">[7]INV!$F$25:$I$28</definedName>
    <definedName name="____AFC5">[7]INV!$K$25:$N$28</definedName>
    <definedName name="____ane7" localSheetId="13">[14]!_xlbgnm.ane7</definedName>
    <definedName name="____ane7" localSheetId="15">[14]!_xlbgnm.ane7</definedName>
    <definedName name="____ane7" localSheetId="9">[14]!_xlbgnm.ane7</definedName>
    <definedName name="____ane7" localSheetId="4">[14]!_xlbgnm.ane7</definedName>
    <definedName name="____ane7">[14]!_xlbgnm.ane7</definedName>
    <definedName name="____ane8" localSheetId="13">[14]!_xlbgnm.ane8</definedName>
    <definedName name="____ane8" localSheetId="15">[14]!_xlbgnm.ane8</definedName>
    <definedName name="____ane8" localSheetId="9">[14]!_xlbgnm.ane8</definedName>
    <definedName name="____ane8" localSheetId="4">[14]!_xlbgnm.ane8</definedName>
    <definedName name="____ane8">[14]!_xlbgnm.ane8</definedName>
    <definedName name="____Atp2">[15]EMPRESA!$F$22</definedName>
    <definedName name="____BGC1">[7]INV!$A$5:$D$8</definedName>
    <definedName name="____BGC3">[7]INV!$F$5:$I$8</definedName>
    <definedName name="____BGC5">[7]INV!$K$5:$N$8</definedName>
    <definedName name="____CAC1">[7]INV!$A$19:$D$22</definedName>
    <definedName name="____CAC3">[7]INV!$F$19:$I$22</definedName>
    <definedName name="____CAC5">[7]INV!$K$19:$N$22</definedName>
    <definedName name="____COM1" localSheetId="13">#REF!</definedName>
    <definedName name="____COM1" localSheetId="15">#REF!</definedName>
    <definedName name="____COM1">#REF!</definedName>
    <definedName name="____COM10" localSheetId="13">#REF!</definedName>
    <definedName name="____COM10" localSheetId="15">#REF!</definedName>
    <definedName name="____COM10">#REF!</definedName>
    <definedName name="____COM11" localSheetId="13">#REF!</definedName>
    <definedName name="____COM11" localSheetId="15">#REF!</definedName>
    <definedName name="____COM11">#REF!</definedName>
    <definedName name="____COM12">#REF!</definedName>
    <definedName name="____COM13">#REF!</definedName>
    <definedName name="____COM14">#REF!</definedName>
    <definedName name="____COM15">#REF!</definedName>
    <definedName name="____COM16">#REF!</definedName>
    <definedName name="____COM17">#REF!</definedName>
    <definedName name="____COM18">#REF!</definedName>
    <definedName name="____COM19">#REF!</definedName>
    <definedName name="____COM2">#REF!</definedName>
    <definedName name="____COM20">#REF!</definedName>
    <definedName name="____COM21">#REF!</definedName>
    <definedName name="____COM3">#REF!</definedName>
    <definedName name="____COM4">#REF!</definedName>
    <definedName name="____COM5">#REF!</definedName>
    <definedName name="____COM6">#REF!</definedName>
    <definedName name="____COM7">#REF!</definedName>
    <definedName name="____COM8">#REF!</definedName>
    <definedName name="____COM9">#REF!</definedName>
    <definedName name="____DCI1">[12]Tablas!#REF!</definedName>
    <definedName name="____DDS1">[12]Tablas!#REF!</definedName>
    <definedName name="____DGO1">[12]Tablas!#REF!</definedName>
    <definedName name="____DGP1">[12]Tablas!#REF!</definedName>
    <definedName name="____DIJ1">[12]Tablas!#REF!</definedName>
    <definedName name="____DPI1">[12]Tablas!#REF!</definedName>
    <definedName name="____DPY1">[12]Tablas!#REF!</definedName>
    <definedName name="____DRI1">[12]Tablas!#REF!</definedName>
    <definedName name="____DRL1">[12]Tablas!#REF!</definedName>
    <definedName name="____DSP1">[12]Tablas!#REF!</definedName>
    <definedName name="____ECP1">[12]Tablas!#REF!</definedName>
    <definedName name="____ICP1">[12]Tablas!#REF!</definedName>
    <definedName name="____LEY80" localSheetId="13">#REF!</definedName>
    <definedName name="____LEY80" localSheetId="15">#REF!</definedName>
    <definedName name="____LEY80">#REF!</definedName>
    <definedName name="____MA2" localSheetId="13">#REF!</definedName>
    <definedName name="____MA2" localSheetId="15">#REF!</definedName>
    <definedName name="____MA2">#REF!</definedName>
    <definedName name="____OCD1" localSheetId="13">[12]Tablas!#REF!</definedName>
    <definedName name="____OCD1" localSheetId="15">[12]Tablas!#REF!</definedName>
    <definedName name="____OCD1">[12]Tablas!#REF!</definedName>
    <definedName name="____OCI1" localSheetId="13">[12]Tablas!#REF!</definedName>
    <definedName name="____OCI1" localSheetId="15">[12]Tablas!#REF!</definedName>
    <definedName name="____OCI1">[12]Tablas!#REF!</definedName>
    <definedName name="____PJ50" localSheetId="13">#REF!</definedName>
    <definedName name="____PJ50" localSheetId="15">#REF!</definedName>
    <definedName name="____PJ50">#REF!</definedName>
    <definedName name="____pj51" localSheetId="13">#REF!</definedName>
    <definedName name="____pj51" localSheetId="15">#REF!</definedName>
    <definedName name="____pj51">#REF!</definedName>
    <definedName name="____pr01" localSheetId="13">#REF!</definedName>
    <definedName name="____pr01" localSheetId="15">#REF!</definedName>
    <definedName name="____pr01">#REF!</definedName>
    <definedName name="____pr02">#REF!</definedName>
    <definedName name="____pr03">#REF!</definedName>
    <definedName name="____pr04">#REF!</definedName>
    <definedName name="____pr05">#REF!</definedName>
    <definedName name="____pr06">#REF!</definedName>
    <definedName name="____pr07">#REF!</definedName>
    <definedName name="____pr08">#REF!</definedName>
    <definedName name="____pr09">#REF!</definedName>
    <definedName name="____pr10">#REF!</definedName>
    <definedName name="____pr11">#REF!</definedName>
    <definedName name="____pr12">#REF!</definedName>
    <definedName name="____pr13">#REF!</definedName>
    <definedName name="____pr14">#REF!</definedName>
    <definedName name="____pr15">#REF!</definedName>
    <definedName name="____pr16">#REF!</definedName>
    <definedName name="____pr17">#REF!</definedName>
    <definedName name="____pr18">#REF!</definedName>
    <definedName name="____pr19">#REF!</definedName>
    <definedName name="____pr20">#REF!</definedName>
    <definedName name="____pr21">#REF!</definedName>
    <definedName name="____pr22">#REF!</definedName>
    <definedName name="____pr23">#REF!</definedName>
    <definedName name="____pr24">#REF!</definedName>
    <definedName name="____pr25">#REF!</definedName>
    <definedName name="____pr26">#REF!</definedName>
    <definedName name="____pr27">#REF!</definedName>
    <definedName name="____pr28">#REF!</definedName>
    <definedName name="____pr29">#REF!</definedName>
    <definedName name="____pr30">#REF!</definedName>
    <definedName name="____pr31">#REF!</definedName>
    <definedName name="____pr32">#REF!</definedName>
    <definedName name="____pr33">#REF!</definedName>
    <definedName name="____pr34">#REF!</definedName>
    <definedName name="____pr35">#REF!</definedName>
    <definedName name="____pr36">#REF!</definedName>
    <definedName name="____pr37">#REF!</definedName>
    <definedName name="____pr38">#REF!</definedName>
    <definedName name="____pr39">#REF!</definedName>
    <definedName name="____pr40">#REF!</definedName>
    <definedName name="____pr41">#REF!</definedName>
    <definedName name="____pr42">#REF!</definedName>
    <definedName name="____pr43">#REF!</definedName>
    <definedName name="____pr44">#REF!</definedName>
    <definedName name="____pr45">#REF!</definedName>
    <definedName name="____pr46">#REF!</definedName>
    <definedName name="____pr47">#REF!</definedName>
    <definedName name="____pr48">#REF!</definedName>
    <definedName name="____pr49">#REF!</definedName>
    <definedName name="____pr50">#REF!</definedName>
    <definedName name="____pr51">#REF!</definedName>
    <definedName name="____pr52">#REF!</definedName>
    <definedName name="____pr53">#REF!</definedName>
    <definedName name="____pr54">#REF!</definedName>
    <definedName name="____pr55">#REF!</definedName>
    <definedName name="____pr56">#REF!</definedName>
    <definedName name="____pr57">#REF!</definedName>
    <definedName name="____pr58">#REF!</definedName>
    <definedName name="____pr59">#REF!</definedName>
    <definedName name="____pr60">#REF!</definedName>
    <definedName name="____pr61">#REF!</definedName>
    <definedName name="____pr62">#REF!</definedName>
    <definedName name="____pr63">#REF!</definedName>
    <definedName name="____pr64">#REF!</definedName>
    <definedName name="____pr65">#REF!</definedName>
    <definedName name="____pr66">#REF!</definedName>
    <definedName name="____pr67">#REF!</definedName>
    <definedName name="____pr68">#REF!</definedName>
    <definedName name="____pr69">#REF!</definedName>
    <definedName name="____pr70">#REF!</definedName>
    <definedName name="____pr71">#REF!</definedName>
    <definedName name="____pr72">#REF!</definedName>
    <definedName name="____SBC1">[7]INV!$A$12:$D$15</definedName>
    <definedName name="____SBC3">[7]INV!$F$12:$I$15</definedName>
    <definedName name="____SBC5">[7]INV!$K$12:$N$15</definedName>
    <definedName name="____TOP1" localSheetId="13">#REF!</definedName>
    <definedName name="____TOP1" localSheetId="15">#REF!</definedName>
    <definedName name="____TOP1">#REF!</definedName>
    <definedName name="____TOP10" localSheetId="13">#REF!</definedName>
    <definedName name="____TOP10" localSheetId="15">#REF!</definedName>
    <definedName name="____TOP10">#REF!</definedName>
    <definedName name="____TOP2" localSheetId="13">#REF!</definedName>
    <definedName name="____TOP2" localSheetId="15">#REF!</definedName>
    <definedName name="____TOP2">#REF!</definedName>
    <definedName name="____TOP3">#REF!</definedName>
    <definedName name="____TOP4">#REF!</definedName>
    <definedName name="____TOP5">#REF!</definedName>
    <definedName name="____TOP6">#REF!</definedName>
    <definedName name="____TOP7">#REF!</definedName>
    <definedName name="____TOP8">#REF!</definedName>
    <definedName name="____TOP9">#REF!</definedName>
    <definedName name="____VEX1">[12]Tablas!#REF!</definedName>
    <definedName name="____VFA1">[12]Tablas!#REF!</definedName>
    <definedName name="____VIT1">[12]Tablas!#REF!</definedName>
    <definedName name="____VPR1">[12]Tablas!#REF!</definedName>
    <definedName name="____VPR2" localSheetId="13">#REF!</definedName>
    <definedName name="____VPR2" localSheetId="15">#REF!</definedName>
    <definedName name="____VPR2">#REF!</definedName>
    <definedName name="____VRP1">[12]Tablas!#REF!</definedName>
    <definedName name="____VSM1">[12]Tablas!#REF!</definedName>
    <definedName name="____xlnm.Criteria">#N/A</definedName>
    <definedName name="____xlnm.Database">#N/A</definedName>
    <definedName name="____xlnm.Extract">#N/A</definedName>
    <definedName name="____xlnm.Print_Area">#N/A</definedName>
    <definedName name="____xlnm.Print_Titles">#N/A</definedName>
    <definedName name="___AFC1">[7]INV!$A$25:$D$28</definedName>
    <definedName name="___AFC3">[7]INV!$F$25:$I$28</definedName>
    <definedName name="___AFC5">[7]INV!$K$25:$N$28</definedName>
    <definedName name="___ane7" localSheetId="13">[16]!_xlbgnm.ane7</definedName>
    <definedName name="___ane7" localSheetId="15">[16]!_xlbgnm.ane7</definedName>
    <definedName name="___ane7" localSheetId="9">[16]!_xlbgnm.ane7</definedName>
    <definedName name="___ane7" localSheetId="4">[16]!_xlbgnm.ane7</definedName>
    <definedName name="___ane7">[16]!_xlbgnm.ane7</definedName>
    <definedName name="___ane8" localSheetId="13">[16]!_xlbgnm.ane8</definedName>
    <definedName name="___ane8" localSheetId="15">[16]!_xlbgnm.ane8</definedName>
    <definedName name="___ane8" localSheetId="9">[16]!_xlbgnm.ane8</definedName>
    <definedName name="___ane8" localSheetId="4">[16]!_xlbgnm.ane8</definedName>
    <definedName name="___ane8">[16]!_xlbgnm.ane8</definedName>
    <definedName name="___APU465" localSheetId="9">[17]!absc</definedName>
    <definedName name="___APU465" localSheetId="4">[17]!absc</definedName>
    <definedName name="___APU465">[17]!absc</definedName>
    <definedName name="___Atp2">[18]EMPRESA!$F$22</definedName>
    <definedName name="___BGC1">[7]INV!$A$5:$D$8</definedName>
    <definedName name="___BGC3">[7]INV!$F$5:$I$8</definedName>
    <definedName name="___BGC5">[7]INV!$K$5:$N$8</definedName>
    <definedName name="___CAC1">[7]INV!$A$19:$D$22</definedName>
    <definedName name="___CAC3">[7]INV!$F$19:$I$22</definedName>
    <definedName name="___CAC5">[7]INV!$K$19:$N$22</definedName>
    <definedName name="___COM1" localSheetId="13">#REF!</definedName>
    <definedName name="___COM1" localSheetId="15">#REF!</definedName>
    <definedName name="___COM1">#REF!</definedName>
    <definedName name="___COM10" localSheetId="13">#REF!</definedName>
    <definedName name="___COM10" localSheetId="15">#REF!</definedName>
    <definedName name="___COM10">#REF!</definedName>
    <definedName name="___COM11" localSheetId="13">#REF!</definedName>
    <definedName name="___COM11" localSheetId="15">#REF!</definedName>
    <definedName name="___COM11">#REF!</definedName>
    <definedName name="___COM12">#REF!</definedName>
    <definedName name="___COM13">#REF!</definedName>
    <definedName name="___COM14">#REF!</definedName>
    <definedName name="___COM15">#REF!</definedName>
    <definedName name="___COM16">#REF!</definedName>
    <definedName name="___COM17">#REF!</definedName>
    <definedName name="___COM18">#REF!</definedName>
    <definedName name="___COM19">#REF!</definedName>
    <definedName name="___COM2">#REF!</definedName>
    <definedName name="___COM20">#REF!</definedName>
    <definedName name="___COM21">#REF!</definedName>
    <definedName name="___COM3">#REF!</definedName>
    <definedName name="___COM4">#REF!</definedName>
    <definedName name="___COM5">#REF!</definedName>
    <definedName name="___COM6">#REF!</definedName>
    <definedName name="___COM7">#REF!</definedName>
    <definedName name="___COM8">#REF!</definedName>
    <definedName name="___COM9">#REF!</definedName>
    <definedName name="___con3500">[19]MAT!#REF!</definedName>
    <definedName name="___DCI1">[12]Tablas!#REF!</definedName>
    <definedName name="___DDS1">[12]Tablas!#REF!</definedName>
    <definedName name="___DGO1">[12]Tablas!#REF!</definedName>
    <definedName name="___DGP1">[12]Tablas!#REF!</definedName>
    <definedName name="___DIJ1">[12]Tablas!#REF!</definedName>
    <definedName name="___DPI1">[12]Tablas!#REF!</definedName>
    <definedName name="___DPY1">[12]Tablas!#REF!</definedName>
    <definedName name="___DRI1">[12]Tablas!#REF!</definedName>
    <definedName name="___DRL1">[12]Tablas!#REF!</definedName>
    <definedName name="___DSP1">[12]Tablas!#REF!</definedName>
    <definedName name="___ECP1">[12]Tablas!#REF!</definedName>
    <definedName name="___EST12" localSheetId="13">#REF!</definedName>
    <definedName name="___EST12" localSheetId="15">#REF!</definedName>
    <definedName name="___EST12">#REF!</definedName>
    <definedName name="___ICP1">[12]Tablas!#REF!</definedName>
    <definedName name="___key2" hidden="1">[9]INST!#REF!</definedName>
    <definedName name="___key3" localSheetId="13" hidden="1">#REF!</definedName>
    <definedName name="___key3" localSheetId="15" hidden="1">#REF!</definedName>
    <definedName name="___key3" hidden="1">#REF!</definedName>
    <definedName name="___key31" localSheetId="13" hidden="1">#REF!</definedName>
    <definedName name="___key31" localSheetId="15" hidden="1">#REF!</definedName>
    <definedName name="___key31" hidden="1">#REF!</definedName>
    <definedName name="___LEY80" localSheetId="13">#REF!</definedName>
    <definedName name="___LEY80" localSheetId="15">#REF!</definedName>
    <definedName name="___LEY80">#REF!</definedName>
    <definedName name="___MA2">#REF!</definedName>
    <definedName name="___OCD1">[12]Tablas!#REF!</definedName>
    <definedName name="___OCI1">[12]Tablas!#REF!</definedName>
    <definedName name="___PJ50" localSheetId="13">#REF!</definedName>
    <definedName name="___PJ50" localSheetId="15">#REF!</definedName>
    <definedName name="___PJ50">#REF!</definedName>
    <definedName name="___pj51" localSheetId="13">#REF!</definedName>
    <definedName name="___pj51" localSheetId="15">#REF!</definedName>
    <definedName name="___pj51">#REF!</definedName>
    <definedName name="___pr01" localSheetId="13">#REF!</definedName>
    <definedName name="___pr01" localSheetId="15">#REF!</definedName>
    <definedName name="___pr01">#REF!</definedName>
    <definedName name="___pr02">#REF!</definedName>
    <definedName name="___pr03">#REF!</definedName>
    <definedName name="___pr04">#REF!</definedName>
    <definedName name="___pr05">#REF!</definedName>
    <definedName name="___pr06">#REF!</definedName>
    <definedName name="___pr07">#REF!</definedName>
    <definedName name="___pr08">#REF!</definedName>
    <definedName name="___pr09">#REF!</definedName>
    <definedName name="___pr10">#REF!</definedName>
    <definedName name="___pr11">#REF!</definedName>
    <definedName name="___pr12">#REF!</definedName>
    <definedName name="___pr13">#REF!</definedName>
    <definedName name="___pr14">#REF!</definedName>
    <definedName name="___pr15">#REF!</definedName>
    <definedName name="___pr16">#REF!</definedName>
    <definedName name="___pr17">#REF!</definedName>
    <definedName name="___pr18">#REF!</definedName>
    <definedName name="___pr19">#REF!</definedName>
    <definedName name="___pr20">#REF!</definedName>
    <definedName name="___pr21">#REF!</definedName>
    <definedName name="___pr22">#REF!</definedName>
    <definedName name="___pr23">#REF!</definedName>
    <definedName name="___pr24">#REF!</definedName>
    <definedName name="___pr25">#REF!</definedName>
    <definedName name="___pr26">#REF!</definedName>
    <definedName name="___pr27">#REF!</definedName>
    <definedName name="___pr28">#REF!</definedName>
    <definedName name="___pr29">#REF!</definedName>
    <definedName name="___pr30">#REF!</definedName>
    <definedName name="___pr31">#REF!</definedName>
    <definedName name="___pr32">#REF!</definedName>
    <definedName name="___pr33">#REF!</definedName>
    <definedName name="___pr34">#REF!</definedName>
    <definedName name="___pr35">#REF!</definedName>
    <definedName name="___pr36">#REF!</definedName>
    <definedName name="___pr37">#REF!</definedName>
    <definedName name="___pr38">#REF!</definedName>
    <definedName name="___pr39">#REF!</definedName>
    <definedName name="___pr40">#REF!</definedName>
    <definedName name="___pr41">#REF!</definedName>
    <definedName name="___pr42">#REF!</definedName>
    <definedName name="___pr43">#REF!</definedName>
    <definedName name="___pr44">#REF!</definedName>
    <definedName name="___pr45">#REF!</definedName>
    <definedName name="___pr46">#REF!</definedName>
    <definedName name="___pr47">#REF!</definedName>
    <definedName name="___pr48">#REF!</definedName>
    <definedName name="___pr49">#REF!</definedName>
    <definedName name="___pr50">#REF!</definedName>
    <definedName name="___pr51">#REF!</definedName>
    <definedName name="___pr52">#REF!</definedName>
    <definedName name="___pr53">#REF!</definedName>
    <definedName name="___pr54">#REF!</definedName>
    <definedName name="___pr55">#REF!</definedName>
    <definedName name="___pr56">#REF!</definedName>
    <definedName name="___pr57">#REF!</definedName>
    <definedName name="___pr58">#REF!</definedName>
    <definedName name="___pr59">#REF!</definedName>
    <definedName name="___pr60">#REF!</definedName>
    <definedName name="___pr61">#REF!</definedName>
    <definedName name="___pr62">#REF!</definedName>
    <definedName name="___pr63">#REF!</definedName>
    <definedName name="___pr64">#REF!</definedName>
    <definedName name="___pr65">#REF!</definedName>
    <definedName name="___pr66">#REF!</definedName>
    <definedName name="___pr67">#REF!</definedName>
    <definedName name="___pr68">#REF!</definedName>
    <definedName name="___pr69">#REF!</definedName>
    <definedName name="___pr70">#REF!</definedName>
    <definedName name="___pr71">#REF!</definedName>
    <definedName name="___pr72">#REF!</definedName>
    <definedName name="___SBC1">[7]INV!$A$12:$D$15</definedName>
    <definedName name="___SBC3">[7]INV!$F$12:$I$15</definedName>
    <definedName name="___SBC5">[7]INV!$K$12:$N$15</definedName>
    <definedName name="___TOP1" localSheetId="13">#REF!</definedName>
    <definedName name="___TOP1" localSheetId="15">#REF!</definedName>
    <definedName name="___TOP1">#REF!</definedName>
    <definedName name="___TOP10" localSheetId="13">#REF!</definedName>
    <definedName name="___TOP10" localSheetId="15">#REF!</definedName>
    <definedName name="___TOP10">#REF!</definedName>
    <definedName name="___TOP2" localSheetId="13">#REF!</definedName>
    <definedName name="___TOP2" localSheetId="15">#REF!</definedName>
    <definedName name="___TOP2">#REF!</definedName>
    <definedName name="___TOP3">#REF!</definedName>
    <definedName name="___TOP4">#REF!</definedName>
    <definedName name="___TOP5">#REF!</definedName>
    <definedName name="___TOP6">#REF!</definedName>
    <definedName name="___TOP7">#REF!</definedName>
    <definedName name="___TOP8">#REF!</definedName>
    <definedName name="___TOP9">#REF!</definedName>
    <definedName name="___VEX1">[12]Tablas!#REF!</definedName>
    <definedName name="___VFA1">[12]Tablas!#REF!</definedName>
    <definedName name="___VIT1">[12]Tablas!#REF!</definedName>
    <definedName name="___VPR1">[12]Tablas!#REF!</definedName>
    <definedName name="___VPR2" localSheetId="13">#REF!</definedName>
    <definedName name="___VPR2" localSheetId="15">#REF!</definedName>
    <definedName name="___VPR2">#REF!</definedName>
    <definedName name="___VRP1">[12]Tablas!#REF!</definedName>
    <definedName name="___VSM1">[12]Tablas!#REF!</definedName>
    <definedName name="___xlnm.Criteria">#N/A</definedName>
    <definedName name="___xlnm.Database">#N/A</definedName>
    <definedName name="___xlnm.Extract">#N/A</definedName>
    <definedName name="___xlnm.Print_Area">#N/A</definedName>
    <definedName name="___xlnm.Print_Titles">#N/A</definedName>
    <definedName name="__1__123Graph_ACart_Utilidad" hidden="1">[20]EVA!$F$104:$I$104</definedName>
    <definedName name="__123Graph_A" localSheetId="3" hidden="1">[21]G.G!#REF!</definedName>
    <definedName name="__123Graph_A" hidden="1">[22]AIU!$D$338:$D$357</definedName>
    <definedName name="__123Graph_Acaja" localSheetId="3" hidden="1">[20]EVA!$D$39:$AD$39</definedName>
    <definedName name="__123Graph_Acaja" hidden="1">[22]EVA!$D$39:$AD$39</definedName>
    <definedName name="__123Graph_ACart_AnticAdic" localSheetId="3" hidden="1">[20]EVA!$F$95:$I$95</definedName>
    <definedName name="__123Graph_ACart_AnticAdic" hidden="1">[22]EVA!$F$95:$I$95</definedName>
    <definedName name="__123Graph_AFACTURAC" localSheetId="3" hidden="1">[20]Program!$B$120:$Y$120</definedName>
    <definedName name="__123Graph_AFACTURAC" hidden="1">[22]Program!$B$120:$Y$120</definedName>
    <definedName name="__123Graph_AGraph2" localSheetId="3" hidden="1">[21]G.G!#REF!</definedName>
    <definedName name="__123Graph_AGraph2" hidden="1">[22]AIU!$D$338:$D$357</definedName>
    <definedName name="__123Graph_B" localSheetId="13" hidden="1">#REF!</definedName>
    <definedName name="__123Graph_B" localSheetId="15" hidden="1">#REF!</definedName>
    <definedName name="__123Graph_B" hidden="1">#REF!</definedName>
    <definedName name="__123Graph_Bcaja" localSheetId="3" hidden="1">[20]EVA!$D$56:$AD$56</definedName>
    <definedName name="__123Graph_Bcaja" hidden="1">[22]EVA!$D$56:$AD$56</definedName>
    <definedName name="__123Graph_BCart_AnticAdic" localSheetId="3" hidden="1">[20]EVA!$F$96:$I$96</definedName>
    <definedName name="__123Graph_BCart_AnticAdic" hidden="1">[22]EVA!$F$96:$I$96</definedName>
    <definedName name="__123Graph_Ccaja" localSheetId="3" hidden="1">[20]EVA!$D$58:$AD$58</definedName>
    <definedName name="__123Graph_Ccaja" hidden="1">[22]EVA!$D$58:$AD$58</definedName>
    <definedName name="__123Graph_CCart_AnticAdic" localSheetId="3" hidden="1">[20]EVA!$F$97:$I$97</definedName>
    <definedName name="__123Graph_CCart_AnticAdic" hidden="1">[22]EVA!$F$97:$I$97</definedName>
    <definedName name="__123Graph_Dcaja" localSheetId="3" hidden="1">[20]EVA!$D$61:$AD$61</definedName>
    <definedName name="__123Graph_Dcaja" hidden="1">[22]EVA!$D$61:$AD$61</definedName>
    <definedName name="__123Graph_DCart_AnticAdic" localSheetId="3" hidden="1">[20]EVA!$F$99:$I$99</definedName>
    <definedName name="__123Graph_DCart_AnticAdic" hidden="1">[22]EVA!$F$99:$I$99</definedName>
    <definedName name="__123Graph_ECart_AnticAdic" localSheetId="3" hidden="1">[20]EVA!$F$99:$I$99</definedName>
    <definedName name="__123Graph_ECart_AnticAdic" hidden="1">[22]EVA!$F$99:$I$99</definedName>
    <definedName name="__123Graph_LBL_ACart_AnticAdic" localSheetId="3" hidden="1">[20]EVA!$J$95:$K$95</definedName>
    <definedName name="__123Graph_LBL_ACart_AnticAdic" hidden="1">[22]EVA!$J$95:$K$95</definedName>
    <definedName name="__123Graph_LBL_Ccaja" localSheetId="3" hidden="1">[20]EVA!$D$58:$AD$58</definedName>
    <definedName name="__123Graph_LBL_Ccaja" hidden="1">[22]EVA!$D$58:$AD$58</definedName>
    <definedName name="__123Graph_LBL_DCart_AnticAdic" localSheetId="3" hidden="1">[20]EVA!$F$98:$I$98</definedName>
    <definedName name="__123Graph_LBL_DCart_AnticAdic" hidden="1">[22]EVA!$F$98:$I$98</definedName>
    <definedName name="__123Graph_X" localSheetId="3" hidden="1">[21]G.G!#REF!</definedName>
    <definedName name="__123Graph_X" hidden="1">[22]AIU!$C$338:$C$357</definedName>
    <definedName name="__123Graph_Xcaja" localSheetId="3" hidden="1">[20]EVA!$D$6:$AD$6</definedName>
    <definedName name="__123Graph_Xcaja" hidden="1">[22]EVA!$D$6:$AD$6</definedName>
    <definedName name="__2__123Graph_BCart_Utilidad" hidden="1">[20]EVA!$F$105:$I$105</definedName>
    <definedName name="__3__123Graph_CCart_Utilidad" hidden="1">[20]EVA!$F$106:$I$106</definedName>
    <definedName name="__4__123Graph_LBL_ACart_Utilidad" hidden="1">[20]EVA!$F$109:$I$109</definedName>
    <definedName name="__5__123Graph_LBL_BCart_Utilidad" hidden="1">[20]EVA!$F$110:$I$110</definedName>
    <definedName name="__6__123Graph_LBL_CCart_Utilidad" hidden="1">[20]EVA!$F$111:$I$111</definedName>
    <definedName name="__7__123Graph_XCart_Utilidad" hidden="1">[20]EVA!$F$103:$I$103</definedName>
    <definedName name="__AFC1">[7]INV!$A$25:$D$28</definedName>
    <definedName name="__AFC3">[7]INV!$F$25:$I$28</definedName>
    <definedName name="__AFC5">[7]INV!$K$25:$N$28</definedName>
    <definedName name="__aiu2" localSheetId="13">[23]AIU!$J$105</definedName>
    <definedName name="__aiu2" localSheetId="15">[23]AIU!$J$105</definedName>
    <definedName name="__aiu2">[24]AIU!$J$105</definedName>
    <definedName name="__ane7" localSheetId="13">[14]!_xlbgnm.ane7</definedName>
    <definedName name="__ane7" localSheetId="15">[14]!_xlbgnm.ane7</definedName>
    <definedName name="__ane7" localSheetId="9">[14]!_xlbgnm.ane7</definedName>
    <definedName name="__ane7" localSheetId="4">[14]!_xlbgnm.ane7</definedName>
    <definedName name="__ane7">[14]!_xlbgnm.ane7</definedName>
    <definedName name="__ane8" localSheetId="13">[14]!_xlbgnm.ane8</definedName>
    <definedName name="__ane8" localSheetId="15">[14]!_xlbgnm.ane8</definedName>
    <definedName name="__ane8" localSheetId="9">[14]!_xlbgnm.ane8</definedName>
    <definedName name="__ane8" localSheetId="4">[14]!_xlbgnm.ane8</definedName>
    <definedName name="__ane8">[14]!_xlbgnm.ane8</definedName>
    <definedName name="__APU221" localSheetId="13">#REF!</definedName>
    <definedName name="__APU221" localSheetId="15">#REF!</definedName>
    <definedName name="__APU221">#REF!</definedName>
    <definedName name="__APU465" localSheetId="9">[17]!absc</definedName>
    <definedName name="__APU465" localSheetId="4">[17]!absc</definedName>
    <definedName name="__APU465">[17]!absc</definedName>
    <definedName name="__Atp2">[25]EMPRESA!$F$22</definedName>
    <definedName name="__BGC1">[7]INV!$A$5:$D$8</definedName>
    <definedName name="__BGC3">[7]INV!$F$5:$I$8</definedName>
    <definedName name="__BGC5">[7]INV!$K$5:$N$8</definedName>
    <definedName name="__CAC1">[7]INV!$A$19:$D$22</definedName>
    <definedName name="__CAC3">[7]INV!$F$19:$I$22</definedName>
    <definedName name="__CAC5">[7]INV!$K$19:$N$22</definedName>
    <definedName name="__Cod1" localSheetId="13">#REF!</definedName>
    <definedName name="__Cod1" localSheetId="15">#REF!</definedName>
    <definedName name="__Cod1">#REF!</definedName>
    <definedName name="__COM1" localSheetId="13">#REF!</definedName>
    <definedName name="__COM1" localSheetId="15">#REF!</definedName>
    <definedName name="__COM1">#REF!</definedName>
    <definedName name="__COM10" localSheetId="13">#REF!</definedName>
    <definedName name="__COM10" localSheetId="15">#REF!</definedName>
    <definedName name="__COM10">#REF!</definedName>
    <definedName name="__COM11">#REF!</definedName>
    <definedName name="__COM12">#REF!</definedName>
    <definedName name="__COM13">#REF!</definedName>
    <definedName name="__COM14">#REF!</definedName>
    <definedName name="__COM15">#REF!</definedName>
    <definedName name="__COM16">#REF!</definedName>
    <definedName name="__COM17">#REF!</definedName>
    <definedName name="__COM18">#REF!</definedName>
    <definedName name="__COM19">#REF!</definedName>
    <definedName name="__COM2">#REF!</definedName>
    <definedName name="__COM20">#REF!</definedName>
    <definedName name="__COM21">#REF!</definedName>
    <definedName name="__COM3">#REF!</definedName>
    <definedName name="__COM4">#REF!</definedName>
    <definedName name="__COM5">#REF!</definedName>
    <definedName name="__COM6">#REF!</definedName>
    <definedName name="__COM7">#REF!</definedName>
    <definedName name="__COM8">#REF!</definedName>
    <definedName name="__COM9">#REF!</definedName>
    <definedName name="__CON1500">#REF!</definedName>
    <definedName name="__CON2200">#REF!</definedName>
    <definedName name="__CON2500">#REF!</definedName>
    <definedName name="__CON3000">#REF!</definedName>
    <definedName name="__con3500">[19]MAT!#REF!</definedName>
    <definedName name="__DCI1">[12]Tablas!#REF!</definedName>
    <definedName name="__DDS1">[12]Tablas!#REF!</definedName>
    <definedName name="__DGO1">[12]Tablas!#REF!</definedName>
    <definedName name="__DGP1">[12]Tablas!#REF!</definedName>
    <definedName name="__DIJ1">[12]Tablas!#REF!</definedName>
    <definedName name="__DPI1">[12]Tablas!#REF!</definedName>
    <definedName name="__DPY1">[12]Tablas!#REF!</definedName>
    <definedName name="__DRI1">[12]Tablas!#REF!</definedName>
    <definedName name="__DRL1">[12]Tablas!#REF!</definedName>
    <definedName name="__DSP1">[12]Tablas!#REF!</definedName>
    <definedName name="__ECP1">[12]Tablas!#REF!</definedName>
    <definedName name="__EST1" localSheetId="13">#REF!</definedName>
    <definedName name="__EST1" localSheetId="15">#REF!</definedName>
    <definedName name="__EST1">#REF!</definedName>
    <definedName name="__EST10" localSheetId="13">#REF!</definedName>
    <definedName name="__EST10" localSheetId="15">#REF!</definedName>
    <definedName name="__EST10">#REF!</definedName>
    <definedName name="__EST11" localSheetId="13">#REF!</definedName>
    <definedName name="__EST11" localSheetId="15">#REF!</definedName>
    <definedName name="__EST11">#REF!</definedName>
    <definedName name="__EST12">#REF!</definedName>
    <definedName name="__EST13">#REF!</definedName>
    <definedName name="__EST14">#REF!</definedName>
    <definedName name="__EST15">#REF!</definedName>
    <definedName name="__EST16">#REF!</definedName>
    <definedName name="__EST17">#REF!</definedName>
    <definedName name="__EST18">#REF!</definedName>
    <definedName name="__EST19">#REF!</definedName>
    <definedName name="__EST2">#REF!</definedName>
    <definedName name="__EST23">#REF!</definedName>
    <definedName name="__EST3">#REF!</definedName>
    <definedName name="__EST4">#REF!</definedName>
    <definedName name="__EST5">#REF!</definedName>
    <definedName name="__EST6">#REF!</definedName>
    <definedName name="__EST7">#REF!</definedName>
    <definedName name="__EST8">#REF!</definedName>
    <definedName name="__EST9">#REF!</definedName>
    <definedName name="__EXC1">#REF!</definedName>
    <definedName name="__EXC10">#REF!</definedName>
    <definedName name="__EXC11">#REF!</definedName>
    <definedName name="__EXC12">#REF!</definedName>
    <definedName name="__EXC2">#REF!</definedName>
    <definedName name="__EXC3">#REF!</definedName>
    <definedName name="__EXC4">#REF!</definedName>
    <definedName name="__EXC5">#REF!</definedName>
    <definedName name="__EXC6">#REF!</definedName>
    <definedName name="__EXC7">#REF!</definedName>
    <definedName name="__EXC8">#REF!</definedName>
    <definedName name="__EXC9">#REF!</definedName>
    <definedName name="__F" localSheetId="13">'AIU '!ERR</definedName>
    <definedName name="__F" localSheetId="15">'AIU  (2)'!ERR</definedName>
    <definedName name="__F" localSheetId="12">'Analisis Mano Obra'!ERR</definedName>
    <definedName name="__F">[0]!ERR</definedName>
    <definedName name="__FS01" localSheetId="13">'AIU '!ERR</definedName>
    <definedName name="__FS01" localSheetId="15">'AIU  (2)'!ERR</definedName>
    <definedName name="__FS01" localSheetId="12">'Analisis Mano Obra'!ERR</definedName>
    <definedName name="__FS01">[0]!ERR</definedName>
    <definedName name="__ICP1" localSheetId="13">[12]Tablas!#REF!</definedName>
    <definedName name="__ICP1" localSheetId="15">[12]Tablas!#REF!</definedName>
    <definedName name="__ICP1" localSheetId="12">[12]Tablas!#REF!</definedName>
    <definedName name="__ICP1">[12]Tablas!#REF!</definedName>
    <definedName name="__key2" localSheetId="13" hidden="1">[26]INST!#REF!</definedName>
    <definedName name="__key2" localSheetId="15" hidden="1">[26]INST!#REF!</definedName>
    <definedName name="__key2" localSheetId="12" hidden="1">[26]INST!#REF!</definedName>
    <definedName name="__key2" hidden="1">[26]INST!#REF!</definedName>
    <definedName name="__key21" localSheetId="13" hidden="1">[9]INST!#REF!</definedName>
    <definedName name="__key21" localSheetId="15" hidden="1">[9]INST!#REF!</definedName>
    <definedName name="__key21" localSheetId="12" hidden="1">[9]INST!#REF!</definedName>
    <definedName name="__key21" hidden="1">[9]INST!#REF!</definedName>
    <definedName name="__key3" localSheetId="13" hidden="1">#REF!</definedName>
    <definedName name="__key3" localSheetId="15" hidden="1">#REF!</definedName>
    <definedName name="__key3" localSheetId="12" hidden="1">#REF!</definedName>
    <definedName name="__key3" hidden="1">#REF!</definedName>
    <definedName name="__key31" localSheetId="13" hidden="1">#REF!</definedName>
    <definedName name="__key31" localSheetId="15" hidden="1">#REF!</definedName>
    <definedName name="__key31" localSheetId="12" hidden="1">#REF!</definedName>
    <definedName name="__key31" hidden="1">#REF!</definedName>
    <definedName name="__LEY80" localSheetId="13">#REF!</definedName>
    <definedName name="__LEY80" localSheetId="15">#REF!</definedName>
    <definedName name="__LEY80">#REF!</definedName>
    <definedName name="__MA2">#REF!</definedName>
    <definedName name="__MOR14">#REF!</definedName>
    <definedName name="__MOR15">#REF!</definedName>
    <definedName name="__MOR16">#REF!</definedName>
    <definedName name="__mun2">[27]PESOS!#REF!</definedName>
    <definedName name="__num10" localSheetId="13">#REF!</definedName>
    <definedName name="__num10" localSheetId="15">#REF!</definedName>
    <definedName name="__num10">#REF!</definedName>
    <definedName name="__num2" localSheetId="13">#REF!</definedName>
    <definedName name="__num2" localSheetId="15">#REF!</definedName>
    <definedName name="__num2">#REF!</definedName>
    <definedName name="__num3" localSheetId="13">#REF!</definedName>
    <definedName name="__num3" localSheetId="15">#REF!</definedName>
    <definedName name="__num3">#REF!</definedName>
    <definedName name="__num4">#REF!</definedName>
    <definedName name="__num5">#REF!</definedName>
    <definedName name="__num6">#REF!</definedName>
    <definedName name="__num7">#REF!</definedName>
    <definedName name="__num8">#REF!</definedName>
    <definedName name="__num9">#REF!</definedName>
    <definedName name="__OCD1">[12]Tablas!#REF!</definedName>
    <definedName name="__OCI1">[12]Tablas!#REF!</definedName>
    <definedName name="__Pa1">'[28]Paral. 1'!$E$1:$E$65536</definedName>
    <definedName name="__Pa2">'[28]Paral. 2'!$E$1:$E$65536</definedName>
    <definedName name="__Pa3">'[28]Paral. 3'!$E$1:$E$65536</definedName>
    <definedName name="__Pa4">[28]Paral.4!$E$1:$E$65536</definedName>
    <definedName name="__PJ50" localSheetId="13">#REF!</definedName>
    <definedName name="__PJ50" localSheetId="15">#REF!</definedName>
    <definedName name="__PJ50">#REF!</definedName>
    <definedName name="__pj51" localSheetId="13">#REF!</definedName>
    <definedName name="__pj51" localSheetId="15">#REF!</definedName>
    <definedName name="__pj51">#REF!</definedName>
    <definedName name="__pr01" localSheetId="13">#REF!</definedName>
    <definedName name="__pr01" localSheetId="15">#REF!</definedName>
    <definedName name="__pr01">#REF!</definedName>
    <definedName name="__pr02">#REF!</definedName>
    <definedName name="__pr03">#REF!</definedName>
    <definedName name="__pr04">#REF!</definedName>
    <definedName name="__pr05">#REF!</definedName>
    <definedName name="__pr06">#REF!</definedName>
    <definedName name="__pr07">#REF!</definedName>
    <definedName name="__pr08">#REF!</definedName>
    <definedName name="__pr09">#REF!</definedName>
    <definedName name="__pr10">#REF!</definedName>
    <definedName name="__pr11">#REF!</definedName>
    <definedName name="__pr12">#REF!</definedName>
    <definedName name="__pr13">#REF!</definedName>
    <definedName name="__pr14">#REF!</definedName>
    <definedName name="__pr15">#REF!</definedName>
    <definedName name="__pr16">#REF!</definedName>
    <definedName name="__pr17">#REF!</definedName>
    <definedName name="__pr18">#REF!</definedName>
    <definedName name="__pr19">#REF!</definedName>
    <definedName name="__pr20">#REF!</definedName>
    <definedName name="__pr21">#REF!</definedName>
    <definedName name="__pr22">#REF!</definedName>
    <definedName name="__pr23">#REF!</definedName>
    <definedName name="__pr24">#REF!</definedName>
    <definedName name="__pr25">#REF!</definedName>
    <definedName name="__pr26">#REF!</definedName>
    <definedName name="__pr27">#REF!</definedName>
    <definedName name="__pr28">#REF!</definedName>
    <definedName name="__pr29">#REF!</definedName>
    <definedName name="__pr30">#REF!</definedName>
    <definedName name="__pr31">#REF!</definedName>
    <definedName name="__pr32">#REF!</definedName>
    <definedName name="__pr33">#REF!</definedName>
    <definedName name="__pr34">#REF!</definedName>
    <definedName name="__pr35">#REF!</definedName>
    <definedName name="__pr36">#REF!</definedName>
    <definedName name="__pr37">#REF!</definedName>
    <definedName name="__pr38">#REF!</definedName>
    <definedName name="__pr39">#REF!</definedName>
    <definedName name="__pr40">#REF!</definedName>
    <definedName name="__pr41">#REF!</definedName>
    <definedName name="__pr42">#REF!</definedName>
    <definedName name="__pr43">#REF!</definedName>
    <definedName name="__pr44">#REF!</definedName>
    <definedName name="__pr45">#REF!</definedName>
    <definedName name="__pr46">#REF!</definedName>
    <definedName name="__pr47">#REF!</definedName>
    <definedName name="__pr48">#REF!</definedName>
    <definedName name="__pr49">#REF!</definedName>
    <definedName name="__pr50">#REF!</definedName>
    <definedName name="__pr51">#REF!</definedName>
    <definedName name="__pr52">#REF!</definedName>
    <definedName name="__pr53">#REF!</definedName>
    <definedName name="__pr54">#REF!</definedName>
    <definedName name="__pr55">#REF!</definedName>
    <definedName name="__pr56">#REF!</definedName>
    <definedName name="__pr57">#REF!</definedName>
    <definedName name="__pr58">#REF!</definedName>
    <definedName name="__pr59">#REF!</definedName>
    <definedName name="__pr60">#REF!</definedName>
    <definedName name="__pr61">#REF!</definedName>
    <definedName name="__pr62">#REF!</definedName>
    <definedName name="__pr63">#REF!</definedName>
    <definedName name="__pr64">#REF!</definedName>
    <definedName name="__pr65">#REF!</definedName>
    <definedName name="__pr66">#REF!</definedName>
    <definedName name="__pr67">#REF!</definedName>
    <definedName name="__pr68">#REF!</definedName>
    <definedName name="__pr69">#REF!</definedName>
    <definedName name="__pr70">#REF!</definedName>
    <definedName name="__pr71">#REF!</definedName>
    <definedName name="__pr72">#REF!</definedName>
    <definedName name="__ref4">#REF!</definedName>
    <definedName name="__REF40">#REF!</definedName>
    <definedName name="__REF60">#REF!</definedName>
    <definedName name="__SBC1">[7]INV!$A$12:$D$15</definedName>
    <definedName name="__SBC3">[7]INV!$F$12:$I$15</definedName>
    <definedName name="__SBC5">[7]INV!$K$12:$N$15</definedName>
    <definedName name="__TLL3" localSheetId="13">#REF!</definedName>
    <definedName name="__TLL3" localSheetId="15">#REF!</definedName>
    <definedName name="__TLL3">#REF!</definedName>
    <definedName name="__TOP1" localSheetId="13">#REF!</definedName>
    <definedName name="__TOP1" localSheetId="15">#REF!</definedName>
    <definedName name="__TOP1">#REF!</definedName>
    <definedName name="__TOP10" localSheetId="13">#REF!</definedName>
    <definedName name="__TOP10" localSheetId="15">#REF!</definedName>
    <definedName name="__TOP10">#REF!</definedName>
    <definedName name="__TOP2" localSheetId="13">#REF!</definedName>
    <definedName name="__TOP2" localSheetId="15">#REF!</definedName>
    <definedName name="__TOP2">#REF!</definedName>
    <definedName name="__TOP3">#REF!</definedName>
    <definedName name="__TOP4">#REF!</definedName>
    <definedName name="__TOP5">#REF!</definedName>
    <definedName name="__TOP6">#REF!</definedName>
    <definedName name="__TOP7">#REF!</definedName>
    <definedName name="__TOP8">#REF!</definedName>
    <definedName name="__TOP9">#REF!</definedName>
    <definedName name="__TOT1">#REF!</definedName>
    <definedName name="__TP1">#REF!</definedName>
    <definedName name="__VEX1">[12]Tablas!#REF!</definedName>
    <definedName name="__VFA1">[12]Tablas!#REF!</definedName>
    <definedName name="__VIT1">[12]Tablas!#REF!</definedName>
    <definedName name="__VPR1">[12]Tablas!#REF!</definedName>
    <definedName name="__VPR2">[13]Tablas!#REF!</definedName>
    <definedName name="__VRP1">[12]Tablas!#REF!</definedName>
    <definedName name="__VSM1">[12]Tablas!#REF!</definedName>
    <definedName name="__xlfn.BAHTTEXT" hidden="1">#NAME?</definedName>
    <definedName name="__xlnm.Criteria">#N/A</definedName>
    <definedName name="__xlnm.Database">#N/A</definedName>
    <definedName name="__xlnm.Extract">#N/A</definedName>
    <definedName name="__xlnm.Print_Area">#N/A</definedName>
    <definedName name="__xlnm.Print_Titles">#N/A</definedName>
    <definedName name="_01">#REF!</definedName>
    <definedName name="_01_11">#REF!</definedName>
    <definedName name="_1" localSheetId="13">#REF!</definedName>
    <definedName name="_1" localSheetId="15">#REF!</definedName>
    <definedName name="_1">#REF!</definedName>
    <definedName name="_1__123Graph_ACart_Utilidad" localSheetId="3" hidden="1">[20]EVA!$F$104:$I$104</definedName>
    <definedName name="_1__123Graph_ACart_Utilidad" hidden="1">[22]EVA!$F$104:$I$104</definedName>
    <definedName name="_1_25" localSheetId="13">[13]Tablas!#REF!</definedName>
    <definedName name="_1_25" localSheetId="15">[13]Tablas!#REF!</definedName>
    <definedName name="_1_25">[13]Tablas!#REF!</definedName>
    <definedName name="_116B" localSheetId="13">#REF!</definedName>
    <definedName name="_116B" localSheetId="15">#REF!</definedName>
    <definedName name="_116B">#REF!</definedName>
    <definedName name="_117A" localSheetId="13">#REF!</definedName>
    <definedName name="_117A" localSheetId="15">#REF!</definedName>
    <definedName name="_117A">#REF!</definedName>
    <definedName name="_117B" localSheetId="13">#REF!</definedName>
    <definedName name="_117B" localSheetId="15">#REF!</definedName>
    <definedName name="_117B">#REF!</definedName>
    <definedName name="_120A">#REF!</definedName>
    <definedName name="_120B">#REF!</definedName>
    <definedName name="_121A">#REF!</definedName>
    <definedName name="_121B">#REF!</definedName>
    <definedName name="_122A">#REF!</definedName>
    <definedName name="_122B">#REF!</definedName>
    <definedName name="_123A">#REF!</definedName>
    <definedName name="_123B">#REF!</definedName>
    <definedName name="_124A">#REF!</definedName>
    <definedName name="_124B">#REF!</definedName>
    <definedName name="_125A">#REF!</definedName>
    <definedName name="_125B">#REF!</definedName>
    <definedName name="_126A">#REF!</definedName>
    <definedName name="_126B">#REF!</definedName>
    <definedName name="_130A">#REF!</definedName>
    <definedName name="_130B">#REF!</definedName>
    <definedName name="_131A">#REF!</definedName>
    <definedName name="_131B">#REF!</definedName>
    <definedName name="_132A">#REF!</definedName>
    <definedName name="_132B">#REF!</definedName>
    <definedName name="_133A">#REF!</definedName>
    <definedName name="_133B">#REF!</definedName>
    <definedName name="_134A">#REF!</definedName>
    <definedName name="_134B">#REF!</definedName>
    <definedName name="_150A">#REF!</definedName>
    <definedName name="_150B">#REF!</definedName>
    <definedName name="_151A">#REF!</definedName>
    <definedName name="_151B">#REF!</definedName>
    <definedName name="_152A">#REF!</definedName>
    <definedName name="_152B">#REF!</definedName>
    <definedName name="_153A">#REF!</definedName>
    <definedName name="_153B">#REF!</definedName>
    <definedName name="_154A">#REF!</definedName>
    <definedName name="_154B">#REF!</definedName>
    <definedName name="_160A">#REF!</definedName>
    <definedName name="_160B">#REF!</definedName>
    <definedName name="_161A">#REF!</definedName>
    <definedName name="_161B">#REF!</definedName>
    <definedName name="_162A">#REF!</definedName>
    <definedName name="_162B">#REF!</definedName>
    <definedName name="_163A">#REF!</definedName>
    <definedName name="_163B">#REF!</definedName>
    <definedName name="_164A">#REF!</definedName>
    <definedName name="_164B">#REF!</definedName>
    <definedName name="_165A">#REF!</definedName>
    <definedName name="_165B">#REF!</definedName>
    <definedName name="_166A">#REF!</definedName>
    <definedName name="_166B">#REF!</definedName>
    <definedName name="_167A">#REF!</definedName>
    <definedName name="_167B">#REF!</definedName>
    <definedName name="_170A">#REF!</definedName>
    <definedName name="_170B">#REF!</definedName>
    <definedName name="_171A">#REF!</definedName>
    <definedName name="_171B">#REF!</definedName>
    <definedName name="_172A">#REF!</definedName>
    <definedName name="_172B">#REF!</definedName>
    <definedName name="_173A">#REF!</definedName>
    <definedName name="_173B">#REF!</definedName>
    <definedName name="_174A">#REF!</definedName>
    <definedName name="_174B">#REF!</definedName>
    <definedName name="_175A">#REF!</definedName>
    <definedName name="_175B">#REF!</definedName>
    <definedName name="_18_Dic">#REF!</definedName>
    <definedName name="_180A">#REF!</definedName>
    <definedName name="_180B">#REF!</definedName>
    <definedName name="_181A">#REF!</definedName>
    <definedName name="_181B">#REF!</definedName>
    <definedName name="_182A">#REF!</definedName>
    <definedName name="_182B">#REF!</definedName>
    <definedName name="_183A">#REF!</definedName>
    <definedName name="_183B">#REF!</definedName>
    <definedName name="_184A">#REF!</definedName>
    <definedName name="_184B">#REF!</definedName>
    <definedName name="_185A">#REF!</definedName>
    <definedName name="_185B">#REF!</definedName>
    <definedName name="_190A">#REF!</definedName>
    <definedName name="_190B">#REF!</definedName>
    <definedName name="_191A">#REF!</definedName>
    <definedName name="_191B">#REF!</definedName>
    <definedName name="_192A">#REF!</definedName>
    <definedName name="_192B">#REF!</definedName>
    <definedName name="_193A">#REF!</definedName>
    <definedName name="_193B">#REF!</definedName>
    <definedName name="_194A">#REF!</definedName>
    <definedName name="_194B">#REF!</definedName>
    <definedName name="_195A">#REF!</definedName>
    <definedName name="_195B">#REF!</definedName>
    <definedName name="_196A">#REF!</definedName>
    <definedName name="_196B">#REF!</definedName>
    <definedName name="_197A">#REF!</definedName>
    <definedName name="_197B">#REF!</definedName>
    <definedName name="_1ane_o10">#REF!</definedName>
    <definedName name="_1F_">#N/A</definedName>
    <definedName name="_2__123Graph_BCart_Utilidad" localSheetId="3" hidden="1">[20]EVA!$F$105:$I$105</definedName>
    <definedName name="_2__123Graph_BCart_Utilidad" hidden="1">[22]EVA!$F$105:$I$105</definedName>
    <definedName name="_2_5__TOTAL_DE_MATERIALES_A_EXPORTAR" localSheetId="13">#REF!</definedName>
    <definedName name="_2_5__TOTAL_DE_MATERIALES_A_EXPORTAR" localSheetId="15">#REF!</definedName>
    <definedName name="_2_5__TOTAL_DE_MATERIALES_A_EXPORTAR">#REF!</definedName>
    <definedName name="_200A" localSheetId="13">#REF!</definedName>
    <definedName name="_200A" localSheetId="15">#REF!</definedName>
    <definedName name="_200A">#REF!</definedName>
    <definedName name="_200B" localSheetId="13">#REF!</definedName>
    <definedName name="_200B" localSheetId="15">#REF!</definedName>
    <definedName name="_200B">#REF!</definedName>
    <definedName name="_201A">#REF!</definedName>
    <definedName name="_201B">#REF!</definedName>
    <definedName name="_202A">#REF!</definedName>
    <definedName name="_202B">#REF!</definedName>
    <definedName name="_203A">#REF!</definedName>
    <definedName name="_203B">#REF!</definedName>
    <definedName name="_204A">#REF!</definedName>
    <definedName name="_204B">#REF!</definedName>
    <definedName name="_205A">#REF!</definedName>
    <definedName name="_205B">#REF!</definedName>
    <definedName name="_210A">#REF!</definedName>
    <definedName name="_210B">#REF!</definedName>
    <definedName name="_211A">#REF!</definedName>
    <definedName name="_211B">#REF!</definedName>
    <definedName name="_212A">#REF!</definedName>
    <definedName name="_212B">#REF!</definedName>
    <definedName name="_213A">#REF!</definedName>
    <definedName name="_213B">#REF!</definedName>
    <definedName name="_214A">#REF!</definedName>
    <definedName name="_214B">#REF!</definedName>
    <definedName name="_215A">#REF!</definedName>
    <definedName name="_215B">#REF!</definedName>
    <definedName name="_216A">#REF!</definedName>
    <definedName name="_216B">#REF!</definedName>
    <definedName name="_217A">#REF!</definedName>
    <definedName name="_217B">#REF!</definedName>
    <definedName name="_220A">#REF!</definedName>
    <definedName name="_220B">#REF!</definedName>
    <definedName name="_221A">#REF!</definedName>
    <definedName name="_221B">#REF!</definedName>
    <definedName name="_222A">#REF!</definedName>
    <definedName name="_222B">#REF!</definedName>
    <definedName name="_223A">#REF!</definedName>
    <definedName name="_223B">#REF!</definedName>
    <definedName name="_224A">#REF!</definedName>
    <definedName name="_224B">#REF!</definedName>
    <definedName name="_240A">#REF!</definedName>
    <definedName name="_240B">#REF!</definedName>
    <definedName name="_241A">#REF!</definedName>
    <definedName name="_241B">#REF!</definedName>
    <definedName name="_242A">#REF!</definedName>
    <definedName name="_242B">#REF!</definedName>
    <definedName name="_243A">#REF!</definedName>
    <definedName name="_243B">#REF!</definedName>
    <definedName name="_244A">#REF!</definedName>
    <definedName name="_244B">#REF!</definedName>
    <definedName name="_250A">#REF!</definedName>
    <definedName name="_250B">#REF!</definedName>
    <definedName name="_251A">#REF!</definedName>
    <definedName name="_251B">#REF!</definedName>
    <definedName name="_252A">#REF!</definedName>
    <definedName name="_252B">#REF!</definedName>
    <definedName name="_253A">#REF!</definedName>
    <definedName name="_253B">#REF!</definedName>
    <definedName name="_254A">#REF!</definedName>
    <definedName name="_254B">#REF!</definedName>
    <definedName name="_255A">#REF!</definedName>
    <definedName name="_255B">#REF!</definedName>
    <definedName name="_260A">#REF!</definedName>
    <definedName name="_260B">#REF!</definedName>
    <definedName name="_261A">#REF!</definedName>
    <definedName name="_261B">#REF!</definedName>
    <definedName name="_262A">#REF!</definedName>
    <definedName name="_262B">#REF!</definedName>
    <definedName name="_263A">#REF!</definedName>
    <definedName name="_263B">#REF!</definedName>
    <definedName name="_264A">#REF!</definedName>
    <definedName name="_264B">#REF!</definedName>
    <definedName name="_265A">#REF!</definedName>
    <definedName name="_265B">#REF!</definedName>
    <definedName name="_266A">#REF!</definedName>
    <definedName name="_266B">#REF!</definedName>
    <definedName name="_270A">#REF!</definedName>
    <definedName name="_270B">#REF!</definedName>
    <definedName name="_271A">#REF!</definedName>
    <definedName name="_271B">#REF!</definedName>
    <definedName name="_272A">#REF!</definedName>
    <definedName name="_272B">#REF!</definedName>
    <definedName name="_273A">#REF!</definedName>
    <definedName name="_273B">#REF!</definedName>
    <definedName name="_274A">#REF!</definedName>
    <definedName name="_274B">#REF!</definedName>
    <definedName name="_275A">#REF!</definedName>
    <definedName name="_275B">#REF!</definedName>
    <definedName name="_280A">#REF!</definedName>
    <definedName name="_280B">#REF!</definedName>
    <definedName name="_281A">#REF!</definedName>
    <definedName name="_281B">#REF!</definedName>
    <definedName name="_282A">#REF!</definedName>
    <definedName name="_282B">#REF!</definedName>
    <definedName name="_283A">#REF!</definedName>
    <definedName name="_283B">#REF!</definedName>
    <definedName name="_284A">#REF!</definedName>
    <definedName name="_284B">#REF!</definedName>
    <definedName name="_285A">#REF!</definedName>
    <definedName name="_285B">#REF!</definedName>
    <definedName name="_290A">#REF!</definedName>
    <definedName name="_290B">#REF!</definedName>
    <definedName name="_291A">#REF!</definedName>
    <definedName name="_291B">#REF!</definedName>
    <definedName name="_292A">#REF!</definedName>
    <definedName name="_292B">#REF!</definedName>
    <definedName name="_293A">#REF!</definedName>
    <definedName name="_293B">#REF!</definedName>
    <definedName name="_3__123Graph_CCart_Utilidad" localSheetId="3" hidden="1">[20]EVA!$F$106:$I$106</definedName>
    <definedName name="_3__123Graph_CCart_Utilidad" hidden="1">[22]EVA!$F$106:$I$106</definedName>
    <definedName name="_3ane_o10" localSheetId="13">#REF!</definedName>
    <definedName name="_3ane_o10" localSheetId="15">#REF!</definedName>
    <definedName name="_3ane_o10">#REF!</definedName>
    <definedName name="_4__123Graph_LBL_ACart_Utilidad" localSheetId="3" hidden="1">[20]EVA!$F$109:$I$109</definedName>
    <definedName name="_4__123Graph_LBL_ACart_Utilidad" hidden="1">[22]EVA!$F$109:$I$109</definedName>
    <definedName name="_4201A" localSheetId="13">#REF!</definedName>
    <definedName name="_4201A" localSheetId="15">#REF!</definedName>
    <definedName name="_4201A">#REF!</definedName>
    <definedName name="_4201B" localSheetId="13">#REF!</definedName>
    <definedName name="_4201B" localSheetId="15">#REF!</definedName>
    <definedName name="_4201B">#REF!</definedName>
    <definedName name="_4202A" localSheetId="13">#REF!</definedName>
    <definedName name="_4202A" localSheetId="15">#REF!</definedName>
    <definedName name="_4202A">#REF!</definedName>
    <definedName name="_4202B">#REF!</definedName>
    <definedName name="_4203A">#REF!</definedName>
    <definedName name="_4203B">#REF!</definedName>
    <definedName name="_4204A">#REF!</definedName>
    <definedName name="_4204B">#REF!</definedName>
    <definedName name="_4206A">#REF!</definedName>
    <definedName name="_4206B">#REF!</definedName>
    <definedName name="_4207A">#REF!</definedName>
    <definedName name="_4207B">#REF!</definedName>
    <definedName name="_4208A">#REF!</definedName>
    <definedName name="_4208B">#REF!</definedName>
    <definedName name="_4209A">#REF!</definedName>
    <definedName name="_4209B">#REF!</definedName>
    <definedName name="_4210A">#REF!</definedName>
    <definedName name="_4210B">#REF!</definedName>
    <definedName name="_4211A">#REF!</definedName>
    <definedName name="_4211B">#REF!</definedName>
    <definedName name="_4212A">#REF!</definedName>
    <definedName name="_4212B">#REF!</definedName>
    <definedName name="_4221A">#REF!</definedName>
    <definedName name="_4221B">#REF!</definedName>
    <definedName name="_4222A">#REF!</definedName>
    <definedName name="_4222B">#REF!</definedName>
    <definedName name="_4231A">#REF!</definedName>
    <definedName name="_4231B">#REF!</definedName>
    <definedName name="_4232A">#REF!</definedName>
    <definedName name="_4232B">#REF!</definedName>
    <definedName name="_4234A">#REF!</definedName>
    <definedName name="_4234B">#REF!</definedName>
    <definedName name="_4235A">#REF!</definedName>
    <definedName name="_4235B">#REF!</definedName>
    <definedName name="_4236A">#REF!</definedName>
    <definedName name="_4236B">#REF!</definedName>
    <definedName name="_4240A">#REF!</definedName>
    <definedName name="_4240B">#REF!</definedName>
    <definedName name="_4243A">#REF!</definedName>
    <definedName name="_4245A">#REF!</definedName>
    <definedName name="_4245B">#REF!</definedName>
    <definedName name="_4246A">#REF!</definedName>
    <definedName name="_4246B">#REF!</definedName>
    <definedName name="_4251A">#REF!</definedName>
    <definedName name="_4251B">#REF!</definedName>
    <definedName name="_4251C">#REF!</definedName>
    <definedName name="_4252A">#REF!</definedName>
    <definedName name="_4252B">#REF!</definedName>
    <definedName name="_4255A">#REF!</definedName>
    <definedName name="_4255B">#REF!</definedName>
    <definedName name="_4257A">#REF!</definedName>
    <definedName name="_4257B">#REF!</definedName>
    <definedName name="_4262A">#REF!</definedName>
    <definedName name="_4262B">#REF!</definedName>
    <definedName name="_4265A">#REF!</definedName>
    <definedName name="_4265B">#REF!</definedName>
    <definedName name="_4270A">#REF!</definedName>
    <definedName name="_4270B">#REF!</definedName>
    <definedName name="_4283A">#REF!</definedName>
    <definedName name="_4283B">#REF!</definedName>
    <definedName name="_4290A">#REF!</definedName>
    <definedName name="_4290B">#REF!</definedName>
    <definedName name="_4294A">#REF!</definedName>
    <definedName name="_4294B">#REF!</definedName>
    <definedName name="_4298A">#REF!</definedName>
    <definedName name="_4298B">#REF!</definedName>
    <definedName name="_5__123Graph_LBL_BCart_Utilidad" localSheetId="3" hidden="1">[20]EVA!$F$110:$I$110</definedName>
    <definedName name="_5__123Graph_LBL_BCart_Utilidad" hidden="1">[22]EVA!$F$110:$I$110</definedName>
    <definedName name="_6__123Graph_LBL_CCart_Utilidad" localSheetId="3" hidden="1">[20]EVA!$F$111:$I$111</definedName>
    <definedName name="_6__123Graph_LBL_CCart_Utilidad" hidden="1">[22]EVA!$F$111:$I$111</definedName>
    <definedName name="_7__123Graph_XCart_Utilidad" localSheetId="3" hidden="1">[20]EVA!$F$103:$I$103</definedName>
    <definedName name="_7__123Graph_XCart_Utilidad" hidden="1">[22]EVA!$F$103:$I$103</definedName>
    <definedName name="_911A" localSheetId="13">#REF!</definedName>
    <definedName name="_911A" localSheetId="15">#REF!</definedName>
    <definedName name="_911A">#REF!</definedName>
    <definedName name="_912A" localSheetId="13">#REF!</definedName>
    <definedName name="_912A" localSheetId="15">#REF!</definedName>
    <definedName name="_912A">#REF!</definedName>
    <definedName name="_921A" localSheetId="13">#REF!</definedName>
    <definedName name="_921A" localSheetId="15">#REF!</definedName>
    <definedName name="_921A">#REF!</definedName>
    <definedName name="_922A">#REF!</definedName>
    <definedName name="_a1" localSheetId="13" hidden="1">{"TAB1",#N/A,TRUE,"GENERAL";"TAB2",#N/A,TRUE,"GENERAL";"TAB3",#N/A,TRUE,"GENERAL";"TAB4",#N/A,TRUE,"GENERAL";"TAB5",#N/A,TRUE,"GENERAL"}</definedName>
    <definedName name="_a1" localSheetId="15" hidden="1">{"TAB1",#N/A,TRUE,"GENERAL";"TAB2",#N/A,TRUE,"GENERAL";"TAB3",#N/A,TRUE,"GENERAL";"TAB4",#N/A,TRUE,"GENERAL";"TAB5",#N/A,TRUE,"GENERAL"}</definedName>
    <definedName name="_a1" localSheetId="12" hidden="1">{"TAB1",#N/A,TRUE,"GENERAL";"TAB2",#N/A,TRUE,"GENERAL";"TAB3",#N/A,TRUE,"GENERAL";"TAB4",#N/A,TRUE,"GENERAL";"TAB5",#N/A,TRUE,"GENERAL"}</definedName>
    <definedName name="_a1" localSheetId="3" hidden="1">{"TAB1",#N/A,TRUE,"GENERAL";"TAB2",#N/A,TRUE,"GENERAL";"TAB3",#N/A,TRUE,"GENERAL";"TAB4",#N/A,TRUE,"GENERAL";"TAB5",#N/A,TRUE,"GENERAL"}</definedName>
    <definedName name="_a1" hidden="1">{"TAB1",#N/A,TRUE,"GENERAL";"TAB2",#N/A,TRUE,"GENERAL";"TAB3",#N/A,TRUE,"GENERAL";"TAB4",#N/A,TRUE,"GENERAL";"TAB5",#N/A,TRUE,"GENERAL"}</definedName>
    <definedName name="_a3" localSheetId="13" hidden="1">{"TAB1",#N/A,TRUE,"GENERAL";"TAB2",#N/A,TRUE,"GENERAL";"TAB3",#N/A,TRUE,"GENERAL";"TAB4",#N/A,TRUE,"GENERAL";"TAB5",#N/A,TRUE,"GENERAL"}</definedName>
    <definedName name="_a3" localSheetId="15" hidden="1">{"TAB1",#N/A,TRUE,"GENERAL";"TAB2",#N/A,TRUE,"GENERAL";"TAB3",#N/A,TRUE,"GENERAL";"TAB4",#N/A,TRUE,"GENERAL";"TAB5",#N/A,TRUE,"GENERAL"}</definedName>
    <definedName name="_a3" localSheetId="12" hidden="1">{"TAB1",#N/A,TRUE,"GENERAL";"TAB2",#N/A,TRUE,"GENERAL";"TAB3",#N/A,TRUE,"GENERAL";"TAB4",#N/A,TRUE,"GENERAL";"TAB5",#N/A,TRUE,"GENERAL"}</definedName>
    <definedName name="_a3" localSheetId="3" hidden="1">{"TAB1",#N/A,TRUE,"GENERAL";"TAB2",#N/A,TRUE,"GENERAL";"TAB3",#N/A,TRUE,"GENERAL";"TAB4",#N/A,TRUE,"GENERAL";"TAB5",#N/A,TRUE,"GENERAL"}</definedName>
    <definedName name="_a3" hidden="1">{"TAB1",#N/A,TRUE,"GENERAL";"TAB2",#N/A,TRUE,"GENERAL";"TAB3",#N/A,TRUE,"GENERAL";"TAB4",#N/A,TRUE,"GENERAL";"TAB5",#N/A,TRUE,"GENERAL"}</definedName>
    <definedName name="_a4" localSheetId="13" hidden="1">{"via1",#N/A,TRUE,"general";"via2",#N/A,TRUE,"general";"via3",#N/A,TRUE,"general"}</definedName>
    <definedName name="_a4" localSheetId="15" hidden="1">{"via1",#N/A,TRUE,"general";"via2",#N/A,TRUE,"general";"via3",#N/A,TRUE,"general"}</definedName>
    <definedName name="_a4" localSheetId="12" hidden="1">{"via1",#N/A,TRUE,"general";"via2",#N/A,TRUE,"general";"via3",#N/A,TRUE,"general"}</definedName>
    <definedName name="_a4" localSheetId="3" hidden="1">{"via1",#N/A,TRUE,"general";"via2",#N/A,TRUE,"general";"via3",#N/A,TRUE,"general"}</definedName>
    <definedName name="_a4" hidden="1">{"via1",#N/A,TRUE,"general";"via2",#N/A,TRUE,"general";"via3",#N/A,TRUE,"general"}</definedName>
    <definedName name="_a5" localSheetId="13" hidden="1">{"TAB1",#N/A,TRUE,"GENERAL";"TAB2",#N/A,TRUE,"GENERAL";"TAB3",#N/A,TRUE,"GENERAL";"TAB4",#N/A,TRUE,"GENERAL";"TAB5",#N/A,TRUE,"GENERAL"}</definedName>
    <definedName name="_a5" localSheetId="15" hidden="1">{"TAB1",#N/A,TRUE,"GENERAL";"TAB2",#N/A,TRUE,"GENERAL";"TAB3",#N/A,TRUE,"GENERAL";"TAB4",#N/A,TRUE,"GENERAL";"TAB5",#N/A,TRUE,"GENERAL"}</definedName>
    <definedName name="_a5" localSheetId="12" hidden="1">{"TAB1",#N/A,TRUE,"GENERAL";"TAB2",#N/A,TRUE,"GENERAL";"TAB3",#N/A,TRUE,"GENERAL";"TAB4",#N/A,TRUE,"GENERAL";"TAB5",#N/A,TRUE,"GENERAL"}</definedName>
    <definedName name="_a5" localSheetId="3" hidden="1">{"TAB1",#N/A,TRUE,"GENERAL";"TAB2",#N/A,TRUE,"GENERAL";"TAB3",#N/A,TRUE,"GENERAL";"TAB4",#N/A,TRUE,"GENERAL";"TAB5",#N/A,TRUE,"GENERAL"}</definedName>
    <definedName name="_a5" hidden="1">{"TAB1",#N/A,TRUE,"GENERAL";"TAB2",#N/A,TRUE,"GENERAL";"TAB3",#N/A,TRUE,"GENERAL";"TAB4",#N/A,TRUE,"GENERAL";"TAB5",#N/A,TRUE,"GENERAL"}</definedName>
    <definedName name="_a6" localSheetId="13" hidden="1">{"TAB1",#N/A,TRUE,"GENERAL";"TAB2",#N/A,TRUE,"GENERAL";"TAB3",#N/A,TRUE,"GENERAL";"TAB4",#N/A,TRUE,"GENERAL";"TAB5",#N/A,TRUE,"GENERAL"}</definedName>
    <definedName name="_a6" localSheetId="15" hidden="1">{"TAB1",#N/A,TRUE,"GENERAL";"TAB2",#N/A,TRUE,"GENERAL";"TAB3",#N/A,TRUE,"GENERAL";"TAB4",#N/A,TRUE,"GENERAL";"TAB5",#N/A,TRUE,"GENERAL"}</definedName>
    <definedName name="_a6" localSheetId="12" hidden="1">{"TAB1",#N/A,TRUE,"GENERAL";"TAB2",#N/A,TRUE,"GENERAL";"TAB3",#N/A,TRUE,"GENERAL";"TAB4",#N/A,TRUE,"GENERAL";"TAB5",#N/A,TRUE,"GENERAL"}</definedName>
    <definedName name="_a6" localSheetId="3" hidden="1">{"TAB1",#N/A,TRUE,"GENERAL";"TAB2",#N/A,TRUE,"GENERAL";"TAB3",#N/A,TRUE,"GENERAL";"TAB4",#N/A,TRUE,"GENERAL";"TAB5",#N/A,TRUE,"GENERAL"}</definedName>
    <definedName name="_a6" hidden="1">{"TAB1",#N/A,TRUE,"GENERAL";"TAB2",#N/A,TRUE,"GENERAL";"TAB3",#N/A,TRUE,"GENERAL";"TAB4",#N/A,TRUE,"GENERAL";"TAB5",#N/A,TRUE,"GENERAL"}</definedName>
    <definedName name="_AAS1" localSheetId="13" hidden="1">{#N/A,#N/A,TRUE,"INGENIERIA";#N/A,#N/A,TRUE,"COMPRAS";#N/A,#N/A,TRUE,"DIRECCION";#N/A,#N/A,TRUE,"RESUMEN"}</definedName>
    <definedName name="_AAS1" localSheetId="15" hidden="1">{#N/A,#N/A,TRUE,"INGENIERIA";#N/A,#N/A,TRUE,"COMPRAS";#N/A,#N/A,TRUE,"DIRECCION";#N/A,#N/A,TRUE,"RESUMEN"}</definedName>
    <definedName name="_AAS1" localSheetId="12" hidden="1">{#N/A,#N/A,TRUE,"INGENIERIA";#N/A,#N/A,TRUE,"COMPRAS";#N/A,#N/A,TRUE,"DIRECCION";#N/A,#N/A,TRUE,"RESUMEN"}</definedName>
    <definedName name="_AAS1" hidden="1">{#N/A,#N/A,TRUE,"INGENIERIA";#N/A,#N/A,TRUE,"COMPRAS";#N/A,#N/A,TRUE,"DIRECCION";#N/A,#N/A,TRUE,"RESUMEN"}</definedName>
    <definedName name="_ABC1" localSheetId="13" hidden="1">{#N/A,#N/A,TRUE,"1842CWN0"}</definedName>
    <definedName name="_ABC1" localSheetId="15" hidden="1">{#N/A,#N/A,TRUE,"1842CWN0"}</definedName>
    <definedName name="_ABC1" localSheetId="12" hidden="1">{#N/A,#N/A,TRUE,"1842CWN0"}</definedName>
    <definedName name="_ABC1" hidden="1">{#N/A,#N/A,TRUE,"1842CWN0"}</definedName>
    <definedName name="_abc2" localSheetId="13" hidden="1">{#N/A,#N/A,TRUE,"1842CWN0"}</definedName>
    <definedName name="_abc2" localSheetId="15" hidden="1">{#N/A,#N/A,TRUE,"1842CWN0"}</definedName>
    <definedName name="_abc2" localSheetId="12" hidden="1">{#N/A,#N/A,TRUE,"1842CWN0"}</definedName>
    <definedName name="_abc2" hidden="1">{#N/A,#N/A,TRUE,"1842CWN0"}</definedName>
    <definedName name="_AFC1">[7]INV!$A$25:$D$28</definedName>
    <definedName name="_AFC3">[7]INV!$F$25:$I$28</definedName>
    <definedName name="_AFC5">[7]INV!$K$25:$N$28</definedName>
    <definedName name="_aiu2" localSheetId="13">[23]AIU!$J$105</definedName>
    <definedName name="_aiu2" localSheetId="15">[23]AIU!$J$105</definedName>
    <definedName name="_aiu2">[24]AIU!$J$105</definedName>
    <definedName name="_ALL4" localSheetId="13">#REF!</definedName>
    <definedName name="_ALL4" localSheetId="15">#REF!</definedName>
    <definedName name="_ALL4">#REF!</definedName>
    <definedName name="_ALM1" localSheetId="13">#REF!</definedName>
    <definedName name="_ALM1" localSheetId="15">#REF!</definedName>
    <definedName name="_ALM1">#REF!</definedName>
    <definedName name="_AND1" localSheetId="13">#REF!</definedName>
    <definedName name="_AND1" localSheetId="15">#REF!</definedName>
    <definedName name="_AND1">#REF!</definedName>
    <definedName name="_ane7" localSheetId="13">[14]!_xlbgnm.ane7</definedName>
    <definedName name="_ane7" localSheetId="15">[14]!_xlbgnm.ane7</definedName>
    <definedName name="_ane7" localSheetId="9">[14]!_xlbgnm.ane7</definedName>
    <definedName name="_ane7" localSheetId="4">[14]!_xlbgnm.ane7</definedName>
    <definedName name="_ane7">[14]!_xlbgnm.ane7</definedName>
    <definedName name="_ane8" localSheetId="13">[14]!_xlbgnm.ane8</definedName>
    <definedName name="_ane8" localSheetId="15">[14]!_xlbgnm.ane8</definedName>
    <definedName name="_ane8" localSheetId="9">[14]!_xlbgnm.ane8</definedName>
    <definedName name="_ane8" localSheetId="4">[14]!_xlbgnm.ane8</definedName>
    <definedName name="_ane8">[14]!_xlbgnm.ane8</definedName>
    <definedName name="_APU221" localSheetId="13">#REF!</definedName>
    <definedName name="_APU221" localSheetId="15">#REF!</definedName>
    <definedName name="_APU221">#REF!</definedName>
    <definedName name="_APU3" localSheetId="13">#REF!</definedName>
    <definedName name="_APU3" localSheetId="15">#REF!</definedName>
    <definedName name="_APU3">#REF!</definedName>
    <definedName name="_APU465" localSheetId="13">[29]!absc</definedName>
    <definedName name="_APU465" localSheetId="15">[29]!absc</definedName>
    <definedName name="_APU465" localSheetId="9">[29]!absc</definedName>
    <definedName name="_APU465" localSheetId="4">[29]!absc</definedName>
    <definedName name="_APU465">[29]!absc</definedName>
    <definedName name="_Atp2">[25]EMPRESA!$F$22</definedName>
    <definedName name="_b2" localSheetId="13" hidden="1">{"TAB1",#N/A,TRUE,"GENERAL";"TAB2",#N/A,TRUE,"GENERAL";"TAB3",#N/A,TRUE,"GENERAL";"TAB4",#N/A,TRUE,"GENERAL";"TAB5",#N/A,TRUE,"GENERAL"}</definedName>
    <definedName name="_b2" localSheetId="15" hidden="1">{"TAB1",#N/A,TRUE,"GENERAL";"TAB2",#N/A,TRUE,"GENERAL";"TAB3",#N/A,TRUE,"GENERAL";"TAB4",#N/A,TRUE,"GENERAL";"TAB5",#N/A,TRUE,"GENERAL"}</definedName>
    <definedName name="_b2" localSheetId="12" hidden="1">{"TAB1",#N/A,TRUE,"GENERAL";"TAB2",#N/A,TRUE,"GENERAL";"TAB3",#N/A,TRUE,"GENERAL";"TAB4",#N/A,TRUE,"GENERAL";"TAB5",#N/A,TRUE,"GENERAL"}</definedName>
    <definedName name="_b2" localSheetId="3" hidden="1">{"TAB1",#N/A,TRUE,"GENERAL";"TAB2",#N/A,TRUE,"GENERAL";"TAB3",#N/A,TRUE,"GENERAL";"TAB4",#N/A,TRUE,"GENERAL";"TAB5",#N/A,TRUE,"GENERAL"}</definedName>
    <definedName name="_b2" hidden="1">{"TAB1",#N/A,TRUE,"GENERAL";"TAB2",#N/A,TRUE,"GENERAL";"TAB3",#N/A,TRUE,"GENERAL";"TAB4",#N/A,TRUE,"GENERAL";"TAB5",#N/A,TRUE,"GENERAL"}</definedName>
    <definedName name="_b3" localSheetId="13" hidden="1">{"TAB1",#N/A,TRUE,"GENERAL";"TAB2",#N/A,TRUE,"GENERAL";"TAB3",#N/A,TRUE,"GENERAL";"TAB4",#N/A,TRUE,"GENERAL";"TAB5",#N/A,TRUE,"GENERAL"}</definedName>
    <definedName name="_b3" localSheetId="15" hidden="1">{"TAB1",#N/A,TRUE,"GENERAL";"TAB2",#N/A,TRUE,"GENERAL";"TAB3",#N/A,TRUE,"GENERAL";"TAB4",#N/A,TRUE,"GENERAL";"TAB5",#N/A,TRUE,"GENERAL"}</definedName>
    <definedName name="_b3" localSheetId="12" hidden="1">{"TAB1",#N/A,TRUE,"GENERAL";"TAB2",#N/A,TRUE,"GENERAL";"TAB3",#N/A,TRUE,"GENERAL";"TAB4",#N/A,TRUE,"GENERAL";"TAB5",#N/A,TRUE,"GENERAL"}</definedName>
    <definedName name="_b3" localSheetId="3" hidden="1">{"TAB1",#N/A,TRUE,"GENERAL";"TAB2",#N/A,TRUE,"GENERAL";"TAB3",#N/A,TRUE,"GENERAL";"TAB4",#N/A,TRUE,"GENERAL";"TAB5",#N/A,TRUE,"GENERAL"}</definedName>
    <definedName name="_b3" hidden="1">{"TAB1",#N/A,TRUE,"GENERAL";"TAB2",#N/A,TRUE,"GENERAL";"TAB3",#N/A,TRUE,"GENERAL";"TAB4",#N/A,TRUE,"GENERAL";"TAB5",#N/A,TRUE,"GENERAL"}</definedName>
    <definedName name="_b4" localSheetId="13" hidden="1">{"TAB1",#N/A,TRUE,"GENERAL";"TAB2",#N/A,TRUE,"GENERAL";"TAB3",#N/A,TRUE,"GENERAL";"TAB4",#N/A,TRUE,"GENERAL";"TAB5",#N/A,TRUE,"GENERAL"}</definedName>
    <definedName name="_b4" localSheetId="15" hidden="1">{"TAB1",#N/A,TRUE,"GENERAL";"TAB2",#N/A,TRUE,"GENERAL";"TAB3",#N/A,TRUE,"GENERAL";"TAB4",#N/A,TRUE,"GENERAL";"TAB5",#N/A,TRUE,"GENERAL"}</definedName>
    <definedName name="_b4" localSheetId="12" hidden="1">{"TAB1",#N/A,TRUE,"GENERAL";"TAB2",#N/A,TRUE,"GENERAL";"TAB3",#N/A,TRUE,"GENERAL";"TAB4",#N/A,TRUE,"GENERAL";"TAB5",#N/A,TRUE,"GENERAL"}</definedName>
    <definedName name="_b4" localSheetId="3" hidden="1">{"TAB1",#N/A,TRUE,"GENERAL";"TAB2",#N/A,TRUE,"GENERAL";"TAB3",#N/A,TRUE,"GENERAL";"TAB4",#N/A,TRUE,"GENERAL";"TAB5",#N/A,TRUE,"GENERAL"}</definedName>
    <definedName name="_b4" hidden="1">{"TAB1",#N/A,TRUE,"GENERAL";"TAB2",#N/A,TRUE,"GENERAL";"TAB3",#N/A,TRUE,"GENERAL";"TAB4",#N/A,TRUE,"GENERAL";"TAB5",#N/A,TRUE,"GENERAL"}</definedName>
    <definedName name="_b5" localSheetId="13" hidden="1">{"TAB1",#N/A,TRUE,"GENERAL";"TAB2",#N/A,TRUE,"GENERAL";"TAB3",#N/A,TRUE,"GENERAL";"TAB4",#N/A,TRUE,"GENERAL";"TAB5",#N/A,TRUE,"GENERAL"}</definedName>
    <definedName name="_b5" localSheetId="15" hidden="1">{"TAB1",#N/A,TRUE,"GENERAL";"TAB2",#N/A,TRUE,"GENERAL";"TAB3",#N/A,TRUE,"GENERAL";"TAB4",#N/A,TRUE,"GENERAL";"TAB5",#N/A,TRUE,"GENERAL"}</definedName>
    <definedName name="_b5" localSheetId="12" hidden="1">{"TAB1",#N/A,TRUE,"GENERAL";"TAB2",#N/A,TRUE,"GENERAL";"TAB3",#N/A,TRUE,"GENERAL";"TAB4",#N/A,TRUE,"GENERAL";"TAB5",#N/A,TRUE,"GENERAL"}</definedName>
    <definedName name="_b5" localSheetId="3" hidden="1">{"TAB1",#N/A,TRUE,"GENERAL";"TAB2",#N/A,TRUE,"GENERAL";"TAB3",#N/A,TRUE,"GENERAL";"TAB4",#N/A,TRUE,"GENERAL";"TAB5",#N/A,TRUE,"GENERAL"}</definedName>
    <definedName name="_b5" hidden="1">{"TAB1",#N/A,TRUE,"GENERAL";"TAB2",#N/A,TRUE,"GENERAL";"TAB3",#N/A,TRUE,"GENERAL";"TAB4",#N/A,TRUE,"GENERAL";"TAB5",#N/A,TRUE,"GENERAL"}</definedName>
    <definedName name="_b6" localSheetId="13" hidden="1">{"TAB1",#N/A,TRUE,"GENERAL";"TAB2",#N/A,TRUE,"GENERAL";"TAB3",#N/A,TRUE,"GENERAL";"TAB4",#N/A,TRUE,"GENERAL";"TAB5",#N/A,TRUE,"GENERAL"}</definedName>
    <definedName name="_b6" localSheetId="15" hidden="1">{"TAB1",#N/A,TRUE,"GENERAL";"TAB2",#N/A,TRUE,"GENERAL";"TAB3",#N/A,TRUE,"GENERAL";"TAB4",#N/A,TRUE,"GENERAL";"TAB5",#N/A,TRUE,"GENERAL"}</definedName>
    <definedName name="_b6" localSheetId="12" hidden="1">{"TAB1",#N/A,TRUE,"GENERAL";"TAB2",#N/A,TRUE,"GENERAL";"TAB3",#N/A,TRUE,"GENERAL";"TAB4",#N/A,TRUE,"GENERAL";"TAB5",#N/A,TRUE,"GENERAL"}</definedName>
    <definedName name="_b6" localSheetId="3" hidden="1">{"TAB1",#N/A,TRUE,"GENERAL";"TAB2",#N/A,TRUE,"GENERAL";"TAB3",#N/A,TRUE,"GENERAL";"TAB4",#N/A,TRUE,"GENERAL";"TAB5",#N/A,TRUE,"GENERAL"}</definedName>
    <definedName name="_b6" hidden="1">{"TAB1",#N/A,TRUE,"GENERAL";"TAB2",#N/A,TRUE,"GENERAL";"TAB3",#N/A,TRUE,"GENERAL";"TAB4",#N/A,TRUE,"GENERAL";"TAB5",#N/A,TRUE,"GENERAL"}</definedName>
    <definedName name="_b7" localSheetId="13" hidden="1">{"via1",#N/A,TRUE,"general";"via2",#N/A,TRUE,"general";"via3",#N/A,TRUE,"general"}</definedName>
    <definedName name="_b7" localSheetId="15" hidden="1">{"via1",#N/A,TRUE,"general";"via2",#N/A,TRUE,"general";"via3",#N/A,TRUE,"general"}</definedName>
    <definedName name="_b7" localSheetId="12" hidden="1">{"via1",#N/A,TRUE,"general";"via2",#N/A,TRUE,"general";"via3",#N/A,TRUE,"general"}</definedName>
    <definedName name="_b7" localSheetId="3" hidden="1">{"via1",#N/A,TRUE,"general";"via2",#N/A,TRUE,"general";"via3",#N/A,TRUE,"general"}</definedName>
    <definedName name="_b7" hidden="1">{"via1",#N/A,TRUE,"general";"via2",#N/A,TRUE,"general";"via3",#N/A,TRUE,"general"}</definedName>
    <definedName name="_b8" localSheetId="13" hidden="1">{"via1",#N/A,TRUE,"general";"via2",#N/A,TRUE,"general";"via3",#N/A,TRUE,"general"}</definedName>
    <definedName name="_b8" localSheetId="15" hidden="1">{"via1",#N/A,TRUE,"general";"via2",#N/A,TRUE,"general";"via3",#N/A,TRUE,"general"}</definedName>
    <definedName name="_b8" localSheetId="12" hidden="1">{"via1",#N/A,TRUE,"general";"via2",#N/A,TRUE,"general";"via3",#N/A,TRUE,"general"}</definedName>
    <definedName name="_b8" localSheetId="3" hidden="1">{"via1",#N/A,TRUE,"general";"via2",#N/A,TRUE,"general";"via3",#N/A,TRUE,"general"}</definedName>
    <definedName name="_b8" hidden="1">{"via1",#N/A,TRUE,"general";"via2",#N/A,TRUE,"general";"via3",#N/A,TRUE,"general"}</definedName>
    <definedName name="_bb9" localSheetId="13" hidden="1">{"TAB1",#N/A,TRUE,"GENERAL";"TAB2",#N/A,TRUE,"GENERAL";"TAB3",#N/A,TRUE,"GENERAL";"TAB4",#N/A,TRUE,"GENERAL";"TAB5",#N/A,TRUE,"GENERAL"}</definedName>
    <definedName name="_bb9" localSheetId="15" hidden="1">{"TAB1",#N/A,TRUE,"GENERAL";"TAB2",#N/A,TRUE,"GENERAL";"TAB3",#N/A,TRUE,"GENERAL";"TAB4",#N/A,TRUE,"GENERAL";"TAB5",#N/A,TRUE,"GENERAL"}</definedName>
    <definedName name="_bb9" localSheetId="12" hidden="1">{"TAB1",#N/A,TRUE,"GENERAL";"TAB2",#N/A,TRUE,"GENERAL";"TAB3",#N/A,TRUE,"GENERAL";"TAB4",#N/A,TRUE,"GENERAL";"TAB5",#N/A,TRUE,"GENERAL"}</definedName>
    <definedName name="_bb9" localSheetId="3" hidden="1">{"TAB1",#N/A,TRUE,"GENERAL";"TAB2",#N/A,TRUE,"GENERAL";"TAB3",#N/A,TRUE,"GENERAL";"TAB4",#N/A,TRUE,"GENERAL";"TAB5",#N/A,TRUE,"GENERAL"}</definedName>
    <definedName name="_bb9" hidden="1">{"TAB1",#N/A,TRUE,"GENERAL";"TAB2",#N/A,TRUE,"GENERAL";"TAB3",#N/A,TRUE,"GENERAL";"TAB4",#N/A,TRUE,"GENERAL";"TAB5",#N/A,TRUE,"GENERAL"}</definedName>
    <definedName name="_bgb5" localSheetId="13" hidden="1">{"TAB1",#N/A,TRUE,"GENERAL";"TAB2",#N/A,TRUE,"GENERAL";"TAB3",#N/A,TRUE,"GENERAL";"TAB4",#N/A,TRUE,"GENERAL";"TAB5",#N/A,TRUE,"GENERAL"}</definedName>
    <definedName name="_bgb5" localSheetId="15" hidden="1">{"TAB1",#N/A,TRUE,"GENERAL";"TAB2",#N/A,TRUE,"GENERAL";"TAB3",#N/A,TRUE,"GENERAL";"TAB4",#N/A,TRUE,"GENERAL";"TAB5",#N/A,TRUE,"GENERAL"}</definedName>
    <definedName name="_bgb5" localSheetId="12" hidden="1">{"TAB1",#N/A,TRUE,"GENERAL";"TAB2",#N/A,TRUE,"GENERAL";"TAB3",#N/A,TRUE,"GENERAL";"TAB4",#N/A,TRUE,"GENERAL";"TAB5",#N/A,TRUE,"GENERAL"}</definedName>
    <definedName name="_bgb5" localSheetId="3" hidden="1">{"TAB1",#N/A,TRUE,"GENERAL";"TAB2",#N/A,TRUE,"GENERAL";"TAB3",#N/A,TRUE,"GENERAL";"TAB4",#N/A,TRUE,"GENERAL";"TAB5",#N/A,TRUE,"GENERAL"}</definedName>
    <definedName name="_bgb5" hidden="1">{"TAB1",#N/A,TRUE,"GENERAL";"TAB2",#N/A,TRUE,"GENERAL";"TAB3",#N/A,TRUE,"GENERAL";"TAB4",#N/A,TRUE,"GENERAL";"TAB5",#N/A,TRUE,"GENERAL"}</definedName>
    <definedName name="_BGC1">[7]INV!$A$5:$D$8</definedName>
    <definedName name="_BGC3">[7]INV!$F$5:$I$8</definedName>
    <definedName name="_BGC5">[7]INV!$K$5:$N$8</definedName>
    <definedName name="_CAC1">[7]INV!$A$19:$D$22</definedName>
    <definedName name="_CAC3">[7]INV!$F$19:$I$22</definedName>
    <definedName name="_CAC5">[7]INV!$K$19:$N$22</definedName>
    <definedName name="_Cod1" localSheetId="13">#REF!</definedName>
    <definedName name="_Cod1" localSheetId="15">#REF!</definedName>
    <definedName name="_Cod1">#REF!</definedName>
    <definedName name="_COM1" localSheetId="13">#REF!</definedName>
    <definedName name="_COM1" localSheetId="15">#REF!</definedName>
    <definedName name="_COM1">#REF!</definedName>
    <definedName name="_COM10" localSheetId="13">#REF!</definedName>
    <definedName name="_COM10" localSheetId="15">#REF!</definedName>
    <definedName name="_COM10">#REF!</definedName>
    <definedName name="_COM11">#REF!</definedName>
    <definedName name="_COM12">#REF!</definedName>
    <definedName name="_COM13">#REF!</definedName>
    <definedName name="_COM14">#REF!</definedName>
    <definedName name="_COM15">#REF!</definedName>
    <definedName name="_COM16">#REF!</definedName>
    <definedName name="_COM17">#REF!</definedName>
    <definedName name="_COM18">#REF!</definedName>
    <definedName name="_COM19">#REF!</definedName>
    <definedName name="_COM2">#REF!</definedName>
    <definedName name="_COM20">#REF!</definedName>
    <definedName name="_COM21">#REF!</definedName>
    <definedName name="_COM3">#REF!</definedName>
    <definedName name="_COM4">#REF!</definedName>
    <definedName name="_COM5">#REF!</definedName>
    <definedName name="_COM6">#REF!</definedName>
    <definedName name="_COM7">#REF!</definedName>
    <definedName name="_COM8">#REF!</definedName>
    <definedName name="_COM9">#REF!</definedName>
    <definedName name="_CON1500">#REF!</definedName>
    <definedName name="_CON2200">#REF!</definedName>
    <definedName name="_con2500">#REF!</definedName>
    <definedName name="_con3000">#REF!</definedName>
    <definedName name="_CON3500">#REF!</definedName>
    <definedName name="_DCI1">[12]Tablas!#REF!</definedName>
    <definedName name="_DDS1">[12]Tablas!#REF!</definedName>
    <definedName name="_DGO1">[12]Tablas!#REF!</definedName>
    <definedName name="_DGP1">[12]Tablas!#REF!</definedName>
    <definedName name="_DIJ1">[12]Tablas!#REF!</definedName>
    <definedName name="_DPI1">[12]Tablas!#REF!</definedName>
    <definedName name="_DPY1">[12]Tablas!#REF!</definedName>
    <definedName name="_DRI1">[12]Tablas!#REF!</definedName>
    <definedName name="_DRL1">[12]Tablas!#REF!</definedName>
    <definedName name="_DSP1">[12]Tablas!#REF!</definedName>
    <definedName name="_ECP1">[12]Tablas!#REF!</definedName>
    <definedName name="_EST1" localSheetId="13">#REF!</definedName>
    <definedName name="_EST1" localSheetId="15">#REF!</definedName>
    <definedName name="_EST1">#REF!</definedName>
    <definedName name="_EST10" localSheetId="13">#REF!</definedName>
    <definedName name="_EST10" localSheetId="15">#REF!</definedName>
    <definedName name="_EST10">#REF!</definedName>
    <definedName name="_EST11" localSheetId="13">#REF!</definedName>
    <definedName name="_EST11" localSheetId="15">#REF!</definedName>
    <definedName name="_EST11">#REF!</definedName>
    <definedName name="_EST12">#REF!</definedName>
    <definedName name="_EST13">#REF!</definedName>
    <definedName name="_EST14">#REF!</definedName>
    <definedName name="_EST15">#REF!</definedName>
    <definedName name="_EST16">#REF!</definedName>
    <definedName name="_EST17">#REF!</definedName>
    <definedName name="_EST18">#REF!</definedName>
    <definedName name="_EST19">#REF!</definedName>
    <definedName name="_EST2">#REF!</definedName>
    <definedName name="_EST23">#REF!</definedName>
    <definedName name="_EST3">#REF!</definedName>
    <definedName name="_EST4">#REF!</definedName>
    <definedName name="_EST5">#REF!</definedName>
    <definedName name="_EST6">#REF!</definedName>
    <definedName name="_EST7">#REF!</definedName>
    <definedName name="_EST8">#REF!</definedName>
    <definedName name="_EST9">#REF!</definedName>
    <definedName name="_EXC1">#REF!</definedName>
    <definedName name="_EXC10">#REF!</definedName>
    <definedName name="_EXC11">#REF!</definedName>
    <definedName name="_EXC12">#REF!</definedName>
    <definedName name="_EXC2">#REF!</definedName>
    <definedName name="_EXC3">#REF!</definedName>
    <definedName name="_EXC4">#REF!</definedName>
    <definedName name="_EXC5">#REF!</definedName>
    <definedName name="_EXC6">#REF!</definedName>
    <definedName name="_EXC7">#REF!</definedName>
    <definedName name="_EXC8">#REF!</definedName>
    <definedName name="_EXC9">#REF!</definedName>
    <definedName name="_F" localSheetId="13">'AIU '!ERR</definedName>
    <definedName name="_F" localSheetId="15">'AIU  (2)'!ERR</definedName>
    <definedName name="_F" localSheetId="12">'Analisis Mano Obra'!ERR</definedName>
    <definedName name="_F">[0]!ERR</definedName>
    <definedName name="_F10" localSheetId="13">#REF!</definedName>
    <definedName name="_F10" localSheetId="15">#REF!</definedName>
    <definedName name="_F10" localSheetId="12">#REF!</definedName>
    <definedName name="_F10">#REF!</definedName>
    <definedName name="_FC" localSheetId="13">#REF!</definedName>
    <definedName name="_FC" localSheetId="15">#REF!</definedName>
    <definedName name="_FC" localSheetId="12">#REF!</definedName>
    <definedName name="_FC">#REF!</definedName>
    <definedName name="_Fill" localSheetId="13" hidden="1">#REF!</definedName>
    <definedName name="_Fill" localSheetId="15" hidden="1">#REF!</definedName>
    <definedName name="_Fill" localSheetId="3" hidden="1">#REF!</definedName>
    <definedName name="_Fill" hidden="1">#REF!</definedName>
    <definedName name="_xlnm._FilterDatabase" localSheetId="7" hidden="1">'1.Insumos Ofi vs Int'!$C$11:$V$506</definedName>
    <definedName name="_xlnm._FilterDatabase" localSheetId="13" hidden="1">'AIU '!$B$80:$I$81</definedName>
    <definedName name="_xlnm._FilterDatabase" localSheetId="15" hidden="1">'AIU  (2)'!$B$69:$I$70</definedName>
    <definedName name="_xlnm._FilterDatabase" localSheetId="9" hidden="1">AnalisisDelProyecto!$B$6:$R$417</definedName>
    <definedName name="_xlnm._FilterDatabase" localSheetId="10" hidden="1">'Explosion de Insumos(preciosOf)'!$A$6:$G$501</definedName>
    <definedName name="_xlnm._FilterDatabase" localSheetId="6" hidden="1">ParetoPresupuesto!$B$6:$J$417</definedName>
    <definedName name="_xlnm._FilterDatabase" localSheetId="19" hidden="1">Presupuesto!$A$6:$G$515</definedName>
    <definedName name="_xlnm._FilterDatabase" localSheetId="4" hidden="1">'RESUMEN POR CAPITULOS'!$B$8:$J$417</definedName>
    <definedName name="_xlnm._FilterDatabase" localSheetId="1" hidden="1">'SALIDA INSUMOS SINCO'!$A$5:$AI$515</definedName>
    <definedName name="_xlnm._FilterDatabase" localSheetId="2" hidden="1">'SALIDA SINCO INTERNO'!$A$5:$J$512</definedName>
    <definedName name="_FS01" localSheetId="13">'AIU '!ERR</definedName>
    <definedName name="_FS01" localSheetId="15">'AIU  (2)'!ERR</definedName>
    <definedName name="_FS01" localSheetId="12">'Analisis Mano Obra'!ERR</definedName>
    <definedName name="_FS01">[0]!ERR</definedName>
    <definedName name="_g2" localSheetId="13" hidden="1">{"TAB1",#N/A,TRUE,"GENERAL";"TAB2",#N/A,TRUE,"GENERAL";"TAB3",#N/A,TRUE,"GENERAL";"TAB4",#N/A,TRUE,"GENERAL";"TAB5",#N/A,TRUE,"GENERAL"}</definedName>
    <definedName name="_g2" localSheetId="15" hidden="1">{"TAB1",#N/A,TRUE,"GENERAL";"TAB2",#N/A,TRUE,"GENERAL";"TAB3",#N/A,TRUE,"GENERAL";"TAB4",#N/A,TRUE,"GENERAL";"TAB5",#N/A,TRUE,"GENERAL"}</definedName>
    <definedName name="_g2" localSheetId="12" hidden="1">{"TAB1",#N/A,TRUE,"GENERAL";"TAB2",#N/A,TRUE,"GENERAL";"TAB3",#N/A,TRUE,"GENERAL";"TAB4",#N/A,TRUE,"GENERAL";"TAB5",#N/A,TRUE,"GENERAL"}</definedName>
    <definedName name="_g2" localSheetId="3" hidden="1">{"TAB1",#N/A,TRUE,"GENERAL";"TAB2",#N/A,TRUE,"GENERAL";"TAB3",#N/A,TRUE,"GENERAL";"TAB4",#N/A,TRUE,"GENERAL";"TAB5",#N/A,TRUE,"GENERAL"}</definedName>
    <definedName name="_g2" hidden="1">{"TAB1",#N/A,TRUE,"GENERAL";"TAB2",#N/A,TRUE,"GENERAL";"TAB3",#N/A,TRUE,"GENERAL";"TAB4",#N/A,TRUE,"GENERAL";"TAB5",#N/A,TRUE,"GENERAL"}</definedName>
    <definedName name="_g3" localSheetId="13" hidden="1">{"via1",#N/A,TRUE,"general";"via2",#N/A,TRUE,"general";"via3",#N/A,TRUE,"general"}</definedName>
    <definedName name="_g3" localSheetId="15" hidden="1">{"via1",#N/A,TRUE,"general";"via2",#N/A,TRUE,"general";"via3",#N/A,TRUE,"general"}</definedName>
    <definedName name="_g3" localSheetId="12" hidden="1">{"via1",#N/A,TRUE,"general";"via2",#N/A,TRUE,"general";"via3",#N/A,TRUE,"general"}</definedName>
    <definedName name="_g3" localSheetId="3" hidden="1">{"via1",#N/A,TRUE,"general";"via2",#N/A,TRUE,"general";"via3",#N/A,TRUE,"general"}</definedName>
    <definedName name="_g3" hidden="1">{"via1",#N/A,TRUE,"general";"via2",#N/A,TRUE,"general";"via3",#N/A,TRUE,"general"}</definedName>
    <definedName name="_g4" localSheetId="13" hidden="1">{"via1",#N/A,TRUE,"general";"via2",#N/A,TRUE,"general";"via3",#N/A,TRUE,"general"}</definedName>
    <definedName name="_g4" localSheetId="15" hidden="1">{"via1",#N/A,TRUE,"general";"via2",#N/A,TRUE,"general";"via3",#N/A,TRUE,"general"}</definedName>
    <definedName name="_g4" localSheetId="12" hidden="1">{"via1",#N/A,TRUE,"general";"via2",#N/A,TRUE,"general";"via3",#N/A,TRUE,"general"}</definedName>
    <definedName name="_g4" localSheetId="3" hidden="1">{"via1",#N/A,TRUE,"general";"via2",#N/A,TRUE,"general";"via3",#N/A,TRUE,"general"}</definedName>
    <definedName name="_g4" hidden="1">{"via1",#N/A,TRUE,"general";"via2",#N/A,TRUE,"general";"via3",#N/A,TRUE,"general"}</definedName>
    <definedName name="_g5" localSheetId="13" hidden="1">{"via1",#N/A,TRUE,"general";"via2",#N/A,TRUE,"general";"via3",#N/A,TRUE,"general"}</definedName>
    <definedName name="_g5" localSheetId="15" hidden="1">{"via1",#N/A,TRUE,"general";"via2",#N/A,TRUE,"general";"via3",#N/A,TRUE,"general"}</definedName>
    <definedName name="_g5" localSheetId="12" hidden="1">{"via1",#N/A,TRUE,"general";"via2",#N/A,TRUE,"general";"via3",#N/A,TRUE,"general"}</definedName>
    <definedName name="_g5" localSheetId="3" hidden="1">{"via1",#N/A,TRUE,"general";"via2",#N/A,TRUE,"general";"via3",#N/A,TRUE,"general"}</definedName>
    <definedName name="_g5" hidden="1">{"via1",#N/A,TRUE,"general";"via2",#N/A,TRUE,"general";"via3",#N/A,TRUE,"general"}</definedName>
    <definedName name="_g6" localSheetId="13" hidden="1">{"via1",#N/A,TRUE,"general";"via2",#N/A,TRUE,"general";"via3",#N/A,TRUE,"general"}</definedName>
    <definedName name="_g6" localSheetId="15" hidden="1">{"via1",#N/A,TRUE,"general";"via2",#N/A,TRUE,"general";"via3",#N/A,TRUE,"general"}</definedName>
    <definedName name="_g6" localSheetId="12" hidden="1">{"via1",#N/A,TRUE,"general";"via2",#N/A,TRUE,"general";"via3",#N/A,TRUE,"general"}</definedName>
    <definedName name="_g6" localSheetId="3" hidden="1">{"via1",#N/A,TRUE,"general";"via2",#N/A,TRUE,"general";"via3",#N/A,TRUE,"general"}</definedName>
    <definedName name="_g6" hidden="1">{"via1",#N/A,TRUE,"general";"via2",#N/A,TRUE,"general";"via3",#N/A,TRUE,"general"}</definedName>
    <definedName name="_g7" localSheetId="13" hidden="1">{"TAB1",#N/A,TRUE,"GENERAL";"TAB2",#N/A,TRUE,"GENERAL";"TAB3",#N/A,TRUE,"GENERAL";"TAB4",#N/A,TRUE,"GENERAL";"TAB5",#N/A,TRUE,"GENERAL"}</definedName>
    <definedName name="_g7" localSheetId="15" hidden="1">{"TAB1",#N/A,TRUE,"GENERAL";"TAB2",#N/A,TRUE,"GENERAL";"TAB3",#N/A,TRUE,"GENERAL";"TAB4",#N/A,TRUE,"GENERAL";"TAB5",#N/A,TRUE,"GENERAL"}</definedName>
    <definedName name="_g7" localSheetId="12" hidden="1">{"TAB1",#N/A,TRUE,"GENERAL";"TAB2",#N/A,TRUE,"GENERAL";"TAB3",#N/A,TRUE,"GENERAL";"TAB4",#N/A,TRUE,"GENERAL";"TAB5",#N/A,TRUE,"GENERAL"}</definedName>
    <definedName name="_g7" localSheetId="3" hidden="1">{"TAB1",#N/A,TRUE,"GENERAL";"TAB2",#N/A,TRUE,"GENERAL";"TAB3",#N/A,TRUE,"GENERAL";"TAB4",#N/A,TRUE,"GENERAL";"TAB5",#N/A,TRUE,"GENERAL"}</definedName>
    <definedName name="_g7" hidden="1">{"TAB1",#N/A,TRUE,"GENERAL";"TAB2",#N/A,TRUE,"GENERAL";"TAB3",#N/A,TRUE,"GENERAL";"TAB4",#N/A,TRUE,"GENERAL";"TAB5",#N/A,TRUE,"GENERAL"}</definedName>
    <definedName name="_GR1" localSheetId="13" hidden="1">{"TAB1",#N/A,TRUE,"GENERAL";"TAB2",#N/A,TRUE,"GENERAL";"TAB3",#N/A,TRUE,"GENERAL";"TAB4",#N/A,TRUE,"GENERAL";"TAB5",#N/A,TRUE,"GENERAL"}</definedName>
    <definedName name="_GR1" localSheetId="15" hidden="1">{"TAB1",#N/A,TRUE,"GENERAL";"TAB2",#N/A,TRUE,"GENERAL";"TAB3",#N/A,TRUE,"GENERAL";"TAB4",#N/A,TRUE,"GENERAL";"TAB5",#N/A,TRUE,"GENERAL"}</definedName>
    <definedName name="_GR1" localSheetId="12" hidden="1">{"TAB1",#N/A,TRUE,"GENERAL";"TAB2",#N/A,TRUE,"GENERAL";"TAB3",#N/A,TRUE,"GENERAL";"TAB4",#N/A,TRUE,"GENERAL";"TAB5",#N/A,TRUE,"GENERAL"}</definedName>
    <definedName name="_GR1" localSheetId="3" hidden="1">{"TAB1",#N/A,TRUE,"GENERAL";"TAB2",#N/A,TRUE,"GENERAL";"TAB3",#N/A,TRUE,"GENERAL";"TAB4",#N/A,TRUE,"GENERAL";"TAB5",#N/A,TRUE,"GENERAL"}</definedName>
    <definedName name="_GR1" hidden="1">{"TAB1",#N/A,TRUE,"GENERAL";"TAB2",#N/A,TRUE,"GENERAL";"TAB3",#N/A,TRUE,"GENERAL";"TAB4",#N/A,TRUE,"GENERAL";"TAB5",#N/A,TRUE,"GENERAL"}</definedName>
    <definedName name="_gtr4" localSheetId="13" hidden="1">{"via1",#N/A,TRUE,"general";"via2",#N/A,TRUE,"general";"via3",#N/A,TRUE,"general"}</definedName>
    <definedName name="_gtr4" localSheetId="15" hidden="1">{"via1",#N/A,TRUE,"general";"via2",#N/A,TRUE,"general";"via3",#N/A,TRUE,"general"}</definedName>
    <definedName name="_gtr4" localSheetId="12" hidden="1">{"via1",#N/A,TRUE,"general";"via2",#N/A,TRUE,"general";"via3",#N/A,TRUE,"general"}</definedName>
    <definedName name="_gtr4" localSheetId="3" hidden="1">{"via1",#N/A,TRUE,"general";"via2",#N/A,TRUE,"general";"via3",#N/A,TRUE,"general"}</definedName>
    <definedName name="_gtr4" hidden="1">{"via1",#N/A,TRUE,"general";"via2",#N/A,TRUE,"general";"via3",#N/A,TRUE,"general"}</definedName>
    <definedName name="_h2" localSheetId="13" hidden="1">{"via1",#N/A,TRUE,"general";"via2",#N/A,TRUE,"general";"via3",#N/A,TRUE,"general"}</definedName>
    <definedName name="_h2" localSheetId="15" hidden="1">{"via1",#N/A,TRUE,"general";"via2",#N/A,TRUE,"general";"via3",#N/A,TRUE,"general"}</definedName>
    <definedName name="_h2" localSheetId="12" hidden="1">{"via1",#N/A,TRUE,"general";"via2",#N/A,TRUE,"general";"via3",#N/A,TRUE,"general"}</definedName>
    <definedName name="_h2" localSheetId="3" hidden="1">{"via1",#N/A,TRUE,"general";"via2",#N/A,TRUE,"general";"via3",#N/A,TRUE,"general"}</definedName>
    <definedName name="_h2" hidden="1">{"via1",#N/A,TRUE,"general";"via2",#N/A,TRUE,"general";"via3",#N/A,TRUE,"general"}</definedName>
    <definedName name="_h3" localSheetId="13" hidden="1">{"via1",#N/A,TRUE,"general";"via2",#N/A,TRUE,"general";"via3",#N/A,TRUE,"general"}</definedName>
    <definedName name="_h3" localSheetId="15" hidden="1">{"via1",#N/A,TRUE,"general";"via2",#N/A,TRUE,"general";"via3",#N/A,TRUE,"general"}</definedName>
    <definedName name="_h3" localSheetId="12" hidden="1">{"via1",#N/A,TRUE,"general";"via2",#N/A,TRUE,"general";"via3",#N/A,TRUE,"general"}</definedName>
    <definedName name="_h3" localSheetId="3" hidden="1">{"via1",#N/A,TRUE,"general";"via2",#N/A,TRUE,"general";"via3",#N/A,TRUE,"general"}</definedName>
    <definedName name="_h3" hidden="1">{"via1",#N/A,TRUE,"general";"via2",#N/A,TRUE,"general";"via3",#N/A,TRUE,"general"}</definedName>
    <definedName name="_h4" localSheetId="13" hidden="1">{"TAB1",#N/A,TRUE,"GENERAL";"TAB2",#N/A,TRUE,"GENERAL";"TAB3",#N/A,TRUE,"GENERAL";"TAB4",#N/A,TRUE,"GENERAL";"TAB5",#N/A,TRUE,"GENERAL"}</definedName>
    <definedName name="_h4" localSheetId="15" hidden="1">{"TAB1",#N/A,TRUE,"GENERAL";"TAB2",#N/A,TRUE,"GENERAL";"TAB3",#N/A,TRUE,"GENERAL";"TAB4",#N/A,TRUE,"GENERAL";"TAB5",#N/A,TRUE,"GENERAL"}</definedName>
    <definedName name="_h4" localSheetId="12" hidden="1">{"TAB1",#N/A,TRUE,"GENERAL";"TAB2",#N/A,TRUE,"GENERAL";"TAB3",#N/A,TRUE,"GENERAL";"TAB4",#N/A,TRUE,"GENERAL";"TAB5",#N/A,TRUE,"GENERAL"}</definedName>
    <definedName name="_h4" localSheetId="3" hidden="1">{"TAB1",#N/A,TRUE,"GENERAL";"TAB2",#N/A,TRUE,"GENERAL";"TAB3",#N/A,TRUE,"GENERAL";"TAB4",#N/A,TRUE,"GENERAL";"TAB5",#N/A,TRUE,"GENERAL"}</definedName>
    <definedName name="_h4" hidden="1">{"TAB1",#N/A,TRUE,"GENERAL";"TAB2",#N/A,TRUE,"GENERAL";"TAB3",#N/A,TRUE,"GENERAL";"TAB4",#N/A,TRUE,"GENERAL";"TAB5",#N/A,TRUE,"GENERAL"}</definedName>
    <definedName name="_h5" localSheetId="13" hidden="1">{"TAB1",#N/A,TRUE,"GENERAL";"TAB2",#N/A,TRUE,"GENERAL";"TAB3",#N/A,TRUE,"GENERAL";"TAB4",#N/A,TRUE,"GENERAL";"TAB5",#N/A,TRUE,"GENERAL"}</definedName>
    <definedName name="_h5" localSheetId="15" hidden="1">{"TAB1",#N/A,TRUE,"GENERAL";"TAB2",#N/A,TRUE,"GENERAL";"TAB3",#N/A,TRUE,"GENERAL";"TAB4",#N/A,TRUE,"GENERAL";"TAB5",#N/A,TRUE,"GENERAL"}</definedName>
    <definedName name="_h5" localSheetId="12" hidden="1">{"TAB1",#N/A,TRUE,"GENERAL";"TAB2",#N/A,TRUE,"GENERAL";"TAB3",#N/A,TRUE,"GENERAL";"TAB4",#N/A,TRUE,"GENERAL";"TAB5",#N/A,TRUE,"GENERAL"}</definedName>
    <definedName name="_h5" localSheetId="3" hidden="1">{"TAB1",#N/A,TRUE,"GENERAL";"TAB2",#N/A,TRUE,"GENERAL";"TAB3",#N/A,TRUE,"GENERAL";"TAB4",#N/A,TRUE,"GENERAL";"TAB5",#N/A,TRUE,"GENERAL"}</definedName>
    <definedName name="_h5" hidden="1">{"TAB1",#N/A,TRUE,"GENERAL";"TAB2",#N/A,TRUE,"GENERAL";"TAB3",#N/A,TRUE,"GENERAL";"TAB4",#N/A,TRUE,"GENERAL";"TAB5",#N/A,TRUE,"GENERAL"}</definedName>
    <definedName name="_h6" localSheetId="13" hidden="1">{"via1",#N/A,TRUE,"general";"via2",#N/A,TRUE,"general";"via3",#N/A,TRUE,"general"}</definedName>
    <definedName name="_h6" localSheetId="15" hidden="1">{"via1",#N/A,TRUE,"general";"via2",#N/A,TRUE,"general";"via3",#N/A,TRUE,"general"}</definedName>
    <definedName name="_h6" localSheetId="12" hidden="1">{"via1",#N/A,TRUE,"general";"via2",#N/A,TRUE,"general";"via3",#N/A,TRUE,"general"}</definedName>
    <definedName name="_h6" localSheetId="3" hidden="1">{"via1",#N/A,TRUE,"general";"via2",#N/A,TRUE,"general";"via3",#N/A,TRUE,"general"}</definedName>
    <definedName name="_h6" hidden="1">{"via1",#N/A,TRUE,"general";"via2",#N/A,TRUE,"general";"via3",#N/A,TRUE,"general"}</definedName>
    <definedName name="_h7" localSheetId="13" hidden="1">{"TAB1",#N/A,TRUE,"GENERAL";"TAB2",#N/A,TRUE,"GENERAL";"TAB3",#N/A,TRUE,"GENERAL";"TAB4",#N/A,TRUE,"GENERAL";"TAB5",#N/A,TRUE,"GENERAL"}</definedName>
    <definedName name="_h7" localSheetId="15" hidden="1">{"TAB1",#N/A,TRUE,"GENERAL";"TAB2",#N/A,TRUE,"GENERAL";"TAB3",#N/A,TRUE,"GENERAL";"TAB4",#N/A,TRUE,"GENERAL";"TAB5",#N/A,TRUE,"GENERAL"}</definedName>
    <definedName name="_h7" localSheetId="12" hidden="1">{"TAB1",#N/A,TRUE,"GENERAL";"TAB2",#N/A,TRUE,"GENERAL";"TAB3",#N/A,TRUE,"GENERAL";"TAB4",#N/A,TRUE,"GENERAL";"TAB5",#N/A,TRUE,"GENERAL"}</definedName>
    <definedName name="_h7" localSheetId="3" hidden="1">{"TAB1",#N/A,TRUE,"GENERAL";"TAB2",#N/A,TRUE,"GENERAL";"TAB3",#N/A,TRUE,"GENERAL";"TAB4",#N/A,TRUE,"GENERAL";"TAB5",#N/A,TRUE,"GENERAL"}</definedName>
    <definedName name="_h7" hidden="1">{"TAB1",#N/A,TRUE,"GENERAL";"TAB2",#N/A,TRUE,"GENERAL";"TAB3",#N/A,TRUE,"GENERAL";"TAB4",#N/A,TRUE,"GENERAL";"TAB5",#N/A,TRUE,"GENERAL"}</definedName>
    <definedName name="_h8" localSheetId="13" hidden="1">{"via1",#N/A,TRUE,"general";"via2",#N/A,TRUE,"general";"via3",#N/A,TRUE,"general"}</definedName>
    <definedName name="_h8" localSheetId="15" hidden="1">{"via1",#N/A,TRUE,"general";"via2",#N/A,TRUE,"general";"via3",#N/A,TRUE,"general"}</definedName>
    <definedName name="_h8" localSheetId="12" hidden="1">{"via1",#N/A,TRUE,"general";"via2",#N/A,TRUE,"general";"via3",#N/A,TRUE,"general"}</definedName>
    <definedName name="_h8" localSheetId="3" hidden="1">{"via1",#N/A,TRUE,"general";"via2",#N/A,TRUE,"general";"via3",#N/A,TRUE,"general"}</definedName>
    <definedName name="_h8" hidden="1">{"via1",#N/A,TRUE,"general";"via2",#N/A,TRUE,"general";"via3",#N/A,TRUE,"general"}</definedName>
    <definedName name="_hfh7" localSheetId="13" hidden="1">{"via1",#N/A,TRUE,"general";"via2",#N/A,TRUE,"general";"via3",#N/A,TRUE,"general"}</definedName>
    <definedName name="_hfh7" localSheetId="15" hidden="1">{"via1",#N/A,TRUE,"general";"via2",#N/A,TRUE,"general";"via3",#N/A,TRUE,"general"}</definedName>
    <definedName name="_hfh7" localSheetId="12" hidden="1">{"via1",#N/A,TRUE,"general";"via2",#N/A,TRUE,"general";"via3",#N/A,TRUE,"general"}</definedName>
    <definedName name="_hfh7" localSheetId="3" hidden="1">{"via1",#N/A,TRUE,"general";"via2",#N/A,TRUE,"general";"via3",#N/A,TRUE,"general"}</definedName>
    <definedName name="_hfh7" hidden="1">{"via1",#N/A,TRUE,"general";"via2",#N/A,TRUE,"general";"via3",#N/A,TRUE,"general"}</definedName>
    <definedName name="_hhg1" localSheetId="13" hidden="1">{#N/A,#N/A,TRUE,"1842CWN0"}</definedName>
    <definedName name="_hhg1" localSheetId="15" hidden="1">{#N/A,#N/A,TRUE,"1842CWN0"}</definedName>
    <definedName name="_hhg1" localSheetId="12" hidden="1">{#N/A,#N/A,TRUE,"1842CWN0"}</definedName>
    <definedName name="_hhg1" hidden="1">{#N/A,#N/A,TRUE,"1842CWN0"}</definedName>
    <definedName name="_Hlk52257851" localSheetId="3">'INFO GNRAL'!$C$9</definedName>
    <definedName name="_i4" localSheetId="13" hidden="1">{"via1",#N/A,TRUE,"general";"via2",#N/A,TRUE,"general";"via3",#N/A,TRUE,"general"}</definedName>
    <definedName name="_i4" localSheetId="15" hidden="1">{"via1",#N/A,TRUE,"general";"via2",#N/A,TRUE,"general";"via3",#N/A,TRUE,"general"}</definedName>
    <definedName name="_i4" localSheetId="12" hidden="1">{"via1",#N/A,TRUE,"general";"via2",#N/A,TRUE,"general";"via3",#N/A,TRUE,"general"}</definedName>
    <definedName name="_i4" localSheetId="3" hidden="1">{"via1",#N/A,TRUE,"general";"via2",#N/A,TRUE,"general";"via3",#N/A,TRUE,"general"}</definedName>
    <definedName name="_i4" hidden="1">{"via1",#N/A,TRUE,"general";"via2",#N/A,TRUE,"general";"via3",#N/A,TRUE,"general"}</definedName>
    <definedName name="_i5" localSheetId="13" hidden="1">{"TAB1",#N/A,TRUE,"GENERAL";"TAB2",#N/A,TRUE,"GENERAL";"TAB3",#N/A,TRUE,"GENERAL";"TAB4",#N/A,TRUE,"GENERAL";"TAB5",#N/A,TRUE,"GENERAL"}</definedName>
    <definedName name="_i5" localSheetId="15" hidden="1">{"TAB1",#N/A,TRUE,"GENERAL";"TAB2",#N/A,TRUE,"GENERAL";"TAB3",#N/A,TRUE,"GENERAL";"TAB4",#N/A,TRUE,"GENERAL";"TAB5",#N/A,TRUE,"GENERAL"}</definedName>
    <definedName name="_i5" localSheetId="12" hidden="1">{"TAB1",#N/A,TRUE,"GENERAL";"TAB2",#N/A,TRUE,"GENERAL";"TAB3",#N/A,TRUE,"GENERAL";"TAB4",#N/A,TRUE,"GENERAL";"TAB5",#N/A,TRUE,"GENERAL"}</definedName>
    <definedName name="_i5" localSheetId="3" hidden="1">{"TAB1",#N/A,TRUE,"GENERAL";"TAB2",#N/A,TRUE,"GENERAL";"TAB3",#N/A,TRUE,"GENERAL";"TAB4",#N/A,TRUE,"GENERAL";"TAB5",#N/A,TRUE,"GENERAL"}</definedName>
    <definedName name="_i5" hidden="1">{"TAB1",#N/A,TRUE,"GENERAL";"TAB2",#N/A,TRUE,"GENERAL";"TAB3",#N/A,TRUE,"GENERAL";"TAB4",#N/A,TRUE,"GENERAL";"TAB5",#N/A,TRUE,"GENERAL"}</definedName>
    <definedName name="_i6" localSheetId="13" hidden="1">{"TAB1",#N/A,TRUE,"GENERAL";"TAB2",#N/A,TRUE,"GENERAL";"TAB3",#N/A,TRUE,"GENERAL";"TAB4",#N/A,TRUE,"GENERAL";"TAB5",#N/A,TRUE,"GENERAL"}</definedName>
    <definedName name="_i6" localSheetId="15" hidden="1">{"TAB1",#N/A,TRUE,"GENERAL";"TAB2",#N/A,TRUE,"GENERAL";"TAB3",#N/A,TRUE,"GENERAL";"TAB4",#N/A,TRUE,"GENERAL";"TAB5",#N/A,TRUE,"GENERAL"}</definedName>
    <definedName name="_i6" localSheetId="12" hidden="1">{"TAB1",#N/A,TRUE,"GENERAL";"TAB2",#N/A,TRUE,"GENERAL";"TAB3",#N/A,TRUE,"GENERAL";"TAB4",#N/A,TRUE,"GENERAL";"TAB5",#N/A,TRUE,"GENERAL"}</definedName>
    <definedName name="_i6" localSheetId="3" hidden="1">{"TAB1",#N/A,TRUE,"GENERAL";"TAB2",#N/A,TRUE,"GENERAL";"TAB3",#N/A,TRUE,"GENERAL";"TAB4",#N/A,TRUE,"GENERAL";"TAB5",#N/A,TRUE,"GENERAL"}</definedName>
    <definedName name="_i6" hidden="1">{"TAB1",#N/A,TRUE,"GENERAL";"TAB2",#N/A,TRUE,"GENERAL";"TAB3",#N/A,TRUE,"GENERAL";"TAB4",#N/A,TRUE,"GENERAL";"TAB5",#N/A,TRUE,"GENERAL"}</definedName>
    <definedName name="_i7" localSheetId="13" hidden="1">{"via1",#N/A,TRUE,"general";"via2",#N/A,TRUE,"general";"via3",#N/A,TRUE,"general"}</definedName>
    <definedName name="_i7" localSheetId="15" hidden="1">{"via1",#N/A,TRUE,"general";"via2",#N/A,TRUE,"general";"via3",#N/A,TRUE,"general"}</definedName>
    <definedName name="_i7" localSheetId="12" hidden="1">{"via1",#N/A,TRUE,"general";"via2",#N/A,TRUE,"general";"via3",#N/A,TRUE,"general"}</definedName>
    <definedName name="_i7" localSheetId="3" hidden="1">{"via1",#N/A,TRUE,"general";"via2",#N/A,TRUE,"general";"via3",#N/A,TRUE,"general"}</definedName>
    <definedName name="_i7" hidden="1">{"via1",#N/A,TRUE,"general";"via2",#N/A,TRUE,"general";"via3",#N/A,TRUE,"general"}</definedName>
    <definedName name="_i77" localSheetId="13" hidden="1">{"TAB1",#N/A,TRUE,"GENERAL";"TAB2",#N/A,TRUE,"GENERAL";"TAB3",#N/A,TRUE,"GENERAL";"TAB4",#N/A,TRUE,"GENERAL";"TAB5",#N/A,TRUE,"GENERAL"}</definedName>
    <definedName name="_i77" localSheetId="15" hidden="1">{"TAB1",#N/A,TRUE,"GENERAL";"TAB2",#N/A,TRUE,"GENERAL";"TAB3",#N/A,TRUE,"GENERAL";"TAB4",#N/A,TRUE,"GENERAL";"TAB5",#N/A,TRUE,"GENERAL"}</definedName>
    <definedName name="_i77" localSheetId="12" hidden="1">{"TAB1",#N/A,TRUE,"GENERAL";"TAB2",#N/A,TRUE,"GENERAL";"TAB3",#N/A,TRUE,"GENERAL";"TAB4",#N/A,TRUE,"GENERAL";"TAB5",#N/A,TRUE,"GENERAL"}</definedName>
    <definedName name="_i77" localSheetId="3" hidden="1">{"TAB1",#N/A,TRUE,"GENERAL";"TAB2",#N/A,TRUE,"GENERAL";"TAB3",#N/A,TRUE,"GENERAL";"TAB4",#N/A,TRUE,"GENERAL";"TAB5",#N/A,TRUE,"GENERAL"}</definedName>
    <definedName name="_i77" hidden="1">{"TAB1",#N/A,TRUE,"GENERAL";"TAB2",#N/A,TRUE,"GENERAL";"TAB3",#N/A,TRUE,"GENERAL";"TAB4",#N/A,TRUE,"GENERAL";"TAB5",#N/A,TRUE,"GENERAL"}</definedName>
    <definedName name="_i8" localSheetId="13" hidden="1">{"via1",#N/A,TRUE,"general";"via2",#N/A,TRUE,"general";"via3",#N/A,TRUE,"general"}</definedName>
    <definedName name="_i8" localSheetId="15" hidden="1">{"via1",#N/A,TRUE,"general";"via2",#N/A,TRUE,"general";"via3",#N/A,TRUE,"general"}</definedName>
    <definedName name="_i8" localSheetId="12" hidden="1">{"via1",#N/A,TRUE,"general";"via2",#N/A,TRUE,"general";"via3",#N/A,TRUE,"general"}</definedName>
    <definedName name="_i8" localSheetId="3" hidden="1">{"via1",#N/A,TRUE,"general";"via2",#N/A,TRUE,"general";"via3",#N/A,TRUE,"general"}</definedName>
    <definedName name="_i8" hidden="1">{"via1",#N/A,TRUE,"general";"via2",#N/A,TRUE,"general";"via3",#N/A,TRUE,"general"}</definedName>
    <definedName name="_i9" localSheetId="13" hidden="1">{"TAB1",#N/A,TRUE,"GENERAL";"TAB2",#N/A,TRUE,"GENERAL";"TAB3",#N/A,TRUE,"GENERAL";"TAB4",#N/A,TRUE,"GENERAL";"TAB5",#N/A,TRUE,"GENERAL"}</definedName>
    <definedName name="_i9" localSheetId="15" hidden="1">{"TAB1",#N/A,TRUE,"GENERAL";"TAB2",#N/A,TRUE,"GENERAL";"TAB3",#N/A,TRUE,"GENERAL";"TAB4",#N/A,TRUE,"GENERAL";"TAB5",#N/A,TRUE,"GENERAL"}</definedName>
    <definedName name="_i9" localSheetId="12" hidden="1">{"TAB1",#N/A,TRUE,"GENERAL";"TAB2",#N/A,TRUE,"GENERAL";"TAB3",#N/A,TRUE,"GENERAL";"TAB4",#N/A,TRUE,"GENERAL";"TAB5",#N/A,TRUE,"GENERAL"}</definedName>
    <definedName name="_i9" localSheetId="3" hidden="1">{"TAB1",#N/A,TRUE,"GENERAL";"TAB2",#N/A,TRUE,"GENERAL";"TAB3",#N/A,TRUE,"GENERAL";"TAB4",#N/A,TRUE,"GENERAL";"TAB5",#N/A,TRUE,"GENERAL"}</definedName>
    <definedName name="_i9" hidden="1">{"TAB1",#N/A,TRUE,"GENERAL";"TAB2",#N/A,TRUE,"GENERAL";"TAB3",#N/A,TRUE,"GENERAL";"TAB4",#N/A,TRUE,"GENERAL";"TAB5",#N/A,TRUE,"GENERAL"}</definedName>
    <definedName name="_ICP1">[12]Tablas!#REF!</definedName>
    <definedName name="_IMP1" localSheetId="13">#REF!</definedName>
    <definedName name="_IMP1" localSheetId="15">#REF!</definedName>
    <definedName name="_IMP1">#REF!</definedName>
    <definedName name="_IPC2002" localSheetId="13">#REF!</definedName>
    <definedName name="_IPC2002" localSheetId="15">#REF!</definedName>
    <definedName name="_IPC2002">#REF!</definedName>
    <definedName name="_IVA1" localSheetId="13">#REF!</definedName>
    <definedName name="_IVA1" localSheetId="15">#REF!</definedName>
    <definedName name="_IVA1">#REF!</definedName>
    <definedName name="_k3" localSheetId="13" hidden="1">{"TAB1",#N/A,TRUE,"GENERAL";"TAB2",#N/A,TRUE,"GENERAL";"TAB3",#N/A,TRUE,"GENERAL";"TAB4",#N/A,TRUE,"GENERAL";"TAB5",#N/A,TRUE,"GENERAL"}</definedName>
    <definedName name="_k3" localSheetId="15" hidden="1">{"TAB1",#N/A,TRUE,"GENERAL";"TAB2",#N/A,TRUE,"GENERAL";"TAB3",#N/A,TRUE,"GENERAL";"TAB4",#N/A,TRUE,"GENERAL";"TAB5",#N/A,TRUE,"GENERAL"}</definedName>
    <definedName name="_k3" localSheetId="12" hidden="1">{"TAB1",#N/A,TRUE,"GENERAL";"TAB2",#N/A,TRUE,"GENERAL";"TAB3",#N/A,TRUE,"GENERAL";"TAB4",#N/A,TRUE,"GENERAL";"TAB5",#N/A,TRUE,"GENERAL"}</definedName>
    <definedName name="_k3" localSheetId="3" hidden="1">{"TAB1",#N/A,TRUE,"GENERAL";"TAB2",#N/A,TRUE,"GENERAL";"TAB3",#N/A,TRUE,"GENERAL";"TAB4",#N/A,TRUE,"GENERAL";"TAB5",#N/A,TRUE,"GENERAL"}</definedName>
    <definedName name="_k3" hidden="1">{"TAB1",#N/A,TRUE,"GENERAL";"TAB2",#N/A,TRUE,"GENERAL";"TAB3",#N/A,TRUE,"GENERAL";"TAB4",#N/A,TRUE,"GENERAL";"TAB5",#N/A,TRUE,"GENERAL"}</definedName>
    <definedName name="_k4" localSheetId="13" hidden="1">{"via1",#N/A,TRUE,"general";"via2",#N/A,TRUE,"general";"via3",#N/A,TRUE,"general"}</definedName>
    <definedName name="_k4" localSheetId="15" hidden="1">{"via1",#N/A,TRUE,"general";"via2",#N/A,TRUE,"general";"via3",#N/A,TRUE,"general"}</definedName>
    <definedName name="_k4" localSheetId="12" hidden="1">{"via1",#N/A,TRUE,"general";"via2",#N/A,TRUE,"general";"via3",#N/A,TRUE,"general"}</definedName>
    <definedName name="_k4" localSheetId="3" hidden="1">{"via1",#N/A,TRUE,"general";"via2",#N/A,TRUE,"general";"via3",#N/A,TRUE,"general"}</definedName>
    <definedName name="_k4" hidden="1">{"via1",#N/A,TRUE,"general";"via2",#N/A,TRUE,"general";"via3",#N/A,TRUE,"general"}</definedName>
    <definedName name="_k5" localSheetId="13" hidden="1">{"via1",#N/A,TRUE,"general";"via2",#N/A,TRUE,"general";"via3",#N/A,TRUE,"general"}</definedName>
    <definedName name="_k5" localSheetId="15" hidden="1">{"via1",#N/A,TRUE,"general";"via2",#N/A,TRUE,"general";"via3",#N/A,TRUE,"general"}</definedName>
    <definedName name="_k5" localSheetId="12" hidden="1">{"via1",#N/A,TRUE,"general";"via2",#N/A,TRUE,"general";"via3",#N/A,TRUE,"general"}</definedName>
    <definedName name="_k5" localSheetId="3" hidden="1">{"via1",#N/A,TRUE,"general";"via2",#N/A,TRUE,"general";"via3",#N/A,TRUE,"general"}</definedName>
    <definedName name="_k5" hidden="1">{"via1",#N/A,TRUE,"general";"via2",#N/A,TRUE,"general";"via3",#N/A,TRUE,"general"}</definedName>
    <definedName name="_k6" localSheetId="13" hidden="1">{"TAB1",#N/A,TRUE,"GENERAL";"TAB2",#N/A,TRUE,"GENERAL";"TAB3",#N/A,TRUE,"GENERAL";"TAB4",#N/A,TRUE,"GENERAL";"TAB5",#N/A,TRUE,"GENERAL"}</definedName>
    <definedName name="_k6" localSheetId="15" hidden="1">{"TAB1",#N/A,TRUE,"GENERAL";"TAB2",#N/A,TRUE,"GENERAL";"TAB3",#N/A,TRUE,"GENERAL";"TAB4",#N/A,TRUE,"GENERAL";"TAB5",#N/A,TRUE,"GENERAL"}</definedName>
    <definedName name="_k6" localSheetId="12" hidden="1">{"TAB1",#N/A,TRUE,"GENERAL";"TAB2",#N/A,TRUE,"GENERAL";"TAB3",#N/A,TRUE,"GENERAL";"TAB4",#N/A,TRUE,"GENERAL";"TAB5",#N/A,TRUE,"GENERAL"}</definedName>
    <definedName name="_k6" localSheetId="3" hidden="1">{"TAB1",#N/A,TRUE,"GENERAL";"TAB2",#N/A,TRUE,"GENERAL";"TAB3",#N/A,TRUE,"GENERAL";"TAB4",#N/A,TRUE,"GENERAL";"TAB5",#N/A,TRUE,"GENERAL"}</definedName>
    <definedName name="_k6" hidden="1">{"TAB1",#N/A,TRUE,"GENERAL";"TAB2",#N/A,TRUE,"GENERAL";"TAB3",#N/A,TRUE,"GENERAL";"TAB4",#N/A,TRUE,"GENERAL";"TAB5",#N/A,TRUE,"GENERAL"}</definedName>
    <definedName name="_k7" localSheetId="13" hidden="1">{"via1",#N/A,TRUE,"general";"via2",#N/A,TRUE,"general";"via3",#N/A,TRUE,"general"}</definedName>
    <definedName name="_k7" localSheetId="15" hidden="1">{"via1",#N/A,TRUE,"general";"via2",#N/A,TRUE,"general";"via3",#N/A,TRUE,"general"}</definedName>
    <definedName name="_k7" localSheetId="12" hidden="1">{"via1",#N/A,TRUE,"general";"via2",#N/A,TRUE,"general";"via3",#N/A,TRUE,"general"}</definedName>
    <definedName name="_k7" localSheetId="3" hidden="1">{"via1",#N/A,TRUE,"general";"via2",#N/A,TRUE,"general";"via3",#N/A,TRUE,"general"}</definedName>
    <definedName name="_k7" hidden="1">{"via1",#N/A,TRUE,"general";"via2",#N/A,TRUE,"general";"via3",#N/A,TRUE,"general"}</definedName>
    <definedName name="_k8" localSheetId="13" hidden="1">{"via1",#N/A,TRUE,"general";"via2",#N/A,TRUE,"general";"via3",#N/A,TRUE,"general"}</definedName>
    <definedName name="_k8" localSheetId="15" hidden="1">{"via1",#N/A,TRUE,"general";"via2",#N/A,TRUE,"general";"via3",#N/A,TRUE,"general"}</definedName>
    <definedName name="_k8" localSheetId="12" hidden="1">{"via1",#N/A,TRUE,"general";"via2",#N/A,TRUE,"general";"via3",#N/A,TRUE,"general"}</definedName>
    <definedName name="_k8" localSheetId="3" hidden="1">{"via1",#N/A,TRUE,"general";"via2",#N/A,TRUE,"general";"via3",#N/A,TRUE,"general"}</definedName>
    <definedName name="_k8" hidden="1">{"via1",#N/A,TRUE,"general";"via2",#N/A,TRUE,"general";"via3",#N/A,TRUE,"general"}</definedName>
    <definedName name="_k9" localSheetId="13" hidden="1">{"TAB1",#N/A,TRUE,"GENERAL";"TAB2",#N/A,TRUE,"GENERAL";"TAB3",#N/A,TRUE,"GENERAL";"TAB4",#N/A,TRUE,"GENERAL";"TAB5",#N/A,TRUE,"GENERAL"}</definedName>
    <definedName name="_k9" localSheetId="15" hidden="1">{"TAB1",#N/A,TRUE,"GENERAL";"TAB2",#N/A,TRUE,"GENERAL";"TAB3",#N/A,TRUE,"GENERAL";"TAB4",#N/A,TRUE,"GENERAL";"TAB5",#N/A,TRUE,"GENERAL"}</definedName>
    <definedName name="_k9" localSheetId="12" hidden="1">{"TAB1",#N/A,TRUE,"GENERAL";"TAB2",#N/A,TRUE,"GENERAL";"TAB3",#N/A,TRUE,"GENERAL";"TAB4",#N/A,TRUE,"GENERAL";"TAB5",#N/A,TRUE,"GENERAL"}</definedName>
    <definedName name="_k9" localSheetId="3" hidden="1">{"TAB1",#N/A,TRUE,"GENERAL";"TAB2",#N/A,TRUE,"GENERAL";"TAB3",#N/A,TRUE,"GENERAL";"TAB4",#N/A,TRUE,"GENERAL";"TAB5",#N/A,TRUE,"GENERAL"}</definedName>
    <definedName name="_k9" hidden="1">{"TAB1",#N/A,TRUE,"GENERAL";"TAB2",#N/A,TRUE,"GENERAL";"TAB3",#N/A,TRUE,"GENERAL";"TAB4",#N/A,TRUE,"GENERAL";"TAB5",#N/A,TRUE,"GENERAL"}</definedName>
    <definedName name="_Key1" localSheetId="13" hidden="1">[30]OCTUBRE!#REF!</definedName>
    <definedName name="_Key1" localSheetId="15" hidden="1">[30]OCTUBRE!#REF!</definedName>
    <definedName name="_Key1" localSheetId="3" hidden="1">#REF!</definedName>
    <definedName name="_Key1" hidden="1">[30]OCTUBRE!#REF!</definedName>
    <definedName name="_Key11" localSheetId="13" hidden="1">[31]INST!#REF!</definedName>
    <definedName name="_Key11" localSheetId="15" hidden="1">[31]INST!#REF!</definedName>
    <definedName name="_Key11" hidden="1">[31]INST!#REF!</definedName>
    <definedName name="_Key2" localSheetId="13" hidden="1">#REF!</definedName>
    <definedName name="_Key2" localSheetId="15" hidden="1">#REF!</definedName>
    <definedName name="_Key2" localSheetId="3" hidden="1">#REF!</definedName>
    <definedName name="_Key2" hidden="1">#REF!</definedName>
    <definedName name="_Key21" localSheetId="13" hidden="1">#REF!</definedName>
    <definedName name="_Key21" localSheetId="15" hidden="1">#REF!</definedName>
    <definedName name="_Key21" hidden="1">#REF!</definedName>
    <definedName name="_key3" localSheetId="13" hidden="1">#REF!</definedName>
    <definedName name="_key3" localSheetId="15" hidden="1">#REF!</definedName>
    <definedName name="_key3" hidden="1">#REF!</definedName>
    <definedName name="_key31" hidden="1">#REF!</definedName>
    <definedName name="_kjk6" localSheetId="13" hidden="1">{"TAB1",#N/A,TRUE,"GENERAL";"TAB2",#N/A,TRUE,"GENERAL";"TAB3",#N/A,TRUE,"GENERAL";"TAB4",#N/A,TRUE,"GENERAL";"TAB5",#N/A,TRUE,"GENERAL"}</definedName>
    <definedName name="_kjk6" localSheetId="15" hidden="1">{"TAB1",#N/A,TRUE,"GENERAL";"TAB2",#N/A,TRUE,"GENERAL";"TAB3",#N/A,TRUE,"GENERAL";"TAB4",#N/A,TRUE,"GENERAL";"TAB5",#N/A,TRUE,"GENERAL"}</definedName>
    <definedName name="_kjk6" localSheetId="12" hidden="1">{"TAB1",#N/A,TRUE,"GENERAL";"TAB2",#N/A,TRUE,"GENERAL";"TAB3",#N/A,TRUE,"GENERAL";"TAB4",#N/A,TRUE,"GENERAL";"TAB5",#N/A,TRUE,"GENERAL"}</definedName>
    <definedName name="_kjk6" localSheetId="3" hidden="1">{"TAB1",#N/A,TRUE,"GENERAL";"TAB2",#N/A,TRUE,"GENERAL";"TAB3",#N/A,TRUE,"GENERAL";"TAB4",#N/A,TRUE,"GENERAL";"TAB5",#N/A,TRUE,"GENERAL"}</definedName>
    <definedName name="_kjk6" hidden="1">{"TAB1",#N/A,TRUE,"GENERAL";"TAB2",#N/A,TRUE,"GENERAL";"TAB3",#N/A,TRUE,"GENERAL";"TAB4",#N/A,TRUE,"GENERAL";"TAB5",#N/A,TRUE,"GENERAL"}</definedName>
    <definedName name="_lar03" localSheetId="13">#REF!</definedName>
    <definedName name="_lar03" localSheetId="15">#REF!</definedName>
    <definedName name="_lar03">#REF!</definedName>
    <definedName name="_LEY80" localSheetId="13">#REF!</definedName>
    <definedName name="_LEY80" localSheetId="15">#REF!</definedName>
    <definedName name="_LEY80">#REF!</definedName>
    <definedName name="_m3" localSheetId="13" hidden="1">{"via1",#N/A,TRUE,"general";"via2",#N/A,TRUE,"general";"via3",#N/A,TRUE,"general"}</definedName>
    <definedName name="_m3" localSheetId="15" hidden="1">{"via1",#N/A,TRUE,"general";"via2",#N/A,TRUE,"general";"via3",#N/A,TRUE,"general"}</definedName>
    <definedName name="_m3" localSheetId="12" hidden="1">{"via1",#N/A,TRUE,"general";"via2",#N/A,TRUE,"general";"via3",#N/A,TRUE,"general"}</definedName>
    <definedName name="_m3" localSheetId="3" hidden="1">{"via1",#N/A,TRUE,"general";"via2",#N/A,TRUE,"general";"via3",#N/A,TRUE,"general"}</definedName>
    <definedName name="_m3" hidden="1">{"via1",#N/A,TRUE,"general";"via2",#N/A,TRUE,"general";"via3",#N/A,TRUE,"general"}</definedName>
    <definedName name="_m4" localSheetId="13" hidden="1">{"TAB1",#N/A,TRUE,"GENERAL";"TAB2",#N/A,TRUE,"GENERAL";"TAB3",#N/A,TRUE,"GENERAL";"TAB4",#N/A,TRUE,"GENERAL";"TAB5",#N/A,TRUE,"GENERAL"}</definedName>
    <definedName name="_m4" localSheetId="15" hidden="1">{"TAB1",#N/A,TRUE,"GENERAL";"TAB2",#N/A,TRUE,"GENERAL";"TAB3",#N/A,TRUE,"GENERAL";"TAB4",#N/A,TRUE,"GENERAL";"TAB5",#N/A,TRUE,"GENERAL"}</definedName>
    <definedName name="_m4" localSheetId="12" hidden="1">{"TAB1",#N/A,TRUE,"GENERAL";"TAB2",#N/A,TRUE,"GENERAL";"TAB3",#N/A,TRUE,"GENERAL";"TAB4",#N/A,TRUE,"GENERAL";"TAB5",#N/A,TRUE,"GENERAL"}</definedName>
    <definedName name="_m4" localSheetId="3" hidden="1">{"TAB1",#N/A,TRUE,"GENERAL";"TAB2",#N/A,TRUE,"GENERAL";"TAB3",#N/A,TRUE,"GENERAL";"TAB4",#N/A,TRUE,"GENERAL";"TAB5",#N/A,TRUE,"GENERAL"}</definedName>
    <definedName name="_m4" hidden="1">{"TAB1",#N/A,TRUE,"GENERAL";"TAB2",#N/A,TRUE,"GENERAL";"TAB3",#N/A,TRUE,"GENERAL";"TAB4",#N/A,TRUE,"GENERAL";"TAB5",#N/A,TRUE,"GENERAL"}</definedName>
    <definedName name="_m5" localSheetId="13" hidden="1">{"via1",#N/A,TRUE,"general";"via2",#N/A,TRUE,"general";"via3",#N/A,TRUE,"general"}</definedName>
    <definedName name="_m5" localSheetId="15" hidden="1">{"via1",#N/A,TRUE,"general";"via2",#N/A,TRUE,"general";"via3",#N/A,TRUE,"general"}</definedName>
    <definedName name="_m5" localSheetId="12" hidden="1">{"via1",#N/A,TRUE,"general";"via2",#N/A,TRUE,"general";"via3",#N/A,TRUE,"general"}</definedName>
    <definedName name="_m5" localSheetId="3" hidden="1">{"via1",#N/A,TRUE,"general";"via2",#N/A,TRUE,"general";"via3",#N/A,TRUE,"general"}</definedName>
    <definedName name="_m5" hidden="1">{"via1",#N/A,TRUE,"general";"via2",#N/A,TRUE,"general";"via3",#N/A,TRUE,"general"}</definedName>
    <definedName name="_m6" localSheetId="13" hidden="1">{"TAB1",#N/A,TRUE,"GENERAL";"TAB2",#N/A,TRUE,"GENERAL";"TAB3",#N/A,TRUE,"GENERAL";"TAB4",#N/A,TRUE,"GENERAL";"TAB5",#N/A,TRUE,"GENERAL"}</definedName>
    <definedName name="_m6" localSheetId="15" hidden="1">{"TAB1",#N/A,TRUE,"GENERAL";"TAB2",#N/A,TRUE,"GENERAL";"TAB3",#N/A,TRUE,"GENERAL";"TAB4",#N/A,TRUE,"GENERAL";"TAB5",#N/A,TRUE,"GENERAL"}</definedName>
    <definedName name="_m6" localSheetId="12" hidden="1">{"TAB1",#N/A,TRUE,"GENERAL";"TAB2",#N/A,TRUE,"GENERAL";"TAB3",#N/A,TRUE,"GENERAL";"TAB4",#N/A,TRUE,"GENERAL";"TAB5",#N/A,TRUE,"GENERAL"}</definedName>
    <definedName name="_m6" localSheetId="3" hidden="1">{"TAB1",#N/A,TRUE,"GENERAL";"TAB2",#N/A,TRUE,"GENERAL";"TAB3",#N/A,TRUE,"GENERAL";"TAB4",#N/A,TRUE,"GENERAL";"TAB5",#N/A,TRUE,"GENERAL"}</definedName>
    <definedName name="_m6" hidden="1">{"TAB1",#N/A,TRUE,"GENERAL";"TAB2",#N/A,TRUE,"GENERAL";"TAB3",#N/A,TRUE,"GENERAL";"TAB4",#N/A,TRUE,"GENERAL";"TAB5",#N/A,TRUE,"GENERAL"}</definedName>
    <definedName name="_m7" localSheetId="13" hidden="1">{"TAB1",#N/A,TRUE,"GENERAL";"TAB2",#N/A,TRUE,"GENERAL";"TAB3",#N/A,TRUE,"GENERAL";"TAB4",#N/A,TRUE,"GENERAL";"TAB5",#N/A,TRUE,"GENERAL"}</definedName>
    <definedName name="_m7" localSheetId="15" hidden="1">{"TAB1",#N/A,TRUE,"GENERAL";"TAB2",#N/A,TRUE,"GENERAL";"TAB3",#N/A,TRUE,"GENERAL";"TAB4",#N/A,TRUE,"GENERAL";"TAB5",#N/A,TRUE,"GENERAL"}</definedName>
    <definedName name="_m7" localSheetId="12" hidden="1">{"TAB1",#N/A,TRUE,"GENERAL";"TAB2",#N/A,TRUE,"GENERAL";"TAB3",#N/A,TRUE,"GENERAL";"TAB4",#N/A,TRUE,"GENERAL";"TAB5",#N/A,TRUE,"GENERAL"}</definedName>
    <definedName name="_m7" localSheetId="3" hidden="1">{"TAB1",#N/A,TRUE,"GENERAL";"TAB2",#N/A,TRUE,"GENERAL";"TAB3",#N/A,TRUE,"GENERAL";"TAB4",#N/A,TRUE,"GENERAL";"TAB5",#N/A,TRUE,"GENERAL"}</definedName>
    <definedName name="_m7" hidden="1">{"TAB1",#N/A,TRUE,"GENERAL";"TAB2",#N/A,TRUE,"GENERAL";"TAB3",#N/A,TRUE,"GENERAL";"TAB4",#N/A,TRUE,"GENERAL";"TAB5",#N/A,TRUE,"GENERAL"}</definedName>
    <definedName name="_m8" localSheetId="13" hidden="1">{"via1",#N/A,TRUE,"general";"via2",#N/A,TRUE,"general";"via3",#N/A,TRUE,"general"}</definedName>
    <definedName name="_m8" localSheetId="15" hidden="1">{"via1",#N/A,TRUE,"general";"via2",#N/A,TRUE,"general";"via3",#N/A,TRUE,"general"}</definedName>
    <definedName name="_m8" localSheetId="12" hidden="1">{"via1",#N/A,TRUE,"general";"via2",#N/A,TRUE,"general";"via3",#N/A,TRUE,"general"}</definedName>
    <definedName name="_m8" localSheetId="3" hidden="1">{"via1",#N/A,TRUE,"general";"via2",#N/A,TRUE,"general";"via3",#N/A,TRUE,"general"}</definedName>
    <definedName name="_m8" hidden="1">{"via1",#N/A,TRUE,"general";"via2",#N/A,TRUE,"general";"via3",#N/A,TRUE,"general"}</definedName>
    <definedName name="_m9" localSheetId="13" hidden="1">{"via1",#N/A,TRUE,"general";"via2",#N/A,TRUE,"general";"via3",#N/A,TRUE,"general"}</definedName>
    <definedName name="_m9" localSheetId="15" hidden="1">{"via1",#N/A,TRUE,"general";"via2",#N/A,TRUE,"general";"via3",#N/A,TRUE,"general"}</definedName>
    <definedName name="_m9" localSheetId="12" hidden="1">{"via1",#N/A,TRUE,"general";"via2",#N/A,TRUE,"general";"via3",#N/A,TRUE,"general"}</definedName>
    <definedName name="_m9" localSheetId="3" hidden="1">{"via1",#N/A,TRUE,"general";"via2",#N/A,TRUE,"general";"via3",#N/A,TRUE,"general"}</definedName>
    <definedName name="_m9" hidden="1">{"via1",#N/A,TRUE,"general";"via2",#N/A,TRUE,"general";"via3",#N/A,TRUE,"general"}</definedName>
    <definedName name="_MA2" localSheetId="13">#REF!</definedName>
    <definedName name="_MA2" localSheetId="15">#REF!</definedName>
    <definedName name="_MA2">#REF!</definedName>
    <definedName name="_MAT1" localSheetId="13">#REF!</definedName>
    <definedName name="_MAT1" localSheetId="15">#REF!</definedName>
    <definedName name="_MAT1">#REF!</definedName>
    <definedName name="_min2" localSheetId="13">#REF!</definedName>
    <definedName name="_min2" localSheetId="15">#REF!</definedName>
    <definedName name="_min2">#REF!</definedName>
    <definedName name="_MOD1" localSheetId="13">#REF!</definedName>
    <definedName name="_MOD1" localSheetId="15">#REF!</definedName>
    <definedName name="_MOD1">#REF!</definedName>
    <definedName name="_MOR14">#REF!</definedName>
    <definedName name="_mor15">#REF!</definedName>
    <definedName name="_MOR16">#REF!</definedName>
    <definedName name="_mun2" localSheetId="13">[27]PESOS!#REF!</definedName>
    <definedName name="_mun2" localSheetId="15">[27]PESOS!#REF!</definedName>
    <definedName name="_mun2">[27]PESOS!#REF!</definedName>
    <definedName name="_n3" localSheetId="13" hidden="1">{"TAB1",#N/A,TRUE,"GENERAL";"TAB2",#N/A,TRUE,"GENERAL";"TAB3",#N/A,TRUE,"GENERAL";"TAB4",#N/A,TRUE,"GENERAL";"TAB5",#N/A,TRUE,"GENERAL"}</definedName>
    <definedName name="_n3" localSheetId="15" hidden="1">{"TAB1",#N/A,TRUE,"GENERAL";"TAB2",#N/A,TRUE,"GENERAL";"TAB3",#N/A,TRUE,"GENERAL";"TAB4",#N/A,TRUE,"GENERAL";"TAB5",#N/A,TRUE,"GENERAL"}</definedName>
    <definedName name="_n3" localSheetId="12" hidden="1">{"TAB1",#N/A,TRUE,"GENERAL";"TAB2",#N/A,TRUE,"GENERAL";"TAB3",#N/A,TRUE,"GENERAL";"TAB4",#N/A,TRUE,"GENERAL";"TAB5",#N/A,TRUE,"GENERAL"}</definedName>
    <definedName name="_n3" localSheetId="3" hidden="1">{"TAB1",#N/A,TRUE,"GENERAL";"TAB2",#N/A,TRUE,"GENERAL";"TAB3",#N/A,TRUE,"GENERAL";"TAB4",#N/A,TRUE,"GENERAL";"TAB5",#N/A,TRUE,"GENERAL"}</definedName>
    <definedName name="_n3" hidden="1">{"TAB1",#N/A,TRUE,"GENERAL";"TAB2",#N/A,TRUE,"GENERAL";"TAB3",#N/A,TRUE,"GENERAL";"TAB4",#N/A,TRUE,"GENERAL";"TAB5",#N/A,TRUE,"GENERAL"}</definedName>
    <definedName name="_n4" localSheetId="13" hidden="1">{"via1",#N/A,TRUE,"general";"via2",#N/A,TRUE,"general";"via3",#N/A,TRUE,"general"}</definedName>
    <definedName name="_n4" localSheetId="15" hidden="1">{"via1",#N/A,TRUE,"general";"via2",#N/A,TRUE,"general";"via3",#N/A,TRUE,"general"}</definedName>
    <definedName name="_n4" localSheetId="12" hidden="1">{"via1",#N/A,TRUE,"general";"via2",#N/A,TRUE,"general";"via3",#N/A,TRUE,"general"}</definedName>
    <definedName name="_n4" localSheetId="3" hidden="1">{"via1",#N/A,TRUE,"general";"via2",#N/A,TRUE,"general";"via3",#N/A,TRUE,"general"}</definedName>
    <definedName name="_n4" hidden="1">{"via1",#N/A,TRUE,"general";"via2",#N/A,TRUE,"general";"via3",#N/A,TRUE,"general"}</definedName>
    <definedName name="_n5" localSheetId="13" hidden="1">{"TAB1",#N/A,TRUE,"GENERAL";"TAB2",#N/A,TRUE,"GENERAL";"TAB3",#N/A,TRUE,"GENERAL";"TAB4",#N/A,TRUE,"GENERAL";"TAB5",#N/A,TRUE,"GENERAL"}</definedName>
    <definedName name="_n5" localSheetId="15" hidden="1">{"TAB1",#N/A,TRUE,"GENERAL";"TAB2",#N/A,TRUE,"GENERAL";"TAB3",#N/A,TRUE,"GENERAL";"TAB4",#N/A,TRUE,"GENERAL";"TAB5",#N/A,TRUE,"GENERAL"}</definedName>
    <definedName name="_n5" localSheetId="12" hidden="1">{"TAB1",#N/A,TRUE,"GENERAL";"TAB2",#N/A,TRUE,"GENERAL";"TAB3",#N/A,TRUE,"GENERAL";"TAB4",#N/A,TRUE,"GENERAL";"TAB5",#N/A,TRUE,"GENERAL"}</definedName>
    <definedName name="_n5" localSheetId="3" hidden="1">{"TAB1",#N/A,TRUE,"GENERAL";"TAB2",#N/A,TRUE,"GENERAL";"TAB3",#N/A,TRUE,"GENERAL";"TAB4",#N/A,TRUE,"GENERAL";"TAB5",#N/A,TRUE,"GENERAL"}</definedName>
    <definedName name="_n5" hidden="1">{"TAB1",#N/A,TRUE,"GENERAL";"TAB2",#N/A,TRUE,"GENERAL";"TAB3",#N/A,TRUE,"GENERAL";"TAB4",#N/A,TRUE,"GENERAL";"TAB5",#N/A,TRUE,"GENERAL"}</definedName>
    <definedName name="_nrf10" localSheetId="13">#REF!</definedName>
    <definedName name="_nrf10" localSheetId="15">#REF!</definedName>
    <definedName name="_nrf10">#REF!</definedName>
    <definedName name="_num10" localSheetId="13">#REF!</definedName>
    <definedName name="_num10" localSheetId="15">#REF!</definedName>
    <definedName name="_num10">#REF!</definedName>
    <definedName name="_num2" localSheetId="13">#REF!</definedName>
    <definedName name="_num2" localSheetId="15">#REF!</definedName>
    <definedName name="_num2">#REF!</definedName>
    <definedName name="_num3">#REF!</definedName>
    <definedName name="_num4">#REF!</definedName>
    <definedName name="_num5">#REF!</definedName>
    <definedName name="_num6">#REF!</definedName>
    <definedName name="_num7">#REF!</definedName>
    <definedName name="_num8">#REF!</definedName>
    <definedName name="_num9">#REF!</definedName>
    <definedName name="_nyn7" localSheetId="13" hidden="1">{"via1",#N/A,TRUE,"general";"via2",#N/A,TRUE,"general";"via3",#N/A,TRUE,"general"}</definedName>
    <definedName name="_nyn7" localSheetId="15" hidden="1">{"via1",#N/A,TRUE,"general";"via2",#N/A,TRUE,"general";"via3",#N/A,TRUE,"general"}</definedName>
    <definedName name="_nyn7" localSheetId="12" hidden="1">{"via1",#N/A,TRUE,"general";"via2",#N/A,TRUE,"general";"via3",#N/A,TRUE,"general"}</definedName>
    <definedName name="_nyn7" localSheetId="3" hidden="1">{"via1",#N/A,TRUE,"general";"via2",#N/A,TRUE,"general";"via3",#N/A,TRUE,"general"}</definedName>
    <definedName name="_nyn7" hidden="1">{"via1",#N/A,TRUE,"general";"via2",#N/A,TRUE,"general";"via3",#N/A,TRUE,"general"}</definedName>
    <definedName name="_O">'[32]OPS&amp;OMS'!$I$14</definedName>
    <definedName name="_o4" localSheetId="13" hidden="1">{"via1",#N/A,TRUE,"general";"via2",#N/A,TRUE,"general";"via3",#N/A,TRUE,"general"}</definedName>
    <definedName name="_o4" localSheetId="15" hidden="1">{"via1",#N/A,TRUE,"general";"via2",#N/A,TRUE,"general";"via3",#N/A,TRUE,"general"}</definedName>
    <definedName name="_o4" localSheetId="12" hidden="1">{"via1",#N/A,TRUE,"general";"via2",#N/A,TRUE,"general";"via3",#N/A,TRUE,"general"}</definedName>
    <definedName name="_o4" localSheetId="3" hidden="1">{"via1",#N/A,TRUE,"general";"via2",#N/A,TRUE,"general";"via3",#N/A,TRUE,"general"}</definedName>
    <definedName name="_o4" hidden="1">{"via1",#N/A,TRUE,"general";"via2",#N/A,TRUE,"general";"via3",#N/A,TRUE,"general"}</definedName>
    <definedName name="_o5" localSheetId="13" hidden="1">{"TAB1",#N/A,TRUE,"GENERAL";"TAB2",#N/A,TRUE,"GENERAL";"TAB3",#N/A,TRUE,"GENERAL";"TAB4",#N/A,TRUE,"GENERAL";"TAB5",#N/A,TRUE,"GENERAL"}</definedName>
    <definedName name="_o5" localSheetId="15" hidden="1">{"TAB1",#N/A,TRUE,"GENERAL";"TAB2",#N/A,TRUE,"GENERAL";"TAB3",#N/A,TRUE,"GENERAL";"TAB4",#N/A,TRUE,"GENERAL";"TAB5",#N/A,TRUE,"GENERAL"}</definedName>
    <definedName name="_o5" localSheetId="12" hidden="1">{"TAB1",#N/A,TRUE,"GENERAL";"TAB2",#N/A,TRUE,"GENERAL";"TAB3",#N/A,TRUE,"GENERAL";"TAB4",#N/A,TRUE,"GENERAL";"TAB5",#N/A,TRUE,"GENERAL"}</definedName>
    <definedName name="_o5" localSheetId="3" hidden="1">{"TAB1",#N/A,TRUE,"GENERAL";"TAB2",#N/A,TRUE,"GENERAL";"TAB3",#N/A,TRUE,"GENERAL";"TAB4",#N/A,TRUE,"GENERAL";"TAB5",#N/A,TRUE,"GENERAL"}</definedName>
    <definedName name="_o5" hidden="1">{"TAB1",#N/A,TRUE,"GENERAL";"TAB2",#N/A,TRUE,"GENERAL";"TAB3",#N/A,TRUE,"GENERAL";"TAB4",#N/A,TRUE,"GENERAL";"TAB5",#N/A,TRUE,"GENERAL"}</definedName>
    <definedName name="_o6" localSheetId="13" hidden="1">{"TAB1",#N/A,TRUE,"GENERAL";"TAB2",#N/A,TRUE,"GENERAL";"TAB3",#N/A,TRUE,"GENERAL";"TAB4",#N/A,TRUE,"GENERAL";"TAB5",#N/A,TRUE,"GENERAL"}</definedName>
    <definedName name="_o6" localSheetId="15" hidden="1">{"TAB1",#N/A,TRUE,"GENERAL";"TAB2",#N/A,TRUE,"GENERAL";"TAB3",#N/A,TRUE,"GENERAL";"TAB4",#N/A,TRUE,"GENERAL";"TAB5",#N/A,TRUE,"GENERAL"}</definedName>
    <definedName name="_o6" localSheetId="12" hidden="1">{"TAB1",#N/A,TRUE,"GENERAL";"TAB2",#N/A,TRUE,"GENERAL";"TAB3",#N/A,TRUE,"GENERAL";"TAB4",#N/A,TRUE,"GENERAL";"TAB5",#N/A,TRUE,"GENERAL"}</definedName>
    <definedName name="_o6" localSheetId="3" hidden="1">{"TAB1",#N/A,TRUE,"GENERAL";"TAB2",#N/A,TRUE,"GENERAL";"TAB3",#N/A,TRUE,"GENERAL";"TAB4",#N/A,TRUE,"GENERAL";"TAB5",#N/A,TRUE,"GENERAL"}</definedName>
    <definedName name="_o6" hidden="1">{"TAB1",#N/A,TRUE,"GENERAL";"TAB2",#N/A,TRUE,"GENERAL";"TAB3",#N/A,TRUE,"GENERAL";"TAB4",#N/A,TRUE,"GENERAL";"TAB5",#N/A,TRUE,"GENERAL"}</definedName>
    <definedName name="_o7" localSheetId="13" hidden="1">{"TAB1",#N/A,TRUE,"GENERAL";"TAB2",#N/A,TRUE,"GENERAL";"TAB3",#N/A,TRUE,"GENERAL";"TAB4",#N/A,TRUE,"GENERAL";"TAB5",#N/A,TRUE,"GENERAL"}</definedName>
    <definedName name="_o7" localSheetId="15" hidden="1">{"TAB1",#N/A,TRUE,"GENERAL";"TAB2",#N/A,TRUE,"GENERAL";"TAB3",#N/A,TRUE,"GENERAL";"TAB4",#N/A,TRUE,"GENERAL";"TAB5",#N/A,TRUE,"GENERAL"}</definedName>
    <definedName name="_o7" localSheetId="12" hidden="1">{"TAB1",#N/A,TRUE,"GENERAL";"TAB2",#N/A,TRUE,"GENERAL";"TAB3",#N/A,TRUE,"GENERAL";"TAB4",#N/A,TRUE,"GENERAL";"TAB5",#N/A,TRUE,"GENERAL"}</definedName>
    <definedName name="_o7" localSheetId="3" hidden="1">{"TAB1",#N/A,TRUE,"GENERAL";"TAB2",#N/A,TRUE,"GENERAL";"TAB3",#N/A,TRUE,"GENERAL";"TAB4",#N/A,TRUE,"GENERAL";"TAB5",#N/A,TRUE,"GENERAL"}</definedName>
    <definedName name="_o7" hidden="1">{"TAB1",#N/A,TRUE,"GENERAL";"TAB2",#N/A,TRUE,"GENERAL";"TAB3",#N/A,TRUE,"GENERAL";"TAB4",#N/A,TRUE,"GENERAL";"TAB5",#N/A,TRUE,"GENERAL"}</definedName>
    <definedName name="_o8" localSheetId="13" hidden="1">{"via1",#N/A,TRUE,"general";"via2",#N/A,TRUE,"general";"via3",#N/A,TRUE,"general"}</definedName>
    <definedName name="_o8" localSheetId="15" hidden="1">{"via1",#N/A,TRUE,"general";"via2",#N/A,TRUE,"general";"via3",#N/A,TRUE,"general"}</definedName>
    <definedName name="_o8" localSheetId="12" hidden="1">{"via1",#N/A,TRUE,"general";"via2",#N/A,TRUE,"general";"via3",#N/A,TRUE,"general"}</definedName>
    <definedName name="_o8" localSheetId="3" hidden="1">{"via1",#N/A,TRUE,"general";"via2",#N/A,TRUE,"general";"via3",#N/A,TRUE,"general"}</definedName>
    <definedName name="_o8" hidden="1">{"via1",#N/A,TRUE,"general";"via2",#N/A,TRUE,"general";"via3",#N/A,TRUE,"general"}</definedName>
    <definedName name="_o9" localSheetId="13" hidden="1">{"TAB1",#N/A,TRUE,"GENERAL";"TAB2",#N/A,TRUE,"GENERAL";"TAB3",#N/A,TRUE,"GENERAL";"TAB4",#N/A,TRUE,"GENERAL";"TAB5",#N/A,TRUE,"GENERAL"}</definedName>
    <definedName name="_o9" localSheetId="15" hidden="1">{"TAB1",#N/A,TRUE,"GENERAL";"TAB2",#N/A,TRUE,"GENERAL";"TAB3",#N/A,TRUE,"GENERAL";"TAB4",#N/A,TRUE,"GENERAL";"TAB5",#N/A,TRUE,"GENERAL"}</definedName>
    <definedName name="_o9" localSheetId="12" hidden="1">{"TAB1",#N/A,TRUE,"GENERAL";"TAB2",#N/A,TRUE,"GENERAL";"TAB3",#N/A,TRUE,"GENERAL";"TAB4",#N/A,TRUE,"GENERAL";"TAB5",#N/A,TRUE,"GENERAL"}</definedName>
    <definedName name="_o9" localSheetId="3" hidden="1">{"TAB1",#N/A,TRUE,"GENERAL";"TAB2",#N/A,TRUE,"GENERAL";"TAB3",#N/A,TRUE,"GENERAL";"TAB4",#N/A,TRUE,"GENERAL";"TAB5",#N/A,TRUE,"GENERAL"}</definedName>
    <definedName name="_o9" hidden="1">{"TAB1",#N/A,TRUE,"GENERAL";"TAB2",#N/A,TRUE,"GENERAL";"TAB3",#N/A,TRUE,"GENERAL";"TAB4",#N/A,TRUE,"GENERAL";"TAB5",#N/A,TRUE,"GENERAL"}</definedName>
    <definedName name="_OCD1">[12]Tablas!#REF!</definedName>
    <definedName name="_OCI1">[12]Tablas!#REF!</definedName>
    <definedName name="_Order1" hidden="1">0</definedName>
    <definedName name="_Order2" localSheetId="3" hidden="1">0</definedName>
    <definedName name="_Order2" hidden="1">255</definedName>
    <definedName name="_P">'[32]OPS&amp;OMS'!$I$7</definedName>
    <definedName name="_p6" localSheetId="13" hidden="1">{"via1",#N/A,TRUE,"general";"via2",#N/A,TRUE,"general";"via3",#N/A,TRUE,"general"}</definedName>
    <definedName name="_p6" localSheetId="15" hidden="1">{"via1",#N/A,TRUE,"general";"via2",#N/A,TRUE,"general";"via3",#N/A,TRUE,"general"}</definedName>
    <definedName name="_p6" localSheetId="12" hidden="1">{"via1",#N/A,TRUE,"general";"via2",#N/A,TRUE,"general";"via3",#N/A,TRUE,"general"}</definedName>
    <definedName name="_p6" localSheetId="3" hidden="1">{"via1",#N/A,TRUE,"general";"via2",#N/A,TRUE,"general";"via3",#N/A,TRUE,"general"}</definedName>
    <definedName name="_p6" hidden="1">{"via1",#N/A,TRUE,"general";"via2",#N/A,TRUE,"general";"via3",#N/A,TRUE,"general"}</definedName>
    <definedName name="_p7" localSheetId="13" hidden="1">{"via1",#N/A,TRUE,"general";"via2",#N/A,TRUE,"general";"via3",#N/A,TRUE,"general"}</definedName>
    <definedName name="_p7" localSheetId="15" hidden="1">{"via1",#N/A,TRUE,"general";"via2",#N/A,TRUE,"general";"via3",#N/A,TRUE,"general"}</definedName>
    <definedName name="_p7" localSheetId="12" hidden="1">{"via1",#N/A,TRUE,"general";"via2",#N/A,TRUE,"general";"via3",#N/A,TRUE,"general"}</definedName>
    <definedName name="_p7" localSheetId="3" hidden="1">{"via1",#N/A,TRUE,"general";"via2",#N/A,TRUE,"general";"via3",#N/A,TRUE,"general"}</definedName>
    <definedName name="_p7" hidden="1">{"via1",#N/A,TRUE,"general";"via2",#N/A,TRUE,"general";"via3",#N/A,TRUE,"general"}</definedName>
    <definedName name="_p8" localSheetId="13" hidden="1">{"TAB1",#N/A,TRUE,"GENERAL";"TAB2",#N/A,TRUE,"GENERAL";"TAB3",#N/A,TRUE,"GENERAL";"TAB4",#N/A,TRUE,"GENERAL";"TAB5",#N/A,TRUE,"GENERAL"}</definedName>
    <definedName name="_p8" localSheetId="15" hidden="1">{"TAB1",#N/A,TRUE,"GENERAL";"TAB2",#N/A,TRUE,"GENERAL";"TAB3",#N/A,TRUE,"GENERAL";"TAB4",#N/A,TRUE,"GENERAL";"TAB5",#N/A,TRUE,"GENERAL"}</definedName>
    <definedName name="_p8" localSheetId="12" hidden="1">{"TAB1",#N/A,TRUE,"GENERAL";"TAB2",#N/A,TRUE,"GENERAL";"TAB3",#N/A,TRUE,"GENERAL";"TAB4",#N/A,TRUE,"GENERAL";"TAB5",#N/A,TRUE,"GENERAL"}</definedName>
    <definedName name="_p8" localSheetId="3" hidden="1">{"TAB1",#N/A,TRUE,"GENERAL";"TAB2",#N/A,TRUE,"GENERAL";"TAB3",#N/A,TRUE,"GENERAL";"TAB4",#N/A,TRUE,"GENERAL";"TAB5",#N/A,TRUE,"GENERAL"}</definedName>
    <definedName name="_p8" hidden="1">{"TAB1",#N/A,TRUE,"GENERAL";"TAB2",#N/A,TRUE,"GENERAL";"TAB3",#N/A,TRUE,"GENERAL";"TAB4",#N/A,TRUE,"GENERAL";"TAB5",#N/A,TRUE,"GENERAL"}</definedName>
    <definedName name="_Pa1">'[28]Paral. 1'!$E$1:$E$65536</definedName>
    <definedName name="_Pa2">'[28]Paral. 2'!$E$1:$E$65536</definedName>
    <definedName name="_Pa3">'[28]Paral. 3'!$E$1:$E$65536</definedName>
    <definedName name="_Pa4">[28]Paral.4!$E$1:$E$65536</definedName>
    <definedName name="_PAG1">'[32]OPS&amp;OMS'!$A$1:$D$26</definedName>
    <definedName name="_Pag10" localSheetId="13">#REF!</definedName>
    <definedName name="_Pag10" localSheetId="15">#REF!</definedName>
    <definedName name="_Pag10">#REF!</definedName>
    <definedName name="_PAG2">'[32]OPS&amp;OMS'!$D$1:$E$68</definedName>
    <definedName name="_PAG3">'[32]OPS&amp;OMS'!$A$70:$D$115</definedName>
    <definedName name="_PAG4">'[32]OPS&amp;OMS'!$A$117:$IV$8194</definedName>
    <definedName name="_PAG5">'[32]OPS&amp;OMS'!$A$186:$D$236</definedName>
    <definedName name="_Parse_Out" localSheetId="13" hidden="1">'[3]7422CW00'!#REF!</definedName>
    <definedName name="_Parse_Out" localSheetId="15" hidden="1">'[3]7422CW00'!#REF!</definedName>
    <definedName name="_Parse_Out" localSheetId="3" hidden="1">#REF!</definedName>
    <definedName name="_Parse_Out" hidden="1">'[3]7422CW00'!#REF!</definedName>
    <definedName name="_PJ50" localSheetId="13">#REF!</definedName>
    <definedName name="_PJ50" localSheetId="15">#REF!</definedName>
    <definedName name="_PJ50">#REF!</definedName>
    <definedName name="_pj51" localSheetId="13">#REF!</definedName>
    <definedName name="_pj51" localSheetId="15">#REF!</definedName>
    <definedName name="_pj51">#REF!</definedName>
    <definedName name="_pr01" localSheetId="13">#REF!</definedName>
    <definedName name="_pr01" localSheetId="15">#REF!</definedName>
    <definedName name="_pr01">#REF!</definedName>
    <definedName name="_pr02">#REF!</definedName>
    <definedName name="_pr03">#REF!</definedName>
    <definedName name="_pr04">#REF!</definedName>
    <definedName name="_pr05">#REF!</definedName>
    <definedName name="_pr06">#REF!</definedName>
    <definedName name="_pr07">#REF!</definedName>
    <definedName name="_pr08">#REF!</definedName>
    <definedName name="_pr09">#REF!</definedName>
    <definedName name="_pr10">#REF!</definedName>
    <definedName name="_pr11">#REF!</definedName>
    <definedName name="_pr12">#REF!</definedName>
    <definedName name="_pr13">#REF!</definedName>
    <definedName name="_pr14">#REF!</definedName>
    <definedName name="_pr15">#REF!</definedName>
    <definedName name="_pr16">#REF!</definedName>
    <definedName name="_pr17">#REF!</definedName>
    <definedName name="_pr18">#REF!</definedName>
    <definedName name="_pr19">#REF!</definedName>
    <definedName name="_pr20">#REF!</definedName>
    <definedName name="_pr21">#REF!</definedName>
    <definedName name="_pr22">#REF!</definedName>
    <definedName name="_pr23">#REF!</definedName>
    <definedName name="_pr24">#REF!</definedName>
    <definedName name="_pr25">#REF!</definedName>
    <definedName name="_pr26">#REF!</definedName>
    <definedName name="_pr27">#REF!</definedName>
    <definedName name="_pr28">#REF!</definedName>
    <definedName name="_pr29">#REF!</definedName>
    <definedName name="_pr30">#REF!</definedName>
    <definedName name="_pr31">#REF!</definedName>
    <definedName name="_pr32">#REF!</definedName>
    <definedName name="_pr33">#REF!</definedName>
    <definedName name="_pr34">#REF!</definedName>
    <definedName name="_pr35">#REF!</definedName>
    <definedName name="_pr36">#REF!</definedName>
    <definedName name="_pr37">#REF!</definedName>
    <definedName name="_pr38">#REF!</definedName>
    <definedName name="_pr39">#REF!</definedName>
    <definedName name="_pr40">#REF!</definedName>
    <definedName name="_pr41">#REF!</definedName>
    <definedName name="_pr42">#REF!</definedName>
    <definedName name="_pr43">#REF!</definedName>
    <definedName name="_pr44">#REF!</definedName>
    <definedName name="_pr45">#REF!</definedName>
    <definedName name="_pr46">#REF!</definedName>
    <definedName name="_pr47">#REF!</definedName>
    <definedName name="_pr48">#REF!</definedName>
    <definedName name="_pr49">#REF!</definedName>
    <definedName name="_pr50">#REF!</definedName>
    <definedName name="_pr51">#REF!</definedName>
    <definedName name="_pr52">#REF!</definedName>
    <definedName name="_pr53">#REF!</definedName>
    <definedName name="_pr54">#REF!</definedName>
    <definedName name="_pr55">#REF!</definedName>
    <definedName name="_pr56">#REF!</definedName>
    <definedName name="_pr57">#REF!</definedName>
    <definedName name="_pr58">#REF!</definedName>
    <definedName name="_pr59">#REF!</definedName>
    <definedName name="_pr60">#REF!</definedName>
    <definedName name="_pr61">#REF!</definedName>
    <definedName name="_pr62">#REF!</definedName>
    <definedName name="_pr63">#REF!</definedName>
    <definedName name="_pr64">#REF!</definedName>
    <definedName name="_pr65">#REF!</definedName>
    <definedName name="_pr66">#REF!</definedName>
    <definedName name="_pr67">#REF!</definedName>
    <definedName name="_pr68">#REF!</definedName>
    <definedName name="_pr69">#REF!</definedName>
    <definedName name="_pr70">#REF!</definedName>
    <definedName name="_pr71">#REF!</definedName>
    <definedName name="_pr72">#REF!</definedName>
    <definedName name="_PRE1">#REF!</definedName>
    <definedName name="_PRE12">#REF!</definedName>
    <definedName name="_PTO97">#REF!</definedName>
    <definedName name="_PW2">#REF!</definedName>
    <definedName name="_QTY1">#REF!</definedName>
    <definedName name="_r" localSheetId="13" hidden="1">{"TAB1",#N/A,TRUE,"GENERAL";"TAB2",#N/A,TRUE,"GENERAL";"TAB3",#N/A,TRUE,"GENERAL";"TAB4",#N/A,TRUE,"GENERAL";"TAB5",#N/A,TRUE,"GENERAL"}</definedName>
    <definedName name="_r" localSheetId="15" hidden="1">{"TAB1",#N/A,TRUE,"GENERAL";"TAB2",#N/A,TRUE,"GENERAL";"TAB3",#N/A,TRUE,"GENERAL";"TAB4",#N/A,TRUE,"GENERAL";"TAB5",#N/A,TRUE,"GENERAL"}</definedName>
    <definedName name="_r" localSheetId="12" hidden="1">{"TAB1",#N/A,TRUE,"GENERAL";"TAB2",#N/A,TRUE,"GENERAL";"TAB3",#N/A,TRUE,"GENERAL";"TAB4",#N/A,TRUE,"GENERAL";"TAB5",#N/A,TRUE,"GENERAL"}</definedName>
    <definedName name="_r" localSheetId="3" hidden="1">{"TAB1",#N/A,TRUE,"GENERAL";"TAB2",#N/A,TRUE,"GENERAL";"TAB3",#N/A,TRUE,"GENERAL";"TAB4",#N/A,TRUE,"GENERAL";"TAB5",#N/A,TRUE,"GENERAL"}</definedName>
    <definedName name="_r" hidden="1">{"TAB1",#N/A,TRUE,"GENERAL";"TAB2",#N/A,TRUE,"GENERAL";"TAB3",#N/A,TRUE,"GENERAL";"TAB4",#N/A,TRUE,"GENERAL";"TAB5",#N/A,TRUE,"GENERAL"}</definedName>
    <definedName name="_r4r" localSheetId="13" hidden="1">{"via1",#N/A,TRUE,"general";"via2",#N/A,TRUE,"general";"via3",#N/A,TRUE,"general"}</definedName>
    <definedName name="_r4r" localSheetId="15" hidden="1">{"via1",#N/A,TRUE,"general";"via2",#N/A,TRUE,"general";"via3",#N/A,TRUE,"general"}</definedName>
    <definedName name="_r4r" localSheetId="12" hidden="1">{"via1",#N/A,TRUE,"general";"via2",#N/A,TRUE,"general";"via3",#N/A,TRUE,"general"}</definedName>
    <definedName name="_r4r" localSheetId="3" hidden="1">{"via1",#N/A,TRUE,"general";"via2",#N/A,TRUE,"general";"via3",#N/A,TRUE,"general"}</definedName>
    <definedName name="_r4r" hidden="1">{"via1",#N/A,TRUE,"general";"via2",#N/A,TRUE,"general";"via3",#N/A,TRUE,"general"}</definedName>
    <definedName name="_rc">#REF!</definedName>
    <definedName name="_REC1">"Rectángulo 31"</definedName>
    <definedName name="_ref4" localSheetId="13">#REF!</definedName>
    <definedName name="_ref4" localSheetId="15">#REF!</definedName>
    <definedName name="_ref4">#REF!</definedName>
    <definedName name="_REF40" localSheetId="13">#REF!</definedName>
    <definedName name="_REF40" localSheetId="15">#REF!</definedName>
    <definedName name="_REF40">#REF!</definedName>
    <definedName name="_REF60" localSheetId="13">#REF!</definedName>
    <definedName name="_REF60" localSheetId="15">#REF!</definedName>
    <definedName name="_REF60">#REF!</definedName>
    <definedName name="_RET1" localSheetId="13">'[3]7422CW00'!#REF!</definedName>
    <definedName name="_RET1" localSheetId="15">'[3]7422CW00'!#REF!</definedName>
    <definedName name="_RET1">'[3]7422CW00'!#REF!</definedName>
    <definedName name="_RET2" localSheetId="13">'[3]7422CW00'!#REF!</definedName>
    <definedName name="_RET2" localSheetId="15">'[3]7422CW00'!#REF!</definedName>
    <definedName name="_RET2">'[3]7422CW00'!#REF!</definedName>
    <definedName name="_RET3" localSheetId="13">'[3]7422CW00'!#REF!</definedName>
    <definedName name="_RET3" localSheetId="15">'[3]7422CW00'!#REF!</definedName>
    <definedName name="_RET3">'[3]7422CW00'!#REF!</definedName>
    <definedName name="_RET4" localSheetId="13">'[3]7422CW00'!#REF!</definedName>
    <definedName name="_RET4" localSheetId="15">'[3]7422CW00'!#REF!</definedName>
    <definedName name="_RET4">'[3]7422CW00'!#REF!</definedName>
    <definedName name="_RET5" localSheetId="13">'[3]7422CW00'!#REF!</definedName>
    <definedName name="_RET5" localSheetId="15">'[3]7422CW00'!#REF!</definedName>
    <definedName name="_RET5">'[3]7422CW00'!#REF!</definedName>
    <definedName name="_RET6">'[3]7422CW00'!#REF!</definedName>
    <definedName name="_rtu6" localSheetId="13" hidden="1">{"via1",#N/A,TRUE,"general";"via2",#N/A,TRUE,"general";"via3",#N/A,TRUE,"general"}</definedName>
    <definedName name="_rtu6" localSheetId="15" hidden="1">{"via1",#N/A,TRUE,"general";"via2",#N/A,TRUE,"general";"via3",#N/A,TRUE,"general"}</definedName>
    <definedName name="_rtu6" localSheetId="12" hidden="1">{"via1",#N/A,TRUE,"general";"via2",#N/A,TRUE,"general";"via3",#N/A,TRUE,"general"}</definedName>
    <definedName name="_rtu6" localSheetId="3" hidden="1">{"via1",#N/A,TRUE,"general";"via2",#N/A,TRUE,"general";"via3",#N/A,TRUE,"general"}</definedName>
    <definedName name="_rtu6" hidden="1">{"via1",#N/A,TRUE,"general";"via2",#N/A,TRUE,"general";"via3",#N/A,TRUE,"general"}</definedName>
    <definedName name="_s1" localSheetId="13" hidden="1">{"via1",#N/A,TRUE,"general";"via2",#N/A,TRUE,"general";"via3",#N/A,TRUE,"general"}</definedName>
    <definedName name="_s1" localSheetId="15" hidden="1">{"via1",#N/A,TRUE,"general";"via2",#N/A,TRUE,"general";"via3",#N/A,TRUE,"general"}</definedName>
    <definedName name="_s1" localSheetId="12" hidden="1">{"via1",#N/A,TRUE,"general";"via2",#N/A,TRUE,"general";"via3",#N/A,TRUE,"general"}</definedName>
    <definedName name="_s1" localSheetId="3" hidden="1">{"via1",#N/A,TRUE,"general";"via2",#N/A,TRUE,"general";"via3",#N/A,TRUE,"general"}</definedName>
    <definedName name="_s1" hidden="1">{"via1",#N/A,TRUE,"general";"via2",#N/A,TRUE,"general";"via3",#N/A,TRUE,"general"}</definedName>
    <definedName name="_s2" localSheetId="13" hidden="1">{"TAB1",#N/A,TRUE,"GENERAL";"TAB2",#N/A,TRUE,"GENERAL";"TAB3",#N/A,TRUE,"GENERAL";"TAB4",#N/A,TRUE,"GENERAL";"TAB5",#N/A,TRUE,"GENERAL"}</definedName>
    <definedName name="_s2" localSheetId="15" hidden="1">{"TAB1",#N/A,TRUE,"GENERAL";"TAB2",#N/A,TRUE,"GENERAL";"TAB3",#N/A,TRUE,"GENERAL";"TAB4",#N/A,TRUE,"GENERAL";"TAB5",#N/A,TRUE,"GENERAL"}</definedName>
    <definedName name="_s2" localSheetId="12" hidden="1">{"TAB1",#N/A,TRUE,"GENERAL";"TAB2",#N/A,TRUE,"GENERAL";"TAB3",#N/A,TRUE,"GENERAL";"TAB4",#N/A,TRUE,"GENERAL";"TAB5",#N/A,TRUE,"GENERAL"}</definedName>
    <definedName name="_s2" localSheetId="3" hidden="1">{"TAB1",#N/A,TRUE,"GENERAL";"TAB2",#N/A,TRUE,"GENERAL";"TAB3",#N/A,TRUE,"GENERAL";"TAB4",#N/A,TRUE,"GENERAL";"TAB5",#N/A,TRUE,"GENERAL"}</definedName>
    <definedName name="_s2" hidden="1">{"TAB1",#N/A,TRUE,"GENERAL";"TAB2",#N/A,TRUE,"GENERAL";"TAB3",#N/A,TRUE,"GENERAL";"TAB4",#N/A,TRUE,"GENERAL";"TAB5",#N/A,TRUE,"GENERAL"}</definedName>
    <definedName name="_s3" localSheetId="13" hidden="1">{"TAB1",#N/A,TRUE,"GENERAL";"TAB2",#N/A,TRUE,"GENERAL";"TAB3",#N/A,TRUE,"GENERAL";"TAB4",#N/A,TRUE,"GENERAL";"TAB5",#N/A,TRUE,"GENERAL"}</definedName>
    <definedName name="_s3" localSheetId="15" hidden="1">{"TAB1",#N/A,TRUE,"GENERAL";"TAB2",#N/A,TRUE,"GENERAL";"TAB3",#N/A,TRUE,"GENERAL";"TAB4",#N/A,TRUE,"GENERAL";"TAB5",#N/A,TRUE,"GENERAL"}</definedName>
    <definedName name="_s3" localSheetId="12" hidden="1">{"TAB1",#N/A,TRUE,"GENERAL";"TAB2",#N/A,TRUE,"GENERAL";"TAB3",#N/A,TRUE,"GENERAL";"TAB4",#N/A,TRUE,"GENERAL";"TAB5",#N/A,TRUE,"GENERAL"}</definedName>
    <definedName name="_s3" localSheetId="3" hidden="1">{"TAB1",#N/A,TRUE,"GENERAL";"TAB2",#N/A,TRUE,"GENERAL";"TAB3",#N/A,TRUE,"GENERAL";"TAB4",#N/A,TRUE,"GENERAL";"TAB5",#N/A,TRUE,"GENERAL"}</definedName>
    <definedName name="_s3" hidden="1">{"TAB1",#N/A,TRUE,"GENERAL";"TAB2",#N/A,TRUE,"GENERAL";"TAB3",#N/A,TRUE,"GENERAL";"TAB4",#N/A,TRUE,"GENERAL";"TAB5",#N/A,TRUE,"GENERAL"}</definedName>
    <definedName name="_s4" localSheetId="13" hidden="1">{"via1",#N/A,TRUE,"general";"via2",#N/A,TRUE,"general";"via3",#N/A,TRUE,"general"}</definedName>
    <definedName name="_s4" localSheetId="15" hidden="1">{"via1",#N/A,TRUE,"general";"via2",#N/A,TRUE,"general";"via3",#N/A,TRUE,"general"}</definedName>
    <definedName name="_s4" localSheetId="12" hidden="1">{"via1",#N/A,TRUE,"general";"via2",#N/A,TRUE,"general";"via3",#N/A,TRUE,"general"}</definedName>
    <definedName name="_s4" localSheetId="3" hidden="1">{"via1",#N/A,TRUE,"general";"via2",#N/A,TRUE,"general";"via3",#N/A,TRUE,"general"}</definedName>
    <definedName name="_s4" hidden="1">{"via1",#N/A,TRUE,"general";"via2",#N/A,TRUE,"general";"via3",#N/A,TRUE,"general"}</definedName>
    <definedName name="_s5" localSheetId="13" hidden="1">{"via1",#N/A,TRUE,"general";"via2",#N/A,TRUE,"general";"via3",#N/A,TRUE,"general"}</definedName>
    <definedName name="_s5" localSheetId="15" hidden="1">{"via1",#N/A,TRUE,"general";"via2",#N/A,TRUE,"general";"via3",#N/A,TRUE,"general"}</definedName>
    <definedName name="_s5" localSheetId="12" hidden="1">{"via1",#N/A,TRUE,"general";"via2",#N/A,TRUE,"general";"via3",#N/A,TRUE,"general"}</definedName>
    <definedName name="_s5" localSheetId="3" hidden="1">{"via1",#N/A,TRUE,"general";"via2",#N/A,TRUE,"general";"via3",#N/A,TRUE,"general"}</definedName>
    <definedName name="_s5" hidden="1">{"via1",#N/A,TRUE,"general";"via2",#N/A,TRUE,"general";"via3",#N/A,TRUE,"general"}</definedName>
    <definedName name="_s6" localSheetId="13" hidden="1">{"TAB1",#N/A,TRUE,"GENERAL";"TAB2",#N/A,TRUE,"GENERAL";"TAB3",#N/A,TRUE,"GENERAL";"TAB4",#N/A,TRUE,"GENERAL";"TAB5",#N/A,TRUE,"GENERAL"}</definedName>
    <definedName name="_s6" localSheetId="15" hidden="1">{"TAB1",#N/A,TRUE,"GENERAL";"TAB2",#N/A,TRUE,"GENERAL";"TAB3",#N/A,TRUE,"GENERAL";"TAB4",#N/A,TRUE,"GENERAL";"TAB5",#N/A,TRUE,"GENERAL"}</definedName>
    <definedName name="_s6" localSheetId="12" hidden="1">{"TAB1",#N/A,TRUE,"GENERAL";"TAB2",#N/A,TRUE,"GENERAL";"TAB3",#N/A,TRUE,"GENERAL";"TAB4",#N/A,TRUE,"GENERAL";"TAB5",#N/A,TRUE,"GENERAL"}</definedName>
    <definedName name="_s6" localSheetId="3" hidden="1">{"TAB1",#N/A,TRUE,"GENERAL";"TAB2",#N/A,TRUE,"GENERAL";"TAB3",#N/A,TRUE,"GENERAL";"TAB4",#N/A,TRUE,"GENERAL";"TAB5",#N/A,TRUE,"GENERAL"}</definedName>
    <definedName name="_s6" hidden="1">{"TAB1",#N/A,TRUE,"GENERAL";"TAB2",#N/A,TRUE,"GENERAL";"TAB3",#N/A,TRUE,"GENERAL";"TAB4",#N/A,TRUE,"GENERAL";"TAB5",#N/A,TRUE,"GENERAL"}</definedName>
    <definedName name="_s7" localSheetId="13" hidden="1">{"via1",#N/A,TRUE,"general";"via2",#N/A,TRUE,"general";"via3",#N/A,TRUE,"general"}</definedName>
    <definedName name="_s7" localSheetId="15" hidden="1">{"via1",#N/A,TRUE,"general";"via2",#N/A,TRUE,"general";"via3",#N/A,TRUE,"general"}</definedName>
    <definedName name="_s7" localSheetId="12" hidden="1">{"via1",#N/A,TRUE,"general";"via2",#N/A,TRUE,"general";"via3",#N/A,TRUE,"general"}</definedName>
    <definedName name="_s7" localSheetId="3" hidden="1">{"via1",#N/A,TRUE,"general";"via2",#N/A,TRUE,"general";"via3",#N/A,TRUE,"general"}</definedName>
    <definedName name="_s7" hidden="1">{"via1",#N/A,TRUE,"general";"via2",#N/A,TRUE,"general";"via3",#N/A,TRUE,"general"}</definedName>
    <definedName name="_SBC1">[7]INV!$A$12:$D$15</definedName>
    <definedName name="_SBC3">[7]INV!$F$12:$I$15</definedName>
    <definedName name="_SBC5">[7]INV!$K$12:$N$15</definedName>
    <definedName name="_Sort" localSheetId="13" hidden="1">[30]OCTUBRE!#REF!</definedName>
    <definedName name="_Sort" localSheetId="15" hidden="1">[30]OCTUBRE!#REF!</definedName>
    <definedName name="_Sort" localSheetId="3" hidden="1">#REF!</definedName>
    <definedName name="_Sort" hidden="1">[30]OCTUBRE!#REF!</definedName>
    <definedName name="_srn001" localSheetId="13">#REF!</definedName>
    <definedName name="_srn001" localSheetId="15">#REF!</definedName>
    <definedName name="_srn001">#REF!</definedName>
    <definedName name="_SUM1" localSheetId="13">#REF!</definedName>
    <definedName name="_SUM1" localSheetId="15">#REF!</definedName>
    <definedName name="_SUM1">#REF!</definedName>
    <definedName name="_SUM2" localSheetId="13">#REF!</definedName>
    <definedName name="_SUM2" localSheetId="15">#REF!</definedName>
    <definedName name="_SUM2">#REF!</definedName>
    <definedName name="_t3" localSheetId="13" hidden="1">{"TAB1",#N/A,TRUE,"GENERAL";"TAB2",#N/A,TRUE,"GENERAL";"TAB3",#N/A,TRUE,"GENERAL";"TAB4",#N/A,TRUE,"GENERAL";"TAB5",#N/A,TRUE,"GENERAL"}</definedName>
    <definedName name="_t3" localSheetId="15" hidden="1">{"TAB1",#N/A,TRUE,"GENERAL";"TAB2",#N/A,TRUE,"GENERAL";"TAB3",#N/A,TRUE,"GENERAL";"TAB4",#N/A,TRUE,"GENERAL";"TAB5",#N/A,TRUE,"GENERAL"}</definedName>
    <definedName name="_t3" localSheetId="12" hidden="1">{"TAB1",#N/A,TRUE,"GENERAL";"TAB2",#N/A,TRUE,"GENERAL";"TAB3",#N/A,TRUE,"GENERAL";"TAB4",#N/A,TRUE,"GENERAL";"TAB5",#N/A,TRUE,"GENERAL"}</definedName>
    <definedName name="_t3" localSheetId="3" hidden="1">{"TAB1",#N/A,TRUE,"GENERAL";"TAB2",#N/A,TRUE,"GENERAL";"TAB3",#N/A,TRUE,"GENERAL";"TAB4",#N/A,TRUE,"GENERAL";"TAB5",#N/A,TRUE,"GENERAL"}</definedName>
    <definedName name="_t3" hidden="1">{"TAB1",#N/A,TRUE,"GENERAL";"TAB2",#N/A,TRUE,"GENERAL";"TAB3",#N/A,TRUE,"GENERAL";"TAB4",#N/A,TRUE,"GENERAL";"TAB5",#N/A,TRUE,"GENERAL"}</definedName>
    <definedName name="_t4" localSheetId="13" hidden="1">{"via1",#N/A,TRUE,"general";"via2",#N/A,TRUE,"general";"via3",#N/A,TRUE,"general"}</definedName>
    <definedName name="_t4" localSheetId="15" hidden="1">{"via1",#N/A,TRUE,"general";"via2",#N/A,TRUE,"general";"via3",#N/A,TRUE,"general"}</definedName>
    <definedName name="_t4" localSheetId="12" hidden="1">{"via1",#N/A,TRUE,"general";"via2",#N/A,TRUE,"general";"via3",#N/A,TRUE,"general"}</definedName>
    <definedName name="_t4" localSheetId="3" hidden="1">{"via1",#N/A,TRUE,"general";"via2",#N/A,TRUE,"general";"via3",#N/A,TRUE,"general"}</definedName>
    <definedName name="_t4" hidden="1">{"via1",#N/A,TRUE,"general";"via2",#N/A,TRUE,"general";"via3",#N/A,TRUE,"general"}</definedName>
    <definedName name="_t5" localSheetId="13" hidden="1">{"TAB1",#N/A,TRUE,"GENERAL";"TAB2",#N/A,TRUE,"GENERAL";"TAB3",#N/A,TRUE,"GENERAL";"TAB4",#N/A,TRUE,"GENERAL";"TAB5",#N/A,TRUE,"GENERAL"}</definedName>
    <definedName name="_t5" localSheetId="15" hidden="1">{"TAB1",#N/A,TRUE,"GENERAL";"TAB2",#N/A,TRUE,"GENERAL";"TAB3",#N/A,TRUE,"GENERAL";"TAB4",#N/A,TRUE,"GENERAL";"TAB5",#N/A,TRUE,"GENERAL"}</definedName>
    <definedName name="_t5" localSheetId="12" hidden="1">{"TAB1",#N/A,TRUE,"GENERAL";"TAB2",#N/A,TRUE,"GENERAL";"TAB3",#N/A,TRUE,"GENERAL";"TAB4",#N/A,TRUE,"GENERAL";"TAB5",#N/A,TRUE,"GENERAL"}</definedName>
    <definedName name="_t5" localSheetId="3" hidden="1">{"TAB1",#N/A,TRUE,"GENERAL";"TAB2",#N/A,TRUE,"GENERAL";"TAB3",#N/A,TRUE,"GENERAL";"TAB4",#N/A,TRUE,"GENERAL";"TAB5",#N/A,TRUE,"GENERAL"}</definedName>
    <definedName name="_t5" hidden="1">{"TAB1",#N/A,TRUE,"GENERAL";"TAB2",#N/A,TRUE,"GENERAL";"TAB3",#N/A,TRUE,"GENERAL";"TAB4",#N/A,TRUE,"GENERAL";"TAB5",#N/A,TRUE,"GENERAL"}</definedName>
    <definedName name="_t6" localSheetId="13" hidden="1">{"via1",#N/A,TRUE,"general";"via2",#N/A,TRUE,"general";"via3",#N/A,TRUE,"general"}</definedName>
    <definedName name="_t6" localSheetId="15" hidden="1">{"via1",#N/A,TRUE,"general";"via2",#N/A,TRUE,"general";"via3",#N/A,TRUE,"general"}</definedName>
    <definedName name="_t6" localSheetId="12" hidden="1">{"via1",#N/A,TRUE,"general";"via2",#N/A,TRUE,"general";"via3",#N/A,TRUE,"general"}</definedName>
    <definedName name="_t6" localSheetId="3" hidden="1">{"via1",#N/A,TRUE,"general";"via2",#N/A,TRUE,"general";"via3",#N/A,TRUE,"general"}</definedName>
    <definedName name="_t6" hidden="1">{"via1",#N/A,TRUE,"general";"via2",#N/A,TRUE,"general";"via3",#N/A,TRUE,"general"}</definedName>
    <definedName name="_t66" localSheetId="13" hidden="1">{"TAB1",#N/A,TRUE,"GENERAL";"TAB2",#N/A,TRUE,"GENERAL";"TAB3",#N/A,TRUE,"GENERAL";"TAB4",#N/A,TRUE,"GENERAL";"TAB5",#N/A,TRUE,"GENERAL"}</definedName>
    <definedName name="_t66" localSheetId="15" hidden="1">{"TAB1",#N/A,TRUE,"GENERAL";"TAB2",#N/A,TRUE,"GENERAL";"TAB3",#N/A,TRUE,"GENERAL";"TAB4",#N/A,TRUE,"GENERAL";"TAB5",#N/A,TRUE,"GENERAL"}</definedName>
    <definedName name="_t66" localSheetId="12" hidden="1">{"TAB1",#N/A,TRUE,"GENERAL";"TAB2",#N/A,TRUE,"GENERAL";"TAB3",#N/A,TRUE,"GENERAL";"TAB4",#N/A,TRUE,"GENERAL";"TAB5",#N/A,TRUE,"GENERAL"}</definedName>
    <definedName name="_t66" localSheetId="3" hidden="1">{"TAB1",#N/A,TRUE,"GENERAL";"TAB2",#N/A,TRUE,"GENERAL";"TAB3",#N/A,TRUE,"GENERAL";"TAB4",#N/A,TRUE,"GENERAL";"TAB5",#N/A,TRUE,"GENERAL"}</definedName>
    <definedName name="_t66" hidden="1">{"TAB1",#N/A,TRUE,"GENERAL";"TAB2",#N/A,TRUE,"GENERAL";"TAB3",#N/A,TRUE,"GENERAL";"TAB4",#N/A,TRUE,"GENERAL";"TAB5",#N/A,TRUE,"GENERAL"}</definedName>
    <definedName name="_t7" localSheetId="13" hidden="1">{"via1",#N/A,TRUE,"general";"via2",#N/A,TRUE,"general";"via3",#N/A,TRUE,"general"}</definedName>
    <definedName name="_t7" localSheetId="15" hidden="1">{"via1",#N/A,TRUE,"general";"via2",#N/A,TRUE,"general";"via3",#N/A,TRUE,"general"}</definedName>
    <definedName name="_t7" localSheetId="12" hidden="1">{"via1",#N/A,TRUE,"general";"via2",#N/A,TRUE,"general";"via3",#N/A,TRUE,"general"}</definedName>
    <definedName name="_t7" localSheetId="3" hidden="1">{"via1",#N/A,TRUE,"general";"via2",#N/A,TRUE,"general";"via3",#N/A,TRUE,"general"}</definedName>
    <definedName name="_t7" hidden="1">{"via1",#N/A,TRUE,"general";"via2",#N/A,TRUE,"general";"via3",#N/A,TRUE,"general"}</definedName>
    <definedName name="_t77" localSheetId="13" hidden="1">{"TAB1",#N/A,TRUE,"GENERAL";"TAB2",#N/A,TRUE,"GENERAL";"TAB3",#N/A,TRUE,"GENERAL";"TAB4",#N/A,TRUE,"GENERAL";"TAB5",#N/A,TRUE,"GENERAL"}</definedName>
    <definedName name="_t77" localSheetId="15" hidden="1">{"TAB1",#N/A,TRUE,"GENERAL";"TAB2",#N/A,TRUE,"GENERAL";"TAB3",#N/A,TRUE,"GENERAL";"TAB4",#N/A,TRUE,"GENERAL";"TAB5",#N/A,TRUE,"GENERAL"}</definedName>
    <definedName name="_t77" localSheetId="12" hidden="1">{"TAB1",#N/A,TRUE,"GENERAL";"TAB2",#N/A,TRUE,"GENERAL";"TAB3",#N/A,TRUE,"GENERAL";"TAB4",#N/A,TRUE,"GENERAL";"TAB5",#N/A,TRUE,"GENERAL"}</definedName>
    <definedName name="_t77" localSheetId="3" hidden="1">{"TAB1",#N/A,TRUE,"GENERAL";"TAB2",#N/A,TRUE,"GENERAL";"TAB3",#N/A,TRUE,"GENERAL";"TAB4",#N/A,TRUE,"GENERAL";"TAB5",#N/A,TRUE,"GENERAL"}</definedName>
    <definedName name="_t77" hidden="1">{"TAB1",#N/A,TRUE,"GENERAL";"TAB2",#N/A,TRUE,"GENERAL";"TAB3",#N/A,TRUE,"GENERAL";"TAB4",#N/A,TRUE,"GENERAL";"TAB5",#N/A,TRUE,"GENERAL"}</definedName>
    <definedName name="_t8" localSheetId="13" hidden="1">{"TAB1",#N/A,TRUE,"GENERAL";"TAB2",#N/A,TRUE,"GENERAL";"TAB3",#N/A,TRUE,"GENERAL";"TAB4",#N/A,TRUE,"GENERAL";"TAB5",#N/A,TRUE,"GENERAL"}</definedName>
    <definedName name="_t8" localSheetId="15" hidden="1">{"TAB1",#N/A,TRUE,"GENERAL";"TAB2",#N/A,TRUE,"GENERAL";"TAB3",#N/A,TRUE,"GENERAL";"TAB4",#N/A,TRUE,"GENERAL";"TAB5",#N/A,TRUE,"GENERAL"}</definedName>
    <definedName name="_t8" localSheetId="12" hidden="1">{"TAB1",#N/A,TRUE,"GENERAL";"TAB2",#N/A,TRUE,"GENERAL";"TAB3",#N/A,TRUE,"GENERAL";"TAB4",#N/A,TRUE,"GENERAL";"TAB5",#N/A,TRUE,"GENERAL"}</definedName>
    <definedName name="_t8" localSheetId="3" hidden="1">{"TAB1",#N/A,TRUE,"GENERAL";"TAB2",#N/A,TRUE,"GENERAL";"TAB3",#N/A,TRUE,"GENERAL";"TAB4",#N/A,TRUE,"GENERAL";"TAB5",#N/A,TRUE,"GENERAL"}</definedName>
    <definedName name="_t8" hidden="1">{"TAB1",#N/A,TRUE,"GENERAL";"TAB2",#N/A,TRUE,"GENERAL";"TAB3",#N/A,TRUE,"GENERAL";"TAB4",#N/A,TRUE,"GENERAL";"TAB5",#N/A,TRUE,"GENERAL"}</definedName>
    <definedName name="_t88" localSheetId="13" hidden="1">{"via1",#N/A,TRUE,"general";"via2",#N/A,TRUE,"general";"via3",#N/A,TRUE,"general"}</definedName>
    <definedName name="_t88" localSheetId="15" hidden="1">{"via1",#N/A,TRUE,"general";"via2",#N/A,TRUE,"general";"via3",#N/A,TRUE,"general"}</definedName>
    <definedName name="_t88" localSheetId="12" hidden="1">{"via1",#N/A,TRUE,"general";"via2",#N/A,TRUE,"general";"via3",#N/A,TRUE,"general"}</definedName>
    <definedName name="_t88" localSheetId="3" hidden="1">{"via1",#N/A,TRUE,"general";"via2",#N/A,TRUE,"general";"via3",#N/A,TRUE,"general"}</definedName>
    <definedName name="_t88" hidden="1">{"via1",#N/A,TRUE,"general";"via2",#N/A,TRUE,"general";"via3",#N/A,TRUE,"general"}</definedName>
    <definedName name="_t9" localSheetId="13" hidden="1">{"TAB1",#N/A,TRUE,"GENERAL";"TAB2",#N/A,TRUE,"GENERAL";"TAB3",#N/A,TRUE,"GENERAL";"TAB4",#N/A,TRUE,"GENERAL";"TAB5",#N/A,TRUE,"GENERAL"}</definedName>
    <definedName name="_t9" localSheetId="15" hidden="1">{"TAB1",#N/A,TRUE,"GENERAL";"TAB2",#N/A,TRUE,"GENERAL";"TAB3",#N/A,TRUE,"GENERAL";"TAB4",#N/A,TRUE,"GENERAL";"TAB5",#N/A,TRUE,"GENERAL"}</definedName>
    <definedName name="_t9" localSheetId="12" hidden="1">{"TAB1",#N/A,TRUE,"GENERAL";"TAB2",#N/A,TRUE,"GENERAL";"TAB3",#N/A,TRUE,"GENERAL";"TAB4",#N/A,TRUE,"GENERAL";"TAB5",#N/A,TRUE,"GENERAL"}</definedName>
    <definedName name="_t9" localSheetId="3" hidden="1">{"TAB1",#N/A,TRUE,"GENERAL";"TAB2",#N/A,TRUE,"GENERAL";"TAB3",#N/A,TRUE,"GENERAL";"TAB4",#N/A,TRUE,"GENERAL";"TAB5",#N/A,TRUE,"GENERAL"}</definedName>
    <definedName name="_t9" hidden="1">{"TAB1",#N/A,TRUE,"GENERAL";"TAB2",#N/A,TRUE,"GENERAL";"TAB3",#N/A,TRUE,"GENERAL";"TAB4",#N/A,TRUE,"GENERAL";"TAB5",#N/A,TRUE,"GENERAL"}</definedName>
    <definedName name="_t99" localSheetId="13" hidden="1">{"via1",#N/A,TRUE,"general";"via2",#N/A,TRUE,"general";"via3",#N/A,TRUE,"general"}</definedName>
    <definedName name="_t99" localSheetId="15" hidden="1">{"via1",#N/A,TRUE,"general";"via2",#N/A,TRUE,"general";"via3",#N/A,TRUE,"general"}</definedName>
    <definedName name="_t99" localSheetId="12" hidden="1">{"via1",#N/A,TRUE,"general";"via2",#N/A,TRUE,"general";"via3",#N/A,TRUE,"general"}</definedName>
    <definedName name="_t99" localSheetId="3" hidden="1">{"via1",#N/A,TRUE,"general";"via2",#N/A,TRUE,"general";"via3",#N/A,TRUE,"general"}</definedName>
    <definedName name="_t99" hidden="1">{"via1",#N/A,TRUE,"general";"via2",#N/A,TRUE,"general";"via3",#N/A,TRUE,"general"}</definedName>
    <definedName name="_tax1" localSheetId="13">#REF!</definedName>
    <definedName name="_tax1" localSheetId="15">#REF!</definedName>
    <definedName name="_tax1">#REF!</definedName>
    <definedName name="_tax2" localSheetId="13">#REF!</definedName>
    <definedName name="_tax2" localSheetId="15">#REF!</definedName>
    <definedName name="_tax2">#REF!</definedName>
    <definedName name="_tax3" localSheetId="13">#REF!</definedName>
    <definedName name="_tax3" localSheetId="15">#REF!</definedName>
    <definedName name="_tax3">#REF!</definedName>
    <definedName name="_tax4">#REF!</definedName>
    <definedName name="_tc1">#REF!</definedName>
    <definedName name="_tc2">#REF!</definedName>
    <definedName name="_tc3">#REF!</definedName>
    <definedName name="_TLL3">#REF!</definedName>
    <definedName name="_TOP1">#REF!</definedName>
    <definedName name="_TOP10">#REF!</definedName>
    <definedName name="_TOP2">#REF!</definedName>
    <definedName name="_TOP3">#REF!</definedName>
    <definedName name="_TOP4">#REF!</definedName>
    <definedName name="_TOP5">#REF!</definedName>
    <definedName name="_TOP6">#REF!</definedName>
    <definedName name="_TOP7">#REF!</definedName>
    <definedName name="_TOP8">#REF!</definedName>
    <definedName name="_TOP9">#REF!</definedName>
    <definedName name="_TOT1">#REF!</definedName>
    <definedName name="_TP1">#REF!</definedName>
    <definedName name="_u4" localSheetId="13" hidden="1">{"TAB1",#N/A,TRUE,"GENERAL";"TAB2",#N/A,TRUE,"GENERAL";"TAB3",#N/A,TRUE,"GENERAL";"TAB4",#N/A,TRUE,"GENERAL";"TAB5",#N/A,TRUE,"GENERAL"}</definedName>
    <definedName name="_u4" localSheetId="15" hidden="1">{"TAB1",#N/A,TRUE,"GENERAL";"TAB2",#N/A,TRUE,"GENERAL";"TAB3",#N/A,TRUE,"GENERAL";"TAB4",#N/A,TRUE,"GENERAL";"TAB5",#N/A,TRUE,"GENERAL"}</definedName>
    <definedName name="_u4" localSheetId="12" hidden="1">{"TAB1",#N/A,TRUE,"GENERAL";"TAB2",#N/A,TRUE,"GENERAL";"TAB3",#N/A,TRUE,"GENERAL";"TAB4",#N/A,TRUE,"GENERAL";"TAB5",#N/A,TRUE,"GENERAL"}</definedName>
    <definedName name="_u4" localSheetId="3" hidden="1">{"TAB1",#N/A,TRUE,"GENERAL";"TAB2",#N/A,TRUE,"GENERAL";"TAB3",#N/A,TRUE,"GENERAL";"TAB4",#N/A,TRUE,"GENERAL";"TAB5",#N/A,TRUE,"GENERAL"}</definedName>
    <definedName name="_u4" hidden="1">{"TAB1",#N/A,TRUE,"GENERAL";"TAB2",#N/A,TRUE,"GENERAL";"TAB3",#N/A,TRUE,"GENERAL";"TAB4",#N/A,TRUE,"GENERAL";"TAB5",#N/A,TRUE,"GENERAL"}</definedName>
    <definedName name="_u5" localSheetId="13" hidden="1">{"TAB1",#N/A,TRUE,"GENERAL";"TAB2",#N/A,TRUE,"GENERAL";"TAB3",#N/A,TRUE,"GENERAL";"TAB4",#N/A,TRUE,"GENERAL";"TAB5",#N/A,TRUE,"GENERAL"}</definedName>
    <definedName name="_u5" localSheetId="15" hidden="1">{"TAB1",#N/A,TRUE,"GENERAL";"TAB2",#N/A,TRUE,"GENERAL";"TAB3",#N/A,TRUE,"GENERAL";"TAB4",#N/A,TRUE,"GENERAL";"TAB5",#N/A,TRUE,"GENERAL"}</definedName>
    <definedName name="_u5" localSheetId="12" hidden="1">{"TAB1",#N/A,TRUE,"GENERAL";"TAB2",#N/A,TRUE,"GENERAL";"TAB3",#N/A,TRUE,"GENERAL";"TAB4",#N/A,TRUE,"GENERAL";"TAB5",#N/A,TRUE,"GENERAL"}</definedName>
    <definedName name="_u5" localSheetId="3" hidden="1">{"TAB1",#N/A,TRUE,"GENERAL";"TAB2",#N/A,TRUE,"GENERAL";"TAB3",#N/A,TRUE,"GENERAL";"TAB4",#N/A,TRUE,"GENERAL";"TAB5",#N/A,TRUE,"GENERAL"}</definedName>
    <definedName name="_u5" hidden="1">{"TAB1",#N/A,TRUE,"GENERAL";"TAB2",#N/A,TRUE,"GENERAL";"TAB3",#N/A,TRUE,"GENERAL";"TAB4",#N/A,TRUE,"GENERAL";"TAB5",#N/A,TRUE,"GENERAL"}</definedName>
    <definedName name="_u6" localSheetId="13" hidden="1">{"TAB1",#N/A,TRUE,"GENERAL";"TAB2",#N/A,TRUE,"GENERAL";"TAB3",#N/A,TRUE,"GENERAL";"TAB4",#N/A,TRUE,"GENERAL";"TAB5",#N/A,TRUE,"GENERAL"}</definedName>
    <definedName name="_u6" localSheetId="15" hidden="1">{"TAB1",#N/A,TRUE,"GENERAL";"TAB2",#N/A,TRUE,"GENERAL";"TAB3",#N/A,TRUE,"GENERAL";"TAB4",#N/A,TRUE,"GENERAL";"TAB5",#N/A,TRUE,"GENERAL"}</definedName>
    <definedName name="_u6" localSheetId="12" hidden="1">{"TAB1",#N/A,TRUE,"GENERAL";"TAB2",#N/A,TRUE,"GENERAL";"TAB3",#N/A,TRUE,"GENERAL";"TAB4",#N/A,TRUE,"GENERAL";"TAB5",#N/A,TRUE,"GENERAL"}</definedName>
    <definedName name="_u6" localSheetId="3" hidden="1">{"TAB1",#N/A,TRUE,"GENERAL";"TAB2",#N/A,TRUE,"GENERAL";"TAB3",#N/A,TRUE,"GENERAL";"TAB4",#N/A,TRUE,"GENERAL";"TAB5",#N/A,TRUE,"GENERAL"}</definedName>
    <definedName name="_u6" hidden="1">{"TAB1",#N/A,TRUE,"GENERAL";"TAB2",#N/A,TRUE,"GENERAL";"TAB3",#N/A,TRUE,"GENERAL";"TAB4",#N/A,TRUE,"GENERAL";"TAB5",#N/A,TRUE,"GENERAL"}</definedName>
    <definedName name="_u7" localSheetId="13" hidden="1">{"via1",#N/A,TRUE,"general";"via2",#N/A,TRUE,"general";"via3",#N/A,TRUE,"general"}</definedName>
    <definedName name="_u7" localSheetId="15" hidden="1">{"via1",#N/A,TRUE,"general";"via2",#N/A,TRUE,"general";"via3",#N/A,TRUE,"general"}</definedName>
    <definedName name="_u7" localSheetId="12" hidden="1">{"via1",#N/A,TRUE,"general";"via2",#N/A,TRUE,"general";"via3",#N/A,TRUE,"general"}</definedName>
    <definedName name="_u7" localSheetId="3" hidden="1">{"via1",#N/A,TRUE,"general";"via2",#N/A,TRUE,"general";"via3",#N/A,TRUE,"general"}</definedName>
    <definedName name="_u7" hidden="1">{"via1",#N/A,TRUE,"general";"via2",#N/A,TRUE,"general";"via3",#N/A,TRUE,"general"}</definedName>
    <definedName name="_u8" localSheetId="13" hidden="1">{"TAB1",#N/A,TRUE,"GENERAL";"TAB2",#N/A,TRUE,"GENERAL";"TAB3",#N/A,TRUE,"GENERAL";"TAB4",#N/A,TRUE,"GENERAL";"TAB5",#N/A,TRUE,"GENERAL"}</definedName>
    <definedName name="_u8" localSheetId="15" hidden="1">{"TAB1",#N/A,TRUE,"GENERAL";"TAB2",#N/A,TRUE,"GENERAL";"TAB3",#N/A,TRUE,"GENERAL";"TAB4",#N/A,TRUE,"GENERAL";"TAB5",#N/A,TRUE,"GENERAL"}</definedName>
    <definedName name="_u8" localSheetId="12" hidden="1">{"TAB1",#N/A,TRUE,"GENERAL";"TAB2",#N/A,TRUE,"GENERAL";"TAB3",#N/A,TRUE,"GENERAL";"TAB4",#N/A,TRUE,"GENERAL";"TAB5",#N/A,TRUE,"GENERAL"}</definedName>
    <definedName name="_u8" localSheetId="3" hidden="1">{"TAB1",#N/A,TRUE,"GENERAL";"TAB2",#N/A,TRUE,"GENERAL";"TAB3",#N/A,TRUE,"GENERAL";"TAB4",#N/A,TRUE,"GENERAL";"TAB5",#N/A,TRUE,"GENERAL"}</definedName>
    <definedName name="_u8" hidden="1">{"TAB1",#N/A,TRUE,"GENERAL";"TAB2",#N/A,TRUE,"GENERAL";"TAB3",#N/A,TRUE,"GENERAL";"TAB4",#N/A,TRUE,"GENERAL";"TAB5",#N/A,TRUE,"GENERAL"}</definedName>
    <definedName name="_u9" localSheetId="13" hidden="1">{"TAB1",#N/A,TRUE,"GENERAL";"TAB2",#N/A,TRUE,"GENERAL";"TAB3",#N/A,TRUE,"GENERAL";"TAB4",#N/A,TRUE,"GENERAL";"TAB5",#N/A,TRUE,"GENERAL"}</definedName>
    <definedName name="_u9" localSheetId="15" hidden="1">{"TAB1",#N/A,TRUE,"GENERAL";"TAB2",#N/A,TRUE,"GENERAL";"TAB3",#N/A,TRUE,"GENERAL";"TAB4",#N/A,TRUE,"GENERAL";"TAB5",#N/A,TRUE,"GENERAL"}</definedName>
    <definedName name="_u9" localSheetId="12" hidden="1">{"TAB1",#N/A,TRUE,"GENERAL";"TAB2",#N/A,TRUE,"GENERAL";"TAB3",#N/A,TRUE,"GENERAL";"TAB4",#N/A,TRUE,"GENERAL";"TAB5",#N/A,TRUE,"GENERAL"}</definedName>
    <definedName name="_u9" localSheetId="3" hidden="1">{"TAB1",#N/A,TRUE,"GENERAL";"TAB2",#N/A,TRUE,"GENERAL";"TAB3",#N/A,TRUE,"GENERAL";"TAB4",#N/A,TRUE,"GENERAL";"TAB5",#N/A,TRUE,"GENERAL"}</definedName>
    <definedName name="_u9" hidden="1">{"TAB1",#N/A,TRUE,"GENERAL";"TAB2",#N/A,TRUE,"GENERAL";"TAB3",#N/A,TRUE,"GENERAL";"TAB4",#N/A,TRUE,"GENERAL";"TAB5",#N/A,TRUE,"GENERAL"}</definedName>
    <definedName name="_unj1" hidden="1">[9]INST!#REF!</definedName>
    <definedName name="_ur7" localSheetId="13" hidden="1">{"TAB1",#N/A,TRUE,"GENERAL";"TAB2",#N/A,TRUE,"GENERAL";"TAB3",#N/A,TRUE,"GENERAL";"TAB4",#N/A,TRUE,"GENERAL";"TAB5",#N/A,TRUE,"GENERAL"}</definedName>
    <definedName name="_ur7" localSheetId="15" hidden="1">{"TAB1",#N/A,TRUE,"GENERAL";"TAB2",#N/A,TRUE,"GENERAL";"TAB3",#N/A,TRUE,"GENERAL";"TAB4",#N/A,TRUE,"GENERAL";"TAB5",#N/A,TRUE,"GENERAL"}</definedName>
    <definedName name="_ur7" localSheetId="12" hidden="1">{"TAB1",#N/A,TRUE,"GENERAL";"TAB2",#N/A,TRUE,"GENERAL";"TAB3",#N/A,TRUE,"GENERAL";"TAB4",#N/A,TRUE,"GENERAL";"TAB5",#N/A,TRUE,"GENERAL"}</definedName>
    <definedName name="_ur7" localSheetId="3" hidden="1">{"TAB1",#N/A,TRUE,"GENERAL";"TAB2",#N/A,TRUE,"GENERAL";"TAB3",#N/A,TRUE,"GENERAL";"TAB4",#N/A,TRUE,"GENERAL";"TAB5",#N/A,TRUE,"GENERAL"}</definedName>
    <definedName name="_ur7" hidden="1">{"TAB1",#N/A,TRUE,"GENERAL";"TAB2",#N/A,TRUE,"GENERAL";"TAB3",#N/A,TRUE,"GENERAL";"TAB4",#N/A,TRUE,"GENERAL";"TAB5",#N/A,TRUE,"GENERAL"}</definedName>
    <definedName name="_v2" localSheetId="13" hidden="1">{"via1",#N/A,TRUE,"general";"via2",#N/A,TRUE,"general";"via3",#N/A,TRUE,"general"}</definedName>
    <definedName name="_v2" localSheetId="15" hidden="1">{"via1",#N/A,TRUE,"general";"via2",#N/A,TRUE,"general";"via3",#N/A,TRUE,"general"}</definedName>
    <definedName name="_v2" localSheetId="12" hidden="1">{"via1",#N/A,TRUE,"general";"via2",#N/A,TRUE,"general";"via3",#N/A,TRUE,"general"}</definedName>
    <definedName name="_v2" localSheetId="3" hidden="1">{"via1",#N/A,TRUE,"general";"via2",#N/A,TRUE,"general";"via3",#N/A,TRUE,"general"}</definedName>
    <definedName name="_v2" hidden="1">{"via1",#N/A,TRUE,"general";"via2",#N/A,TRUE,"general";"via3",#N/A,TRUE,"general"}</definedName>
    <definedName name="_v3" localSheetId="13" hidden="1">{"TAB1",#N/A,TRUE,"GENERAL";"TAB2",#N/A,TRUE,"GENERAL";"TAB3",#N/A,TRUE,"GENERAL";"TAB4",#N/A,TRUE,"GENERAL";"TAB5",#N/A,TRUE,"GENERAL"}</definedName>
    <definedName name="_v3" localSheetId="15" hidden="1">{"TAB1",#N/A,TRUE,"GENERAL";"TAB2",#N/A,TRUE,"GENERAL";"TAB3",#N/A,TRUE,"GENERAL";"TAB4",#N/A,TRUE,"GENERAL";"TAB5",#N/A,TRUE,"GENERAL"}</definedName>
    <definedName name="_v3" localSheetId="12" hidden="1">{"TAB1",#N/A,TRUE,"GENERAL";"TAB2",#N/A,TRUE,"GENERAL";"TAB3",#N/A,TRUE,"GENERAL";"TAB4",#N/A,TRUE,"GENERAL";"TAB5",#N/A,TRUE,"GENERAL"}</definedName>
    <definedName name="_v3" localSheetId="3" hidden="1">{"TAB1",#N/A,TRUE,"GENERAL";"TAB2",#N/A,TRUE,"GENERAL";"TAB3",#N/A,TRUE,"GENERAL";"TAB4",#N/A,TRUE,"GENERAL";"TAB5",#N/A,TRUE,"GENERAL"}</definedName>
    <definedName name="_v3" hidden="1">{"TAB1",#N/A,TRUE,"GENERAL";"TAB2",#N/A,TRUE,"GENERAL";"TAB3",#N/A,TRUE,"GENERAL";"TAB4",#N/A,TRUE,"GENERAL";"TAB5",#N/A,TRUE,"GENERAL"}</definedName>
    <definedName name="_v4" localSheetId="13" hidden="1">{"TAB1",#N/A,TRUE,"GENERAL";"TAB2",#N/A,TRUE,"GENERAL";"TAB3",#N/A,TRUE,"GENERAL";"TAB4",#N/A,TRUE,"GENERAL";"TAB5",#N/A,TRUE,"GENERAL"}</definedName>
    <definedName name="_v4" localSheetId="15" hidden="1">{"TAB1",#N/A,TRUE,"GENERAL";"TAB2",#N/A,TRUE,"GENERAL";"TAB3",#N/A,TRUE,"GENERAL";"TAB4",#N/A,TRUE,"GENERAL";"TAB5",#N/A,TRUE,"GENERAL"}</definedName>
    <definedName name="_v4" localSheetId="12" hidden="1">{"TAB1",#N/A,TRUE,"GENERAL";"TAB2",#N/A,TRUE,"GENERAL";"TAB3",#N/A,TRUE,"GENERAL";"TAB4",#N/A,TRUE,"GENERAL";"TAB5",#N/A,TRUE,"GENERAL"}</definedName>
    <definedName name="_v4" localSheetId="3" hidden="1">{"TAB1",#N/A,TRUE,"GENERAL";"TAB2",#N/A,TRUE,"GENERAL";"TAB3",#N/A,TRUE,"GENERAL";"TAB4",#N/A,TRUE,"GENERAL";"TAB5",#N/A,TRUE,"GENERAL"}</definedName>
    <definedName name="_v4" hidden="1">{"TAB1",#N/A,TRUE,"GENERAL";"TAB2",#N/A,TRUE,"GENERAL";"TAB3",#N/A,TRUE,"GENERAL";"TAB4",#N/A,TRUE,"GENERAL";"TAB5",#N/A,TRUE,"GENERAL"}</definedName>
    <definedName name="_v5" localSheetId="13" hidden="1">{"TAB1",#N/A,TRUE,"GENERAL";"TAB2",#N/A,TRUE,"GENERAL";"TAB3",#N/A,TRUE,"GENERAL";"TAB4",#N/A,TRUE,"GENERAL";"TAB5",#N/A,TRUE,"GENERAL"}</definedName>
    <definedName name="_v5" localSheetId="15" hidden="1">{"TAB1",#N/A,TRUE,"GENERAL";"TAB2",#N/A,TRUE,"GENERAL";"TAB3",#N/A,TRUE,"GENERAL";"TAB4",#N/A,TRUE,"GENERAL";"TAB5",#N/A,TRUE,"GENERAL"}</definedName>
    <definedName name="_v5" localSheetId="12" hidden="1">{"TAB1",#N/A,TRUE,"GENERAL";"TAB2",#N/A,TRUE,"GENERAL";"TAB3",#N/A,TRUE,"GENERAL";"TAB4",#N/A,TRUE,"GENERAL";"TAB5",#N/A,TRUE,"GENERAL"}</definedName>
    <definedName name="_v5" localSheetId="3" hidden="1">{"TAB1",#N/A,TRUE,"GENERAL";"TAB2",#N/A,TRUE,"GENERAL";"TAB3",#N/A,TRUE,"GENERAL";"TAB4",#N/A,TRUE,"GENERAL";"TAB5",#N/A,TRUE,"GENERAL"}</definedName>
    <definedName name="_v5" hidden="1">{"TAB1",#N/A,TRUE,"GENERAL";"TAB2",#N/A,TRUE,"GENERAL";"TAB3",#N/A,TRUE,"GENERAL";"TAB4",#N/A,TRUE,"GENERAL";"TAB5",#N/A,TRUE,"GENERAL"}</definedName>
    <definedName name="_v6" localSheetId="13" hidden="1">{"TAB1",#N/A,TRUE,"GENERAL";"TAB2",#N/A,TRUE,"GENERAL";"TAB3",#N/A,TRUE,"GENERAL";"TAB4",#N/A,TRUE,"GENERAL";"TAB5",#N/A,TRUE,"GENERAL"}</definedName>
    <definedName name="_v6" localSheetId="15" hidden="1">{"TAB1",#N/A,TRUE,"GENERAL";"TAB2",#N/A,TRUE,"GENERAL";"TAB3",#N/A,TRUE,"GENERAL";"TAB4",#N/A,TRUE,"GENERAL";"TAB5",#N/A,TRUE,"GENERAL"}</definedName>
    <definedName name="_v6" localSheetId="12" hidden="1">{"TAB1",#N/A,TRUE,"GENERAL";"TAB2",#N/A,TRUE,"GENERAL";"TAB3",#N/A,TRUE,"GENERAL";"TAB4",#N/A,TRUE,"GENERAL";"TAB5",#N/A,TRUE,"GENERAL"}</definedName>
    <definedName name="_v6" localSheetId="3" hidden="1">{"TAB1",#N/A,TRUE,"GENERAL";"TAB2",#N/A,TRUE,"GENERAL";"TAB3",#N/A,TRUE,"GENERAL";"TAB4",#N/A,TRUE,"GENERAL";"TAB5",#N/A,TRUE,"GENERAL"}</definedName>
    <definedName name="_v6" hidden="1">{"TAB1",#N/A,TRUE,"GENERAL";"TAB2",#N/A,TRUE,"GENERAL";"TAB3",#N/A,TRUE,"GENERAL";"TAB4",#N/A,TRUE,"GENERAL";"TAB5",#N/A,TRUE,"GENERAL"}</definedName>
    <definedName name="_v7" localSheetId="13" hidden="1">{"via1",#N/A,TRUE,"general";"via2",#N/A,TRUE,"general";"via3",#N/A,TRUE,"general"}</definedName>
    <definedName name="_v7" localSheetId="15" hidden="1">{"via1",#N/A,TRUE,"general";"via2",#N/A,TRUE,"general";"via3",#N/A,TRUE,"general"}</definedName>
    <definedName name="_v7" localSheetId="12" hidden="1">{"via1",#N/A,TRUE,"general";"via2",#N/A,TRUE,"general";"via3",#N/A,TRUE,"general"}</definedName>
    <definedName name="_v7" localSheetId="3" hidden="1">{"via1",#N/A,TRUE,"general";"via2",#N/A,TRUE,"general";"via3",#N/A,TRUE,"general"}</definedName>
    <definedName name="_v7" hidden="1">{"via1",#N/A,TRUE,"general";"via2",#N/A,TRUE,"general";"via3",#N/A,TRUE,"general"}</definedName>
    <definedName name="_v8" localSheetId="13" hidden="1">{"TAB1",#N/A,TRUE,"GENERAL";"TAB2",#N/A,TRUE,"GENERAL";"TAB3",#N/A,TRUE,"GENERAL";"TAB4",#N/A,TRUE,"GENERAL";"TAB5",#N/A,TRUE,"GENERAL"}</definedName>
    <definedName name="_v8" localSheetId="15" hidden="1">{"TAB1",#N/A,TRUE,"GENERAL";"TAB2",#N/A,TRUE,"GENERAL";"TAB3",#N/A,TRUE,"GENERAL";"TAB4",#N/A,TRUE,"GENERAL";"TAB5",#N/A,TRUE,"GENERAL"}</definedName>
    <definedName name="_v8" localSheetId="12" hidden="1">{"TAB1",#N/A,TRUE,"GENERAL";"TAB2",#N/A,TRUE,"GENERAL";"TAB3",#N/A,TRUE,"GENERAL";"TAB4",#N/A,TRUE,"GENERAL";"TAB5",#N/A,TRUE,"GENERAL"}</definedName>
    <definedName name="_v8" localSheetId="3" hidden="1">{"TAB1",#N/A,TRUE,"GENERAL";"TAB2",#N/A,TRUE,"GENERAL";"TAB3",#N/A,TRUE,"GENERAL";"TAB4",#N/A,TRUE,"GENERAL";"TAB5",#N/A,TRUE,"GENERAL"}</definedName>
    <definedName name="_v8" hidden="1">{"TAB1",#N/A,TRUE,"GENERAL";"TAB2",#N/A,TRUE,"GENERAL";"TAB3",#N/A,TRUE,"GENERAL";"TAB4",#N/A,TRUE,"GENERAL";"TAB5",#N/A,TRUE,"GENERAL"}</definedName>
    <definedName name="_v9" localSheetId="13" hidden="1">{"TAB1",#N/A,TRUE,"GENERAL";"TAB2",#N/A,TRUE,"GENERAL";"TAB3",#N/A,TRUE,"GENERAL";"TAB4",#N/A,TRUE,"GENERAL";"TAB5",#N/A,TRUE,"GENERAL"}</definedName>
    <definedName name="_v9" localSheetId="15" hidden="1">{"TAB1",#N/A,TRUE,"GENERAL";"TAB2",#N/A,TRUE,"GENERAL";"TAB3",#N/A,TRUE,"GENERAL";"TAB4",#N/A,TRUE,"GENERAL";"TAB5",#N/A,TRUE,"GENERAL"}</definedName>
    <definedName name="_v9" localSheetId="12" hidden="1">{"TAB1",#N/A,TRUE,"GENERAL";"TAB2",#N/A,TRUE,"GENERAL";"TAB3",#N/A,TRUE,"GENERAL";"TAB4",#N/A,TRUE,"GENERAL";"TAB5",#N/A,TRUE,"GENERAL"}</definedName>
    <definedName name="_v9" localSheetId="3" hidden="1">{"TAB1",#N/A,TRUE,"GENERAL";"TAB2",#N/A,TRUE,"GENERAL";"TAB3",#N/A,TRUE,"GENERAL";"TAB4",#N/A,TRUE,"GENERAL";"TAB5",#N/A,TRUE,"GENERAL"}</definedName>
    <definedName name="_v9" hidden="1">{"TAB1",#N/A,TRUE,"GENERAL";"TAB2",#N/A,TRUE,"GENERAL";"TAB3",#N/A,TRUE,"GENERAL";"TAB4",#N/A,TRUE,"GENERAL";"TAB5",#N/A,TRUE,"GENERAL"}</definedName>
    <definedName name="_VEX1">[12]Tablas!#REF!</definedName>
    <definedName name="_VFA1">[12]Tablas!#REF!</definedName>
    <definedName name="_vfv4" localSheetId="13" hidden="1">{"via1",#N/A,TRUE,"general";"via2",#N/A,TRUE,"general";"via3",#N/A,TRUE,"general"}</definedName>
    <definedName name="_vfv4" localSheetId="15" hidden="1">{"via1",#N/A,TRUE,"general";"via2",#N/A,TRUE,"general";"via3",#N/A,TRUE,"general"}</definedName>
    <definedName name="_vfv4" localSheetId="12" hidden="1">{"via1",#N/A,TRUE,"general";"via2",#N/A,TRUE,"general";"via3",#N/A,TRUE,"general"}</definedName>
    <definedName name="_vfv4" localSheetId="3" hidden="1">{"via1",#N/A,TRUE,"general";"via2",#N/A,TRUE,"general";"via3",#N/A,TRUE,"general"}</definedName>
    <definedName name="_vfv4" hidden="1">{"via1",#N/A,TRUE,"general";"via2",#N/A,TRUE,"general";"via3",#N/A,TRUE,"general"}</definedName>
    <definedName name="_VIT1">[12]Tablas!#REF!</definedName>
    <definedName name="_VPR1">[12]Tablas!#REF!</definedName>
    <definedName name="_VPR2">[13]Tablas!#REF!</definedName>
    <definedName name="_VRP1">[12]Tablas!#REF!</definedName>
    <definedName name="_VSM1">[12]Tablas!#REF!</definedName>
    <definedName name="_X">#N/A</definedName>
    <definedName name="_X_10">#N/A</definedName>
    <definedName name="_X_3">#N/A</definedName>
    <definedName name="_X_4">#N/A</definedName>
    <definedName name="_X_5">#N/A</definedName>
    <definedName name="_X_6">#N/A</definedName>
    <definedName name="_X_7">#N/A</definedName>
    <definedName name="_X_8">#N/A</definedName>
    <definedName name="_X_9">#N/A</definedName>
    <definedName name="_x1" localSheetId="13" hidden="1">{"TAB1",#N/A,TRUE,"GENERAL";"TAB2",#N/A,TRUE,"GENERAL";"TAB3",#N/A,TRUE,"GENERAL";"TAB4",#N/A,TRUE,"GENERAL";"TAB5",#N/A,TRUE,"GENERAL"}</definedName>
    <definedName name="_x1" localSheetId="15" hidden="1">{"TAB1",#N/A,TRUE,"GENERAL";"TAB2",#N/A,TRUE,"GENERAL";"TAB3",#N/A,TRUE,"GENERAL";"TAB4",#N/A,TRUE,"GENERAL";"TAB5",#N/A,TRUE,"GENERAL"}</definedName>
    <definedName name="_x1" localSheetId="12" hidden="1">{"TAB1",#N/A,TRUE,"GENERAL";"TAB2",#N/A,TRUE,"GENERAL";"TAB3",#N/A,TRUE,"GENERAL";"TAB4",#N/A,TRUE,"GENERAL";"TAB5",#N/A,TRUE,"GENERAL"}</definedName>
    <definedName name="_x1" localSheetId="3" hidden="1">{"TAB1",#N/A,TRUE,"GENERAL";"TAB2",#N/A,TRUE,"GENERAL";"TAB3",#N/A,TRUE,"GENERAL";"TAB4",#N/A,TRUE,"GENERAL";"TAB5",#N/A,TRUE,"GENERAL"}</definedName>
    <definedName name="_x1" hidden="1">{"TAB1",#N/A,TRUE,"GENERAL";"TAB2",#N/A,TRUE,"GENERAL";"TAB3",#N/A,TRUE,"GENERAL";"TAB4",#N/A,TRUE,"GENERAL";"TAB5",#N/A,TRUE,"GENERAL"}</definedName>
    <definedName name="_x2" localSheetId="13" hidden="1">{"via1",#N/A,TRUE,"general";"via2",#N/A,TRUE,"general";"via3",#N/A,TRUE,"general"}</definedName>
    <definedName name="_x2" localSheetId="15" hidden="1">{"via1",#N/A,TRUE,"general";"via2",#N/A,TRUE,"general";"via3",#N/A,TRUE,"general"}</definedName>
    <definedName name="_x2" localSheetId="12" hidden="1">{"via1",#N/A,TRUE,"general";"via2",#N/A,TRUE,"general";"via3",#N/A,TRUE,"general"}</definedName>
    <definedName name="_x2" localSheetId="3" hidden="1">{"via1",#N/A,TRUE,"general";"via2",#N/A,TRUE,"general";"via3",#N/A,TRUE,"general"}</definedName>
    <definedName name="_x2" hidden="1">{"via1",#N/A,TRUE,"general";"via2",#N/A,TRUE,"general";"via3",#N/A,TRUE,"general"}</definedName>
    <definedName name="_x3" localSheetId="13" hidden="1">{"via1",#N/A,TRUE,"general";"via2",#N/A,TRUE,"general";"via3",#N/A,TRUE,"general"}</definedName>
    <definedName name="_x3" localSheetId="15" hidden="1">{"via1",#N/A,TRUE,"general";"via2",#N/A,TRUE,"general";"via3",#N/A,TRUE,"general"}</definedName>
    <definedName name="_x3" localSheetId="12" hidden="1">{"via1",#N/A,TRUE,"general";"via2",#N/A,TRUE,"general";"via3",#N/A,TRUE,"general"}</definedName>
    <definedName name="_x3" localSheetId="3" hidden="1">{"via1",#N/A,TRUE,"general";"via2",#N/A,TRUE,"general";"via3",#N/A,TRUE,"general"}</definedName>
    <definedName name="_x3" hidden="1">{"via1",#N/A,TRUE,"general";"via2",#N/A,TRUE,"general";"via3",#N/A,TRUE,"general"}</definedName>
    <definedName name="_x4" localSheetId="13" hidden="1">{"via1",#N/A,TRUE,"general";"via2",#N/A,TRUE,"general";"via3",#N/A,TRUE,"general"}</definedName>
    <definedName name="_x4" localSheetId="15" hidden="1">{"via1",#N/A,TRUE,"general";"via2",#N/A,TRUE,"general";"via3",#N/A,TRUE,"general"}</definedName>
    <definedName name="_x4" localSheetId="12" hidden="1">{"via1",#N/A,TRUE,"general";"via2",#N/A,TRUE,"general";"via3",#N/A,TRUE,"general"}</definedName>
    <definedName name="_x4" localSheetId="3" hidden="1">{"via1",#N/A,TRUE,"general";"via2",#N/A,TRUE,"general";"via3",#N/A,TRUE,"general"}</definedName>
    <definedName name="_x4" hidden="1">{"via1",#N/A,TRUE,"general";"via2",#N/A,TRUE,"general";"via3",#N/A,TRUE,"general"}</definedName>
    <definedName name="_x5" localSheetId="13" hidden="1">{"TAB1",#N/A,TRUE,"GENERAL";"TAB2",#N/A,TRUE,"GENERAL";"TAB3",#N/A,TRUE,"GENERAL";"TAB4",#N/A,TRUE,"GENERAL";"TAB5",#N/A,TRUE,"GENERAL"}</definedName>
    <definedName name="_x5" localSheetId="15" hidden="1">{"TAB1",#N/A,TRUE,"GENERAL";"TAB2",#N/A,TRUE,"GENERAL";"TAB3",#N/A,TRUE,"GENERAL";"TAB4",#N/A,TRUE,"GENERAL";"TAB5",#N/A,TRUE,"GENERAL"}</definedName>
    <definedName name="_x5" localSheetId="12" hidden="1">{"TAB1",#N/A,TRUE,"GENERAL";"TAB2",#N/A,TRUE,"GENERAL";"TAB3",#N/A,TRUE,"GENERAL";"TAB4",#N/A,TRUE,"GENERAL";"TAB5",#N/A,TRUE,"GENERAL"}</definedName>
    <definedName name="_x5" localSheetId="3" hidden="1">{"TAB1",#N/A,TRUE,"GENERAL";"TAB2",#N/A,TRUE,"GENERAL";"TAB3",#N/A,TRUE,"GENERAL";"TAB4",#N/A,TRUE,"GENERAL";"TAB5",#N/A,TRUE,"GENERAL"}</definedName>
    <definedName name="_x5" hidden="1">{"TAB1",#N/A,TRUE,"GENERAL";"TAB2",#N/A,TRUE,"GENERAL";"TAB3",#N/A,TRUE,"GENERAL";"TAB4",#N/A,TRUE,"GENERAL";"TAB5",#N/A,TRUE,"GENERAL"}</definedName>
    <definedName name="_x6" localSheetId="13" hidden="1">{"TAB1",#N/A,TRUE,"GENERAL";"TAB2",#N/A,TRUE,"GENERAL";"TAB3",#N/A,TRUE,"GENERAL";"TAB4",#N/A,TRUE,"GENERAL";"TAB5",#N/A,TRUE,"GENERAL"}</definedName>
    <definedName name="_x6" localSheetId="15" hidden="1">{"TAB1",#N/A,TRUE,"GENERAL";"TAB2",#N/A,TRUE,"GENERAL";"TAB3",#N/A,TRUE,"GENERAL";"TAB4",#N/A,TRUE,"GENERAL";"TAB5",#N/A,TRUE,"GENERAL"}</definedName>
    <definedName name="_x6" localSheetId="12" hidden="1">{"TAB1",#N/A,TRUE,"GENERAL";"TAB2",#N/A,TRUE,"GENERAL";"TAB3",#N/A,TRUE,"GENERAL";"TAB4",#N/A,TRUE,"GENERAL";"TAB5",#N/A,TRUE,"GENERAL"}</definedName>
    <definedName name="_x6" localSheetId="3" hidden="1">{"TAB1",#N/A,TRUE,"GENERAL";"TAB2",#N/A,TRUE,"GENERAL";"TAB3",#N/A,TRUE,"GENERAL";"TAB4",#N/A,TRUE,"GENERAL";"TAB5",#N/A,TRUE,"GENERAL"}</definedName>
    <definedName name="_x6" hidden="1">{"TAB1",#N/A,TRUE,"GENERAL";"TAB2",#N/A,TRUE,"GENERAL";"TAB3",#N/A,TRUE,"GENERAL";"TAB4",#N/A,TRUE,"GENERAL";"TAB5",#N/A,TRUE,"GENERAL"}</definedName>
    <definedName name="_x7" localSheetId="13" hidden="1">{"TAB1",#N/A,TRUE,"GENERAL";"TAB2",#N/A,TRUE,"GENERAL";"TAB3",#N/A,TRUE,"GENERAL";"TAB4",#N/A,TRUE,"GENERAL";"TAB5",#N/A,TRUE,"GENERAL"}</definedName>
    <definedName name="_x7" localSheetId="15" hidden="1">{"TAB1",#N/A,TRUE,"GENERAL";"TAB2",#N/A,TRUE,"GENERAL";"TAB3",#N/A,TRUE,"GENERAL";"TAB4",#N/A,TRUE,"GENERAL";"TAB5",#N/A,TRUE,"GENERAL"}</definedName>
    <definedName name="_x7" localSheetId="12" hidden="1">{"TAB1",#N/A,TRUE,"GENERAL";"TAB2",#N/A,TRUE,"GENERAL";"TAB3",#N/A,TRUE,"GENERAL";"TAB4",#N/A,TRUE,"GENERAL";"TAB5",#N/A,TRUE,"GENERAL"}</definedName>
    <definedName name="_x7" localSheetId="3" hidden="1">{"TAB1",#N/A,TRUE,"GENERAL";"TAB2",#N/A,TRUE,"GENERAL";"TAB3",#N/A,TRUE,"GENERAL";"TAB4",#N/A,TRUE,"GENERAL";"TAB5",#N/A,TRUE,"GENERAL"}</definedName>
    <definedName name="_x7" hidden="1">{"TAB1",#N/A,TRUE,"GENERAL";"TAB2",#N/A,TRUE,"GENERAL";"TAB3",#N/A,TRUE,"GENERAL";"TAB4",#N/A,TRUE,"GENERAL";"TAB5",#N/A,TRUE,"GENERAL"}</definedName>
    <definedName name="_x8" localSheetId="13" hidden="1">{"via1",#N/A,TRUE,"general";"via2",#N/A,TRUE,"general";"via3",#N/A,TRUE,"general"}</definedName>
    <definedName name="_x8" localSheetId="15" hidden="1">{"via1",#N/A,TRUE,"general";"via2",#N/A,TRUE,"general";"via3",#N/A,TRUE,"general"}</definedName>
    <definedName name="_x8" localSheetId="12" hidden="1">{"via1",#N/A,TRUE,"general";"via2",#N/A,TRUE,"general";"via3",#N/A,TRUE,"general"}</definedName>
    <definedName name="_x8" localSheetId="3" hidden="1">{"via1",#N/A,TRUE,"general";"via2",#N/A,TRUE,"general";"via3",#N/A,TRUE,"general"}</definedName>
    <definedName name="_x8" hidden="1">{"via1",#N/A,TRUE,"general";"via2",#N/A,TRUE,"general";"via3",#N/A,TRUE,"general"}</definedName>
    <definedName name="_x9" localSheetId="13" hidden="1">{"TAB1",#N/A,TRUE,"GENERAL";"TAB2",#N/A,TRUE,"GENERAL";"TAB3",#N/A,TRUE,"GENERAL";"TAB4",#N/A,TRUE,"GENERAL";"TAB5",#N/A,TRUE,"GENERAL"}</definedName>
    <definedName name="_x9" localSheetId="15" hidden="1">{"TAB1",#N/A,TRUE,"GENERAL";"TAB2",#N/A,TRUE,"GENERAL";"TAB3",#N/A,TRUE,"GENERAL";"TAB4",#N/A,TRUE,"GENERAL";"TAB5",#N/A,TRUE,"GENERAL"}</definedName>
    <definedName name="_x9" localSheetId="12" hidden="1">{"TAB1",#N/A,TRUE,"GENERAL";"TAB2",#N/A,TRUE,"GENERAL";"TAB3",#N/A,TRUE,"GENERAL";"TAB4",#N/A,TRUE,"GENERAL";"TAB5",#N/A,TRUE,"GENERAL"}</definedName>
    <definedName name="_x9" localSheetId="3" hidden="1">{"TAB1",#N/A,TRUE,"GENERAL";"TAB2",#N/A,TRUE,"GENERAL";"TAB3",#N/A,TRUE,"GENERAL";"TAB4",#N/A,TRUE,"GENERAL";"TAB5",#N/A,TRUE,"GENERAL"}</definedName>
    <definedName name="_x9" hidden="1">{"TAB1",#N/A,TRUE,"GENERAL";"TAB2",#N/A,TRUE,"GENERAL";"TAB3",#N/A,TRUE,"GENERAL";"TAB4",#N/A,TRUE,"GENERAL";"TAB5",#N/A,TRUE,"GENERAL"}</definedName>
    <definedName name="_y2" localSheetId="13" hidden="1">{"TAB1",#N/A,TRUE,"GENERAL";"TAB2",#N/A,TRUE,"GENERAL";"TAB3",#N/A,TRUE,"GENERAL";"TAB4",#N/A,TRUE,"GENERAL";"TAB5",#N/A,TRUE,"GENERAL"}</definedName>
    <definedName name="_y2" localSheetId="15" hidden="1">{"TAB1",#N/A,TRUE,"GENERAL";"TAB2",#N/A,TRUE,"GENERAL";"TAB3",#N/A,TRUE,"GENERAL";"TAB4",#N/A,TRUE,"GENERAL";"TAB5",#N/A,TRUE,"GENERAL"}</definedName>
    <definedName name="_y2" localSheetId="12" hidden="1">{"TAB1",#N/A,TRUE,"GENERAL";"TAB2",#N/A,TRUE,"GENERAL";"TAB3",#N/A,TRUE,"GENERAL";"TAB4",#N/A,TRUE,"GENERAL";"TAB5",#N/A,TRUE,"GENERAL"}</definedName>
    <definedName name="_y2" localSheetId="3" hidden="1">{"TAB1",#N/A,TRUE,"GENERAL";"TAB2",#N/A,TRUE,"GENERAL";"TAB3",#N/A,TRUE,"GENERAL";"TAB4",#N/A,TRUE,"GENERAL";"TAB5",#N/A,TRUE,"GENERAL"}</definedName>
    <definedName name="_y2" hidden="1">{"TAB1",#N/A,TRUE,"GENERAL";"TAB2",#N/A,TRUE,"GENERAL";"TAB3",#N/A,TRUE,"GENERAL";"TAB4",#N/A,TRUE,"GENERAL";"TAB5",#N/A,TRUE,"GENERAL"}</definedName>
    <definedName name="_y3" localSheetId="13" hidden="1">{"via1",#N/A,TRUE,"general";"via2",#N/A,TRUE,"general";"via3",#N/A,TRUE,"general"}</definedName>
    <definedName name="_y3" localSheetId="15" hidden="1">{"via1",#N/A,TRUE,"general";"via2",#N/A,TRUE,"general";"via3",#N/A,TRUE,"general"}</definedName>
    <definedName name="_y3" localSheetId="12" hidden="1">{"via1",#N/A,TRUE,"general";"via2",#N/A,TRUE,"general";"via3",#N/A,TRUE,"general"}</definedName>
    <definedName name="_y3" localSheetId="3" hidden="1">{"via1",#N/A,TRUE,"general";"via2",#N/A,TRUE,"general";"via3",#N/A,TRUE,"general"}</definedName>
    <definedName name="_y3" hidden="1">{"via1",#N/A,TRUE,"general";"via2",#N/A,TRUE,"general";"via3",#N/A,TRUE,"general"}</definedName>
    <definedName name="_y4" localSheetId="13" hidden="1">{"via1",#N/A,TRUE,"general";"via2",#N/A,TRUE,"general";"via3",#N/A,TRUE,"general"}</definedName>
    <definedName name="_y4" localSheetId="15" hidden="1">{"via1",#N/A,TRUE,"general";"via2",#N/A,TRUE,"general";"via3",#N/A,TRUE,"general"}</definedName>
    <definedName name="_y4" localSheetId="12" hidden="1">{"via1",#N/A,TRUE,"general";"via2",#N/A,TRUE,"general";"via3",#N/A,TRUE,"general"}</definedName>
    <definedName name="_y4" localSheetId="3" hidden="1">{"via1",#N/A,TRUE,"general";"via2",#N/A,TRUE,"general";"via3",#N/A,TRUE,"general"}</definedName>
    <definedName name="_y4" hidden="1">{"via1",#N/A,TRUE,"general";"via2",#N/A,TRUE,"general";"via3",#N/A,TRUE,"general"}</definedName>
    <definedName name="_y5" localSheetId="13" hidden="1">{"TAB1",#N/A,TRUE,"GENERAL";"TAB2",#N/A,TRUE,"GENERAL";"TAB3",#N/A,TRUE,"GENERAL";"TAB4",#N/A,TRUE,"GENERAL";"TAB5",#N/A,TRUE,"GENERAL"}</definedName>
    <definedName name="_y5" localSheetId="15" hidden="1">{"TAB1",#N/A,TRUE,"GENERAL";"TAB2",#N/A,TRUE,"GENERAL";"TAB3",#N/A,TRUE,"GENERAL";"TAB4",#N/A,TRUE,"GENERAL";"TAB5",#N/A,TRUE,"GENERAL"}</definedName>
    <definedName name="_y5" localSheetId="12" hidden="1">{"TAB1",#N/A,TRUE,"GENERAL";"TAB2",#N/A,TRUE,"GENERAL";"TAB3",#N/A,TRUE,"GENERAL";"TAB4",#N/A,TRUE,"GENERAL";"TAB5",#N/A,TRUE,"GENERAL"}</definedName>
    <definedName name="_y5" localSheetId="3" hidden="1">{"TAB1",#N/A,TRUE,"GENERAL";"TAB2",#N/A,TRUE,"GENERAL";"TAB3",#N/A,TRUE,"GENERAL";"TAB4",#N/A,TRUE,"GENERAL";"TAB5",#N/A,TRUE,"GENERAL"}</definedName>
    <definedName name="_y5" hidden="1">{"TAB1",#N/A,TRUE,"GENERAL";"TAB2",#N/A,TRUE,"GENERAL";"TAB3",#N/A,TRUE,"GENERAL";"TAB4",#N/A,TRUE,"GENERAL";"TAB5",#N/A,TRUE,"GENERAL"}</definedName>
    <definedName name="_y6" localSheetId="13" hidden="1">{"via1",#N/A,TRUE,"general";"via2",#N/A,TRUE,"general";"via3",#N/A,TRUE,"general"}</definedName>
    <definedName name="_y6" localSheetId="15" hidden="1">{"via1",#N/A,TRUE,"general";"via2",#N/A,TRUE,"general";"via3",#N/A,TRUE,"general"}</definedName>
    <definedName name="_y6" localSheetId="12" hidden="1">{"via1",#N/A,TRUE,"general";"via2",#N/A,TRUE,"general";"via3",#N/A,TRUE,"general"}</definedName>
    <definedName name="_y6" localSheetId="3" hidden="1">{"via1",#N/A,TRUE,"general";"via2",#N/A,TRUE,"general";"via3",#N/A,TRUE,"general"}</definedName>
    <definedName name="_y6" hidden="1">{"via1",#N/A,TRUE,"general";"via2",#N/A,TRUE,"general";"via3",#N/A,TRUE,"general"}</definedName>
    <definedName name="_y7" localSheetId="13" hidden="1">{"via1",#N/A,TRUE,"general";"via2",#N/A,TRUE,"general";"via3",#N/A,TRUE,"general"}</definedName>
    <definedName name="_y7" localSheetId="15" hidden="1">{"via1",#N/A,TRUE,"general";"via2",#N/A,TRUE,"general";"via3",#N/A,TRUE,"general"}</definedName>
    <definedName name="_y7" localSheetId="12" hidden="1">{"via1",#N/A,TRUE,"general";"via2",#N/A,TRUE,"general";"via3",#N/A,TRUE,"general"}</definedName>
    <definedName name="_y7" localSheetId="3" hidden="1">{"via1",#N/A,TRUE,"general";"via2",#N/A,TRUE,"general";"via3",#N/A,TRUE,"general"}</definedName>
    <definedName name="_y7" hidden="1">{"via1",#N/A,TRUE,"general";"via2",#N/A,TRUE,"general";"via3",#N/A,TRUE,"general"}</definedName>
    <definedName name="_y8" localSheetId="13" hidden="1">{"via1",#N/A,TRUE,"general";"via2",#N/A,TRUE,"general";"via3",#N/A,TRUE,"general"}</definedName>
    <definedName name="_y8" localSheetId="15" hidden="1">{"via1",#N/A,TRUE,"general";"via2",#N/A,TRUE,"general";"via3",#N/A,TRUE,"general"}</definedName>
    <definedName name="_y8" localSheetId="12" hidden="1">{"via1",#N/A,TRUE,"general";"via2",#N/A,TRUE,"general";"via3",#N/A,TRUE,"general"}</definedName>
    <definedName name="_y8" localSheetId="3" hidden="1">{"via1",#N/A,TRUE,"general";"via2",#N/A,TRUE,"general";"via3",#N/A,TRUE,"general"}</definedName>
    <definedName name="_y8" hidden="1">{"via1",#N/A,TRUE,"general";"via2",#N/A,TRUE,"general";"via3",#N/A,TRUE,"general"}</definedName>
    <definedName name="_y9" localSheetId="13" hidden="1">{"TAB1",#N/A,TRUE,"GENERAL";"TAB2",#N/A,TRUE,"GENERAL";"TAB3",#N/A,TRUE,"GENERAL";"TAB4",#N/A,TRUE,"GENERAL";"TAB5",#N/A,TRUE,"GENERAL"}</definedName>
    <definedName name="_y9" localSheetId="15" hidden="1">{"TAB1",#N/A,TRUE,"GENERAL";"TAB2",#N/A,TRUE,"GENERAL";"TAB3",#N/A,TRUE,"GENERAL";"TAB4",#N/A,TRUE,"GENERAL";"TAB5",#N/A,TRUE,"GENERAL"}</definedName>
    <definedName name="_y9" localSheetId="12" hidden="1">{"TAB1",#N/A,TRUE,"GENERAL";"TAB2",#N/A,TRUE,"GENERAL";"TAB3",#N/A,TRUE,"GENERAL";"TAB4",#N/A,TRUE,"GENERAL";"TAB5",#N/A,TRUE,"GENERAL"}</definedName>
    <definedName name="_y9" localSheetId="3" hidden="1">{"TAB1",#N/A,TRUE,"GENERAL";"TAB2",#N/A,TRUE,"GENERAL";"TAB3",#N/A,TRUE,"GENERAL";"TAB4",#N/A,TRUE,"GENERAL";"TAB5",#N/A,TRUE,"GENERAL"}</definedName>
    <definedName name="_y9" hidden="1">{"TAB1",#N/A,TRUE,"GENERAL";"TAB2",#N/A,TRUE,"GENERAL";"TAB3",#N/A,TRUE,"GENERAL";"TAB4",#N/A,TRUE,"GENERAL";"TAB5",#N/A,TRUE,"GENERAL"}</definedName>
    <definedName name="_Z">#N/A</definedName>
    <definedName name="_Z_10">#N/A</definedName>
    <definedName name="_Z_3">#N/A</definedName>
    <definedName name="_Z_4">#N/A</definedName>
    <definedName name="_Z_5">#N/A</definedName>
    <definedName name="_Z_6">#N/A</definedName>
    <definedName name="_Z_7">#N/A</definedName>
    <definedName name="_Z_8">#N/A</definedName>
    <definedName name="_Z_9">#N/A</definedName>
    <definedName name="_z1" localSheetId="13" hidden="1">{"TAB1",#N/A,TRUE,"GENERAL";"TAB2",#N/A,TRUE,"GENERAL";"TAB3",#N/A,TRUE,"GENERAL";"TAB4",#N/A,TRUE,"GENERAL";"TAB5",#N/A,TRUE,"GENERAL"}</definedName>
    <definedName name="_z1" localSheetId="15" hidden="1">{"TAB1",#N/A,TRUE,"GENERAL";"TAB2",#N/A,TRUE,"GENERAL";"TAB3",#N/A,TRUE,"GENERAL";"TAB4",#N/A,TRUE,"GENERAL";"TAB5",#N/A,TRUE,"GENERAL"}</definedName>
    <definedName name="_z1" localSheetId="12" hidden="1">{"TAB1",#N/A,TRUE,"GENERAL";"TAB2",#N/A,TRUE,"GENERAL";"TAB3",#N/A,TRUE,"GENERAL";"TAB4",#N/A,TRUE,"GENERAL";"TAB5",#N/A,TRUE,"GENERAL"}</definedName>
    <definedName name="_z1" localSheetId="3" hidden="1">{"TAB1",#N/A,TRUE,"GENERAL";"TAB2",#N/A,TRUE,"GENERAL";"TAB3",#N/A,TRUE,"GENERAL";"TAB4",#N/A,TRUE,"GENERAL";"TAB5",#N/A,TRUE,"GENERAL"}</definedName>
    <definedName name="_z1" hidden="1">{"TAB1",#N/A,TRUE,"GENERAL";"TAB2",#N/A,TRUE,"GENERAL";"TAB3",#N/A,TRUE,"GENERAL";"TAB4",#N/A,TRUE,"GENERAL";"TAB5",#N/A,TRUE,"GENERAL"}</definedName>
    <definedName name="_z2" localSheetId="13" hidden="1">{"via1",#N/A,TRUE,"general";"via2",#N/A,TRUE,"general";"via3",#N/A,TRUE,"general"}</definedName>
    <definedName name="_z2" localSheetId="15" hidden="1">{"via1",#N/A,TRUE,"general";"via2",#N/A,TRUE,"general";"via3",#N/A,TRUE,"general"}</definedName>
    <definedName name="_z2" localSheetId="12" hidden="1">{"via1",#N/A,TRUE,"general";"via2",#N/A,TRUE,"general";"via3",#N/A,TRUE,"general"}</definedName>
    <definedName name="_z2" localSheetId="3" hidden="1">{"via1",#N/A,TRUE,"general";"via2",#N/A,TRUE,"general";"via3",#N/A,TRUE,"general"}</definedName>
    <definedName name="_z2" hidden="1">{"via1",#N/A,TRUE,"general";"via2",#N/A,TRUE,"general";"via3",#N/A,TRUE,"general"}</definedName>
    <definedName name="_z3" localSheetId="13" hidden="1">{"via1",#N/A,TRUE,"general";"via2",#N/A,TRUE,"general";"via3",#N/A,TRUE,"general"}</definedName>
    <definedName name="_z3" localSheetId="15" hidden="1">{"via1",#N/A,TRUE,"general";"via2",#N/A,TRUE,"general";"via3",#N/A,TRUE,"general"}</definedName>
    <definedName name="_z3" localSheetId="12" hidden="1">{"via1",#N/A,TRUE,"general";"via2",#N/A,TRUE,"general";"via3",#N/A,TRUE,"general"}</definedName>
    <definedName name="_z3" localSheetId="3" hidden="1">{"via1",#N/A,TRUE,"general";"via2",#N/A,TRUE,"general";"via3",#N/A,TRUE,"general"}</definedName>
    <definedName name="_z3" hidden="1">{"via1",#N/A,TRUE,"general";"via2",#N/A,TRUE,"general";"via3",#N/A,TRUE,"general"}</definedName>
    <definedName name="_z4" localSheetId="13" hidden="1">{"TAB1",#N/A,TRUE,"GENERAL";"TAB2",#N/A,TRUE,"GENERAL";"TAB3",#N/A,TRUE,"GENERAL";"TAB4",#N/A,TRUE,"GENERAL";"TAB5",#N/A,TRUE,"GENERAL"}</definedName>
    <definedName name="_z4" localSheetId="15" hidden="1">{"TAB1",#N/A,TRUE,"GENERAL";"TAB2",#N/A,TRUE,"GENERAL";"TAB3",#N/A,TRUE,"GENERAL";"TAB4",#N/A,TRUE,"GENERAL";"TAB5",#N/A,TRUE,"GENERAL"}</definedName>
    <definedName name="_z4" localSheetId="12" hidden="1">{"TAB1",#N/A,TRUE,"GENERAL";"TAB2",#N/A,TRUE,"GENERAL";"TAB3",#N/A,TRUE,"GENERAL";"TAB4",#N/A,TRUE,"GENERAL";"TAB5",#N/A,TRUE,"GENERAL"}</definedName>
    <definedName name="_z4" localSheetId="3" hidden="1">{"TAB1",#N/A,TRUE,"GENERAL";"TAB2",#N/A,TRUE,"GENERAL";"TAB3",#N/A,TRUE,"GENERAL";"TAB4",#N/A,TRUE,"GENERAL";"TAB5",#N/A,TRUE,"GENERAL"}</definedName>
    <definedName name="_z4" hidden="1">{"TAB1",#N/A,TRUE,"GENERAL";"TAB2",#N/A,TRUE,"GENERAL";"TAB3",#N/A,TRUE,"GENERAL";"TAB4",#N/A,TRUE,"GENERAL";"TAB5",#N/A,TRUE,"GENERAL"}</definedName>
    <definedName name="_z5" localSheetId="13" hidden="1">{"via1",#N/A,TRUE,"general";"via2",#N/A,TRUE,"general";"via3",#N/A,TRUE,"general"}</definedName>
    <definedName name="_z5" localSheetId="15" hidden="1">{"via1",#N/A,TRUE,"general";"via2",#N/A,TRUE,"general";"via3",#N/A,TRUE,"general"}</definedName>
    <definedName name="_z5" localSheetId="12" hidden="1">{"via1",#N/A,TRUE,"general";"via2",#N/A,TRUE,"general";"via3",#N/A,TRUE,"general"}</definedName>
    <definedName name="_z5" localSheetId="3" hidden="1">{"via1",#N/A,TRUE,"general";"via2",#N/A,TRUE,"general";"via3",#N/A,TRUE,"general"}</definedName>
    <definedName name="_z5" hidden="1">{"via1",#N/A,TRUE,"general";"via2",#N/A,TRUE,"general";"via3",#N/A,TRUE,"general"}</definedName>
    <definedName name="_z6" localSheetId="13" hidden="1">{"TAB1",#N/A,TRUE,"GENERAL";"TAB2",#N/A,TRUE,"GENERAL";"TAB3",#N/A,TRUE,"GENERAL";"TAB4",#N/A,TRUE,"GENERAL";"TAB5",#N/A,TRUE,"GENERAL"}</definedName>
    <definedName name="_z6" localSheetId="15" hidden="1">{"TAB1",#N/A,TRUE,"GENERAL";"TAB2",#N/A,TRUE,"GENERAL";"TAB3",#N/A,TRUE,"GENERAL";"TAB4",#N/A,TRUE,"GENERAL";"TAB5",#N/A,TRUE,"GENERAL"}</definedName>
    <definedName name="_z6" localSheetId="12" hidden="1">{"TAB1",#N/A,TRUE,"GENERAL";"TAB2",#N/A,TRUE,"GENERAL";"TAB3",#N/A,TRUE,"GENERAL";"TAB4",#N/A,TRUE,"GENERAL";"TAB5",#N/A,TRUE,"GENERAL"}</definedName>
    <definedName name="_z6" localSheetId="3" hidden="1">{"TAB1",#N/A,TRUE,"GENERAL";"TAB2",#N/A,TRUE,"GENERAL";"TAB3",#N/A,TRUE,"GENERAL";"TAB4",#N/A,TRUE,"GENERAL";"TAB5",#N/A,TRUE,"GENERAL"}</definedName>
    <definedName name="_z6" hidden="1">{"TAB1",#N/A,TRUE,"GENERAL";"TAB2",#N/A,TRUE,"GENERAL";"TAB3",#N/A,TRUE,"GENERAL";"TAB4",#N/A,TRUE,"GENERAL";"TAB5",#N/A,TRUE,"GENERAL"}</definedName>
    <definedName name="a" localSheetId="13">#REF!</definedName>
    <definedName name="a" localSheetId="15">#REF!</definedName>
    <definedName name="a">'[33]DUB-823'!#REF!</definedName>
    <definedName name="A_1" localSheetId="13">#REF!</definedName>
    <definedName name="A_1" localSheetId="15">#REF!</definedName>
    <definedName name="A_1">#REF!</definedName>
    <definedName name="A_impresión_IM" localSheetId="13">#REF!</definedName>
    <definedName name="A_impresión_IM" localSheetId="15">#REF!</definedName>
    <definedName name="A_impresión_IM">#REF!</definedName>
    <definedName name="A_nuevo" localSheetId="13">#REF!</definedName>
    <definedName name="A_nuevo" localSheetId="15">#REF!</definedName>
    <definedName name="A_nuevo">#REF!</definedName>
    <definedName name="A0">#REF!</definedName>
    <definedName name="A18A200">[34]ESPEC!#REF!</definedName>
    <definedName name="a2a" localSheetId="13" hidden="1">{"TAB1",#N/A,TRUE,"GENERAL";"TAB2",#N/A,TRUE,"GENERAL";"TAB3",#N/A,TRUE,"GENERAL";"TAB4",#N/A,TRUE,"GENERAL";"TAB5",#N/A,TRUE,"GENERAL"}</definedName>
    <definedName name="a2a" localSheetId="15" hidden="1">{"TAB1",#N/A,TRUE,"GENERAL";"TAB2",#N/A,TRUE,"GENERAL";"TAB3",#N/A,TRUE,"GENERAL";"TAB4",#N/A,TRUE,"GENERAL";"TAB5",#N/A,TRUE,"GENERAL"}</definedName>
    <definedName name="a2a" localSheetId="12" hidden="1">{"TAB1",#N/A,TRUE,"GENERAL";"TAB2",#N/A,TRUE,"GENERAL";"TAB3",#N/A,TRUE,"GENERAL";"TAB4",#N/A,TRUE,"GENERAL";"TAB5",#N/A,TRUE,"GENERAL"}</definedName>
    <definedName name="a2a" localSheetId="3" hidden="1">{"TAB1",#N/A,TRUE,"GENERAL";"TAB2",#N/A,TRUE,"GENERAL";"TAB3",#N/A,TRUE,"GENERAL";"TAB4",#N/A,TRUE,"GENERAL";"TAB5",#N/A,TRUE,"GENERAL"}</definedName>
    <definedName name="a2a" hidden="1">{"TAB1",#N/A,TRUE,"GENERAL";"TAB2",#N/A,TRUE,"GENERAL";"TAB3",#N/A,TRUE,"GENERAL";"TAB4",#N/A,TRUE,"GENERAL";"TAB5",#N/A,TRUE,"GENERAL"}</definedName>
    <definedName name="AA" localSheetId="13" hidden="1">{#N/A,#N/A,TRUE,"INGENIERIA";#N/A,#N/A,TRUE,"COMPRAS";#N/A,#N/A,TRUE,"DIRECCION";#N/A,#N/A,TRUE,"RESUMEN"}</definedName>
    <definedName name="AA" localSheetId="15" hidden="1">{#N/A,#N/A,TRUE,"INGENIERIA";#N/A,#N/A,TRUE,"COMPRAS";#N/A,#N/A,TRUE,"DIRECCION";#N/A,#N/A,TRUE,"RESUMEN"}</definedName>
    <definedName name="aa" localSheetId="12">'Analisis Mano Obra'!ERR</definedName>
    <definedName name="aa">[0]!ERR</definedName>
    <definedName name="AA_11" localSheetId="13">#REF!</definedName>
    <definedName name="AA_11" localSheetId="15">#REF!</definedName>
    <definedName name="AA_11" localSheetId="12">#REF!</definedName>
    <definedName name="AA_11">#REF!</definedName>
    <definedName name="AAa" localSheetId="13">#REF!</definedName>
    <definedName name="AAa" localSheetId="15">#REF!</definedName>
    <definedName name="AAA" localSheetId="12">'[35]AC2-AG96'!#REF!</definedName>
    <definedName name="AAA">'[35]AC2-AG96'!#REF!</definedName>
    <definedName name="AAA_10">#N/A</definedName>
    <definedName name="AAA_3">#N/A</definedName>
    <definedName name="AAA_4">#N/A</definedName>
    <definedName name="AAA_5">#N/A</definedName>
    <definedName name="AAA_6">#N/A</definedName>
    <definedName name="AAA_7">#N/A</definedName>
    <definedName name="AAA_8">#N/A</definedName>
    <definedName name="AAA_9">#N/A</definedName>
    <definedName name="aaaa" localSheetId="13">'[35]AC2-AG96'!#REF!</definedName>
    <definedName name="aaaa" localSheetId="15">'[35]AC2-AG96'!#REF!</definedName>
    <definedName name="aaaa" localSheetId="12">'[35]AC2-AG96'!#REF!</definedName>
    <definedName name="aaaa">'[35]AC2-AG96'!#REF!</definedName>
    <definedName name="aaaaa" localSheetId="13">'[35]AC2-AG96'!#REF!</definedName>
    <definedName name="aaaaa" localSheetId="15">'[35]AC2-AG96'!#REF!</definedName>
    <definedName name="aaaaa" localSheetId="12">'[35]AC2-AG96'!#REF!</definedName>
    <definedName name="aaaaa">'[35]AC2-AG96'!#REF!</definedName>
    <definedName name="aaaaaa">[36]otros!$C$5</definedName>
    <definedName name="aaaaas" localSheetId="13" hidden="1">{"TAB1",#N/A,TRUE,"GENERAL";"TAB2",#N/A,TRUE,"GENERAL";"TAB3",#N/A,TRUE,"GENERAL";"TAB4",#N/A,TRUE,"GENERAL";"TAB5",#N/A,TRUE,"GENERAL"}</definedName>
    <definedName name="aaaaas" localSheetId="15" hidden="1">{"TAB1",#N/A,TRUE,"GENERAL";"TAB2",#N/A,TRUE,"GENERAL";"TAB3",#N/A,TRUE,"GENERAL";"TAB4",#N/A,TRUE,"GENERAL";"TAB5",#N/A,TRUE,"GENERAL"}</definedName>
    <definedName name="aaaaas" localSheetId="12" hidden="1">{"TAB1",#N/A,TRUE,"GENERAL";"TAB2",#N/A,TRUE,"GENERAL";"TAB3",#N/A,TRUE,"GENERAL";"TAB4",#N/A,TRUE,"GENERAL";"TAB5",#N/A,TRUE,"GENERAL"}</definedName>
    <definedName name="aaaaas" localSheetId="3" hidden="1">{"TAB1",#N/A,TRUE,"GENERAL";"TAB2",#N/A,TRUE,"GENERAL";"TAB3",#N/A,TRUE,"GENERAL";"TAB4",#N/A,TRUE,"GENERAL";"TAB5",#N/A,TRUE,"GENERAL"}</definedName>
    <definedName name="aaaaas" hidden="1">{"TAB1",#N/A,TRUE,"GENERAL";"TAB2",#N/A,TRUE,"GENERAL";"TAB3",#N/A,TRUE,"GENERAL";"TAB4",#N/A,TRUE,"GENERAL";"TAB5",#N/A,TRUE,"GENERAL"}</definedName>
    <definedName name="AAC">[7]AASHTO!$A$14:$F$17</definedName>
    <definedName name="aas" localSheetId="13" hidden="1">{"TAB1",#N/A,TRUE,"GENERAL";"TAB2",#N/A,TRUE,"GENERAL";"TAB3",#N/A,TRUE,"GENERAL";"TAB4",#N/A,TRUE,"GENERAL";"TAB5",#N/A,TRUE,"GENERAL"}</definedName>
    <definedName name="aas" localSheetId="15" hidden="1">{"TAB1",#N/A,TRUE,"GENERAL";"TAB2",#N/A,TRUE,"GENERAL";"TAB3",#N/A,TRUE,"GENERAL";"TAB4",#N/A,TRUE,"GENERAL";"TAB5",#N/A,TRUE,"GENERAL"}</definedName>
    <definedName name="aas" localSheetId="12" hidden="1">{"TAB1",#N/A,TRUE,"GENERAL";"TAB2",#N/A,TRUE,"GENERAL";"TAB3",#N/A,TRUE,"GENERAL";"TAB4",#N/A,TRUE,"GENERAL";"TAB5",#N/A,TRUE,"GENERAL"}</definedName>
    <definedName name="aas" localSheetId="3" hidden="1">{"TAB1",#N/A,TRUE,"GENERAL";"TAB2",#N/A,TRUE,"GENERAL";"TAB3",#N/A,TRUE,"GENERAL";"TAB4",#N/A,TRUE,"GENERAL";"TAB5",#N/A,TRUE,"GENERAL"}</definedName>
    <definedName name="aas" hidden="1">{"TAB1",#N/A,TRUE,"GENERAL";"TAB2",#N/A,TRUE,"GENERAL";"TAB3",#N/A,TRUE,"GENERAL";"TAB4",#N/A,TRUE,"GENERAL";"TAB5",#N/A,TRUE,"GENERAL"}</definedName>
    <definedName name="aasasa">#N/A</definedName>
    <definedName name="AB" localSheetId="13">#REF!</definedName>
    <definedName name="AB" localSheetId="15">#REF!</definedName>
    <definedName name="AB">#REF!</definedName>
    <definedName name="aba_1" localSheetId="13">#REF!</definedName>
    <definedName name="aba_1" localSheetId="15">#REF!</definedName>
    <definedName name="aba_1">#REF!</definedName>
    <definedName name="aba_2" localSheetId="13">#REF!</definedName>
    <definedName name="aba_2" localSheetId="15">#REF!</definedName>
    <definedName name="aba_2">#REF!</definedName>
    <definedName name="abc">#REF!</definedName>
    <definedName name="ABCD" hidden="1">#REF!</definedName>
    <definedName name="ABCDE" hidden="1">#REF!</definedName>
    <definedName name="ABG">[7]AASHTO!$A$2:$F$5</definedName>
    <definedName name="ABO">'[37]RCO 1'!$J$1:$AO$3</definedName>
    <definedName name="absc" localSheetId="13">[38]!absc</definedName>
    <definedName name="absc" localSheetId="15">[38]!absc</definedName>
    <definedName name="absc" localSheetId="9">[39]!absc</definedName>
    <definedName name="absc" localSheetId="4">[39]!absc</definedName>
    <definedName name="absc">[39]!absc</definedName>
    <definedName name="absc_" localSheetId="13">[40]!absc</definedName>
    <definedName name="absc_" localSheetId="15">[40]!absc</definedName>
    <definedName name="absc_" localSheetId="9">[40]!absc</definedName>
    <definedName name="absc_" localSheetId="4">[40]!absc</definedName>
    <definedName name="absc_">[40]!absc</definedName>
    <definedName name="absc_1" localSheetId="13">[40]!absc</definedName>
    <definedName name="absc_1" localSheetId="15">[40]!absc</definedName>
    <definedName name="absc_1" localSheetId="9">[40]!absc</definedName>
    <definedName name="absc_1" localSheetId="4">[40]!absc</definedName>
    <definedName name="absc_1">[40]!absc</definedName>
    <definedName name="absc1" localSheetId="13">[41]!absc</definedName>
    <definedName name="absc1" localSheetId="15">[41]!absc</definedName>
    <definedName name="absc1" localSheetId="9">[41]!absc</definedName>
    <definedName name="absc1" localSheetId="4">[41]!absc</definedName>
    <definedName name="absc1">[41]!absc</definedName>
    <definedName name="ABSC2">'[42]RCO 2'!$J$1:$AO$3</definedName>
    <definedName name="ac" localSheetId="13">#REF!</definedName>
    <definedName name="ac" localSheetId="15">#REF!</definedName>
    <definedName name="ac">#REF!</definedName>
    <definedName name="ACARREO" localSheetId="13">#REF!</definedName>
    <definedName name="ACARREO" localSheetId="15">#REF!</definedName>
    <definedName name="ACARREO">#REF!</definedName>
    <definedName name="ACCE2" localSheetId="13">#REF!</definedName>
    <definedName name="ACCE2" localSheetId="15">#REF!</definedName>
    <definedName name="ACCE2">#REF!</definedName>
    <definedName name="ACCE4">#REF!</definedName>
    <definedName name="ACCE6">#REF!</definedName>
    <definedName name="AccessDatabase" hidden="1">"C:\C-314\VOLUMENES\volfin4.mdb"</definedName>
    <definedName name="Accsesorios_gabinete">#REF!</definedName>
    <definedName name="Accsesorios_gabinete_11">#REF!</definedName>
    <definedName name="ACEITE">#REF!</definedName>
    <definedName name="ACEITE_MOTOR_4_TIEMPOS" localSheetId="13">#REF!</definedName>
    <definedName name="ACEITE_MOTOR_4_TIEMPOS" localSheetId="15">#REF!</definedName>
    <definedName name="ACEITE_MOTOR_4_TIEMPOS">#REF!</definedName>
    <definedName name="acero" localSheetId="13">#REF!</definedName>
    <definedName name="acero" localSheetId="15">#REF!</definedName>
    <definedName name="acero">#REF!</definedName>
    <definedName name="ACERO_11">#REF!</definedName>
    <definedName name="Acero_de_40_000_psi">#REF!</definedName>
    <definedName name="Acero_de_40_000_psi_11">#REF!</definedName>
    <definedName name="Acero_de_60_000_psi">#REF!</definedName>
    <definedName name="Acero_de_60_000_psi_11">#REF!</definedName>
    <definedName name="ACERO2">#REF!</definedName>
    <definedName name="ACERO2_11">#REF!</definedName>
    <definedName name="ACERO37">#REF!</definedName>
    <definedName name="ACERO37_11">#REF!</definedName>
    <definedName name="ACERO40">[43]PRECIOS!$B$52</definedName>
    <definedName name="ACERO6" localSheetId="13">#REF!</definedName>
    <definedName name="ACERO6" localSheetId="15">#REF!</definedName>
    <definedName name="ACERO6">#REF!</definedName>
    <definedName name="ACERO6_11" localSheetId="13">#REF!</definedName>
    <definedName name="ACERO6_11" localSheetId="15">#REF!</definedName>
    <definedName name="ACERO6_11">#REF!</definedName>
    <definedName name="ACERO60" localSheetId="13">#REF!</definedName>
    <definedName name="ACERO60" localSheetId="15">#REF!</definedName>
    <definedName name="ACERO60">#REF!</definedName>
    <definedName name="acondicionamientopozo">#REF!</definedName>
    <definedName name="acpm">5000</definedName>
    <definedName name="ACT" localSheetId="13">#REF!</definedName>
    <definedName name="ACT" localSheetId="15">#REF!</definedName>
    <definedName name="ACT">#REF!</definedName>
    <definedName name="ACT_COMP" localSheetId="13">#REF!</definedName>
    <definedName name="ACT_COMP" localSheetId="15">#REF!</definedName>
    <definedName name="ACT_COMP">#REF!</definedName>
    <definedName name="ACT_COMP2" localSheetId="13">#REF!</definedName>
    <definedName name="ACT_COMP2" localSheetId="15">#REF!</definedName>
    <definedName name="ACT_COMP2">#REF!</definedName>
    <definedName name="ACT_CONT">#REF!</definedName>
    <definedName name="ACT_CONT2">#REF!</definedName>
    <definedName name="ACTA">#REF!</definedName>
    <definedName name="Actividades">#REF!</definedName>
    <definedName name="ACTV">#REF!</definedName>
    <definedName name="acumulado">'[44]Reservas de Petróleo'!$A$2,'[44]Reservas de Petróleo'!$A$1,'[44]Reservas de Petróleo'!$D$4,'[44]Reservas de Petróleo'!$E$1:$E$65536</definedName>
    <definedName name="ad" localSheetId="13">#REF!</definedName>
    <definedName name="ad" localSheetId="15">#REF!</definedName>
    <definedName name="ad">#REF!</definedName>
    <definedName name="Adaptador_3_4__PVC" localSheetId="13">#REF!</definedName>
    <definedName name="Adaptador_3_4__PVC" localSheetId="15">#REF!</definedName>
    <definedName name="Adaptador_3_4__PVC">#REF!</definedName>
    <definedName name="Adaptador_3_4__PVC_11" localSheetId="13">#REF!</definedName>
    <definedName name="Adaptador_3_4__PVC_11" localSheetId="15">#REF!</definedName>
    <definedName name="Adaptador_3_4__PVC_11">#REF!</definedName>
    <definedName name="Adaptador_Pres._1">#REF!</definedName>
    <definedName name="Adaptador_Pres._1_11">#REF!</definedName>
    <definedName name="Adaptador_Pres._1_2">#REF!</definedName>
    <definedName name="Adaptador_Pres._1_2_11">#REF!</definedName>
    <definedName name="Adaptador_Pres._3_4">#REF!</definedName>
    <definedName name="Adaptador_Pres._3_4_11">#REF!</definedName>
    <definedName name="Adaptadores__PVC_1_2">#REF!</definedName>
    <definedName name="Adaptadores__PVC_1_2_11">#REF!</definedName>
    <definedName name="adasd" localSheetId="13">#REF!</definedName>
    <definedName name="adasd" localSheetId="15">#REF!</definedName>
    <definedName name="adasd">#REF!</definedName>
    <definedName name="ADFGSDB" localSheetId="13" hidden="1">{"via1",#N/A,TRUE,"general";"via2",#N/A,TRUE,"general";"via3",#N/A,TRUE,"general"}</definedName>
    <definedName name="ADFGSDB" localSheetId="15" hidden="1">{"via1",#N/A,TRUE,"general";"via2",#N/A,TRUE,"general";"via3",#N/A,TRUE,"general"}</definedName>
    <definedName name="ADFGSDB" localSheetId="12" hidden="1">{"via1",#N/A,TRUE,"general";"via2",#N/A,TRUE,"general";"via3",#N/A,TRUE,"general"}</definedName>
    <definedName name="ADFGSDB" localSheetId="3" hidden="1">{"via1",#N/A,TRUE,"general";"via2",#N/A,TRUE,"general";"via3",#N/A,TRUE,"general"}</definedName>
    <definedName name="ADFGSDB" hidden="1">{"via1",#N/A,TRUE,"general";"via2",#N/A,TRUE,"general";"via3",#N/A,TRUE,"general"}</definedName>
    <definedName name="Adm" localSheetId="13">[45]PRESUPUESTO!$F$153</definedName>
    <definedName name="Adm" localSheetId="15">[45]PRESUPUESTO!$F$153</definedName>
    <definedName name="Adm" localSheetId="9">AnalisisDelProyecto!$F$446</definedName>
    <definedName name="Adm" localSheetId="6">ParetoPresupuesto!$F$446</definedName>
    <definedName name="Adm" localSheetId="4">'RESUMEN POR CAPITULOS'!$F$446</definedName>
    <definedName name="Adm">#REF!</definedName>
    <definedName name="ADMINISTRACION" localSheetId="13">[46]otros!$C$5</definedName>
    <definedName name="ADMINISTRACION" localSheetId="15">[46]otros!$C$5</definedName>
    <definedName name="ADMINISTRACION">[47]otros!$C$5</definedName>
    <definedName name="administrador">[48]Informacion!$B$15</definedName>
    <definedName name="ADMINISTRADOR_VIAL__ARMANDO_SANCHEZ_SANCHEZ">[49]INDICMICROEMP!$A$20</definedName>
    <definedName name="ADMON" localSheetId="13">#REF!</definedName>
    <definedName name="ADMON" localSheetId="15">#REF!</definedName>
    <definedName name="ADMON">#REF!</definedName>
    <definedName name="ADMON1" localSheetId="13">#REF!</definedName>
    <definedName name="ADMON1" localSheetId="15">#REF!</definedName>
    <definedName name="ADMON1">#REF!</definedName>
    <definedName name="adoc1" localSheetId="13">[41]!absc</definedName>
    <definedName name="adoc1" localSheetId="15">[41]!absc</definedName>
    <definedName name="adoc1" localSheetId="9">[41]!absc</definedName>
    <definedName name="adoc1" localSheetId="4">[41]!absc</definedName>
    <definedName name="adoc1">[41]!absc</definedName>
    <definedName name="ADOC125" localSheetId="13">[50]!absc</definedName>
    <definedName name="ADOC125" localSheetId="15">[50]!absc</definedName>
    <definedName name="ADOC125" localSheetId="9">[50]!absc</definedName>
    <definedName name="ADOC125" localSheetId="4">[50]!absc</definedName>
    <definedName name="ADOC125">[50]!absc</definedName>
    <definedName name="adoq" localSheetId="13">[51]!absc</definedName>
    <definedName name="adoq" localSheetId="15">[51]!absc</definedName>
    <definedName name="adoq" localSheetId="9">[51]!absc</definedName>
    <definedName name="adoq" localSheetId="4">[51]!absc</definedName>
    <definedName name="adoq">[51]!absc</definedName>
    <definedName name="ADSAD" localSheetId="13" hidden="1">{"TAB1",#N/A,TRUE,"GENERAL";"TAB2",#N/A,TRUE,"GENERAL";"TAB3",#N/A,TRUE,"GENERAL";"TAB4",#N/A,TRUE,"GENERAL";"TAB5",#N/A,TRUE,"GENERAL"}</definedName>
    <definedName name="ADSAD" localSheetId="15" hidden="1">{"TAB1",#N/A,TRUE,"GENERAL";"TAB2",#N/A,TRUE,"GENERAL";"TAB3",#N/A,TRUE,"GENERAL";"TAB4",#N/A,TRUE,"GENERAL";"TAB5",#N/A,TRUE,"GENERAL"}</definedName>
    <definedName name="ADSAD" localSheetId="12" hidden="1">{"TAB1",#N/A,TRUE,"GENERAL";"TAB2",#N/A,TRUE,"GENERAL";"TAB3",#N/A,TRUE,"GENERAL";"TAB4",#N/A,TRUE,"GENERAL";"TAB5",#N/A,TRUE,"GENERAL"}</definedName>
    <definedName name="ADSAD" localSheetId="3" hidden="1">{"TAB1",#N/A,TRUE,"GENERAL";"TAB2",#N/A,TRUE,"GENERAL";"TAB3",#N/A,TRUE,"GENERAL";"TAB4",#N/A,TRUE,"GENERAL";"TAB5",#N/A,TRUE,"GENERAL"}</definedName>
    <definedName name="ADSAD" hidden="1">{"TAB1",#N/A,TRUE,"GENERAL";"TAB2",#N/A,TRUE,"GENERAL";"TAB3",#N/A,TRUE,"GENERAL";"TAB4",#N/A,TRUE,"GENERAL";"TAB5",#N/A,TRUE,"GENERAL"}</definedName>
    <definedName name="aefa" localSheetId="13" hidden="1">{"via1",#N/A,TRUE,"general";"via2",#N/A,TRUE,"general";"via3",#N/A,TRUE,"general"}</definedName>
    <definedName name="aefa" localSheetId="15" hidden="1">{"via1",#N/A,TRUE,"general";"via2",#N/A,TRUE,"general";"via3",#N/A,TRUE,"general"}</definedName>
    <definedName name="aefa" localSheetId="12" hidden="1">{"via1",#N/A,TRUE,"general";"via2",#N/A,TRUE,"general";"via3",#N/A,TRUE,"general"}</definedName>
    <definedName name="aefa" localSheetId="3" hidden="1">{"via1",#N/A,TRUE,"general";"via2",#N/A,TRUE,"general";"via3",#N/A,TRUE,"general"}</definedName>
    <definedName name="aefa" hidden="1">{"via1",#N/A,TRUE,"general";"via2",#N/A,TRUE,"general";"via3",#N/A,TRUE,"general"}</definedName>
    <definedName name="afdsw" localSheetId="13" hidden="1">{"TAB1",#N/A,TRUE,"GENERAL";"TAB2",#N/A,TRUE,"GENERAL";"TAB3",#N/A,TRUE,"GENERAL";"TAB4",#N/A,TRUE,"GENERAL";"TAB5",#N/A,TRUE,"GENERAL"}</definedName>
    <definedName name="afdsw" localSheetId="15" hidden="1">{"TAB1",#N/A,TRUE,"GENERAL";"TAB2",#N/A,TRUE,"GENERAL";"TAB3",#N/A,TRUE,"GENERAL";"TAB4",#N/A,TRUE,"GENERAL";"TAB5",#N/A,TRUE,"GENERAL"}</definedName>
    <definedName name="afdsw" localSheetId="12" hidden="1">{"TAB1",#N/A,TRUE,"GENERAL";"TAB2",#N/A,TRUE,"GENERAL";"TAB3",#N/A,TRUE,"GENERAL";"TAB4",#N/A,TRUE,"GENERAL";"TAB5",#N/A,TRUE,"GENERAL"}</definedName>
    <definedName name="afdsw" localSheetId="3" hidden="1">{"TAB1",#N/A,TRUE,"GENERAL";"TAB2",#N/A,TRUE,"GENERAL";"TAB3",#N/A,TRUE,"GENERAL";"TAB4",#N/A,TRUE,"GENERAL";"TAB5",#N/A,TRUE,"GENERAL"}</definedName>
    <definedName name="afdsw" hidden="1">{"TAB1",#N/A,TRUE,"GENERAL";"TAB2",#N/A,TRUE,"GENERAL";"TAB3",#N/A,TRUE,"GENERAL";"TAB4",#N/A,TRUE,"GENERAL";"TAB5",#N/A,TRUE,"GENERAL"}</definedName>
    <definedName name="AFINADOCUBIERTA">#REF!</definedName>
    <definedName name="AFINADOCUBIERTA_11">#REF!</definedName>
    <definedName name="agdsgg" localSheetId="13" hidden="1">{"via1",#N/A,TRUE,"general";"via2",#N/A,TRUE,"general";"via3",#N/A,TRUE,"general"}</definedName>
    <definedName name="agdsgg" localSheetId="15" hidden="1">{"via1",#N/A,TRUE,"general";"via2",#N/A,TRUE,"general";"via3",#N/A,TRUE,"general"}</definedName>
    <definedName name="agdsgg" localSheetId="12" hidden="1">{"via1",#N/A,TRUE,"general";"via2",#N/A,TRUE,"general";"via3",#N/A,TRUE,"general"}</definedName>
    <definedName name="agdsgg" localSheetId="3" hidden="1">{"via1",#N/A,TRUE,"general";"via2",#N/A,TRUE,"general";"via3",#N/A,TRUE,"general"}</definedName>
    <definedName name="agdsgg" hidden="1">{"via1",#N/A,TRUE,"general";"via2",#N/A,TRUE,"general";"via3",#N/A,TRUE,"general"}</definedName>
    <definedName name="AGREGADO_PÉTREO_PARA_MEZCLA_ASFÁLTICA" localSheetId="13">#REF!</definedName>
    <definedName name="AGREGADO_PÉTREO_PARA_MEZCLA_ASFÁLTICA" localSheetId="15">#REF!</definedName>
    <definedName name="AGREGADO_PÉTREO_PARA_MEZCLA_ASFÁLTICA">#REF!</definedName>
    <definedName name="Agua" localSheetId="13">#REF!</definedName>
    <definedName name="Agua" localSheetId="15">#REF!</definedName>
    <definedName name="Agua">#REF!</definedName>
    <definedName name="Agua_11" localSheetId="13">#REF!</definedName>
    <definedName name="Agua_11" localSheetId="15">#REF!</definedName>
    <definedName name="Agua_11">#REF!</definedName>
    <definedName name="AGUAS">#N/A</definedName>
    <definedName name="ah">#REF!</definedName>
    <definedName name="ahe">#REF!</definedName>
    <definedName name="aida" localSheetId="13">#REF!</definedName>
    <definedName name="aida" localSheetId="15">#REF!</definedName>
    <definedName name="aida">#REF!</definedName>
    <definedName name="aida1" localSheetId="13">#REF!</definedName>
    <definedName name="aida1" localSheetId="15">#REF!</definedName>
    <definedName name="aida1">#REF!</definedName>
    <definedName name="AIRE_ACOND_ITEM" localSheetId="13">[52]Presupuesto!#REF!,[52]Presupuesto!#REF!</definedName>
    <definedName name="AIRE_ACOND_ITEM" localSheetId="15">[52]Presupuesto!#REF!,[52]Presupuesto!#REF!</definedName>
    <definedName name="AIRE_ACOND_ITEM" localSheetId="12">[52]Presupuesto!#REF!,[52]Presupuesto!#REF!</definedName>
    <definedName name="AIRE_ACOND_ITEM">[52]Presupuesto!#REF!,[52]Presupuesto!#REF!</definedName>
    <definedName name="AIRE_ACOND_VALOR" localSheetId="13">[52]Presupuesto!#REF!,[52]Presupuesto!#REF!</definedName>
    <definedName name="AIRE_ACOND_VALOR" localSheetId="15">[52]Presupuesto!#REF!,[52]Presupuesto!#REF!</definedName>
    <definedName name="AIRE_ACOND_VALOR" localSheetId="12">[52]Presupuesto!#REF!,[52]Presupuesto!#REF!</definedName>
    <definedName name="AIRE_ACOND_VALOR">[52]Presupuesto!#REF!,[52]Presupuesto!#REF!</definedName>
    <definedName name="Aisladores" localSheetId="13">#REF!</definedName>
    <definedName name="Aisladores" localSheetId="15">#REF!</definedName>
    <definedName name="Aisladores">#REF!</definedName>
    <definedName name="Aisladores_11" localSheetId="13">#REF!</definedName>
    <definedName name="Aisladores_11" localSheetId="15">#REF!</definedName>
    <definedName name="Aisladores_11">#REF!</definedName>
    <definedName name="AIU" localSheetId="13">#REF!</definedName>
    <definedName name="AIU" localSheetId="15">#REF!</definedName>
    <definedName name="AIU" localSheetId="3">#REF!</definedName>
    <definedName name="AIU">#REF!</definedName>
    <definedName name="AIU_01" localSheetId="13">#REF!</definedName>
    <definedName name="AIU_01" localSheetId="15">#REF!</definedName>
    <definedName name="AIU_01">#REF!</definedName>
    <definedName name="AIU_1" localSheetId="13">#REF!</definedName>
    <definedName name="AIU_1" localSheetId="15">#REF!</definedName>
    <definedName name="AIU_1">#REF!</definedName>
    <definedName name="AIU_2">#REF!</definedName>
    <definedName name="AIU_Oficial">[53]Info!$C$37</definedName>
    <definedName name="aj" localSheetId="13">#REF!</definedName>
    <definedName name="aj" localSheetId="15">#REF!</definedName>
    <definedName name="aj">#REF!</definedName>
    <definedName name="AJUSTADOR_121.135_PINTUCO" localSheetId="13">#REF!</definedName>
    <definedName name="AJUSTADOR_121.135_PINTUCO" localSheetId="15">#REF!</definedName>
    <definedName name="AJUSTADOR_121.135_PINTUCO">#REF!</definedName>
    <definedName name="AjustDelAIU" localSheetId="13">#REF!</definedName>
    <definedName name="AjustDelAIU" localSheetId="15">#REF!</definedName>
    <definedName name="AjustDelAIU">#REF!</definedName>
    <definedName name="alam">#REF!</definedName>
    <definedName name="ALAMBRE">#REF!</definedName>
    <definedName name="ALAMBRE_">#REF!</definedName>
    <definedName name="Alambre_de_cobre_N__10_AWG">#REF!</definedName>
    <definedName name="Alambre_de_cobre_N__10_AWG_11">#REF!</definedName>
    <definedName name="Alambre_de_cobre_N__12_AWG">#REF!</definedName>
    <definedName name="Alambre_de_cobre_N__12_AWG_11">#REF!</definedName>
    <definedName name="Alambre_de_cobre_N__14_AWG">#REF!</definedName>
    <definedName name="Alambre_de_cobre_N__14_AWG_11">#REF!</definedName>
    <definedName name="Alambre_de_timbre_2x22_AWG">#REF!</definedName>
    <definedName name="Alambre_de_timbre_2x22_AWG_11">#REF!</definedName>
    <definedName name="Alambre_negro">#REF!</definedName>
    <definedName name="ALAMBRE_NEGRO___18">#REF!</definedName>
    <definedName name="Alambre_negro_11">#REF!</definedName>
    <definedName name="alc" localSheetId="13">[54]!absc</definedName>
    <definedName name="alc" localSheetId="15">[54]!absc</definedName>
    <definedName name="alc" localSheetId="9">[54]!absc</definedName>
    <definedName name="alc" localSheetId="4">[54]!absc</definedName>
    <definedName name="alc">[54]!absc</definedName>
    <definedName name="AlcanceProyecto" localSheetId="13">#REF!</definedName>
    <definedName name="AlcanceProyecto" localSheetId="15">#REF!</definedName>
    <definedName name="AlcanceProyecto">#REF!</definedName>
    <definedName name="ALEROCANOPY3">'[55]lista de MATERIALES'!$C$20</definedName>
    <definedName name="ALFAGIAS" localSheetId="13">#REF!</definedName>
    <definedName name="ALFAGIAS" localSheetId="15">#REF!</definedName>
    <definedName name="ALFAGIAS">#REF!</definedName>
    <definedName name="ALFAGIAS_11" localSheetId="13">#REF!</definedName>
    <definedName name="ALFAGIAS_11" localSheetId="15">#REF!</definedName>
    <definedName name="ALFAGIAS_11">#REF!</definedName>
    <definedName name="ALM" localSheetId="13">#REF!</definedName>
    <definedName name="ALM" localSheetId="15">#REF!</definedName>
    <definedName name="ALM">#REF!</definedName>
    <definedName name="Almacen">[56]F.Pago!$D$343:$D$344</definedName>
    <definedName name="ALMACENISTA" localSheetId="13">#REF!</definedName>
    <definedName name="ALMACENISTA" localSheetId="15">#REF!</definedName>
    <definedName name="ALMACENISTA">#REF!</definedName>
    <definedName name="ALNEGRO" localSheetId="13">#REF!</definedName>
    <definedName name="ALNEGRO" localSheetId="15">#REF!</definedName>
    <definedName name="ALNEGRO">#REF!</definedName>
    <definedName name="ALNEGRO_11" localSheetId="13">#REF!</definedName>
    <definedName name="ALNEGRO_11" localSheetId="15">#REF!</definedName>
    <definedName name="ALNEGRO_11">#REF!</definedName>
    <definedName name="ALTO">[57]Tabla!$A$1:$A$5</definedName>
    <definedName name="Alumino_ventanas" localSheetId="13">#REF!</definedName>
    <definedName name="Alumino_ventanas" localSheetId="15">#REF!</definedName>
    <definedName name="Alumino_ventanas">#REF!</definedName>
    <definedName name="Alumino_ventanas_11" localSheetId="13">#REF!</definedName>
    <definedName name="Alumino_ventanas_11" localSheetId="15">#REF!</definedName>
    <definedName name="Alumino_ventanas_11">#REF!</definedName>
    <definedName name="ALUMTE" localSheetId="13">#REF!</definedName>
    <definedName name="ALUMTE" localSheetId="15">#REF!</definedName>
    <definedName name="ALUMTE">#REF!</definedName>
    <definedName name="amarres">#REF!</definedName>
    <definedName name="AMORTIGUADORES" localSheetId="13">#REF!</definedName>
    <definedName name="AMORTIGUADORES" localSheetId="15">#REF!</definedName>
    <definedName name="AMORTIGUADORES">#REF!</definedName>
    <definedName name="Amount" localSheetId="13">#REF!</definedName>
    <definedName name="Amount" localSheetId="15">#REF!</definedName>
    <definedName name="Amount">#REF!</definedName>
    <definedName name="Amperimetro_0_500_5A">#REF!</definedName>
    <definedName name="Amperimetro_0_500_5A_11">#REF!</definedName>
    <definedName name="ANCHOS">'[58]Base anchos'!$A$7:$P$3048</definedName>
    <definedName name="ANCLAJE" localSheetId="13">'[59]MC SF GAVIONES'!#REF!</definedName>
    <definedName name="ANCLAJE" localSheetId="15">'[59]MC SF GAVIONES'!#REF!</definedName>
    <definedName name="ANCLAJE">'[59]MC SF GAVIONES'!#REF!</definedName>
    <definedName name="AND" localSheetId="13">#REF!</definedName>
    <definedName name="AND" localSheetId="15">#REF!</definedName>
    <definedName name="AND">#REF!</definedName>
    <definedName name="ANDEN" localSheetId="13">#REF!</definedName>
    <definedName name="ANDEN" localSheetId="15">#REF!</definedName>
    <definedName name="ANDEN">#REF!</definedName>
    <definedName name="ANDEN_11" localSheetId="13">#REF!</definedName>
    <definedName name="ANDEN_11" localSheetId="15">#REF!</definedName>
    <definedName name="ANDEN_11">#REF!</definedName>
    <definedName name="andenes">#REF!</definedName>
    <definedName name="anex7" localSheetId="13">#REF!</definedName>
    <definedName name="anex7" localSheetId="15">#REF!</definedName>
    <definedName name="anex7">#REF!</definedName>
    <definedName name="anex8" localSheetId="13">#REF!</definedName>
    <definedName name="anex8" localSheetId="15">#REF!</definedName>
    <definedName name="anex8">#REF!</definedName>
    <definedName name="ANEXO_4">#REF!</definedName>
    <definedName name="anexo1">#REF!</definedName>
    <definedName name="anexo10">#REF!</definedName>
    <definedName name="anexo11">#REF!</definedName>
    <definedName name="anexo12">#REF!</definedName>
    <definedName name="anexo13">#REF!</definedName>
    <definedName name="anexo14">#REF!</definedName>
    <definedName name="anexo15">#REF!</definedName>
    <definedName name="anexo2">#REF!</definedName>
    <definedName name="anexo3">#REF!</definedName>
    <definedName name="anexo4">#REF!</definedName>
    <definedName name="anexo5">#REF!</definedName>
    <definedName name="anexo6">#REF!</definedName>
    <definedName name="anexo7">[60]COMPARATIVO!#REF!</definedName>
    <definedName name="anexo8" localSheetId="13">#REF!</definedName>
    <definedName name="anexo8" localSheetId="15">#REF!</definedName>
    <definedName name="anexo8">#REF!</definedName>
    <definedName name="anexo9" localSheetId="13">#REF!</definedName>
    <definedName name="anexo9" localSheetId="15">#REF!</definedName>
    <definedName name="anexo9">#REF!</definedName>
    <definedName name="anexů7" localSheetId="13">#REF!</definedName>
    <definedName name="anexů7" localSheetId="15">#REF!</definedName>
    <definedName name="anexů7">#REF!</definedName>
    <definedName name="ANGULO_2.1_2_x_1__4_ALU">#REF!</definedName>
    <definedName name="ANGULO_DE_2_X_1_4">#REF!</definedName>
    <definedName name="ANGULO_DE_2_X_1_8">#REF!</definedName>
    <definedName name="anscount" hidden="1">1</definedName>
    <definedName name="Antic">[61]BASES!$B$33</definedName>
    <definedName name="ANTICIPO">[62]BASES!$B$33</definedName>
    <definedName name="ANTISOL_ROJO" localSheetId="13">#REF!</definedName>
    <definedName name="ANTISOL_ROJO" localSheetId="15">#REF!</definedName>
    <definedName name="ANTISOL_ROJO">#REF!</definedName>
    <definedName name="ANTONIA">IF([63]!FABIAN,[63]!Header_Row+[63]!Number_of_Payments,[63]!Header_Row)</definedName>
    <definedName name="AÑO">[36]PRESUPUESTO!$D$13</definedName>
    <definedName name="AÑOWUIE">'[64]Res-Accide-10'!$R$2:$R$7</definedName>
    <definedName name="ao" localSheetId="13">#REF!</definedName>
    <definedName name="ao" localSheetId="15">#REF!</definedName>
    <definedName name="ao">#REF!</definedName>
    <definedName name="apaiy" localSheetId="13">#REF!</definedName>
    <definedName name="apaiy" localSheetId="15">#REF!</definedName>
    <definedName name="apaiy">#REF!</definedName>
    <definedName name="APARAT_SAN_INCRUST_ITEM" localSheetId="13">[52]Presupuesto!#REF!</definedName>
    <definedName name="APARAT_SAN_INCRUST_ITEM" localSheetId="15">[52]Presupuesto!#REF!</definedName>
    <definedName name="APARAT_SAN_INCRUST_ITEM">[52]Presupuesto!#REF!</definedName>
    <definedName name="APARAT_SANIT_ITEM" localSheetId="13">[52]Presupuesto!#REF!,[52]Presupuesto!#REF!,[52]Presupuesto!#REF!,[52]Presupuesto!#REF!</definedName>
    <definedName name="APARAT_SANIT_ITEM" localSheetId="15">[52]Presupuesto!#REF!,[52]Presupuesto!#REF!,[52]Presupuesto!#REF!,[52]Presupuesto!#REF!</definedName>
    <definedName name="APARAT_SANIT_ITEM">[52]Presupuesto!#REF!,[52]Presupuesto!#REF!,[52]Presupuesto!#REF!,[52]Presupuesto!#REF!</definedName>
    <definedName name="APARAT_SANIT_VALOR">[52]Presupuesto!$G$939,[52]Presupuesto!$G$940,[52]Presupuesto!$G$941,[52]Presupuesto!$G$942:$G$945</definedName>
    <definedName name="APARATOSSAN" localSheetId="13">[52]Presupuesto!#REF!,[52]Presupuesto!#REF!,[52]Presupuesto!#REF!,[52]Presupuesto!#REF!</definedName>
    <definedName name="APARATOSSAN" localSheetId="15">[52]Presupuesto!#REF!,[52]Presupuesto!#REF!,[52]Presupuesto!#REF!,[52]Presupuesto!#REF!</definedName>
    <definedName name="APARATOSSAN">[52]Presupuesto!#REF!,[52]Presupuesto!#REF!,[52]Presupuesto!#REF!,[52]Presupuesto!#REF!</definedName>
    <definedName name="APELLIDOS" localSheetId="13">#REF!</definedName>
    <definedName name="APELLIDOS" localSheetId="15">#REF!</definedName>
    <definedName name="APELLIDOS">#REF!</definedName>
    <definedName name="API" localSheetId="13">#REF!</definedName>
    <definedName name="API" localSheetId="15">#REF!</definedName>
    <definedName name="API">#REF!</definedName>
    <definedName name="APU" localSheetId="13">[65]!absc</definedName>
    <definedName name="APU" localSheetId="15">[65]!absc</definedName>
    <definedName name="APU" localSheetId="9">[65]!absc</definedName>
    <definedName name="APU" localSheetId="4">[65]!absc</definedName>
    <definedName name="APU">[65]!absc</definedName>
    <definedName name="APU_directos" localSheetId="13">#REF!</definedName>
    <definedName name="APU_directos" localSheetId="15">#REF!</definedName>
    <definedName name="APU_directos">#REF!</definedName>
    <definedName name="APU221.1" localSheetId="13">#REF!</definedName>
    <definedName name="APU221.1" localSheetId="15">#REF!</definedName>
    <definedName name="APU221.1">#REF!</definedName>
    <definedName name="APU221.2" localSheetId="13">#REF!</definedName>
    <definedName name="APU221.2" localSheetId="15">#REF!</definedName>
    <definedName name="APU221.2">#REF!</definedName>
    <definedName name="aq" localSheetId="13">'AIU '!ERR</definedName>
    <definedName name="aq" localSheetId="15">'AIU  (2)'!ERR</definedName>
    <definedName name="aq" localSheetId="12">'Analisis Mano Obra'!ERR</definedName>
    <definedName name="aq">[0]!ERR</definedName>
    <definedName name="aqaq" localSheetId="13" hidden="1">{"TAB1",#N/A,TRUE,"GENERAL";"TAB2",#N/A,TRUE,"GENERAL";"TAB3",#N/A,TRUE,"GENERAL";"TAB4",#N/A,TRUE,"GENERAL";"TAB5",#N/A,TRUE,"GENERAL"}</definedName>
    <definedName name="aqaq" localSheetId="15" hidden="1">{"TAB1",#N/A,TRUE,"GENERAL";"TAB2",#N/A,TRUE,"GENERAL";"TAB3",#N/A,TRUE,"GENERAL";"TAB4",#N/A,TRUE,"GENERAL";"TAB5",#N/A,TRUE,"GENERAL"}</definedName>
    <definedName name="aqaq" localSheetId="12" hidden="1">{"TAB1",#N/A,TRUE,"GENERAL";"TAB2",#N/A,TRUE,"GENERAL";"TAB3",#N/A,TRUE,"GENERAL";"TAB4",#N/A,TRUE,"GENERAL";"TAB5",#N/A,TRUE,"GENERAL"}</definedName>
    <definedName name="aqaq" localSheetId="3" hidden="1">{"TAB1",#N/A,TRUE,"GENERAL";"TAB2",#N/A,TRUE,"GENERAL";"TAB3",#N/A,TRUE,"GENERAL";"TAB4",#N/A,TRUE,"GENERAL";"TAB5",#N/A,TRUE,"GENERAL"}</definedName>
    <definedName name="aqaq" hidden="1">{"TAB1",#N/A,TRUE,"GENERAL";"TAB2",#N/A,TRUE,"GENERAL";"TAB3",#N/A,TRUE,"GENERAL";"TAB4",#N/A,TRUE,"GENERAL";"TAB5",#N/A,TRUE,"GENERAL"}</definedName>
    <definedName name="aqw" localSheetId="13">#REF!</definedName>
    <definedName name="aqw" localSheetId="15">#REF!</definedName>
    <definedName name="AQW">#REF!</definedName>
    <definedName name="ARANCEL" localSheetId="13">#REF!</definedName>
    <definedName name="ARANCEL" localSheetId="15">#REF!</definedName>
    <definedName name="ARANCEL">#REF!</definedName>
    <definedName name="AREA" localSheetId="13">#REF!</definedName>
    <definedName name="AREA" localSheetId="15">#REF!</definedName>
    <definedName name="AREA">#REF!</definedName>
    <definedName name="_xlnm.Extract" localSheetId="13">'[35]AC2-AG96'!#REF!</definedName>
    <definedName name="_xlnm.Extract" localSheetId="15">'[35]AC2-AG96'!#REF!</definedName>
    <definedName name="_xlnm.Extract">'[35]AC2-AG96'!#REF!</definedName>
    <definedName name="_xlnm.Print_Area" localSheetId="13">'AIU '!$B$1:$I$98</definedName>
    <definedName name="_xlnm.Print_Area" localSheetId="15">'AIU  (2)'!$B$1:$I$86</definedName>
    <definedName name="_xlnm.Print_Area" localSheetId="9">AnalisisDelProyecto!$B$1:$U$510</definedName>
    <definedName name="_xlnm.Print_Area" localSheetId="3">'INFO GNRAL'!$B$2:$C$38</definedName>
    <definedName name="_xlnm.Print_Area" localSheetId="6">ParetoPresupuesto!$B$1:$O$456</definedName>
    <definedName name="_xlnm.Print_Area" localSheetId="4">'RESUMEN POR CAPITULOS'!$B$1:$O$456</definedName>
    <definedName name="_xlnm.Print_Area">#REF!</definedName>
    <definedName name="AreaLimpiar">'[66]Info-Portaf'!$N$4,'[66]Info-Portaf'!$C$10:$AE$24,'[66]Info-Portaf'!$C$26:$AE$28,'[66]Info-Portaf'!$C$31:$AE$40,'[66]Info-Portaf'!$C$41:$H$41,'[66]Info-Portaf'!$C$42:$AE$51,'[66]Info-Portaf'!$C$53:$AE$54,'[66]Info-Portaf'!$C$57:$AE$57,'[66]Info-Portaf'!$C$59:$AE$59,'[66]Info-Portaf'!$B$10:$B$61</definedName>
    <definedName name="Areatotal" localSheetId="13">#REF!</definedName>
    <definedName name="Areatotal" localSheetId="15">#REF!</definedName>
    <definedName name="Areatotal">#REF!</definedName>
    <definedName name="Aref" localSheetId="13">#REF!</definedName>
    <definedName name="Aref" localSheetId="15">#REF!</definedName>
    <definedName name="Aref">#REF!</definedName>
    <definedName name="ARENA" localSheetId="13">#REF!</definedName>
    <definedName name="ARENA" localSheetId="15">#REF!</definedName>
    <definedName name="ARENA">#REF!</definedName>
    <definedName name="Arena_11">#REF!</definedName>
    <definedName name="ARENA_CUARZO_0.40_0.50MM" localSheetId="13">#REF!</definedName>
    <definedName name="ARENA_CUARZO_0.40_0.50MM" localSheetId="15">#REF!</definedName>
    <definedName name="ARENA_CUARZO_0.40_0.50MM">#REF!</definedName>
    <definedName name="ARENA_LAVADA">#REF!</definedName>
    <definedName name="arial">#REF!</definedName>
    <definedName name="armuve" localSheetId="13">'AIU '!ERR</definedName>
    <definedName name="armuve" localSheetId="15">'AIU  (2)'!ERR</definedName>
    <definedName name="armuve" localSheetId="12">'Analisis Mano Obra'!ERR</definedName>
    <definedName name="armuve">[0]!ERR</definedName>
    <definedName name="ARP" localSheetId="13">#REF!</definedName>
    <definedName name="ARP" localSheetId="15">#REF!</definedName>
    <definedName name="ARP" localSheetId="12">#REF!</definedName>
    <definedName name="ARP">#REF!</definedName>
    <definedName name="ARS" localSheetId="13">#REF!</definedName>
    <definedName name="ARS" localSheetId="15">#REF!</definedName>
    <definedName name="ARS" localSheetId="12">#REF!</definedName>
    <definedName name="ARS">#REF!</definedName>
    <definedName name="as" localSheetId="13">'AIU '!ERR</definedName>
    <definedName name="as" localSheetId="15">'AIU  (2)'!ERR</definedName>
    <definedName name="as" localSheetId="12">'Analisis Mano Obra'!ERR</definedName>
    <definedName name="as">[0]!ERR</definedName>
    <definedName name="asaws" localSheetId="13">#REF!</definedName>
    <definedName name="asaws" localSheetId="15">#REF!</definedName>
    <definedName name="asaws" localSheetId="12">#REF!</definedName>
    <definedName name="asaws">#REF!</definedName>
    <definedName name="ASB">[7]AASHTO!$A$8:$F$11</definedName>
    <definedName name="ASCENSORES_ITEM">[52]Presupuesto!#REF!</definedName>
    <definedName name="ASD" localSheetId="13" hidden="1">{"via1",#N/A,TRUE,"general";"via2",#N/A,TRUE,"general";"via3",#N/A,TRUE,"general"}</definedName>
    <definedName name="ASD" localSheetId="15" hidden="1">{"via1",#N/A,TRUE,"general";"via2",#N/A,TRUE,"general";"via3",#N/A,TRUE,"general"}</definedName>
    <definedName name="ASD" localSheetId="12" hidden="1">{"via1",#N/A,TRUE,"general";"via2",#N/A,TRUE,"general";"via3",#N/A,TRUE,"general"}</definedName>
    <definedName name="ASD" localSheetId="3" hidden="1">{"via1",#N/A,TRUE,"general";"via2",#N/A,TRUE,"general";"via3",#N/A,TRUE,"general"}</definedName>
    <definedName name="ASD" hidden="1">{"via1",#N/A,TRUE,"general";"via2",#N/A,TRUE,"general";"via3",#N/A,TRUE,"general"}</definedName>
    <definedName name="ASDA" localSheetId="13" hidden="1">{"via1",#N/A,TRUE,"general";"via2",#N/A,TRUE,"general";"via3",#N/A,TRUE,"general"}</definedName>
    <definedName name="ASDA" localSheetId="15" hidden="1">{"via1",#N/A,TRUE,"general";"via2",#N/A,TRUE,"general";"via3",#N/A,TRUE,"general"}</definedName>
    <definedName name="ASDA" localSheetId="12" hidden="1">{"via1",#N/A,TRUE,"general";"via2",#N/A,TRUE,"general";"via3",#N/A,TRUE,"general"}</definedName>
    <definedName name="ASDA" localSheetId="3" hidden="1">{"via1",#N/A,TRUE,"general";"via2",#N/A,TRUE,"general";"via3",#N/A,TRUE,"general"}</definedName>
    <definedName name="ASDA" hidden="1">{"via1",#N/A,TRUE,"general";"via2",#N/A,TRUE,"general";"via3",#N/A,TRUE,"general"}</definedName>
    <definedName name="asdasd" localSheetId="13" hidden="1">{"TAB1",#N/A,TRUE,"GENERAL";"TAB2",#N/A,TRUE,"GENERAL";"TAB3",#N/A,TRUE,"GENERAL";"TAB4",#N/A,TRUE,"GENERAL";"TAB5",#N/A,TRUE,"GENERAL"}</definedName>
    <definedName name="asdasd" localSheetId="15" hidden="1">{"TAB1",#N/A,TRUE,"GENERAL";"TAB2",#N/A,TRUE,"GENERAL";"TAB3",#N/A,TRUE,"GENERAL";"TAB4",#N/A,TRUE,"GENERAL";"TAB5",#N/A,TRUE,"GENERAL"}</definedName>
    <definedName name="asdasd" localSheetId="12" hidden="1">{"TAB1",#N/A,TRUE,"GENERAL";"TAB2",#N/A,TRUE,"GENERAL";"TAB3",#N/A,TRUE,"GENERAL";"TAB4",#N/A,TRUE,"GENERAL";"TAB5",#N/A,TRUE,"GENERAL"}</definedName>
    <definedName name="asdasd" localSheetId="3" hidden="1">{"TAB1",#N/A,TRUE,"GENERAL";"TAB2",#N/A,TRUE,"GENERAL";"TAB3",#N/A,TRUE,"GENERAL";"TAB4",#N/A,TRUE,"GENERAL";"TAB5",#N/A,TRUE,"GENERAL"}</definedName>
    <definedName name="asdasd" hidden="1">{"TAB1",#N/A,TRUE,"GENERAL";"TAB2",#N/A,TRUE,"GENERAL";"TAB3",#N/A,TRUE,"GENERAL";"TAB4",#N/A,TRUE,"GENERAL";"TAB5",#N/A,TRUE,"GENERAL"}</definedName>
    <definedName name="asdasdas" localSheetId="13">#REF!</definedName>
    <definedName name="asdasdas" localSheetId="15">#REF!</definedName>
    <definedName name="asdasdas">#REF!</definedName>
    <definedName name="asdf" localSheetId="13" hidden="1">{"via1",#N/A,TRUE,"general";"via2",#N/A,TRUE,"general";"via3",#N/A,TRUE,"general"}</definedName>
    <definedName name="asdf" localSheetId="15" hidden="1">{"via1",#N/A,TRUE,"general";"via2",#N/A,TRUE,"general";"via3",#N/A,TRUE,"general"}</definedName>
    <definedName name="asdf" localSheetId="12" hidden="1">{"via1",#N/A,TRUE,"general";"via2",#N/A,TRUE,"general";"via3",#N/A,TRUE,"general"}</definedName>
    <definedName name="asdf" localSheetId="3" hidden="1">{"via1",#N/A,TRUE,"general";"via2",#N/A,TRUE,"general";"via3",#N/A,TRUE,"general"}</definedName>
    <definedName name="asdf" hidden="1">{"via1",#N/A,TRUE,"general";"via2",#N/A,TRUE,"general";"via3",#N/A,TRUE,"general"}</definedName>
    <definedName name="asdfa" localSheetId="13" hidden="1">{"via1",#N/A,TRUE,"general";"via2",#N/A,TRUE,"general";"via3",#N/A,TRUE,"general"}</definedName>
    <definedName name="asdfa" localSheetId="15" hidden="1">{"via1",#N/A,TRUE,"general";"via2",#N/A,TRUE,"general";"via3",#N/A,TRUE,"general"}</definedName>
    <definedName name="asdfa" localSheetId="12" hidden="1">{"via1",#N/A,TRUE,"general";"via2",#N/A,TRUE,"general";"via3",#N/A,TRUE,"general"}</definedName>
    <definedName name="asdfa" localSheetId="3" hidden="1">{"via1",#N/A,TRUE,"general";"via2",#N/A,TRUE,"general";"via3",#N/A,TRUE,"general"}</definedName>
    <definedName name="asdfa" hidden="1">{"via1",#N/A,TRUE,"general";"via2",#N/A,TRUE,"general";"via3",#N/A,TRUE,"general"}</definedName>
    <definedName name="ASDFGHJKLÑ" localSheetId="13">'AIU '!ERR</definedName>
    <definedName name="ASDFGHJKLÑ" localSheetId="15">'AIU  (2)'!ERR</definedName>
    <definedName name="ASDFGHJKLÑ" localSheetId="12">'Analisis Mano Obra'!ERR</definedName>
    <definedName name="ASDFGHJKLÑ">[0]!ERR</definedName>
    <definedName name="ASFALTO_190" localSheetId="13">#REF!</definedName>
    <definedName name="ASFALTO_190" localSheetId="15">#REF!</definedName>
    <definedName name="ASFALTO_190" localSheetId="12">#REF!</definedName>
    <definedName name="ASFALTO_190">#REF!</definedName>
    <definedName name="asfasd" localSheetId="13" hidden="1">{"via1",#N/A,TRUE,"general";"via2",#N/A,TRUE,"general";"via3",#N/A,TRUE,"general"}</definedName>
    <definedName name="asfasd" localSheetId="15" hidden="1">{"via1",#N/A,TRUE,"general";"via2",#N/A,TRUE,"general";"via3",#N/A,TRUE,"general"}</definedName>
    <definedName name="asfasd" localSheetId="12" hidden="1">{"via1",#N/A,TRUE,"general";"via2",#N/A,TRUE,"general";"via3",#N/A,TRUE,"general"}</definedName>
    <definedName name="asfasd" localSheetId="3" hidden="1">{"via1",#N/A,TRUE,"general";"via2",#N/A,TRUE,"general";"via3",#N/A,TRUE,"general"}</definedName>
    <definedName name="asfasd" hidden="1">{"via1",#N/A,TRUE,"general";"via2",#N/A,TRUE,"general";"via3",#N/A,TRUE,"general"}</definedName>
    <definedName name="asfasdl" localSheetId="13" hidden="1">{"via1",#N/A,TRUE,"general";"via2",#N/A,TRUE,"general";"via3",#N/A,TRUE,"general"}</definedName>
    <definedName name="asfasdl" localSheetId="15" hidden="1">{"via1",#N/A,TRUE,"general";"via2",#N/A,TRUE,"general";"via3",#N/A,TRUE,"general"}</definedName>
    <definedName name="asfasdl" localSheetId="12" hidden="1">{"via1",#N/A,TRUE,"general";"via2",#N/A,TRUE,"general";"via3",#N/A,TRUE,"general"}</definedName>
    <definedName name="asfasdl" localSheetId="3" hidden="1">{"via1",#N/A,TRUE,"general";"via2",#N/A,TRUE,"general";"via3",#N/A,TRUE,"general"}</definedName>
    <definedName name="asfasdl" hidden="1">{"via1",#N/A,TRUE,"general";"via2",#N/A,TRUE,"general";"via3",#N/A,TRUE,"general"}</definedName>
    <definedName name="asfdfe" localSheetId="13" hidden="1">{#N/A,#N/A,TRUE,"INGENIERIA";#N/A,#N/A,TRUE,"COMPRAS";#N/A,#N/A,TRUE,"DIRECCION";#N/A,#N/A,TRUE,"RESUMEN"}</definedName>
    <definedName name="asfdfe" localSheetId="15" hidden="1">{#N/A,#N/A,TRUE,"INGENIERIA";#N/A,#N/A,TRUE,"COMPRAS";#N/A,#N/A,TRUE,"DIRECCION";#N/A,#N/A,TRUE,"RESUMEN"}</definedName>
    <definedName name="asfdfe" localSheetId="12" hidden="1">{#N/A,#N/A,TRUE,"INGENIERIA";#N/A,#N/A,TRUE,"COMPRAS";#N/A,#N/A,TRUE,"DIRECCION";#N/A,#N/A,TRUE,"RESUMEN"}</definedName>
    <definedName name="asfdfe" hidden="1">{#N/A,#N/A,TRUE,"INGENIERIA";#N/A,#N/A,TRUE,"COMPRAS";#N/A,#N/A,TRUE,"DIRECCION";#N/A,#N/A,TRUE,"RESUMEN"}</definedName>
    <definedName name="asff" localSheetId="13" hidden="1">{"TAB1",#N/A,TRUE,"GENERAL";"TAB2",#N/A,TRUE,"GENERAL";"TAB3",#N/A,TRUE,"GENERAL";"TAB4",#N/A,TRUE,"GENERAL";"TAB5",#N/A,TRUE,"GENERAL"}</definedName>
    <definedName name="asff" localSheetId="15" hidden="1">{"TAB1",#N/A,TRUE,"GENERAL";"TAB2",#N/A,TRUE,"GENERAL";"TAB3",#N/A,TRUE,"GENERAL";"TAB4",#N/A,TRUE,"GENERAL";"TAB5",#N/A,TRUE,"GENERAL"}</definedName>
    <definedName name="asff" localSheetId="12" hidden="1">{"TAB1",#N/A,TRUE,"GENERAL";"TAB2",#N/A,TRUE,"GENERAL";"TAB3",#N/A,TRUE,"GENERAL";"TAB4",#N/A,TRUE,"GENERAL";"TAB5",#N/A,TRUE,"GENERAL"}</definedName>
    <definedName name="asff" localSheetId="3" hidden="1">{"TAB1",#N/A,TRUE,"GENERAL";"TAB2",#N/A,TRUE,"GENERAL";"TAB3",#N/A,TRUE,"GENERAL";"TAB4",#N/A,TRUE,"GENERAL";"TAB5",#N/A,TRUE,"GENERAL"}</definedName>
    <definedName name="asff" hidden="1">{"TAB1",#N/A,TRUE,"GENERAL";"TAB2",#N/A,TRUE,"GENERAL";"TAB3",#N/A,TRUE,"GENERAL";"TAB4",#N/A,TRUE,"GENERAL";"TAB5",#N/A,TRUE,"GENERAL"}</definedName>
    <definedName name="asfghjoi" localSheetId="13" hidden="1">{"via1",#N/A,TRUE,"general";"via2",#N/A,TRUE,"general";"via3",#N/A,TRUE,"general"}</definedName>
    <definedName name="asfghjoi" localSheetId="15" hidden="1">{"via1",#N/A,TRUE,"general";"via2",#N/A,TRUE,"general";"via3",#N/A,TRUE,"general"}</definedName>
    <definedName name="asfghjoi" localSheetId="12" hidden="1">{"via1",#N/A,TRUE,"general";"via2",#N/A,TRUE,"general";"via3",#N/A,TRUE,"general"}</definedName>
    <definedName name="asfghjoi" localSheetId="3" hidden="1">{"via1",#N/A,TRUE,"general";"via2",#N/A,TRUE,"general";"via3",#N/A,TRUE,"general"}</definedName>
    <definedName name="asfghjoi" hidden="1">{"via1",#N/A,TRUE,"general";"via2",#N/A,TRUE,"general";"via3",#N/A,TRUE,"general"}</definedName>
    <definedName name="asojkdr" localSheetId="13" hidden="1">{"TAB1",#N/A,TRUE,"GENERAL";"TAB2",#N/A,TRUE,"GENERAL";"TAB3",#N/A,TRUE,"GENERAL";"TAB4",#N/A,TRUE,"GENERAL";"TAB5",#N/A,TRUE,"GENERAL"}</definedName>
    <definedName name="asojkdr" localSheetId="15" hidden="1">{"TAB1",#N/A,TRUE,"GENERAL";"TAB2",#N/A,TRUE,"GENERAL";"TAB3",#N/A,TRUE,"GENERAL";"TAB4",#N/A,TRUE,"GENERAL";"TAB5",#N/A,TRUE,"GENERAL"}</definedName>
    <definedName name="asojkdr" localSheetId="12" hidden="1">{"TAB1",#N/A,TRUE,"GENERAL";"TAB2",#N/A,TRUE,"GENERAL";"TAB3",#N/A,TRUE,"GENERAL";"TAB4",#N/A,TRUE,"GENERAL";"TAB5",#N/A,TRUE,"GENERAL"}</definedName>
    <definedName name="asojkdr" localSheetId="3" hidden="1">{"TAB1",#N/A,TRUE,"GENERAL";"TAB2",#N/A,TRUE,"GENERAL";"TAB3",#N/A,TRUE,"GENERAL";"TAB4",#N/A,TRUE,"GENERAL";"TAB5",#N/A,TRUE,"GENERAL"}</definedName>
    <definedName name="asojkdr" hidden="1">{"TAB1",#N/A,TRUE,"GENERAL";"TAB2",#N/A,TRUE,"GENERAL";"TAB3",#N/A,TRUE,"GENERAL";"TAB4",#N/A,TRUE,"GENERAL";"TAB5",#N/A,TRUE,"GENERAL"}</definedName>
    <definedName name="Atp">[11]EMPRESA!$F$20</definedName>
    <definedName name="au" localSheetId="13">#REF!</definedName>
    <definedName name="au" localSheetId="15">#REF!</definedName>
    <definedName name="au">#REF!</definedName>
    <definedName name="AULAS" localSheetId="13">#REF!</definedName>
    <definedName name="AULAS" localSheetId="15">#REF!</definedName>
    <definedName name="AULAS">#REF!</definedName>
    <definedName name="aur" localSheetId="13">#REF!</definedName>
    <definedName name="aur" localSheetId="15">#REF!</definedName>
    <definedName name="aur">#REF!</definedName>
    <definedName name="auto1" localSheetId="13">#REF!</definedName>
    <definedName name="auto1" localSheetId="15">#REF!</definedName>
    <definedName name="auto1">#REF!</definedName>
    <definedName name="auto123" localSheetId="13">#REF!</definedName>
    <definedName name="auto123" localSheetId="15">#REF!</definedName>
    <definedName name="auto123">#REF!</definedName>
    <definedName name="auto2" localSheetId="13">#REF!</definedName>
    <definedName name="auto2" localSheetId="15">#REF!</definedName>
    <definedName name="auto2">#REF!</definedName>
    <definedName name="AUTOMOTOR">#REF!</definedName>
    <definedName name="AUTOMOTOR1">#REF!</definedName>
    <definedName name="AuxAlim">'[11]DATOS CONTRATO'!$E$18</definedName>
    <definedName name="auxalimentacion">[67]CONTRATO!$E$18</definedName>
    <definedName name="AuxCom">'[11]DATOS CONTRATO'!$I$16</definedName>
    <definedName name="auxcomisariato">[67]CONTRATO!$I$16</definedName>
    <definedName name="AuxDot">'[11]DATOS CONTRATO'!$I$17</definedName>
    <definedName name="auxdotacion">[67]CONTRATO!$I$17</definedName>
    <definedName name="AuxHab">'[11]DATOS CONTRATO'!$E$17</definedName>
    <definedName name="auxhabi">[68]CONTRATO!$E$17</definedName>
    <definedName name="auxhabitacion">[67]CONTRATO!$E$17</definedName>
    <definedName name="auxtransporte">[67]CONTRATO!$E$16</definedName>
    <definedName name="av" localSheetId="13">#REF!</definedName>
    <definedName name="av" localSheetId="15">#REF!</definedName>
    <definedName name="av">#REF!</definedName>
    <definedName name="Avance_por_item" localSheetId="13">#REF!,#REF!,#REF!,#REF!,#REF!,#REF!,#REF!,#REF!,#REF!,#REF!,#REF!,#REF!,#REF!,#REF!,#REF!,#REF!,#REF!,#REF!</definedName>
    <definedName name="Avance_por_item" localSheetId="15">#REF!,#REF!,#REF!,#REF!,#REF!,#REF!,#REF!,#REF!,#REF!,#REF!,#REF!,#REF!,#REF!,#REF!,#REF!,#REF!,#REF!,#REF!</definedName>
    <definedName name="Avance_por_item" localSheetId="12">#REF!,#REF!,#REF!,#REF!,#REF!,#REF!,#REF!,#REF!,#REF!,#REF!,#REF!,#REF!,#REF!,#REF!,#REF!,#REF!,#REF!,#REF!</definedName>
    <definedName name="Avance_por_item">#REF!,#REF!,#REF!,#REF!,#REF!,#REF!,#REF!,#REF!,#REF!,#REF!,#REF!,#REF!,#REF!,#REF!,#REF!,#REF!,#REF!,#REF!</definedName>
    <definedName name="Avances_Totales" localSheetId="13">#REF!,#REF!,#REF!,#REF!,#REF!,#REF!,#REF!,#REF!,#REF!,#REF!,#REF!,#REF!,#REF!,#REF!,#REF!,#REF!,#REF!,#REF!</definedName>
    <definedName name="Avances_Totales" localSheetId="15">#REF!,#REF!,#REF!,#REF!,#REF!,#REF!,#REF!,#REF!,#REF!,#REF!,#REF!,#REF!,#REF!,#REF!,#REF!,#REF!,#REF!,#REF!</definedName>
    <definedName name="Avances_Totales" localSheetId="12">#REF!,#REF!,#REF!,#REF!,#REF!,#REF!,#REF!,#REF!,#REF!,#REF!,#REF!,#REF!,#REF!,#REF!,#REF!,#REF!,#REF!,#REF!</definedName>
    <definedName name="Avances_Totales">#REF!,#REF!,#REF!,#REF!,#REF!,#REF!,#REF!,#REF!,#REF!,#REF!,#REF!,#REF!,#REF!,#REF!,#REF!,#REF!,#REF!,#REF!</definedName>
    <definedName name="avisoacrilicos">'[55]lista de MATERIALES'!$C$9</definedName>
    <definedName name="avisocajon">'[55]lista de MATERIALES'!$C$10</definedName>
    <definedName name="AW" localSheetId="13">#REF!</definedName>
    <definedName name="AW" localSheetId="15">#REF!</definedName>
    <definedName name="AW">#REF!</definedName>
    <definedName name="ax" localSheetId="13">#REF!</definedName>
    <definedName name="ax" localSheetId="15">#REF!</definedName>
    <definedName name="ax">#REF!</definedName>
    <definedName name="AYUDANTE" localSheetId="13">#REF!</definedName>
    <definedName name="AYUDANTE" localSheetId="15">#REF!</definedName>
    <definedName name="AYUDANTE">#REF!</definedName>
    <definedName name="azaz" localSheetId="13" hidden="1">{"TAB1",#N/A,TRUE,"GENERAL";"TAB2",#N/A,TRUE,"GENERAL";"TAB3",#N/A,TRUE,"GENERAL";"TAB4",#N/A,TRUE,"GENERAL";"TAB5",#N/A,TRUE,"GENERAL"}</definedName>
    <definedName name="azaz" localSheetId="15" hidden="1">{"TAB1",#N/A,TRUE,"GENERAL";"TAB2",#N/A,TRUE,"GENERAL";"TAB3",#N/A,TRUE,"GENERAL";"TAB4",#N/A,TRUE,"GENERAL";"TAB5",#N/A,TRUE,"GENERAL"}</definedName>
    <definedName name="azaz" localSheetId="12" hidden="1">{"TAB1",#N/A,TRUE,"GENERAL";"TAB2",#N/A,TRUE,"GENERAL";"TAB3",#N/A,TRUE,"GENERAL";"TAB4",#N/A,TRUE,"GENERAL";"TAB5",#N/A,TRUE,"GENERAL"}</definedName>
    <definedName name="azaz" localSheetId="3" hidden="1">{"TAB1",#N/A,TRUE,"GENERAL";"TAB2",#N/A,TRUE,"GENERAL";"TAB3",#N/A,TRUE,"GENERAL";"TAB4",#N/A,TRUE,"GENERAL";"TAB5",#N/A,TRUE,"GENERAL"}</definedName>
    <definedName name="azaz" hidden="1">{"TAB1",#N/A,TRUE,"GENERAL";"TAB2",#N/A,TRUE,"GENERAL";"TAB3",#N/A,TRUE,"GENERAL";"TAB4",#N/A,TRUE,"GENERAL";"TAB5",#N/A,TRUE,"GENERAL"}</definedName>
    <definedName name="B" localSheetId="13" hidden="1">{"via1",#N/A,TRUE,"general";"via2",#N/A,TRUE,"general";"via3",#N/A,TRUE,"general"}</definedName>
    <definedName name="B" localSheetId="15" hidden="1">{"via1",#N/A,TRUE,"general";"via2",#N/A,TRUE,"general";"via3",#N/A,TRUE,"general"}</definedName>
    <definedName name="B" localSheetId="12" hidden="1">{"via1",#N/A,TRUE,"general";"via2",#N/A,TRUE,"general";"via3",#N/A,TRUE,"general"}</definedName>
    <definedName name="B" hidden="1">{"via1",#N/A,TRUE,"general";"via2",#N/A,TRUE,"general";"via3",#N/A,TRUE,"general"}</definedName>
    <definedName name="B23N" localSheetId="13">#REF!</definedName>
    <definedName name="B23N" localSheetId="15">#REF!</definedName>
    <definedName name="B23N">#REF!</definedName>
    <definedName name="Bajo_L">[57]Tabla!$A$1:$A$5</definedName>
    <definedName name="BAKE_ROD__ESPUMA_DE_POLIET" localSheetId="13">#REF!</definedName>
    <definedName name="BAKE_ROD__ESPUMA_DE_POLIET" localSheetId="15">#REF!</definedName>
    <definedName name="BAKE_ROD__ESPUMA_DE_POLIET">#REF!</definedName>
    <definedName name="BALASTO" localSheetId="13">#REF!</definedName>
    <definedName name="BALASTO" localSheetId="15">#REF!</definedName>
    <definedName name="BALASTO">#REF!</definedName>
    <definedName name="Balasto_11" localSheetId="13">#REF!</definedName>
    <definedName name="Balasto_11" localSheetId="15">#REF!</definedName>
    <definedName name="Balasto_11">#REF!</definedName>
    <definedName name="Baldocin_0_205x0_205">#REF!</definedName>
    <definedName name="Baldocin_0_205x0_205_11">#REF!</definedName>
    <definedName name="Baldosa_de_granito_0_3x0_3">#REF!</definedName>
    <definedName name="Baldosa_de_granito_0_3x0_3_11">#REF!</definedName>
    <definedName name="BALDOSIN">#REF!</definedName>
    <definedName name="bar">'[69]Presupuesto 2003'!#REF!</definedName>
    <definedName name="baranda">'[69]Presupuesto 2003'!$J$1</definedName>
    <definedName name="BARNIZTOT" localSheetId="13">#REF!</definedName>
    <definedName name="BARNIZTOT" localSheetId="15">#REF!</definedName>
    <definedName name="BARNIZTOT">#REF!</definedName>
    <definedName name="BARNIZTOT_11" localSheetId="13">#REF!</definedName>
    <definedName name="BARNIZTOT_11" localSheetId="15">#REF!</definedName>
    <definedName name="BARNIZTOT_11">#REF!</definedName>
    <definedName name="Barraje_de_cobre_150_A_3_2_M" localSheetId="13">#REF!</definedName>
    <definedName name="Barraje_de_cobre_150_A_3_2_M" localSheetId="15">#REF!</definedName>
    <definedName name="Barraje_de_cobre_150_A_3_2_M">#REF!</definedName>
    <definedName name="Barraje_de_cobre_150_A_3_2_M_11">#REF!</definedName>
    <definedName name="Barraje_de_neutros">#REF!</definedName>
    <definedName name="Barraje_de_neutros_11">#REF!</definedName>
    <definedName name="Barraje_puesta_tierra_de_seguridad">#REF!</definedName>
    <definedName name="Barraje_puesta_tierra_de_seguridad_11">#REF!</definedName>
    <definedName name="BAS" localSheetId="13">#REF!</definedName>
    <definedName name="BAS" localSheetId="15">#REF!</definedName>
    <definedName name="BAS">#REF!</definedName>
    <definedName name="Base" localSheetId="13">#REF!</definedName>
    <definedName name="Base" localSheetId="15">#REF!</definedName>
    <definedName name="Base">#REF!</definedName>
    <definedName name="Base_datos_IM">#REF!</definedName>
    <definedName name="BASE_TRITURADA_NORTE">#REF!</definedName>
    <definedName name="base1">#REF!</definedName>
    <definedName name="base2">#REF!</definedName>
    <definedName name="baseancho">#REF!</definedName>
    <definedName name="BASEAPU">#REF!</definedName>
    <definedName name="basecantidades">#REF!</definedName>
    <definedName name="BASECANTIDADK20">'[37]RCO 1'!$I$13:$AO$89</definedName>
    <definedName name="BASECANTIDADK50" localSheetId="13">#REF!</definedName>
    <definedName name="BASECANTIDADK50" localSheetId="15">#REF!</definedName>
    <definedName name="BASECANTIDADK50">#REF!</definedName>
    <definedName name="BASECIND">'[70]V. COSTOS INDIRECTOS'!$A$2:$C$12</definedName>
    <definedName name="basedatos">[71]Hoja1!$A$4:$BZ$55</definedName>
    <definedName name="_xlnm.Database" localSheetId="13">#REF!</definedName>
    <definedName name="_xlnm.Database" localSheetId="15">#REF!</definedName>
    <definedName name="_xlnm.Database">#REF!</definedName>
    <definedName name="BaseDeDatos1" localSheetId="13">#REF!</definedName>
    <definedName name="BaseDeDatos1" localSheetId="15">#REF!</definedName>
    <definedName name="BaseDeDatos1">#REF!</definedName>
    <definedName name="BASEMANODEOBRA">'[70]IV. MANO DE OBRA'!$A$2:$E$102</definedName>
    <definedName name="BASEMATERIALES">'[70]II. MATERIALES'!$A$2:$D$1001</definedName>
    <definedName name="BaseMODA" localSheetId="13">#REF!</definedName>
    <definedName name="BaseMODA" localSheetId="15">#REF!</definedName>
    <definedName name="BaseMODA">#REF!</definedName>
    <definedName name="BASEODA" localSheetId="13">#REF!</definedName>
    <definedName name="BASEODA" localSheetId="15">#REF!</definedName>
    <definedName name="BASEODA">#REF!</definedName>
    <definedName name="basep">[72]PRESUPUESTAL!$A$4:$P$190</definedName>
    <definedName name="BASEQUIPOS">'[70]I. EQUIPOS'!$A$2:$D$100</definedName>
    <definedName name="BASETRANSPORTE">'[70]III. TRANSPORTE'!$A$2:$D$18</definedName>
    <definedName name="Basica_Centro_costo_2001" localSheetId="13">#REF!</definedName>
    <definedName name="Basica_Centro_costo_2001" localSheetId="15">#REF!</definedName>
    <definedName name="Basica_Centro_costo_2001">#REF!</definedName>
    <definedName name="Basica_Facturacion_2001" localSheetId="13">#REF!</definedName>
    <definedName name="Basica_Facturacion_2001" localSheetId="15">#REF!</definedName>
    <definedName name="Basica_Facturacion_2001">#REF!</definedName>
    <definedName name="Basica_Reserva_2001" localSheetId="13">#REF!</definedName>
    <definedName name="Basica_Reserva_2001" localSheetId="15">#REF!</definedName>
    <definedName name="Basica_Reserva_2001">#REF!</definedName>
    <definedName name="Básico">#REF!</definedName>
    <definedName name="Basicos">#REF!</definedName>
    <definedName name="BB" localSheetId="13">'AIU '!ERR</definedName>
    <definedName name="BB" localSheetId="15">'AIU  (2)'!ERR</definedName>
    <definedName name="BB" localSheetId="12">'Analisis Mano Obra'!ERR</definedName>
    <definedName name="BB">[0]!ERR</definedName>
    <definedName name="bbbbbb" localSheetId="13" hidden="1">{"via1",#N/A,TRUE,"general";"via2",#N/A,TRUE,"general";"via3",#N/A,TRUE,"general"}</definedName>
    <definedName name="bbbbbb" localSheetId="15" hidden="1">{"via1",#N/A,TRUE,"general";"via2",#N/A,TRUE,"general";"via3",#N/A,TRUE,"general"}</definedName>
    <definedName name="bbbbbb" localSheetId="12" hidden="1">{"via1",#N/A,TRUE,"general";"via2",#N/A,TRUE,"general";"via3",#N/A,TRUE,"general"}</definedName>
    <definedName name="bbbbbb" localSheetId="3" hidden="1">{"via1",#N/A,TRUE,"general";"via2",#N/A,TRUE,"general";"via3",#N/A,TRUE,"general"}</definedName>
    <definedName name="bbbbbb" hidden="1">{"via1",#N/A,TRUE,"general";"via2",#N/A,TRUE,"general";"via3",#N/A,TRUE,"general"}</definedName>
    <definedName name="bbbbbh" localSheetId="13" hidden="1">{"TAB1",#N/A,TRUE,"GENERAL";"TAB2",#N/A,TRUE,"GENERAL";"TAB3",#N/A,TRUE,"GENERAL";"TAB4",#N/A,TRUE,"GENERAL";"TAB5",#N/A,TRUE,"GENERAL"}</definedName>
    <definedName name="bbbbbh" localSheetId="15" hidden="1">{"TAB1",#N/A,TRUE,"GENERAL";"TAB2",#N/A,TRUE,"GENERAL";"TAB3",#N/A,TRUE,"GENERAL";"TAB4",#N/A,TRUE,"GENERAL";"TAB5",#N/A,TRUE,"GENERAL"}</definedName>
    <definedName name="bbbbbh" localSheetId="12" hidden="1">{"TAB1",#N/A,TRUE,"GENERAL";"TAB2",#N/A,TRUE,"GENERAL";"TAB3",#N/A,TRUE,"GENERAL";"TAB4",#N/A,TRUE,"GENERAL";"TAB5",#N/A,TRUE,"GENERAL"}</definedName>
    <definedName name="bbbbbh" localSheetId="3" hidden="1">{"TAB1",#N/A,TRUE,"GENERAL";"TAB2",#N/A,TRUE,"GENERAL";"TAB3",#N/A,TRUE,"GENERAL";"TAB4",#N/A,TRUE,"GENERAL";"TAB5",#N/A,TRUE,"GENERAL"}</definedName>
    <definedName name="bbbbbh" hidden="1">{"TAB1",#N/A,TRUE,"GENERAL";"TAB2",#N/A,TRUE,"GENERAL";"TAB3",#N/A,TRUE,"GENERAL";"TAB4",#N/A,TRUE,"GENERAL";"TAB5",#N/A,TRUE,"GENERAL"}</definedName>
    <definedName name="bbd" localSheetId="13" hidden="1">{"TAB1",#N/A,TRUE,"GENERAL";"TAB2",#N/A,TRUE,"GENERAL";"TAB3",#N/A,TRUE,"GENERAL";"TAB4",#N/A,TRUE,"GENERAL";"TAB5",#N/A,TRUE,"GENERAL"}</definedName>
    <definedName name="bbd" localSheetId="15" hidden="1">{"TAB1",#N/A,TRUE,"GENERAL";"TAB2",#N/A,TRUE,"GENERAL";"TAB3",#N/A,TRUE,"GENERAL";"TAB4",#N/A,TRUE,"GENERAL";"TAB5",#N/A,TRUE,"GENERAL"}</definedName>
    <definedName name="bbd" localSheetId="12" hidden="1">{"TAB1",#N/A,TRUE,"GENERAL";"TAB2",#N/A,TRUE,"GENERAL";"TAB3",#N/A,TRUE,"GENERAL";"TAB4",#N/A,TRUE,"GENERAL";"TAB5",#N/A,TRUE,"GENERAL"}</definedName>
    <definedName name="bbd" localSheetId="3" hidden="1">{"TAB1",#N/A,TRUE,"GENERAL";"TAB2",#N/A,TRUE,"GENERAL";"TAB3",#N/A,TRUE,"GENERAL";"TAB4",#N/A,TRUE,"GENERAL";"TAB5",#N/A,TRUE,"GENERAL"}</definedName>
    <definedName name="bbd" hidden="1">{"TAB1",#N/A,TRUE,"GENERAL";"TAB2",#N/A,TRUE,"GENERAL";"TAB3",#N/A,TRUE,"GENERAL";"TAB4",#N/A,TRUE,"GENERAL";"TAB5",#N/A,TRUE,"GENERAL"}</definedName>
    <definedName name="BC" localSheetId="13">#REF!</definedName>
    <definedName name="BC" localSheetId="15">#REF!</definedName>
    <definedName name="BC">#REF!</definedName>
    <definedName name="BCXBDFG" localSheetId="13" hidden="1">{"TAB1",#N/A,TRUE,"GENERAL";"TAB2",#N/A,TRUE,"GENERAL";"TAB3",#N/A,TRUE,"GENERAL";"TAB4",#N/A,TRUE,"GENERAL";"TAB5",#N/A,TRUE,"GENERAL"}</definedName>
    <definedName name="BCXBDFG" localSheetId="15" hidden="1">{"TAB1",#N/A,TRUE,"GENERAL";"TAB2",#N/A,TRUE,"GENERAL";"TAB3",#N/A,TRUE,"GENERAL";"TAB4",#N/A,TRUE,"GENERAL";"TAB5",#N/A,TRUE,"GENERAL"}</definedName>
    <definedName name="BCXBDFG" localSheetId="12" hidden="1">{"TAB1",#N/A,TRUE,"GENERAL";"TAB2",#N/A,TRUE,"GENERAL";"TAB3",#N/A,TRUE,"GENERAL";"TAB4",#N/A,TRUE,"GENERAL";"TAB5",#N/A,TRUE,"GENERAL"}</definedName>
    <definedName name="BCXBDFG" localSheetId="3" hidden="1">{"TAB1",#N/A,TRUE,"GENERAL";"TAB2",#N/A,TRUE,"GENERAL";"TAB3",#N/A,TRUE,"GENERAL";"TAB4",#N/A,TRUE,"GENERAL";"TAB5",#N/A,TRUE,"GENERAL"}</definedName>
    <definedName name="BCXBDFG" hidden="1">{"TAB1",#N/A,TRUE,"GENERAL";"TAB2",#N/A,TRUE,"GENERAL";"TAB3",#N/A,TRUE,"GENERAL";"TAB4",#N/A,TRUE,"GENERAL";"TAB5",#N/A,TRUE,"GENERAL"}</definedName>
    <definedName name="BDD" localSheetId="13">#REF!</definedName>
    <definedName name="BDD" localSheetId="15">#REF!</definedName>
    <definedName name="BDD">#REF!</definedName>
    <definedName name="BDFB" localSheetId="13" hidden="1">{"via1",#N/A,TRUE,"general";"via2",#N/A,TRUE,"general";"via3",#N/A,TRUE,"general"}</definedName>
    <definedName name="BDFB" localSheetId="15" hidden="1">{"via1",#N/A,TRUE,"general";"via2",#N/A,TRUE,"general";"via3",#N/A,TRUE,"general"}</definedName>
    <definedName name="BDFB" localSheetId="12" hidden="1">{"via1",#N/A,TRUE,"general";"via2",#N/A,TRUE,"general";"via3",#N/A,TRUE,"general"}</definedName>
    <definedName name="BDFB" localSheetId="3" hidden="1">{"via1",#N/A,TRUE,"general";"via2",#N/A,TRUE,"general";"via3",#N/A,TRUE,"general"}</definedName>
    <definedName name="BDFB" hidden="1">{"via1",#N/A,TRUE,"general";"via2",#N/A,TRUE,"general";"via3",#N/A,TRUE,"general"}</definedName>
    <definedName name="BDFGDG" localSheetId="13" hidden="1">{"TAB1",#N/A,TRUE,"GENERAL";"TAB2",#N/A,TRUE,"GENERAL";"TAB3",#N/A,TRUE,"GENERAL";"TAB4",#N/A,TRUE,"GENERAL";"TAB5",#N/A,TRUE,"GENERAL"}</definedName>
    <definedName name="BDFGDG" localSheetId="15" hidden="1">{"TAB1",#N/A,TRUE,"GENERAL";"TAB2",#N/A,TRUE,"GENERAL";"TAB3",#N/A,TRUE,"GENERAL";"TAB4",#N/A,TRUE,"GENERAL";"TAB5",#N/A,TRUE,"GENERAL"}</definedName>
    <definedName name="BDFGDG" localSheetId="12" hidden="1">{"TAB1",#N/A,TRUE,"GENERAL";"TAB2",#N/A,TRUE,"GENERAL";"TAB3",#N/A,TRUE,"GENERAL";"TAB4",#N/A,TRUE,"GENERAL";"TAB5",#N/A,TRUE,"GENERAL"}</definedName>
    <definedName name="BDFGDG" localSheetId="3" hidden="1">{"TAB1",#N/A,TRUE,"GENERAL";"TAB2",#N/A,TRUE,"GENERAL";"TAB3",#N/A,TRUE,"GENERAL";"TAB4",#N/A,TRUE,"GENERAL";"TAB5",#N/A,TRUE,"GENERAL"}</definedName>
    <definedName name="BDFGDG" hidden="1">{"TAB1",#N/A,TRUE,"GENERAL";"TAB2",#N/A,TRUE,"GENERAL";"TAB3",#N/A,TRUE,"GENERAL";"TAB4",#N/A,TRUE,"GENERAL";"TAB5",#N/A,TRUE,"GENERAL"}</definedName>
    <definedName name="be" localSheetId="13" hidden="1">{"TAB1",#N/A,TRUE,"GENERAL";"TAB2",#N/A,TRUE,"GENERAL";"TAB3",#N/A,TRUE,"GENERAL";"TAB4",#N/A,TRUE,"GENERAL";"TAB5",#N/A,TRUE,"GENERAL"}</definedName>
    <definedName name="be" localSheetId="15" hidden="1">{"TAB1",#N/A,TRUE,"GENERAL";"TAB2",#N/A,TRUE,"GENERAL";"TAB3",#N/A,TRUE,"GENERAL";"TAB4",#N/A,TRUE,"GENERAL";"TAB5",#N/A,TRUE,"GENERAL"}</definedName>
    <definedName name="be" localSheetId="12" hidden="1">{"TAB1",#N/A,TRUE,"GENERAL";"TAB2",#N/A,TRUE,"GENERAL";"TAB3",#N/A,TRUE,"GENERAL";"TAB4",#N/A,TRUE,"GENERAL";"TAB5",#N/A,TRUE,"GENERAL"}</definedName>
    <definedName name="be" localSheetId="3" hidden="1">{"TAB1",#N/A,TRUE,"GENERAL";"TAB2",#N/A,TRUE,"GENERAL";"TAB3",#N/A,TRUE,"GENERAL";"TAB4",#N/A,TRUE,"GENERAL";"TAB5",#N/A,TRUE,"GENERAL"}</definedName>
    <definedName name="be" hidden="1">{"TAB1",#N/A,TRUE,"GENERAL";"TAB2",#N/A,TRUE,"GENERAL";"TAB3",#N/A,TRUE,"GENERAL";"TAB4",#N/A,TRUE,"GENERAL";"TAB5",#N/A,TRUE,"GENERAL"}</definedName>
    <definedName name="BEB">#REF!</definedName>
    <definedName name="Beg_Bal" localSheetId="13">#REF!</definedName>
    <definedName name="Beg_Bal" localSheetId="15">#REF!</definedName>
    <definedName name="Beg_Bal">#REF!</definedName>
    <definedName name="BENEF.UNIT." localSheetId="13">#REF!</definedName>
    <definedName name="BENEF.UNIT." localSheetId="15">#REF!</definedName>
    <definedName name="BENEF.UNIT.">#REF!</definedName>
    <definedName name="bfnfv" localSheetId="13" hidden="1">{"TAB1",#N/A,TRUE,"GENERAL";"TAB2",#N/A,TRUE,"GENERAL";"TAB3",#N/A,TRUE,"GENERAL";"TAB4",#N/A,TRUE,"GENERAL";"TAB5",#N/A,TRUE,"GENERAL"}</definedName>
    <definedName name="bfnfv" localSheetId="15" hidden="1">{"TAB1",#N/A,TRUE,"GENERAL";"TAB2",#N/A,TRUE,"GENERAL";"TAB3",#N/A,TRUE,"GENERAL";"TAB4",#N/A,TRUE,"GENERAL";"TAB5",#N/A,TRUE,"GENERAL"}</definedName>
    <definedName name="bfnfv" localSheetId="12" hidden="1">{"TAB1",#N/A,TRUE,"GENERAL";"TAB2",#N/A,TRUE,"GENERAL";"TAB3",#N/A,TRUE,"GENERAL";"TAB4",#N/A,TRUE,"GENERAL";"TAB5",#N/A,TRUE,"GENERAL"}</definedName>
    <definedName name="bfnfv" localSheetId="3" hidden="1">{"TAB1",#N/A,TRUE,"GENERAL";"TAB2",#N/A,TRUE,"GENERAL";"TAB3",#N/A,TRUE,"GENERAL";"TAB4",#N/A,TRUE,"GENERAL";"TAB5",#N/A,TRUE,"GENERAL"}</definedName>
    <definedName name="bfnfv" hidden="1">{"TAB1",#N/A,TRUE,"GENERAL";"TAB2",#N/A,TRUE,"GENERAL";"TAB3",#N/A,TRUE,"GENERAL";"TAB4",#N/A,TRUE,"GENERAL";"TAB5",#N/A,TRUE,"GENERAL"}</definedName>
    <definedName name="bgb" localSheetId="13" hidden="1">{"TAB1",#N/A,TRUE,"GENERAL";"TAB2",#N/A,TRUE,"GENERAL";"TAB3",#N/A,TRUE,"GENERAL";"TAB4",#N/A,TRUE,"GENERAL";"TAB5",#N/A,TRUE,"GENERAL"}</definedName>
    <definedName name="bgb" localSheetId="15" hidden="1">{"TAB1",#N/A,TRUE,"GENERAL";"TAB2",#N/A,TRUE,"GENERAL";"TAB3",#N/A,TRUE,"GENERAL";"TAB4",#N/A,TRUE,"GENERAL";"TAB5",#N/A,TRUE,"GENERAL"}</definedName>
    <definedName name="bgb" localSheetId="12" hidden="1">{"TAB1",#N/A,TRUE,"GENERAL";"TAB2",#N/A,TRUE,"GENERAL";"TAB3",#N/A,TRUE,"GENERAL";"TAB4",#N/A,TRUE,"GENERAL";"TAB5",#N/A,TRUE,"GENERAL"}</definedName>
    <definedName name="bgb" localSheetId="3" hidden="1">{"TAB1",#N/A,TRUE,"GENERAL";"TAB2",#N/A,TRUE,"GENERAL";"TAB3",#N/A,TRUE,"GENERAL";"TAB4",#N/A,TRUE,"GENERAL";"TAB5",#N/A,TRUE,"GENERAL"}</definedName>
    <definedName name="bgb" hidden="1">{"TAB1",#N/A,TRUE,"GENERAL";"TAB2",#N/A,TRUE,"GENERAL";"TAB3",#N/A,TRUE,"GENERAL";"TAB4",#N/A,TRUE,"GENERAL";"TAB5",#N/A,TRUE,"GENERAL"}</definedName>
    <definedName name="BGDGFRT" localSheetId="13" hidden="1">{"via1",#N/A,TRUE,"general";"via2",#N/A,TRUE,"general";"via3",#N/A,TRUE,"general"}</definedName>
    <definedName name="BGDGFRT" localSheetId="15" hidden="1">{"via1",#N/A,TRUE,"general";"via2",#N/A,TRUE,"general";"via3",#N/A,TRUE,"general"}</definedName>
    <definedName name="BGDGFRT" localSheetId="12" hidden="1">{"via1",#N/A,TRUE,"general";"via2",#N/A,TRUE,"general";"via3",#N/A,TRUE,"general"}</definedName>
    <definedName name="BGDGFRT" localSheetId="3" hidden="1">{"via1",#N/A,TRUE,"general";"via2",#N/A,TRUE,"general";"via3",#N/A,TRUE,"general"}</definedName>
    <definedName name="BGDGFRT" hidden="1">{"via1",#N/A,TRUE,"general";"via2",#N/A,TRUE,"general";"via3",#N/A,TRUE,"general"}</definedName>
    <definedName name="BGFBFH" localSheetId="13" hidden="1">{"via1",#N/A,TRUE,"general";"via2",#N/A,TRUE,"general";"via3",#N/A,TRUE,"general"}</definedName>
    <definedName name="BGFBFH" localSheetId="15" hidden="1">{"via1",#N/A,TRUE,"general";"via2",#N/A,TRUE,"general";"via3",#N/A,TRUE,"general"}</definedName>
    <definedName name="BGFBFH" localSheetId="12" hidden="1">{"via1",#N/A,TRUE,"general";"via2",#N/A,TRUE,"general";"via3",#N/A,TRUE,"general"}</definedName>
    <definedName name="BGFBFH" localSheetId="3" hidden="1">{"via1",#N/A,TRUE,"general";"via2",#N/A,TRUE,"general";"via3",#N/A,TRUE,"general"}</definedName>
    <definedName name="BGFBFH" hidden="1">{"via1",#N/A,TRUE,"general";"via2",#N/A,TRUE,"general";"via3",#N/A,TRUE,"general"}</definedName>
    <definedName name="bgh">#REF!</definedName>
    <definedName name="BGT" localSheetId="13">#REF!</definedName>
    <definedName name="BGT" localSheetId="15">#REF!</definedName>
    <definedName name="BGT">#REF!</definedName>
    <definedName name="bgvfcdx" localSheetId="13" hidden="1">{"via1",#N/A,TRUE,"general";"via2",#N/A,TRUE,"general";"via3",#N/A,TRUE,"general"}</definedName>
    <definedName name="bgvfcdx" localSheetId="15" hidden="1">{"via1",#N/A,TRUE,"general";"via2",#N/A,TRUE,"general";"via3",#N/A,TRUE,"general"}</definedName>
    <definedName name="bgvfcdx" localSheetId="12" hidden="1">{"via1",#N/A,TRUE,"general";"via2",#N/A,TRUE,"general";"via3",#N/A,TRUE,"general"}</definedName>
    <definedName name="bgvfcdx" localSheetId="3" hidden="1">{"via1",#N/A,TRUE,"general";"via2",#N/A,TRUE,"general";"via3",#N/A,TRUE,"general"}</definedName>
    <definedName name="bgvfcdx" hidden="1">{"via1",#N/A,TRUE,"general";"via2",#N/A,TRUE,"general";"via3",#N/A,TRUE,"general"}</definedName>
    <definedName name="BHT">#REF!</definedName>
    <definedName name="BHT_F" localSheetId="13">#REF!</definedName>
    <definedName name="BHT_F" localSheetId="15">#REF!</definedName>
    <definedName name="BHT_F">#REF!</definedName>
    <definedName name="bi" localSheetId="13">#REF!</definedName>
    <definedName name="bi" localSheetId="15">#REF!</definedName>
    <definedName name="bi">#REF!</definedName>
    <definedName name="bimestre">'[73]ESTADO RED'!$E$8</definedName>
    <definedName name="biq" localSheetId="13">#REF!</definedName>
    <definedName name="biq" localSheetId="15">#REF!</definedName>
    <definedName name="biq">#REF!</definedName>
    <definedName name="Bisagra_de_piso_pivotante" localSheetId="13">#REF!</definedName>
    <definedName name="Bisagra_de_piso_pivotante" localSheetId="15">#REF!</definedName>
    <definedName name="Bisagra_de_piso_pivotante">#REF!</definedName>
    <definedName name="Bisagra_de_piso_pivotante_11" localSheetId="13">#REF!</definedName>
    <definedName name="Bisagra_de_piso_pivotante_11" localSheetId="15">#REF!</definedName>
    <definedName name="Bisagra_de_piso_pivotante_11">#REF!</definedName>
    <definedName name="BJHVVHGH" localSheetId="13">DATE(YEAR([63]!Loan_Start),MONTH([63]!Loan_Start)+Payment_Number,DAY([63]!Loan_Start))</definedName>
    <definedName name="BJHVVHGH" localSheetId="15">DATE(YEAR([63]!Loan_Start),MONTH([63]!Loan_Start)+Payment_Number,DAY([63]!Loan_Start))</definedName>
    <definedName name="BJHVVHGH" localSheetId="12">DATE(YEAR([63]!Loan_Start),MONTH([63]!Loan_Start)+Payment_Number,DAY([63]!Loan_Start))</definedName>
    <definedName name="BJHVVHGH" localSheetId="9">DATE(YEAR([63]!Loan_Start),MONTH([63]!Loan_Start)+Payment_Number,DAY([63]!Loan_Start))</definedName>
    <definedName name="BJHVVHGH" localSheetId="4">DATE(YEAR([63]!Loan_Start),MONTH([63]!Loan_Start)+Payment_Number,DAY([63]!Loan_Start))</definedName>
    <definedName name="BJHVVHGH">DATE(YEAR([63]!Loan_Start),MONTH([63]!Loan_Start)+Payment_Number,DAY([63]!Loan_Start))</definedName>
    <definedName name="bl" localSheetId="13">#REF!</definedName>
    <definedName name="bl" localSheetId="15">#REF!</definedName>
    <definedName name="bl">#REF!</definedName>
    <definedName name="blActividadesDiarias" localSheetId="13">#REF!</definedName>
    <definedName name="blActividadesDiarias" localSheetId="15">#REF!</definedName>
    <definedName name="blActividadesDiarias">#REF!</definedName>
    <definedName name="blCantidades" localSheetId="13">#REF!</definedName>
    <definedName name="blCantidades" localSheetId="15">#REF!</definedName>
    <definedName name="blCantidades">#REF!</definedName>
    <definedName name="blCantidades1">#REF!</definedName>
    <definedName name="blCantidades2">#REF!</definedName>
    <definedName name="blComentarioInf1">#REF!</definedName>
    <definedName name="blComentarioInf2">#REF!</definedName>
    <definedName name="blEjecutado">'[74]Ejecutado%'!#REF!</definedName>
    <definedName name="blEjecutadoPorcen">'[74]Ejecutado$'!$D$1:$CE$45</definedName>
    <definedName name="blEqCantiInf1" localSheetId="13">#REF!</definedName>
    <definedName name="blEqCantiInf1" localSheetId="15">#REF!</definedName>
    <definedName name="blEqCantiInf1">#REF!</definedName>
    <definedName name="blEqCantiInf2" localSheetId="13">#REF!</definedName>
    <definedName name="blEqCantiInf2" localSheetId="15">#REF!</definedName>
    <definedName name="blEqCantiInf2">#REF!</definedName>
    <definedName name="blEqClaseInf1" localSheetId="13">#REF!</definedName>
    <definedName name="blEqClaseInf1" localSheetId="15">#REF!</definedName>
    <definedName name="blEqClaseInf1">#REF!</definedName>
    <definedName name="blEqClaseInf2">#REF!</definedName>
    <definedName name="blEqTiemiInf1">#REF!</definedName>
    <definedName name="blEqTiemiInf2">#REF!</definedName>
    <definedName name="blFechaInforme">#REF!</definedName>
    <definedName name="blFechaInicio">#REF!</definedName>
    <definedName name="blFisico">#REF!</definedName>
    <definedName name="blHoraEqInf1">#REF!</definedName>
    <definedName name="blHoraEqInf2">#REF!</definedName>
    <definedName name="blHoraPerIntInf">#REF!</definedName>
    <definedName name="blHoraPerObraInf">#REF!</definedName>
    <definedName name="blHorasLluviaInf">#REF!</definedName>
    <definedName name="blImagen1">#REF!</definedName>
    <definedName name="blImagen2">#REF!</definedName>
    <definedName name="blNombreArchivo">#REF!</definedName>
    <definedName name="blObservacionesInf">#REF!</definedName>
    <definedName name="BLOQCEMEN">#REF!</definedName>
    <definedName name="BLOQCEMEN_11">#REF!</definedName>
    <definedName name="BLOQUE">#REF!</definedName>
    <definedName name="Bloque_de_concreto_0_10">#REF!</definedName>
    <definedName name="Bloque_de_concreto_0_10_11">#REF!</definedName>
    <definedName name="Bloque_de_concreto_0_20">#REF!</definedName>
    <definedName name="Bloque_de_concreto_0_20_11">#REF!</definedName>
    <definedName name="blPDT">#REF!</definedName>
    <definedName name="blPerAdmiCantInf">#REF!</definedName>
    <definedName name="blPerAdmiTiemInf">#REF!</definedName>
    <definedName name="blPerObraCantInf">#REF!</definedName>
    <definedName name="blPerObraTiemInf">#REF!</definedName>
    <definedName name="blPersonalAdminInf">#REF!</definedName>
    <definedName name="blPersonalObraInf">#REF!</definedName>
    <definedName name="BLPH1" hidden="1">#REF!</definedName>
    <definedName name="blProgramadoPesos">'[74]Programado$'!$I$1:$CK$45</definedName>
    <definedName name="blReferenciaInforme" localSheetId="13">#REF!</definedName>
    <definedName name="blReferenciaInforme" localSheetId="15">#REF!</definedName>
    <definedName name="blReferenciaInforme">#REF!</definedName>
    <definedName name="bn" localSheetId="13">#REF!</definedName>
    <definedName name="bn" localSheetId="15">#REF!</definedName>
    <definedName name="bn">#REF!</definedName>
    <definedName name="bnm" localSheetId="13">#REF!</definedName>
    <definedName name="bnm" localSheetId="15">#REF!</definedName>
    <definedName name="bnm">#REF!</definedName>
    <definedName name="Bombas" localSheetId="13">#REF!</definedName>
    <definedName name="Bombas" localSheetId="15">#REF!</definedName>
    <definedName name="Bombas">#REF!</definedName>
    <definedName name="Bombilla_100w">#REF!</definedName>
    <definedName name="Bombilla_100w_11">#REF!</definedName>
    <definedName name="BONO">#REF!</definedName>
    <definedName name="BORDER1">[75]steel!#REF!</definedName>
    <definedName name="BORDET" localSheetId="13">#REF!</definedName>
    <definedName name="BORDET" localSheetId="15">#REF!</definedName>
    <definedName name="BORDET">#REF!</definedName>
    <definedName name="bordillo" localSheetId="13">#REF!</definedName>
    <definedName name="bordillo" localSheetId="15">#REF!</definedName>
    <definedName name="bordillo">#REF!</definedName>
    <definedName name="BORDILLOS" localSheetId="13">#REF!</definedName>
    <definedName name="BORDILLOS" localSheetId="15">#REF!</definedName>
    <definedName name="BORDILLOS">#REF!</definedName>
    <definedName name="BORDILLOS_11">#REF!</definedName>
    <definedName name="BORSHE">'[3]7422CW00'!#REF!</definedName>
    <definedName name="BORSUM">'[3]7422CW00'!#REF!</definedName>
    <definedName name="boxes" localSheetId="13">#REF!</definedName>
    <definedName name="boxes" localSheetId="15">#REF!</definedName>
    <definedName name="boxes">#REF!</definedName>
    <definedName name="BQ" localSheetId="13">#REF!</definedName>
    <definedName name="BQ" localSheetId="15">#REF!</definedName>
    <definedName name="BQ">#REF!</definedName>
    <definedName name="br" localSheetId="13" hidden="1">{"TAB1",#N/A,TRUE,"GENERAL";"TAB2",#N/A,TRUE,"GENERAL";"TAB3",#N/A,TRUE,"GENERAL";"TAB4",#N/A,TRUE,"GENERAL";"TAB5",#N/A,TRUE,"GENERAL"}</definedName>
    <definedName name="br" localSheetId="15" hidden="1">{"TAB1",#N/A,TRUE,"GENERAL";"TAB2",#N/A,TRUE,"GENERAL";"TAB3",#N/A,TRUE,"GENERAL";"TAB4",#N/A,TRUE,"GENERAL";"TAB5",#N/A,TRUE,"GENERAL"}</definedName>
    <definedName name="br" localSheetId="12" hidden="1">{"TAB1",#N/A,TRUE,"GENERAL";"TAB2",#N/A,TRUE,"GENERAL";"TAB3",#N/A,TRUE,"GENERAL";"TAB4",#N/A,TRUE,"GENERAL";"TAB5",#N/A,TRUE,"GENERAL"}</definedName>
    <definedName name="br" localSheetId="3" hidden="1">{"TAB1",#N/A,TRUE,"GENERAL";"TAB2",#N/A,TRUE,"GENERAL";"TAB3",#N/A,TRUE,"GENERAL";"TAB4",#N/A,TRUE,"GENERAL";"TAB5",#N/A,TRUE,"GENERAL"}</definedName>
    <definedName name="br" hidden="1">{"TAB1",#N/A,TRUE,"GENERAL";"TAB2",#N/A,TRUE,"GENERAL";"TAB3",#N/A,TRUE,"GENERAL";"TAB4",#N/A,TRUE,"GENERAL";"TAB5",#N/A,TRUE,"GENERAL"}</definedName>
    <definedName name="BREA">#REF!</definedName>
    <definedName name="BREA_11">#REF!</definedName>
    <definedName name="BREAKER" localSheetId="13">#REF!</definedName>
    <definedName name="BREAKER" localSheetId="15">#REF!</definedName>
    <definedName name="BREAKER">#REF!</definedName>
    <definedName name="Breaker_de_1x15_A">#REF!</definedName>
    <definedName name="Breaker_de_1x15_A_11">#REF!</definedName>
    <definedName name="Breaker_de_1x30_A">#REF!</definedName>
    <definedName name="Breaker_de_1x30_A_11">#REF!</definedName>
    <definedName name="Breaker_de_2x20_A">#REF!</definedName>
    <definedName name="Breaker_de_2x20_A_11">#REF!</definedName>
    <definedName name="Breaker_de_2x30_A">#REF!</definedName>
    <definedName name="Breaker_de_2x30_A_11">#REF!</definedName>
    <definedName name="Breaker_de_3x100_A">#REF!</definedName>
    <definedName name="Breaker_de_3x100_A_11">#REF!</definedName>
    <definedName name="Breaker_de_3x200_A">#REF!</definedName>
    <definedName name="Breaker_de_3x200_A_11">#REF!</definedName>
    <definedName name="Breaker_de_3x30_A">#REF!</definedName>
    <definedName name="Breaker_de_3x30_A_11">#REF!</definedName>
    <definedName name="Breaker_de_3x350_A">#REF!</definedName>
    <definedName name="Breaker_de_3x350_A_11">#REF!</definedName>
    <definedName name="Breaker_de_3x50_A">#REF!</definedName>
    <definedName name="Breaker_de_3x50_A_11">#REF!</definedName>
    <definedName name="Breaker_de_3x500_A">#REF!</definedName>
    <definedName name="Breaker_de_3x500_A_11">#REF!</definedName>
    <definedName name="Breaker_de_3x70_A">#REF!</definedName>
    <definedName name="Breaker_de_3x70_A_11">#REF!</definedName>
    <definedName name="BREAKERS" localSheetId="13">#REF!</definedName>
    <definedName name="BREAKERS" localSheetId="15">#REF!</definedName>
    <definedName name="BREAKERS">#REF!</definedName>
    <definedName name="Breakers_Switches" localSheetId="13">#REF!</definedName>
    <definedName name="Breakers_Switches" localSheetId="15">#REF!</definedName>
    <definedName name="Breakers_Switches">#REF!</definedName>
    <definedName name="Breakers_y_Switches">#REF!</definedName>
    <definedName name="bsb" localSheetId="13" hidden="1">{"via1",#N/A,TRUE,"general";"via2",#N/A,TRUE,"general";"via3",#N/A,TRUE,"general"}</definedName>
    <definedName name="bsb" localSheetId="15" hidden="1">{"via1",#N/A,TRUE,"general";"via2",#N/A,TRUE,"general";"via3",#N/A,TRUE,"general"}</definedName>
    <definedName name="bsb" localSheetId="12" hidden="1">{"via1",#N/A,TRUE,"general";"via2",#N/A,TRUE,"general";"via3",#N/A,TRUE,"general"}</definedName>
    <definedName name="bsb" localSheetId="3" hidden="1">{"via1",#N/A,TRUE,"general";"via2",#N/A,TRUE,"general";"via3",#N/A,TRUE,"general"}</definedName>
    <definedName name="bsb" hidden="1">{"via1",#N/A,TRUE,"general";"via2",#N/A,TRUE,"general";"via3",#N/A,TRUE,"general"}</definedName>
    <definedName name="bspoi" localSheetId="13" hidden="1">{"TAB1",#N/A,TRUE,"GENERAL";"TAB2",#N/A,TRUE,"GENERAL";"TAB3",#N/A,TRUE,"GENERAL";"TAB4",#N/A,TRUE,"GENERAL";"TAB5",#N/A,TRUE,"GENERAL"}</definedName>
    <definedName name="bspoi" localSheetId="15" hidden="1">{"TAB1",#N/A,TRUE,"GENERAL";"TAB2",#N/A,TRUE,"GENERAL";"TAB3",#N/A,TRUE,"GENERAL";"TAB4",#N/A,TRUE,"GENERAL";"TAB5",#N/A,TRUE,"GENERAL"}</definedName>
    <definedName name="bspoi" localSheetId="12" hidden="1">{"TAB1",#N/A,TRUE,"GENERAL";"TAB2",#N/A,TRUE,"GENERAL";"TAB3",#N/A,TRUE,"GENERAL";"TAB4",#N/A,TRUE,"GENERAL";"TAB5",#N/A,TRUE,"GENERAL"}</definedName>
    <definedName name="bspoi" localSheetId="3" hidden="1">{"TAB1",#N/A,TRUE,"GENERAL";"TAB2",#N/A,TRUE,"GENERAL";"TAB3",#N/A,TRUE,"GENERAL";"TAB4",#N/A,TRUE,"GENERAL";"TAB5",#N/A,TRUE,"GENERAL"}</definedName>
    <definedName name="bspoi" hidden="1">{"TAB1",#N/A,TRUE,"GENERAL";"TAB2",#N/A,TRUE,"GENERAL";"TAB3",#N/A,TRUE,"GENERAL";"TAB4",#N/A,TRUE,"GENERAL";"TAB5",#N/A,TRUE,"GENERAL"}</definedName>
    <definedName name="BSW">[76]medelo!$D$37</definedName>
    <definedName name="bt" localSheetId="13" hidden="1">{"via1",#N/A,TRUE,"general";"via2",#N/A,TRUE,"general";"via3",#N/A,TRUE,"general"}</definedName>
    <definedName name="bt" localSheetId="15" hidden="1">{"via1",#N/A,TRUE,"general";"via2",#N/A,TRUE,"general";"via3",#N/A,TRUE,"general"}</definedName>
    <definedName name="bt" localSheetId="12" hidden="1">{"via1",#N/A,TRUE,"general";"via2",#N/A,TRUE,"general";"via3",#N/A,TRUE,"general"}</definedName>
    <definedName name="bt" localSheetId="3" hidden="1">{"via1",#N/A,TRUE,"general";"via2",#N/A,TRUE,"general";"via3",#N/A,TRUE,"general"}</definedName>
    <definedName name="bt" hidden="1">{"via1",#N/A,TRUE,"general";"via2",#N/A,TRUE,"general";"via3",#N/A,TRUE,"general"}</definedName>
    <definedName name="BTYJHTR" localSheetId="13" hidden="1">{"TAB1",#N/A,TRUE,"GENERAL";"TAB2",#N/A,TRUE,"GENERAL";"TAB3",#N/A,TRUE,"GENERAL";"TAB4",#N/A,TRUE,"GENERAL";"TAB5",#N/A,TRUE,"GENERAL"}</definedName>
    <definedName name="BTYJHTR" localSheetId="15" hidden="1">{"TAB1",#N/A,TRUE,"GENERAL";"TAB2",#N/A,TRUE,"GENERAL";"TAB3",#N/A,TRUE,"GENERAL";"TAB4",#N/A,TRUE,"GENERAL";"TAB5",#N/A,TRUE,"GENERAL"}</definedName>
    <definedName name="BTYJHTR" localSheetId="12" hidden="1">{"TAB1",#N/A,TRUE,"GENERAL";"TAB2",#N/A,TRUE,"GENERAL";"TAB3",#N/A,TRUE,"GENERAL";"TAB4",#N/A,TRUE,"GENERAL";"TAB5",#N/A,TRUE,"GENERAL"}</definedName>
    <definedName name="BTYJHTR" localSheetId="3" hidden="1">{"TAB1",#N/A,TRUE,"GENERAL";"TAB2",#N/A,TRUE,"GENERAL";"TAB3",#N/A,TRUE,"GENERAL";"TAB4",#N/A,TRUE,"GENERAL";"TAB5",#N/A,TRUE,"GENERAL"}</definedName>
    <definedName name="BTYJHTR" hidden="1">{"TAB1",#N/A,TRUE,"GENERAL";"TAB2",#N/A,TRUE,"GENERAL";"TAB3",#N/A,TRUE,"GENERAL";"TAB4",#N/A,TRUE,"GENERAL";"TAB5",#N/A,TRUE,"GENERAL"}</definedName>
    <definedName name="BuiltIn_AutoFilter___4" localSheetId="13">#REF!</definedName>
    <definedName name="BuiltIn_AutoFilter___4" localSheetId="15">#REF!</definedName>
    <definedName name="BuiltIn_AutoFilter___4">#REF!</definedName>
    <definedName name="BuiltIn_Print_Area" localSheetId="13">'[77]Form5 _Pág_ 1'!#REF!</definedName>
    <definedName name="BuiltIn_Print_Area" localSheetId="15">'[77]Form5 _Pág_ 1'!#REF!</definedName>
    <definedName name="BuiltIn_Print_Area">'[77]Form5 _Pág_ 1'!#REF!</definedName>
    <definedName name="BuiltIn_Print_Area___0" localSheetId="13">'[77]Form5 _Pág_ 2'!#REF!</definedName>
    <definedName name="BuiltIn_Print_Area___0" localSheetId="15">'[77]Form5 _Pág_ 2'!#REF!</definedName>
    <definedName name="BuiltIn_Print_Area___0">'[77]Form5 _Pág_ 2'!#REF!</definedName>
    <definedName name="BuiltIn_Print_Titles" localSheetId="13">#REF!</definedName>
    <definedName name="BuiltIn_Print_Titles" localSheetId="15">#REF!</definedName>
    <definedName name="BuiltIn_Print_Titles">#REF!</definedName>
    <definedName name="BuiltIn_Print_Titles___0">#N/A</definedName>
    <definedName name="Buje_sanit__4_x2" localSheetId="13">#REF!</definedName>
    <definedName name="Buje_sanit__4_x2" localSheetId="15">#REF!</definedName>
    <definedName name="Buje_sanit__4_x2">#REF!</definedName>
    <definedName name="Buje_sanit__4_x2_11" localSheetId="13">#REF!</definedName>
    <definedName name="Buje_sanit__4_x2_11" localSheetId="15">#REF!</definedName>
    <definedName name="Buje_sanit__4_x2_11">#REF!</definedName>
    <definedName name="Buje_sanit__4_x3">#REF!</definedName>
    <definedName name="Buje_sanit__4_x3_11">#REF!</definedName>
    <definedName name="Bulldozer_Komatzu_D50A_15">#REF!</definedName>
    <definedName name="Bulldozer_Komatzu_D50A_15_11">#REF!</definedName>
    <definedName name="Bulldozer_Komatzu_D53A_16">#REF!</definedName>
    <definedName name="Bulldozer_Komatzu_D53A_16_11">#REF!</definedName>
    <definedName name="BuscHSeguim" localSheetId="13">[45]SEGUIMIENTO!$P$27:$PS$57</definedName>
    <definedName name="BuscHSeguim" localSheetId="15">[45]SEGUIMIENTO!$P$27:$PS$57</definedName>
    <definedName name="BuscHSeguim">[78]SEGUIMIENTO!$P$27:$PS$57</definedName>
    <definedName name="BuscHSeguim2" localSheetId="13">[45]SEGUIMIENTO!$P$29:$PS$57</definedName>
    <definedName name="BuscHSeguim2" localSheetId="15">[45]SEGUIMIENTO!$P$29:$PS$57</definedName>
    <definedName name="BuscHSeguim2">[78]SEGUIMIENTO!$P$29:$PS$57</definedName>
    <definedName name="bvbc" localSheetId="13" hidden="1">{"TAB1",#N/A,TRUE,"GENERAL";"TAB2",#N/A,TRUE,"GENERAL";"TAB3",#N/A,TRUE,"GENERAL";"TAB4",#N/A,TRUE,"GENERAL";"TAB5",#N/A,TRUE,"GENERAL"}</definedName>
    <definedName name="bvbc" localSheetId="15" hidden="1">{"TAB1",#N/A,TRUE,"GENERAL";"TAB2",#N/A,TRUE,"GENERAL";"TAB3",#N/A,TRUE,"GENERAL";"TAB4",#N/A,TRUE,"GENERAL";"TAB5",#N/A,TRUE,"GENERAL"}</definedName>
    <definedName name="bvbc" localSheetId="12" hidden="1">{"TAB1",#N/A,TRUE,"GENERAL";"TAB2",#N/A,TRUE,"GENERAL";"TAB3",#N/A,TRUE,"GENERAL";"TAB4",#N/A,TRUE,"GENERAL";"TAB5",#N/A,TRUE,"GENERAL"}</definedName>
    <definedName name="bvbc" localSheetId="3" hidden="1">{"TAB1",#N/A,TRUE,"GENERAL";"TAB2",#N/A,TRUE,"GENERAL";"TAB3",#N/A,TRUE,"GENERAL";"TAB4",#N/A,TRUE,"GENERAL";"TAB5",#N/A,TRUE,"GENERAL"}</definedName>
    <definedName name="bvbc" hidden="1">{"TAB1",#N/A,TRUE,"GENERAL";"TAB2",#N/A,TRUE,"GENERAL";"TAB3",#N/A,TRUE,"GENERAL";"TAB4",#N/A,TRUE,"GENERAL";"TAB5",#N/A,TRUE,"GENERAL"}</definedName>
    <definedName name="bvcb" localSheetId="13" hidden="1">{"via1",#N/A,TRUE,"general";"via2",#N/A,TRUE,"general";"via3",#N/A,TRUE,"general"}</definedName>
    <definedName name="bvcb" localSheetId="15" hidden="1">{"via1",#N/A,TRUE,"general";"via2",#N/A,TRUE,"general";"via3",#N/A,TRUE,"general"}</definedName>
    <definedName name="bvcb" localSheetId="12" hidden="1">{"via1",#N/A,TRUE,"general";"via2",#N/A,TRUE,"general";"via3",#N/A,TRUE,"general"}</definedName>
    <definedName name="bvcb" localSheetId="3" hidden="1">{"via1",#N/A,TRUE,"general";"via2",#N/A,TRUE,"general";"via3",#N/A,TRUE,"general"}</definedName>
    <definedName name="bvcb" hidden="1">{"via1",#N/A,TRUE,"general";"via2",#N/A,TRUE,"general";"via3",#N/A,TRUE,"general"}</definedName>
    <definedName name="bvn" localSheetId="13" hidden="1">{"via1",#N/A,TRUE,"general";"via2",#N/A,TRUE,"general";"via3",#N/A,TRUE,"general"}</definedName>
    <definedName name="bvn" localSheetId="15" hidden="1">{"via1",#N/A,TRUE,"general";"via2",#N/A,TRUE,"general";"via3",#N/A,TRUE,"general"}</definedName>
    <definedName name="bvn" localSheetId="12" hidden="1">{"via1",#N/A,TRUE,"general";"via2",#N/A,TRUE,"general";"via3",#N/A,TRUE,"general"}</definedName>
    <definedName name="bvn" localSheetId="3" hidden="1">{"via1",#N/A,TRUE,"general";"via2",#N/A,TRUE,"general";"via3",#N/A,TRUE,"general"}</definedName>
    <definedName name="bvn" hidden="1">{"via1",#N/A,TRUE,"general";"via2",#N/A,TRUE,"general";"via3",#N/A,TRUE,"general"}</definedName>
    <definedName name="bw">#REF!</definedName>
    <definedName name="by" localSheetId="13" hidden="1">{"via1",#N/A,TRUE,"general";"via2",#N/A,TRUE,"general";"via3",#N/A,TRUE,"general"}</definedName>
    <definedName name="by" localSheetId="15" hidden="1">{"via1",#N/A,TRUE,"general";"via2",#N/A,TRUE,"general";"via3",#N/A,TRUE,"general"}</definedName>
    <definedName name="by" localSheetId="12" hidden="1">{"via1",#N/A,TRUE,"general";"via2",#N/A,TRUE,"general";"via3",#N/A,TRUE,"general"}</definedName>
    <definedName name="by" localSheetId="3" hidden="1">{"via1",#N/A,TRUE,"general";"via2",#N/A,TRUE,"general";"via3",#N/A,TRUE,"general"}</definedName>
    <definedName name="by" hidden="1">{"via1",#N/A,TRUE,"general";"via2",#N/A,TRUE,"general";"via3",#N/A,TRUE,"general"}</definedName>
    <definedName name="C._C." localSheetId="13">#REF!</definedName>
    <definedName name="C._C." localSheetId="15">#REF!</definedName>
    <definedName name="C._C.">#REF!</definedName>
    <definedName name="C_" localSheetId="13">#REF!</definedName>
    <definedName name="C_" localSheetId="15">#REF!</definedName>
    <definedName name="C_">#REF!</definedName>
    <definedName name="CA" localSheetId="13">#REF!</definedName>
    <definedName name="CA" localSheetId="15">#REF!</definedName>
    <definedName name="CA">#REF!</definedName>
    <definedName name="CABALLETE">#REF!</definedName>
    <definedName name="CABALLETE_11">#REF!</definedName>
    <definedName name="Caballete_asbt_cemt">#REF!</definedName>
    <definedName name="Caballete_asbt_cemt_11">#REF!</definedName>
    <definedName name="CABALLETETOTAL">#REF!</definedName>
    <definedName name="CABALLETETOTAL_11">#REF!</definedName>
    <definedName name="Cable_N__6_AWG_CU">#REF!</definedName>
    <definedName name="Cable_N__6_AWG_CU_11">#REF!</definedName>
    <definedName name="Cableado">#REF!</definedName>
    <definedName name="CADENERO">[43]PRECIOS!$B$14</definedName>
    <definedName name="caja" localSheetId="13">#REF!</definedName>
    <definedName name="caja" localSheetId="15">#REF!</definedName>
    <definedName name="caja">#REF!</definedName>
    <definedName name="Caja_2x4_PVC" localSheetId="13">#REF!</definedName>
    <definedName name="Caja_2x4_PVC" localSheetId="15">#REF!</definedName>
    <definedName name="Caja_2x4_PVC">#REF!</definedName>
    <definedName name="Caja_2x4_PVC_11" localSheetId="13">#REF!</definedName>
    <definedName name="Caja_2x4_PVC_11" localSheetId="15">#REF!</definedName>
    <definedName name="Caja_2x4_PVC_11">#REF!</definedName>
    <definedName name="Caja_galvanizada">#REF!</definedName>
    <definedName name="Caja_galvanizada_11">#REF!</definedName>
    <definedName name="Caja_octogonal_PVC">#REF!</definedName>
    <definedName name="Caja_octogonal_PVC_11">#REF!</definedName>
    <definedName name="CAJADESARE">#REF!</definedName>
    <definedName name="CAJADESARE_11">#REF!</definedName>
    <definedName name="CajaMinima">[53]Pryfinc!$J$148</definedName>
    <definedName name="CAJAS60" localSheetId="13">#REF!</definedName>
    <definedName name="CAJAS60" localSheetId="15">#REF!</definedName>
    <definedName name="CAJAS60">#REF!</definedName>
    <definedName name="CAJAS60_11" localSheetId="13">#REF!</definedName>
    <definedName name="CAJAS60_11" localSheetId="15">#REF!</definedName>
    <definedName name="CAJAS60_11">#REF!</definedName>
    <definedName name="CajDol1" localSheetId="13">#REF!</definedName>
    <definedName name="CajDol1" localSheetId="15">#REF!</definedName>
    <definedName name="CajDol1">#REF!</definedName>
    <definedName name="CajDol10">#REF!</definedName>
    <definedName name="CajDol11">#REF!</definedName>
    <definedName name="CajDol12">#REF!</definedName>
    <definedName name="CajDol2">#REF!</definedName>
    <definedName name="CajDol3">#REF!</definedName>
    <definedName name="CajDol4">#REF!</definedName>
    <definedName name="CajDol5">#REF!</definedName>
    <definedName name="CajDol6">#REF!</definedName>
    <definedName name="CajDol7">#REF!</definedName>
    <definedName name="CajDol8">#REF!</definedName>
    <definedName name="CajDol9">#REF!</definedName>
    <definedName name="Camion">#REF!</definedName>
    <definedName name="Camion_11">#REF!</definedName>
    <definedName name="CAMIONETA_TIPO_D_300">#REF!</definedName>
    <definedName name="CAMPERO_CAMIONETA_TRANSPORTE_MATERIALES">#REF!</definedName>
    <definedName name="CAMPO">#REF!</definedName>
    <definedName name="CANT">#REF!</definedName>
    <definedName name="cantidad" localSheetId="13">'[79]TRAMO 03'!$F:$F,'[79]TRAMO 03'!$I:$I,'[79]TRAMO 03'!$K:$K,'[79]TRAMO 03'!#REF!,'[79]TRAMO 03'!#REF!,'[79]TRAMO 03'!#REF!,'[79]TRAMO 03'!#REF!,'[79]TRAMO 03'!#REF!,'[79]TRAMO 03'!#REF!,'[79]TRAMO 03'!#REF!,'[79]TRAMO 03'!#REF!,'[79]TRAMO 03'!#REF!,'[79]TRAMO 03'!#REF!,'[79]TRAMO 03'!#REF!,'[79]TRAMO 03'!#REF!,'[79]TRAMO 03'!#REF!</definedName>
    <definedName name="cantidad" localSheetId="15">'[79]TRAMO 03'!$F:$F,'[79]TRAMO 03'!$I:$I,'[79]TRAMO 03'!$K:$K,'[79]TRAMO 03'!#REF!,'[79]TRAMO 03'!#REF!,'[79]TRAMO 03'!#REF!,'[79]TRAMO 03'!#REF!,'[79]TRAMO 03'!#REF!,'[79]TRAMO 03'!#REF!,'[79]TRAMO 03'!#REF!,'[79]TRAMO 03'!#REF!,'[79]TRAMO 03'!#REF!,'[79]TRAMO 03'!#REF!,'[79]TRAMO 03'!#REF!,'[79]TRAMO 03'!#REF!,'[79]TRAMO 03'!#REF!</definedName>
    <definedName name="cantidad" localSheetId="12">'[79]TRAMO 03'!$F:$F,'[79]TRAMO 03'!$I:$I,'[79]TRAMO 03'!$K:$K,'[79]TRAMO 03'!#REF!,'[79]TRAMO 03'!#REF!,'[79]TRAMO 03'!#REF!,'[79]TRAMO 03'!#REF!,'[79]TRAMO 03'!#REF!,'[79]TRAMO 03'!#REF!,'[79]TRAMO 03'!#REF!,'[79]TRAMO 03'!#REF!,'[79]TRAMO 03'!#REF!,'[79]TRAMO 03'!#REF!,'[79]TRAMO 03'!#REF!,'[79]TRAMO 03'!#REF!,'[79]TRAMO 03'!#REF!</definedName>
    <definedName name="cantidad">'[79]TRAMO 03'!$F:$F,'[79]TRAMO 03'!$I:$I,'[79]TRAMO 03'!$K:$K,'[79]TRAMO 03'!#REF!,'[79]TRAMO 03'!#REF!,'[79]TRAMO 03'!#REF!,'[79]TRAMO 03'!#REF!,'[79]TRAMO 03'!#REF!,'[79]TRAMO 03'!#REF!,'[79]TRAMO 03'!#REF!,'[79]TRAMO 03'!#REF!,'[79]TRAMO 03'!#REF!,'[79]TRAMO 03'!#REF!,'[79]TRAMO 03'!#REF!,'[79]TRAMO 03'!#REF!,'[79]TRAMO 03'!#REF!</definedName>
    <definedName name="CAOLIN" localSheetId="13">#REF!</definedName>
    <definedName name="CAOLIN" localSheetId="15">#REF!</definedName>
    <definedName name="CAOLIN">#REF!</definedName>
    <definedName name="CAP" localSheetId="13">#REF!</definedName>
    <definedName name="CAP" localSheetId="15">#REF!</definedName>
    <definedName name="CAP">#REF!</definedName>
    <definedName name="CAPAC._HSE" localSheetId="13">#REF!</definedName>
    <definedName name="CAPAC._HSE" localSheetId="15">#REF!</definedName>
    <definedName name="CAPAC._HSE">#REF!</definedName>
    <definedName name="CAPTAFARO" localSheetId="13">#REF!</definedName>
    <definedName name="CAPTAFARO" localSheetId="15">#REF!</definedName>
    <definedName name="CAPTAFARO">#REF!</definedName>
    <definedName name="CARBUROTOT">#REF!</definedName>
    <definedName name="CARBUROTOT_11">#REF!</definedName>
    <definedName name="CARGA">#REF!</definedName>
    <definedName name="Cargador_Dresser_515B">#REF!</definedName>
    <definedName name="Cargador_Dresser_515B_11">#REF!</definedName>
    <definedName name="CARGOS">#REF!</definedName>
    <definedName name="carlos" localSheetId="13">MODULO10.auto_abrir</definedName>
    <definedName name="carlos" localSheetId="15">MODULO10.auto_abrir</definedName>
    <definedName name="carlos" localSheetId="12">MODULO10.auto_abrir</definedName>
    <definedName name="carlos" localSheetId="9">MODULO10.auto_abrir</definedName>
    <definedName name="carlos" localSheetId="4">MODULO10.auto_abrir</definedName>
    <definedName name="carlos">MODULO10.auto_abrir</definedName>
    <definedName name="CAROL">'[80]precios-básicos2002'!$C$12:$C$56</definedName>
    <definedName name="carol1">'[81]precios-básicos2002'!$C$12:$C$56</definedName>
    <definedName name="CARRETERAS">[80]DATOS!$A$9</definedName>
    <definedName name="CARROTANQUE_10000_LT" localSheetId="13">#REF!</definedName>
    <definedName name="CARROTANQUE_10000_LT" localSheetId="15">#REF!</definedName>
    <definedName name="CARROTANQUE_10000_LT">#REF!</definedName>
    <definedName name="CARROTANQUE_IRRIGADOR" localSheetId="13">#REF!</definedName>
    <definedName name="CARROTANQUE_IRRIGADOR" localSheetId="15">#REF!</definedName>
    <definedName name="CARROTANQUE_IRRIGADOR">#REF!</definedName>
    <definedName name="CARROTANQUE_IRRIGADOR_DE_ASFALTO" localSheetId="13">#REF!</definedName>
    <definedName name="CARROTANQUE_IRRIGADOR_DE_ASFALTO" localSheetId="15">#REF!</definedName>
    <definedName name="CARROTANQUE_IRRIGADOR_DE_ASFALTO">#REF!</definedName>
    <definedName name="CasaMatriz">#REF!</definedName>
    <definedName name="CASETONES">#REF!</definedName>
    <definedName name="CASETONES_11">#REF!</definedName>
    <definedName name="CATALIZADOR_PINTUCOAT">#REF!</definedName>
    <definedName name="cau">#REF!</definedName>
    <definedName name="CAUDALES">[82]Hoja2!$A$1:$F$3077</definedName>
    <definedName name="causa" localSheetId="13">#REF!</definedName>
    <definedName name="causa" localSheetId="15">#REF!</definedName>
    <definedName name="causa">#REF!</definedName>
    <definedName name="CBLES" localSheetId="13">#REF!</definedName>
    <definedName name="CBLES" localSheetId="15">#REF!</definedName>
    <definedName name="CBLES">#REF!</definedName>
    <definedName name="CBLES1" localSheetId="13">#REF!</definedName>
    <definedName name="CBLES1" localSheetId="15">#REF!</definedName>
    <definedName name="CBLES1">#REF!</definedName>
    <definedName name="CBRDISEÑO">[83]SECTORIZACIÓN!$A$12:$G$20</definedName>
    <definedName name="CBWorkbookPriority" hidden="1">-1602700874</definedName>
    <definedName name="CC">[84]Personalizar!$G$22:$G$25</definedName>
    <definedName name="ccccc" localSheetId="13" hidden="1">{"TAB1",#N/A,TRUE,"GENERAL";"TAB2",#N/A,TRUE,"GENERAL";"TAB3",#N/A,TRUE,"GENERAL";"TAB4",#N/A,TRUE,"GENERAL";"TAB5",#N/A,TRUE,"GENERAL"}</definedName>
    <definedName name="ccccc" localSheetId="15" hidden="1">{"TAB1",#N/A,TRUE,"GENERAL";"TAB2",#N/A,TRUE,"GENERAL";"TAB3",#N/A,TRUE,"GENERAL";"TAB4",#N/A,TRUE,"GENERAL";"TAB5",#N/A,TRUE,"GENERAL"}</definedName>
    <definedName name="ccccc" localSheetId="12" hidden="1">{"TAB1",#N/A,TRUE,"GENERAL";"TAB2",#N/A,TRUE,"GENERAL";"TAB3",#N/A,TRUE,"GENERAL";"TAB4",#N/A,TRUE,"GENERAL";"TAB5",#N/A,TRUE,"GENERAL"}</definedName>
    <definedName name="ccccc" localSheetId="3" hidden="1">{"TAB1",#N/A,TRUE,"GENERAL";"TAB2",#N/A,TRUE,"GENERAL";"TAB3",#N/A,TRUE,"GENERAL";"TAB4",#N/A,TRUE,"GENERAL";"TAB5",#N/A,TRUE,"GENERAL"}</definedName>
    <definedName name="ccccc" hidden="1">{"TAB1",#N/A,TRUE,"GENERAL";"TAB2",#N/A,TRUE,"GENERAL";"TAB3",#N/A,TRUE,"GENERAL";"TAB4",#N/A,TRUE,"GENERAL";"TAB5",#N/A,TRUE,"GENERAL"}</definedName>
    <definedName name="CCCCCC">'[85]A. P. U.'!#REF!</definedName>
    <definedName name="CCT" localSheetId="13">#REF!</definedName>
    <definedName name="CCT" localSheetId="15">#REF!</definedName>
    <definedName name="CCT">#REF!</definedName>
    <definedName name="ccto210" localSheetId="13">#REF!</definedName>
    <definedName name="ccto210" localSheetId="15">#REF!</definedName>
    <definedName name="ccto210">#REF!</definedName>
    <definedName name="ccxdf" localSheetId="13">#REF!</definedName>
    <definedName name="ccxdf" localSheetId="15">#REF!</definedName>
    <definedName name="ccxdf">#REF!</definedName>
    <definedName name="cd">[86]Hoja1!$C$81</definedName>
    <definedName name="CD_Oficial">[53]Info!$C$38</definedName>
    <definedName name="cdcdc" localSheetId="13" hidden="1">{"via1",#N/A,TRUE,"general";"via2",#N/A,TRUE,"general";"via3",#N/A,TRUE,"general"}</definedName>
    <definedName name="cdcdc" localSheetId="15" hidden="1">{"via1",#N/A,TRUE,"general";"via2",#N/A,TRUE,"general";"via3",#N/A,TRUE,"general"}</definedName>
    <definedName name="cdcdc" localSheetId="12" hidden="1">{"via1",#N/A,TRUE,"general";"via2",#N/A,TRUE,"general";"via3",#N/A,TRUE,"general"}</definedName>
    <definedName name="cdcdc" localSheetId="3" hidden="1">{"via1",#N/A,TRUE,"general";"via2",#N/A,TRUE,"general";"via3",#N/A,TRUE,"general"}</definedName>
    <definedName name="cdcdc" hidden="1">{"via1",#N/A,TRUE,"general";"via2",#N/A,TRUE,"general";"via3",#N/A,TRUE,"general"}</definedName>
    <definedName name="CDCT" localSheetId="13">[45]PRESUPUESTO!$A$2</definedName>
    <definedName name="CDCT" localSheetId="15">[45]PRESUPUESTO!$A$2</definedName>
    <definedName name="CDCT">[78]PRESUPUESTO!$A$2</definedName>
    <definedName name="CDctrl">[61]CDItem!$G$8</definedName>
    <definedName name="CDE" localSheetId="13">#REF!</definedName>
    <definedName name="CDE" localSheetId="15">#REF!</definedName>
    <definedName name="CDE">#REF!</definedName>
    <definedName name="cdfgrtfd" localSheetId="13" hidden="1">#REF!</definedName>
    <definedName name="cdfgrtfd" localSheetId="15" hidden="1">#REF!</definedName>
    <definedName name="cdfgrtfd" hidden="1">#REF!</definedName>
    <definedName name="CDirecto">#REF!</definedName>
    <definedName name="CDSeguim" localSheetId="13">[45]SEGUIMIENTO!$G$30</definedName>
    <definedName name="CDSeguim" localSheetId="15">[45]SEGUIMIENTO!$G$30</definedName>
    <definedName name="CDSeguim">[78]SEGUIMIENTO!$G$30</definedName>
    <definedName name="CEBLANCO" localSheetId="13">#REF!</definedName>
    <definedName name="CEBLANCO" localSheetId="15">#REF!</definedName>
    <definedName name="CEBLANCO">#REF!</definedName>
    <definedName name="ceerf" localSheetId="13" hidden="1">{"TAB1",#N/A,TRUE,"GENERAL";"TAB2",#N/A,TRUE,"GENERAL";"TAB3",#N/A,TRUE,"GENERAL";"TAB4",#N/A,TRUE,"GENERAL";"TAB5",#N/A,TRUE,"GENERAL"}</definedName>
    <definedName name="ceerf" localSheetId="15" hidden="1">{"TAB1",#N/A,TRUE,"GENERAL";"TAB2",#N/A,TRUE,"GENERAL";"TAB3",#N/A,TRUE,"GENERAL";"TAB4",#N/A,TRUE,"GENERAL";"TAB5",#N/A,TRUE,"GENERAL"}</definedName>
    <definedName name="ceerf" localSheetId="12" hidden="1">{"TAB1",#N/A,TRUE,"GENERAL";"TAB2",#N/A,TRUE,"GENERAL";"TAB3",#N/A,TRUE,"GENERAL";"TAB4",#N/A,TRUE,"GENERAL";"TAB5",#N/A,TRUE,"GENERAL"}</definedName>
    <definedName name="ceerf" localSheetId="3" hidden="1">{"TAB1",#N/A,TRUE,"GENERAL";"TAB2",#N/A,TRUE,"GENERAL";"TAB3",#N/A,TRUE,"GENERAL";"TAB4",#N/A,TRUE,"GENERAL";"TAB5",#N/A,TRUE,"GENERAL"}</definedName>
    <definedName name="ceerf" hidden="1">{"TAB1",#N/A,TRUE,"GENERAL";"TAB2",#N/A,TRUE,"GENERAL";"TAB3",#N/A,TRUE,"GENERAL";"TAB4",#N/A,TRUE,"GENERAL";"TAB5",#N/A,TRUE,"GENERAL"}</definedName>
    <definedName name="CELADOR">#REF!</definedName>
    <definedName name="CEMENTBLAN.">#REF!</definedName>
    <definedName name="CEMENTBLAN._11">#REF!</definedName>
    <definedName name="CEMENTO">[87]Insum!$A$3:$H$63</definedName>
    <definedName name="Cemento_11" localSheetId="13">#REF!</definedName>
    <definedName name="Cemento_11" localSheetId="15">#REF!</definedName>
    <definedName name="Cemento_11">#REF!</definedName>
    <definedName name="Cemento_Blanco" localSheetId="13">#REF!</definedName>
    <definedName name="Cemento_Blanco" localSheetId="15">#REF!</definedName>
    <definedName name="Cemento_Blanco">#REF!</definedName>
    <definedName name="Cemento_Blanco_11" localSheetId="13">#REF!</definedName>
    <definedName name="Cemento_Blanco_11" localSheetId="15">#REF!</definedName>
    <definedName name="Cemento_Blanco_11">#REF!</definedName>
    <definedName name="CENEFAMALLA">#REF!</definedName>
    <definedName name="CENEFAMALLA_11">#REF!</definedName>
    <definedName name="Cerradura_de_perilla">#REF!</definedName>
    <definedName name="Cerradura_de_perilla_11">#REF!</definedName>
    <definedName name="cerramientoprovisional">[52]Presupuesto!#REF!</definedName>
    <definedName name="CGDI01" localSheetId="13">[12]Tablas!#REF!</definedName>
    <definedName name="CGDI01" localSheetId="15">[12]Tablas!#REF!</definedName>
    <definedName name="CGDI01">[12]Tablas!#REF!</definedName>
    <definedName name="CGDI02" localSheetId="13">[12]Tablas!#REF!</definedName>
    <definedName name="CGDI02" localSheetId="15">[12]Tablas!#REF!</definedName>
    <definedName name="CGDI02">[12]Tablas!#REF!</definedName>
    <definedName name="CGDI03" localSheetId="13">[12]Tablas!#REF!</definedName>
    <definedName name="CGDI03" localSheetId="15">[12]Tablas!#REF!</definedName>
    <definedName name="CGDI03">[12]Tablas!#REF!</definedName>
    <definedName name="CGDI04">[12]Tablas!#REF!</definedName>
    <definedName name="CGDI05">[12]Tablas!#REF!</definedName>
    <definedName name="CGDI06">[12]Tablas!#REF!</definedName>
    <definedName name="CGDI07">[12]Tablas!#REF!</definedName>
    <definedName name="CGDI08">[12]Tablas!#REF!</definedName>
    <definedName name="CGEX01">[12]Tablas!#REF!</definedName>
    <definedName name="CGEX02">[12]Tablas!#REF!</definedName>
    <definedName name="CGEX031">[12]Tablas!#REF!</definedName>
    <definedName name="CGEX04">[12]Tablas!#REF!</definedName>
    <definedName name="CGFI011">[12]Tablas!#REF!</definedName>
    <definedName name="CGFI012">[12]Tablas!#REF!</definedName>
    <definedName name="CGFI021">[12]Tablas!#REF!</definedName>
    <definedName name="CGFI022">[12]Tablas!#REF!</definedName>
    <definedName name="CGFI023">[12]Tablas!#REF!</definedName>
    <definedName name="CGFI024">[12]Tablas!#REF!</definedName>
    <definedName name="CGFI031">[12]Tablas!#REF!</definedName>
    <definedName name="CGFI032">[12]Tablas!#REF!</definedName>
    <definedName name="CGFI0331">[12]Tablas!#REF!</definedName>
    <definedName name="CGFI0332">[12]Tablas!#REF!</definedName>
    <definedName name="CGFI0333">[12]Tablas!#REF!</definedName>
    <definedName name="CGFI0334">[12]Tablas!#REF!</definedName>
    <definedName name="CGFI0335">[12]Tablas!#REF!</definedName>
    <definedName name="CGFI0341">[12]Tablas!#REF!</definedName>
    <definedName name="CGFI0343">[12]Tablas!#REF!</definedName>
    <definedName name="CGFI0344">[12]Tablas!#REF!</definedName>
    <definedName name="CGPR01">[12]Tablas!#REF!</definedName>
    <definedName name="CGPR021">[12]Tablas!#REF!</definedName>
    <definedName name="CGPR022">[12]Tablas!#REF!</definedName>
    <definedName name="CGPR023">[12]Tablas!#REF!</definedName>
    <definedName name="CGPR024">[12]Tablas!#REF!</definedName>
    <definedName name="CGPR031">[12]Tablas!#REF!</definedName>
    <definedName name="CGPR032">[12]Tablas!#REF!</definedName>
    <definedName name="CGPR0331">[12]Tablas!#REF!</definedName>
    <definedName name="CGPR0332">[12]Tablas!#REF!</definedName>
    <definedName name="CGPR0333">[12]Tablas!#REF!</definedName>
    <definedName name="CGPR041">[12]Tablas!#REF!</definedName>
    <definedName name="CGPR042">[12]Tablas!#REF!</definedName>
    <definedName name="CGPR043">[12]Tablas!#REF!</definedName>
    <definedName name="CGPR051">[12]Tablas!#REF!</definedName>
    <definedName name="CGPR052">[12]Tablas!#REF!</definedName>
    <definedName name="CGPR0531">[12]Tablas!#REF!</definedName>
    <definedName name="CGPR0532">[12]Tablas!#REF!</definedName>
    <definedName name="CGPR0533">[12]Tablas!#REF!</definedName>
    <definedName name="CGPR0534">[12]Tablas!#REF!</definedName>
    <definedName name="CGPR0541">[12]Tablas!#REF!</definedName>
    <definedName name="CGPR0542">[12]Tablas!#REF!</definedName>
    <definedName name="CGPR0543">[12]Tablas!#REF!</definedName>
    <definedName name="CGPR061">[12]Tablas!#REF!</definedName>
    <definedName name="CGPR062">[12]Tablas!#REF!</definedName>
    <definedName name="CGPR0621">[12]Tablas!#REF!</definedName>
    <definedName name="CGPR0622">[12]Tablas!#REF!</definedName>
    <definedName name="CGPR0631">[12]Tablas!#REF!</definedName>
    <definedName name="CGPR0632">[12]Tablas!#REF!</definedName>
    <definedName name="CGPR0633">[12]Tablas!#REF!</definedName>
    <definedName name="CGPR0641">[12]Tablas!#REF!</definedName>
    <definedName name="CGPR0642">[12]Tablas!#REF!</definedName>
    <definedName name="CGPR0643">[12]Tablas!#REF!</definedName>
    <definedName name="CGRF01">[12]Tablas!#REF!</definedName>
    <definedName name="CGRF02">[12]Tablas!#REF!</definedName>
    <definedName name="CGRF031">[12]Tablas!#REF!</definedName>
    <definedName name="CGRF032">[12]Tablas!#REF!</definedName>
    <definedName name="CGRF0331">[12]Tablas!#REF!</definedName>
    <definedName name="CGRF0332">[12]Tablas!#REF!</definedName>
    <definedName name="CGRF0333">[12]Tablas!#REF!</definedName>
    <definedName name="CGRF0334">[12]Tablas!#REF!</definedName>
    <definedName name="CGRF0335">[12]Tablas!#REF!</definedName>
    <definedName name="CGRF0336">[12]Tablas!#REF!</definedName>
    <definedName name="CGRF0337">[12]Tablas!#REF!</definedName>
    <definedName name="CGRF0338">[12]Tablas!#REF!</definedName>
    <definedName name="CGRF0341">[12]Tablas!#REF!</definedName>
    <definedName name="CGRF0342">[12]Tablas!#REF!</definedName>
    <definedName name="CGRF0343">[12]Tablas!#REF!</definedName>
    <definedName name="CGRF041">[12]Tablas!#REF!</definedName>
    <definedName name="CGRF042">[12]Tablas!#REF!</definedName>
    <definedName name="CGRF0431">[12]Tablas!#REF!</definedName>
    <definedName name="CGRF0432">[12]Tablas!#REF!</definedName>
    <definedName name="CGRF0433">[12]Tablas!#REF!</definedName>
    <definedName name="CGRF0441">[12]Tablas!#REF!</definedName>
    <definedName name="CGRF0442">[12]Tablas!#REF!</definedName>
    <definedName name="CGRF0443">[12]Tablas!#REF!</definedName>
    <definedName name="CGSM01">[12]Tablas!#REF!</definedName>
    <definedName name="CGSM02">[12]Tablas!#REF!</definedName>
    <definedName name="CGSM03">[12]Tablas!#REF!</definedName>
    <definedName name="CGSM04">[12]Tablas!#REF!</definedName>
    <definedName name="CGSM05">[12]Tablas!#REF!</definedName>
    <definedName name="CGSO011">[12]Tablas!#REF!</definedName>
    <definedName name="CGSO012">[12]Tablas!#REF!</definedName>
    <definedName name="CGSO013">[12]Tablas!#REF!</definedName>
    <definedName name="CGSO014">[12]Tablas!#REF!</definedName>
    <definedName name="CGSO02">[12]Tablas!#REF!</definedName>
    <definedName name="CGSO031">[12]Tablas!#REF!</definedName>
    <definedName name="CGSO032">[12]Tablas!#REF!</definedName>
    <definedName name="CGSO033">[12]Tablas!#REF!</definedName>
    <definedName name="CGSO034">[12]Tablas!#REF!</definedName>
    <definedName name="CGSO041">[12]Tablas!#REF!</definedName>
    <definedName name="CGSO042">[12]Tablas!#REF!</definedName>
    <definedName name="CGSO043">[12]Tablas!#REF!</definedName>
    <definedName name="CGSO044">[12]Tablas!#REF!</definedName>
    <definedName name="CGSO051">[12]Tablas!#REF!</definedName>
    <definedName name="CGSO052">[12]Tablas!#REF!</definedName>
    <definedName name="CGSO053">[12]Tablas!#REF!</definedName>
    <definedName name="CGSO054">[12]Tablas!#REF!</definedName>
    <definedName name="CGSO055">[12]Tablas!#REF!</definedName>
    <definedName name="CGSO061">[12]Tablas!#REF!</definedName>
    <definedName name="CGSO062">[12]Tablas!#REF!</definedName>
    <definedName name="CGSO063">[12]Tablas!#REF!</definedName>
    <definedName name="CGSO064">[12]Tablas!#REF!</definedName>
    <definedName name="CGTR011">[12]Tablas!#REF!</definedName>
    <definedName name="CGTR012">[12]Tablas!#REF!</definedName>
    <definedName name="CGTR021">[12]Tablas!#REF!</definedName>
    <definedName name="CGTR022">[12]Tablas!#REF!</definedName>
    <definedName name="CGTR023">[12]Tablas!#REF!</definedName>
    <definedName name="CGTR031">[12]Tablas!#REF!</definedName>
    <definedName name="CGTR032">[12]Tablas!#REF!</definedName>
    <definedName name="CGTR033">[12]Tablas!#REF!</definedName>
    <definedName name="CGTR034">[12]Tablas!#REF!</definedName>
    <definedName name="CGTR035">[12]Tablas!#REF!</definedName>
    <definedName name="CGTR036">[12]Tablas!#REF!</definedName>
    <definedName name="CGTR037">[12]Tablas!#REF!</definedName>
    <definedName name="CGTR038">[12]Tablas!#REF!</definedName>
    <definedName name="CGTR039">[12]Tablas!#REF!</definedName>
    <definedName name="CGTR041">[12]Tablas!#REF!</definedName>
    <definedName name="CGTR042">[12]Tablas!#REF!</definedName>
    <definedName name="CGTR043">[12]Tablas!#REF!</definedName>
    <definedName name="CGTR044">[12]Tablas!#REF!</definedName>
    <definedName name="CGTR051">[12]Tablas!#REF!</definedName>
    <definedName name="Ch" localSheetId="13">#REF!</definedName>
    <definedName name="Ch" localSheetId="15">#REF!</definedName>
    <definedName name="Ch">#REF!</definedName>
    <definedName name="CHEQUE3_4" localSheetId="13">#REF!</definedName>
    <definedName name="CHEQUE3_4" localSheetId="15">#REF!</definedName>
    <definedName name="CHEQUE3_4">#REF!</definedName>
    <definedName name="CHEQUE3_4_11" localSheetId="13">#REF!</definedName>
    <definedName name="CHEQUE3_4_11" localSheetId="15">#REF!</definedName>
    <definedName name="CHEQUE3_4_11">#REF!</definedName>
    <definedName name="CHINA">#REF!</definedName>
    <definedName name="China_11">#REF!</definedName>
    <definedName name="CHK_PU">'[3]7422CW00'!#REF!</definedName>
    <definedName name="CHP" localSheetId="13">#REF!</definedName>
    <definedName name="CHP" localSheetId="15">#REF!</definedName>
    <definedName name="CHP">#REF!</definedName>
    <definedName name="christian" localSheetId="9">[14]!_xlbgnm.ane7</definedName>
    <definedName name="christian" localSheetId="4">[14]!_xlbgnm.ane7</definedName>
    <definedName name="christian">[14]!_xlbgnm.ane7</definedName>
    <definedName name="CIELORASOTOT" localSheetId="13">#REF!</definedName>
    <definedName name="CIELORASOTOT" localSheetId="15">#REF!</definedName>
    <definedName name="CIELORASOTOT">#REF!</definedName>
    <definedName name="CIELORASOTOT_11" localSheetId="13">#REF!</definedName>
    <definedName name="CIELORASOTOT_11" localSheetId="15">#REF!</definedName>
    <definedName name="CIELORASOTOT_11">#REF!</definedName>
    <definedName name="CILINDRO_COMPACTADOR_DE_6_TONELADAS" localSheetId="13">#REF!</definedName>
    <definedName name="CILINDRO_COMPACTADOR_DE_6_TONELADAS" localSheetId="15">#REF!</definedName>
    <definedName name="CILINDRO_COMPACTADOR_DE_6_TONELADAS">#REF!</definedName>
    <definedName name="CINTA_REFL.ALT.INTENS.SEM." localSheetId="13">#REF!</definedName>
    <definedName name="CINTA_REFL.ALT.INTENS.SEM." localSheetId="15">#REF!</definedName>
    <definedName name="CINTA_REFL.ALT.INTENS.SEM.">#REF!</definedName>
    <definedName name="CISNEROS">#REF!</definedName>
    <definedName name="cjsa" hidden="1">#REF!</definedName>
    <definedName name="CL">#REF!</definedName>
    <definedName name="clase">#REF!</definedName>
    <definedName name="clavos">#REF!</definedName>
    <definedName name="CLOSETTOT">#REF!</definedName>
    <definedName name="CLOSETTOT_11">#REF!</definedName>
    <definedName name="cmf">[88]Hoja1!$C$27</definedName>
    <definedName name="CMIBLE" localSheetId="13">#REF!</definedName>
    <definedName name="CMIBLE" localSheetId="15">#REF!</definedName>
    <definedName name="CMIBLE">#REF!</definedName>
    <definedName name="CMIBLE1" localSheetId="13">#REF!</definedName>
    <definedName name="CMIBLE1" localSheetId="15">#REF!</definedName>
    <definedName name="CMIBLE1">#REF!</definedName>
    <definedName name="co" localSheetId="13">#REF!</definedName>
    <definedName name="co" localSheetId="15">#REF!</definedName>
    <definedName name="co">#REF!</definedName>
    <definedName name="Cod" localSheetId="13">#REF!</definedName>
    <definedName name="Cod" localSheetId="15">#REF!</definedName>
    <definedName name="Cod">#REF!</definedName>
    <definedName name="CodActEco">[11]EMPRESA!$F$10</definedName>
    <definedName name="codigo" localSheetId="13">#REF!,#REF!</definedName>
    <definedName name="codigo" localSheetId="15">#REF!,#REF!</definedName>
    <definedName name="codigo">#REF!,#REF!</definedName>
    <definedName name="CodigoInversion" localSheetId="13">#REF!</definedName>
    <definedName name="CodigoInversion" localSheetId="15">#REF!</definedName>
    <definedName name="CodigoInversion">#REF!</definedName>
    <definedName name="CodigoProyecto" localSheetId="13">#REF!</definedName>
    <definedName name="CodigoProyecto" localSheetId="15">#REF!</definedName>
    <definedName name="CodigoProyecto">#REF!</definedName>
    <definedName name="Codigos" localSheetId="13">#REF!</definedName>
    <definedName name="Codigos" localSheetId="15">#REF!</definedName>
    <definedName name="Codigos">#REF!</definedName>
    <definedName name="Codo_Pres.._1">#REF!</definedName>
    <definedName name="Codo_Pres.._1_11">#REF!</definedName>
    <definedName name="Codo_Pres._1_2">#REF!</definedName>
    <definedName name="Codo_Pres._1_2_11">#REF!</definedName>
    <definedName name="Codo_Pres._3_4">#REF!</definedName>
    <definedName name="Codo_Pres._3_4_11">#REF!</definedName>
    <definedName name="Codo_Sanit._2">#REF!</definedName>
    <definedName name="Codo_Sanit._2_11">#REF!</definedName>
    <definedName name="Codo_Sanit._3">#REF!</definedName>
    <definedName name="Codo_Sanit._3_11">#REF!</definedName>
    <definedName name="Codo_Sanit._4">#REF!</definedName>
    <definedName name="Codo_Sanit._4_11">#REF!</definedName>
    <definedName name="CODOS">#REF!</definedName>
    <definedName name="coe">#REF!</definedName>
    <definedName name="cogvsiruj">[60]COMPARATIVO!#REF!</definedName>
    <definedName name="COLAMARRE2" localSheetId="13">#REF!</definedName>
    <definedName name="COLAMARRE2" localSheetId="15">#REF!</definedName>
    <definedName name="COLAMARRE2">#REF!</definedName>
    <definedName name="COLAMARRE2_11" localSheetId="13">#REF!</definedName>
    <definedName name="COLAMARRE2_11" localSheetId="15">#REF!</definedName>
    <definedName name="COLAMARRE2_11">#REF!</definedName>
    <definedName name="COLON" localSheetId="13">#REF!</definedName>
    <definedName name="COLON" localSheetId="15">#REF!</definedName>
    <definedName name="COLON">#REF!</definedName>
    <definedName name="ColTap">'[28]Coloc. e Interc. Tapones'!$E$1:$E$65536</definedName>
    <definedName name="COLUMNA20X20" localSheetId="13">#REF!</definedName>
    <definedName name="COLUMNA20X20" localSheetId="15">#REF!</definedName>
    <definedName name="COLUMNA20X20">#REF!</definedName>
    <definedName name="COLUMNA20X20_11" localSheetId="13">#REF!</definedName>
    <definedName name="COLUMNA20X20_11" localSheetId="15">#REF!</definedName>
    <definedName name="COLUMNA20X20_11">#REF!</definedName>
    <definedName name="COLUMNAS20X30" localSheetId="13">#REF!</definedName>
    <definedName name="COLUMNAS20X30" localSheetId="15">#REF!</definedName>
    <definedName name="COLUMNAS20X30">#REF!</definedName>
    <definedName name="COLUMNAS20X30_11">#REF!</definedName>
    <definedName name="Com">'[67]LIQUIDA-NOMINA'!$AL$4</definedName>
    <definedName name="COMIDA" localSheetId="13">#REF!</definedName>
    <definedName name="COMIDA" localSheetId="15">#REF!</definedName>
    <definedName name="COMIDA">#REF!</definedName>
    <definedName name="compactacion" localSheetId="13">#REF!</definedName>
    <definedName name="compactacion" localSheetId="15">#REF!</definedName>
    <definedName name="compactacion">#REF!</definedName>
    <definedName name="Compactador_Bomag_15_ton." localSheetId="13">#REF!</definedName>
    <definedName name="Compactador_Bomag_15_ton." localSheetId="15">#REF!</definedName>
    <definedName name="Compactador_Bomag_15_ton.">#REF!</definedName>
    <definedName name="Compactador_Bomag_15_ton._11">#REF!</definedName>
    <definedName name="COMPACTADOR_DE_LLANTA" localSheetId="13">#REF!</definedName>
    <definedName name="COMPACTADOR_DE_LLANTA" localSheetId="15">#REF!</definedName>
    <definedName name="COMPACTADOR_DE_LLANTA">#REF!</definedName>
    <definedName name="Compactador_Patecabra">#REF!</definedName>
    <definedName name="Compactador_Patecabra_11">#REF!</definedName>
    <definedName name="COMPRESOR" localSheetId="13">#REF!</definedName>
    <definedName name="COMPRESOR" localSheetId="15">#REF!</definedName>
    <definedName name="COMPRESOR">#REF!</definedName>
    <definedName name="COMPRESOR_DE_DOS_MARTILLOS">#REF!</definedName>
    <definedName name="COMPRESOR_DE_UN_MARTILLO">#REF!</definedName>
    <definedName name="Compresores">#REF!</definedName>
    <definedName name="CONCRE123">#REF!</definedName>
    <definedName name="CONCRE124">#REF!</definedName>
    <definedName name="CONCRE124_11">#REF!</definedName>
    <definedName name="concre15">#REF!</definedName>
    <definedName name="CONCRE25">#REF!</definedName>
    <definedName name="CONCRE3">#REF!</definedName>
    <definedName name="CONCRE3_11">#REF!</definedName>
    <definedName name="concre3000">#REF!</definedName>
    <definedName name="concre35">#REF!</definedName>
    <definedName name="CONCRETO">#REF!</definedName>
    <definedName name="CONCRETO_1_2_3">#REF!</definedName>
    <definedName name="CONCRETO_1_2_3_11">#REF!</definedName>
    <definedName name="CONCRETO_1_2_4">#REF!</definedName>
    <definedName name="CONCRETO_1_2_4_11">#REF!</definedName>
    <definedName name="CONCRETO_1_3_5">#REF!</definedName>
    <definedName name="CONCRETO_1_3_5_11">#REF!</definedName>
    <definedName name="CONCRETO_1_4_8">#REF!</definedName>
    <definedName name="CONCRETO_1_4_8_11">#REF!</definedName>
    <definedName name="Concreto_3000_0.40">#REF!</definedName>
    <definedName name="Concreto_4000">#REF!</definedName>
    <definedName name="Concreto_4000_0.40">#REF!</definedName>
    <definedName name="Concreto_4000_0.40_Auto">#REF!</definedName>
    <definedName name="Concreto_4000_0.40_Auto_Retrac_Fibra">#REF!</definedName>
    <definedName name="CONCRETO_ASFALTICO">#REF!</definedName>
    <definedName name="CONCRETO_CICLOPEO">#REF!</definedName>
    <definedName name="CONCRETO_CICLOPEO_11">#REF!</definedName>
    <definedName name="CONCRETO_CLASE_F">#REF!</definedName>
    <definedName name="CONCRETO_PREMEZCLADO_MR_3">#REF!</definedName>
    <definedName name="CONCRETO0_05">#REF!</definedName>
    <definedName name="CONCRETO0_05_11">#REF!</definedName>
    <definedName name="concreto30">[89]unitario!$G$1165</definedName>
    <definedName name="concretoplaca" localSheetId="13">#REF!</definedName>
    <definedName name="concretoplaca" localSheetId="15">#REF!</definedName>
    <definedName name="concretoplaca">#REF!</definedName>
    <definedName name="CONDUCTOR" localSheetId="13">#REF!</definedName>
    <definedName name="CONDUCTOR" localSheetId="15">#REF!</definedName>
    <definedName name="CONDUCTOR">#REF!</definedName>
    <definedName name="conexiondomiciliaria" localSheetId="13">#REF!</definedName>
    <definedName name="conexiondomiciliaria" localSheetId="15">#REF!</definedName>
    <definedName name="conexiondomiciliaria">#REF!</definedName>
    <definedName name="ConseqCat">0</definedName>
    <definedName name="ConseqForMitRisk">3</definedName>
    <definedName name="CONT">'[90]DATOS CONTRATO'!$G$13</definedName>
    <definedName name="CONTADOR" localSheetId="13">#REF!</definedName>
    <definedName name="CONTADOR" localSheetId="15">#REF!</definedName>
    <definedName name="CONTADOR">#REF!</definedName>
    <definedName name="Contratante">'[11]DATOS CONTRATO'!$E$6</definedName>
    <definedName name="CONTRATO">[67]CONTRATO!$E$8</definedName>
    <definedName name="Contreto_3000" localSheetId="13">#REF!</definedName>
    <definedName name="Contreto_3000" localSheetId="15">#REF!</definedName>
    <definedName name="Contreto_3000">#REF!</definedName>
    <definedName name="COPIA" localSheetId="13">'AIU '!ERR</definedName>
    <definedName name="COPIA" localSheetId="15">'AIU  (2)'!ERR</definedName>
    <definedName name="COPIA" localSheetId="12">'Analisis Mano Obra'!ERR</definedName>
    <definedName name="COPIA">[0]!ERR</definedName>
    <definedName name="COPIA1" localSheetId="13">#REF!</definedName>
    <definedName name="COPIA1" localSheetId="15">#REF!</definedName>
    <definedName name="COPIA1" localSheetId="12">#REF!</definedName>
    <definedName name="COPIA1">#REF!</definedName>
    <definedName name="COPIA2" localSheetId="13">#REF!</definedName>
    <definedName name="COPIA2" localSheetId="15">#REF!</definedName>
    <definedName name="COPIA2" localSheetId="12">#REF!</definedName>
    <definedName name="COPIA2">#REF!</definedName>
    <definedName name="copiao4" localSheetId="13">'AIU '!ERR</definedName>
    <definedName name="copiao4" localSheetId="15">'AIU  (2)'!ERR</definedName>
    <definedName name="copiao4" localSheetId="12">'Analisis Mano Obra'!ERR</definedName>
    <definedName name="copiao4">[0]!ERR</definedName>
    <definedName name="corri" localSheetId="13">'AIU '!ERR</definedName>
    <definedName name="corri" localSheetId="15">'AIU  (2)'!ERR</definedName>
    <definedName name="corri" localSheetId="12">'Analisis Mano Obra'!ERR</definedName>
    <definedName name="corri">[0]!ERR</definedName>
    <definedName name="CORTADORA_DE_PAVIMENTO_DE_4_A_7_CM" localSheetId="13">#REF!</definedName>
    <definedName name="CORTADORA_DE_PAVIMENTO_DE_4_A_7_CM" localSheetId="15">#REF!</definedName>
    <definedName name="CORTADORA_DE_PAVIMENTO_DE_4_A_7_CM" localSheetId="12">#REF!</definedName>
    <definedName name="CORTADORA_DE_PAVIMENTO_DE_4_A_7_CM">#REF!</definedName>
    <definedName name="Corte">[56]APO!$T$3</definedName>
    <definedName name="corterocoso" localSheetId="13">#REF!</definedName>
    <definedName name="corterocoso" localSheetId="15">#REF!</definedName>
    <definedName name="corterocoso">#REF!</definedName>
    <definedName name="COSTO_FRENTE">[91]BITACORA!$E$1:$E$65536</definedName>
    <definedName name="costo2" localSheetId="13" hidden="1">#REF!</definedName>
    <definedName name="costo2" localSheetId="15" hidden="1">#REF!</definedName>
    <definedName name="costo2" hidden="1">#REF!</definedName>
    <definedName name="COSTODIRECTO" localSheetId="13">#REF!</definedName>
    <definedName name="COSTODIRECTO" localSheetId="15">#REF!</definedName>
    <definedName name="COSTODIRECTO">#REF!</definedName>
    <definedName name="COSTOS" localSheetId="13">[92]TARIFAS!$A$1:$F$52</definedName>
    <definedName name="COSTOS" localSheetId="15">[92]TARIFAS!$A$1:$F$52</definedName>
    <definedName name="COSTOS">[93]TARIFAS!$A$1:$F$52</definedName>
    <definedName name="cp" localSheetId="13">#REF!</definedName>
    <definedName name="cp" localSheetId="15">#REF!</definedName>
    <definedName name="cp">#REF!</definedName>
    <definedName name="CRIT" localSheetId="13">#REF!</definedName>
    <definedName name="CRIT" localSheetId="15">#REF!</definedName>
    <definedName name="CRIT">#REF!</definedName>
    <definedName name="CRIT_APIAY" localSheetId="13">#REF!</definedName>
    <definedName name="CRIT_APIAY" localSheetId="15">#REF!</definedName>
    <definedName name="CRIT_APIAY">#REF!</definedName>
    <definedName name="CRIT_CHICHI" localSheetId="13">#REF!</definedName>
    <definedName name="CRIT_CHICHI" localSheetId="15">#REF!</definedName>
    <definedName name="CRIT_CHICHI">#REF!</definedName>
    <definedName name="CRIT_CHICHI1">#REF!</definedName>
    <definedName name="CRIT_DOL">#REF!</definedName>
    <definedName name="CRIT_DOL1">#REF!</definedName>
    <definedName name="CRIT1">#REF!</definedName>
    <definedName name="Criteria_MI">[94]civ_roma!$C$803:$G$804</definedName>
    <definedName name="_xlnm.Criteria" localSheetId="13">'[35]AC2-AG96'!#REF!</definedName>
    <definedName name="_xlnm.Criteria" localSheetId="15">'[35]AC2-AG96'!#REF!</definedName>
    <definedName name="_xlnm.Criteria">'[35]AC2-AG96'!#REF!</definedName>
    <definedName name="Criterios_IM" localSheetId="13">'[3]7422CW00'!#REF!</definedName>
    <definedName name="Criterios_IM" localSheetId="15">'[3]7422CW00'!#REF!</definedName>
    <definedName name="Criterios_IM">'[3]7422CW00'!#REF!</definedName>
    <definedName name="Criticidad">[95]Tabla!$A$1:$A$5</definedName>
    <definedName name="CronogFechaFin" localSheetId="13">[45]CRONOGRAMA!$BN$11</definedName>
    <definedName name="CronogFechaFin" localSheetId="15">[45]CRONOGRAMA!$BN$11</definedName>
    <definedName name="CronogFechaFin">[78]CRONOGRAMA!$BN$11</definedName>
    <definedName name="CronogFechaInic" localSheetId="13">[45]CRONOGRAMA!$BN$10</definedName>
    <definedName name="CronogFechaInic" localSheetId="15">[45]CRONOGRAMA!$BN$10</definedName>
    <definedName name="CronogFechaInic">[78]CRONOGRAMA!$BN$10</definedName>
    <definedName name="cronoinversion">#N/A</definedName>
    <definedName name="cs" localSheetId="13">#REF!</definedName>
    <definedName name="cs" localSheetId="15">#REF!</definedName>
    <definedName name="cs">#REF!</definedName>
    <definedName name="CS_AVG_SIZE" localSheetId="13">#REF!</definedName>
    <definedName name="CS_AVG_SIZE" localSheetId="15">#REF!</definedName>
    <definedName name="CS_AVG_SIZE">#REF!</definedName>
    <definedName name="CS_WELDING" localSheetId="13">#REF!</definedName>
    <definedName name="CS_WELDING" localSheetId="15">#REF!</definedName>
    <definedName name="CS_WELDING">#REF!</definedName>
    <definedName name="CTA">#REF!</definedName>
    <definedName name="CTE">#REF!</definedName>
    <definedName name="CTR">'[3]7422CW00'!#REF!</definedName>
    <definedName name="CTRPAG">'[3]7422CW00'!#REF!</definedName>
    <definedName name="CUAALB">[96]CUADRILLAS!$D$73</definedName>
    <definedName name="CUACON">[96]CUADRILLAS!$D$62</definedName>
    <definedName name="CUADRI1" localSheetId="13">#REF!</definedName>
    <definedName name="CUADRI1" localSheetId="15">#REF!</definedName>
    <definedName name="CUADRI1">#REF!</definedName>
    <definedName name="CUADRI1_11" localSheetId="13">#REF!</definedName>
    <definedName name="CUADRI1_11" localSheetId="15">#REF!</definedName>
    <definedName name="CUADRI1_11">#REF!</definedName>
    <definedName name="CUADRI2" localSheetId="13">#REF!</definedName>
    <definedName name="CUADRI2" localSheetId="15">#REF!</definedName>
    <definedName name="CUADRI2">#REF!</definedName>
    <definedName name="CUADRI2_11">#REF!</definedName>
    <definedName name="CUADRI3">#REF!</definedName>
    <definedName name="CUADRI3_11">#REF!</definedName>
    <definedName name="CUADRI4">#REF!</definedName>
    <definedName name="CUADRI4_11">#REF!</definedName>
    <definedName name="CUADRI5">#REF!</definedName>
    <definedName name="CUADRI5_11">#REF!</definedName>
    <definedName name="CUADRI6">#REF!</definedName>
    <definedName name="CUADRI6_11">#REF!</definedName>
    <definedName name="CUADRI7">#REF!</definedName>
    <definedName name="CUADRI7_11">#REF!</definedName>
    <definedName name="CUADRI9">#REF!</definedName>
    <definedName name="CUADRI9_11">#REF!</definedName>
    <definedName name="Cuadrilla_A">#REF!</definedName>
    <definedName name="Cuadrilla_A_11">#REF!</definedName>
    <definedName name="Cuadrilla_B">#REF!</definedName>
    <definedName name="Cuadrilla_B_11">#REF!</definedName>
    <definedName name="Cuadrilla_C">#REF!</definedName>
    <definedName name="Cuadrilla_C_11">#REF!</definedName>
    <definedName name="Cuadrilla_D">#REF!</definedName>
    <definedName name="Cuadrilla_D_11">#REF!</definedName>
    <definedName name="Cuadrilla_E">#REF!</definedName>
    <definedName name="Cuadrilla_E_11">#REF!</definedName>
    <definedName name="Cuadrilla_G">#REF!</definedName>
    <definedName name="Cuadrilla_G_11">#REF!</definedName>
    <definedName name="Cuadrilla_P">#REF!</definedName>
    <definedName name="Cuadrilla_P_11">#REF!</definedName>
    <definedName name="Cuadrilla_T">#REF!</definedName>
    <definedName name="Cuadrilla_T_11">#REF!</definedName>
    <definedName name="cuadrillaa1">[89]PERSONAL!$D$22</definedName>
    <definedName name="cuadrillaa2">[89]PERSONAL!$D$27</definedName>
    <definedName name="cuadrillac1">[89]PERSONAL!$D$45</definedName>
    <definedName name="Cuadrillas" localSheetId="13">#REF!</definedName>
    <definedName name="Cuadrillas" localSheetId="15">#REF!</definedName>
    <definedName name="Cuadrillas">#REF!</definedName>
    <definedName name="CUADRO">#N/A</definedName>
    <definedName name="CUAER" localSheetId="13">#REF!</definedName>
    <definedName name="CUAER" localSheetId="15">#REF!</definedName>
    <definedName name="CUAER">#REF!</definedName>
    <definedName name="CUAEXC">[96]CUADRILLAS!$D$49</definedName>
    <definedName name="cual" localSheetId="13">#REF!</definedName>
    <definedName name="cual" localSheetId="15">#REF!</definedName>
    <definedName name="cual">#REF!</definedName>
    <definedName name="CUAL_10">#N/A</definedName>
    <definedName name="CUAL_3">#N/A</definedName>
    <definedName name="CUAL_4">#N/A</definedName>
    <definedName name="CUAL_5">#N/A</definedName>
    <definedName name="CUAL_6">#N/A</definedName>
    <definedName name="CUAL_7">#N/A</definedName>
    <definedName name="CUAL_8">#N/A</definedName>
    <definedName name="CUAL_9">#N/A</definedName>
    <definedName name="CUAMAM" localSheetId="13">#REF!</definedName>
    <definedName name="CUAMAM" localSheetId="15">#REF!</definedName>
    <definedName name="CUAMAM">#REF!</definedName>
    <definedName name="CUAPLO" localSheetId="13">#REF!</definedName>
    <definedName name="CUAPLO" localSheetId="15">#REF!</definedName>
    <definedName name="CUAPLO">#REF!</definedName>
    <definedName name="CUARTON" localSheetId="13">[19]MAT!#REF!</definedName>
    <definedName name="CUARTON" localSheetId="15">[19]MAT!#REF!</definedName>
    <definedName name="CUARTON">[19]MAT!#REF!</definedName>
    <definedName name="CUARTON_2__x4__x300_OTOBO" localSheetId="13">#REF!</definedName>
    <definedName name="CUARTON_2__x4__x300_OTOBO" localSheetId="15">#REF!</definedName>
    <definedName name="CUARTON_2__x4__x300_OTOBO">#REF!</definedName>
    <definedName name="CUATOP" localSheetId="13">#REF!</definedName>
    <definedName name="CUATOP" localSheetId="15">#REF!</definedName>
    <definedName name="CUATOP">#REF!</definedName>
    <definedName name="CUATOPO" localSheetId="13">#REF!</definedName>
    <definedName name="CUATOPO" localSheetId="15">#REF!</definedName>
    <definedName name="CUATOPO">#REF!</definedName>
    <definedName name="Cubierta_Angulo_1_x1_x1_8">#REF!</definedName>
    <definedName name="Cubierta_Angulo_1_x1_x1_8_11">#REF!</definedName>
    <definedName name="Cubierta_Angulo_1_x1_x3_16">#REF!</definedName>
    <definedName name="Cubierta_Angulo_1_x1_x3_16_11">#REF!</definedName>
    <definedName name="Cubierta_Angulo_11_2_x11_2_x1_4">#REF!</definedName>
    <definedName name="Cubierta_Angulo_11_2_x11_2_x1_4_11">#REF!</definedName>
    <definedName name="Cubierta_Angulo_11_2_x11_2_x3_16">#REF!</definedName>
    <definedName name="Cubierta_Angulo_11_2_x11_2_x3_16_11">#REF!</definedName>
    <definedName name="Cubierta_Platina_21_2x21_2x1_8">#REF!</definedName>
    <definedName name="Cubierta_Platina_21_2x21_2x1_8_11">#REF!</definedName>
    <definedName name="Cubierta_Platina_250mmx250mmx3_8">#REF!</definedName>
    <definedName name="Cubierta_Platina_250mmx250mmx3_8_11">#REF!</definedName>
    <definedName name="Cubierta_Platina_380mmx200mmx3_8">#REF!</definedName>
    <definedName name="Cubierta_Platina_380mmx200mmx3_8_11">#REF!</definedName>
    <definedName name="Cubierta_Soldadura">#REF!</definedName>
    <definedName name="Cubierta_Soldadura_11">#REF!</definedName>
    <definedName name="CUBIERTATOTAL">#REF!</definedName>
    <definedName name="CUBIERTATOTAL_11">#REF!</definedName>
    <definedName name="CUBS" localSheetId="13">#REF!</definedName>
    <definedName name="CUBS" localSheetId="15">#REF!</definedName>
    <definedName name="CUBS">#REF!</definedName>
    <definedName name="CUNET" localSheetId="13" hidden="1">{"via1",#N/A,TRUE,"general";"via2",#N/A,TRUE,"general";"via3",#N/A,TRUE,"general"}</definedName>
    <definedName name="CUNET" localSheetId="15" hidden="1">{"via1",#N/A,TRUE,"general";"via2",#N/A,TRUE,"general";"via3",#N/A,TRUE,"general"}</definedName>
    <definedName name="CUNET" localSheetId="12" hidden="1">{"via1",#N/A,TRUE,"general";"via2",#N/A,TRUE,"general";"via3",#N/A,TRUE,"general"}</definedName>
    <definedName name="CUNET" localSheetId="3" hidden="1">{"via1",#N/A,TRUE,"general";"via2",#N/A,TRUE,"general";"via3",#N/A,TRUE,"general"}</definedName>
    <definedName name="CUNET" hidden="1">{"via1",#N/A,TRUE,"general";"via2",#N/A,TRUE,"general";"via3",#N/A,TRUE,"general"}</definedName>
    <definedName name="cuneta">#REF!</definedName>
    <definedName name="CUNETAS1">[97]Hoja2!$A$2:$B$7</definedName>
    <definedName name="CUNIZQ">'[98]Listado de Obras de Arte La Ye'!$CO$4:$CP$3075</definedName>
    <definedName name="Curva_PVC_1" localSheetId="13">#REF!</definedName>
    <definedName name="Curva_PVC_1" localSheetId="15">#REF!</definedName>
    <definedName name="Curva_PVC_1">#REF!</definedName>
    <definedName name="Curva_PVC_1_11" localSheetId="13">#REF!</definedName>
    <definedName name="Curva_PVC_1_11" localSheetId="15">#REF!</definedName>
    <definedName name="Curva_PVC_1_11">#REF!</definedName>
    <definedName name="Curva_PVC_1_2" localSheetId="13">#REF!</definedName>
    <definedName name="Curva_PVC_1_2" localSheetId="15">#REF!</definedName>
    <definedName name="Curva_PVC_1_2">#REF!</definedName>
    <definedName name="Curva_PVC_1_2_11">#REF!</definedName>
    <definedName name="Curva_PVC_3_4">#REF!</definedName>
    <definedName name="Curva_PVC_3_4_11">#REF!</definedName>
    <definedName name="Customize" localSheetId="13">[84]!Customize</definedName>
    <definedName name="Customize" localSheetId="15">[84]!Customize</definedName>
    <definedName name="Customize" localSheetId="9">[84]!Customize</definedName>
    <definedName name="Customize" localSheetId="4">[84]!Customize</definedName>
    <definedName name="Customize">[84]!Customize</definedName>
    <definedName name="cv" localSheetId="13">#REF!</definedName>
    <definedName name="cv" localSheetId="15">#REF!</definedName>
    <definedName name="cv" localSheetId="3" hidden="1">{"TAB1",#N/A,TRUE,"GENERAL";"TAB2",#N/A,TRUE,"GENERAL";"TAB3",#N/A,TRUE,"GENERAL";"TAB4",#N/A,TRUE,"GENERAL";"TAB5",#N/A,TRUE,"GENERAL"}</definedName>
    <definedName name="cv">#REF!</definedName>
    <definedName name="CVa">'[28]Cambio de Valv.'!$E$1:$E$65536</definedName>
    <definedName name="cvbcvbf" localSheetId="13" hidden="1">{#N/A,#N/A,TRUE,"INGENIERIA";#N/A,#N/A,TRUE,"COMPRAS";#N/A,#N/A,TRUE,"DIRECCION";#N/A,#N/A,TRUE,"RESUMEN"}</definedName>
    <definedName name="cvbcvbf" localSheetId="15" hidden="1">{#N/A,#N/A,TRUE,"INGENIERIA";#N/A,#N/A,TRUE,"COMPRAS";#N/A,#N/A,TRUE,"DIRECCION";#N/A,#N/A,TRUE,"RESUMEN"}</definedName>
    <definedName name="cvbcvbf" localSheetId="12" hidden="1">{#N/A,#N/A,TRUE,"INGENIERIA";#N/A,#N/A,TRUE,"COMPRAS";#N/A,#N/A,TRUE,"DIRECCION";#N/A,#N/A,TRUE,"RESUMEN"}</definedName>
    <definedName name="cvbcvbf" hidden="1">{#N/A,#N/A,TRUE,"INGENIERIA";#N/A,#N/A,TRUE,"COMPRAS";#N/A,#N/A,TRUE,"DIRECCION";#N/A,#N/A,TRUE,"RESUMEN"}</definedName>
    <definedName name="cvfdre" localSheetId="13">#REF!</definedName>
    <definedName name="cvfdre" localSheetId="15">#REF!</definedName>
    <definedName name="cvfdre">#REF!</definedName>
    <definedName name="cvfvd" localSheetId="13" hidden="1">{"via1",#N/A,TRUE,"general";"via2",#N/A,TRUE,"general";"via3",#N/A,TRUE,"general"}</definedName>
    <definedName name="cvfvd" localSheetId="15" hidden="1">{"via1",#N/A,TRUE,"general";"via2",#N/A,TRUE,"general";"via3",#N/A,TRUE,"general"}</definedName>
    <definedName name="cvfvd" localSheetId="12" hidden="1">{"via1",#N/A,TRUE,"general";"via2",#N/A,TRUE,"general";"via3",#N/A,TRUE,"general"}</definedName>
    <definedName name="cvfvd" localSheetId="3" hidden="1">{"via1",#N/A,TRUE,"general";"via2",#N/A,TRUE,"general";"via3",#N/A,TRUE,"general"}</definedName>
    <definedName name="cvfvd" hidden="1">{"via1",#N/A,TRUE,"general";"via2",#N/A,TRUE,"general";"via3",#N/A,TRUE,"general"}</definedName>
    <definedName name="cvn" localSheetId="13" hidden="1">{"TAB1",#N/A,TRUE,"GENERAL";"TAB2",#N/A,TRUE,"GENERAL";"TAB3",#N/A,TRUE,"GENERAL";"TAB4",#N/A,TRUE,"GENERAL";"TAB5",#N/A,TRUE,"GENERAL"}</definedName>
    <definedName name="cvn" localSheetId="15" hidden="1">{"TAB1",#N/A,TRUE,"GENERAL";"TAB2",#N/A,TRUE,"GENERAL";"TAB3",#N/A,TRUE,"GENERAL";"TAB4",#N/A,TRUE,"GENERAL";"TAB5",#N/A,TRUE,"GENERAL"}</definedName>
    <definedName name="cvn" localSheetId="12" hidden="1">{"TAB1",#N/A,TRUE,"GENERAL";"TAB2",#N/A,TRUE,"GENERAL";"TAB3",#N/A,TRUE,"GENERAL";"TAB4",#N/A,TRUE,"GENERAL";"TAB5",#N/A,TRUE,"GENERAL"}</definedName>
    <definedName name="cvn" localSheetId="3" hidden="1">{"TAB1",#N/A,TRUE,"GENERAL";"TAB2",#N/A,TRUE,"GENERAL";"TAB3",#N/A,TRUE,"GENERAL";"TAB4",#N/A,TRUE,"GENERAL";"TAB5",#N/A,TRUE,"GENERAL"}</definedName>
    <definedName name="cvn" hidden="1">{"TAB1",#N/A,TRUE,"GENERAL";"TAB2",#N/A,TRUE,"GENERAL";"TAB3",#N/A,TRUE,"GENERAL";"TAB4",#N/A,TRUE,"GENERAL";"TAB5",#N/A,TRUE,"GENERAL"}</definedName>
    <definedName name="CVXC" localSheetId="13" hidden="1">{"via1",#N/A,TRUE,"general";"via2",#N/A,TRUE,"general";"via3",#N/A,TRUE,"general"}</definedName>
    <definedName name="CVXC" localSheetId="15" hidden="1">{"via1",#N/A,TRUE,"general";"via2",#N/A,TRUE,"general";"via3",#N/A,TRUE,"general"}</definedName>
    <definedName name="CVXC" localSheetId="12" hidden="1">{"via1",#N/A,TRUE,"general";"via2",#N/A,TRUE,"general";"via3",#N/A,TRUE,"general"}</definedName>
    <definedName name="CVXC" localSheetId="3" hidden="1">{"via1",#N/A,TRUE,"general";"via2",#N/A,TRUE,"general";"via3",#N/A,TRUE,"general"}</definedName>
    <definedName name="CVXC" hidden="1">{"via1",#N/A,TRUE,"general";"via2",#N/A,TRUE,"general";"via3",#N/A,TRUE,"general"}</definedName>
    <definedName name="cx">#REF!</definedName>
    <definedName name="d" localSheetId="13" hidden="1">{"TAB1",#N/A,TRUE,"GENERAL";"TAB2",#N/A,TRUE,"GENERAL";"TAB3",#N/A,TRUE,"GENERAL";"TAB4",#N/A,TRUE,"GENERAL";"TAB5",#N/A,TRUE,"GENERAL"}</definedName>
    <definedName name="d" localSheetId="15" hidden="1">{"TAB1",#N/A,TRUE,"GENERAL";"TAB2",#N/A,TRUE,"GENERAL";"TAB3",#N/A,TRUE,"GENERAL";"TAB4",#N/A,TRUE,"GENERAL";"TAB5",#N/A,TRUE,"GENERAL"}</definedName>
    <definedName name="d" localSheetId="12" hidden="1">{"TAB1",#N/A,TRUE,"GENERAL";"TAB2",#N/A,TRUE,"GENERAL";"TAB3",#N/A,TRUE,"GENERAL";"TAB4",#N/A,TRUE,"GENERAL";"TAB5",#N/A,TRUE,"GENERAL"}</definedName>
    <definedName name="d" localSheetId="3" hidden="1">{"TAB1",#N/A,TRUE,"GENERAL";"TAB2",#N/A,TRUE,"GENERAL";"TAB3",#N/A,TRUE,"GENERAL";"TAB4",#N/A,TRUE,"GENERAL";"TAB5",#N/A,TRUE,"GENERAL"}</definedName>
    <definedName name="d" hidden="1">{"TAB1",#N/A,TRUE,"GENERAL";"TAB2",#N/A,TRUE,"GENERAL";"TAB3",#N/A,TRUE,"GENERAL";"TAB4",#N/A,TRUE,"GENERAL";"TAB5",#N/A,TRUE,"GENERAL"}</definedName>
    <definedName name="D_1" localSheetId="13">#REF!</definedName>
    <definedName name="D_1" localSheetId="15">#REF!</definedName>
    <definedName name="D_1">#REF!</definedName>
    <definedName name="DAFT" localSheetId="13">#REF!</definedName>
    <definedName name="DAFT" localSheetId="15">#REF!</definedName>
    <definedName name="DAFT">#REF!</definedName>
    <definedName name="DANI">[80]ITEMS!$B$6:$B$176</definedName>
    <definedName name="DANODO" localSheetId="13">#REF!</definedName>
    <definedName name="DANODO" localSheetId="15">#REF!</definedName>
    <definedName name="DANODO">#REF!</definedName>
    <definedName name="DANODOF" localSheetId="13">#REF!</definedName>
    <definedName name="DANODOF" localSheetId="15">#REF!</definedName>
    <definedName name="DANODOF">#REF!</definedName>
    <definedName name="DANODOFT" localSheetId="13">#REF!</definedName>
    <definedName name="DANODOFT" localSheetId="15">#REF!</definedName>
    <definedName name="DANODOFT">#REF!</definedName>
    <definedName name="dario" localSheetId="13">'[33]GPI 526'!#REF!</definedName>
    <definedName name="dario" localSheetId="15">'[33]GPI 526'!#REF!</definedName>
    <definedName name="dario">'[33]GPI 526'!#REF!</definedName>
    <definedName name="DASD" localSheetId="13" hidden="1">{"TAB1",#N/A,TRUE,"GENERAL";"TAB2",#N/A,TRUE,"GENERAL";"TAB3",#N/A,TRUE,"GENERAL";"TAB4",#N/A,TRUE,"GENERAL";"TAB5",#N/A,TRUE,"GENERAL"}</definedName>
    <definedName name="DASD" localSheetId="15" hidden="1">{"TAB1",#N/A,TRUE,"GENERAL";"TAB2",#N/A,TRUE,"GENERAL";"TAB3",#N/A,TRUE,"GENERAL";"TAB4",#N/A,TRUE,"GENERAL";"TAB5",#N/A,TRUE,"GENERAL"}</definedName>
    <definedName name="DASD" localSheetId="12" hidden="1">{"TAB1",#N/A,TRUE,"GENERAL";"TAB2",#N/A,TRUE,"GENERAL";"TAB3",#N/A,TRUE,"GENERAL";"TAB4",#N/A,TRUE,"GENERAL";"TAB5",#N/A,TRUE,"GENERAL"}</definedName>
    <definedName name="DASD" localSheetId="3" hidden="1">{"TAB1",#N/A,TRUE,"GENERAL";"TAB2",#N/A,TRUE,"GENERAL";"TAB3",#N/A,TRUE,"GENERAL";"TAB4",#N/A,TRUE,"GENERAL";"TAB5",#N/A,TRUE,"GENERAL"}</definedName>
    <definedName name="DASD" hidden="1">{"TAB1",#N/A,TRUE,"GENERAL";"TAB2",#N/A,TRUE,"GENERAL";"TAB3",#N/A,TRUE,"GENERAL";"TAB4",#N/A,TRUE,"GENERAL";"TAB5",#N/A,TRUE,"GENERAL"}</definedName>
    <definedName name="Data" localSheetId="13">#REF!</definedName>
    <definedName name="Data" localSheetId="15">#REF!</definedName>
    <definedName name="Data">#REF!</definedName>
    <definedName name="data1" localSheetId="13">#REF!</definedName>
    <definedName name="data1" localSheetId="15">#REF!</definedName>
    <definedName name="data1">#REF!</definedName>
    <definedName name="data10" localSheetId="13">#REF!</definedName>
    <definedName name="data10" localSheetId="15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57">#REF!</definedName>
    <definedName name="data58">#REF!</definedName>
    <definedName name="data59">#REF!</definedName>
    <definedName name="data6">#REF!</definedName>
    <definedName name="data60">#REF!</definedName>
    <definedName name="data61">#REF!</definedName>
    <definedName name="data62">#REF!</definedName>
    <definedName name="data63">#REF!</definedName>
    <definedName name="data64">#REF!</definedName>
    <definedName name="data65">#REF!</definedName>
    <definedName name="data66">#REF!</definedName>
    <definedName name="data67">#REF!</definedName>
    <definedName name="data68">#REF!</definedName>
    <definedName name="data69">#REF!</definedName>
    <definedName name="data7">#REF!</definedName>
    <definedName name="data70">#REF!</definedName>
    <definedName name="data8">#REF!</definedName>
    <definedName name="data9">#REF!</definedName>
    <definedName name="Database">#REF!</definedName>
    <definedName name="Database_MI">[94]civ_roma!$C$9:$G$799</definedName>
    <definedName name="DATO1">'[99]46'!$D$3:$CK$429</definedName>
    <definedName name="datos" localSheetId="13">#REF!</definedName>
    <definedName name="datos" localSheetId="15">#REF!</definedName>
    <definedName name="datos">#REF!</definedName>
    <definedName name="DBASE1" localSheetId="13">#REF!</definedName>
    <definedName name="DBASE1" localSheetId="15">#REF!</definedName>
    <definedName name="DBASE1">#REF!</definedName>
    <definedName name="DBASE2" localSheetId="13">#REF!</definedName>
    <definedName name="DBASE2" localSheetId="15">#REF!</definedName>
    <definedName name="DBASE2">#REF!</definedName>
    <definedName name="DBASE3">#REF!</definedName>
    <definedName name="dbfdfbi" localSheetId="13" hidden="1">{"TAB1",#N/A,TRUE,"GENERAL";"TAB2",#N/A,TRUE,"GENERAL";"TAB3",#N/A,TRUE,"GENERAL";"TAB4",#N/A,TRUE,"GENERAL";"TAB5",#N/A,TRUE,"GENERAL"}</definedName>
    <definedName name="dbfdfbi" localSheetId="15" hidden="1">{"TAB1",#N/A,TRUE,"GENERAL";"TAB2",#N/A,TRUE,"GENERAL";"TAB3",#N/A,TRUE,"GENERAL";"TAB4",#N/A,TRUE,"GENERAL";"TAB5",#N/A,TRUE,"GENERAL"}</definedName>
    <definedName name="dbfdfbi" localSheetId="12" hidden="1">{"TAB1",#N/A,TRUE,"GENERAL";"TAB2",#N/A,TRUE,"GENERAL";"TAB3",#N/A,TRUE,"GENERAL";"TAB4",#N/A,TRUE,"GENERAL";"TAB5",#N/A,TRUE,"GENERAL"}</definedName>
    <definedName name="dbfdfbi" localSheetId="3" hidden="1">{"TAB1",#N/A,TRUE,"GENERAL";"TAB2",#N/A,TRUE,"GENERAL";"TAB3",#N/A,TRUE,"GENERAL";"TAB4",#N/A,TRUE,"GENERAL";"TAB5",#N/A,TRUE,"GENERAL"}</definedName>
    <definedName name="dbfdfbi" hidden="1">{"TAB1",#N/A,TRUE,"GENERAL";"TAB2",#N/A,TRUE,"GENERAL";"TAB3",#N/A,TRUE,"GENERAL";"TAB4",#N/A,TRUE,"GENERAL";"TAB5",#N/A,TRUE,"GENERAL"}</definedName>
    <definedName name="Dbgcm" localSheetId="13">#REF!</definedName>
    <definedName name="Dbgcm" localSheetId="15">#REF!</definedName>
    <definedName name="Dbgcm">#REF!</definedName>
    <definedName name="dc" localSheetId="13">#REF!</definedName>
    <definedName name="dc" localSheetId="15">#REF!</definedName>
    <definedName name="dc">#REF!</definedName>
    <definedName name="Dcacm" localSheetId="13">#REF!</definedName>
    <definedName name="Dcacm" localSheetId="15">#REF!</definedName>
    <definedName name="Dcacm">#REF!</definedName>
    <definedName name="DCF">#REF!</definedName>
    <definedName name="DCI" localSheetId="13">[13]Tablas!#REF!</definedName>
    <definedName name="DCI" localSheetId="15">[13]Tablas!#REF!</definedName>
    <definedName name="DCI">[13]Tablas!#REF!</definedName>
    <definedName name="DCI1_1" localSheetId="13">[13]Tablas!#REF!</definedName>
    <definedName name="DCI1_1" localSheetId="15">[13]Tablas!#REF!</definedName>
    <definedName name="DCI1_1">[13]Tablas!#REF!</definedName>
    <definedName name="DCI1_1_1" localSheetId="13">[13]Tablas!#REF!</definedName>
    <definedName name="DCI1_1_1" localSheetId="15">[13]Tablas!#REF!</definedName>
    <definedName name="DCI1_1_1">[13]Tablas!#REF!</definedName>
    <definedName name="DCI1_1_2" localSheetId="13">[13]Tablas!#REF!</definedName>
    <definedName name="DCI1_1_2" localSheetId="15">[13]Tablas!#REF!</definedName>
    <definedName name="DCI1_1_2">[13]Tablas!#REF!</definedName>
    <definedName name="DCI1_1_3">[13]Tablas!#REF!</definedName>
    <definedName name="DCI1_1_4">[13]Tablas!#REF!</definedName>
    <definedName name="DCI1_2">[13]Tablas!#REF!</definedName>
    <definedName name="DCI1_3">[13]Tablas!#REF!</definedName>
    <definedName name="DCI1_4">[13]Tablas!#REF!</definedName>
    <definedName name="DCorriente" localSheetId="13">#REF!</definedName>
    <definedName name="DCorriente" localSheetId="15">#REF!</definedName>
    <definedName name="DCorriente">#REF!</definedName>
    <definedName name="Dcorriente1">'[100]Pta a tierra'!#REF!</definedName>
    <definedName name="DCSDCTV" localSheetId="13" hidden="1">{"via1",#N/A,TRUE,"general";"via2",#N/A,TRUE,"general";"via3",#N/A,TRUE,"general"}</definedName>
    <definedName name="DCSDCTV" localSheetId="15" hidden="1">{"via1",#N/A,TRUE,"general";"via2",#N/A,TRUE,"general";"via3",#N/A,TRUE,"general"}</definedName>
    <definedName name="DCSDCTV" localSheetId="12" hidden="1">{"via1",#N/A,TRUE,"general";"via2",#N/A,TRUE,"general";"via3",#N/A,TRUE,"general"}</definedName>
    <definedName name="DCSDCTV" localSheetId="3" hidden="1">{"via1",#N/A,TRUE,"general";"via2",#N/A,TRUE,"general";"via3",#N/A,TRUE,"general"}</definedName>
    <definedName name="DCSDCTV" hidden="1">{"via1",#N/A,TRUE,"general";"via2",#N/A,TRUE,"general";"via3",#N/A,TRUE,"general"}</definedName>
    <definedName name="dd" localSheetId="13">#REF!</definedName>
    <definedName name="dd" localSheetId="15">#REF!</definedName>
    <definedName name="dd">#REF!</definedName>
    <definedName name="dd_10">#N/A</definedName>
    <definedName name="dd_3">#N/A</definedName>
    <definedName name="dd_4">#N/A</definedName>
    <definedName name="dd_5">#N/A</definedName>
    <definedName name="dd_6">#N/A</definedName>
    <definedName name="dd_7">#N/A</definedName>
    <definedName name="dd_8">#N/A</definedName>
    <definedName name="dd_9">#N/A</definedName>
    <definedName name="DDD" localSheetId="13">'[35]AC2-AG96'!#REF!</definedName>
    <definedName name="DDD" localSheetId="15">'[35]AC2-AG96'!#REF!</definedName>
    <definedName name="ddd" localSheetId="3" hidden="1">{"via1",#N/A,TRUE,"general";"via2",#N/A,TRUE,"general";"via3",#N/A,TRUE,"general"}</definedName>
    <definedName name="DDD">'[35]AC2-AG96'!#REF!</definedName>
    <definedName name="DDDD" localSheetId="13" hidden="1">{#N/A,#N/A,FALSE,"Estatico";#N/A,#N/A,FALSE,"Tuberia";#N/A,#N/A,FALSE,"Instrumentación";#N/A,#N/A,FALSE,"Mecanica";#N/A,#N/A,FALSE,"Electrico";#N/A,#N/A,FALSE,"Ofic.Civiles"}</definedName>
    <definedName name="DDDD" localSheetId="15" hidden="1">{#N/A,#N/A,FALSE,"Estatico";#N/A,#N/A,FALSE,"Tuberia";#N/A,#N/A,FALSE,"Instrumentación";#N/A,#N/A,FALSE,"Mecanica";#N/A,#N/A,FALSE,"Electrico";#N/A,#N/A,FALSE,"Ofic.Civiles"}</definedName>
    <definedName name="DDDD" localSheetId="12" hidden="1">{#N/A,#N/A,FALSE,"Estatico";#N/A,#N/A,FALSE,"Tuberia";#N/A,#N/A,FALSE,"Instrumentación";#N/A,#N/A,FALSE,"Mecanica";#N/A,#N/A,FALSE,"Electrico";#N/A,#N/A,FALSE,"Ofic.Civiles"}</definedName>
    <definedName name="DDDD" hidden="1">{#N/A,#N/A,FALSE,"Estatico";#N/A,#N/A,FALSE,"Tuberia";#N/A,#N/A,FALSE,"Instrumentación";#N/A,#N/A,FALSE,"Mecanica";#N/A,#N/A,FALSE,"Electrico";#N/A,#N/A,FALSE,"Ofic.Civiles"}</definedName>
    <definedName name="ddddd">#REF!</definedName>
    <definedName name="DDDDDDD" localSheetId="13" hidden="1">{#N/A,#N/A,FALSE,"orthoflow";#N/A,#N/A,FALSE,"Miscelaneos";#N/A,#N/A,FALSE,"Instrumentacio";#N/A,#N/A,FALSE,"Electrico";#N/A,#N/A,FALSE,"Valv. Seguridad"}</definedName>
    <definedName name="DDDDDDD" localSheetId="15" hidden="1">{#N/A,#N/A,FALSE,"orthoflow";#N/A,#N/A,FALSE,"Miscelaneos";#N/A,#N/A,FALSE,"Instrumentacio";#N/A,#N/A,FALSE,"Electrico";#N/A,#N/A,FALSE,"Valv. Seguridad"}</definedName>
    <definedName name="DDDDDDD" localSheetId="12" hidden="1">{#N/A,#N/A,FALSE,"orthoflow";#N/A,#N/A,FALSE,"Miscelaneos";#N/A,#N/A,FALSE,"Instrumentacio";#N/A,#N/A,FALSE,"Electrico";#N/A,#N/A,FALSE,"Valv. Seguridad"}</definedName>
    <definedName name="DDDDDDD" hidden="1">{#N/A,#N/A,FALSE,"orthoflow";#N/A,#N/A,FALSE,"Miscelaneos";#N/A,#N/A,FALSE,"Instrumentacio";#N/A,#N/A,FALSE,"Electrico";#N/A,#N/A,FALSE,"Valv. Seguridad"}</definedName>
    <definedName name="ddddt" localSheetId="13" hidden="1">{"via1",#N/A,TRUE,"general";"via2",#N/A,TRUE,"general";"via3",#N/A,TRUE,"general"}</definedName>
    <definedName name="ddddt" localSheetId="15" hidden="1">{"via1",#N/A,TRUE,"general";"via2",#N/A,TRUE,"general";"via3",#N/A,TRUE,"general"}</definedName>
    <definedName name="ddddt" localSheetId="12" hidden="1">{"via1",#N/A,TRUE,"general";"via2",#N/A,TRUE,"general";"via3",#N/A,TRUE,"general"}</definedName>
    <definedName name="ddddt" localSheetId="3" hidden="1">{"via1",#N/A,TRUE,"general";"via2",#N/A,TRUE,"general";"via3",#N/A,TRUE,"general"}</definedName>
    <definedName name="ddddt" hidden="1">{"via1",#N/A,TRUE,"general";"via2",#N/A,TRUE,"general";"via3",#N/A,TRUE,"general"}</definedName>
    <definedName name="ddewdw" localSheetId="13" hidden="1">{"TAB1",#N/A,TRUE,"GENERAL";"TAB2",#N/A,TRUE,"GENERAL";"TAB3",#N/A,TRUE,"GENERAL";"TAB4",#N/A,TRUE,"GENERAL";"TAB5",#N/A,TRUE,"GENERAL"}</definedName>
    <definedName name="ddewdw" localSheetId="15" hidden="1">{"TAB1",#N/A,TRUE,"GENERAL";"TAB2",#N/A,TRUE,"GENERAL";"TAB3",#N/A,TRUE,"GENERAL";"TAB4",#N/A,TRUE,"GENERAL";"TAB5",#N/A,TRUE,"GENERAL"}</definedName>
    <definedName name="ddewdw" localSheetId="12" hidden="1">{"TAB1",#N/A,TRUE,"GENERAL";"TAB2",#N/A,TRUE,"GENERAL";"TAB3",#N/A,TRUE,"GENERAL";"TAB4",#N/A,TRUE,"GENERAL";"TAB5",#N/A,TRUE,"GENERAL"}</definedName>
    <definedName name="ddewdw" localSheetId="3" hidden="1">{"TAB1",#N/A,TRUE,"GENERAL";"TAB2",#N/A,TRUE,"GENERAL";"TAB3",#N/A,TRUE,"GENERAL";"TAB4",#N/A,TRUE,"GENERAL";"TAB5",#N/A,TRUE,"GENERAL"}</definedName>
    <definedName name="ddewdw" hidden="1">{"TAB1",#N/A,TRUE,"GENERAL";"TAB2",#N/A,TRUE,"GENERAL";"TAB3",#N/A,TRUE,"GENERAL";"TAB4",#N/A,TRUE,"GENERAL";"TAB5",#N/A,TRUE,"GENERAL"}</definedName>
    <definedName name="ddfdh" localSheetId="13" hidden="1">{"TAB1",#N/A,TRUE,"GENERAL";"TAB2",#N/A,TRUE,"GENERAL";"TAB3",#N/A,TRUE,"GENERAL";"TAB4",#N/A,TRUE,"GENERAL";"TAB5",#N/A,TRUE,"GENERAL"}</definedName>
    <definedName name="ddfdh" localSheetId="15" hidden="1">{"TAB1",#N/A,TRUE,"GENERAL";"TAB2",#N/A,TRUE,"GENERAL";"TAB3",#N/A,TRUE,"GENERAL";"TAB4",#N/A,TRUE,"GENERAL";"TAB5",#N/A,TRUE,"GENERAL"}</definedName>
    <definedName name="ddfdh" localSheetId="12" hidden="1">{"TAB1",#N/A,TRUE,"GENERAL";"TAB2",#N/A,TRUE,"GENERAL";"TAB3",#N/A,TRUE,"GENERAL";"TAB4",#N/A,TRUE,"GENERAL";"TAB5",#N/A,TRUE,"GENERAL"}</definedName>
    <definedName name="ddfdh" localSheetId="3" hidden="1">{"TAB1",#N/A,TRUE,"GENERAL";"TAB2",#N/A,TRUE,"GENERAL";"TAB3",#N/A,TRUE,"GENERAL";"TAB4",#N/A,TRUE,"GENERAL";"TAB5",#N/A,TRUE,"GENERAL"}</definedName>
    <definedName name="ddfdh" hidden="1">{"TAB1",#N/A,TRUE,"GENERAL";"TAB2",#N/A,TRUE,"GENERAL";"TAB3",#N/A,TRUE,"GENERAL";"TAB4",#N/A,TRUE,"GENERAL";"TAB5",#N/A,TRUE,"GENERAL"}</definedName>
    <definedName name="DDGSDP" localSheetId="13" hidden="1">{"TAB1",#N/A,TRUE,"GENERAL";"TAB2",#N/A,TRUE,"GENERAL";"TAB3",#N/A,TRUE,"GENERAL";"TAB4",#N/A,TRUE,"GENERAL";"TAB5",#N/A,TRUE,"GENERAL"}</definedName>
    <definedName name="DDGSDP" localSheetId="15" hidden="1">{"TAB1",#N/A,TRUE,"GENERAL";"TAB2",#N/A,TRUE,"GENERAL";"TAB3",#N/A,TRUE,"GENERAL";"TAB4",#N/A,TRUE,"GENERAL";"TAB5",#N/A,TRUE,"GENERAL"}</definedName>
    <definedName name="DDGSDP" localSheetId="12" hidden="1">{"TAB1",#N/A,TRUE,"GENERAL";"TAB2",#N/A,TRUE,"GENERAL";"TAB3",#N/A,TRUE,"GENERAL";"TAB4",#N/A,TRUE,"GENERAL";"TAB5",#N/A,TRUE,"GENERAL"}</definedName>
    <definedName name="DDGSDP" localSheetId="3" hidden="1">{"TAB1",#N/A,TRUE,"GENERAL";"TAB2",#N/A,TRUE,"GENERAL";"TAB3",#N/A,TRUE,"GENERAL";"TAB4",#N/A,TRUE,"GENERAL";"TAB5",#N/A,TRUE,"GENERAL"}</definedName>
    <definedName name="DDGSDP" hidden="1">{"TAB1",#N/A,TRUE,"GENERAL";"TAB2",#N/A,TRUE,"GENERAL";"TAB3",#N/A,TRUE,"GENERAL";"TAB4",#N/A,TRUE,"GENERAL";"TAB5",#N/A,TRUE,"GENERAL"}</definedName>
    <definedName name="DDS">[13]Tablas!#REF!</definedName>
    <definedName name="DDS1_1">[13]Tablas!#REF!</definedName>
    <definedName name="DDS1_1_1">[13]Tablas!#REF!</definedName>
    <definedName name="deded" localSheetId="13" hidden="1">{"TAB1",#N/A,TRUE,"GENERAL";"TAB2",#N/A,TRUE,"GENERAL";"TAB3",#N/A,TRUE,"GENERAL";"TAB4",#N/A,TRUE,"GENERAL";"TAB5",#N/A,TRUE,"GENERAL"}</definedName>
    <definedName name="deded" localSheetId="15" hidden="1">{"TAB1",#N/A,TRUE,"GENERAL";"TAB2",#N/A,TRUE,"GENERAL";"TAB3",#N/A,TRUE,"GENERAL";"TAB4",#N/A,TRUE,"GENERAL";"TAB5",#N/A,TRUE,"GENERAL"}</definedName>
    <definedName name="deded" localSheetId="12" hidden="1">{"TAB1",#N/A,TRUE,"GENERAL";"TAB2",#N/A,TRUE,"GENERAL";"TAB3",#N/A,TRUE,"GENERAL";"TAB4",#N/A,TRUE,"GENERAL";"TAB5",#N/A,TRUE,"GENERAL"}</definedName>
    <definedName name="deded" localSheetId="3" hidden="1">{"TAB1",#N/A,TRUE,"GENERAL";"TAB2",#N/A,TRUE,"GENERAL";"TAB3",#N/A,TRUE,"GENERAL";"TAB4",#N/A,TRUE,"GENERAL";"TAB5",#N/A,TRUE,"GENERAL"}</definedName>
    <definedName name="deded" hidden="1">{"TAB1",#N/A,TRUE,"GENERAL";"TAB2",#N/A,TRUE,"GENERAL";"TAB3",#N/A,TRUE,"GENERAL";"TAB4",#N/A,TRUE,"GENERAL";"TAB5",#N/A,TRUE,"GENERAL"}</definedName>
    <definedName name="defd" localSheetId="13" hidden="1">{"via1",#N/A,TRUE,"general";"via2",#N/A,TRUE,"general";"via3",#N/A,TRUE,"general"}</definedName>
    <definedName name="defd" localSheetId="15" hidden="1">{"via1",#N/A,TRUE,"general";"via2",#N/A,TRUE,"general";"via3",#N/A,TRUE,"general"}</definedName>
    <definedName name="defd" localSheetId="12" hidden="1">{"via1",#N/A,TRUE,"general";"via2",#N/A,TRUE,"general";"via3",#N/A,TRUE,"general"}</definedName>
    <definedName name="defd" localSheetId="3" hidden="1">{"via1",#N/A,TRUE,"general";"via2",#N/A,TRUE,"general";"via3",#N/A,TRUE,"general"}</definedName>
    <definedName name="defd" hidden="1">{"via1",#N/A,TRUE,"general";"via2",#N/A,TRUE,"general";"via3",#N/A,TRUE,"general"}</definedName>
    <definedName name="DEFENSA_METÁLICA__TRAMO_DE_3.81_m" localSheetId="13">#REF!</definedName>
    <definedName name="DEFENSA_METÁLICA__TRAMO_DE_3.81_m" localSheetId="15">#REF!</definedName>
    <definedName name="DEFENSA_METÁLICA__TRAMO_DE_3.81_m">#REF!</definedName>
    <definedName name="DELINEADOR_DE_CORONA" localSheetId="13">#REF!</definedName>
    <definedName name="DELINEADOR_DE_CORONA" localSheetId="15">#REF!</definedName>
    <definedName name="DELINEADOR_DE_CORONA">#REF!</definedName>
    <definedName name="demanto" localSheetId="13">#REF!</definedName>
    <definedName name="demanto" localSheetId="15">#REF!</definedName>
    <definedName name="demanto">#REF!</definedName>
    <definedName name="DEMOLALC">'[101]demoliciones (2)'!$M$9:$O$28</definedName>
    <definedName name="DEMOLICIÓN">'[102]BASE-LISTAS'!$B$24:$B$29</definedName>
    <definedName name="demolicioncuneta" localSheetId="13">#REF!</definedName>
    <definedName name="demolicioncuneta" localSheetId="15">#REF!</definedName>
    <definedName name="demolicioncuneta">#REF!</definedName>
    <definedName name="DEP_VPR_GRM" localSheetId="13">#REF!</definedName>
    <definedName name="DEP_VPR_GRM" localSheetId="15">#REF!</definedName>
    <definedName name="DEP_VPR_GRM">#REF!</definedName>
    <definedName name="DEP_VPR_GRN" localSheetId="13">#REF!</definedName>
    <definedName name="DEP_VPR_GRN" localSheetId="15">#REF!</definedName>
    <definedName name="DEP_VPR_GRN">#REF!</definedName>
    <definedName name="DEP_VPR_GRS" localSheetId="13">#REF!</definedName>
    <definedName name="DEP_VPR_GRS" localSheetId="15">#REF!</definedName>
    <definedName name="DEP_VPR_GRS">#REF!</definedName>
    <definedName name="DEP_VPR_GTP">#REF!</definedName>
    <definedName name="DEP_VPR_NA">#REF!</definedName>
    <definedName name="DEPEND">[95]Tabla!$B$1:$B$397</definedName>
    <definedName name="DEPENDENCIA">[95]Tabla!$B$1:$B$397</definedName>
    <definedName name="DEPENDENCIAS">[95]Tabla!$B$1:$B$397</definedName>
    <definedName name="DER">#N/A</definedName>
    <definedName name="DERFE" localSheetId="13">#REF!</definedName>
    <definedName name="DERFE" localSheetId="15">#REF!</definedName>
    <definedName name="DERFE">#REF!</definedName>
    <definedName name="des" localSheetId="13">#REF!</definedName>
    <definedName name="des" localSheetId="15">#REF!</definedName>
    <definedName name="des">#REF!</definedName>
    <definedName name="desarrolladas">'[44]Reservas de Petróleo'!$A$2,'[44]Reservas de Petróleo'!$A$1,'[44]Reservas de Petróleo'!$D$4,'[44]Reservas de Petróleo'!$F$1:$F$65536</definedName>
    <definedName name="descapote" localSheetId="13">[52]Presupuesto!#REF!</definedName>
    <definedName name="descapote" localSheetId="15">[52]Presupuesto!#REF!</definedName>
    <definedName name="descapote">[52]Presupuesto!#REF!</definedName>
    <definedName name="DESCAPOTOT" localSheetId="13">#REF!</definedName>
    <definedName name="DESCAPOTOT" localSheetId="15">#REF!</definedName>
    <definedName name="DESCAPOTOT">#REF!</definedName>
    <definedName name="DESCAPOTOT_11" localSheetId="13">#REF!</definedName>
    <definedName name="DESCAPOTOT_11" localSheetId="15">#REF!</definedName>
    <definedName name="DESCAPOTOT_11">#REF!</definedName>
    <definedName name="Descrip_cuadrillas" localSheetId="13">#REF!</definedName>
    <definedName name="Descrip_cuadrillas" localSheetId="15">#REF!</definedName>
    <definedName name="Descrip_cuadrillas">#REF!</definedName>
    <definedName name="Descrip_equipos" localSheetId="13">#REF!</definedName>
    <definedName name="Descrip_equipos" localSheetId="15">#REF!</definedName>
    <definedName name="Descrip_equipos">#REF!</definedName>
    <definedName name="Descrip_transporte" localSheetId="13">#REF!</definedName>
    <definedName name="Descrip_transporte" localSheetId="15">#REF!</definedName>
    <definedName name="Descrip_transporte">#REF!</definedName>
    <definedName name="Descripción">#REF!</definedName>
    <definedName name="DESCUNMI">#REF!</definedName>
    <definedName name="dESMONTE">#N/A</definedName>
    <definedName name="DEST_ART">[75]steel!#REF!</definedName>
    <definedName name="DESTCOD">'[3]7422CW00'!#REF!</definedName>
    <definedName name="DESTFG">'[3]7422CW00'!#REF!</definedName>
    <definedName name="DESTQTY">'[3]7422CW00'!#REF!</definedName>
    <definedName name="DETAIL" localSheetId="13">#REF!</definedName>
    <definedName name="DETAIL" localSheetId="15">#REF!</definedName>
    <definedName name="DETAIL">#REF!</definedName>
    <definedName name="Detalle_Reserva" localSheetId="13">#REF!</definedName>
    <definedName name="Detalle_Reserva" localSheetId="15">#REF!</definedName>
    <definedName name="Detalle_Reserva">#REF!</definedName>
    <definedName name="DEX" localSheetId="13">#REF!</definedName>
    <definedName name="DEX" localSheetId="15">#REF!</definedName>
    <definedName name="DEX">#REF!</definedName>
    <definedName name="DF" localSheetId="13">[103]Cronograma!#REF!</definedName>
    <definedName name="DF" localSheetId="15">[103]Cronograma!#REF!</definedName>
    <definedName name="DF">[103]Cronograma!#REF!</definedName>
    <definedName name="dfa" localSheetId="13" hidden="1">{"TAB1",#N/A,TRUE,"GENERAL";"TAB2",#N/A,TRUE,"GENERAL";"TAB3",#N/A,TRUE,"GENERAL";"TAB4",#N/A,TRUE,"GENERAL";"TAB5",#N/A,TRUE,"GENERAL"}</definedName>
    <definedName name="dfa" localSheetId="15" hidden="1">{"TAB1",#N/A,TRUE,"GENERAL";"TAB2",#N/A,TRUE,"GENERAL";"TAB3",#N/A,TRUE,"GENERAL";"TAB4",#N/A,TRUE,"GENERAL";"TAB5",#N/A,TRUE,"GENERAL"}</definedName>
    <definedName name="dfa" localSheetId="12" hidden="1">{"TAB1",#N/A,TRUE,"GENERAL";"TAB2",#N/A,TRUE,"GENERAL";"TAB3",#N/A,TRUE,"GENERAL";"TAB4",#N/A,TRUE,"GENERAL";"TAB5",#N/A,TRUE,"GENERAL"}</definedName>
    <definedName name="dfa" localSheetId="3" hidden="1">{"TAB1",#N/A,TRUE,"GENERAL";"TAB2",#N/A,TRUE,"GENERAL";"TAB3",#N/A,TRUE,"GENERAL";"TAB4",#N/A,TRUE,"GENERAL";"TAB5",#N/A,TRUE,"GENERAL"}</definedName>
    <definedName name="dfa" hidden="1">{"TAB1",#N/A,TRUE,"GENERAL";"TAB2",#N/A,TRUE,"GENERAL";"TAB3",#N/A,TRUE,"GENERAL";"TAB4",#N/A,TRUE,"GENERAL";"TAB5",#N/A,TRUE,"GENERAL"}</definedName>
    <definedName name="dfasd" localSheetId="13" hidden="1">{"TAB1",#N/A,TRUE,"GENERAL";"TAB2",#N/A,TRUE,"GENERAL";"TAB3",#N/A,TRUE,"GENERAL";"TAB4",#N/A,TRUE,"GENERAL";"TAB5",#N/A,TRUE,"GENERAL"}</definedName>
    <definedName name="dfasd" localSheetId="15" hidden="1">{"TAB1",#N/A,TRUE,"GENERAL";"TAB2",#N/A,TRUE,"GENERAL";"TAB3",#N/A,TRUE,"GENERAL";"TAB4",#N/A,TRUE,"GENERAL";"TAB5",#N/A,TRUE,"GENERAL"}</definedName>
    <definedName name="dfasd" localSheetId="12" hidden="1">{"TAB1",#N/A,TRUE,"GENERAL";"TAB2",#N/A,TRUE,"GENERAL";"TAB3",#N/A,TRUE,"GENERAL";"TAB4",#N/A,TRUE,"GENERAL";"TAB5",#N/A,TRUE,"GENERAL"}</definedName>
    <definedName name="dfasd" localSheetId="3" hidden="1">{"TAB1",#N/A,TRUE,"GENERAL";"TAB2",#N/A,TRUE,"GENERAL";"TAB3",#N/A,TRUE,"GENERAL";"TAB4",#N/A,TRUE,"GENERAL";"TAB5",#N/A,TRUE,"GENERAL"}</definedName>
    <definedName name="dfasd" hidden="1">{"TAB1",#N/A,TRUE,"GENERAL";"TAB2",#N/A,TRUE,"GENERAL";"TAB3",#N/A,TRUE,"GENERAL";"TAB4",#N/A,TRUE,"GENERAL";"TAB5",#N/A,TRUE,"GENERAL"}</definedName>
    <definedName name="DFBNJ" localSheetId="13" hidden="1">{"via1",#N/A,TRUE,"general";"via2",#N/A,TRUE,"general";"via3",#N/A,TRUE,"general"}</definedName>
    <definedName name="DFBNJ" localSheetId="15" hidden="1">{"via1",#N/A,TRUE,"general";"via2",#N/A,TRUE,"general";"via3",#N/A,TRUE,"general"}</definedName>
    <definedName name="DFBNJ" localSheetId="12" hidden="1">{"via1",#N/A,TRUE,"general";"via2",#N/A,TRUE,"general";"via3",#N/A,TRUE,"general"}</definedName>
    <definedName name="DFBNJ" localSheetId="3" hidden="1">{"via1",#N/A,TRUE,"general";"via2",#N/A,TRUE,"general";"via3",#N/A,TRUE,"general"}</definedName>
    <definedName name="DFBNJ" hidden="1">{"via1",#N/A,TRUE,"general";"via2",#N/A,TRUE,"general";"via3",#N/A,TRUE,"general"}</definedName>
    <definedName name="dfds" localSheetId="13" hidden="1">{"TAB1",#N/A,TRUE,"GENERAL";"TAB2",#N/A,TRUE,"GENERAL";"TAB3",#N/A,TRUE,"GENERAL";"TAB4",#N/A,TRUE,"GENERAL";"TAB5",#N/A,TRUE,"GENERAL"}</definedName>
    <definedName name="dfds" localSheetId="15" hidden="1">{"TAB1",#N/A,TRUE,"GENERAL";"TAB2",#N/A,TRUE,"GENERAL";"TAB3",#N/A,TRUE,"GENERAL";"TAB4",#N/A,TRUE,"GENERAL";"TAB5",#N/A,TRUE,"GENERAL"}</definedName>
    <definedName name="dfds" localSheetId="12" hidden="1">{"TAB1",#N/A,TRUE,"GENERAL";"TAB2",#N/A,TRUE,"GENERAL";"TAB3",#N/A,TRUE,"GENERAL";"TAB4",#N/A,TRUE,"GENERAL";"TAB5",#N/A,TRUE,"GENERAL"}</definedName>
    <definedName name="dfds" localSheetId="3" hidden="1">{"TAB1",#N/A,TRUE,"GENERAL";"TAB2",#N/A,TRUE,"GENERAL";"TAB3",#N/A,TRUE,"GENERAL";"TAB4",#N/A,TRUE,"GENERAL";"TAB5",#N/A,TRUE,"GENERAL"}</definedName>
    <definedName name="dfds" hidden="1">{"TAB1",#N/A,TRUE,"GENERAL";"TAB2",#N/A,TRUE,"GENERAL";"TAB3",#N/A,TRUE,"GENERAL";"TAB4",#N/A,TRUE,"GENERAL";"TAB5",#N/A,TRUE,"GENERAL"}</definedName>
    <definedName name="dfdsfi" localSheetId="13" hidden="1">{"via1",#N/A,TRUE,"general";"via2",#N/A,TRUE,"general";"via3",#N/A,TRUE,"general"}</definedName>
    <definedName name="dfdsfi" localSheetId="15" hidden="1">{"via1",#N/A,TRUE,"general";"via2",#N/A,TRUE,"general";"via3",#N/A,TRUE,"general"}</definedName>
    <definedName name="dfdsfi" localSheetId="12" hidden="1">{"via1",#N/A,TRUE,"general";"via2",#N/A,TRUE,"general";"via3",#N/A,TRUE,"general"}</definedName>
    <definedName name="dfdsfi" localSheetId="3" hidden="1">{"via1",#N/A,TRUE,"general";"via2",#N/A,TRUE,"general";"via3",#N/A,TRUE,"general"}</definedName>
    <definedName name="dfdsfi" hidden="1">{"via1",#N/A,TRUE,"general";"via2",#N/A,TRUE,"general";"via3",#N/A,TRUE,"general"}</definedName>
    <definedName name="dffffe" localSheetId="13" hidden="1">{"TAB1",#N/A,TRUE,"GENERAL";"TAB2",#N/A,TRUE,"GENERAL";"TAB3",#N/A,TRUE,"GENERAL";"TAB4",#N/A,TRUE,"GENERAL";"TAB5",#N/A,TRUE,"GENERAL"}</definedName>
    <definedName name="dffffe" localSheetId="15" hidden="1">{"TAB1",#N/A,TRUE,"GENERAL";"TAB2",#N/A,TRUE,"GENERAL";"TAB3",#N/A,TRUE,"GENERAL";"TAB4",#N/A,TRUE,"GENERAL";"TAB5",#N/A,TRUE,"GENERAL"}</definedName>
    <definedName name="dffffe" localSheetId="12" hidden="1">{"TAB1",#N/A,TRUE,"GENERAL";"TAB2",#N/A,TRUE,"GENERAL";"TAB3",#N/A,TRUE,"GENERAL";"TAB4",#N/A,TRUE,"GENERAL";"TAB5",#N/A,TRUE,"GENERAL"}</definedName>
    <definedName name="dffffe" localSheetId="3" hidden="1">{"TAB1",#N/A,TRUE,"GENERAL";"TAB2",#N/A,TRUE,"GENERAL";"TAB3",#N/A,TRUE,"GENERAL";"TAB4",#N/A,TRUE,"GENERAL";"TAB5",#N/A,TRUE,"GENERAL"}</definedName>
    <definedName name="dffffe" hidden="1">{"TAB1",#N/A,TRUE,"GENERAL";"TAB2",#N/A,TRUE,"GENERAL";"TAB3",#N/A,TRUE,"GENERAL";"TAB4",#N/A,TRUE,"GENERAL";"TAB5",#N/A,TRUE,"GENERAL"}</definedName>
    <definedName name="DFG" localSheetId="13" hidden="1">{"via1",#N/A,TRUE,"general";"via2",#N/A,TRUE,"general";"via3",#N/A,TRUE,"general"}</definedName>
    <definedName name="DFG" localSheetId="15" hidden="1">{"via1",#N/A,TRUE,"general";"via2",#N/A,TRUE,"general";"via3",#N/A,TRUE,"general"}</definedName>
    <definedName name="DFG" localSheetId="12" hidden="1">{"via1",#N/A,TRUE,"general";"via2",#N/A,TRUE,"general";"via3",#N/A,TRUE,"general"}</definedName>
    <definedName name="DFG" localSheetId="3" hidden="1">{"via1",#N/A,TRUE,"general";"via2",#N/A,TRUE,"general";"via3",#N/A,TRUE,"general"}</definedName>
    <definedName name="DFG" hidden="1">{"via1",#N/A,TRUE,"general";"via2",#N/A,TRUE,"general";"via3",#N/A,TRUE,"general"}</definedName>
    <definedName name="DFGBHJ" localSheetId="13" hidden="1">{"via1",#N/A,TRUE,"general";"via2",#N/A,TRUE,"general";"via3",#N/A,TRUE,"general"}</definedName>
    <definedName name="DFGBHJ" localSheetId="15" hidden="1">{"via1",#N/A,TRUE,"general";"via2",#N/A,TRUE,"general";"via3",#N/A,TRUE,"general"}</definedName>
    <definedName name="DFGBHJ" localSheetId="12" hidden="1">{"via1",#N/A,TRUE,"general";"via2",#N/A,TRUE,"general";"via3",#N/A,TRUE,"general"}</definedName>
    <definedName name="DFGBHJ" localSheetId="3" hidden="1">{"via1",#N/A,TRUE,"general";"via2",#N/A,TRUE,"general";"via3",#N/A,TRUE,"general"}</definedName>
    <definedName name="DFGBHJ" hidden="1">{"via1",#N/A,TRUE,"general";"via2",#N/A,TRUE,"general";"via3",#N/A,TRUE,"general"}</definedName>
    <definedName name="DFGDFG" localSheetId="13" hidden="1">{"via1",#N/A,TRUE,"general";"via2",#N/A,TRUE,"general";"via3",#N/A,TRUE,"general"}</definedName>
    <definedName name="DFGDFG" localSheetId="15" hidden="1">{"via1",#N/A,TRUE,"general";"via2",#N/A,TRUE,"general";"via3",#N/A,TRUE,"general"}</definedName>
    <definedName name="DFGDFG" localSheetId="12" hidden="1">{"via1",#N/A,TRUE,"general";"via2",#N/A,TRUE,"general";"via3",#N/A,TRUE,"general"}</definedName>
    <definedName name="DFGDFG" localSheetId="3" hidden="1">{"via1",#N/A,TRUE,"general";"via2",#N/A,TRUE,"general";"via3",#N/A,TRUE,"general"}</definedName>
    <definedName name="DFGDFG" hidden="1">{"via1",#N/A,TRUE,"general";"via2",#N/A,TRUE,"general";"via3",#N/A,TRUE,"general"}</definedName>
    <definedName name="DFGDYYB" localSheetId="13" hidden="1">{"TAB1",#N/A,TRUE,"GENERAL";"TAB2",#N/A,TRUE,"GENERAL";"TAB3",#N/A,TRUE,"GENERAL";"TAB4",#N/A,TRUE,"GENERAL";"TAB5",#N/A,TRUE,"GENERAL"}</definedName>
    <definedName name="DFGDYYB" localSheetId="15" hidden="1">{"TAB1",#N/A,TRUE,"GENERAL";"TAB2",#N/A,TRUE,"GENERAL";"TAB3",#N/A,TRUE,"GENERAL";"TAB4",#N/A,TRUE,"GENERAL";"TAB5",#N/A,TRUE,"GENERAL"}</definedName>
    <definedName name="DFGDYYB" localSheetId="12" hidden="1">{"TAB1",#N/A,TRUE,"GENERAL";"TAB2",#N/A,TRUE,"GENERAL";"TAB3",#N/A,TRUE,"GENERAL";"TAB4",#N/A,TRUE,"GENERAL";"TAB5",#N/A,TRUE,"GENERAL"}</definedName>
    <definedName name="DFGDYYB" localSheetId="3" hidden="1">{"TAB1",#N/A,TRUE,"GENERAL";"TAB2",#N/A,TRUE,"GENERAL";"TAB3",#N/A,TRUE,"GENERAL";"TAB4",#N/A,TRUE,"GENERAL";"TAB5",#N/A,TRUE,"GENERAL"}</definedName>
    <definedName name="DFGDYYB" hidden="1">{"TAB1",#N/A,TRUE,"GENERAL";"TAB2",#N/A,TRUE,"GENERAL";"TAB3",#N/A,TRUE,"GENERAL";"TAB4",#N/A,TRUE,"GENERAL";"TAB5",#N/A,TRUE,"GENERAL"}</definedName>
    <definedName name="dfgf" localSheetId="13" hidden="1">{"via1",#N/A,TRUE,"general";"via2",#N/A,TRUE,"general";"via3",#N/A,TRUE,"general"}</definedName>
    <definedName name="dfgf" localSheetId="15" hidden="1">{"via1",#N/A,TRUE,"general";"via2",#N/A,TRUE,"general";"via3",#N/A,TRUE,"general"}</definedName>
    <definedName name="dfgf" localSheetId="12" hidden="1">{"via1",#N/A,TRUE,"general";"via2",#N/A,TRUE,"general";"via3",#N/A,TRUE,"general"}</definedName>
    <definedName name="dfgf" localSheetId="3" hidden="1">{"via1",#N/A,TRUE,"general";"via2",#N/A,TRUE,"general";"via3",#N/A,TRUE,"general"}</definedName>
    <definedName name="dfgf" hidden="1">{"via1",#N/A,TRUE,"general";"via2",#N/A,TRUE,"general";"via3",#N/A,TRUE,"general"}</definedName>
    <definedName name="DFGFBOP" localSheetId="13" hidden="1">{"TAB1",#N/A,TRUE,"GENERAL";"TAB2",#N/A,TRUE,"GENERAL";"TAB3",#N/A,TRUE,"GENERAL";"TAB4",#N/A,TRUE,"GENERAL";"TAB5",#N/A,TRUE,"GENERAL"}</definedName>
    <definedName name="DFGFBOP" localSheetId="15" hidden="1">{"TAB1",#N/A,TRUE,"GENERAL";"TAB2",#N/A,TRUE,"GENERAL";"TAB3",#N/A,TRUE,"GENERAL";"TAB4",#N/A,TRUE,"GENERAL";"TAB5",#N/A,TRUE,"GENERAL"}</definedName>
    <definedName name="DFGFBOP" localSheetId="12" hidden="1">{"TAB1",#N/A,TRUE,"GENERAL";"TAB2",#N/A,TRUE,"GENERAL";"TAB3",#N/A,TRUE,"GENERAL";"TAB4",#N/A,TRUE,"GENERAL";"TAB5",#N/A,TRUE,"GENERAL"}</definedName>
    <definedName name="DFGFBOP" localSheetId="3" hidden="1">{"TAB1",#N/A,TRUE,"GENERAL";"TAB2",#N/A,TRUE,"GENERAL";"TAB3",#N/A,TRUE,"GENERAL";"TAB4",#N/A,TRUE,"GENERAL";"TAB5",#N/A,TRUE,"GENERAL"}</definedName>
    <definedName name="DFGFBOP" hidden="1">{"TAB1",#N/A,TRUE,"GENERAL";"TAB2",#N/A,TRUE,"GENERAL";"TAB3",#N/A,TRUE,"GENERAL";"TAB4",#N/A,TRUE,"GENERAL";"TAB5",#N/A,TRUE,"GENERAL"}</definedName>
    <definedName name="DFGFDG" localSheetId="13" hidden="1">{"TAB1",#N/A,TRUE,"GENERAL";"TAB2",#N/A,TRUE,"GENERAL";"TAB3",#N/A,TRUE,"GENERAL";"TAB4",#N/A,TRUE,"GENERAL";"TAB5",#N/A,TRUE,"GENERAL"}</definedName>
    <definedName name="DFGFDG" localSheetId="15" hidden="1">{"TAB1",#N/A,TRUE,"GENERAL";"TAB2",#N/A,TRUE,"GENERAL";"TAB3",#N/A,TRUE,"GENERAL";"TAB4",#N/A,TRUE,"GENERAL";"TAB5",#N/A,TRUE,"GENERAL"}</definedName>
    <definedName name="DFGFDG" localSheetId="12" hidden="1">{"TAB1",#N/A,TRUE,"GENERAL";"TAB2",#N/A,TRUE,"GENERAL";"TAB3",#N/A,TRUE,"GENERAL";"TAB4",#N/A,TRUE,"GENERAL";"TAB5",#N/A,TRUE,"GENERAL"}</definedName>
    <definedName name="DFGFDG" localSheetId="3" hidden="1">{"TAB1",#N/A,TRUE,"GENERAL";"TAB2",#N/A,TRUE,"GENERAL";"TAB3",#N/A,TRUE,"GENERAL";"TAB4",#N/A,TRUE,"GENERAL";"TAB5",#N/A,TRUE,"GENERAL"}</definedName>
    <definedName name="DFGFDG" hidden="1">{"TAB1",#N/A,TRUE,"GENERAL";"TAB2",#N/A,TRUE,"GENERAL";"TAB3",#N/A,TRUE,"GENERAL";"TAB4",#N/A,TRUE,"GENERAL";"TAB5",#N/A,TRUE,"GENERAL"}</definedName>
    <definedName name="DFGV" localSheetId="13" hidden="1">{"TAB1",#N/A,TRUE,"GENERAL";"TAB2",#N/A,TRUE,"GENERAL";"TAB3",#N/A,TRUE,"GENERAL";"TAB4",#N/A,TRUE,"GENERAL";"TAB5",#N/A,TRUE,"GENERAL"}</definedName>
    <definedName name="DFGV" localSheetId="15" hidden="1">{"TAB1",#N/A,TRUE,"GENERAL";"TAB2",#N/A,TRUE,"GENERAL";"TAB3",#N/A,TRUE,"GENERAL";"TAB4",#N/A,TRUE,"GENERAL";"TAB5",#N/A,TRUE,"GENERAL"}</definedName>
    <definedName name="DFGV" localSheetId="12" hidden="1">{"TAB1",#N/A,TRUE,"GENERAL";"TAB2",#N/A,TRUE,"GENERAL";"TAB3",#N/A,TRUE,"GENERAL";"TAB4",#N/A,TRUE,"GENERAL";"TAB5",#N/A,TRUE,"GENERAL"}</definedName>
    <definedName name="DFGV" localSheetId="3" hidden="1">{"TAB1",#N/A,TRUE,"GENERAL";"TAB2",#N/A,TRUE,"GENERAL";"TAB3",#N/A,TRUE,"GENERAL";"TAB4",#N/A,TRUE,"GENERAL";"TAB5",#N/A,TRUE,"GENERAL"}</definedName>
    <definedName name="DFGV" hidden="1">{"TAB1",#N/A,TRUE,"GENERAL";"TAB2",#N/A,TRUE,"GENERAL";"TAB3",#N/A,TRUE,"GENERAL";"TAB4",#N/A,TRUE,"GENERAL";"TAB5",#N/A,TRUE,"GENERAL"}</definedName>
    <definedName name="dfgypuj" localSheetId="13" hidden="1">{"TAB1",#N/A,TRUE,"GENERAL";"TAB2",#N/A,TRUE,"GENERAL";"TAB3",#N/A,TRUE,"GENERAL";"TAB4",#N/A,TRUE,"GENERAL";"TAB5",#N/A,TRUE,"GENERAL"}</definedName>
    <definedName name="dfgypuj" localSheetId="15" hidden="1">{"TAB1",#N/A,TRUE,"GENERAL";"TAB2",#N/A,TRUE,"GENERAL";"TAB3",#N/A,TRUE,"GENERAL";"TAB4",#N/A,TRUE,"GENERAL";"TAB5",#N/A,TRUE,"GENERAL"}</definedName>
    <definedName name="dfgypuj" localSheetId="12" hidden="1">{"TAB1",#N/A,TRUE,"GENERAL";"TAB2",#N/A,TRUE,"GENERAL";"TAB3",#N/A,TRUE,"GENERAL";"TAB4",#N/A,TRUE,"GENERAL";"TAB5",#N/A,TRUE,"GENERAL"}</definedName>
    <definedName name="dfgypuj" localSheetId="3" hidden="1">{"TAB1",#N/A,TRUE,"GENERAL";"TAB2",#N/A,TRUE,"GENERAL";"TAB3",#N/A,TRUE,"GENERAL";"TAB4",#N/A,TRUE,"GENERAL";"TAB5",#N/A,TRUE,"GENERAL"}</definedName>
    <definedName name="dfgypuj" hidden="1">{"TAB1",#N/A,TRUE,"GENERAL";"TAB2",#N/A,TRUE,"GENERAL";"TAB3",#N/A,TRUE,"GENERAL";"TAB4",#N/A,TRUE,"GENERAL";"TAB5",#N/A,TRUE,"GENERAL"}</definedName>
    <definedName name="dfh" localSheetId="13" hidden="1">{"TAB1",#N/A,TRUE,"GENERAL";"TAB2",#N/A,TRUE,"GENERAL";"TAB3",#N/A,TRUE,"GENERAL";"TAB4",#N/A,TRUE,"GENERAL";"TAB5",#N/A,TRUE,"GENERAL"}</definedName>
    <definedName name="dfh" localSheetId="15" hidden="1">{"TAB1",#N/A,TRUE,"GENERAL";"TAB2",#N/A,TRUE,"GENERAL";"TAB3",#N/A,TRUE,"GENERAL";"TAB4",#N/A,TRUE,"GENERAL";"TAB5",#N/A,TRUE,"GENERAL"}</definedName>
    <definedName name="dfh" localSheetId="12" hidden="1">{"TAB1",#N/A,TRUE,"GENERAL";"TAB2",#N/A,TRUE,"GENERAL";"TAB3",#N/A,TRUE,"GENERAL";"TAB4",#N/A,TRUE,"GENERAL";"TAB5",#N/A,TRUE,"GENERAL"}</definedName>
    <definedName name="dfh" localSheetId="3" hidden="1">{"TAB1",#N/A,TRUE,"GENERAL";"TAB2",#N/A,TRUE,"GENERAL";"TAB3",#N/A,TRUE,"GENERAL";"TAB4",#N/A,TRUE,"GENERAL";"TAB5",#N/A,TRUE,"GENERAL"}</definedName>
    <definedName name="dfh" hidden="1">{"TAB1",#N/A,TRUE,"GENERAL";"TAB2",#N/A,TRUE,"GENERAL";"TAB3",#N/A,TRUE,"GENERAL";"TAB4",#N/A,TRUE,"GENERAL";"TAB5",#N/A,TRUE,"GENERAL"}</definedName>
    <definedName name="dfhdr" localSheetId="13" hidden="1">{"via1",#N/A,TRUE,"general";"via2",#N/A,TRUE,"general";"via3",#N/A,TRUE,"general"}</definedName>
    <definedName name="dfhdr" localSheetId="15" hidden="1">{"via1",#N/A,TRUE,"general";"via2",#N/A,TRUE,"general";"via3",#N/A,TRUE,"general"}</definedName>
    <definedName name="dfhdr" localSheetId="12" hidden="1">{"via1",#N/A,TRUE,"general";"via2",#N/A,TRUE,"general";"via3",#N/A,TRUE,"general"}</definedName>
    <definedName name="dfhdr" localSheetId="3" hidden="1">{"via1",#N/A,TRUE,"general";"via2",#N/A,TRUE,"general";"via3",#N/A,TRUE,"general"}</definedName>
    <definedName name="dfhdr" hidden="1">{"via1",#N/A,TRUE,"general";"via2",#N/A,TRUE,"general";"via3",#N/A,TRUE,"general"}</definedName>
    <definedName name="dfhgh" localSheetId="13" hidden="1">{"via1",#N/A,TRUE,"general";"via2",#N/A,TRUE,"general";"via3",#N/A,TRUE,"general"}</definedName>
    <definedName name="dfhgh" localSheetId="15" hidden="1">{"via1",#N/A,TRUE,"general";"via2",#N/A,TRUE,"general";"via3",#N/A,TRUE,"general"}</definedName>
    <definedName name="dfhgh" localSheetId="12" hidden="1">{"via1",#N/A,TRUE,"general";"via2",#N/A,TRUE,"general";"via3",#N/A,TRUE,"general"}</definedName>
    <definedName name="dfhgh" localSheetId="3" hidden="1">{"via1",#N/A,TRUE,"general";"via2",#N/A,TRUE,"general";"via3",#N/A,TRUE,"general"}</definedName>
    <definedName name="dfhgh" hidden="1">{"via1",#N/A,TRUE,"general";"via2",#N/A,TRUE,"general";"via3",#N/A,TRUE,"general"}</definedName>
    <definedName name="dfj" localSheetId="13" hidden="1">{"via1",#N/A,TRUE,"general";"via2",#N/A,TRUE,"general";"via3",#N/A,TRUE,"general"}</definedName>
    <definedName name="dfj" localSheetId="15" hidden="1">{"via1",#N/A,TRUE,"general";"via2",#N/A,TRUE,"general";"via3",#N/A,TRUE,"general"}</definedName>
    <definedName name="dfj" localSheetId="12" hidden="1">{"via1",#N/A,TRUE,"general";"via2",#N/A,TRUE,"general";"via3",#N/A,TRUE,"general"}</definedName>
    <definedName name="dfj" localSheetId="3" hidden="1">{"via1",#N/A,TRUE,"general";"via2",#N/A,TRUE,"general";"via3",#N/A,TRUE,"general"}</definedName>
    <definedName name="dfj" hidden="1">{"via1",#N/A,TRUE,"general";"via2",#N/A,TRUE,"general";"via3",#N/A,TRUE,"general"}</definedName>
    <definedName name="dflt1">[84]Personalizar!$E$22</definedName>
    <definedName name="dflt2">[84]Personalizar!$E$23</definedName>
    <definedName name="dflt3">[84]Personalizar!$D$24</definedName>
    <definedName name="dflt4">[84]Personalizar!$E$26</definedName>
    <definedName name="dflt5">[84]Personalizar!$E$27</definedName>
    <definedName name="dflt6">[84]Personalizar!$D$28</definedName>
    <definedName name="dflt7">[84]Personalizar!$G$27</definedName>
    <definedName name="DFRFRF" localSheetId="13" hidden="1">{"via1",#N/A,TRUE,"general";"via2",#N/A,TRUE,"general";"via3",#N/A,TRUE,"general"}</definedName>
    <definedName name="DFRFRF" localSheetId="15" hidden="1">{"via1",#N/A,TRUE,"general";"via2",#N/A,TRUE,"general";"via3",#N/A,TRUE,"general"}</definedName>
    <definedName name="DFRFRF" localSheetId="12" hidden="1">{"via1",#N/A,TRUE,"general";"via2",#N/A,TRUE,"general";"via3",#N/A,TRUE,"general"}</definedName>
    <definedName name="DFRFRF" localSheetId="3" hidden="1">{"via1",#N/A,TRUE,"general";"via2",#N/A,TRUE,"general";"via3",#N/A,TRUE,"general"}</definedName>
    <definedName name="DFRFRF" hidden="1">{"via1",#N/A,TRUE,"general";"via2",#N/A,TRUE,"general";"via3",#N/A,TRUE,"general"}</definedName>
    <definedName name="DFVUI" localSheetId="13" hidden="1">{"via1",#N/A,TRUE,"general";"via2",#N/A,TRUE,"general";"via3",#N/A,TRUE,"general"}</definedName>
    <definedName name="DFVUI" localSheetId="15" hidden="1">{"via1",#N/A,TRUE,"general";"via2",#N/A,TRUE,"general";"via3",#N/A,TRUE,"general"}</definedName>
    <definedName name="DFVUI" localSheetId="12" hidden="1">{"via1",#N/A,TRUE,"general";"via2",#N/A,TRUE,"general";"via3",#N/A,TRUE,"general"}</definedName>
    <definedName name="DFVUI" localSheetId="3" hidden="1">{"via1",#N/A,TRUE,"general";"via2",#N/A,TRUE,"general";"via3",#N/A,TRUE,"general"}</definedName>
    <definedName name="DFVUI" hidden="1">{"via1",#N/A,TRUE,"general";"via2",#N/A,TRUE,"general";"via3",#N/A,TRUE,"general"}</definedName>
    <definedName name="dg" localSheetId="13" hidden="1">{"via1",#N/A,TRUE,"general";"via2",#N/A,TRUE,"general";"via3",#N/A,TRUE,"general"}</definedName>
    <definedName name="dg" localSheetId="15" hidden="1">{"via1",#N/A,TRUE,"general";"via2",#N/A,TRUE,"general";"via3",#N/A,TRUE,"general"}</definedName>
    <definedName name="dg" localSheetId="12" hidden="1">{"via1",#N/A,TRUE,"general";"via2",#N/A,TRUE,"general";"via3",#N/A,TRUE,"general"}</definedName>
    <definedName name="dg" localSheetId="3" hidden="1">{"via1",#N/A,TRUE,"general";"via2",#N/A,TRUE,"general";"via3",#N/A,TRUE,"general"}</definedName>
    <definedName name="dg" hidden="1">{"via1",#N/A,TRUE,"general";"via2",#N/A,TRUE,"general";"via3",#N/A,TRUE,"general"}</definedName>
    <definedName name="dgdgr" localSheetId="13" hidden="1">{"via1",#N/A,TRUE,"general";"via2",#N/A,TRUE,"general";"via3",#N/A,TRUE,"general"}</definedName>
    <definedName name="dgdgr" localSheetId="15" hidden="1">{"via1",#N/A,TRUE,"general";"via2",#N/A,TRUE,"general";"via3",#N/A,TRUE,"general"}</definedName>
    <definedName name="dgdgr" localSheetId="12" hidden="1">{"via1",#N/A,TRUE,"general";"via2",#N/A,TRUE,"general";"via3",#N/A,TRUE,"general"}</definedName>
    <definedName name="dgdgr" localSheetId="3" hidden="1">{"via1",#N/A,TRUE,"general";"via2",#N/A,TRUE,"general";"via3",#N/A,TRUE,"general"}</definedName>
    <definedName name="dgdgr" hidden="1">{"via1",#N/A,TRUE,"general";"via2",#N/A,TRUE,"general";"via3",#N/A,TRUE,"general"}</definedName>
    <definedName name="dgfd" localSheetId="13" hidden="1">{"TAB1",#N/A,TRUE,"GENERAL";"TAB2",#N/A,TRUE,"GENERAL";"TAB3",#N/A,TRUE,"GENERAL";"TAB4",#N/A,TRUE,"GENERAL";"TAB5",#N/A,TRUE,"GENERAL"}</definedName>
    <definedName name="dgfd" localSheetId="15" hidden="1">{"TAB1",#N/A,TRUE,"GENERAL";"TAB2",#N/A,TRUE,"GENERAL";"TAB3",#N/A,TRUE,"GENERAL";"TAB4",#N/A,TRUE,"GENERAL";"TAB5",#N/A,TRUE,"GENERAL"}</definedName>
    <definedName name="dgfd" localSheetId="12" hidden="1">{"TAB1",#N/A,TRUE,"GENERAL";"TAB2",#N/A,TRUE,"GENERAL";"TAB3",#N/A,TRUE,"GENERAL";"TAB4",#N/A,TRUE,"GENERAL";"TAB5",#N/A,TRUE,"GENERAL"}</definedName>
    <definedName name="dgfd" localSheetId="3" hidden="1">{"TAB1",#N/A,TRUE,"GENERAL";"TAB2",#N/A,TRUE,"GENERAL";"TAB3",#N/A,TRUE,"GENERAL";"TAB4",#N/A,TRUE,"GENERAL";"TAB5",#N/A,TRUE,"GENERAL"}</definedName>
    <definedName name="dgfd" hidden="1">{"TAB1",#N/A,TRUE,"GENERAL";"TAB2",#N/A,TRUE,"GENERAL";"TAB3",#N/A,TRUE,"GENERAL";"TAB4",#N/A,TRUE,"GENERAL";"TAB5",#N/A,TRUE,"GENERAL"}</definedName>
    <definedName name="DGFDFVSDF" localSheetId="13" hidden="1">{"via1",#N/A,TRUE,"general";"via2",#N/A,TRUE,"general";"via3",#N/A,TRUE,"general"}</definedName>
    <definedName name="DGFDFVSDF" localSheetId="15" hidden="1">{"via1",#N/A,TRUE,"general";"via2",#N/A,TRUE,"general";"via3",#N/A,TRUE,"general"}</definedName>
    <definedName name="DGFDFVSDF" localSheetId="12" hidden="1">{"via1",#N/A,TRUE,"general";"via2",#N/A,TRUE,"general";"via3",#N/A,TRUE,"general"}</definedName>
    <definedName name="DGFDFVSDF" localSheetId="3" hidden="1">{"via1",#N/A,TRUE,"general";"via2",#N/A,TRUE,"general";"via3",#N/A,TRUE,"general"}</definedName>
    <definedName name="DGFDFVSDF" hidden="1">{"via1",#N/A,TRUE,"general";"via2",#N/A,TRUE,"general";"via3",#N/A,TRUE,"general"}</definedName>
    <definedName name="dgfdg" localSheetId="13" hidden="1">{"via1",#N/A,TRUE,"general";"via2",#N/A,TRUE,"general";"via3",#N/A,TRUE,"general"}</definedName>
    <definedName name="dgfdg" localSheetId="15" hidden="1">{"via1",#N/A,TRUE,"general";"via2",#N/A,TRUE,"general";"via3",#N/A,TRUE,"general"}</definedName>
    <definedName name="dgfdg" localSheetId="12" hidden="1">{"via1",#N/A,TRUE,"general";"via2",#N/A,TRUE,"general";"via3",#N/A,TRUE,"general"}</definedName>
    <definedName name="dgfdg" localSheetId="3" hidden="1">{"via1",#N/A,TRUE,"general";"via2",#N/A,TRUE,"general";"via3",#N/A,TRUE,"general"}</definedName>
    <definedName name="dgfdg" hidden="1">{"via1",#N/A,TRUE,"general";"via2",#N/A,TRUE,"general";"via3",#N/A,TRUE,"general"}</definedName>
    <definedName name="DGFG" localSheetId="13" hidden="1">{"via1",#N/A,TRUE,"general";"via2",#N/A,TRUE,"general";"via3",#N/A,TRUE,"general"}</definedName>
    <definedName name="DGFG" localSheetId="15" hidden="1">{"via1",#N/A,TRUE,"general";"via2",#N/A,TRUE,"general";"via3",#N/A,TRUE,"general"}</definedName>
    <definedName name="DGFG" localSheetId="12" hidden="1">{"via1",#N/A,TRUE,"general";"via2",#N/A,TRUE,"general";"via3",#N/A,TRUE,"general"}</definedName>
    <definedName name="DGFG" localSheetId="3" hidden="1">{"via1",#N/A,TRUE,"general";"via2",#N/A,TRUE,"general";"via3",#N/A,TRUE,"general"}</definedName>
    <definedName name="DGFG" hidden="1">{"via1",#N/A,TRUE,"general";"via2",#N/A,TRUE,"general";"via3",#N/A,TRUE,"general"}</definedName>
    <definedName name="dgfsado" localSheetId="13" hidden="1">{"TAB1",#N/A,TRUE,"GENERAL";"TAB2",#N/A,TRUE,"GENERAL";"TAB3",#N/A,TRUE,"GENERAL";"TAB4",#N/A,TRUE,"GENERAL";"TAB5",#N/A,TRUE,"GENERAL"}</definedName>
    <definedName name="dgfsado" localSheetId="15" hidden="1">{"TAB1",#N/A,TRUE,"GENERAL";"TAB2",#N/A,TRUE,"GENERAL";"TAB3",#N/A,TRUE,"GENERAL";"TAB4",#N/A,TRUE,"GENERAL";"TAB5",#N/A,TRUE,"GENERAL"}</definedName>
    <definedName name="dgfsado" localSheetId="12" hidden="1">{"TAB1",#N/A,TRUE,"GENERAL";"TAB2",#N/A,TRUE,"GENERAL";"TAB3",#N/A,TRUE,"GENERAL";"TAB4",#N/A,TRUE,"GENERAL";"TAB5",#N/A,TRUE,"GENERAL"}</definedName>
    <definedName name="dgfsado" localSheetId="3" hidden="1">{"TAB1",#N/A,TRUE,"GENERAL";"TAB2",#N/A,TRUE,"GENERAL";"TAB3",#N/A,TRUE,"GENERAL";"TAB4",#N/A,TRUE,"GENERAL";"TAB5",#N/A,TRUE,"GENERAL"}</definedName>
    <definedName name="dgfsado" hidden="1">{"TAB1",#N/A,TRUE,"GENERAL";"TAB2",#N/A,TRUE,"GENERAL";"TAB3",#N/A,TRUE,"GENERAL";"TAB4",#N/A,TRUE,"GENERAL";"TAB5",#N/A,TRUE,"GENERAL"}</definedName>
    <definedName name="DGO">[13]Tablas!#REF!</definedName>
    <definedName name="DGO1_1">[13]Tablas!#REF!</definedName>
    <definedName name="DGO1_1_1">[13]Tablas!#REF!</definedName>
    <definedName name="DGP">[13]Tablas!#REF!</definedName>
    <definedName name="DGP1_1">[13]Tablas!#REF!</definedName>
    <definedName name="DGP1_1_1">[13]Tablas!#REF!</definedName>
    <definedName name="dgrdeb" localSheetId="13" hidden="1">{"TAB1",#N/A,TRUE,"GENERAL";"TAB2",#N/A,TRUE,"GENERAL";"TAB3",#N/A,TRUE,"GENERAL";"TAB4",#N/A,TRUE,"GENERAL";"TAB5",#N/A,TRUE,"GENERAL"}</definedName>
    <definedName name="dgrdeb" localSheetId="15" hidden="1">{"TAB1",#N/A,TRUE,"GENERAL";"TAB2",#N/A,TRUE,"GENERAL";"TAB3",#N/A,TRUE,"GENERAL";"TAB4",#N/A,TRUE,"GENERAL";"TAB5",#N/A,TRUE,"GENERAL"}</definedName>
    <definedName name="dgrdeb" localSheetId="12" hidden="1">{"TAB1",#N/A,TRUE,"GENERAL";"TAB2",#N/A,TRUE,"GENERAL";"TAB3",#N/A,TRUE,"GENERAL";"TAB4",#N/A,TRUE,"GENERAL";"TAB5",#N/A,TRUE,"GENERAL"}</definedName>
    <definedName name="dgrdeb" localSheetId="3" hidden="1">{"TAB1",#N/A,TRUE,"GENERAL";"TAB2",#N/A,TRUE,"GENERAL";"TAB3",#N/A,TRUE,"GENERAL";"TAB4",#N/A,TRUE,"GENERAL";"TAB5",#N/A,TRUE,"GENERAL"}</definedName>
    <definedName name="dgrdeb" hidden="1">{"TAB1",#N/A,TRUE,"GENERAL";"TAB2",#N/A,TRUE,"GENERAL";"TAB3",#N/A,TRUE,"GENERAL";"TAB4",#N/A,TRUE,"GENERAL";"TAB5",#N/A,TRUE,"GENERAL"}</definedName>
    <definedName name="dgreg" localSheetId="13" hidden="1">{"via1",#N/A,TRUE,"general";"via2",#N/A,TRUE,"general";"via3",#N/A,TRUE,"general"}</definedName>
    <definedName name="dgreg" localSheetId="15" hidden="1">{"via1",#N/A,TRUE,"general";"via2",#N/A,TRUE,"general";"via3",#N/A,TRUE,"general"}</definedName>
    <definedName name="dgreg" localSheetId="12" hidden="1">{"via1",#N/A,TRUE,"general";"via2",#N/A,TRUE,"general";"via3",#N/A,TRUE,"general"}</definedName>
    <definedName name="dgreg" localSheetId="3" hidden="1">{"via1",#N/A,TRUE,"general";"via2",#N/A,TRUE,"general";"via3",#N/A,TRUE,"general"}</definedName>
    <definedName name="dgreg" hidden="1">{"via1",#N/A,TRUE,"general";"via2",#N/A,TRUE,"general";"via3",#N/A,TRUE,"general"}</definedName>
    <definedName name="DH" localSheetId="13" hidden="1">{"via1",#N/A,TRUE,"general";"via2",#N/A,TRUE,"general";"via3",#N/A,TRUE,"general"}</definedName>
    <definedName name="DH" localSheetId="15" hidden="1">{"via1",#N/A,TRUE,"general";"via2",#N/A,TRUE,"general";"via3",#N/A,TRUE,"general"}</definedName>
    <definedName name="DH" localSheetId="12" hidden="1">{"via1",#N/A,TRUE,"general";"via2",#N/A,TRUE,"general";"via3",#N/A,TRUE,"general"}</definedName>
    <definedName name="DH" localSheetId="3" hidden="1">{"via1",#N/A,TRUE,"general";"via2",#N/A,TRUE,"general";"via3",#N/A,TRUE,"general"}</definedName>
    <definedName name="DH" hidden="1">{"via1",#N/A,TRUE,"general";"via2",#N/A,TRUE,"general";"via3",#N/A,TRUE,"general"}</definedName>
    <definedName name="dhdth" localSheetId="13" hidden="1">{"TAB1",#N/A,TRUE,"GENERAL";"TAB2",#N/A,TRUE,"GENERAL";"TAB3",#N/A,TRUE,"GENERAL";"TAB4",#N/A,TRUE,"GENERAL";"TAB5",#N/A,TRUE,"GENERAL"}</definedName>
    <definedName name="dhdth" localSheetId="15" hidden="1">{"TAB1",#N/A,TRUE,"GENERAL";"TAB2",#N/A,TRUE,"GENERAL";"TAB3",#N/A,TRUE,"GENERAL";"TAB4",#N/A,TRUE,"GENERAL";"TAB5",#N/A,TRUE,"GENERAL"}</definedName>
    <definedName name="dhdth" localSheetId="12" hidden="1">{"TAB1",#N/A,TRUE,"GENERAL";"TAB2",#N/A,TRUE,"GENERAL";"TAB3",#N/A,TRUE,"GENERAL";"TAB4",#N/A,TRUE,"GENERAL";"TAB5",#N/A,TRUE,"GENERAL"}</definedName>
    <definedName name="dhdth" localSheetId="3" hidden="1">{"TAB1",#N/A,TRUE,"GENERAL";"TAB2",#N/A,TRUE,"GENERAL";"TAB3",#N/A,TRUE,"GENERAL";"TAB4",#N/A,TRUE,"GENERAL";"TAB5",#N/A,TRUE,"GENERAL"}</definedName>
    <definedName name="dhdth" hidden="1">{"TAB1",#N/A,TRUE,"GENERAL";"TAB2",#N/A,TRUE,"GENERAL";"TAB3",#N/A,TRUE,"GENERAL";"TAB4",#N/A,TRUE,"GENERAL";"TAB5",#N/A,TRUE,"GENERAL"}</definedName>
    <definedName name="dhgh" localSheetId="13" hidden="1">{"via1",#N/A,TRUE,"general";"via2",#N/A,TRUE,"general";"via3",#N/A,TRUE,"general"}</definedName>
    <definedName name="dhgh" localSheetId="15" hidden="1">{"via1",#N/A,TRUE,"general";"via2",#N/A,TRUE,"general";"via3",#N/A,TRUE,"general"}</definedName>
    <definedName name="dhgh" localSheetId="12" hidden="1">{"via1",#N/A,TRUE,"general";"via2",#N/A,TRUE,"general";"via3",#N/A,TRUE,"general"}</definedName>
    <definedName name="dhgh" localSheetId="3" hidden="1">{"via1",#N/A,TRUE,"general";"via2",#N/A,TRUE,"general";"via3",#N/A,TRUE,"general"}</definedName>
    <definedName name="dhgh" hidden="1">{"via1",#N/A,TRUE,"general";"via2",#N/A,TRUE,"general";"via3",#N/A,TRUE,"general"}</definedName>
    <definedName name="di">#REF!</definedName>
    <definedName name="DIA">[36]PRESUPUESTO!$B$13</definedName>
    <definedName name="Diámetro" localSheetId="13">#REF!</definedName>
    <definedName name="Diámetro" localSheetId="15">#REF!</definedName>
    <definedName name="Diámetro">#REF!</definedName>
    <definedName name="diámetroft" localSheetId="13">#REF!</definedName>
    <definedName name="diámetroft" localSheetId="15">#REF!</definedName>
    <definedName name="diámetroft">#REF!</definedName>
    <definedName name="diametros" localSheetId="13">#REF!</definedName>
    <definedName name="diametros" localSheetId="15">#REF!</definedName>
    <definedName name="diametros">#REF!</definedName>
    <definedName name="Días">[56]F.Pago!$C$343:$C$347</definedName>
    <definedName name="dife" localSheetId="13">#REF!</definedName>
    <definedName name="dife" localSheetId="15">#REF!</definedName>
    <definedName name="dife">#REF!</definedName>
    <definedName name="diferencia" localSheetId="13">'[104]MEDIA GEOMETRICA'!$J$8,'[104]MEDIA GEOMETRICA'!$N$8,'[104]MEDIA GEOMETRICA'!$R$8,'[104]MEDIA GEOMETRICA'!$V$8,'[104]MEDIA GEOMETRICA'!$Z$8,'[104]MEDIA GEOMETRICA'!$AD$8,'[104]MEDIA GEOMETRICA'!$AH$8,'[104]MEDIA GEOMETRICA'!$AL$8,'[104]MEDIA GEOMETRICA'!#REF!,'[104]MEDIA GEOMETRICA'!#REF!</definedName>
    <definedName name="diferencia" localSheetId="15">'[104]MEDIA GEOMETRICA'!$J$8,'[104]MEDIA GEOMETRICA'!$N$8,'[104]MEDIA GEOMETRICA'!$R$8,'[104]MEDIA GEOMETRICA'!$V$8,'[104]MEDIA GEOMETRICA'!$Z$8,'[104]MEDIA GEOMETRICA'!$AD$8,'[104]MEDIA GEOMETRICA'!$AH$8,'[104]MEDIA GEOMETRICA'!$AL$8,'[104]MEDIA GEOMETRICA'!#REF!,'[104]MEDIA GEOMETRICA'!#REF!</definedName>
    <definedName name="diferencia">'[104]MEDIA GEOMETRICA'!$J$8,'[104]MEDIA GEOMETRICA'!$N$8,'[104]MEDIA GEOMETRICA'!$R$8,'[104]MEDIA GEOMETRICA'!$V$8,'[104]MEDIA GEOMETRICA'!$Z$8,'[104]MEDIA GEOMETRICA'!$AD$8,'[104]MEDIA GEOMETRICA'!$AH$8,'[104]MEDIA GEOMETRICA'!$AL$8,'[104]MEDIA GEOMETRICA'!#REF!,'[104]MEDIA GEOMETRICA'!#REF!</definedName>
    <definedName name="DIJ" localSheetId="13">[13]Tablas!#REF!</definedName>
    <definedName name="DIJ" localSheetId="15">[13]Tablas!#REF!</definedName>
    <definedName name="DIJ">[13]Tablas!#REF!</definedName>
    <definedName name="DIJ1_1" localSheetId="13">[13]Tablas!#REF!</definedName>
    <definedName name="DIJ1_1" localSheetId="15">[13]Tablas!#REF!</definedName>
    <definedName name="DIJ1_1">[13]Tablas!#REF!</definedName>
    <definedName name="DIJ1_1_1" localSheetId="13">[13]Tablas!#REF!</definedName>
    <definedName name="DIJ1_1_1" localSheetId="15">[13]Tablas!#REF!</definedName>
    <definedName name="DIJ1_1_1">[13]Tablas!#REF!</definedName>
    <definedName name="DIJ1_1_2">[13]Tablas!#REF!</definedName>
    <definedName name="DIJ1_1_3">[13]Tablas!#REF!</definedName>
    <definedName name="DIJ1_1_4">[13]Tablas!#REF!</definedName>
    <definedName name="DIJ1_1_5">[13]Tablas!#REF!</definedName>
    <definedName name="DIJ1_2">[13]Tablas!#REF!</definedName>
    <definedName name="DIJ1_3">[13]Tablas!#REF!</definedName>
    <definedName name="DIJ1_4">[13]Tablas!#REF!</definedName>
    <definedName name="DIJ1_5">[13]Tablas!#REF!</definedName>
    <definedName name="Dilataciones_en_bronce" localSheetId="13">#REF!</definedName>
    <definedName name="Dilataciones_en_bronce" localSheetId="15">#REF!</definedName>
    <definedName name="Dilataciones_en_bronce">#REF!</definedName>
    <definedName name="Dilataciones_en_bronce_11" localSheetId="13">#REF!</definedName>
    <definedName name="Dilataciones_en_bronce_11" localSheetId="15">#REF!</definedName>
    <definedName name="Dilataciones_en_bronce_11">#REF!</definedName>
    <definedName name="DINTELES" localSheetId="13">#REF!</definedName>
    <definedName name="DINTELES" localSheetId="15">#REF!</definedName>
    <definedName name="DINTELES">#REF!</definedName>
    <definedName name="DINTELES_11">#REF!</definedName>
    <definedName name="Direccion">[67]EMPRESA!$F$14</definedName>
    <definedName name="DIRECTOR" localSheetId="13">#REF!</definedName>
    <definedName name="DIRECTOR" localSheetId="15">#REF!</definedName>
    <definedName name="DIRECTOR">#REF!</definedName>
    <definedName name="DIRECTORTECNICO" localSheetId="13">#REF!</definedName>
    <definedName name="DIRECTORTECNICO" localSheetId="15">#REF!</definedName>
    <definedName name="DIRECTORTECNICO">#REF!</definedName>
    <definedName name="DISOLVENTE_TIPO_TRAFICO" localSheetId="13">#REF!</definedName>
    <definedName name="DISOLVENTE_TIPO_TRAFICO" localSheetId="15">#REF!</definedName>
    <definedName name="DISOLVENTE_TIPO_TRAFICO">#REF!</definedName>
    <definedName name="display_area_2" localSheetId="13">#REF!</definedName>
    <definedName name="display_area_2" localSheetId="15">#REF!</definedName>
    <definedName name="display_area_2">#REF!</definedName>
    <definedName name="Disposición_final_de_desechos" localSheetId="13">#REF!</definedName>
    <definedName name="Disposición_final_de_desechos" localSheetId="15">#REF!</definedName>
    <definedName name="Disposición_final_de_desechos">#REF!</definedName>
    <definedName name="DISTANCIA_ACARREO">#REF!</definedName>
    <definedName name="DISTANCIA_DISPOSICION_FINAL">#REF!</definedName>
    <definedName name="DISTANCIA_TRANSPORTE">#REF!</definedName>
    <definedName name="DistanciasPRS7801">[105]Hoja1!$K$3:$L$55</definedName>
    <definedName name="DistanciasPRS9003">[105]Hoja1!$A$3:$B$52</definedName>
    <definedName name="DistanciasPRS9004">[105]Hoja1!$F$3:$G$33</definedName>
    <definedName name="Division_acrilica_para_ducha" localSheetId="13">#REF!</definedName>
    <definedName name="Division_acrilica_para_ducha" localSheetId="15">#REF!</definedName>
    <definedName name="Division_acrilica_para_ducha">#REF!</definedName>
    <definedName name="Division_acrilica_para_ducha_11" localSheetId="13">#REF!</definedName>
    <definedName name="Division_acrilica_para_ducha_11" localSheetId="15">#REF!</definedName>
    <definedName name="Division_acrilica_para_ducha_11">#REF!</definedName>
    <definedName name="dj" localSheetId="13">#REF!</definedName>
    <definedName name="dj" localSheetId="15">#REF!</definedName>
    <definedName name="dj">#REF!</definedName>
    <definedName name="djdytj" localSheetId="13" hidden="1">{"TAB1",#N/A,TRUE,"GENERAL";"TAB2",#N/A,TRUE,"GENERAL";"TAB3",#N/A,TRUE,"GENERAL";"TAB4",#N/A,TRUE,"GENERAL";"TAB5",#N/A,TRUE,"GENERAL"}</definedName>
    <definedName name="djdytj" localSheetId="15" hidden="1">{"TAB1",#N/A,TRUE,"GENERAL";"TAB2",#N/A,TRUE,"GENERAL";"TAB3",#N/A,TRUE,"GENERAL";"TAB4",#N/A,TRUE,"GENERAL";"TAB5",#N/A,TRUE,"GENERAL"}</definedName>
    <definedName name="djdytj" localSheetId="12" hidden="1">{"TAB1",#N/A,TRUE,"GENERAL";"TAB2",#N/A,TRUE,"GENERAL";"TAB3",#N/A,TRUE,"GENERAL";"TAB4",#N/A,TRUE,"GENERAL";"TAB5",#N/A,TRUE,"GENERAL"}</definedName>
    <definedName name="djdytj" localSheetId="3" hidden="1">{"TAB1",#N/A,TRUE,"GENERAL";"TAB2",#N/A,TRUE,"GENERAL";"TAB3",#N/A,TRUE,"GENERAL";"TAB4",#N/A,TRUE,"GENERAL";"TAB5",#N/A,TRUE,"GENERAL"}</definedName>
    <definedName name="djdytj" hidden="1">{"TAB1",#N/A,TRUE,"GENERAL";"TAB2",#N/A,TRUE,"GENERAL";"TAB3",#N/A,TRUE,"GENERAL";"TAB4",#N/A,TRUE,"GENERAL";"TAB5",#N/A,TRUE,"GENERAL"}</definedName>
    <definedName name="dl">#REF!</definedName>
    <definedName name="dm">#REF!</definedName>
    <definedName name="DMxUS" localSheetId="13">#REF!</definedName>
    <definedName name="DMxUS" localSheetId="15">#REF!</definedName>
    <definedName name="DMxUS">#REF!</definedName>
    <definedName name="do" localSheetId="13">#REF!</definedName>
    <definedName name="do" localSheetId="15">#REF!</definedName>
    <definedName name="do">#REF!</definedName>
    <definedName name="dolar" localSheetId="13">#REF!</definedName>
    <definedName name="dolar" localSheetId="15">#REF!</definedName>
    <definedName name="dolar">#REF!</definedName>
    <definedName name="DOLLAR">[106]CÁLCULOS!$H$34</definedName>
    <definedName name="Domo_Acrilico_0_90_x_0_90" localSheetId="13">#REF!</definedName>
    <definedName name="Domo_Acrilico_0_90_x_0_90" localSheetId="15">#REF!</definedName>
    <definedName name="Domo_Acrilico_0_90_x_0_90">#REF!</definedName>
    <definedName name="Domo_Acrilico_0_90_x_0_90_11" localSheetId="13">#REF!</definedName>
    <definedName name="Domo_Acrilico_0_90_x_0_90_11" localSheetId="15">#REF!</definedName>
    <definedName name="Domo_Acrilico_0_90_x_0_90_11">#REF!</definedName>
    <definedName name="DOR" localSheetId="13">#REF!</definedName>
    <definedName name="DOR" localSheetId="15">#REF!</definedName>
    <definedName name="DOR">#REF!</definedName>
    <definedName name="dos" localSheetId="13">#REF!</definedName>
    <definedName name="dos" localSheetId="15">#REF!</definedName>
    <definedName name="dos">#REF!</definedName>
    <definedName name="DotA">#REF!</definedName>
    <definedName name="DOTACIÓN" localSheetId="13">#REF!</definedName>
    <definedName name="DOTACIÓN" localSheetId="15">#REF!</definedName>
    <definedName name="DOTACIÓN">#REF!</definedName>
    <definedName name="DPI" localSheetId="13">[13]Tablas!#REF!</definedName>
    <definedName name="DPI" localSheetId="15">[13]Tablas!#REF!</definedName>
    <definedName name="DPI">[13]Tablas!#REF!</definedName>
    <definedName name="DPI1_1" localSheetId="13">[13]Tablas!#REF!</definedName>
    <definedName name="DPI1_1" localSheetId="15">[13]Tablas!#REF!</definedName>
    <definedName name="DPI1_1">[13]Tablas!#REF!</definedName>
    <definedName name="DPI1_1_1" localSheetId="13">[13]Tablas!#REF!</definedName>
    <definedName name="DPI1_1_1" localSheetId="15">[13]Tablas!#REF!</definedName>
    <definedName name="DPI1_1_1">[13]Tablas!#REF!</definedName>
    <definedName name="DPY" localSheetId="13">[13]Tablas!#REF!</definedName>
    <definedName name="DPY" localSheetId="15">[13]Tablas!#REF!</definedName>
    <definedName name="DPY">[13]Tablas!#REF!</definedName>
    <definedName name="DPY1_1">[13]Tablas!#REF!</definedName>
    <definedName name="DPY1_1_1">[13]Tablas!#REF!</definedName>
    <definedName name="drf" localSheetId="13">#REF!</definedName>
    <definedName name="drf" localSheetId="15">#REF!</definedName>
    <definedName name="drf">#REF!</definedName>
    <definedName name="DRI">[13]Tablas!#REF!</definedName>
    <definedName name="DRI1_1">[13]Tablas!#REF!</definedName>
    <definedName name="DRI1_1_1">[13]Tablas!#REF!</definedName>
    <definedName name="DRI1_1_2">[13]Tablas!#REF!</definedName>
    <definedName name="DRI1_1_3">[13]Tablas!#REF!</definedName>
    <definedName name="DRI1_1_4">[13]Tablas!#REF!</definedName>
    <definedName name="DRI1_2">[13]Tablas!#REF!</definedName>
    <definedName name="DRI1_3">[13]Tablas!#REF!</definedName>
    <definedName name="DRI1_4">[13]Tablas!#REF!</definedName>
    <definedName name="DRL">[13]Tablas!#REF!</definedName>
    <definedName name="DRL1_1">[13]Tablas!#REF!</definedName>
    <definedName name="DRL1_1_1">[13]Tablas!#REF!</definedName>
    <definedName name="DRL1_1_2">[13]Tablas!#REF!</definedName>
    <definedName name="DRL1_1_3">[13]Tablas!#REF!</definedName>
    <definedName name="DRL1_1_4">[13]Tablas!#REF!</definedName>
    <definedName name="DRL1_2">[13]Tablas!#REF!</definedName>
    <definedName name="DRL1_3">[13]Tablas!#REF!</definedName>
    <definedName name="DRL1_4">[13]Tablas!#REF!</definedName>
    <definedName name="dry" localSheetId="13" hidden="1">{"via1",#N/A,TRUE,"general";"via2",#N/A,TRUE,"general";"via3",#N/A,TRUE,"general"}</definedName>
    <definedName name="dry" localSheetId="15" hidden="1">{"via1",#N/A,TRUE,"general";"via2",#N/A,TRUE,"general";"via3",#N/A,TRUE,"general"}</definedName>
    <definedName name="dry" localSheetId="12" hidden="1">{"via1",#N/A,TRUE,"general";"via2",#N/A,TRUE,"general";"via3",#N/A,TRUE,"general"}</definedName>
    <definedName name="dry" localSheetId="3" hidden="1">{"via1",#N/A,TRUE,"general";"via2",#N/A,TRUE,"general";"via3",#N/A,TRUE,"general"}</definedName>
    <definedName name="dry" hidden="1">{"via1",#N/A,TRUE,"general";"via2",#N/A,TRUE,"general";"via3",#N/A,TRUE,"general"}</definedName>
    <definedName name="DS">[103]Cronograma!#REF!</definedName>
    <definedName name="DSA" localSheetId="13">#REF!</definedName>
    <definedName name="DSA" localSheetId="15">#REF!</definedName>
    <definedName name="DSA">#REF!</definedName>
    <definedName name="DSAD" localSheetId="13" hidden="1">{"via1",#N/A,TRUE,"general";"via2",#N/A,TRUE,"general";"via3",#N/A,TRUE,"general"}</definedName>
    <definedName name="DSAD" localSheetId="15" hidden="1">{"via1",#N/A,TRUE,"general";"via2",#N/A,TRUE,"general";"via3",#N/A,TRUE,"general"}</definedName>
    <definedName name="DSAD" localSheetId="12" hidden="1">{"via1",#N/A,TRUE,"general";"via2",#N/A,TRUE,"general";"via3",#N/A,TRUE,"general"}</definedName>
    <definedName name="DSAD" localSheetId="3" hidden="1">{"via1",#N/A,TRUE,"general";"via2",#N/A,TRUE,"general";"via3",#N/A,TRUE,"general"}</definedName>
    <definedName name="DSAD" hidden="1">{"via1",#N/A,TRUE,"general";"via2",#N/A,TRUE,"general";"via3",#N/A,TRUE,"general"}</definedName>
    <definedName name="dsadfp" localSheetId="13" hidden="1">{"TAB1",#N/A,TRUE,"GENERAL";"TAB2",#N/A,TRUE,"GENERAL";"TAB3",#N/A,TRUE,"GENERAL";"TAB4",#N/A,TRUE,"GENERAL";"TAB5",#N/A,TRUE,"GENERAL"}</definedName>
    <definedName name="dsadfp" localSheetId="15" hidden="1">{"TAB1",#N/A,TRUE,"GENERAL";"TAB2",#N/A,TRUE,"GENERAL";"TAB3",#N/A,TRUE,"GENERAL";"TAB4",#N/A,TRUE,"GENERAL";"TAB5",#N/A,TRUE,"GENERAL"}</definedName>
    <definedName name="dsadfp" localSheetId="12" hidden="1">{"TAB1",#N/A,TRUE,"GENERAL";"TAB2",#N/A,TRUE,"GENERAL";"TAB3",#N/A,TRUE,"GENERAL";"TAB4",#N/A,TRUE,"GENERAL";"TAB5",#N/A,TRUE,"GENERAL"}</definedName>
    <definedName name="dsadfp" localSheetId="3" hidden="1">{"TAB1",#N/A,TRUE,"GENERAL";"TAB2",#N/A,TRUE,"GENERAL";"TAB3",#N/A,TRUE,"GENERAL";"TAB4",#N/A,TRUE,"GENERAL";"TAB5",#N/A,TRUE,"GENERAL"}</definedName>
    <definedName name="dsadfp" hidden="1">{"TAB1",#N/A,TRUE,"GENERAL";"TAB2",#N/A,TRUE,"GENERAL";"TAB3",#N/A,TRUE,"GENERAL";"TAB4",#N/A,TRUE,"GENERAL";"TAB5",#N/A,TRUE,"GENERAL"}</definedName>
    <definedName name="Dsbcm" localSheetId="13">#REF!</definedName>
    <definedName name="Dsbcm" localSheetId="15">#REF!</definedName>
    <definedName name="Dsbcm">#REF!</definedName>
    <definedName name="DsctoFondo">[107]EMPRESA!$I$25</definedName>
    <definedName name="DsctoPension">[107]EMPRESA!$I$23</definedName>
    <definedName name="DsctoSalud">[107]EMPRESA!$I$24</definedName>
    <definedName name="DSD" localSheetId="13" hidden="1">{"via1",#N/A,TRUE,"general";"via2",#N/A,TRUE,"general";"via3",#N/A,TRUE,"general"}</definedName>
    <definedName name="DSD" localSheetId="15" hidden="1">{"via1",#N/A,TRUE,"general";"via2",#N/A,TRUE,"general";"via3",#N/A,TRUE,"general"}</definedName>
    <definedName name="DSD" localSheetId="12" hidden="1">{"via1",#N/A,TRUE,"general";"via2",#N/A,TRUE,"general";"via3",#N/A,TRUE,"general"}</definedName>
    <definedName name="DSD" localSheetId="3" hidden="1">{"via1",#N/A,TRUE,"general";"via2",#N/A,TRUE,"general";"via3",#N/A,TRUE,"general"}</definedName>
    <definedName name="DSD" hidden="1">{"via1",#N/A,TRUE,"general";"via2",#N/A,TRUE,"general";"via3",#N/A,TRUE,"general"}</definedName>
    <definedName name="dsdads4" localSheetId="13" hidden="1">{"TAB1",#N/A,TRUE,"GENERAL";"TAB2",#N/A,TRUE,"GENERAL";"TAB3",#N/A,TRUE,"GENERAL";"TAB4",#N/A,TRUE,"GENERAL";"TAB5",#N/A,TRUE,"GENERAL"}</definedName>
    <definedName name="dsdads4" localSheetId="15" hidden="1">{"TAB1",#N/A,TRUE,"GENERAL";"TAB2",#N/A,TRUE,"GENERAL";"TAB3",#N/A,TRUE,"GENERAL";"TAB4",#N/A,TRUE,"GENERAL";"TAB5",#N/A,TRUE,"GENERAL"}</definedName>
    <definedName name="dsdads4" localSheetId="12" hidden="1">{"TAB1",#N/A,TRUE,"GENERAL";"TAB2",#N/A,TRUE,"GENERAL";"TAB3",#N/A,TRUE,"GENERAL";"TAB4",#N/A,TRUE,"GENERAL";"TAB5",#N/A,TRUE,"GENERAL"}</definedName>
    <definedName name="dsdads4" localSheetId="3" hidden="1">{"TAB1",#N/A,TRUE,"GENERAL";"TAB2",#N/A,TRUE,"GENERAL";"TAB3",#N/A,TRUE,"GENERAL";"TAB4",#N/A,TRUE,"GENERAL";"TAB5",#N/A,TRUE,"GENERAL"}</definedName>
    <definedName name="dsdads4" hidden="1">{"TAB1",#N/A,TRUE,"GENERAL";"TAB2",#N/A,TRUE,"GENERAL";"TAB3",#N/A,TRUE,"GENERAL";"TAB4",#N/A,TRUE,"GENERAL";"TAB5",#N/A,TRUE,"GENERAL"}</definedName>
    <definedName name="DSF" localSheetId="13" hidden="1">{"via1",#N/A,TRUE,"general";"via2",#N/A,TRUE,"general";"via3",#N/A,TRUE,"general"}</definedName>
    <definedName name="DSF" localSheetId="15" hidden="1">{"via1",#N/A,TRUE,"general";"via2",#N/A,TRUE,"general";"via3",#N/A,TRUE,"general"}</definedName>
    <definedName name="DSF" localSheetId="12" hidden="1">{"via1",#N/A,TRUE,"general";"via2",#N/A,TRUE,"general";"via3",#N/A,TRUE,"general"}</definedName>
    <definedName name="DSF" localSheetId="3" hidden="1">{"via1",#N/A,TRUE,"general";"via2",#N/A,TRUE,"general";"via3",#N/A,TRUE,"general"}</definedName>
    <definedName name="DSF" hidden="1">{"via1",#N/A,TRUE,"general";"via2",#N/A,TRUE,"general";"via3",#N/A,TRUE,"general"}</definedName>
    <definedName name="DSFCVTY" localSheetId="13" hidden="1">{"TAB1",#N/A,TRUE,"GENERAL";"TAB2",#N/A,TRUE,"GENERAL";"TAB3",#N/A,TRUE,"GENERAL";"TAB4",#N/A,TRUE,"GENERAL";"TAB5",#N/A,TRUE,"GENERAL"}</definedName>
    <definedName name="DSFCVTY" localSheetId="15" hidden="1">{"TAB1",#N/A,TRUE,"GENERAL";"TAB2",#N/A,TRUE,"GENERAL";"TAB3",#N/A,TRUE,"GENERAL";"TAB4",#N/A,TRUE,"GENERAL";"TAB5",#N/A,TRUE,"GENERAL"}</definedName>
    <definedName name="DSFCVTY" localSheetId="12" hidden="1">{"TAB1",#N/A,TRUE,"GENERAL";"TAB2",#N/A,TRUE,"GENERAL";"TAB3",#N/A,TRUE,"GENERAL";"TAB4",#N/A,TRUE,"GENERAL";"TAB5",#N/A,TRUE,"GENERAL"}</definedName>
    <definedName name="DSFCVTY" localSheetId="3" hidden="1">{"TAB1",#N/A,TRUE,"GENERAL";"TAB2",#N/A,TRUE,"GENERAL";"TAB3",#N/A,TRUE,"GENERAL";"TAB4",#N/A,TRUE,"GENERAL";"TAB5",#N/A,TRUE,"GENERAL"}</definedName>
    <definedName name="DSFCVTY" hidden="1">{"TAB1",#N/A,TRUE,"GENERAL";"TAB2",#N/A,TRUE,"GENERAL";"TAB3",#N/A,TRUE,"GENERAL";"TAB4",#N/A,TRUE,"GENERAL";"TAB5",#N/A,TRUE,"GENERAL"}</definedName>
    <definedName name="dsfg" localSheetId="13" hidden="1">{"via1",#N/A,TRUE,"general";"via2",#N/A,TRUE,"general";"via3",#N/A,TRUE,"general"}</definedName>
    <definedName name="dsfg" localSheetId="15" hidden="1">{"via1",#N/A,TRUE,"general";"via2",#N/A,TRUE,"general";"via3",#N/A,TRUE,"general"}</definedName>
    <definedName name="dsfg" localSheetId="12" hidden="1">{"via1",#N/A,TRUE,"general";"via2",#N/A,TRUE,"general";"via3",#N/A,TRUE,"general"}</definedName>
    <definedName name="dsfg" localSheetId="3" hidden="1">{"via1",#N/A,TRUE,"general";"via2",#N/A,TRUE,"general";"via3",#N/A,TRUE,"general"}</definedName>
    <definedName name="dsfg" hidden="1">{"via1",#N/A,TRUE,"general";"via2",#N/A,TRUE,"general";"via3",#N/A,TRUE,"general"}</definedName>
    <definedName name="dsfhgfdh" localSheetId="13" hidden="1">{"TAB1",#N/A,TRUE,"GENERAL";"TAB2",#N/A,TRUE,"GENERAL";"TAB3",#N/A,TRUE,"GENERAL";"TAB4",#N/A,TRUE,"GENERAL";"TAB5",#N/A,TRUE,"GENERAL"}</definedName>
    <definedName name="dsfhgfdh" localSheetId="15" hidden="1">{"TAB1",#N/A,TRUE,"GENERAL";"TAB2",#N/A,TRUE,"GENERAL";"TAB3",#N/A,TRUE,"GENERAL";"TAB4",#N/A,TRUE,"GENERAL";"TAB5",#N/A,TRUE,"GENERAL"}</definedName>
    <definedName name="dsfhgfdh" localSheetId="12" hidden="1">{"TAB1",#N/A,TRUE,"GENERAL";"TAB2",#N/A,TRUE,"GENERAL";"TAB3",#N/A,TRUE,"GENERAL";"TAB4",#N/A,TRUE,"GENERAL";"TAB5",#N/A,TRUE,"GENERAL"}</definedName>
    <definedName name="dsfhgfdh" localSheetId="3" hidden="1">{"TAB1",#N/A,TRUE,"GENERAL";"TAB2",#N/A,TRUE,"GENERAL";"TAB3",#N/A,TRUE,"GENERAL";"TAB4",#N/A,TRUE,"GENERAL";"TAB5",#N/A,TRUE,"GENERAL"}</definedName>
    <definedName name="dsfhgfdh" hidden="1">{"TAB1",#N/A,TRUE,"GENERAL";"TAB2",#N/A,TRUE,"GENERAL";"TAB3",#N/A,TRUE,"GENERAL";"TAB4",#N/A,TRUE,"GENERAL";"TAB5",#N/A,TRUE,"GENERAL"}</definedName>
    <definedName name="dsfsdf" localSheetId="13" hidden="1">{"via1",#N/A,TRUE,"general";"via2",#N/A,TRUE,"general";"via3",#N/A,TRUE,"general"}</definedName>
    <definedName name="dsfsdf" localSheetId="15" hidden="1">{"via1",#N/A,TRUE,"general";"via2",#N/A,TRUE,"general";"via3",#N/A,TRUE,"general"}</definedName>
    <definedName name="dsfsdf" localSheetId="12" hidden="1">{"via1",#N/A,TRUE,"general";"via2",#N/A,TRUE,"general";"via3",#N/A,TRUE,"general"}</definedName>
    <definedName name="dsfsdf" localSheetId="3" hidden="1">{"via1",#N/A,TRUE,"general";"via2",#N/A,TRUE,"general";"via3",#N/A,TRUE,"general"}</definedName>
    <definedName name="dsfsdf" hidden="1">{"via1",#N/A,TRUE,"general";"via2",#N/A,TRUE,"general";"via3",#N/A,TRUE,"general"}</definedName>
    <definedName name="DSFSDFCXV" localSheetId="13" hidden="1">{"TAB1",#N/A,TRUE,"GENERAL";"TAB2",#N/A,TRUE,"GENERAL";"TAB3",#N/A,TRUE,"GENERAL";"TAB4",#N/A,TRUE,"GENERAL";"TAB5",#N/A,TRUE,"GENERAL"}</definedName>
    <definedName name="DSFSDFCXV" localSheetId="15" hidden="1">{"TAB1",#N/A,TRUE,"GENERAL";"TAB2",#N/A,TRUE,"GENERAL";"TAB3",#N/A,TRUE,"GENERAL";"TAB4",#N/A,TRUE,"GENERAL";"TAB5",#N/A,TRUE,"GENERAL"}</definedName>
    <definedName name="DSFSDFCXV" localSheetId="12" hidden="1">{"TAB1",#N/A,TRUE,"GENERAL";"TAB2",#N/A,TRUE,"GENERAL";"TAB3",#N/A,TRUE,"GENERAL";"TAB4",#N/A,TRUE,"GENERAL";"TAB5",#N/A,TRUE,"GENERAL"}</definedName>
    <definedName name="DSFSDFCXV" localSheetId="3" hidden="1">{"TAB1",#N/A,TRUE,"GENERAL";"TAB2",#N/A,TRUE,"GENERAL";"TAB3",#N/A,TRUE,"GENERAL";"TAB4",#N/A,TRUE,"GENERAL";"TAB5",#N/A,TRUE,"GENERAL"}</definedName>
    <definedName name="DSFSDFCXV" hidden="1">{"TAB1",#N/A,TRUE,"GENERAL";"TAB2",#N/A,TRUE,"GENERAL";"TAB3",#N/A,TRUE,"GENERAL";"TAB4",#N/A,TRUE,"GENERAL";"TAB5",#N/A,TRUE,"GENERAL"}</definedName>
    <definedName name="dsfsvm" localSheetId="13" hidden="1">{"TAB1",#N/A,TRUE,"GENERAL";"TAB2",#N/A,TRUE,"GENERAL";"TAB3",#N/A,TRUE,"GENERAL";"TAB4",#N/A,TRUE,"GENERAL";"TAB5",#N/A,TRUE,"GENERAL"}</definedName>
    <definedName name="dsfsvm" localSheetId="15" hidden="1">{"TAB1",#N/A,TRUE,"GENERAL";"TAB2",#N/A,TRUE,"GENERAL";"TAB3",#N/A,TRUE,"GENERAL";"TAB4",#N/A,TRUE,"GENERAL";"TAB5",#N/A,TRUE,"GENERAL"}</definedName>
    <definedName name="dsfsvm" localSheetId="12" hidden="1">{"TAB1",#N/A,TRUE,"GENERAL";"TAB2",#N/A,TRUE,"GENERAL";"TAB3",#N/A,TRUE,"GENERAL";"TAB4",#N/A,TRUE,"GENERAL";"TAB5",#N/A,TRUE,"GENERAL"}</definedName>
    <definedName name="dsfsvm" localSheetId="3" hidden="1">{"TAB1",#N/A,TRUE,"GENERAL";"TAB2",#N/A,TRUE,"GENERAL";"TAB3",#N/A,TRUE,"GENERAL";"TAB4",#N/A,TRUE,"GENERAL";"TAB5",#N/A,TRUE,"GENERAL"}</definedName>
    <definedName name="dsfsvm" hidden="1">{"TAB1",#N/A,TRUE,"GENERAL";"TAB2",#N/A,TRUE,"GENERAL";"TAB3",#N/A,TRUE,"GENERAL";"TAB4",#N/A,TRUE,"GENERAL";"TAB5",#N/A,TRUE,"GENERAL"}</definedName>
    <definedName name="dsftbv" localSheetId="13" hidden="1">{"via1",#N/A,TRUE,"general";"via2",#N/A,TRUE,"general";"via3",#N/A,TRUE,"general"}</definedName>
    <definedName name="dsftbv" localSheetId="15" hidden="1">{"via1",#N/A,TRUE,"general";"via2",#N/A,TRUE,"general";"via3",#N/A,TRUE,"general"}</definedName>
    <definedName name="dsftbv" localSheetId="12" hidden="1">{"via1",#N/A,TRUE,"general";"via2",#N/A,TRUE,"general";"via3",#N/A,TRUE,"general"}</definedName>
    <definedName name="dsftbv" localSheetId="3" hidden="1">{"via1",#N/A,TRUE,"general";"via2",#N/A,TRUE,"general";"via3",#N/A,TRUE,"general"}</definedName>
    <definedName name="dsftbv" hidden="1">{"via1",#N/A,TRUE,"general";"via2",#N/A,TRUE,"general";"via3",#N/A,TRUE,"general"}</definedName>
    <definedName name="DSP">[13]Tablas!#REF!</definedName>
    <definedName name="DSP1_1">[13]Tablas!#REF!</definedName>
    <definedName name="DSP1_1_1">[13]Tablas!#REF!</definedName>
    <definedName name="dt" localSheetId="13">#REF!</definedName>
    <definedName name="dt" localSheetId="15">#REF!</definedName>
    <definedName name="dt">#REF!</definedName>
    <definedName name="DTF">[53]Pryfinc!$F$120</definedName>
    <definedName name="dtrhj" localSheetId="13" hidden="1">{"via1",#N/A,TRUE,"general";"via2",#N/A,TRUE,"general";"via3",#N/A,TRUE,"general"}</definedName>
    <definedName name="dtrhj" localSheetId="15" hidden="1">{"via1",#N/A,TRUE,"general";"via2",#N/A,TRUE,"general";"via3",#N/A,TRUE,"general"}</definedName>
    <definedName name="dtrhj" localSheetId="12" hidden="1">{"via1",#N/A,TRUE,"general";"via2",#N/A,TRUE,"general";"via3",#N/A,TRUE,"general"}</definedName>
    <definedName name="dtrhj" localSheetId="3" hidden="1">{"via1",#N/A,TRUE,"general";"via2",#N/A,TRUE,"general";"via3",#N/A,TRUE,"general"}</definedName>
    <definedName name="dtrhj" hidden="1">{"via1",#N/A,TRUE,"general";"via2",#N/A,TRUE,"general";"via3",#N/A,TRUE,"general"}</definedName>
    <definedName name="DTS">#REF!</definedName>
    <definedName name="Ducha_Tayrona">#REF!</definedName>
    <definedName name="Ducha_Tayrona_11">#REF!</definedName>
    <definedName name="DUCHATAYRONATOT">#REF!</definedName>
    <definedName name="DUCHATAYRONATOT_11">#REF!</definedName>
    <definedName name="dxfgg" localSheetId="13" hidden="1">{"via1",#N/A,TRUE,"general";"via2",#N/A,TRUE,"general";"via3",#N/A,TRUE,"general"}</definedName>
    <definedName name="dxfgg" localSheetId="15" hidden="1">{"via1",#N/A,TRUE,"general";"via2",#N/A,TRUE,"general";"via3",#N/A,TRUE,"general"}</definedName>
    <definedName name="dxfgg" localSheetId="12" hidden="1">{"via1",#N/A,TRUE,"general";"via2",#N/A,TRUE,"general";"via3",#N/A,TRUE,"general"}</definedName>
    <definedName name="dxfgg" localSheetId="3" hidden="1">{"via1",#N/A,TRUE,"general";"via2",#N/A,TRUE,"general";"via3",#N/A,TRUE,"general"}</definedName>
    <definedName name="dxfgg" hidden="1">{"via1",#N/A,TRUE,"general";"via2",#N/A,TRUE,"general";"via3",#N/A,TRUE,"general"}</definedName>
    <definedName name="E" localSheetId="13">#REF!</definedName>
    <definedName name="E" localSheetId="15">#REF!</definedName>
    <definedName name="E">#REF!</definedName>
    <definedName name="e3e33" localSheetId="13" hidden="1">{"via1",#N/A,TRUE,"general";"via2",#N/A,TRUE,"general";"via3",#N/A,TRUE,"general"}</definedName>
    <definedName name="e3e33" localSheetId="15" hidden="1">{"via1",#N/A,TRUE,"general";"via2",#N/A,TRUE,"general";"via3",#N/A,TRUE,"general"}</definedName>
    <definedName name="e3e33" localSheetId="12" hidden="1">{"via1",#N/A,TRUE,"general";"via2",#N/A,TRUE,"general";"via3",#N/A,TRUE,"general"}</definedName>
    <definedName name="e3e33" localSheetId="3" hidden="1">{"via1",#N/A,TRUE,"general";"via2",#N/A,TRUE,"general";"via3",#N/A,TRUE,"general"}</definedName>
    <definedName name="e3e33" hidden="1">{"via1",#N/A,TRUE,"general";"via2",#N/A,TRUE,"general";"via3",#N/A,TRUE,"general"}</definedName>
    <definedName name="ECP">[13]Tablas!#REF!</definedName>
    <definedName name="ECP1_1">[13]Tablas!#REF!</definedName>
    <definedName name="ECP1_1_1">[13]Tablas!#REF!</definedName>
    <definedName name="EDC" localSheetId="13">#REF!</definedName>
    <definedName name="EDC" localSheetId="15">#REF!</definedName>
    <definedName name="EDC">#REF!</definedName>
    <definedName name="EDEDWSWQA" localSheetId="13" hidden="1">{"TAB1",#N/A,TRUE,"GENERAL";"TAB2",#N/A,TRUE,"GENERAL";"TAB3",#N/A,TRUE,"GENERAL";"TAB4",#N/A,TRUE,"GENERAL";"TAB5",#N/A,TRUE,"GENERAL"}</definedName>
    <definedName name="EDEDWSWQA" localSheetId="15" hidden="1">{"TAB1",#N/A,TRUE,"GENERAL";"TAB2",#N/A,TRUE,"GENERAL";"TAB3",#N/A,TRUE,"GENERAL";"TAB4",#N/A,TRUE,"GENERAL";"TAB5",#N/A,TRUE,"GENERAL"}</definedName>
    <definedName name="EDEDWSWQA" localSheetId="12" hidden="1">{"TAB1",#N/A,TRUE,"GENERAL";"TAB2",#N/A,TRUE,"GENERAL";"TAB3",#N/A,TRUE,"GENERAL";"TAB4",#N/A,TRUE,"GENERAL";"TAB5",#N/A,TRUE,"GENERAL"}</definedName>
    <definedName name="EDEDWSWQA" localSheetId="3" hidden="1">{"TAB1",#N/A,TRUE,"GENERAL";"TAB2",#N/A,TRUE,"GENERAL";"TAB3",#N/A,TRUE,"GENERAL";"TAB4",#N/A,TRUE,"GENERAL";"TAB5",#N/A,TRUE,"GENERAL"}</definedName>
    <definedName name="EDEDWSWQA" hidden="1">{"TAB1",#N/A,TRUE,"GENERAL";"TAB2",#N/A,TRUE,"GENERAL";"TAB3",#N/A,TRUE,"GENERAL";"TAB4",#N/A,TRUE,"GENERAL";"TAB5",#N/A,TRUE,"GENERAL"}</definedName>
    <definedName name="edgfhmn" localSheetId="13" hidden="1">{"via1",#N/A,TRUE,"general";"via2",#N/A,TRUE,"general";"via3",#N/A,TRUE,"general"}</definedName>
    <definedName name="edgfhmn" localSheetId="15" hidden="1">{"via1",#N/A,TRUE,"general";"via2",#N/A,TRUE,"general";"via3",#N/A,TRUE,"general"}</definedName>
    <definedName name="edgfhmn" localSheetId="12" hidden="1">{"via1",#N/A,TRUE,"general";"via2",#N/A,TRUE,"general";"via3",#N/A,TRUE,"general"}</definedName>
    <definedName name="edgfhmn" localSheetId="3" hidden="1">{"via1",#N/A,TRUE,"general";"via2",#N/A,TRUE,"general";"via3",#N/A,TRUE,"general"}</definedName>
    <definedName name="edgfhmn" hidden="1">{"via1",#N/A,TRUE,"general";"via2",#N/A,TRUE,"general";"via3",#N/A,TRUE,"general"}</definedName>
    <definedName name="EE" localSheetId="13">'AIU '!ERR</definedName>
    <definedName name="EE" localSheetId="15">'AIU  (2)'!ERR</definedName>
    <definedName name="EE" localSheetId="12">'Analisis Mano Obra'!ERR</definedName>
    <definedName name="EE">[0]!ERR</definedName>
    <definedName name="eeedfr" localSheetId="13" hidden="1">{"TAB1",#N/A,TRUE,"GENERAL";"TAB2",#N/A,TRUE,"GENERAL";"TAB3",#N/A,TRUE,"GENERAL";"TAB4",#N/A,TRUE,"GENERAL";"TAB5",#N/A,TRUE,"GENERAL"}</definedName>
    <definedName name="eeedfr" localSheetId="15" hidden="1">{"TAB1",#N/A,TRUE,"GENERAL";"TAB2",#N/A,TRUE,"GENERAL";"TAB3",#N/A,TRUE,"GENERAL";"TAB4",#N/A,TRUE,"GENERAL";"TAB5",#N/A,TRUE,"GENERAL"}</definedName>
    <definedName name="eeedfr" localSheetId="12" hidden="1">{"TAB1",#N/A,TRUE,"GENERAL";"TAB2",#N/A,TRUE,"GENERAL";"TAB3",#N/A,TRUE,"GENERAL";"TAB4",#N/A,TRUE,"GENERAL";"TAB5",#N/A,TRUE,"GENERAL"}</definedName>
    <definedName name="eeedfr" localSheetId="3" hidden="1">{"TAB1",#N/A,TRUE,"GENERAL";"TAB2",#N/A,TRUE,"GENERAL";"TAB3",#N/A,TRUE,"GENERAL";"TAB4",#N/A,TRUE,"GENERAL";"TAB5",#N/A,TRUE,"GENERAL"}</definedName>
    <definedName name="eeedfr" hidden="1">{"TAB1",#N/A,TRUE,"GENERAL";"TAB2",#N/A,TRUE,"GENERAL";"TAB3",#N/A,TRUE,"GENERAL";"TAB4",#N/A,TRUE,"GENERAL";"TAB5",#N/A,TRUE,"GENERAL"}</definedName>
    <definedName name="eeeeer" localSheetId="13" hidden="1">{"TAB1",#N/A,TRUE,"GENERAL";"TAB2",#N/A,TRUE,"GENERAL";"TAB3",#N/A,TRUE,"GENERAL";"TAB4",#N/A,TRUE,"GENERAL";"TAB5",#N/A,TRUE,"GENERAL"}</definedName>
    <definedName name="eeeeer" localSheetId="15" hidden="1">{"TAB1",#N/A,TRUE,"GENERAL";"TAB2",#N/A,TRUE,"GENERAL";"TAB3",#N/A,TRUE,"GENERAL";"TAB4",#N/A,TRUE,"GENERAL";"TAB5",#N/A,TRUE,"GENERAL"}</definedName>
    <definedName name="eeeeer" localSheetId="12" hidden="1">{"TAB1",#N/A,TRUE,"GENERAL";"TAB2",#N/A,TRUE,"GENERAL";"TAB3",#N/A,TRUE,"GENERAL";"TAB4",#N/A,TRUE,"GENERAL";"TAB5",#N/A,TRUE,"GENERAL"}</definedName>
    <definedName name="eeeeer" localSheetId="3" hidden="1">{"TAB1",#N/A,TRUE,"GENERAL";"TAB2",#N/A,TRUE,"GENERAL";"TAB3",#N/A,TRUE,"GENERAL";"TAB4",#N/A,TRUE,"GENERAL";"TAB5",#N/A,TRUE,"GENERAL"}</definedName>
    <definedName name="eeeeer" hidden="1">{"TAB1",#N/A,TRUE,"GENERAL";"TAB2",#N/A,TRUE,"GENERAL";"TAB3",#N/A,TRUE,"GENERAL";"TAB4",#N/A,TRUE,"GENERAL";"TAB5",#N/A,TRUE,"GENERAL"}</definedName>
    <definedName name="eeerfd" localSheetId="13" hidden="1">{"via1",#N/A,TRUE,"general";"via2",#N/A,TRUE,"general";"via3",#N/A,TRUE,"general"}</definedName>
    <definedName name="eeerfd" localSheetId="15" hidden="1">{"via1",#N/A,TRUE,"general";"via2",#N/A,TRUE,"general";"via3",#N/A,TRUE,"general"}</definedName>
    <definedName name="eeerfd" localSheetId="12" hidden="1">{"via1",#N/A,TRUE,"general";"via2",#N/A,TRUE,"general";"via3",#N/A,TRUE,"general"}</definedName>
    <definedName name="eeerfd" localSheetId="3" hidden="1">{"via1",#N/A,TRUE,"general";"via2",#N/A,TRUE,"general";"via3",#N/A,TRUE,"general"}</definedName>
    <definedName name="eeerfd" hidden="1">{"via1",#N/A,TRUE,"general";"via2",#N/A,TRUE,"general";"via3",#N/A,TRUE,"general"}</definedName>
    <definedName name="EF" localSheetId="13">#REF!</definedName>
    <definedName name="EF" localSheetId="15">#REF!</definedName>
    <definedName name="EF">#REF!</definedName>
    <definedName name="EFA" localSheetId="13">#REF!</definedName>
    <definedName name="EFA" localSheetId="15">#REF!</definedName>
    <definedName name="EFA">#REF!</definedName>
    <definedName name="efef" localSheetId="13" hidden="1">{"TAB1",#N/A,TRUE,"GENERAL";"TAB2",#N/A,TRUE,"GENERAL";"TAB3",#N/A,TRUE,"GENERAL";"TAB4",#N/A,TRUE,"GENERAL";"TAB5",#N/A,TRUE,"GENERAL"}</definedName>
    <definedName name="efef" localSheetId="15" hidden="1">{"TAB1",#N/A,TRUE,"GENERAL";"TAB2",#N/A,TRUE,"GENERAL";"TAB3",#N/A,TRUE,"GENERAL";"TAB4",#N/A,TRUE,"GENERAL";"TAB5",#N/A,TRUE,"GENERAL"}</definedName>
    <definedName name="efef" localSheetId="12" hidden="1">{"TAB1",#N/A,TRUE,"GENERAL";"TAB2",#N/A,TRUE,"GENERAL";"TAB3",#N/A,TRUE,"GENERAL";"TAB4",#N/A,TRUE,"GENERAL";"TAB5",#N/A,TRUE,"GENERAL"}</definedName>
    <definedName name="efef" localSheetId="3" hidden="1">{"TAB1",#N/A,TRUE,"GENERAL";"TAB2",#N/A,TRUE,"GENERAL";"TAB3",#N/A,TRUE,"GENERAL";"TAB4",#N/A,TRUE,"GENERAL";"TAB5",#N/A,TRUE,"GENERAL"}</definedName>
    <definedName name="efef" hidden="1">{"TAB1",#N/A,TRUE,"GENERAL";"TAB2",#N/A,TRUE,"GENERAL";"TAB3",#N/A,TRUE,"GENERAL";"TAB4",#N/A,TRUE,"GENERAL";"TAB5",#N/A,TRUE,"GENERAL"}</definedName>
    <definedName name="efer" localSheetId="13" hidden="1">{"via1",#N/A,TRUE,"general";"via2",#N/A,TRUE,"general";"via3",#N/A,TRUE,"general"}</definedName>
    <definedName name="efer" localSheetId="15" hidden="1">{"via1",#N/A,TRUE,"general";"via2",#N/A,TRUE,"general";"via3",#N/A,TRUE,"general"}</definedName>
    <definedName name="efer" localSheetId="12" hidden="1">{"via1",#N/A,TRUE,"general";"via2",#N/A,TRUE,"general";"via3",#N/A,TRUE,"general"}</definedName>
    <definedName name="efer" localSheetId="3" hidden="1">{"via1",#N/A,TRUE,"general";"via2",#N/A,TRUE,"general";"via3",#N/A,TRUE,"general"}</definedName>
    <definedName name="efer" hidden="1">{"via1",#N/A,TRUE,"general";"via2",#N/A,TRUE,"general";"via3",#N/A,TRUE,"general"}</definedName>
    <definedName name="egeg" localSheetId="13" hidden="1">{"TAB1",#N/A,TRUE,"GENERAL";"TAB2",#N/A,TRUE,"GENERAL";"TAB3",#N/A,TRUE,"GENERAL";"TAB4",#N/A,TRUE,"GENERAL";"TAB5",#N/A,TRUE,"GENERAL"}</definedName>
    <definedName name="egeg" localSheetId="15" hidden="1">{"TAB1",#N/A,TRUE,"GENERAL";"TAB2",#N/A,TRUE,"GENERAL";"TAB3",#N/A,TRUE,"GENERAL";"TAB4",#N/A,TRUE,"GENERAL";"TAB5",#N/A,TRUE,"GENERAL"}</definedName>
    <definedName name="egeg" localSheetId="12" hidden="1">{"TAB1",#N/A,TRUE,"GENERAL";"TAB2",#N/A,TRUE,"GENERAL";"TAB3",#N/A,TRUE,"GENERAL";"TAB4",#N/A,TRUE,"GENERAL";"TAB5",#N/A,TRUE,"GENERAL"}</definedName>
    <definedName name="egeg" localSheetId="3" hidden="1">{"TAB1",#N/A,TRUE,"GENERAL";"TAB2",#N/A,TRUE,"GENERAL";"TAB3",#N/A,TRUE,"GENERAL";"TAB4",#N/A,TRUE,"GENERAL";"TAB5",#N/A,TRUE,"GENERAL"}</definedName>
    <definedName name="egeg" hidden="1">{"TAB1",#N/A,TRUE,"GENERAL";"TAB2",#N/A,TRUE,"GENERAL";"TAB3",#N/A,TRUE,"GENERAL";"TAB4",#N/A,TRUE,"GENERAL";"TAB5",#N/A,TRUE,"GENERAL"}</definedName>
    <definedName name="egtrgthrt" localSheetId="13" hidden="1">{"TAB1",#N/A,TRUE,"GENERAL";"TAB2",#N/A,TRUE,"GENERAL";"TAB3",#N/A,TRUE,"GENERAL";"TAB4",#N/A,TRUE,"GENERAL";"TAB5",#N/A,TRUE,"GENERAL"}</definedName>
    <definedName name="egtrgthrt" localSheetId="15" hidden="1">{"TAB1",#N/A,TRUE,"GENERAL";"TAB2",#N/A,TRUE,"GENERAL";"TAB3",#N/A,TRUE,"GENERAL";"TAB4",#N/A,TRUE,"GENERAL";"TAB5",#N/A,TRUE,"GENERAL"}</definedName>
    <definedName name="egtrgthrt" localSheetId="12" hidden="1">{"TAB1",#N/A,TRUE,"GENERAL";"TAB2",#N/A,TRUE,"GENERAL";"TAB3",#N/A,TRUE,"GENERAL";"TAB4",#N/A,TRUE,"GENERAL";"TAB5",#N/A,TRUE,"GENERAL"}</definedName>
    <definedName name="egtrgthrt" localSheetId="3" hidden="1">{"TAB1",#N/A,TRUE,"GENERAL";"TAB2",#N/A,TRUE,"GENERAL";"TAB3",#N/A,TRUE,"GENERAL";"TAB4",#N/A,TRUE,"GENERAL";"TAB5",#N/A,TRUE,"GENERAL"}</definedName>
    <definedName name="egtrgthrt" hidden="1">{"TAB1",#N/A,TRUE,"GENERAL";"TAB2",#N/A,TRUE,"GENERAL";"TAB3",#N/A,TRUE,"GENERAL";"TAB4",#N/A,TRUE,"GENERAL";"TAB5",#N/A,TRUE,"GENERAL"}</definedName>
    <definedName name="EJEC">[36]PRESUPUESTO!$E$7</definedName>
    <definedName name="Ejecutivo">'[108]Info Ejec'!$A$1:$AV$153</definedName>
    <definedName name="el" localSheetId="13">#REF!</definedName>
    <definedName name="el" localSheetId="15">#REF!</definedName>
    <definedName name="el">#REF!</definedName>
    <definedName name="ELECTRICO_ITEM_ESTIMADO">[52]Presupuesto!#REF!</definedName>
    <definedName name="ELEMENVERT" localSheetId="13">#REF!</definedName>
    <definedName name="ELEMENVERT" localSheetId="15">#REF!</definedName>
    <definedName name="ELEMENVERT">#REF!</definedName>
    <definedName name="ELEMENVERT_11" localSheetId="13">#REF!</definedName>
    <definedName name="ELEMENVERT_11" localSheetId="15">#REF!</definedName>
    <definedName name="ELEMENVERT_11">#REF!</definedName>
    <definedName name="ELIMINACIONPROYC" localSheetId="13">#REF!</definedName>
    <definedName name="ELIMINACIONPROYC" localSheetId="15">#REF!</definedName>
    <definedName name="ELIMINACIONPROYC">#REF!</definedName>
    <definedName name="emanto" localSheetId="13">#REF!</definedName>
    <definedName name="emanto" localSheetId="15">#REF!</definedName>
    <definedName name="emanto">#REF!</definedName>
    <definedName name="eme" localSheetId="13">'AIU '!ERR</definedName>
    <definedName name="eme" localSheetId="15">'AIU  (2)'!ERR</definedName>
    <definedName name="eme" localSheetId="12">'Analisis Mano Obra'!ERR</definedName>
    <definedName name="eme">[0]!ERR</definedName>
    <definedName name="EMPLEADO" localSheetId="13">#REF!</definedName>
    <definedName name="EMPLEADO" localSheetId="15">#REF!</definedName>
    <definedName name="EMPLEADO" localSheetId="12">#REF!</definedName>
    <definedName name="EMPLEADO">#REF!</definedName>
    <definedName name="Empresa">[67]EMPRESA!$F$6</definedName>
    <definedName name="Empresas">[109]EMPRESAS!$C$6:$C$204</definedName>
    <definedName name="EMULSION" localSheetId="13">#REF!</definedName>
    <definedName name="EMULSION" localSheetId="15">#REF!</definedName>
    <definedName name="EMULSION">#REF!</definedName>
    <definedName name="EMULSION_ASFALTICA" localSheetId="13">#REF!</definedName>
    <definedName name="EMULSION_ASFALTICA" localSheetId="15">#REF!</definedName>
    <definedName name="EMULSION_ASFALTICA">#REF!</definedName>
    <definedName name="EMULSION_ASFALTICA_18K" localSheetId="13">#REF!</definedName>
    <definedName name="EMULSION_ASFALTICA_18K" localSheetId="15">#REF!</definedName>
    <definedName name="EMULSION_ASFALTICA_18K">#REF!</definedName>
    <definedName name="ENCHAP11">#REF!</definedName>
    <definedName name="ENCHAP11_11">#REF!</definedName>
    <definedName name="ENCHAP20">#REF!</definedName>
    <definedName name="ENCHAP20_11">#REF!</definedName>
    <definedName name="ENCHAPBAÑO">#REF!</definedName>
    <definedName name="ENCHAPBAÑO_11">#REF!</definedName>
    <definedName name="ENCHAPES" localSheetId="13">[52]Presupuesto!#REF!,[52]Presupuesto!#REF!</definedName>
    <definedName name="ENCHAPES" localSheetId="15">[52]Presupuesto!#REF!,[52]Presupuesto!#REF!</definedName>
    <definedName name="ENCHAPES" localSheetId="12">[52]Presupuesto!#REF!,[52]Presupuesto!#REF!</definedName>
    <definedName name="ENCHAPES">[52]Presupuesto!#REF!,[52]Presupuesto!#REF!</definedName>
    <definedName name="ENCHAPES_1" localSheetId="13">[52]Presupuesto!#REF!</definedName>
    <definedName name="ENCHAPES_1" localSheetId="15">[52]Presupuesto!#REF!</definedName>
    <definedName name="ENCHAPES_1">[52]Presupuesto!#REF!</definedName>
    <definedName name="ENCHAPES_ITEM" localSheetId="13">[52]Presupuesto!#REF!,[52]Presupuesto!#REF!,[52]Presupuesto!#REF!,[52]Presupuesto!#REF!</definedName>
    <definedName name="ENCHAPES_ITEM" localSheetId="15">[52]Presupuesto!#REF!,[52]Presupuesto!#REF!,[52]Presupuesto!#REF!,[52]Presupuesto!#REF!</definedName>
    <definedName name="ENCHAPES_ITEM">[52]Presupuesto!#REF!,[52]Presupuesto!#REF!,[52]Presupuesto!#REF!,[52]Presupuesto!#REF!</definedName>
    <definedName name="ENCHAPES_VALOR">[52]Presupuesto!$G$67:$G$68,[52]Presupuesto!$G$70:$G$71,[52]Presupuesto!$G$72</definedName>
    <definedName name="ENCHAPLABOR" localSheetId="13">#REF!</definedName>
    <definedName name="ENCHAPLABOR" localSheetId="15">#REF!</definedName>
    <definedName name="ENCHAPLABOR">#REF!</definedName>
    <definedName name="ENCHAPLABOR_11" localSheetId="13">#REF!</definedName>
    <definedName name="ENCHAPLABOR_11" localSheetId="15">#REF!</definedName>
    <definedName name="ENCHAPLABOR_11">#REF!</definedName>
    <definedName name="ENCHAPTABLETA">#REF!</definedName>
    <definedName name="ENCHAPTABLETA_11">#REF!</definedName>
    <definedName name="End_Bal" localSheetId="13">#REF!</definedName>
    <definedName name="End_Bal" localSheetId="15">#REF!</definedName>
    <definedName name="End_Bal">#REF!</definedName>
    <definedName name="ene" localSheetId="13">#REF!</definedName>
    <definedName name="ene" localSheetId="15">#REF!</definedName>
    <definedName name="ene">#REF!</definedName>
    <definedName name="Ensayos" localSheetId="13">#REF!</definedName>
    <definedName name="Ensayos" localSheetId="15">#REF!</definedName>
    <definedName name="Ensayos">#REF!</definedName>
    <definedName name="ENT1_SEPT25" localSheetId="13">[52]Presupuesto!#REF!,[52]Presupuesto!#REF!,[52]Presupuesto!#REF!</definedName>
    <definedName name="ENT1_SEPT25" localSheetId="15">[52]Presupuesto!#REF!,[52]Presupuesto!#REF!,[52]Presupuesto!#REF!</definedName>
    <definedName name="ENT1_SEPT25">[52]Presupuesto!#REF!,[52]Presupuesto!#REF!,[52]Presupuesto!#REF!</definedName>
    <definedName name="ENTRADASP" localSheetId="13">#REF!</definedName>
    <definedName name="ENTRADASP" localSheetId="15">#REF!</definedName>
    <definedName name="ENTRADASP">#REF!</definedName>
    <definedName name="EPECIALIDAD_SIDOE" localSheetId="13">[13]Tablas!#REF!</definedName>
    <definedName name="EPECIALIDAD_SIDOE" localSheetId="15">[13]Tablas!#REF!</definedName>
    <definedName name="EPECIALIDAD_SIDOE">[13]Tablas!#REF!</definedName>
    <definedName name="EQUI" localSheetId="13">[110]EQUIPO!$B$2:$B$36</definedName>
    <definedName name="EQUI" localSheetId="15">[110]EQUIPO!$B$2:$B$36</definedName>
    <definedName name="EQUI">[111]EQUIPO!$B$2:$B$36</definedName>
    <definedName name="equipo">[112]Equipo!$A$7:$A$65536</definedName>
    <definedName name="EQUIPO_1" localSheetId="13">[110]EQUIPO!$B$2:$D$36</definedName>
    <definedName name="EQUIPO_1" localSheetId="15">[110]EQUIPO!$B$2:$D$36</definedName>
    <definedName name="EQUIPO_1">[111]EQUIPO!$B$2:$D$36</definedName>
    <definedName name="EQUIPO_DE_ACABADO_SUPERFICIAL" localSheetId="13">#REF!</definedName>
    <definedName name="EQUIPO_DE_ACABADO_SUPERFICIAL" localSheetId="15">#REF!</definedName>
    <definedName name="EQUIPO_DE_ACABADO_SUPERFICIAL">#REF!</definedName>
    <definedName name="EQUIPO_DE_SOLDADURA" localSheetId="13">#REF!</definedName>
    <definedName name="EQUIPO_DE_SOLDADURA" localSheetId="15">#REF!</definedName>
    <definedName name="EQUIPO_DE_SOLDADURA">#REF!</definedName>
    <definedName name="Equipo_de_topografia" localSheetId="13">#REF!</definedName>
    <definedName name="Equipo_de_topografia" localSheetId="15">#REF!</definedName>
    <definedName name="Equipo_de_topografia">#REF!</definedName>
    <definedName name="Equipo_de_topografia_11">#REF!</definedName>
    <definedName name="EQUIPO_SANDBLASTING_GRANALLADORA_ARENA" localSheetId="13">#REF!</definedName>
    <definedName name="EQUIPO_SANDBLASTING_GRANALLADORA_ARENA" localSheetId="15">#REF!</definedName>
    <definedName name="EQUIPO_SANDBLASTING_GRANALLADORA_ARENA">#REF!</definedName>
    <definedName name="EQUIPO1">#REF!</definedName>
    <definedName name="Equipos">#REF!</definedName>
    <definedName name="EQUIPOS_SYS">#N/A</definedName>
    <definedName name="EQUIPOS1" localSheetId="13">#REF!</definedName>
    <definedName name="EQUIPOS1" localSheetId="15">#REF!</definedName>
    <definedName name="EQUIPOS1">#REF!</definedName>
    <definedName name="eqw" localSheetId="13" hidden="1">{"via1",#N/A,TRUE,"general";"via2",#N/A,TRUE,"general";"via3",#N/A,TRUE,"general"}</definedName>
    <definedName name="eqw" localSheetId="15" hidden="1">{"via1",#N/A,TRUE,"general";"via2",#N/A,TRUE,"general";"via3",#N/A,TRUE,"general"}</definedName>
    <definedName name="eqw" localSheetId="12" hidden="1">{"via1",#N/A,TRUE,"general";"via2",#N/A,TRUE,"general";"via3",#N/A,TRUE,"general"}</definedName>
    <definedName name="eqw" localSheetId="3" hidden="1">{"via1",#N/A,TRUE,"general";"via2",#N/A,TRUE,"general";"via3",#N/A,TRUE,"general"}</definedName>
    <definedName name="eqw" hidden="1">{"via1",#N/A,TRUE,"general";"via2",#N/A,TRUE,"general";"via3",#N/A,TRUE,"general"}</definedName>
    <definedName name="er">#REF!</definedName>
    <definedName name="ERE_ART">[75]steel!$B$8:$B$47</definedName>
    <definedName name="erfg" localSheetId="13" hidden="1">{#N/A,#N/A,FALSE,"Hoja1";#N/A,#N/A,FALSE,"Hoja2"}</definedName>
    <definedName name="erfg" localSheetId="15" hidden="1">{#N/A,#N/A,FALSE,"Hoja1";#N/A,#N/A,FALSE,"Hoja2"}</definedName>
    <definedName name="erfg" localSheetId="12" hidden="1">{#N/A,#N/A,FALSE,"Hoja1";#N/A,#N/A,FALSE,"Hoja2"}</definedName>
    <definedName name="erfg" hidden="1">{#N/A,#N/A,FALSE,"Hoja1";#N/A,#N/A,FALSE,"Hoja2"}</definedName>
    <definedName name="erg" localSheetId="13" hidden="1">{"TAB1",#N/A,TRUE,"GENERAL";"TAB2",#N/A,TRUE,"GENERAL";"TAB3",#N/A,TRUE,"GENERAL";"TAB4",#N/A,TRUE,"GENERAL";"TAB5",#N/A,TRUE,"GENERAL"}</definedName>
    <definedName name="erg" localSheetId="15" hidden="1">{"TAB1",#N/A,TRUE,"GENERAL";"TAB2",#N/A,TRUE,"GENERAL";"TAB3",#N/A,TRUE,"GENERAL";"TAB4",#N/A,TRUE,"GENERAL";"TAB5",#N/A,TRUE,"GENERAL"}</definedName>
    <definedName name="erg" localSheetId="12" hidden="1">{"TAB1",#N/A,TRUE,"GENERAL";"TAB2",#N/A,TRUE,"GENERAL";"TAB3",#N/A,TRUE,"GENERAL";"TAB4",#N/A,TRUE,"GENERAL";"TAB5",#N/A,TRUE,"GENERAL"}</definedName>
    <definedName name="erg" localSheetId="3" hidden="1">{"TAB1",#N/A,TRUE,"GENERAL";"TAB2",#N/A,TRUE,"GENERAL";"TAB3",#N/A,TRUE,"GENERAL";"TAB4",#N/A,TRUE,"GENERAL";"TAB5",#N/A,TRUE,"GENERAL"}</definedName>
    <definedName name="erg" hidden="1">{"TAB1",#N/A,TRUE,"GENERAL";"TAB2",#N/A,TRUE,"GENERAL";"TAB3",#N/A,TRUE,"GENERAL";"TAB4",#N/A,TRUE,"GENERAL";"TAB5",#N/A,TRUE,"GENERAL"}</definedName>
    <definedName name="erger" localSheetId="13" hidden="1">{"via1",#N/A,TRUE,"general";"via2",#N/A,TRUE,"general";"via3",#N/A,TRUE,"general"}</definedName>
    <definedName name="erger" localSheetId="15" hidden="1">{"via1",#N/A,TRUE,"general";"via2",#N/A,TRUE,"general";"via3",#N/A,TRUE,"general"}</definedName>
    <definedName name="erger" localSheetId="12" hidden="1">{"via1",#N/A,TRUE,"general";"via2",#N/A,TRUE,"general";"via3",#N/A,TRUE,"general"}</definedName>
    <definedName name="erger" localSheetId="3" hidden="1">{"via1",#N/A,TRUE,"general";"via2",#N/A,TRUE,"general";"via3",#N/A,TRUE,"general"}</definedName>
    <definedName name="erger" hidden="1">{"via1",#N/A,TRUE,"general";"via2",#N/A,TRUE,"general";"via3",#N/A,TRUE,"general"}</definedName>
    <definedName name="ergerg" localSheetId="13" hidden="1">{"via1",#N/A,TRUE,"general";"via2",#N/A,TRUE,"general";"via3",#N/A,TRUE,"general"}</definedName>
    <definedName name="ergerg" localSheetId="15" hidden="1">{"via1",#N/A,TRUE,"general";"via2",#N/A,TRUE,"general";"via3",#N/A,TRUE,"general"}</definedName>
    <definedName name="ergerg" localSheetId="12" hidden="1">{"via1",#N/A,TRUE,"general";"via2",#N/A,TRUE,"general";"via3",#N/A,TRUE,"general"}</definedName>
    <definedName name="ergerg" localSheetId="3" hidden="1">{"via1",#N/A,TRUE,"general";"via2",#N/A,TRUE,"general";"via3",#N/A,TRUE,"general"}</definedName>
    <definedName name="ergerg" hidden="1">{"via1",#N/A,TRUE,"general";"via2",#N/A,TRUE,"general";"via3",#N/A,TRUE,"general"}</definedName>
    <definedName name="ergfegr" localSheetId="13" hidden="1">{"via1",#N/A,TRUE,"general";"via2",#N/A,TRUE,"general";"via3",#N/A,TRUE,"general"}</definedName>
    <definedName name="ergfegr" localSheetId="15" hidden="1">{"via1",#N/A,TRUE,"general";"via2",#N/A,TRUE,"general";"via3",#N/A,TRUE,"general"}</definedName>
    <definedName name="ergfegr" localSheetId="12" hidden="1">{"via1",#N/A,TRUE,"general";"via2",#N/A,TRUE,"general";"via3",#N/A,TRUE,"general"}</definedName>
    <definedName name="ergfegr" localSheetId="3" hidden="1">{"via1",#N/A,TRUE,"general";"via2",#N/A,TRUE,"general";"via3",#N/A,TRUE,"general"}</definedName>
    <definedName name="ergfegr" hidden="1">{"via1",#N/A,TRUE,"general";"via2",#N/A,TRUE,"general";"via3",#N/A,TRUE,"general"}</definedName>
    <definedName name="ergge" localSheetId="13" hidden="1">{"TAB1",#N/A,TRUE,"GENERAL";"TAB2",#N/A,TRUE,"GENERAL";"TAB3",#N/A,TRUE,"GENERAL";"TAB4",#N/A,TRUE,"GENERAL";"TAB5",#N/A,TRUE,"GENERAL"}</definedName>
    <definedName name="ergge" localSheetId="15" hidden="1">{"TAB1",#N/A,TRUE,"GENERAL";"TAB2",#N/A,TRUE,"GENERAL";"TAB3",#N/A,TRUE,"GENERAL";"TAB4",#N/A,TRUE,"GENERAL";"TAB5",#N/A,TRUE,"GENERAL"}</definedName>
    <definedName name="ergge" localSheetId="12" hidden="1">{"TAB1",#N/A,TRUE,"GENERAL";"TAB2",#N/A,TRUE,"GENERAL";"TAB3",#N/A,TRUE,"GENERAL";"TAB4",#N/A,TRUE,"GENERAL";"TAB5",#N/A,TRUE,"GENERAL"}</definedName>
    <definedName name="ergge" localSheetId="3" hidden="1">{"TAB1",#N/A,TRUE,"GENERAL";"TAB2",#N/A,TRUE,"GENERAL";"TAB3",#N/A,TRUE,"GENERAL";"TAB4",#N/A,TRUE,"GENERAL";"TAB5",#N/A,TRUE,"GENERAL"}</definedName>
    <definedName name="ergge" hidden="1">{"TAB1",#N/A,TRUE,"GENERAL";"TAB2",#N/A,TRUE,"GENERAL";"TAB3",#N/A,TRUE,"GENERAL";"TAB4",#N/A,TRUE,"GENERAL";"TAB5",#N/A,TRUE,"GENERAL"}</definedName>
    <definedName name="erggewg" localSheetId="13" hidden="1">{"via1",#N/A,TRUE,"general";"via2",#N/A,TRUE,"general";"via3",#N/A,TRUE,"general"}</definedName>
    <definedName name="erggewg" localSheetId="15" hidden="1">{"via1",#N/A,TRUE,"general";"via2",#N/A,TRUE,"general";"via3",#N/A,TRUE,"general"}</definedName>
    <definedName name="erggewg" localSheetId="12" hidden="1">{"via1",#N/A,TRUE,"general";"via2",#N/A,TRUE,"general";"via3",#N/A,TRUE,"general"}</definedName>
    <definedName name="erggewg" localSheetId="3" hidden="1">{"via1",#N/A,TRUE,"general";"via2",#N/A,TRUE,"general";"via3",#N/A,TRUE,"general"}</definedName>
    <definedName name="erggewg" hidden="1">{"via1",#N/A,TRUE,"general";"via2",#N/A,TRUE,"general";"via3",#N/A,TRUE,"general"}</definedName>
    <definedName name="ergreg" localSheetId="13" hidden="1">{"TAB1",#N/A,TRUE,"GENERAL";"TAB2",#N/A,TRUE,"GENERAL";"TAB3",#N/A,TRUE,"GENERAL";"TAB4",#N/A,TRUE,"GENERAL";"TAB5",#N/A,TRUE,"GENERAL"}</definedName>
    <definedName name="ergreg" localSheetId="15" hidden="1">{"TAB1",#N/A,TRUE,"GENERAL";"TAB2",#N/A,TRUE,"GENERAL";"TAB3",#N/A,TRUE,"GENERAL";"TAB4",#N/A,TRUE,"GENERAL";"TAB5",#N/A,TRUE,"GENERAL"}</definedName>
    <definedName name="ergreg" localSheetId="12" hidden="1">{"TAB1",#N/A,TRUE,"GENERAL";"TAB2",#N/A,TRUE,"GENERAL";"TAB3",#N/A,TRUE,"GENERAL";"TAB4",#N/A,TRUE,"GENERAL";"TAB5",#N/A,TRUE,"GENERAL"}</definedName>
    <definedName name="ergreg" localSheetId="3" hidden="1">{"TAB1",#N/A,TRUE,"GENERAL";"TAB2",#N/A,TRUE,"GENERAL";"TAB3",#N/A,TRUE,"GENERAL";"TAB4",#N/A,TRUE,"GENERAL";"TAB5",#N/A,TRUE,"GENERAL"}</definedName>
    <definedName name="ergreg" hidden="1">{"TAB1",#N/A,TRUE,"GENERAL";"TAB2",#N/A,TRUE,"GENERAL";"TAB3",#N/A,TRUE,"GENERAL";"TAB4",#N/A,TRUE,"GENERAL";"TAB5",#N/A,TRUE,"GENERAL"}</definedName>
    <definedName name="ergregerg" localSheetId="13" hidden="1">{"via1",#N/A,TRUE,"general";"via2",#N/A,TRUE,"general";"via3",#N/A,TRUE,"general"}</definedName>
    <definedName name="ergregerg" localSheetId="15" hidden="1">{"via1",#N/A,TRUE,"general";"via2",#N/A,TRUE,"general";"via3",#N/A,TRUE,"general"}</definedName>
    <definedName name="ergregerg" localSheetId="12" hidden="1">{"via1",#N/A,TRUE,"general";"via2",#N/A,TRUE,"general";"via3",#N/A,TRUE,"general"}</definedName>
    <definedName name="ergregerg" localSheetId="3" hidden="1">{"via1",#N/A,TRUE,"general";"via2",#N/A,TRUE,"general";"via3",#N/A,TRUE,"general"}</definedName>
    <definedName name="ergregerg" hidden="1">{"via1",#N/A,TRUE,"general";"via2",#N/A,TRUE,"general";"via3",#N/A,TRUE,"general"}</definedName>
    <definedName name="ergrg" localSheetId="13" hidden="1">{"TAB1",#N/A,TRUE,"GENERAL";"TAB2",#N/A,TRUE,"GENERAL";"TAB3",#N/A,TRUE,"GENERAL";"TAB4",#N/A,TRUE,"GENERAL";"TAB5",#N/A,TRUE,"GENERAL"}</definedName>
    <definedName name="ergrg" localSheetId="15" hidden="1">{"TAB1",#N/A,TRUE,"GENERAL";"TAB2",#N/A,TRUE,"GENERAL";"TAB3",#N/A,TRUE,"GENERAL";"TAB4",#N/A,TRUE,"GENERAL";"TAB5",#N/A,TRUE,"GENERAL"}</definedName>
    <definedName name="ergrg" localSheetId="12" hidden="1">{"TAB1",#N/A,TRUE,"GENERAL";"TAB2",#N/A,TRUE,"GENERAL";"TAB3",#N/A,TRUE,"GENERAL";"TAB4",#N/A,TRUE,"GENERAL";"TAB5",#N/A,TRUE,"GENERAL"}</definedName>
    <definedName name="ergrg" localSheetId="3" hidden="1">{"TAB1",#N/A,TRUE,"GENERAL";"TAB2",#N/A,TRUE,"GENERAL";"TAB3",#N/A,TRUE,"GENERAL";"TAB4",#N/A,TRUE,"GENERAL";"TAB5",#N/A,TRUE,"GENERAL"}</definedName>
    <definedName name="ergrg" hidden="1">{"TAB1",#N/A,TRUE,"GENERAL";"TAB2",#N/A,TRUE,"GENERAL";"TAB3",#N/A,TRUE,"GENERAL";"TAB4",#N/A,TRUE,"GENERAL";"TAB5",#N/A,TRUE,"GENERAL"}</definedName>
    <definedName name="ergweg" localSheetId="13" hidden="1">{"TAB1",#N/A,TRUE,"GENERAL";"TAB2",#N/A,TRUE,"GENERAL";"TAB3",#N/A,TRUE,"GENERAL";"TAB4",#N/A,TRUE,"GENERAL";"TAB5",#N/A,TRUE,"GENERAL"}</definedName>
    <definedName name="ergweg" localSheetId="15" hidden="1">{"TAB1",#N/A,TRUE,"GENERAL";"TAB2",#N/A,TRUE,"GENERAL";"TAB3",#N/A,TRUE,"GENERAL";"TAB4",#N/A,TRUE,"GENERAL";"TAB5",#N/A,TRUE,"GENERAL"}</definedName>
    <definedName name="ergweg" localSheetId="12" hidden="1">{"TAB1",#N/A,TRUE,"GENERAL";"TAB2",#N/A,TRUE,"GENERAL";"TAB3",#N/A,TRUE,"GENERAL";"TAB4",#N/A,TRUE,"GENERAL";"TAB5",#N/A,TRUE,"GENERAL"}</definedName>
    <definedName name="ergweg" localSheetId="3" hidden="1">{"TAB1",#N/A,TRUE,"GENERAL";"TAB2",#N/A,TRUE,"GENERAL";"TAB3",#N/A,TRUE,"GENERAL";"TAB4",#N/A,TRUE,"GENERAL";"TAB5",#N/A,TRUE,"GENERAL"}</definedName>
    <definedName name="ergweg" hidden="1">{"TAB1",#N/A,TRUE,"GENERAL";"TAB2",#N/A,TRUE,"GENERAL";"TAB3",#N/A,TRUE,"GENERAL";"TAB4",#N/A,TRUE,"GENERAL";"TAB5",#N/A,TRUE,"GENERAL"}</definedName>
    <definedName name="ergwreg" localSheetId="13" hidden="1">{"via1",#N/A,TRUE,"general";"via2",#N/A,TRUE,"general";"via3",#N/A,TRUE,"general"}</definedName>
    <definedName name="ergwreg" localSheetId="15" hidden="1">{"via1",#N/A,TRUE,"general";"via2",#N/A,TRUE,"general";"via3",#N/A,TRUE,"general"}</definedName>
    <definedName name="ergwreg" localSheetId="12" hidden="1">{"via1",#N/A,TRUE,"general";"via2",#N/A,TRUE,"general";"via3",#N/A,TRUE,"general"}</definedName>
    <definedName name="ergwreg" localSheetId="3" hidden="1">{"via1",#N/A,TRUE,"general";"via2",#N/A,TRUE,"general";"via3",#N/A,TRUE,"general"}</definedName>
    <definedName name="ergwreg" hidden="1">{"via1",#N/A,TRUE,"general";"via2",#N/A,TRUE,"general";"via3",#N/A,TRUE,"general"}</definedName>
    <definedName name="erheyh" localSheetId="13" hidden="1">{"TAB1",#N/A,TRUE,"GENERAL";"TAB2",#N/A,TRUE,"GENERAL";"TAB3",#N/A,TRUE,"GENERAL";"TAB4",#N/A,TRUE,"GENERAL";"TAB5",#N/A,TRUE,"GENERAL"}</definedName>
    <definedName name="erheyh" localSheetId="15" hidden="1">{"TAB1",#N/A,TRUE,"GENERAL";"TAB2",#N/A,TRUE,"GENERAL";"TAB3",#N/A,TRUE,"GENERAL";"TAB4",#N/A,TRUE,"GENERAL";"TAB5",#N/A,TRUE,"GENERAL"}</definedName>
    <definedName name="erheyh" localSheetId="12" hidden="1">{"TAB1",#N/A,TRUE,"GENERAL";"TAB2",#N/A,TRUE,"GENERAL";"TAB3",#N/A,TRUE,"GENERAL";"TAB4",#N/A,TRUE,"GENERAL";"TAB5",#N/A,TRUE,"GENERAL"}</definedName>
    <definedName name="erheyh" localSheetId="3" hidden="1">{"TAB1",#N/A,TRUE,"GENERAL";"TAB2",#N/A,TRUE,"GENERAL";"TAB3",#N/A,TRUE,"GENERAL";"TAB4",#N/A,TRUE,"GENERAL";"TAB5",#N/A,TRUE,"GENERAL"}</definedName>
    <definedName name="erheyh" hidden="1">{"TAB1",#N/A,TRUE,"GENERAL";"TAB2",#N/A,TRUE,"GENERAL";"TAB3",#N/A,TRUE,"GENERAL";"TAB4",#N/A,TRUE,"GENERAL";"TAB5",#N/A,TRUE,"GENERAL"}</definedName>
    <definedName name="eririutriuthdc" localSheetId="13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eririutriuthdc" localSheetId="15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eririutriuthdc" localSheetId="12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eririutriuthdc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ERR" localSheetId="13">{"TAB1",#N/A,TRUE,"GENERAL";"TAB2",#N/A,TRUE,"GENERAL";"TAB3",#N/A,TRUE,"GENERAL";"TAB4",#N/A,TRUE,"GENERAL";"TAB5",#N/A,TRUE,"GENERAL"}</definedName>
    <definedName name="ERR" localSheetId="15">{"TAB1",#N/A,TRUE,"GENERAL";"TAB2",#N/A,TRUE,"GENERAL";"TAB3",#N/A,TRUE,"GENERAL";"TAB4",#N/A,TRUE,"GENERAL";"TAB5",#N/A,TRUE,"GENERAL"}</definedName>
    <definedName name="ERR" localSheetId="12">{"TAB1",#N/A,TRUE,"GENERAL";"TAB2",#N/A,TRUE,"GENERAL";"TAB3",#N/A,TRUE,"GENERAL";"TAB4",#N/A,TRUE,"GENERAL";"TAB5",#N/A,TRUE,"GENERAL"}</definedName>
    <definedName name="err" localSheetId="3" hidden="1">{"TAB1",#N/A,TRUE,"GENERAL";"TAB2",#N/A,TRUE,"GENERAL";"TAB3",#N/A,TRUE,"GENERAL";"TAB4",#N/A,TRUE,"GENERAL";"TAB5",#N/A,TRUE,"GENERAL"}</definedName>
    <definedName name="ERR">{"TAB1",#N/A,TRUE,"GENERAL";"TAB2",#N/A,TRUE,"GENERAL";"TAB3",#N/A,TRUE,"GENERAL";"TAB4",#N/A,TRUE,"GENERAL";"TAB5",#N/A,TRUE,"GENERAL"}</definedName>
    <definedName name="ERRORE" localSheetId="13">#REF!</definedName>
    <definedName name="ERRORE" localSheetId="15">#REF!</definedName>
    <definedName name="ERRORE">#REF!</definedName>
    <definedName name="ert" localSheetId="13" hidden="1">{"via1",#N/A,TRUE,"general";"via2",#N/A,TRUE,"general";"via3",#N/A,TRUE,"general"}</definedName>
    <definedName name="ert" localSheetId="15" hidden="1">{"via1",#N/A,TRUE,"general";"via2",#N/A,TRUE,"general";"via3",#N/A,TRUE,"general"}</definedName>
    <definedName name="ert" localSheetId="12" hidden="1">{"via1",#N/A,TRUE,"general";"via2",#N/A,TRUE,"general";"via3",#N/A,TRUE,"general"}</definedName>
    <definedName name="ert" localSheetId="3" hidden="1">{"via1",#N/A,TRUE,"general";"via2",#N/A,TRUE,"general";"via3",#N/A,TRUE,"general"}</definedName>
    <definedName name="ert" hidden="1">{"via1",#N/A,TRUE,"general";"via2",#N/A,TRUE,"general";"via3",#N/A,TRUE,"general"}</definedName>
    <definedName name="erte" localSheetId="13" hidden="1">{"via1",#N/A,TRUE,"general";"via2",#N/A,TRUE,"general";"via3",#N/A,TRUE,"general"}</definedName>
    <definedName name="erte" localSheetId="15" hidden="1">{"via1",#N/A,TRUE,"general";"via2",#N/A,TRUE,"general";"via3",#N/A,TRUE,"general"}</definedName>
    <definedName name="erte" localSheetId="12" hidden="1">{"via1",#N/A,TRUE,"general";"via2",#N/A,TRUE,"general";"via3",#N/A,TRUE,"general"}</definedName>
    <definedName name="erte" localSheetId="3" hidden="1">{"via1",#N/A,TRUE,"general";"via2",#N/A,TRUE,"general";"via3",#N/A,TRUE,"general"}</definedName>
    <definedName name="erte" hidden="1">{"via1",#N/A,TRUE,"general";"via2",#N/A,TRUE,"general";"via3",#N/A,TRUE,"general"}</definedName>
    <definedName name="erter" localSheetId="13" hidden="1">{"TAB1",#N/A,TRUE,"GENERAL";"TAB2",#N/A,TRUE,"GENERAL";"TAB3",#N/A,TRUE,"GENERAL";"TAB4",#N/A,TRUE,"GENERAL";"TAB5",#N/A,TRUE,"GENERAL"}</definedName>
    <definedName name="erter" localSheetId="15" hidden="1">{"TAB1",#N/A,TRUE,"GENERAL";"TAB2",#N/A,TRUE,"GENERAL";"TAB3",#N/A,TRUE,"GENERAL";"TAB4",#N/A,TRUE,"GENERAL";"TAB5",#N/A,TRUE,"GENERAL"}</definedName>
    <definedName name="erter" localSheetId="12" hidden="1">{"TAB1",#N/A,TRUE,"GENERAL";"TAB2",#N/A,TRUE,"GENERAL";"TAB3",#N/A,TRUE,"GENERAL";"TAB4",#N/A,TRUE,"GENERAL";"TAB5",#N/A,TRUE,"GENERAL"}</definedName>
    <definedName name="erter" localSheetId="3" hidden="1">{"TAB1",#N/A,TRUE,"GENERAL";"TAB2",#N/A,TRUE,"GENERAL";"TAB3",#N/A,TRUE,"GENERAL";"TAB4",#N/A,TRUE,"GENERAL";"TAB5",#N/A,TRUE,"GENERAL"}</definedName>
    <definedName name="erter" hidden="1">{"TAB1",#N/A,TRUE,"GENERAL";"TAB2",#N/A,TRUE,"GENERAL";"TAB3",#N/A,TRUE,"GENERAL";"TAB4",#N/A,TRUE,"GENERAL";"TAB5",#N/A,TRUE,"GENERAL"}</definedName>
    <definedName name="ertert" localSheetId="13" hidden="1">{"via1",#N/A,TRUE,"general";"via2",#N/A,TRUE,"general";"via3",#N/A,TRUE,"general"}</definedName>
    <definedName name="ertert" localSheetId="15" hidden="1">{"via1",#N/A,TRUE,"general";"via2",#N/A,TRUE,"general";"via3",#N/A,TRUE,"general"}</definedName>
    <definedName name="ertert" localSheetId="12" hidden="1">{"via1",#N/A,TRUE,"general";"via2",#N/A,TRUE,"general";"via3",#N/A,TRUE,"general"}</definedName>
    <definedName name="ertert" localSheetId="3" hidden="1">{"via1",#N/A,TRUE,"general";"via2",#N/A,TRUE,"general";"via3",#N/A,TRUE,"general"}</definedName>
    <definedName name="ertert" hidden="1">{"via1",#N/A,TRUE,"general";"via2",#N/A,TRUE,"general";"via3",#N/A,TRUE,"general"}</definedName>
    <definedName name="ertgyhik" localSheetId="13" hidden="1">{"TAB1",#N/A,TRUE,"GENERAL";"TAB2",#N/A,TRUE,"GENERAL";"TAB3",#N/A,TRUE,"GENERAL";"TAB4",#N/A,TRUE,"GENERAL";"TAB5",#N/A,TRUE,"GENERAL"}</definedName>
    <definedName name="ertgyhik" localSheetId="15" hidden="1">{"TAB1",#N/A,TRUE,"GENERAL";"TAB2",#N/A,TRUE,"GENERAL";"TAB3",#N/A,TRUE,"GENERAL";"TAB4",#N/A,TRUE,"GENERAL";"TAB5",#N/A,TRUE,"GENERAL"}</definedName>
    <definedName name="ertgyhik" localSheetId="12" hidden="1">{"TAB1",#N/A,TRUE,"GENERAL";"TAB2",#N/A,TRUE,"GENERAL";"TAB3",#N/A,TRUE,"GENERAL";"TAB4",#N/A,TRUE,"GENERAL";"TAB5",#N/A,TRUE,"GENERAL"}</definedName>
    <definedName name="ertgyhik" localSheetId="3" hidden="1">{"TAB1",#N/A,TRUE,"GENERAL";"TAB2",#N/A,TRUE,"GENERAL";"TAB3",#N/A,TRUE,"GENERAL";"TAB4",#N/A,TRUE,"GENERAL";"TAB5",#N/A,TRUE,"GENERAL"}</definedName>
    <definedName name="ertgyhik" hidden="1">{"TAB1",#N/A,TRUE,"GENERAL";"TAB2",#N/A,TRUE,"GENERAL";"TAB3",#N/A,TRUE,"GENERAL";"TAB4",#N/A,TRUE,"GENERAL";"TAB5",#N/A,TRUE,"GENERAL"}</definedName>
    <definedName name="ertreb" localSheetId="13" hidden="1">{"via1",#N/A,TRUE,"general";"via2",#N/A,TRUE,"general";"via3",#N/A,TRUE,"general"}</definedName>
    <definedName name="ertreb" localSheetId="15" hidden="1">{"via1",#N/A,TRUE,"general";"via2",#N/A,TRUE,"general";"via3",#N/A,TRUE,"general"}</definedName>
    <definedName name="ertreb" localSheetId="12" hidden="1">{"via1",#N/A,TRUE,"general";"via2",#N/A,TRUE,"general";"via3",#N/A,TRUE,"general"}</definedName>
    <definedName name="ertreb" localSheetId="3" hidden="1">{"via1",#N/A,TRUE,"general";"via2",#N/A,TRUE,"general";"via3",#N/A,TRUE,"general"}</definedName>
    <definedName name="ertreb" hidden="1">{"via1",#N/A,TRUE,"general";"via2",#N/A,TRUE,"general";"via3",#N/A,TRUE,"general"}</definedName>
    <definedName name="ertret" localSheetId="13" hidden="1">{"TAB1",#N/A,TRUE,"GENERAL";"TAB2",#N/A,TRUE,"GENERAL";"TAB3",#N/A,TRUE,"GENERAL";"TAB4",#N/A,TRUE,"GENERAL";"TAB5",#N/A,TRUE,"GENERAL"}</definedName>
    <definedName name="ertret" localSheetId="15" hidden="1">{"TAB1",#N/A,TRUE,"GENERAL";"TAB2",#N/A,TRUE,"GENERAL";"TAB3",#N/A,TRUE,"GENERAL";"TAB4",#N/A,TRUE,"GENERAL";"TAB5",#N/A,TRUE,"GENERAL"}</definedName>
    <definedName name="ertret" localSheetId="12" hidden="1">{"TAB1",#N/A,TRUE,"GENERAL";"TAB2",#N/A,TRUE,"GENERAL";"TAB3",#N/A,TRUE,"GENERAL";"TAB4",#N/A,TRUE,"GENERAL";"TAB5",#N/A,TRUE,"GENERAL"}</definedName>
    <definedName name="ertret" localSheetId="3" hidden="1">{"TAB1",#N/A,TRUE,"GENERAL";"TAB2",#N/A,TRUE,"GENERAL";"TAB3",#N/A,TRUE,"GENERAL";"TAB4",#N/A,TRUE,"GENERAL";"TAB5",#N/A,TRUE,"GENERAL"}</definedName>
    <definedName name="ertret" hidden="1">{"TAB1",#N/A,TRUE,"GENERAL";"TAB2",#N/A,TRUE,"GENERAL";"TAB3",#N/A,TRUE,"GENERAL";"TAB4",#N/A,TRUE,"GENERAL";"TAB5",#N/A,TRUE,"GENERAL"}</definedName>
    <definedName name="erttret" localSheetId="13" hidden="1">{"via1",#N/A,TRUE,"general";"via2",#N/A,TRUE,"general";"via3",#N/A,TRUE,"general"}</definedName>
    <definedName name="erttret" localSheetId="15" hidden="1">{"via1",#N/A,TRUE,"general";"via2",#N/A,TRUE,"general";"via3",#N/A,TRUE,"general"}</definedName>
    <definedName name="erttret" localSheetId="12" hidden="1">{"via1",#N/A,TRUE,"general";"via2",#N/A,TRUE,"general";"via3",#N/A,TRUE,"general"}</definedName>
    <definedName name="erttret" localSheetId="3" hidden="1">{"via1",#N/A,TRUE,"general";"via2",#N/A,TRUE,"general";"via3",#N/A,TRUE,"general"}</definedName>
    <definedName name="erttret" hidden="1">{"via1",#N/A,TRUE,"general";"via2",#N/A,TRUE,"general";"via3",#N/A,TRUE,"general"}</definedName>
    <definedName name="ertuiy" localSheetId="13" hidden="1">{"via1",#N/A,TRUE,"general";"via2",#N/A,TRUE,"general";"via3",#N/A,TRUE,"general"}</definedName>
    <definedName name="ertuiy" localSheetId="15" hidden="1">{"via1",#N/A,TRUE,"general";"via2",#N/A,TRUE,"general";"via3",#N/A,TRUE,"general"}</definedName>
    <definedName name="ertuiy" localSheetId="12" hidden="1">{"via1",#N/A,TRUE,"general";"via2",#N/A,TRUE,"general";"via3",#N/A,TRUE,"general"}</definedName>
    <definedName name="ertuiy" localSheetId="3" hidden="1">{"via1",#N/A,TRUE,"general";"via2",#N/A,TRUE,"general";"via3",#N/A,TRUE,"general"}</definedName>
    <definedName name="ertuiy" hidden="1">{"via1",#N/A,TRUE,"general";"via2",#N/A,TRUE,"general";"via3",#N/A,TRUE,"general"}</definedName>
    <definedName name="ertwert" localSheetId="13" hidden="1">{"TAB1",#N/A,TRUE,"GENERAL";"TAB2",#N/A,TRUE,"GENERAL";"TAB3",#N/A,TRUE,"GENERAL";"TAB4",#N/A,TRUE,"GENERAL";"TAB5",#N/A,TRUE,"GENERAL"}</definedName>
    <definedName name="ertwert" localSheetId="15" hidden="1">{"TAB1",#N/A,TRUE,"GENERAL";"TAB2",#N/A,TRUE,"GENERAL";"TAB3",#N/A,TRUE,"GENERAL";"TAB4",#N/A,TRUE,"GENERAL";"TAB5",#N/A,TRUE,"GENERAL"}</definedName>
    <definedName name="ertwert" localSheetId="12" hidden="1">{"TAB1",#N/A,TRUE,"GENERAL";"TAB2",#N/A,TRUE,"GENERAL";"TAB3",#N/A,TRUE,"GENERAL";"TAB4",#N/A,TRUE,"GENERAL";"TAB5",#N/A,TRUE,"GENERAL"}</definedName>
    <definedName name="ertwert" localSheetId="3" hidden="1">{"TAB1",#N/A,TRUE,"GENERAL";"TAB2",#N/A,TRUE,"GENERAL";"TAB3",#N/A,TRUE,"GENERAL";"TAB4",#N/A,TRUE,"GENERAL";"TAB5",#N/A,TRUE,"GENERAL"}</definedName>
    <definedName name="ertwert" hidden="1">{"TAB1",#N/A,TRUE,"GENERAL";"TAB2",#N/A,TRUE,"GENERAL";"TAB3",#N/A,TRUE,"GENERAL";"TAB4",#N/A,TRUE,"GENERAL";"TAB5",#N/A,TRUE,"GENERAL"}</definedName>
    <definedName name="eru" localSheetId="13" hidden="1">{"TAB1",#N/A,TRUE,"GENERAL";"TAB2",#N/A,TRUE,"GENERAL";"TAB3",#N/A,TRUE,"GENERAL";"TAB4",#N/A,TRUE,"GENERAL";"TAB5",#N/A,TRUE,"GENERAL"}</definedName>
    <definedName name="eru" localSheetId="15" hidden="1">{"TAB1",#N/A,TRUE,"GENERAL";"TAB2",#N/A,TRUE,"GENERAL";"TAB3",#N/A,TRUE,"GENERAL";"TAB4",#N/A,TRUE,"GENERAL";"TAB5",#N/A,TRUE,"GENERAL"}</definedName>
    <definedName name="eru" localSheetId="12" hidden="1">{"TAB1",#N/A,TRUE,"GENERAL";"TAB2",#N/A,TRUE,"GENERAL";"TAB3",#N/A,TRUE,"GENERAL";"TAB4",#N/A,TRUE,"GENERAL";"TAB5",#N/A,TRUE,"GENERAL"}</definedName>
    <definedName name="eru" localSheetId="3" hidden="1">{"TAB1",#N/A,TRUE,"GENERAL";"TAB2",#N/A,TRUE,"GENERAL";"TAB3",#N/A,TRUE,"GENERAL";"TAB4",#N/A,TRUE,"GENERAL";"TAB5",#N/A,TRUE,"GENERAL"}</definedName>
    <definedName name="eru" hidden="1">{"TAB1",#N/A,TRUE,"GENERAL";"TAB2",#N/A,TRUE,"GENERAL";"TAB3",#N/A,TRUE,"GENERAL";"TAB4",#N/A,TRUE,"GENERAL";"TAB5",#N/A,TRUE,"GENERAL"}</definedName>
    <definedName name="ERV" localSheetId="13" hidden="1">{"via1",#N/A,TRUE,"general";"via2",#N/A,TRUE,"general";"via3",#N/A,TRUE,"general"}</definedName>
    <definedName name="ERV" localSheetId="15" hidden="1">{"via1",#N/A,TRUE,"general";"via2",#N/A,TRUE,"general";"via3",#N/A,TRUE,"general"}</definedName>
    <definedName name="ERV" localSheetId="12" hidden="1">{"via1",#N/A,TRUE,"general";"via2",#N/A,TRUE,"general";"via3",#N/A,TRUE,"general"}</definedName>
    <definedName name="ERV" localSheetId="3" hidden="1">{"via1",#N/A,TRUE,"general";"via2",#N/A,TRUE,"general";"via3",#N/A,TRUE,"general"}</definedName>
    <definedName name="ERV" hidden="1">{"via1",#N/A,TRUE,"general";"via2",#N/A,TRUE,"general";"via3",#N/A,TRUE,"general"}</definedName>
    <definedName name="erware" localSheetId="13" hidden="1">{"via1",#N/A,TRUE,"general";"via2",#N/A,TRUE,"general";"via3",#N/A,TRUE,"general"}</definedName>
    <definedName name="erware" localSheetId="15" hidden="1">{"via1",#N/A,TRUE,"general";"via2",#N/A,TRUE,"general";"via3",#N/A,TRUE,"general"}</definedName>
    <definedName name="erware" localSheetId="12" hidden="1">{"via1",#N/A,TRUE,"general";"via2",#N/A,TRUE,"general";"via3",#N/A,TRUE,"general"}</definedName>
    <definedName name="erware" localSheetId="3" hidden="1">{"via1",#N/A,TRUE,"general";"via2",#N/A,TRUE,"general";"via3",#N/A,TRUE,"general"}</definedName>
    <definedName name="erware" hidden="1">{"via1",#N/A,TRUE,"general";"via2",#N/A,TRUE,"general";"via3",#N/A,TRUE,"general"}</definedName>
    <definedName name="ERWER" localSheetId="13" hidden="1">{"via1",#N/A,TRUE,"general";"via2",#N/A,TRUE,"general";"via3",#N/A,TRUE,"general"}</definedName>
    <definedName name="ERWER" localSheetId="15" hidden="1">{"via1",#N/A,TRUE,"general";"via2",#N/A,TRUE,"general";"via3",#N/A,TRUE,"general"}</definedName>
    <definedName name="ERWER" localSheetId="12" hidden="1">{"via1",#N/A,TRUE,"general";"via2",#N/A,TRUE,"general";"via3",#N/A,TRUE,"general"}</definedName>
    <definedName name="ERWER" localSheetId="3" hidden="1">{"via1",#N/A,TRUE,"general";"via2",#N/A,TRUE,"general";"via3",#N/A,TRUE,"general"}</definedName>
    <definedName name="ERWER" hidden="1">{"via1",#N/A,TRUE,"general";"via2",#N/A,TRUE,"general";"via3",#N/A,TRUE,"general"}</definedName>
    <definedName name="erwertd" localSheetId="13" hidden="1">{"TAB1",#N/A,TRUE,"GENERAL";"TAB2",#N/A,TRUE,"GENERAL";"TAB3",#N/A,TRUE,"GENERAL";"TAB4",#N/A,TRUE,"GENERAL";"TAB5",#N/A,TRUE,"GENERAL"}</definedName>
    <definedName name="erwertd" localSheetId="15" hidden="1">{"TAB1",#N/A,TRUE,"GENERAL";"TAB2",#N/A,TRUE,"GENERAL";"TAB3",#N/A,TRUE,"GENERAL";"TAB4",#N/A,TRUE,"GENERAL";"TAB5",#N/A,TRUE,"GENERAL"}</definedName>
    <definedName name="erwertd" localSheetId="12" hidden="1">{"TAB1",#N/A,TRUE,"GENERAL";"TAB2",#N/A,TRUE,"GENERAL";"TAB3",#N/A,TRUE,"GENERAL";"TAB4",#N/A,TRUE,"GENERAL";"TAB5",#N/A,TRUE,"GENERAL"}</definedName>
    <definedName name="erwertd" localSheetId="3" hidden="1">{"TAB1",#N/A,TRUE,"GENERAL";"TAB2",#N/A,TRUE,"GENERAL";"TAB3",#N/A,TRUE,"GENERAL";"TAB4",#N/A,TRUE,"GENERAL";"TAB5",#N/A,TRUE,"GENERAL"}</definedName>
    <definedName name="erwertd" hidden="1">{"TAB1",#N/A,TRUE,"GENERAL";"TAB2",#N/A,TRUE,"GENERAL";"TAB3",#N/A,TRUE,"GENERAL";"TAB4",#N/A,TRUE,"GENERAL";"TAB5",#N/A,TRUE,"GENERAL"}</definedName>
    <definedName name="erwr" localSheetId="13" hidden="1">{"TAB1",#N/A,TRUE,"GENERAL";"TAB2",#N/A,TRUE,"GENERAL";"TAB3",#N/A,TRUE,"GENERAL";"TAB4",#N/A,TRUE,"GENERAL";"TAB5",#N/A,TRUE,"GENERAL"}</definedName>
    <definedName name="erwr" localSheetId="15" hidden="1">{"TAB1",#N/A,TRUE,"GENERAL";"TAB2",#N/A,TRUE,"GENERAL";"TAB3",#N/A,TRUE,"GENERAL";"TAB4",#N/A,TRUE,"GENERAL";"TAB5",#N/A,TRUE,"GENERAL"}</definedName>
    <definedName name="erwr" localSheetId="12" hidden="1">{"TAB1",#N/A,TRUE,"GENERAL";"TAB2",#N/A,TRUE,"GENERAL";"TAB3",#N/A,TRUE,"GENERAL";"TAB4",#N/A,TRUE,"GENERAL";"TAB5",#N/A,TRUE,"GENERAL"}</definedName>
    <definedName name="erwr" localSheetId="3" hidden="1">{"TAB1",#N/A,TRUE,"GENERAL";"TAB2",#N/A,TRUE,"GENERAL";"TAB3",#N/A,TRUE,"GENERAL";"TAB4",#N/A,TRUE,"GENERAL";"TAB5",#N/A,TRUE,"GENERAL"}</definedName>
    <definedName name="erwr" hidden="1">{"TAB1",#N/A,TRUE,"GENERAL";"TAB2",#N/A,TRUE,"GENERAL";"TAB3",#N/A,TRUE,"GENERAL";"TAB4",#N/A,TRUE,"GENERAL";"TAB5",#N/A,TRUE,"GENERAL"}</definedName>
    <definedName name="ERWRL" localSheetId="13" hidden="1">{"via1",#N/A,TRUE,"general";"via2",#N/A,TRUE,"general";"via3",#N/A,TRUE,"general"}</definedName>
    <definedName name="ERWRL" localSheetId="15" hidden="1">{"via1",#N/A,TRUE,"general";"via2",#N/A,TRUE,"general";"via3",#N/A,TRUE,"general"}</definedName>
    <definedName name="ERWRL" localSheetId="12" hidden="1">{"via1",#N/A,TRUE,"general";"via2",#N/A,TRUE,"general";"via3",#N/A,TRUE,"general"}</definedName>
    <definedName name="ERWRL" localSheetId="3" hidden="1">{"via1",#N/A,TRUE,"general";"via2",#N/A,TRUE,"general";"via3",#N/A,TRUE,"general"}</definedName>
    <definedName name="ERWRL" hidden="1">{"via1",#N/A,TRUE,"general";"via2",#N/A,TRUE,"general";"via3",#N/A,TRUE,"general"}</definedName>
    <definedName name="ery" localSheetId="13" hidden="1">{"via1",#N/A,TRUE,"general";"via2",#N/A,TRUE,"general";"via3",#N/A,TRUE,"general"}</definedName>
    <definedName name="ery" localSheetId="15" hidden="1">{"via1",#N/A,TRUE,"general";"via2",#N/A,TRUE,"general";"via3",#N/A,TRUE,"general"}</definedName>
    <definedName name="ery" localSheetId="12" hidden="1">{"via1",#N/A,TRUE,"general";"via2",#N/A,TRUE,"general";"via3",#N/A,TRUE,"general"}</definedName>
    <definedName name="ery" localSheetId="3" hidden="1">{"via1",#N/A,TRUE,"general";"via2",#N/A,TRUE,"general";"via3",#N/A,TRUE,"general"}</definedName>
    <definedName name="ery" hidden="1">{"via1",#N/A,TRUE,"general";"via2",#N/A,TRUE,"general";"via3",#N/A,TRUE,"general"}</definedName>
    <definedName name="eryhd" localSheetId="13" hidden="1">{"via1",#N/A,TRUE,"general";"via2",#N/A,TRUE,"general";"via3",#N/A,TRUE,"general"}</definedName>
    <definedName name="eryhd" localSheetId="15" hidden="1">{"via1",#N/A,TRUE,"general";"via2",#N/A,TRUE,"general";"via3",#N/A,TRUE,"general"}</definedName>
    <definedName name="eryhd" localSheetId="12" hidden="1">{"via1",#N/A,TRUE,"general";"via2",#N/A,TRUE,"general";"via3",#N/A,TRUE,"general"}</definedName>
    <definedName name="eryhd" localSheetId="3" hidden="1">{"via1",#N/A,TRUE,"general";"via2",#N/A,TRUE,"general";"via3",#N/A,TRUE,"general"}</definedName>
    <definedName name="eryhd" hidden="1">{"via1",#N/A,TRUE,"general";"via2",#N/A,TRUE,"general";"via3",#N/A,TRUE,"general"}</definedName>
    <definedName name="eryhdf" localSheetId="13" hidden="1">{"TAB1",#N/A,TRUE,"GENERAL";"TAB2",#N/A,TRUE,"GENERAL";"TAB3",#N/A,TRUE,"GENERAL";"TAB4",#N/A,TRUE,"GENERAL";"TAB5",#N/A,TRUE,"GENERAL"}</definedName>
    <definedName name="eryhdf" localSheetId="15" hidden="1">{"TAB1",#N/A,TRUE,"GENERAL";"TAB2",#N/A,TRUE,"GENERAL";"TAB3",#N/A,TRUE,"GENERAL";"TAB4",#N/A,TRUE,"GENERAL";"TAB5",#N/A,TRUE,"GENERAL"}</definedName>
    <definedName name="eryhdf" localSheetId="12" hidden="1">{"TAB1",#N/A,TRUE,"GENERAL";"TAB2",#N/A,TRUE,"GENERAL";"TAB3",#N/A,TRUE,"GENERAL";"TAB4",#N/A,TRUE,"GENERAL";"TAB5",#N/A,TRUE,"GENERAL"}</definedName>
    <definedName name="eryhdf" localSheetId="3" hidden="1">{"TAB1",#N/A,TRUE,"GENERAL";"TAB2",#N/A,TRUE,"GENERAL";"TAB3",#N/A,TRUE,"GENERAL";"TAB4",#N/A,TRUE,"GENERAL";"TAB5",#N/A,TRUE,"GENERAL"}</definedName>
    <definedName name="eryhdf" hidden="1">{"TAB1",#N/A,TRUE,"GENERAL";"TAB2",#N/A,TRUE,"GENERAL";"TAB3",#N/A,TRUE,"GENERAL";"TAB4",#N/A,TRUE,"GENERAL";"TAB5",#N/A,TRUE,"GENERAL"}</definedName>
    <definedName name="eryhk" localSheetId="13" hidden="1">{"TAB1",#N/A,TRUE,"GENERAL";"TAB2",#N/A,TRUE,"GENERAL";"TAB3",#N/A,TRUE,"GENERAL";"TAB4",#N/A,TRUE,"GENERAL";"TAB5",#N/A,TRUE,"GENERAL"}</definedName>
    <definedName name="eryhk" localSheetId="15" hidden="1">{"TAB1",#N/A,TRUE,"GENERAL";"TAB2",#N/A,TRUE,"GENERAL";"TAB3",#N/A,TRUE,"GENERAL";"TAB4",#N/A,TRUE,"GENERAL";"TAB5",#N/A,TRUE,"GENERAL"}</definedName>
    <definedName name="eryhk" localSheetId="12" hidden="1">{"TAB1",#N/A,TRUE,"GENERAL";"TAB2",#N/A,TRUE,"GENERAL";"TAB3",#N/A,TRUE,"GENERAL";"TAB4",#N/A,TRUE,"GENERAL";"TAB5",#N/A,TRUE,"GENERAL"}</definedName>
    <definedName name="eryhk" localSheetId="3" hidden="1">{"TAB1",#N/A,TRUE,"GENERAL";"TAB2",#N/A,TRUE,"GENERAL";"TAB3",#N/A,TRUE,"GENERAL";"TAB4",#N/A,TRUE,"GENERAL";"TAB5",#N/A,TRUE,"GENERAL"}</definedName>
    <definedName name="eryhk" hidden="1">{"TAB1",#N/A,TRUE,"GENERAL";"TAB2",#N/A,TRUE,"GENERAL";"TAB3",#N/A,TRUE,"GENERAL";"TAB4",#N/A,TRUE,"GENERAL";"TAB5",#N/A,TRUE,"GENERAL"}</definedName>
    <definedName name="eryhrf" localSheetId="13" hidden="1">{"TAB1",#N/A,TRUE,"GENERAL";"TAB2",#N/A,TRUE,"GENERAL";"TAB3",#N/A,TRUE,"GENERAL";"TAB4",#N/A,TRUE,"GENERAL";"TAB5",#N/A,TRUE,"GENERAL"}</definedName>
    <definedName name="eryhrf" localSheetId="15" hidden="1">{"TAB1",#N/A,TRUE,"GENERAL";"TAB2",#N/A,TRUE,"GENERAL";"TAB3",#N/A,TRUE,"GENERAL";"TAB4",#N/A,TRUE,"GENERAL";"TAB5",#N/A,TRUE,"GENERAL"}</definedName>
    <definedName name="eryhrf" localSheetId="12" hidden="1">{"TAB1",#N/A,TRUE,"GENERAL";"TAB2",#N/A,TRUE,"GENERAL";"TAB3",#N/A,TRUE,"GENERAL";"TAB4",#N/A,TRUE,"GENERAL";"TAB5",#N/A,TRUE,"GENERAL"}</definedName>
    <definedName name="eryhrf" localSheetId="3" hidden="1">{"TAB1",#N/A,TRUE,"GENERAL";"TAB2",#N/A,TRUE,"GENERAL";"TAB3",#N/A,TRUE,"GENERAL";"TAB4",#N/A,TRUE,"GENERAL";"TAB5",#N/A,TRUE,"GENERAL"}</definedName>
    <definedName name="eryhrf" hidden="1">{"TAB1",#N/A,TRUE,"GENERAL";"TAB2",#N/A,TRUE,"GENERAL";"TAB3",#N/A,TRUE,"GENERAL";"TAB4",#N/A,TRUE,"GENERAL";"TAB5",#N/A,TRUE,"GENERAL"}</definedName>
    <definedName name="eryre" localSheetId="13" hidden="1">{"TAB1",#N/A,TRUE,"GENERAL";"TAB2",#N/A,TRUE,"GENERAL";"TAB3",#N/A,TRUE,"GENERAL";"TAB4",#N/A,TRUE,"GENERAL";"TAB5",#N/A,TRUE,"GENERAL"}</definedName>
    <definedName name="eryre" localSheetId="15" hidden="1">{"TAB1",#N/A,TRUE,"GENERAL";"TAB2",#N/A,TRUE,"GENERAL";"TAB3",#N/A,TRUE,"GENERAL";"TAB4",#N/A,TRUE,"GENERAL";"TAB5",#N/A,TRUE,"GENERAL"}</definedName>
    <definedName name="eryre" localSheetId="12" hidden="1">{"TAB1",#N/A,TRUE,"GENERAL";"TAB2",#N/A,TRUE,"GENERAL";"TAB3",#N/A,TRUE,"GENERAL";"TAB4",#N/A,TRUE,"GENERAL";"TAB5",#N/A,TRUE,"GENERAL"}</definedName>
    <definedName name="eryre" localSheetId="3" hidden="1">{"TAB1",#N/A,TRUE,"GENERAL";"TAB2",#N/A,TRUE,"GENERAL";"TAB3",#N/A,TRUE,"GENERAL";"TAB4",#N/A,TRUE,"GENERAL";"TAB5",#N/A,TRUE,"GENERAL"}</definedName>
    <definedName name="eryre" hidden="1">{"TAB1",#N/A,TRUE,"GENERAL";"TAB2",#N/A,TRUE,"GENERAL";"TAB3",#N/A,TRUE,"GENERAL";"TAB4",#N/A,TRUE,"GENERAL";"TAB5",#N/A,TRUE,"GENERAL"}</definedName>
    <definedName name="erytd" localSheetId="13" hidden="1">{"via1",#N/A,TRUE,"general";"via2",#N/A,TRUE,"general";"via3",#N/A,TRUE,"general"}</definedName>
    <definedName name="erytd" localSheetId="15" hidden="1">{"via1",#N/A,TRUE,"general";"via2",#N/A,TRUE,"general";"via3",#N/A,TRUE,"general"}</definedName>
    <definedName name="erytd" localSheetId="12" hidden="1">{"via1",#N/A,TRUE,"general";"via2",#N/A,TRUE,"general";"via3",#N/A,TRUE,"general"}</definedName>
    <definedName name="erytd" localSheetId="3" hidden="1">{"via1",#N/A,TRUE,"general";"via2",#N/A,TRUE,"general";"via3",#N/A,TRUE,"general"}</definedName>
    <definedName name="erytd" hidden="1">{"via1",#N/A,TRUE,"general";"via2",#N/A,TRUE,"general";"via3",#N/A,TRUE,"general"}</definedName>
    <definedName name="eryty" localSheetId="13" hidden="1">{"via1",#N/A,TRUE,"general";"via2",#N/A,TRUE,"general";"via3",#N/A,TRUE,"general"}</definedName>
    <definedName name="eryty" localSheetId="15" hidden="1">{"via1",#N/A,TRUE,"general";"via2",#N/A,TRUE,"general";"via3",#N/A,TRUE,"general"}</definedName>
    <definedName name="eryty" localSheetId="12" hidden="1">{"via1",#N/A,TRUE,"general";"via2",#N/A,TRUE,"general";"via3",#N/A,TRUE,"general"}</definedName>
    <definedName name="eryty" localSheetId="3" hidden="1">{"via1",#N/A,TRUE,"general";"via2",#N/A,TRUE,"general";"via3",#N/A,TRUE,"general"}</definedName>
    <definedName name="eryty" hidden="1">{"via1",#N/A,TRUE,"general";"via2",#N/A,TRUE,"general";"via3",#N/A,TRUE,"general"}</definedName>
    <definedName name="eryy" localSheetId="13" hidden="1">{"via1",#N/A,TRUE,"general";"via2",#N/A,TRUE,"general";"via3",#N/A,TRUE,"general"}</definedName>
    <definedName name="eryy" localSheetId="15" hidden="1">{"via1",#N/A,TRUE,"general";"via2",#N/A,TRUE,"general";"via3",#N/A,TRUE,"general"}</definedName>
    <definedName name="eryy" localSheetId="12" hidden="1">{"via1",#N/A,TRUE,"general";"via2",#N/A,TRUE,"general";"via3",#N/A,TRUE,"general"}</definedName>
    <definedName name="eryy" localSheetId="3" hidden="1">{"via1",#N/A,TRUE,"general";"via2",#N/A,TRUE,"general";"via3",#N/A,TRUE,"general"}</definedName>
    <definedName name="eryy" hidden="1">{"via1",#N/A,TRUE,"general";"via2",#N/A,TRUE,"general";"via3",#N/A,TRUE,"general"}</definedName>
    <definedName name="ES" localSheetId="13">'AIU '!ERR</definedName>
    <definedName name="ES" localSheetId="15">'AIU  (2)'!ERR</definedName>
    <definedName name="ES" localSheetId="12">'Analisis Mano Obra'!ERR</definedName>
    <definedName name="ES">[0]!ERR</definedName>
    <definedName name="ES_10">#N/A</definedName>
    <definedName name="ES_3">#N/A</definedName>
    <definedName name="ES_4">#N/A</definedName>
    <definedName name="ES_5">#N/A</definedName>
    <definedName name="ES_6">#N/A</definedName>
    <definedName name="ES_7">#N/A</definedName>
    <definedName name="ES_8">#N/A</definedName>
    <definedName name="ES_9">#NAME?</definedName>
    <definedName name="ESA" localSheetId="13">#REF!</definedName>
    <definedName name="ESA" localSheetId="15">#REF!</definedName>
    <definedName name="ESA" localSheetId="12">#REF!</definedName>
    <definedName name="ESA">#REF!</definedName>
    <definedName name="ESCALERA" localSheetId="13">#REF!</definedName>
    <definedName name="ESCALERA" localSheetId="15">#REF!</definedName>
    <definedName name="ESCALERA" localSheetId="12">#REF!</definedName>
    <definedName name="ESCALERA">#REF!</definedName>
    <definedName name="ESCALERA_11" localSheetId="13">#REF!</definedName>
    <definedName name="ESCALERA_11" localSheetId="15">#REF!</definedName>
    <definedName name="ESCALERA_11">#REF!</definedName>
    <definedName name="ESE" localSheetId="13">#REF!</definedName>
    <definedName name="ESE" localSheetId="15">#REF!</definedName>
    <definedName name="ESE">#REF!</definedName>
    <definedName name="ESMALTE_PINTUCOAT" localSheetId="13">#REF!</definedName>
    <definedName name="ESMALTE_PINTUCOAT" localSheetId="15">#REF!</definedName>
    <definedName name="ESMALTE_PINTUCOAT">#REF!</definedName>
    <definedName name="ESMALTMADETOT">#REF!</definedName>
    <definedName name="ESMALTMADETOT_11">#REF!</definedName>
    <definedName name="ESP_PUB_VAR_CARP_MET_ITEM" localSheetId="13">[52]Presupuesto!#REF!,[52]Presupuesto!#REF!</definedName>
    <definedName name="ESP_PUB_VAR_CARP_MET_ITEM" localSheetId="15">[52]Presupuesto!#REF!,[52]Presupuesto!#REF!</definedName>
    <definedName name="ESP_PUB_VAR_CARP_MET_ITEM" localSheetId="12">[52]Presupuesto!#REF!,[52]Presupuesto!#REF!</definedName>
    <definedName name="ESP_PUB_VAR_CARP_MET_ITEM">[52]Presupuesto!#REF!,[52]Presupuesto!#REF!</definedName>
    <definedName name="ESP_PUB_VIAS_YPARQ_ITEM" localSheetId="13">[52]Presupuesto!#REF!</definedName>
    <definedName name="ESP_PUB_VIAS_YPARQ_ITEM" localSheetId="15">[52]Presupuesto!#REF!</definedName>
    <definedName name="ESP_PUB_VIAS_YPARQ_ITEM">[52]Presupuesto!#REF!</definedName>
    <definedName name="ESP_PUBLICO_EXT_ITEM" localSheetId="13">[52]Presupuesto!#REF!,[52]Presupuesto!#REF!,[52]Presupuesto!#REF!,[52]Presupuesto!#REF!,[52]Presupuesto!#REF!,[52]Presupuesto!#REF!,[52]Presupuesto!#REF!,[52]Presupuesto!#REF!,[52]Presupuesto!#REF!,[52]Presupuesto!#REF!,[52]Presupuesto!#REF!,[52]Presupuesto!#REF!,[52]Presupuesto!#REF!</definedName>
    <definedName name="ESP_PUBLICO_EXT_ITEM" localSheetId="15">[52]Presupuesto!#REF!,[52]Presupuesto!#REF!,[52]Presupuesto!#REF!,[52]Presupuesto!#REF!,[52]Presupuesto!#REF!,[52]Presupuesto!#REF!,[52]Presupuesto!#REF!,[52]Presupuesto!#REF!,[52]Presupuesto!#REF!,[52]Presupuesto!#REF!,[52]Presupuesto!#REF!,[52]Presupuesto!#REF!,[52]Presupuesto!#REF!</definedName>
    <definedName name="ESP_PUBLICO_EXT_ITEM" localSheetId="12">[52]Presupuesto!#REF!,[52]Presupuesto!#REF!,[52]Presupuesto!#REF!,[52]Presupuesto!#REF!,[52]Presupuesto!#REF!,[52]Presupuesto!#REF!,[52]Presupuesto!#REF!,[52]Presupuesto!#REF!,[52]Presupuesto!#REF!,[52]Presupuesto!#REF!,[52]Presupuesto!#REF!,[52]Presupuesto!#REF!,[52]Presupuesto!#REF!</definedName>
    <definedName name="ESP_PUBLICO_EXT_ITEM">[52]Presupuesto!#REF!,[52]Presupuesto!#REF!,[52]Presupuesto!#REF!,[52]Presupuesto!#REF!,[52]Presupuesto!#REF!,[52]Presupuesto!#REF!,[52]Presupuesto!#REF!,[52]Presupuesto!#REF!,[52]Presupuesto!#REF!,[52]Presupuesto!#REF!,[52]Presupuesto!#REF!,[52]Presupuesto!#REF!,[52]Presupuesto!#REF!</definedName>
    <definedName name="ESP201.15">'[113]201.15'!$H$49</definedName>
    <definedName name="ESP201.21">'[113]201.21'!$H$50</definedName>
    <definedName name="ESP201.7">'[113]201.7'!$H$52</definedName>
    <definedName name="ESP201.8">'[113]201.8'!$H$53</definedName>
    <definedName name="ESP210.2.2" localSheetId="13">#REF!</definedName>
    <definedName name="ESP210.2.2" localSheetId="15">#REF!</definedName>
    <definedName name="ESP210.2.2">#REF!</definedName>
    <definedName name="ESP220.1">'[114]220.1'!$H$52</definedName>
    <definedName name="ESP225P" localSheetId="13">#REF!</definedName>
    <definedName name="ESP225P" localSheetId="15">#REF!</definedName>
    <definedName name="ESP225P">#REF!</definedName>
    <definedName name="ESP320.1">'[115]320.1'!$H$52</definedName>
    <definedName name="ESP330.1">'[114]330.1'!$H$52</definedName>
    <definedName name="ESP330.1P">'[113]330.1P (7801)'!$H$50</definedName>
    <definedName name="ESP330.2">'[115]330.2'!$H$52</definedName>
    <definedName name="ESP600.1">'[116]600.1 (2)'!$H$49</definedName>
    <definedName name="ESP610.1">'[116]610.1 (2)'!$H$52</definedName>
    <definedName name="ESP630.6">'[116]630.6 (2)'!$H$51</definedName>
    <definedName name="ESP630.7">'[116]630.7 (2)'!$H$52</definedName>
    <definedName name="ESP632.1P">'[113]632.1P '!$H$57</definedName>
    <definedName name="ESP632.4P">'[113]632.4P'!$H$51</definedName>
    <definedName name="ESP640.1">'[116]640.1 (2)'!$H$49</definedName>
    <definedName name="ESP640.1.2">'[114]640.1.2'!$H$50</definedName>
    <definedName name="ESP673.1">'[114]673.1'!$H$49</definedName>
    <definedName name="ESP673.2">'[114]673.2'!$H$53</definedName>
    <definedName name="ESP700.1">'[115]700.1'!$H$52</definedName>
    <definedName name="ESPE" localSheetId="13">#REF!</definedName>
    <definedName name="ESPE" localSheetId="15">#REF!</definedName>
    <definedName name="ESPE">#REF!</definedName>
    <definedName name="ESPECIFICACION" localSheetId="13">#REF!</definedName>
    <definedName name="ESPECIFICACION" localSheetId="15">#REF!</definedName>
    <definedName name="ESPECIFICACION">#REF!</definedName>
    <definedName name="Especificación" localSheetId="13">#REF!</definedName>
    <definedName name="Especificación" localSheetId="15">#REF!</definedName>
    <definedName name="Especificación">#REF!</definedName>
    <definedName name="espejos">'[55]lista de MATERIALES'!$C$25</definedName>
    <definedName name="ESPEJOS_ITEM" localSheetId="13">[52]Presupuesto!#REF!</definedName>
    <definedName name="ESPEJOS_ITEM" localSheetId="15">[52]Presupuesto!#REF!</definedName>
    <definedName name="ESPEJOS_ITEM">[52]Presupuesto!#REF!</definedName>
    <definedName name="ESTA" localSheetId="13">#REF!</definedName>
    <definedName name="ESTA" localSheetId="15">#REF!</definedName>
    <definedName name="ESTA">#REF!</definedName>
    <definedName name="Estados" localSheetId="13">#REF!</definedName>
    <definedName name="Estados" localSheetId="15">#REF!</definedName>
    <definedName name="Estados">#REF!</definedName>
    <definedName name="Estimate_Factor">1</definedName>
    <definedName name="ESTRAE" localSheetId="13">'[3]7422CW00'!#REF!</definedName>
    <definedName name="ESTRAE" localSheetId="15">'[3]7422CW00'!#REF!</definedName>
    <definedName name="ESTRAE">'[3]7422CW00'!#REF!</definedName>
    <definedName name="ESTRU">[117]Estructura!$C$7:$E$2570</definedName>
    <definedName name="ESTRUCT_ITEM">[52]Presupuesto!#REF!</definedName>
    <definedName name="ESTRUCTURA" localSheetId="13" hidden="1">{#N/A,#N/A,TRUE,"INGENIERIA";#N/A,#N/A,TRUE,"COMPRAS";#N/A,#N/A,TRUE,"DIRECCION";#N/A,#N/A,TRUE,"RESUMEN"}</definedName>
    <definedName name="ESTRUCTURA" localSheetId="15" hidden="1">{#N/A,#N/A,TRUE,"INGENIERIA";#N/A,#N/A,TRUE,"COMPRAS";#N/A,#N/A,TRUE,"DIRECCION";#N/A,#N/A,TRUE,"RESUMEN"}</definedName>
    <definedName name="ESTRUCTURA" localSheetId="12" hidden="1">{#N/A,#N/A,TRUE,"INGENIERIA";#N/A,#N/A,TRUE,"COMPRAS";#N/A,#N/A,TRUE,"DIRECCION";#N/A,#N/A,TRUE,"RESUMEN"}</definedName>
    <definedName name="ESTRUCTURA" hidden="1">{#N/A,#N/A,TRUE,"INGENIERIA";#N/A,#N/A,TRUE,"COMPRAS";#N/A,#N/A,TRUE,"DIRECCION";#N/A,#N/A,TRUE,"RESUMEN"}</definedName>
    <definedName name="ESTRUCTURAS">[118]Hoja3!$B$7:$B$15</definedName>
    <definedName name="ETAP" localSheetId="13">#REF!</definedName>
    <definedName name="ETAP" localSheetId="15">#REF!</definedName>
    <definedName name="ETAP">#REF!</definedName>
    <definedName name="ETAPA_PACC" localSheetId="13">#REF!</definedName>
    <definedName name="ETAPA_PACC" localSheetId="15">#REF!</definedName>
    <definedName name="ETAPA_PACC">#REF!</definedName>
    <definedName name="ETERNIT6" localSheetId="13">#REF!</definedName>
    <definedName name="ETERNIT6" localSheetId="15">#REF!</definedName>
    <definedName name="ETERNIT6">#REF!</definedName>
    <definedName name="etertgg" localSheetId="13" hidden="1">{"via1",#N/A,TRUE,"general";"via2",#N/A,TRUE,"general";"via3",#N/A,TRUE,"general"}</definedName>
    <definedName name="etertgg" localSheetId="15" hidden="1">{"via1",#N/A,TRUE,"general";"via2",#N/A,TRUE,"general";"via3",#N/A,TRUE,"general"}</definedName>
    <definedName name="etertgg" localSheetId="12" hidden="1">{"via1",#N/A,TRUE,"general";"via2",#N/A,TRUE,"general";"via3",#N/A,TRUE,"general"}</definedName>
    <definedName name="etertgg" localSheetId="3" hidden="1">{"via1",#N/A,TRUE,"general";"via2",#N/A,TRUE,"general";"via3",#N/A,TRUE,"general"}</definedName>
    <definedName name="etertgg" hidden="1">{"via1",#N/A,TRUE,"general";"via2",#N/A,TRUE,"general";"via3",#N/A,TRUE,"general"}</definedName>
    <definedName name="etertt" localSheetId="13" hidden="1">{#N/A,#N/A,TRUE,"1842CWN0"}</definedName>
    <definedName name="etertt" localSheetId="15" hidden="1">{#N/A,#N/A,TRUE,"1842CWN0"}</definedName>
    <definedName name="etertt" localSheetId="12" hidden="1">{#N/A,#N/A,TRUE,"1842CWN0"}</definedName>
    <definedName name="etertt" hidden="1">{#N/A,#N/A,TRUE,"1842CWN0"}</definedName>
    <definedName name="etewt" localSheetId="13" hidden="1">{"TAB1",#N/A,TRUE,"GENERAL";"TAB2",#N/A,TRUE,"GENERAL";"TAB3",#N/A,TRUE,"GENERAL";"TAB4",#N/A,TRUE,"GENERAL";"TAB5",#N/A,TRUE,"GENERAL"}</definedName>
    <definedName name="etewt" localSheetId="15" hidden="1">{"TAB1",#N/A,TRUE,"GENERAL";"TAB2",#N/A,TRUE,"GENERAL";"TAB3",#N/A,TRUE,"GENERAL";"TAB4",#N/A,TRUE,"GENERAL";"TAB5",#N/A,TRUE,"GENERAL"}</definedName>
    <definedName name="etewt" localSheetId="12" hidden="1">{"TAB1",#N/A,TRUE,"GENERAL";"TAB2",#N/A,TRUE,"GENERAL";"TAB3",#N/A,TRUE,"GENERAL";"TAB4",#N/A,TRUE,"GENERAL";"TAB5",#N/A,TRUE,"GENERAL"}</definedName>
    <definedName name="etewt" localSheetId="3" hidden="1">{"TAB1",#N/A,TRUE,"GENERAL";"TAB2",#N/A,TRUE,"GENERAL";"TAB3",#N/A,TRUE,"GENERAL";"TAB4",#N/A,TRUE,"GENERAL";"TAB5",#N/A,TRUE,"GENERAL"}</definedName>
    <definedName name="etewt" hidden="1">{"TAB1",#N/A,TRUE,"GENERAL";"TAB2",#N/A,TRUE,"GENERAL";"TAB3",#N/A,TRUE,"GENERAL";"TAB4",#N/A,TRUE,"GENERAL";"TAB5",#N/A,TRUE,"GENERAL"}</definedName>
    <definedName name="etu" localSheetId="13" hidden="1">{"via1",#N/A,TRUE,"general";"via2",#N/A,TRUE,"general";"via3",#N/A,TRUE,"general"}</definedName>
    <definedName name="etu" localSheetId="15" hidden="1">{"via1",#N/A,TRUE,"general";"via2",#N/A,TRUE,"general";"via3",#N/A,TRUE,"general"}</definedName>
    <definedName name="etu" localSheetId="12" hidden="1">{"via1",#N/A,TRUE,"general";"via2",#N/A,TRUE,"general";"via3",#N/A,TRUE,"general"}</definedName>
    <definedName name="etu" localSheetId="3" hidden="1">{"via1",#N/A,TRUE,"general";"via2",#N/A,TRUE,"general";"via3",#N/A,TRUE,"general"}</definedName>
    <definedName name="etu" hidden="1">{"via1",#N/A,TRUE,"general";"via2",#N/A,TRUE,"general";"via3",#N/A,TRUE,"general"}</definedName>
    <definedName name="etueh" localSheetId="13" hidden="1">{"via1",#N/A,TRUE,"general";"via2",#N/A,TRUE,"general";"via3",#N/A,TRUE,"general"}</definedName>
    <definedName name="etueh" localSheetId="15" hidden="1">{"via1",#N/A,TRUE,"general";"via2",#N/A,TRUE,"general";"via3",#N/A,TRUE,"general"}</definedName>
    <definedName name="etueh" localSheetId="12" hidden="1">{"via1",#N/A,TRUE,"general";"via2",#N/A,TRUE,"general";"via3",#N/A,TRUE,"general"}</definedName>
    <definedName name="etueh" localSheetId="3" hidden="1">{"via1",#N/A,TRUE,"general";"via2",#N/A,TRUE,"general";"via3",#N/A,TRUE,"general"}</definedName>
    <definedName name="etueh" hidden="1">{"via1",#N/A,TRUE,"general";"via2",#N/A,TRUE,"general";"via3",#N/A,TRUE,"general"}</definedName>
    <definedName name="etyty" localSheetId="13" hidden="1">{"via1",#N/A,TRUE,"general";"via2",#N/A,TRUE,"general";"via3",#N/A,TRUE,"general"}</definedName>
    <definedName name="etyty" localSheetId="15" hidden="1">{"via1",#N/A,TRUE,"general";"via2",#N/A,TRUE,"general";"via3",#N/A,TRUE,"general"}</definedName>
    <definedName name="etyty" localSheetId="12" hidden="1">{"via1",#N/A,TRUE,"general";"via2",#N/A,TRUE,"general";"via3",#N/A,TRUE,"general"}</definedName>
    <definedName name="etyty" localSheetId="3" hidden="1">{"via1",#N/A,TRUE,"general";"via2",#N/A,TRUE,"general";"via3",#N/A,TRUE,"general"}</definedName>
    <definedName name="etyty" hidden="1">{"via1",#N/A,TRUE,"general";"via2",#N/A,TRUE,"general";"via3",#N/A,TRUE,"general"}</definedName>
    <definedName name="etyu" localSheetId="13" hidden="1">{"TAB1",#N/A,TRUE,"GENERAL";"TAB2",#N/A,TRUE,"GENERAL";"TAB3",#N/A,TRUE,"GENERAL";"TAB4",#N/A,TRUE,"GENERAL";"TAB5",#N/A,TRUE,"GENERAL"}</definedName>
    <definedName name="etyu" localSheetId="15" hidden="1">{"TAB1",#N/A,TRUE,"GENERAL";"TAB2",#N/A,TRUE,"GENERAL";"TAB3",#N/A,TRUE,"GENERAL";"TAB4",#N/A,TRUE,"GENERAL";"TAB5",#N/A,TRUE,"GENERAL"}</definedName>
    <definedName name="etyu" localSheetId="12" hidden="1">{"TAB1",#N/A,TRUE,"GENERAL";"TAB2",#N/A,TRUE,"GENERAL";"TAB3",#N/A,TRUE,"GENERAL";"TAB4",#N/A,TRUE,"GENERAL";"TAB5",#N/A,TRUE,"GENERAL"}</definedName>
    <definedName name="etyu" localSheetId="3" hidden="1">{"TAB1",#N/A,TRUE,"GENERAL";"TAB2",#N/A,TRUE,"GENERAL";"TAB3",#N/A,TRUE,"GENERAL";"TAB4",#N/A,TRUE,"GENERAL";"TAB5",#N/A,TRUE,"GENERAL"}</definedName>
    <definedName name="etyu" hidden="1">{"TAB1",#N/A,TRUE,"GENERAL";"TAB2",#N/A,TRUE,"GENERAL";"TAB3",#N/A,TRUE,"GENERAL";"TAB4",#N/A,TRUE,"GENERAL";"TAB5",#N/A,TRUE,"GENERAL"}</definedName>
    <definedName name="eu" localSheetId="13" hidden="1">{"via1",#N/A,TRUE,"general";"via2",#N/A,TRUE,"general";"via3",#N/A,TRUE,"general"}</definedName>
    <definedName name="eu" localSheetId="15" hidden="1">{"via1",#N/A,TRUE,"general";"via2",#N/A,TRUE,"general";"via3",#N/A,TRUE,"general"}</definedName>
    <definedName name="eu" localSheetId="12" hidden="1">{"via1",#N/A,TRUE,"general";"via2",#N/A,TRUE,"general";"via3",#N/A,TRUE,"general"}</definedName>
    <definedName name="eu" localSheetId="3" hidden="1">{"via1",#N/A,TRUE,"general";"via2",#N/A,TRUE,"general";"via3",#N/A,TRUE,"general"}</definedName>
    <definedName name="eu" hidden="1">{"via1",#N/A,TRUE,"general";"via2",#N/A,TRUE,"general";"via3",#N/A,TRUE,"general"}</definedName>
    <definedName name="eut" localSheetId="13" hidden="1">{"via1",#N/A,TRUE,"general";"via2",#N/A,TRUE,"general";"via3",#N/A,TRUE,"general"}</definedName>
    <definedName name="eut" localSheetId="15" hidden="1">{"via1",#N/A,TRUE,"general";"via2",#N/A,TRUE,"general";"via3",#N/A,TRUE,"general"}</definedName>
    <definedName name="eut" localSheetId="12" hidden="1">{"via1",#N/A,TRUE,"general";"via2",#N/A,TRUE,"general";"via3",#N/A,TRUE,"general"}</definedName>
    <definedName name="eut" localSheetId="3" hidden="1">{"via1",#N/A,TRUE,"general";"via2",#N/A,TRUE,"general";"via3",#N/A,TRUE,"general"}</definedName>
    <definedName name="eut" hidden="1">{"via1",#N/A,TRUE,"general";"via2",#N/A,TRUE,"general";"via3",#N/A,TRUE,"general"}</definedName>
    <definedName name="euyt" localSheetId="13" hidden="1">{"TAB1",#N/A,TRUE,"GENERAL";"TAB2",#N/A,TRUE,"GENERAL";"TAB3",#N/A,TRUE,"GENERAL";"TAB4",#N/A,TRUE,"GENERAL";"TAB5",#N/A,TRUE,"GENERAL"}</definedName>
    <definedName name="euyt" localSheetId="15" hidden="1">{"TAB1",#N/A,TRUE,"GENERAL";"TAB2",#N/A,TRUE,"GENERAL";"TAB3",#N/A,TRUE,"GENERAL";"TAB4",#N/A,TRUE,"GENERAL";"TAB5",#N/A,TRUE,"GENERAL"}</definedName>
    <definedName name="euyt" localSheetId="12" hidden="1">{"TAB1",#N/A,TRUE,"GENERAL";"TAB2",#N/A,TRUE,"GENERAL";"TAB3",#N/A,TRUE,"GENERAL";"TAB4",#N/A,TRUE,"GENERAL";"TAB5",#N/A,TRUE,"GENERAL"}</definedName>
    <definedName name="euyt" localSheetId="3" hidden="1">{"TAB1",#N/A,TRUE,"GENERAL";"TAB2",#N/A,TRUE,"GENERAL";"TAB3",#N/A,TRUE,"GENERAL";"TAB4",#N/A,TRUE,"GENERAL";"TAB5",#N/A,TRUE,"GENERAL"}</definedName>
    <definedName name="euyt" hidden="1">{"TAB1",#N/A,TRUE,"GENERAL";"TAB2",#N/A,TRUE,"GENERAL";"TAB3",#N/A,TRUE,"GENERAL";"TAB4",#N/A,TRUE,"GENERAL";"TAB5",#N/A,TRUE,"GENERAL"}</definedName>
    <definedName name="EW" localSheetId="13">#REF!</definedName>
    <definedName name="EW" localSheetId="15">#REF!</definedName>
    <definedName name="EW">#REF!</definedName>
    <definedName name="ewegt" localSheetId="13" hidden="1">{"TAB1",#N/A,TRUE,"GENERAL";"TAB2",#N/A,TRUE,"GENERAL";"TAB3",#N/A,TRUE,"GENERAL";"TAB4",#N/A,TRUE,"GENERAL";"TAB5",#N/A,TRUE,"GENERAL"}</definedName>
    <definedName name="ewegt" localSheetId="15" hidden="1">{"TAB1",#N/A,TRUE,"GENERAL";"TAB2",#N/A,TRUE,"GENERAL";"TAB3",#N/A,TRUE,"GENERAL";"TAB4",#N/A,TRUE,"GENERAL";"TAB5",#N/A,TRUE,"GENERAL"}</definedName>
    <definedName name="ewegt" localSheetId="12" hidden="1">{"TAB1",#N/A,TRUE,"GENERAL";"TAB2",#N/A,TRUE,"GENERAL";"TAB3",#N/A,TRUE,"GENERAL";"TAB4",#N/A,TRUE,"GENERAL";"TAB5",#N/A,TRUE,"GENERAL"}</definedName>
    <definedName name="ewegt" localSheetId="3" hidden="1">{"TAB1",#N/A,TRUE,"GENERAL";"TAB2",#N/A,TRUE,"GENERAL";"TAB3",#N/A,TRUE,"GENERAL";"TAB4",#N/A,TRUE,"GENERAL";"TAB5",#N/A,TRUE,"GENERAL"}</definedName>
    <definedName name="ewegt" hidden="1">{"TAB1",#N/A,TRUE,"GENERAL";"TAB2",#N/A,TRUE,"GENERAL";"TAB3",#N/A,TRUE,"GENERAL";"TAB4",#N/A,TRUE,"GENERAL";"TAB5",#N/A,TRUE,"GENERAL"}</definedName>
    <definedName name="ewfewfg" localSheetId="13" hidden="1">{"TAB1",#N/A,TRUE,"GENERAL";"TAB2",#N/A,TRUE,"GENERAL";"TAB3",#N/A,TRUE,"GENERAL";"TAB4",#N/A,TRUE,"GENERAL";"TAB5",#N/A,TRUE,"GENERAL"}</definedName>
    <definedName name="ewfewfg" localSheetId="15" hidden="1">{"TAB1",#N/A,TRUE,"GENERAL";"TAB2",#N/A,TRUE,"GENERAL";"TAB3",#N/A,TRUE,"GENERAL";"TAB4",#N/A,TRUE,"GENERAL";"TAB5",#N/A,TRUE,"GENERAL"}</definedName>
    <definedName name="ewfewfg" localSheetId="12" hidden="1">{"TAB1",#N/A,TRUE,"GENERAL";"TAB2",#N/A,TRUE,"GENERAL";"TAB3",#N/A,TRUE,"GENERAL";"TAB4",#N/A,TRUE,"GENERAL";"TAB5",#N/A,TRUE,"GENERAL"}</definedName>
    <definedName name="ewfewfg" localSheetId="3" hidden="1">{"TAB1",#N/A,TRUE,"GENERAL";"TAB2",#N/A,TRUE,"GENERAL";"TAB3",#N/A,TRUE,"GENERAL";"TAB4",#N/A,TRUE,"GENERAL";"TAB5",#N/A,TRUE,"GENERAL"}</definedName>
    <definedName name="ewfewfg" hidden="1">{"TAB1",#N/A,TRUE,"GENERAL";"TAB2",#N/A,TRUE,"GENERAL";"TAB3",#N/A,TRUE,"GENERAL";"TAB4",#N/A,TRUE,"GENERAL";"TAB5",#N/A,TRUE,"GENERAL"}</definedName>
    <definedName name="ewre" localSheetId="13" hidden="1">{"TAB1",#N/A,TRUE,"GENERAL";"TAB2",#N/A,TRUE,"GENERAL";"TAB3",#N/A,TRUE,"GENERAL";"TAB4",#N/A,TRUE,"GENERAL";"TAB5",#N/A,TRUE,"GENERAL"}</definedName>
    <definedName name="ewre" localSheetId="15" hidden="1">{"TAB1",#N/A,TRUE,"GENERAL";"TAB2",#N/A,TRUE,"GENERAL";"TAB3",#N/A,TRUE,"GENERAL";"TAB4",#N/A,TRUE,"GENERAL";"TAB5",#N/A,TRUE,"GENERAL"}</definedName>
    <definedName name="ewre" localSheetId="12" hidden="1">{"TAB1",#N/A,TRUE,"GENERAL";"TAB2",#N/A,TRUE,"GENERAL";"TAB3",#N/A,TRUE,"GENERAL";"TAB4",#N/A,TRUE,"GENERAL";"TAB5",#N/A,TRUE,"GENERAL"}</definedName>
    <definedName name="ewre" localSheetId="3" hidden="1">{"TAB1",#N/A,TRUE,"GENERAL";"TAB2",#N/A,TRUE,"GENERAL";"TAB3",#N/A,TRUE,"GENERAL";"TAB4",#N/A,TRUE,"GENERAL";"TAB5",#N/A,TRUE,"GENERAL"}</definedName>
    <definedName name="ewre" hidden="1">{"TAB1",#N/A,TRUE,"GENERAL";"TAB2",#N/A,TRUE,"GENERAL";"TAB3",#N/A,TRUE,"GENERAL";"TAB4",#N/A,TRUE,"GENERAL";"TAB5",#N/A,TRUE,"GENERAL"}</definedName>
    <definedName name="ewrewf" localSheetId="13" hidden="1">{"TAB1",#N/A,TRUE,"GENERAL";"TAB2",#N/A,TRUE,"GENERAL";"TAB3",#N/A,TRUE,"GENERAL";"TAB4",#N/A,TRUE,"GENERAL";"TAB5",#N/A,TRUE,"GENERAL"}</definedName>
    <definedName name="ewrewf" localSheetId="15" hidden="1">{"TAB1",#N/A,TRUE,"GENERAL";"TAB2",#N/A,TRUE,"GENERAL";"TAB3",#N/A,TRUE,"GENERAL";"TAB4",#N/A,TRUE,"GENERAL";"TAB5",#N/A,TRUE,"GENERAL"}</definedName>
    <definedName name="ewrewf" localSheetId="12" hidden="1">{"TAB1",#N/A,TRUE,"GENERAL";"TAB2",#N/A,TRUE,"GENERAL";"TAB3",#N/A,TRUE,"GENERAL";"TAB4",#N/A,TRUE,"GENERAL";"TAB5",#N/A,TRUE,"GENERAL"}</definedName>
    <definedName name="ewrewf" localSheetId="3" hidden="1">{"TAB1",#N/A,TRUE,"GENERAL";"TAB2",#N/A,TRUE,"GENERAL";"TAB3",#N/A,TRUE,"GENERAL";"TAB4",#N/A,TRUE,"GENERAL";"TAB5",#N/A,TRUE,"GENERAL"}</definedName>
    <definedName name="ewrewf" hidden="1">{"TAB1",#N/A,TRUE,"GENERAL";"TAB2",#N/A,TRUE,"GENERAL";"TAB3",#N/A,TRUE,"GENERAL";"TAB4",#N/A,TRUE,"GENERAL";"TAB5",#N/A,TRUE,"GENERAL"}</definedName>
    <definedName name="ewrr" localSheetId="13" hidden="1">{"TAB1",#N/A,TRUE,"GENERAL";"TAB2",#N/A,TRUE,"GENERAL";"TAB3",#N/A,TRUE,"GENERAL";"TAB4",#N/A,TRUE,"GENERAL";"TAB5",#N/A,TRUE,"GENERAL"}</definedName>
    <definedName name="ewrr" localSheetId="15" hidden="1">{"TAB1",#N/A,TRUE,"GENERAL";"TAB2",#N/A,TRUE,"GENERAL";"TAB3",#N/A,TRUE,"GENERAL";"TAB4",#N/A,TRUE,"GENERAL";"TAB5",#N/A,TRUE,"GENERAL"}</definedName>
    <definedName name="ewrr" localSheetId="12" hidden="1">{"TAB1",#N/A,TRUE,"GENERAL";"TAB2",#N/A,TRUE,"GENERAL";"TAB3",#N/A,TRUE,"GENERAL";"TAB4",#N/A,TRUE,"GENERAL";"TAB5",#N/A,TRUE,"GENERAL"}</definedName>
    <definedName name="ewrr" localSheetId="3" hidden="1">{"TAB1",#N/A,TRUE,"GENERAL";"TAB2",#N/A,TRUE,"GENERAL";"TAB3",#N/A,TRUE,"GENERAL";"TAB4",#N/A,TRUE,"GENERAL";"TAB5",#N/A,TRUE,"GENERAL"}</definedName>
    <definedName name="ewrr" hidden="1">{"TAB1",#N/A,TRUE,"GENERAL";"TAB2",#N/A,TRUE,"GENERAL";"TAB3",#N/A,TRUE,"GENERAL";"TAB4",#N/A,TRUE,"GENERAL";"TAB5",#N/A,TRUE,"GENERAL"}</definedName>
    <definedName name="ewrt" localSheetId="13" hidden="1">{"TAB1",#N/A,TRUE,"GENERAL";"TAB2",#N/A,TRUE,"GENERAL";"TAB3",#N/A,TRUE,"GENERAL";"TAB4",#N/A,TRUE,"GENERAL";"TAB5",#N/A,TRUE,"GENERAL"}</definedName>
    <definedName name="ewrt" localSheetId="15" hidden="1">{"TAB1",#N/A,TRUE,"GENERAL";"TAB2",#N/A,TRUE,"GENERAL";"TAB3",#N/A,TRUE,"GENERAL";"TAB4",#N/A,TRUE,"GENERAL";"TAB5",#N/A,TRUE,"GENERAL"}</definedName>
    <definedName name="ewrt" localSheetId="12" hidden="1">{"TAB1",#N/A,TRUE,"GENERAL";"TAB2",#N/A,TRUE,"GENERAL";"TAB3",#N/A,TRUE,"GENERAL";"TAB4",#N/A,TRUE,"GENERAL";"TAB5",#N/A,TRUE,"GENERAL"}</definedName>
    <definedName name="ewrt" localSheetId="3" hidden="1">{"TAB1",#N/A,TRUE,"GENERAL";"TAB2",#N/A,TRUE,"GENERAL";"TAB3",#N/A,TRUE,"GENERAL";"TAB4",#N/A,TRUE,"GENERAL";"TAB5",#N/A,TRUE,"GENERAL"}</definedName>
    <definedName name="ewrt" hidden="1">{"TAB1",#N/A,TRUE,"GENERAL";"TAB2",#N/A,TRUE,"GENERAL";"TAB3",#N/A,TRUE,"GENERAL";"TAB4",#N/A,TRUE,"GENERAL";"TAB5",#N/A,TRUE,"GENERAL"}</definedName>
    <definedName name="ewrwer" localSheetId="13" hidden="1">{"TAB1",#N/A,TRUE,"GENERAL";"TAB2",#N/A,TRUE,"GENERAL";"TAB3",#N/A,TRUE,"GENERAL";"TAB4",#N/A,TRUE,"GENERAL";"TAB5",#N/A,TRUE,"GENERAL"}</definedName>
    <definedName name="ewrwer" localSheetId="15" hidden="1">{"TAB1",#N/A,TRUE,"GENERAL";"TAB2",#N/A,TRUE,"GENERAL";"TAB3",#N/A,TRUE,"GENERAL";"TAB4",#N/A,TRUE,"GENERAL";"TAB5",#N/A,TRUE,"GENERAL"}</definedName>
    <definedName name="ewrwer" localSheetId="12" hidden="1">{"TAB1",#N/A,TRUE,"GENERAL";"TAB2",#N/A,TRUE,"GENERAL";"TAB3",#N/A,TRUE,"GENERAL";"TAB4",#N/A,TRUE,"GENERAL";"TAB5",#N/A,TRUE,"GENERAL"}</definedName>
    <definedName name="ewrwer" localSheetId="3" hidden="1">{"TAB1",#N/A,TRUE,"GENERAL";"TAB2",#N/A,TRUE,"GENERAL";"TAB3",#N/A,TRUE,"GENERAL";"TAB4",#N/A,TRUE,"GENERAL";"TAB5",#N/A,TRUE,"GENERAL"}</definedName>
    <definedName name="ewrwer" hidden="1">{"TAB1",#N/A,TRUE,"GENERAL";"TAB2",#N/A,TRUE,"GENERAL";"TAB3",#N/A,TRUE,"GENERAL";"TAB4",#N/A,TRUE,"GENERAL";"TAB5",#N/A,TRUE,"GENERAL"}</definedName>
    <definedName name="EX" localSheetId="13" hidden="1">#REF!</definedName>
    <definedName name="EX" localSheetId="15" hidden="1">#REF!</definedName>
    <definedName name="EX" hidden="1">#REF!</definedName>
    <definedName name="EX_1" localSheetId="13" hidden="1">#REF!</definedName>
    <definedName name="EX_1" localSheetId="15" hidden="1">#REF!</definedName>
    <definedName name="EX_1" hidden="1">#REF!</definedName>
    <definedName name="EXC" localSheetId="13">#REF!</definedName>
    <definedName name="EXC" localSheetId="15">#REF!</definedName>
    <definedName name="EXC">#REF!</definedName>
    <definedName name="EXCAV_1">#REF!</definedName>
    <definedName name="EXCAV_2">#REF!</definedName>
    <definedName name="exCEL">#REF!</definedName>
    <definedName name="Excel_BuiltIn__FilterDatabase">[119]Presupuesto_Via_distribuidora!$A$9:$H$344</definedName>
    <definedName name="Excel_BuiltIn_Print_Area">[119]Presupuesto_Via_distribuidora!$C$1:$H$344</definedName>
    <definedName name="Excel_BuiltIn_Print_Area_1" localSheetId="13">#REF!</definedName>
    <definedName name="Excel_BuiltIn_Print_Area_1" localSheetId="15">#REF!</definedName>
    <definedName name="Excel_BuiltIn_Print_Area_1">#REF!</definedName>
    <definedName name="Excel_BuiltIn_Print_Area_1_1" localSheetId="13">#REF!</definedName>
    <definedName name="Excel_BuiltIn_Print_Area_1_1" localSheetId="15">#REF!</definedName>
    <definedName name="Excel_BuiltIn_Print_Area_1_1">#REF!</definedName>
    <definedName name="Excel_BuiltIn_Print_Area_1_1_1" localSheetId="13">#REF!</definedName>
    <definedName name="Excel_BuiltIn_Print_Area_1_1_1" localSheetId="15">#REF!</definedName>
    <definedName name="Excel_BuiltIn_Print_Area_1_1_1">#REF!</definedName>
    <definedName name="Excel_BuiltIn_Print_Area_1_1_1_1">#REF!</definedName>
    <definedName name="Excel_BuiltIn_Print_Area_2">#REF!</definedName>
    <definedName name="Excel_BuiltIn_Print_Area_3">#REF!</definedName>
    <definedName name="Excel_BuiltIn_Print_Area_3_X">#REF!</definedName>
    <definedName name="Excel_BuiltIn_Print_Area_7">#REF!</definedName>
    <definedName name="Excel_BuiltIn_Print_Titles">[119]Presupuesto_Via_distribuidora!$A$2:$IV$8</definedName>
    <definedName name="Excel_BuiltIn_Print_Titles_1" localSheetId="13">#REF!</definedName>
    <definedName name="Excel_BuiltIn_Print_Titles_1" localSheetId="15">#REF!</definedName>
    <definedName name="Excel_BuiltIn_Print_Titles_1">#REF!</definedName>
    <definedName name="Excel_BuiltIn_Print_Titles_1_1" localSheetId="13">#REF!</definedName>
    <definedName name="Excel_BuiltIn_Print_Titles_1_1" localSheetId="15">#REF!</definedName>
    <definedName name="Excel_BuiltIn_Print_Titles_1_1">#REF!</definedName>
    <definedName name="Excel_BuiltIn_Print_Titles_1_1_1" localSheetId="13">#REF!</definedName>
    <definedName name="Excel_BuiltIn_Print_Titles_1_1_1" localSheetId="15">#REF!</definedName>
    <definedName name="Excel_BuiltIn_Print_Titles_1_1_1">#REF!</definedName>
    <definedName name="Excel_BuiltIn_Print_Titles_10" localSheetId="13">[33]SKJ452!#REF!</definedName>
    <definedName name="Excel_BuiltIn_Print_Titles_10" localSheetId="15">[33]SKJ452!#REF!</definedName>
    <definedName name="Excel_BuiltIn_Print_Titles_10">[33]SKJ452!#REF!</definedName>
    <definedName name="Excel_BuiltIn_Print_Titles_11" localSheetId="13">[33]ITA878!#REF!</definedName>
    <definedName name="Excel_BuiltIn_Print_Titles_11" localSheetId="15">[33]ITA878!#REF!</definedName>
    <definedName name="Excel_BuiltIn_Print_Titles_11">[33]ITA878!#REF!</definedName>
    <definedName name="Excel_BuiltIn_Print_Titles_12" localSheetId="13">'[33]AEA-944'!#REF!</definedName>
    <definedName name="Excel_BuiltIn_Print_Titles_12" localSheetId="15">'[33]AEA-944'!#REF!</definedName>
    <definedName name="Excel_BuiltIn_Print_Titles_12">'[33]AEA-944'!#REF!</definedName>
    <definedName name="Excel_BuiltIn_Print_Titles_13" localSheetId="13">'[33]DUB-823'!#REF!</definedName>
    <definedName name="Excel_BuiltIn_Print_Titles_13" localSheetId="15">'[33]DUB-823'!#REF!</definedName>
    <definedName name="Excel_BuiltIn_Print_Titles_13">'[33]DUB-823'!#REF!</definedName>
    <definedName name="Excel_BuiltIn_Print_Titles_14">'[33]GPI 526'!#REF!</definedName>
    <definedName name="Excel_BuiltIn_Print_Titles_15" localSheetId="13">#REF!</definedName>
    <definedName name="Excel_BuiltIn_Print_Titles_15" localSheetId="15">#REF!</definedName>
    <definedName name="Excel_BuiltIn_Print_Titles_15">#REF!</definedName>
    <definedName name="Excel_BuiltIn_Print_Titles_16" localSheetId="13">#REF!</definedName>
    <definedName name="Excel_BuiltIn_Print_Titles_16" localSheetId="15">#REF!</definedName>
    <definedName name="Excel_BuiltIn_Print_Titles_16">#REF!</definedName>
    <definedName name="Excel_BuiltIn_Print_Titles_17" localSheetId="13">#REF!</definedName>
    <definedName name="Excel_BuiltIn_Print_Titles_17" localSheetId="15">#REF!</definedName>
    <definedName name="Excel_BuiltIn_Print_Titles_17">#REF!</definedName>
    <definedName name="Excel_BuiltIn_Print_Titles_18">#REF!</definedName>
    <definedName name="Excel_BuiltIn_Print_Titles_19">[33]XXJ617!#REF!</definedName>
    <definedName name="Excel_BuiltIn_Print_Titles_2" localSheetId="13">#REF!</definedName>
    <definedName name="Excel_BuiltIn_Print_Titles_2" localSheetId="15">#REF!</definedName>
    <definedName name="Excel_BuiltIn_Print_Titles_2">#REF!</definedName>
    <definedName name="Excel_BuiltIn_Print_Titles_20" localSheetId="13">#REF!</definedName>
    <definedName name="Excel_BuiltIn_Print_Titles_20" localSheetId="15">#REF!</definedName>
    <definedName name="Excel_BuiltIn_Print_Titles_20">#REF!</definedName>
    <definedName name="Excel_BuiltIn_Print_Titles_21" localSheetId="13">[33]SNG_855!#REF!</definedName>
    <definedName name="Excel_BuiltIn_Print_Titles_21" localSheetId="15">[33]SNG_855!#REF!</definedName>
    <definedName name="Excel_BuiltIn_Print_Titles_21">[33]SNG_855!#REF!</definedName>
    <definedName name="Excel_BuiltIn_Print_Titles_23" localSheetId="13">#REF!</definedName>
    <definedName name="Excel_BuiltIn_Print_Titles_23" localSheetId="15">#REF!</definedName>
    <definedName name="Excel_BuiltIn_Print_Titles_23">#REF!</definedName>
    <definedName name="Excel_BuiltIn_Print_Titles_3" localSheetId="13">#REF!</definedName>
    <definedName name="Excel_BuiltIn_Print_Titles_3" localSheetId="15">#REF!</definedName>
    <definedName name="Excel_BuiltIn_Print_Titles_3">#REF!</definedName>
    <definedName name="Excel_BuiltIn_Print_Titles_4" localSheetId="13">'[120]COSTOS CAMPAMENTO'!#REF!</definedName>
    <definedName name="Excel_BuiltIn_Print_Titles_4" localSheetId="15">'[120]COSTOS CAMPAMENTO'!#REF!</definedName>
    <definedName name="Excel_BuiltIn_Print_Titles_4">'[121]COSTOS CAMPAMENTO'!#REF!</definedName>
    <definedName name="Excel_BuiltIn_Print_Titles_5" localSheetId="13">'[33]VEA 374'!#REF!</definedName>
    <definedName name="Excel_BuiltIn_Print_Titles_5" localSheetId="15">'[33]VEA 374'!#REF!</definedName>
    <definedName name="Excel_BuiltIn_Print_Titles_5">'[33]VEA 374'!#REF!</definedName>
    <definedName name="Excel_BuiltIn_Print_Titles_5_XX" localSheetId="13">'[33]VEA 374'!#REF!</definedName>
    <definedName name="Excel_BuiltIn_Print_Titles_5_XX" localSheetId="15">'[33]VEA 374'!#REF!</definedName>
    <definedName name="Excel_BuiltIn_Print_Titles_5_XX">'[33]VEA 374'!#REF!</definedName>
    <definedName name="Excel_BuiltIn_Print_Titles_59" localSheetId="13">'[122]ACERO 60'!#REF!</definedName>
    <definedName name="Excel_BuiltIn_Print_Titles_59" localSheetId="15">'[122]ACERO 60'!#REF!</definedName>
    <definedName name="Excel_BuiltIn_Print_Titles_59">'[122]ACERO 60'!#REF!</definedName>
    <definedName name="Excel_BuiltIn_Print_Titles_6" localSheetId="13">#REF!</definedName>
    <definedName name="Excel_BuiltIn_Print_Titles_6" localSheetId="15">#REF!</definedName>
    <definedName name="Excel_BuiltIn_Print_Titles_6">#REF!</definedName>
    <definedName name="Excel_BuiltIn_Print_Titles_60" localSheetId="13">'[122]ACERO 37'!#REF!</definedName>
    <definedName name="Excel_BuiltIn_Print_Titles_60" localSheetId="15">'[122]ACERO 37'!#REF!</definedName>
    <definedName name="Excel_BuiltIn_Print_Titles_60">'[122]ACERO 37'!#REF!</definedName>
    <definedName name="Excel_BuiltIn_Print_Titles_7" localSheetId="13">[33]HFB024!#REF!</definedName>
    <definedName name="Excel_BuiltIn_Print_Titles_7" localSheetId="15">[33]HFB024!#REF!</definedName>
    <definedName name="Excel_BuiltIn_Print_Titles_7">[33]HFB024!#REF!</definedName>
    <definedName name="Excel_BuiltIn_Print_Titles_8" localSheetId="13">#REF!</definedName>
    <definedName name="Excel_BuiltIn_Print_Titles_8" localSheetId="15">#REF!</definedName>
    <definedName name="Excel_BuiltIn_Print_Titles_8">#REF!</definedName>
    <definedName name="Excel_BuiltIn_Print_Titles_9" localSheetId="13">[33]PAJ825!#REF!</definedName>
    <definedName name="Excel_BuiltIn_Print_Titles_9" localSheetId="15">[33]PAJ825!#REF!</definedName>
    <definedName name="Excel_BuiltIn_Print_Titles_9">[33]PAJ825!#REF!</definedName>
    <definedName name="EXCROC">'[123]Análisis de precios'!$H$52</definedName>
    <definedName name="ExtensionCoordinador" localSheetId="13">#REF!</definedName>
    <definedName name="ExtensionCoordinador" localSheetId="15">#REF!</definedName>
    <definedName name="ExtensionCoordinador">#REF!</definedName>
    <definedName name="Extra_Pay" localSheetId="13">#REF!</definedName>
    <definedName name="Extra_Pay" localSheetId="15">#REF!</definedName>
    <definedName name="Extra_Pay">#REF!</definedName>
    <definedName name="Extracción_IM" localSheetId="13">#REF!</definedName>
    <definedName name="Extracción_IM" localSheetId="15">#REF!</definedName>
    <definedName name="Extracción_IM">#REF!</definedName>
    <definedName name="Extractor_120v_de_10">#REF!</definedName>
    <definedName name="Extractor_120v_de_10_11">#REF!</definedName>
    <definedName name="Extras">'[67]LIQUIDA-NOMINA'!$AH$4</definedName>
    <definedName name="F._INGRESO" localSheetId="13">#REF!</definedName>
    <definedName name="F._INGRESO" localSheetId="15">#REF!</definedName>
    <definedName name="F._INGRESO">#REF!</definedName>
    <definedName name="F._RETIRO" localSheetId="13">#REF!</definedName>
    <definedName name="F._RETIRO" localSheetId="15">#REF!</definedName>
    <definedName name="F._RETIRO">#REF!</definedName>
    <definedName name="F.L" localSheetId="13">#REF!</definedName>
    <definedName name="F.L" localSheetId="15">#REF!</definedName>
    <definedName name="F.L">#REF!</definedName>
    <definedName name="F201.1">#REF!</definedName>
    <definedName name="F201.2">#REF!</definedName>
    <definedName name="F201.3">#REF!</definedName>
    <definedName name="F210.2">#REF!</definedName>
    <definedName name="F210.3">#REF!</definedName>
    <definedName name="F211.1">#REF!</definedName>
    <definedName name="F220.1">#REF!</definedName>
    <definedName name="fa">#REF!</definedName>
    <definedName name="FABIAN" localSheetId="9">IF([63]!Loan_Amount*[63]!Interest_Rate*[63]!Loan_Years*[63]!Loan_Start&gt;0,1,0)</definedName>
    <definedName name="FABIAN" localSheetId="4">IF([63]!Loan_Amount*[63]!Interest_Rate*[63]!Loan_Years*[63]!Loan_Start&gt;0,1,0)</definedName>
    <definedName name="FABIAN">IF([63]!Loan_Amount*[63]!Interest_Rate*[63]!Loan_Years*[63]!Loan_Start&gt;0,1,0)</definedName>
    <definedName name="FAC" hidden="1">#REF!</definedName>
    <definedName name="FACHADA_ITEM" localSheetId="13">[52]Presupuesto!#REF!</definedName>
    <definedName name="FACHADA_ITEM" localSheetId="15">[52]Presupuesto!#REF!</definedName>
    <definedName name="FACHADA_ITEM">[52]Presupuesto!#REF!</definedName>
    <definedName name="Facilidades" localSheetId="13">#REF!</definedName>
    <definedName name="Facilidades" localSheetId="15">#REF!</definedName>
    <definedName name="Facilidades">#REF!</definedName>
    <definedName name="factor" localSheetId="13">#REF!</definedName>
    <definedName name="factor" localSheetId="15">#REF!</definedName>
    <definedName name="factor">#REF!</definedName>
    <definedName name="FACTORPRESTACIONAL">'[70]IV. MANO DE OBRA'!$G$4:$J$26</definedName>
    <definedName name="FACTURADO" localSheetId="13">'[124]Itemes Renovación'!#REF!</definedName>
    <definedName name="FACTURADO" localSheetId="15">'[124]Itemes Renovación'!#REF!</definedName>
    <definedName name="FACTURADO">'[124]Itemes Renovación'!#REF!</definedName>
    <definedName name="FareWellStmnt" localSheetId="13">[84]!FareWellStmnt</definedName>
    <definedName name="FareWellStmnt" localSheetId="15">[84]!FareWellStmnt</definedName>
    <definedName name="FareWellStmnt" localSheetId="9">[84]!FareWellStmnt</definedName>
    <definedName name="FareWellStmnt" localSheetId="4">[84]!FareWellStmnt</definedName>
    <definedName name="FareWellStmnt">[84]!FareWellStmnt</definedName>
    <definedName name="FaseProyecto" localSheetId="13">#REF!</definedName>
    <definedName name="FaseProyecto" localSheetId="15">#REF!</definedName>
    <definedName name="FaseProyecto">#REF!</definedName>
    <definedName name="fb" localSheetId="13">#REF!</definedName>
    <definedName name="fb" localSheetId="15">#REF!</definedName>
    <definedName name="fb">#REF!</definedName>
    <definedName name="fcc" localSheetId="13">#REF!</definedName>
    <definedName name="fcc" localSheetId="15">#REF!</definedName>
    <definedName name="fcc">#REF!</definedName>
    <definedName name="FD" localSheetId="13">'AIU '!ERR</definedName>
    <definedName name="FD" localSheetId="15">'AIU  (2)'!ERR</definedName>
    <definedName name="FD" localSheetId="12">'Analisis Mano Obra'!ERR</definedName>
    <definedName name="FD">[0]!ERR</definedName>
    <definedName name="fda" localSheetId="13" hidden="1">{"TAB1",#N/A,TRUE,"GENERAL";"TAB2",#N/A,TRUE,"GENERAL";"TAB3",#N/A,TRUE,"GENERAL";"TAB4",#N/A,TRUE,"GENERAL";"TAB5",#N/A,TRUE,"GENERAL"}</definedName>
    <definedName name="fda" localSheetId="15" hidden="1">{"TAB1",#N/A,TRUE,"GENERAL";"TAB2",#N/A,TRUE,"GENERAL";"TAB3",#N/A,TRUE,"GENERAL";"TAB4",#N/A,TRUE,"GENERAL";"TAB5",#N/A,TRUE,"GENERAL"}</definedName>
    <definedName name="fda" localSheetId="12" hidden="1">{"TAB1",#N/A,TRUE,"GENERAL";"TAB2",#N/A,TRUE,"GENERAL";"TAB3",#N/A,TRUE,"GENERAL";"TAB4",#N/A,TRUE,"GENERAL";"TAB5",#N/A,TRUE,"GENERAL"}</definedName>
    <definedName name="fda" localSheetId="3" hidden="1">{"TAB1",#N/A,TRUE,"GENERAL";"TAB2",#N/A,TRUE,"GENERAL";"TAB3",#N/A,TRUE,"GENERAL";"TAB4",#N/A,TRUE,"GENERAL";"TAB5",#N/A,TRUE,"GENERAL"}</definedName>
    <definedName name="fda" hidden="1">{"TAB1",#N/A,TRUE,"GENERAL";"TAB2",#N/A,TRUE,"GENERAL";"TAB3",#N/A,TRUE,"GENERAL";"TAB4",#N/A,TRUE,"GENERAL";"TAB5",#N/A,TRUE,"GENERAL"}</definedName>
    <definedName name="fdbjp" localSheetId="13" hidden="1">{"TAB1",#N/A,TRUE,"GENERAL";"TAB2",#N/A,TRUE,"GENERAL";"TAB3",#N/A,TRUE,"GENERAL";"TAB4",#N/A,TRUE,"GENERAL";"TAB5",#N/A,TRUE,"GENERAL"}</definedName>
    <definedName name="fdbjp" localSheetId="15" hidden="1">{"TAB1",#N/A,TRUE,"GENERAL";"TAB2",#N/A,TRUE,"GENERAL";"TAB3",#N/A,TRUE,"GENERAL";"TAB4",#N/A,TRUE,"GENERAL";"TAB5",#N/A,TRUE,"GENERAL"}</definedName>
    <definedName name="fdbjp" localSheetId="12" hidden="1">{"TAB1",#N/A,TRUE,"GENERAL";"TAB2",#N/A,TRUE,"GENERAL";"TAB3",#N/A,TRUE,"GENERAL";"TAB4",#N/A,TRUE,"GENERAL";"TAB5",#N/A,TRUE,"GENERAL"}</definedName>
    <definedName name="fdbjp" localSheetId="3" hidden="1">{"TAB1",#N/A,TRUE,"GENERAL";"TAB2",#N/A,TRUE,"GENERAL";"TAB3",#N/A,TRUE,"GENERAL";"TAB4",#N/A,TRUE,"GENERAL";"TAB5",#N/A,TRUE,"GENERAL"}</definedName>
    <definedName name="fdbjp" hidden="1">{"TAB1",#N/A,TRUE,"GENERAL";"TAB2",#N/A,TRUE,"GENERAL";"TAB3",#N/A,TRUE,"GENERAL";"TAB4",#N/A,TRUE,"GENERAL";"TAB5",#N/A,TRUE,"GENERAL"}</definedName>
    <definedName name="fdf" localSheetId="13" hidden="1">{"TAB1",#N/A,TRUE,"GENERAL";"TAB2",#N/A,TRUE,"GENERAL";"TAB3",#N/A,TRUE,"GENERAL";"TAB4",#N/A,TRUE,"GENERAL";"TAB5",#N/A,TRUE,"GENERAL"}</definedName>
    <definedName name="fdf" localSheetId="15" hidden="1">{"TAB1",#N/A,TRUE,"GENERAL";"TAB2",#N/A,TRUE,"GENERAL";"TAB3",#N/A,TRUE,"GENERAL";"TAB4",#N/A,TRUE,"GENERAL";"TAB5",#N/A,TRUE,"GENERAL"}</definedName>
    <definedName name="fdf" localSheetId="12" hidden="1">{"TAB1",#N/A,TRUE,"GENERAL";"TAB2",#N/A,TRUE,"GENERAL";"TAB3",#N/A,TRUE,"GENERAL";"TAB4",#N/A,TRUE,"GENERAL";"TAB5",#N/A,TRUE,"GENERAL"}</definedName>
    <definedName name="fdf" localSheetId="3" hidden="1">{"TAB1",#N/A,TRUE,"GENERAL";"TAB2",#N/A,TRUE,"GENERAL";"TAB3",#N/A,TRUE,"GENERAL";"TAB4",#N/A,TRUE,"GENERAL";"TAB5",#N/A,TRUE,"GENERAL"}</definedName>
    <definedName name="fdf" hidden="1">{"TAB1",#N/A,TRUE,"GENERAL";"TAB2",#N/A,TRUE,"GENERAL";"TAB3",#N/A,TRUE,"GENERAL";"TAB4",#N/A,TRUE,"GENERAL";"TAB5",#N/A,TRUE,"GENERAL"}</definedName>
    <definedName name="fdg" localSheetId="13" hidden="1">{"via1",#N/A,TRUE,"general";"via2",#N/A,TRUE,"general";"via3",#N/A,TRUE,"general"}</definedName>
    <definedName name="fdg" localSheetId="15" hidden="1">{"via1",#N/A,TRUE,"general";"via2",#N/A,TRUE,"general";"via3",#N/A,TRUE,"general"}</definedName>
    <definedName name="fdg" localSheetId="12" hidden="1">{"via1",#N/A,TRUE,"general";"via2",#N/A,TRUE,"general";"via3",#N/A,TRUE,"general"}</definedName>
    <definedName name="fdg" localSheetId="3" hidden="1">{"via1",#N/A,TRUE,"general";"via2",#N/A,TRUE,"general";"via3",#N/A,TRUE,"general"}</definedName>
    <definedName name="fdg" hidden="1">{"via1",#N/A,TRUE,"general";"via2",#N/A,TRUE,"general";"via3",#N/A,TRUE,"general"}</definedName>
    <definedName name="FDGD" localSheetId="13" hidden="1">{"TAB1",#N/A,TRUE,"GENERAL";"TAB2",#N/A,TRUE,"GENERAL";"TAB3",#N/A,TRUE,"GENERAL";"TAB4",#N/A,TRUE,"GENERAL";"TAB5",#N/A,TRUE,"GENERAL"}</definedName>
    <definedName name="FDGD" localSheetId="15" hidden="1">{"TAB1",#N/A,TRUE,"GENERAL";"TAB2",#N/A,TRUE,"GENERAL";"TAB3",#N/A,TRUE,"GENERAL";"TAB4",#N/A,TRUE,"GENERAL";"TAB5",#N/A,TRUE,"GENERAL"}</definedName>
    <definedName name="FDGD" localSheetId="12" hidden="1">{"TAB1",#N/A,TRUE,"GENERAL";"TAB2",#N/A,TRUE,"GENERAL";"TAB3",#N/A,TRUE,"GENERAL";"TAB4",#N/A,TRUE,"GENERAL";"TAB5",#N/A,TRUE,"GENERAL"}</definedName>
    <definedName name="FDGD" localSheetId="3" hidden="1">{"TAB1",#N/A,TRUE,"GENERAL";"TAB2",#N/A,TRUE,"GENERAL";"TAB3",#N/A,TRUE,"GENERAL";"TAB4",#N/A,TRUE,"GENERAL";"TAB5",#N/A,TRUE,"GENERAL"}</definedName>
    <definedName name="FDGD" hidden="1">{"TAB1",#N/A,TRUE,"GENERAL";"TAB2",#N/A,TRUE,"GENERAL";"TAB3",#N/A,TRUE,"GENERAL";"TAB4",#N/A,TRUE,"GENERAL";"TAB5",#N/A,TRUE,"GENERAL"}</definedName>
    <definedName name="FDGFDBBP" localSheetId="13" hidden="1">{"TAB1",#N/A,TRUE,"GENERAL";"TAB2",#N/A,TRUE,"GENERAL";"TAB3",#N/A,TRUE,"GENERAL";"TAB4",#N/A,TRUE,"GENERAL";"TAB5",#N/A,TRUE,"GENERAL"}</definedName>
    <definedName name="FDGFDBBP" localSheetId="15" hidden="1">{"TAB1",#N/A,TRUE,"GENERAL";"TAB2",#N/A,TRUE,"GENERAL";"TAB3",#N/A,TRUE,"GENERAL";"TAB4",#N/A,TRUE,"GENERAL";"TAB5",#N/A,TRUE,"GENERAL"}</definedName>
    <definedName name="FDGFDBBP" localSheetId="12" hidden="1">{"TAB1",#N/A,TRUE,"GENERAL";"TAB2",#N/A,TRUE,"GENERAL";"TAB3",#N/A,TRUE,"GENERAL";"TAB4",#N/A,TRUE,"GENERAL";"TAB5",#N/A,TRUE,"GENERAL"}</definedName>
    <definedName name="FDGFDBBP" localSheetId="3" hidden="1">{"TAB1",#N/A,TRUE,"GENERAL";"TAB2",#N/A,TRUE,"GENERAL";"TAB3",#N/A,TRUE,"GENERAL";"TAB4",#N/A,TRUE,"GENERAL";"TAB5",#N/A,TRUE,"GENERAL"}</definedName>
    <definedName name="FDGFDBBP" hidden="1">{"TAB1",#N/A,TRUE,"GENERAL";"TAB2",#N/A,TRUE,"GENERAL";"TAB3",#N/A,TRUE,"GENERAL";"TAB4",#N/A,TRUE,"GENERAL";"TAB5",#N/A,TRUE,"GENERAL"}</definedName>
    <definedName name="fdh" localSheetId="13" hidden="1">{"TAB1",#N/A,TRUE,"GENERAL";"TAB2",#N/A,TRUE,"GENERAL";"TAB3",#N/A,TRUE,"GENERAL";"TAB4",#N/A,TRUE,"GENERAL";"TAB5",#N/A,TRUE,"GENERAL"}</definedName>
    <definedName name="fdh" localSheetId="15" hidden="1">{"TAB1",#N/A,TRUE,"GENERAL";"TAB2",#N/A,TRUE,"GENERAL";"TAB3",#N/A,TRUE,"GENERAL";"TAB4",#N/A,TRUE,"GENERAL";"TAB5",#N/A,TRUE,"GENERAL"}</definedName>
    <definedName name="fdh" localSheetId="12" hidden="1">{"TAB1",#N/A,TRUE,"GENERAL";"TAB2",#N/A,TRUE,"GENERAL";"TAB3",#N/A,TRUE,"GENERAL";"TAB4",#N/A,TRUE,"GENERAL";"TAB5",#N/A,TRUE,"GENERAL"}</definedName>
    <definedName name="fdh" localSheetId="3" hidden="1">{"TAB1",#N/A,TRUE,"GENERAL";"TAB2",#N/A,TRUE,"GENERAL";"TAB3",#N/A,TRUE,"GENERAL";"TAB4",#N/A,TRUE,"GENERAL";"TAB5",#N/A,TRUE,"GENERAL"}</definedName>
    <definedName name="fdh" hidden="1">{"TAB1",#N/A,TRUE,"GENERAL";"TAB2",#N/A,TRUE,"GENERAL";"TAB3",#N/A,TRUE,"GENERAL";"TAB4",#N/A,TRUE,"GENERAL";"TAB5",#N/A,TRUE,"GENERAL"}</definedName>
    <definedName name="fdsf" localSheetId="13" hidden="1">{"TAB1",#N/A,TRUE,"GENERAL";"TAB2",#N/A,TRUE,"GENERAL";"TAB3",#N/A,TRUE,"GENERAL";"TAB4",#N/A,TRUE,"GENERAL";"TAB5",#N/A,TRUE,"GENERAL"}</definedName>
    <definedName name="fdsf" localSheetId="15" hidden="1">{"TAB1",#N/A,TRUE,"GENERAL";"TAB2",#N/A,TRUE,"GENERAL";"TAB3",#N/A,TRUE,"GENERAL";"TAB4",#N/A,TRUE,"GENERAL";"TAB5",#N/A,TRUE,"GENERAL"}</definedName>
    <definedName name="fdsf" localSheetId="12" hidden="1">{"TAB1",#N/A,TRUE,"GENERAL";"TAB2",#N/A,TRUE,"GENERAL";"TAB3",#N/A,TRUE,"GENERAL";"TAB4",#N/A,TRUE,"GENERAL";"TAB5",#N/A,TRUE,"GENERAL"}</definedName>
    <definedName name="fdsf" localSheetId="3" hidden="1">{"TAB1",#N/A,TRUE,"GENERAL";"TAB2",#N/A,TRUE,"GENERAL";"TAB3",#N/A,TRUE,"GENERAL";"TAB4",#N/A,TRUE,"GENERAL";"TAB5",#N/A,TRUE,"GENERAL"}</definedName>
    <definedName name="fdsf" hidden="1">{"TAB1",#N/A,TRUE,"GENERAL";"TAB2",#N/A,TRUE,"GENERAL";"TAB3",#N/A,TRUE,"GENERAL";"TAB4",#N/A,TRUE,"GENERAL";"TAB5",#N/A,TRUE,"GENERAL"}</definedName>
    <definedName name="fdsfds" localSheetId="13" hidden="1">{"TAB1",#N/A,TRUE,"GENERAL";"TAB2",#N/A,TRUE,"GENERAL";"TAB3",#N/A,TRUE,"GENERAL";"TAB4",#N/A,TRUE,"GENERAL";"TAB5",#N/A,TRUE,"GENERAL"}</definedName>
    <definedName name="fdsfds" localSheetId="15" hidden="1">{"TAB1",#N/A,TRUE,"GENERAL";"TAB2",#N/A,TRUE,"GENERAL";"TAB3",#N/A,TRUE,"GENERAL";"TAB4",#N/A,TRUE,"GENERAL";"TAB5",#N/A,TRUE,"GENERAL"}</definedName>
    <definedName name="fdsfds" localSheetId="12" hidden="1">{"TAB1",#N/A,TRUE,"GENERAL";"TAB2",#N/A,TRUE,"GENERAL";"TAB3",#N/A,TRUE,"GENERAL";"TAB4",#N/A,TRUE,"GENERAL";"TAB5",#N/A,TRUE,"GENERAL"}</definedName>
    <definedName name="fdsfds" localSheetId="3" hidden="1">{"TAB1",#N/A,TRUE,"GENERAL";"TAB2",#N/A,TRUE,"GENERAL";"TAB3",#N/A,TRUE,"GENERAL";"TAB4",#N/A,TRUE,"GENERAL";"TAB5",#N/A,TRUE,"GENERAL"}</definedName>
    <definedName name="fdsfds" hidden="1">{"TAB1",#N/A,TRUE,"GENERAL";"TAB2",#N/A,TRUE,"GENERAL";"TAB3",#N/A,TRUE,"GENERAL";"TAB4",#N/A,TRUE,"GENERAL";"TAB5",#N/A,TRUE,"GENERAL"}</definedName>
    <definedName name="fdsfdsf" localSheetId="13" hidden="1">{"via1",#N/A,TRUE,"general";"via2",#N/A,TRUE,"general";"via3",#N/A,TRUE,"general"}</definedName>
    <definedName name="fdsfdsf" localSheetId="15" hidden="1">{"via1",#N/A,TRUE,"general";"via2",#N/A,TRUE,"general";"via3",#N/A,TRUE,"general"}</definedName>
    <definedName name="fdsfdsf" localSheetId="12" hidden="1">{"via1",#N/A,TRUE,"general";"via2",#N/A,TRUE,"general";"via3",#N/A,TRUE,"general"}</definedName>
    <definedName name="fdsfdsf" localSheetId="3" hidden="1">{"via1",#N/A,TRUE,"general";"via2",#N/A,TRUE,"general";"via3",#N/A,TRUE,"general"}</definedName>
    <definedName name="fdsfdsf" hidden="1">{"via1",#N/A,TRUE,"general";"via2",#N/A,TRUE,"general";"via3",#N/A,TRUE,"general"}</definedName>
    <definedName name="fdsgfds" localSheetId="13" hidden="1">{"via1",#N/A,TRUE,"general";"via2",#N/A,TRUE,"general";"via3",#N/A,TRUE,"general"}</definedName>
    <definedName name="fdsgfds" localSheetId="15" hidden="1">{"via1",#N/A,TRUE,"general";"via2",#N/A,TRUE,"general";"via3",#N/A,TRUE,"general"}</definedName>
    <definedName name="fdsgfds" localSheetId="12" hidden="1">{"via1",#N/A,TRUE,"general";"via2",#N/A,TRUE,"general";"via3",#N/A,TRUE,"general"}</definedName>
    <definedName name="fdsgfds" localSheetId="3" hidden="1">{"via1",#N/A,TRUE,"general";"via2",#N/A,TRUE,"general";"via3",#N/A,TRUE,"general"}</definedName>
    <definedName name="fdsgfds" hidden="1">{"via1",#N/A,TRUE,"general";"via2",#N/A,TRUE,"general";"via3",#N/A,TRUE,"general"}</definedName>
    <definedName name="fdsgsdfu" localSheetId="13" hidden="1">{"TAB1",#N/A,TRUE,"GENERAL";"TAB2",#N/A,TRUE,"GENERAL";"TAB3",#N/A,TRUE,"GENERAL";"TAB4",#N/A,TRUE,"GENERAL";"TAB5",#N/A,TRUE,"GENERAL"}</definedName>
    <definedName name="fdsgsdfu" localSheetId="15" hidden="1">{"TAB1",#N/A,TRUE,"GENERAL";"TAB2",#N/A,TRUE,"GENERAL";"TAB3",#N/A,TRUE,"GENERAL";"TAB4",#N/A,TRUE,"GENERAL";"TAB5",#N/A,TRUE,"GENERAL"}</definedName>
    <definedName name="fdsgsdfu" localSheetId="12" hidden="1">{"TAB1",#N/A,TRUE,"GENERAL";"TAB2",#N/A,TRUE,"GENERAL";"TAB3",#N/A,TRUE,"GENERAL";"TAB4",#N/A,TRUE,"GENERAL";"TAB5",#N/A,TRUE,"GENERAL"}</definedName>
    <definedName name="fdsgsdfu" localSheetId="3" hidden="1">{"TAB1",#N/A,TRUE,"GENERAL";"TAB2",#N/A,TRUE,"GENERAL";"TAB3",#N/A,TRUE,"GENERAL";"TAB4",#N/A,TRUE,"GENERAL";"TAB5",#N/A,TRUE,"GENERAL"}</definedName>
    <definedName name="fdsgsdfu" hidden="1">{"TAB1",#N/A,TRUE,"GENERAL";"TAB2",#N/A,TRUE,"GENERAL";"TAB3",#N/A,TRUE,"GENERAL";"TAB4",#N/A,TRUE,"GENERAL";"TAB5",#N/A,TRUE,"GENERAL"}</definedName>
    <definedName name="FDSIO" localSheetId="13" hidden="1">{"TAB1",#N/A,TRUE,"GENERAL";"TAB2",#N/A,TRUE,"GENERAL";"TAB3",#N/A,TRUE,"GENERAL";"TAB4",#N/A,TRUE,"GENERAL";"TAB5",#N/A,TRUE,"GENERAL"}</definedName>
    <definedName name="FDSIO" localSheetId="15" hidden="1">{"TAB1",#N/A,TRUE,"GENERAL";"TAB2",#N/A,TRUE,"GENERAL";"TAB3",#N/A,TRUE,"GENERAL";"TAB4",#N/A,TRUE,"GENERAL";"TAB5",#N/A,TRUE,"GENERAL"}</definedName>
    <definedName name="FDSIO" localSheetId="12" hidden="1">{"TAB1",#N/A,TRUE,"GENERAL";"TAB2",#N/A,TRUE,"GENERAL";"TAB3",#N/A,TRUE,"GENERAL";"TAB4",#N/A,TRUE,"GENERAL";"TAB5",#N/A,TRUE,"GENERAL"}</definedName>
    <definedName name="FDSIO" localSheetId="3" hidden="1">{"TAB1",#N/A,TRUE,"GENERAL";"TAB2",#N/A,TRUE,"GENERAL";"TAB3",#N/A,TRUE,"GENERAL";"TAB4",#N/A,TRUE,"GENERAL";"TAB5",#N/A,TRUE,"GENERAL"}</definedName>
    <definedName name="FDSIO" hidden="1">{"TAB1",#N/A,TRUE,"GENERAL";"TAB2",#N/A,TRUE,"GENERAL";"TAB3",#N/A,TRUE,"GENERAL";"TAB4",#N/A,TRUE,"GENERAL";"TAB5",#N/A,TRUE,"GENERAL"}</definedName>
    <definedName name="fdwssf" localSheetId="13">#REF!</definedName>
    <definedName name="fdwssf" localSheetId="15">#REF!</definedName>
    <definedName name="fdwssf">#REF!</definedName>
    <definedName name="FE">1.32</definedName>
    <definedName name="Fecha">[125]Tablas!$B$1:$B$65536</definedName>
    <definedName name="FechaInicio">[67]CONTRATO!$E$10</definedName>
    <definedName name="FechaTermina">[67]CONTRATO!$E$11</definedName>
    <definedName name="FechaTerminacion" localSheetId="13">#REF!</definedName>
    <definedName name="FechaTerminacion" localSheetId="15">#REF!</definedName>
    <definedName name="FechaTerminacion">#REF!</definedName>
    <definedName name="fer" localSheetId="13">'[64]Res-Accide-10'!#REF!</definedName>
    <definedName name="fer" localSheetId="15">'[64]Res-Accide-10'!#REF!</definedName>
    <definedName name="fer">'[64]Res-Accide-10'!#REF!</definedName>
    <definedName name="ferfer" localSheetId="13" hidden="1">{"via1",#N/A,TRUE,"general";"via2",#N/A,TRUE,"general";"via3",#N/A,TRUE,"general"}</definedName>
    <definedName name="ferfer" localSheetId="15" hidden="1">{"via1",#N/A,TRUE,"general";"via2",#N/A,TRUE,"general";"via3",#N/A,TRUE,"general"}</definedName>
    <definedName name="ferfer" localSheetId="12" hidden="1">{"via1",#N/A,TRUE,"general";"via2",#N/A,TRUE,"general";"via3",#N/A,TRUE,"general"}</definedName>
    <definedName name="ferfer" localSheetId="3" hidden="1">{"via1",#N/A,TRUE,"general";"via2",#N/A,TRUE,"general";"via3",#N/A,TRUE,"general"}</definedName>
    <definedName name="ferfer" hidden="1">{"via1",#N/A,TRUE,"general";"via2",#N/A,TRUE,"general";"via3",#N/A,TRUE,"general"}</definedName>
    <definedName name="ff" localSheetId="13">'AIU '!ERR</definedName>
    <definedName name="ff" localSheetId="15">'AIU  (2)'!ERR</definedName>
    <definedName name="ff" localSheetId="12">'Analisis Mano Obra'!ERR</definedName>
    <definedName name="ff">[0]!ERR</definedName>
    <definedName name="ff_10">#N/A</definedName>
    <definedName name="ff_3">#N/A</definedName>
    <definedName name="ff_4">#N/A</definedName>
    <definedName name="ff_5">#N/A</definedName>
    <definedName name="ff_6">#N/A</definedName>
    <definedName name="ff_7">#N/A</definedName>
    <definedName name="ff_8">#N/A</definedName>
    <definedName name="ff_9">#N/A</definedName>
    <definedName name="fff" localSheetId="13" hidden="1">{"via1",#N/A,TRUE,"general";"via2",#N/A,TRUE,"general";"via3",#N/A,TRUE,"general"}</definedName>
    <definedName name="fff" localSheetId="15" hidden="1">{"via1",#N/A,TRUE,"general";"via2",#N/A,TRUE,"general";"via3",#N/A,TRUE,"general"}</definedName>
    <definedName name="fff" localSheetId="12" hidden="1">{"via1",#N/A,TRUE,"general";"via2",#N/A,TRUE,"general";"via3",#N/A,TRUE,"general"}</definedName>
    <definedName name="fff" localSheetId="3" hidden="1">{"via1",#N/A,TRUE,"general";"via2",#N/A,TRUE,"general";"via3",#N/A,TRUE,"general"}</definedName>
    <definedName name="fff" hidden="1">{"via1",#N/A,TRUE,"general";"via2",#N/A,TRUE,"general";"via3",#N/A,TRUE,"general"}</definedName>
    <definedName name="FFFF" localSheetId="13" hidden="1">#REF!</definedName>
    <definedName name="FFFF" localSheetId="15" hidden="1">#REF!</definedName>
    <definedName name="FFFF" hidden="1">#REF!</definedName>
    <definedName name="FFFFA" localSheetId="13" hidden="1">#REF!</definedName>
    <definedName name="FFFFA" localSheetId="15" hidden="1">#REF!</definedName>
    <definedName name="FFFFA" hidden="1">#REF!</definedName>
    <definedName name="ffffd" localSheetId="13" hidden="1">{"via1",#N/A,TRUE,"general";"via2",#N/A,TRUE,"general";"via3",#N/A,TRUE,"general"}</definedName>
    <definedName name="ffffd" localSheetId="15" hidden="1">{"via1",#N/A,TRUE,"general";"via2",#N/A,TRUE,"general";"via3",#N/A,TRUE,"general"}</definedName>
    <definedName name="ffffd" localSheetId="12" hidden="1">{"via1",#N/A,TRUE,"general";"via2",#N/A,TRUE,"general";"via3",#N/A,TRUE,"general"}</definedName>
    <definedName name="ffffd" localSheetId="3" hidden="1">{"via1",#N/A,TRUE,"general";"via2",#N/A,TRUE,"general";"via3",#N/A,TRUE,"general"}</definedName>
    <definedName name="ffffd" hidden="1">{"via1",#N/A,TRUE,"general";"via2",#N/A,TRUE,"general";"via3",#N/A,TRUE,"general"}</definedName>
    <definedName name="fffffft" localSheetId="13" hidden="1">{"TAB1",#N/A,TRUE,"GENERAL";"TAB2",#N/A,TRUE,"GENERAL";"TAB3",#N/A,TRUE,"GENERAL";"TAB4",#N/A,TRUE,"GENERAL";"TAB5",#N/A,TRUE,"GENERAL"}</definedName>
    <definedName name="fffffft" localSheetId="15" hidden="1">{"TAB1",#N/A,TRUE,"GENERAL";"TAB2",#N/A,TRUE,"GENERAL";"TAB3",#N/A,TRUE,"GENERAL";"TAB4",#N/A,TRUE,"GENERAL";"TAB5",#N/A,TRUE,"GENERAL"}</definedName>
    <definedName name="fffffft" localSheetId="12" hidden="1">{"TAB1",#N/A,TRUE,"GENERAL";"TAB2",#N/A,TRUE,"GENERAL";"TAB3",#N/A,TRUE,"GENERAL";"TAB4",#N/A,TRUE,"GENERAL";"TAB5",#N/A,TRUE,"GENERAL"}</definedName>
    <definedName name="fffffft" localSheetId="3" hidden="1">{"TAB1",#N/A,TRUE,"GENERAL";"TAB2",#N/A,TRUE,"GENERAL";"TAB3",#N/A,TRUE,"GENERAL";"TAB4",#N/A,TRUE,"GENERAL";"TAB5",#N/A,TRUE,"GENERAL"}</definedName>
    <definedName name="fffffft" hidden="1">{"TAB1",#N/A,TRUE,"GENERAL";"TAB2",#N/A,TRUE,"GENERAL";"TAB3",#N/A,TRUE,"GENERAL";"TAB4",#N/A,TRUE,"GENERAL";"TAB5",#N/A,TRUE,"GENERAL"}</definedName>
    <definedName name="fffffik" localSheetId="13" hidden="1">{"TAB1",#N/A,TRUE,"GENERAL";"TAB2",#N/A,TRUE,"GENERAL";"TAB3",#N/A,TRUE,"GENERAL";"TAB4",#N/A,TRUE,"GENERAL";"TAB5",#N/A,TRUE,"GENERAL"}</definedName>
    <definedName name="fffffik" localSheetId="15" hidden="1">{"TAB1",#N/A,TRUE,"GENERAL";"TAB2",#N/A,TRUE,"GENERAL";"TAB3",#N/A,TRUE,"GENERAL";"TAB4",#N/A,TRUE,"GENERAL";"TAB5",#N/A,TRUE,"GENERAL"}</definedName>
    <definedName name="fffffik" localSheetId="12" hidden="1">{"TAB1",#N/A,TRUE,"GENERAL";"TAB2",#N/A,TRUE,"GENERAL";"TAB3",#N/A,TRUE,"GENERAL";"TAB4",#N/A,TRUE,"GENERAL";"TAB5",#N/A,TRUE,"GENERAL"}</definedName>
    <definedName name="fffffik" localSheetId="3" hidden="1">{"TAB1",#N/A,TRUE,"GENERAL";"TAB2",#N/A,TRUE,"GENERAL";"TAB3",#N/A,TRUE,"GENERAL";"TAB4",#N/A,TRUE,"GENERAL";"TAB5",#N/A,TRUE,"GENERAL"}</definedName>
    <definedName name="fffffik" hidden="1">{"TAB1",#N/A,TRUE,"GENERAL";"TAB2",#N/A,TRUE,"GENERAL";"TAB3",#N/A,TRUE,"GENERAL";"TAB4",#N/A,TRUE,"GENERAL";"TAB5",#N/A,TRUE,"GENERAL"}</definedName>
    <definedName name="fffffj" localSheetId="13" hidden="1">{"TAB1",#N/A,TRUE,"GENERAL";"TAB2",#N/A,TRUE,"GENERAL";"TAB3",#N/A,TRUE,"GENERAL";"TAB4",#N/A,TRUE,"GENERAL";"TAB5",#N/A,TRUE,"GENERAL"}</definedName>
    <definedName name="fffffj" localSheetId="15" hidden="1">{"TAB1",#N/A,TRUE,"GENERAL";"TAB2",#N/A,TRUE,"GENERAL";"TAB3",#N/A,TRUE,"GENERAL";"TAB4",#N/A,TRUE,"GENERAL";"TAB5",#N/A,TRUE,"GENERAL"}</definedName>
    <definedName name="fffffj" localSheetId="12" hidden="1">{"TAB1",#N/A,TRUE,"GENERAL";"TAB2",#N/A,TRUE,"GENERAL";"TAB3",#N/A,TRUE,"GENERAL";"TAB4",#N/A,TRUE,"GENERAL";"TAB5",#N/A,TRUE,"GENERAL"}</definedName>
    <definedName name="fffffj" localSheetId="3" hidden="1">{"TAB1",#N/A,TRUE,"GENERAL";"TAB2",#N/A,TRUE,"GENERAL";"TAB3",#N/A,TRUE,"GENERAL";"TAB4",#N/A,TRUE,"GENERAL";"TAB5",#N/A,TRUE,"GENERAL"}</definedName>
    <definedName name="fffffj" hidden="1">{"TAB1",#N/A,TRUE,"GENERAL";"TAB2",#N/A,TRUE,"GENERAL";"TAB3",#N/A,TRUE,"GENERAL";"TAB4",#N/A,TRUE,"GENERAL";"TAB5",#N/A,TRUE,"GENERAL"}</definedName>
    <definedName name="ffffrd" localSheetId="13" hidden="1">{"via1",#N/A,TRUE,"general";"via2",#N/A,TRUE,"general";"via3",#N/A,TRUE,"general"}</definedName>
    <definedName name="ffffrd" localSheetId="15" hidden="1">{"via1",#N/A,TRUE,"general";"via2",#N/A,TRUE,"general";"via3",#N/A,TRUE,"general"}</definedName>
    <definedName name="ffffrd" localSheetId="12" hidden="1">{"via1",#N/A,TRUE,"general";"via2",#N/A,TRUE,"general";"via3",#N/A,TRUE,"general"}</definedName>
    <definedName name="ffffrd" localSheetId="3" hidden="1">{"via1",#N/A,TRUE,"general";"via2",#N/A,TRUE,"general";"via3",#N/A,TRUE,"general"}</definedName>
    <definedName name="ffffrd" hidden="1">{"via1",#N/A,TRUE,"general";"via2",#N/A,TRUE,"general";"via3",#N/A,TRUE,"general"}</definedName>
    <definedName name="ffffy" localSheetId="13" hidden="1">{"TAB1",#N/A,TRUE,"GENERAL";"TAB2",#N/A,TRUE,"GENERAL";"TAB3",#N/A,TRUE,"GENERAL";"TAB4",#N/A,TRUE,"GENERAL";"TAB5",#N/A,TRUE,"GENERAL"}</definedName>
    <definedName name="ffffy" localSheetId="15" hidden="1">{"TAB1",#N/A,TRUE,"GENERAL";"TAB2",#N/A,TRUE,"GENERAL";"TAB3",#N/A,TRUE,"GENERAL";"TAB4",#N/A,TRUE,"GENERAL";"TAB5",#N/A,TRUE,"GENERAL"}</definedName>
    <definedName name="ffffy" localSheetId="12" hidden="1">{"TAB1",#N/A,TRUE,"GENERAL";"TAB2",#N/A,TRUE,"GENERAL";"TAB3",#N/A,TRUE,"GENERAL";"TAB4",#N/A,TRUE,"GENERAL";"TAB5",#N/A,TRUE,"GENERAL"}</definedName>
    <definedName name="ffffy" localSheetId="3" hidden="1">{"TAB1",#N/A,TRUE,"GENERAL";"TAB2",#N/A,TRUE,"GENERAL";"TAB3",#N/A,TRUE,"GENERAL";"TAB4",#N/A,TRUE,"GENERAL";"TAB5",#N/A,TRUE,"GENERAL"}</definedName>
    <definedName name="ffffy" hidden="1">{"TAB1",#N/A,TRUE,"GENERAL";"TAB2",#N/A,TRUE,"GENERAL";"TAB3",#N/A,TRUE,"GENERAL";"TAB4",#N/A,TRUE,"GENERAL";"TAB5",#N/A,TRUE,"GENERAL"}</definedName>
    <definedName name="fffrfr" localSheetId="13" hidden="1">{"TAB1",#N/A,TRUE,"GENERAL";"TAB2",#N/A,TRUE,"GENERAL";"TAB3",#N/A,TRUE,"GENERAL";"TAB4",#N/A,TRUE,"GENERAL";"TAB5",#N/A,TRUE,"GENERAL"}</definedName>
    <definedName name="fffrfr" localSheetId="15" hidden="1">{"TAB1",#N/A,TRUE,"GENERAL";"TAB2",#N/A,TRUE,"GENERAL";"TAB3",#N/A,TRUE,"GENERAL";"TAB4",#N/A,TRUE,"GENERAL";"TAB5",#N/A,TRUE,"GENERAL"}</definedName>
    <definedName name="fffrfr" localSheetId="12" hidden="1">{"TAB1",#N/A,TRUE,"GENERAL";"TAB2",#N/A,TRUE,"GENERAL";"TAB3",#N/A,TRUE,"GENERAL";"TAB4",#N/A,TRUE,"GENERAL";"TAB5",#N/A,TRUE,"GENERAL"}</definedName>
    <definedName name="fffrfr" localSheetId="3" hidden="1">{"TAB1",#N/A,TRUE,"GENERAL";"TAB2",#N/A,TRUE,"GENERAL";"TAB3",#N/A,TRUE,"GENERAL";"TAB4",#N/A,TRUE,"GENERAL";"TAB5",#N/A,TRUE,"GENERAL"}</definedName>
    <definedName name="fffrfr" hidden="1">{"TAB1",#N/A,TRUE,"GENERAL";"TAB2",#N/A,TRUE,"GENERAL";"TAB3",#N/A,TRUE,"GENERAL";"TAB4",#N/A,TRUE,"GENERAL";"TAB5",#N/A,TRUE,"GENERAL"}</definedName>
    <definedName name="fffs" localSheetId="13" hidden="1">{"TAB1",#N/A,TRUE,"GENERAL";"TAB2",#N/A,TRUE,"GENERAL";"TAB3",#N/A,TRUE,"GENERAL";"TAB4",#N/A,TRUE,"GENERAL";"TAB5",#N/A,TRUE,"GENERAL"}</definedName>
    <definedName name="fffs" localSheetId="15" hidden="1">{"TAB1",#N/A,TRUE,"GENERAL";"TAB2",#N/A,TRUE,"GENERAL";"TAB3",#N/A,TRUE,"GENERAL";"TAB4",#N/A,TRUE,"GENERAL";"TAB5",#N/A,TRUE,"GENERAL"}</definedName>
    <definedName name="fffs" localSheetId="12" hidden="1">{"TAB1",#N/A,TRUE,"GENERAL";"TAB2",#N/A,TRUE,"GENERAL";"TAB3",#N/A,TRUE,"GENERAL";"TAB4",#N/A,TRUE,"GENERAL";"TAB5",#N/A,TRUE,"GENERAL"}</definedName>
    <definedName name="fffs" localSheetId="3" hidden="1">{"TAB1",#N/A,TRUE,"GENERAL";"TAB2",#N/A,TRUE,"GENERAL";"TAB3",#N/A,TRUE,"GENERAL";"TAB4",#N/A,TRUE,"GENERAL";"TAB5",#N/A,TRUE,"GENERAL"}</definedName>
    <definedName name="fffs" hidden="1">{"TAB1",#N/A,TRUE,"GENERAL";"TAB2",#N/A,TRUE,"GENERAL";"TAB3",#N/A,TRUE,"GENERAL";"TAB4",#N/A,TRUE,"GENERAL";"TAB5",#N/A,TRUE,"GENERAL"}</definedName>
    <definedName name="fg" localSheetId="13">'AIU '!ERR</definedName>
    <definedName name="fg" localSheetId="15">'AIU  (2)'!ERR</definedName>
    <definedName name="fg" localSheetId="12">'Analisis Mano Obra'!ERR</definedName>
    <definedName name="fg">[0]!ERR</definedName>
    <definedName name="fgdfg" localSheetId="13" hidden="1">{"TAB1",#N/A,TRUE,"GENERAL";"TAB2",#N/A,TRUE,"GENERAL";"TAB3",#N/A,TRUE,"GENERAL";"TAB4",#N/A,TRUE,"GENERAL";"TAB5",#N/A,TRUE,"GENERAL"}</definedName>
    <definedName name="fgdfg" localSheetId="15" hidden="1">{"TAB1",#N/A,TRUE,"GENERAL";"TAB2",#N/A,TRUE,"GENERAL";"TAB3",#N/A,TRUE,"GENERAL";"TAB4",#N/A,TRUE,"GENERAL";"TAB5",#N/A,TRUE,"GENERAL"}</definedName>
    <definedName name="fgdfg" localSheetId="12" hidden="1">{"TAB1",#N/A,TRUE,"GENERAL";"TAB2",#N/A,TRUE,"GENERAL";"TAB3",#N/A,TRUE,"GENERAL";"TAB4",#N/A,TRUE,"GENERAL";"TAB5",#N/A,TRUE,"GENERAL"}</definedName>
    <definedName name="fgdfg" localSheetId="3" hidden="1">{"TAB1",#N/A,TRUE,"GENERAL";"TAB2",#N/A,TRUE,"GENERAL";"TAB3",#N/A,TRUE,"GENERAL";"TAB4",#N/A,TRUE,"GENERAL";"TAB5",#N/A,TRUE,"GENERAL"}</definedName>
    <definedName name="fgdfg" hidden="1">{"TAB1",#N/A,TRUE,"GENERAL";"TAB2",#N/A,TRUE,"GENERAL";"TAB3",#N/A,TRUE,"GENERAL";"TAB4",#N/A,TRUE,"GENERAL";"TAB5",#N/A,TRUE,"GENERAL"}</definedName>
    <definedName name="fgdfsgr" localSheetId="13" hidden="1">{"via1",#N/A,TRUE,"general";"via2",#N/A,TRUE,"general";"via3",#N/A,TRUE,"general"}</definedName>
    <definedName name="fgdfsgr" localSheetId="15" hidden="1">{"via1",#N/A,TRUE,"general";"via2",#N/A,TRUE,"general";"via3",#N/A,TRUE,"general"}</definedName>
    <definedName name="fgdfsgr" localSheetId="12" hidden="1">{"via1",#N/A,TRUE,"general";"via2",#N/A,TRUE,"general";"via3",#N/A,TRUE,"general"}</definedName>
    <definedName name="fgdfsgr" localSheetId="3" hidden="1">{"via1",#N/A,TRUE,"general";"via2",#N/A,TRUE,"general";"via3",#N/A,TRUE,"general"}</definedName>
    <definedName name="fgdfsgr" hidden="1">{"via1",#N/A,TRUE,"general";"via2",#N/A,TRUE,"general";"via3",#N/A,TRUE,"general"}</definedName>
    <definedName name="fgdsfg" localSheetId="13" hidden="1">{"TAB1",#N/A,TRUE,"GENERAL";"TAB2",#N/A,TRUE,"GENERAL";"TAB3",#N/A,TRUE,"GENERAL";"TAB4",#N/A,TRUE,"GENERAL";"TAB5",#N/A,TRUE,"GENERAL"}</definedName>
    <definedName name="fgdsfg" localSheetId="15" hidden="1">{"TAB1",#N/A,TRUE,"GENERAL";"TAB2",#N/A,TRUE,"GENERAL";"TAB3",#N/A,TRUE,"GENERAL";"TAB4",#N/A,TRUE,"GENERAL";"TAB5",#N/A,TRUE,"GENERAL"}</definedName>
    <definedName name="fgdsfg" localSheetId="12" hidden="1">{"TAB1",#N/A,TRUE,"GENERAL";"TAB2",#N/A,TRUE,"GENERAL";"TAB3",#N/A,TRUE,"GENERAL";"TAB4",#N/A,TRUE,"GENERAL";"TAB5",#N/A,TRUE,"GENERAL"}</definedName>
    <definedName name="fgdsfg" localSheetId="3" hidden="1">{"TAB1",#N/A,TRUE,"GENERAL";"TAB2",#N/A,TRUE,"GENERAL";"TAB3",#N/A,TRUE,"GENERAL";"TAB4",#N/A,TRUE,"GENERAL";"TAB5",#N/A,TRUE,"GENERAL"}</definedName>
    <definedName name="fgdsfg" hidden="1">{"TAB1",#N/A,TRUE,"GENERAL";"TAB2",#N/A,TRUE,"GENERAL";"TAB3",#N/A,TRUE,"GENERAL";"TAB4",#N/A,TRUE,"GENERAL";"TAB5",#N/A,TRUE,"GENERAL"}</definedName>
    <definedName name="FGFDH" localSheetId="13" hidden="1">{"via1",#N/A,TRUE,"general";"via2",#N/A,TRUE,"general";"via3",#N/A,TRUE,"general"}</definedName>
    <definedName name="FGFDH" localSheetId="15" hidden="1">{"via1",#N/A,TRUE,"general";"via2",#N/A,TRUE,"general";"via3",#N/A,TRUE,"general"}</definedName>
    <definedName name="FGFDH" localSheetId="12" hidden="1">{"via1",#N/A,TRUE,"general";"via2",#N/A,TRUE,"general";"via3",#N/A,TRUE,"general"}</definedName>
    <definedName name="FGFDH" localSheetId="3" hidden="1">{"via1",#N/A,TRUE,"general";"via2",#N/A,TRUE,"general";"via3",#N/A,TRUE,"general"}</definedName>
    <definedName name="FGFDH" hidden="1">{"via1",#N/A,TRUE,"general";"via2",#N/A,TRUE,"general";"via3",#N/A,TRUE,"general"}</definedName>
    <definedName name="fgfgf" localSheetId="13">#REF!</definedName>
    <definedName name="fgfgf" localSheetId="15">#REF!</definedName>
    <definedName name="fgfgf">#REF!</definedName>
    <definedName name="fgghhj" localSheetId="13" hidden="1">{"via1",#N/A,TRUE,"general";"via2",#N/A,TRUE,"general";"via3",#N/A,TRUE,"general"}</definedName>
    <definedName name="fgghhj" localSheetId="15" hidden="1">{"via1",#N/A,TRUE,"general";"via2",#N/A,TRUE,"general";"via3",#N/A,TRUE,"general"}</definedName>
    <definedName name="fgghhj" localSheetId="12" hidden="1">{"via1",#N/A,TRUE,"general";"via2",#N/A,TRUE,"general";"via3",#N/A,TRUE,"general"}</definedName>
    <definedName name="fgghhj" localSheetId="3" hidden="1">{"via1",#N/A,TRUE,"general";"via2",#N/A,TRUE,"general";"via3",#N/A,TRUE,"general"}</definedName>
    <definedName name="fgghhj" hidden="1">{"via1",#N/A,TRUE,"general";"via2",#N/A,TRUE,"general";"via3",#N/A,TRUE,"general"}</definedName>
    <definedName name="fgh">'[126]7422CW00'!#REF!</definedName>
    <definedName name="FGHFBC" localSheetId="13" hidden="1">{"via1",#N/A,TRUE,"general";"via2",#N/A,TRUE,"general";"via3",#N/A,TRUE,"general"}</definedName>
    <definedName name="FGHFBC" localSheetId="15" hidden="1">{"via1",#N/A,TRUE,"general";"via2",#N/A,TRUE,"general";"via3",#N/A,TRUE,"general"}</definedName>
    <definedName name="FGHFBC" localSheetId="12" hidden="1">{"via1",#N/A,TRUE,"general";"via2",#N/A,TRUE,"general";"via3",#N/A,TRUE,"general"}</definedName>
    <definedName name="FGHFBC" localSheetId="3" hidden="1">{"via1",#N/A,TRUE,"general";"via2",#N/A,TRUE,"general";"via3",#N/A,TRUE,"general"}</definedName>
    <definedName name="FGHFBC" hidden="1">{"via1",#N/A,TRUE,"general";"via2",#N/A,TRUE,"general";"via3",#N/A,TRUE,"general"}</definedName>
    <definedName name="fghfg" localSheetId="13" hidden="1">{"TAB1",#N/A,TRUE,"GENERAL";"TAB2",#N/A,TRUE,"GENERAL";"TAB3",#N/A,TRUE,"GENERAL";"TAB4",#N/A,TRUE,"GENERAL";"TAB5",#N/A,TRUE,"GENERAL"}</definedName>
    <definedName name="fghfg" localSheetId="15" hidden="1">{"TAB1",#N/A,TRUE,"GENERAL";"TAB2",#N/A,TRUE,"GENERAL";"TAB3",#N/A,TRUE,"GENERAL";"TAB4",#N/A,TRUE,"GENERAL";"TAB5",#N/A,TRUE,"GENERAL"}</definedName>
    <definedName name="fghfg" localSheetId="12" hidden="1">{"TAB1",#N/A,TRUE,"GENERAL";"TAB2",#N/A,TRUE,"GENERAL";"TAB3",#N/A,TRUE,"GENERAL";"TAB4",#N/A,TRUE,"GENERAL";"TAB5",#N/A,TRUE,"GENERAL"}</definedName>
    <definedName name="fghfg" localSheetId="3" hidden="1">{"TAB1",#N/A,TRUE,"GENERAL";"TAB2",#N/A,TRUE,"GENERAL";"TAB3",#N/A,TRUE,"GENERAL";"TAB4",#N/A,TRUE,"GENERAL";"TAB5",#N/A,TRUE,"GENERAL"}</definedName>
    <definedName name="fghfg" hidden="1">{"TAB1",#N/A,TRUE,"GENERAL";"TAB2",#N/A,TRUE,"GENERAL";"TAB3",#N/A,TRUE,"GENERAL";"TAB4",#N/A,TRUE,"GENERAL";"TAB5",#N/A,TRUE,"GENERAL"}</definedName>
    <definedName name="fghfgh" localSheetId="13" hidden="1">{"via1",#N/A,TRUE,"general";"via2",#N/A,TRUE,"general";"via3",#N/A,TRUE,"general"}</definedName>
    <definedName name="fghfgh" localSheetId="15" hidden="1">{"via1",#N/A,TRUE,"general";"via2",#N/A,TRUE,"general";"via3",#N/A,TRUE,"general"}</definedName>
    <definedName name="fghfgh" localSheetId="12" hidden="1">{"via1",#N/A,TRUE,"general";"via2",#N/A,TRUE,"general";"via3",#N/A,TRUE,"general"}</definedName>
    <definedName name="fghfgh" localSheetId="3" hidden="1">{"via1",#N/A,TRUE,"general";"via2",#N/A,TRUE,"general";"via3",#N/A,TRUE,"general"}</definedName>
    <definedName name="fghfgh" hidden="1">{"via1",#N/A,TRUE,"general";"via2",#N/A,TRUE,"general";"via3",#N/A,TRUE,"general"}</definedName>
    <definedName name="FGHFW" localSheetId="13" hidden="1">{"via1",#N/A,TRUE,"general";"via2",#N/A,TRUE,"general";"via3",#N/A,TRUE,"general"}</definedName>
    <definedName name="FGHFW" localSheetId="15" hidden="1">{"via1",#N/A,TRUE,"general";"via2",#N/A,TRUE,"general";"via3",#N/A,TRUE,"general"}</definedName>
    <definedName name="FGHFW" localSheetId="12" hidden="1">{"via1",#N/A,TRUE,"general";"via2",#N/A,TRUE,"general";"via3",#N/A,TRUE,"general"}</definedName>
    <definedName name="FGHFW" localSheetId="3" hidden="1">{"via1",#N/A,TRUE,"general";"via2",#N/A,TRUE,"general";"via3",#N/A,TRUE,"general"}</definedName>
    <definedName name="FGHFW" hidden="1">{"via1",#N/A,TRUE,"general";"via2",#N/A,TRUE,"general";"via3",#N/A,TRUE,"general"}</definedName>
    <definedName name="fghhh" localSheetId="13" hidden="1">{"TAB1",#N/A,TRUE,"GENERAL";"TAB2",#N/A,TRUE,"GENERAL";"TAB3",#N/A,TRUE,"GENERAL";"TAB4",#N/A,TRUE,"GENERAL";"TAB5",#N/A,TRUE,"GENERAL"}</definedName>
    <definedName name="fghhh" localSheetId="15" hidden="1">{"TAB1",#N/A,TRUE,"GENERAL";"TAB2",#N/A,TRUE,"GENERAL";"TAB3",#N/A,TRUE,"GENERAL";"TAB4",#N/A,TRUE,"GENERAL";"TAB5",#N/A,TRUE,"GENERAL"}</definedName>
    <definedName name="fghhh" localSheetId="12" hidden="1">{"TAB1",#N/A,TRUE,"GENERAL";"TAB2",#N/A,TRUE,"GENERAL";"TAB3",#N/A,TRUE,"GENERAL";"TAB4",#N/A,TRUE,"GENERAL";"TAB5",#N/A,TRUE,"GENERAL"}</definedName>
    <definedName name="fghhh" localSheetId="3" hidden="1">{"TAB1",#N/A,TRUE,"GENERAL";"TAB2",#N/A,TRUE,"GENERAL";"TAB3",#N/A,TRUE,"GENERAL";"TAB4",#N/A,TRUE,"GENERAL";"TAB5",#N/A,TRUE,"GENERAL"}</definedName>
    <definedName name="fghhh" hidden="1">{"TAB1",#N/A,TRUE,"GENERAL";"TAB2",#N/A,TRUE,"GENERAL";"TAB3",#N/A,TRUE,"GENERAL";"TAB4",#N/A,TRUE,"GENERAL";"TAB5",#N/A,TRUE,"GENERAL"}</definedName>
    <definedName name="fghsfgh" localSheetId="13" hidden="1">{"via1",#N/A,TRUE,"general";"via2",#N/A,TRUE,"general";"via3",#N/A,TRUE,"general"}</definedName>
    <definedName name="fghsfgh" localSheetId="15" hidden="1">{"via1",#N/A,TRUE,"general";"via2",#N/A,TRUE,"general";"via3",#N/A,TRUE,"general"}</definedName>
    <definedName name="fghsfgh" localSheetId="12" hidden="1">{"via1",#N/A,TRUE,"general";"via2",#N/A,TRUE,"general";"via3",#N/A,TRUE,"general"}</definedName>
    <definedName name="fghsfgh" localSheetId="3" hidden="1">{"via1",#N/A,TRUE,"general";"via2",#N/A,TRUE,"general";"via3",#N/A,TRUE,"general"}</definedName>
    <definedName name="fghsfgh" hidden="1">{"via1",#N/A,TRUE,"general";"via2",#N/A,TRUE,"general";"via3",#N/A,TRUE,"general"}</definedName>
    <definedName name="fght" localSheetId="13" hidden="1">{"TAB1",#N/A,TRUE,"GENERAL";"TAB2",#N/A,TRUE,"GENERAL";"TAB3",#N/A,TRUE,"GENERAL";"TAB4",#N/A,TRUE,"GENERAL";"TAB5",#N/A,TRUE,"GENERAL"}</definedName>
    <definedName name="fght" localSheetId="15" hidden="1">{"TAB1",#N/A,TRUE,"GENERAL";"TAB2",#N/A,TRUE,"GENERAL";"TAB3",#N/A,TRUE,"GENERAL";"TAB4",#N/A,TRUE,"GENERAL";"TAB5",#N/A,TRUE,"GENERAL"}</definedName>
    <definedName name="fght" localSheetId="12" hidden="1">{"TAB1",#N/A,TRUE,"GENERAL";"TAB2",#N/A,TRUE,"GENERAL";"TAB3",#N/A,TRUE,"GENERAL";"TAB4",#N/A,TRUE,"GENERAL";"TAB5",#N/A,TRUE,"GENERAL"}</definedName>
    <definedName name="fght" localSheetId="3" hidden="1">{"TAB1",#N/A,TRUE,"GENERAL";"TAB2",#N/A,TRUE,"GENERAL";"TAB3",#N/A,TRUE,"GENERAL";"TAB4",#N/A,TRUE,"GENERAL";"TAB5",#N/A,TRUE,"GENERAL"}</definedName>
    <definedName name="fght" hidden="1">{"TAB1",#N/A,TRUE,"GENERAL";"TAB2",#N/A,TRUE,"GENERAL";"TAB3",#N/A,TRUE,"GENERAL";"TAB4",#N/A,TRUE,"GENERAL";"TAB5",#N/A,TRUE,"GENERAL"}</definedName>
    <definedName name="fgjgryi" localSheetId="13" hidden="1">{"TAB1",#N/A,TRUE,"GENERAL";"TAB2",#N/A,TRUE,"GENERAL";"TAB3",#N/A,TRUE,"GENERAL";"TAB4",#N/A,TRUE,"GENERAL";"TAB5",#N/A,TRUE,"GENERAL"}</definedName>
    <definedName name="fgjgryi" localSheetId="15" hidden="1">{"TAB1",#N/A,TRUE,"GENERAL";"TAB2",#N/A,TRUE,"GENERAL";"TAB3",#N/A,TRUE,"GENERAL";"TAB4",#N/A,TRUE,"GENERAL";"TAB5",#N/A,TRUE,"GENERAL"}</definedName>
    <definedName name="fgjgryi" localSheetId="12" hidden="1">{"TAB1",#N/A,TRUE,"GENERAL";"TAB2",#N/A,TRUE,"GENERAL";"TAB3",#N/A,TRUE,"GENERAL";"TAB4",#N/A,TRUE,"GENERAL";"TAB5",#N/A,TRUE,"GENERAL"}</definedName>
    <definedName name="fgjgryi" localSheetId="3" hidden="1">{"TAB1",#N/A,TRUE,"GENERAL";"TAB2",#N/A,TRUE,"GENERAL";"TAB3",#N/A,TRUE,"GENERAL";"TAB4",#N/A,TRUE,"GENERAL";"TAB5",#N/A,TRUE,"GENERAL"}</definedName>
    <definedName name="fgjgryi" hidden="1">{"TAB1",#N/A,TRUE,"GENERAL";"TAB2",#N/A,TRUE,"GENERAL";"TAB3",#N/A,TRUE,"GENERAL";"TAB4",#N/A,TRUE,"GENERAL";"TAB5",#N/A,TRUE,"GENERAL"}</definedName>
    <definedName name="FGV">#REF!</definedName>
    <definedName name="fhfg" localSheetId="13" hidden="1">{"TAB1",#N/A,TRUE,"GENERAL";"TAB2",#N/A,TRUE,"GENERAL";"TAB3",#N/A,TRUE,"GENERAL";"TAB4",#N/A,TRUE,"GENERAL";"TAB5",#N/A,TRUE,"GENERAL"}</definedName>
    <definedName name="fhfg" localSheetId="15" hidden="1">{"TAB1",#N/A,TRUE,"GENERAL";"TAB2",#N/A,TRUE,"GENERAL";"TAB3",#N/A,TRUE,"GENERAL";"TAB4",#N/A,TRUE,"GENERAL";"TAB5",#N/A,TRUE,"GENERAL"}</definedName>
    <definedName name="fhfg" localSheetId="12" hidden="1">{"TAB1",#N/A,TRUE,"GENERAL";"TAB2",#N/A,TRUE,"GENERAL";"TAB3",#N/A,TRUE,"GENERAL";"TAB4",#N/A,TRUE,"GENERAL";"TAB5",#N/A,TRUE,"GENERAL"}</definedName>
    <definedName name="fhfg" localSheetId="3" hidden="1">{"TAB1",#N/A,TRUE,"GENERAL";"TAB2",#N/A,TRUE,"GENERAL";"TAB3",#N/A,TRUE,"GENERAL";"TAB4",#N/A,TRUE,"GENERAL";"TAB5",#N/A,TRUE,"GENERAL"}</definedName>
    <definedName name="fhfg" hidden="1">{"TAB1",#N/A,TRUE,"GENERAL";"TAB2",#N/A,TRUE,"GENERAL";"TAB3",#N/A,TRUE,"GENERAL";"TAB4",#N/A,TRUE,"GENERAL";"TAB5",#N/A,TRUE,"GENERAL"}</definedName>
    <definedName name="fhfgh" localSheetId="13" hidden="1">{"via1",#N/A,TRUE,"general";"via2",#N/A,TRUE,"general";"via3",#N/A,TRUE,"general"}</definedName>
    <definedName name="fhfgh" localSheetId="15" hidden="1">{"via1",#N/A,TRUE,"general";"via2",#N/A,TRUE,"general";"via3",#N/A,TRUE,"general"}</definedName>
    <definedName name="fhfgh" localSheetId="12" hidden="1">{"via1",#N/A,TRUE,"general";"via2",#N/A,TRUE,"general";"via3",#N/A,TRUE,"general"}</definedName>
    <definedName name="fhfgh" localSheetId="3" hidden="1">{"via1",#N/A,TRUE,"general";"via2",#N/A,TRUE,"general";"via3",#N/A,TRUE,"general"}</definedName>
    <definedName name="fhfgh" hidden="1">{"via1",#N/A,TRUE,"general";"via2",#N/A,TRUE,"general";"via3",#N/A,TRUE,"general"}</definedName>
    <definedName name="fhg" localSheetId="13" hidden="1">{#N/A,#N/A,TRUE,"1842CWN0"}</definedName>
    <definedName name="fhg" localSheetId="15" hidden="1">{#N/A,#N/A,TRUE,"1842CWN0"}</definedName>
    <definedName name="fhg" localSheetId="12" hidden="1">{#N/A,#N/A,TRUE,"1842CWN0"}</definedName>
    <definedName name="fhg" hidden="1">{#N/A,#N/A,TRUE,"1842CWN0"}</definedName>
    <definedName name="fhgh" localSheetId="13" hidden="1">{"via1",#N/A,TRUE,"general";"via2",#N/A,TRUE,"general";"via3",#N/A,TRUE,"general"}</definedName>
    <definedName name="fhgh" localSheetId="15" hidden="1">{"via1",#N/A,TRUE,"general";"via2",#N/A,TRUE,"general";"via3",#N/A,TRUE,"general"}</definedName>
    <definedName name="fhgh" localSheetId="12" hidden="1">{"via1",#N/A,TRUE,"general";"via2",#N/A,TRUE,"general";"via3",#N/A,TRUE,"general"}</definedName>
    <definedName name="fhgh" localSheetId="3" hidden="1">{"via1",#N/A,TRUE,"general";"via2",#N/A,TRUE,"general";"via3",#N/A,TRUE,"general"}</definedName>
    <definedName name="fhgh" hidden="1">{"via1",#N/A,TRUE,"general";"via2",#N/A,TRUE,"general";"via3",#N/A,TRUE,"general"}</definedName>
    <definedName name="fhpltyunh" localSheetId="13" hidden="1">{"via1",#N/A,TRUE,"general";"via2",#N/A,TRUE,"general";"via3",#N/A,TRUE,"general"}</definedName>
    <definedName name="fhpltyunh" localSheetId="15" hidden="1">{"via1",#N/A,TRUE,"general";"via2",#N/A,TRUE,"general";"via3",#N/A,TRUE,"general"}</definedName>
    <definedName name="fhpltyunh" localSheetId="12" hidden="1">{"via1",#N/A,TRUE,"general";"via2",#N/A,TRUE,"general";"via3",#N/A,TRUE,"general"}</definedName>
    <definedName name="fhpltyunh" localSheetId="3" hidden="1">{"via1",#N/A,TRUE,"general";"via2",#N/A,TRUE,"general";"via3",#N/A,TRUE,"general"}</definedName>
    <definedName name="fhpltyunh" hidden="1">{"via1",#N/A,TRUE,"general";"via2",#N/A,TRUE,"general";"via3",#N/A,TRUE,"general"}</definedName>
    <definedName name="fi" localSheetId="13">#REF!</definedName>
    <definedName name="fi" localSheetId="15">#REF!</definedName>
    <definedName name="fi">#REF!</definedName>
    <definedName name="FIBER" localSheetId="13">#REF!</definedName>
    <definedName name="FIBER" localSheetId="15">#REF!</definedName>
    <definedName name="FIBER">#REF!</definedName>
    <definedName name="Fil_Fechas" localSheetId="13">#REF!</definedName>
    <definedName name="Fil_Fechas" localSheetId="15">#REF!</definedName>
    <definedName name="Fil_Fechas">#REF!</definedName>
    <definedName name="fill1" hidden="1">#REF!</definedName>
    <definedName name="FILTROS">#REF!</definedName>
    <definedName name="FINANCIACION" localSheetId="13">'AIU '!ERR</definedName>
    <definedName name="FINANCIACION" localSheetId="15">'AIU  (2)'!ERR</definedName>
    <definedName name="FINANCIACION" localSheetId="12">'Analisis Mano Obra'!ERR</definedName>
    <definedName name="FINANCIACION">[0]!ERR</definedName>
    <definedName name="FINANCIACION_10">#N/A</definedName>
    <definedName name="FINANCIACION_3">#N/A</definedName>
    <definedName name="FINANCIACION_4">#N/A</definedName>
    <definedName name="FINANCIACION_5">#N/A</definedName>
    <definedName name="FINANCIACION_6">#N/A</definedName>
    <definedName name="FINANCIACION_7">#N/A</definedName>
    <definedName name="FINANCIACION_8">#N/A</definedName>
    <definedName name="FINANCIACION_9">#N/A</definedName>
    <definedName name="FinConst">[53]Info!$F$32</definedName>
    <definedName name="FinDiseño">[53]Info!$F$31</definedName>
    <definedName name="FinePrint" localSheetId="13">[84]!FinePrint</definedName>
    <definedName name="FinePrint" localSheetId="15">[84]!FinePrint</definedName>
    <definedName name="FinePrint" localSheetId="9">[84]!FinePrint</definedName>
    <definedName name="FinePrint" localSheetId="4">[84]!FinePrint</definedName>
    <definedName name="FinePrint">[84]!FinePrint</definedName>
    <definedName name="fk" localSheetId="13">#REF!</definedName>
    <definedName name="fk" localSheetId="15">#REF!</definedName>
    <definedName name="fk">#REF!</definedName>
    <definedName name="flq" localSheetId="13">#REF!</definedName>
    <definedName name="flq" localSheetId="15">#REF!</definedName>
    <definedName name="flq">#REF!</definedName>
    <definedName name="FM">1.18</definedName>
    <definedName name="fnic">[88]Hoja1!$C$13</definedName>
    <definedName name="FO">1.32</definedName>
    <definedName name="FORDESCR" localSheetId="13">'[3]7422CW00'!#REF!</definedName>
    <definedName name="FORDESCR" localSheetId="15">'[3]7422CW00'!#REF!</definedName>
    <definedName name="FORDESCR">'[3]7422CW00'!#REF!</definedName>
    <definedName name="FORM_C3">[127]Hoja1!$A$33:$N$51</definedName>
    <definedName name="FORMACOL" localSheetId="13">#REF!</definedName>
    <definedName name="FORMACOL" localSheetId="15">#REF!</definedName>
    <definedName name="FORMACOL">#REF!</definedName>
    <definedName name="FORMACOL_11" localSheetId="13">#REF!</definedName>
    <definedName name="FORMACOL_11" localSheetId="15">#REF!</definedName>
    <definedName name="FORMACOL_11">#REF!</definedName>
    <definedName name="FORMALETA_MET.PAVIMENTO_0.15X0.20X3MTS" localSheetId="13">#REF!</definedName>
    <definedName name="FORMALETA_MET.PAVIMENTO_0.15X0.20X3MTS" localSheetId="15">#REF!</definedName>
    <definedName name="FORMALETA_MET.PAVIMENTO_0.15X0.20X3MTS">#REF!</definedName>
    <definedName name="FORMALOSA">#REF!</definedName>
    <definedName name="FORMALOSA_11">#REF!</definedName>
    <definedName name="FORMAV">#REF!</definedName>
    <definedName name="FORMAV_11">#REF!</definedName>
    <definedName name="FORMAVIGACIMIEN">#REF!</definedName>
    <definedName name="FORMAVIGACIMIEN_11">#REF!</definedName>
    <definedName name="FORMAZAPATA">#REF!</definedName>
    <definedName name="FORMAZAPATA_11">#REF!</definedName>
    <definedName name="FORMOLT" localSheetId="13">'[3]7422CW00'!#REF!</definedName>
    <definedName name="FORMOLT" localSheetId="15">'[3]7422CW00'!#REF!</definedName>
    <definedName name="FORMOLT">'[3]7422CW00'!#REF!</definedName>
    <definedName name="formularioCantidades" localSheetId="13">#REF!</definedName>
    <definedName name="formularioCantidades" localSheetId="15">#REF!</definedName>
    <definedName name="formularioCantidades">#REF!</definedName>
    <definedName name="FORSHE" localSheetId="13">'[3]7422CW00'!#REF!</definedName>
    <definedName name="FORSHE" localSheetId="15">'[3]7422CW00'!#REF!</definedName>
    <definedName name="FORSHE">'[3]7422CW00'!#REF!</definedName>
    <definedName name="FORUNMIS" localSheetId="13">'[3]7422CW00'!#REF!</definedName>
    <definedName name="FORUNMIS" localSheetId="15">'[3]7422CW00'!#REF!</definedName>
    <definedName name="FORUNMIS">'[3]7422CW00'!#REF!</definedName>
    <definedName name="FR">1.15</definedName>
    <definedName name="frbgsd" localSheetId="13" hidden="1">{"TAB1",#N/A,TRUE,"GENERAL";"TAB2",#N/A,TRUE,"GENERAL";"TAB3",#N/A,TRUE,"GENERAL";"TAB4",#N/A,TRUE,"GENERAL";"TAB5",#N/A,TRUE,"GENERAL"}</definedName>
    <definedName name="frbgsd" localSheetId="15" hidden="1">{"TAB1",#N/A,TRUE,"GENERAL";"TAB2",#N/A,TRUE,"GENERAL";"TAB3",#N/A,TRUE,"GENERAL";"TAB4",#N/A,TRUE,"GENERAL";"TAB5",#N/A,TRUE,"GENERAL"}</definedName>
    <definedName name="frbgsd" localSheetId="12" hidden="1">{"TAB1",#N/A,TRUE,"GENERAL";"TAB2",#N/A,TRUE,"GENERAL";"TAB3",#N/A,TRUE,"GENERAL";"TAB4",#N/A,TRUE,"GENERAL";"TAB5",#N/A,TRUE,"GENERAL"}</definedName>
    <definedName name="frbgsd" localSheetId="3" hidden="1">{"TAB1",#N/A,TRUE,"GENERAL";"TAB2",#N/A,TRUE,"GENERAL";"TAB3",#N/A,TRUE,"GENERAL";"TAB4",#N/A,TRUE,"GENERAL";"TAB5",#N/A,TRUE,"GENERAL"}</definedName>
    <definedName name="frbgsd" hidden="1">{"TAB1",#N/A,TRUE,"GENERAL";"TAB2",#N/A,TRUE,"GENERAL";"TAB3",#N/A,TRUE,"GENERAL";"TAB4",#N/A,TRUE,"GENERAL";"TAB5",#N/A,TRUE,"GENERAL"}</definedName>
    <definedName name="frefr" localSheetId="13" hidden="1">{"via1",#N/A,TRUE,"general";"via2",#N/A,TRUE,"general";"via3",#N/A,TRUE,"general"}</definedName>
    <definedName name="frefr" localSheetId="15" hidden="1">{"via1",#N/A,TRUE,"general";"via2",#N/A,TRUE,"general";"via3",#N/A,TRUE,"general"}</definedName>
    <definedName name="frefr" localSheetId="12" hidden="1">{"via1",#N/A,TRUE,"general";"via2",#N/A,TRUE,"general";"via3",#N/A,TRUE,"general"}</definedName>
    <definedName name="frefr" localSheetId="3" hidden="1">{"via1",#N/A,TRUE,"general";"via2",#N/A,TRUE,"general";"via3",#N/A,TRUE,"general"}</definedName>
    <definedName name="frefr" hidden="1">{"via1",#N/A,TRUE,"general";"via2",#N/A,TRUE,"general";"via3",#N/A,TRUE,"general"}</definedName>
    <definedName name="fres">#REF!</definedName>
    <definedName name="frfa" localSheetId="13" hidden="1">{"via1",#N/A,TRUE,"general";"via2",#N/A,TRUE,"general";"via3",#N/A,TRUE,"general"}</definedName>
    <definedName name="frfa" localSheetId="15" hidden="1">{"via1",#N/A,TRUE,"general";"via2",#N/A,TRUE,"general";"via3",#N/A,TRUE,"general"}</definedName>
    <definedName name="frfa" localSheetId="12" hidden="1">{"via1",#N/A,TRUE,"general";"via2",#N/A,TRUE,"general";"via3",#N/A,TRUE,"general"}</definedName>
    <definedName name="frfa" localSheetId="3" hidden="1">{"via1",#N/A,TRUE,"general";"via2",#N/A,TRUE,"general";"via3",#N/A,TRUE,"general"}</definedName>
    <definedName name="frfa" hidden="1">{"via1",#N/A,TRUE,"general";"via2",#N/A,TRUE,"general";"via3",#N/A,TRUE,"general"}</definedName>
    <definedName name="frfr" localSheetId="13" hidden="1">{"TAB1",#N/A,TRUE,"GENERAL";"TAB2",#N/A,TRUE,"GENERAL";"TAB3",#N/A,TRUE,"GENERAL";"TAB4",#N/A,TRUE,"GENERAL";"TAB5",#N/A,TRUE,"GENERAL"}</definedName>
    <definedName name="frfr" localSheetId="15" hidden="1">{"TAB1",#N/A,TRUE,"GENERAL";"TAB2",#N/A,TRUE,"GENERAL";"TAB3",#N/A,TRUE,"GENERAL";"TAB4",#N/A,TRUE,"GENERAL";"TAB5",#N/A,TRUE,"GENERAL"}</definedName>
    <definedName name="frfr" localSheetId="12" hidden="1">{"TAB1",#N/A,TRUE,"GENERAL";"TAB2",#N/A,TRUE,"GENERAL";"TAB3",#N/A,TRUE,"GENERAL";"TAB4",#N/A,TRUE,"GENERAL";"TAB5",#N/A,TRUE,"GENERAL"}</definedName>
    <definedName name="frfr" localSheetId="3" hidden="1">{"TAB1",#N/A,TRUE,"GENERAL";"TAB2",#N/A,TRUE,"GENERAL";"TAB3",#N/A,TRUE,"GENERAL";"TAB4",#N/A,TRUE,"GENERAL";"TAB5",#N/A,TRUE,"GENERAL"}</definedName>
    <definedName name="frfr" hidden="1">{"TAB1",#N/A,TRUE,"GENERAL";"TAB2",#N/A,TRUE,"GENERAL";"TAB3",#N/A,TRUE,"GENERAL";"TAB4",#N/A,TRUE,"GENERAL";"TAB5",#N/A,TRUE,"GENERAL"}</definedName>
    <definedName name="FS">1.32</definedName>
    <definedName name="FS01_10">#N/A</definedName>
    <definedName name="FS01_3">#N/A</definedName>
    <definedName name="FS01_4">#N/A</definedName>
    <definedName name="FS01_5">#N/A</definedName>
    <definedName name="FS01_6">#N/A</definedName>
    <definedName name="FS01_7">#N/A</definedName>
    <definedName name="FS01_8">#N/A</definedName>
    <definedName name="FS01_9">#N/A</definedName>
    <definedName name="fu" localSheetId="13">'AIU '!ERR</definedName>
    <definedName name="fu" localSheetId="15">'AIU  (2)'!ERR</definedName>
    <definedName name="fu" localSheetId="12">'Analisis Mano Obra'!ERR</definedName>
    <definedName name="fu">[0]!ERR</definedName>
    <definedName name="fue" localSheetId="13">#REF!</definedName>
    <definedName name="fue" localSheetId="15">#REF!</definedName>
    <definedName name="fue" localSheetId="12">#REF!</definedName>
    <definedName name="fue">#REF!</definedName>
    <definedName name="FUENTEACARREOS" localSheetId="13">#REF!</definedName>
    <definedName name="FUENTEACARREOS" localSheetId="15">#REF!</definedName>
    <definedName name="FUENTEACARREOS" localSheetId="12">#REF!</definedName>
    <definedName name="FUENTEACARREOS">#REF!</definedName>
    <definedName name="Full_Print" localSheetId="13">#REF!</definedName>
    <definedName name="Full_Print" localSheetId="15">#REF!</definedName>
    <definedName name="Full_Print">#REF!</definedName>
    <definedName name="fv">#REF!</definedName>
    <definedName name="fwff" localSheetId="13" hidden="1">{"via1",#N/A,TRUE,"general";"via2",#N/A,TRUE,"general";"via3",#N/A,TRUE,"general"}</definedName>
    <definedName name="fwff" localSheetId="15" hidden="1">{"via1",#N/A,TRUE,"general";"via2",#N/A,TRUE,"general";"via3",#N/A,TRUE,"general"}</definedName>
    <definedName name="fwff" localSheetId="12" hidden="1">{"via1",#N/A,TRUE,"general";"via2",#N/A,TRUE,"general";"via3",#N/A,TRUE,"general"}</definedName>
    <definedName name="fwff" localSheetId="3" hidden="1">{"via1",#N/A,TRUE,"general";"via2",#N/A,TRUE,"general";"via3",#N/A,TRUE,"general"}</definedName>
    <definedName name="fwff" hidden="1">{"via1",#N/A,TRUE,"general";"via2",#N/A,TRUE,"general";"via3",#N/A,TRUE,"general"}</definedName>
    <definedName name="fwwe" localSheetId="13" hidden="1">{"via1",#N/A,TRUE,"general";"via2",#N/A,TRUE,"general";"via3",#N/A,TRUE,"general"}</definedName>
    <definedName name="fwwe" localSheetId="15" hidden="1">{"via1",#N/A,TRUE,"general";"via2",#N/A,TRUE,"general";"via3",#N/A,TRUE,"general"}</definedName>
    <definedName name="fwwe" localSheetId="12" hidden="1">{"via1",#N/A,TRUE,"general";"via2",#N/A,TRUE,"general";"via3",#N/A,TRUE,"general"}</definedName>
    <definedName name="fwwe" localSheetId="3" hidden="1">{"via1",#N/A,TRUE,"general";"via2",#N/A,TRUE,"general";"via3",#N/A,TRUE,"general"}</definedName>
    <definedName name="fwwe" hidden="1">{"via1",#N/A,TRUE,"general";"via2",#N/A,TRUE,"general";"via3",#N/A,TRUE,"general"}</definedName>
    <definedName name="fy">#REF!</definedName>
    <definedName name="fyy">#REF!</definedName>
    <definedName name="G" localSheetId="13">#REF!</definedName>
    <definedName name="G" localSheetId="15">#REF!</definedName>
    <definedName name="G">#REF!</definedName>
    <definedName name="G.Eg" localSheetId="13">#REF!</definedName>
    <definedName name="G.Eg" localSheetId="15">#REF!</definedName>
    <definedName name="G.Eg">#REF!</definedName>
    <definedName name="G.Em" localSheetId="13">#REF!</definedName>
    <definedName name="G.Em" localSheetId="15">#REF!</definedName>
    <definedName name="G.Em">#REF!</definedName>
    <definedName name="G.Eo">#REF!</definedName>
    <definedName name="G.Ew">#REF!</definedName>
    <definedName name="G_C1">[13]Tablas!#REF!</definedName>
    <definedName name="G_C10">[13]Tablas!#REF!</definedName>
    <definedName name="G_C11">[13]Tablas!#REF!</definedName>
    <definedName name="G_C12">[13]Tablas!#REF!</definedName>
    <definedName name="G_C13">[13]Tablas!#REF!</definedName>
    <definedName name="G_C14">[13]Tablas!#REF!</definedName>
    <definedName name="G_C15">[13]Tablas!#REF!</definedName>
    <definedName name="G_C16">[13]Tablas!#REF!</definedName>
    <definedName name="G_C17">[13]Tablas!#REF!</definedName>
    <definedName name="G_C18">[13]Tablas!#REF!</definedName>
    <definedName name="G_C19">[13]Tablas!#REF!</definedName>
    <definedName name="G_C2">[13]Tablas!#REF!</definedName>
    <definedName name="G_C20">[13]Tablas!#REF!</definedName>
    <definedName name="G_C21">[13]Tablas!#REF!</definedName>
    <definedName name="G_C22">[13]Tablas!#REF!</definedName>
    <definedName name="G_C3">[13]Tablas!#REF!</definedName>
    <definedName name="G_C4">[13]Tablas!#REF!</definedName>
    <definedName name="G_C5">[13]Tablas!#REF!</definedName>
    <definedName name="G_C6">[13]Tablas!#REF!</definedName>
    <definedName name="G_C7">[13]Tablas!#REF!</definedName>
    <definedName name="G_C8">[13]Tablas!#REF!</definedName>
    <definedName name="G_C9">[13]Tablas!#REF!</definedName>
    <definedName name="G1_" localSheetId="13">#REF!</definedName>
    <definedName name="G1_" localSheetId="15">#REF!</definedName>
    <definedName name="G1_">#REF!</definedName>
    <definedName name="ga" localSheetId="13">#REF!</definedName>
    <definedName name="ga" localSheetId="15">#REF!</definedName>
    <definedName name="ga">#REF!</definedName>
    <definedName name="Gabinete_lam._Galv._Pint._1_8x1_2x_6" localSheetId="13">#REF!</definedName>
    <definedName name="Gabinete_lam._Galv._Pint._1_8x1_2x_6" localSheetId="15">#REF!</definedName>
    <definedName name="Gabinete_lam._Galv._Pint._1_8x1_2x_6">#REF!</definedName>
    <definedName name="Gabinete_lam._Galv._Pint._1_8x1_2x_6_11">#REF!</definedName>
    <definedName name="gabinetefotolumiscentes">'[55]lista de MATERIALES'!$C$6</definedName>
    <definedName name="GAJ" localSheetId="13">#REF!</definedName>
    <definedName name="GAJ" localSheetId="15">#REF!</definedName>
    <definedName name="GAJ">#REF!</definedName>
    <definedName name="GANCHO" localSheetId="13">#REF!</definedName>
    <definedName name="GANCHO" localSheetId="15">#REF!</definedName>
    <definedName name="GANCHO">#REF!</definedName>
    <definedName name="GAS" localSheetId="13">[13]Tablas!#REF!</definedName>
    <definedName name="GAS" localSheetId="15">[13]Tablas!#REF!</definedName>
    <definedName name="GAS">[13]Tablas!#REF!</definedName>
    <definedName name="GASOLINA" localSheetId="13">#REF!</definedName>
    <definedName name="GASOLINA" localSheetId="15">#REF!</definedName>
    <definedName name="GASOLINA">#REF!</definedName>
    <definedName name="GASOLINA_CORRIENTE" localSheetId="13">#REF!</definedName>
    <definedName name="GASOLINA_CORRIENTE" localSheetId="15">#REF!</definedName>
    <definedName name="GASOLINA_CORRIENTE">#REF!</definedName>
    <definedName name="GASTOS_GENERALES" localSheetId="13">'[128]Precios E'!#REF!</definedName>
    <definedName name="GASTOS_GENERALES" localSheetId="15">'[128]Precios E'!#REF!</definedName>
    <definedName name="GASTOS_GENERALES">'[128]Precios E'!#REF!</definedName>
    <definedName name="gb" localSheetId="13">#REF!</definedName>
    <definedName name="gb" localSheetId="15">#REF!</definedName>
    <definedName name="gb">#REF!</definedName>
    <definedName name="gba" localSheetId="13" hidden="1">{#N/A,#N/A,FALSE,"orthoflow";#N/A,#N/A,FALSE,"Miscelaneos";#N/A,#N/A,FALSE,"Instrumentacio";#N/A,#N/A,FALSE,"Electrico";#N/A,#N/A,FALSE,"Valv. Seguridad"}</definedName>
    <definedName name="gba" localSheetId="15" hidden="1">{#N/A,#N/A,FALSE,"orthoflow";#N/A,#N/A,FALSE,"Miscelaneos";#N/A,#N/A,FALSE,"Instrumentacio";#N/A,#N/A,FALSE,"Electrico";#N/A,#N/A,FALSE,"Valv. Seguridad"}</definedName>
    <definedName name="gba" localSheetId="12" hidden="1">{#N/A,#N/A,FALSE,"orthoflow";#N/A,#N/A,FALSE,"Miscelaneos";#N/A,#N/A,FALSE,"Instrumentacio";#N/A,#N/A,FALSE,"Electrico";#N/A,#N/A,FALSE,"Valv. Seguridad"}</definedName>
    <definedName name="gba" hidden="1">{#N/A,#N/A,FALSE,"orthoflow";#N/A,#N/A,FALSE,"Miscelaneos";#N/A,#N/A,FALSE,"Instrumentacio";#N/A,#N/A,FALSE,"Electrico";#N/A,#N/A,FALSE,"Valv. Seguridad"}</definedName>
    <definedName name="gbac" localSheetId="13" hidden="1">{#N/A,#N/A,FALSE,"Estatico";#N/A,#N/A,FALSE,"Tuberia";#N/A,#N/A,FALSE,"Instrumentación";#N/A,#N/A,FALSE,"Mecanica";#N/A,#N/A,FALSE,"Electrico";#N/A,#N/A,FALSE,"Ofic.Civiles"}</definedName>
    <definedName name="gbac" localSheetId="15" hidden="1">{#N/A,#N/A,FALSE,"Estatico";#N/A,#N/A,FALSE,"Tuberia";#N/A,#N/A,FALSE,"Instrumentación";#N/A,#N/A,FALSE,"Mecanica";#N/A,#N/A,FALSE,"Electrico";#N/A,#N/A,FALSE,"Ofic.Civiles"}</definedName>
    <definedName name="gbac" localSheetId="12" hidden="1">{#N/A,#N/A,FALSE,"Estatico";#N/A,#N/A,FALSE,"Tuberia";#N/A,#N/A,FALSE,"Instrumentación";#N/A,#N/A,FALSE,"Mecanica";#N/A,#N/A,FALSE,"Electrico";#N/A,#N/A,FALSE,"Ofic.Civiles"}</definedName>
    <definedName name="gbac" hidden="1">{#N/A,#N/A,FALSE,"Estatico";#N/A,#N/A,FALSE,"Tuberia";#N/A,#N/A,FALSE,"Instrumentación";#N/A,#N/A,FALSE,"Mecanica";#N/A,#N/A,FALSE,"Electrico";#N/A,#N/A,FALSE,"Ofic.Civiles"}</definedName>
    <definedName name="gbbfghghj" localSheetId="13" hidden="1">{"TAB1",#N/A,TRUE,"GENERAL";"TAB2",#N/A,TRUE,"GENERAL";"TAB3",#N/A,TRUE,"GENERAL";"TAB4",#N/A,TRUE,"GENERAL";"TAB5",#N/A,TRUE,"GENERAL"}</definedName>
    <definedName name="gbbfghghj" localSheetId="15" hidden="1">{"TAB1",#N/A,TRUE,"GENERAL";"TAB2",#N/A,TRUE,"GENERAL";"TAB3",#N/A,TRUE,"GENERAL";"TAB4",#N/A,TRUE,"GENERAL";"TAB5",#N/A,TRUE,"GENERAL"}</definedName>
    <definedName name="gbbfghghj" localSheetId="12" hidden="1">{"TAB1",#N/A,TRUE,"GENERAL";"TAB2",#N/A,TRUE,"GENERAL";"TAB3",#N/A,TRUE,"GENERAL";"TAB4",#N/A,TRUE,"GENERAL";"TAB5",#N/A,TRUE,"GENERAL"}</definedName>
    <definedName name="gbbfghghj" localSheetId="3" hidden="1">{"TAB1",#N/A,TRUE,"GENERAL";"TAB2",#N/A,TRUE,"GENERAL";"TAB3",#N/A,TRUE,"GENERAL";"TAB4",#N/A,TRUE,"GENERAL";"TAB5",#N/A,TRUE,"GENERAL"}</definedName>
    <definedName name="gbbfghghj" hidden="1">{"TAB1",#N/A,TRUE,"GENERAL";"TAB2",#N/A,TRUE,"GENERAL";"TAB3",#N/A,TRUE,"GENERAL";"TAB4",#N/A,TRUE,"GENERAL";"TAB5",#N/A,TRUE,"GENERAL"}</definedName>
    <definedName name="gc">#REF!</definedName>
    <definedName name="GCB" localSheetId="13">[12]Tablas!#REF!</definedName>
    <definedName name="GCB" localSheetId="15">[12]Tablas!#REF!</definedName>
    <definedName name="GCB">[12]Tablas!#REF!</definedName>
    <definedName name="GCI" localSheetId="13">[13]Tablas!#REF!</definedName>
    <definedName name="GCI" localSheetId="15">[13]Tablas!#REF!</definedName>
    <definedName name="GCI">[13]Tablas!#REF!</definedName>
    <definedName name="GCN">[13]Tablas!#REF!</definedName>
    <definedName name="GCP">[13]Tablas!#REF!</definedName>
    <definedName name="gd" localSheetId="13">#REF!</definedName>
    <definedName name="gd" localSheetId="15">#REF!</definedName>
    <definedName name="gd">#REF!</definedName>
    <definedName name="gdj" localSheetId="13">#REF!</definedName>
    <definedName name="gdj" localSheetId="15">#REF!</definedName>
    <definedName name="gdj">#REF!</definedName>
    <definedName name="GDN" localSheetId="13">[13]Tablas!#REF!</definedName>
    <definedName name="GDN" localSheetId="15">[13]Tablas!#REF!</definedName>
    <definedName name="GDN">[13]Tablas!#REF!</definedName>
    <definedName name="GDR" localSheetId="13">[13]Tablas!#REF!</definedName>
    <definedName name="GDR" localSheetId="15">[13]Tablas!#REF!</definedName>
    <definedName name="GDR">[13]Tablas!#REF!</definedName>
    <definedName name="gdt" localSheetId="13" hidden="1">{"TAB1",#N/A,TRUE,"GENERAL";"TAB2",#N/A,TRUE,"GENERAL";"TAB3",#N/A,TRUE,"GENERAL";"TAB4",#N/A,TRUE,"GENERAL";"TAB5",#N/A,TRUE,"GENERAL"}</definedName>
    <definedName name="gdt" localSheetId="15" hidden="1">{"TAB1",#N/A,TRUE,"GENERAL";"TAB2",#N/A,TRUE,"GENERAL";"TAB3",#N/A,TRUE,"GENERAL";"TAB4",#N/A,TRUE,"GENERAL";"TAB5",#N/A,TRUE,"GENERAL"}</definedName>
    <definedName name="gdt" localSheetId="12" hidden="1">{"TAB1",#N/A,TRUE,"GENERAL";"TAB2",#N/A,TRUE,"GENERAL";"TAB3",#N/A,TRUE,"GENERAL";"TAB4",#N/A,TRUE,"GENERAL";"TAB5",#N/A,TRUE,"GENERAL"}</definedName>
    <definedName name="gdt" localSheetId="3" hidden="1">{"TAB1",#N/A,TRUE,"GENERAL";"TAB2",#N/A,TRUE,"GENERAL";"TAB3",#N/A,TRUE,"GENERAL";"TAB4",#N/A,TRUE,"GENERAL";"TAB5",#N/A,TRUE,"GENERAL"}</definedName>
    <definedName name="gdt" hidden="1">{"TAB1",#N/A,TRUE,"GENERAL";"TAB2",#N/A,TRUE,"GENERAL";"TAB3",#N/A,TRUE,"GENERAL";"TAB4",#N/A,TRUE,"GENERAL";"TAB5",#N/A,TRUE,"GENERAL"}</definedName>
    <definedName name="GEA">[13]Tablas!#REF!</definedName>
    <definedName name="GEA1_1">[13]Tablas!#REF!</definedName>
    <definedName name="GEA1_1_1">[13]Tablas!#REF!</definedName>
    <definedName name="GEA1_1_10">[13]Tablas!#REF!</definedName>
    <definedName name="GEA1_1_2">[13]Tablas!#REF!</definedName>
    <definedName name="GEA1_1_3">[13]Tablas!#REF!</definedName>
    <definedName name="GEA1_1_4">[13]Tablas!#REF!</definedName>
    <definedName name="GEA1_1_5">[13]Tablas!#REF!</definedName>
    <definedName name="GEA1_1_6">[13]Tablas!#REF!</definedName>
    <definedName name="GEA1_1_7">[13]Tablas!#REF!</definedName>
    <definedName name="GEA1_1_8">[13]Tablas!#REF!</definedName>
    <definedName name="GEA1_1_9">[13]Tablas!#REF!</definedName>
    <definedName name="GEA1_2">[13]Tablas!#REF!</definedName>
    <definedName name="GEA1_3">[13]Tablas!#REF!</definedName>
    <definedName name="GEA1_4">[13]Tablas!#REF!</definedName>
    <definedName name="GEC">[13]Tablas!#REF!</definedName>
    <definedName name="GEC_ON_DAPIAY" localSheetId="13">#REF!</definedName>
    <definedName name="GEC_ON_DAPIAY" localSheetId="15">#REF!</definedName>
    <definedName name="GEC_ON_DAPIAY">#REF!</definedName>
    <definedName name="GEC_ON_GER" localSheetId="13">#REF!</definedName>
    <definedName name="GEC_ON_GER" localSheetId="15">#REF!</definedName>
    <definedName name="GEC_ON_GER">#REF!</definedName>
    <definedName name="geg" localSheetId="13" hidden="1">{"via1",#N/A,TRUE,"general";"via2",#N/A,TRUE,"general";"via3",#N/A,TRUE,"general"}</definedName>
    <definedName name="geg" localSheetId="15" hidden="1">{"via1",#N/A,TRUE,"general";"via2",#N/A,TRUE,"general";"via3",#N/A,TRUE,"general"}</definedName>
    <definedName name="geg" localSheetId="12" hidden="1">{"via1",#N/A,TRUE,"general";"via2",#N/A,TRUE,"general";"via3",#N/A,TRUE,"general"}</definedName>
    <definedName name="geg" localSheetId="3" hidden="1">{"via1",#N/A,TRUE,"general";"via2",#N/A,TRUE,"general";"via3",#N/A,TRUE,"general"}</definedName>
    <definedName name="geg" hidden="1">{"via1",#N/A,TRUE,"general";"via2",#N/A,TRUE,"general";"via3",#N/A,TRUE,"general"}</definedName>
    <definedName name="GENERAL" localSheetId="13">#REF!</definedName>
    <definedName name="GENERAL" localSheetId="15">#REF!</definedName>
    <definedName name="GENERAL">#REF!</definedName>
    <definedName name="GENERAL1" localSheetId="13">#REF!</definedName>
    <definedName name="GENERAL1" localSheetId="15">#REF!</definedName>
    <definedName name="GENERAL1">#REF!</definedName>
    <definedName name="Generales" localSheetId="13">#REF!</definedName>
    <definedName name="Generales" localSheetId="15">#REF!</definedName>
    <definedName name="Generales">#REF!</definedName>
    <definedName name="Geotex">#REF!</definedName>
    <definedName name="GERENCIA">#REF!</definedName>
    <definedName name="GERENCIA1">#REF!</definedName>
    <definedName name="GERENCIA2">#REF!</definedName>
    <definedName name="Gerente">[67]EMPRESA!$F$12</definedName>
    <definedName name="gerg" localSheetId="13" hidden="1">{"TAB1",#N/A,TRUE,"GENERAL";"TAB2",#N/A,TRUE,"GENERAL";"TAB3",#N/A,TRUE,"GENERAL";"TAB4",#N/A,TRUE,"GENERAL";"TAB5",#N/A,TRUE,"GENERAL"}</definedName>
    <definedName name="gerg" localSheetId="15" hidden="1">{"TAB1",#N/A,TRUE,"GENERAL";"TAB2",#N/A,TRUE,"GENERAL";"TAB3",#N/A,TRUE,"GENERAL";"TAB4",#N/A,TRUE,"GENERAL";"TAB5",#N/A,TRUE,"GENERAL"}</definedName>
    <definedName name="gerg" localSheetId="12" hidden="1">{"TAB1",#N/A,TRUE,"GENERAL";"TAB2",#N/A,TRUE,"GENERAL";"TAB3",#N/A,TRUE,"GENERAL";"TAB4",#N/A,TRUE,"GENERAL";"TAB5",#N/A,TRUE,"GENERAL"}</definedName>
    <definedName name="gerg" localSheetId="3" hidden="1">{"TAB1",#N/A,TRUE,"GENERAL";"TAB2",#N/A,TRUE,"GENERAL";"TAB3",#N/A,TRUE,"GENERAL";"TAB4",#N/A,TRUE,"GENERAL";"TAB5",#N/A,TRUE,"GENERAL"}</definedName>
    <definedName name="gerg" hidden="1">{"TAB1",#N/A,TRUE,"GENERAL";"TAB2",#N/A,TRUE,"GENERAL";"TAB3",#N/A,TRUE,"GENERAL";"TAB4",#N/A,TRUE,"GENERAL";"TAB5",#N/A,TRUE,"GENERAL"}</definedName>
    <definedName name="gerg54" localSheetId="13" hidden="1">{"via1",#N/A,TRUE,"general";"via2",#N/A,TRUE,"general";"via3",#N/A,TRUE,"general"}</definedName>
    <definedName name="gerg54" localSheetId="15" hidden="1">{"via1",#N/A,TRUE,"general";"via2",#N/A,TRUE,"general";"via3",#N/A,TRUE,"general"}</definedName>
    <definedName name="gerg54" localSheetId="12" hidden="1">{"via1",#N/A,TRUE,"general";"via2",#N/A,TRUE,"general";"via3",#N/A,TRUE,"general"}</definedName>
    <definedName name="gerg54" localSheetId="3" hidden="1">{"via1",#N/A,TRUE,"general";"via2",#N/A,TRUE,"general";"via3",#N/A,TRUE,"general"}</definedName>
    <definedName name="gerg54" hidden="1">{"via1",#N/A,TRUE,"general";"via2",#N/A,TRUE,"general";"via3",#N/A,TRUE,"general"}</definedName>
    <definedName name="gergew" localSheetId="13" hidden="1">{"TAB1",#N/A,TRUE,"GENERAL";"TAB2",#N/A,TRUE,"GENERAL";"TAB3",#N/A,TRUE,"GENERAL";"TAB4",#N/A,TRUE,"GENERAL";"TAB5",#N/A,TRUE,"GENERAL"}</definedName>
    <definedName name="gergew" localSheetId="15" hidden="1">{"TAB1",#N/A,TRUE,"GENERAL";"TAB2",#N/A,TRUE,"GENERAL";"TAB3",#N/A,TRUE,"GENERAL";"TAB4",#N/A,TRUE,"GENERAL";"TAB5",#N/A,TRUE,"GENERAL"}</definedName>
    <definedName name="gergew" localSheetId="12" hidden="1">{"TAB1",#N/A,TRUE,"GENERAL";"TAB2",#N/A,TRUE,"GENERAL";"TAB3",#N/A,TRUE,"GENERAL";"TAB4",#N/A,TRUE,"GENERAL";"TAB5",#N/A,TRUE,"GENERAL"}</definedName>
    <definedName name="gergew" localSheetId="3" hidden="1">{"TAB1",#N/A,TRUE,"GENERAL";"TAB2",#N/A,TRUE,"GENERAL";"TAB3",#N/A,TRUE,"GENERAL";"TAB4",#N/A,TRUE,"GENERAL";"TAB5",#N/A,TRUE,"GENERAL"}</definedName>
    <definedName name="gergew" hidden="1">{"TAB1",#N/A,TRUE,"GENERAL";"TAB2",#N/A,TRUE,"GENERAL";"TAB3",#N/A,TRUE,"GENERAL";"TAB4",#N/A,TRUE,"GENERAL";"TAB5",#N/A,TRUE,"GENERAL"}</definedName>
    <definedName name="gergw" localSheetId="13" hidden="1">{"TAB1",#N/A,TRUE,"GENERAL";"TAB2",#N/A,TRUE,"GENERAL";"TAB3",#N/A,TRUE,"GENERAL";"TAB4",#N/A,TRUE,"GENERAL";"TAB5",#N/A,TRUE,"GENERAL"}</definedName>
    <definedName name="gergw" localSheetId="15" hidden="1">{"TAB1",#N/A,TRUE,"GENERAL";"TAB2",#N/A,TRUE,"GENERAL";"TAB3",#N/A,TRUE,"GENERAL";"TAB4",#N/A,TRUE,"GENERAL";"TAB5",#N/A,TRUE,"GENERAL"}</definedName>
    <definedName name="gergw" localSheetId="12" hidden="1">{"TAB1",#N/A,TRUE,"GENERAL";"TAB2",#N/A,TRUE,"GENERAL";"TAB3",#N/A,TRUE,"GENERAL";"TAB4",#N/A,TRUE,"GENERAL";"TAB5",#N/A,TRUE,"GENERAL"}</definedName>
    <definedName name="gergw" localSheetId="3" hidden="1">{"TAB1",#N/A,TRUE,"GENERAL";"TAB2",#N/A,TRUE,"GENERAL";"TAB3",#N/A,TRUE,"GENERAL";"TAB4",#N/A,TRUE,"GENERAL";"TAB5",#N/A,TRUE,"GENERAL"}</definedName>
    <definedName name="gergw" hidden="1">{"TAB1",#N/A,TRUE,"GENERAL";"TAB2",#N/A,TRUE,"GENERAL";"TAB3",#N/A,TRUE,"GENERAL";"TAB4",#N/A,TRUE,"GENERAL";"TAB5",#N/A,TRUE,"GENERAL"}</definedName>
    <definedName name="gf">#REF!</definedName>
    <definedName name="gfd" localSheetId="13" hidden="1">{"TAB1",#N/A,TRUE,"GENERAL";"TAB2",#N/A,TRUE,"GENERAL";"TAB3",#N/A,TRUE,"GENERAL";"TAB4",#N/A,TRUE,"GENERAL";"TAB5",#N/A,TRUE,"GENERAL"}</definedName>
    <definedName name="gfd" localSheetId="15" hidden="1">{"TAB1",#N/A,TRUE,"GENERAL";"TAB2",#N/A,TRUE,"GENERAL";"TAB3",#N/A,TRUE,"GENERAL";"TAB4",#N/A,TRUE,"GENERAL";"TAB5",#N/A,TRUE,"GENERAL"}</definedName>
    <definedName name="gfd" localSheetId="12" hidden="1">{"TAB1",#N/A,TRUE,"GENERAL";"TAB2",#N/A,TRUE,"GENERAL";"TAB3",#N/A,TRUE,"GENERAL";"TAB4",#N/A,TRUE,"GENERAL";"TAB5",#N/A,TRUE,"GENERAL"}</definedName>
    <definedName name="gfd" localSheetId="3" hidden="1">{"TAB1",#N/A,TRUE,"GENERAL";"TAB2",#N/A,TRUE,"GENERAL";"TAB3",#N/A,TRUE,"GENERAL";"TAB4",#N/A,TRUE,"GENERAL";"TAB5",#N/A,TRUE,"GENERAL"}</definedName>
    <definedName name="gfd" hidden="1">{"TAB1",#N/A,TRUE,"GENERAL";"TAB2",#N/A,TRUE,"GENERAL";"TAB3",#N/A,TRUE,"GENERAL";"TAB4",#N/A,TRUE,"GENERAL";"TAB5",#N/A,TRUE,"GENERAL"}</definedName>
    <definedName name="gfdg" localSheetId="13" hidden="1">{"via1",#N/A,TRUE,"general";"via2",#N/A,TRUE,"general";"via3",#N/A,TRUE,"general"}</definedName>
    <definedName name="gfdg" localSheetId="15" hidden="1">{"via1",#N/A,TRUE,"general";"via2",#N/A,TRUE,"general";"via3",#N/A,TRUE,"general"}</definedName>
    <definedName name="gfdg" localSheetId="12" hidden="1">{"via1",#N/A,TRUE,"general";"via2",#N/A,TRUE,"general";"via3",#N/A,TRUE,"general"}</definedName>
    <definedName name="gfdg" localSheetId="3" hidden="1">{"via1",#N/A,TRUE,"general";"via2",#N/A,TRUE,"general";"via3",#N/A,TRUE,"general"}</definedName>
    <definedName name="gfdg" hidden="1">{"via1",#N/A,TRUE,"general";"via2",#N/A,TRUE,"general";"via3",#N/A,TRUE,"general"}</definedName>
    <definedName name="gffgfhhf" localSheetId="13" hidden="1">{#N/A,#N/A,TRUE,"INGENIERIA";#N/A,#N/A,TRUE,"COMPRAS";#N/A,#N/A,TRUE,"DIRECCION";#N/A,#N/A,TRUE,"RESUMEN"}</definedName>
    <definedName name="gffgfhhf" localSheetId="15" hidden="1">{#N/A,#N/A,TRUE,"INGENIERIA";#N/A,#N/A,TRUE,"COMPRAS";#N/A,#N/A,TRUE,"DIRECCION";#N/A,#N/A,TRUE,"RESUMEN"}</definedName>
    <definedName name="gffgfhhf" localSheetId="12" hidden="1">{#N/A,#N/A,TRUE,"INGENIERIA";#N/A,#N/A,TRUE,"COMPRAS";#N/A,#N/A,TRUE,"DIRECCION";#N/A,#N/A,TRUE,"RESUMEN"}</definedName>
    <definedName name="gffgfhhf" hidden="1">{#N/A,#N/A,TRUE,"INGENIERIA";#N/A,#N/A,TRUE,"COMPRAS";#N/A,#N/A,TRUE,"DIRECCION";#N/A,#N/A,TRUE,"RESUMEN"}</definedName>
    <definedName name="gfgfgr" localSheetId="13" hidden="1">{"via1",#N/A,TRUE,"general";"via2",#N/A,TRUE,"general";"via3",#N/A,TRUE,"general"}</definedName>
    <definedName name="gfgfgr" localSheetId="15" hidden="1">{"via1",#N/A,TRUE,"general";"via2",#N/A,TRUE,"general";"via3",#N/A,TRUE,"general"}</definedName>
    <definedName name="gfgfgr" localSheetId="12" hidden="1">{"via1",#N/A,TRUE,"general";"via2",#N/A,TRUE,"general";"via3",#N/A,TRUE,"general"}</definedName>
    <definedName name="gfgfgr" localSheetId="3" hidden="1">{"via1",#N/A,TRUE,"general";"via2",#N/A,TRUE,"general";"via3",#N/A,TRUE,"general"}</definedName>
    <definedName name="gfgfgr" hidden="1">{"via1",#N/A,TRUE,"general";"via2",#N/A,TRUE,"general";"via3",#N/A,TRUE,"general"}</definedName>
    <definedName name="gfhf" localSheetId="13" hidden="1">{"via1",#N/A,TRUE,"general";"via2",#N/A,TRUE,"general";"via3",#N/A,TRUE,"general"}</definedName>
    <definedName name="gfhf" localSheetId="15" hidden="1">{"via1",#N/A,TRUE,"general";"via2",#N/A,TRUE,"general";"via3",#N/A,TRUE,"general"}</definedName>
    <definedName name="gfhf" localSheetId="12" hidden="1">{"via1",#N/A,TRUE,"general";"via2",#N/A,TRUE,"general";"via3",#N/A,TRUE,"general"}</definedName>
    <definedName name="gfhf" localSheetId="3" hidden="1">{"via1",#N/A,TRUE,"general";"via2",#N/A,TRUE,"general";"via3",#N/A,TRUE,"general"}</definedName>
    <definedName name="gfhf" hidden="1">{"via1",#N/A,TRUE,"general";"via2",#N/A,TRUE,"general";"via3",#N/A,TRUE,"general"}</definedName>
    <definedName name="gfhfdh" localSheetId="13" hidden="1">{"TAB1",#N/A,TRUE,"GENERAL";"TAB2",#N/A,TRUE,"GENERAL";"TAB3",#N/A,TRUE,"GENERAL";"TAB4",#N/A,TRUE,"GENERAL";"TAB5",#N/A,TRUE,"GENERAL"}</definedName>
    <definedName name="gfhfdh" localSheetId="15" hidden="1">{"TAB1",#N/A,TRUE,"GENERAL";"TAB2",#N/A,TRUE,"GENERAL";"TAB3",#N/A,TRUE,"GENERAL";"TAB4",#N/A,TRUE,"GENERAL";"TAB5",#N/A,TRUE,"GENERAL"}</definedName>
    <definedName name="gfhfdh" localSheetId="12" hidden="1">{"TAB1",#N/A,TRUE,"GENERAL";"TAB2",#N/A,TRUE,"GENERAL";"TAB3",#N/A,TRUE,"GENERAL";"TAB4",#N/A,TRUE,"GENERAL";"TAB5",#N/A,TRUE,"GENERAL"}</definedName>
    <definedName name="gfhfdh" localSheetId="3" hidden="1">{"TAB1",#N/A,TRUE,"GENERAL";"TAB2",#N/A,TRUE,"GENERAL";"TAB3",#N/A,TRUE,"GENERAL";"TAB4",#N/A,TRUE,"GENERAL";"TAB5",#N/A,TRUE,"GENERAL"}</definedName>
    <definedName name="gfhfdh" hidden="1">{"TAB1",#N/A,TRUE,"GENERAL";"TAB2",#N/A,TRUE,"GENERAL";"TAB3",#N/A,TRUE,"GENERAL";"TAB4",#N/A,TRUE,"GENERAL";"TAB5",#N/A,TRUE,"GENERAL"}</definedName>
    <definedName name="gfhgfh" localSheetId="13" hidden="1">{"TAB1",#N/A,TRUE,"GENERAL";"TAB2",#N/A,TRUE,"GENERAL";"TAB3",#N/A,TRUE,"GENERAL";"TAB4",#N/A,TRUE,"GENERAL";"TAB5",#N/A,TRUE,"GENERAL"}</definedName>
    <definedName name="gfhgfh" localSheetId="15" hidden="1">{"TAB1",#N/A,TRUE,"GENERAL";"TAB2",#N/A,TRUE,"GENERAL";"TAB3",#N/A,TRUE,"GENERAL";"TAB4",#N/A,TRUE,"GENERAL";"TAB5",#N/A,TRUE,"GENERAL"}</definedName>
    <definedName name="gfhgfh" localSheetId="12" hidden="1">{"TAB1",#N/A,TRUE,"GENERAL";"TAB2",#N/A,TRUE,"GENERAL";"TAB3",#N/A,TRUE,"GENERAL";"TAB4",#N/A,TRUE,"GENERAL";"TAB5",#N/A,TRUE,"GENERAL"}</definedName>
    <definedName name="gfhgfh" localSheetId="3" hidden="1">{"TAB1",#N/A,TRUE,"GENERAL";"TAB2",#N/A,TRUE,"GENERAL";"TAB3",#N/A,TRUE,"GENERAL";"TAB4",#N/A,TRUE,"GENERAL";"TAB5",#N/A,TRUE,"GENERAL"}</definedName>
    <definedName name="gfhgfh" hidden="1">{"TAB1",#N/A,TRUE,"GENERAL";"TAB2",#N/A,TRUE,"GENERAL";"TAB3",#N/A,TRUE,"GENERAL";"TAB4",#N/A,TRUE,"GENERAL";"TAB5",#N/A,TRUE,"GENERAL"}</definedName>
    <definedName name="GFJHGJ" localSheetId="13" hidden="1">{"TAB1",#N/A,TRUE,"GENERAL";"TAB2",#N/A,TRUE,"GENERAL";"TAB3",#N/A,TRUE,"GENERAL";"TAB4",#N/A,TRUE,"GENERAL";"TAB5",#N/A,TRUE,"GENERAL"}</definedName>
    <definedName name="GFJHGJ" localSheetId="15" hidden="1">{"TAB1",#N/A,TRUE,"GENERAL";"TAB2",#N/A,TRUE,"GENERAL";"TAB3",#N/A,TRUE,"GENERAL";"TAB4",#N/A,TRUE,"GENERAL";"TAB5",#N/A,TRUE,"GENERAL"}</definedName>
    <definedName name="GFJHGJ" localSheetId="12" hidden="1">{"TAB1",#N/A,TRUE,"GENERAL";"TAB2",#N/A,TRUE,"GENERAL";"TAB3",#N/A,TRUE,"GENERAL";"TAB4",#N/A,TRUE,"GENERAL";"TAB5",#N/A,TRUE,"GENERAL"}</definedName>
    <definedName name="GFJHGJ" localSheetId="3" hidden="1">{"TAB1",#N/A,TRUE,"GENERAL";"TAB2",#N/A,TRUE,"GENERAL";"TAB3",#N/A,TRUE,"GENERAL";"TAB4",#N/A,TRUE,"GENERAL";"TAB5",#N/A,TRUE,"GENERAL"}</definedName>
    <definedName name="GFJHGJ" hidden="1">{"TAB1",#N/A,TRUE,"GENERAL";"TAB2",#N/A,TRUE,"GENERAL";"TAB3",#N/A,TRUE,"GENERAL";"TAB4",#N/A,TRUE,"GENERAL";"TAB5",#N/A,TRUE,"GENERAL"}</definedName>
    <definedName name="gfjjh" localSheetId="13" hidden="1">{"via1",#N/A,TRUE,"general";"via2",#N/A,TRUE,"general";"via3",#N/A,TRUE,"general"}</definedName>
    <definedName name="gfjjh" localSheetId="15" hidden="1">{"via1",#N/A,TRUE,"general";"via2",#N/A,TRUE,"general";"via3",#N/A,TRUE,"general"}</definedName>
    <definedName name="gfjjh" localSheetId="12" hidden="1">{"via1",#N/A,TRUE,"general";"via2",#N/A,TRUE,"general";"via3",#N/A,TRUE,"general"}</definedName>
    <definedName name="gfjjh" localSheetId="3" hidden="1">{"via1",#N/A,TRUE,"general";"via2",#N/A,TRUE,"general";"via3",#N/A,TRUE,"general"}</definedName>
    <definedName name="gfjjh" hidden="1">{"via1",#N/A,TRUE,"general";"via2",#N/A,TRUE,"general";"via3",#N/A,TRUE,"general"}</definedName>
    <definedName name="GFN">[13]Tablas!#REF!</definedName>
    <definedName name="gft" localSheetId="13">#REF!</definedName>
    <definedName name="gft" localSheetId="15">#REF!</definedName>
    <definedName name="gft">#REF!</definedName>
    <definedName name="gfutyj6" localSheetId="13" hidden="1">{"via1",#N/A,TRUE,"general";"via2",#N/A,TRUE,"general";"via3",#N/A,TRUE,"general"}</definedName>
    <definedName name="gfutyj6" localSheetId="15" hidden="1">{"via1",#N/A,TRUE,"general";"via2",#N/A,TRUE,"general";"via3",#N/A,TRUE,"general"}</definedName>
    <definedName name="gfutyj6" localSheetId="12" hidden="1">{"via1",#N/A,TRUE,"general";"via2",#N/A,TRUE,"general";"via3",#N/A,TRUE,"general"}</definedName>
    <definedName name="gfutyj6" localSheetId="3" hidden="1">{"via1",#N/A,TRUE,"general";"via2",#N/A,TRUE,"general";"via3",#N/A,TRUE,"general"}</definedName>
    <definedName name="gfutyj6" hidden="1">{"via1",#N/A,TRUE,"general";"via2",#N/A,TRUE,"general";"via3",#N/A,TRUE,"general"}</definedName>
    <definedName name="gg" localSheetId="13" hidden="1">{"TAB1",#N/A,TRUE,"GENERAL";"TAB2",#N/A,TRUE,"GENERAL";"TAB3",#N/A,TRUE,"GENERAL";"TAB4",#N/A,TRUE,"GENERAL";"TAB5",#N/A,TRUE,"GENERAL"}</definedName>
    <definedName name="gg" localSheetId="15" hidden="1">{"TAB1",#N/A,TRUE,"GENERAL";"TAB2",#N/A,TRUE,"GENERAL";"TAB3",#N/A,TRUE,"GENERAL";"TAB4",#N/A,TRUE,"GENERAL";"TAB5",#N/A,TRUE,"GENERAL"}</definedName>
    <definedName name="gg" localSheetId="12" hidden="1">{"TAB1",#N/A,TRUE,"GENERAL";"TAB2",#N/A,TRUE,"GENERAL";"TAB3",#N/A,TRUE,"GENERAL";"TAB4",#N/A,TRUE,"GENERAL";"TAB5",#N/A,TRUE,"GENERAL"}</definedName>
    <definedName name="gg" localSheetId="3" hidden="1">{"TAB1",#N/A,TRUE,"GENERAL";"TAB2",#N/A,TRUE,"GENERAL";"TAB3",#N/A,TRUE,"GENERAL";"TAB4",#N/A,TRUE,"GENERAL";"TAB5",#N/A,TRUE,"GENERAL"}</definedName>
    <definedName name="gg" hidden="1">{"TAB1",#N/A,TRUE,"GENERAL";"TAB2",#N/A,TRUE,"GENERAL";"TAB3",#N/A,TRUE,"GENERAL";"TAB4",#N/A,TRUE,"GENERAL";"TAB5",#N/A,TRUE,"GENERAL"}</definedName>
    <definedName name="ggdr" localSheetId="13" hidden="1">{"via1",#N/A,TRUE,"general";"via2",#N/A,TRUE,"general";"via3",#N/A,TRUE,"general"}</definedName>
    <definedName name="ggdr" localSheetId="15" hidden="1">{"via1",#N/A,TRUE,"general";"via2",#N/A,TRUE,"general";"via3",#N/A,TRUE,"general"}</definedName>
    <definedName name="ggdr" localSheetId="12" hidden="1">{"via1",#N/A,TRUE,"general";"via2",#N/A,TRUE,"general";"via3",#N/A,TRUE,"general"}</definedName>
    <definedName name="ggdr" localSheetId="3" hidden="1">{"via1",#N/A,TRUE,"general";"via2",#N/A,TRUE,"general";"via3",#N/A,TRUE,"general"}</definedName>
    <definedName name="ggdr" hidden="1">{"via1",#N/A,TRUE,"general";"via2",#N/A,TRUE,"general";"via3",#N/A,TRUE,"general"}</definedName>
    <definedName name="ggerg" localSheetId="13" hidden="1">{"TAB1",#N/A,TRUE,"GENERAL";"TAB2",#N/A,TRUE,"GENERAL";"TAB3",#N/A,TRUE,"GENERAL";"TAB4",#N/A,TRUE,"GENERAL";"TAB5",#N/A,TRUE,"GENERAL"}</definedName>
    <definedName name="ggerg" localSheetId="15" hidden="1">{"TAB1",#N/A,TRUE,"GENERAL";"TAB2",#N/A,TRUE,"GENERAL";"TAB3",#N/A,TRUE,"GENERAL";"TAB4",#N/A,TRUE,"GENERAL";"TAB5",#N/A,TRUE,"GENERAL"}</definedName>
    <definedName name="ggerg" localSheetId="12" hidden="1">{"TAB1",#N/A,TRUE,"GENERAL";"TAB2",#N/A,TRUE,"GENERAL";"TAB3",#N/A,TRUE,"GENERAL";"TAB4",#N/A,TRUE,"GENERAL";"TAB5",#N/A,TRUE,"GENERAL"}</definedName>
    <definedName name="ggerg" localSheetId="3" hidden="1">{"TAB1",#N/A,TRUE,"GENERAL";"TAB2",#N/A,TRUE,"GENERAL";"TAB3",#N/A,TRUE,"GENERAL";"TAB4",#N/A,TRUE,"GENERAL";"TAB5",#N/A,TRUE,"GENERAL"}</definedName>
    <definedName name="ggerg" hidden="1">{"TAB1",#N/A,TRUE,"GENERAL";"TAB2",#N/A,TRUE,"GENERAL";"TAB3",#N/A,TRUE,"GENERAL";"TAB4",#N/A,TRUE,"GENERAL";"TAB5",#N/A,TRUE,"GENERAL"}</definedName>
    <definedName name="GGG" localSheetId="13">'AIU '!ERR</definedName>
    <definedName name="GGG" localSheetId="15">'AIU  (2)'!ERR</definedName>
    <definedName name="GGG" localSheetId="12">'Analisis Mano Obra'!ERR</definedName>
    <definedName name="GGG">[0]!ERR</definedName>
    <definedName name="GGG_10">#N/A</definedName>
    <definedName name="GGG_3">#N/A</definedName>
    <definedName name="GGG_4">#N/A</definedName>
    <definedName name="GGG_5">#N/A</definedName>
    <definedName name="GGG_6">#N/A</definedName>
    <definedName name="GGG_7">#N/A</definedName>
    <definedName name="GGG_8">#N/A</definedName>
    <definedName name="GGG_9">#N/A</definedName>
    <definedName name="gggb" localSheetId="13" hidden="1">{"TAB1",#N/A,TRUE,"GENERAL";"TAB2",#N/A,TRUE,"GENERAL";"TAB3",#N/A,TRUE,"GENERAL";"TAB4",#N/A,TRUE,"GENERAL";"TAB5",#N/A,TRUE,"GENERAL"}</definedName>
    <definedName name="gggb" localSheetId="15" hidden="1">{"TAB1",#N/A,TRUE,"GENERAL";"TAB2",#N/A,TRUE,"GENERAL";"TAB3",#N/A,TRUE,"GENERAL";"TAB4",#N/A,TRUE,"GENERAL";"TAB5",#N/A,TRUE,"GENERAL"}</definedName>
    <definedName name="gggb" localSheetId="12" hidden="1">{"TAB1",#N/A,TRUE,"GENERAL";"TAB2",#N/A,TRUE,"GENERAL";"TAB3",#N/A,TRUE,"GENERAL";"TAB4",#N/A,TRUE,"GENERAL";"TAB5",#N/A,TRUE,"GENERAL"}</definedName>
    <definedName name="gggb" localSheetId="3" hidden="1">{"TAB1",#N/A,TRUE,"GENERAL";"TAB2",#N/A,TRUE,"GENERAL";"TAB3",#N/A,TRUE,"GENERAL";"TAB4",#N/A,TRUE,"GENERAL";"TAB5",#N/A,TRUE,"GENERAL"}</definedName>
    <definedName name="gggb" hidden="1">{"TAB1",#N/A,TRUE,"GENERAL";"TAB2",#N/A,TRUE,"GENERAL";"TAB3",#N/A,TRUE,"GENERAL";"TAB4",#N/A,TRUE,"GENERAL";"TAB5",#N/A,TRUE,"GENERAL"}</definedName>
    <definedName name="gggg" localSheetId="13" hidden="1">{"via1",#N/A,TRUE,"general";"via2",#N/A,TRUE,"general";"via3",#N/A,TRUE,"general"}</definedName>
    <definedName name="gggg" localSheetId="15" hidden="1">{"via1",#N/A,TRUE,"general";"via2",#N/A,TRUE,"general";"via3",#N/A,TRUE,"general"}</definedName>
    <definedName name="gggg" localSheetId="12" hidden="1">{"via1",#N/A,TRUE,"general";"via2",#N/A,TRUE,"general";"via3",#N/A,TRUE,"general"}</definedName>
    <definedName name="gggg" localSheetId="3" hidden="1">{"via1",#N/A,TRUE,"general";"via2",#N/A,TRUE,"general";"via3",#N/A,TRUE,"general"}</definedName>
    <definedName name="gggg" hidden="1">{"via1",#N/A,TRUE,"general";"via2",#N/A,TRUE,"general";"via3",#N/A,TRUE,"general"}</definedName>
    <definedName name="ggggd" localSheetId="13" hidden="1">{"TAB1",#N/A,TRUE,"GENERAL";"TAB2",#N/A,TRUE,"GENERAL";"TAB3",#N/A,TRUE,"GENERAL";"TAB4",#N/A,TRUE,"GENERAL";"TAB5",#N/A,TRUE,"GENERAL"}</definedName>
    <definedName name="ggggd" localSheetId="15" hidden="1">{"TAB1",#N/A,TRUE,"GENERAL";"TAB2",#N/A,TRUE,"GENERAL";"TAB3",#N/A,TRUE,"GENERAL";"TAB4",#N/A,TRUE,"GENERAL";"TAB5",#N/A,TRUE,"GENERAL"}</definedName>
    <definedName name="ggggd" localSheetId="12" hidden="1">{"TAB1",#N/A,TRUE,"GENERAL";"TAB2",#N/A,TRUE,"GENERAL";"TAB3",#N/A,TRUE,"GENERAL";"TAB4",#N/A,TRUE,"GENERAL";"TAB5",#N/A,TRUE,"GENERAL"}</definedName>
    <definedName name="ggggd" localSheetId="3" hidden="1">{"TAB1",#N/A,TRUE,"GENERAL";"TAB2",#N/A,TRUE,"GENERAL";"TAB3",#N/A,TRUE,"GENERAL";"TAB4",#N/A,TRUE,"GENERAL";"TAB5",#N/A,TRUE,"GENERAL"}</definedName>
    <definedName name="ggggd" hidden="1">{"TAB1",#N/A,TRUE,"GENERAL";"TAB2",#N/A,TRUE,"GENERAL";"TAB3",#N/A,TRUE,"GENERAL";"TAB4",#N/A,TRUE,"GENERAL";"TAB5",#N/A,TRUE,"GENERAL"}</definedName>
    <definedName name="gggggt" localSheetId="13" hidden="1">{"via1",#N/A,TRUE,"general";"via2",#N/A,TRUE,"general";"via3",#N/A,TRUE,"general"}</definedName>
    <definedName name="gggggt" localSheetId="15" hidden="1">{"via1",#N/A,TRUE,"general";"via2",#N/A,TRUE,"general";"via3",#N/A,TRUE,"general"}</definedName>
    <definedName name="gggggt" localSheetId="12" hidden="1">{"via1",#N/A,TRUE,"general";"via2",#N/A,TRUE,"general";"via3",#N/A,TRUE,"general"}</definedName>
    <definedName name="gggggt" localSheetId="3" hidden="1">{"via1",#N/A,TRUE,"general";"via2",#N/A,TRUE,"general";"via3",#N/A,TRUE,"general"}</definedName>
    <definedName name="gggggt" hidden="1">{"via1",#N/A,TRUE,"general";"via2",#N/A,TRUE,"general";"via3",#N/A,TRUE,"general"}</definedName>
    <definedName name="gggghn" localSheetId="13" hidden="1">{"TAB1",#N/A,TRUE,"GENERAL";"TAB2",#N/A,TRUE,"GENERAL";"TAB3",#N/A,TRUE,"GENERAL";"TAB4",#N/A,TRUE,"GENERAL";"TAB5",#N/A,TRUE,"GENERAL"}</definedName>
    <definedName name="gggghn" localSheetId="15" hidden="1">{"TAB1",#N/A,TRUE,"GENERAL";"TAB2",#N/A,TRUE,"GENERAL";"TAB3",#N/A,TRUE,"GENERAL";"TAB4",#N/A,TRUE,"GENERAL";"TAB5",#N/A,TRUE,"GENERAL"}</definedName>
    <definedName name="gggghn" localSheetId="12" hidden="1">{"TAB1",#N/A,TRUE,"GENERAL";"TAB2",#N/A,TRUE,"GENERAL";"TAB3",#N/A,TRUE,"GENERAL";"TAB4",#N/A,TRUE,"GENERAL";"TAB5",#N/A,TRUE,"GENERAL"}</definedName>
    <definedName name="gggghn" localSheetId="3" hidden="1">{"TAB1",#N/A,TRUE,"GENERAL";"TAB2",#N/A,TRUE,"GENERAL";"TAB3",#N/A,TRUE,"GENERAL";"TAB4",#N/A,TRUE,"GENERAL";"TAB5",#N/A,TRUE,"GENERAL"}</definedName>
    <definedName name="gggghn" hidden="1">{"TAB1",#N/A,TRUE,"GENERAL";"TAB2",#N/A,TRUE,"GENERAL";"TAB3",#N/A,TRUE,"GENERAL";"TAB4",#N/A,TRUE,"GENERAL";"TAB5",#N/A,TRUE,"GENERAL"}</definedName>
    <definedName name="ggggt" localSheetId="13" hidden="1">{"TAB1",#N/A,TRUE,"GENERAL";"TAB2",#N/A,TRUE,"GENERAL";"TAB3",#N/A,TRUE,"GENERAL";"TAB4",#N/A,TRUE,"GENERAL";"TAB5",#N/A,TRUE,"GENERAL"}</definedName>
    <definedName name="ggggt" localSheetId="15" hidden="1">{"TAB1",#N/A,TRUE,"GENERAL";"TAB2",#N/A,TRUE,"GENERAL";"TAB3",#N/A,TRUE,"GENERAL";"TAB4",#N/A,TRUE,"GENERAL";"TAB5",#N/A,TRUE,"GENERAL"}</definedName>
    <definedName name="ggggt" localSheetId="12" hidden="1">{"TAB1",#N/A,TRUE,"GENERAL";"TAB2",#N/A,TRUE,"GENERAL";"TAB3",#N/A,TRUE,"GENERAL";"TAB4",#N/A,TRUE,"GENERAL";"TAB5",#N/A,TRUE,"GENERAL"}</definedName>
    <definedName name="ggggt" localSheetId="3" hidden="1">{"TAB1",#N/A,TRUE,"GENERAL";"TAB2",#N/A,TRUE,"GENERAL";"TAB3",#N/A,TRUE,"GENERAL";"TAB4",#N/A,TRUE,"GENERAL";"TAB5",#N/A,TRUE,"GENERAL"}</definedName>
    <definedName name="ggggt" hidden="1">{"TAB1",#N/A,TRUE,"GENERAL";"TAB2",#N/A,TRUE,"GENERAL";"TAB3",#N/A,TRUE,"GENERAL";"TAB4",#N/A,TRUE,"GENERAL";"TAB5",#N/A,TRUE,"GENERAL"}</definedName>
    <definedName name="ggggy" localSheetId="13" hidden="1">{"TAB1",#N/A,TRUE,"GENERAL";"TAB2",#N/A,TRUE,"GENERAL";"TAB3",#N/A,TRUE,"GENERAL";"TAB4",#N/A,TRUE,"GENERAL";"TAB5",#N/A,TRUE,"GENERAL"}</definedName>
    <definedName name="ggggy" localSheetId="15" hidden="1">{"TAB1",#N/A,TRUE,"GENERAL";"TAB2",#N/A,TRUE,"GENERAL";"TAB3",#N/A,TRUE,"GENERAL";"TAB4",#N/A,TRUE,"GENERAL";"TAB5",#N/A,TRUE,"GENERAL"}</definedName>
    <definedName name="ggggy" localSheetId="12" hidden="1">{"TAB1",#N/A,TRUE,"GENERAL";"TAB2",#N/A,TRUE,"GENERAL";"TAB3",#N/A,TRUE,"GENERAL";"TAB4",#N/A,TRUE,"GENERAL";"TAB5",#N/A,TRUE,"GENERAL"}</definedName>
    <definedName name="ggggy" localSheetId="3" hidden="1">{"TAB1",#N/A,TRUE,"GENERAL";"TAB2",#N/A,TRUE,"GENERAL";"TAB3",#N/A,TRUE,"GENERAL";"TAB4",#N/A,TRUE,"GENERAL";"TAB5",#N/A,TRUE,"GENERAL"}</definedName>
    <definedName name="ggggy" hidden="1">{"TAB1",#N/A,TRUE,"GENERAL";"TAB2",#N/A,TRUE,"GENERAL";"TAB3",#N/A,TRUE,"GENERAL";"TAB4",#N/A,TRUE,"GENERAL";"TAB5",#N/A,TRUE,"GENERAL"}</definedName>
    <definedName name="gggmmc" localSheetId="13">#REF!</definedName>
    <definedName name="gggmmc" localSheetId="15">#REF!</definedName>
    <definedName name="gggmmc">#REF!</definedName>
    <definedName name="gggtgd" localSheetId="13" hidden="1">{"via1",#N/A,TRUE,"general";"via2",#N/A,TRUE,"general";"via3",#N/A,TRUE,"general"}</definedName>
    <definedName name="gggtgd" localSheetId="15" hidden="1">{"via1",#N/A,TRUE,"general";"via2",#N/A,TRUE,"general";"via3",#N/A,TRUE,"general"}</definedName>
    <definedName name="gggtgd" localSheetId="12" hidden="1">{"via1",#N/A,TRUE,"general";"via2",#N/A,TRUE,"general";"via3",#N/A,TRUE,"general"}</definedName>
    <definedName name="gggtgd" localSheetId="3" hidden="1">{"via1",#N/A,TRUE,"general";"via2",#N/A,TRUE,"general";"via3",#N/A,TRUE,"general"}</definedName>
    <definedName name="gggtgd" hidden="1">{"via1",#N/A,TRUE,"general";"via2",#N/A,TRUE,"general";"via3",#N/A,TRUE,"general"}</definedName>
    <definedName name="ggjgjkg" localSheetId="13" hidden="1">{#N/A,#N/A,TRUE,"1842CWN0"}</definedName>
    <definedName name="ggjgjkg" localSheetId="15" hidden="1">{#N/A,#N/A,TRUE,"1842CWN0"}</definedName>
    <definedName name="ggjgjkg" localSheetId="12" hidden="1">{#N/A,#N/A,TRUE,"1842CWN0"}</definedName>
    <definedName name="ggjgjkg" hidden="1">{#N/A,#N/A,TRUE,"1842CWN0"}</definedName>
    <definedName name="ggtgt" localSheetId="13" hidden="1">{"via1",#N/A,TRUE,"general";"via2",#N/A,TRUE,"general";"via3",#N/A,TRUE,"general"}</definedName>
    <definedName name="ggtgt" localSheetId="15" hidden="1">{"via1",#N/A,TRUE,"general";"via2",#N/A,TRUE,"general";"via3",#N/A,TRUE,"general"}</definedName>
    <definedName name="ggtgt" localSheetId="12" hidden="1">{"via1",#N/A,TRUE,"general";"via2",#N/A,TRUE,"general";"via3",#N/A,TRUE,"general"}</definedName>
    <definedName name="ggtgt" localSheetId="3" hidden="1">{"via1",#N/A,TRUE,"general";"via2",#N/A,TRUE,"general";"via3",#N/A,TRUE,"general"}</definedName>
    <definedName name="ggtgt" hidden="1">{"via1",#N/A,TRUE,"general";"via2",#N/A,TRUE,"general";"via3",#N/A,TRUE,"general"}</definedName>
    <definedName name="gh">#REF!</definedName>
    <definedName name="ghdghuy" localSheetId="13" hidden="1">{"via1",#N/A,TRUE,"general";"via2",#N/A,TRUE,"general";"via3",#N/A,TRUE,"general"}</definedName>
    <definedName name="ghdghuy" localSheetId="15" hidden="1">{"via1",#N/A,TRUE,"general";"via2",#N/A,TRUE,"general";"via3",#N/A,TRUE,"general"}</definedName>
    <definedName name="ghdghuy" localSheetId="12" hidden="1">{"via1",#N/A,TRUE,"general";"via2",#N/A,TRUE,"general";"via3",#N/A,TRUE,"general"}</definedName>
    <definedName name="ghdghuy" localSheetId="3" hidden="1">{"via1",#N/A,TRUE,"general";"via2",#N/A,TRUE,"general";"via3",#N/A,TRUE,"general"}</definedName>
    <definedName name="ghdghuy" hidden="1">{"via1",#N/A,TRUE,"general";"via2",#N/A,TRUE,"general";"via3",#N/A,TRUE,"general"}</definedName>
    <definedName name="GHDP" localSheetId="13" hidden="1">{"via1",#N/A,TRUE,"general";"via2",#N/A,TRUE,"general";"via3",#N/A,TRUE,"general"}</definedName>
    <definedName name="GHDP" localSheetId="15" hidden="1">{"via1",#N/A,TRUE,"general";"via2",#N/A,TRUE,"general";"via3",#N/A,TRUE,"general"}</definedName>
    <definedName name="GHDP" localSheetId="12" hidden="1">{"via1",#N/A,TRUE,"general";"via2",#N/A,TRUE,"general";"via3",#N/A,TRUE,"general"}</definedName>
    <definedName name="GHDP" localSheetId="3" hidden="1">{"via1",#N/A,TRUE,"general";"via2",#N/A,TRUE,"general";"via3",#N/A,TRUE,"general"}</definedName>
    <definedName name="GHDP" hidden="1">{"via1",#N/A,TRUE,"general";"via2",#N/A,TRUE,"general";"via3",#N/A,TRUE,"general"}</definedName>
    <definedName name="ghf">'[126]7422CW00'!#REF!</definedName>
    <definedName name="ghfg" localSheetId="13" hidden="1">{"via1",#N/A,TRUE,"general";"via2",#N/A,TRUE,"general";"via3",#N/A,TRUE,"general"}</definedName>
    <definedName name="ghfg" localSheetId="15" hidden="1">{"via1",#N/A,TRUE,"general";"via2",#N/A,TRUE,"general";"via3",#N/A,TRUE,"general"}</definedName>
    <definedName name="ghfg" localSheetId="12" hidden="1">{"via1",#N/A,TRUE,"general";"via2",#N/A,TRUE,"general";"via3",#N/A,TRUE,"general"}</definedName>
    <definedName name="ghfg" localSheetId="3" hidden="1">{"via1",#N/A,TRUE,"general";"via2",#N/A,TRUE,"general";"via3",#N/A,TRUE,"general"}</definedName>
    <definedName name="ghfg" hidden="1">{"via1",#N/A,TRUE,"general";"via2",#N/A,TRUE,"general";"via3",#N/A,TRUE,"general"}</definedName>
    <definedName name="ghghy" localSheetId="13">#REF!</definedName>
    <definedName name="ghghy" localSheetId="15">#REF!</definedName>
    <definedName name="ghghy">#REF!</definedName>
    <definedName name="ghjghj" localSheetId="13" hidden="1">{"TAB1",#N/A,TRUE,"GENERAL";"TAB2",#N/A,TRUE,"GENERAL";"TAB3",#N/A,TRUE,"GENERAL";"TAB4",#N/A,TRUE,"GENERAL";"TAB5",#N/A,TRUE,"GENERAL"}</definedName>
    <definedName name="ghjghj" localSheetId="15" hidden="1">{"TAB1",#N/A,TRUE,"GENERAL";"TAB2",#N/A,TRUE,"GENERAL";"TAB3",#N/A,TRUE,"GENERAL";"TAB4",#N/A,TRUE,"GENERAL";"TAB5",#N/A,TRUE,"GENERAL"}</definedName>
    <definedName name="ghjghj" localSheetId="12" hidden="1">{"TAB1",#N/A,TRUE,"GENERAL";"TAB2",#N/A,TRUE,"GENERAL";"TAB3",#N/A,TRUE,"GENERAL";"TAB4",#N/A,TRUE,"GENERAL";"TAB5",#N/A,TRUE,"GENERAL"}</definedName>
    <definedName name="ghjghj" localSheetId="3" hidden="1">{"TAB1",#N/A,TRUE,"GENERAL";"TAB2",#N/A,TRUE,"GENERAL";"TAB3",#N/A,TRUE,"GENERAL";"TAB4",#N/A,TRUE,"GENERAL";"TAB5",#N/A,TRUE,"GENERAL"}</definedName>
    <definedName name="ghjghj" hidden="1">{"TAB1",#N/A,TRUE,"GENERAL";"TAB2",#N/A,TRUE,"GENERAL";"TAB3",#N/A,TRUE,"GENERAL";"TAB4",#N/A,TRUE,"GENERAL";"TAB5",#N/A,TRUE,"GENERAL"}</definedName>
    <definedName name="GHKJHK" localSheetId="13" hidden="1">{"TAB1",#N/A,TRUE,"GENERAL";"TAB2",#N/A,TRUE,"GENERAL";"TAB3",#N/A,TRUE,"GENERAL";"TAB4",#N/A,TRUE,"GENERAL";"TAB5",#N/A,TRUE,"GENERAL"}</definedName>
    <definedName name="GHKJHK" localSheetId="15" hidden="1">{"TAB1",#N/A,TRUE,"GENERAL";"TAB2",#N/A,TRUE,"GENERAL";"TAB3",#N/A,TRUE,"GENERAL";"TAB4",#N/A,TRUE,"GENERAL";"TAB5",#N/A,TRUE,"GENERAL"}</definedName>
    <definedName name="GHKJHK" localSheetId="12" hidden="1">{"TAB1",#N/A,TRUE,"GENERAL";"TAB2",#N/A,TRUE,"GENERAL";"TAB3",#N/A,TRUE,"GENERAL";"TAB4",#N/A,TRUE,"GENERAL";"TAB5",#N/A,TRUE,"GENERAL"}</definedName>
    <definedName name="GHKJHK" localSheetId="3" hidden="1">{"TAB1",#N/A,TRUE,"GENERAL";"TAB2",#N/A,TRUE,"GENERAL";"TAB3",#N/A,TRUE,"GENERAL";"TAB4",#N/A,TRUE,"GENERAL";"TAB5",#N/A,TRUE,"GENERAL"}</definedName>
    <definedName name="GHKJHK" hidden="1">{"TAB1",#N/A,TRUE,"GENERAL";"TAB2",#N/A,TRUE,"GENERAL";"TAB3",#N/A,TRUE,"GENERAL";"TAB4",#N/A,TRUE,"GENERAL";"TAB5",#N/A,TRUE,"GENERAL"}</definedName>
    <definedName name="ghnbbfr" localSheetId="13" hidden="1">{#N/A,#N/A,TRUE,"1842CWN0"}</definedName>
    <definedName name="ghnbbfr" localSheetId="15" hidden="1">{#N/A,#N/A,TRUE,"1842CWN0"}</definedName>
    <definedName name="ghnbbfr" localSheetId="12" hidden="1">{#N/A,#N/A,TRUE,"1842CWN0"}</definedName>
    <definedName name="ghnbbfr" hidden="1">{#N/A,#N/A,TRUE,"1842CWN0"}</definedName>
    <definedName name="ghu">#REF!</definedName>
    <definedName name="ghy">#N/A</definedName>
    <definedName name="gj">#REF!</definedName>
    <definedName name="GJHVCB" localSheetId="13" hidden="1">{"TAB1",#N/A,TRUE,"GENERAL";"TAB2",#N/A,TRUE,"GENERAL";"TAB3",#N/A,TRUE,"GENERAL";"TAB4",#N/A,TRUE,"GENERAL";"TAB5",#N/A,TRUE,"GENERAL"}</definedName>
    <definedName name="GJHVCB" localSheetId="15" hidden="1">{"TAB1",#N/A,TRUE,"GENERAL";"TAB2",#N/A,TRUE,"GENERAL";"TAB3",#N/A,TRUE,"GENERAL";"TAB4",#N/A,TRUE,"GENERAL";"TAB5",#N/A,TRUE,"GENERAL"}</definedName>
    <definedName name="GJHVCB" localSheetId="12" hidden="1">{"TAB1",#N/A,TRUE,"GENERAL";"TAB2",#N/A,TRUE,"GENERAL";"TAB3",#N/A,TRUE,"GENERAL";"TAB4",#N/A,TRUE,"GENERAL";"TAB5",#N/A,TRUE,"GENERAL"}</definedName>
    <definedName name="GJHVCB" localSheetId="3" hidden="1">{"TAB1",#N/A,TRUE,"GENERAL";"TAB2",#N/A,TRUE,"GENERAL";"TAB3",#N/A,TRUE,"GENERAL";"TAB4",#N/A,TRUE,"GENERAL";"TAB5",#N/A,TRUE,"GENERAL"}</definedName>
    <definedName name="GJHVCB" hidden="1">{"TAB1",#N/A,TRUE,"GENERAL";"TAB2",#N/A,TRUE,"GENERAL";"TAB3",#N/A,TRUE,"GENERAL";"TAB4",#N/A,TRUE,"GENERAL";"TAB5",#N/A,TRUE,"GENERAL"}</definedName>
    <definedName name="gk" localSheetId="13" hidden="1">{"via1",#N/A,TRUE,"general";"via2",#N/A,TRUE,"general";"via3",#N/A,TRUE,"general"}</definedName>
    <definedName name="gk" localSheetId="15" hidden="1">{"via1",#N/A,TRUE,"general";"via2",#N/A,TRUE,"general";"via3",#N/A,TRUE,"general"}</definedName>
    <definedName name="gk" localSheetId="12" hidden="1">{"via1",#N/A,TRUE,"general";"via2",#N/A,TRUE,"general";"via3",#N/A,TRUE,"general"}</definedName>
    <definedName name="gk" localSheetId="3" hidden="1">{"via1",#N/A,TRUE,"general";"via2",#N/A,TRUE,"general";"via3",#N/A,TRUE,"general"}</definedName>
    <definedName name="gk" hidden="1">{"via1",#N/A,TRUE,"general";"via2",#N/A,TRUE,"general";"via3",#N/A,TRUE,"general"}</definedName>
    <definedName name="GKJDGDIJZ">"Imagen 3"</definedName>
    <definedName name="gl">#REF!</definedName>
    <definedName name="GMM_ON_ASO" localSheetId="13">[13]Tablas!#REF!</definedName>
    <definedName name="GMM_ON_ASO" localSheetId="15">[13]Tablas!#REF!</definedName>
    <definedName name="GMM_ON_ASO">[13]Tablas!#REF!</definedName>
    <definedName name="GMM_ON_DMARES" localSheetId="13">#REF!</definedName>
    <definedName name="GMM_ON_DMARES" localSheetId="15">#REF!</definedName>
    <definedName name="GMM_ON_DMARES">#REF!</definedName>
    <definedName name="GMM_ON_DRIO" localSheetId="13">#REF!</definedName>
    <definedName name="GMM_ON_DRIO" localSheetId="15">#REF!</definedName>
    <definedName name="GMM_ON_DRIO">#REF!</definedName>
    <definedName name="gmt" localSheetId="13">#REF!</definedName>
    <definedName name="gmt" localSheetId="15">#REF!</definedName>
    <definedName name="gmt">#REF!</definedName>
    <definedName name="gn">#REF!</definedName>
    <definedName name="gnm">#REF!</definedName>
    <definedName name="gñ">#REF!</definedName>
    <definedName name="GOR" localSheetId="13">#REF!</definedName>
    <definedName name="GOR" localSheetId="15">#REF!</definedName>
    <definedName name="GOR">#REF!</definedName>
    <definedName name="GOT" localSheetId="13">[13]Tablas!#REF!</definedName>
    <definedName name="GOT" localSheetId="15">[13]Tablas!#REF!</definedName>
    <definedName name="GOT">[13]Tablas!#REF!</definedName>
    <definedName name="gp" localSheetId="13">#REF!</definedName>
    <definedName name="gp" localSheetId="15">#REF!</definedName>
    <definedName name="gp">#REF!</definedName>
    <definedName name="GPO" localSheetId="13">[13]Tablas!#REF!</definedName>
    <definedName name="GPO" localSheetId="15">[13]Tablas!#REF!</definedName>
    <definedName name="GPO">[13]Tablas!#REF!</definedName>
    <definedName name="GPR" localSheetId="13">[13]Tablas!#REF!</definedName>
    <definedName name="GPR" localSheetId="15">[13]Tablas!#REF!</definedName>
    <definedName name="GPR">[13]Tablas!#REF!</definedName>
    <definedName name="GRAF1ANO" localSheetId="13" hidden="1">{"via1",#N/A,TRUE,"general";"via2",#N/A,TRUE,"general";"via3",#N/A,TRUE,"general"}</definedName>
    <definedName name="GRAF1ANO" localSheetId="15" hidden="1">{"via1",#N/A,TRUE,"general";"via2",#N/A,TRUE,"general";"via3",#N/A,TRUE,"general"}</definedName>
    <definedName name="GRAF1ANO" localSheetId="12" hidden="1">{"via1",#N/A,TRUE,"general";"via2",#N/A,TRUE,"general";"via3",#N/A,TRUE,"general"}</definedName>
    <definedName name="GRAF1ANO" localSheetId="3" hidden="1">{"via1",#N/A,TRUE,"general";"via2",#N/A,TRUE,"general";"via3",#N/A,TRUE,"general"}</definedName>
    <definedName name="GRAF1ANO" hidden="1">{"via1",#N/A,TRUE,"general";"via2",#N/A,TRUE,"general";"via3",#N/A,TRUE,"general"}</definedName>
    <definedName name="GRAF1AÑO" localSheetId="13" hidden="1">{"TAB1",#N/A,TRUE,"GENERAL";"TAB2",#N/A,TRUE,"GENERAL";"TAB3",#N/A,TRUE,"GENERAL";"TAB4",#N/A,TRUE,"GENERAL";"TAB5",#N/A,TRUE,"GENERAL"}</definedName>
    <definedName name="GRAF1AÑO" localSheetId="15" hidden="1">{"TAB1",#N/A,TRUE,"GENERAL";"TAB2",#N/A,TRUE,"GENERAL";"TAB3",#N/A,TRUE,"GENERAL";"TAB4",#N/A,TRUE,"GENERAL";"TAB5",#N/A,TRUE,"GENERAL"}</definedName>
    <definedName name="GRAF1AÑO" localSheetId="12" hidden="1">{"TAB1",#N/A,TRUE,"GENERAL";"TAB2",#N/A,TRUE,"GENERAL";"TAB3",#N/A,TRUE,"GENERAL";"TAB4",#N/A,TRUE,"GENERAL";"TAB5",#N/A,TRUE,"GENERAL"}</definedName>
    <definedName name="GRAF1AÑO" localSheetId="3" hidden="1">{"TAB1",#N/A,TRUE,"GENERAL";"TAB2",#N/A,TRUE,"GENERAL";"TAB3",#N/A,TRUE,"GENERAL";"TAB4",#N/A,TRUE,"GENERAL";"TAB5",#N/A,TRUE,"GENERAL"}</definedName>
    <definedName name="GRAF1AÑO" hidden="1">{"TAB1",#N/A,TRUE,"GENERAL";"TAB2",#N/A,TRUE,"GENERAL";"TAB3",#N/A,TRUE,"GENERAL";"TAB4",#N/A,TRUE,"GENERAL";"TAB5",#N/A,TRUE,"GENERAL"}</definedName>
    <definedName name="GRAF2" localSheetId="13">#REF!</definedName>
    <definedName name="GRAF2" localSheetId="15">#REF!</definedName>
    <definedName name="GRAF2">#REF!</definedName>
    <definedName name="GRAF3" localSheetId="13">#REF!</definedName>
    <definedName name="GRAF3" localSheetId="15">#REF!</definedName>
    <definedName name="GRAF3">#REF!</definedName>
    <definedName name="GRANIPLAST" localSheetId="13">#REF!</definedName>
    <definedName name="GRANIPLAST" localSheetId="15">#REF!</definedName>
    <definedName name="GRANIPLAST">#REF!</definedName>
    <definedName name="Graniplast_11">#REF!</definedName>
    <definedName name="GRANITO">#REF!</definedName>
    <definedName name="Granito_N_2">#REF!</definedName>
    <definedName name="Granito_N_2_11">#REF!</definedName>
    <definedName name="GRANO">#REF!</definedName>
    <definedName name="GRASA">#REF!</definedName>
    <definedName name="GRAVA_TRITURADA_.3_4" localSheetId="13">#REF!</definedName>
    <definedName name="GRAVA_TRITURADA_.3_4" localSheetId="15">#REF!</definedName>
    <definedName name="GRAVA_TRITURADA_.3_4">#REF!</definedName>
    <definedName name="GRAVILLA">[19]MAT!#REF!</definedName>
    <definedName name="GRC" localSheetId="13">[13]Tablas!#REF!</definedName>
    <definedName name="GRC" localSheetId="15">[13]Tablas!#REF!</definedName>
    <definedName name="GRC">[13]Tablas!#REF!</definedName>
    <definedName name="GRC_ON_ASO" localSheetId="13">[13]Tablas!#REF!</definedName>
    <definedName name="GRC_ON_ASO" localSheetId="15">[13]Tablas!#REF!</definedName>
    <definedName name="GRC_ON_ASO">[13]Tablas!#REF!</definedName>
    <definedName name="GRC_ON_DAPIAY" localSheetId="13">#REF!</definedName>
    <definedName name="GRC_ON_DAPIAY" localSheetId="15">#REF!</definedName>
    <definedName name="GRC_ON_DAPIAY">#REF!</definedName>
    <definedName name="GRC_ON_GER" localSheetId="13">#REF!</definedName>
    <definedName name="GRC_ON_GER" localSheetId="15">#REF!</definedName>
    <definedName name="GRC_ON_GER">#REF!</definedName>
    <definedName name="gregds" localSheetId="13" hidden="1">{"TAB1",#N/A,TRUE,"GENERAL";"TAB2",#N/A,TRUE,"GENERAL";"TAB3",#N/A,TRUE,"GENERAL";"TAB4",#N/A,TRUE,"GENERAL";"TAB5",#N/A,TRUE,"GENERAL"}</definedName>
    <definedName name="gregds" localSheetId="15" hidden="1">{"TAB1",#N/A,TRUE,"GENERAL";"TAB2",#N/A,TRUE,"GENERAL";"TAB3",#N/A,TRUE,"GENERAL";"TAB4",#N/A,TRUE,"GENERAL";"TAB5",#N/A,TRUE,"GENERAL"}</definedName>
    <definedName name="gregds" localSheetId="12" hidden="1">{"TAB1",#N/A,TRUE,"GENERAL";"TAB2",#N/A,TRUE,"GENERAL";"TAB3",#N/A,TRUE,"GENERAL";"TAB4",#N/A,TRUE,"GENERAL";"TAB5",#N/A,TRUE,"GENERAL"}</definedName>
    <definedName name="gregds" localSheetId="3" hidden="1">{"TAB1",#N/A,TRUE,"GENERAL";"TAB2",#N/A,TRUE,"GENERAL";"TAB3",#N/A,TRUE,"GENERAL";"TAB4",#N/A,TRUE,"GENERAL";"TAB5",#N/A,TRUE,"GENERAL"}</definedName>
    <definedName name="gregds" hidden="1">{"TAB1",#N/A,TRUE,"GENERAL";"TAB2",#N/A,TRUE,"GENERAL";"TAB3",#N/A,TRUE,"GENERAL";"TAB4",#N/A,TRUE,"GENERAL";"TAB5",#N/A,TRUE,"GENERAL"}</definedName>
    <definedName name="grehrtyh" localSheetId="13" hidden="1">{"TAB1",#N/A,TRUE,"GENERAL";"TAB2",#N/A,TRUE,"GENERAL";"TAB3",#N/A,TRUE,"GENERAL";"TAB4",#N/A,TRUE,"GENERAL";"TAB5",#N/A,TRUE,"GENERAL"}</definedName>
    <definedName name="grehrtyh" localSheetId="15" hidden="1">{"TAB1",#N/A,TRUE,"GENERAL";"TAB2",#N/A,TRUE,"GENERAL";"TAB3",#N/A,TRUE,"GENERAL";"TAB4",#N/A,TRUE,"GENERAL";"TAB5",#N/A,TRUE,"GENERAL"}</definedName>
    <definedName name="grehrtyh" localSheetId="12" hidden="1">{"TAB1",#N/A,TRUE,"GENERAL";"TAB2",#N/A,TRUE,"GENERAL";"TAB3",#N/A,TRUE,"GENERAL";"TAB4",#N/A,TRUE,"GENERAL";"TAB5",#N/A,TRUE,"GENERAL"}</definedName>
    <definedName name="grehrtyh" localSheetId="3" hidden="1">{"TAB1",#N/A,TRUE,"GENERAL";"TAB2",#N/A,TRUE,"GENERAL";"TAB3",#N/A,TRUE,"GENERAL";"TAB4",#N/A,TRUE,"GENERAL";"TAB5",#N/A,TRUE,"GENERAL"}</definedName>
    <definedName name="grehrtyh" hidden="1">{"TAB1",#N/A,TRUE,"GENERAL";"TAB2",#N/A,TRUE,"GENERAL";"TAB3",#N/A,TRUE,"GENERAL";"TAB4",#N/A,TRUE,"GENERAL";"TAB5",#N/A,TRUE,"GENERAL"}</definedName>
    <definedName name="grggwero" localSheetId="13" hidden="1">{"via1",#N/A,TRUE,"general";"via2",#N/A,TRUE,"general";"via3",#N/A,TRUE,"general"}</definedName>
    <definedName name="grggwero" localSheetId="15" hidden="1">{"via1",#N/A,TRUE,"general";"via2",#N/A,TRUE,"general";"via3",#N/A,TRUE,"general"}</definedName>
    <definedName name="grggwero" localSheetId="12" hidden="1">{"via1",#N/A,TRUE,"general";"via2",#N/A,TRUE,"general";"via3",#N/A,TRUE,"general"}</definedName>
    <definedName name="grggwero" localSheetId="3" hidden="1">{"via1",#N/A,TRUE,"general";"via2",#N/A,TRUE,"general";"via3",#N/A,TRUE,"general"}</definedName>
    <definedName name="grggwero" hidden="1">{"via1",#N/A,TRUE,"general";"via2",#N/A,TRUE,"general";"via3",#N/A,TRUE,"general"}</definedName>
    <definedName name="Grifería_Ducha">#REF!</definedName>
    <definedName name="Grifería_Ducha_11">#REF!</definedName>
    <definedName name="GRIFERIAS_ITEM">[52]Presupuesto!#REF!</definedName>
    <definedName name="grifolavamano">'[55]lista de MATERIALES'!$C$24</definedName>
    <definedName name="grl" localSheetId="13">#REF!</definedName>
    <definedName name="grl" localSheetId="15">#REF!</definedName>
    <definedName name="grl">#REF!</definedName>
    <definedName name="GRM">[13]Tablas!#REF!</definedName>
    <definedName name="GRM_ON_DMARES" localSheetId="13">#REF!</definedName>
    <definedName name="GRM_ON_DMARES" localSheetId="15">#REF!</definedName>
    <definedName name="GRM_ON_DMARES">#REF!</definedName>
    <definedName name="GRM_ON_DRIO" localSheetId="13">#REF!</definedName>
    <definedName name="GRM_ON_DRIO" localSheetId="15">#REF!</definedName>
    <definedName name="GRM_ON_DRIO">#REF!</definedName>
    <definedName name="GRN" localSheetId="13">[13]Tablas!#REF!</definedName>
    <definedName name="GRN" localSheetId="15">[13]Tablas!#REF!</definedName>
    <definedName name="GRN">[13]Tablas!#REF!</definedName>
    <definedName name="GRN_ON_ASO" localSheetId="13">[13]Tablas!#REF!</definedName>
    <definedName name="GRN_ON_ASO" localSheetId="15">[13]Tablas!#REF!</definedName>
    <definedName name="GRN_ON_ASO">[13]Tablas!#REF!</definedName>
    <definedName name="GRN_ON_DIREC" localSheetId="13">#REF!</definedName>
    <definedName name="GRN_ON_DIREC" localSheetId="15">#REF!</definedName>
    <definedName name="GRN_ON_DIREC">#REF!</definedName>
    <definedName name="GRS" localSheetId="13">[13]Tablas!#REF!</definedName>
    <definedName name="GRS" localSheetId="15">[13]Tablas!#REF!</definedName>
    <definedName name="GRS">[13]Tablas!#REF!</definedName>
    <definedName name="GRS_ON_ASO" localSheetId="13">[13]Tablas!#REF!</definedName>
    <definedName name="GRS_ON_ASO" localSheetId="15">[13]Tablas!#REF!</definedName>
    <definedName name="GRS_ON_ASO">[13]Tablas!#REF!</definedName>
    <definedName name="GRS_ON_DIREC" localSheetId="13">#REF!</definedName>
    <definedName name="GRS_ON_DIREC" localSheetId="15">#REF!</definedName>
    <definedName name="GRS_ON_DIREC">#REF!</definedName>
    <definedName name="GRS_ON_HUIL" localSheetId="13">#REF!</definedName>
    <definedName name="GRS_ON_HUIL" localSheetId="15">#REF!</definedName>
    <definedName name="GRS_ON_HUIL">#REF!</definedName>
    <definedName name="grtyerh" localSheetId="13" hidden="1">{"TAB1",#N/A,TRUE,"GENERAL";"TAB2",#N/A,TRUE,"GENERAL";"TAB3",#N/A,TRUE,"GENERAL";"TAB4",#N/A,TRUE,"GENERAL";"TAB5",#N/A,TRUE,"GENERAL"}</definedName>
    <definedName name="grtyerh" localSheetId="15" hidden="1">{"TAB1",#N/A,TRUE,"GENERAL";"TAB2",#N/A,TRUE,"GENERAL";"TAB3",#N/A,TRUE,"GENERAL";"TAB4",#N/A,TRUE,"GENERAL";"TAB5",#N/A,TRUE,"GENERAL"}</definedName>
    <definedName name="grtyerh" localSheetId="12" hidden="1">{"TAB1",#N/A,TRUE,"GENERAL";"TAB2",#N/A,TRUE,"GENERAL";"TAB3",#N/A,TRUE,"GENERAL";"TAB4",#N/A,TRUE,"GENERAL";"TAB5",#N/A,TRUE,"GENERAL"}</definedName>
    <definedName name="grtyerh" localSheetId="3" hidden="1">{"TAB1",#N/A,TRUE,"GENERAL";"TAB2",#N/A,TRUE,"GENERAL";"TAB3",#N/A,TRUE,"GENERAL";"TAB4",#N/A,TRUE,"GENERAL";"TAB5",#N/A,TRUE,"GENERAL"}</definedName>
    <definedName name="grtyerh" hidden="1">{"TAB1",#N/A,TRUE,"GENERAL";"TAB2",#N/A,TRUE,"GENERAL";"TAB3",#N/A,TRUE,"GENERAL";"TAB4",#N/A,TRUE,"GENERAL";"TAB5",#N/A,TRUE,"GENERAL"}</definedName>
    <definedName name="GRUPO1" localSheetId="13">#REF!</definedName>
    <definedName name="GRUPO1" localSheetId="15">#REF!</definedName>
    <definedName name="GRUPO1">#REF!</definedName>
    <definedName name="GRUPO123" localSheetId="13">#REF!</definedName>
    <definedName name="GRUPO123" localSheetId="15">#REF!</definedName>
    <definedName name="GRUPO123">#REF!</definedName>
    <definedName name="GRUPO13" localSheetId="13">#REF!</definedName>
    <definedName name="GRUPO13" localSheetId="15">#REF!</definedName>
    <definedName name="GRUPO13">#REF!</definedName>
    <definedName name="GRUPO2">#REF!</definedName>
    <definedName name="grupo3">[88]Hoja1!$F$6</definedName>
    <definedName name="grupo4">[88]Hoja1!$F$7</definedName>
    <definedName name="grupo5">[88]Hoja1!$F$10</definedName>
    <definedName name="grupo6">[88]Hoja1!$F$11</definedName>
    <definedName name="grupo7">[88]Hoja1!$F$12</definedName>
    <definedName name="grupo8">[88]Hoja1!$F$13</definedName>
    <definedName name="grupo9">[88]Hoja1!$F$14</definedName>
    <definedName name="GSDG" localSheetId="13" hidden="1">{"TAB1",#N/A,TRUE,"GENERAL";"TAB2",#N/A,TRUE,"GENERAL";"TAB3",#N/A,TRUE,"GENERAL";"TAB4",#N/A,TRUE,"GENERAL";"TAB5",#N/A,TRUE,"GENERAL"}</definedName>
    <definedName name="GSDG" localSheetId="15" hidden="1">{"TAB1",#N/A,TRUE,"GENERAL";"TAB2",#N/A,TRUE,"GENERAL";"TAB3",#N/A,TRUE,"GENERAL";"TAB4",#N/A,TRUE,"GENERAL";"TAB5",#N/A,TRUE,"GENERAL"}</definedName>
    <definedName name="GSDG" localSheetId="12" hidden="1">{"TAB1",#N/A,TRUE,"GENERAL";"TAB2",#N/A,TRUE,"GENERAL";"TAB3",#N/A,TRUE,"GENERAL";"TAB4",#N/A,TRUE,"GENERAL";"TAB5",#N/A,TRUE,"GENERAL"}</definedName>
    <definedName name="GSDG" localSheetId="3" hidden="1">{"TAB1",#N/A,TRUE,"GENERAL";"TAB2",#N/A,TRUE,"GENERAL";"TAB3",#N/A,TRUE,"GENERAL";"TAB4",#N/A,TRUE,"GENERAL";"TAB5",#N/A,TRUE,"GENERAL"}</definedName>
    <definedName name="GSDG" hidden="1">{"TAB1",#N/A,TRUE,"GENERAL";"TAB2",#N/A,TRUE,"GENERAL";"TAB3",#N/A,TRUE,"GENERAL";"TAB4",#N/A,TRUE,"GENERAL";"TAB5",#N/A,TRUE,"GENERAL"}</definedName>
    <definedName name="gsfsf" localSheetId="13" hidden="1">{"via1",#N/A,TRUE,"general";"via2",#N/A,TRUE,"general";"via3",#N/A,TRUE,"general"}</definedName>
    <definedName name="gsfsf" localSheetId="15" hidden="1">{"via1",#N/A,TRUE,"general";"via2",#N/A,TRUE,"general";"via3",#N/A,TRUE,"general"}</definedName>
    <definedName name="gsfsf" localSheetId="12" hidden="1">{"via1",#N/A,TRUE,"general";"via2",#N/A,TRUE,"general";"via3",#N/A,TRUE,"general"}</definedName>
    <definedName name="gsfsf" localSheetId="3" hidden="1">{"via1",#N/A,TRUE,"general";"via2",#N/A,TRUE,"general";"via3",#N/A,TRUE,"general"}</definedName>
    <definedName name="gsfsf" hidden="1">{"via1",#N/A,TRUE,"general";"via2",#N/A,TRUE,"general";"via3",#N/A,TRUE,"general"}</definedName>
    <definedName name="GT">[129]BASE!$C$4:$H$255</definedName>
    <definedName name="GTC" localSheetId="13">[13]Tablas!#REF!</definedName>
    <definedName name="GTC" localSheetId="15">[13]Tablas!#REF!</definedName>
    <definedName name="GTC">[13]Tablas!#REF!</definedName>
    <definedName name="GTE" localSheetId="13">[13]Tablas!#REF!</definedName>
    <definedName name="GTE" localSheetId="15">[13]Tablas!#REF!</definedName>
    <definedName name="GTE">[13]Tablas!#REF!</definedName>
    <definedName name="gtgt" localSheetId="13" hidden="1">{"via1",#N/A,TRUE,"general";"via2",#N/A,TRUE,"general";"via3",#N/A,TRUE,"general"}</definedName>
    <definedName name="gtgt" localSheetId="15" hidden="1">{"via1",#N/A,TRUE,"general";"via2",#N/A,TRUE,"general";"via3",#N/A,TRUE,"general"}</definedName>
    <definedName name="gtgt" localSheetId="12" hidden="1">{"via1",#N/A,TRUE,"general";"via2",#N/A,TRUE,"general";"via3",#N/A,TRUE,"general"}</definedName>
    <definedName name="gtgt" localSheetId="3" hidden="1">{"via1",#N/A,TRUE,"general";"via2",#N/A,TRUE,"general";"via3",#N/A,TRUE,"general"}</definedName>
    <definedName name="gtgt" hidden="1">{"via1",#N/A,TRUE,"general";"via2",#N/A,TRUE,"general";"via3",#N/A,TRUE,"general"}</definedName>
    <definedName name="gtgtg" localSheetId="13" hidden="1">{"via1",#N/A,TRUE,"general";"via2",#N/A,TRUE,"general";"via3",#N/A,TRUE,"general"}</definedName>
    <definedName name="gtgtg" localSheetId="15" hidden="1">{"via1",#N/A,TRUE,"general";"via2",#N/A,TRUE,"general";"via3",#N/A,TRUE,"general"}</definedName>
    <definedName name="gtgtg" localSheetId="12" hidden="1">{"via1",#N/A,TRUE,"general";"via2",#N/A,TRUE,"general";"via3",#N/A,TRUE,"general"}</definedName>
    <definedName name="gtgtg" localSheetId="3" hidden="1">{"via1",#N/A,TRUE,"general";"via2",#N/A,TRUE,"general";"via3",#N/A,TRUE,"general"}</definedName>
    <definedName name="gtgtg" hidden="1">{"via1",#N/A,TRUE,"general";"via2",#N/A,TRUE,"general";"via3",#N/A,TRUE,"general"}</definedName>
    <definedName name="gtgtgff" localSheetId="13" hidden="1">{"via1",#N/A,TRUE,"general";"via2",#N/A,TRUE,"general";"via3",#N/A,TRUE,"general"}</definedName>
    <definedName name="gtgtgff" localSheetId="15" hidden="1">{"via1",#N/A,TRUE,"general";"via2",#N/A,TRUE,"general";"via3",#N/A,TRUE,"general"}</definedName>
    <definedName name="gtgtgff" localSheetId="12" hidden="1">{"via1",#N/A,TRUE,"general";"via2",#N/A,TRUE,"general";"via3",#N/A,TRUE,"general"}</definedName>
    <definedName name="gtgtgff" localSheetId="3" hidden="1">{"via1",#N/A,TRUE,"general";"via2",#N/A,TRUE,"general";"via3",#N/A,TRUE,"general"}</definedName>
    <definedName name="gtgtgff" hidden="1">{"via1",#N/A,TRUE,"general";"via2",#N/A,TRUE,"general";"via3",#N/A,TRUE,"general"}</definedName>
    <definedName name="gtgtgyh" localSheetId="13" hidden="1">{"TAB1",#N/A,TRUE,"GENERAL";"TAB2",#N/A,TRUE,"GENERAL";"TAB3",#N/A,TRUE,"GENERAL";"TAB4",#N/A,TRUE,"GENERAL";"TAB5",#N/A,TRUE,"GENERAL"}</definedName>
    <definedName name="gtgtgyh" localSheetId="15" hidden="1">{"TAB1",#N/A,TRUE,"GENERAL";"TAB2",#N/A,TRUE,"GENERAL";"TAB3",#N/A,TRUE,"GENERAL";"TAB4",#N/A,TRUE,"GENERAL";"TAB5",#N/A,TRUE,"GENERAL"}</definedName>
    <definedName name="gtgtgyh" localSheetId="12" hidden="1">{"TAB1",#N/A,TRUE,"GENERAL";"TAB2",#N/A,TRUE,"GENERAL";"TAB3",#N/A,TRUE,"GENERAL";"TAB4",#N/A,TRUE,"GENERAL";"TAB5",#N/A,TRUE,"GENERAL"}</definedName>
    <definedName name="gtgtgyh" localSheetId="3" hidden="1">{"TAB1",#N/A,TRUE,"GENERAL";"TAB2",#N/A,TRUE,"GENERAL";"TAB3",#N/A,TRUE,"GENERAL";"TAB4",#N/A,TRUE,"GENERAL";"TAB5",#N/A,TRUE,"GENERAL"}</definedName>
    <definedName name="gtgtgyh" hidden="1">{"TAB1",#N/A,TRUE,"GENERAL";"TAB2",#N/A,TRUE,"GENERAL";"TAB3",#N/A,TRUE,"GENERAL";"TAB4",#N/A,TRUE,"GENERAL";"TAB5",#N/A,TRUE,"GENERAL"}</definedName>
    <definedName name="gtgth" localSheetId="13" hidden="1">{"TAB1",#N/A,TRUE,"GENERAL";"TAB2",#N/A,TRUE,"GENERAL";"TAB3",#N/A,TRUE,"GENERAL";"TAB4",#N/A,TRUE,"GENERAL";"TAB5",#N/A,TRUE,"GENERAL"}</definedName>
    <definedName name="gtgth" localSheetId="15" hidden="1">{"TAB1",#N/A,TRUE,"GENERAL";"TAB2",#N/A,TRUE,"GENERAL";"TAB3",#N/A,TRUE,"GENERAL";"TAB4",#N/A,TRUE,"GENERAL";"TAB5",#N/A,TRUE,"GENERAL"}</definedName>
    <definedName name="gtgth" localSheetId="12" hidden="1">{"TAB1",#N/A,TRUE,"GENERAL";"TAB2",#N/A,TRUE,"GENERAL";"TAB3",#N/A,TRUE,"GENERAL";"TAB4",#N/A,TRUE,"GENERAL";"TAB5",#N/A,TRUE,"GENERAL"}</definedName>
    <definedName name="gtgth" localSheetId="3" hidden="1">{"TAB1",#N/A,TRUE,"GENERAL";"TAB2",#N/A,TRUE,"GENERAL";"TAB3",#N/A,TRUE,"GENERAL";"TAB4",#N/A,TRUE,"GENERAL";"TAB5",#N/A,TRUE,"GENERAL"}</definedName>
    <definedName name="gtgth" hidden="1">{"TAB1",#N/A,TRUE,"GENERAL";"TAB2",#N/A,TRUE,"GENERAL";"TAB3",#N/A,TRUE,"GENERAL";"TAB4",#N/A,TRUE,"GENERAL";"TAB5",#N/A,TRUE,"GENERAL"}</definedName>
    <definedName name="GTI">#REF!</definedName>
    <definedName name="GTO_ADMON" localSheetId="13">#REF!</definedName>
    <definedName name="GTO_ADMON" localSheetId="15">#REF!</definedName>
    <definedName name="GTO_ADMON">#REF!</definedName>
    <definedName name="GTO_INVEST" localSheetId="13">#REF!</definedName>
    <definedName name="GTO_INVEST" localSheetId="15">#REF!</definedName>
    <definedName name="GTO_INVEST">#REF!</definedName>
    <definedName name="GTO_OPERA" localSheetId="13">#REF!</definedName>
    <definedName name="GTO_OPERA" localSheetId="15">#REF!</definedName>
    <definedName name="GTO_OPERA">#REF!</definedName>
    <definedName name="GTP" localSheetId="13">[13]Tablas!#REF!</definedName>
    <definedName name="GTP" localSheetId="15">[13]Tablas!#REF!</definedName>
    <definedName name="GTP">[13]Tablas!#REF!</definedName>
    <definedName name="GTRE" localSheetId="13">#REF!</definedName>
    <definedName name="GTRE" localSheetId="15">#REF!</definedName>
    <definedName name="GTRE">#REF!</definedName>
    <definedName name="GUADUA__TACO__2.50_3M" localSheetId="13">#REF!</definedName>
    <definedName name="GUADUA__TACO__2.50_3M" localSheetId="15">#REF!</definedName>
    <definedName name="GUADUA__TACO__2.50_3M">#REF!</definedName>
    <definedName name="Guarda_camilla_en_acero_inox.h_0_9" localSheetId="13">#REF!</definedName>
    <definedName name="Guarda_camilla_en_acero_inox.h_0_9" localSheetId="15">#REF!</definedName>
    <definedName name="Guarda_camilla_en_acero_inox.h_0_9">#REF!</definedName>
    <definedName name="Guarda_camilla_en_acero_inox.h_0_9_11">#REF!</definedName>
    <definedName name="Guarda_camilla_en_madera_h__0_90_m">#REF!</definedName>
    <definedName name="Guarda_camilla_en_madera_h__0_90_m_11">#REF!</definedName>
    <definedName name="guardacamilla">'[55]lista de MATERIALES'!$C$26</definedName>
    <definedName name="gv" localSheetId="13">#REF!</definedName>
    <definedName name="gv" localSheetId="15">#REF!</definedName>
    <definedName name="gv">#REF!</definedName>
    <definedName name="gy" localSheetId="13">#REF!</definedName>
    <definedName name="gy" localSheetId="15">#REF!</definedName>
    <definedName name="gy">#REF!</definedName>
    <definedName name="h">[130]perfil!$AG$10:$AG$111</definedName>
    <definedName name="H.M." localSheetId="13">#REF!</definedName>
    <definedName name="H.M." localSheetId="15">#REF!</definedName>
    <definedName name="H.M.">#REF!</definedName>
    <definedName name="H_pump" localSheetId="13">#REF!</definedName>
    <definedName name="H_pump" localSheetId="15">#REF!</definedName>
    <definedName name="H_pump">#REF!</definedName>
    <definedName name="h9h" localSheetId="13" hidden="1">{"via1",#N/A,TRUE,"general";"via2",#N/A,TRUE,"general";"via3",#N/A,TRUE,"general"}</definedName>
    <definedName name="h9h" localSheetId="15" hidden="1">{"via1",#N/A,TRUE,"general";"via2",#N/A,TRUE,"general";"via3",#N/A,TRUE,"general"}</definedName>
    <definedName name="h9h" localSheetId="12" hidden="1">{"via1",#N/A,TRUE,"general";"via2",#N/A,TRUE,"general";"via3",#N/A,TRUE,"general"}</definedName>
    <definedName name="h9h" localSheetId="3" hidden="1">{"via1",#N/A,TRUE,"general";"via2",#N/A,TRUE,"general";"via3",#N/A,TRUE,"general"}</definedName>
    <definedName name="h9h" hidden="1">{"via1",#N/A,TRUE,"general";"via2",#N/A,TRUE,"general";"via3",#N/A,TRUE,"general"}</definedName>
    <definedName name="ha">#REF!</definedName>
    <definedName name="Hazards" localSheetId="13">#REF!</definedName>
    <definedName name="Hazards" localSheetId="15">#REF!</definedName>
    <definedName name="Hazards">#REF!</definedName>
    <definedName name="hbfdhrw" localSheetId="13" hidden="1">{"TAB1",#N/A,TRUE,"GENERAL";"TAB2",#N/A,TRUE,"GENERAL";"TAB3",#N/A,TRUE,"GENERAL";"TAB4",#N/A,TRUE,"GENERAL";"TAB5",#N/A,TRUE,"GENERAL"}</definedName>
    <definedName name="hbfdhrw" localSheetId="15" hidden="1">{"TAB1",#N/A,TRUE,"GENERAL";"TAB2",#N/A,TRUE,"GENERAL";"TAB3",#N/A,TRUE,"GENERAL";"TAB4",#N/A,TRUE,"GENERAL";"TAB5",#N/A,TRUE,"GENERAL"}</definedName>
    <definedName name="hbfdhrw" localSheetId="12" hidden="1">{"TAB1",#N/A,TRUE,"GENERAL";"TAB2",#N/A,TRUE,"GENERAL";"TAB3",#N/A,TRUE,"GENERAL";"TAB4",#N/A,TRUE,"GENERAL";"TAB5",#N/A,TRUE,"GENERAL"}</definedName>
    <definedName name="hbfdhrw" localSheetId="3" hidden="1">{"TAB1",#N/A,TRUE,"GENERAL";"TAB2",#N/A,TRUE,"GENERAL";"TAB3",#N/A,TRUE,"GENERAL";"TAB4",#N/A,TRUE,"GENERAL";"TAB5",#N/A,TRUE,"GENERAL"}</definedName>
    <definedName name="hbfdhrw" hidden="1">{"TAB1",#N/A,TRUE,"GENERAL";"TAB2",#N/A,TRUE,"GENERAL";"TAB3",#N/A,TRUE,"GENERAL";"TAB4",#N/A,TRUE,"GENERAL";"TAB5",#N/A,TRUE,"GENERAL"}</definedName>
    <definedName name="HBULDOZER">#REF!</definedName>
    <definedName name="Hcunetas">'[98]Listado de Obras de Arte La Ye'!$CS$1:$CX$2</definedName>
    <definedName name="hdfh" localSheetId="13" hidden="1">{"via1",#N/A,TRUE,"general";"via2",#N/A,TRUE,"general";"via3",#N/A,TRUE,"general"}</definedName>
    <definedName name="hdfh" localSheetId="15" hidden="1">{"via1",#N/A,TRUE,"general";"via2",#N/A,TRUE,"general";"via3",#N/A,TRUE,"general"}</definedName>
    <definedName name="hdfh" localSheetId="12" hidden="1">{"via1",#N/A,TRUE,"general";"via2",#N/A,TRUE,"general";"via3",#N/A,TRUE,"general"}</definedName>
    <definedName name="hdfh" localSheetId="3" hidden="1">{"via1",#N/A,TRUE,"general";"via2",#N/A,TRUE,"general";"via3",#N/A,TRUE,"general"}</definedName>
    <definedName name="hdfh" hidden="1">{"via1",#N/A,TRUE,"general";"via2",#N/A,TRUE,"general";"via3",#N/A,TRUE,"general"}</definedName>
    <definedName name="hdfh4" localSheetId="13" hidden="1">{"TAB1",#N/A,TRUE,"GENERAL";"TAB2",#N/A,TRUE,"GENERAL";"TAB3",#N/A,TRUE,"GENERAL";"TAB4",#N/A,TRUE,"GENERAL";"TAB5",#N/A,TRUE,"GENERAL"}</definedName>
    <definedName name="hdfh4" localSheetId="15" hidden="1">{"TAB1",#N/A,TRUE,"GENERAL";"TAB2",#N/A,TRUE,"GENERAL";"TAB3",#N/A,TRUE,"GENERAL";"TAB4",#N/A,TRUE,"GENERAL";"TAB5",#N/A,TRUE,"GENERAL"}</definedName>
    <definedName name="hdfh4" localSheetId="12" hidden="1">{"TAB1",#N/A,TRUE,"GENERAL";"TAB2",#N/A,TRUE,"GENERAL";"TAB3",#N/A,TRUE,"GENERAL";"TAB4",#N/A,TRUE,"GENERAL";"TAB5",#N/A,TRUE,"GENERAL"}</definedName>
    <definedName name="hdfh4" localSheetId="3" hidden="1">{"TAB1",#N/A,TRUE,"GENERAL";"TAB2",#N/A,TRUE,"GENERAL";"TAB3",#N/A,TRUE,"GENERAL";"TAB4",#N/A,TRUE,"GENERAL";"TAB5",#N/A,TRUE,"GENERAL"}</definedName>
    <definedName name="hdfh4" hidden="1">{"TAB1",#N/A,TRUE,"GENERAL";"TAB2",#N/A,TRUE,"GENERAL";"TAB3",#N/A,TRUE,"GENERAL";"TAB4",#N/A,TRUE,"GENERAL";"TAB5",#N/A,TRUE,"GENERAL"}</definedName>
    <definedName name="hdfhwq" localSheetId="13" hidden="1">{"TAB1",#N/A,TRUE,"GENERAL";"TAB2",#N/A,TRUE,"GENERAL";"TAB3",#N/A,TRUE,"GENERAL";"TAB4",#N/A,TRUE,"GENERAL";"TAB5",#N/A,TRUE,"GENERAL"}</definedName>
    <definedName name="hdfhwq" localSheetId="15" hidden="1">{"TAB1",#N/A,TRUE,"GENERAL";"TAB2",#N/A,TRUE,"GENERAL";"TAB3",#N/A,TRUE,"GENERAL";"TAB4",#N/A,TRUE,"GENERAL";"TAB5",#N/A,TRUE,"GENERAL"}</definedName>
    <definedName name="hdfhwq" localSheetId="12" hidden="1">{"TAB1",#N/A,TRUE,"GENERAL";"TAB2",#N/A,TRUE,"GENERAL";"TAB3",#N/A,TRUE,"GENERAL";"TAB4",#N/A,TRUE,"GENERAL";"TAB5",#N/A,TRUE,"GENERAL"}</definedName>
    <definedName name="hdfhwq" localSheetId="3" hidden="1">{"TAB1",#N/A,TRUE,"GENERAL";"TAB2",#N/A,TRUE,"GENERAL";"TAB3",#N/A,TRUE,"GENERAL";"TAB4",#N/A,TRUE,"GENERAL";"TAB5",#N/A,TRUE,"GENERAL"}</definedName>
    <definedName name="hdfhwq" hidden="1">{"TAB1",#N/A,TRUE,"GENERAL";"TAB2",#N/A,TRUE,"GENERAL";"TAB3",#N/A,TRUE,"GENERAL";"TAB4",#N/A,TRUE,"GENERAL";"TAB5",#N/A,TRUE,"GENERAL"}</definedName>
    <definedName name="hdgh" localSheetId="13" hidden="1">{"via1",#N/A,TRUE,"general";"via2",#N/A,TRUE,"general";"via3",#N/A,TRUE,"general"}</definedName>
    <definedName name="hdgh" localSheetId="15" hidden="1">{"via1",#N/A,TRUE,"general";"via2",#N/A,TRUE,"general";"via3",#N/A,TRUE,"general"}</definedName>
    <definedName name="hdgh" localSheetId="12" hidden="1">{"via1",#N/A,TRUE,"general";"via2",#N/A,TRUE,"general";"via3",#N/A,TRUE,"general"}</definedName>
    <definedName name="hdgh" localSheetId="3" hidden="1">{"via1",#N/A,TRUE,"general";"via2",#N/A,TRUE,"general";"via3",#N/A,TRUE,"general"}</definedName>
    <definedName name="hdgh" hidden="1">{"via1",#N/A,TRUE,"general";"via2",#N/A,TRUE,"general";"via3",#N/A,TRUE,"general"}</definedName>
    <definedName name="hdhf" localSheetId="13" hidden="1">{"TAB1",#N/A,TRUE,"GENERAL";"TAB2",#N/A,TRUE,"GENERAL";"TAB3",#N/A,TRUE,"GENERAL";"TAB4",#N/A,TRUE,"GENERAL";"TAB5",#N/A,TRUE,"GENERAL"}</definedName>
    <definedName name="hdhf" localSheetId="15" hidden="1">{"TAB1",#N/A,TRUE,"GENERAL";"TAB2",#N/A,TRUE,"GENERAL";"TAB3",#N/A,TRUE,"GENERAL";"TAB4",#N/A,TRUE,"GENERAL";"TAB5",#N/A,TRUE,"GENERAL"}</definedName>
    <definedName name="hdhf" localSheetId="12" hidden="1">{"TAB1",#N/A,TRUE,"GENERAL";"TAB2",#N/A,TRUE,"GENERAL";"TAB3",#N/A,TRUE,"GENERAL";"TAB4",#N/A,TRUE,"GENERAL";"TAB5",#N/A,TRUE,"GENERAL"}</definedName>
    <definedName name="hdhf" localSheetId="3" hidden="1">{"TAB1",#N/A,TRUE,"GENERAL";"TAB2",#N/A,TRUE,"GENERAL";"TAB3",#N/A,TRUE,"GENERAL";"TAB4",#N/A,TRUE,"GENERAL";"TAB5",#N/A,TRUE,"GENERAL"}</definedName>
    <definedName name="hdhf" hidden="1">{"TAB1",#N/A,TRUE,"GENERAL";"TAB2",#N/A,TRUE,"GENERAL";"TAB3",#N/A,TRUE,"GENERAL";"TAB4",#N/A,TRUE,"GENERAL";"TAB5",#N/A,TRUE,"GENERAL"}</definedName>
    <definedName name="Header_Row">ROW(#REF!)</definedName>
    <definedName name="hed">[88]Datos!$D$8</definedName>
    <definedName name="hen">[88]Datos!$D$9</definedName>
    <definedName name="hernan" localSheetId="13">'[131]Itemes Renovación'!#REF!</definedName>
    <definedName name="hernan" localSheetId="15">'[131]Itemes Renovación'!#REF!</definedName>
    <definedName name="hernan">'[131]Itemes Renovación'!#REF!</definedName>
    <definedName name="HERRAMIENTA_MENOR" localSheetId="13">#REF!</definedName>
    <definedName name="HERRAMIENTA_MENOR" localSheetId="15">#REF!</definedName>
    <definedName name="HERRAMIENTA_MENOR">#REF!</definedName>
    <definedName name="HERRERO" localSheetId="13">#REF!</definedName>
    <definedName name="HERRERO" localSheetId="15">#REF!</definedName>
    <definedName name="HERRERO">#REF!</definedName>
    <definedName name="hfgh" localSheetId="13" hidden="1">{"via1",#N/A,TRUE,"general";"via2",#N/A,TRUE,"general";"via3",#N/A,TRUE,"general"}</definedName>
    <definedName name="hfgh" localSheetId="15" hidden="1">{"via1",#N/A,TRUE,"general";"via2",#N/A,TRUE,"general";"via3",#N/A,TRUE,"general"}</definedName>
    <definedName name="hfgh" localSheetId="12" hidden="1">{"via1",#N/A,TRUE,"general";"via2",#N/A,TRUE,"general";"via3",#N/A,TRUE,"general"}</definedName>
    <definedName name="hfgh" localSheetId="3" hidden="1">{"via1",#N/A,TRUE,"general";"via2",#N/A,TRUE,"general";"via3",#N/A,TRUE,"general"}</definedName>
    <definedName name="hfgh" hidden="1">{"via1",#N/A,TRUE,"general";"via2",#N/A,TRUE,"general";"via3",#N/A,TRUE,"general"}</definedName>
    <definedName name="hfh" localSheetId="13" hidden="1">{"TAB1",#N/A,TRUE,"GENERAL";"TAB2",#N/A,TRUE,"GENERAL";"TAB3",#N/A,TRUE,"GENERAL";"TAB4",#N/A,TRUE,"GENERAL";"TAB5",#N/A,TRUE,"GENERAL"}</definedName>
    <definedName name="hfh" localSheetId="15" hidden="1">{"TAB1",#N/A,TRUE,"GENERAL";"TAB2",#N/A,TRUE,"GENERAL";"TAB3",#N/A,TRUE,"GENERAL";"TAB4",#N/A,TRUE,"GENERAL";"TAB5",#N/A,TRUE,"GENERAL"}</definedName>
    <definedName name="hfh" localSheetId="12" hidden="1">{"TAB1",#N/A,TRUE,"GENERAL";"TAB2",#N/A,TRUE,"GENERAL";"TAB3",#N/A,TRUE,"GENERAL";"TAB4",#N/A,TRUE,"GENERAL";"TAB5",#N/A,TRUE,"GENERAL"}</definedName>
    <definedName name="hfh" localSheetId="3" hidden="1">{"TAB1",#N/A,TRUE,"GENERAL";"TAB2",#N/A,TRUE,"GENERAL";"TAB3",#N/A,TRUE,"GENERAL";"TAB4",#N/A,TRUE,"GENERAL";"TAB5",#N/A,TRUE,"GENERAL"}</definedName>
    <definedName name="hfh" hidden="1">{"TAB1",#N/A,TRUE,"GENERAL";"TAB2",#N/A,TRUE,"GENERAL";"TAB3",#N/A,TRUE,"GENERAL";"TAB4",#N/A,TRUE,"GENERAL";"TAB5",#N/A,TRUE,"GENERAL"}</definedName>
    <definedName name="hfhg" localSheetId="13" hidden="1">{"TAB1",#N/A,TRUE,"GENERAL";"TAB2",#N/A,TRUE,"GENERAL";"TAB3",#N/A,TRUE,"GENERAL";"TAB4",#N/A,TRUE,"GENERAL";"TAB5",#N/A,TRUE,"GENERAL"}</definedName>
    <definedName name="hfhg" localSheetId="15" hidden="1">{"TAB1",#N/A,TRUE,"GENERAL";"TAB2",#N/A,TRUE,"GENERAL";"TAB3",#N/A,TRUE,"GENERAL";"TAB4",#N/A,TRUE,"GENERAL";"TAB5",#N/A,TRUE,"GENERAL"}</definedName>
    <definedName name="hfhg" localSheetId="12" hidden="1">{"TAB1",#N/A,TRUE,"GENERAL";"TAB2",#N/A,TRUE,"GENERAL";"TAB3",#N/A,TRUE,"GENERAL";"TAB4",#N/A,TRUE,"GENERAL";"TAB5",#N/A,TRUE,"GENERAL"}</definedName>
    <definedName name="hfhg" localSheetId="3" hidden="1">{"TAB1",#N/A,TRUE,"GENERAL";"TAB2",#N/A,TRUE,"GENERAL";"TAB3",#N/A,TRUE,"GENERAL";"TAB4",#N/A,TRUE,"GENERAL";"TAB5",#N/A,TRUE,"GENERAL"}</definedName>
    <definedName name="hfhg" hidden="1">{"TAB1",#N/A,TRUE,"GENERAL";"TAB2",#N/A,TRUE,"GENERAL";"TAB3",#N/A,TRUE,"GENERAL";"TAB4",#N/A,TRUE,"GENERAL";"TAB5",#N/A,TRUE,"GENERAL"}</definedName>
    <definedName name="hfthr" localSheetId="13" hidden="1">{"via1",#N/A,TRUE,"general";"via2",#N/A,TRUE,"general";"via3",#N/A,TRUE,"general"}</definedName>
    <definedName name="hfthr" localSheetId="15" hidden="1">{"via1",#N/A,TRUE,"general";"via2",#N/A,TRUE,"general";"via3",#N/A,TRUE,"general"}</definedName>
    <definedName name="hfthr" localSheetId="12" hidden="1">{"via1",#N/A,TRUE,"general";"via2",#N/A,TRUE,"general";"via3",#N/A,TRUE,"general"}</definedName>
    <definedName name="hfthr" localSheetId="3" hidden="1">{"via1",#N/A,TRUE,"general";"via2",#N/A,TRUE,"general";"via3",#N/A,TRUE,"general"}</definedName>
    <definedName name="hfthr" hidden="1">{"via1",#N/A,TRUE,"general";"via2",#N/A,TRUE,"general";"via3",#N/A,TRUE,"general"}</definedName>
    <definedName name="hg" localSheetId="13" hidden="1">{"via1",#N/A,TRUE,"general";"via2",#N/A,TRUE,"general";"via3",#N/A,TRUE,"general"}</definedName>
    <definedName name="hg" localSheetId="15" hidden="1">{"via1",#N/A,TRUE,"general";"via2",#N/A,TRUE,"general";"via3",#N/A,TRUE,"general"}</definedName>
    <definedName name="hg" localSheetId="12" hidden="1">{"via1",#N/A,TRUE,"general";"via2",#N/A,TRUE,"general";"via3",#N/A,TRUE,"general"}</definedName>
    <definedName name="hg" localSheetId="3" hidden="1">{"via1",#N/A,TRUE,"general";"via2",#N/A,TRUE,"general";"via3",#N/A,TRUE,"general"}</definedName>
    <definedName name="hg" hidden="1">{"via1",#N/A,TRUE,"general";"via2",#N/A,TRUE,"general";"via3",#N/A,TRUE,"general"}</definedName>
    <definedName name="HGFH" localSheetId="13" hidden="1">{"via1",#N/A,TRUE,"general";"via2",#N/A,TRUE,"general";"via3",#N/A,TRUE,"general"}</definedName>
    <definedName name="HGFH" localSheetId="15" hidden="1">{"via1",#N/A,TRUE,"general";"via2",#N/A,TRUE,"general";"via3",#N/A,TRUE,"general"}</definedName>
    <definedName name="HGFH" localSheetId="12" hidden="1">{"via1",#N/A,TRUE,"general";"via2",#N/A,TRUE,"general";"via3",#N/A,TRUE,"general"}</definedName>
    <definedName name="HGFH" localSheetId="3" hidden="1">{"via1",#N/A,TRUE,"general";"via2",#N/A,TRUE,"general";"via3",#N/A,TRUE,"general"}</definedName>
    <definedName name="HGFH" hidden="1">{"via1",#N/A,TRUE,"general";"via2",#N/A,TRUE,"general";"via3",#N/A,TRUE,"general"}</definedName>
    <definedName name="hgfhty" localSheetId="13" hidden="1">{"via1",#N/A,TRUE,"general";"via2",#N/A,TRUE,"general";"via3",#N/A,TRUE,"general"}</definedName>
    <definedName name="hgfhty" localSheetId="15" hidden="1">{"via1",#N/A,TRUE,"general";"via2",#N/A,TRUE,"general";"via3",#N/A,TRUE,"general"}</definedName>
    <definedName name="hgfhty" localSheetId="12" hidden="1">{"via1",#N/A,TRUE,"general";"via2",#N/A,TRUE,"general";"via3",#N/A,TRUE,"general"}</definedName>
    <definedName name="hgfhty" localSheetId="3" hidden="1">{"via1",#N/A,TRUE,"general";"via2",#N/A,TRUE,"general";"via3",#N/A,TRUE,"general"}</definedName>
    <definedName name="hgfhty" hidden="1">{"via1",#N/A,TRUE,"general";"via2",#N/A,TRUE,"general";"via3",#N/A,TRUE,"general"}</definedName>
    <definedName name="HGHFH7" localSheetId="13" hidden="1">{"TAB1",#N/A,TRUE,"GENERAL";"TAB2",#N/A,TRUE,"GENERAL";"TAB3",#N/A,TRUE,"GENERAL";"TAB4",#N/A,TRUE,"GENERAL";"TAB5",#N/A,TRUE,"GENERAL"}</definedName>
    <definedName name="HGHFH7" localSheetId="15" hidden="1">{"TAB1",#N/A,TRUE,"GENERAL";"TAB2",#N/A,TRUE,"GENERAL";"TAB3",#N/A,TRUE,"GENERAL";"TAB4",#N/A,TRUE,"GENERAL";"TAB5",#N/A,TRUE,"GENERAL"}</definedName>
    <definedName name="HGHFH7" localSheetId="12" hidden="1">{"TAB1",#N/A,TRUE,"GENERAL";"TAB2",#N/A,TRUE,"GENERAL";"TAB3",#N/A,TRUE,"GENERAL";"TAB4",#N/A,TRUE,"GENERAL";"TAB5",#N/A,TRUE,"GENERAL"}</definedName>
    <definedName name="HGHFH7" localSheetId="3" hidden="1">{"TAB1",#N/A,TRUE,"GENERAL";"TAB2",#N/A,TRUE,"GENERAL";"TAB3",#N/A,TRUE,"GENERAL";"TAB4",#N/A,TRUE,"GENERAL";"TAB5",#N/A,TRUE,"GENERAL"}</definedName>
    <definedName name="HGHFH7" hidden="1">{"TAB1",#N/A,TRUE,"GENERAL";"TAB2",#N/A,TRUE,"GENERAL";"TAB3",#N/A,TRUE,"GENERAL";"TAB4",#N/A,TRUE,"GENERAL";"TAB5",#N/A,TRUE,"GENERAL"}</definedName>
    <definedName name="hghhj" localSheetId="13" hidden="1">{"TAB1",#N/A,TRUE,"GENERAL";"TAB2",#N/A,TRUE,"GENERAL";"TAB3",#N/A,TRUE,"GENERAL";"TAB4",#N/A,TRUE,"GENERAL";"TAB5",#N/A,TRUE,"GENERAL"}</definedName>
    <definedName name="hghhj" localSheetId="15" hidden="1">{"TAB1",#N/A,TRUE,"GENERAL";"TAB2",#N/A,TRUE,"GENERAL";"TAB3",#N/A,TRUE,"GENERAL";"TAB4",#N/A,TRUE,"GENERAL";"TAB5",#N/A,TRUE,"GENERAL"}</definedName>
    <definedName name="hghhj" localSheetId="12" hidden="1">{"TAB1",#N/A,TRUE,"GENERAL";"TAB2",#N/A,TRUE,"GENERAL";"TAB3",#N/A,TRUE,"GENERAL";"TAB4",#N/A,TRUE,"GENERAL";"TAB5",#N/A,TRUE,"GENERAL"}</definedName>
    <definedName name="hghhj" localSheetId="3" hidden="1">{"TAB1",#N/A,TRUE,"GENERAL";"TAB2",#N/A,TRUE,"GENERAL";"TAB3",#N/A,TRUE,"GENERAL";"TAB4",#N/A,TRUE,"GENERAL";"TAB5",#N/A,TRUE,"GENERAL"}</definedName>
    <definedName name="hghhj" hidden="1">{"TAB1",#N/A,TRUE,"GENERAL";"TAB2",#N/A,TRUE,"GENERAL";"TAB3",#N/A,TRUE,"GENERAL";"TAB4",#N/A,TRUE,"GENERAL";"TAB5",#N/A,TRUE,"GENERAL"}</definedName>
    <definedName name="hghydj" localSheetId="13" hidden="1">{"via1",#N/A,TRUE,"general";"via2",#N/A,TRUE,"general";"via3",#N/A,TRUE,"general"}</definedName>
    <definedName name="hghydj" localSheetId="15" hidden="1">{"via1",#N/A,TRUE,"general";"via2",#N/A,TRUE,"general";"via3",#N/A,TRUE,"general"}</definedName>
    <definedName name="hghydj" localSheetId="12" hidden="1">{"via1",#N/A,TRUE,"general";"via2",#N/A,TRUE,"general";"via3",#N/A,TRUE,"general"}</definedName>
    <definedName name="hghydj" localSheetId="3" hidden="1">{"via1",#N/A,TRUE,"general";"via2",#N/A,TRUE,"general";"via3",#N/A,TRUE,"general"}</definedName>
    <definedName name="hghydj" hidden="1">{"via1",#N/A,TRUE,"general";"via2",#N/A,TRUE,"general";"via3",#N/A,TRUE,"general"}</definedName>
    <definedName name="hgjfjw" localSheetId="13" hidden="1">{"via1",#N/A,TRUE,"general";"via2",#N/A,TRUE,"general";"via3",#N/A,TRUE,"general"}</definedName>
    <definedName name="hgjfjw" localSheetId="15" hidden="1">{"via1",#N/A,TRUE,"general";"via2",#N/A,TRUE,"general";"via3",#N/A,TRUE,"general"}</definedName>
    <definedName name="hgjfjw" localSheetId="12" hidden="1">{"via1",#N/A,TRUE,"general";"via2",#N/A,TRUE,"general";"via3",#N/A,TRUE,"general"}</definedName>
    <definedName name="hgjfjw" localSheetId="3" hidden="1">{"via1",#N/A,TRUE,"general";"via2",#N/A,TRUE,"general";"via3",#N/A,TRUE,"general"}</definedName>
    <definedName name="hgjfjw" hidden="1">{"via1",#N/A,TRUE,"general";"via2",#N/A,TRUE,"general";"via3",#N/A,TRUE,"general"}</definedName>
    <definedName name="HGJG" localSheetId="13" hidden="1">{"TAB1",#N/A,TRUE,"GENERAL";"TAB2",#N/A,TRUE,"GENERAL";"TAB3",#N/A,TRUE,"GENERAL";"TAB4",#N/A,TRUE,"GENERAL";"TAB5",#N/A,TRUE,"GENERAL"}</definedName>
    <definedName name="HGJG" localSheetId="15" hidden="1">{"TAB1",#N/A,TRUE,"GENERAL";"TAB2",#N/A,TRUE,"GENERAL";"TAB3",#N/A,TRUE,"GENERAL";"TAB4",#N/A,TRUE,"GENERAL";"TAB5",#N/A,TRUE,"GENERAL"}</definedName>
    <definedName name="HGJG" localSheetId="12" hidden="1">{"TAB1",#N/A,TRUE,"GENERAL";"TAB2",#N/A,TRUE,"GENERAL";"TAB3",#N/A,TRUE,"GENERAL";"TAB4",#N/A,TRUE,"GENERAL";"TAB5",#N/A,TRUE,"GENERAL"}</definedName>
    <definedName name="HGJG" localSheetId="3" hidden="1">{"TAB1",#N/A,TRUE,"GENERAL";"TAB2",#N/A,TRUE,"GENERAL";"TAB3",#N/A,TRUE,"GENERAL";"TAB4",#N/A,TRUE,"GENERAL";"TAB5",#N/A,TRUE,"GENERAL"}</definedName>
    <definedName name="HGJG" hidden="1">{"TAB1",#N/A,TRUE,"GENERAL";"TAB2",#N/A,TRUE,"GENERAL";"TAB3",#N/A,TRUE,"GENERAL";"TAB4",#N/A,TRUE,"GENERAL";"TAB5",#N/A,TRUE,"GENERAL"}</definedName>
    <definedName name="hgt">#REF!</definedName>
    <definedName name="hgu">#REF!</definedName>
    <definedName name="hh" localSheetId="13">'AIU '!ERR</definedName>
    <definedName name="hh" localSheetId="15">'AIU  (2)'!ERR</definedName>
    <definedName name="hh" localSheetId="12">'Analisis Mano Obra'!ERR</definedName>
    <definedName name="hh">[0]!ERR</definedName>
    <definedName name="hhg" localSheetId="13" hidden="1">{#N/A,#N/A,TRUE,"1842CWN0"}</definedName>
    <definedName name="hhg" localSheetId="15" hidden="1">{#N/A,#N/A,TRUE,"1842CWN0"}</definedName>
    <definedName name="hhg" localSheetId="12" hidden="1">{#N/A,#N/A,TRUE,"1842CWN0"}</definedName>
    <definedName name="hhg" hidden="1">{#N/A,#N/A,TRUE,"1842CWN0"}</definedName>
    <definedName name="hhh" localSheetId="13" hidden="1">{"TAB1",#N/A,TRUE,"GENERAL";"TAB2",#N/A,TRUE,"GENERAL";"TAB3",#N/A,TRUE,"GENERAL";"TAB4",#N/A,TRUE,"GENERAL";"TAB5",#N/A,TRUE,"GENERAL"}</definedName>
    <definedName name="hhh" localSheetId="15" hidden="1">{"TAB1",#N/A,TRUE,"GENERAL";"TAB2",#N/A,TRUE,"GENERAL";"TAB3",#N/A,TRUE,"GENERAL";"TAB4",#N/A,TRUE,"GENERAL";"TAB5",#N/A,TRUE,"GENERAL"}</definedName>
    <definedName name="hhh" localSheetId="12" hidden="1">{"TAB1",#N/A,TRUE,"GENERAL";"TAB2",#N/A,TRUE,"GENERAL";"TAB3",#N/A,TRUE,"GENERAL";"TAB4",#N/A,TRUE,"GENERAL";"TAB5",#N/A,TRUE,"GENERAL"}</definedName>
    <definedName name="hhh" localSheetId="3" hidden="1">{"TAB1",#N/A,TRUE,"GENERAL";"TAB2",#N/A,TRUE,"GENERAL";"TAB3",#N/A,TRUE,"GENERAL";"TAB4",#N/A,TRUE,"GENERAL";"TAB5",#N/A,TRUE,"GENERAL"}</definedName>
    <definedName name="hhh" hidden="1">{"TAB1",#N/A,TRUE,"GENERAL";"TAB2",#N/A,TRUE,"GENERAL";"TAB3",#N/A,TRUE,"GENERAL";"TAB4",#N/A,TRUE,"GENERAL";"TAB5",#N/A,TRUE,"GENERAL"}</definedName>
    <definedName name="hhhhhh" localSheetId="13" hidden="1">{"via1",#N/A,TRUE,"general";"via2",#N/A,TRUE,"general";"via3",#N/A,TRUE,"general"}</definedName>
    <definedName name="hhhhhh" localSheetId="15" hidden="1">{"via1",#N/A,TRUE,"general";"via2",#N/A,TRUE,"general";"via3",#N/A,TRUE,"general"}</definedName>
    <definedName name="hhhhhh" localSheetId="12" hidden="1">{"via1",#N/A,TRUE,"general";"via2",#N/A,TRUE,"general";"via3",#N/A,TRUE,"general"}</definedName>
    <definedName name="hhhhhh" localSheetId="3" hidden="1">{"via1",#N/A,TRUE,"general";"via2",#N/A,TRUE,"general";"via3",#N/A,TRUE,"general"}</definedName>
    <definedName name="hhhhhh" hidden="1">{"via1",#N/A,TRUE,"general";"via2",#N/A,TRUE,"general";"via3",#N/A,TRUE,"general"}</definedName>
    <definedName name="hhhhhho" localSheetId="13" hidden="1">{"TAB1",#N/A,TRUE,"GENERAL";"TAB2",#N/A,TRUE,"GENERAL";"TAB3",#N/A,TRUE,"GENERAL";"TAB4",#N/A,TRUE,"GENERAL";"TAB5",#N/A,TRUE,"GENERAL"}</definedName>
    <definedName name="hhhhhho" localSheetId="15" hidden="1">{"TAB1",#N/A,TRUE,"GENERAL";"TAB2",#N/A,TRUE,"GENERAL";"TAB3",#N/A,TRUE,"GENERAL";"TAB4",#N/A,TRUE,"GENERAL";"TAB5",#N/A,TRUE,"GENERAL"}</definedName>
    <definedName name="hhhhhho" localSheetId="12" hidden="1">{"TAB1",#N/A,TRUE,"GENERAL";"TAB2",#N/A,TRUE,"GENERAL";"TAB3",#N/A,TRUE,"GENERAL";"TAB4",#N/A,TRUE,"GENERAL";"TAB5",#N/A,TRUE,"GENERAL"}</definedName>
    <definedName name="hhhhhho" localSheetId="3" hidden="1">{"TAB1",#N/A,TRUE,"GENERAL";"TAB2",#N/A,TRUE,"GENERAL";"TAB3",#N/A,TRUE,"GENERAL";"TAB4",#N/A,TRUE,"GENERAL";"TAB5",#N/A,TRUE,"GENERAL"}</definedName>
    <definedName name="hhhhhho" hidden="1">{"TAB1",#N/A,TRUE,"GENERAL";"TAB2",#N/A,TRUE,"GENERAL";"TAB3",#N/A,TRUE,"GENERAL";"TAB4",#N/A,TRUE,"GENERAL";"TAB5",#N/A,TRUE,"GENERAL"}</definedName>
    <definedName name="hhhhhpy" localSheetId="13" hidden="1">{"TAB1",#N/A,TRUE,"GENERAL";"TAB2",#N/A,TRUE,"GENERAL";"TAB3",#N/A,TRUE,"GENERAL";"TAB4",#N/A,TRUE,"GENERAL";"TAB5",#N/A,TRUE,"GENERAL"}</definedName>
    <definedName name="hhhhhpy" localSheetId="15" hidden="1">{"TAB1",#N/A,TRUE,"GENERAL";"TAB2",#N/A,TRUE,"GENERAL";"TAB3",#N/A,TRUE,"GENERAL";"TAB4",#N/A,TRUE,"GENERAL";"TAB5",#N/A,TRUE,"GENERAL"}</definedName>
    <definedName name="hhhhhpy" localSheetId="12" hidden="1">{"TAB1",#N/A,TRUE,"GENERAL";"TAB2",#N/A,TRUE,"GENERAL";"TAB3",#N/A,TRUE,"GENERAL";"TAB4",#N/A,TRUE,"GENERAL";"TAB5",#N/A,TRUE,"GENERAL"}</definedName>
    <definedName name="hhhhhpy" localSheetId="3" hidden="1">{"TAB1",#N/A,TRUE,"GENERAL";"TAB2",#N/A,TRUE,"GENERAL";"TAB3",#N/A,TRUE,"GENERAL";"TAB4",#N/A,TRUE,"GENERAL";"TAB5",#N/A,TRUE,"GENERAL"}</definedName>
    <definedName name="hhhhhpy" hidden="1">{"TAB1",#N/A,TRUE,"GENERAL";"TAB2",#N/A,TRUE,"GENERAL";"TAB3",#N/A,TRUE,"GENERAL";"TAB4",#N/A,TRUE,"GENERAL";"TAB5",#N/A,TRUE,"GENERAL"}</definedName>
    <definedName name="hhhhth" localSheetId="13" hidden="1">{"via1",#N/A,TRUE,"general";"via2",#N/A,TRUE,"general";"via3",#N/A,TRUE,"general"}</definedName>
    <definedName name="hhhhth" localSheetId="15" hidden="1">{"via1",#N/A,TRUE,"general";"via2",#N/A,TRUE,"general";"via3",#N/A,TRUE,"general"}</definedName>
    <definedName name="hhhhth" localSheetId="12" hidden="1">{"via1",#N/A,TRUE,"general";"via2",#N/A,TRUE,"general";"via3",#N/A,TRUE,"general"}</definedName>
    <definedName name="hhhhth" localSheetId="3" hidden="1">{"via1",#N/A,TRUE,"general";"via2",#N/A,TRUE,"general";"via3",#N/A,TRUE,"general"}</definedName>
    <definedName name="hhhhth" hidden="1">{"via1",#N/A,TRUE,"general";"via2",#N/A,TRUE,"general";"via3",#N/A,TRUE,"general"}</definedName>
    <definedName name="hhhyhyh" localSheetId="13" hidden="1">{"TAB1",#N/A,TRUE,"GENERAL";"TAB2",#N/A,TRUE,"GENERAL";"TAB3",#N/A,TRUE,"GENERAL";"TAB4",#N/A,TRUE,"GENERAL";"TAB5",#N/A,TRUE,"GENERAL"}</definedName>
    <definedName name="hhhyhyh" localSheetId="15" hidden="1">{"TAB1",#N/A,TRUE,"GENERAL";"TAB2",#N/A,TRUE,"GENERAL";"TAB3",#N/A,TRUE,"GENERAL";"TAB4",#N/A,TRUE,"GENERAL";"TAB5",#N/A,TRUE,"GENERAL"}</definedName>
    <definedName name="hhhyhyh" localSheetId="12" hidden="1">{"TAB1",#N/A,TRUE,"GENERAL";"TAB2",#N/A,TRUE,"GENERAL";"TAB3",#N/A,TRUE,"GENERAL";"TAB4",#N/A,TRUE,"GENERAL";"TAB5",#N/A,TRUE,"GENERAL"}</definedName>
    <definedName name="hhhyhyh" localSheetId="3" hidden="1">{"TAB1",#N/A,TRUE,"GENERAL";"TAB2",#N/A,TRUE,"GENERAL";"TAB3",#N/A,TRUE,"GENERAL";"TAB4",#N/A,TRUE,"GENERAL";"TAB5",#N/A,TRUE,"GENERAL"}</definedName>
    <definedName name="hhhyhyh" hidden="1">{"TAB1",#N/A,TRUE,"GENERAL";"TAB2",#N/A,TRUE,"GENERAL";"TAB3",#N/A,TRUE,"GENERAL";"TAB4",#N/A,TRUE,"GENERAL";"TAB5",#N/A,TRUE,"GENERAL"}</definedName>
    <definedName name="hhtrhreh" localSheetId="13" hidden="1">{"via1",#N/A,TRUE,"general";"via2",#N/A,TRUE,"general";"via3",#N/A,TRUE,"general"}</definedName>
    <definedName name="hhtrhreh" localSheetId="15" hidden="1">{"via1",#N/A,TRUE,"general";"via2",#N/A,TRUE,"general";"via3",#N/A,TRUE,"general"}</definedName>
    <definedName name="hhtrhreh" localSheetId="12" hidden="1">{"via1",#N/A,TRUE,"general";"via2",#N/A,TRUE,"general";"via3",#N/A,TRUE,"general"}</definedName>
    <definedName name="hhtrhreh" localSheetId="3" hidden="1">{"via1",#N/A,TRUE,"general";"via2",#N/A,TRUE,"general";"via3",#N/A,TRUE,"general"}</definedName>
    <definedName name="hhtrhreh" hidden="1">{"via1",#N/A,TRUE,"general";"via2",#N/A,TRUE,"general";"via3",#N/A,TRUE,"general"}</definedName>
    <definedName name="Hid">'[28]Interc de Hidr.'!$E$1:$E$65536</definedName>
    <definedName name="HIDE1">[75]steel!$F$7:$J$7</definedName>
    <definedName name="HIDROSANITYGAS_ITEM">[52]Presupuesto!#REF!</definedName>
    <definedName name="HIERR.DE_60000_PSI_420_MPA" localSheetId="13">#REF!</definedName>
    <definedName name="HIERR.DE_60000_PSI_420_MPA" localSheetId="15">#REF!</definedName>
    <definedName name="HIERR.DE_60000_PSI_420_MPA">#REF!</definedName>
    <definedName name="hierro" localSheetId="13">#REF!</definedName>
    <definedName name="hierro" localSheetId="15">#REF!</definedName>
    <definedName name="hierro">#REF!</definedName>
    <definedName name="hj" localSheetId="13">#REF!</definedName>
    <definedName name="hj" localSheetId="15">#REF!</definedName>
    <definedName name="hj">#REF!</definedName>
    <definedName name="hjfg" localSheetId="13" hidden="1">{"via1",#N/A,TRUE,"general";"via2",#N/A,TRUE,"general";"via3",#N/A,TRUE,"general"}</definedName>
    <definedName name="hjfg" localSheetId="15" hidden="1">{"via1",#N/A,TRUE,"general";"via2",#N/A,TRUE,"general";"via3",#N/A,TRUE,"general"}</definedName>
    <definedName name="hjfg" localSheetId="12" hidden="1">{"via1",#N/A,TRUE,"general";"via2",#N/A,TRUE,"general";"via3",#N/A,TRUE,"general"}</definedName>
    <definedName name="hjfg" localSheetId="3" hidden="1">{"via1",#N/A,TRUE,"general";"via2",#N/A,TRUE,"general";"via3",#N/A,TRUE,"general"}</definedName>
    <definedName name="hjfg" hidden="1">{"via1",#N/A,TRUE,"general";"via2",#N/A,TRUE,"general";"via3",#N/A,TRUE,"general"}</definedName>
    <definedName name="hjgh" localSheetId="13" hidden="1">{"TAB1",#N/A,TRUE,"GENERAL";"TAB2",#N/A,TRUE,"GENERAL";"TAB3",#N/A,TRUE,"GENERAL";"TAB4",#N/A,TRUE,"GENERAL";"TAB5",#N/A,TRUE,"GENERAL"}</definedName>
    <definedName name="hjgh" localSheetId="15" hidden="1">{"TAB1",#N/A,TRUE,"GENERAL";"TAB2",#N/A,TRUE,"GENERAL";"TAB3",#N/A,TRUE,"GENERAL";"TAB4",#N/A,TRUE,"GENERAL";"TAB5",#N/A,TRUE,"GENERAL"}</definedName>
    <definedName name="hjgh" localSheetId="12" hidden="1">{"TAB1",#N/A,TRUE,"GENERAL";"TAB2",#N/A,TRUE,"GENERAL";"TAB3",#N/A,TRUE,"GENERAL";"TAB4",#N/A,TRUE,"GENERAL";"TAB5",#N/A,TRUE,"GENERAL"}</definedName>
    <definedName name="hjgh" localSheetId="3" hidden="1">{"TAB1",#N/A,TRUE,"GENERAL";"TAB2",#N/A,TRUE,"GENERAL";"TAB3",#N/A,TRUE,"GENERAL";"TAB4",#N/A,TRUE,"GENERAL";"TAB5",#N/A,TRUE,"GENERAL"}</definedName>
    <definedName name="hjgh" hidden="1">{"TAB1",#N/A,TRUE,"GENERAL";"TAB2",#N/A,TRUE,"GENERAL";"TAB3",#N/A,TRUE,"GENERAL";"TAB4",#N/A,TRUE,"GENERAL";"TAB5",#N/A,TRUE,"GENERAL"}</definedName>
    <definedName name="hjghj" localSheetId="13" hidden="1">{"TAB1",#N/A,TRUE,"GENERAL";"TAB2",#N/A,TRUE,"GENERAL";"TAB3",#N/A,TRUE,"GENERAL";"TAB4",#N/A,TRUE,"GENERAL";"TAB5",#N/A,TRUE,"GENERAL"}</definedName>
    <definedName name="hjghj" localSheetId="15" hidden="1">{"TAB1",#N/A,TRUE,"GENERAL";"TAB2",#N/A,TRUE,"GENERAL";"TAB3",#N/A,TRUE,"GENERAL";"TAB4",#N/A,TRUE,"GENERAL";"TAB5",#N/A,TRUE,"GENERAL"}</definedName>
    <definedName name="hjghj" localSheetId="12" hidden="1">{"TAB1",#N/A,TRUE,"GENERAL";"TAB2",#N/A,TRUE,"GENERAL";"TAB3",#N/A,TRUE,"GENERAL";"TAB4",#N/A,TRUE,"GENERAL";"TAB5",#N/A,TRUE,"GENERAL"}</definedName>
    <definedName name="hjghj" localSheetId="3" hidden="1">{"TAB1",#N/A,TRUE,"GENERAL";"TAB2",#N/A,TRUE,"GENERAL";"TAB3",#N/A,TRUE,"GENERAL";"TAB4",#N/A,TRUE,"GENERAL";"TAB5",#N/A,TRUE,"GENERAL"}</definedName>
    <definedName name="hjghj" hidden="1">{"TAB1",#N/A,TRUE,"GENERAL";"TAB2",#N/A,TRUE,"GENERAL";"TAB3",#N/A,TRUE,"GENERAL";"TAB4",#N/A,TRUE,"GENERAL";"TAB5",#N/A,TRUE,"GENERAL"}</definedName>
    <definedName name="hjhjhg" localSheetId="13" hidden="1">{"TAB1",#N/A,TRUE,"GENERAL";"TAB2",#N/A,TRUE,"GENERAL";"TAB3",#N/A,TRUE,"GENERAL";"TAB4",#N/A,TRUE,"GENERAL";"TAB5",#N/A,TRUE,"GENERAL"}</definedName>
    <definedName name="hjhjhg" localSheetId="15" hidden="1">{"TAB1",#N/A,TRUE,"GENERAL";"TAB2",#N/A,TRUE,"GENERAL";"TAB3",#N/A,TRUE,"GENERAL";"TAB4",#N/A,TRUE,"GENERAL";"TAB5",#N/A,TRUE,"GENERAL"}</definedName>
    <definedName name="hjhjhg" localSheetId="12" hidden="1">{"TAB1",#N/A,TRUE,"GENERAL";"TAB2",#N/A,TRUE,"GENERAL";"TAB3",#N/A,TRUE,"GENERAL";"TAB4",#N/A,TRUE,"GENERAL";"TAB5",#N/A,TRUE,"GENERAL"}</definedName>
    <definedName name="hjhjhg" localSheetId="3" hidden="1">{"TAB1",#N/A,TRUE,"GENERAL";"TAB2",#N/A,TRUE,"GENERAL";"TAB3",#N/A,TRUE,"GENERAL";"TAB4",#N/A,TRUE,"GENERAL";"TAB5",#N/A,TRUE,"GENERAL"}</definedName>
    <definedName name="hjhjhg" hidden="1">{"TAB1",#N/A,TRUE,"GENERAL";"TAB2",#N/A,TRUE,"GENERAL";"TAB3",#N/A,TRUE,"GENERAL";"TAB4",#N/A,TRUE,"GENERAL";"TAB5",#N/A,TRUE,"GENERAL"}</definedName>
    <definedName name="hjk">#REF!</definedName>
    <definedName name="HJKH" localSheetId="13" hidden="1">{"via1",#N/A,TRUE,"general";"via2",#N/A,TRUE,"general";"via3",#N/A,TRUE,"general"}</definedName>
    <definedName name="HJKH" localSheetId="15" hidden="1">{"via1",#N/A,TRUE,"general";"via2",#N/A,TRUE,"general";"via3",#N/A,TRUE,"general"}</definedName>
    <definedName name="HJKH" localSheetId="12" hidden="1">{"via1",#N/A,TRUE,"general";"via2",#N/A,TRUE,"general";"via3",#N/A,TRUE,"general"}</definedName>
    <definedName name="HJKH" localSheetId="3" hidden="1">{"via1",#N/A,TRUE,"general";"via2",#N/A,TRUE,"general";"via3",#N/A,TRUE,"general"}</definedName>
    <definedName name="HJKH" hidden="1">{"via1",#N/A,TRUE,"general";"via2",#N/A,TRUE,"general";"via3",#N/A,TRUE,"general"}</definedName>
    <definedName name="hjkjk" localSheetId="13" hidden="1">{"via1",#N/A,TRUE,"general";"via2",#N/A,TRUE,"general";"via3",#N/A,TRUE,"general"}</definedName>
    <definedName name="hjkjk" localSheetId="15" hidden="1">{"via1",#N/A,TRUE,"general";"via2",#N/A,TRUE,"general";"via3",#N/A,TRUE,"general"}</definedName>
    <definedName name="hjkjk" localSheetId="12" hidden="1">{"via1",#N/A,TRUE,"general";"via2",#N/A,TRUE,"general";"via3",#N/A,TRUE,"general"}</definedName>
    <definedName name="hjkjk" localSheetId="3" hidden="1">{"via1",#N/A,TRUE,"general";"via2",#N/A,TRUE,"general";"via3",#N/A,TRUE,"general"}</definedName>
    <definedName name="hjkjk" hidden="1">{"via1",#N/A,TRUE,"general";"via2",#N/A,TRUE,"general";"via3",#N/A,TRUE,"general"}</definedName>
    <definedName name="HK" localSheetId="13">'AIU '!ERR</definedName>
    <definedName name="HK" localSheetId="15">'AIU  (2)'!ERR</definedName>
    <definedName name="HK" localSheetId="12">'Analisis Mano Obra'!ERR</definedName>
    <definedName name="HK">[0]!ERR</definedName>
    <definedName name="hl" localSheetId="13">#REF!</definedName>
    <definedName name="hl" localSheetId="15">#REF!</definedName>
    <definedName name="hl" localSheetId="12">#REF!</definedName>
    <definedName name="hl">#REF!</definedName>
    <definedName name="HM" localSheetId="13">#REF!</definedName>
    <definedName name="HM" localSheetId="15">#REF!</definedName>
    <definedName name="HM" localSheetId="12">#REF!</definedName>
    <definedName name="HM">#REF!</definedName>
    <definedName name="HMEZCLA" localSheetId="13">#REF!</definedName>
    <definedName name="HMEZCLA" localSheetId="15">#REF!</definedName>
    <definedName name="HMEZCLA">#REF!</definedName>
    <definedName name="HMOTO">#REF!</definedName>
    <definedName name="hn" localSheetId="13" hidden="1">{"TAB1",#N/A,TRUE,"GENERAL";"TAB2",#N/A,TRUE,"GENERAL";"TAB3",#N/A,TRUE,"GENERAL";"TAB4",#N/A,TRUE,"GENERAL";"TAB5",#N/A,TRUE,"GENERAL"}</definedName>
    <definedName name="hn" localSheetId="15" hidden="1">{"TAB1",#N/A,TRUE,"GENERAL";"TAB2",#N/A,TRUE,"GENERAL";"TAB3",#N/A,TRUE,"GENERAL";"TAB4",#N/A,TRUE,"GENERAL";"TAB5",#N/A,TRUE,"GENERAL"}</definedName>
    <definedName name="hn" localSheetId="12" hidden="1">{"TAB1",#N/A,TRUE,"GENERAL";"TAB2",#N/A,TRUE,"GENERAL";"TAB3",#N/A,TRUE,"GENERAL";"TAB4",#N/A,TRUE,"GENERAL";"TAB5",#N/A,TRUE,"GENERAL"}</definedName>
    <definedName name="hn" localSheetId="3" hidden="1">{"TAB1",#N/A,TRUE,"GENERAL";"TAB2",#N/A,TRUE,"GENERAL";"TAB3",#N/A,TRUE,"GENERAL";"TAB4",#N/A,TRUE,"GENERAL";"TAB5",#N/A,TRUE,"GENERAL"}</definedName>
    <definedName name="hn" hidden="1">{"TAB1",#N/A,TRUE,"GENERAL";"TAB2",#N/A,TRUE,"GENERAL";"TAB3",#N/A,TRUE,"GENERAL";"TAB4",#N/A,TRUE,"GENERAL";"TAB5",#N/A,TRUE,"GENERAL"}</definedName>
    <definedName name="hnt">#REF!</definedName>
    <definedName name="HOJA" localSheetId="13">DATE(YEAR([63]!Loan_Start),MONTH([63]!Loan_Start)+Payment_Number,DAY([63]!Loan_Start))</definedName>
    <definedName name="HOJA" localSheetId="15">DATE(YEAR([63]!Loan_Start),MONTH([63]!Loan_Start)+Payment_Number,DAY([63]!Loan_Start))</definedName>
    <definedName name="HOJA" localSheetId="12">DATE(YEAR([63]!Loan_Start),MONTH([63]!Loan_Start)+Payment_Number,DAY([63]!Loan_Start))</definedName>
    <definedName name="HOJA" localSheetId="9">DATE(YEAR([63]!Loan_Start),MONTH([63]!Loan_Start)+Payment_Number,DAY([63]!Loan_Start))</definedName>
    <definedName name="HOJA" localSheetId="4">DATE(YEAR([63]!Loan_Start),MONTH([63]!Loan_Start)+Payment_Number,DAY([63]!Loan_Start))</definedName>
    <definedName name="HOJA">DATE(YEAR([63]!Loan_Start),MONTH([63]!Loan_Start)+Payment_Number,DAY([63]!Loan_Start))</definedName>
    <definedName name="HOJA1" localSheetId="13">#REF!</definedName>
    <definedName name="HOJA1" localSheetId="15">#REF!</definedName>
    <definedName name="HOJA1">#REF!</definedName>
    <definedName name="HOJA444" localSheetId="13">DATE(YEAR([63]!Loan_Start),MONTH([63]!Loan_Start)+Payment_Number,DAY([63]!Loan_Start))</definedName>
    <definedName name="HOJA444" localSheetId="15">DATE(YEAR([63]!Loan_Start),MONTH([63]!Loan_Start)+Payment_Number,DAY([63]!Loan_Start))</definedName>
    <definedName name="HOJA444" localSheetId="12">DATE(YEAR([63]!Loan_Start),MONTH([63]!Loan_Start)+Payment_Number,DAY([63]!Loan_Start))</definedName>
    <definedName name="HOJA444" localSheetId="9">DATE(YEAR([63]!Loan_Start),MONTH([63]!Loan_Start)+Payment_Number,DAY([63]!Loan_Start))</definedName>
    <definedName name="HOJA444" localSheetId="4">DATE(YEAR([63]!Loan_Start),MONTH([63]!Loan_Start)+Payment_Number,DAY([63]!Loan_Start))</definedName>
    <definedName name="HOJA444">DATE(YEAR([63]!Loan_Start),MONTH([63]!Loan_Start)+Payment_Number,DAY([63]!Loan_Start))</definedName>
    <definedName name="HORAA" localSheetId="13">#REF!</definedName>
    <definedName name="HORAA" localSheetId="15">#REF!</definedName>
    <definedName name="HORAA">#REF!</definedName>
    <definedName name="horat" localSheetId="13">'[132]Itemes Renovación'!#REF!</definedName>
    <definedName name="horat" localSheetId="15">'[132]Itemes Renovación'!#REF!</definedName>
    <definedName name="horat">'[132]Itemes Renovación'!#REF!</definedName>
    <definedName name="horat2" localSheetId="13">'[133]Itemes Renovación'!#REF!</definedName>
    <definedName name="horat2" localSheetId="15">'[133]Itemes Renovación'!#REF!</definedName>
    <definedName name="horat2">'[133]Itemes Renovación'!#REF!</definedName>
    <definedName name="Hornos" localSheetId="13">#REF!</definedName>
    <definedName name="Hornos" localSheetId="15">#REF!</definedName>
    <definedName name="Hornos">#REF!</definedName>
    <definedName name="hp" localSheetId="13">#REF!</definedName>
    <definedName name="hp" localSheetId="15">#REF!</definedName>
    <definedName name="hp">#REF!</definedName>
    <definedName name="HP_stg_Hz" localSheetId="13">#REF!</definedName>
    <definedName name="HP_stg_Hz" localSheetId="15">#REF!</definedName>
    <definedName name="HP_stg_Hz">#REF!</definedName>
    <definedName name="hqi">#REF!</definedName>
    <definedName name="Hr">'[82]ODT BASE'!$S$1:$U$2</definedName>
    <definedName name="HRANA" localSheetId="13">#REF!</definedName>
    <definedName name="HRANA" localSheetId="15">#REF!</definedName>
    <definedName name="HRANA">#REF!</definedName>
    <definedName name="hreer" localSheetId="13" hidden="1">{"TAB1",#N/A,TRUE,"GENERAL";"TAB2",#N/A,TRUE,"GENERAL";"TAB3",#N/A,TRUE,"GENERAL";"TAB4",#N/A,TRUE,"GENERAL";"TAB5",#N/A,TRUE,"GENERAL"}</definedName>
    <definedName name="hreer" localSheetId="15" hidden="1">{"TAB1",#N/A,TRUE,"GENERAL";"TAB2",#N/A,TRUE,"GENERAL";"TAB3",#N/A,TRUE,"GENERAL";"TAB4",#N/A,TRUE,"GENERAL";"TAB5",#N/A,TRUE,"GENERAL"}</definedName>
    <definedName name="hreer" localSheetId="12" hidden="1">{"TAB1",#N/A,TRUE,"GENERAL";"TAB2",#N/A,TRUE,"GENERAL";"TAB3",#N/A,TRUE,"GENERAL";"TAB4",#N/A,TRUE,"GENERAL";"TAB5",#N/A,TRUE,"GENERAL"}</definedName>
    <definedName name="hreer" localSheetId="3" hidden="1">{"TAB1",#N/A,TRUE,"GENERAL";"TAB2",#N/A,TRUE,"GENERAL";"TAB3",#N/A,TRUE,"GENERAL";"TAB4",#N/A,TRUE,"GENERAL";"TAB5",#N/A,TRUE,"GENERAL"}</definedName>
    <definedName name="hreer" hidden="1">{"TAB1",#N/A,TRUE,"GENERAL";"TAB2",#N/A,TRUE,"GENERAL";"TAB3",#N/A,TRUE,"GENERAL";"TAB4",#N/A,TRUE,"GENERAL";"TAB5",#N/A,TRUE,"GENERAL"}</definedName>
    <definedName name="HRETRO">#REF!</definedName>
    <definedName name="hrhth" localSheetId="13" hidden="1">{"TAB1",#N/A,TRUE,"GENERAL";"TAB2",#N/A,TRUE,"GENERAL";"TAB3",#N/A,TRUE,"GENERAL";"TAB4",#N/A,TRUE,"GENERAL";"TAB5",#N/A,TRUE,"GENERAL"}</definedName>
    <definedName name="hrhth" localSheetId="15" hidden="1">{"TAB1",#N/A,TRUE,"GENERAL";"TAB2",#N/A,TRUE,"GENERAL";"TAB3",#N/A,TRUE,"GENERAL";"TAB4",#N/A,TRUE,"GENERAL";"TAB5",#N/A,TRUE,"GENERAL"}</definedName>
    <definedName name="hrhth" localSheetId="12" hidden="1">{"TAB1",#N/A,TRUE,"GENERAL";"TAB2",#N/A,TRUE,"GENERAL";"TAB3",#N/A,TRUE,"GENERAL";"TAB4",#N/A,TRUE,"GENERAL";"TAB5",#N/A,TRUE,"GENERAL"}</definedName>
    <definedName name="hrhth" localSheetId="3" hidden="1">{"TAB1",#N/A,TRUE,"GENERAL";"TAB2",#N/A,TRUE,"GENERAL";"TAB3",#N/A,TRUE,"GENERAL";"TAB4",#N/A,TRUE,"GENERAL";"TAB5",#N/A,TRUE,"GENERAL"}</definedName>
    <definedName name="hrhth" hidden="1">{"TAB1",#N/A,TRUE,"GENERAL";"TAB2",#N/A,TRUE,"GENERAL";"TAB3",#N/A,TRUE,"GENERAL";"TAB4",#N/A,TRUE,"GENERAL";"TAB5",#N/A,TRUE,"GENERAL"}</definedName>
    <definedName name="hrn">[88]Datos!$D$7</definedName>
    <definedName name="HRODILLO" localSheetId="13">#REF!</definedName>
    <definedName name="HRODILLO" localSheetId="15">#REF!</definedName>
    <definedName name="HRODILLO">#REF!</definedName>
    <definedName name="hrthtrh" localSheetId="13" hidden="1">{"TAB1",#N/A,TRUE,"GENERAL";"TAB2",#N/A,TRUE,"GENERAL";"TAB3",#N/A,TRUE,"GENERAL";"TAB4",#N/A,TRUE,"GENERAL";"TAB5",#N/A,TRUE,"GENERAL"}</definedName>
    <definedName name="hrthtrh" localSheetId="15" hidden="1">{"TAB1",#N/A,TRUE,"GENERAL";"TAB2",#N/A,TRUE,"GENERAL";"TAB3",#N/A,TRUE,"GENERAL";"TAB4",#N/A,TRUE,"GENERAL";"TAB5",#N/A,TRUE,"GENERAL"}</definedName>
    <definedName name="hrthtrh" localSheetId="12" hidden="1">{"TAB1",#N/A,TRUE,"GENERAL";"TAB2",#N/A,TRUE,"GENERAL";"TAB3",#N/A,TRUE,"GENERAL";"TAB4",#N/A,TRUE,"GENERAL";"TAB5",#N/A,TRUE,"GENERAL"}</definedName>
    <definedName name="hrthtrh" localSheetId="3" hidden="1">{"TAB1",#N/A,TRUE,"GENERAL";"TAB2",#N/A,TRUE,"GENERAL";"TAB3",#N/A,TRUE,"GENERAL";"TAB4",#N/A,TRUE,"GENERAL";"TAB5",#N/A,TRUE,"GENERAL"}</definedName>
    <definedName name="hrthtrh" hidden="1">{"TAB1",#N/A,TRUE,"GENERAL";"TAB2",#N/A,TRUE,"GENERAL";"TAB3",#N/A,TRUE,"GENERAL";"TAB4",#N/A,TRUE,"GENERAL";"TAB5",#N/A,TRUE,"GENERAL"}</definedName>
    <definedName name="hs" localSheetId="13">#REF!</definedName>
    <definedName name="hs" localSheetId="15">#REF!</definedName>
    <definedName name="hs">#REF!</definedName>
    <definedName name="hsfg" localSheetId="13" hidden="1">{"via1",#N/A,TRUE,"general";"via2",#N/A,TRUE,"general";"via3",#N/A,TRUE,"general"}</definedName>
    <definedName name="hsfg" localSheetId="15" hidden="1">{"via1",#N/A,TRUE,"general";"via2",#N/A,TRUE,"general";"via3",#N/A,TRUE,"general"}</definedName>
    <definedName name="hsfg" localSheetId="12" hidden="1">{"via1",#N/A,TRUE,"general";"via2",#N/A,TRUE,"general";"via3",#N/A,TRUE,"general"}</definedName>
    <definedName name="hsfg" localSheetId="3" hidden="1">{"via1",#N/A,TRUE,"general";"via2",#N/A,TRUE,"general";"via3",#N/A,TRUE,"general"}</definedName>
    <definedName name="hsfg" hidden="1">{"via1",#N/A,TRUE,"general";"via2",#N/A,TRUE,"general";"via3",#N/A,TRUE,"general"}</definedName>
    <definedName name="ht">#REF!</definedName>
    <definedName name="HTAS" localSheetId="13">#REF!</definedName>
    <definedName name="HTAS" localSheetId="15">#REF!</definedName>
    <definedName name="HTAS">#REF!</definedName>
    <definedName name="HTAS1" localSheetId="13">#REF!</definedName>
    <definedName name="HTAS1" localSheetId="15">#REF!</definedName>
    <definedName name="HTAS1">#REF!</definedName>
    <definedName name="hthdrf" localSheetId="13" hidden="1">{"TAB1",#N/A,TRUE,"GENERAL";"TAB2",#N/A,TRUE,"GENERAL";"TAB3",#N/A,TRUE,"GENERAL";"TAB4",#N/A,TRUE,"GENERAL";"TAB5",#N/A,TRUE,"GENERAL"}</definedName>
    <definedName name="hthdrf" localSheetId="15" hidden="1">{"TAB1",#N/A,TRUE,"GENERAL";"TAB2",#N/A,TRUE,"GENERAL";"TAB3",#N/A,TRUE,"GENERAL";"TAB4",#N/A,TRUE,"GENERAL";"TAB5",#N/A,TRUE,"GENERAL"}</definedName>
    <definedName name="hthdrf" localSheetId="12" hidden="1">{"TAB1",#N/A,TRUE,"GENERAL";"TAB2",#N/A,TRUE,"GENERAL";"TAB3",#N/A,TRUE,"GENERAL";"TAB4",#N/A,TRUE,"GENERAL";"TAB5",#N/A,TRUE,"GENERAL"}</definedName>
    <definedName name="hthdrf" localSheetId="3" hidden="1">{"TAB1",#N/A,TRUE,"GENERAL";"TAB2",#N/A,TRUE,"GENERAL";"TAB3",#N/A,TRUE,"GENERAL";"TAB4",#N/A,TRUE,"GENERAL";"TAB5",#N/A,TRUE,"GENERAL"}</definedName>
    <definedName name="hthdrf" hidden="1">{"TAB1",#N/A,TRUE,"GENERAL";"TAB2",#N/A,TRUE,"GENERAL";"TAB3",#N/A,TRUE,"GENERAL";"TAB4",#N/A,TRUE,"GENERAL";"TAB5",#N/A,TRUE,"GENERAL"}</definedName>
    <definedName name="htk">#REF!</definedName>
    <definedName name="HTML1_1" hidden="1">"'[06Cumplimiento1996.xls]GASTOS'!$A$3:$B$16"</definedName>
    <definedName name="HTML1_10" hidden="1">""</definedName>
    <definedName name="HTML1_11" hidden="1">1</definedName>
    <definedName name="HTML1_12" hidden="1">"c:\prueba.htm"</definedName>
    <definedName name="HTML1_2" hidden="1">1</definedName>
    <definedName name="HTML1_3" hidden="1">"06Cumplimiento1996"</definedName>
    <definedName name="HTML1_4" hidden="1">"GASTOS"</definedName>
    <definedName name="HTML1_5" hidden="1">""</definedName>
    <definedName name="HTML1_6" hidden="1">-4146</definedName>
    <definedName name="HTML1_7" hidden="1">-4146</definedName>
    <definedName name="HTML1_8" hidden="1">"16/12/1996"</definedName>
    <definedName name="HTML1_9" hidden="1">"JUAN CARLOS TORO VALDERRAMA"</definedName>
    <definedName name="HTML2_1" hidden="1">"'[INDICES.XLS]INDICES I'!$A$1:$K$36"</definedName>
    <definedName name="HTML2_10" hidden="1">""</definedName>
    <definedName name="HTML2_11" hidden="1">1</definedName>
    <definedName name="HTML2_12" hidden="1">"C:\Mis documentos\INDICESI.htm"</definedName>
    <definedName name="HTML2_2" hidden="1">1</definedName>
    <definedName name="HTML2_3" hidden="1">"INDICES"</definedName>
    <definedName name="HTML2_4" hidden="1">"INDICES I"</definedName>
    <definedName name="HTML2_5" hidden="1">""</definedName>
    <definedName name="HTML2_6" hidden="1">-4146</definedName>
    <definedName name="HTML2_7" hidden="1">-4146</definedName>
    <definedName name="HTML2_8" hidden="1">"5/02/1997"</definedName>
    <definedName name="HTML2_9" hidden="1">"JUAN CARLOS TORO VALDERRAMA"</definedName>
    <definedName name="HTML3_1" hidden="1">"'[INDICES.XLS]IPC NAL'!$A$4:$B$43"</definedName>
    <definedName name="HTML3_10" hidden="1">""</definedName>
    <definedName name="HTML3_11" hidden="1">1</definedName>
    <definedName name="HTML3_12" hidden="1">"C:\Mis documentos\IPCNAL.htm"</definedName>
    <definedName name="HTML3_2" hidden="1">1</definedName>
    <definedName name="HTML3_3" hidden="1">"INDICES"</definedName>
    <definedName name="HTML3_4" hidden="1">"IPC NAL"</definedName>
    <definedName name="HTML3_5" hidden="1">""</definedName>
    <definedName name="HTML3_6" hidden="1">-4146</definedName>
    <definedName name="HTML3_7" hidden="1">-4146</definedName>
    <definedName name="HTML3_8" hidden="1">"5/02/1997"</definedName>
    <definedName name="HTML3_9" hidden="1">"JUAN CARLOS TORO VALDERRAMA"</definedName>
    <definedName name="HTML4_1" hidden="1">"'[INDICES.XLS]IPC NAL'!$A$4:$C$43"</definedName>
    <definedName name="HTML4_10" hidden="1">""</definedName>
    <definedName name="HTML4_11" hidden="1">1</definedName>
    <definedName name="HTML4_12" hidden="1">"C:\Mis documentos\IPCNAL.htm"</definedName>
    <definedName name="HTML4_2" hidden="1">1</definedName>
    <definedName name="HTML4_3" hidden="1">"INDICES"</definedName>
    <definedName name="HTML4_4" hidden="1">"IPC NAL"</definedName>
    <definedName name="HTML4_5" hidden="1">""</definedName>
    <definedName name="HTML4_6" hidden="1">-4146</definedName>
    <definedName name="HTML4_7" hidden="1">-4146</definedName>
    <definedName name="HTML4_8" hidden="1">"5/02/1997"</definedName>
    <definedName name="HTML4_9" hidden="1">"JUAN CARLOS TORO VALDERRAMA"</definedName>
    <definedName name="HTML5_1" hidden="1">"'[INDICES.XLS]INDICES I'!$A$1:$I$36"</definedName>
    <definedName name="HTML5_10" hidden="1">""</definedName>
    <definedName name="HTML5_11" hidden="1">1</definedName>
    <definedName name="HTML5_12" hidden="1">"C:\Mis documentos\INDICESI.htm"</definedName>
    <definedName name="HTML5_2" hidden="1">1</definedName>
    <definedName name="HTML5_3" hidden="1">"INDICES"</definedName>
    <definedName name="HTML5_4" hidden="1">"INDICES I"</definedName>
    <definedName name="HTML5_5" hidden="1">""</definedName>
    <definedName name="HTML5_6" hidden="1">-4146</definedName>
    <definedName name="HTML5_7" hidden="1">-4146</definedName>
    <definedName name="HTML5_8" hidden="1">"5/02/1997"</definedName>
    <definedName name="HTML5_9" hidden="1">"JUAN CARLOS TORO VALDERRAMA"</definedName>
    <definedName name="HTML6_1" hidden="1">"'[INDICES.XLS]INDICES 1'!$A$3:$K$30"</definedName>
    <definedName name="HTML6_10" hidden="1">""</definedName>
    <definedName name="HTML6_11" hidden="1">1</definedName>
    <definedName name="HTML6_12" hidden="1">"C:\Mis documentos\INDICES1.htm"</definedName>
    <definedName name="HTML6_2" hidden="1">1</definedName>
    <definedName name="HTML6_3" hidden="1">"INDICES"</definedName>
    <definedName name="HTML6_4" hidden="1">"INDICES 1"</definedName>
    <definedName name="HTML6_5" hidden="1">""</definedName>
    <definedName name="HTML6_6" hidden="1">-4146</definedName>
    <definedName name="HTML6_7" hidden="1">-4146</definedName>
    <definedName name="HTML6_8" hidden="1">"5/02/1997"</definedName>
    <definedName name="HTML6_9" hidden="1">"JUAN CARLOS TORO VALDERRAMA"</definedName>
    <definedName name="HTMLCount" hidden="1">1</definedName>
    <definedName name="htryrt7" localSheetId="13" hidden="1">{"via1",#N/A,TRUE,"general";"via2",#N/A,TRUE,"general";"via3",#N/A,TRUE,"general"}</definedName>
    <definedName name="htryrt7" localSheetId="15" hidden="1">{"via1",#N/A,TRUE,"general";"via2",#N/A,TRUE,"general";"via3",#N/A,TRUE,"general"}</definedName>
    <definedName name="htryrt7" localSheetId="12" hidden="1">{"via1",#N/A,TRUE,"general";"via2",#N/A,TRUE,"general";"via3",#N/A,TRUE,"general"}</definedName>
    <definedName name="htryrt7" localSheetId="3" hidden="1">{"via1",#N/A,TRUE,"general";"via2",#N/A,TRUE,"general";"via3",#N/A,TRUE,"general"}</definedName>
    <definedName name="htryrt7" hidden="1">{"via1",#N/A,TRUE,"general";"via2",#N/A,TRUE,"general";"via3",#N/A,TRUE,"general"}</definedName>
    <definedName name="hut" localSheetId="13">#REF!</definedName>
    <definedName name="hut" localSheetId="15">#REF!</definedName>
    <definedName name="hut">#REF!</definedName>
    <definedName name="HVOLCO" localSheetId="13">#REF!</definedName>
    <definedName name="HVOLCO" localSheetId="15">#REF!</definedName>
    <definedName name="HVOLCO">#REF!</definedName>
    <definedName name="hxdfk" localSheetId="13">#REF!</definedName>
    <definedName name="hxdfk" localSheetId="15">#REF!</definedName>
    <definedName name="hxdfk">#REF!</definedName>
    <definedName name="hyhjop" localSheetId="13" hidden="1">{"TAB1",#N/A,TRUE,"GENERAL";"TAB2",#N/A,TRUE,"GENERAL";"TAB3",#N/A,TRUE,"GENERAL";"TAB4",#N/A,TRUE,"GENERAL";"TAB5",#N/A,TRUE,"GENERAL"}</definedName>
    <definedName name="hyhjop" localSheetId="15" hidden="1">{"TAB1",#N/A,TRUE,"GENERAL";"TAB2",#N/A,TRUE,"GENERAL";"TAB3",#N/A,TRUE,"GENERAL";"TAB4",#N/A,TRUE,"GENERAL";"TAB5",#N/A,TRUE,"GENERAL"}</definedName>
    <definedName name="hyhjop" localSheetId="12" hidden="1">{"TAB1",#N/A,TRUE,"GENERAL";"TAB2",#N/A,TRUE,"GENERAL";"TAB3",#N/A,TRUE,"GENERAL";"TAB4",#N/A,TRUE,"GENERAL";"TAB5",#N/A,TRUE,"GENERAL"}</definedName>
    <definedName name="hyhjop" localSheetId="3" hidden="1">{"TAB1",#N/A,TRUE,"GENERAL";"TAB2",#N/A,TRUE,"GENERAL";"TAB3",#N/A,TRUE,"GENERAL";"TAB4",#N/A,TRUE,"GENERAL";"TAB5",#N/A,TRUE,"GENERAL"}</definedName>
    <definedName name="hyhjop" hidden="1">{"TAB1",#N/A,TRUE,"GENERAL";"TAB2",#N/A,TRUE,"GENERAL";"TAB3",#N/A,TRUE,"GENERAL";"TAB4",#N/A,TRUE,"GENERAL";"TAB5",#N/A,TRUE,"GENERAL"}</definedName>
    <definedName name="hyhyh" localSheetId="13" hidden="1">{"TAB1",#N/A,TRUE,"GENERAL";"TAB2",#N/A,TRUE,"GENERAL";"TAB3",#N/A,TRUE,"GENERAL";"TAB4",#N/A,TRUE,"GENERAL";"TAB5",#N/A,TRUE,"GENERAL"}</definedName>
    <definedName name="hyhyh" localSheetId="15" hidden="1">{"TAB1",#N/A,TRUE,"GENERAL";"TAB2",#N/A,TRUE,"GENERAL";"TAB3",#N/A,TRUE,"GENERAL";"TAB4",#N/A,TRUE,"GENERAL";"TAB5",#N/A,TRUE,"GENERAL"}</definedName>
    <definedName name="hyhyh" localSheetId="12" hidden="1">{"TAB1",#N/A,TRUE,"GENERAL";"TAB2",#N/A,TRUE,"GENERAL";"TAB3",#N/A,TRUE,"GENERAL";"TAB4",#N/A,TRUE,"GENERAL";"TAB5",#N/A,TRUE,"GENERAL"}</definedName>
    <definedName name="hyhyh" localSheetId="3" hidden="1">{"TAB1",#N/A,TRUE,"GENERAL";"TAB2",#N/A,TRUE,"GENERAL";"TAB3",#N/A,TRUE,"GENERAL";"TAB4",#N/A,TRUE,"GENERAL";"TAB5",#N/A,TRUE,"GENERAL"}</definedName>
    <definedName name="hyhyh" hidden="1">{"TAB1",#N/A,TRUE,"GENERAL";"TAB2",#N/A,TRUE,"GENERAL";"TAB3",#N/A,TRUE,"GENERAL";"TAB4",#N/A,TRUE,"GENERAL";"TAB5",#N/A,TRUE,"GENERAL"}</definedName>
    <definedName name="HYT">#REF!</definedName>
    <definedName name="hytirs" localSheetId="13" hidden="1">{"via1",#N/A,TRUE,"general";"via2",#N/A,TRUE,"general";"via3",#N/A,TRUE,"general"}</definedName>
    <definedName name="hytirs" localSheetId="15" hidden="1">{"via1",#N/A,TRUE,"general";"via2",#N/A,TRUE,"general";"via3",#N/A,TRUE,"general"}</definedName>
    <definedName name="hytirs" localSheetId="12" hidden="1">{"via1",#N/A,TRUE,"general";"via2",#N/A,TRUE,"general";"via3",#N/A,TRUE,"general"}</definedName>
    <definedName name="hytirs" localSheetId="3" hidden="1">{"via1",#N/A,TRUE,"general";"via2",#N/A,TRUE,"general";"via3",#N/A,TRUE,"general"}</definedName>
    <definedName name="hytirs" hidden="1">{"via1",#N/A,TRUE,"general";"via2",#N/A,TRUE,"general";"via3",#N/A,TRUE,"general"}</definedName>
    <definedName name="I" localSheetId="13">#REF!</definedName>
    <definedName name="I" localSheetId="15">#REF!</definedName>
    <definedName name="I">#REF!</definedName>
    <definedName name="i0" localSheetId="13">#REF!</definedName>
    <definedName name="i0" localSheetId="15">#REF!</definedName>
    <definedName name="i0">#REF!</definedName>
    <definedName name="i8i" localSheetId="13" hidden="1">{"TAB1",#N/A,TRUE,"GENERAL";"TAB2",#N/A,TRUE,"GENERAL";"TAB3",#N/A,TRUE,"GENERAL";"TAB4",#N/A,TRUE,"GENERAL";"TAB5",#N/A,TRUE,"GENERAL"}</definedName>
    <definedName name="i8i" localSheetId="15" hidden="1">{"TAB1",#N/A,TRUE,"GENERAL";"TAB2",#N/A,TRUE,"GENERAL";"TAB3",#N/A,TRUE,"GENERAL";"TAB4",#N/A,TRUE,"GENERAL";"TAB5",#N/A,TRUE,"GENERAL"}</definedName>
    <definedName name="i8i" localSheetId="12" hidden="1">{"TAB1",#N/A,TRUE,"GENERAL";"TAB2",#N/A,TRUE,"GENERAL";"TAB3",#N/A,TRUE,"GENERAL";"TAB4",#N/A,TRUE,"GENERAL";"TAB5",#N/A,TRUE,"GENERAL"}</definedName>
    <definedName name="i8i" localSheetId="3" hidden="1">{"TAB1",#N/A,TRUE,"GENERAL";"TAB2",#N/A,TRUE,"GENERAL";"TAB3",#N/A,TRUE,"GENERAL";"TAB4",#N/A,TRUE,"GENERAL";"TAB5",#N/A,TRUE,"GENERAL"}</definedName>
    <definedName name="i8i" hidden="1">{"TAB1",#N/A,TRUE,"GENERAL";"TAB2",#N/A,TRUE,"GENERAL";"TAB3",#N/A,TRUE,"GENERAL";"TAB4",#N/A,TRUE,"GENERAL";"TAB5",#N/A,TRUE,"GENERAL"}</definedName>
    <definedName name="ic">[88]Hoja1!$C$17</definedName>
    <definedName name="icbf">[88]Hoja1!$C$15</definedName>
    <definedName name="Icct" localSheetId="13">#REF!</definedName>
    <definedName name="Icct" localSheetId="15">#REF!</definedName>
    <definedName name="Icct">#REF!</definedName>
    <definedName name="ICP" localSheetId="13">[13]Tablas!#REF!</definedName>
    <definedName name="ICP" localSheetId="15">[13]Tablas!#REF!</definedName>
    <definedName name="ICP">[13]Tablas!#REF!</definedName>
    <definedName name="ICP1_1" localSheetId="13">[13]Tablas!#REF!</definedName>
    <definedName name="ICP1_1" localSheetId="15">[13]Tablas!#REF!</definedName>
    <definedName name="ICP1_1">[13]Tablas!#REF!</definedName>
    <definedName name="ICP1_1_1">[13]Tablas!#REF!</definedName>
    <definedName name="ICP1_1_2">[13]Tablas!#REF!</definedName>
    <definedName name="ICP1_1_3">[13]Tablas!#REF!</definedName>
    <definedName name="ICP1_1_4">[13]Tablas!#REF!</definedName>
    <definedName name="ICP1_2">[13]Tablas!#REF!</definedName>
    <definedName name="ICP1_3">[13]Tablas!#REF!</definedName>
    <definedName name="ICP1_4">[13]Tablas!#REF!</definedName>
    <definedName name="ID" localSheetId="13">'AIU '!ERR</definedName>
    <definedName name="ID" localSheetId="15">'AIU  (2)'!ERR</definedName>
    <definedName name="ID" localSheetId="12">'Analisis Mano Obra'!ERR</definedName>
    <definedName name="ID">[0]!ERR</definedName>
    <definedName name="IF" localSheetId="13">'[85]A. P. U.'!#REF!</definedName>
    <definedName name="IF" localSheetId="15">'[85]A. P. U.'!#REF!</definedName>
    <definedName name="IF" localSheetId="12">'[85]A. P. U.'!#REF!</definedName>
    <definedName name="IF">'[85]A. P. U.'!#REF!</definedName>
    <definedName name="Ig" localSheetId="13">#REF!</definedName>
    <definedName name="Ig" localSheetId="15">#REF!</definedName>
    <definedName name="Ig" localSheetId="12">#REF!</definedName>
    <definedName name="Ig">#REF!</definedName>
    <definedName name="ii" localSheetId="13" hidden="1">{"TAB1",#N/A,TRUE,"GENERAL";"TAB2",#N/A,TRUE,"GENERAL";"TAB3",#N/A,TRUE,"GENERAL";"TAB4",#N/A,TRUE,"GENERAL";"TAB5",#N/A,TRUE,"GENERAL"}</definedName>
    <definedName name="ii" localSheetId="15" hidden="1">{"TAB1",#N/A,TRUE,"GENERAL";"TAB2",#N/A,TRUE,"GENERAL";"TAB3",#N/A,TRUE,"GENERAL";"TAB4",#N/A,TRUE,"GENERAL";"TAB5",#N/A,TRUE,"GENERAL"}</definedName>
    <definedName name="ii" localSheetId="12" hidden="1">{"TAB1",#N/A,TRUE,"GENERAL";"TAB2",#N/A,TRUE,"GENERAL";"TAB3",#N/A,TRUE,"GENERAL";"TAB4",#N/A,TRUE,"GENERAL";"TAB5",#N/A,TRUE,"GENERAL"}</definedName>
    <definedName name="ii" localSheetId="3" hidden="1">{"TAB1",#N/A,TRUE,"GENERAL";"TAB2",#N/A,TRUE,"GENERAL";"TAB3",#N/A,TRUE,"GENERAL";"TAB4",#N/A,TRUE,"GENERAL";"TAB5",#N/A,TRUE,"GENERAL"}</definedName>
    <definedName name="ii" hidden="1">{"TAB1",#N/A,TRUE,"GENERAL";"TAB2",#N/A,TRUE,"GENERAL";"TAB3",#N/A,TRUE,"GENERAL";"TAB4",#N/A,TRUE,"GENERAL";"TAB5",#N/A,TRUE,"GENERAL"}</definedName>
    <definedName name="iii" localSheetId="13" hidden="1">{"via1",#N/A,TRUE,"general";"via2",#N/A,TRUE,"general";"via3",#N/A,TRUE,"general"}</definedName>
    <definedName name="iii" localSheetId="15" hidden="1">{"via1",#N/A,TRUE,"general";"via2",#N/A,TRUE,"general";"via3",#N/A,TRUE,"general"}</definedName>
    <definedName name="iii" localSheetId="12" hidden="1">{"via1",#N/A,TRUE,"general";"via2",#N/A,TRUE,"general";"via3",#N/A,TRUE,"general"}</definedName>
    <definedName name="iii" localSheetId="3" hidden="1">{"via1",#N/A,TRUE,"general";"via2",#N/A,TRUE,"general";"via3",#N/A,TRUE,"general"}</definedName>
    <definedName name="iii" hidden="1">{"via1",#N/A,TRUE,"general";"via2",#N/A,TRUE,"general";"via3",#N/A,TRUE,"general"}</definedName>
    <definedName name="iiii" localSheetId="13" hidden="1">{"via1",#N/A,TRUE,"general";"via2",#N/A,TRUE,"general";"via3",#N/A,TRUE,"general"}</definedName>
    <definedName name="iiii" localSheetId="15" hidden="1">{"via1",#N/A,TRUE,"general";"via2",#N/A,TRUE,"general";"via3",#N/A,TRUE,"general"}</definedName>
    <definedName name="iiii" localSheetId="12" hidden="1">{"via1",#N/A,TRUE,"general";"via2",#N/A,TRUE,"general";"via3",#N/A,TRUE,"general"}</definedName>
    <definedName name="iiii" localSheetId="3" hidden="1">{"via1",#N/A,TRUE,"general";"via2",#N/A,TRUE,"general";"via3",#N/A,TRUE,"general"}</definedName>
    <definedName name="iiii" hidden="1">{"via1",#N/A,TRUE,"general";"via2",#N/A,TRUE,"general";"via3",#N/A,TRUE,"general"}</definedName>
    <definedName name="iiiiiiik" localSheetId="13" hidden="1">{"via1",#N/A,TRUE,"general";"via2",#N/A,TRUE,"general";"via3",#N/A,TRUE,"general"}</definedName>
    <definedName name="iiiiiiik" localSheetId="15" hidden="1">{"via1",#N/A,TRUE,"general";"via2",#N/A,TRUE,"general";"via3",#N/A,TRUE,"general"}</definedName>
    <definedName name="iiiiiiik" localSheetId="12" hidden="1">{"via1",#N/A,TRUE,"general";"via2",#N/A,TRUE,"general";"via3",#N/A,TRUE,"general"}</definedName>
    <definedName name="iiiiiiik" localSheetId="3" hidden="1">{"via1",#N/A,TRUE,"general";"via2",#N/A,TRUE,"general";"via3",#N/A,TRUE,"general"}</definedName>
    <definedName name="iiiiiiik" hidden="1">{"via1",#N/A,TRUE,"general";"via2",#N/A,TRUE,"general";"via3",#N/A,TRUE,"general"}</definedName>
    <definedName name="iiiiuh" localSheetId="13" hidden="1">{"TAB1",#N/A,TRUE,"GENERAL";"TAB2",#N/A,TRUE,"GENERAL";"TAB3",#N/A,TRUE,"GENERAL";"TAB4",#N/A,TRUE,"GENERAL";"TAB5",#N/A,TRUE,"GENERAL"}</definedName>
    <definedName name="iiiiuh" localSheetId="15" hidden="1">{"TAB1",#N/A,TRUE,"GENERAL";"TAB2",#N/A,TRUE,"GENERAL";"TAB3",#N/A,TRUE,"GENERAL";"TAB4",#N/A,TRUE,"GENERAL";"TAB5",#N/A,TRUE,"GENERAL"}</definedName>
    <definedName name="iiiiuh" localSheetId="12" hidden="1">{"TAB1",#N/A,TRUE,"GENERAL";"TAB2",#N/A,TRUE,"GENERAL";"TAB3",#N/A,TRUE,"GENERAL";"TAB4",#N/A,TRUE,"GENERAL";"TAB5",#N/A,TRUE,"GENERAL"}</definedName>
    <definedName name="iiiiuh" localSheetId="3" hidden="1">{"TAB1",#N/A,TRUE,"GENERAL";"TAB2",#N/A,TRUE,"GENERAL";"TAB3",#N/A,TRUE,"GENERAL";"TAB4",#N/A,TRUE,"GENERAL";"TAB5",#N/A,TRUE,"GENERAL"}</definedName>
    <definedName name="iiiiuh" hidden="1">{"TAB1",#N/A,TRUE,"GENERAL";"TAB2",#N/A,TRUE,"GENERAL";"TAB3",#N/A,TRUE,"GENERAL";"TAB4",#N/A,TRUE,"GENERAL";"TAB5",#N/A,TRUE,"GENERAL"}</definedName>
    <definedName name="ik">#REF!</definedName>
    <definedName name="ikj">#REF!</definedName>
    <definedName name="iktgvfmu" localSheetId="13" hidden="1">{"TAB1",#N/A,TRUE,"GENERAL";"TAB2",#N/A,TRUE,"GENERAL";"TAB3",#N/A,TRUE,"GENERAL";"TAB4",#N/A,TRUE,"GENERAL";"TAB5",#N/A,TRUE,"GENERAL"}</definedName>
    <definedName name="iktgvfmu" localSheetId="15" hidden="1">{"TAB1",#N/A,TRUE,"GENERAL";"TAB2",#N/A,TRUE,"GENERAL";"TAB3",#N/A,TRUE,"GENERAL";"TAB4",#N/A,TRUE,"GENERAL";"TAB5",#N/A,TRUE,"GENERAL"}</definedName>
    <definedName name="iktgvfmu" localSheetId="12" hidden="1">{"TAB1",#N/A,TRUE,"GENERAL";"TAB2",#N/A,TRUE,"GENERAL";"TAB3",#N/A,TRUE,"GENERAL";"TAB4",#N/A,TRUE,"GENERAL";"TAB5",#N/A,TRUE,"GENERAL"}</definedName>
    <definedName name="iktgvfmu" localSheetId="3" hidden="1">{"TAB1",#N/A,TRUE,"GENERAL";"TAB2",#N/A,TRUE,"GENERAL";"TAB3",#N/A,TRUE,"GENERAL";"TAB4",#N/A,TRUE,"GENERAL";"TAB5",#N/A,TRUE,"GENERAL"}</definedName>
    <definedName name="iktgvfmu" hidden="1">{"TAB1",#N/A,TRUE,"GENERAL";"TAB2",#N/A,TRUE,"GENERAL";"TAB3",#N/A,TRUE,"GENERAL";"TAB4",#N/A,TRUE,"GENERAL";"TAB5",#N/A,TRUE,"GENERAL"}</definedName>
    <definedName name="IL" localSheetId="13">#REF!</definedName>
    <definedName name="IL" localSheetId="15">#REF!</definedName>
    <definedName name="IL">#REF!</definedName>
    <definedName name="im">'[134]1'!$N$41</definedName>
    <definedName name="IMP">[36]otros!$C$3</definedName>
    <definedName name="IMPER" localSheetId="13">#REF!</definedName>
    <definedName name="IMPER" localSheetId="15">#REF!</definedName>
    <definedName name="IMPER">#REF!</definedName>
    <definedName name="IMPER_11" localSheetId="13">#REF!</definedName>
    <definedName name="IMPER_11" localSheetId="15">#REF!</definedName>
    <definedName name="IMPER_11">#REF!</definedName>
    <definedName name="IMPRESSION" localSheetId="13">#REF!</definedName>
    <definedName name="IMPRESSION" localSheetId="15">#REF!</definedName>
    <definedName name="IMPRESSION">#REF!</definedName>
    <definedName name="Imprev" localSheetId="13">[45]PRESUPUESTO!$F$154</definedName>
    <definedName name="Imprev" localSheetId="15">[45]PRESUPUESTO!$F$154</definedName>
    <definedName name="Imprev" localSheetId="9">AnalisisDelProyecto!$F$448</definedName>
    <definedName name="Imprev" localSheetId="6">ParetoPresupuesto!$F$447</definedName>
    <definedName name="Imprev" localSheetId="4">'RESUMEN POR CAPITULOS'!$F$447</definedName>
    <definedName name="Imprev">#REF!</definedName>
    <definedName name="Imprevisto">#REF!</definedName>
    <definedName name="IMPREVISTOS" localSheetId="13">[46]otros!$C$6</definedName>
    <definedName name="IMPREVISTOS" localSheetId="15">[46]otros!$C$6</definedName>
    <definedName name="IMPREVISTOS">[47]otros!$C$6</definedName>
    <definedName name="imprimir" localSheetId="13">#REF!</definedName>
    <definedName name="imprimir" localSheetId="15">#REF!</definedName>
    <definedName name="imprimir">#REF!</definedName>
    <definedName name="IMPTOS" localSheetId="13">#REF!</definedName>
    <definedName name="IMPTOS" localSheetId="15">#REF!</definedName>
    <definedName name="IMPTOS">#REF!</definedName>
    <definedName name="IMPTOS1" localSheetId="13">#REF!</definedName>
    <definedName name="IMPTOS1" localSheetId="15">#REF!</definedName>
    <definedName name="IMPTOS1">#REF!</definedName>
    <definedName name="INC">#REF!</definedName>
    <definedName name="INCR._PRODC.">#REF!</definedName>
    <definedName name="INCRNOVATOT">#REF!</definedName>
    <definedName name="INCRNOVATOT_11">#REF!</definedName>
    <definedName name="INCRUST" localSheetId="13">[52]Presupuesto!#REF!,[52]Presupuesto!#REF!,[52]Presupuesto!#REF!,[52]Presupuesto!#REF!,[52]Presupuesto!#REF!</definedName>
    <definedName name="INCRUST" localSheetId="15">[52]Presupuesto!#REF!,[52]Presupuesto!#REF!,[52]Presupuesto!#REF!,[52]Presupuesto!#REF!,[52]Presupuesto!#REF!</definedName>
    <definedName name="INCRUST" localSheetId="12">[52]Presupuesto!#REF!,[52]Presupuesto!#REF!,[52]Presupuesto!#REF!,[52]Presupuesto!#REF!,[52]Presupuesto!#REF!</definedName>
    <definedName name="INCRUST">[52]Presupuesto!#REF!,[52]Presupuesto!#REF!,[52]Presupuesto!#REF!,[52]Presupuesto!#REF!,[52]Presupuesto!#REF!</definedName>
    <definedName name="IND">#N/A</definedName>
    <definedName name="INDEX" localSheetId="13">'[69]Presupuesto 2003'!#REF!</definedName>
    <definedName name="INDEX" localSheetId="15">'[69]Presupuesto 2003'!#REF!</definedName>
    <definedName name="INDEX">'[69]Presupuesto 2003'!#REF!</definedName>
    <definedName name="Index." localSheetId="13">'[69]Presupuesto 2003'!#REF!</definedName>
    <definedName name="Index." localSheetId="15">'[69]Presupuesto 2003'!#REF!</definedName>
    <definedName name="Index.">'[69]Presupuesto 2003'!#REF!</definedName>
    <definedName name="INDEXa" localSheetId="13">'[69]Presupuesto 2003'!#REF!</definedName>
    <definedName name="INDEXa" localSheetId="15">'[69]Presupuesto 2003'!#REF!</definedName>
    <definedName name="INDEXa">'[69]Presupuesto 2003'!#REF!</definedName>
    <definedName name="INDEXACIÓN" localSheetId="13">'[69]Presupuesto 2003'!#REF!</definedName>
    <definedName name="INDEXACIÓN" localSheetId="15">'[69]Presupuesto 2003'!#REF!</definedName>
    <definedName name="INDEXACIÓN">'[69]Presupuesto 2003'!#REF!</definedName>
    <definedName name="INDICE" localSheetId="13">#REF!</definedName>
    <definedName name="INDICE" localSheetId="15">#REF!</definedName>
    <definedName name="INDICE">#REF!</definedName>
    <definedName name="inf" localSheetId="13">#REF!</definedName>
    <definedName name="inf" localSheetId="15">#REF!</definedName>
    <definedName name="inf">#REF!</definedName>
    <definedName name="INFORME">[135]TABLAS!$A$1:$A$65536</definedName>
    <definedName name="Informe_semanal" localSheetId="13">#REF!</definedName>
    <definedName name="Informe_semanal" localSheetId="15">#REF!</definedName>
    <definedName name="Informe_semanal">#REF!</definedName>
    <definedName name="INGENIERIA1" localSheetId="13" hidden="1">#REF!</definedName>
    <definedName name="INGENIERIA1" localSheetId="15" hidden="1">#REF!</definedName>
    <definedName name="INGENIERIA1" hidden="1">#REF!</definedName>
    <definedName name="INGENIERIA11" localSheetId="13" hidden="1">#REF!</definedName>
    <definedName name="INGENIERIA11" localSheetId="15" hidden="1">#REF!</definedName>
    <definedName name="INGENIERIA11" hidden="1">#REF!</definedName>
    <definedName name="iniciales">'[44]Reservas de Petróleo'!$A$2,'[44]Reservas de Petróleo'!$A$1,'[44]Reservas de Petróleo'!$D$4,'[44]Reservas de Petróleo'!$D$1:$D$65536</definedName>
    <definedName name="Inicio">[61]BASES!$E$26</definedName>
    <definedName name="InicioEst">[53]Info!$C$24</definedName>
    <definedName name="inme" localSheetId="13">#REF!</definedName>
    <definedName name="inme" localSheetId="15">#REF!</definedName>
    <definedName name="inme">#REF!</definedName>
    <definedName name="INPU" localSheetId="13">#REF!</definedName>
    <definedName name="INPU" localSheetId="15">#REF!</definedName>
    <definedName name="INPU">#REF!</definedName>
    <definedName name="INPUT" localSheetId="13">'[3]7422CW00'!#REF!</definedName>
    <definedName name="INPUT" localSheetId="15">'[3]7422CW00'!#REF!</definedName>
    <definedName name="INPUT">'[3]7422CW00'!#REF!</definedName>
    <definedName name="instalaciontuberia3" localSheetId="13">#REF!</definedName>
    <definedName name="instalaciontuberia3" localSheetId="15">#REF!</definedName>
    <definedName name="instalaciontuberia3">#REF!</definedName>
    <definedName name="INSU">[136]INSUMOS!$A$1:$E$65536</definedName>
    <definedName name="Insumos_auxiliares" localSheetId="13">[137]Insumos!#REF!</definedName>
    <definedName name="Insumos_auxiliares" localSheetId="15">[137]Insumos!#REF!</definedName>
    <definedName name="Insumos_auxiliares">[137]Insumos!#REF!</definedName>
    <definedName name="Insumos_basicos" localSheetId="13">#REF!</definedName>
    <definedName name="Insumos_basicos" localSheetId="15">#REF!</definedName>
    <definedName name="Insumos_basicos">#REF!</definedName>
    <definedName name="INSUMOS_COMPLEMENTARIOS" localSheetId="13">#REF!</definedName>
    <definedName name="INSUMOS_COMPLEMENTARIOS" localSheetId="15">#REF!</definedName>
    <definedName name="INSUMOS_COMPLEMENTARIOS">#REF!</definedName>
    <definedName name="Int" localSheetId="13">#REF!</definedName>
    <definedName name="Int" localSheetId="15">#REF!</definedName>
    <definedName name="Int">#REF!</definedName>
    <definedName name="InTap">[28]Interc.tapones!$E$1:$E$65536</definedName>
    <definedName name="INTER">[118]Hoja3!$F$7:$F$9</definedName>
    <definedName name="Intercambiadores" localSheetId="13">#REF!</definedName>
    <definedName name="Intercambiadores" localSheetId="15">#REF!</definedName>
    <definedName name="Intercambiadores">#REF!</definedName>
    <definedName name="Interest_Rate" localSheetId="13">#REF!</definedName>
    <definedName name="Interest_Rate" localSheetId="15">#REF!</definedName>
    <definedName name="Interest_Rate">#REF!</definedName>
    <definedName name="INTERMEDIA_I" localSheetId="13">#REF!</definedName>
    <definedName name="INTERMEDIA_I" localSheetId="15">#REF!</definedName>
    <definedName name="INTERMEDIA_I">#REF!</definedName>
    <definedName name="Interruptor_sencillo_Levinton_Decor">#REF!</definedName>
    <definedName name="Interruptor_sencillo_Levinton_Decor_11">#REF!</definedName>
    <definedName name="Interventor">[67]CONTRATO!$E$12</definedName>
    <definedName name="IntVal">'[28]Interc.válv.'!$E$1:$E$65536</definedName>
    <definedName name="INV_11">'[138]PR 1'!$A$2:$N$655</definedName>
    <definedName name="INV_Payments" localSheetId="13">[84]!INV_Payments</definedName>
    <definedName name="INV_Payments" localSheetId="15">[84]!INV_Payments</definedName>
    <definedName name="INV_Payments" localSheetId="9">[84]!INV_Payments</definedName>
    <definedName name="INV_Payments" localSheetId="4">[84]!INV_Payments</definedName>
    <definedName name="INV_Payments">[84]!INV_Payments</definedName>
    <definedName name="InvDol1" localSheetId="13">#REF!</definedName>
    <definedName name="InvDol1" localSheetId="15">#REF!</definedName>
    <definedName name="InvDol1">#REF!</definedName>
    <definedName name="InvDol2" localSheetId="13">#REF!</definedName>
    <definedName name="InvDol2" localSheetId="15">#REF!</definedName>
    <definedName name="InvDol2">#REF!</definedName>
    <definedName name="InvDol3" localSheetId="13">#REF!</definedName>
    <definedName name="InvDol3" localSheetId="15">#REF!</definedName>
    <definedName name="InvDol3">#REF!</definedName>
    <definedName name="InvDol4">#REF!</definedName>
    <definedName name="InvDol5">#REF!</definedName>
    <definedName name="InvDol6">#REF!</definedName>
    <definedName name="InvDol7">#REF!</definedName>
    <definedName name="InvDol8">#REF!</definedName>
    <definedName name="io">#REF!</definedName>
    <definedName name="IOU">#REF!</definedName>
    <definedName name="IOUHH" localSheetId="13">'AIU '!ERR</definedName>
    <definedName name="IOUHH" localSheetId="15">'AIU  (2)'!ERR</definedName>
    <definedName name="IOUHH" localSheetId="12">'Analisis Mano Obra'!ERR</definedName>
    <definedName name="IOUHH">[0]!ERR</definedName>
    <definedName name="IP" localSheetId="13">#REF!</definedName>
    <definedName name="IP" localSheetId="15">#REF!</definedName>
    <definedName name="IP" localSheetId="12">#REF!</definedName>
    <definedName name="IP">#REF!</definedName>
    <definedName name="ir" localSheetId="13">#REF!</definedName>
    <definedName name="ir" localSheetId="15">#REF!</definedName>
    <definedName name="ir" localSheetId="12">#REF!</definedName>
    <definedName name="ir">#REF!</definedName>
    <definedName name="irng" localSheetId="13" hidden="1">#REF!</definedName>
    <definedName name="irng" localSheetId="15" hidden="1">#REF!</definedName>
    <definedName name="irng" hidden="1">#REF!</definedName>
    <definedName name="Iss">'[67]LIQUIDA-NOMINA'!$AT$4</definedName>
    <definedName name="issafp">[88]Hoja1!$C$19</definedName>
    <definedName name="isscs">[88]Hoja1!$C$21</definedName>
    <definedName name="isseps">[88]Hoja1!$C$20</definedName>
    <definedName name="IT" localSheetId="13">#REF!</definedName>
    <definedName name="IT" localSheetId="15">#REF!</definedName>
    <definedName name="IT">#REF!</definedName>
    <definedName name="it." localSheetId="13">#REF!</definedName>
    <definedName name="it." localSheetId="15">#REF!</definedName>
    <definedName name="it.">#REF!</definedName>
    <definedName name="ITEM">[139]BASE!$C$4:$H$268</definedName>
    <definedName name="ITEM1" localSheetId="13">#REF!</definedName>
    <definedName name="ITEM1" localSheetId="15">#REF!</definedName>
    <definedName name="ITEM1">#REF!</definedName>
    <definedName name="item10" localSheetId="13">#REF!</definedName>
    <definedName name="item10" localSheetId="15">#REF!</definedName>
    <definedName name="item10">#REF!</definedName>
    <definedName name="item11" localSheetId="13">#REF!</definedName>
    <definedName name="item11" localSheetId="15">#REF!</definedName>
    <definedName name="item11">#REF!</definedName>
    <definedName name="item12">#REF!</definedName>
    <definedName name="ITEM15" localSheetId="13">#REF!</definedName>
    <definedName name="ITEM15" localSheetId="15">#REF!</definedName>
    <definedName name="ITEM15">#REF!</definedName>
    <definedName name="ITEM2" localSheetId="13">#REF!</definedName>
    <definedName name="ITEM2" localSheetId="15">#REF!</definedName>
    <definedName name="ITEM2">#REF!</definedName>
    <definedName name="ITEM201.1">#REF!</definedName>
    <definedName name="ITEM201.2">#REF!</definedName>
    <definedName name="ITEM201.3">#REF!</definedName>
    <definedName name="ITEM210.2">#REF!</definedName>
    <definedName name="item210.3">#REF!</definedName>
    <definedName name="ITEM211.1">#REF!</definedName>
    <definedName name="ITEM220.1">#REF!</definedName>
    <definedName name="ITEM222">'[140]1'!#REF!</definedName>
    <definedName name="ITEM230" localSheetId="13">#REF!</definedName>
    <definedName name="ITEM230" localSheetId="15">#REF!</definedName>
    <definedName name="ITEM230">#REF!</definedName>
    <definedName name="item230.1" localSheetId="13">#REF!</definedName>
    <definedName name="item230.1" localSheetId="15">#REF!</definedName>
    <definedName name="item230.1">#REF!</definedName>
    <definedName name="ITEM3" localSheetId="13">#REF!</definedName>
    <definedName name="ITEM3" localSheetId="15">#REF!</definedName>
    <definedName name="ITEM3">#REF!</definedName>
    <definedName name="item310">#REF!</definedName>
    <definedName name="item320">#REF!</definedName>
    <definedName name="item320.2">#REF!</definedName>
    <definedName name="ITEM330">#REF!</definedName>
    <definedName name="item330.1">#REF!</definedName>
    <definedName name="item4">[141]APU!$F$137</definedName>
    <definedName name="ITEM410" localSheetId="13">#REF!</definedName>
    <definedName name="ITEM410" localSheetId="15">#REF!</definedName>
    <definedName name="ITEM410">#REF!</definedName>
    <definedName name="item420" localSheetId="13">#REF!</definedName>
    <definedName name="item420" localSheetId="15">#REF!</definedName>
    <definedName name="item420">#REF!</definedName>
    <definedName name="ITEM450" localSheetId="13">#REF!</definedName>
    <definedName name="ITEM450" localSheetId="15">#REF!</definedName>
    <definedName name="ITEM450">#REF!</definedName>
    <definedName name="item450.2P">#REF!</definedName>
    <definedName name="ITEM5">#REF!</definedName>
    <definedName name="item6">[141]APU!$F$197</definedName>
    <definedName name="item600.1" localSheetId="13">#REF!</definedName>
    <definedName name="item600.1" localSheetId="15">#REF!</definedName>
    <definedName name="item600.1">#REF!</definedName>
    <definedName name="ITEM610" localSheetId="13">#REF!</definedName>
    <definedName name="ITEM610" localSheetId="15">#REF!</definedName>
    <definedName name="ITEM610">#REF!</definedName>
    <definedName name="item610.1" localSheetId="13">#REF!</definedName>
    <definedName name="item610.1" localSheetId="15">#REF!</definedName>
    <definedName name="item610.1">#REF!</definedName>
    <definedName name="item610.2">#REF!</definedName>
    <definedName name="item630.4">#REF!</definedName>
    <definedName name="ITEM630.5">#REF!</definedName>
    <definedName name="item630.6">#REF!</definedName>
    <definedName name="item630.7">#REF!</definedName>
    <definedName name="ITEM630.8">#REF!</definedName>
    <definedName name="ITEM632">#REF!</definedName>
    <definedName name="ITEM640">#REF!</definedName>
    <definedName name="item640.3">#REF!</definedName>
    <definedName name="item661">#REF!</definedName>
    <definedName name="item671">#REF!</definedName>
    <definedName name="item673.1">#REF!</definedName>
    <definedName name="item673.3">#REF!</definedName>
    <definedName name="item681">#REF!</definedName>
    <definedName name="item7">[141]APU!$F$226</definedName>
    <definedName name="ITEM7.1" localSheetId="13">#REF!</definedName>
    <definedName name="ITEM7.1" localSheetId="15">#REF!</definedName>
    <definedName name="ITEM7.1">#REF!</definedName>
    <definedName name="ITEM7.2" localSheetId="13">#REF!</definedName>
    <definedName name="ITEM7.2" localSheetId="15">#REF!</definedName>
    <definedName name="ITEM7.2">#REF!</definedName>
    <definedName name="ITEM7.3" localSheetId="13">#REF!</definedName>
    <definedName name="ITEM7.3" localSheetId="15">#REF!</definedName>
    <definedName name="ITEM7.3">#REF!</definedName>
    <definedName name="ITEM7.5">#REF!</definedName>
    <definedName name="item700.1">#REF!</definedName>
    <definedName name="ITEM704">#REF!</definedName>
    <definedName name="item710.1">#REF!</definedName>
    <definedName name="item710.2">#REF!</definedName>
    <definedName name="ITEM720">#REF!</definedName>
    <definedName name="item730.1">#REF!</definedName>
    <definedName name="item730.2">#REF!</definedName>
    <definedName name="item730.2.4">#REF!</definedName>
    <definedName name="item8">#REF!</definedName>
    <definedName name="item9">#REF!</definedName>
    <definedName name="ITEM900">#REF!</definedName>
    <definedName name="item900.2">#REF!</definedName>
    <definedName name="ItemCodos">#REF!</definedName>
    <definedName name="ITEMPROPUESTA">#REF!</definedName>
    <definedName name="items">[80]ITEMS!$B$6:$B$176</definedName>
    <definedName name="ITEN320" localSheetId="13">#REF!</definedName>
    <definedName name="ITEN320" localSheetId="15">#REF!</definedName>
    <definedName name="ITEN320">#REF!</definedName>
    <definedName name="IUI" localSheetId="13" hidden="1">{"TAB1",#N/A,TRUE,"GENERAL";"TAB2",#N/A,TRUE,"GENERAL";"TAB3",#N/A,TRUE,"GENERAL";"TAB4",#N/A,TRUE,"GENERAL";"TAB5",#N/A,TRUE,"GENERAL"}</definedName>
    <definedName name="IUI" localSheetId="15" hidden="1">{"TAB1",#N/A,TRUE,"GENERAL";"TAB2",#N/A,TRUE,"GENERAL";"TAB3",#N/A,TRUE,"GENERAL";"TAB4",#N/A,TRUE,"GENERAL";"TAB5",#N/A,TRUE,"GENERAL"}</definedName>
    <definedName name="IUI" localSheetId="12" hidden="1">{"TAB1",#N/A,TRUE,"GENERAL";"TAB2",#N/A,TRUE,"GENERAL";"TAB3",#N/A,TRUE,"GENERAL";"TAB4",#N/A,TRUE,"GENERAL";"TAB5",#N/A,TRUE,"GENERAL"}</definedName>
    <definedName name="IUI" localSheetId="3" hidden="1">{"TAB1",#N/A,TRUE,"GENERAL";"TAB2",#N/A,TRUE,"GENERAL";"TAB3",#N/A,TRUE,"GENERAL";"TAB4",#N/A,TRUE,"GENERAL";"TAB5",#N/A,TRUE,"GENERAL"}</definedName>
    <definedName name="IUI" hidden="1">{"TAB1",#N/A,TRUE,"GENERAL";"TAB2",#N/A,TRUE,"GENERAL";"TAB3",#N/A,TRUE,"GENERAL";"TAB4",#N/A,TRUE,"GENERAL";"TAB5",#N/A,TRUE,"GENERAL"}</definedName>
    <definedName name="iuit7" localSheetId="13" hidden="1">{"TAB1",#N/A,TRUE,"GENERAL";"TAB2",#N/A,TRUE,"GENERAL";"TAB3",#N/A,TRUE,"GENERAL";"TAB4",#N/A,TRUE,"GENERAL";"TAB5",#N/A,TRUE,"GENERAL"}</definedName>
    <definedName name="iuit7" localSheetId="15" hidden="1">{"TAB1",#N/A,TRUE,"GENERAL";"TAB2",#N/A,TRUE,"GENERAL";"TAB3",#N/A,TRUE,"GENERAL";"TAB4",#N/A,TRUE,"GENERAL";"TAB5",#N/A,TRUE,"GENERAL"}</definedName>
    <definedName name="iuit7" localSheetId="12" hidden="1">{"TAB1",#N/A,TRUE,"GENERAL";"TAB2",#N/A,TRUE,"GENERAL";"TAB3",#N/A,TRUE,"GENERAL";"TAB4",#N/A,TRUE,"GENERAL";"TAB5",#N/A,TRUE,"GENERAL"}</definedName>
    <definedName name="iuit7" localSheetId="3" hidden="1">{"TAB1",#N/A,TRUE,"GENERAL";"TAB2",#N/A,TRUE,"GENERAL";"TAB3",#N/A,TRUE,"GENERAL";"TAB4",#N/A,TRUE,"GENERAL";"TAB5",#N/A,TRUE,"GENERAL"}</definedName>
    <definedName name="iuit7" hidden="1">{"TAB1",#N/A,TRUE,"GENERAL";"TAB2",#N/A,TRUE,"GENERAL";"TAB3",#N/A,TRUE,"GENERAL";"TAB4",#N/A,TRUE,"GENERAL";"TAB5",#N/A,TRUE,"GENERAL"}</definedName>
    <definedName name="iul" localSheetId="13" hidden="1">{"via1",#N/A,TRUE,"general";"via2",#N/A,TRUE,"general";"via3",#N/A,TRUE,"general"}</definedName>
    <definedName name="iul" localSheetId="15" hidden="1">{"via1",#N/A,TRUE,"general";"via2",#N/A,TRUE,"general";"via3",#N/A,TRUE,"general"}</definedName>
    <definedName name="iul" localSheetId="12" hidden="1">{"via1",#N/A,TRUE,"general";"via2",#N/A,TRUE,"general";"via3",#N/A,TRUE,"general"}</definedName>
    <definedName name="iul" localSheetId="3" hidden="1">{"via1",#N/A,TRUE,"general";"via2",#N/A,TRUE,"general";"via3",#N/A,TRUE,"general"}</definedName>
    <definedName name="iul" hidden="1">{"via1",#N/A,TRUE,"general";"via2",#N/A,TRUE,"general";"via3",#N/A,TRUE,"general"}</definedName>
    <definedName name="iuouio" localSheetId="13" hidden="1">{"via1",#N/A,TRUE,"general";"via2",#N/A,TRUE,"general";"via3",#N/A,TRUE,"general"}</definedName>
    <definedName name="iuouio" localSheetId="15" hidden="1">{"via1",#N/A,TRUE,"general";"via2",#N/A,TRUE,"general";"via3",#N/A,TRUE,"general"}</definedName>
    <definedName name="iuouio" localSheetId="12" hidden="1">{"via1",#N/A,TRUE,"general";"via2",#N/A,TRUE,"general";"via3",#N/A,TRUE,"general"}</definedName>
    <definedName name="iuouio" localSheetId="3" hidden="1">{"via1",#N/A,TRUE,"general";"via2",#N/A,TRUE,"general";"via3",#N/A,TRUE,"general"}</definedName>
    <definedName name="iuouio" hidden="1">{"via1",#N/A,TRUE,"general";"via2",#N/A,TRUE,"general";"via3",#N/A,TRUE,"general"}</definedName>
    <definedName name="iuyi9" localSheetId="13" hidden="1">{"TAB1",#N/A,TRUE,"GENERAL";"TAB2",#N/A,TRUE,"GENERAL";"TAB3",#N/A,TRUE,"GENERAL";"TAB4",#N/A,TRUE,"GENERAL";"TAB5",#N/A,TRUE,"GENERAL"}</definedName>
    <definedName name="iuyi9" localSheetId="15" hidden="1">{"TAB1",#N/A,TRUE,"GENERAL";"TAB2",#N/A,TRUE,"GENERAL";"TAB3",#N/A,TRUE,"GENERAL";"TAB4",#N/A,TRUE,"GENERAL";"TAB5",#N/A,TRUE,"GENERAL"}</definedName>
    <definedName name="iuyi9" localSheetId="12" hidden="1">{"TAB1",#N/A,TRUE,"GENERAL";"TAB2",#N/A,TRUE,"GENERAL";"TAB3",#N/A,TRUE,"GENERAL";"TAB4",#N/A,TRUE,"GENERAL";"TAB5",#N/A,TRUE,"GENERAL"}</definedName>
    <definedName name="iuyi9" localSheetId="3" hidden="1">{"TAB1",#N/A,TRUE,"GENERAL";"TAB2",#N/A,TRUE,"GENERAL";"TAB3",#N/A,TRUE,"GENERAL";"TAB4",#N/A,TRUE,"GENERAL";"TAB5",#N/A,TRUE,"GENERAL"}</definedName>
    <definedName name="iuyi9" hidden="1">{"TAB1",#N/A,TRUE,"GENERAL";"TAB2",#N/A,TRUE,"GENERAL";"TAB3",#N/A,TRUE,"GENERAL";"TAB4",#N/A,TRUE,"GENERAL";"TAB5",#N/A,TRUE,"GENERAL"}</definedName>
    <definedName name="IVA" localSheetId="13">#REF!</definedName>
    <definedName name="IVA" localSheetId="15">#REF!</definedName>
    <definedName name="IVA">#REF!</definedName>
    <definedName name="IvaSUtl" localSheetId="13">[45]PRESUPUESTO!$F$157</definedName>
    <definedName name="IvaSUtl" localSheetId="15">[45]PRESUPUESTO!$F$157</definedName>
    <definedName name="IvaSUtl" localSheetId="9">AnalisisDelProyecto!$F$451</definedName>
    <definedName name="IvaSUtl" localSheetId="6">ParetoPresupuesto!$F$450</definedName>
    <definedName name="IvaSUtl" localSheetId="4">'RESUMEN POR CAPITULOS'!$F$450</definedName>
    <definedName name="IvaSUtl">#REF!</definedName>
    <definedName name="iwjer" localSheetId="13">#REF!</definedName>
    <definedName name="iwjer" localSheetId="15">#REF!</definedName>
    <definedName name="iwjer">#REF!</definedName>
    <definedName name="iyuiuyi" localSheetId="13" hidden="1">{"via1",#N/A,TRUE,"general";"via2",#N/A,TRUE,"general";"via3",#N/A,TRUE,"general"}</definedName>
    <definedName name="iyuiuyi" localSheetId="15" hidden="1">{"via1",#N/A,TRUE,"general";"via2",#N/A,TRUE,"general";"via3",#N/A,TRUE,"general"}</definedName>
    <definedName name="iyuiuyi" localSheetId="12" hidden="1">{"via1",#N/A,TRUE,"general";"via2",#N/A,TRUE,"general";"via3",#N/A,TRUE,"general"}</definedName>
    <definedName name="iyuiuyi" localSheetId="3" hidden="1">{"via1",#N/A,TRUE,"general";"via2",#N/A,TRUE,"general";"via3",#N/A,TRUE,"general"}</definedName>
    <definedName name="iyuiuyi" hidden="1">{"via1",#N/A,TRUE,"general";"via2",#N/A,TRUE,"general";"via3",#N/A,TRUE,"general"}</definedName>
    <definedName name="j" localSheetId="13" hidden="1">{"TAB1",#N/A,TRUE,"GENERAL";"TAB2",#N/A,TRUE,"GENERAL";"TAB3",#N/A,TRUE,"GENERAL";"TAB4",#N/A,TRUE,"GENERAL";"TAB5",#N/A,TRUE,"GENERAL"}</definedName>
    <definedName name="j" localSheetId="15" hidden="1">{"TAB1",#N/A,TRUE,"GENERAL";"TAB2",#N/A,TRUE,"GENERAL";"TAB3",#N/A,TRUE,"GENERAL";"TAB4",#N/A,TRUE,"GENERAL";"TAB5",#N/A,TRUE,"GENERAL"}</definedName>
    <definedName name="j" localSheetId="12" hidden="1">{"TAB1",#N/A,TRUE,"GENERAL";"TAB2",#N/A,TRUE,"GENERAL";"TAB3",#N/A,TRUE,"GENERAL";"TAB4",#N/A,TRUE,"GENERAL";"TAB5",#N/A,TRUE,"GENERAL"}</definedName>
    <definedName name="j" localSheetId="3" hidden="1">{"TAB1",#N/A,TRUE,"GENERAL";"TAB2",#N/A,TRUE,"GENERAL";"TAB3",#N/A,TRUE,"GENERAL";"TAB4",#N/A,TRUE,"GENERAL";"TAB5",#N/A,TRUE,"GENERAL"}</definedName>
    <definedName name="j" hidden="1">{"TAB1",#N/A,TRUE,"GENERAL";"TAB2",#N/A,TRUE,"GENERAL";"TAB3",#N/A,TRUE,"GENERAL";"TAB4",#N/A,TRUE,"GENERAL";"TAB5",#N/A,TRUE,"GENERAL"}</definedName>
    <definedName name="JAPF">#REF!</definedName>
    <definedName name="jd" localSheetId="13" hidden="1">{"via1",#N/A,TRUE,"general";"via2",#N/A,TRUE,"general";"via3",#N/A,TRUE,"general"}</definedName>
    <definedName name="jd" localSheetId="15" hidden="1">{"via1",#N/A,TRUE,"general";"via2",#N/A,TRUE,"general";"via3",#N/A,TRUE,"general"}</definedName>
    <definedName name="jd" localSheetId="12" hidden="1">{"via1",#N/A,TRUE,"general";"via2",#N/A,TRUE,"general";"via3",#N/A,TRUE,"general"}</definedName>
    <definedName name="jd" localSheetId="3" hidden="1">{"via1",#N/A,TRUE,"general";"via2",#N/A,TRUE,"general";"via3",#N/A,TRUE,"general"}</definedName>
    <definedName name="jd" hidden="1">{"via1",#N/A,TRUE,"general";"via2",#N/A,TRUE,"general";"via3",#N/A,TRUE,"general"}</definedName>
    <definedName name="jdh" localSheetId="13" hidden="1">{"TAB1",#N/A,TRUE,"GENERAL";"TAB2",#N/A,TRUE,"GENERAL";"TAB3",#N/A,TRUE,"GENERAL";"TAB4",#N/A,TRUE,"GENERAL";"TAB5",#N/A,TRUE,"GENERAL"}</definedName>
    <definedName name="jdh" localSheetId="15" hidden="1">{"TAB1",#N/A,TRUE,"GENERAL";"TAB2",#N/A,TRUE,"GENERAL";"TAB3",#N/A,TRUE,"GENERAL";"TAB4",#N/A,TRUE,"GENERAL";"TAB5",#N/A,TRUE,"GENERAL"}</definedName>
    <definedName name="jdh" localSheetId="12" hidden="1">{"TAB1",#N/A,TRUE,"GENERAL";"TAB2",#N/A,TRUE,"GENERAL";"TAB3",#N/A,TRUE,"GENERAL";"TAB4",#N/A,TRUE,"GENERAL";"TAB5",#N/A,TRUE,"GENERAL"}</definedName>
    <definedName name="jdh" localSheetId="3" hidden="1">{"TAB1",#N/A,TRUE,"GENERAL";"TAB2",#N/A,TRUE,"GENERAL";"TAB3",#N/A,TRUE,"GENERAL";"TAB4",#N/A,TRUE,"GENERAL";"TAB5",#N/A,TRUE,"GENERAL"}</definedName>
    <definedName name="jdh" hidden="1">{"TAB1",#N/A,TRUE,"GENERAL";"TAB2",#N/A,TRUE,"GENERAL";"TAB3",#N/A,TRUE,"GENERAL";"TAB4",#N/A,TRUE,"GENERAL";"TAB5",#N/A,TRUE,"GENERAL"}</definedName>
    <definedName name="jeytj" localSheetId="13" hidden="1">{"TAB1",#N/A,TRUE,"GENERAL";"TAB2",#N/A,TRUE,"GENERAL";"TAB3",#N/A,TRUE,"GENERAL";"TAB4",#N/A,TRUE,"GENERAL";"TAB5",#N/A,TRUE,"GENERAL"}</definedName>
    <definedName name="jeytj" localSheetId="15" hidden="1">{"TAB1",#N/A,TRUE,"GENERAL";"TAB2",#N/A,TRUE,"GENERAL";"TAB3",#N/A,TRUE,"GENERAL";"TAB4",#N/A,TRUE,"GENERAL";"TAB5",#N/A,TRUE,"GENERAL"}</definedName>
    <definedName name="jeytj" localSheetId="12" hidden="1">{"TAB1",#N/A,TRUE,"GENERAL";"TAB2",#N/A,TRUE,"GENERAL";"TAB3",#N/A,TRUE,"GENERAL";"TAB4",#N/A,TRUE,"GENERAL";"TAB5",#N/A,TRUE,"GENERAL"}</definedName>
    <definedName name="jeytj" localSheetId="3" hidden="1">{"TAB1",#N/A,TRUE,"GENERAL";"TAB2",#N/A,TRUE,"GENERAL";"TAB3",#N/A,TRUE,"GENERAL";"TAB4",#N/A,TRUE,"GENERAL";"TAB5",#N/A,TRUE,"GENERAL"}</definedName>
    <definedName name="jeytj" hidden="1">{"TAB1",#N/A,TRUE,"GENERAL";"TAB2",#N/A,TRUE,"GENERAL";"TAB3",#N/A,TRUE,"GENERAL";"TAB4",#N/A,TRUE,"GENERAL";"TAB5",#N/A,TRUE,"GENERAL"}</definedName>
    <definedName name="jfç" localSheetId="13" hidden="1">#REF!</definedName>
    <definedName name="jfç" localSheetId="15" hidden="1">#REF!</definedName>
    <definedName name="jfç" hidden="1">#REF!</definedName>
    <definedName name="jfhjfrt" localSheetId="13" hidden="1">{"TAB1",#N/A,TRUE,"GENERAL";"TAB2",#N/A,TRUE,"GENERAL";"TAB3",#N/A,TRUE,"GENERAL";"TAB4",#N/A,TRUE,"GENERAL";"TAB5",#N/A,TRUE,"GENERAL"}</definedName>
    <definedName name="jfhjfrt" localSheetId="15" hidden="1">{"TAB1",#N/A,TRUE,"GENERAL";"TAB2",#N/A,TRUE,"GENERAL";"TAB3",#N/A,TRUE,"GENERAL";"TAB4",#N/A,TRUE,"GENERAL";"TAB5",#N/A,TRUE,"GENERAL"}</definedName>
    <definedName name="jfhjfrt" localSheetId="12" hidden="1">{"TAB1",#N/A,TRUE,"GENERAL";"TAB2",#N/A,TRUE,"GENERAL";"TAB3",#N/A,TRUE,"GENERAL";"TAB4",#N/A,TRUE,"GENERAL";"TAB5",#N/A,TRUE,"GENERAL"}</definedName>
    <definedName name="jfhjfrt" localSheetId="3" hidden="1">{"TAB1",#N/A,TRUE,"GENERAL";"TAB2",#N/A,TRUE,"GENERAL";"TAB3",#N/A,TRUE,"GENERAL";"TAB4",#N/A,TRUE,"GENERAL";"TAB5",#N/A,TRUE,"GENERAL"}</definedName>
    <definedName name="jfhjfrt" hidden="1">{"TAB1",#N/A,TRUE,"GENERAL";"TAB2",#N/A,TRUE,"GENERAL";"TAB3",#N/A,TRUE,"GENERAL";"TAB4",#N/A,TRUE,"GENERAL";"TAB5",#N/A,TRUE,"GENERAL"}</definedName>
    <definedName name="jgfj" localSheetId="13" hidden="1">{"via1",#N/A,TRUE,"general";"via2",#N/A,TRUE,"general";"via3",#N/A,TRUE,"general"}</definedName>
    <definedName name="jgfj" localSheetId="15" hidden="1">{"via1",#N/A,TRUE,"general";"via2",#N/A,TRUE,"general";"via3",#N/A,TRUE,"general"}</definedName>
    <definedName name="jgfj" localSheetId="12" hidden="1">{"via1",#N/A,TRUE,"general";"via2",#N/A,TRUE,"general";"via3",#N/A,TRUE,"general"}</definedName>
    <definedName name="jgfj" localSheetId="3" hidden="1">{"via1",#N/A,TRUE,"general";"via2",#N/A,TRUE,"general";"via3",#N/A,TRUE,"general"}</definedName>
    <definedName name="jgfj" hidden="1">{"via1",#N/A,TRUE,"general";"via2",#N/A,TRUE,"general";"via3",#N/A,TRUE,"general"}</definedName>
    <definedName name="jghj" localSheetId="13" hidden="1">{"TAB1",#N/A,TRUE,"GENERAL";"TAB2",#N/A,TRUE,"GENERAL";"TAB3",#N/A,TRUE,"GENERAL";"TAB4",#N/A,TRUE,"GENERAL";"TAB5",#N/A,TRUE,"GENERAL"}</definedName>
    <definedName name="jghj" localSheetId="15" hidden="1">{"TAB1",#N/A,TRUE,"GENERAL";"TAB2",#N/A,TRUE,"GENERAL";"TAB3",#N/A,TRUE,"GENERAL";"TAB4",#N/A,TRUE,"GENERAL";"TAB5",#N/A,TRUE,"GENERAL"}</definedName>
    <definedName name="jghj" localSheetId="12" hidden="1">{"TAB1",#N/A,TRUE,"GENERAL";"TAB2",#N/A,TRUE,"GENERAL";"TAB3",#N/A,TRUE,"GENERAL";"TAB4",#N/A,TRUE,"GENERAL";"TAB5",#N/A,TRUE,"GENERAL"}</definedName>
    <definedName name="jghj" localSheetId="3" hidden="1">{"TAB1",#N/A,TRUE,"GENERAL";"TAB2",#N/A,TRUE,"GENERAL";"TAB3",#N/A,TRUE,"GENERAL";"TAB4",#N/A,TRUE,"GENERAL";"TAB5",#N/A,TRUE,"GENERAL"}</definedName>
    <definedName name="jghj" hidden="1">{"TAB1",#N/A,TRUE,"GENERAL";"TAB2",#N/A,TRUE,"GENERAL";"TAB3",#N/A,TRUE,"GENERAL";"TAB4",#N/A,TRUE,"GENERAL";"TAB5",#N/A,TRUE,"GENERAL"}</definedName>
    <definedName name="jgj" localSheetId="13" hidden="1">{"TAB1",#N/A,TRUE,"GENERAL";"TAB2",#N/A,TRUE,"GENERAL";"TAB3",#N/A,TRUE,"GENERAL";"TAB4",#N/A,TRUE,"GENERAL";"TAB5",#N/A,TRUE,"GENERAL"}</definedName>
    <definedName name="jgj" localSheetId="15" hidden="1">{"TAB1",#N/A,TRUE,"GENERAL";"TAB2",#N/A,TRUE,"GENERAL";"TAB3",#N/A,TRUE,"GENERAL";"TAB4",#N/A,TRUE,"GENERAL";"TAB5",#N/A,TRUE,"GENERAL"}</definedName>
    <definedName name="jgj" localSheetId="12" hidden="1">{"TAB1",#N/A,TRUE,"GENERAL";"TAB2",#N/A,TRUE,"GENERAL";"TAB3",#N/A,TRUE,"GENERAL";"TAB4",#N/A,TRUE,"GENERAL";"TAB5",#N/A,TRUE,"GENERAL"}</definedName>
    <definedName name="jgj" localSheetId="3" hidden="1">{"TAB1",#N/A,TRUE,"GENERAL";"TAB2",#N/A,TRUE,"GENERAL";"TAB3",#N/A,TRUE,"GENERAL";"TAB4",#N/A,TRUE,"GENERAL";"TAB5",#N/A,TRUE,"GENERAL"}</definedName>
    <definedName name="jgj" hidden="1">{"TAB1",#N/A,TRUE,"GENERAL";"TAB2",#N/A,TRUE,"GENERAL";"TAB3",#N/A,TRUE,"GENERAL";"TAB4",#N/A,TRUE,"GENERAL";"TAB5",#N/A,TRUE,"GENERAL"}</definedName>
    <definedName name="jh">#REF!</definedName>
    <definedName name="jhg" localSheetId="13" hidden="1">{"TAB1",#N/A,TRUE,"GENERAL";"TAB2",#N/A,TRUE,"GENERAL";"TAB3",#N/A,TRUE,"GENERAL";"TAB4",#N/A,TRUE,"GENERAL";"TAB5",#N/A,TRUE,"GENERAL"}</definedName>
    <definedName name="jhg" localSheetId="15" hidden="1">{"TAB1",#N/A,TRUE,"GENERAL";"TAB2",#N/A,TRUE,"GENERAL";"TAB3",#N/A,TRUE,"GENERAL";"TAB4",#N/A,TRUE,"GENERAL";"TAB5",#N/A,TRUE,"GENERAL"}</definedName>
    <definedName name="jhg" localSheetId="12" hidden="1">{"TAB1",#N/A,TRUE,"GENERAL";"TAB2",#N/A,TRUE,"GENERAL";"TAB3",#N/A,TRUE,"GENERAL";"TAB4",#N/A,TRUE,"GENERAL";"TAB5",#N/A,TRUE,"GENERAL"}</definedName>
    <definedName name="jhg" localSheetId="3" hidden="1">{"TAB1",#N/A,TRUE,"GENERAL";"TAB2",#N/A,TRUE,"GENERAL";"TAB3",#N/A,TRUE,"GENERAL";"TAB4",#N/A,TRUE,"GENERAL";"TAB5",#N/A,TRUE,"GENERAL"}</definedName>
    <definedName name="jhg" hidden="1">{"TAB1",#N/A,TRUE,"GENERAL";"TAB2",#N/A,TRUE,"GENERAL";"TAB3",#N/A,TRUE,"GENERAL";"TAB4",#N/A,TRUE,"GENERAL";"TAB5",#N/A,TRUE,"GENERAL"}</definedName>
    <definedName name="jhjyj" localSheetId="13" hidden="1">{"via1",#N/A,TRUE,"general";"via2",#N/A,TRUE,"general";"via3",#N/A,TRUE,"general"}</definedName>
    <definedName name="jhjyj" localSheetId="15" hidden="1">{"via1",#N/A,TRUE,"general";"via2",#N/A,TRUE,"general";"via3",#N/A,TRUE,"general"}</definedName>
    <definedName name="jhjyj" localSheetId="12" hidden="1">{"via1",#N/A,TRUE,"general";"via2",#N/A,TRUE,"general";"via3",#N/A,TRUE,"general"}</definedName>
    <definedName name="jhjyj" localSheetId="3" hidden="1">{"via1",#N/A,TRUE,"general";"via2",#N/A,TRUE,"general";"via3",#N/A,TRUE,"general"}</definedName>
    <definedName name="jhjyj" hidden="1">{"via1",#N/A,TRUE,"general";"via2",#N/A,TRUE,"general";"via3",#N/A,TRUE,"general"}</definedName>
    <definedName name="JHK" localSheetId="13" hidden="1">{"TAB1",#N/A,TRUE,"GENERAL";"TAB2",#N/A,TRUE,"GENERAL";"TAB3",#N/A,TRUE,"GENERAL";"TAB4",#N/A,TRUE,"GENERAL";"TAB5",#N/A,TRUE,"GENERAL"}</definedName>
    <definedName name="JHK" localSheetId="15" hidden="1">{"TAB1",#N/A,TRUE,"GENERAL";"TAB2",#N/A,TRUE,"GENERAL";"TAB3",#N/A,TRUE,"GENERAL";"TAB4",#N/A,TRUE,"GENERAL";"TAB5",#N/A,TRUE,"GENERAL"}</definedName>
    <definedName name="JHK" localSheetId="12" hidden="1">{"TAB1",#N/A,TRUE,"GENERAL";"TAB2",#N/A,TRUE,"GENERAL";"TAB3",#N/A,TRUE,"GENERAL";"TAB4",#N/A,TRUE,"GENERAL";"TAB5",#N/A,TRUE,"GENERAL"}</definedName>
    <definedName name="JHK" localSheetId="3" hidden="1">{"TAB1",#N/A,TRUE,"GENERAL";"TAB2",#N/A,TRUE,"GENERAL";"TAB3",#N/A,TRUE,"GENERAL";"TAB4",#N/A,TRUE,"GENERAL";"TAB5",#N/A,TRUE,"GENERAL"}</definedName>
    <definedName name="JHK" hidden="1">{"TAB1",#N/A,TRUE,"GENERAL";"TAB2",#N/A,TRUE,"GENERAL";"TAB3",#N/A,TRUE,"GENERAL";"TAB4",#N/A,TRUE,"GENERAL";"TAB5",#N/A,TRUE,"GENERAL"}</definedName>
    <definedName name="jhkgjkvf" localSheetId="13" hidden="1">{"TAB1",#N/A,TRUE,"GENERAL";"TAB2",#N/A,TRUE,"GENERAL";"TAB3",#N/A,TRUE,"GENERAL";"TAB4",#N/A,TRUE,"GENERAL";"TAB5",#N/A,TRUE,"GENERAL"}</definedName>
    <definedName name="jhkgjkvf" localSheetId="15" hidden="1">{"TAB1",#N/A,TRUE,"GENERAL";"TAB2",#N/A,TRUE,"GENERAL";"TAB3",#N/A,TRUE,"GENERAL";"TAB4",#N/A,TRUE,"GENERAL";"TAB5",#N/A,TRUE,"GENERAL"}</definedName>
    <definedName name="jhkgjkvf" localSheetId="12" hidden="1">{"TAB1",#N/A,TRUE,"GENERAL";"TAB2",#N/A,TRUE,"GENERAL";"TAB3",#N/A,TRUE,"GENERAL";"TAB4",#N/A,TRUE,"GENERAL";"TAB5",#N/A,TRUE,"GENERAL"}</definedName>
    <definedName name="jhkgjkvf" localSheetId="3" hidden="1">{"TAB1",#N/A,TRUE,"GENERAL";"TAB2",#N/A,TRUE,"GENERAL";"TAB3",#N/A,TRUE,"GENERAL";"TAB4",#N/A,TRUE,"GENERAL";"TAB5",#N/A,TRUE,"GENERAL"}</definedName>
    <definedName name="jhkgjkvf" hidden="1">{"TAB1",#N/A,TRUE,"GENERAL";"TAB2",#N/A,TRUE,"GENERAL";"TAB3",#N/A,TRUE,"GENERAL";"TAB4",#N/A,TRUE,"GENERAL";"TAB5",#N/A,TRUE,"GENERAL"}</definedName>
    <definedName name="jj" localSheetId="13">'AIU '!ERR</definedName>
    <definedName name="jj" localSheetId="15">'AIU  (2)'!ERR</definedName>
    <definedName name="jj" localSheetId="12">'Analisis Mano Obra'!ERR</definedName>
    <definedName name="jj" localSheetId="3" hidden="1">{"via1",#N/A,TRUE,"general";"via2",#N/A,TRUE,"general";"via3",#N/A,TRUE,"general"}</definedName>
    <definedName name="jj">[0]!ERR</definedName>
    <definedName name="jjfq" localSheetId="13" hidden="1">{"via1",#N/A,TRUE,"general";"via2",#N/A,TRUE,"general";"via3",#N/A,TRUE,"general"}</definedName>
    <definedName name="jjfq" localSheetId="15" hidden="1">{"via1",#N/A,TRUE,"general";"via2",#N/A,TRUE,"general";"via3",#N/A,TRUE,"general"}</definedName>
    <definedName name="jjfq" localSheetId="12" hidden="1">{"via1",#N/A,TRUE,"general";"via2",#N/A,TRUE,"general";"via3",#N/A,TRUE,"general"}</definedName>
    <definedName name="jjfq" localSheetId="3" hidden="1">{"via1",#N/A,TRUE,"general";"via2",#N/A,TRUE,"general";"via3",#N/A,TRUE,"general"}</definedName>
    <definedName name="jjfq" hidden="1">{"via1",#N/A,TRUE,"general";"via2",#N/A,TRUE,"general";"via3",#N/A,TRUE,"general"}</definedName>
    <definedName name="JJJ" localSheetId="13" hidden="1">{#N/A,#N/A,FALSE,"Hoja1";#N/A,#N/A,FALSE,"Hoja2"}</definedName>
    <definedName name="JJJ" localSheetId="15" hidden="1">{#N/A,#N/A,FALSE,"Hoja1";#N/A,#N/A,FALSE,"Hoja2"}</definedName>
    <definedName name="JJJ" localSheetId="12" hidden="1">{#N/A,#N/A,FALSE,"Hoja1";#N/A,#N/A,FALSE,"Hoja2"}</definedName>
    <definedName name="JJJ" hidden="1">{#N/A,#N/A,FALSE,"Hoja1";#N/A,#N/A,FALSE,"Hoja2"}</definedName>
    <definedName name="jjjhjddfg" localSheetId="13" hidden="1">{"via1",#N/A,TRUE,"general";"via2",#N/A,TRUE,"general";"via3",#N/A,TRUE,"general"}</definedName>
    <definedName name="jjjhjddfg" localSheetId="15" hidden="1">{"via1",#N/A,TRUE,"general";"via2",#N/A,TRUE,"general";"via3",#N/A,TRUE,"general"}</definedName>
    <definedName name="jjjhjddfg" localSheetId="12" hidden="1">{"via1",#N/A,TRUE,"general";"via2",#N/A,TRUE,"general";"via3",#N/A,TRUE,"general"}</definedName>
    <definedName name="jjjhjddfg" localSheetId="3" hidden="1">{"via1",#N/A,TRUE,"general";"via2",#N/A,TRUE,"general";"via3",#N/A,TRUE,"general"}</definedName>
    <definedName name="jjjhjddfg" hidden="1">{"via1",#N/A,TRUE,"general";"via2",#N/A,TRUE,"general";"via3",#N/A,TRUE,"general"}</definedName>
    <definedName name="jjjjju" localSheetId="13" hidden="1">{"via1",#N/A,TRUE,"general";"via2",#N/A,TRUE,"general";"via3",#N/A,TRUE,"general"}</definedName>
    <definedName name="jjjjju" localSheetId="15" hidden="1">{"via1",#N/A,TRUE,"general";"via2",#N/A,TRUE,"general";"via3",#N/A,TRUE,"general"}</definedName>
    <definedName name="jjjjju" localSheetId="12" hidden="1">{"via1",#N/A,TRUE,"general";"via2",#N/A,TRUE,"general";"via3",#N/A,TRUE,"general"}</definedName>
    <definedName name="jjjjju" localSheetId="3" hidden="1">{"via1",#N/A,TRUE,"general";"via2",#N/A,TRUE,"general";"via3",#N/A,TRUE,"general"}</definedName>
    <definedName name="jjjjju" hidden="1">{"via1",#N/A,TRUE,"general";"via2",#N/A,TRUE,"general";"via3",#N/A,TRUE,"general"}</definedName>
    <definedName name="jjujujty" localSheetId="13" hidden="1">{"TAB1",#N/A,TRUE,"GENERAL";"TAB2",#N/A,TRUE,"GENERAL";"TAB3",#N/A,TRUE,"GENERAL";"TAB4",#N/A,TRUE,"GENERAL";"TAB5",#N/A,TRUE,"GENERAL"}</definedName>
    <definedName name="jjujujty" localSheetId="15" hidden="1">{"TAB1",#N/A,TRUE,"GENERAL";"TAB2",#N/A,TRUE,"GENERAL";"TAB3",#N/A,TRUE,"GENERAL";"TAB4",#N/A,TRUE,"GENERAL";"TAB5",#N/A,TRUE,"GENERAL"}</definedName>
    <definedName name="jjujujty" localSheetId="12" hidden="1">{"TAB1",#N/A,TRUE,"GENERAL";"TAB2",#N/A,TRUE,"GENERAL";"TAB3",#N/A,TRUE,"GENERAL";"TAB4",#N/A,TRUE,"GENERAL";"TAB5",#N/A,TRUE,"GENERAL"}</definedName>
    <definedName name="jjujujty" localSheetId="3" hidden="1">{"TAB1",#N/A,TRUE,"GENERAL";"TAB2",#N/A,TRUE,"GENERAL";"TAB3",#N/A,TRUE,"GENERAL";"TAB4",#N/A,TRUE,"GENERAL";"TAB5",#N/A,TRUE,"GENERAL"}</definedName>
    <definedName name="jjujujty" hidden="1">{"TAB1",#N/A,TRUE,"GENERAL";"TAB2",#N/A,TRUE,"GENERAL";"TAB3",#N/A,TRUE,"GENERAL";"TAB4",#N/A,TRUE,"GENERAL";"TAB5",#N/A,TRUE,"GENERAL"}</definedName>
    <definedName name="jjyjy" localSheetId="13" hidden="1">{"via1",#N/A,TRUE,"general";"via2",#N/A,TRUE,"general";"via3",#N/A,TRUE,"general"}</definedName>
    <definedName name="jjyjy" localSheetId="15" hidden="1">{"via1",#N/A,TRUE,"general";"via2",#N/A,TRUE,"general";"via3",#N/A,TRUE,"general"}</definedName>
    <definedName name="jjyjy" localSheetId="12" hidden="1">{"via1",#N/A,TRUE,"general";"via2",#N/A,TRUE,"general";"via3",#N/A,TRUE,"general"}</definedName>
    <definedName name="jjyjy" localSheetId="3" hidden="1">{"via1",#N/A,TRUE,"general";"via2",#N/A,TRUE,"general";"via3",#N/A,TRUE,"general"}</definedName>
    <definedName name="jjyjy" hidden="1">{"via1",#N/A,TRUE,"general";"via2",#N/A,TRUE,"general";"via3",#N/A,TRUE,"general"}</definedName>
    <definedName name="jk">#REF!</definedName>
    <definedName name="jkk" localSheetId="13" hidden="1">{"TAB1",#N/A,TRUE,"GENERAL";"TAB2",#N/A,TRUE,"GENERAL";"TAB3",#N/A,TRUE,"GENERAL";"TAB4",#N/A,TRUE,"GENERAL";"TAB5",#N/A,TRUE,"GENERAL"}</definedName>
    <definedName name="jkk" localSheetId="15" hidden="1">{"TAB1",#N/A,TRUE,"GENERAL";"TAB2",#N/A,TRUE,"GENERAL";"TAB3",#N/A,TRUE,"GENERAL";"TAB4",#N/A,TRUE,"GENERAL";"TAB5",#N/A,TRUE,"GENERAL"}</definedName>
    <definedName name="jkk" localSheetId="12" hidden="1">{"TAB1",#N/A,TRUE,"GENERAL";"TAB2",#N/A,TRUE,"GENERAL";"TAB3",#N/A,TRUE,"GENERAL";"TAB4",#N/A,TRUE,"GENERAL";"TAB5",#N/A,TRUE,"GENERAL"}</definedName>
    <definedName name="jkk" localSheetId="3" hidden="1">{"TAB1",#N/A,TRUE,"GENERAL";"TAB2",#N/A,TRUE,"GENERAL";"TAB3",#N/A,TRUE,"GENERAL";"TAB4",#N/A,TRUE,"GENERAL";"TAB5",#N/A,TRUE,"GENERAL"}</definedName>
    <definedName name="jkk" hidden="1">{"TAB1",#N/A,TRUE,"GENERAL";"TAB2",#N/A,TRUE,"GENERAL";"TAB3",#N/A,TRUE,"GENERAL";"TAB4",#N/A,TRUE,"GENERAL";"TAB5",#N/A,TRUE,"GENERAL"}</definedName>
    <definedName name="jkl" localSheetId="13">#REF!</definedName>
    <definedName name="jkl" localSheetId="15">#REF!</definedName>
    <definedName name="jkl" localSheetId="3" hidden="1">{"TAB1",#N/A,TRUE,"GENERAL";"TAB2",#N/A,TRUE,"GENERAL";"TAB3",#N/A,TRUE,"GENERAL";"TAB4",#N/A,TRUE,"GENERAL";"TAB5",#N/A,TRUE,"GENERAL"}</definedName>
    <definedName name="jkl">#REF!</definedName>
    <definedName name="jn" localSheetId="13">#REF!</definedName>
    <definedName name="jn" localSheetId="15">#REF!</definedName>
    <definedName name="jn">#REF!</definedName>
    <definedName name="jñ" localSheetId="13">#REF!</definedName>
    <definedName name="jñ" localSheetId="15">#REF!</definedName>
    <definedName name="jñ">#REF!</definedName>
    <definedName name="jo">#REF!</definedName>
    <definedName name="JOHNNY" localSheetId="13">'AIU '!ERR</definedName>
    <definedName name="JOHNNY" localSheetId="15">'AIU  (2)'!ERR</definedName>
    <definedName name="JOHNNY" localSheetId="12">'Analisis Mano Obra'!ERR</definedName>
    <definedName name="JOHNNY">[0]!ERR</definedName>
    <definedName name="JOHNNY_10">#N/A</definedName>
    <definedName name="JOHNNY_3">#N/A</definedName>
    <definedName name="JOHNNY_4">#N/A</definedName>
    <definedName name="JOHNNY_5">#N/A</definedName>
    <definedName name="JOHNNY_6">#N/A</definedName>
    <definedName name="JOHNNY_7">#N/A</definedName>
    <definedName name="JOHNNY_8">#N/A</definedName>
    <definedName name="JOHNNY_9">#N/A</definedName>
    <definedName name="José" localSheetId="13">#REF!</definedName>
    <definedName name="José" localSheetId="15">#REF!</definedName>
    <definedName name="José" localSheetId="12">#REF!</definedName>
    <definedName name="José">#REF!</definedName>
    <definedName name="jqm" localSheetId="13">#REF!</definedName>
    <definedName name="jqm" localSheetId="15">#REF!</definedName>
    <definedName name="jqm" localSheetId="12">#REF!</definedName>
    <definedName name="jqm">#REF!</definedName>
    <definedName name="JRYJ" localSheetId="13" hidden="1">{"via1",#N/A,TRUE,"general";"via2",#N/A,TRUE,"general";"via3",#N/A,TRUE,"general"}</definedName>
    <definedName name="JRYJ" localSheetId="15" hidden="1">{"via1",#N/A,TRUE,"general";"via2",#N/A,TRUE,"general";"via3",#N/A,TRUE,"general"}</definedName>
    <definedName name="JRYJ" localSheetId="12" hidden="1">{"via1",#N/A,TRUE,"general";"via2",#N/A,TRUE,"general";"via3",#N/A,TRUE,"general"}</definedName>
    <definedName name="JRYJ" localSheetId="3" hidden="1">{"via1",#N/A,TRUE,"general";"via2",#N/A,TRUE,"general";"via3",#N/A,TRUE,"general"}</definedName>
    <definedName name="JRYJ" hidden="1">{"via1",#N/A,TRUE,"general";"via2",#N/A,TRUE,"general";"via3",#N/A,TRUE,"general"}</definedName>
    <definedName name="jt">#REF!</definedName>
    <definedName name="jtyj" localSheetId="13" hidden="1">{"TAB1",#N/A,TRUE,"GENERAL";"TAB2",#N/A,TRUE,"GENERAL";"TAB3",#N/A,TRUE,"GENERAL";"TAB4",#N/A,TRUE,"GENERAL";"TAB5",#N/A,TRUE,"GENERAL"}</definedName>
    <definedName name="jtyj" localSheetId="15" hidden="1">{"TAB1",#N/A,TRUE,"GENERAL";"TAB2",#N/A,TRUE,"GENERAL";"TAB3",#N/A,TRUE,"GENERAL";"TAB4",#N/A,TRUE,"GENERAL";"TAB5",#N/A,TRUE,"GENERAL"}</definedName>
    <definedName name="jtyj" localSheetId="12" hidden="1">{"TAB1",#N/A,TRUE,"GENERAL";"TAB2",#N/A,TRUE,"GENERAL";"TAB3",#N/A,TRUE,"GENERAL";"TAB4",#N/A,TRUE,"GENERAL";"TAB5",#N/A,TRUE,"GENERAL"}</definedName>
    <definedName name="jtyj" localSheetId="3" hidden="1">{"TAB1",#N/A,TRUE,"GENERAL";"TAB2",#N/A,TRUE,"GENERAL";"TAB3",#N/A,TRUE,"GENERAL";"TAB4",#N/A,TRUE,"GENERAL";"TAB5",#N/A,TRUE,"GENERAL"}</definedName>
    <definedName name="jtyj" hidden="1">{"TAB1",#N/A,TRUE,"GENERAL";"TAB2",#N/A,TRUE,"GENERAL";"TAB3",#N/A,TRUE,"GENERAL";"TAB4",#N/A,TRUE,"GENERAL";"TAB5",#N/A,TRUE,"GENERAL"}</definedName>
    <definedName name="jtyry" localSheetId="13" hidden="1">{"TAB1",#N/A,TRUE,"GENERAL";"TAB2",#N/A,TRUE,"GENERAL";"TAB3",#N/A,TRUE,"GENERAL";"TAB4",#N/A,TRUE,"GENERAL";"TAB5",#N/A,TRUE,"GENERAL"}</definedName>
    <definedName name="jtyry" localSheetId="15" hidden="1">{"TAB1",#N/A,TRUE,"GENERAL";"TAB2",#N/A,TRUE,"GENERAL";"TAB3",#N/A,TRUE,"GENERAL";"TAB4",#N/A,TRUE,"GENERAL";"TAB5",#N/A,TRUE,"GENERAL"}</definedName>
    <definedName name="jtyry" localSheetId="12" hidden="1">{"TAB1",#N/A,TRUE,"GENERAL";"TAB2",#N/A,TRUE,"GENERAL";"TAB3",#N/A,TRUE,"GENERAL";"TAB4",#N/A,TRUE,"GENERAL";"TAB5",#N/A,TRUE,"GENERAL"}</definedName>
    <definedName name="jtyry" localSheetId="3" hidden="1">{"TAB1",#N/A,TRUE,"GENERAL";"TAB2",#N/A,TRUE,"GENERAL";"TAB3",#N/A,TRUE,"GENERAL";"TAB4",#N/A,TRUE,"GENERAL";"TAB5",#N/A,TRUE,"GENERAL"}</definedName>
    <definedName name="jtyry" hidden="1">{"TAB1",#N/A,TRUE,"GENERAL";"TAB2",#N/A,TRUE,"GENERAL";"TAB3",#N/A,TRUE,"GENERAL";"TAB4",#N/A,TRUE,"GENERAL";"TAB5",#N/A,TRUE,"GENERAL"}</definedName>
    <definedName name="Juego_de_Incrustaciones">#REF!</definedName>
    <definedName name="Juego_de_Incrustaciones_11">#REF!</definedName>
    <definedName name="juhtf">'[33]DUB-823'!#REF!</definedName>
    <definedName name="jui" localSheetId="13">#REF!</definedName>
    <definedName name="jui" localSheetId="15">#REF!</definedName>
    <definedName name="jui">#REF!</definedName>
    <definedName name="juj" localSheetId="13" hidden="1">{"via1",#N/A,TRUE,"general";"via2",#N/A,TRUE,"general";"via3",#N/A,TRUE,"general"}</definedName>
    <definedName name="juj" localSheetId="15" hidden="1">{"via1",#N/A,TRUE,"general";"via2",#N/A,TRUE,"general";"via3",#N/A,TRUE,"general"}</definedName>
    <definedName name="juj" localSheetId="12" hidden="1">{"via1",#N/A,TRUE,"general";"via2",#N/A,TRUE,"general";"via3",#N/A,TRUE,"general"}</definedName>
    <definedName name="juj" localSheetId="3" hidden="1">{"via1",#N/A,TRUE,"general";"via2",#N/A,TRUE,"general";"via3",#N/A,TRUE,"general"}</definedName>
    <definedName name="juj" hidden="1">{"via1",#N/A,TRUE,"general";"via2",#N/A,TRUE,"general";"via3",#N/A,TRUE,"general"}</definedName>
    <definedName name="jujcx" localSheetId="13" hidden="1">{"via1",#N/A,TRUE,"general";"via2",#N/A,TRUE,"general";"via3",#N/A,TRUE,"general"}</definedName>
    <definedName name="jujcx" localSheetId="15" hidden="1">{"via1",#N/A,TRUE,"general";"via2",#N/A,TRUE,"general";"via3",#N/A,TRUE,"general"}</definedName>
    <definedName name="jujcx" localSheetId="12" hidden="1">{"via1",#N/A,TRUE,"general";"via2",#N/A,TRUE,"general";"via3",#N/A,TRUE,"general"}</definedName>
    <definedName name="jujcx" localSheetId="3" hidden="1">{"via1",#N/A,TRUE,"general";"via2",#N/A,TRUE,"general";"via3",#N/A,TRUE,"general"}</definedName>
    <definedName name="jujcx" hidden="1">{"via1",#N/A,TRUE,"general";"via2",#N/A,TRUE,"general";"via3",#N/A,TRUE,"general"}</definedName>
    <definedName name="jujuj" localSheetId="13" hidden="1">{"via1",#N/A,TRUE,"general";"via2",#N/A,TRUE,"general";"via3",#N/A,TRUE,"general"}</definedName>
    <definedName name="jujuj" localSheetId="15" hidden="1">{"via1",#N/A,TRUE,"general";"via2",#N/A,TRUE,"general";"via3",#N/A,TRUE,"general"}</definedName>
    <definedName name="jujuj" localSheetId="12" hidden="1">{"via1",#N/A,TRUE,"general";"via2",#N/A,TRUE,"general";"via3",#N/A,TRUE,"general"}</definedName>
    <definedName name="jujuj" localSheetId="3" hidden="1">{"via1",#N/A,TRUE,"general";"via2",#N/A,TRUE,"general";"via3",#N/A,TRUE,"general"}</definedName>
    <definedName name="jujuj" hidden="1">{"via1",#N/A,TRUE,"general";"via2",#N/A,TRUE,"general";"via3",#N/A,TRUE,"general"}</definedName>
    <definedName name="jujujuju" localSheetId="13" hidden="1">{"TAB1",#N/A,TRUE,"GENERAL";"TAB2",#N/A,TRUE,"GENERAL";"TAB3",#N/A,TRUE,"GENERAL";"TAB4",#N/A,TRUE,"GENERAL";"TAB5",#N/A,TRUE,"GENERAL"}</definedName>
    <definedName name="jujujuju" localSheetId="15" hidden="1">{"TAB1",#N/A,TRUE,"GENERAL";"TAB2",#N/A,TRUE,"GENERAL";"TAB3",#N/A,TRUE,"GENERAL";"TAB4",#N/A,TRUE,"GENERAL";"TAB5",#N/A,TRUE,"GENERAL"}</definedName>
    <definedName name="jujujuju" localSheetId="12" hidden="1">{"TAB1",#N/A,TRUE,"GENERAL";"TAB2",#N/A,TRUE,"GENERAL";"TAB3",#N/A,TRUE,"GENERAL";"TAB4",#N/A,TRUE,"GENERAL";"TAB5",#N/A,TRUE,"GENERAL"}</definedName>
    <definedName name="jujujuju" localSheetId="3" hidden="1">{"TAB1",#N/A,TRUE,"GENERAL";"TAB2",#N/A,TRUE,"GENERAL";"TAB3",#N/A,TRUE,"GENERAL";"TAB4",#N/A,TRUE,"GENERAL";"TAB5",#N/A,TRUE,"GENERAL"}</definedName>
    <definedName name="jujujuju" hidden="1">{"TAB1",#N/A,TRUE,"GENERAL";"TAB2",#N/A,TRUE,"GENERAL";"TAB3",#N/A,TRUE,"GENERAL";"TAB4",#N/A,TRUE,"GENERAL";"TAB5",#N/A,TRUE,"GENERAL"}</definedName>
    <definedName name="jun">#REF!</definedName>
    <definedName name="juuuhb" localSheetId="13" hidden="1">{"TAB1",#N/A,TRUE,"GENERAL";"TAB2",#N/A,TRUE,"GENERAL";"TAB3",#N/A,TRUE,"GENERAL";"TAB4",#N/A,TRUE,"GENERAL";"TAB5",#N/A,TRUE,"GENERAL"}</definedName>
    <definedName name="juuuhb" localSheetId="15" hidden="1">{"TAB1",#N/A,TRUE,"GENERAL";"TAB2",#N/A,TRUE,"GENERAL";"TAB3",#N/A,TRUE,"GENERAL";"TAB4",#N/A,TRUE,"GENERAL";"TAB5",#N/A,TRUE,"GENERAL"}</definedName>
    <definedName name="juuuhb" localSheetId="12" hidden="1">{"TAB1",#N/A,TRUE,"GENERAL";"TAB2",#N/A,TRUE,"GENERAL";"TAB3",#N/A,TRUE,"GENERAL";"TAB4",#N/A,TRUE,"GENERAL";"TAB5",#N/A,TRUE,"GENERAL"}</definedName>
    <definedName name="juuuhb" localSheetId="3" hidden="1">{"TAB1",#N/A,TRUE,"GENERAL";"TAB2",#N/A,TRUE,"GENERAL";"TAB3",#N/A,TRUE,"GENERAL";"TAB4",#N/A,TRUE,"GENERAL";"TAB5",#N/A,TRUE,"GENERAL"}</definedName>
    <definedName name="juuuhb" hidden="1">{"TAB1",#N/A,TRUE,"GENERAL";"TAB2",#N/A,TRUE,"GENERAL";"TAB3",#N/A,TRUE,"GENERAL";"TAB4",#N/A,TRUE,"GENERAL";"TAB5",#N/A,TRUE,"GENERAL"}</definedName>
    <definedName name="juy">#REF!</definedName>
    <definedName name="jvv" localSheetId="13">#REF!</definedName>
    <definedName name="jvv" localSheetId="15">#REF!</definedName>
    <definedName name="jvv">#REF!</definedName>
    <definedName name="jyjt7" localSheetId="13" hidden="1">{"via1",#N/A,TRUE,"general";"via2",#N/A,TRUE,"general";"via3",#N/A,TRUE,"general"}</definedName>
    <definedName name="jyjt7" localSheetId="15" hidden="1">{"via1",#N/A,TRUE,"general";"via2",#N/A,TRUE,"general";"via3",#N/A,TRUE,"general"}</definedName>
    <definedName name="jyjt7" localSheetId="12" hidden="1">{"via1",#N/A,TRUE,"general";"via2",#N/A,TRUE,"general";"via3",#N/A,TRUE,"general"}</definedName>
    <definedName name="jyjt7" localSheetId="3" hidden="1">{"via1",#N/A,TRUE,"general";"via2",#N/A,TRUE,"general";"via3",#N/A,TRUE,"general"}</definedName>
    <definedName name="jyjt7" hidden="1">{"via1",#N/A,TRUE,"general";"via2",#N/A,TRUE,"general";"via3",#N/A,TRUE,"general"}</definedName>
    <definedName name="jyt" localSheetId="13" hidden="1">{"via1",#N/A,TRUE,"general";"via2",#N/A,TRUE,"general";"via3",#N/A,TRUE,"general"}</definedName>
    <definedName name="jyt" localSheetId="15" hidden="1">{"via1",#N/A,TRUE,"general";"via2",#N/A,TRUE,"general";"via3",#N/A,TRUE,"general"}</definedName>
    <definedName name="jyt" localSheetId="12" hidden="1">{"via1",#N/A,TRUE,"general";"via2",#N/A,TRUE,"general";"via3",#N/A,TRUE,"general"}</definedName>
    <definedName name="jyt" localSheetId="3" hidden="1">{"via1",#N/A,TRUE,"general";"via2",#N/A,TRUE,"general";"via3",#N/A,TRUE,"general"}</definedName>
    <definedName name="jyt" hidden="1">{"via1",#N/A,TRUE,"general";"via2",#N/A,TRUE,"general";"via3",#N/A,TRUE,"general"}</definedName>
    <definedName name="jytj" localSheetId="13" hidden="1">{"via1",#N/A,TRUE,"general";"via2",#N/A,TRUE,"general";"via3",#N/A,TRUE,"general"}</definedName>
    <definedName name="jytj" localSheetId="15" hidden="1">{"via1",#N/A,TRUE,"general";"via2",#N/A,TRUE,"general";"via3",#N/A,TRUE,"general"}</definedName>
    <definedName name="jytj" localSheetId="12" hidden="1">{"via1",#N/A,TRUE,"general";"via2",#N/A,TRUE,"general";"via3",#N/A,TRUE,"general"}</definedName>
    <definedName name="jytj" localSheetId="3" hidden="1">{"via1",#N/A,TRUE,"general";"via2",#N/A,TRUE,"general";"via3",#N/A,TRUE,"general"}</definedName>
    <definedName name="jytj" hidden="1">{"via1",#N/A,TRUE,"general";"via2",#N/A,TRUE,"general";"via3",#N/A,TRUE,"general"}</definedName>
    <definedName name="jyuju" localSheetId="13" hidden="1">{"via1",#N/A,TRUE,"general";"via2",#N/A,TRUE,"general";"via3",#N/A,TRUE,"general"}</definedName>
    <definedName name="jyuju" localSheetId="15" hidden="1">{"via1",#N/A,TRUE,"general";"via2",#N/A,TRUE,"general";"via3",#N/A,TRUE,"general"}</definedName>
    <definedName name="jyuju" localSheetId="12" hidden="1">{"via1",#N/A,TRUE,"general";"via2",#N/A,TRUE,"general";"via3",#N/A,TRUE,"general"}</definedName>
    <definedName name="jyuju" localSheetId="3" hidden="1">{"via1",#N/A,TRUE,"general";"via2",#N/A,TRUE,"general";"via3",#N/A,TRUE,"general"}</definedName>
    <definedName name="jyuju" hidden="1">{"via1",#N/A,TRUE,"general";"via2",#N/A,TRUE,"general";"via3",#N/A,TRUE,"general"}</definedName>
    <definedName name="jyujyuj" localSheetId="13" hidden="1">{"via1",#N/A,TRUE,"general";"via2",#N/A,TRUE,"general";"via3",#N/A,TRUE,"general"}</definedName>
    <definedName name="jyujyuj" localSheetId="15" hidden="1">{"via1",#N/A,TRUE,"general";"via2",#N/A,TRUE,"general";"via3",#N/A,TRUE,"general"}</definedName>
    <definedName name="jyujyuj" localSheetId="12" hidden="1">{"via1",#N/A,TRUE,"general";"via2",#N/A,TRUE,"general";"via3",#N/A,TRUE,"general"}</definedName>
    <definedName name="jyujyuj" localSheetId="3" hidden="1">{"via1",#N/A,TRUE,"general";"via2",#N/A,TRUE,"general";"via3",#N/A,TRUE,"general"}</definedName>
    <definedName name="jyujyuj" hidden="1">{"via1",#N/A,TRUE,"general";"via2",#N/A,TRUE,"general";"via3",#N/A,TRUE,"general"}</definedName>
    <definedName name="K0F1" localSheetId="13">#REF!</definedName>
    <definedName name="K0F1" localSheetId="15">#REF!</definedName>
    <definedName name="K0F1">#REF!</definedName>
    <definedName name="K0F2" localSheetId="13">#REF!</definedName>
    <definedName name="K0F2" localSheetId="15">#REF!</definedName>
    <definedName name="K0F2">#REF!</definedName>
    <definedName name="K10ALO" localSheetId="13">#REF!</definedName>
    <definedName name="K10ALO" localSheetId="15">#REF!</definedName>
    <definedName name="K10ALO">#REF!</definedName>
    <definedName name="K11ALO">#REF!</definedName>
    <definedName name="K1F1">#REF!</definedName>
    <definedName name="K1F2">#REF!</definedName>
    <definedName name="K2F1">#REF!</definedName>
    <definedName name="K2F2">#REF!</definedName>
    <definedName name="K3F1">#REF!</definedName>
    <definedName name="K3F2">#REF!</definedName>
    <definedName name="K4F1">#REF!</definedName>
    <definedName name="K4F2">#REF!</definedName>
    <definedName name="K5F1">#REF!</definedName>
    <definedName name="K5F2">#REF!</definedName>
    <definedName name="K6F1">#REF!</definedName>
    <definedName name="K6F2">#REF!</definedName>
    <definedName name="K7F1">#REF!</definedName>
    <definedName name="K7F2">#REF!</definedName>
    <definedName name="K8ALO">#REF!</definedName>
    <definedName name="K8F1">#REF!</definedName>
    <definedName name="K8F2">#REF!</definedName>
    <definedName name="K9ALO">#REF!</definedName>
    <definedName name="ka">#REF!</definedName>
    <definedName name="kdmfm" hidden="1">#REF!</definedName>
    <definedName name="kf">#REF!</definedName>
    <definedName name="KG">[19]MAT!#REF!</definedName>
    <definedName name="kh" localSheetId="13">#REF!</definedName>
    <definedName name="kh" localSheetId="15">#REF!</definedName>
    <definedName name="kh">#REF!</definedName>
    <definedName name="KHGGH" localSheetId="13" hidden="1">{"via1",#N/A,TRUE,"general";"via2",#N/A,TRUE,"general";"via3",#N/A,TRUE,"general"}</definedName>
    <definedName name="KHGGH" localSheetId="15" hidden="1">{"via1",#N/A,TRUE,"general";"via2",#N/A,TRUE,"general";"via3",#N/A,TRUE,"general"}</definedName>
    <definedName name="KHGGH" localSheetId="12" hidden="1">{"via1",#N/A,TRUE,"general";"via2",#N/A,TRUE,"general";"via3",#N/A,TRUE,"general"}</definedName>
    <definedName name="KHGGH" localSheetId="3" hidden="1">{"via1",#N/A,TRUE,"general";"via2",#N/A,TRUE,"general";"via3",#N/A,TRUE,"general"}</definedName>
    <definedName name="KHGGH" hidden="1">{"via1",#N/A,TRUE,"general";"via2",#N/A,TRUE,"general";"via3",#N/A,TRUE,"general"}</definedName>
    <definedName name="khjk7" localSheetId="13" hidden="1">{"TAB1",#N/A,TRUE,"GENERAL";"TAB2",#N/A,TRUE,"GENERAL";"TAB3",#N/A,TRUE,"GENERAL";"TAB4",#N/A,TRUE,"GENERAL";"TAB5",#N/A,TRUE,"GENERAL"}</definedName>
    <definedName name="khjk7" localSheetId="15" hidden="1">{"TAB1",#N/A,TRUE,"GENERAL";"TAB2",#N/A,TRUE,"GENERAL";"TAB3",#N/A,TRUE,"GENERAL";"TAB4",#N/A,TRUE,"GENERAL";"TAB5",#N/A,TRUE,"GENERAL"}</definedName>
    <definedName name="khjk7" localSheetId="12" hidden="1">{"TAB1",#N/A,TRUE,"GENERAL";"TAB2",#N/A,TRUE,"GENERAL";"TAB3",#N/A,TRUE,"GENERAL";"TAB4",#N/A,TRUE,"GENERAL";"TAB5",#N/A,TRUE,"GENERAL"}</definedName>
    <definedName name="khjk7" localSheetId="3" hidden="1">{"TAB1",#N/A,TRUE,"GENERAL";"TAB2",#N/A,TRUE,"GENERAL";"TAB3",#N/A,TRUE,"GENERAL";"TAB4",#N/A,TRUE,"GENERAL";"TAB5",#N/A,TRUE,"GENERAL"}</definedName>
    <definedName name="khjk7" hidden="1">{"TAB1",#N/A,TRUE,"GENERAL";"TAB2",#N/A,TRUE,"GENERAL";"TAB3",#N/A,TRUE,"GENERAL";"TAB4",#N/A,TRUE,"GENERAL";"TAB5",#N/A,TRUE,"GENERAL"}</definedName>
    <definedName name="Ki">#REF!</definedName>
    <definedName name="kikik" localSheetId="13" hidden="1">{"via1",#N/A,TRUE,"general";"via2",#N/A,TRUE,"general";"via3",#N/A,TRUE,"general"}</definedName>
    <definedName name="kikik" localSheetId="15" hidden="1">{"via1",#N/A,TRUE,"general";"via2",#N/A,TRUE,"general";"via3",#N/A,TRUE,"general"}</definedName>
    <definedName name="kikik" localSheetId="12" hidden="1">{"via1",#N/A,TRUE,"general";"via2",#N/A,TRUE,"general";"via3",#N/A,TRUE,"general"}</definedName>
    <definedName name="kikik" localSheetId="3" hidden="1">{"via1",#N/A,TRUE,"general";"via2",#N/A,TRUE,"general";"via3",#N/A,TRUE,"general"}</definedName>
    <definedName name="kikik" hidden="1">{"via1",#N/A,TRUE,"general";"via2",#N/A,TRUE,"general";"via3",#N/A,TRUE,"general"}</definedName>
    <definedName name="kio">#REF!</definedName>
    <definedName name="kip">#REF!</definedName>
    <definedName name="kj" localSheetId="13">#REF!</definedName>
    <definedName name="kj" localSheetId="15">#REF!</definedName>
    <definedName name="kj">#REF!</definedName>
    <definedName name="KJH">#REF!</definedName>
    <definedName name="kjhkd" localSheetId="13" hidden="1">{"via1",#N/A,TRUE,"general";"via2",#N/A,TRUE,"general";"via3",#N/A,TRUE,"general"}</definedName>
    <definedName name="kjhkd" localSheetId="15" hidden="1">{"via1",#N/A,TRUE,"general";"via2",#N/A,TRUE,"general";"via3",#N/A,TRUE,"general"}</definedName>
    <definedName name="kjhkd" localSheetId="12" hidden="1">{"via1",#N/A,TRUE,"general";"via2",#N/A,TRUE,"general";"via3",#N/A,TRUE,"general"}</definedName>
    <definedName name="kjhkd" localSheetId="3" hidden="1">{"via1",#N/A,TRUE,"general";"via2",#N/A,TRUE,"general";"via3",#N/A,TRUE,"general"}</definedName>
    <definedName name="kjhkd" hidden="1">{"via1",#N/A,TRUE,"general";"via2",#N/A,TRUE,"general";"via3",#N/A,TRUE,"general"}</definedName>
    <definedName name="kjj" localSheetId="13">#REF!</definedName>
    <definedName name="kjj" localSheetId="15">#REF!</definedName>
    <definedName name="kjj">#REF!</definedName>
    <definedName name="kjk" localSheetId="13" hidden="1">{"via1",#N/A,TRUE,"general";"via2",#N/A,TRUE,"general";"via3",#N/A,TRUE,"general"}</definedName>
    <definedName name="kjk" localSheetId="15" hidden="1">{"via1",#N/A,TRUE,"general";"via2",#N/A,TRUE,"general";"via3",#N/A,TRUE,"general"}</definedName>
    <definedName name="kjk" localSheetId="12" hidden="1">{"via1",#N/A,TRUE,"general";"via2",#N/A,TRUE,"general";"via3",#N/A,TRUE,"general"}</definedName>
    <definedName name="kjk" localSheetId="3" hidden="1">{"via1",#N/A,TRUE,"general";"via2",#N/A,TRUE,"general";"via3",#N/A,TRUE,"general"}</definedName>
    <definedName name="kjk" hidden="1">{"via1",#N/A,TRUE,"general";"via2",#N/A,TRUE,"general";"via3",#N/A,TRUE,"general"}</definedName>
    <definedName name="kjtrkjr" localSheetId="13" hidden="1">{"via1",#N/A,TRUE,"general";"via2",#N/A,TRUE,"general";"via3",#N/A,TRUE,"general"}</definedName>
    <definedName name="kjtrkjr" localSheetId="15" hidden="1">{"via1",#N/A,TRUE,"general";"via2",#N/A,TRUE,"general";"via3",#N/A,TRUE,"general"}</definedName>
    <definedName name="kjtrkjr" localSheetId="12" hidden="1">{"via1",#N/A,TRUE,"general";"via2",#N/A,TRUE,"general";"via3",#N/A,TRUE,"general"}</definedName>
    <definedName name="kjtrkjr" localSheetId="3" hidden="1">{"via1",#N/A,TRUE,"general";"via2",#N/A,TRUE,"general";"via3",#N/A,TRUE,"general"}</definedName>
    <definedName name="kjtrkjr" hidden="1">{"via1",#N/A,TRUE,"general";"via2",#N/A,TRUE,"general";"via3",#N/A,TRUE,"general"}</definedName>
    <definedName name="kk" localSheetId="13">#REF!</definedName>
    <definedName name="kk" localSheetId="15">#REF!</definedName>
    <definedName name="kk">#REF!</definedName>
    <definedName name="kkkk" localSheetId="13">[142]Lagunas!#REF!</definedName>
    <definedName name="kkkk" localSheetId="15">[142]Lagunas!#REF!</definedName>
    <definedName name="kkkk">[142]Lagunas!#REF!</definedName>
    <definedName name="kkkki" localSheetId="13" hidden="1">{"via1",#N/A,TRUE,"general";"via2",#N/A,TRUE,"general";"via3",#N/A,TRUE,"general"}</definedName>
    <definedName name="kkkki" localSheetId="15" hidden="1">{"via1",#N/A,TRUE,"general";"via2",#N/A,TRUE,"general";"via3",#N/A,TRUE,"general"}</definedName>
    <definedName name="kkkki" localSheetId="12" hidden="1">{"via1",#N/A,TRUE,"general";"via2",#N/A,TRUE,"general";"via3",#N/A,TRUE,"general"}</definedName>
    <definedName name="kkkki" localSheetId="3" hidden="1">{"via1",#N/A,TRUE,"general";"via2",#N/A,TRUE,"general";"via3",#N/A,TRUE,"general"}</definedName>
    <definedName name="kkkki" hidden="1">{"via1",#N/A,TRUE,"general";"via2",#N/A,TRUE,"general";"via3",#N/A,TRUE,"general"}</definedName>
    <definedName name="kkkkkki" localSheetId="13" hidden="1">{"TAB1",#N/A,TRUE,"GENERAL";"TAB2",#N/A,TRUE,"GENERAL";"TAB3",#N/A,TRUE,"GENERAL";"TAB4",#N/A,TRUE,"GENERAL";"TAB5",#N/A,TRUE,"GENERAL"}</definedName>
    <definedName name="kkkkkki" localSheetId="15" hidden="1">{"TAB1",#N/A,TRUE,"GENERAL";"TAB2",#N/A,TRUE,"GENERAL";"TAB3",#N/A,TRUE,"GENERAL";"TAB4",#N/A,TRUE,"GENERAL";"TAB5",#N/A,TRUE,"GENERAL"}</definedName>
    <definedName name="kkkkkki" localSheetId="12" hidden="1">{"TAB1",#N/A,TRUE,"GENERAL";"TAB2",#N/A,TRUE,"GENERAL";"TAB3",#N/A,TRUE,"GENERAL";"TAB4",#N/A,TRUE,"GENERAL";"TAB5",#N/A,TRUE,"GENERAL"}</definedName>
    <definedName name="kkkkkki" localSheetId="3" hidden="1">{"TAB1",#N/A,TRUE,"GENERAL";"TAB2",#N/A,TRUE,"GENERAL";"TAB3",#N/A,TRUE,"GENERAL";"TAB4",#N/A,TRUE,"GENERAL";"TAB5",#N/A,TRUE,"GENERAL"}</definedName>
    <definedName name="kkkkkki" hidden="1">{"TAB1",#N/A,TRUE,"GENERAL";"TAB2",#N/A,TRUE,"GENERAL";"TAB3",#N/A,TRUE,"GENERAL";"TAB4",#N/A,TRUE,"GENERAL";"TAB5",#N/A,TRUE,"GENERAL"}</definedName>
    <definedName name="kl" localSheetId="13">'AIU '!ERR</definedName>
    <definedName name="kl" localSheetId="15">'AIU  (2)'!ERR</definedName>
    <definedName name="kl" localSheetId="12">'Analisis Mano Obra'!ERR</definedName>
    <definedName name="kl">[0]!ERR</definedName>
    <definedName name="klklk" localSheetId="13">#REF!</definedName>
    <definedName name="klklk" localSheetId="15">#REF!</definedName>
    <definedName name="klklk" localSheetId="12">#REF!</definedName>
    <definedName name="klklk">#REF!</definedName>
    <definedName name="km" localSheetId="13">#REF!</definedName>
    <definedName name="km" localSheetId="15">#REF!</definedName>
    <definedName name="km" localSheetId="12">#REF!</definedName>
    <definedName name="km">#REF!</definedName>
    <definedName name="Kn_a_Ton" localSheetId="13">'[143]listado apu'!#REF!</definedName>
    <definedName name="Kn_a_Ton" localSheetId="15">'[143]listado apu'!#REF!</definedName>
    <definedName name="Kn_a_Ton" localSheetId="12">'[143]listado apu'!#REF!</definedName>
    <definedName name="Kn_a_Ton">'[143]listado apu'!#REF!</definedName>
    <definedName name="kñy" localSheetId="13">#REF!</definedName>
    <definedName name="kñy" localSheetId="15">#REF!</definedName>
    <definedName name="kñy" localSheetId="12">#REF!</definedName>
    <definedName name="kñy">#REF!</definedName>
    <definedName name="ko">[144]items!$C$4:$J$247</definedName>
    <definedName name="krtrk" localSheetId="13" hidden="1">{"via1",#N/A,TRUE,"general";"via2",#N/A,TRUE,"general";"via3",#N/A,TRUE,"general"}</definedName>
    <definedName name="krtrk" localSheetId="15" hidden="1">{"via1",#N/A,TRUE,"general";"via2",#N/A,TRUE,"general";"via3",#N/A,TRUE,"general"}</definedName>
    <definedName name="krtrk" localSheetId="12" hidden="1">{"via1",#N/A,TRUE,"general";"via2",#N/A,TRUE,"general";"via3",#N/A,TRUE,"general"}</definedName>
    <definedName name="krtrk" localSheetId="3" hidden="1">{"via1",#N/A,TRUE,"general";"via2",#N/A,TRUE,"general";"via3",#N/A,TRUE,"general"}</definedName>
    <definedName name="krtrk" hidden="1">{"via1",#N/A,TRUE,"general";"via2",#N/A,TRUE,"general";"via3",#N/A,TRUE,"general"}</definedName>
    <definedName name="ks" localSheetId="13">#REF!</definedName>
    <definedName name="ks" localSheetId="15">#REF!</definedName>
    <definedName name="ks">#REF!</definedName>
    <definedName name="ksogtk" localSheetId="13">#REF!</definedName>
    <definedName name="ksogtk" localSheetId="15">#REF!</definedName>
    <definedName name="ksogtk">#REF!</definedName>
    <definedName name="kuh" localSheetId="13">#REF!</definedName>
    <definedName name="kuh" localSheetId="15">#REF!</definedName>
    <definedName name="kuh">#REF!</definedName>
    <definedName name="kuy">#REF!</definedName>
    <definedName name="kuyhgbe" localSheetId="13">#REF!</definedName>
    <definedName name="kuyhgbe" localSheetId="15">#REF!</definedName>
    <definedName name="kuyhgbe">#REF!</definedName>
    <definedName name="kyr" localSheetId="13" hidden="1">{"TAB1",#N/A,TRUE,"GENERAL";"TAB2",#N/A,TRUE,"GENERAL";"TAB3",#N/A,TRUE,"GENERAL";"TAB4",#N/A,TRUE,"GENERAL";"TAB5",#N/A,TRUE,"GENERAL"}</definedName>
    <definedName name="kyr" localSheetId="15" hidden="1">{"TAB1",#N/A,TRUE,"GENERAL";"TAB2",#N/A,TRUE,"GENERAL";"TAB3",#N/A,TRUE,"GENERAL";"TAB4",#N/A,TRUE,"GENERAL";"TAB5",#N/A,TRUE,"GENERAL"}</definedName>
    <definedName name="kyr" localSheetId="12" hidden="1">{"TAB1",#N/A,TRUE,"GENERAL";"TAB2",#N/A,TRUE,"GENERAL";"TAB3",#N/A,TRUE,"GENERAL";"TAB4",#N/A,TRUE,"GENERAL";"TAB5",#N/A,TRUE,"GENERAL"}</definedName>
    <definedName name="kyr" localSheetId="3" hidden="1">{"TAB1",#N/A,TRUE,"GENERAL";"TAB2",#N/A,TRUE,"GENERAL";"TAB3",#N/A,TRUE,"GENERAL";"TAB4",#N/A,TRUE,"GENERAL";"TAB5",#N/A,TRUE,"GENERAL"}</definedName>
    <definedName name="kyr" hidden="1">{"TAB1",#N/A,TRUE,"GENERAL";"TAB2",#N/A,TRUE,"GENERAL";"TAB3",#N/A,TRUE,"GENERAL";"TAB4",#N/A,TRUE,"GENERAL";"TAB5",#N/A,TRUE,"GENERAL"}</definedName>
    <definedName name="L" localSheetId="13">#REF!</definedName>
    <definedName name="L" localSheetId="15">#REF!</definedName>
    <definedName name="L">#REF!</definedName>
    <definedName name="L_L" localSheetId="13">IF([63]!Values_Entered,Header_Row+[63]!Number_of_Payments,Header_Row)</definedName>
    <definedName name="L_L" localSheetId="15">IF([63]!Values_Entered,Header_Row+[63]!Number_of_Payments,Header_Row)</definedName>
    <definedName name="L_L" localSheetId="12">IF([63]!Values_Entered,Header_Row+[63]!Number_of_Payments,Header_Row)</definedName>
    <definedName name="L_L">IF([63]!Values_Entered,Header_Row+[63]!Number_of_Payments,Header_Row)</definedName>
    <definedName name="la" localSheetId="13">#REF!</definedName>
    <definedName name="la" localSheetId="15">#REF!</definedName>
    <definedName name="la">#REF!</definedName>
    <definedName name="LAF" localSheetId="13">#REF!</definedName>
    <definedName name="LAF" localSheetId="15">#REF!</definedName>
    <definedName name="LAF">#REF!</definedName>
    <definedName name="LAM.GALVANIZADA_C.16" localSheetId="13">#REF!</definedName>
    <definedName name="LAM.GALVANIZADA_C.16" localSheetId="15">#REF!</definedName>
    <definedName name="LAM.GALVANIZADA_C.16">#REF!</definedName>
    <definedName name="lame" hidden="1">#REF!</definedName>
    <definedName name="Lamina_de_acero_inox.">#REF!</definedName>
    <definedName name="Lamina_de_acero_inox._11">#REF!</definedName>
    <definedName name="Lamina_de_plomo_1_5mm">#REF!</definedName>
    <definedName name="Lamina_de_plomo_1_5mm_11">#REF!</definedName>
    <definedName name="Lamina_galv._Cal_18">#REF!</definedName>
    <definedName name="Lamina_galv._Cal_18_11">#REF!</definedName>
    <definedName name="Lamina_galv._Cal_20">#REF!</definedName>
    <definedName name="Lamina_galv._Cal_20_11">#REF!</definedName>
    <definedName name="Lamina_galv._Cal_22">#REF!</definedName>
    <definedName name="Lamina_galv._Cal_22_11">#REF!</definedName>
    <definedName name="Lamina_galv._Cal_24">#REF!</definedName>
    <definedName name="Lamina_galv._Cal_24_11">#REF!</definedName>
    <definedName name="Lamina_galv._Cal_26">#REF!</definedName>
    <definedName name="Lamina_galv._Cal_26_11">#REF!</definedName>
    <definedName name="Lamina_galv._Cal_28">#REF!</definedName>
    <definedName name="Lamina_galv._Cal_28_11">#REF!</definedName>
    <definedName name="Lamina_galv._Cal_30">#REF!</definedName>
    <definedName name="Lamina_galv._Cal_30_11">#REF!</definedName>
    <definedName name="Lamina_galv._Cal_31">#REF!</definedName>
    <definedName name="Lamina_galv._Cal_31_11">#REF!</definedName>
    <definedName name="LAMPARATOT">#REF!</definedName>
    <definedName name="LAMPARATOT_11">#REF!</definedName>
    <definedName name="LANODO">#REF!</definedName>
    <definedName name="LANODOFT">#REF!</definedName>
    <definedName name="Last_Row">#N/A</definedName>
    <definedName name="LAVAB" localSheetId="13">#REF!</definedName>
    <definedName name="LAVAB" localSheetId="15">#REF!</definedName>
    <definedName name="LAVAB">#REF!</definedName>
    <definedName name="LAVAB_11" localSheetId="13">#REF!</definedName>
    <definedName name="LAVAB_11" localSheetId="15">#REF!</definedName>
    <definedName name="LAVAB_11">#REF!</definedName>
    <definedName name="LAVABLA">#REF!</definedName>
    <definedName name="LAVABLA_11">#REF!</definedName>
    <definedName name="lavamanodeincrustar">'[55]lista de MATERIALES'!$C$23</definedName>
    <definedName name="Lavamanos_de_empotrar" localSheetId="13">#REF!</definedName>
    <definedName name="Lavamanos_de_empotrar" localSheetId="15">#REF!</definedName>
    <definedName name="Lavamanos_de_empotrar">#REF!</definedName>
    <definedName name="Lavamanos_de_empotrar_11" localSheetId="13">#REF!</definedName>
    <definedName name="Lavamanos_de_empotrar_11" localSheetId="15">#REF!</definedName>
    <definedName name="Lavamanos_de_empotrar_11">#REF!</definedName>
    <definedName name="Lavamanos_de_pedal_Acero_inox." localSheetId="13">#REF!</definedName>
    <definedName name="Lavamanos_de_pedal_Acero_inox." localSheetId="15">#REF!</definedName>
    <definedName name="Lavamanos_de_pedal_Acero_inox.">#REF!</definedName>
    <definedName name="Lavamanos_de_pedal_Acero_inox._11">#REF!</definedName>
    <definedName name="Lavamanos_de_Pedestal">#REF!</definedName>
    <definedName name="Lavamanos_de_Pedestal_11">#REF!</definedName>
    <definedName name="LAVANOVATOT">#REF!</definedName>
    <definedName name="LAVANOVATOT_11">#REF!</definedName>
    <definedName name="Lavaplatos_acero_inox.">#REF!</definedName>
    <definedName name="Lavaplatos_acero_inox._11">#REF!</definedName>
    <definedName name="LAVAPLATOT">#REF!</definedName>
    <definedName name="LAVAPLATOT_11">#REF!</definedName>
    <definedName name="lb" localSheetId="13">#REF!</definedName>
    <definedName name="lb" localSheetId="15">#REF!</definedName>
    <definedName name="lb">#REF!</definedName>
    <definedName name="ld" localSheetId="13">#REF!</definedName>
    <definedName name="ld" localSheetId="15">#REF!</definedName>
    <definedName name="ld">#REF!</definedName>
    <definedName name="lev0.1">#REF!</definedName>
    <definedName name="LEVANTE10">#REF!</definedName>
    <definedName name="LEVANTE10_11">#REF!</definedName>
    <definedName name="LEVANTE20">#REF!</definedName>
    <definedName name="LEVANTE20_11">#REF!</definedName>
    <definedName name="Libro1_Hoja1_Lista" localSheetId="13">[145]LISTADO!#REF!</definedName>
    <definedName name="Libro1_Hoja1_Lista" localSheetId="15">[145]LISTADO!#REF!</definedName>
    <definedName name="Libro1_Hoja1_Lista">[145]LISTADO!#REF!</definedName>
    <definedName name="LICITACION" localSheetId="13">#REF!</definedName>
    <definedName name="LICITACION" localSheetId="15">#REF!</definedName>
    <definedName name="LICITACION">#REF!</definedName>
    <definedName name="Limahoya_asbt_cemt" localSheetId="13">#REF!</definedName>
    <definedName name="Limahoya_asbt_cemt" localSheetId="15">#REF!</definedName>
    <definedName name="Limahoya_asbt_cemt">#REF!</definedName>
    <definedName name="Limahoya_asbt_cemt_11" localSheetId="13">#REF!</definedName>
    <definedName name="Limahoya_asbt_cemt_11" localSheetId="15">#REF!</definedName>
    <definedName name="Limahoya_asbt_cemt_11">#REF!</definedName>
    <definedName name="LIMATESA">#REF!</definedName>
    <definedName name="Limatesa_asbt_cemt">#REF!</definedName>
    <definedName name="Limatesa_asbt_cemt_11">#REF!</definedName>
    <definedName name="LINEA" localSheetId="13">[146]CONT_ADI!#REF!</definedName>
    <definedName name="LINEA" localSheetId="15">[146]CONT_ADI!#REF!</definedName>
    <definedName name="LINEA">[146]CONT_ADI!#REF!</definedName>
    <definedName name="List_cuadrillas" localSheetId="13">#REF!</definedName>
    <definedName name="List_cuadrillas" localSheetId="15">#REF!</definedName>
    <definedName name="List_cuadrillas">#REF!</definedName>
    <definedName name="ListaCantidad" localSheetId="13">#REF!</definedName>
    <definedName name="ListaCantidad" localSheetId="15">#REF!</definedName>
    <definedName name="ListaCantidad">#REF!</definedName>
    <definedName name="Listado" localSheetId="13">#REF!</definedName>
    <definedName name="Listado" localSheetId="15">#REF!</definedName>
    <definedName name="Listado">#REF!</definedName>
    <definedName name="Listado1">#REF!</definedName>
    <definedName name="ListaItem">#REF!</definedName>
    <definedName name="LISTAPU">#REF!</definedName>
    <definedName name="ListaUni">[147]TOTALES!$D$7:$D$654</definedName>
    <definedName name="LISTON2">[148]PRECIOS!$B$90</definedName>
    <definedName name="LISTON2_11" localSheetId="13">#REF!</definedName>
    <definedName name="LISTON2_11" localSheetId="15">#REF!</definedName>
    <definedName name="LISTON2_11">#REF!</definedName>
    <definedName name="liston2x4" localSheetId="13">#REF!</definedName>
    <definedName name="liston2x4" localSheetId="15">#REF!</definedName>
    <definedName name="liston2x4">#REF!</definedName>
    <definedName name="LISTON2x4x15">[148]PRECIOS!$B$45</definedName>
    <definedName name="LISTON4" localSheetId="13">#REF!</definedName>
    <definedName name="LISTON4" localSheetId="15">#REF!</definedName>
    <definedName name="LISTON4">#REF!</definedName>
    <definedName name="LISTON4_11" localSheetId="13">#REF!</definedName>
    <definedName name="LISTON4_11" localSheetId="15">#REF!</definedName>
    <definedName name="LISTON4_11">#REF!</definedName>
    <definedName name="liston4x4" localSheetId="13">#REF!</definedName>
    <definedName name="liston4x4" localSheetId="15">#REF!</definedName>
    <definedName name="liston4x4">#REF!</definedName>
    <definedName name="liuoo" localSheetId="13" hidden="1">{"TAB1",#N/A,TRUE,"GENERAL";"TAB2",#N/A,TRUE,"GENERAL";"TAB3",#N/A,TRUE,"GENERAL";"TAB4",#N/A,TRUE,"GENERAL";"TAB5",#N/A,TRUE,"GENERAL"}</definedName>
    <definedName name="liuoo" localSheetId="15" hidden="1">{"TAB1",#N/A,TRUE,"GENERAL";"TAB2",#N/A,TRUE,"GENERAL";"TAB3",#N/A,TRUE,"GENERAL";"TAB4",#N/A,TRUE,"GENERAL";"TAB5",#N/A,TRUE,"GENERAL"}</definedName>
    <definedName name="liuoo" localSheetId="12" hidden="1">{"TAB1",#N/A,TRUE,"GENERAL";"TAB2",#N/A,TRUE,"GENERAL";"TAB3",#N/A,TRUE,"GENERAL";"TAB4",#N/A,TRUE,"GENERAL";"TAB5",#N/A,TRUE,"GENERAL"}</definedName>
    <definedName name="liuoo" localSheetId="3" hidden="1">{"TAB1",#N/A,TRUE,"GENERAL";"TAB2",#N/A,TRUE,"GENERAL";"TAB3",#N/A,TRUE,"GENERAL";"TAB4",#N/A,TRUE,"GENERAL";"TAB5",#N/A,TRUE,"GENERAL"}</definedName>
    <definedName name="liuoo" hidden="1">{"TAB1",#N/A,TRUE,"GENERAL";"TAB2",#N/A,TRUE,"GENERAL";"TAB3",#N/A,TRUE,"GENERAL";"TAB4",#N/A,TRUE,"GENERAL";"TAB5",#N/A,TRUE,"GENERAL"}</definedName>
    <definedName name="lkj" localSheetId="13" hidden="1">{"via1",#N/A,TRUE,"general";"via2",#N/A,TRUE,"general";"via3",#N/A,TRUE,"general"}</definedName>
    <definedName name="lkj" localSheetId="15" hidden="1">{"via1",#N/A,TRUE,"general";"via2",#N/A,TRUE,"general";"via3",#N/A,TRUE,"general"}</definedName>
    <definedName name="lkj" localSheetId="12" hidden="1">{"via1",#N/A,TRUE,"general";"via2",#N/A,TRUE,"general";"via3",#N/A,TRUE,"general"}</definedName>
    <definedName name="lkj" localSheetId="3" hidden="1">{"via1",#N/A,TRUE,"general";"via2",#N/A,TRUE,"general";"via3",#N/A,TRUE,"general"}</definedName>
    <definedName name="lkj" hidden="1">{"via1",#N/A,TRUE,"general";"via2",#N/A,TRUE,"general";"via3",#N/A,TRUE,"general"}</definedName>
    <definedName name="LKJLJK" localSheetId="13" hidden="1">{"TAB1",#N/A,TRUE,"GENERAL";"TAB2",#N/A,TRUE,"GENERAL";"TAB3",#N/A,TRUE,"GENERAL";"TAB4",#N/A,TRUE,"GENERAL";"TAB5",#N/A,TRUE,"GENERAL"}</definedName>
    <definedName name="LKJLJK" localSheetId="15" hidden="1">{"TAB1",#N/A,TRUE,"GENERAL";"TAB2",#N/A,TRUE,"GENERAL";"TAB3",#N/A,TRUE,"GENERAL";"TAB4",#N/A,TRUE,"GENERAL";"TAB5",#N/A,TRUE,"GENERAL"}</definedName>
    <definedName name="LKJLJK" localSheetId="12" hidden="1">{"TAB1",#N/A,TRUE,"GENERAL";"TAB2",#N/A,TRUE,"GENERAL";"TAB3",#N/A,TRUE,"GENERAL";"TAB4",#N/A,TRUE,"GENERAL";"TAB5",#N/A,TRUE,"GENERAL"}</definedName>
    <definedName name="LKJLJK" localSheetId="3" hidden="1">{"TAB1",#N/A,TRUE,"GENERAL";"TAB2",#N/A,TRUE,"GENERAL";"TAB3",#N/A,TRUE,"GENERAL";"TAB4",#N/A,TRUE,"GENERAL";"TAB5",#N/A,TRUE,"GENERAL"}</definedName>
    <definedName name="LKJLJK" hidden="1">{"TAB1",#N/A,TRUE,"GENERAL";"TAB2",#N/A,TRUE,"GENERAL";"TAB3",#N/A,TRUE,"GENERAL";"TAB4",#N/A,TRUE,"GENERAL";"TAB5",#N/A,TRUE,"GENERAL"}</definedName>
    <definedName name="LL" localSheetId="13" hidden="1">{#N/A,#N/A,FALSE,"orthoflow";#N/A,#N/A,FALSE,"Miscelaneos";#N/A,#N/A,FALSE,"Instrumentacio";#N/A,#N/A,FALSE,"Electrico";#N/A,#N/A,FALSE,"Valv. Seguridad"}</definedName>
    <definedName name="LL" localSheetId="15" hidden="1">{#N/A,#N/A,FALSE,"orthoflow";#N/A,#N/A,FALSE,"Miscelaneos";#N/A,#N/A,FALSE,"Instrumentacio";#N/A,#N/A,FALSE,"Electrico";#N/A,#N/A,FALSE,"Valv. Seguridad"}</definedName>
    <definedName name="LL" localSheetId="12" hidden="1">{#N/A,#N/A,FALSE,"orthoflow";#N/A,#N/A,FALSE,"Miscelaneos";#N/A,#N/A,FALSE,"Instrumentacio";#N/A,#N/A,FALSE,"Electrico";#N/A,#N/A,FALSE,"Valv. Seguridad"}</definedName>
    <definedName name="LL" hidden="1">{#N/A,#N/A,FALSE,"orthoflow";#N/A,#N/A,FALSE,"Miscelaneos";#N/A,#N/A,FALSE,"Instrumentacio";#N/A,#N/A,FALSE,"Electrico";#N/A,#N/A,FALSE,"Valv. Seguridad"}</definedName>
    <definedName name="llam" localSheetId="13">#REF!</definedName>
    <definedName name="llam" localSheetId="15">#REF!</definedName>
    <definedName name="llam">#REF!</definedName>
    <definedName name="Llave_paso_1_2" localSheetId="13">#REF!</definedName>
    <definedName name="Llave_paso_1_2" localSheetId="15">#REF!</definedName>
    <definedName name="Llave_paso_1_2">#REF!</definedName>
    <definedName name="Llave_paso_1_2_11" localSheetId="13">#REF!</definedName>
    <definedName name="Llave_paso_1_2_11" localSheetId="15">#REF!</definedName>
    <definedName name="Llave_paso_1_2_11">#REF!</definedName>
    <definedName name="Llave_terminal_1_2">#REF!</definedName>
    <definedName name="Llave_terminal_1_2_11">#REF!</definedName>
    <definedName name="LLAVE1_2">#REF!</definedName>
    <definedName name="LLAVE1_2_11">#REF!</definedName>
    <definedName name="LLAVE3_4TOT">#REF!</definedName>
    <definedName name="LLAVE3_4TOT_11">#REF!</definedName>
    <definedName name="LLAVEMANGUETOT">#REF!</definedName>
    <definedName name="LLAVEMANGUETOT_11">#REF!</definedName>
    <definedName name="LLL">[149]tub!$C$1:$J$39</definedName>
    <definedName name="lllllh" localSheetId="13" hidden="1">{"via1",#N/A,TRUE,"general";"via2",#N/A,TRUE,"general";"via3",#N/A,TRUE,"general"}</definedName>
    <definedName name="lllllh" localSheetId="15" hidden="1">{"via1",#N/A,TRUE,"general";"via2",#N/A,TRUE,"general";"via3",#N/A,TRUE,"general"}</definedName>
    <definedName name="lllllh" localSheetId="12" hidden="1">{"via1",#N/A,TRUE,"general";"via2",#N/A,TRUE,"general";"via3",#N/A,TRUE,"general"}</definedName>
    <definedName name="lllllh" localSheetId="3" hidden="1">{"via1",#N/A,TRUE,"general";"via2",#N/A,TRUE,"general";"via3",#N/A,TRUE,"general"}</definedName>
    <definedName name="lllllh" hidden="1">{"via1",#N/A,TRUE,"general";"via2",#N/A,TRUE,"general";"via3",#N/A,TRUE,"general"}</definedName>
    <definedName name="lllllllo" localSheetId="13" hidden="1">{"via1",#N/A,TRUE,"general";"via2",#N/A,TRUE,"general";"via3",#N/A,TRUE,"general"}</definedName>
    <definedName name="lllllllo" localSheetId="15" hidden="1">{"via1",#N/A,TRUE,"general";"via2",#N/A,TRUE,"general";"via3",#N/A,TRUE,"general"}</definedName>
    <definedName name="lllllllo" localSheetId="12" hidden="1">{"via1",#N/A,TRUE,"general";"via2",#N/A,TRUE,"general";"via3",#N/A,TRUE,"general"}</definedName>
    <definedName name="lllllllo" localSheetId="3" hidden="1">{"via1",#N/A,TRUE,"general";"via2",#N/A,TRUE,"general";"via3",#N/A,TRUE,"general"}</definedName>
    <definedName name="lllllllo" hidden="1">{"via1",#N/A,TRUE,"general";"via2",#N/A,TRUE,"general";"via3",#N/A,TRUE,"general"}</definedName>
    <definedName name="LÑP">#REF!</definedName>
    <definedName name="lo" localSheetId="13">#REF!</definedName>
    <definedName name="lo" localSheetId="15">#REF!</definedName>
    <definedName name="lo">#REF!</definedName>
    <definedName name="Loan_Amount" localSheetId="13">#REF!</definedName>
    <definedName name="Loan_Amount" localSheetId="15">#REF!</definedName>
    <definedName name="Loan_Amount">#REF!</definedName>
    <definedName name="Loan_Start">#REF!</definedName>
    <definedName name="Loan_Years">#REF!</definedName>
    <definedName name="LOCA" localSheetId="13">[41]!absc</definedName>
    <definedName name="LOCA" localSheetId="15">[41]!absc</definedName>
    <definedName name="LOCA" localSheetId="9">[41]!absc</definedName>
    <definedName name="LOCA" localSheetId="4">[41]!absc</definedName>
    <definedName name="LOCA">[41]!absc</definedName>
    <definedName name="LOCA1" localSheetId="13">[65]!absc</definedName>
    <definedName name="LOCA1" localSheetId="15">[65]!absc</definedName>
    <definedName name="LOCA1" localSheetId="9">[65]!absc</definedName>
    <definedName name="LOCA1" localSheetId="4">[65]!absc</definedName>
    <definedName name="LOCA1">[65]!absc</definedName>
    <definedName name="LOCALIZACION_Y_REPLANTEO" localSheetId="13">#REF!</definedName>
    <definedName name="LOCALIZACION_Y_REPLANTEO" localSheetId="15">#REF!</definedName>
    <definedName name="LOCALIZACION_Y_REPLANTEO">#REF!</definedName>
    <definedName name="LOGO" localSheetId="13">'AIU '!ERR</definedName>
    <definedName name="LOGO" localSheetId="15">'AIU  (2)'!ERR</definedName>
    <definedName name="LOGO" localSheetId="12">'Analisis Mano Obra'!ERR</definedName>
    <definedName name="LOGO">[0]!ERR</definedName>
    <definedName name="LOGO_10">#N/A</definedName>
    <definedName name="LOGO_3">#N/A</definedName>
    <definedName name="LOGO_4">#N/A</definedName>
    <definedName name="LOGO_5">#N/A</definedName>
    <definedName name="LOGO_6">#N/A</definedName>
    <definedName name="LOGO_7">#N/A</definedName>
    <definedName name="LOGO_8">#N/A</definedName>
    <definedName name="LOGO_9">#N/A</definedName>
    <definedName name="LOI" localSheetId="13">#REF!</definedName>
    <definedName name="LOI" localSheetId="15">#REF!</definedName>
    <definedName name="LOI" localSheetId="12">#REF!</definedName>
    <definedName name="LOI">#REF!</definedName>
    <definedName name="lolol" localSheetId="13" hidden="1">{"TAB1",#N/A,TRUE,"GENERAL";"TAB2",#N/A,TRUE,"GENERAL";"TAB3",#N/A,TRUE,"GENERAL";"TAB4",#N/A,TRUE,"GENERAL";"TAB5",#N/A,TRUE,"GENERAL"}</definedName>
    <definedName name="lolol" localSheetId="15" hidden="1">{"TAB1",#N/A,TRUE,"GENERAL";"TAB2",#N/A,TRUE,"GENERAL";"TAB3",#N/A,TRUE,"GENERAL";"TAB4",#N/A,TRUE,"GENERAL";"TAB5",#N/A,TRUE,"GENERAL"}</definedName>
    <definedName name="lolol" localSheetId="12" hidden="1">{"TAB1",#N/A,TRUE,"GENERAL";"TAB2",#N/A,TRUE,"GENERAL";"TAB3",#N/A,TRUE,"GENERAL";"TAB4",#N/A,TRUE,"GENERAL";"TAB5",#N/A,TRUE,"GENERAL"}</definedName>
    <definedName name="lolol" localSheetId="3" hidden="1">{"TAB1",#N/A,TRUE,"GENERAL";"TAB2",#N/A,TRUE,"GENERAL";"TAB3",#N/A,TRUE,"GENERAL";"TAB4",#N/A,TRUE,"GENERAL";"TAB5",#N/A,TRUE,"GENERAL"}</definedName>
    <definedName name="lolol" hidden="1">{"TAB1",#N/A,TRUE,"GENERAL";"TAB2",#N/A,TRUE,"GENERAL";"TAB3",#N/A,TRUE,"GENERAL";"TAB4",#N/A,TRUE,"GENERAL";"TAB5",#N/A,TRUE,"GENERAL"}</definedName>
    <definedName name="Longitud" localSheetId="13">#REF!</definedName>
    <definedName name="Longitud" localSheetId="15">#REF!</definedName>
    <definedName name="Longitud">#REF!</definedName>
    <definedName name="LORENa" localSheetId="13">#REF!</definedName>
    <definedName name="LORENa" localSheetId="15">#REF!</definedName>
    <definedName name="LORENa">#REF!</definedName>
    <definedName name="lp" localSheetId="13">#REF!</definedName>
    <definedName name="lp" localSheetId="15">#REF!</definedName>
    <definedName name="lp">#REF!</definedName>
    <definedName name="lplpl" localSheetId="13" hidden="1">{"via1",#N/A,TRUE,"general";"via2",#N/A,TRUE,"general";"via3",#N/A,TRUE,"general"}</definedName>
    <definedName name="lplpl" localSheetId="15" hidden="1">{"via1",#N/A,TRUE,"general";"via2",#N/A,TRUE,"general";"via3",#N/A,TRUE,"general"}</definedName>
    <definedName name="lplpl" localSheetId="12" hidden="1">{"via1",#N/A,TRUE,"general";"via2",#N/A,TRUE,"general";"via3",#N/A,TRUE,"general"}</definedName>
    <definedName name="lplpl" localSheetId="3" hidden="1">{"via1",#N/A,TRUE,"general";"via2",#N/A,TRUE,"general";"via3",#N/A,TRUE,"general"}</definedName>
    <definedName name="lplpl" hidden="1">{"via1",#N/A,TRUE,"general";"via2",#N/A,TRUE,"general";"via3",#N/A,TRUE,"general"}</definedName>
    <definedName name="lt" localSheetId="13">#REF!</definedName>
    <definedName name="lt" localSheetId="15">#REF!</definedName>
    <definedName name="lt">#REF!</definedName>
    <definedName name="LUCY" localSheetId="13">#N/A</definedName>
    <definedName name="LUCY" localSheetId="15">#N/A</definedName>
    <definedName name="LUCY">#N/A</definedName>
    <definedName name="lun" localSheetId="13">'[64]Res-Accide-10'!#REF!</definedName>
    <definedName name="lun" localSheetId="15">'[64]Res-Accide-10'!#REF!</definedName>
    <definedName name="lun">'[64]Res-Accide-10'!#REF!</definedName>
    <definedName name="lv" localSheetId="13">#REF!</definedName>
    <definedName name="lv" localSheetId="15">#REF!</definedName>
    <definedName name="lv">#REF!</definedName>
    <definedName name="M" localSheetId="13">#REF!</definedName>
    <definedName name="M" localSheetId="15">#REF!</definedName>
    <definedName name="M">#REF!</definedName>
    <definedName name="M.DE.OBRA">#N/A</definedName>
    <definedName name="MA" localSheetId="13">'[64]Res-Accide-10'!#REF!</definedName>
    <definedName name="MA" localSheetId="15">'[64]Res-Accide-10'!#REF!</definedName>
    <definedName name="MA">'[64]Res-Accide-10'!#REF!</definedName>
    <definedName name="mac" localSheetId="13">#REF!</definedName>
    <definedName name="mac" localSheetId="15">#REF!</definedName>
    <definedName name="mac">#REF!</definedName>
    <definedName name="MACR" localSheetId="13">#REF!</definedName>
    <definedName name="MACR" localSheetId="15">#REF!</definedName>
    <definedName name="MACR">#REF!</definedName>
    <definedName name="MACRDEL" localSheetId="13">'[3]7422CW00'!#REF!</definedName>
    <definedName name="MACRDEL" localSheetId="15">'[3]7422CW00'!#REF!</definedName>
    <definedName name="MACRDEL">'[3]7422CW00'!#REF!</definedName>
    <definedName name="Macroactividad" localSheetId="13">#REF!</definedName>
    <definedName name="Macroactividad" localSheetId="15">#REF!</definedName>
    <definedName name="Macroactividad">#REF!</definedName>
    <definedName name="MAESTRO">[150]PRECIOS!$B$19</definedName>
    <definedName name="mafdsf" localSheetId="13" hidden="1">{"via1",#N/A,TRUE,"general";"via2",#N/A,TRUE,"general";"via3",#N/A,TRUE,"general"}</definedName>
    <definedName name="mafdsf" localSheetId="15" hidden="1">{"via1",#N/A,TRUE,"general";"via2",#N/A,TRUE,"general";"via3",#N/A,TRUE,"general"}</definedName>
    <definedName name="mafdsf" localSheetId="12" hidden="1">{"via1",#N/A,TRUE,"general";"via2",#N/A,TRUE,"general";"via3",#N/A,TRUE,"general"}</definedName>
    <definedName name="mafdsf" localSheetId="3" hidden="1">{"via1",#N/A,TRUE,"general";"via2",#N/A,TRUE,"general";"via3",#N/A,TRUE,"general"}</definedName>
    <definedName name="mafdsf" hidden="1">{"via1",#N/A,TRUE,"general";"via2",#N/A,TRUE,"general";"via3",#N/A,TRUE,"general"}</definedName>
    <definedName name="mafe" localSheetId="13">#REF!</definedName>
    <definedName name="mafe" localSheetId="15">#REF!</definedName>
    <definedName name="mafe">#REF!</definedName>
    <definedName name="MALLA" localSheetId="13">#REF!</definedName>
    <definedName name="MALLA" localSheetId="15">#REF!</definedName>
    <definedName name="MALLA">#REF!</definedName>
    <definedName name="Malla_redoblon" localSheetId="13">#REF!</definedName>
    <definedName name="Malla_redoblon" localSheetId="15">#REF!</definedName>
    <definedName name="Malla_redoblon">#REF!</definedName>
    <definedName name="Malla_redoblon_11">#REF!</definedName>
    <definedName name="MALO">'[151]ESTADO VÍA-CRIT.TECNICO'!#REF!&lt;2.5</definedName>
    <definedName name="mama" hidden="1">'[152]Datos-Gráfica-Apartada'!#REF!</definedName>
    <definedName name="MAMPOSTERIA" localSheetId="13">#REF!</definedName>
    <definedName name="MAMPOSTERIA" localSheetId="15">#REF!</definedName>
    <definedName name="MAMPOSTERIA">#REF!</definedName>
    <definedName name="MANGLE" localSheetId="13">#REF!</definedName>
    <definedName name="MANGLE" localSheetId="15">#REF!</definedName>
    <definedName name="MANGLE">#REF!</definedName>
    <definedName name="MANGLE_11" localSheetId="13">#REF!</definedName>
    <definedName name="MANGLE_11" localSheetId="15">#REF!</definedName>
    <definedName name="MANGLE_11">#REF!</definedName>
    <definedName name="Manguera_Hidr._1_2">#REF!</definedName>
    <definedName name="Manguera_Hidr._1_2_11">#REF!</definedName>
    <definedName name="MANO_OBRA_METALISTERIA_1_AYUDANTE_1_OFI">#REF!</definedName>
    <definedName name="MANUAL">#REF!</definedName>
    <definedName name="mao" localSheetId="13" hidden="1">{"TAB1",#N/A,TRUE,"GENERAL";"TAB2",#N/A,TRUE,"GENERAL";"TAB3",#N/A,TRUE,"GENERAL";"TAB4",#N/A,TRUE,"GENERAL";"TAB5",#N/A,TRUE,"GENERAL"}</definedName>
    <definedName name="mao" localSheetId="15" hidden="1">{"TAB1",#N/A,TRUE,"GENERAL";"TAB2",#N/A,TRUE,"GENERAL";"TAB3",#N/A,TRUE,"GENERAL";"TAB4",#N/A,TRUE,"GENERAL";"TAB5",#N/A,TRUE,"GENERAL"}</definedName>
    <definedName name="mao" localSheetId="12" hidden="1">{"TAB1",#N/A,TRUE,"GENERAL";"TAB2",#N/A,TRUE,"GENERAL";"TAB3",#N/A,TRUE,"GENERAL";"TAB4",#N/A,TRUE,"GENERAL";"TAB5",#N/A,TRUE,"GENERAL"}</definedName>
    <definedName name="mao" localSheetId="3" hidden="1">{"TAB1",#N/A,TRUE,"GENERAL";"TAB2",#N/A,TRUE,"GENERAL";"TAB3",#N/A,TRUE,"GENERAL";"TAB4",#N/A,TRUE,"GENERAL";"TAB5",#N/A,TRUE,"GENERAL"}</definedName>
    <definedName name="mao" hidden="1">{"TAB1",#N/A,TRUE,"GENERAL";"TAB2",#N/A,TRUE,"GENERAL";"TAB3",#N/A,TRUE,"GENERAL";"TAB4",#N/A,TRUE,"GENERAL";"TAB5",#N/A,TRUE,"GENERAL"}</definedName>
    <definedName name="maow" localSheetId="13" hidden="1">{"via1",#N/A,TRUE,"general";"via2",#N/A,TRUE,"general";"via3",#N/A,TRUE,"general"}</definedName>
    <definedName name="maow" localSheetId="15" hidden="1">{"via1",#N/A,TRUE,"general";"via2",#N/A,TRUE,"general";"via3",#N/A,TRUE,"general"}</definedName>
    <definedName name="maow" localSheetId="12" hidden="1">{"via1",#N/A,TRUE,"general";"via2",#N/A,TRUE,"general";"via3",#N/A,TRUE,"general"}</definedName>
    <definedName name="maow" localSheetId="3" hidden="1">{"via1",#N/A,TRUE,"general";"via2",#N/A,TRUE,"general";"via3",#N/A,TRUE,"general"}</definedName>
    <definedName name="maow" hidden="1">{"via1",#N/A,TRUE,"general";"via2",#N/A,TRUE,"general";"via3",#N/A,TRUE,"general"}</definedName>
    <definedName name="MAP">'[153]PU (2)'!#REF!</definedName>
    <definedName name="MAQUINA_APLICADORA_DE_PINTURA" localSheetId="13">#REF!</definedName>
    <definedName name="MAQUINA_APLICADORA_DE_PINTURA" localSheetId="15">#REF!</definedName>
    <definedName name="MAQUINA_APLICADORA_DE_PINTURA">#REF!</definedName>
    <definedName name="MAQUINA_MANUAL" localSheetId="13">#REF!</definedName>
    <definedName name="MAQUINA_MANUAL" localSheetId="15">#REF!</definedName>
    <definedName name="MAQUINA_MANUAL">#REF!</definedName>
    <definedName name="MAQUINAR">[87]Insum!$A$68:$H$98</definedName>
    <definedName name="mar" localSheetId="13">'[64]Res-Accide-10'!#REF!</definedName>
    <definedName name="mar" localSheetId="15">'[64]Res-Accide-10'!#REF!</definedName>
    <definedName name="mar">'[64]Res-Accide-10'!#REF!</definedName>
    <definedName name="MARCO_H" localSheetId="13">#REF!</definedName>
    <definedName name="MARCO_H" localSheetId="15">#REF!</definedName>
    <definedName name="MARCO_H">#REF!</definedName>
    <definedName name="Marco_madera_puerta__2_05x0_7" localSheetId="13">#REF!</definedName>
    <definedName name="Marco_madera_puerta__2_05x0_7" localSheetId="15">#REF!</definedName>
    <definedName name="Marco_madera_puerta__2_05x0_7">#REF!</definedName>
    <definedName name="Marco_madera_puerta__2_05x0_7_11" localSheetId="13">#REF!</definedName>
    <definedName name="Marco_madera_puerta__2_05x0_7_11" localSheetId="15">#REF!</definedName>
    <definedName name="Marco_madera_puerta__2_05x0_7_11">#REF!</definedName>
    <definedName name="Marco_madera_puerta__2_05x0_9">#REF!</definedName>
    <definedName name="Marco_madera_puerta__2_05x0_9_11">#REF!</definedName>
    <definedName name="Marco_madera_puerta__2_05x1_4">#REF!</definedName>
    <definedName name="Marco_madera_puerta__2_05x1_4_11">#REF!</definedName>
    <definedName name="Marco_metal_puerta__0_80x2_20">#REF!</definedName>
    <definedName name="Marco_metal_puerta__0_80x2_20_11">#REF!</definedName>
    <definedName name="marina" localSheetId="13">'[154]Informe Semanal 1'!#REF!</definedName>
    <definedName name="marina" localSheetId="15">'[154]Informe Semanal 1'!#REF!</definedName>
    <definedName name="marina">'[154]Informe Semanal 1'!#REF!</definedName>
    <definedName name="MARTA" localSheetId="13">IF([0]!Loan_Amount*[0]!Interest_Rate*[0]!Loan_Years*[0]!Loan_Start&gt;0,1,0)</definedName>
    <definedName name="MARTA" localSheetId="15">IF([0]!Loan_Amount*[0]!Interest_Rate*[0]!Loan_Years*[0]!Loan_Start&gt;0,1,0)</definedName>
    <definedName name="MARTA" localSheetId="12">IF([0]!Loan_Amount*[0]!Interest_Rate*[0]!Loan_Years*[0]!Loan_Start&gt;0,1,0)</definedName>
    <definedName name="MARTA">IF([0]!Loan_Amount*[0]!Interest_Rate*[0]!Loan_Years*[0]!Loan_Start&gt;0,1,0)</definedName>
    <definedName name="MARTHA">[80]DATOS!$A$9</definedName>
    <definedName name="masor" localSheetId="13" hidden="1">{"via1",#N/A,TRUE,"general";"via2",#N/A,TRUE,"general";"via3",#N/A,TRUE,"general"}</definedName>
    <definedName name="masor" localSheetId="15" hidden="1">{"via1",#N/A,TRUE,"general";"via2",#N/A,TRUE,"general";"via3",#N/A,TRUE,"general"}</definedName>
    <definedName name="masor" localSheetId="12" hidden="1">{"via1",#N/A,TRUE,"general";"via2",#N/A,TRUE,"general";"via3",#N/A,TRUE,"general"}</definedName>
    <definedName name="masor" localSheetId="3" hidden="1">{"via1",#N/A,TRUE,"general";"via2",#N/A,TRUE,"general";"via3",#N/A,TRUE,"general"}</definedName>
    <definedName name="masor" hidden="1">{"via1",#N/A,TRUE,"general";"via2",#N/A,TRUE,"general";"via3",#N/A,TRUE,"general"}</definedName>
    <definedName name="MAT" localSheetId="13">#REF!</definedName>
    <definedName name="MAT" localSheetId="15">#REF!</definedName>
    <definedName name="MAT">#REF!</definedName>
    <definedName name="MATER" localSheetId="13">[110]MATERIAL!$B$3:$B$580</definedName>
    <definedName name="MATER" localSheetId="15">[110]MATERIAL!$B$3:$B$580</definedName>
    <definedName name="MATER">[111]MATERIAL!$B$3:$B$580</definedName>
    <definedName name="MATERIAL">'[155]TABLA MATERIALES'!$A$3:$D$654</definedName>
    <definedName name="materiales">[112]materiales!$A$7:$A$1317</definedName>
    <definedName name="materiales1" localSheetId="13">#REF!</definedName>
    <definedName name="materiales1" localSheetId="15">#REF!</definedName>
    <definedName name="materiales1">#REF!</definedName>
    <definedName name="MaterialTub" localSheetId="13">#REF!</definedName>
    <definedName name="MaterialTub" localSheetId="15">#REF!</definedName>
    <definedName name="MaterialTub">#REF!</definedName>
    <definedName name="MATRIZ" localSheetId="13">#REF!</definedName>
    <definedName name="MATRIZ" localSheetId="15">#REF!</definedName>
    <definedName name="MATRIZ">#REF!</definedName>
    <definedName name="MATRIZ_DE_DATOS">#REF!</definedName>
    <definedName name="maxdeficit">#REF!</definedName>
    <definedName name="MCCs">#REF!</definedName>
    <definedName name="MCDYSD">#REF!</definedName>
    <definedName name="mdd" localSheetId="13" hidden="1">{"via1",#N/A,TRUE,"general";"via2",#N/A,TRUE,"general";"via3",#N/A,TRUE,"general"}</definedName>
    <definedName name="mdd" localSheetId="15" hidden="1">{"via1",#N/A,TRUE,"general";"via2",#N/A,TRUE,"general";"via3",#N/A,TRUE,"general"}</definedName>
    <definedName name="mdd" localSheetId="12" hidden="1">{"via1",#N/A,TRUE,"general";"via2",#N/A,TRUE,"general";"via3",#N/A,TRUE,"general"}</definedName>
    <definedName name="mdd" localSheetId="3" hidden="1">{"via1",#N/A,TRUE,"general";"via2",#N/A,TRUE,"general";"via3",#N/A,TRUE,"general"}</definedName>
    <definedName name="mdd" hidden="1">{"via1",#N/A,TRUE,"general";"via2",#N/A,TRUE,"general";"via3",#N/A,TRUE,"general"}</definedName>
    <definedName name="mdo">'[80]precios-básicos2002'!$C$131:$C$140</definedName>
    <definedName name="mediacañacieloraso">'[55]lista de MATERIALES'!$C$13</definedName>
    <definedName name="mediah_reposo_comida" localSheetId="13">'[156]CCP,LEYES, Y DEC.'!#REF!</definedName>
    <definedName name="mediah_reposo_comida" localSheetId="15">'[156]CCP,LEYES, Y DEC.'!#REF!</definedName>
    <definedName name="mediah_reposo_comida">'[156]CCP,LEYES, Y DEC.'!#REF!</definedName>
    <definedName name="meg" localSheetId="13" hidden="1">{"TAB1",#N/A,TRUE,"GENERAL";"TAB2",#N/A,TRUE,"GENERAL";"TAB3",#N/A,TRUE,"GENERAL";"TAB4",#N/A,TRUE,"GENERAL";"TAB5",#N/A,TRUE,"GENERAL"}</definedName>
    <definedName name="meg" localSheetId="15" hidden="1">{"TAB1",#N/A,TRUE,"GENERAL";"TAB2",#N/A,TRUE,"GENERAL";"TAB3",#N/A,TRUE,"GENERAL";"TAB4",#N/A,TRUE,"GENERAL";"TAB5",#N/A,TRUE,"GENERAL"}</definedName>
    <definedName name="meg" localSheetId="12" hidden="1">{"TAB1",#N/A,TRUE,"GENERAL";"TAB2",#N/A,TRUE,"GENERAL";"TAB3",#N/A,TRUE,"GENERAL";"TAB4",#N/A,TRUE,"GENERAL";"TAB5",#N/A,TRUE,"GENERAL"}</definedName>
    <definedName name="meg" localSheetId="3" hidden="1">{"TAB1",#N/A,TRUE,"GENERAL";"TAB2",#N/A,TRUE,"GENERAL";"TAB3",#N/A,TRUE,"GENERAL";"TAB4",#N/A,TRUE,"GENERAL";"TAB5",#N/A,TRUE,"GENERAL"}</definedName>
    <definedName name="meg" hidden="1">{"TAB1",#N/A,TRUE,"GENERAL";"TAB2",#N/A,TRUE,"GENERAL";"TAB3",#N/A,TRUE,"GENERAL";"TAB4",#N/A,TRUE,"GENERAL";"TAB5",#N/A,TRUE,"GENERAL"}</definedName>
    <definedName name="MEJORA">#REF!</definedName>
    <definedName name="mejoramientosubrasante">#REF!</definedName>
    <definedName name="MEMALC">[157]MEM1!$A$9:$E$39</definedName>
    <definedName name="MEMODA">[158]MEM1!$B$9:$M$39</definedName>
    <definedName name="MEMODA2">[42]MEMCAL!$A$45:$O$75</definedName>
    <definedName name="MENSAJERO" localSheetId="13">#REF!</definedName>
    <definedName name="MENSAJERO" localSheetId="15">#REF!</definedName>
    <definedName name="MENSAJERO">#REF!</definedName>
    <definedName name="MENU1" localSheetId="13">'[3]7422CW00'!#REF!</definedName>
    <definedName name="MENU1" localSheetId="15">'[3]7422CW00'!#REF!</definedName>
    <definedName name="MENU1">'[3]7422CW00'!#REF!</definedName>
    <definedName name="MENU2" localSheetId="13">'[3]7422CW00'!#REF!</definedName>
    <definedName name="MENU2" localSheetId="15">'[3]7422CW00'!#REF!</definedName>
    <definedName name="MENU2">'[3]7422CW00'!#REF!</definedName>
    <definedName name="MENU3" localSheetId="13">'[3]7422CW00'!#REF!</definedName>
    <definedName name="MENU3" localSheetId="15">'[3]7422CW00'!#REF!</definedName>
    <definedName name="MENU3">'[3]7422CW00'!#REF!</definedName>
    <definedName name="MENU4" localSheetId="13">'[3]7422CW00'!#REF!</definedName>
    <definedName name="MENU4" localSheetId="15">'[3]7422CW00'!#REF!</definedName>
    <definedName name="MENU4">'[3]7422CW00'!#REF!</definedName>
    <definedName name="MENU5">'[3]7422CW00'!#REF!</definedName>
    <definedName name="MENU6">'[3]7422CW00'!#REF!</definedName>
    <definedName name="MES">[36]PRESUPUESTO!$C$13</definedName>
    <definedName name="MesCotiz">'[11]LIQ-NOM'!$H$3</definedName>
    <definedName name="MesCotizacion">'[67]LIQUIDA-NOMINA'!$H$3</definedName>
    <definedName name="MESES" localSheetId="13">#REF!</definedName>
    <definedName name="MESES" localSheetId="15">#REF!</definedName>
    <definedName name="MESES">#REF!</definedName>
    <definedName name="MesesMora">'[11]LIQ-NOM'!$I$3</definedName>
    <definedName name="Meson_acero_inox.con_bandeja" localSheetId="13">#REF!</definedName>
    <definedName name="Meson_acero_inox.con_bandeja" localSheetId="15">#REF!</definedName>
    <definedName name="Meson_acero_inox.con_bandeja">#REF!</definedName>
    <definedName name="Meson_acero_inox.con_bandeja_11" localSheetId="13">#REF!</definedName>
    <definedName name="Meson_acero_inox.con_bandeja_11" localSheetId="15">#REF!</definedName>
    <definedName name="Meson_acero_inox.con_bandeja_11">#REF!</definedName>
    <definedName name="MESONGRANITO" localSheetId="13">#REF!</definedName>
    <definedName name="MESONGRANITO" localSheetId="15">#REF!</definedName>
    <definedName name="MESONGRANITO">#REF!</definedName>
    <definedName name="MESONGRANITO_11">#REF!</definedName>
    <definedName name="Meta1" localSheetId="13">#REF!</definedName>
    <definedName name="Meta1" localSheetId="15">#REF!</definedName>
    <definedName name="Meta1">#REF!</definedName>
    <definedName name="Meta2" localSheetId="13">#REF!</definedName>
    <definedName name="Meta2" localSheetId="15">#REF!</definedName>
    <definedName name="Meta2">#REF!</definedName>
    <definedName name="Meta3" localSheetId="13">#REF!</definedName>
    <definedName name="Meta3" localSheetId="15">#REF!</definedName>
    <definedName name="Meta3">#REF!</definedName>
    <definedName name="MEZCLA">#REF!</definedName>
    <definedName name="MEZCLA_11">#REF!</definedName>
    <definedName name="MEZCLA_CONCRETO_1_2">#REF!</definedName>
    <definedName name="MEZCLA_CONCRETO_1_2_3_3100_PSI_21_MPA">#REF!</definedName>
    <definedName name="Mezcladora_Apolo_1__bulto">#REF!</definedName>
    <definedName name="Mezcladora_Apolo_1__bulto_11">#REF!</definedName>
    <definedName name="mf">#REF!</definedName>
    <definedName name="mfgjrdt" localSheetId="13" hidden="1">{"TAB1",#N/A,TRUE,"GENERAL";"TAB2",#N/A,TRUE,"GENERAL";"TAB3",#N/A,TRUE,"GENERAL";"TAB4",#N/A,TRUE,"GENERAL";"TAB5",#N/A,TRUE,"GENERAL"}</definedName>
    <definedName name="mfgjrdt" localSheetId="15" hidden="1">{"TAB1",#N/A,TRUE,"GENERAL";"TAB2",#N/A,TRUE,"GENERAL";"TAB3",#N/A,TRUE,"GENERAL";"TAB4",#N/A,TRUE,"GENERAL";"TAB5",#N/A,TRUE,"GENERAL"}</definedName>
    <definedName name="mfgjrdt" localSheetId="12" hidden="1">{"TAB1",#N/A,TRUE,"GENERAL";"TAB2",#N/A,TRUE,"GENERAL";"TAB3",#N/A,TRUE,"GENERAL";"TAB4",#N/A,TRUE,"GENERAL";"TAB5",#N/A,TRUE,"GENERAL"}</definedName>
    <definedName name="mfgjrdt" localSheetId="3" hidden="1">{"TAB1",#N/A,TRUE,"GENERAL";"TAB2",#N/A,TRUE,"GENERAL";"TAB3",#N/A,TRUE,"GENERAL";"TAB4",#N/A,TRUE,"GENERAL";"TAB5",#N/A,TRUE,"GENERAL"}</definedName>
    <definedName name="mfgjrdt" hidden="1">{"TAB1",#N/A,TRUE,"GENERAL";"TAB2",#N/A,TRUE,"GENERAL";"TAB3",#N/A,TRUE,"GENERAL";"TAB4",#N/A,TRUE,"GENERAL";"TAB5",#N/A,TRUE,"GENERAL"}</definedName>
    <definedName name="mghm" localSheetId="13" hidden="1">{"via1",#N/A,TRUE,"general";"via2",#N/A,TRUE,"general";"via3",#N/A,TRUE,"general"}</definedName>
    <definedName name="mghm" localSheetId="15" hidden="1">{"via1",#N/A,TRUE,"general";"via2",#N/A,TRUE,"general";"via3",#N/A,TRUE,"general"}</definedName>
    <definedName name="mghm" localSheetId="12" hidden="1">{"via1",#N/A,TRUE,"general";"via2",#N/A,TRUE,"general";"via3",#N/A,TRUE,"general"}</definedName>
    <definedName name="mghm" localSheetId="3" hidden="1">{"via1",#N/A,TRUE,"general";"via2",#N/A,TRUE,"general";"via3",#N/A,TRUE,"general"}</definedName>
    <definedName name="mghm" hidden="1">{"via1",#N/A,TRUE,"general";"via2",#N/A,TRUE,"general";"via3",#N/A,TRUE,"general"}</definedName>
    <definedName name="mhg">#REF!</definedName>
    <definedName name="mht">#REF!</definedName>
    <definedName name="mhy">#REF!</definedName>
    <definedName name="Mi_Salida" localSheetId="13">#REF!</definedName>
    <definedName name="Mi_Salida" localSheetId="15">#REF!</definedName>
    <definedName name="Mi_Salida">#REF!</definedName>
    <definedName name="Mi_Salida1" localSheetId="13">#REF!</definedName>
    <definedName name="Mi_Salida1" localSheetId="15">#REF!</definedName>
    <definedName name="Mi_Salida1">#REF!</definedName>
    <definedName name="MICR" localSheetId="13">#REF!</definedName>
    <definedName name="MICR" localSheetId="15">#REF!</definedName>
    <definedName name="MICR">#REF!</definedName>
    <definedName name="MICROESFERAS_REFLECTIVAS">#REF!</definedName>
    <definedName name="min">#REF!</definedName>
    <definedName name="MIN_MAX_sma">#REF!</definedName>
    <definedName name="mjmj" localSheetId="13" hidden="1">{"via1",#N/A,TRUE,"general";"via2",#N/A,TRUE,"general";"via3",#N/A,TRUE,"general"}</definedName>
    <definedName name="mjmj" localSheetId="15" hidden="1">{"via1",#N/A,TRUE,"general";"via2",#N/A,TRUE,"general";"via3",#N/A,TRUE,"general"}</definedName>
    <definedName name="mjmj" localSheetId="12" hidden="1">{"via1",#N/A,TRUE,"general";"via2",#N/A,TRUE,"general";"via3",#N/A,TRUE,"general"}</definedName>
    <definedName name="mjmj" localSheetId="3" hidden="1">{"via1",#N/A,TRUE,"general";"via2",#N/A,TRUE,"general";"via3",#N/A,TRUE,"general"}</definedName>
    <definedName name="mjmj" hidden="1">{"via1",#N/A,TRUE,"general";"via2",#N/A,TRUE,"general";"via3",#N/A,TRUE,"general"}</definedName>
    <definedName name="mjmjmn" localSheetId="13" hidden="1">{"via1",#N/A,TRUE,"general";"via2",#N/A,TRUE,"general";"via3",#N/A,TRUE,"general"}</definedName>
    <definedName name="mjmjmn" localSheetId="15" hidden="1">{"via1",#N/A,TRUE,"general";"via2",#N/A,TRUE,"general";"via3",#N/A,TRUE,"general"}</definedName>
    <definedName name="mjmjmn" localSheetId="12" hidden="1">{"via1",#N/A,TRUE,"general";"via2",#N/A,TRUE,"general";"via3",#N/A,TRUE,"general"}</definedName>
    <definedName name="mjmjmn" localSheetId="3" hidden="1">{"via1",#N/A,TRUE,"general";"via2",#N/A,TRUE,"general";"via3",#N/A,TRUE,"general"}</definedName>
    <definedName name="mjmjmn" hidden="1">{"via1",#N/A,TRUE,"general";"via2",#N/A,TRUE,"general";"via3",#N/A,TRUE,"general"}</definedName>
    <definedName name="mjnhgkio" localSheetId="13" hidden="1">{"via1",#N/A,TRUE,"general";"via2",#N/A,TRUE,"general";"via3",#N/A,TRUE,"general"}</definedName>
    <definedName name="mjnhgkio" localSheetId="15" hidden="1">{"via1",#N/A,TRUE,"general";"via2",#N/A,TRUE,"general";"via3",#N/A,TRUE,"general"}</definedName>
    <definedName name="mjnhgkio" localSheetId="12" hidden="1">{"via1",#N/A,TRUE,"general";"via2",#N/A,TRUE,"general";"via3",#N/A,TRUE,"general"}</definedName>
    <definedName name="mjnhgkio" localSheetId="3" hidden="1">{"via1",#N/A,TRUE,"general";"via2",#N/A,TRUE,"general";"via3",#N/A,TRUE,"general"}</definedName>
    <definedName name="mjnhgkio" hidden="1">{"via1",#N/A,TRUE,"general";"via2",#N/A,TRUE,"general";"via3",#N/A,TRUE,"general"}</definedName>
    <definedName name="MJU" localSheetId="13">#REF!</definedName>
    <definedName name="MJU" localSheetId="15">#REF!</definedName>
    <definedName name="MJU">#REF!</definedName>
    <definedName name="mku" localSheetId="13">#REF!</definedName>
    <definedName name="mku" localSheetId="15">#REF!</definedName>
    <definedName name="mku">#REF!</definedName>
    <definedName name="mm" localSheetId="13">#REF!</definedName>
    <definedName name="mm" localSheetId="15">#REF!</definedName>
    <definedName name="mm">#REF!</definedName>
    <definedName name="mmjmjh" localSheetId="13" hidden="1">{"TAB1",#N/A,TRUE,"GENERAL";"TAB2",#N/A,TRUE,"GENERAL";"TAB3",#N/A,TRUE,"GENERAL";"TAB4",#N/A,TRUE,"GENERAL";"TAB5",#N/A,TRUE,"GENERAL"}</definedName>
    <definedName name="mmjmjh" localSheetId="15" hidden="1">{"TAB1",#N/A,TRUE,"GENERAL";"TAB2",#N/A,TRUE,"GENERAL";"TAB3",#N/A,TRUE,"GENERAL";"TAB4",#N/A,TRUE,"GENERAL";"TAB5",#N/A,TRUE,"GENERAL"}</definedName>
    <definedName name="mmjmjh" localSheetId="12" hidden="1">{"TAB1",#N/A,TRUE,"GENERAL";"TAB2",#N/A,TRUE,"GENERAL";"TAB3",#N/A,TRUE,"GENERAL";"TAB4",#N/A,TRUE,"GENERAL";"TAB5",#N/A,TRUE,"GENERAL"}</definedName>
    <definedName name="mmjmjh" localSheetId="3" hidden="1">{"TAB1",#N/A,TRUE,"GENERAL";"TAB2",#N/A,TRUE,"GENERAL";"TAB3",#N/A,TRUE,"GENERAL";"TAB4",#N/A,TRUE,"GENERAL";"TAB5",#N/A,TRUE,"GENERAL"}</definedName>
    <definedName name="mmjmjh" hidden="1">{"TAB1",#N/A,TRUE,"GENERAL";"TAB2",#N/A,TRUE,"GENERAL";"TAB3",#N/A,TRUE,"GENERAL";"TAB4",#N/A,TRUE,"GENERAL";"TAB5",#N/A,TRUE,"GENERAL"}</definedName>
    <definedName name="mmm" localSheetId="13" hidden="1">{"TAB1",#N/A,TRUE,"GENERAL";"TAB2",#N/A,TRUE,"GENERAL";"TAB3",#N/A,TRUE,"GENERAL";"TAB4",#N/A,TRUE,"GENERAL";"TAB5",#N/A,TRUE,"GENERAL"}</definedName>
    <definedName name="mmm" localSheetId="15" hidden="1">{"TAB1",#N/A,TRUE,"GENERAL";"TAB2",#N/A,TRUE,"GENERAL";"TAB3",#N/A,TRUE,"GENERAL";"TAB4",#N/A,TRUE,"GENERAL";"TAB5",#N/A,TRUE,"GENERAL"}</definedName>
    <definedName name="mmm" localSheetId="12" hidden="1">{"TAB1",#N/A,TRUE,"GENERAL";"TAB2",#N/A,TRUE,"GENERAL";"TAB3",#N/A,TRUE,"GENERAL";"TAB4",#N/A,TRUE,"GENERAL";"TAB5",#N/A,TRUE,"GENERAL"}</definedName>
    <definedName name="mmm" localSheetId="3" hidden="1">{"TAB1",#N/A,TRUE,"GENERAL";"TAB2",#N/A,TRUE,"GENERAL";"TAB3",#N/A,TRUE,"GENERAL";"TAB4",#N/A,TRUE,"GENERAL";"TAB5",#N/A,TRUE,"GENERAL"}</definedName>
    <definedName name="mmm" hidden="1">{"TAB1",#N/A,TRUE,"GENERAL";"TAB2",#N/A,TRUE,"GENERAL";"TAB3",#N/A,TRUE,"GENERAL";"TAB4",#N/A,TRUE,"GENERAL";"TAB5",#N/A,TRUE,"GENERAL"}</definedName>
    <definedName name="mmmh" localSheetId="13" hidden="1">{"via1",#N/A,TRUE,"general";"via2",#N/A,TRUE,"general";"via3",#N/A,TRUE,"general"}</definedName>
    <definedName name="mmmh" localSheetId="15" hidden="1">{"via1",#N/A,TRUE,"general";"via2",#N/A,TRUE,"general";"via3",#N/A,TRUE,"general"}</definedName>
    <definedName name="mmmh" localSheetId="12" hidden="1">{"via1",#N/A,TRUE,"general";"via2",#N/A,TRUE,"general";"via3",#N/A,TRUE,"general"}</definedName>
    <definedName name="mmmh" localSheetId="3" hidden="1">{"via1",#N/A,TRUE,"general";"via2",#N/A,TRUE,"general";"via3",#N/A,TRUE,"general"}</definedName>
    <definedName name="mmmh" hidden="1">{"via1",#N/A,TRUE,"general";"via2",#N/A,TRUE,"general";"via3",#N/A,TRUE,"general"}</definedName>
    <definedName name="mmmmmjyt" localSheetId="13" hidden="1">{"TAB1",#N/A,TRUE,"GENERAL";"TAB2",#N/A,TRUE,"GENERAL";"TAB3",#N/A,TRUE,"GENERAL";"TAB4",#N/A,TRUE,"GENERAL";"TAB5",#N/A,TRUE,"GENERAL"}</definedName>
    <definedName name="mmmmmjyt" localSheetId="15" hidden="1">{"TAB1",#N/A,TRUE,"GENERAL";"TAB2",#N/A,TRUE,"GENERAL";"TAB3",#N/A,TRUE,"GENERAL";"TAB4",#N/A,TRUE,"GENERAL";"TAB5",#N/A,TRUE,"GENERAL"}</definedName>
    <definedName name="mmmmmjyt" localSheetId="12" hidden="1">{"TAB1",#N/A,TRUE,"GENERAL";"TAB2",#N/A,TRUE,"GENERAL";"TAB3",#N/A,TRUE,"GENERAL";"TAB4",#N/A,TRUE,"GENERAL";"TAB5",#N/A,TRUE,"GENERAL"}</definedName>
    <definedName name="mmmmmjyt" localSheetId="3" hidden="1">{"TAB1",#N/A,TRUE,"GENERAL";"TAB2",#N/A,TRUE,"GENERAL";"TAB3",#N/A,TRUE,"GENERAL";"TAB4",#N/A,TRUE,"GENERAL";"TAB5",#N/A,TRUE,"GENERAL"}</definedName>
    <definedName name="mmmmmjyt" hidden="1">{"TAB1",#N/A,TRUE,"GENERAL";"TAB2",#N/A,TRUE,"GENERAL";"TAB3",#N/A,TRUE,"GENERAL";"TAB4",#N/A,TRUE,"GENERAL";"TAB5",#N/A,TRUE,"GENERAL"}</definedName>
    <definedName name="mmmmmmg" localSheetId="13" hidden="1">{"via1",#N/A,TRUE,"general";"via2",#N/A,TRUE,"general";"via3",#N/A,TRUE,"general"}</definedName>
    <definedName name="mmmmmmg" localSheetId="15" hidden="1">{"via1",#N/A,TRUE,"general";"via2",#N/A,TRUE,"general";"via3",#N/A,TRUE,"general"}</definedName>
    <definedName name="mmmmmmg" localSheetId="12" hidden="1">{"via1",#N/A,TRUE,"general";"via2",#N/A,TRUE,"general";"via3",#N/A,TRUE,"general"}</definedName>
    <definedName name="mmmmmmg" localSheetId="3" hidden="1">{"via1",#N/A,TRUE,"general";"via2",#N/A,TRUE,"general";"via3",#N/A,TRUE,"general"}</definedName>
    <definedName name="mmmmmmg" hidden="1">{"via1",#N/A,TRUE,"general";"via2",#N/A,TRUE,"general";"via3",#N/A,TRUE,"general"}</definedName>
    <definedName name="MN" localSheetId="13" hidden="1">{"via1",#N/A,TRUE,"general";"via2",#N/A,TRUE,"general";"via3",#N/A,TRUE,"general"}</definedName>
    <definedName name="MN" localSheetId="15" hidden="1">{"via1",#N/A,TRUE,"general";"via2",#N/A,TRUE,"general";"via3",#N/A,TRUE,"general"}</definedName>
    <definedName name="MN" localSheetId="12" hidden="1">{"via1",#N/A,TRUE,"general";"via2",#N/A,TRUE,"general";"via3",#N/A,TRUE,"general"}</definedName>
    <definedName name="MN" localSheetId="3" hidden="1">{"via1",#N/A,TRUE,"general";"via2",#N/A,TRUE,"general";"via3",#N/A,TRUE,"general"}</definedName>
    <definedName name="MN" hidden="1">{"via1",#N/A,TRUE,"general";"via2",#N/A,TRUE,"general";"via3",#N/A,TRUE,"general"}</definedName>
    <definedName name="MO" localSheetId="13">#REF!</definedName>
    <definedName name="MO" localSheetId="15">#REF!</definedName>
    <definedName name="MO">#REF!</definedName>
    <definedName name="MOA" localSheetId="13" hidden="1">{#N/A,#N/A,FALSE,"Hoja1";#N/A,#N/A,FALSE,"Hoja2"}</definedName>
    <definedName name="MOA" localSheetId="15" hidden="1">{#N/A,#N/A,FALSE,"Hoja1";#N/A,#N/A,FALSE,"Hoja2"}</definedName>
    <definedName name="MOA" localSheetId="12" hidden="1">{#N/A,#N/A,FALSE,"Hoja1";#N/A,#N/A,FALSE,"Hoja2"}</definedName>
    <definedName name="MOA" hidden="1">{#N/A,#N/A,FALSE,"Hoja1";#N/A,#N/A,FALSE,"Hoja2"}</definedName>
    <definedName name="MOBILIARIO_SEG_ELECTRON_ITEM">[52]Presupuesto!#REF!</definedName>
    <definedName name="MOBILIARIOOFIC_ITEM">[52]Presupuesto!#REF!</definedName>
    <definedName name="mobra">'[80]precios-básicos2002'!$C$131:$E$140</definedName>
    <definedName name="MOD" localSheetId="13">#REF!</definedName>
    <definedName name="MOD" localSheetId="15">#REF!</definedName>
    <definedName name="MOD">#REF!</definedName>
    <definedName name="MODIVejec" localSheetId="13" hidden="1">{#N/A,#N/A,FALSE,"Hoja1";#N/A,#N/A,FALSE,"Hoja2"}</definedName>
    <definedName name="MODIVejec" localSheetId="15" hidden="1">{#N/A,#N/A,FALSE,"Hoja1";#N/A,#N/A,FALSE,"Hoja2"}</definedName>
    <definedName name="MODIVejec" localSheetId="12" hidden="1">{#N/A,#N/A,FALSE,"Hoja1";#N/A,#N/A,FALSE,"Hoja2"}</definedName>
    <definedName name="MODIVejec" hidden="1">{#N/A,#N/A,FALSE,"Hoja1";#N/A,#N/A,FALSE,"Hoja2"}</definedName>
    <definedName name="Módulo3.anexo1" localSheetId="13">[10]!Módulo3.anexo1</definedName>
    <definedName name="Módulo3.anexo1" localSheetId="15">[10]!Módulo3.anexo1</definedName>
    <definedName name="Módulo3.anexo1" localSheetId="9">[10]!Módulo3.anexo1</definedName>
    <definedName name="Módulo3.anexo1" localSheetId="4">[10]!Módulo3.anexo1</definedName>
    <definedName name="Módulo3.anexo1">[10]!Módulo3.anexo1</definedName>
    <definedName name="Módulo3.anexo10" localSheetId="13">[10]!Módulo3.anexo10</definedName>
    <definedName name="Módulo3.anexo10" localSheetId="15">[10]!Módulo3.anexo10</definedName>
    <definedName name="Módulo3.anexo10" localSheetId="9">[10]!Módulo3.anexo10</definedName>
    <definedName name="Módulo3.anexo10" localSheetId="4">[10]!Módulo3.anexo10</definedName>
    <definedName name="Módulo3.anexo10">[10]!Módulo3.anexo10</definedName>
    <definedName name="Módulo3.anexo11" localSheetId="13">[10]!Módulo3.anexo11</definedName>
    <definedName name="Módulo3.anexo11" localSheetId="15">[10]!Módulo3.anexo11</definedName>
    <definedName name="Módulo3.anexo11" localSheetId="9">[10]!Módulo3.anexo11</definedName>
    <definedName name="Módulo3.anexo11" localSheetId="4">[10]!Módulo3.anexo11</definedName>
    <definedName name="Módulo3.anexo11">[10]!Módulo3.anexo11</definedName>
    <definedName name="Módulo3.anexo12" localSheetId="13">[10]!Módulo3.anexo12</definedName>
    <definedName name="Módulo3.anexo12" localSheetId="15">[10]!Módulo3.anexo12</definedName>
    <definedName name="Módulo3.anexo12" localSheetId="9">[10]!Módulo3.anexo12</definedName>
    <definedName name="Módulo3.anexo12" localSheetId="4">[10]!Módulo3.anexo12</definedName>
    <definedName name="Módulo3.anexo12">[10]!Módulo3.anexo12</definedName>
    <definedName name="Módulo3.anexo3" localSheetId="13">[10]!Módulo3.anexo3</definedName>
    <definedName name="Módulo3.anexo3" localSheetId="15">[10]!Módulo3.anexo3</definedName>
    <definedName name="Módulo3.anexo3" localSheetId="9">[10]!Módulo3.anexo3</definedName>
    <definedName name="Módulo3.anexo3" localSheetId="4">[10]!Módulo3.anexo3</definedName>
    <definedName name="Módulo3.anexo3">[10]!Módulo3.anexo3</definedName>
    <definedName name="Módulo3.anexo4" localSheetId="13">[10]!Módulo3.anexo4</definedName>
    <definedName name="Módulo3.anexo4" localSheetId="15">[10]!Módulo3.anexo4</definedName>
    <definedName name="Módulo3.anexo4" localSheetId="9">[10]!Módulo3.anexo4</definedName>
    <definedName name="Módulo3.anexo4" localSheetId="4">[10]!Módulo3.anexo4</definedName>
    <definedName name="Módulo3.anexo4">[10]!Módulo3.anexo4</definedName>
    <definedName name="Módulo3.anexo5" localSheetId="13">[10]!Módulo3.anexo5</definedName>
    <definedName name="Módulo3.anexo5" localSheetId="15">[10]!Módulo3.anexo5</definedName>
    <definedName name="Módulo3.anexo5" localSheetId="9">[10]!Módulo3.anexo5</definedName>
    <definedName name="Módulo3.anexo5" localSheetId="4">[10]!Módulo3.anexo5</definedName>
    <definedName name="Módulo3.anexo5">[10]!Módulo3.anexo5</definedName>
    <definedName name="Módulo3.anexo6" localSheetId="13">[10]!Módulo3.anexo6</definedName>
    <definedName name="Módulo3.anexo6" localSheetId="15">[10]!Módulo3.anexo6</definedName>
    <definedName name="Módulo3.anexo6" localSheetId="9">[10]!Módulo3.anexo6</definedName>
    <definedName name="Módulo3.anexo6" localSheetId="4">[10]!Módulo3.anexo6</definedName>
    <definedName name="Módulo3.anexo6">[10]!Módulo3.anexo6</definedName>
    <definedName name="Módulo8.anexo16" localSheetId="13">[10]!Módulo8.anexo16</definedName>
    <definedName name="Módulo8.anexo16" localSheetId="15">[10]!Módulo8.anexo16</definedName>
    <definedName name="Módulo8.anexo16" localSheetId="9">[10]!Módulo8.anexo16</definedName>
    <definedName name="Módulo8.anexo16" localSheetId="4">[10]!Módulo8.anexo16</definedName>
    <definedName name="Módulo8.anexo16">[10]!Módulo8.anexo16</definedName>
    <definedName name="MOE" localSheetId="13" hidden="1">{#N/A,#N/A,FALSE,"Hoja1";#N/A,#N/A,FALSE,"Hoja2"}</definedName>
    <definedName name="MOE" localSheetId="15" hidden="1">{#N/A,#N/A,FALSE,"Hoja1";#N/A,#N/A,FALSE,"Hoja2"}</definedName>
    <definedName name="MOE" localSheetId="12" hidden="1">{#N/A,#N/A,FALSE,"Hoja1";#N/A,#N/A,FALSE,"Hoja2"}</definedName>
    <definedName name="MOE" hidden="1">{#N/A,#N/A,FALSE,"Hoja1";#N/A,#N/A,FALSE,"Hoja2"}</definedName>
    <definedName name="MONEDA">[159]Tablas!$AO$6:$AO$7</definedName>
    <definedName name="mono" localSheetId="13">#REF!</definedName>
    <definedName name="mono" localSheetId="15">#REF!</definedName>
    <definedName name="mono">#REF!</definedName>
    <definedName name="MontoVigenciasA1" localSheetId="13">#REF!</definedName>
    <definedName name="MontoVigenciasA1" localSheetId="15">#REF!</definedName>
    <definedName name="MontoVigenciasA1">#REF!</definedName>
    <definedName name="MontoVigenciasA2" localSheetId="13">#REF!</definedName>
    <definedName name="MontoVigenciasA2" localSheetId="15">#REF!</definedName>
    <definedName name="MontoVigenciasA2">#REF!</definedName>
    <definedName name="MontoVigenciasA3">#REF!</definedName>
    <definedName name="MontoVigenciasA4">#REF!</definedName>
    <definedName name="MontoVigenciasA5">#REF!</definedName>
    <definedName name="Mora">[11]EMPRESA!$I$29</definedName>
    <definedName name="MORON" localSheetId="13">#REF!</definedName>
    <definedName name="MORON" localSheetId="15">#REF!</definedName>
    <definedName name="MORON">#REF!</definedName>
    <definedName name="MORTE12" localSheetId="13">#REF!</definedName>
    <definedName name="MORTE12" localSheetId="15">#REF!</definedName>
    <definedName name="MORTE12">#REF!</definedName>
    <definedName name="MORTE14" localSheetId="13">#REF!</definedName>
    <definedName name="MORTE14" localSheetId="15">#REF!</definedName>
    <definedName name="MORTE14">#REF!</definedName>
    <definedName name="morte15">#REF!</definedName>
    <definedName name="MORTE16">#REF!</definedName>
    <definedName name="mortero">#REF!</definedName>
    <definedName name="MORTERO_1_4">#REF!</definedName>
    <definedName name="MORTERO_1_4_11">#REF!</definedName>
    <definedName name="MORTERO_1_5">#REF!</definedName>
    <definedName name="MORTERO_1_5_11">#REF!</definedName>
    <definedName name="MORTERO_1_8">#REF!</definedName>
    <definedName name="MORTERO_1_8_11">#REF!</definedName>
    <definedName name="mortero14">[89]unitario!$G$1283</definedName>
    <definedName name="MORTERO4" localSheetId="13">#REF!</definedName>
    <definedName name="MORTERO4" localSheetId="15">#REF!</definedName>
    <definedName name="MORTERO4">#REF!</definedName>
    <definedName name="MORTERO4_11" localSheetId="13">#REF!</definedName>
    <definedName name="MORTERO4_11" localSheetId="15">#REF!</definedName>
    <definedName name="MORTERO4_11">#REF!</definedName>
    <definedName name="MORTERO5" localSheetId="13">#REF!</definedName>
    <definedName name="MORTERO5" localSheetId="15">#REF!</definedName>
    <definedName name="MORTERO5">#REF!</definedName>
    <definedName name="MORTERO5_11">#REF!</definedName>
    <definedName name="Motobomba_0_5_HP">#REF!</definedName>
    <definedName name="Motobomba_0_5_HP_11">#REF!</definedName>
    <definedName name="Motoniveladora_Baukema_SHM_5">#REF!</definedName>
    <definedName name="Motoniveladora_Baukema_SHM_5_11">#REF!</definedName>
    <definedName name="MOTONIVELADORA_CAT_12_F" localSheetId="13">#REF!</definedName>
    <definedName name="MOTONIVELADORA_CAT_12_F" localSheetId="15">#REF!</definedName>
    <definedName name="MOTONIVELADORA_CAT_12_F">#REF!</definedName>
    <definedName name="Motoniveladora_Champion_710A">#REF!</definedName>
    <definedName name="Motoniveladora_Champion_710A_11">#REF!</definedName>
    <definedName name="MOV_TIERRA_ITEM" localSheetId="13">[52]Presupuesto!#REF!</definedName>
    <definedName name="MOV_TIERRA_ITEM" localSheetId="15">[52]Presupuesto!#REF!</definedName>
    <definedName name="MOV_TIERRA_ITEM">[52]Presupuesto!#REF!</definedName>
    <definedName name="mr" localSheetId="13">#REF!</definedName>
    <definedName name="mr" localSheetId="15">#REF!</definedName>
    <definedName name="mr">#REF!</definedName>
    <definedName name="MRLART" localSheetId="13">[2]STRSUMM0!#REF!</definedName>
    <definedName name="MRLART" localSheetId="15">[2]STRSUMM0!#REF!</definedName>
    <definedName name="MRLART">[2]STRSUMM0!#REF!</definedName>
    <definedName name="MRSUPDET" localSheetId="13">[75]steel!#REF!</definedName>
    <definedName name="MRSUPDET" localSheetId="15">[75]steel!#REF!</definedName>
    <definedName name="MRSUPDET">[75]steel!#REF!</definedName>
    <definedName name="Mtz_Avance" localSheetId="13">#REF!</definedName>
    <definedName name="Mtz_Avance" localSheetId="15">#REF!</definedName>
    <definedName name="Mtz_Avance">#REF!</definedName>
    <definedName name="MUEBLEINFTOT" localSheetId="13">#REF!</definedName>
    <definedName name="MUEBLEINFTOT" localSheetId="15">#REF!</definedName>
    <definedName name="MUEBLEINFTOT">#REF!</definedName>
    <definedName name="MUEBLEINFTOT_11" localSheetId="13">#REF!</definedName>
    <definedName name="MUEBLEINFTOT_11" localSheetId="15">#REF!</definedName>
    <definedName name="MUEBLEINFTOT_11">#REF!</definedName>
    <definedName name="MUEBLES_BAÑOS_ITEM" localSheetId="13">[52]Presupuesto!#REF!</definedName>
    <definedName name="MUEBLES_BAÑOS_ITEM" localSheetId="15">[52]Presupuesto!#REF!</definedName>
    <definedName name="MUEBLES_BAÑOS_ITEM">[52]Presupuesto!#REF!</definedName>
    <definedName name="MUEBLES_COC_ITEM" localSheetId="13">[52]Presupuesto!#REF!</definedName>
    <definedName name="MUEBLES_COC_ITEM" localSheetId="15">[52]Presupuesto!#REF!</definedName>
    <definedName name="MUEBLES_COC_ITEM">[52]Presupuesto!#REF!</definedName>
    <definedName name="MUEBLES_COC_VALOR" localSheetId="13">[52]Presupuesto!#REF!</definedName>
    <definedName name="MUEBLES_COC_VALOR" localSheetId="15">[52]Presupuesto!#REF!</definedName>
    <definedName name="MUEBLES_COC_VALOR">[52]Presupuesto!#REF!</definedName>
    <definedName name="MUEBLES_MADERA_FIJ_ITEM" localSheetId="13">[52]Presupuesto!#REF!</definedName>
    <definedName name="MUEBLES_MADERA_FIJ_ITEM" localSheetId="15">[52]Presupuesto!#REF!</definedName>
    <definedName name="MUEBLES_MADERA_FIJ_ITEM">[52]Presupuesto!#REF!</definedName>
    <definedName name="muro" localSheetId="13">#REF!</definedName>
    <definedName name="muro" localSheetId="15">#REF!</definedName>
    <definedName name="muro">#REF!</definedName>
    <definedName name="murocontencion" localSheetId="13">#REF!</definedName>
    <definedName name="murocontencion" localSheetId="15">#REF!</definedName>
    <definedName name="murocontencion">#REF!</definedName>
    <definedName name="MUROS_BLOQ_PLOMO_ITEM" localSheetId="13">[52]Presupuesto!#REF!</definedName>
    <definedName name="MUROS_BLOQ_PLOMO_ITEM" localSheetId="15">[52]Presupuesto!#REF!</definedName>
    <definedName name="MUROS_BLOQ_PLOMO_ITEM">[52]Presupuesto!#REF!</definedName>
    <definedName name="MUROS_BLOQ_PLOMO_VALOR">[52]Presupuesto!$G$62:$G$66</definedName>
    <definedName name="Mv" localSheetId="13">#REF!</definedName>
    <definedName name="Mv" localSheetId="15">#REF!</definedName>
    <definedName name="Mv">#REF!</definedName>
    <definedName name="MYC_DRYWALLITEM" localSheetId="13">[52]Presupuesto!#REF!,[52]Presupuesto!#REF!,[52]Presupuesto!#REF!</definedName>
    <definedName name="MYC_DRYWALLITEM" localSheetId="15">[52]Presupuesto!#REF!,[52]Presupuesto!#REF!,[52]Presupuesto!#REF!</definedName>
    <definedName name="MYC_DRYWALLITEM" localSheetId="12">[52]Presupuesto!#REF!,[52]Presupuesto!#REF!,[52]Presupuesto!#REF!</definedName>
    <definedName name="MYC_DRYWALLITEM">[52]Presupuesto!#REF!,[52]Presupuesto!#REF!,[52]Presupuesto!#REF!</definedName>
    <definedName name="MYCIELOS_DRYWALLVALOR" localSheetId="13">[52]Presupuesto!#REF!</definedName>
    <definedName name="MYCIELOS_DRYWALLVALOR" localSheetId="15">[52]Presupuesto!#REF!</definedName>
    <definedName name="MYCIELOS_DRYWALLVALOR">[52]Presupuesto!#REF!</definedName>
    <definedName name="MYPUERTAS_MAD_ITEM" localSheetId="13">[52]Presupuesto!#REF!</definedName>
    <definedName name="MYPUERTAS_MAD_ITEM" localSheetId="15">[52]Presupuesto!#REF!</definedName>
    <definedName name="MYPUERTAS_MAD_ITEM">[52]Presupuesto!#REF!</definedName>
    <definedName name="MYPUERTAS_MET_ITEM" localSheetId="13">[52]Presupuesto!#REF!</definedName>
    <definedName name="MYPUERTAS_MET_ITEM" localSheetId="15">[52]Presupuesto!#REF!</definedName>
    <definedName name="MYPUERTAS_MET_ITEM">[52]Presupuesto!#REF!</definedName>
    <definedName name="n" localSheetId="13" hidden="1">{"via1",#N/A,TRUE,"general";"via2",#N/A,TRUE,"general";"via3",#N/A,TRUE,"general"}</definedName>
    <definedName name="n" localSheetId="15" hidden="1">{"via1",#N/A,TRUE,"general";"via2",#N/A,TRUE,"general";"via3",#N/A,TRUE,"general"}</definedName>
    <definedName name="n" localSheetId="12" hidden="1">{"via1",#N/A,TRUE,"general";"via2",#N/A,TRUE,"general";"via3",#N/A,TRUE,"general"}</definedName>
    <definedName name="n" localSheetId="3" hidden="1">{"via1",#N/A,TRUE,"general";"via2",#N/A,TRUE,"general";"via3",#N/A,TRUE,"general"}</definedName>
    <definedName name="n" hidden="1">{"via1",#N/A,TRUE,"general";"via2",#N/A,TRUE,"general";"via3",#N/A,TRUE,"general"}</definedName>
    <definedName name="Nada" localSheetId="13">[84]!Nada</definedName>
    <definedName name="Nada" localSheetId="15">[84]!Nada</definedName>
    <definedName name="Nada" localSheetId="9">[84]!Nada</definedName>
    <definedName name="Nada" localSheetId="4">[84]!Nada</definedName>
    <definedName name="Nada">[84]!Nada</definedName>
    <definedName name="Nafta_2">'[160] ASR+Nafta'!$K$19:$AS$19</definedName>
    <definedName name="Nafta2">'[160] ASR+Nafta'!$K$19:$AS$19</definedName>
    <definedName name="Nafta3">'[160]Todos+Nafta'!$K$19:$AS$19</definedName>
    <definedName name="NARIÑO" localSheetId="13">#REF!</definedName>
    <definedName name="NARIÑO" localSheetId="15">#REF!</definedName>
    <definedName name="NARIÑO">#REF!</definedName>
    <definedName name="NARIÑO2" localSheetId="13">#REF!</definedName>
    <definedName name="NARIÑO2" localSheetId="15">#REF!</definedName>
    <definedName name="NARIÑO2">#REF!</definedName>
    <definedName name="nb" localSheetId="13">#REF!</definedName>
    <definedName name="nb" localSheetId="15">#REF!</definedName>
    <definedName name="nb">#REF!</definedName>
    <definedName name="nbv">#REF!</definedName>
    <definedName name="nbvnv" localSheetId="13" hidden="1">{"via1",#N/A,TRUE,"general";"via2",#N/A,TRUE,"general";"via3",#N/A,TRUE,"general"}</definedName>
    <definedName name="nbvnv" localSheetId="15" hidden="1">{"via1",#N/A,TRUE,"general";"via2",#N/A,TRUE,"general";"via3",#N/A,TRUE,"general"}</definedName>
    <definedName name="nbvnv" localSheetId="12" hidden="1">{"via1",#N/A,TRUE,"general";"via2",#N/A,TRUE,"general";"via3",#N/A,TRUE,"general"}</definedName>
    <definedName name="nbvnv" localSheetId="3" hidden="1">{"via1",#N/A,TRUE,"general";"via2",#N/A,TRUE,"general";"via3",#N/A,TRUE,"general"}</definedName>
    <definedName name="nbvnv" hidden="1">{"via1",#N/A,TRUE,"general";"via2",#N/A,TRUE,"general";"via3",#N/A,TRUE,"general"}</definedName>
    <definedName name="NDHS" localSheetId="13" hidden="1">{"TAB1",#N/A,TRUE,"GENERAL";"TAB2",#N/A,TRUE,"GENERAL";"TAB3",#N/A,TRUE,"GENERAL";"TAB4",#N/A,TRUE,"GENERAL";"TAB5",#N/A,TRUE,"GENERAL"}</definedName>
    <definedName name="NDHS" localSheetId="15" hidden="1">{"TAB1",#N/A,TRUE,"GENERAL";"TAB2",#N/A,TRUE,"GENERAL";"TAB3",#N/A,TRUE,"GENERAL";"TAB4",#N/A,TRUE,"GENERAL";"TAB5",#N/A,TRUE,"GENERAL"}</definedName>
    <definedName name="NDHS" localSheetId="12" hidden="1">{"TAB1",#N/A,TRUE,"GENERAL";"TAB2",#N/A,TRUE,"GENERAL";"TAB3",#N/A,TRUE,"GENERAL";"TAB4",#N/A,TRUE,"GENERAL";"TAB5",#N/A,TRUE,"GENERAL"}</definedName>
    <definedName name="NDHS" localSheetId="3" hidden="1">{"TAB1",#N/A,TRUE,"GENERAL";"TAB2",#N/A,TRUE,"GENERAL";"TAB3",#N/A,TRUE,"GENERAL";"TAB4",#N/A,TRUE,"GENERAL";"TAB5",#N/A,TRUE,"GENERAL"}</definedName>
    <definedName name="NDHS" hidden="1">{"TAB1",#N/A,TRUE,"GENERAL";"TAB2",#N/A,TRUE,"GENERAL";"TAB3",#N/A,TRUE,"GENERAL";"TAB4",#N/A,TRUE,"GENERAL";"TAB5",#N/A,TRUE,"GENERAL"}</definedName>
    <definedName name="nf" localSheetId="13" hidden="1">{"TAB1",#N/A,TRUE,"GENERAL";"TAB2",#N/A,TRUE,"GENERAL";"TAB3",#N/A,TRUE,"GENERAL";"TAB4",#N/A,TRUE,"GENERAL";"TAB5",#N/A,TRUE,"GENERAL"}</definedName>
    <definedName name="nf" localSheetId="15" hidden="1">{"TAB1",#N/A,TRUE,"GENERAL";"TAB2",#N/A,TRUE,"GENERAL";"TAB3",#N/A,TRUE,"GENERAL";"TAB4",#N/A,TRUE,"GENERAL";"TAB5",#N/A,TRUE,"GENERAL"}</definedName>
    <definedName name="nf" localSheetId="12" hidden="1">{"TAB1",#N/A,TRUE,"GENERAL";"TAB2",#N/A,TRUE,"GENERAL";"TAB3",#N/A,TRUE,"GENERAL";"TAB4",#N/A,TRUE,"GENERAL";"TAB5",#N/A,TRUE,"GENERAL"}</definedName>
    <definedName name="nf" localSheetId="3" hidden="1">{"TAB1",#N/A,TRUE,"GENERAL";"TAB2",#N/A,TRUE,"GENERAL";"TAB3",#N/A,TRUE,"GENERAL";"TAB4",#N/A,TRUE,"GENERAL";"TAB5",#N/A,TRUE,"GENERAL"}</definedName>
    <definedName name="nf" hidden="1">{"TAB1",#N/A,TRUE,"GENERAL";"TAB2",#N/A,TRUE,"GENERAL";"TAB3",#N/A,TRUE,"GENERAL";"TAB4",#N/A,TRUE,"GENERAL";"TAB5",#N/A,TRUE,"GENERAL"}</definedName>
    <definedName name="nfg" localSheetId="13" hidden="1">{"via1",#N/A,TRUE,"general";"via2",#N/A,TRUE,"general";"via3",#N/A,TRUE,"general"}</definedName>
    <definedName name="nfg" localSheetId="15" hidden="1">{"via1",#N/A,TRUE,"general";"via2",#N/A,TRUE,"general";"via3",#N/A,TRUE,"general"}</definedName>
    <definedName name="nfg" localSheetId="12" hidden="1">{"via1",#N/A,TRUE,"general";"via2",#N/A,TRUE,"general";"via3",#N/A,TRUE,"general"}</definedName>
    <definedName name="nfg" localSheetId="3" hidden="1">{"via1",#N/A,TRUE,"general";"via2",#N/A,TRUE,"general";"via3",#N/A,TRUE,"general"}</definedName>
    <definedName name="nfg" hidden="1">{"via1",#N/A,TRUE,"general";"via2",#N/A,TRUE,"general";"via3",#N/A,TRUE,"general"}</definedName>
    <definedName name="nfgn" localSheetId="13" hidden="1">{"via1",#N/A,TRUE,"general";"via2",#N/A,TRUE,"general";"via3",#N/A,TRUE,"general"}</definedName>
    <definedName name="nfgn" localSheetId="15" hidden="1">{"via1",#N/A,TRUE,"general";"via2",#N/A,TRUE,"general";"via3",#N/A,TRUE,"general"}</definedName>
    <definedName name="nfgn" localSheetId="12" hidden="1">{"via1",#N/A,TRUE,"general";"via2",#N/A,TRUE,"general";"via3",#N/A,TRUE,"general"}</definedName>
    <definedName name="nfgn" localSheetId="3" hidden="1">{"via1",#N/A,TRUE,"general";"via2",#N/A,TRUE,"general";"via3",#N/A,TRUE,"general"}</definedName>
    <definedName name="nfgn" hidden="1">{"via1",#N/A,TRUE,"general";"via2",#N/A,TRUE,"general";"via3",#N/A,TRUE,"general"}</definedName>
    <definedName name="ng" localSheetId="13">#REF!</definedName>
    <definedName name="ng" localSheetId="15">#REF!</definedName>
    <definedName name="ng">#REF!</definedName>
    <definedName name="ngdn" localSheetId="13" hidden="1">{"TAB1",#N/A,TRUE,"GENERAL";"TAB2",#N/A,TRUE,"GENERAL";"TAB3",#N/A,TRUE,"GENERAL";"TAB4",#N/A,TRUE,"GENERAL";"TAB5",#N/A,TRUE,"GENERAL"}</definedName>
    <definedName name="ngdn" localSheetId="15" hidden="1">{"TAB1",#N/A,TRUE,"GENERAL";"TAB2",#N/A,TRUE,"GENERAL";"TAB3",#N/A,TRUE,"GENERAL";"TAB4",#N/A,TRUE,"GENERAL";"TAB5",#N/A,TRUE,"GENERAL"}</definedName>
    <definedName name="ngdn" localSheetId="12" hidden="1">{"TAB1",#N/A,TRUE,"GENERAL";"TAB2",#N/A,TRUE,"GENERAL";"TAB3",#N/A,TRUE,"GENERAL";"TAB4",#N/A,TRUE,"GENERAL";"TAB5",#N/A,TRUE,"GENERAL"}</definedName>
    <definedName name="ngdn" localSheetId="3" hidden="1">{"TAB1",#N/A,TRUE,"GENERAL";"TAB2",#N/A,TRUE,"GENERAL";"TAB3",#N/A,TRUE,"GENERAL";"TAB4",#N/A,TRUE,"GENERAL";"TAB5",#N/A,TRUE,"GENERAL"}</definedName>
    <definedName name="ngdn" hidden="1">{"TAB1",#N/A,TRUE,"GENERAL";"TAB2",#N/A,TRUE,"GENERAL";"TAB3",#N/A,TRUE,"GENERAL";"TAB4",#N/A,TRUE,"GENERAL";"TAB5",#N/A,TRUE,"GENERAL"}</definedName>
    <definedName name="ngfh" localSheetId="13" hidden="1">{"via1",#N/A,TRUE,"general";"via2",#N/A,TRUE,"general";"via3",#N/A,TRUE,"general"}</definedName>
    <definedName name="ngfh" localSheetId="15" hidden="1">{"via1",#N/A,TRUE,"general";"via2",#N/A,TRUE,"general";"via3",#N/A,TRUE,"general"}</definedName>
    <definedName name="ngfh" localSheetId="12" hidden="1">{"via1",#N/A,TRUE,"general";"via2",#N/A,TRUE,"general";"via3",#N/A,TRUE,"general"}</definedName>
    <definedName name="ngfh" localSheetId="3" hidden="1">{"via1",#N/A,TRUE,"general";"via2",#N/A,TRUE,"general";"via3",#N/A,TRUE,"general"}</definedName>
    <definedName name="ngfh" hidden="1">{"via1",#N/A,TRUE,"general";"via2",#N/A,TRUE,"general";"via3",#N/A,TRUE,"general"}</definedName>
    <definedName name="NH" localSheetId="13">#REF!</definedName>
    <definedName name="NH" localSheetId="15">#REF!</definedName>
    <definedName name="NH">#REF!</definedName>
    <definedName name="NHG" localSheetId="13">#REF!</definedName>
    <definedName name="NHG" localSheetId="15">#REF!</definedName>
    <definedName name="NHG">#REF!</definedName>
    <definedName name="nhn" localSheetId="13" hidden="1">{"via1",#N/A,TRUE,"general";"via2",#N/A,TRUE,"general";"via3",#N/A,TRUE,"general"}</definedName>
    <definedName name="nhn" localSheetId="15" hidden="1">{"via1",#N/A,TRUE,"general";"via2",#N/A,TRUE,"general";"via3",#N/A,TRUE,"general"}</definedName>
    <definedName name="nhn" localSheetId="12" hidden="1">{"via1",#N/A,TRUE,"general";"via2",#N/A,TRUE,"general";"via3",#N/A,TRUE,"general"}</definedName>
    <definedName name="nhn" localSheetId="3" hidden="1">{"via1",#N/A,TRUE,"general";"via2",#N/A,TRUE,"general";"via3",#N/A,TRUE,"general"}</definedName>
    <definedName name="nhn" hidden="1">{"via1",#N/A,TRUE,"general";"via2",#N/A,TRUE,"general";"via3",#N/A,TRUE,"general"}</definedName>
    <definedName name="nhncfgn" localSheetId="13" hidden="1">{"TAB1",#N/A,TRUE,"GENERAL";"TAB2",#N/A,TRUE,"GENERAL";"TAB3",#N/A,TRUE,"GENERAL";"TAB4",#N/A,TRUE,"GENERAL";"TAB5",#N/A,TRUE,"GENERAL"}</definedName>
    <definedName name="nhncfgn" localSheetId="15" hidden="1">{"TAB1",#N/A,TRUE,"GENERAL";"TAB2",#N/A,TRUE,"GENERAL";"TAB3",#N/A,TRUE,"GENERAL";"TAB4",#N/A,TRUE,"GENERAL";"TAB5",#N/A,TRUE,"GENERAL"}</definedName>
    <definedName name="nhncfgn" localSheetId="12" hidden="1">{"TAB1",#N/A,TRUE,"GENERAL";"TAB2",#N/A,TRUE,"GENERAL";"TAB3",#N/A,TRUE,"GENERAL";"TAB4",#N/A,TRUE,"GENERAL";"TAB5",#N/A,TRUE,"GENERAL"}</definedName>
    <definedName name="nhncfgn" localSheetId="3" hidden="1">{"TAB1",#N/A,TRUE,"GENERAL";"TAB2",#N/A,TRUE,"GENERAL";"TAB3",#N/A,TRUE,"GENERAL";"TAB4",#N/A,TRUE,"GENERAL";"TAB5",#N/A,TRUE,"GENERAL"}</definedName>
    <definedName name="nhncfgn" hidden="1">{"TAB1",#N/A,TRUE,"GENERAL";"TAB2",#N/A,TRUE,"GENERAL";"TAB3",#N/A,TRUE,"GENERAL";"TAB4",#N/A,TRUE,"GENERAL";"TAB5",#N/A,TRUE,"GENERAL"}</definedName>
    <definedName name="nhndr" localSheetId="13" hidden="1">{"via1",#N/A,TRUE,"general";"via2",#N/A,TRUE,"general";"via3",#N/A,TRUE,"general"}</definedName>
    <definedName name="nhndr" localSheetId="15" hidden="1">{"via1",#N/A,TRUE,"general";"via2",#N/A,TRUE,"general";"via3",#N/A,TRUE,"general"}</definedName>
    <definedName name="nhndr" localSheetId="12" hidden="1">{"via1",#N/A,TRUE,"general";"via2",#N/A,TRUE,"general";"via3",#N/A,TRUE,"general"}</definedName>
    <definedName name="nhndr" localSheetId="3" hidden="1">{"via1",#N/A,TRUE,"general";"via2",#N/A,TRUE,"general";"via3",#N/A,TRUE,"general"}</definedName>
    <definedName name="nhndr" hidden="1">{"via1",#N/A,TRUE,"general";"via2",#N/A,TRUE,"general";"via3",#N/A,TRUE,"general"}</definedName>
    <definedName name="Nit">[67]EMPRESA!$F$8</definedName>
    <definedName name="NJH" localSheetId="13">#REF!</definedName>
    <definedName name="NJH" localSheetId="15">#REF!</definedName>
    <definedName name="NJH">#REF!</definedName>
    <definedName name="nm" localSheetId="13">#REF!</definedName>
    <definedName name="nm" localSheetId="15">#REF!</definedName>
    <definedName name="nm">#REF!</definedName>
    <definedName name="Nmax" localSheetId="13">#REF!</definedName>
    <definedName name="Nmax" localSheetId="15">#REF!</definedName>
    <definedName name="Nmax">#REF!</definedName>
    <definedName name="nmdlf" localSheetId="13">#REF!</definedName>
    <definedName name="nmdlf" localSheetId="15">#REF!</definedName>
    <definedName name="nmdlf">#REF!</definedName>
    <definedName name="nmmmm" localSheetId="13" hidden="1">{"via1",#N/A,TRUE,"general";"via2",#N/A,TRUE,"general";"via3",#N/A,TRUE,"general"}</definedName>
    <definedName name="nmmmm" localSheetId="15" hidden="1">{"via1",#N/A,TRUE,"general";"via2",#N/A,TRUE,"general";"via3",#N/A,TRUE,"general"}</definedName>
    <definedName name="nmmmm" localSheetId="12" hidden="1">{"via1",#N/A,TRUE,"general";"via2",#N/A,TRUE,"general";"via3",#N/A,TRUE,"general"}</definedName>
    <definedName name="nmmmm" localSheetId="3" hidden="1">{"via1",#N/A,TRUE,"general";"via2",#N/A,TRUE,"general";"via3",#N/A,TRUE,"general"}</definedName>
    <definedName name="nmmmm" hidden="1">{"via1",#N/A,TRUE,"general";"via2",#N/A,TRUE,"general";"via3",#N/A,TRUE,"general"}</definedName>
    <definedName name="NN" localSheetId="13" hidden="1">{"TAB1",#N/A,TRUE,"GENERAL";"TAB2",#N/A,TRUE,"GENERAL";"TAB3",#N/A,TRUE,"GENERAL";"TAB4",#N/A,TRUE,"GENERAL";"TAB5",#N/A,TRUE,"GENERAL"}</definedName>
    <definedName name="NN" localSheetId="15" hidden="1">{"TAB1",#N/A,TRUE,"GENERAL";"TAB2",#N/A,TRUE,"GENERAL";"TAB3",#N/A,TRUE,"GENERAL";"TAB4",#N/A,TRUE,"GENERAL";"TAB5",#N/A,TRUE,"GENERAL"}</definedName>
    <definedName name="NN" localSheetId="12" hidden="1">{"TAB1",#N/A,TRUE,"GENERAL";"TAB2",#N/A,TRUE,"GENERAL";"TAB3",#N/A,TRUE,"GENERAL";"TAB4",#N/A,TRUE,"GENERAL";"TAB5",#N/A,TRUE,"GENERAL"}</definedName>
    <definedName name="NN" localSheetId="3" hidden="1">{"TAB1",#N/A,TRUE,"GENERAL";"TAB2",#N/A,TRUE,"GENERAL";"TAB3",#N/A,TRUE,"GENERAL";"TAB4",#N/A,TRUE,"GENERAL";"TAB5",#N/A,TRUE,"GENERAL"}</definedName>
    <definedName name="NN" hidden="1">{"TAB1",#N/A,TRUE,"GENERAL";"TAB2",#N/A,TRUE,"GENERAL";"TAB3",#N/A,TRUE,"GENERAL";"TAB4",#N/A,TRUE,"GENERAL";"TAB5",#N/A,TRUE,"GENERAL"}</definedName>
    <definedName name="nndng" localSheetId="13" hidden="1">{"TAB1",#N/A,TRUE,"GENERAL";"TAB2",#N/A,TRUE,"GENERAL";"TAB3",#N/A,TRUE,"GENERAL";"TAB4",#N/A,TRUE,"GENERAL";"TAB5",#N/A,TRUE,"GENERAL"}</definedName>
    <definedName name="nndng" localSheetId="15" hidden="1">{"TAB1",#N/A,TRUE,"GENERAL";"TAB2",#N/A,TRUE,"GENERAL";"TAB3",#N/A,TRUE,"GENERAL";"TAB4",#N/A,TRUE,"GENERAL";"TAB5",#N/A,TRUE,"GENERAL"}</definedName>
    <definedName name="nndng" localSheetId="12" hidden="1">{"TAB1",#N/A,TRUE,"GENERAL";"TAB2",#N/A,TRUE,"GENERAL";"TAB3",#N/A,TRUE,"GENERAL";"TAB4",#N/A,TRUE,"GENERAL";"TAB5",#N/A,TRUE,"GENERAL"}</definedName>
    <definedName name="nndng" localSheetId="3" hidden="1">{"TAB1",#N/A,TRUE,"GENERAL";"TAB2",#N/A,TRUE,"GENERAL";"TAB3",#N/A,TRUE,"GENERAL";"TAB4",#N/A,TRUE,"GENERAL";"TAB5",#N/A,TRUE,"GENERAL"}</definedName>
    <definedName name="nndng" hidden="1">{"TAB1",#N/A,TRUE,"GENERAL";"TAB2",#N/A,TRUE,"GENERAL";"TAB3",#N/A,TRUE,"GENERAL";"TAB4",#N/A,TRUE,"GENERAL";"TAB5",#N/A,TRUE,"GENERAL"}</definedName>
    <definedName name="nnn" localSheetId="13" hidden="1">{"TAB1",#N/A,TRUE,"GENERAL";"TAB2",#N/A,TRUE,"GENERAL";"TAB3",#N/A,TRUE,"GENERAL";"TAB4",#N/A,TRUE,"GENERAL";"TAB5",#N/A,TRUE,"GENERAL"}</definedName>
    <definedName name="nnn" localSheetId="15" hidden="1">{"TAB1",#N/A,TRUE,"GENERAL";"TAB2",#N/A,TRUE,"GENERAL";"TAB3",#N/A,TRUE,"GENERAL";"TAB4",#N/A,TRUE,"GENERAL";"TAB5",#N/A,TRUE,"GENERAL"}</definedName>
    <definedName name="nnn" localSheetId="12" hidden="1">{"TAB1",#N/A,TRUE,"GENERAL";"TAB2",#N/A,TRUE,"GENERAL";"TAB3",#N/A,TRUE,"GENERAL";"TAB4",#N/A,TRUE,"GENERAL";"TAB5",#N/A,TRUE,"GENERAL"}</definedName>
    <definedName name="nnn" localSheetId="3" hidden="1">{"TAB1",#N/A,TRUE,"GENERAL";"TAB2",#N/A,TRUE,"GENERAL";"TAB3",#N/A,TRUE,"GENERAL";"TAB4",#N/A,TRUE,"GENERAL";"TAB5",#N/A,TRUE,"GENERAL"}</definedName>
    <definedName name="nnn" hidden="1">{"TAB1",#N/A,TRUE,"GENERAL";"TAB2",#N/A,TRUE,"GENERAL";"TAB3",#N/A,TRUE,"GENERAL";"TAB4",#N/A,TRUE,"GENERAL";"TAB5",#N/A,TRUE,"GENERAL"}</definedName>
    <definedName name="nnnhd" localSheetId="13" hidden="1">{"via1",#N/A,TRUE,"general";"via2",#N/A,TRUE,"general";"via3",#N/A,TRUE,"general"}</definedName>
    <definedName name="nnnhd" localSheetId="15" hidden="1">{"via1",#N/A,TRUE,"general";"via2",#N/A,TRUE,"general";"via3",#N/A,TRUE,"general"}</definedName>
    <definedName name="nnnhd" localSheetId="12" hidden="1">{"via1",#N/A,TRUE,"general";"via2",#N/A,TRUE,"general";"via3",#N/A,TRUE,"general"}</definedName>
    <definedName name="nnnhd" localSheetId="3" hidden="1">{"via1",#N/A,TRUE,"general";"via2",#N/A,TRUE,"general";"via3",#N/A,TRUE,"general"}</definedName>
    <definedName name="nnnhd" hidden="1">{"via1",#N/A,TRUE,"general";"via2",#N/A,TRUE,"general";"via3",#N/A,TRUE,"general"}</definedName>
    <definedName name="nnnnn" localSheetId="13" hidden="1">{"via1",#N/A,TRUE,"general";"via2",#N/A,TRUE,"general";"via3",#N/A,TRUE,"general"}</definedName>
    <definedName name="nnnnn" localSheetId="15" hidden="1">{"via1",#N/A,TRUE,"general";"via2",#N/A,TRUE,"general";"via3",#N/A,TRUE,"general"}</definedName>
    <definedName name="nnnnn" localSheetId="12" hidden="1">{"via1",#N/A,TRUE,"general";"via2",#N/A,TRUE,"general";"via3",#N/A,TRUE,"general"}</definedName>
    <definedName name="nnnnn" localSheetId="3" hidden="1">{"via1",#N/A,TRUE,"general";"via2",#N/A,TRUE,"general";"via3",#N/A,TRUE,"general"}</definedName>
    <definedName name="nnnnn" hidden="1">{"via1",#N/A,TRUE,"general";"via2",#N/A,TRUE,"general";"via3",#N/A,TRUE,"general"}</definedName>
    <definedName name="nnnnnd" localSheetId="13" hidden="1">{"TAB1",#N/A,TRUE,"GENERAL";"TAB2",#N/A,TRUE,"GENERAL";"TAB3",#N/A,TRUE,"GENERAL";"TAB4",#N/A,TRUE,"GENERAL";"TAB5",#N/A,TRUE,"GENERAL"}</definedName>
    <definedName name="nnnnnd" localSheetId="15" hidden="1">{"TAB1",#N/A,TRUE,"GENERAL";"TAB2",#N/A,TRUE,"GENERAL";"TAB3",#N/A,TRUE,"GENERAL";"TAB4",#N/A,TRUE,"GENERAL";"TAB5",#N/A,TRUE,"GENERAL"}</definedName>
    <definedName name="nnnnnd" localSheetId="12" hidden="1">{"TAB1",#N/A,TRUE,"GENERAL";"TAB2",#N/A,TRUE,"GENERAL";"TAB3",#N/A,TRUE,"GENERAL";"TAB4",#N/A,TRUE,"GENERAL";"TAB5",#N/A,TRUE,"GENERAL"}</definedName>
    <definedName name="nnnnnd" localSheetId="3" hidden="1">{"TAB1",#N/A,TRUE,"GENERAL";"TAB2",#N/A,TRUE,"GENERAL";"TAB3",#N/A,TRUE,"GENERAL";"TAB4",#N/A,TRUE,"GENERAL";"TAB5",#N/A,TRUE,"GENERAL"}</definedName>
    <definedName name="nnnnnd" hidden="1">{"TAB1",#N/A,TRUE,"GENERAL";"TAB2",#N/A,TRUE,"GENERAL";"TAB3",#N/A,TRUE,"GENERAL";"TAB4",#N/A,TRUE,"GENERAL";"TAB5",#N/A,TRUE,"GENERAL"}</definedName>
    <definedName name="nnnnnf" localSheetId="13" hidden="1">{"TAB1",#N/A,TRUE,"GENERAL";"TAB2",#N/A,TRUE,"GENERAL";"TAB3",#N/A,TRUE,"GENERAL";"TAB4",#N/A,TRUE,"GENERAL";"TAB5",#N/A,TRUE,"GENERAL"}</definedName>
    <definedName name="nnnnnf" localSheetId="15" hidden="1">{"TAB1",#N/A,TRUE,"GENERAL";"TAB2",#N/A,TRUE,"GENERAL";"TAB3",#N/A,TRUE,"GENERAL";"TAB4",#N/A,TRUE,"GENERAL";"TAB5",#N/A,TRUE,"GENERAL"}</definedName>
    <definedName name="nnnnnf" localSheetId="12" hidden="1">{"TAB1",#N/A,TRUE,"GENERAL";"TAB2",#N/A,TRUE,"GENERAL";"TAB3",#N/A,TRUE,"GENERAL";"TAB4",#N/A,TRUE,"GENERAL";"TAB5",#N/A,TRUE,"GENERAL"}</definedName>
    <definedName name="nnnnnf" localSheetId="3" hidden="1">{"TAB1",#N/A,TRUE,"GENERAL";"TAB2",#N/A,TRUE,"GENERAL";"TAB3",#N/A,TRUE,"GENERAL";"TAB4",#N/A,TRUE,"GENERAL";"TAB5",#N/A,TRUE,"GENERAL"}</definedName>
    <definedName name="nnnnnf" hidden="1">{"TAB1",#N/A,TRUE,"GENERAL";"TAB2",#N/A,TRUE,"GENERAL";"TAB3",#N/A,TRUE,"GENERAL";"TAB4",#N/A,TRUE,"GENERAL";"TAB5",#N/A,TRUE,"GENERAL"}</definedName>
    <definedName name="nnnnnh" localSheetId="13" hidden="1">{"via1",#N/A,TRUE,"general";"via2",#N/A,TRUE,"general";"via3",#N/A,TRUE,"general"}</definedName>
    <definedName name="nnnnnh" localSheetId="15" hidden="1">{"via1",#N/A,TRUE,"general";"via2",#N/A,TRUE,"general";"via3",#N/A,TRUE,"general"}</definedName>
    <definedName name="nnnnnh" localSheetId="12" hidden="1">{"via1",#N/A,TRUE,"general";"via2",#N/A,TRUE,"general";"via3",#N/A,TRUE,"general"}</definedName>
    <definedName name="nnnnnh" localSheetId="3" hidden="1">{"via1",#N/A,TRUE,"general";"via2",#N/A,TRUE,"general";"via3",#N/A,TRUE,"general"}</definedName>
    <definedName name="nnnnnh" hidden="1">{"via1",#N/A,TRUE,"general";"via2",#N/A,TRUE,"general";"via3",#N/A,TRUE,"general"}</definedName>
    <definedName name="NO" localSheetId="13">'AIU '!ERR</definedName>
    <definedName name="NO" localSheetId="15">'AIU  (2)'!ERR</definedName>
    <definedName name="NO" localSheetId="12">'Analisis Mano Obra'!ERR</definedName>
    <definedName name="NO">[0]!ERR</definedName>
    <definedName name="NO_10">#N/A</definedName>
    <definedName name="NO_3">#N/A</definedName>
    <definedName name="NO_4">#N/A</definedName>
    <definedName name="NO_5">#N/A</definedName>
    <definedName name="NO_6">#N/A</definedName>
    <definedName name="NO_7">#N/A</definedName>
    <definedName name="NO_8">#N/A</definedName>
    <definedName name="NO_9">#N/A</definedName>
    <definedName name="No_desarrolladas">'[44]Reservas de Petróleo'!$A$2,'[44]Reservas de Petróleo'!$A$1,'[44]Reservas de Petróleo'!$D$4,'[44]Reservas de Petróleo'!$G$1:$G$65536</definedName>
    <definedName name="NOM1.1">'[161]Pto. general'!$E$8</definedName>
    <definedName name="NOMBRE" localSheetId="13">#REF!</definedName>
    <definedName name="NOMBRE" localSheetId="15">#REF!</definedName>
    <definedName name="NOMBRE">#REF!</definedName>
    <definedName name="NombreCoordinador" localSheetId="13">#REF!</definedName>
    <definedName name="NombreCoordinador" localSheetId="15">#REF!</definedName>
    <definedName name="NombreCoordinador">#REF!</definedName>
    <definedName name="NombreDependencia" localSheetId="13">#REF!</definedName>
    <definedName name="NombreDependencia" localSheetId="15">#REF!</definedName>
    <definedName name="NombreDependencia">#REF!</definedName>
    <definedName name="NOMBREOBRA">#REF!</definedName>
    <definedName name="NombreProyecto">#REF!</definedName>
    <definedName name="NombreVicepresidencia">#REF!</definedName>
    <definedName name="Norte">#REF!</definedName>
    <definedName name="NPAGE">[2]STRSUMM0!#REF!</definedName>
    <definedName name="nr">#REF!</definedName>
    <definedName name="NST" localSheetId="13">#REF!</definedName>
    <definedName name="NST" localSheetId="15">#REF!</definedName>
    <definedName name="NST">#REF!</definedName>
    <definedName name="nt" localSheetId="13">#REF!</definedName>
    <definedName name="nt" localSheetId="15">#REF!</definedName>
    <definedName name="nt">#REF!</definedName>
    <definedName name="nuevo" localSheetId="13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nuevo" localSheetId="15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NUEVO">#REF!</definedName>
    <definedName name="Num_Pmt_Per_Year" localSheetId="13">#REF!</definedName>
    <definedName name="Num_Pmt_Per_Year" localSheetId="15">#REF!</definedName>
    <definedName name="Num_Pmt_Per_Year">#REF!</definedName>
    <definedName name="Number_of_Payments" localSheetId="13">MATCH(0.01,'AIU '!End_Bal,-1)+1</definedName>
    <definedName name="Number_of_Payments" localSheetId="15">MATCH(0.01,'AIU  (2)'!End_Bal,-1)+1</definedName>
    <definedName name="Number_of_Payments" localSheetId="12">MATCH(0.01,End_Bal,-1)+1</definedName>
    <definedName name="Number_of_Payments">MATCH(0.01,End_Bal,-1)+1</definedName>
    <definedName name="NVOCD" localSheetId="13">[45]INSUMOS!$P$6</definedName>
    <definedName name="NVOCD" localSheetId="15">[45]INSUMOS!$P$6</definedName>
    <definedName name="NVOCD">[78]INSUMOS!$P$6</definedName>
    <definedName name="nxn" localSheetId="13" hidden="1">{"via1",#N/A,TRUE,"general";"via2",#N/A,TRUE,"general";"via3",#N/A,TRUE,"general"}</definedName>
    <definedName name="nxn" localSheetId="15" hidden="1">{"via1",#N/A,TRUE,"general";"via2",#N/A,TRUE,"general";"via3",#N/A,TRUE,"general"}</definedName>
    <definedName name="nxn" localSheetId="12" hidden="1">{"via1",#N/A,TRUE,"general";"via2",#N/A,TRUE,"general";"via3",#N/A,TRUE,"general"}</definedName>
    <definedName name="nxn" localSheetId="3" hidden="1">{"via1",#N/A,TRUE,"general";"via2",#N/A,TRUE,"general";"via3",#N/A,TRUE,"general"}</definedName>
    <definedName name="nxn" hidden="1">{"via1",#N/A,TRUE,"general";"via2",#N/A,TRUE,"general";"via3",#N/A,TRUE,"general"}</definedName>
    <definedName name="ñl">#REF!</definedName>
    <definedName name="ññ">#REF!</definedName>
    <definedName name="ñok">#REF!</definedName>
    <definedName name="ñp">#REF!</definedName>
    <definedName name="ñpñpñ" localSheetId="13" hidden="1">{"via1",#N/A,TRUE,"general";"via2",#N/A,TRUE,"general";"via3",#N/A,TRUE,"general"}</definedName>
    <definedName name="ñpñpñ" localSheetId="15" hidden="1">{"via1",#N/A,TRUE,"general";"via2",#N/A,TRUE,"general";"via3",#N/A,TRUE,"general"}</definedName>
    <definedName name="ñpñpñ" localSheetId="12" hidden="1">{"via1",#N/A,TRUE,"general";"via2",#N/A,TRUE,"general";"via3",#N/A,TRUE,"general"}</definedName>
    <definedName name="ñpñpñ" localSheetId="3" hidden="1">{"via1",#N/A,TRUE,"general";"via2",#N/A,TRUE,"general";"via3",#N/A,TRUE,"general"}</definedName>
    <definedName name="ñpñpñ" hidden="1">{"via1",#N/A,TRUE,"general";"via2",#N/A,TRUE,"general";"via3",#N/A,TRUE,"general"}</definedName>
    <definedName name="ñpo">#REF!</definedName>
    <definedName name="O">#REF!</definedName>
    <definedName name="º1" localSheetId="13">#REF!</definedName>
    <definedName name="º1" localSheetId="15">#REF!</definedName>
    <definedName name="º1">#REF!</definedName>
    <definedName name="o9o9" localSheetId="13" hidden="1">{"via1",#N/A,TRUE,"general";"via2",#N/A,TRUE,"general";"via3",#N/A,TRUE,"general"}</definedName>
    <definedName name="o9o9" localSheetId="15" hidden="1">{"via1",#N/A,TRUE,"general";"via2",#N/A,TRUE,"general";"via3",#N/A,TRUE,"general"}</definedName>
    <definedName name="o9o9" localSheetId="12" hidden="1">{"via1",#N/A,TRUE,"general";"via2",#N/A,TRUE,"general";"via3",#N/A,TRUE,"general"}</definedName>
    <definedName name="o9o9" localSheetId="3" hidden="1">{"via1",#N/A,TRUE,"general";"via2",#N/A,TRUE,"general";"via3",#N/A,TRUE,"general"}</definedName>
    <definedName name="o9o9" hidden="1">{"via1",#N/A,TRUE,"general";"via2",#N/A,TRUE,"general";"via3",#N/A,TRUE,"general"}</definedName>
    <definedName name="OBJ">[36]PRESUPUESTO!$C$10</definedName>
    <definedName name="ObjetivoProyecto" localSheetId="13">#REF!</definedName>
    <definedName name="ObjetivoProyecto" localSheetId="15">#REF!</definedName>
    <definedName name="ObjetivoProyecto">#REF!</definedName>
    <definedName name="Obra" localSheetId="13">#REF!</definedName>
    <definedName name="Obra" localSheetId="15">#REF!</definedName>
    <definedName name="Obra">#REF!</definedName>
    <definedName name="obras" localSheetId="13" hidden="1">#REF!</definedName>
    <definedName name="obras" localSheetId="15" hidden="1">#REF!</definedName>
    <definedName name="obras" hidden="1">#REF!</definedName>
    <definedName name="obras1" localSheetId="13">DATE(YEAR([162]!Loan_Start),MONTH([162]!Loan_Start)+Payment_Number,DAY([162]!Loan_Start))</definedName>
    <definedName name="obras1" localSheetId="15">DATE(YEAR([162]!Loan_Start),MONTH([162]!Loan_Start)+Payment_Number,DAY([162]!Loan_Start))</definedName>
    <definedName name="obras1" localSheetId="12">DATE(YEAR([162]!Loan_Start),MONTH([162]!Loan_Start)+Payment_Number,DAY([162]!Loan_Start))</definedName>
    <definedName name="obras1" localSheetId="9">DATE(YEAR([162]!Loan_Start),MONTH([162]!Loan_Start)+Payment_Number,DAY([162]!Loan_Start))</definedName>
    <definedName name="obras1" localSheetId="4">DATE(YEAR([162]!Loan_Start),MONTH([162]!Loan_Start)+Payment_Number,DAY([162]!Loan_Start))</definedName>
    <definedName name="obras1">DATE(YEAR([162]!Loan_Start),MONTH([162]!Loan_Start)+Payment_Number,DAY([162]!Loan_Start))</definedName>
    <definedName name="obras11" localSheetId="13" hidden="1">#REF!</definedName>
    <definedName name="obras11" localSheetId="15" hidden="1">#REF!</definedName>
    <definedName name="obras11" hidden="1">#REF!</definedName>
    <definedName name="obras111" localSheetId="13">DATE(YEAR([163]!Loan_Start),MONTH([163]!Loan_Start)+Payment_Number,DAY([163]!Loan_Start))</definedName>
    <definedName name="obras111" localSheetId="15">DATE(YEAR([163]!Loan_Start),MONTH([163]!Loan_Start)+Payment_Number,DAY([163]!Loan_Start))</definedName>
    <definedName name="obras111" localSheetId="12">DATE(YEAR([163]!Loan_Start),MONTH([163]!Loan_Start)+Payment_Number,DAY([163]!Loan_Start))</definedName>
    <definedName name="obras111" localSheetId="9">DATE(YEAR([163]!Loan_Start),MONTH([163]!Loan_Start)+Payment_Number,DAY([163]!Loan_Start))</definedName>
    <definedName name="obras111" localSheetId="4">DATE(YEAR([163]!Loan_Start),MONTH([163]!Loan_Start)+Payment_Number,DAY([163]!Loan_Start))</definedName>
    <definedName name="obras111">DATE(YEAR([163]!Loan_Start),MONTH([163]!Loan_Start)+Payment_Number,DAY([163]!Loan_Start))</definedName>
    <definedName name="OCD" localSheetId="13">[13]Tablas!#REF!</definedName>
    <definedName name="OCD" localSheetId="15">[13]Tablas!#REF!</definedName>
    <definedName name="OCD">[13]Tablas!#REF!</definedName>
    <definedName name="OCD1_1" localSheetId="13">[13]Tablas!#REF!</definedName>
    <definedName name="OCD1_1" localSheetId="15">[13]Tablas!#REF!</definedName>
    <definedName name="OCD1_1">[13]Tablas!#REF!</definedName>
    <definedName name="OCD1_1_1" localSheetId="13">[13]Tablas!#REF!</definedName>
    <definedName name="OCD1_1_1" localSheetId="15">[13]Tablas!#REF!</definedName>
    <definedName name="OCD1_1_1">[13]Tablas!#REF!</definedName>
    <definedName name="OCI" localSheetId="13">[13]Tablas!#REF!</definedName>
    <definedName name="OCI" localSheetId="15">[13]Tablas!#REF!</definedName>
    <definedName name="OCI">[13]Tablas!#REF!</definedName>
    <definedName name="OCI1_1" localSheetId="13">[13]Tablas!#REF!</definedName>
    <definedName name="OCI1_1" localSheetId="15">[13]Tablas!#REF!</definedName>
    <definedName name="OCI1_1">[13]Tablas!#REF!</definedName>
    <definedName name="OCI1_1_1">[13]Tablas!#REF!</definedName>
    <definedName name="OCTUBRE" localSheetId="13" hidden="1">{#N/A,#N/A,FALSE,"orthoflow";#N/A,#N/A,FALSE,"Miscelaneos";#N/A,#N/A,FALSE,"Instrumentacio";#N/A,#N/A,FALSE,"Electrico";#N/A,#N/A,FALSE,"Valv. Seguridad"}</definedName>
    <definedName name="OCTUBRE" localSheetId="15" hidden="1">{#N/A,#N/A,FALSE,"orthoflow";#N/A,#N/A,FALSE,"Miscelaneos";#N/A,#N/A,FALSE,"Instrumentacio";#N/A,#N/A,FALSE,"Electrico";#N/A,#N/A,FALSE,"Valv. Seguridad"}</definedName>
    <definedName name="OCTUBRE" localSheetId="12" hidden="1">{#N/A,#N/A,FALSE,"orthoflow";#N/A,#N/A,FALSE,"Miscelaneos";#N/A,#N/A,FALSE,"Instrumentacio";#N/A,#N/A,FALSE,"Electrico";#N/A,#N/A,FALSE,"Valv. Seguridad"}</definedName>
    <definedName name="OCTUBRE" hidden="1">{#N/A,#N/A,FALSE,"orthoflow";#N/A,#N/A,FALSE,"Miscelaneos";#N/A,#N/A,FALSE,"Instrumentacio";#N/A,#N/A,FALSE,"Electrico";#N/A,#N/A,FALSE,"Valv. Seguridad"}</definedName>
    <definedName name="OD" localSheetId="13">#REF!</definedName>
    <definedName name="OD" localSheetId="15">#REF!</definedName>
    <definedName name="OD">#REF!</definedName>
    <definedName name="OFICIAL" localSheetId="13">#REF!</definedName>
    <definedName name="OFICIAL" localSheetId="15">#REF!</definedName>
    <definedName name="OFICIAL">#REF!</definedName>
    <definedName name="oiret" localSheetId="13" hidden="1">{"TAB1",#N/A,TRUE,"GENERAL";"TAB2",#N/A,TRUE,"GENERAL";"TAB3",#N/A,TRUE,"GENERAL";"TAB4",#N/A,TRUE,"GENERAL";"TAB5",#N/A,TRUE,"GENERAL"}</definedName>
    <definedName name="oiret" localSheetId="15" hidden="1">{"TAB1",#N/A,TRUE,"GENERAL";"TAB2",#N/A,TRUE,"GENERAL";"TAB3",#N/A,TRUE,"GENERAL";"TAB4",#N/A,TRUE,"GENERAL";"TAB5",#N/A,TRUE,"GENERAL"}</definedName>
    <definedName name="oiret" localSheetId="12" hidden="1">{"TAB1",#N/A,TRUE,"GENERAL";"TAB2",#N/A,TRUE,"GENERAL";"TAB3",#N/A,TRUE,"GENERAL";"TAB4",#N/A,TRUE,"GENERAL";"TAB5",#N/A,TRUE,"GENERAL"}</definedName>
    <definedName name="oiret" localSheetId="3" hidden="1">{"TAB1",#N/A,TRUE,"GENERAL";"TAB2",#N/A,TRUE,"GENERAL";"TAB3",#N/A,TRUE,"GENERAL";"TAB4",#N/A,TRUE,"GENERAL";"TAB5",#N/A,TRUE,"GENERAL"}</definedName>
    <definedName name="oiret" hidden="1">{"TAB1",#N/A,TRUE,"GENERAL";"TAB2",#N/A,TRUE,"GENERAL";"TAB3",#N/A,TRUE,"GENERAL";"TAB4",#N/A,TRUE,"GENERAL";"TAB5",#N/A,TRUE,"GENERAL"}</definedName>
    <definedName name="oirgrth" localSheetId="13" hidden="1">{"TAB1",#N/A,TRUE,"GENERAL";"TAB2",#N/A,TRUE,"GENERAL";"TAB3",#N/A,TRUE,"GENERAL";"TAB4",#N/A,TRUE,"GENERAL";"TAB5",#N/A,TRUE,"GENERAL"}</definedName>
    <definedName name="oirgrth" localSheetId="15" hidden="1">{"TAB1",#N/A,TRUE,"GENERAL";"TAB2",#N/A,TRUE,"GENERAL";"TAB3",#N/A,TRUE,"GENERAL";"TAB4",#N/A,TRUE,"GENERAL";"TAB5",#N/A,TRUE,"GENERAL"}</definedName>
    <definedName name="oirgrth" localSheetId="12" hidden="1">{"TAB1",#N/A,TRUE,"GENERAL";"TAB2",#N/A,TRUE,"GENERAL";"TAB3",#N/A,TRUE,"GENERAL";"TAB4",#N/A,TRUE,"GENERAL";"TAB5",#N/A,TRUE,"GENERAL"}</definedName>
    <definedName name="oirgrth" localSheetId="3" hidden="1">{"TAB1",#N/A,TRUE,"GENERAL";"TAB2",#N/A,TRUE,"GENERAL";"TAB3",#N/A,TRUE,"GENERAL";"TAB4",#N/A,TRUE,"GENERAL";"TAB5",#N/A,TRUE,"GENERAL"}</definedName>
    <definedName name="oirgrth" hidden="1">{"TAB1",#N/A,TRUE,"GENERAL";"TAB2",#N/A,TRUE,"GENERAL";"TAB3",#N/A,TRUE,"GENERAL";"TAB4",#N/A,TRUE,"GENERAL";"TAB5",#N/A,TRUE,"GENERAL"}</definedName>
    <definedName name="OIUOIU" localSheetId="13" hidden="1">{"via1",#N/A,TRUE,"general";"via2",#N/A,TRUE,"general";"via3",#N/A,TRUE,"general"}</definedName>
    <definedName name="OIUOIU" localSheetId="15" hidden="1">{"via1",#N/A,TRUE,"general";"via2",#N/A,TRUE,"general";"via3",#N/A,TRUE,"general"}</definedName>
    <definedName name="OIUOIU" localSheetId="12" hidden="1">{"via1",#N/A,TRUE,"general";"via2",#N/A,TRUE,"general";"via3",#N/A,TRUE,"general"}</definedName>
    <definedName name="OIUOIU" localSheetId="3" hidden="1">{"via1",#N/A,TRUE,"general";"via2",#N/A,TRUE,"general";"via3",#N/A,TRUE,"general"}</definedName>
    <definedName name="OIUOIU" hidden="1">{"via1",#N/A,TRUE,"general";"via2",#N/A,TRUE,"general";"via3",#N/A,TRUE,"general"}</definedName>
    <definedName name="OK">#N/A</definedName>
    <definedName name="OnceThru">0</definedName>
    <definedName name="OÑ" localSheetId="13">#REF!</definedName>
    <definedName name="OÑ" localSheetId="15">#REF!</definedName>
    <definedName name="OÑ">#REF!</definedName>
    <definedName name="oo" localSheetId="13">#REF!</definedName>
    <definedName name="oo" localSheetId="15">#REF!</definedName>
    <definedName name="oo">#REF!</definedName>
    <definedName name="ooo" localSheetId="13" hidden="1">{"via1",#N/A,TRUE,"general";"via2",#N/A,TRUE,"general";"via3",#N/A,TRUE,"general"}</definedName>
    <definedName name="ooo" localSheetId="15" hidden="1">{"via1",#N/A,TRUE,"general";"via2",#N/A,TRUE,"general";"via3",#N/A,TRUE,"general"}</definedName>
    <definedName name="ooo" localSheetId="12" hidden="1">{"via1",#N/A,TRUE,"general";"via2",#N/A,TRUE,"general";"via3",#N/A,TRUE,"general"}</definedName>
    <definedName name="ooo" hidden="1">{"via1",#N/A,TRUE,"general";"via2",#N/A,TRUE,"general";"via3",#N/A,TRUE,"general"}</definedName>
    <definedName name="ooooiii" localSheetId="13" hidden="1">{"TAB1",#N/A,TRUE,"GENERAL";"TAB2",#N/A,TRUE,"GENERAL";"TAB3",#N/A,TRUE,"GENERAL";"TAB4",#N/A,TRUE,"GENERAL";"TAB5",#N/A,TRUE,"GENERAL"}</definedName>
    <definedName name="ooooiii" localSheetId="15" hidden="1">{"TAB1",#N/A,TRUE,"GENERAL";"TAB2",#N/A,TRUE,"GENERAL";"TAB3",#N/A,TRUE,"GENERAL";"TAB4",#N/A,TRUE,"GENERAL";"TAB5",#N/A,TRUE,"GENERAL"}</definedName>
    <definedName name="ooooiii" localSheetId="12" hidden="1">{"TAB1",#N/A,TRUE,"GENERAL";"TAB2",#N/A,TRUE,"GENERAL";"TAB3",#N/A,TRUE,"GENERAL";"TAB4",#N/A,TRUE,"GENERAL";"TAB5",#N/A,TRUE,"GENERAL"}</definedName>
    <definedName name="ooooiii" localSheetId="3" hidden="1">{"TAB1",#N/A,TRUE,"GENERAL";"TAB2",#N/A,TRUE,"GENERAL";"TAB3",#N/A,TRUE,"GENERAL";"TAB4",#N/A,TRUE,"GENERAL";"TAB5",#N/A,TRUE,"GENERAL"}</definedName>
    <definedName name="ooooiii" hidden="1">{"TAB1",#N/A,TRUE,"GENERAL";"TAB2",#N/A,TRUE,"GENERAL";"TAB3",#N/A,TRUE,"GENERAL";"TAB4",#N/A,TRUE,"GENERAL";"TAB5",#N/A,TRUE,"GENERAL"}</definedName>
    <definedName name="oooos" localSheetId="13" hidden="1">{"via1",#N/A,TRUE,"general";"via2",#N/A,TRUE,"general";"via3",#N/A,TRUE,"general"}</definedName>
    <definedName name="oooos" localSheetId="15" hidden="1">{"via1",#N/A,TRUE,"general";"via2",#N/A,TRUE,"general";"via3",#N/A,TRUE,"general"}</definedName>
    <definedName name="oooos" localSheetId="12" hidden="1">{"via1",#N/A,TRUE,"general";"via2",#N/A,TRUE,"general";"via3",#N/A,TRUE,"general"}</definedName>
    <definedName name="oooos" localSheetId="3" hidden="1">{"via1",#N/A,TRUE,"general";"via2",#N/A,TRUE,"general";"via3",#N/A,TRUE,"general"}</definedName>
    <definedName name="oooos" hidden="1">{"via1",#N/A,TRUE,"general";"via2",#N/A,TRUE,"general";"via3",#N/A,TRUE,"general"}</definedName>
    <definedName name="opcion" localSheetId="13">#REF!</definedName>
    <definedName name="opcion" localSheetId="15">#REF!</definedName>
    <definedName name="opcion">#REF!</definedName>
    <definedName name="Operario" localSheetId="13">#REF!</definedName>
    <definedName name="Operario" localSheetId="15">#REF!</definedName>
    <definedName name="Operario">#REF!</definedName>
    <definedName name="OR" localSheetId="13">#REF!</definedName>
    <definedName name="OR" localSheetId="15">#REF!</definedName>
    <definedName name="OR">#REF!</definedName>
    <definedName name="ORIGEN">#REF!</definedName>
    <definedName name="ORIGINAL" localSheetId="13" hidden="1">{#N/A,#N/A,FALSE,"orthoflow";#N/A,#N/A,FALSE,"Miscelaneos";#N/A,#N/A,FALSE,"Instrumentacio";#N/A,#N/A,FALSE,"Electrico";#N/A,#N/A,FALSE,"Valv. Seguridad"}</definedName>
    <definedName name="ORIGINAL" localSheetId="15" hidden="1">{#N/A,#N/A,FALSE,"orthoflow";#N/A,#N/A,FALSE,"Miscelaneos";#N/A,#N/A,FALSE,"Instrumentacio";#N/A,#N/A,FALSE,"Electrico";#N/A,#N/A,FALSE,"Valv. Seguridad"}</definedName>
    <definedName name="ORIGINAL" localSheetId="12" hidden="1">{#N/A,#N/A,FALSE,"orthoflow";#N/A,#N/A,FALSE,"Miscelaneos";#N/A,#N/A,FALSE,"Instrumentacio";#N/A,#N/A,FALSE,"Electrico";#N/A,#N/A,FALSE,"Valv. Seguridad"}</definedName>
    <definedName name="ORIGINAL" hidden="1">{#N/A,#N/A,FALSE,"orthoflow";#N/A,#N/A,FALSE,"Miscelaneos";#N/A,#N/A,FALSE,"Instrumentacio";#N/A,#N/A,FALSE,"Electrico";#N/A,#N/A,FALSE,"Valv. Seguridad"}</definedName>
    <definedName name="orinal">'[55]lista de MATERIALES'!$C$15</definedName>
    <definedName name="OROZCO" localSheetId="13" hidden="1">[8]INST!#REF!</definedName>
    <definedName name="OROZCO" localSheetId="15" hidden="1">[8]INST!#REF!</definedName>
    <definedName name="OROZCO" hidden="1">[8]INST!#REF!</definedName>
    <definedName name="os" localSheetId="13">#REF!</definedName>
    <definedName name="os" localSheetId="15">#REF!</definedName>
    <definedName name="os">#REF!</definedName>
    <definedName name="oscar" localSheetId="13">#REF!,#REF!,#REF!,#REF!,#REF!,#REF!,#REF!,#REF!,#REF!</definedName>
    <definedName name="oscar" localSheetId="15">#REF!,#REF!,#REF!,#REF!,#REF!,#REF!,#REF!,#REF!,#REF!</definedName>
    <definedName name="oscar" localSheetId="12">#REF!,#REF!,#REF!,#REF!,#REF!,#REF!,#REF!,#REF!,#REF!</definedName>
    <definedName name="oscar">#REF!,#REF!,#REF!,#REF!,#REF!,#REF!,#REF!,#REF!,#REF!</definedName>
    <definedName name="oscar1" localSheetId="13">#REF!,#REF!,#REF!,#REF!,#REF!,#REF!,#REF!,#REF!,#REF!</definedName>
    <definedName name="oscar1" localSheetId="15">#REF!,#REF!,#REF!,#REF!,#REF!,#REF!,#REF!,#REF!,#REF!</definedName>
    <definedName name="oscar1">#REF!,#REF!,#REF!,#REF!,#REF!,#REF!,#REF!,#REF!,#REF!</definedName>
    <definedName name="oscar2" localSheetId="13">#REF!,#REF!,#REF!,#REF!,#REF!,#REF!,#REF!,#REF!,#REF!</definedName>
    <definedName name="oscar2" localSheetId="15">#REF!,#REF!,#REF!,#REF!,#REF!,#REF!,#REF!,#REF!,#REF!</definedName>
    <definedName name="oscar2">#REF!,#REF!,#REF!,#REF!,#REF!,#REF!,#REF!,#REF!,#REF!</definedName>
    <definedName name="otros">[112]otros!$A$6:$A$1235</definedName>
    <definedName name="OTROS1" localSheetId="13">#REF!</definedName>
    <definedName name="OTROS1" localSheetId="15">#REF!</definedName>
    <definedName name="OTROS1">#REF!</definedName>
    <definedName name="OUT" localSheetId="13">#REF!</definedName>
    <definedName name="OUT" localSheetId="15">#REF!</definedName>
    <definedName name="OUT">#REF!</definedName>
    <definedName name="P" localSheetId="13">#REF!</definedName>
    <definedName name="P" localSheetId="15">#REF!</definedName>
    <definedName name="P">#REF!</definedName>
    <definedName name="P_CONTADOR" localSheetId="13">#REF!</definedName>
    <definedName name="P_CONTADOR" localSheetId="15">#REF!</definedName>
    <definedName name="P_CONTADOR">#REF!</definedName>
    <definedName name="P_Yacimiento">#REF!</definedName>
    <definedName name="p0p0" localSheetId="13" hidden="1">{"via1",#N/A,TRUE,"general";"via2",#N/A,TRUE,"general";"via3",#N/A,TRUE,"general"}</definedName>
    <definedName name="p0p0" localSheetId="15" hidden="1">{"via1",#N/A,TRUE,"general";"via2",#N/A,TRUE,"general";"via3",#N/A,TRUE,"general"}</definedName>
    <definedName name="p0p0" localSheetId="12" hidden="1">{"via1",#N/A,TRUE,"general";"via2",#N/A,TRUE,"general";"via3",#N/A,TRUE,"general"}</definedName>
    <definedName name="p0p0" localSheetId="3" hidden="1">{"via1",#N/A,TRUE,"general";"via2",#N/A,TRUE,"general";"via3",#N/A,TRUE,"general"}</definedName>
    <definedName name="p0p0" hidden="1">{"via1",#N/A,TRUE,"general";"via2",#N/A,TRUE,"general";"via3",#N/A,TRUE,"general"}</definedName>
    <definedName name="Page____1____of____2" localSheetId="13">#REF!</definedName>
    <definedName name="Page____1____of____2" localSheetId="15">#REF!</definedName>
    <definedName name="Page____1____of____2">#REF!</definedName>
    <definedName name="Pago">[56]F.Caja!$D$139:$D$140</definedName>
    <definedName name="PANEL_SOLARITEM">[52]Presupuesto!#REF!</definedName>
    <definedName name="pañet" localSheetId="13">#REF!</definedName>
    <definedName name="pañet" localSheetId="15">#REF!</definedName>
    <definedName name="pañet">#REF!</definedName>
    <definedName name="PAÑETE" localSheetId="13">#REF!</definedName>
    <definedName name="PAÑETE" localSheetId="15">#REF!</definedName>
    <definedName name="PAÑETE">#REF!</definedName>
    <definedName name="PAÑETE_11" localSheetId="13">#REF!</definedName>
    <definedName name="PAÑETE_11" localSheetId="15">#REF!</definedName>
    <definedName name="PAÑETE_11">#REF!</definedName>
    <definedName name="Parametro_Peso">[91]Tablas!$A$1:$A$65536</definedName>
    <definedName name="PATIOS">[164]INDICE!$A$9:$G$281</definedName>
    <definedName name="PAVIMENTO" localSheetId="13">#REF!</definedName>
    <definedName name="PAVIMENTO" localSheetId="15">#REF!</definedName>
    <definedName name="PAVIMENTO">#REF!</definedName>
    <definedName name="PAVIMENTO_11" localSheetId="13">#REF!</definedName>
    <definedName name="PAVIMENTO_11" localSheetId="15">#REF!</definedName>
    <definedName name="PAVIMENTO_11">#REF!</definedName>
    <definedName name="Pay_Date" localSheetId="13">#REF!</definedName>
    <definedName name="Pay_Date" localSheetId="15">#REF!</definedName>
    <definedName name="Pay_Date">#REF!</definedName>
    <definedName name="Pay_Num" localSheetId="13">#REF!</definedName>
    <definedName name="Pay_Num" localSheetId="15">#REF!</definedName>
    <definedName name="Pay_Num">#REF!</definedName>
    <definedName name="Payment_Date" localSheetId="13">DATE(YEAR([0]!Loan_Start),MONTH([0]!Loan_Start)+Payment_Number,DAY([0]!Loan_Start))</definedName>
    <definedName name="Payment_Date" localSheetId="15">DATE(YEAR([0]!Loan_Start),MONTH([0]!Loan_Start)+Payment_Number,DAY([0]!Loan_Start))</definedName>
    <definedName name="Payment_Date" localSheetId="12">DATE(YEAR(Loan_Start),MONTH(Loan_Start)+Payment_Number,DAY(Loan_Start))</definedName>
    <definedName name="Payment_Date" localSheetId="9">DATE(YEAR([0]!Loan_Start),MONTH([0]!Loan_Start)+Payment_Number,DAY([0]!Loan_Start))</definedName>
    <definedName name="Payment_Date" localSheetId="4">DATE(YEAR([0]!Loan_Start),MONTH([0]!Loan_Start)+Payment_Number,DAY([0]!Loan_Start))</definedName>
    <definedName name="Payment_Date">DATE(YEAR(Loan_Start),MONTH(Loan_Start)+Payment_Number,DAY(Loan_Start))</definedName>
    <definedName name="Payment_Date1" localSheetId="13">DATE(YEAR([163]!Loan_Start),MONTH([163]!Loan_Start)+Payment_Number,DAY([163]!Loan_Start))</definedName>
    <definedName name="Payment_Date1" localSheetId="15">DATE(YEAR([163]!Loan_Start),MONTH([163]!Loan_Start)+Payment_Number,DAY([163]!Loan_Start))</definedName>
    <definedName name="Payment_Date1" localSheetId="12">DATE(YEAR([163]!Loan_Start),MONTH([163]!Loan_Start)+Payment_Number,DAY([163]!Loan_Start))</definedName>
    <definedName name="Payment_Date1" localSheetId="9">DATE(YEAR([163]!Loan_Start),MONTH([163]!Loan_Start)+Payment_Number,DAY([163]!Loan_Start))</definedName>
    <definedName name="Payment_Date1" localSheetId="4">DATE(YEAR([163]!Loan_Start),MONTH([163]!Loan_Start)+Payment_Number,DAY([163]!Loan_Start))</definedName>
    <definedName name="Payment_Date1">DATE(YEAR([163]!Loan_Start),MONTH([163]!Loan_Start)+Payment_Number,DAY([163]!Loan_Start))</definedName>
    <definedName name="Payment_Needed">"Pago necesario"</definedName>
    <definedName name="Pb" localSheetId="13">#REF!</definedName>
    <definedName name="Pb" localSheetId="15">#REF!</definedName>
    <definedName name="Pb">#REF!</definedName>
    <definedName name="Pd" localSheetId="13">#REF!</definedName>
    <definedName name="Pd" localSheetId="15">#REF!</definedName>
    <definedName name="Pd">#REF!</definedName>
    <definedName name="PEGANTE" localSheetId="13">#REF!</definedName>
    <definedName name="PEGANTE" localSheetId="15">#REF!</definedName>
    <definedName name="PEGANTE">#REF!</definedName>
    <definedName name="PEGANTE_11">#REF!</definedName>
    <definedName name="PEGANTE_EPOXICO" localSheetId="13">#REF!</definedName>
    <definedName name="PEGANTE_EPOXICO" localSheetId="15">#REF!</definedName>
    <definedName name="PEGANTE_EPOXICO">#REF!</definedName>
    <definedName name="PEPE" localSheetId="13">'AIU '!ERR</definedName>
    <definedName name="PEPE" localSheetId="15">'AIU  (2)'!ERR</definedName>
    <definedName name="PEPE" localSheetId="12">'Analisis Mano Obra'!ERR</definedName>
    <definedName name="PEPE">[0]!ERR</definedName>
    <definedName name="PERGOLA" localSheetId="13">#REF!</definedName>
    <definedName name="PERGOLA" localSheetId="15">#REF!</definedName>
    <definedName name="PERGOLA" localSheetId="12">#REF!</definedName>
    <definedName name="PERGOLA">#REF!</definedName>
    <definedName name="PERGOLA_11" localSheetId="13">#REF!</definedName>
    <definedName name="PERGOLA_11" localSheetId="15">#REF!</definedName>
    <definedName name="PERGOLA_11" localSheetId="12">#REF!</definedName>
    <definedName name="PERGOLA_11">#REF!</definedName>
    <definedName name="periodo" localSheetId="13">#REF!</definedName>
    <definedName name="periodo" localSheetId="15">#REF!</definedName>
    <definedName name="periodo">#REF!</definedName>
    <definedName name="PeriodoD" localSheetId="13">#REF!</definedName>
    <definedName name="PeriodoD" localSheetId="15">#REF!</definedName>
    <definedName name="PeriodoD">#REF!</definedName>
    <definedName name="PeriodoPago">'[67]LIQUIDA-NOMINA'!$C$4</definedName>
    <definedName name="PeriodoRepago" localSheetId="13">#REF!</definedName>
    <definedName name="PeriodoRepago" localSheetId="15">#REF!</definedName>
    <definedName name="PeriodoRepago">#REF!</definedName>
    <definedName name="PeriodoRepagoCCP" localSheetId="13">#REF!</definedName>
    <definedName name="PeriodoRepagoCCP" localSheetId="15">#REF!</definedName>
    <definedName name="PeriodoRepagoCCP">#REF!</definedName>
    <definedName name="PESOACERO" localSheetId="13">[165]BASE!$A$1:$B$6</definedName>
    <definedName name="PESOACERO" localSheetId="15">[165]BASE!$A$1:$B$6</definedName>
    <definedName name="PESOACERO">[166]BASE!$A$1:$B$6</definedName>
    <definedName name="phed">[88]Hoja1!$C$4</definedName>
    <definedName name="phen">[88]Hoja1!$C$5</definedName>
    <definedName name="Pindis" localSheetId="13">#REF!</definedName>
    <definedName name="Pindis" localSheetId="15">#REF!</definedName>
    <definedName name="Pindis">#REF!</definedName>
    <definedName name="pint" localSheetId="13">'[126]7422CW00'!#REF!</definedName>
    <definedName name="pint" localSheetId="15">'[126]7422CW00'!#REF!</definedName>
    <definedName name="pint">'[126]7422CW00'!#REF!</definedName>
    <definedName name="PINT_EXT_ITEM" localSheetId="13">[52]Presupuesto!#REF!</definedName>
    <definedName name="PINT_EXT_ITEM" localSheetId="15">[52]Presupuesto!#REF!</definedName>
    <definedName name="PINT_EXT_ITEM">[52]Presupuesto!#REF!</definedName>
    <definedName name="pintura">'[126]7422CW00'!#REF!</definedName>
    <definedName name="PINTURA_ACRILICA_PURA_PARA_TRAFICO" localSheetId="13">#REF!</definedName>
    <definedName name="PINTURA_ACRILICA_PURA_PARA_TRAFICO" localSheetId="15">#REF!</definedName>
    <definedName name="PINTURA_ACRILICA_PURA_PARA_TRAFICO">#REF!</definedName>
    <definedName name="PINTURA_ANTICORROSIVA" localSheetId="13">#REF!</definedName>
    <definedName name="PINTURA_ANTICORROSIVA" localSheetId="15">#REF!</definedName>
    <definedName name="PINTURA_ANTICORROSIVA">#REF!</definedName>
    <definedName name="Pintura_base_aceite" localSheetId="13">#REF!</definedName>
    <definedName name="Pintura_base_aceite" localSheetId="15">#REF!</definedName>
    <definedName name="Pintura_base_aceite">#REF!</definedName>
    <definedName name="Pintura_base_aceite_11">#REF!</definedName>
    <definedName name="PINTURA_DEMARCACION" localSheetId="13">#REF!</definedName>
    <definedName name="PINTURA_DEMARCACION" localSheetId="15">#REF!</definedName>
    <definedName name="PINTURA_DEMARCACION">#REF!</definedName>
    <definedName name="PINTURA_ESMALTE">#REF!</definedName>
    <definedName name="pintyura">[167]STRSUMM0!#REF!</definedName>
    <definedName name="PIP" localSheetId="13">#REF!</definedName>
    <definedName name="PIP" localSheetId="15">#REF!</definedName>
    <definedName name="PIP">#REF!</definedName>
    <definedName name="PIR">'[168]Sucre PIR 2008'!#REF!</definedName>
    <definedName name="Piscinas" localSheetId="13">#REF!</definedName>
    <definedName name="Piscinas" localSheetId="15">#REF!</definedName>
    <definedName name="Piscinas">#REF!</definedName>
    <definedName name="PISOS_CONC_ESP_PUBL_ITEM" localSheetId="13">[52]Presupuesto!#REF!,[52]Presupuesto!#REF!,[52]Presupuesto!#REF!,[52]Presupuesto!#REF!,[52]Presupuesto!#REF!,[52]Presupuesto!#REF!,[52]Presupuesto!#REF!</definedName>
    <definedName name="PISOS_CONC_ESP_PUBL_ITEM" localSheetId="15">[52]Presupuesto!#REF!,[52]Presupuesto!#REF!,[52]Presupuesto!#REF!,[52]Presupuesto!#REF!,[52]Presupuesto!#REF!,[52]Presupuesto!#REF!,[52]Presupuesto!#REF!</definedName>
    <definedName name="PISOS_CONC_ESP_PUBL_ITEM" localSheetId="12">[52]Presupuesto!#REF!,[52]Presupuesto!#REF!,[52]Presupuesto!#REF!,[52]Presupuesto!#REF!,[52]Presupuesto!#REF!,[52]Presupuesto!#REF!,[52]Presupuesto!#REF!</definedName>
    <definedName name="PISOS_CONC_ESP_PUBL_ITEM">[52]Presupuesto!#REF!,[52]Presupuesto!#REF!,[52]Presupuesto!#REF!,[52]Presupuesto!#REF!,[52]Presupuesto!#REF!,[52]Presupuesto!#REF!,[52]Presupuesto!#REF!</definedName>
    <definedName name="PISOS_CONC_ESP_PUBL_VALOR">[52]Presupuesto!$G$131:$G$132,[52]Presupuesto!$G$133:$G$137,[52]Presupuesto!$G$138,[52]Presupuesto!$G$139:$G$140,[52]Presupuesto!$G$141:$G$142</definedName>
    <definedName name="PISOS_CONC_GRAN_ITEM" localSheetId="13">[52]Presupuesto!#REF!,[52]Presupuesto!#REF!,[52]Presupuesto!#REF!</definedName>
    <definedName name="PISOS_CONC_GRAN_ITEM" localSheetId="15">[52]Presupuesto!#REF!,[52]Presupuesto!#REF!,[52]Presupuesto!#REF!</definedName>
    <definedName name="PISOS_CONC_GRAN_ITEM">[52]Presupuesto!#REF!,[52]Presupuesto!#REF!,[52]Presupuesto!#REF!</definedName>
    <definedName name="PISOS_CONC_GRAN_VALOR">[52]Presupuesto!$G$148:$G$168,[52]Presupuesto!$G$143:$G$146</definedName>
    <definedName name="PISOTABLON" localSheetId="13">#REF!</definedName>
    <definedName name="PISOTABLON" localSheetId="15">#REF!</definedName>
    <definedName name="PISOTABLON">#REF!</definedName>
    <definedName name="PISOTABLON_11" localSheetId="13">#REF!</definedName>
    <definedName name="PISOTABLON_11" localSheetId="15">#REF!</definedName>
    <definedName name="PISOTABLON_11">#REF!</definedName>
    <definedName name="PKHK" localSheetId="13" hidden="1">{"TAB1",#N/A,TRUE,"GENERAL";"TAB2",#N/A,TRUE,"GENERAL";"TAB3",#N/A,TRUE,"GENERAL";"TAB4",#N/A,TRUE,"GENERAL";"TAB5",#N/A,TRUE,"GENERAL"}</definedName>
    <definedName name="PKHK" localSheetId="15" hidden="1">{"TAB1",#N/A,TRUE,"GENERAL";"TAB2",#N/A,TRUE,"GENERAL";"TAB3",#N/A,TRUE,"GENERAL";"TAB4",#N/A,TRUE,"GENERAL";"TAB5",#N/A,TRUE,"GENERAL"}</definedName>
    <definedName name="PKHK" localSheetId="12" hidden="1">{"TAB1",#N/A,TRUE,"GENERAL";"TAB2",#N/A,TRUE,"GENERAL";"TAB3",#N/A,TRUE,"GENERAL";"TAB4",#N/A,TRUE,"GENERAL";"TAB5",#N/A,TRUE,"GENERAL"}</definedName>
    <definedName name="PKHK" localSheetId="3" hidden="1">{"TAB1",#N/A,TRUE,"GENERAL";"TAB2",#N/A,TRUE,"GENERAL";"TAB3",#N/A,TRUE,"GENERAL";"TAB4",#N/A,TRUE,"GENERAL";"TAB5",#N/A,TRUE,"GENERAL"}</definedName>
    <definedName name="PKHK" hidden="1">{"TAB1",#N/A,TRUE,"GENERAL";"TAB2",#N/A,TRUE,"GENERAL";"TAB3",#N/A,TRUE,"GENERAL";"TAB4",#N/A,TRUE,"GENERAL";"TAB5",#N/A,TRUE,"GENERAL"}</definedName>
    <definedName name="pkj" localSheetId="13" hidden="1">{"TAB1",#N/A,TRUE,"GENERAL";"TAB2",#N/A,TRUE,"GENERAL";"TAB3",#N/A,TRUE,"GENERAL";"TAB4",#N/A,TRUE,"GENERAL";"TAB5",#N/A,TRUE,"GENERAL"}</definedName>
    <definedName name="pkj" localSheetId="15" hidden="1">{"TAB1",#N/A,TRUE,"GENERAL";"TAB2",#N/A,TRUE,"GENERAL";"TAB3",#N/A,TRUE,"GENERAL";"TAB4",#N/A,TRUE,"GENERAL";"TAB5",#N/A,TRUE,"GENERAL"}</definedName>
    <definedName name="pkj" localSheetId="12" hidden="1">{"TAB1",#N/A,TRUE,"GENERAL";"TAB2",#N/A,TRUE,"GENERAL";"TAB3",#N/A,TRUE,"GENERAL";"TAB4",#N/A,TRUE,"GENERAL";"TAB5",#N/A,TRUE,"GENERAL"}</definedName>
    <definedName name="pkj" localSheetId="3" hidden="1">{"TAB1",#N/A,TRUE,"GENERAL";"TAB2",#N/A,TRUE,"GENERAL";"TAB3",#N/A,TRUE,"GENERAL";"TAB4",#N/A,TRUE,"GENERAL";"TAB5",#N/A,TRUE,"GENERAL"}</definedName>
    <definedName name="pkj" hidden="1">{"TAB1",#N/A,TRUE,"GENERAL";"TAB2",#N/A,TRUE,"GENERAL";"TAB3",#N/A,TRUE,"GENERAL";"TAB4",#N/A,TRUE,"GENERAL";"TAB5",#N/A,TRUE,"GENERAL"}</definedName>
    <definedName name="pkwsem" localSheetId="13">#REF!</definedName>
    <definedName name="pkwsem" localSheetId="15">#REF!</definedName>
    <definedName name="pkwsem">#REF!</definedName>
    <definedName name="PLACAENTREPISO" localSheetId="13">#REF!</definedName>
    <definedName name="PLACAENTREPISO" localSheetId="15">#REF!</definedName>
    <definedName name="PLACAENTREPISO">#REF!</definedName>
    <definedName name="PLACAENTREPISO_11" localSheetId="13">#REF!</definedName>
    <definedName name="PLACAENTREPISO_11" localSheetId="15">#REF!</definedName>
    <definedName name="PLACAENTREPISO_11">#REF!</definedName>
    <definedName name="PLACAMESON">#REF!</definedName>
    <definedName name="PLACAMESON_11">#REF!</definedName>
    <definedName name="PLAD" localSheetId="13" hidden="1">{"TAB1",#N/A,TRUE,"GENERAL";"TAB2",#N/A,TRUE,"GENERAL";"TAB3",#N/A,TRUE,"GENERAL";"TAB4",#N/A,TRUE,"GENERAL";"TAB5",#N/A,TRUE,"GENERAL"}</definedName>
    <definedName name="PLAD" localSheetId="15" hidden="1">{"TAB1",#N/A,TRUE,"GENERAL";"TAB2",#N/A,TRUE,"GENERAL";"TAB3",#N/A,TRUE,"GENERAL";"TAB4",#N/A,TRUE,"GENERAL";"TAB5",#N/A,TRUE,"GENERAL"}</definedName>
    <definedName name="PLAD" localSheetId="12" hidden="1">{"TAB1",#N/A,TRUE,"GENERAL";"TAB2",#N/A,TRUE,"GENERAL";"TAB3",#N/A,TRUE,"GENERAL";"TAB4",#N/A,TRUE,"GENERAL";"TAB5",#N/A,TRUE,"GENERAL"}</definedName>
    <definedName name="PLAD" localSheetId="3" hidden="1">{"TAB1",#N/A,TRUE,"GENERAL";"TAB2",#N/A,TRUE,"GENERAL";"TAB3",#N/A,TRUE,"GENERAL";"TAB4",#N/A,TRUE,"GENERAL";"TAB5",#N/A,TRUE,"GENERAL"}</definedName>
    <definedName name="PLAD" hidden="1">{"TAB1",#N/A,TRUE,"GENERAL";"TAB2",#N/A,TRUE,"GENERAL";"TAB3",#N/A,TRUE,"GENERAL";"TAB4",#N/A,TRUE,"GENERAL";"TAB5",#N/A,TRUE,"GENERAL"}</definedName>
    <definedName name="Plafon">#REF!</definedName>
    <definedName name="Plafon_11">#REF!</definedName>
    <definedName name="PLANO" localSheetId="13">#REF!</definedName>
    <definedName name="PLANO" localSheetId="15">#REF!</definedName>
    <definedName name="PLANO">#REF!</definedName>
    <definedName name="PLANT7">#REF!</definedName>
    <definedName name="Plastocreto_DM__concreto">#REF!</definedName>
    <definedName name="Plastocreto_DM__concreto_11">#REF!</definedName>
    <definedName name="Platinas" localSheetId="13">#REF!</definedName>
    <definedName name="Platinas" localSheetId="15">#REF!</definedName>
    <definedName name="Platinas">#REF!</definedName>
    <definedName name="Plazo">[61]BASES!$E$27</definedName>
    <definedName name="PlazoAIU" localSheetId="13">#REF!</definedName>
    <definedName name="PlazoAIU" localSheetId="15">#REF!</definedName>
    <definedName name="PlazoAIU">#REF!</definedName>
    <definedName name="PlazoConst">[53]Info!$D$32</definedName>
    <definedName name="PlazoDiseño">[53]Info!$D$31</definedName>
    <definedName name="PlazoMant">[53]Info!$D$33</definedName>
    <definedName name="PlazoTot">[53]Info!$D$30</definedName>
    <definedName name="PLOMERO">[43]PRECIOS!$B$15</definedName>
    <definedName name="PLPLUNN" localSheetId="13" hidden="1">{"TAB1",#N/A,TRUE,"GENERAL";"TAB2",#N/A,TRUE,"GENERAL";"TAB3",#N/A,TRUE,"GENERAL";"TAB4",#N/A,TRUE,"GENERAL";"TAB5",#N/A,TRUE,"GENERAL"}</definedName>
    <definedName name="PLPLUNN" localSheetId="15" hidden="1">{"TAB1",#N/A,TRUE,"GENERAL";"TAB2",#N/A,TRUE,"GENERAL";"TAB3",#N/A,TRUE,"GENERAL";"TAB4",#N/A,TRUE,"GENERAL";"TAB5",#N/A,TRUE,"GENERAL"}</definedName>
    <definedName name="PLPLUNN" localSheetId="12" hidden="1">{"TAB1",#N/A,TRUE,"GENERAL";"TAB2",#N/A,TRUE,"GENERAL";"TAB3",#N/A,TRUE,"GENERAL";"TAB4",#N/A,TRUE,"GENERAL";"TAB5",#N/A,TRUE,"GENERAL"}</definedName>
    <definedName name="PLPLUNN" localSheetId="3" hidden="1">{"TAB1",#N/A,TRUE,"GENERAL";"TAB2",#N/A,TRUE,"GENERAL";"TAB3",#N/A,TRUE,"GENERAL";"TAB4",#N/A,TRUE,"GENERAL";"TAB5",#N/A,TRUE,"GENERAL"}</definedName>
    <definedName name="PLPLUNN" hidden="1">{"TAB1",#N/A,TRUE,"GENERAL";"TAB2",#N/A,TRUE,"GENERAL";"TAB3",#N/A,TRUE,"GENERAL";"TAB4",#N/A,TRUE,"GENERAL";"TAB5",#N/A,TRUE,"GENERAL"}</definedName>
    <definedName name="Pluma_de_250_Kg.">#REF!</definedName>
    <definedName name="Pluma_de_250_Kg._11">#REF!</definedName>
    <definedName name="PMP" localSheetId="13">#REF!</definedName>
    <definedName name="PMP" localSheetId="15">#REF!</definedName>
    <definedName name="PMP">#REF!</definedName>
    <definedName name="pñ">#REF!</definedName>
    <definedName name="po">#REF!</definedName>
    <definedName name="Poblacion">#REF!</definedName>
    <definedName name="Poceta_acero_inox.">#REF!</definedName>
    <definedName name="Poceta_acero_inox._11">#REF!</definedName>
    <definedName name="pocetaaceroinox">'[55]lista de MATERIALES'!$C$16</definedName>
    <definedName name="POCETAS" localSheetId="13">#REF!</definedName>
    <definedName name="POCETAS" localSheetId="15">#REF!</definedName>
    <definedName name="POCETAS">#REF!</definedName>
    <definedName name="poi" localSheetId="13">#REF!</definedName>
    <definedName name="poi" localSheetId="15">#REF!</definedName>
    <definedName name="poi">#REF!</definedName>
    <definedName name="POIUP" localSheetId="13" hidden="1">{"via1",#N/A,TRUE,"general";"via2",#N/A,TRUE,"general";"via3",#N/A,TRUE,"general"}</definedName>
    <definedName name="POIUP" localSheetId="15" hidden="1">{"via1",#N/A,TRUE,"general";"via2",#N/A,TRUE,"general";"via3",#N/A,TRUE,"general"}</definedName>
    <definedName name="POIUP" localSheetId="12" hidden="1">{"via1",#N/A,TRUE,"general";"via2",#N/A,TRUE,"general";"via3",#N/A,TRUE,"general"}</definedName>
    <definedName name="POIUP" localSheetId="3" hidden="1">{"via1",#N/A,TRUE,"general";"via2",#N/A,TRUE,"general";"via3",#N/A,TRUE,"general"}</definedName>
    <definedName name="POIUP" hidden="1">{"via1",#N/A,TRUE,"general";"via2",#N/A,TRUE,"general";"via3",#N/A,TRUE,"general"}</definedName>
    <definedName name="polarizado">'[55]lista de MATERIALES'!$C$14</definedName>
    <definedName name="POO" localSheetId="13">#REF!</definedName>
    <definedName name="POO" localSheetId="15">#REF!</definedName>
    <definedName name="POO">#REF!</definedName>
    <definedName name="popop" localSheetId="13" hidden="1">{"via1",#N/A,TRUE,"general";"via2",#N/A,TRUE,"general";"via3",#N/A,TRUE,"general"}</definedName>
    <definedName name="popop" localSheetId="15" hidden="1">{"via1",#N/A,TRUE,"general";"via2",#N/A,TRUE,"general";"via3",#N/A,TRUE,"general"}</definedName>
    <definedName name="popop" localSheetId="12" hidden="1">{"via1",#N/A,TRUE,"general";"via2",#N/A,TRUE,"general";"via3",#N/A,TRUE,"general"}</definedName>
    <definedName name="popop" localSheetId="3" hidden="1">{"via1",#N/A,TRUE,"general";"via2",#N/A,TRUE,"general";"via3",#N/A,TRUE,"general"}</definedName>
    <definedName name="popop" hidden="1">{"via1",#N/A,TRUE,"general";"via2",#N/A,TRUE,"general";"via3",#N/A,TRUE,"general"}</definedName>
    <definedName name="popp" localSheetId="13" hidden="1">{"via1",#N/A,TRUE,"general";"via2",#N/A,TRUE,"general";"via3",#N/A,TRUE,"general"}</definedName>
    <definedName name="popp" localSheetId="15" hidden="1">{"via1",#N/A,TRUE,"general";"via2",#N/A,TRUE,"general";"via3",#N/A,TRUE,"general"}</definedName>
    <definedName name="popp" localSheetId="12" hidden="1">{"via1",#N/A,TRUE,"general";"via2",#N/A,TRUE,"general";"via3",#N/A,TRUE,"general"}</definedName>
    <definedName name="popp" localSheetId="3" hidden="1">{"via1",#N/A,TRUE,"general";"via2",#N/A,TRUE,"general";"via3",#N/A,TRUE,"general"}</definedName>
    <definedName name="popp" hidden="1">{"via1",#N/A,TRUE,"general";"via2",#N/A,TRUE,"general";"via3",#N/A,TRUE,"general"}</definedName>
    <definedName name="popu" localSheetId="13">#REF!</definedName>
    <definedName name="popu" localSheetId="15">#REF!</definedName>
    <definedName name="popu">#REF!</definedName>
    <definedName name="popvds" localSheetId="13" hidden="1">{"TAB1",#N/A,TRUE,"GENERAL";"TAB2",#N/A,TRUE,"GENERAL";"TAB3",#N/A,TRUE,"GENERAL";"TAB4",#N/A,TRUE,"GENERAL";"TAB5",#N/A,TRUE,"GENERAL"}</definedName>
    <definedName name="popvds" localSheetId="15" hidden="1">{"TAB1",#N/A,TRUE,"GENERAL";"TAB2",#N/A,TRUE,"GENERAL";"TAB3",#N/A,TRUE,"GENERAL";"TAB4",#N/A,TRUE,"GENERAL";"TAB5",#N/A,TRUE,"GENERAL"}</definedName>
    <definedName name="popvds" localSheetId="12" hidden="1">{"TAB1",#N/A,TRUE,"GENERAL";"TAB2",#N/A,TRUE,"GENERAL";"TAB3",#N/A,TRUE,"GENERAL";"TAB4",#N/A,TRUE,"GENERAL";"TAB5",#N/A,TRUE,"GENERAL"}</definedName>
    <definedName name="popvds" localSheetId="3" hidden="1">{"TAB1",#N/A,TRUE,"GENERAL";"TAB2",#N/A,TRUE,"GENERAL";"TAB3",#N/A,TRUE,"GENERAL";"TAB4",#N/A,TRUE,"GENERAL";"TAB5",#N/A,TRUE,"GENERAL"}</definedName>
    <definedName name="popvds" hidden="1">{"TAB1",#N/A,TRUE,"GENERAL";"TAB2",#N/A,TRUE,"GENERAL";"TAB3",#N/A,TRUE,"GENERAL";"TAB4",#N/A,TRUE,"GENERAL";"TAB5",#N/A,TRUE,"GENERAL"}</definedName>
    <definedName name="porc" localSheetId="13">#REF!</definedName>
    <definedName name="porc" localSheetId="15">#REF!</definedName>
    <definedName name="porc">#REF!</definedName>
    <definedName name="PORCE">[62]BASES!$E$26</definedName>
    <definedName name="Porcentaje" localSheetId="13">#REF!</definedName>
    <definedName name="Porcentaje" localSheetId="15">#REF!</definedName>
    <definedName name="Porcentaje">#REF!</definedName>
    <definedName name="PORCENTAJE1" localSheetId="13">#REF!</definedName>
    <definedName name="PORCENTAJE1" localSheetId="15">#REF!</definedName>
    <definedName name="PORCENTAJE1">#REF!</definedName>
    <definedName name="PORTADA2" localSheetId="13">'[169]Hoja 1 '!#REF!</definedName>
    <definedName name="PORTADA2" localSheetId="15">'[169]Hoja 1 '!#REF!</definedName>
    <definedName name="PORTADA2">'[169]Hoja 1 '!#REF!</definedName>
    <definedName name="POSICION_PRESUP" localSheetId="13">[12]Tablas!#REF!</definedName>
    <definedName name="POSICION_PRESUP" localSheetId="15">[12]Tablas!#REF!</definedName>
    <definedName name="POSICION_PRESUP">[12]Tablas!#REF!</definedName>
    <definedName name="POSICIONES" localSheetId="13">#REF!</definedName>
    <definedName name="POSICIONES" localSheetId="15">#REF!</definedName>
    <definedName name="POSICIONES">#REF!</definedName>
    <definedName name="POSTE_EN_ANGULO_DE_2_2_1_4_DE_3_5m" localSheetId="13">#REF!</definedName>
    <definedName name="POSTE_EN_ANGULO_DE_2_2_1_4_DE_3_5m" localSheetId="15">#REF!</definedName>
    <definedName name="POSTE_EN_ANGULO_DE_2_2_1_4_DE_3_5m">#REF!</definedName>
    <definedName name="POSTES" localSheetId="13">#REF!</definedName>
    <definedName name="POSTES" localSheetId="15">#REF!</definedName>
    <definedName name="POSTES">#REF!</definedName>
    <definedName name="pouig" localSheetId="13" hidden="1">{"via1",#N/A,TRUE,"general";"via2",#N/A,TRUE,"general";"via3",#N/A,TRUE,"general"}</definedName>
    <definedName name="pouig" localSheetId="15" hidden="1">{"via1",#N/A,TRUE,"general";"via2",#N/A,TRUE,"general";"via3",#N/A,TRUE,"general"}</definedName>
    <definedName name="pouig" localSheetId="12" hidden="1">{"via1",#N/A,TRUE,"general";"via2",#N/A,TRUE,"general";"via3",#N/A,TRUE,"general"}</definedName>
    <definedName name="pouig" localSheetId="3" hidden="1">{"via1",#N/A,TRUE,"general";"via2",#N/A,TRUE,"general";"via3",#N/A,TRUE,"general"}</definedName>
    <definedName name="pouig" hidden="1">{"via1",#N/A,TRUE,"general";"via2",#N/A,TRUE,"general";"via3",#N/A,TRUE,"general"}</definedName>
    <definedName name="POYOS">#REF!</definedName>
    <definedName name="POYOS_11">#REF!</definedName>
    <definedName name="POZO">[91]Tablas!$C$1:$C$65536</definedName>
    <definedName name="POZOS_CAJAS_SUM_ITEM">[52]Presupuesto!#REF!</definedName>
    <definedName name="pp" localSheetId="13">#REF!</definedName>
    <definedName name="pp" localSheetId="15">#REF!</definedName>
    <definedName name="pp">#REF!</definedName>
    <definedName name="PPPP" localSheetId="13" hidden="1">{#N/A,#N/A,FALSE,"orthoflow";#N/A,#N/A,FALSE,"Miscelaneos";#N/A,#N/A,FALSE,"Instrumentacio";#N/A,#N/A,FALSE,"Electrico";#N/A,#N/A,FALSE,"Valv. Seguridad"}</definedName>
    <definedName name="PPPP" localSheetId="15" hidden="1">{#N/A,#N/A,FALSE,"orthoflow";#N/A,#N/A,FALSE,"Miscelaneos";#N/A,#N/A,FALSE,"Instrumentacio";#N/A,#N/A,FALSE,"Electrico";#N/A,#N/A,FALSE,"Valv. Seguridad"}</definedName>
    <definedName name="PPPP" localSheetId="12" hidden="1">{#N/A,#N/A,FALSE,"orthoflow";#N/A,#N/A,FALSE,"Miscelaneos";#N/A,#N/A,FALSE,"Instrumentacio";#N/A,#N/A,FALSE,"Electrico";#N/A,#N/A,FALSE,"Valv. Seguridad"}</definedName>
    <definedName name="PPPP" hidden="1">{#N/A,#N/A,FALSE,"orthoflow";#N/A,#N/A,FALSE,"Miscelaneos";#N/A,#N/A,FALSE,"Instrumentacio";#N/A,#N/A,FALSE,"Electrico";#N/A,#N/A,FALSE,"Valv. Seguridad"}</definedName>
    <definedName name="ppppp9" localSheetId="13" hidden="1">{"via1",#N/A,TRUE,"general";"via2",#N/A,TRUE,"general";"via3",#N/A,TRUE,"general"}</definedName>
    <definedName name="ppppp9" localSheetId="15" hidden="1">{"via1",#N/A,TRUE,"general";"via2",#N/A,TRUE,"general";"via3",#N/A,TRUE,"general"}</definedName>
    <definedName name="ppppp9" localSheetId="12" hidden="1">{"via1",#N/A,TRUE,"general";"via2",#N/A,TRUE,"general";"via3",#N/A,TRUE,"general"}</definedName>
    <definedName name="ppppp9" localSheetId="3" hidden="1">{"via1",#N/A,TRUE,"general";"via2",#N/A,TRUE,"general";"via3",#N/A,TRUE,"general"}</definedName>
    <definedName name="ppppp9" hidden="1">{"via1",#N/A,TRUE,"general";"via2",#N/A,TRUE,"general";"via3",#N/A,TRUE,"general"}</definedName>
    <definedName name="pppppd" localSheetId="13" hidden="1">{"TAB1",#N/A,TRUE,"GENERAL";"TAB2",#N/A,TRUE,"GENERAL";"TAB3",#N/A,TRUE,"GENERAL";"TAB4",#N/A,TRUE,"GENERAL";"TAB5",#N/A,TRUE,"GENERAL"}</definedName>
    <definedName name="pppppd" localSheetId="15" hidden="1">{"TAB1",#N/A,TRUE,"GENERAL";"TAB2",#N/A,TRUE,"GENERAL";"TAB3",#N/A,TRUE,"GENERAL";"TAB4",#N/A,TRUE,"GENERAL";"TAB5",#N/A,TRUE,"GENERAL"}</definedName>
    <definedName name="pppppd" localSheetId="12" hidden="1">{"TAB1",#N/A,TRUE,"GENERAL";"TAB2",#N/A,TRUE,"GENERAL";"TAB3",#N/A,TRUE,"GENERAL";"TAB4",#N/A,TRUE,"GENERAL";"TAB5",#N/A,TRUE,"GENERAL"}</definedName>
    <definedName name="pppppd" localSheetId="3" hidden="1">{"TAB1",#N/A,TRUE,"GENERAL";"TAB2",#N/A,TRUE,"GENERAL";"TAB3",#N/A,TRUE,"GENERAL";"TAB4",#N/A,TRUE,"GENERAL";"TAB5",#N/A,TRUE,"GENERAL"}</definedName>
    <definedName name="pppppd" hidden="1">{"TAB1",#N/A,TRUE,"GENERAL";"TAB2",#N/A,TRUE,"GENERAL";"TAB3",#N/A,TRUE,"GENERAL";"TAB4",#N/A,TRUE,"GENERAL";"TAB5",#N/A,TRUE,"GENERAL"}</definedName>
    <definedName name="PPtoNorte" localSheetId="13">#REF!</definedName>
    <definedName name="PPtoNorte" localSheetId="15">#REF!</definedName>
    <definedName name="PPtoNorte">#REF!</definedName>
    <definedName name="pqroj" localSheetId="13" hidden="1">{"via1",#N/A,TRUE,"general";"via2",#N/A,TRUE,"general";"via3",#N/A,TRUE,"general"}</definedName>
    <definedName name="pqroj" localSheetId="15" hidden="1">{"via1",#N/A,TRUE,"general";"via2",#N/A,TRUE,"general";"via3",#N/A,TRUE,"general"}</definedName>
    <definedName name="pqroj" localSheetId="12" hidden="1">{"via1",#N/A,TRUE,"general";"via2",#N/A,TRUE,"general";"via3",#N/A,TRUE,"general"}</definedName>
    <definedName name="pqroj" localSheetId="3" hidden="1">{"via1",#N/A,TRUE,"general";"via2",#N/A,TRUE,"general";"via3",#N/A,TRUE,"general"}</definedName>
    <definedName name="pqroj" hidden="1">{"via1",#N/A,TRUE,"general";"via2",#N/A,TRUE,"general";"via3",#N/A,TRUE,"general"}</definedName>
    <definedName name="Pr">[76]medelo!$D$46</definedName>
    <definedName name="PRE" localSheetId="13">#REF!</definedName>
    <definedName name="PRE" localSheetId="15">#REF!</definedName>
    <definedName name="PRE">#REF!</definedName>
    <definedName name="PRECIO">[139]PRECIOS!$A$5:$M$161</definedName>
    <definedName name="precio2" localSheetId="13">#REF!</definedName>
    <definedName name="precio2" localSheetId="15">#REF!</definedName>
    <definedName name="precio2">#REF!</definedName>
    <definedName name="PrecioS" localSheetId="13">#REF!</definedName>
    <definedName name="PrecioS" localSheetId="15">#REF!</definedName>
    <definedName name="PrecioS">#REF!</definedName>
    <definedName name="Prefabricado_de_concreto._Culata" localSheetId="13">#REF!</definedName>
    <definedName name="Prefabricado_de_concreto._Culata" localSheetId="15">#REF!</definedName>
    <definedName name="Prefabricado_de_concreto._Culata">#REF!</definedName>
    <definedName name="Prefabricado_de_concreto._Culata_11">#REF!</definedName>
    <definedName name="PRELIM_ITEM" localSheetId="13">[52]Presupuesto!#REF!</definedName>
    <definedName name="PRELIM_ITEM" localSheetId="15">[52]Presupuesto!#REF!</definedName>
    <definedName name="PRELIM_ITEM">[52]Presupuesto!#REF!</definedName>
    <definedName name="preliminares" localSheetId="13">[52]Presupuesto!#REF!</definedName>
    <definedName name="preliminares" localSheetId="15">[52]Presupuesto!#REF!</definedName>
    <definedName name="preliminares">[52]Presupuesto!#REF!</definedName>
    <definedName name="preliminares1" localSheetId="13">[52]Presupuesto!#REF!</definedName>
    <definedName name="preliminares1" localSheetId="15">[52]Presupuesto!#REF!</definedName>
    <definedName name="preliminares1">[52]Presupuesto!#REF!</definedName>
    <definedName name="PreOficial">[53]Info!$C$36</definedName>
    <definedName name="PREST" localSheetId="13">#REF!</definedName>
    <definedName name="PREST" localSheetId="15">#REF!</definedName>
    <definedName name="PREST">#REF!</definedName>
    <definedName name="PRESTACIONES" localSheetId="13">[46]otros!$C$14</definedName>
    <definedName name="PRESTACIONES" localSheetId="15">[46]otros!$C$14</definedName>
    <definedName name="PRESTACIONES">[47]otros!$C$14</definedName>
    <definedName name="Prestaciones_sociales">'[170]P.S.'!$C$33</definedName>
    <definedName name="presu" localSheetId="13">#REF!</definedName>
    <definedName name="presu" localSheetId="15">#REF!</definedName>
    <definedName name="presu">#REF!</definedName>
    <definedName name="Presupuest" localSheetId="13">#REF!</definedName>
    <definedName name="Presupuest" localSheetId="15">#REF!</definedName>
    <definedName name="Presupuest">#REF!</definedName>
    <definedName name="Presupuesto" localSheetId="13">#REF!</definedName>
    <definedName name="Presupuesto" localSheetId="15">#REF!</definedName>
    <definedName name="Presupuesto">#REF!</definedName>
    <definedName name="presupuesto2" localSheetId="13">#REF!</definedName>
    <definedName name="presupuesto2" localSheetId="15">#REF!</definedName>
    <definedName name="presupuesto2">#REF!</definedName>
    <definedName name="PRESUPUESTOOO">'[171]PRESUPUESTO TOTAL RESUMIDO 39'!$H$18</definedName>
    <definedName name="PRIMER" localSheetId="13" hidden="1">{"via1",#N/A,TRUE,"general";"via2",#N/A,TRUE,"general";"via3",#N/A,TRUE,"general"}</definedName>
    <definedName name="PRIMER" localSheetId="15" hidden="1">{"via1",#N/A,TRUE,"general";"via2",#N/A,TRUE,"general";"via3",#N/A,TRUE,"general"}</definedName>
    <definedName name="PRIMER" localSheetId="12" hidden="1">{"via1",#N/A,TRUE,"general";"via2",#N/A,TRUE,"general";"via3",#N/A,TRUE,"general"}</definedName>
    <definedName name="PRIMER" localSheetId="3" hidden="1">{"via1",#N/A,TRUE,"general";"via2",#N/A,TRUE,"general";"via3",#N/A,TRUE,"general"}</definedName>
    <definedName name="PRIMER" hidden="1">{"via1",#N/A,TRUE,"general";"via2",#N/A,TRUE,"general";"via3",#N/A,TRUE,"general"}</definedName>
    <definedName name="PRIMERO">'[154]Informe Semanal 1'!$V$43:$W$43</definedName>
    <definedName name="PRIMET" localSheetId="13" hidden="1">{"TAB1",#N/A,TRUE,"GENERAL";"TAB2",#N/A,TRUE,"GENERAL";"TAB3",#N/A,TRUE,"GENERAL";"TAB4",#N/A,TRUE,"GENERAL";"TAB5",#N/A,TRUE,"GENERAL"}</definedName>
    <definedName name="PRIMET" localSheetId="15" hidden="1">{"TAB1",#N/A,TRUE,"GENERAL";"TAB2",#N/A,TRUE,"GENERAL";"TAB3",#N/A,TRUE,"GENERAL";"TAB4",#N/A,TRUE,"GENERAL";"TAB5",#N/A,TRUE,"GENERAL"}</definedName>
    <definedName name="PRIMET" localSheetId="12" hidden="1">{"TAB1",#N/A,TRUE,"GENERAL";"TAB2",#N/A,TRUE,"GENERAL";"TAB3",#N/A,TRUE,"GENERAL";"TAB4",#N/A,TRUE,"GENERAL";"TAB5",#N/A,TRUE,"GENERAL"}</definedName>
    <definedName name="PRIMET" localSheetId="3" hidden="1">{"TAB1",#N/A,TRUE,"GENERAL";"TAB2",#N/A,TRUE,"GENERAL";"TAB3",#N/A,TRUE,"GENERAL";"TAB4",#N/A,TRUE,"GENERAL";"TAB5",#N/A,TRUE,"GENERAL"}</definedName>
    <definedName name="PRIMET" hidden="1">{"TAB1",#N/A,TRUE,"GENERAL";"TAB2",#N/A,TRUE,"GENERAL";"TAB3",#N/A,TRUE,"GENERAL";"TAB4",#N/A,TRUE,"GENERAL";"TAB5",#N/A,TRUE,"GENERAL"}</definedName>
    <definedName name="Princ" localSheetId="13">#REF!</definedName>
    <definedName name="Princ" localSheetId="15">#REF!</definedName>
    <definedName name="Princ">#REF!</definedName>
    <definedName name="PRINT_AREA">#N/A</definedName>
    <definedName name="Print_Area_MI" localSheetId="13">#REF!</definedName>
    <definedName name="Print_Area_MI" localSheetId="15">#REF!</definedName>
    <definedName name="Print_Area_MI">#REF!</definedName>
    <definedName name="Print_Area_Reset" localSheetId="13">OFFSET('AIU '!Full_Print,0,0,Last_Row)</definedName>
    <definedName name="Print_Area_Reset" localSheetId="15">OFFSET('AIU  (2)'!Full_Print,0,0,Last_Row)</definedName>
    <definedName name="Print_Area_Reset" localSheetId="12">OFFSET(Full_Print,0,0,Last_Row)</definedName>
    <definedName name="Print_Area_Reset">OFFSET(Full_Print,0,0,Last_Row)</definedName>
    <definedName name="PRINT_TITLES">#N/A</definedName>
    <definedName name="PRINT_TITLES_MI">#N/A</definedName>
    <definedName name="PRINT1" localSheetId="13">'[3]7422CW00'!#REF!</definedName>
    <definedName name="PRINT1" localSheetId="15">'[3]7422CW00'!#REF!</definedName>
    <definedName name="PRINT1" localSheetId="12">'[3]7422CW00'!#REF!</definedName>
    <definedName name="PRINT1">'[3]7422CW00'!#REF!</definedName>
    <definedName name="PRINT2" localSheetId="13">'[3]7422CW00'!#REF!</definedName>
    <definedName name="PRINT2" localSheetId="15">'[3]7422CW00'!#REF!</definedName>
    <definedName name="PRINT2" localSheetId="12">'[3]7422CW00'!#REF!</definedName>
    <definedName name="PRINT2">'[3]7422CW00'!#REF!</definedName>
    <definedName name="PRIVADO" localSheetId="13">#REF!</definedName>
    <definedName name="PRIVADO" localSheetId="15">#REF!</definedName>
    <definedName name="PRIVADO" localSheetId="12">#REF!</definedName>
    <definedName name="PRIVADO">#REF!</definedName>
    <definedName name="prn">[88]Hoja1!$C$3</definedName>
    <definedName name="prnf">[88]Hoja1!$C$6</definedName>
    <definedName name="ProbRange">0</definedName>
    <definedName name="ProbRangeMit">0</definedName>
    <definedName name="PROC" localSheetId="13">#REF!</definedName>
    <definedName name="PROC" localSheetId="15">#REF!</definedName>
    <definedName name="PROC">#REF!</definedName>
    <definedName name="PROCEDIM_SELECC" localSheetId="13">#REF!</definedName>
    <definedName name="PROCEDIM_SELECC" localSheetId="15">#REF!</definedName>
    <definedName name="PROCEDIM_SELECC">#REF!</definedName>
    <definedName name="PROCESO">#REF!</definedName>
    <definedName name="PRODUCTO">#REF!</definedName>
    <definedName name="PrOfic">[61]BASES!$B$31</definedName>
    <definedName name="PROG" hidden="1">#REF!</definedName>
    <definedName name="PROGDES" localSheetId="13">#REF!</definedName>
    <definedName name="PROGDES" localSheetId="15">#REF!</definedName>
    <definedName name="PROGDES">#REF!</definedName>
    <definedName name="Programa" localSheetId="13">#REF!</definedName>
    <definedName name="Programa" localSheetId="15">#REF!</definedName>
    <definedName name="Programa">#REF!</definedName>
    <definedName name="programainv" localSheetId="13">'AIU '!ERR</definedName>
    <definedName name="programainv" localSheetId="15">'AIU  (2)'!ERR</definedName>
    <definedName name="programainv" localSheetId="12">'Analisis Mano Obra'!ERR</definedName>
    <definedName name="programainv">[0]!ERR</definedName>
    <definedName name="programainv_10">#N/A</definedName>
    <definedName name="programainv_3">#N/A</definedName>
    <definedName name="programainv_4">#N/A</definedName>
    <definedName name="programainv_5">#N/A</definedName>
    <definedName name="programainv_6">#N/A</definedName>
    <definedName name="programainv_7">#N/A</definedName>
    <definedName name="programainv_8">#N/A</definedName>
    <definedName name="programainv_9">#N/A</definedName>
    <definedName name="Proponente" localSheetId="13">#REF!</definedName>
    <definedName name="Proponente" localSheetId="15">#REF!</definedName>
    <definedName name="Proponente" localSheetId="12">#REF!</definedName>
    <definedName name="Proponente">#REF!</definedName>
    <definedName name="PRUEBA" localSheetId="13">[172]!absc</definedName>
    <definedName name="PRUEBA" localSheetId="15">[172]!absc</definedName>
    <definedName name="PRUEBA" localSheetId="9">[172]!absc</definedName>
    <definedName name="PRUEBA" localSheetId="4">[172]!absc</definedName>
    <definedName name="PRUEBA">[172]!absc</definedName>
    <definedName name="prueba1" localSheetId="13">[172]!absc</definedName>
    <definedName name="prueba1" localSheetId="15">[172]!absc</definedName>
    <definedName name="prueba1" localSheetId="9">[172]!absc</definedName>
    <definedName name="prueba1" localSheetId="4">[172]!absc</definedName>
    <definedName name="prueba1">[172]!absc</definedName>
    <definedName name="PRUEBA2" localSheetId="13">#REF!</definedName>
    <definedName name="PRUEBA2" localSheetId="15">#REF!</definedName>
    <definedName name="PRUEBA2">#REF!</definedName>
    <definedName name="ps" localSheetId="13">#REF!</definedName>
    <definedName name="ps" localSheetId="15">#REF!</definedName>
    <definedName name="ps">#REF!</definedName>
    <definedName name="PSTRESS_RELIEVI" localSheetId="13">#REF!</definedName>
    <definedName name="PSTRESS_RELIEVI" localSheetId="15">#REF!</definedName>
    <definedName name="PSTRESS_RELIEVI">#REF!</definedName>
    <definedName name="PTAR" localSheetId="13" hidden="1">{#N/A,#N/A,FALSE,"Estatico";#N/A,#N/A,FALSE,"Tuberia";#N/A,#N/A,FALSE,"Instrumentación";#N/A,#N/A,FALSE,"Mecanica";#N/A,#N/A,FALSE,"Electrico";#N/A,#N/A,FALSE,"Ofic.Civiles"}</definedName>
    <definedName name="PTAR" localSheetId="15" hidden="1">{#N/A,#N/A,FALSE,"Estatico";#N/A,#N/A,FALSE,"Tuberia";#N/A,#N/A,FALSE,"Instrumentación";#N/A,#N/A,FALSE,"Mecanica";#N/A,#N/A,FALSE,"Electrico";#N/A,#N/A,FALSE,"Ofic.Civiles"}</definedName>
    <definedName name="PTAR" localSheetId="12" hidden="1">{#N/A,#N/A,FALSE,"Estatico";#N/A,#N/A,FALSE,"Tuberia";#N/A,#N/A,FALSE,"Instrumentación";#N/A,#N/A,FALSE,"Mecanica";#N/A,#N/A,FALSE,"Electrico";#N/A,#N/A,FALSE,"Ofic.Civiles"}</definedName>
    <definedName name="PTAR" hidden="1">{#N/A,#N/A,FALSE,"Estatico";#N/A,#N/A,FALSE,"Tuberia";#N/A,#N/A,FALSE,"Instrumentación";#N/A,#N/A,FALSE,"Mecanica";#N/A,#N/A,FALSE,"Electrico";#N/A,#N/A,FALSE,"Ofic.Civiles"}</definedName>
    <definedName name="ptope" localSheetId="13" hidden="1">{"TAB1",#N/A,TRUE,"GENERAL";"TAB2",#N/A,TRUE,"GENERAL";"TAB3",#N/A,TRUE,"GENERAL";"TAB4",#N/A,TRUE,"GENERAL";"TAB5",#N/A,TRUE,"GENERAL"}</definedName>
    <definedName name="ptope" localSheetId="15" hidden="1">{"TAB1",#N/A,TRUE,"GENERAL";"TAB2",#N/A,TRUE,"GENERAL";"TAB3",#N/A,TRUE,"GENERAL";"TAB4",#N/A,TRUE,"GENERAL";"TAB5",#N/A,TRUE,"GENERAL"}</definedName>
    <definedName name="ptope" localSheetId="12" hidden="1">{"TAB1",#N/A,TRUE,"GENERAL";"TAB2",#N/A,TRUE,"GENERAL";"TAB3",#N/A,TRUE,"GENERAL";"TAB4",#N/A,TRUE,"GENERAL";"TAB5",#N/A,TRUE,"GENERAL"}</definedName>
    <definedName name="ptope" localSheetId="3" hidden="1">{"TAB1",#N/A,TRUE,"GENERAL";"TAB2",#N/A,TRUE,"GENERAL";"TAB3",#N/A,TRUE,"GENERAL";"TAB4",#N/A,TRUE,"GENERAL";"TAB5",#N/A,TRUE,"GENERAL"}</definedName>
    <definedName name="ptope" hidden="1">{"TAB1",#N/A,TRUE,"GENERAL";"TAB2",#N/A,TRUE,"GENERAL";"TAB3",#N/A,TRUE,"GENERAL";"TAB4",#N/A,TRUE,"GENERAL";"TAB5",#N/A,TRUE,"GENERAL"}</definedName>
    <definedName name="ptopes" localSheetId="13" hidden="1">{"via1",#N/A,TRUE,"general";"via2",#N/A,TRUE,"general";"via3",#N/A,TRUE,"general"}</definedName>
    <definedName name="ptopes" localSheetId="15" hidden="1">{"via1",#N/A,TRUE,"general";"via2",#N/A,TRUE,"general";"via3",#N/A,TRUE,"general"}</definedName>
    <definedName name="ptopes" localSheetId="12" hidden="1">{"via1",#N/A,TRUE,"general";"via2",#N/A,TRUE,"general";"via3",#N/A,TRUE,"general"}</definedName>
    <definedName name="ptopes" localSheetId="3" hidden="1">{"via1",#N/A,TRUE,"general";"via2",#N/A,TRUE,"general";"via3",#N/A,TRUE,"general"}</definedName>
    <definedName name="ptopes" hidden="1">{"via1",#N/A,TRUE,"general";"via2",#N/A,TRUE,"general";"via3",#N/A,TRUE,"general"}</definedName>
    <definedName name="Puerta_2_05x0_90m._alma_de_plomo">#REF!</definedName>
    <definedName name="Puerta_2_05x0_90m._alma_de_plomo_11">#REF!</definedName>
    <definedName name="Puerta_entamborada_2_05x0_7">#REF!</definedName>
    <definedName name="Puerta_entamborada_2_05x0_7_11">#REF!</definedName>
    <definedName name="Puerta_entamborada_2_05x0_8">#REF!</definedName>
    <definedName name="Puerta_entamborada_2_05x0_8_11">#REF!</definedName>
    <definedName name="Puerta_entamborada_2_05x1_4">#REF!</definedName>
    <definedName name="Puerta_entamborada_2_05x1_4_11">#REF!</definedName>
    <definedName name="Puerta_entamborada_2_20x0_8">#REF!</definedName>
    <definedName name="Puerta_entamborada_2_20x0_8_11">#REF!</definedName>
    <definedName name="Puerta_entamborada_2_20x0_9">#REF!</definedName>
    <definedName name="Puerta_entamborada_2_20x0_9_11">#REF!</definedName>
    <definedName name="Puerta_ventana_ppal_alumin._anodis.">#REF!</definedName>
    <definedName name="Puerta_ventana_ppal_alumin._anodis._11">#REF!</definedName>
    <definedName name="PUERTA2">#REF!</definedName>
    <definedName name="PUERTA2_11">#REF!</definedName>
    <definedName name="PUERTALUMTOT">#REF!</definedName>
    <definedName name="PUERTALUMTOT_11">#REF!</definedName>
    <definedName name="PUERTAMADETOT">#REF!</definedName>
    <definedName name="PUERTAMADETOT_11">#REF!</definedName>
    <definedName name="PUERTAS_ESP_ITEM">[52]Presupuesto!#REF!</definedName>
    <definedName name="PUERTMADECERRAT" localSheetId="13">#REF!</definedName>
    <definedName name="PUERTMADECERRAT" localSheetId="15">#REF!</definedName>
    <definedName name="PUERTMADECERRAT">#REF!</definedName>
    <definedName name="PUERTMADECERRAT_11" localSheetId="13">#REF!</definedName>
    <definedName name="PUERTMADECERRAT_11" localSheetId="15">#REF!</definedName>
    <definedName name="PUERTMADECERRAT_11">#REF!</definedName>
    <definedName name="Pulidora" localSheetId="13">#REF!</definedName>
    <definedName name="Pulidora" localSheetId="15">#REF!</definedName>
    <definedName name="Pulidora">#REF!</definedName>
    <definedName name="Pulidora_11">#REF!</definedName>
    <definedName name="Pulsador_para_timbre_P_C">#REF!</definedName>
    <definedName name="Pulsador_para_timbre_P_C_11">#REF!</definedName>
    <definedName name="PUNTILLA">#REF!</definedName>
    <definedName name="PUNTILLA_11">#REF!</definedName>
    <definedName name="PUNTILLA_2_CC" localSheetId="13">#REF!</definedName>
    <definedName name="PUNTILLA_2_CC" localSheetId="15">#REF!</definedName>
    <definedName name="PUNTILLA_2_CC">#REF!</definedName>
    <definedName name="PUNTOHIDRA">#REF!</definedName>
    <definedName name="PUNTOHIDRA_11">#REF!</definedName>
    <definedName name="PUNTOSANIT">#REF!</definedName>
    <definedName name="PUNTOSANIT_11">#REF!</definedName>
    <definedName name="PUTUMAYO">[173]NARIÑO!$A$11:$X$72</definedName>
    <definedName name="PVIDRIERAS_ITEM">[52]Presupuesto!#REF!</definedName>
    <definedName name="PW" localSheetId="13">#REF!</definedName>
    <definedName name="PW" localSheetId="15">#REF!</definedName>
    <definedName name="PW">#REF!</definedName>
    <definedName name="Pwf">'[174]ORITO 02 '!$A$12</definedName>
    <definedName name="Pwf_actual">'[174]ORITO 02 '!$E$6</definedName>
    <definedName name="Pwf_i">[76]medelo!$A$66:$A$83</definedName>
    <definedName name="Pwf_min">'[174]ORITO 02 '!$E$8</definedName>
    <definedName name="Pwfd" localSheetId="13">#REF!</definedName>
    <definedName name="Pwfd" localSheetId="15">#REF!</definedName>
    <definedName name="Pwfd">#REF!</definedName>
    <definedName name="Q" localSheetId="13">#REF!</definedName>
    <definedName name="Q" localSheetId="15">#REF!</definedName>
    <definedName name="q" localSheetId="3" hidden="1">{"via1",#N/A,TRUE,"general";"via2",#N/A,TRUE,"general";"via3",#N/A,TRUE,"general"}</definedName>
    <definedName name="Q">#REF!</definedName>
    <definedName name="Q_actual">'[174]ORITO 02 '!$E$7</definedName>
    <definedName name="Q_BRUTO" localSheetId="13">#REF!</definedName>
    <definedName name="Q_BRUTO" localSheetId="15">#REF!</definedName>
    <definedName name="Q_BRUTO">#REF!</definedName>
    <definedName name="q1q1q" localSheetId="13" hidden="1">{"via1",#N/A,TRUE,"general";"via2",#N/A,TRUE,"general";"via3",#N/A,TRUE,"general"}</definedName>
    <definedName name="q1q1q" localSheetId="15" hidden="1">{"via1",#N/A,TRUE,"general";"via2",#N/A,TRUE,"general";"via3",#N/A,TRUE,"general"}</definedName>
    <definedName name="q1q1q" localSheetId="12" hidden="1">{"via1",#N/A,TRUE,"general";"via2",#N/A,TRUE,"general";"via3",#N/A,TRUE,"general"}</definedName>
    <definedName name="q1q1q" localSheetId="3" hidden="1">{"via1",#N/A,TRUE,"general";"via2",#N/A,TRUE,"general";"via3",#N/A,TRUE,"general"}</definedName>
    <definedName name="q1q1q" hidden="1">{"via1",#N/A,TRUE,"general";"via2",#N/A,TRUE,"general";"via3",#N/A,TRUE,"general"}</definedName>
    <definedName name="qaedtguj" localSheetId="13" hidden="1">{"via1",#N/A,TRUE,"general";"via2",#N/A,TRUE,"general";"via3",#N/A,TRUE,"general"}</definedName>
    <definedName name="qaedtguj" localSheetId="15" hidden="1">{"via1",#N/A,TRUE,"general";"via2",#N/A,TRUE,"general";"via3",#N/A,TRUE,"general"}</definedName>
    <definedName name="qaedtguj" localSheetId="12" hidden="1">{"via1",#N/A,TRUE,"general";"via2",#N/A,TRUE,"general";"via3",#N/A,TRUE,"general"}</definedName>
    <definedName name="qaedtguj" localSheetId="3" hidden="1">{"via1",#N/A,TRUE,"general";"via2",#N/A,TRUE,"general";"via3",#N/A,TRUE,"general"}</definedName>
    <definedName name="qaedtguj" hidden="1">{"via1",#N/A,TRUE,"general";"via2",#N/A,TRUE,"general";"via3",#N/A,TRUE,"general"}</definedName>
    <definedName name="QAQSWS" localSheetId="13" hidden="1">{"via1",#N/A,TRUE,"general";"via2",#N/A,TRUE,"general";"via3",#N/A,TRUE,"general"}</definedName>
    <definedName name="QAQSWS" localSheetId="15" hidden="1">{"via1",#N/A,TRUE,"general";"via2",#N/A,TRUE,"general";"via3",#N/A,TRUE,"general"}</definedName>
    <definedName name="QAQSWS" localSheetId="12" hidden="1">{"via1",#N/A,TRUE,"general";"via2",#N/A,TRUE,"general";"via3",#N/A,TRUE,"general"}</definedName>
    <definedName name="QAQSWS" localSheetId="3" hidden="1">{"via1",#N/A,TRUE,"general";"via2",#N/A,TRUE,"general";"via3",#N/A,TRUE,"general"}</definedName>
    <definedName name="QAQSWS" hidden="1">{"via1",#N/A,TRUE,"general";"via2",#N/A,TRUE,"general";"via3",#N/A,TRUE,"general"}</definedName>
    <definedName name="qaqwwxcr" localSheetId="13" hidden="1">{"via1",#N/A,TRUE,"general";"via2",#N/A,TRUE,"general";"via3",#N/A,TRUE,"general"}</definedName>
    <definedName name="qaqwwxcr" localSheetId="15" hidden="1">{"via1",#N/A,TRUE,"general";"via2",#N/A,TRUE,"general";"via3",#N/A,TRUE,"general"}</definedName>
    <definedName name="qaqwwxcr" localSheetId="12" hidden="1">{"via1",#N/A,TRUE,"general";"via2",#N/A,TRUE,"general";"via3",#N/A,TRUE,"general"}</definedName>
    <definedName name="qaqwwxcr" localSheetId="3" hidden="1">{"via1",#N/A,TRUE,"general";"via2",#N/A,TRUE,"general";"via3",#N/A,TRUE,"general"}</definedName>
    <definedName name="qaqwwxcr" hidden="1">{"via1",#N/A,TRUE,"general";"via2",#N/A,TRUE,"general";"via3",#N/A,TRUE,"general"}</definedName>
    <definedName name="qaz" localSheetId="13">#REF!</definedName>
    <definedName name="qaz" localSheetId="15">#REF!</definedName>
    <definedName name="qaz">#REF!</definedName>
    <definedName name="qedcd" localSheetId="13" hidden="1">{"via1",#N/A,TRUE,"general";"via2",#N/A,TRUE,"general";"via3",#N/A,TRUE,"general"}</definedName>
    <definedName name="qedcd" localSheetId="15" hidden="1">{"via1",#N/A,TRUE,"general";"via2",#N/A,TRUE,"general";"via3",#N/A,TRUE,"general"}</definedName>
    <definedName name="qedcd" localSheetId="12" hidden="1">{"via1",#N/A,TRUE,"general";"via2",#N/A,TRUE,"general";"via3",#N/A,TRUE,"general"}</definedName>
    <definedName name="qedcd" localSheetId="3" hidden="1">{"via1",#N/A,TRUE,"general";"via2",#N/A,TRUE,"general";"via3",#N/A,TRUE,"general"}</definedName>
    <definedName name="qedcd" hidden="1">{"via1",#N/A,TRUE,"general";"via2",#N/A,TRUE,"general";"via3",#N/A,TRUE,"general"}</definedName>
    <definedName name="qeqewe" localSheetId="13" hidden="1">{"TAB1",#N/A,TRUE,"GENERAL";"TAB2",#N/A,TRUE,"GENERAL";"TAB3",#N/A,TRUE,"GENERAL";"TAB4",#N/A,TRUE,"GENERAL";"TAB5",#N/A,TRUE,"GENERAL"}</definedName>
    <definedName name="qeqewe" localSheetId="15" hidden="1">{"TAB1",#N/A,TRUE,"GENERAL";"TAB2",#N/A,TRUE,"GENERAL";"TAB3",#N/A,TRUE,"GENERAL";"TAB4",#N/A,TRUE,"GENERAL";"TAB5",#N/A,TRUE,"GENERAL"}</definedName>
    <definedName name="qeqewe" localSheetId="12" hidden="1">{"TAB1",#N/A,TRUE,"GENERAL";"TAB2",#N/A,TRUE,"GENERAL";"TAB3",#N/A,TRUE,"GENERAL";"TAB4",#N/A,TRUE,"GENERAL";"TAB5",#N/A,TRUE,"GENERAL"}</definedName>
    <definedName name="qeqewe" localSheetId="3" hidden="1">{"TAB1",#N/A,TRUE,"GENERAL";"TAB2",#N/A,TRUE,"GENERAL";"TAB3",#N/A,TRUE,"GENERAL";"TAB4",#N/A,TRUE,"GENERAL";"TAB5",#N/A,TRUE,"GENERAL"}</definedName>
    <definedName name="qeqewe" hidden="1">{"TAB1",#N/A,TRUE,"GENERAL";"TAB2",#N/A,TRUE,"GENERAL";"TAB3",#N/A,TRUE,"GENERAL";"TAB4",#N/A,TRUE,"GENERAL";"TAB5",#N/A,TRUE,"GENERAL"}</definedName>
    <definedName name="qewj" localSheetId="13" hidden="1">{"via1",#N/A,TRUE,"general";"via2",#N/A,TRUE,"general";"via3",#N/A,TRUE,"general"}</definedName>
    <definedName name="qewj" localSheetId="15" hidden="1">{"via1",#N/A,TRUE,"general";"via2",#N/A,TRUE,"general";"via3",#N/A,TRUE,"general"}</definedName>
    <definedName name="qewj" localSheetId="12" hidden="1">{"via1",#N/A,TRUE,"general";"via2",#N/A,TRUE,"general";"via3",#N/A,TRUE,"general"}</definedName>
    <definedName name="qewj" localSheetId="3" hidden="1">{"via1",#N/A,TRUE,"general";"via2",#N/A,TRUE,"general";"via3",#N/A,TRUE,"general"}</definedName>
    <definedName name="qewj" hidden="1">{"via1",#N/A,TRUE,"general";"via2",#N/A,TRUE,"general";"via3",#N/A,TRUE,"general"}</definedName>
    <definedName name="qm">#REF!</definedName>
    <definedName name="Qmax">[76]medelo!$B$63</definedName>
    <definedName name="QQ" localSheetId="13">[175]glvc!#REF!</definedName>
    <definedName name="QQ" localSheetId="15">[175]glvc!#REF!</definedName>
    <definedName name="QQ">[175]glvc!#REF!</definedName>
    <definedName name="qqq" localSheetId="13">#REF!</definedName>
    <definedName name="qqq" localSheetId="15">#REF!</definedName>
    <definedName name="qqq">#REF!</definedName>
    <definedName name="qqqqqw" localSheetId="13" hidden="1">{"via1",#N/A,TRUE,"general";"via2",#N/A,TRUE,"general";"via3",#N/A,TRUE,"general"}</definedName>
    <definedName name="qqqqqw" localSheetId="15" hidden="1">{"via1",#N/A,TRUE,"general";"via2",#N/A,TRUE,"general";"via3",#N/A,TRUE,"general"}</definedName>
    <definedName name="qqqqqw" localSheetId="12" hidden="1">{"via1",#N/A,TRUE,"general";"via2",#N/A,TRUE,"general";"via3",#N/A,TRUE,"general"}</definedName>
    <definedName name="qqqqqw" localSheetId="3" hidden="1">{"via1",#N/A,TRUE,"general";"via2",#N/A,TRUE,"general";"via3",#N/A,TRUE,"general"}</definedName>
    <definedName name="qqqqqw" hidden="1">{"via1",#N/A,TRUE,"general";"via2",#N/A,TRUE,"general";"via3",#N/A,TRUE,"general"}</definedName>
    <definedName name="QS" localSheetId="13">#REF!</definedName>
    <definedName name="QS" localSheetId="15">#REF!</definedName>
    <definedName name="QS">#REF!</definedName>
    <definedName name="Qt">'[174]ORITO 02 '!$E$9</definedName>
    <definedName name="QTIES" localSheetId="13">#REF!</definedName>
    <definedName name="QTIES" localSheetId="15">#REF!</definedName>
    <definedName name="QTIES">#REF!</definedName>
    <definedName name="QTY" localSheetId="13">#REF!</definedName>
    <definedName name="QTY" localSheetId="15">#REF!</definedName>
    <definedName name="QTY">#REF!</definedName>
    <definedName name="qw" localSheetId="13" hidden="1">{"via1",#N/A,TRUE,"general";"via2",#N/A,TRUE,"general";"via3",#N/A,TRUE,"general"}</definedName>
    <definedName name="qw" localSheetId="15" hidden="1">{"via1",#N/A,TRUE,"general";"via2",#N/A,TRUE,"general";"via3",#N/A,TRUE,"general"}</definedName>
    <definedName name="qw" localSheetId="12" hidden="1">{"via1",#N/A,TRUE,"general";"via2",#N/A,TRUE,"general";"via3",#N/A,TRUE,"general"}</definedName>
    <definedName name="qw" localSheetId="3" hidden="1">{"via1",#N/A,TRUE,"general";"via2",#N/A,TRUE,"general";"via3",#N/A,TRUE,"general"}</definedName>
    <definedName name="qw" hidden="1">{"via1",#N/A,TRUE,"general";"via2",#N/A,TRUE,"general";"via3",#N/A,TRUE,"general"}</definedName>
    <definedName name="qwdas2" localSheetId="13" hidden="1">{"via1",#N/A,TRUE,"general";"via2",#N/A,TRUE,"general";"via3",#N/A,TRUE,"general"}</definedName>
    <definedName name="qwdas2" localSheetId="15" hidden="1">{"via1",#N/A,TRUE,"general";"via2",#N/A,TRUE,"general";"via3",#N/A,TRUE,"general"}</definedName>
    <definedName name="qwdas2" localSheetId="12" hidden="1">{"via1",#N/A,TRUE,"general";"via2",#N/A,TRUE,"general";"via3",#N/A,TRUE,"general"}</definedName>
    <definedName name="qwdas2" localSheetId="3" hidden="1">{"via1",#N/A,TRUE,"general";"via2",#N/A,TRUE,"general";"via3",#N/A,TRUE,"general"}</definedName>
    <definedName name="qwdas2" hidden="1">{"via1",#N/A,TRUE,"general";"via2",#N/A,TRUE,"general";"via3",#N/A,TRUE,"general"}</definedName>
    <definedName name="QWE" localSheetId="13">#REF!</definedName>
    <definedName name="QWE" localSheetId="15">#REF!</definedName>
    <definedName name="QWE">#REF!</definedName>
    <definedName name="qweqe" localSheetId="13" hidden="1">{"TAB1",#N/A,TRUE,"GENERAL";"TAB2",#N/A,TRUE,"GENERAL";"TAB3",#N/A,TRUE,"GENERAL";"TAB4",#N/A,TRUE,"GENERAL";"TAB5",#N/A,TRUE,"GENERAL"}</definedName>
    <definedName name="qweqe" localSheetId="15" hidden="1">{"TAB1",#N/A,TRUE,"GENERAL";"TAB2",#N/A,TRUE,"GENERAL";"TAB3",#N/A,TRUE,"GENERAL";"TAB4",#N/A,TRUE,"GENERAL";"TAB5",#N/A,TRUE,"GENERAL"}</definedName>
    <definedName name="qweqe" localSheetId="12" hidden="1">{"TAB1",#N/A,TRUE,"GENERAL";"TAB2",#N/A,TRUE,"GENERAL";"TAB3",#N/A,TRUE,"GENERAL";"TAB4",#N/A,TRUE,"GENERAL";"TAB5",#N/A,TRUE,"GENERAL"}</definedName>
    <definedName name="qweqe" localSheetId="3" hidden="1">{"TAB1",#N/A,TRUE,"GENERAL";"TAB2",#N/A,TRUE,"GENERAL";"TAB3",#N/A,TRUE,"GENERAL";"TAB4",#N/A,TRUE,"GENERAL";"TAB5",#N/A,TRUE,"GENERAL"}</definedName>
    <definedName name="qweqe" hidden="1">{"TAB1",#N/A,TRUE,"GENERAL";"TAB2",#N/A,TRUE,"GENERAL";"TAB3",#N/A,TRUE,"GENERAL";"TAB4",#N/A,TRUE,"GENERAL";"TAB5",#N/A,TRUE,"GENERAL"}</definedName>
    <definedName name="qweqweqw" localSheetId="13">#REF!</definedName>
    <definedName name="qweqweqw" localSheetId="15">#REF!</definedName>
    <definedName name="qweqweqw">#REF!</definedName>
    <definedName name="QWERTY" localSheetId="13">'AIU '!ERR</definedName>
    <definedName name="QWERTY" localSheetId="15">'AIU  (2)'!ERR</definedName>
    <definedName name="QWERTY" localSheetId="12">'Analisis Mano Obra'!ERR</definedName>
    <definedName name="QWERTY">[0]!ERR</definedName>
    <definedName name="qwewertet" localSheetId="13" hidden="1">{#N/A,#N/A,TRUE,"1842CWN0"}</definedName>
    <definedName name="qwewertet" localSheetId="15" hidden="1">{#N/A,#N/A,TRUE,"1842CWN0"}</definedName>
    <definedName name="qwewertet" localSheetId="12" hidden="1">{#N/A,#N/A,TRUE,"1842CWN0"}</definedName>
    <definedName name="qwewertet" hidden="1">{#N/A,#N/A,TRUE,"1842CWN0"}</definedName>
    <definedName name="qwqwq" localSheetId="13">#REF!</definedName>
    <definedName name="qwqwq" localSheetId="15">#REF!</definedName>
    <definedName name="qwqwq">#REF!</definedName>
    <definedName name="qwqwqwj" localSheetId="13" hidden="1">{"TAB1",#N/A,TRUE,"GENERAL";"TAB2",#N/A,TRUE,"GENERAL";"TAB3",#N/A,TRUE,"GENERAL";"TAB4",#N/A,TRUE,"GENERAL";"TAB5",#N/A,TRUE,"GENERAL"}</definedName>
    <definedName name="qwqwqwj" localSheetId="15" hidden="1">{"TAB1",#N/A,TRUE,"GENERAL";"TAB2",#N/A,TRUE,"GENERAL";"TAB3",#N/A,TRUE,"GENERAL";"TAB4",#N/A,TRUE,"GENERAL";"TAB5",#N/A,TRUE,"GENERAL"}</definedName>
    <definedName name="qwqwqwj" localSheetId="12" hidden="1">{"TAB1",#N/A,TRUE,"GENERAL";"TAB2",#N/A,TRUE,"GENERAL";"TAB3",#N/A,TRUE,"GENERAL";"TAB4",#N/A,TRUE,"GENERAL";"TAB5",#N/A,TRUE,"GENERAL"}</definedName>
    <definedName name="qwqwqwj" localSheetId="3" hidden="1">{"TAB1",#N/A,TRUE,"GENERAL";"TAB2",#N/A,TRUE,"GENERAL";"TAB3",#N/A,TRUE,"GENERAL";"TAB4",#N/A,TRUE,"GENERAL";"TAB5",#N/A,TRUE,"GENERAL"}</definedName>
    <definedName name="qwqwqwj" hidden="1">{"TAB1",#N/A,TRUE,"GENERAL";"TAB2",#N/A,TRUE,"GENERAL";"TAB3",#N/A,TRUE,"GENERAL";"TAB4",#N/A,TRUE,"GENERAL";"TAB5",#N/A,TRUE,"GENERAL"}</definedName>
    <definedName name="R._SECO" localSheetId="13">#REF!</definedName>
    <definedName name="R._SECO" localSheetId="15">#REF!</definedName>
    <definedName name="R._SECO">#REF!</definedName>
    <definedName name="R_2" localSheetId="13">#REF!</definedName>
    <definedName name="R_2" localSheetId="15">#REF!</definedName>
    <definedName name="R_2">#REF!</definedName>
    <definedName name="R_c" localSheetId="13">#REF!</definedName>
    <definedName name="R_c" localSheetId="15">#REF!</definedName>
    <definedName name="R_c">#REF!</definedName>
    <definedName name="RAJON">#REF!</definedName>
    <definedName name="Rajón">#REF!</definedName>
    <definedName name="Rajón_11">#REF!</definedName>
    <definedName name="RANGO_FECHA">#REF!</definedName>
    <definedName name="Rasante">[82]Hoja2!$A$2:$D$3077</definedName>
    <definedName name="rata" localSheetId="13">#REF!</definedName>
    <definedName name="rata" localSheetId="15">#REF!</definedName>
    <definedName name="rata">#REF!</definedName>
    <definedName name="Rates" localSheetId="13">#REF!</definedName>
    <definedName name="Rates" localSheetId="15">#REF!</definedName>
    <definedName name="Rates">#REF!</definedName>
    <definedName name="RD" localSheetId="13">#REF!</definedName>
    <definedName name="RD" localSheetId="15">#REF!</definedName>
    <definedName name="RD">#REF!</definedName>
    <definedName name="rdq" localSheetId="13">#REF!</definedName>
    <definedName name="rdq" localSheetId="15">#REF!</definedName>
    <definedName name="rdq">#REF!</definedName>
    <definedName name="rds">#REF!</definedName>
    <definedName name="re" localSheetId="13">OFFSET('AIU '!Full_Print,0,0,Last_Row)</definedName>
    <definedName name="re" localSheetId="15">OFFSET('AIU  (2)'!Full_Print,0,0,Last_Row)</definedName>
    <definedName name="re" localSheetId="12">OFFSET(Full_Print,0,0,Last_Row)</definedName>
    <definedName name="re">OFFSET(Full_Print,0,0,Last_Row)</definedName>
    <definedName name="Reactores" localSheetId="13">#REF!</definedName>
    <definedName name="Reactores" localSheetId="15">#REF!</definedName>
    <definedName name="Reactores" localSheetId="12">#REF!</definedName>
    <definedName name="Reactores">#REF!</definedName>
    <definedName name="Recall_2">'[160] ASR+Nafta'!$E$9:$E$21</definedName>
    <definedName name="Recall_3">'[160]Todos+Nafta'!$E$9:$E$21</definedName>
    <definedName name="RECICLADORA_DE_PAVIMENTO" localSheetId="13">#REF!</definedName>
    <definedName name="RECICLADORA_DE_PAVIMENTO" localSheetId="15">#REF!</definedName>
    <definedName name="RECICLADORA_DE_PAVIMENTO">#REF!</definedName>
    <definedName name="Recorder" localSheetId="13">#REF!</definedName>
    <definedName name="Recorder" localSheetId="15">#REF!</definedName>
    <definedName name="Recorder">#REF!</definedName>
    <definedName name="RECUBRIM_ESP_ITEM" localSheetId="13">[52]Presupuesto!#REF!</definedName>
    <definedName name="RECUBRIM_ESP_ITEM" localSheetId="15">[52]Presupuesto!#REF!</definedName>
    <definedName name="RECUBRIM_ESP_ITEM">[52]Presupuesto!#REF!</definedName>
    <definedName name="recursos">[176]RECURSOS!$A$8:$A$204</definedName>
    <definedName name="REDOBLON" localSheetId="13">#REF!</definedName>
    <definedName name="REDOBLON" localSheetId="15">#REF!</definedName>
    <definedName name="REDOBLON">#REF!</definedName>
    <definedName name="REDOBLON_11" localSheetId="13">#REF!</definedName>
    <definedName name="REDOBLON_11" localSheetId="15">#REF!</definedName>
    <definedName name="REDOBLON_11">#REF!</definedName>
    <definedName name="rege" localSheetId="13" hidden="1">{"TAB1",#N/A,TRUE,"GENERAL";"TAB2",#N/A,TRUE,"GENERAL";"TAB3",#N/A,TRUE,"GENERAL";"TAB4",#N/A,TRUE,"GENERAL";"TAB5",#N/A,TRUE,"GENERAL"}</definedName>
    <definedName name="rege" localSheetId="15" hidden="1">{"TAB1",#N/A,TRUE,"GENERAL";"TAB2",#N/A,TRUE,"GENERAL";"TAB3",#N/A,TRUE,"GENERAL";"TAB4",#N/A,TRUE,"GENERAL";"TAB5",#N/A,TRUE,"GENERAL"}</definedName>
    <definedName name="rege" localSheetId="12" hidden="1">{"TAB1",#N/A,TRUE,"GENERAL";"TAB2",#N/A,TRUE,"GENERAL";"TAB3",#N/A,TRUE,"GENERAL";"TAB4",#N/A,TRUE,"GENERAL";"TAB5",#N/A,TRUE,"GENERAL"}</definedName>
    <definedName name="rege" localSheetId="3" hidden="1">{"TAB1",#N/A,TRUE,"GENERAL";"TAB2",#N/A,TRUE,"GENERAL";"TAB3",#N/A,TRUE,"GENERAL";"TAB4",#N/A,TRUE,"GENERAL";"TAB5",#N/A,TRUE,"GENERAL"}</definedName>
    <definedName name="rege" hidden="1">{"TAB1",#N/A,TRUE,"GENERAL";"TAB2",#N/A,TRUE,"GENERAL";"TAB3",#N/A,TRUE,"GENERAL";"TAB4",#N/A,TRUE,"GENERAL";"TAB5",#N/A,TRUE,"GENERAL"}</definedName>
    <definedName name="REGIMEN_CONTRAT">[159]Tablas!$M$6:$M$8</definedName>
    <definedName name="regional">[73]CARRETERAS!$A$2</definedName>
    <definedName name="RegistroCoordinador" localSheetId="13">#REF!</definedName>
    <definedName name="RegistroCoordinador" localSheetId="15">#REF!</definedName>
    <definedName name="RegistroCoordinador">#REF!</definedName>
    <definedName name="REGLA_VIBRATORIA_DE_4MTS" localSheetId="13">#REF!</definedName>
    <definedName name="REGLA_VIBRATORIA_DE_4MTS" localSheetId="15">#REF!</definedName>
    <definedName name="REGLA_VIBRATORIA_DE_4MTS">#REF!</definedName>
    <definedName name="regresd" localSheetId="13" hidden="1">{"TAB1",#N/A,TRUE,"GENERAL";"TAB2",#N/A,TRUE,"GENERAL";"TAB3",#N/A,TRUE,"GENERAL";"TAB4",#N/A,TRUE,"GENERAL";"TAB5",#N/A,TRUE,"GENERAL"}</definedName>
    <definedName name="regresd" localSheetId="15" hidden="1">{"TAB1",#N/A,TRUE,"GENERAL";"TAB2",#N/A,TRUE,"GENERAL";"TAB3",#N/A,TRUE,"GENERAL";"TAB4",#N/A,TRUE,"GENERAL";"TAB5",#N/A,TRUE,"GENERAL"}</definedName>
    <definedName name="regresd" localSheetId="12" hidden="1">{"TAB1",#N/A,TRUE,"GENERAL";"TAB2",#N/A,TRUE,"GENERAL";"TAB3",#N/A,TRUE,"GENERAL";"TAB4",#N/A,TRUE,"GENERAL";"TAB5",#N/A,TRUE,"GENERAL"}</definedName>
    <definedName name="regresd" localSheetId="3" hidden="1">{"TAB1",#N/A,TRUE,"GENERAL";"TAB2",#N/A,TRUE,"GENERAL";"TAB3",#N/A,TRUE,"GENERAL";"TAB4",#N/A,TRUE,"GENERAL";"TAB5",#N/A,TRUE,"GENERAL"}</definedName>
    <definedName name="regresd" hidden="1">{"TAB1",#N/A,TRUE,"GENERAL";"TAB2",#N/A,TRUE,"GENERAL";"TAB3",#N/A,TRUE,"GENERAL";"TAB4",#N/A,TRUE,"GENERAL";"TAB5",#N/A,TRUE,"GENERAL"}</definedName>
    <definedName name="regthio" localSheetId="13" hidden="1">{"TAB1",#N/A,TRUE,"GENERAL";"TAB2",#N/A,TRUE,"GENERAL";"TAB3",#N/A,TRUE,"GENERAL";"TAB4",#N/A,TRUE,"GENERAL";"TAB5",#N/A,TRUE,"GENERAL"}</definedName>
    <definedName name="regthio" localSheetId="15" hidden="1">{"TAB1",#N/A,TRUE,"GENERAL";"TAB2",#N/A,TRUE,"GENERAL";"TAB3",#N/A,TRUE,"GENERAL";"TAB4",#N/A,TRUE,"GENERAL";"TAB5",#N/A,TRUE,"GENERAL"}</definedName>
    <definedName name="regthio" localSheetId="12" hidden="1">{"TAB1",#N/A,TRUE,"GENERAL";"TAB2",#N/A,TRUE,"GENERAL";"TAB3",#N/A,TRUE,"GENERAL";"TAB4",#N/A,TRUE,"GENERAL";"TAB5",#N/A,TRUE,"GENERAL"}</definedName>
    <definedName name="regthio" localSheetId="3" hidden="1">{"TAB1",#N/A,TRUE,"GENERAL";"TAB2",#N/A,TRUE,"GENERAL";"TAB3",#N/A,TRUE,"GENERAL";"TAB4",#N/A,TRUE,"GENERAL";"TAB5",#N/A,TRUE,"GENERAL"}</definedName>
    <definedName name="regthio" hidden="1">{"TAB1",#N/A,TRUE,"GENERAL";"TAB2",#N/A,TRUE,"GENERAL";"TAB3",#N/A,TRUE,"GENERAL";"TAB4",#N/A,TRUE,"GENERAL";"TAB5",#N/A,TRUE,"GENERAL"}</definedName>
    <definedName name="REGULAR">'[177]ESTADO VÍA-CRIT.TECNICO'!XFC1&gt;2.5</definedName>
    <definedName name="REICIO" localSheetId="13">'AIU '!ERR</definedName>
    <definedName name="REICIO" localSheetId="15">'AIU  (2)'!ERR</definedName>
    <definedName name="REICIO" localSheetId="12">'Analisis Mano Obra'!ERR</definedName>
    <definedName name="REICIO">[0]!ERR</definedName>
    <definedName name="REICIO_10">#N/A</definedName>
    <definedName name="REICIO_3">#N/A</definedName>
    <definedName name="REICIO_4">#N/A</definedName>
    <definedName name="REICIO_5">#N/A</definedName>
    <definedName name="REICIO_6">#N/A</definedName>
    <definedName name="REICIO_7">#N/A</definedName>
    <definedName name="REICIO_8">#N/A</definedName>
    <definedName name="REICIO_9">#N/A</definedName>
    <definedName name="Reimbursement">"Reembolso"</definedName>
    <definedName name="reinicio" localSheetId="13">'AIU '!ERR</definedName>
    <definedName name="reinicio" localSheetId="15">'AIU  (2)'!ERR</definedName>
    <definedName name="reinicio" localSheetId="12">'Analisis Mano Obra'!ERR</definedName>
    <definedName name="reinicio">[0]!ERR</definedName>
    <definedName name="reinicio_10">#N/A</definedName>
    <definedName name="reinicio_3">#N/A</definedName>
    <definedName name="reinicio_4">#N/A</definedName>
    <definedName name="reinicio_5">#N/A</definedName>
    <definedName name="reinicio_6">#N/A</definedName>
    <definedName name="reinicio_7">#N/A</definedName>
    <definedName name="reinicio_8">#N/A</definedName>
    <definedName name="reinicio_9">#N/A</definedName>
    <definedName name="REJHE" localSheetId="13" hidden="1">{"via1",#N/A,TRUE,"general";"via2",#N/A,TRUE,"general";"via3",#N/A,TRUE,"general"}</definedName>
    <definedName name="REJHE" localSheetId="15" hidden="1">{"via1",#N/A,TRUE,"general";"via2",#N/A,TRUE,"general";"via3",#N/A,TRUE,"general"}</definedName>
    <definedName name="REJHE" localSheetId="12" hidden="1">{"via1",#N/A,TRUE,"general";"via2",#N/A,TRUE,"general";"via3",#N/A,TRUE,"general"}</definedName>
    <definedName name="REJHE" localSheetId="3" hidden="1">{"via1",#N/A,TRUE,"general";"via2",#N/A,TRUE,"general";"via3",#N/A,TRUE,"general"}</definedName>
    <definedName name="REJHE" hidden="1">{"via1",#N/A,TRUE,"general";"via2",#N/A,TRUE,"general";"via3",#N/A,TRUE,"general"}</definedName>
    <definedName name="Rejilla_Piso_2">#REF!</definedName>
    <definedName name="Rejilla_Piso_2_11">#REF!</definedName>
    <definedName name="Rejilla_Piso_3">#REF!</definedName>
    <definedName name="Rejilla_Piso_3_11">#REF!</definedName>
    <definedName name="REJISOS2TOT">#REF!</definedName>
    <definedName name="REJISOS2TOT_11">#REF!</definedName>
    <definedName name="rell" localSheetId="13">#REF!</definedName>
    <definedName name="rell" localSheetId="15">#REF!</definedName>
    <definedName name="rell">#REF!</definedName>
    <definedName name="relle">#REF!</definedName>
    <definedName name="RELLENO">#REF!</definedName>
    <definedName name="RELLENO_11">#REF!</definedName>
    <definedName name="RELLENOALUV">#REF!</definedName>
    <definedName name="RELLENOALUV_11">#REF!</definedName>
    <definedName name="remanentes">'[44]Reservas de Petróleo'!$A$2,'[44]Reservas de Petróleo'!$A$1,'[44]Reservas de Petróleo'!$D$4,'[44]Reservas de Petróleo'!$H$1:$H$65536</definedName>
    <definedName name="REMATE" localSheetId="13">#REF!</definedName>
    <definedName name="REMATE" localSheetId="15">#REF!</definedName>
    <definedName name="REMATE">#REF!</definedName>
    <definedName name="REMATE_11" localSheetId="13">#REF!</definedName>
    <definedName name="REMATE_11" localSheetId="15">#REF!</definedName>
    <definedName name="REMATE_11">#REF!</definedName>
    <definedName name="remb">'[28]330.1'!$H$52</definedName>
    <definedName name="rendimiento" localSheetId="13">#REF!</definedName>
    <definedName name="rendimiento" localSheetId="15">#REF!</definedName>
    <definedName name="rendimiento">#REF!</definedName>
    <definedName name="RENDIMIENTO____CARGA" localSheetId="13">#REF!</definedName>
    <definedName name="RENDIMIENTO____CARGA" localSheetId="15">#REF!</definedName>
    <definedName name="RENDIMIENTO____CARGA">#REF!</definedName>
    <definedName name="repello" localSheetId="13">#REF!</definedName>
    <definedName name="repello" localSheetId="15">#REF!</definedName>
    <definedName name="repello">#REF!</definedName>
    <definedName name="replanteo">#REF!</definedName>
    <definedName name="REPXXX" localSheetId="13">#REF!</definedName>
    <definedName name="REPXXX" localSheetId="15">#REF!</definedName>
    <definedName name="REPXXX">#REF!</definedName>
    <definedName name="Requerimiento">#REF!</definedName>
    <definedName name="Requerimientos">#REF!</definedName>
    <definedName name="rer" localSheetId="13" hidden="1">{"via1",#N/A,TRUE,"general";"via2",#N/A,TRUE,"general";"via3",#N/A,TRUE,"general"}</definedName>
    <definedName name="rer" localSheetId="15" hidden="1">{"via1",#N/A,TRUE,"general";"via2",#N/A,TRUE,"general";"via3",#N/A,TRUE,"general"}</definedName>
    <definedName name="rer" localSheetId="12" hidden="1">{"via1",#N/A,TRUE,"general";"via2",#N/A,TRUE,"general";"via3",#N/A,TRUE,"general"}</definedName>
    <definedName name="rer" localSheetId="3" hidden="1">{"via1",#N/A,TRUE,"general";"via2",#N/A,TRUE,"general";"via3",#N/A,TRUE,"general"}</definedName>
    <definedName name="rer" hidden="1">{"via1",#N/A,TRUE,"general";"via2",#N/A,TRUE,"general";"via3",#N/A,TRUE,"general"}</definedName>
    <definedName name="rererw" localSheetId="13" hidden="1">{"TAB1",#N/A,TRUE,"GENERAL";"TAB2",#N/A,TRUE,"GENERAL";"TAB3",#N/A,TRUE,"GENERAL";"TAB4",#N/A,TRUE,"GENERAL";"TAB5",#N/A,TRUE,"GENERAL"}</definedName>
    <definedName name="rererw" localSheetId="15" hidden="1">{"TAB1",#N/A,TRUE,"GENERAL";"TAB2",#N/A,TRUE,"GENERAL";"TAB3",#N/A,TRUE,"GENERAL";"TAB4",#N/A,TRUE,"GENERAL";"TAB5",#N/A,TRUE,"GENERAL"}</definedName>
    <definedName name="rererw" localSheetId="12" hidden="1">{"TAB1",#N/A,TRUE,"GENERAL";"TAB2",#N/A,TRUE,"GENERAL";"TAB3",#N/A,TRUE,"GENERAL";"TAB4",#N/A,TRUE,"GENERAL";"TAB5",#N/A,TRUE,"GENERAL"}</definedName>
    <definedName name="rererw" localSheetId="3" hidden="1">{"TAB1",#N/A,TRUE,"GENERAL";"TAB2",#N/A,TRUE,"GENERAL";"TAB3",#N/A,TRUE,"GENERAL";"TAB4",#N/A,TRUE,"GENERAL";"TAB5",#N/A,TRUE,"GENERAL"}</definedName>
    <definedName name="rererw" hidden="1">{"TAB1",#N/A,TRUE,"GENERAL";"TAB2",#N/A,TRUE,"GENERAL";"TAB3",#N/A,TRUE,"GENERAL";"TAB4",#N/A,TRUE,"GENERAL";"TAB5",#N/A,TRUE,"GENERAL"}</definedName>
    <definedName name="rerg" localSheetId="13" hidden="1">{"TAB1",#N/A,TRUE,"GENERAL";"TAB2",#N/A,TRUE,"GENERAL";"TAB3",#N/A,TRUE,"GENERAL";"TAB4",#N/A,TRUE,"GENERAL";"TAB5",#N/A,TRUE,"GENERAL"}</definedName>
    <definedName name="rerg" localSheetId="15" hidden="1">{"TAB1",#N/A,TRUE,"GENERAL";"TAB2",#N/A,TRUE,"GENERAL";"TAB3",#N/A,TRUE,"GENERAL";"TAB4",#N/A,TRUE,"GENERAL";"TAB5",#N/A,TRUE,"GENERAL"}</definedName>
    <definedName name="rerg" localSheetId="12" hidden="1">{"TAB1",#N/A,TRUE,"GENERAL";"TAB2",#N/A,TRUE,"GENERAL";"TAB3",#N/A,TRUE,"GENERAL";"TAB4",#N/A,TRUE,"GENERAL";"TAB5",#N/A,TRUE,"GENERAL"}</definedName>
    <definedName name="rerg" localSheetId="3" hidden="1">{"TAB1",#N/A,TRUE,"GENERAL";"TAB2",#N/A,TRUE,"GENERAL";"TAB3",#N/A,TRUE,"GENERAL";"TAB4",#N/A,TRUE,"GENERAL";"TAB5",#N/A,TRUE,"GENERAL"}</definedName>
    <definedName name="rerg" hidden="1">{"TAB1",#N/A,TRUE,"GENERAL";"TAB2",#N/A,TRUE,"GENERAL";"TAB3",#N/A,TRUE,"GENERAL";"TAB4",#N/A,TRUE,"GENERAL";"TAB5",#N/A,TRUE,"GENERAL"}</definedName>
    <definedName name="rerrrrw" localSheetId="13" hidden="1">{"TAB1",#N/A,TRUE,"GENERAL";"TAB2",#N/A,TRUE,"GENERAL";"TAB3",#N/A,TRUE,"GENERAL";"TAB4",#N/A,TRUE,"GENERAL";"TAB5",#N/A,TRUE,"GENERAL"}</definedName>
    <definedName name="rerrrrw" localSheetId="15" hidden="1">{"TAB1",#N/A,TRUE,"GENERAL";"TAB2",#N/A,TRUE,"GENERAL";"TAB3",#N/A,TRUE,"GENERAL";"TAB4",#N/A,TRUE,"GENERAL";"TAB5",#N/A,TRUE,"GENERAL"}</definedName>
    <definedName name="rerrrrw" localSheetId="12" hidden="1">{"TAB1",#N/A,TRUE,"GENERAL";"TAB2",#N/A,TRUE,"GENERAL";"TAB3",#N/A,TRUE,"GENERAL";"TAB4",#N/A,TRUE,"GENERAL";"TAB5",#N/A,TRUE,"GENERAL"}</definedName>
    <definedName name="rerrrrw" localSheetId="3" hidden="1">{"TAB1",#N/A,TRUE,"GENERAL";"TAB2",#N/A,TRUE,"GENERAL";"TAB3",#N/A,TRUE,"GENERAL";"TAB4",#N/A,TRUE,"GENERAL";"TAB5",#N/A,TRUE,"GENERAL"}</definedName>
    <definedName name="rerrrrw" hidden="1">{"TAB1",#N/A,TRUE,"GENERAL";"TAB2",#N/A,TRUE,"GENERAL";"TAB3",#N/A,TRUE,"GENERAL";"TAB4",#N/A,TRUE,"GENERAL";"TAB5",#N/A,TRUE,"GENERAL"}</definedName>
    <definedName name="RES" localSheetId="13">#REF!</definedName>
    <definedName name="RES" localSheetId="15">#REF!</definedName>
    <definedName name="RES">#REF!</definedName>
    <definedName name="residente">'[73]GENERALIDADES '!$E$9</definedName>
    <definedName name="Resistividad" localSheetId="13">#REF!</definedName>
    <definedName name="Resistividad" localSheetId="15">#REF!</definedName>
    <definedName name="Resistividad">#REF!</definedName>
    <definedName name="RESU" localSheetId="13">#REF!</definedName>
    <definedName name="RESU" localSheetId="15">#REF!</definedName>
    <definedName name="RESU">#REF!</definedName>
    <definedName name="resu8" localSheetId="13">[10]!resu8</definedName>
    <definedName name="resu8" localSheetId="15">[10]!resu8</definedName>
    <definedName name="resu8" localSheetId="9">[10]!resu8</definedName>
    <definedName name="resu8" localSheetId="4">[10]!resu8</definedName>
    <definedName name="resu8">[10]!resu8</definedName>
    <definedName name="resufi" localSheetId="13">#REF!</definedName>
    <definedName name="resufi" localSheetId="15">#REF!</definedName>
    <definedName name="resufi">#REF!</definedName>
    <definedName name="resufi1" localSheetId="13">#REF!</definedName>
    <definedName name="resufi1" localSheetId="15">#REF!</definedName>
    <definedName name="resufi1">#REF!</definedName>
    <definedName name="RESUM" localSheetId="13">'[140]1'!#REF!</definedName>
    <definedName name="RESUM" localSheetId="15">'[140]1'!#REF!</definedName>
    <definedName name="RESUM">'[140]1'!#REF!</definedName>
    <definedName name="resum2" localSheetId="13">'[178]PU (2)'!#REF!</definedName>
    <definedName name="resum2" localSheetId="15">'[178]PU (2)'!#REF!</definedName>
    <definedName name="resum2">'[178]PU (2)'!#REF!</definedName>
    <definedName name="resumen" localSheetId="13">#REF!</definedName>
    <definedName name="resumen" localSheetId="15">#REF!</definedName>
    <definedName name="resumen">#REF!</definedName>
    <definedName name="resumen_final" localSheetId="13">#REF!</definedName>
    <definedName name="resumen_final" localSheetId="15">#REF!</definedName>
    <definedName name="resumen_final">#REF!</definedName>
    <definedName name="resumen_final1" localSheetId="13">#REF!</definedName>
    <definedName name="resumen_final1" localSheetId="15">#REF!</definedName>
    <definedName name="resumen_final1">#REF!</definedName>
    <definedName name="Retenc">[61]BASES!$E$31</definedName>
    <definedName name="retiroarbol" localSheetId="13">#REF!</definedName>
    <definedName name="retiroarbol" localSheetId="15">#REF!</definedName>
    <definedName name="retiroarbol">#REF!</definedName>
    <definedName name="retirocorte" localSheetId="13">#REF!</definedName>
    <definedName name="retirocorte" localSheetId="15">#REF!</definedName>
    <definedName name="retirocorte">#REF!</definedName>
    <definedName name="RETIROTOT" localSheetId="13">#REF!</definedName>
    <definedName name="RETIROTOT" localSheetId="15">#REF!</definedName>
    <definedName name="RETIROTOT">#REF!</definedName>
    <definedName name="RETIROTOT_11">#REF!</definedName>
    <definedName name="Retro_Komatzu_PC200_5_y__6">#REF!</definedName>
    <definedName name="Retro_Komatzu_PC200_5_y__6_11">#REF!</definedName>
    <definedName name="Retro_Masey_Ferguson_HD_86">#REF!</definedName>
    <definedName name="Retro_Masey_Ferguson_HD_86_11">#REF!</definedName>
    <definedName name="RETROEXCAVADORA_JD_510" localSheetId="13">#REF!</definedName>
    <definedName name="RETROEXCAVADORA_JD_510" localSheetId="15">#REF!</definedName>
    <definedName name="RETROEXCAVADORA_JD_510">#REF!</definedName>
    <definedName name="RETTRE" localSheetId="13" hidden="1">{"via1",#N/A,TRUE,"general";"via2",#N/A,TRUE,"general";"via3",#N/A,TRUE,"general"}</definedName>
    <definedName name="RETTRE" localSheetId="15" hidden="1">{"via1",#N/A,TRUE,"general";"via2",#N/A,TRUE,"general";"via3",#N/A,TRUE,"general"}</definedName>
    <definedName name="RETTRE" localSheetId="12" hidden="1">{"via1",#N/A,TRUE,"general";"via2",#N/A,TRUE,"general";"via3",#N/A,TRUE,"general"}</definedName>
    <definedName name="RETTRE" localSheetId="3" hidden="1">{"via1",#N/A,TRUE,"general";"via2",#N/A,TRUE,"general";"via3",#N/A,TRUE,"general"}</definedName>
    <definedName name="RETTRE" hidden="1">{"via1",#N/A,TRUE,"general";"via2",#N/A,TRUE,"general";"via3",#N/A,TRUE,"general"}</definedName>
    <definedName name="rety" localSheetId="13" hidden="1">{"TAB1",#N/A,TRUE,"GENERAL";"TAB2",#N/A,TRUE,"GENERAL";"TAB3",#N/A,TRUE,"GENERAL";"TAB4",#N/A,TRUE,"GENERAL";"TAB5",#N/A,TRUE,"GENERAL"}</definedName>
    <definedName name="rety" localSheetId="15" hidden="1">{"TAB1",#N/A,TRUE,"GENERAL";"TAB2",#N/A,TRUE,"GENERAL";"TAB3",#N/A,TRUE,"GENERAL";"TAB4",#N/A,TRUE,"GENERAL";"TAB5",#N/A,TRUE,"GENERAL"}</definedName>
    <definedName name="rety" localSheetId="12" hidden="1">{"TAB1",#N/A,TRUE,"GENERAL";"TAB2",#N/A,TRUE,"GENERAL";"TAB3",#N/A,TRUE,"GENERAL";"TAB4",#N/A,TRUE,"GENERAL";"TAB5",#N/A,TRUE,"GENERAL"}</definedName>
    <definedName name="rety" localSheetId="3" hidden="1">{"TAB1",#N/A,TRUE,"GENERAL";"TAB2",#N/A,TRUE,"GENERAL";"TAB3",#N/A,TRUE,"GENERAL";"TAB4",#N/A,TRUE,"GENERAL";"TAB5",#N/A,TRUE,"GENERAL"}</definedName>
    <definedName name="rety" hidden="1">{"TAB1",#N/A,TRUE,"GENERAL";"TAB2",#N/A,TRUE,"GENERAL";"TAB3",#N/A,TRUE,"GENERAL";"TAB4",#N/A,TRUE,"GENERAL";"TAB5",#N/A,TRUE,"GENERAL"}</definedName>
    <definedName name="REVEST_ESP_ITEM">[52]Presupuesto!#REF!</definedName>
    <definedName name="rewfreg" localSheetId="13" hidden="1">{"via1",#N/A,TRUE,"general";"via2",#N/A,TRUE,"general";"via3",#N/A,TRUE,"general"}</definedName>
    <definedName name="rewfreg" localSheetId="15" hidden="1">{"via1",#N/A,TRUE,"general";"via2",#N/A,TRUE,"general";"via3",#N/A,TRUE,"general"}</definedName>
    <definedName name="rewfreg" localSheetId="12" hidden="1">{"via1",#N/A,TRUE,"general";"via2",#N/A,TRUE,"general";"via3",#N/A,TRUE,"general"}</definedName>
    <definedName name="rewfreg" localSheetId="3" hidden="1">{"via1",#N/A,TRUE,"general";"via2",#N/A,TRUE,"general";"via3",#N/A,TRUE,"general"}</definedName>
    <definedName name="rewfreg" hidden="1">{"via1",#N/A,TRUE,"general";"via2",#N/A,TRUE,"general";"via3",#N/A,TRUE,"general"}</definedName>
    <definedName name="rewr" localSheetId="13" hidden="1">{"via1",#N/A,TRUE,"general";"via2",#N/A,TRUE,"general";"via3",#N/A,TRUE,"general"}</definedName>
    <definedName name="rewr" localSheetId="15" hidden="1">{"via1",#N/A,TRUE,"general";"via2",#N/A,TRUE,"general";"via3",#N/A,TRUE,"general"}</definedName>
    <definedName name="rewr" localSheetId="12" hidden="1">{"via1",#N/A,TRUE,"general";"via2",#N/A,TRUE,"general";"via3",#N/A,TRUE,"general"}</definedName>
    <definedName name="rewr" localSheetId="3" hidden="1">{"via1",#N/A,TRUE,"general";"via2",#N/A,TRUE,"general";"via3",#N/A,TRUE,"general"}</definedName>
    <definedName name="rewr" hidden="1">{"via1",#N/A,TRUE,"general";"via2",#N/A,TRUE,"general";"via3",#N/A,TRUE,"general"}</definedName>
    <definedName name="REWWER" localSheetId="13" hidden="1">{"TAB1",#N/A,TRUE,"GENERAL";"TAB2",#N/A,TRUE,"GENERAL";"TAB3",#N/A,TRUE,"GENERAL";"TAB4",#N/A,TRUE,"GENERAL";"TAB5",#N/A,TRUE,"GENERAL"}</definedName>
    <definedName name="REWWER" localSheetId="15" hidden="1">{"TAB1",#N/A,TRUE,"GENERAL";"TAB2",#N/A,TRUE,"GENERAL";"TAB3",#N/A,TRUE,"GENERAL";"TAB4",#N/A,TRUE,"GENERAL";"TAB5",#N/A,TRUE,"GENERAL"}</definedName>
    <definedName name="REWWER" localSheetId="12" hidden="1">{"TAB1",#N/A,TRUE,"GENERAL";"TAB2",#N/A,TRUE,"GENERAL";"TAB3",#N/A,TRUE,"GENERAL";"TAB4",#N/A,TRUE,"GENERAL";"TAB5",#N/A,TRUE,"GENERAL"}</definedName>
    <definedName name="REWWER" localSheetId="3" hidden="1">{"TAB1",#N/A,TRUE,"GENERAL";"TAB2",#N/A,TRUE,"GENERAL";"TAB3",#N/A,TRUE,"GENERAL";"TAB4",#N/A,TRUE,"GENERAL";"TAB5",#N/A,TRUE,"GENERAL"}</definedName>
    <definedName name="REWWER" hidden="1">{"TAB1",#N/A,TRUE,"GENERAL";"TAB2",#N/A,TRUE,"GENERAL";"TAB3",#N/A,TRUE,"GENERAL";"TAB4",#N/A,TRUE,"GENERAL";"TAB5",#N/A,TRUE,"GENERAL"}</definedName>
    <definedName name="reyepoi" localSheetId="13" hidden="1">{"TAB1",#N/A,TRUE,"GENERAL";"TAB2",#N/A,TRUE,"GENERAL";"TAB3",#N/A,TRUE,"GENERAL";"TAB4",#N/A,TRUE,"GENERAL";"TAB5",#N/A,TRUE,"GENERAL"}</definedName>
    <definedName name="reyepoi" localSheetId="15" hidden="1">{"TAB1",#N/A,TRUE,"GENERAL";"TAB2",#N/A,TRUE,"GENERAL";"TAB3",#N/A,TRUE,"GENERAL";"TAB4",#N/A,TRUE,"GENERAL";"TAB5",#N/A,TRUE,"GENERAL"}</definedName>
    <definedName name="reyepoi" localSheetId="12" hidden="1">{"TAB1",#N/A,TRUE,"GENERAL";"TAB2",#N/A,TRUE,"GENERAL";"TAB3",#N/A,TRUE,"GENERAL";"TAB4",#N/A,TRUE,"GENERAL";"TAB5",#N/A,TRUE,"GENERAL"}</definedName>
    <definedName name="reyepoi" localSheetId="3" hidden="1">{"TAB1",#N/A,TRUE,"GENERAL";"TAB2",#N/A,TRUE,"GENERAL";"TAB3",#N/A,TRUE,"GENERAL";"TAB4",#N/A,TRUE,"GENERAL";"TAB5",#N/A,TRUE,"GENERAL"}</definedName>
    <definedName name="reyepoi" hidden="1">{"TAB1",#N/A,TRUE,"GENERAL";"TAB2",#N/A,TRUE,"GENERAL";"TAB3",#N/A,TRUE,"GENERAL";"TAB4",#N/A,TRUE,"GENERAL";"TAB5",#N/A,TRUE,"GENERAL"}</definedName>
    <definedName name="reyety" localSheetId="13" hidden="1">{"via1",#N/A,TRUE,"general";"via2",#N/A,TRUE,"general";"via3",#N/A,TRUE,"general"}</definedName>
    <definedName name="reyety" localSheetId="15" hidden="1">{"via1",#N/A,TRUE,"general";"via2",#N/A,TRUE,"general";"via3",#N/A,TRUE,"general"}</definedName>
    <definedName name="reyety" localSheetId="12" hidden="1">{"via1",#N/A,TRUE,"general";"via2",#N/A,TRUE,"general";"via3",#N/A,TRUE,"general"}</definedName>
    <definedName name="reyety" localSheetId="3" hidden="1">{"via1",#N/A,TRUE,"general";"via2",#N/A,TRUE,"general";"via3",#N/A,TRUE,"general"}</definedName>
    <definedName name="reyety" hidden="1">{"via1",#N/A,TRUE,"general";"via2",#N/A,TRUE,"general";"via3",#N/A,TRUE,"general"}</definedName>
    <definedName name="reyty" localSheetId="13" hidden="1">{"via1",#N/A,TRUE,"general";"via2",#N/A,TRUE,"general";"via3",#N/A,TRUE,"general"}</definedName>
    <definedName name="reyty" localSheetId="15" hidden="1">{"via1",#N/A,TRUE,"general";"via2",#N/A,TRUE,"general";"via3",#N/A,TRUE,"general"}</definedName>
    <definedName name="reyty" localSheetId="12" hidden="1">{"via1",#N/A,TRUE,"general";"via2",#N/A,TRUE,"general";"via3",#N/A,TRUE,"general"}</definedName>
    <definedName name="reyty" localSheetId="3" hidden="1">{"via1",#N/A,TRUE,"general";"via2",#N/A,TRUE,"general";"via3",#N/A,TRUE,"general"}</definedName>
    <definedName name="reyty" hidden="1">{"via1",#N/A,TRUE,"general";"via2",#N/A,TRUE,"general";"via3",#N/A,TRUE,"general"}</definedName>
    <definedName name="reyyt" localSheetId="13" hidden="1">{"via1",#N/A,TRUE,"general";"via2",#N/A,TRUE,"general";"via3",#N/A,TRUE,"general"}</definedName>
    <definedName name="reyyt" localSheetId="15" hidden="1">{"via1",#N/A,TRUE,"general";"via2",#N/A,TRUE,"general";"via3",#N/A,TRUE,"general"}</definedName>
    <definedName name="reyyt" localSheetId="12" hidden="1">{"via1",#N/A,TRUE,"general";"via2",#N/A,TRUE,"general";"via3",#N/A,TRUE,"general"}</definedName>
    <definedName name="reyyt" localSheetId="3" hidden="1">{"via1",#N/A,TRUE,"general";"via2",#N/A,TRUE,"general";"via3",#N/A,TRUE,"general"}</definedName>
    <definedName name="reyyt" hidden="1">{"via1",#N/A,TRUE,"general";"via2",#N/A,TRUE,"general";"via3",#N/A,TRUE,"general"}</definedName>
    <definedName name="rfhnhjyu" localSheetId="13" hidden="1">{"TAB1",#N/A,TRUE,"GENERAL";"TAB2",#N/A,TRUE,"GENERAL";"TAB3",#N/A,TRUE,"GENERAL";"TAB4",#N/A,TRUE,"GENERAL";"TAB5",#N/A,TRUE,"GENERAL"}</definedName>
    <definedName name="rfhnhjyu" localSheetId="15" hidden="1">{"TAB1",#N/A,TRUE,"GENERAL";"TAB2",#N/A,TRUE,"GENERAL";"TAB3",#N/A,TRUE,"GENERAL";"TAB4",#N/A,TRUE,"GENERAL";"TAB5",#N/A,TRUE,"GENERAL"}</definedName>
    <definedName name="rfhnhjyu" localSheetId="12" hidden="1">{"TAB1",#N/A,TRUE,"GENERAL";"TAB2",#N/A,TRUE,"GENERAL";"TAB3",#N/A,TRUE,"GENERAL";"TAB4",#N/A,TRUE,"GENERAL";"TAB5",#N/A,TRUE,"GENERAL"}</definedName>
    <definedName name="rfhnhjyu" localSheetId="3" hidden="1">{"TAB1",#N/A,TRUE,"GENERAL";"TAB2",#N/A,TRUE,"GENERAL";"TAB3",#N/A,TRUE,"GENERAL";"TAB4",#N/A,TRUE,"GENERAL";"TAB5",#N/A,TRUE,"GENERAL"}</definedName>
    <definedName name="rfhnhjyu" hidden="1">{"TAB1",#N/A,TRUE,"GENERAL";"TAB2",#N/A,TRUE,"GENERAL";"TAB3",#N/A,TRUE,"GENERAL";"TAB4",#N/A,TRUE,"GENERAL";"TAB5",#N/A,TRUE,"GENERAL"}</definedName>
    <definedName name="rfref" localSheetId="13">#REF!</definedName>
    <definedName name="rfref" localSheetId="15">#REF!</definedName>
    <definedName name="rfref">#REF!</definedName>
    <definedName name="rfrf" localSheetId="13" hidden="1">{"via1",#N/A,TRUE,"general";"via2",#N/A,TRUE,"general";"via3",#N/A,TRUE,"general"}</definedName>
    <definedName name="rfrf" localSheetId="15" hidden="1">{"via1",#N/A,TRUE,"general";"via2",#N/A,TRUE,"general";"via3",#N/A,TRUE,"general"}</definedName>
    <definedName name="rfrf" localSheetId="12" hidden="1">{"via1",#N/A,TRUE,"general";"via2",#N/A,TRUE,"general";"via3",#N/A,TRUE,"general"}</definedName>
    <definedName name="rfrf" localSheetId="3" hidden="1">{"via1",#N/A,TRUE,"general";"via2",#N/A,TRUE,"general";"via3",#N/A,TRUE,"general"}</definedName>
    <definedName name="rfrf" hidden="1">{"via1",#N/A,TRUE,"general";"via2",#N/A,TRUE,"general";"via3",#N/A,TRUE,"general"}</definedName>
    <definedName name="RFV" localSheetId="13">#REF!</definedName>
    <definedName name="RFV" localSheetId="15">#REF!</definedName>
    <definedName name="RFV">#REF!</definedName>
    <definedName name="RG" localSheetId="13">#REF!</definedName>
    <definedName name="RG" localSheetId="15">#REF!</definedName>
    <definedName name="RG">#REF!</definedName>
    <definedName name="rge" localSheetId="13" hidden="1">{"via1",#N/A,TRUE,"general";"via2",#N/A,TRUE,"general";"via3",#N/A,TRUE,"general"}</definedName>
    <definedName name="rge" localSheetId="15" hidden="1">{"via1",#N/A,TRUE,"general";"via2",#N/A,TRUE,"general";"via3",#N/A,TRUE,"general"}</definedName>
    <definedName name="rge" localSheetId="12" hidden="1">{"via1",#N/A,TRUE,"general";"via2",#N/A,TRUE,"general";"via3",#N/A,TRUE,"general"}</definedName>
    <definedName name="rge" localSheetId="3" hidden="1">{"via1",#N/A,TRUE,"general";"via2",#N/A,TRUE,"general";"via3",#N/A,TRUE,"general"}</definedName>
    <definedName name="rge" hidden="1">{"via1",#N/A,TRUE,"general";"via2",#N/A,TRUE,"general";"via3",#N/A,TRUE,"general"}</definedName>
    <definedName name="rgegg" localSheetId="13" hidden="1">{"via1",#N/A,TRUE,"general";"via2",#N/A,TRUE,"general";"via3",#N/A,TRUE,"general"}</definedName>
    <definedName name="rgegg" localSheetId="15" hidden="1">{"via1",#N/A,TRUE,"general";"via2",#N/A,TRUE,"general";"via3",#N/A,TRUE,"general"}</definedName>
    <definedName name="rgegg" localSheetId="12" hidden="1">{"via1",#N/A,TRUE,"general";"via2",#N/A,TRUE,"general";"via3",#N/A,TRUE,"general"}</definedName>
    <definedName name="rgegg" localSheetId="3" hidden="1">{"via1",#N/A,TRUE,"general";"via2",#N/A,TRUE,"general";"via3",#N/A,TRUE,"general"}</definedName>
    <definedName name="rgegg" hidden="1">{"via1",#N/A,TRUE,"general";"via2",#N/A,TRUE,"general";"via3",#N/A,TRUE,"general"}</definedName>
    <definedName name="rhh" localSheetId="13" hidden="1">{"TAB1",#N/A,TRUE,"GENERAL";"TAB2",#N/A,TRUE,"GENERAL";"TAB3",#N/A,TRUE,"GENERAL";"TAB4",#N/A,TRUE,"GENERAL";"TAB5",#N/A,TRUE,"GENERAL"}</definedName>
    <definedName name="rhh" localSheetId="15" hidden="1">{"TAB1",#N/A,TRUE,"GENERAL";"TAB2",#N/A,TRUE,"GENERAL";"TAB3",#N/A,TRUE,"GENERAL";"TAB4",#N/A,TRUE,"GENERAL";"TAB5",#N/A,TRUE,"GENERAL"}</definedName>
    <definedName name="rhh" localSheetId="12" hidden="1">{"TAB1",#N/A,TRUE,"GENERAL";"TAB2",#N/A,TRUE,"GENERAL";"TAB3",#N/A,TRUE,"GENERAL";"TAB4",#N/A,TRUE,"GENERAL";"TAB5",#N/A,TRUE,"GENERAL"}</definedName>
    <definedName name="rhh" localSheetId="3" hidden="1">{"TAB1",#N/A,TRUE,"GENERAL";"TAB2",#N/A,TRUE,"GENERAL";"TAB3",#N/A,TRUE,"GENERAL";"TAB4",#N/A,TRUE,"GENERAL";"TAB5",#N/A,TRUE,"GENERAL"}</definedName>
    <definedName name="rhh" hidden="1">{"TAB1",#N/A,TRUE,"GENERAL";"TAB2",#N/A,TRUE,"GENERAL";"TAB3",#N/A,TRUE,"GENERAL";"TAB4",#N/A,TRUE,"GENERAL";"TAB5",#N/A,TRUE,"GENERAL"}</definedName>
    <definedName name="rhrtd" localSheetId="13" hidden="1">{"TAB1",#N/A,TRUE,"GENERAL";"TAB2",#N/A,TRUE,"GENERAL";"TAB3",#N/A,TRUE,"GENERAL";"TAB4",#N/A,TRUE,"GENERAL";"TAB5",#N/A,TRUE,"GENERAL"}</definedName>
    <definedName name="rhrtd" localSheetId="15" hidden="1">{"TAB1",#N/A,TRUE,"GENERAL";"TAB2",#N/A,TRUE,"GENERAL";"TAB3",#N/A,TRUE,"GENERAL";"TAB4",#N/A,TRUE,"GENERAL";"TAB5",#N/A,TRUE,"GENERAL"}</definedName>
    <definedName name="rhrtd" localSheetId="12" hidden="1">{"TAB1",#N/A,TRUE,"GENERAL";"TAB2",#N/A,TRUE,"GENERAL";"TAB3",#N/A,TRUE,"GENERAL";"TAB4",#N/A,TRUE,"GENERAL";"TAB5",#N/A,TRUE,"GENERAL"}</definedName>
    <definedName name="rhrtd" localSheetId="3" hidden="1">{"TAB1",#N/A,TRUE,"GENERAL";"TAB2",#N/A,TRUE,"GENERAL";"TAB3",#N/A,TRUE,"GENERAL";"TAB4",#N/A,TRUE,"GENERAL";"TAB5",#N/A,TRUE,"GENERAL"}</definedName>
    <definedName name="rhrtd" hidden="1">{"TAB1",#N/A,TRUE,"GENERAL";"TAB2",#N/A,TRUE,"GENERAL";"TAB3",#N/A,TRUE,"GENERAL";"TAB4",#N/A,TRUE,"GENERAL";"TAB5",#N/A,TRUE,"GENERAL"}</definedName>
    <definedName name="rhtry" localSheetId="13" hidden="1">{"TAB1",#N/A,TRUE,"GENERAL";"TAB2",#N/A,TRUE,"GENERAL";"TAB3",#N/A,TRUE,"GENERAL";"TAB4",#N/A,TRUE,"GENERAL";"TAB5",#N/A,TRUE,"GENERAL"}</definedName>
    <definedName name="rhtry" localSheetId="15" hidden="1">{"TAB1",#N/A,TRUE,"GENERAL";"TAB2",#N/A,TRUE,"GENERAL";"TAB3",#N/A,TRUE,"GENERAL";"TAB4",#N/A,TRUE,"GENERAL";"TAB5",#N/A,TRUE,"GENERAL"}</definedName>
    <definedName name="rhtry" localSheetId="12" hidden="1">{"TAB1",#N/A,TRUE,"GENERAL";"TAB2",#N/A,TRUE,"GENERAL";"TAB3",#N/A,TRUE,"GENERAL";"TAB4",#N/A,TRUE,"GENERAL";"TAB5",#N/A,TRUE,"GENERAL"}</definedName>
    <definedName name="rhtry" localSheetId="3" hidden="1">{"TAB1",#N/A,TRUE,"GENERAL";"TAB2",#N/A,TRUE,"GENERAL";"TAB3",#N/A,TRUE,"GENERAL";"TAB4",#N/A,TRUE,"GENERAL";"TAB5",#N/A,TRUE,"GENERAL"}</definedName>
    <definedName name="rhtry" hidden="1">{"TAB1",#N/A,TRUE,"GENERAL";"TAB2",#N/A,TRUE,"GENERAL";"TAB3",#N/A,TRUE,"GENERAL";"TAB4",#N/A,TRUE,"GENERAL";"TAB5",#N/A,TRUE,"GENERAL"}</definedName>
    <definedName name="RICARDO" localSheetId="13">#REF!,#REF!,#REF!,#REF!,#REF!,#REF!,#REF!,#REF!,#REF!</definedName>
    <definedName name="RICARDO" localSheetId="15">#REF!,#REF!,#REF!,#REF!,#REF!,#REF!,#REF!,#REF!,#REF!</definedName>
    <definedName name="RICARDO" localSheetId="12">#REF!,#REF!,#REF!,#REF!,#REF!,#REF!,#REF!,#REF!,#REF!</definedName>
    <definedName name="RICARDO">#REF!,#REF!,#REF!,#REF!,#REF!,#REF!,#REF!,#REF!,#REF!</definedName>
    <definedName name="RICO" localSheetId="13">IF([0]!Loan_Amount*[0]!Interest_Rate*[0]!Loan_Years*[0]!Loan_Start&gt;0,1,0)</definedName>
    <definedName name="RICO" localSheetId="15">IF([0]!Loan_Amount*[0]!Interest_Rate*[0]!Loan_Years*[0]!Loan_Start&gt;0,1,0)</definedName>
    <definedName name="RICO" localSheetId="12">IF([0]!Loan_Amount*[0]!Interest_Rate*[0]!Loan_Years*[0]!Loan_Start&gt;0,1,0)</definedName>
    <definedName name="RICO">IF([0]!Loan_Amount*[0]!Interest_Rate*[0]!Loan_Years*[0]!Loan_Start&gt;0,1,0)</definedName>
    <definedName name="RID" localSheetId="13">[179]Ingenieria!#REF!</definedName>
    <definedName name="RID" localSheetId="15">[179]Ingenieria!#REF!</definedName>
    <definedName name="RID" localSheetId="12">[179]Ingenieria!#REF!</definedName>
    <definedName name="RID">[179]Ingenieria!#REF!</definedName>
    <definedName name="RIEL" localSheetId="13">#REF!</definedName>
    <definedName name="RIEL" localSheetId="15">#REF!</definedName>
    <definedName name="RIEL" localSheetId="12">#REF!</definedName>
    <definedName name="RIEL">#REF!</definedName>
    <definedName name="RIEL_11" localSheetId="13">#REF!</definedName>
    <definedName name="RIEL_11" localSheetId="15">#REF!</definedName>
    <definedName name="RIEL_11" localSheetId="12">#REF!</definedName>
    <definedName name="RIEL_11">#REF!</definedName>
    <definedName name="Rieles_para_pavimento_0_15x0_20" localSheetId="13">#REF!</definedName>
    <definedName name="Rieles_para_pavimento_0_15x0_20" localSheetId="15">#REF!</definedName>
    <definedName name="Rieles_para_pavimento_0_15x0_20">#REF!</definedName>
    <definedName name="Rieles_para_pavimento_0_15x0_20_11">#REF!</definedName>
    <definedName name="RISP" localSheetId="13">'[3]7422CW00'!#REF!</definedName>
    <definedName name="RISP" localSheetId="15">'[3]7422CW00'!#REF!</definedName>
    <definedName name="RISP">'[3]7422CW00'!#REF!</definedName>
    <definedName name="rj" localSheetId="13" hidden="1">{"TAB1",#N/A,TRUE,"GENERAL";"TAB2",#N/A,TRUE,"GENERAL";"TAB3",#N/A,TRUE,"GENERAL";"TAB4",#N/A,TRUE,"GENERAL";"TAB5",#N/A,TRUE,"GENERAL"}</definedName>
    <definedName name="rj" localSheetId="15" hidden="1">{"TAB1",#N/A,TRUE,"GENERAL";"TAB2",#N/A,TRUE,"GENERAL";"TAB3",#N/A,TRUE,"GENERAL";"TAB4",#N/A,TRUE,"GENERAL";"TAB5",#N/A,TRUE,"GENERAL"}</definedName>
    <definedName name="rj" localSheetId="12" hidden="1">{"TAB1",#N/A,TRUE,"GENERAL";"TAB2",#N/A,TRUE,"GENERAL";"TAB3",#N/A,TRUE,"GENERAL";"TAB4",#N/A,TRUE,"GENERAL";"TAB5",#N/A,TRUE,"GENERAL"}</definedName>
    <definedName name="rj" localSheetId="3" hidden="1">{"TAB1",#N/A,TRUE,"GENERAL";"TAB2",#N/A,TRUE,"GENERAL";"TAB3",#N/A,TRUE,"GENERAL";"TAB4",#N/A,TRUE,"GENERAL";"TAB5",#N/A,TRUE,"GENERAL"}</definedName>
    <definedName name="rj" hidden="1">{"TAB1",#N/A,TRUE,"GENERAL";"TAB2",#N/A,TRUE,"GENERAL";"TAB3",#N/A,TRUE,"GENERAL";"TAB4",#N/A,TRUE,"GENERAL";"TAB5",#N/A,TRUE,"GENERAL"}</definedName>
    <definedName name="rjjth" localSheetId="13" hidden="1">{"TAB1",#N/A,TRUE,"GENERAL";"TAB2",#N/A,TRUE,"GENERAL";"TAB3",#N/A,TRUE,"GENERAL";"TAB4",#N/A,TRUE,"GENERAL";"TAB5",#N/A,TRUE,"GENERAL"}</definedName>
    <definedName name="rjjth" localSheetId="15" hidden="1">{"TAB1",#N/A,TRUE,"GENERAL";"TAB2",#N/A,TRUE,"GENERAL";"TAB3",#N/A,TRUE,"GENERAL";"TAB4",#N/A,TRUE,"GENERAL";"TAB5",#N/A,TRUE,"GENERAL"}</definedName>
    <definedName name="rjjth" localSheetId="12" hidden="1">{"TAB1",#N/A,TRUE,"GENERAL";"TAB2",#N/A,TRUE,"GENERAL";"TAB3",#N/A,TRUE,"GENERAL";"TAB4",#N/A,TRUE,"GENERAL";"TAB5",#N/A,TRUE,"GENERAL"}</definedName>
    <definedName name="rjjth" localSheetId="3" hidden="1">{"TAB1",#N/A,TRUE,"GENERAL";"TAB2",#N/A,TRUE,"GENERAL";"TAB3",#N/A,TRUE,"GENERAL";"TAB4",#N/A,TRUE,"GENERAL";"TAB5",#N/A,TRUE,"GENERAL"}</definedName>
    <definedName name="rjjth" hidden="1">{"TAB1",#N/A,TRUE,"GENERAL";"TAB2",#N/A,TRUE,"GENERAL";"TAB3",#N/A,TRUE,"GENERAL";"TAB4",#N/A,TRUE,"GENERAL";"TAB5",#N/A,TRUE,"GENERAL"}</definedName>
    <definedName name="rjy" localSheetId="13" hidden="1">{"via1",#N/A,TRUE,"general";"via2",#N/A,TRUE,"general";"via3",#N/A,TRUE,"general"}</definedName>
    <definedName name="rjy" localSheetId="15" hidden="1">{"via1",#N/A,TRUE,"general";"via2",#N/A,TRUE,"general";"via3",#N/A,TRUE,"general"}</definedName>
    <definedName name="rjy" localSheetId="12" hidden="1">{"via1",#N/A,TRUE,"general";"via2",#N/A,TRUE,"general";"via3",#N/A,TRUE,"general"}</definedName>
    <definedName name="rjy" localSheetId="3" hidden="1">{"via1",#N/A,TRUE,"general";"via2",#N/A,TRUE,"general";"via3",#N/A,TRUE,"general"}</definedName>
    <definedName name="rjy" hidden="1">{"via1",#N/A,TRUE,"general";"via2",#N/A,TRUE,"general";"via3",#N/A,TRUE,"general"}</definedName>
    <definedName name="rkjyk" localSheetId="13" hidden="1">{"TAB1",#N/A,TRUE,"GENERAL";"TAB2",#N/A,TRUE,"GENERAL";"TAB3",#N/A,TRUE,"GENERAL";"TAB4",#N/A,TRUE,"GENERAL";"TAB5",#N/A,TRUE,"GENERAL"}</definedName>
    <definedName name="rkjyk" localSheetId="15" hidden="1">{"TAB1",#N/A,TRUE,"GENERAL";"TAB2",#N/A,TRUE,"GENERAL";"TAB3",#N/A,TRUE,"GENERAL";"TAB4",#N/A,TRUE,"GENERAL";"TAB5",#N/A,TRUE,"GENERAL"}</definedName>
    <definedName name="rkjyk" localSheetId="12" hidden="1">{"TAB1",#N/A,TRUE,"GENERAL";"TAB2",#N/A,TRUE,"GENERAL";"TAB3",#N/A,TRUE,"GENERAL";"TAB4",#N/A,TRUE,"GENERAL";"TAB5",#N/A,TRUE,"GENERAL"}</definedName>
    <definedName name="rkjyk" localSheetId="3" hidden="1">{"TAB1",#N/A,TRUE,"GENERAL";"TAB2",#N/A,TRUE,"GENERAL";"TAB3",#N/A,TRUE,"GENERAL";"TAB4",#N/A,TRUE,"GENERAL";"TAB5",#N/A,TRUE,"GENERAL"}</definedName>
    <definedName name="rkjyk" hidden="1">{"TAB1",#N/A,TRUE,"GENERAL";"TAB2",#N/A,TRUE,"GENERAL";"TAB3",#N/A,TRUE,"GENERAL";"TAB4",#N/A,TRUE,"GENERAL";"TAB5",#N/A,TRUE,"GENERAL"}</definedName>
    <definedName name="rkru" localSheetId="13" hidden="1">{"via1",#N/A,TRUE,"general";"via2",#N/A,TRUE,"general";"via3",#N/A,TRUE,"general"}</definedName>
    <definedName name="rkru" localSheetId="15" hidden="1">{"via1",#N/A,TRUE,"general";"via2",#N/A,TRUE,"general";"via3",#N/A,TRUE,"general"}</definedName>
    <definedName name="rkru" localSheetId="12" hidden="1">{"via1",#N/A,TRUE,"general";"via2",#N/A,TRUE,"general";"via3",#N/A,TRUE,"general"}</definedName>
    <definedName name="rkru" localSheetId="3" hidden="1">{"via1",#N/A,TRUE,"general";"via2",#N/A,TRUE,"general";"via3",#N/A,TRUE,"general"}</definedName>
    <definedName name="rkru" hidden="1">{"via1",#N/A,TRUE,"general";"via2",#N/A,TRUE,"general";"via3",#N/A,TRUE,"general"}</definedName>
    <definedName name="rky" localSheetId="13" hidden="1">{"TAB1",#N/A,TRUE,"GENERAL";"TAB2",#N/A,TRUE,"GENERAL";"TAB3",#N/A,TRUE,"GENERAL";"TAB4",#N/A,TRUE,"GENERAL";"TAB5",#N/A,TRUE,"GENERAL"}</definedName>
    <definedName name="rky" localSheetId="15" hidden="1">{"TAB1",#N/A,TRUE,"GENERAL";"TAB2",#N/A,TRUE,"GENERAL";"TAB3",#N/A,TRUE,"GENERAL";"TAB4",#N/A,TRUE,"GENERAL";"TAB5",#N/A,TRUE,"GENERAL"}</definedName>
    <definedName name="rky" localSheetId="12" hidden="1">{"TAB1",#N/A,TRUE,"GENERAL";"TAB2",#N/A,TRUE,"GENERAL";"TAB3",#N/A,TRUE,"GENERAL";"TAB4",#N/A,TRUE,"GENERAL";"TAB5",#N/A,TRUE,"GENERAL"}</definedName>
    <definedName name="rky" localSheetId="3" hidden="1">{"TAB1",#N/A,TRUE,"GENERAL";"TAB2",#N/A,TRUE,"GENERAL";"TAB3",#N/A,TRUE,"GENERAL";"TAB4",#N/A,TRUE,"GENERAL";"TAB5",#N/A,TRUE,"GENERAL"}</definedName>
    <definedName name="rky" hidden="1">{"TAB1",#N/A,TRUE,"GENERAL";"TAB2",#N/A,TRUE,"GENERAL";"TAB3",#N/A,TRUE,"GENERAL";"TAB4",#N/A,TRUE,"GENERAL";"TAB5",#N/A,TRUE,"GENERAL"}</definedName>
    <definedName name="rl">#REF!</definedName>
    <definedName name="rlo">#REF!</definedName>
    <definedName name="rm">#REF!</definedName>
    <definedName name="rnf">[88]Datos!$D$12</definedName>
    <definedName name="rñ" localSheetId="13">#REF!</definedName>
    <definedName name="rñ" localSheetId="15">#REF!</definedName>
    <definedName name="rñ">#REF!</definedName>
    <definedName name="Ro" localSheetId="13">#REF!,#REF!,#REF!</definedName>
    <definedName name="Ro" localSheetId="15">#REF!,#REF!,#REF!</definedName>
    <definedName name="Ro" localSheetId="12">#REF!,#REF!,#REF!</definedName>
    <definedName name="Ro">#REF!,#REF!,#REF!</definedName>
    <definedName name="ROCA_MUERTA" localSheetId="13">#REF!</definedName>
    <definedName name="ROCA_MUERTA" localSheetId="15">#REF!</definedName>
    <definedName name="ROCA_MUERTA">#REF!</definedName>
    <definedName name="rr" localSheetId="13">'AIU '!ERR</definedName>
    <definedName name="rr" localSheetId="15">'AIU  (2)'!ERR</definedName>
    <definedName name="rr" localSheetId="12">'Analisis Mano Obra'!ERR</definedName>
    <definedName name="rr">[0]!ERR</definedName>
    <definedName name="rr_10">#N/A</definedName>
    <definedName name="rr_3">#N/A</definedName>
    <definedName name="rr_4">#N/A</definedName>
    <definedName name="rr_5">#N/A</definedName>
    <definedName name="rr_6">#N/A</definedName>
    <definedName name="rr_7">#N/A</definedName>
    <definedName name="rr_8">#N/A</definedName>
    <definedName name="rr_9">#N/A</definedName>
    <definedName name="rrr" localSheetId="13" hidden="1">{"via1",#N/A,TRUE,"general";"via2",#N/A,TRUE,"general";"via3",#N/A,TRUE,"general"}</definedName>
    <definedName name="rrr" localSheetId="15" hidden="1">{"via1",#N/A,TRUE,"general";"via2",#N/A,TRUE,"general";"via3",#N/A,TRUE,"general"}</definedName>
    <definedName name="rrr" localSheetId="12" hidden="1">{"via1",#N/A,TRUE,"general";"via2",#N/A,TRUE,"general";"via3",#N/A,TRUE,"general"}</definedName>
    <definedName name="rrr" localSheetId="3" hidden="1">{"via1",#N/A,TRUE,"general";"via2",#N/A,TRUE,"general";"via3",#N/A,TRUE,"general"}</definedName>
    <definedName name="rrr" hidden="1">{"via1",#N/A,TRUE,"general";"via2",#N/A,TRUE,"general";"via3",#N/A,TRUE,"general"}</definedName>
    <definedName name="rrrr">'[180]Form5 _Pág_ 1'!#REF!</definedName>
    <definedName name="rrrrrb" localSheetId="13" hidden="1">{"via1",#N/A,TRUE,"general";"via2",#N/A,TRUE,"general";"via3",#N/A,TRUE,"general"}</definedName>
    <definedName name="rrrrrb" localSheetId="15" hidden="1">{"via1",#N/A,TRUE,"general";"via2",#N/A,TRUE,"general";"via3",#N/A,TRUE,"general"}</definedName>
    <definedName name="rrrrrb" localSheetId="12" hidden="1">{"via1",#N/A,TRUE,"general";"via2",#N/A,TRUE,"general";"via3",#N/A,TRUE,"general"}</definedName>
    <definedName name="rrrrrb" localSheetId="3" hidden="1">{"via1",#N/A,TRUE,"general";"via2",#N/A,TRUE,"general";"via3",#N/A,TRUE,"general"}</definedName>
    <definedName name="rrrrrb" hidden="1">{"via1",#N/A,TRUE,"general";"via2",#N/A,TRUE,"general";"via3",#N/A,TRUE,"general"}</definedName>
    <definedName name="rrrrrrre" localSheetId="13" hidden="1">{"TAB1",#N/A,TRUE,"GENERAL";"TAB2",#N/A,TRUE,"GENERAL";"TAB3",#N/A,TRUE,"GENERAL";"TAB4",#N/A,TRUE,"GENERAL";"TAB5",#N/A,TRUE,"GENERAL"}</definedName>
    <definedName name="rrrrrrre" localSheetId="15" hidden="1">{"TAB1",#N/A,TRUE,"GENERAL";"TAB2",#N/A,TRUE,"GENERAL";"TAB3",#N/A,TRUE,"GENERAL";"TAB4",#N/A,TRUE,"GENERAL";"TAB5",#N/A,TRUE,"GENERAL"}</definedName>
    <definedName name="rrrrrrre" localSheetId="12" hidden="1">{"TAB1",#N/A,TRUE,"GENERAL";"TAB2",#N/A,TRUE,"GENERAL";"TAB3",#N/A,TRUE,"GENERAL";"TAB4",#N/A,TRUE,"GENERAL";"TAB5",#N/A,TRUE,"GENERAL"}</definedName>
    <definedName name="rrrrrrre" localSheetId="3" hidden="1">{"TAB1",#N/A,TRUE,"GENERAL";"TAB2",#N/A,TRUE,"GENERAL";"TAB3",#N/A,TRUE,"GENERAL";"TAB4",#N/A,TRUE,"GENERAL";"TAB5",#N/A,TRUE,"GENERAL"}</definedName>
    <definedName name="rrrrrrre" hidden="1">{"TAB1",#N/A,TRUE,"GENERAL";"TAB2",#N/A,TRUE,"GENERAL";"TAB3",#N/A,TRUE,"GENERAL";"TAB4",#N/A,TRUE,"GENERAL";"TAB5",#N/A,TRUE,"GENERAL"}</definedName>
    <definedName name="rrrrt" localSheetId="13" hidden="1">{"via1",#N/A,TRUE,"general";"via2",#N/A,TRUE,"general";"via3",#N/A,TRUE,"general"}</definedName>
    <definedName name="rrrrt" localSheetId="15" hidden="1">{"via1",#N/A,TRUE,"general";"via2",#N/A,TRUE,"general";"via3",#N/A,TRUE,"general"}</definedName>
    <definedName name="rrrrt" localSheetId="12" hidden="1">{"via1",#N/A,TRUE,"general";"via2",#N/A,TRUE,"general";"via3",#N/A,TRUE,"general"}</definedName>
    <definedName name="rrrrt" localSheetId="3" hidden="1">{"via1",#N/A,TRUE,"general";"via2",#N/A,TRUE,"general";"via3",#N/A,TRUE,"general"}</definedName>
    <definedName name="rrrrt" hidden="1">{"via1",#N/A,TRUE,"general";"via2",#N/A,TRUE,"general";"via3",#N/A,TRUE,"general"}</definedName>
    <definedName name="Rs" localSheetId="13">#REF!</definedName>
    <definedName name="Rs" localSheetId="15">#REF!</definedName>
    <definedName name="Rs">#REF!</definedName>
    <definedName name="rsdgsd5" localSheetId="13" hidden="1">{"TAB1",#N/A,TRUE,"GENERAL";"TAB2",#N/A,TRUE,"GENERAL";"TAB3",#N/A,TRUE,"GENERAL";"TAB4",#N/A,TRUE,"GENERAL";"TAB5",#N/A,TRUE,"GENERAL"}</definedName>
    <definedName name="rsdgsd5" localSheetId="15" hidden="1">{"TAB1",#N/A,TRUE,"GENERAL";"TAB2",#N/A,TRUE,"GENERAL";"TAB3",#N/A,TRUE,"GENERAL";"TAB4",#N/A,TRUE,"GENERAL";"TAB5",#N/A,TRUE,"GENERAL"}</definedName>
    <definedName name="rsdgsd5" localSheetId="12" hidden="1">{"TAB1",#N/A,TRUE,"GENERAL";"TAB2",#N/A,TRUE,"GENERAL";"TAB3",#N/A,TRUE,"GENERAL";"TAB4",#N/A,TRUE,"GENERAL";"TAB5",#N/A,TRUE,"GENERAL"}</definedName>
    <definedName name="rsdgsd5" localSheetId="3" hidden="1">{"TAB1",#N/A,TRUE,"GENERAL";"TAB2",#N/A,TRUE,"GENERAL";"TAB3",#N/A,TRUE,"GENERAL";"TAB4",#N/A,TRUE,"GENERAL";"TAB5",#N/A,TRUE,"GENERAL"}</definedName>
    <definedName name="rsdgsd5" hidden="1">{"TAB1",#N/A,TRUE,"GENERAL";"TAB2",#N/A,TRUE,"GENERAL";"TAB3",#N/A,TRUE,"GENERAL";"TAB4",#N/A,TRUE,"GENERAL";"TAB5",#N/A,TRUE,"GENERAL"}</definedName>
    <definedName name="RSS" localSheetId="13">#REF!</definedName>
    <definedName name="RSS" localSheetId="15">#REF!</definedName>
    <definedName name="RSS">#REF!</definedName>
    <definedName name="rt" localSheetId="13" hidden="1">{"TAB1",#N/A,TRUE,"GENERAL";"TAB2",#N/A,TRUE,"GENERAL";"TAB3",#N/A,TRUE,"GENERAL";"TAB4",#N/A,TRUE,"GENERAL";"TAB5",#N/A,TRUE,"GENERAL"}</definedName>
    <definedName name="rt" localSheetId="15" hidden="1">{"TAB1",#N/A,TRUE,"GENERAL";"TAB2",#N/A,TRUE,"GENERAL";"TAB3",#N/A,TRUE,"GENERAL";"TAB4",#N/A,TRUE,"GENERAL";"TAB5",#N/A,TRUE,"GENERAL"}</definedName>
    <definedName name="rt" localSheetId="12" hidden="1">{"TAB1",#N/A,TRUE,"GENERAL";"TAB2",#N/A,TRUE,"GENERAL";"TAB3",#N/A,TRUE,"GENERAL";"TAB4",#N/A,TRUE,"GENERAL";"TAB5",#N/A,TRUE,"GENERAL"}</definedName>
    <definedName name="rt" localSheetId="3" hidden="1">{"TAB1",#N/A,TRUE,"GENERAL";"TAB2",#N/A,TRUE,"GENERAL";"TAB3",#N/A,TRUE,"GENERAL";"TAB4",#N/A,TRUE,"GENERAL";"TAB5",#N/A,TRUE,"GENERAL"}</definedName>
    <definedName name="rt" hidden="1">{"TAB1",#N/A,TRUE,"GENERAL";"TAB2",#N/A,TRUE,"GENERAL";"TAB3",#N/A,TRUE,"GENERAL";"TAB4",#N/A,TRUE,"GENERAL";"TAB5",#N/A,TRUE,"GENERAL"}</definedName>
    <definedName name="rte" localSheetId="13" hidden="1">{"TAB1",#N/A,TRUE,"GENERAL";"TAB2",#N/A,TRUE,"GENERAL";"TAB3",#N/A,TRUE,"GENERAL";"TAB4",#N/A,TRUE,"GENERAL";"TAB5",#N/A,TRUE,"GENERAL"}</definedName>
    <definedName name="rte" localSheetId="15" hidden="1">{"TAB1",#N/A,TRUE,"GENERAL";"TAB2",#N/A,TRUE,"GENERAL";"TAB3",#N/A,TRUE,"GENERAL";"TAB4",#N/A,TRUE,"GENERAL";"TAB5",#N/A,TRUE,"GENERAL"}</definedName>
    <definedName name="rte" localSheetId="12" hidden="1">{"TAB1",#N/A,TRUE,"GENERAL";"TAB2",#N/A,TRUE,"GENERAL";"TAB3",#N/A,TRUE,"GENERAL";"TAB4",#N/A,TRUE,"GENERAL";"TAB5",#N/A,TRUE,"GENERAL"}</definedName>
    <definedName name="rte" localSheetId="3" hidden="1">{"TAB1",#N/A,TRUE,"GENERAL";"TAB2",#N/A,TRUE,"GENERAL";"TAB3",#N/A,TRUE,"GENERAL";"TAB4",#N/A,TRUE,"GENERAL";"TAB5",#N/A,TRUE,"GENERAL"}</definedName>
    <definedName name="rte" hidden="1">{"TAB1",#N/A,TRUE,"GENERAL";"TAB2",#N/A,TRUE,"GENERAL";"TAB3",#N/A,TRUE,"GENERAL";"TAB4",#N/A,TRUE,"GENERAL";"TAB5",#N/A,TRUE,"GENERAL"}</definedName>
    <definedName name="rteg" localSheetId="13" hidden="1">{"via1",#N/A,TRUE,"general";"via2",#N/A,TRUE,"general";"via3",#N/A,TRUE,"general"}</definedName>
    <definedName name="rteg" localSheetId="15" hidden="1">{"via1",#N/A,TRUE,"general";"via2",#N/A,TRUE,"general";"via3",#N/A,TRUE,"general"}</definedName>
    <definedName name="rteg" localSheetId="12" hidden="1">{"via1",#N/A,TRUE,"general";"via2",#N/A,TRUE,"general";"via3",#N/A,TRUE,"general"}</definedName>
    <definedName name="rteg" localSheetId="3" hidden="1">{"via1",#N/A,TRUE,"general";"via2",#N/A,TRUE,"general";"via3",#N/A,TRUE,"general"}</definedName>
    <definedName name="rteg" hidden="1">{"via1",#N/A,TRUE,"general";"via2",#N/A,TRUE,"general";"via3",#N/A,TRUE,"general"}</definedName>
    <definedName name="rtert" localSheetId="13" hidden="1">{"TAB1",#N/A,TRUE,"GENERAL";"TAB2",#N/A,TRUE,"GENERAL";"TAB3",#N/A,TRUE,"GENERAL";"TAB4",#N/A,TRUE,"GENERAL";"TAB5",#N/A,TRUE,"GENERAL"}</definedName>
    <definedName name="rtert" localSheetId="15" hidden="1">{"TAB1",#N/A,TRUE,"GENERAL";"TAB2",#N/A,TRUE,"GENERAL";"TAB3",#N/A,TRUE,"GENERAL";"TAB4",#N/A,TRUE,"GENERAL";"TAB5",#N/A,TRUE,"GENERAL"}</definedName>
    <definedName name="rtert" localSheetId="12" hidden="1">{"TAB1",#N/A,TRUE,"GENERAL";"TAB2",#N/A,TRUE,"GENERAL";"TAB3",#N/A,TRUE,"GENERAL";"TAB4",#N/A,TRUE,"GENERAL";"TAB5",#N/A,TRUE,"GENERAL"}</definedName>
    <definedName name="rtert" localSheetId="3" hidden="1">{"TAB1",#N/A,TRUE,"GENERAL";"TAB2",#N/A,TRUE,"GENERAL";"TAB3",#N/A,TRUE,"GENERAL";"TAB4",#N/A,TRUE,"GENERAL";"TAB5",#N/A,TRUE,"GENERAL"}</definedName>
    <definedName name="rtert" hidden="1">{"TAB1",#N/A,TRUE,"GENERAL";"TAB2",#N/A,TRUE,"GENERAL";"TAB3",#N/A,TRUE,"GENERAL";"TAB4",#N/A,TRUE,"GENERAL";"TAB5",#N/A,TRUE,"GENERAL"}</definedName>
    <definedName name="rtes" localSheetId="13" hidden="1">{"via1",#N/A,TRUE,"general";"via2",#N/A,TRUE,"general";"via3",#N/A,TRUE,"general"}</definedName>
    <definedName name="rtes" localSheetId="15" hidden="1">{"via1",#N/A,TRUE,"general";"via2",#N/A,TRUE,"general";"via3",#N/A,TRUE,"general"}</definedName>
    <definedName name="rtes" localSheetId="12" hidden="1">{"via1",#N/A,TRUE,"general";"via2",#N/A,TRUE,"general";"via3",#N/A,TRUE,"general"}</definedName>
    <definedName name="rtes" localSheetId="3" hidden="1">{"via1",#N/A,TRUE,"general";"via2",#N/A,TRUE,"general";"via3",#N/A,TRUE,"general"}</definedName>
    <definedName name="rtes" hidden="1">{"via1",#N/A,TRUE,"general";"via2",#N/A,TRUE,"general";"via3",#N/A,TRUE,"general"}</definedName>
    <definedName name="rtewth" localSheetId="13" hidden="1">{"TAB1",#N/A,TRUE,"GENERAL";"TAB2",#N/A,TRUE,"GENERAL";"TAB3",#N/A,TRUE,"GENERAL";"TAB4",#N/A,TRUE,"GENERAL";"TAB5",#N/A,TRUE,"GENERAL"}</definedName>
    <definedName name="rtewth" localSheetId="15" hidden="1">{"TAB1",#N/A,TRUE,"GENERAL";"TAB2",#N/A,TRUE,"GENERAL";"TAB3",#N/A,TRUE,"GENERAL";"TAB4",#N/A,TRUE,"GENERAL";"TAB5",#N/A,TRUE,"GENERAL"}</definedName>
    <definedName name="rtewth" localSheetId="12" hidden="1">{"TAB1",#N/A,TRUE,"GENERAL";"TAB2",#N/A,TRUE,"GENERAL";"TAB3",#N/A,TRUE,"GENERAL";"TAB4",#N/A,TRUE,"GENERAL";"TAB5",#N/A,TRUE,"GENERAL"}</definedName>
    <definedName name="rtewth" localSheetId="3" hidden="1">{"TAB1",#N/A,TRUE,"GENERAL";"TAB2",#N/A,TRUE,"GENERAL";"TAB3",#N/A,TRUE,"GENERAL";"TAB4",#N/A,TRUE,"GENERAL";"TAB5",#N/A,TRUE,"GENERAL"}</definedName>
    <definedName name="rtewth" hidden="1">{"TAB1",#N/A,TRUE,"GENERAL";"TAB2",#N/A,TRUE,"GENERAL";"TAB3",#N/A,TRUE,"GENERAL";"TAB4",#N/A,TRUE,"GENERAL";"TAB5",#N/A,TRUE,"GENERAL"}</definedName>
    <definedName name="rthjtj" localSheetId="13" hidden="1">{"TAB1",#N/A,TRUE,"GENERAL";"TAB2",#N/A,TRUE,"GENERAL";"TAB3",#N/A,TRUE,"GENERAL";"TAB4",#N/A,TRUE,"GENERAL";"TAB5",#N/A,TRUE,"GENERAL"}</definedName>
    <definedName name="rthjtj" localSheetId="15" hidden="1">{"TAB1",#N/A,TRUE,"GENERAL";"TAB2",#N/A,TRUE,"GENERAL";"TAB3",#N/A,TRUE,"GENERAL";"TAB4",#N/A,TRUE,"GENERAL";"TAB5",#N/A,TRUE,"GENERAL"}</definedName>
    <definedName name="rthjtj" localSheetId="12" hidden="1">{"TAB1",#N/A,TRUE,"GENERAL";"TAB2",#N/A,TRUE,"GENERAL";"TAB3",#N/A,TRUE,"GENERAL";"TAB4",#N/A,TRUE,"GENERAL";"TAB5",#N/A,TRUE,"GENERAL"}</definedName>
    <definedName name="rthjtj" localSheetId="3" hidden="1">{"TAB1",#N/A,TRUE,"GENERAL";"TAB2",#N/A,TRUE,"GENERAL";"TAB3",#N/A,TRUE,"GENERAL";"TAB4",#N/A,TRUE,"GENERAL";"TAB5",#N/A,TRUE,"GENERAL"}</definedName>
    <definedName name="rthjtj" hidden="1">{"TAB1",#N/A,TRUE,"GENERAL";"TAB2",#N/A,TRUE,"GENERAL";"TAB3",#N/A,TRUE,"GENERAL";"TAB4",#N/A,TRUE,"GENERAL";"TAB5",#N/A,TRUE,"GENERAL"}</definedName>
    <definedName name="rthrthg" localSheetId="13" hidden="1">{"via1",#N/A,TRUE,"general";"via2",#N/A,TRUE,"general";"via3",#N/A,TRUE,"general"}</definedName>
    <definedName name="rthrthg" localSheetId="15" hidden="1">{"via1",#N/A,TRUE,"general";"via2",#N/A,TRUE,"general";"via3",#N/A,TRUE,"general"}</definedName>
    <definedName name="rthrthg" localSheetId="12" hidden="1">{"via1",#N/A,TRUE,"general";"via2",#N/A,TRUE,"general";"via3",#N/A,TRUE,"general"}</definedName>
    <definedName name="rthrthg" localSheetId="3" hidden="1">{"via1",#N/A,TRUE,"general";"via2",#N/A,TRUE,"general";"via3",#N/A,TRUE,"general"}</definedName>
    <definedName name="rthrthg" hidden="1">{"via1",#N/A,TRUE,"general";"via2",#N/A,TRUE,"general";"via3",#N/A,TRUE,"general"}</definedName>
    <definedName name="rthtrh" localSheetId="13" hidden="1">{"via1",#N/A,TRUE,"general";"via2",#N/A,TRUE,"general";"via3",#N/A,TRUE,"general"}</definedName>
    <definedName name="rthtrh" localSheetId="15" hidden="1">{"via1",#N/A,TRUE,"general";"via2",#N/A,TRUE,"general";"via3",#N/A,TRUE,"general"}</definedName>
    <definedName name="rthtrh" localSheetId="12" hidden="1">{"via1",#N/A,TRUE,"general";"via2",#N/A,TRUE,"general";"via3",#N/A,TRUE,"general"}</definedName>
    <definedName name="rthtrh" localSheetId="3" hidden="1">{"via1",#N/A,TRUE,"general";"via2",#N/A,TRUE,"general";"via3",#N/A,TRUE,"general"}</definedName>
    <definedName name="rthtrh" hidden="1">{"via1",#N/A,TRUE,"general";"via2",#N/A,TRUE,"general";"via3",#N/A,TRUE,"general"}</definedName>
    <definedName name="rtkk" localSheetId="13" hidden="1">{"via1",#N/A,TRUE,"general";"via2",#N/A,TRUE,"general";"via3",#N/A,TRUE,"general"}</definedName>
    <definedName name="rtkk" localSheetId="15" hidden="1">{"via1",#N/A,TRUE,"general";"via2",#N/A,TRUE,"general";"via3",#N/A,TRUE,"general"}</definedName>
    <definedName name="rtkk" localSheetId="12" hidden="1">{"via1",#N/A,TRUE,"general";"via2",#N/A,TRUE,"general";"via3",#N/A,TRUE,"general"}</definedName>
    <definedName name="rtkk" localSheetId="3" hidden="1">{"via1",#N/A,TRUE,"general";"via2",#N/A,TRUE,"general";"via3",#N/A,TRUE,"general"}</definedName>
    <definedName name="rtkk" hidden="1">{"via1",#N/A,TRUE,"general";"via2",#N/A,TRUE,"general";"via3",#N/A,TRUE,"general"}</definedName>
    <definedName name="rttthy" localSheetId="13" hidden="1">{"via1",#N/A,TRUE,"general";"via2",#N/A,TRUE,"general";"via3",#N/A,TRUE,"general"}</definedName>
    <definedName name="rttthy" localSheetId="15" hidden="1">{"via1",#N/A,TRUE,"general";"via2",#N/A,TRUE,"general";"via3",#N/A,TRUE,"general"}</definedName>
    <definedName name="rttthy" localSheetId="12" hidden="1">{"via1",#N/A,TRUE,"general";"via2",#N/A,TRUE,"general";"via3",#N/A,TRUE,"general"}</definedName>
    <definedName name="rttthy" localSheetId="3" hidden="1">{"via1",#N/A,TRUE,"general";"via2",#N/A,TRUE,"general";"via3",#N/A,TRUE,"general"}</definedName>
    <definedName name="rttthy" hidden="1">{"via1",#N/A,TRUE,"general";"via2",#N/A,TRUE,"general";"via3",#N/A,TRUE,"general"}</definedName>
    <definedName name="rtu" localSheetId="13" hidden="1">{"via1",#N/A,TRUE,"general";"via2",#N/A,TRUE,"general";"via3",#N/A,TRUE,"general"}</definedName>
    <definedName name="rtu" localSheetId="15" hidden="1">{"via1",#N/A,TRUE,"general";"via2",#N/A,TRUE,"general";"via3",#N/A,TRUE,"general"}</definedName>
    <definedName name="rtu" localSheetId="12" hidden="1">{"via1",#N/A,TRUE,"general";"via2",#N/A,TRUE,"general";"via3",#N/A,TRUE,"general"}</definedName>
    <definedName name="rtu" localSheetId="3" hidden="1">{"via1",#N/A,TRUE,"general";"via2",#N/A,TRUE,"general";"via3",#N/A,TRUE,"general"}</definedName>
    <definedName name="rtu" hidden="1">{"via1",#N/A,TRUE,"general";"via2",#N/A,TRUE,"general";"via3",#N/A,TRUE,"general"}</definedName>
    <definedName name="rtug" localSheetId="13" hidden="1">{"TAB1",#N/A,TRUE,"GENERAL";"TAB2",#N/A,TRUE,"GENERAL";"TAB3",#N/A,TRUE,"GENERAL";"TAB4",#N/A,TRUE,"GENERAL";"TAB5",#N/A,TRUE,"GENERAL"}</definedName>
    <definedName name="rtug" localSheetId="15" hidden="1">{"TAB1",#N/A,TRUE,"GENERAL";"TAB2",#N/A,TRUE,"GENERAL";"TAB3",#N/A,TRUE,"GENERAL";"TAB4",#N/A,TRUE,"GENERAL";"TAB5",#N/A,TRUE,"GENERAL"}</definedName>
    <definedName name="rtug" localSheetId="12" hidden="1">{"TAB1",#N/A,TRUE,"GENERAL";"TAB2",#N/A,TRUE,"GENERAL";"TAB3",#N/A,TRUE,"GENERAL";"TAB4",#N/A,TRUE,"GENERAL";"TAB5",#N/A,TRUE,"GENERAL"}</definedName>
    <definedName name="rtug" localSheetId="3" hidden="1">{"TAB1",#N/A,TRUE,"GENERAL";"TAB2",#N/A,TRUE,"GENERAL";"TAB3",#N/A,TRUE,"GENERAL";"TAB4",#N/A,TRUE,"GENERAL";"TAB5",#N/A,TRUE,"GENERAL"}</definedName>
    <definedName name="rtug" hidden="1">{"TAB1",#N/A,TRUE,"GENERAL";"TAB2",#N/A,TRUE,"GENERAL";"TAB3",#N/A,TRUE,"GENERAL";"TAB4",#N/A,TRUE,"GENERAL";"TAB5",#N/A,TRUE,"GENERAL"}</definedName>
    <definedName name="rtugsd" localSheetId="13" hidden="1">{"TAB1",#N/A,TRUE,"GENERAL";"TAB2",#N/A,TRUE,"GENERAL";"TAB3",#N/A,TRUE,"GENERAL";"TAB4",#N/A,TRUE,"GENERAL";"TAB5",#N/A,TRUE,"GENERAL"}</definedName>
    <definedName name="rtugsd" localSheetId="15" hidden="1">{"TAB1",#N/A,TRUE,"GENERAL";"TAB2",#N/A,TRUE,"GENERAL";"TAB3",#N/A,TRUE,"GENERAL";"TAB4",#N/A,TRUE,"GENERAL";"TAB5",#N/A,TRUE,"GENERAL"}</definedName>
    <definedName name="rtugsd" localSheetId="12" hidden="1">{"TAB1",#N/A,TRUE,"GENERAL";"TAB2",#N/A,TRUE,"GENERAL";"TAB3",#N/A,TRUE,"GENERAL";"TAB4",#N/A,TRUE,"GENERAL";"TAB5",#N/A,TRUE,"GENERAL"}</definedName>
    <definedName name="rtugsd" localSheetId="3" hidden="1">{"TAB1",#N/A,TRUE,"GENERAL";"TAB2",#N/A,TRUE,"GENERAL";"TAB3",#N/A,TRUE,"GENERAL";"TAB4",#N/A,TRUE,"GENERAL";"TAB5",#N/A,TRUE,"GENERAL"}</definedName>
    <definedName name="rtugsd" hidden="1">{"TAB1",#N/A,TRUE,"GENERAL";"TAB2",#N/A,TRUE,"GENERAL";"TAB3",#N/A,TRUE,"GENERAL";"TAB4",#N/A,TRUE,"GENERAL";"TAB5",#N/A,TRUE,"GENERAL"}</definedName>
    <definedName name="rturtu" localSheetId="13" hidden="1">{"via1",#N/A,TRUE,"general";"via2",#N/A,TRUE,"general";"via3",#N/A,TRUE,"general"}</definedName>
    <definedName name="rturtu" localSheetId="15" hidden="1">{"via1",#N/A,TRUE,"general";"via2",#N/A,TRUE,"general";"via3",#N/A,TRUE,"general"}</definedName>
    <definedName name="rturtu" localSheetId="12" hidden="1">{"via1",#N/A,TRUE,"general";"via2",#N/A,TRUE,"general";"via3",#N/A,TRUE,"general"}</definedName>
    <definedName name="rturtu" localSheetId="3" hidden="1">{"via1",#N/A,TRUE,"general";"via2",#N/A,TRUE,"general";"via3",#N/A,TRUE,"general"}</definedName>
    <definedName name="rturtu" hidden="1">{"via1",#N/A,TRUE,"general";"via2",#N/A,TRUE,"general";"via3",#N/A,TRUE,"general"}</definedName>
    <definedName name="rturu" localSheetId="13" hidden="1">{"via1",#N/A,TRUE,"general";"via2",#N/A,TRUE,"general";"via3",#N/A,TRUE,"general"}</definedName>
    <definedName name="rturu" localSheetId="15" hidden="1">{"via1",#N/A,TRUE,"general";"via2",#N/A,TRUE,"general";"via3",#N/A,TRUE,"general"}</definedName>
    <definedName name="rturu" localSheetId="12" hidden="1">{"via1",#N/A,TRUE,"general";"via2",#N/A,TRUE,"general";"via3",#N/A,TRUE,"general"}</definedName>
    <definedName name="rturu" localSheetId="3" hidden="1">{"via1",#N/A,TRUE,"general";"via2",#N/A,TRUE,"general";"via3",#N/A,TRUE,"general"}</definedName>
    <definedName name="rturu" hidden="1">{"via1",#N/A,TRUE,"general";"via2",#N/A,TRUE,"general";"via3",#N/A,TRUE,"general"}</definedName>
    <definedName name="rtut" localSheetId="13" hidden="1">{"via1",#N/A,TRUE,"general";"via2",#N/A,TRUE,"general";"via3",#N/A,TRUE,"general"}</definedName>
    <definedName name="rtut" localSheetId="15" hidden="1">{"via1",#N/A,TRUE,"general";"via2",#N/A,TRUE,"general";"via3",#N/A,TRUE,"general"}</definedName>
    <definedName name="rtut" localSheetId="12" hidden="1">{"via1",#N/A,TRUE,"general";"via2",#N/A,TRUE,"general";"via3",#N/A,TRUE,"general"}</definedName>
    <definedName name="rtut" localSheetId="3" hidden="1">{"via1",#N/A,TRUE,"general";"via2",#N/A,TRUE,"general";"via3",#N/A,TRUE,"general"}</definedName>
    <definedName name="rtut" hidden="1">{"via1",#N/A,TRUE,"general";"via2",#N/A,TRUE,"general";"via3",#N/A,TRUE,"general"}</definedName>
    <definedName name="rtutru" localSheetId="13" hidden="1">{"via1",#N/A,TRUE,"general";"via2",#N/A,TRUE,"general";"via3",#N/A,TRUE,"general"}</definedName>
    <definedName name="rtutru" localSheetId="15" hidden="1">{"via1",#N/A,TRUE,"general";"via2",#N/A,TRUE,"general";"via3",#N/A,TRUE,"general"}</definedName>
    <definedName name="rtutru" localSheetId="12" hidden="1">{"via1",#N/A,TRUE,"general";"via2",#N/A,TRUE,"general";"via3",#N/A,TRUE,"general"}</definedName>
    <definedName name="rtutru" localSheetId="3" hidden="1">{"via1",#N/A,TRUE,"general";"via2",#N/A,TRUE,"general";"via3",#N/A,TRUE,"general"}</definedName>
    <definedName name="rtutru" hidden="1">{"via1",#N/A,TRUE,"general";"via2",#N/A,TRUE,"general";"via3",#N/A,TRUE,"general"}</definedName>
    <definedName name="rtuy" localSheetId="13" hidden="1">{"via1",#N/A,TRUE,"general";"via2",#N/A,TRUE,"general";"via3",#N/A,TRUE,"general"}</definedName>
    <definedName name="rtuy" localSheetId="15" hidden="1">{"via1",#N/A,TRUE,"general";"via2",#N/A,TRUE,"general";"via3",#N/A,TRUE,"general"}</definedName>
    <definedName name="rtuy" localSheetId="12" hidden="1">{"via1",#N/A,TRUE,"general";"via2",#N/A,TRUE,"general";"via3",#N/A,TRUE,"general"}</definedName>
    <definedName name="rtuy" localSheetId="3" hidden="1">{"via1",#N/A,TRUE,"general";"via2",#N/A,TRUE,"general";"via3",#N/A,TRUE,"general"}</definedName>
    <definedName name="rtuy" hidden="1">{"via1",#N/A,TRUE,"general";"via2",#N/A,TRUE,"general";"via3",#N/A,TRUE,"general"}</definedName>
    <definedName name="rty">#REF!</definedName>
    <definedName name="rtyhr" localSheetId="13" hidden="1">{"TAB1",#N/A,TRUE,"GENERAL";"TAB2",#N/A,TRUE,"GENERAL";"TAB3",#N/A,TRUE,"GENERAL";"TAB4",#N/A,TRUE,"GENERAL";"TAB5",#N/A,TRUE,"GENERAL"}</definedName>
    <definedName name="rtyhr" localSheetId="15" hidden="1">{"TAB1",#N/A,TRUE,"GENERAL";"TAB2",#N/A,TRUE,"GENERAL";"TAB3",#N/A,TRUE,"GENERAL";"TAB4",#N/A,TRUE,"GENERAL";"TAB5",#N/A,TRUE,"GENERAL"}</definedName>
    <definedName name="rtyhr" localSheetId="12" hidden="1">{"TAB1",#N/A,TRUE,"GENERAL";"TAB2",#N/A,TRUE,"GENERAL";"TAB3",#N/A,TRUE,"GENERAL";"TAB4",#N/A,TRUE,"GENERAL";"TAB5",#N/A,TRUE,"GENERAL"}</definedName>
    <definedName name="rtyhr" localSheetId="3" hidden="1">{"TAB1",#N/A,TRUE,"GENERAL";"TAB2",#N/A,TRUE,"GENERAL";"TAB3",#N/A,TRUE,"GENERAL";"TAB4",#N/A,TRUE,"GENERAL";"TAB5",#N/A,TRUE,"GENERAL"}</definedName>
    <definedName name="rtyhr" hidden="1">{"TAB1",#N/A,TRUE,"GENERAL";"TAB2",#N/A,TRUE,"GENERAL";"TAB3",#N/A,TRUE,"GENERAL";"TAB4",#N/A,TRUE,"GENERAL";"TAB5",#N/A,TRUE,"GENERAL"}</definedName>
    <definedName name="rtym" localSheetId="13" hidden="1">{"via1",#N/A,TRUE,"general";"via2",#N/A,TRUE,"general";"via3",#N/A,TRUE,"general"}</definedName>
    <definedName name="rtym" localSheetId="15" hidden="1">{"via1",#N/A,TRUE,"general";"via2",#N/A,TRUE,"general";"via3",#N/A,TRUE,"general"}</definedName>
    <definedName name="rtym" localSheetId="12" hidden="1">{"via1",#N/A,TRUE,"general";"via2",#N/A,TRUE,"general";"via3",#N/A,TRUE,"general"}</definedName>
    <definedName name="rtym" localSheetId="3" hidden="1">{"via1",#N/A,TRUE,"general";"via2",#N/A,TRUE,"general";"via3",#N/A,TRUE,"general"}</definedName>
    <definedName name="rtym" hidden="1">{"via1",#N/A,TRUE,"general";"via2",#N/A,TRUE,"general";"via3",#N/A,TRUE,"general"}</definedName>
    <definedName name="rtyrey" localSheetId="13" hidden="1">{"TAB1",#N/A,TRUE,"GENERAL";"TAB2",#N/A,TRUE,"GENERAL";"TAB3",#N/A,TRUE,"GENERAL";"TAB4",#N/A,TRUE,"GENERAL";"TAB5",#N/A,TRUE,"GENERAL"}</definedName>
    <definedName name="rtyrey" localSheetId="15" hidden="1">{"TAB1",#N/A,TRUE,"GENERAL";"TAB2",#N/A,TRUE,"GENERAL";"TAB3",#N/A,TRUE,"GENERAL";"TAB4",#N/A,TRUE,"GENERAL";"TAB5",#N/A,TRUE,"GENERAL"}</definedName>
    <definedName name="rtyrey" localSheetId="12" hidden="1">{"TAB1",#N/A,TRUE,"GENERAL";"TAB2",#N/A,TRUE,"GENERAL";"TAB3",#N/A,TRUE,"GENERAL";"TAB4",#N/A,TRUE,"GENERAL";"TAB5",#N/A,TRUE,"GENERAL"}</definedName>
    <definedName name="rtyrey" localSheetId="3" hidden="1">{"TAB1",#N/A,TRUE,"GENERAL";"TAB2",#N/A,TRUE,"GENERAL";"TAB3",#N/A,TRUE,"GENERAL";"TAB4",#N/A,TRUE,"GENERAL";"TAB5",#N/A,TRUE,"GENERAL"}</definedName>
    <definedName name="rtyrey" hidden="1">{"TAB1",#N/A,TRUE,"GENERAL";"TAB2",#N/A,TRUE,"GENERAL";"TAB3",#N/A,TRUE,"GENERAL";"TAB4",#N/A,TRUE,"GENERAL";"TAB5",#N/A,TRUE,"GENERAL"}</definedName>
    <definedName name="rtyrh" localSheetId="13" hidden="1">{"via1",#N/A,TRUE,"general";"via2",#N/A,TRUE,"general";"via3",#N/A,TRUE,"general"}</definedName>
    <definedName name="rtyrh" localSheetId="15" hidden="1">{"via1",#N/A,TRUE,"general";"via2",#N/A,TRUE,"general";"via3",#N/A,TRUE,"general"}</definedName>
    <definedName name="rtyrh" localSheetId="12" hidden="1">{"via1",#N/A,TRUE,"general";"via2",#N/A,TRUE,"general";"via3",#N/A,TRUE,"general"}</definedName>
    <definedName name="rtyrh" localSheetId="3" hidden="1">{"via1",#N/A,TRUE,"general";"via2",#N/A,TRUE,"general";"via3",#N/A,TRUE,"general"}</definedName>
    <definedName name="rtyrh" hidden="1">{"via1",#N/A,TRUE,"general";"via2",#N/A,TRUE,"general";"via3",#N/A,TRUE,"general"}</definedName>
    <definedName name="RTYRTY" localSheetId="13" hidden="1">{"via1",#N/A,TRUE,"general";"via2",#N/A,TRUE,"general";"via3",#N/A,TRUE,"general"}</definedName>
    <definedName name="RTYRTY" localSheetId="15" hidden="1">{"via1",#N/A,TRUE,"general";"via2",#N/A,TRUE,"general";"via3",#N/A,TRUE,"general"}</definedName>
    <definedName name="RTYRTY" localSheetId="12" hidden="1">{"via1",#N/A,TRUE,"general";"via2",#N/A,TRUE,"general";"via3",#N/A,TRUE,"general"}</definedName>
    <definedName name="RTYRTY" localSheetId="3" hidden="1">{"via1",#N/A,TRUE,"general";"via2",#N/A,TRUE,"general";"via3",#N/A,TRUE,"general"}</definedName>
    <definedName name="RTYRTY" hidden="1">{"via1",#N/A,TRUE,"general";"via2",#N/A,TRUE,"general";"via3",#N/A,TRUE,"general"}</definedName>
    <definedName name="rtyt" localSheetId="13" hidden="1">{"TAB1",#N/A,TRUE,"GENERAL";"TAB2",#N/A,TRUE,"GENERAL";"TAB3",#N/A,TRUE,"GENERAL";"TAB4",#N/A,TRUE,"GENERAL";"TAB5",#N/A,TRUE,"GENERAL"}</definedName>
    <definedName name="rtyt" localSheetId="15" hidden="1">{"TAB1",#N/A,TRUE,"GENERAL";"TAB2",#N/A,TRUE,"GENERAL";"TAB3",#N/A,TRUE,"GENERAL";"TAB4",#N/A,TRUE,"GENERAL";"TAB5",#N/A,TRUE,"GENERAL"}</definedName>
    <definedName name="rtyt" localSheetId="12" hidden="1">{"TAB1",#N/A,TRUE,"GENERAL";"TAB2",#N/A,TRUE,"GENERAL";"TAB3",#N/A,TRUE,"GENERAL";"TAB4",#N/A,TRUE,"GENERAL";"TAB5",#N/A,TRUE,"GENERAL"}</definedName>
    <definedName name="rtyt" localSheetId="3" hidden="1">{"TAB1",#N/A,TRUE,"GENERAL";"TAB2",#N/A,TRUE,"GENERAL";"TAB3",#N/A,TRUE,"GENERAL";"TAB4",#N/A,TRUE,"GENERAL";"TAB5",#N/A,TRUE,"GENERAL"}</definedName>
    <definedName name="rtyt" hidden="1">{"TAB1",#N/A,TRUE,"GENERAL";"TAB2",#N/A,TRUE,"GENERAL";"TAB3",#N/A,TRUE,"GENERAL";"TAB4",#N/A,TRUE,"GENERAL";"TAB5",#N/A,TRUE,"GENERAL"}</definedName>
    <definedName name="rtytry" localSheetId="13" hidden="1">{"via1",#N/A,TRUE,"general";"via2",#N/A,TRUE,"general";"via3",#N/A,TRUE,"general"}</definedName>
    <definedName name="rtytry" localSheetId="15" hidden="1">{"via1",#N/A,TRUE,"general";"via2",#N/A,TRUE,"general";"via3",#N/A,TRUE,"general"}</definedName>
    <definedName name="rtytry" localSheetId="12" hidden="1">{"via1",#N/A,TRUE,"general";"via2",#N/A,TRUE,"general";"via3",#N/A,TRUE,"general"}</definedName>
    <definedName name="rtytry" localSheetId="3" hidden="1">{"via1",#N/A,TRUE,"general";"via2",#N/A,TRUE,"general";"via3",#N/A,TRUE,"general"}</definedName>
    <definedName name="rtytry" hidden="1">{"via1",#N/A,TRUE,"general";"via2",#N/A,TRUE,"general";"via3",#N/A,TRUE,"general"}</definedName>
    <definedName name="ruru" localSheetId="13" hidden="1">{"TAB1",#N/A,TRUE,"GENERAL";"TAB2",#N/A,TRUE,"GENERAL";"TAB3",#N/A,TRUE,"GENERAL";"TAB4",#N/A,TRUE,"GENERAL";"TAB5",#N/A,TRUE,"GENERAL"}</definedName>
    <definedName name="ruru" localSheetId="15" hidden="1">{"TAB1",#N/A,TRUE,"GENERAL";"TAB2",#N/A,TRUE,"GENERAL";"TAB3",#N/A,TRUE,"GENERAL";"TAB4",#N/A,TRUE,"GENERAL";"TAB5",#N/A,TRUE,"GENERAL"}</definedName>
    <definedName name="ruru" localSheetId="12" hidden="1">{"TAB1",#N/A,TRUE,"GENERAL";"TAB2",#N/A,TRUE,"GENERAL";"TAB3",#N/A,TRUE,"GENERAL";"TAB4",#N/A,TRUE,"GENERAL";"TAB5",#N/A,TRUE,"GENERAL"}</definedName>
    <definedName name="ruru" localSheetId="3" hidden="1">{"TAB1",#N/A,TRUE,"GENERAL";"TAB2",#N/A,TRUE,"GENERAL";"TAB3",#N/A,TRUE,"GENERAL";"TAB4",#N/A,TRUE,"GENERAL";"TAB5",#N/A,TRUE,"GENERAL"}</definedName>
    <definedName name="ruru" hidden="1">{"TAB1",#N/A,TRUE,"GENERAL";"TAB2",#N/A,TRUE,"GENERAL";"TAB3",#N/A,TRUE,"GENERAL";"TAB4",#N/A,TRUE,"GENERAL";"TAB5",#N/A,TRUE,"GENERAL"}</definedName>
    <definedName name="RUT" localSheetId="13">#REF!</definedName>
    <definedName name="RUT" localSheetId="15">#REF!</definedName>
    <definedName name="RUT">#REF!</definedName>
    <definedName name="RUTA" localSheetId="13">DATE(YEAR([63]!Loan_Start),MONTH([63]!Loan_Start)+Payment_Number,DAY([63]!Loan_Start))</definedName>
    <definedName name="RUTA" localSheetId="15">DATE(YEAR([63]!Loan_Start),MONTH([63]!Loan_Start)+Payment_Number,DAY([63]!Loan_Start))</definedName>
    <definedName name="RUTA" localSheetId="12">DATE(YEAR([63]!Loan_Start),MONTH([63]!Loan_Start)+Payment_Number,DAY([63]!Loan_Start))</definedName>
    <definedName name="RUTA" localSheetId="9">DATE(YEAR([63]!Loan_Start),MONTH([63]!Loan_Start)+Payment_Number,DAY([63]!Loan_Start))</definedName>
    <definedName name="RUTA" localSheetId="4">DATE(YEAR([63]!Loan_Start),MONTH([63]!Loan_Start)+Payment_Number,DAY([63]!Loan_Start))</definedName>
    <definedName name="RUTA">DATE(YEAR([63]!Loan_Start),MONTH([63]!Loan_Start)+Payment_Number,DAY([63]!Loan_Start))</definedName>
    <definedName name="rutu" localSheetId="13" hidden="1">{"via1",#N/A,TRUE,"general";"via2",#N/A,TRUE,"general";"via3",#N/A,TRUE,"general"}</definedName>
    <definedName name="rutu" localSheetId="15" hidden="1">{"via1",#N/A,TRUE,"general";"via2",#N/A,TRUE,"general";"via3",#N/A,TRUE,"general"}</definedName>
    <definedName name="rutu" localSheetId="12" hidden="1">{"via1",#N/A,TRUE,"general";"via2",#N/A,TRUE,"general";"via3",#N/A,TRUE,"general"}</definedName>
    <definedName name="rutu" localSheetId="3" hidden="1">{"via1",#N/A,TRUE,"general";"via2",#N/A,TRUE,"general";"via3",#N/A,TRUE,"general"}</definedName>
    <definedName name="rutu" hidden="1">{"via1",#N/A,TRUE,"general";"via2",#N/A,TRUE,"general";"via3",#N/A,TRUE,"general"}</definedName>
    <definedName name="RW">[181]items!$C$4:$J$248</definedName>
    <definedName name="rwt" localSheetId="13" hidden="1">{"via1",#N/A,TRUE,"general";"via2",#N/A,TRUE,"general";"via3",#N/A,TRUE,"general"}</definedName>
    <definedName name="rwt" localSheetId="15" hidden="1">{"via1",#N/A,TRUE,"general";"via2",#N/A,TRUE,"general";"via3",#N/A,TRUE,"general"}</definedName>
    <definedName name="rwt" localSheetId="12" hidden="1">{"via1",#N/A,TRUE,"general";"via2",#N/A,TRUE,"general";"via3",#N/A,TRUE,"general"}</definedName>
    <definedName name="rwt" localSheetId="3" hidden="1">{"via1",#N/A,TRUE,"general";"via2",#N/A,TRUE,"general";"via3",#N/A,TRUE,"general"}</definedName>
    <definedName name="rwt" hidden="1">{"via1",#N/A,TRUE,"general";"via2",#N/A,TRUE,"general";"via3",#N/A,TRUE,"general"}</definedName>
    <definedName name="ry" localSheetId="13" hidden="1">{"via1",#N/A,TRUE,"general";"via2",#N/A,TRUE,"general";"via3",#N/A,TRUE,"general"}</definedName>
    <definedName name="ry" localSheetId="15" hidden="1">{"via1",#N/A,TRUE,"general";"via2",#N/A,TRUE,"general";"via3",#N/A,TRUE,"general"}</definedName>
    <definedName name="ry" localSheetId="12" hidden="1">{"via1",#N/A,TRUE,"general";"via2",#N/A,TRUE,"general";"via3",#N/A,TRUE,"general"}</definedName>
    <definedName name="ry" localSheetId="3" hidden="1">{"via1",#N/A,TRUE,"general";"via2",#N/A,TRUE,"general";"via3",#N/A,TRUE,"general"}</definedName>
    <definedName name="ry" hidden="1">{"via1",#N/A,TRUE,"general";"via2",#N/A,TRUE,"general";"via3",#N/A,TRUE,"general"}</definedName>
    <definedName name="ryeryb" localSheetId="13" hidden="1">{"TAB1",#N/A,TRUE,"GENERAL";"TAB2",#N/A,TRUE,"GENERAL";"TAB3",#N/A,TRUE,"GENERAL";"TAB4",#N/A,TRUE,"GENERAL";"TAB5",#N/A,TRUE,"GENERAL"}</definedName>
    <definedName name="ryeryb" localSheetId="15" hidden="1">{"TAB1",#N/A,TRUE,"GENERAL";"TAB2",#N/A,TRUE,"GENERAL";"TAB3",#N/A,TRUE,"GENERAL";"TAB4",#N/A,TRUE,"GENERAL";"TAB5",#N/A,TRUE,"GENERAL"}</definedName>
    <definedName name="ryeryb" localSheetId="12" hidden="1">{"TAB1",#N/A,TRUE,"GENERAL";"TAB2",#N/A,TRUE,"GENERAL";"TAB3",#N/A,TRUE,"GENERAL";"TAB4",#N/A,TRUE,"GENERAL";"TAB5",#N/A,TRUE,"GENERAL"}</definedName>
    <definedName name="ryeryb" localSheetId="3" hidden="1">{"TAB1",#N/A,TRUE,"GENERAL";"TAB2",#N/A,TRUE,"GENERAL";"TAB3",#N/A,TRUE,"GENERAL";"TAB4",#N/A,TRUE,"GENERAL";"TAB5",#N/A,TRUE,"GENERAL"}</definedName>
    <definedName name="ryeryb" hidden="1">{"TAB1",#N/A,TRUE,"GENERAL";"TAB2",#N/A,TRUE,"GENERAL";"TAB3",#N/A,TRUE,"GENERAL";"TAB4",#N/A,TRUE,"GENERAL";"TAB5",#N/A,TRUE,"GENERAL"}</definedName>
    <definedName name="rytrsdg" localSheetId="13" hidden="1">{"via1",#N/A,TRUE,"general";"via2",#N/A,TRUE,"general";"via3",#N/A,TRUE,"general"}</definedName>
    <definedName name="rytrsdg" localSheetId="15" hidden="1">{"via1",#N/A,TRUE,"general";"via2",#N/A,TRUE,"general";"via3",#N/A,TRUE,"general"}</definedName>
    <definedName name="rytrsdg" localSheetId="12" hidden="1">{"via1",#N/A,TRUE,"general";"via2",#N/A,TRUE,"general";"via3",#N/A,TRUE,"general"}</definedName>
    <definedName name="rytrsdg" localSheetId="3" hidden="1">{"via1",#N/A,TRUE,"general";"via2",#N/A,TRUE,"general";"via3",#N/A,TRUE,"general"}</definedName>
    <definedName name="rytrsdg" hidden="1">{"via1",#N/A,TRUE,"general";"via2",#N/A,TRUE,"general";"via3",#N/A,TRUE,"general"}</definedName>
    <definedName name="s" localSheetId="13">'AIU '!ERR</definedName>
    <definedName name="s" localSheetId="15">'AIU  (2)'!ERR</definedName>
    <definedName name="s" localSheetId="12">'Analisis Mano Obra'!ERR</definedName>
    <definedName name="s">[0]!ERR</definedName>
    <definedName name="saa" localSheetId="13" hidden="1">{"via1",#N/A,TRUE,"general";"via2",#N/A,TRUE,"general";"via3",#N/A,TRUE,"general"}</definedName>
    <definedName name="saa" localSheetId="15" hidden="1">{"via1",#N/A,TRUE,"general";"via2",#N/A,TRUE,"general";"via3",#N/A,TRUE,"general"}</definedName>
    <definedName name="saa" localSheetId="12" hidden="1">{"via1",#N/A,TRUE,"general";"via2",#N/A,TRUE,"general";"via3",#N/A,TRUE,"general"}</definedName>
    <definedName name="saa" localSheetId="3" hidden="1">{"via1",#N/A,TRUE,"general";"via2",#N/A,TRUE,"general";"via3",#N/A,TRUE,"general"}</definedName>
    <definedName name="saa" hidden="1">{"via1",#N/A,TRUE,"general";"via2",#N/A,TRUE,"general";"via3",#N/A,TRUE,"general"}</definedName>
    <definedName name="SACOS">#REF!</definedName>
    <definedName name="SAD" localSheetId="13" hidden="1">{"via1",#N/A,TRUE,"general";"via2",#N/A,TRUE,"general";"via3",#N/A,TRUE,"general"}</definedName>
    <definedName name="SAD" localSheetId="15" hidden="1">{"via1",#N/A,TRUE,"general";"via2",#N/A,TRUE,"general";"via3",#N/A,TRUE,"general"}</definedName>
    <definedName name="SAD" localSheetId="12" hidden="1">{"via1",#N/A,TRUE,"general";"via2",#N/A,TRUE,"general";"via3",#N/A,TRUE,"general"}</definedName>
    <definedName name="SAD" localSheetId="3" hidden="1">{"via1",#N/A,TRUE,"general";"via2",#N/A,TRUE,"general";"via3",#N/A,TRUE,"general"}</definedName>
    <definedName name="SAD" hidden="1">{"via1",#N/A,TRUE,"general";"via2",#N/A,TRUE,"general";"via3",#N/A,TRUE,"general"}</definedName>
    <definedName name="SADF" localSheetId="13" hidden="1">{"via1",#N/A,TRUE,"general";"via2",#N/A,TRUE,"general";"via3",#N/A,TRUE,"general"}</definedName>
    <definedName name="SADF" localSheetId="15" hidden="1">{"via1",#N/A,TRUE,"general";"via2",#N/A,TRUE,"general";"via3",#N/A,TRUE,"general"}</definedName>
    <definedName name="SADF" localSheetId="12" hidden="1">{"via1",#N/A,TRUE,"general";"via2",#N/A,TRUE,"general";"via3",#N/A,TRUE,"general"}</definedName>
    <definedName name="SADF" localSheetId="3" hidden="1">{"via1",#N/A,TRUE,"general";"via2",#N/A,TRUE,"general";"via3",#N/A,TRUE,"general"}</definedName>
    <definedName name="SADF" hidden="1">{"via1",#N/A,TRUE,"general";"via2",#N/A,TRUE,"general";"via3",#N/A,TRUE,"general"}</definedName>
    <definedName name="sadff" localSheetId="13" hidden="1">{"TAB1",#N/A,TRUE,"GENERAL";"TAB2",#N/A,TRUE,"GENERAL";"TAB3",#N/A,TRUE,"GENERAL";"TAB4",#N/A,TRUE,"GENERAL";"TAB5",#N/A,TRUE,"GENERAL"}</definedName>
    <definedName name="sadff" localSheetId="15" hidden="1">{"TAB1",#N/A,TRUE,"GENERAL";"TAB2",#N/A,TRUE,"GENERAL";"TAB3",#N/A,TRUE,"GENERAL";"TAB4",#N/A,TRUE,"GENERAL";"TAB5",#N/A,TRUE,"GENERAL"}</definedName>
    <definedName name="sadff" localSheetId="12" hidden="1">{"TAB1",#N/A,TRUE,"GENERAL";"TAB2",#N/A,TRUE,"GENERAL";"TAB3",#N/A,TRUE,"GENERAL";"TAB4",#N/A,TRUE,"GENERAL";"TAB5",#N/A,TRUE,"GENERAL"}</definedName>
    <definedName name="sadff" localSheetId="3" hidden="1">{"TAB1",#N/A,TRUE,"GENERAL";"TAB2",#N/A,TRUE,"GENERAL";"TAB3",#N/A,TRUE,"GENERAL";"TAB4",#N/A,TRUE,"GENERAL";"TAB5",#N/A,TRUE,"GENERAL"}</definedName>
    <definedName name="sadff" hidden="1">{"TAB1",#N/A,TRUE,"GENERAL";"TAB2",#N/A,TRUE,"GENERAL";"TAB3",#N/A,TRUE,"GENERAL";"TAB4",#N/A,TRUE,"GENERAL";"TAB5",#N/A,TRUE,"GENERAL"}</definedName>
    <definedName name="sadfo" localSheetId="13" hidden="1">{"via1",#N/A,TRUE,"general";"via2",#N/A,TRUE,"general";"via3",#N/A,TRUE,"general"}</definedName>
    <definedName name="sadfo" localSheetId="15" hidden="1">{"via1",#N/A,TRUE,"general";"via2",#N/A,TRUE,"general";"via3",#N/A,TRUE,"general"}</definedName>
    <definedName name="sadfo" localSheetId="12" hidden="1">{"via1",#N/A,TRUE,"general";"via2",#N/A,TRUE,"general";"via3",#N/A,TRUE,"general"}</definedName>
    <definedName name="sadfo" localSheetId="3" hidden="1">{"via1",#N/A,TRUE,"general";"via2",#N/A,TRUE,"general";"via3",#N/A,TRUE,"general"}</definedName>
    <definedName name="sadfo" hidden="1">{"via1",#N/A,TRUE,"general";"via2",#N/A,TRUE,"general";"via3",#N/A,TRUE,"general"}</definedName>
    <definedName name="safdp" localSheetId="13" hidden="1">{"TAB1",#N/A,TRUE,"GENERAL";"TAB2",#N/A,TRUE,"GENERAL";"TAB3",#N/A,TRUE,"GENERAL";"TAB4",#N/A,TRUE,"GENERAL";"TAB5",#N/A,TRUE,"GENERAL"}</definedName>
    <definedName name="safdp" localSheetId="15" hidden="1">{"TAB1",#N/A,TRUE,"GENERAL";"TAB2",#N/A,TRUE,"GENERAL";"TAB3",#N/A,TRUE,"GENERAL";"TAB4",#N/A,TRUE,"GENERAL";"TAB5",#N/A,TRUE,"GENERAL"}</definedName>
    <definedName name="safdp" localSheetId="12" hidden="1">{"TAB1",#N/A,TRUE,"GENERAL";"TAB2",#N/A,TRUE,"GENERAL";"TAB3",#N/A,TRUE,"GENERAL";"TAB4",#N/A,TRUE,"GENERAL";"TAB5",#N/A,TRUE,"GENERAL"}</definedName>
    <definedName name="safdp" localSheetId="3" hidden="1">{"TAB1",#N/A,TRUE,"GENERAL";"TAB2",#N/A,TRUE,"GENERAL";"TAB3",#N/A,TRUE,"GENERAL";"TAB4",#N/A,TRUE,"GENERAL";"TAB5",#N/A,TRUE,"GENERAL"}</definedName>
    <definedName name="safdp" hidden="1">{"TAB1",#N/A,TRUE,"GENERAL";"TAB2",#N/A,TRUE,"GENERAL";"TAB3",#N/A,TRUE,"GENERAL";"TAB4",#N/A,TRUE,"GENERAL";"TAB5",#N/A,TRUE,"GENERAL"}</definedName>
    <definedName name="SalarioMin">[53]Info!$C$45</definedName>
    <definedName name="salarios" localSheetId="13">'AIU '!ERR</definedName>
    <definedName name="salarios" localSheetId="15">'AIU  (2)'!ERR</definedName>
    <definedName name="salarios" localSheetId="12">'Analisis Mano Obra'!ERR</definedName>
    <definedName name="salarios">[0]!ERR</definedName>
    <definedName name="SalConv">'[11]DATOS CONTRATO'!$G$14</definedName>
    <definedName name="SALID1" localSheetId="13">#REF!</definedName>
    <definedName name="SALID1" localSheetId="15">#REF!</definedName>
    <definedName name="SALID1">#REF!</definedName>
    <definedName name="salidafotoluminiscentes">'[55]lista de MATERIALES'!$C$5</definedName>
    <definedName name="SalMinimo">[61]BASES!$E$41</definedName>
    <definedName name="SANIB" localSheetId="13">#REF!</definedName>
    <definedName name="SANIB" localSheetId="15">#REF!</definedName>
    <definedName name="SANIB">#REF!</definedName>
    <definedName name="SANIB_11" localSheetId="13">#REF!</definedName>
    <definedName name="SANIB_11" localSheetId="15">#REF!</definedName>
    <definedName name="SANIB_11">#REF!</definedName>
    <definedName name="SANIBLA" localSheetId="13">#REF!</definedName>
    <definedName name="SANIBLA" localSheetId="15">#REF!</definedName>
    <definedName name="SANIBLA">#REF!</definedName>
    <definedName name="SANIBLA_11">#REF!</definedName>
    <definedName name="sanitario">[89]lisprecios!$D$35</definedName>
    <definedName name="Sanitario_11" localSheetId="13">#REF!</definedName>
    <definedName name="Sanitario_11" localSheetId="15">#REF!</definedName>
    <definedName name="Sanitario_11">#REF!</definedName>
    <definedName name="SANITNOVATOT" localSheetId="13">#REF!</definedName>
    <definedName name="SANITNOVATOT" localSheetId="15">#REF!</definedName>
    <definedName name="SANITNOVATOT">#REF!</definedName>
    <definedName name="SANITNOVATOT_11" localSheetId="13">#REF!</definedName>
    <definedName name="SANITNOVATOT_11" localSheetId="15">#REF!</definedName>
    <definedName name="SANITNOVATOT_11">#REF!</definedName>
    <definedName name="sbe">#REF!</definedName>
    <definedName name="sbgfbgdr" localSheetId="13" hidden="1">{"via1",#N/A,TRUE,"general";"via2",#N/A,TRUE,"general";"via3",#N/A,TRUE,"general"}</definedName>
    <definedName name="sbgfbgdr" localSheetId="15" hidden="1">{"via1",#N/A,TRUE,"general";"via2",#N/A,TRUE,"general";"via3",#N/A,TRUE,"general"}</definedName>
    <definedName name="sbgfbgdr" localSheetId="12" hidden="1">{"via1",#N/A,TRUE,"general";"via2",#N/A,TRUE,"general";"via3",#N/A,TRUE,"general"}</definedName>
    <definedName name="sbgfbgdr" localSheetId="3" hidden="1">{"via1",#N/A,TRUE,"general";"via2",#N/A,TRUE,"general";"via3",#N/A,TRUE,"general"}</definedName>
    <definedName name="sbgfbgdr" hidden="1">{"via1",#N/A,TRUE,"general";"via2",#N/A,TRUE,"general";"via3",#N/A,TRUE,"general"}</definedName>
    <definedName name="SBS" localSheetId="13">#REF!</definedName>
    <definedName name="SBS" localSheetId="15">#REF!</definedName>
    <definedName name="SBS">#REF!</definedName>
    <definedName name="SbtPpto" localSheetId="13">[45]PRESUPUESTO!$G$149</definedName>
    <definedName name="SbtPpto" localSheetId="15">[45]PRESUPUESTO!$G$149</definedName>
    <definedName name="SbtPpto" localSheetId="9">AnalisisDelProyecto!$I$417</definedName>
    <definedName name="SbtPpto" localSheetId="6">ParetoPresupuesto!$I$417</definedName>
    <definedName name="SbtPpto" localSheetId="4">'RESUMEN POR CAPITULOS'!$I$417</definedName>
    <definedName name="SbtPpto">#REF!</definedName>
    <definedName name="SbtPpto1" localSheetId="13">'[182]PUNTO CRITICO 1'!#REF!</definedName>
    <definedName name="SbtPpto1" localSheetId="15">'[182]PUNTO CRITICO 1'!#REF!</definedName>
    <definedName name="SbtPpto1">'[182]PUNTO CRITICO 1'!#REF!</definedName>
    <definedName name="sc" localSheetId="13">#REF!</definedName>
    <definedName name="sc" localSheetId="15">#REF!</definedName>
    <definedName name="sc">#REF!</definedName>
    <definedName name="Sched_Pay" localSheetId="13">#REF!</definedName>
    <definedName name="Sched_Pay" localSheetId="15">#REF!</definedName>
    <definedName name="Sched_Pay">#REF!</definedName>
    <definedName name="Scheduled_Extra_Payments" localSheetId="13">#REF!</definedName>
    <definedName name="Scheduled_Extra_Payments" localSheetId="15">#REF!</definedName>
    <definedName name="Scheduled_Extra_Payments">#REF!</definedName>
    <definedName name="Scheduled_Interest_Rate" localSheetId="13">#REF!</definedName>
    <definedName name="Scheduled_Interest_Rate" localSheetId="15">#REF!</definedName>
    <definedName name="Scheduled_Interest_Rate">#REF!</definedName>
    <definedName name="Scheduled_Monthly_Payment">#REF!</definedName>
    <definedName name="sd" localSheetId="13" hidden="1">{"TAB1",#N/A,TRUE,"GENERAL";"TAB2",#N/A,TRUE,"GENERAL";"TAB3",#N/A,TRUE,"GENERAL";"TAB4",#N/A,TRUE,"GENERAL";"TAB5",#N/A,TRUE,"GENERAL"}</definedName>
    <definedName name="sd" localSheetId="15" hidden="1">{"TAB1",#N/A,TRUE,"GENERAL";"TAB2",#N/A,TRUE,"GENERAL";"TAB3",#N/A,TRUE,"GENERAL";"TAB4",#N/A,TRUE,"GENERAL";"TAB5",#N/A,TRUE,"GENERAL"}</definedName>
    <definedName name="sd" localSheetId="12" hidden="1">{"TAB1",#N/A,TRUE,"GENERAL";"TAB2",#N/A,TRUE,"GENERAL";"TAB3",#N/A,TRUE,"GENERAL";"TAB4",#N/A,TRUE,"GENERAL";"TAB5",#N/A,TRUE,"GENERAL"}</definedName>
    <definedName name="sd" localSheetId="3" hidden="1">{"TAB1",#N/A,TRUE,"GENERAL";"TAB2",#N/A,TRUE,"GENERAL";"TAB3",#N/A,TRUE,"GENERAL";"TAB4",#N/A,TRUE,"GENERAL";"TAB5",#N/A,TRUE,"GENERAL"}</definedName>
    <definedName name="sd" hidden="1">{"TAB1",#N/A,TRUE,"GENERAL";"TAB2",#N/A,TRUE,"GENERAL";"TAB3",#N/A,TRUE,"GENERAL";"TAB4",#N/A,TRUE,"GENERAL";"TAB5",#N/A,TRUE,"GENERAL"}</definedName>
    <definedName name="sdaf" localSheetId="13" hidden="1">{"via1",#N/A,TRUE,"general";"via2",#N/A,TRUE,"general";"via3",#N/A,TRUE,"general"}</definedName>
    <definedName name="sdaf" localSheetId="15" hidden="1">{"via1",#N/A,TRUE,"general";"via2",#N/A,TRUE,"general";"via3",#N/A,TRUE,"general"}</definedName>
    <definedName name="sdaf" localSheetId="12" hidden="1">{"via1",#N/A,TRUE,"general";"via2",#N/A,TRUE,"general";"via3",#N/A,TRUE,"general"}</definedName>
    <definedName name="sdaf" localSheetId="3" hidden="1">{"via1",#N/A,TRUE,"general";"via2",#N/A,TRUE,"general";"via3",#N/A,TRUE,"general"}</definedName>
    <definedName name="sdaf" hidden="1">{"via1",#N/A,TRUE,"general";"via2",#N/A,TRUE,"general";"via3",#N/A,TRUE,"general"}</definedName>
    <definedName name="sdas" localSheetId="13" hidden="1">{"via1",#N/A,TRUE,"general";"via2",#N/A,TRUE,"general";"via3",#N/A,TRUE,"general"}</definedName>
    <definedName name="sdas" localSheetId="15" hidden="1">{"via1",#N/A,TRUE,"general";"via2",#N/A,TRUE,"general";"via3",#N/A,TRUE,"general"}</definedName>
    <definedName name="sdas" localSheetId="12" hidden="1">{"via1",#N/A,TRUE,"general";"via2",#N/A,TRUE,"general";"via3",#N/A,TRUE,"general"}</definedName>
    <definedName name="sdas" localSheetId="3" hidden="1">{"via1",#N/A,TRUE,"general";"via2",#N/A,TRUE,"general";"via3",#N/A,TRUE,"general"}</definedName>
    <definedName name="sdas" hidden="1">{"via1",#N/A,TRUE,"general";"via2",#N/A,TRUE,"general";"via3",#N/A,TRUE,"general"}</definedName>
    <definedName name="sdasdf" localSheetId="13" hidden="1">{"via1",#N/A,TRUE,"general";"via2",#N/A,TRUE,"general";"via3",#N/A,TRUE,"general"}</definedName>
    <definedName name="sdasdf" localSheetId="15" hidden="1">{"via1",#N/A,TRUE,"general";"via2",#N/A,TRUE,"general";"via3",#N/A,TRUE,"general"}</definedName>
    <definedName name="sdasdf" localSheetId="12" hidden="1">{"via1",#N/A,TRUE,"general";"via2",#N/A,TRUE,"general";"via3",#N/A,TRUE,"general"}</definedName>
    <definedName name="sdasdf" localSheetId="3" hidden="1">{"via1",#N/A,TRUE,"general";"via2",#N/A,TRUE,"general";"via3",#N/A,TRUE,"general"}</definedName>
    <definedName name="sdasdf" hidden="1">{"via1",#N/A,TRUE,"general";"via2",#N/A,TRUE,"general";"via3",#N/A,TRUE,"general"}</definedName>
    <definedName name="SDCDSCT" localSheetId="13" hidden="1">{"TAB1",#N/A,TRUE,"GENERAL";"TAB2",#N/A,TRUE,"GENERAL";"TAB3",#N/A,TRUE,"GENERAL";"TAB4",#N/A,TRUE,"GENERAL";"TAB5",#N/A,TRUE,"GENERAL"}</definedName>
    <definedName name="SDCDSCT" localSheetId="15" hidden="1">{"TAB1",#N/A,TRUE,"GENERAL";"TAB2",#N/A,TRUE,"GENERAL";"TAB3",#N/A,TRUE,"GENERAL";"TAB4",#N/A,TRUE,"GENERAL";"TAB5",#N/A,TRUE,"GENERAL"}</definedName>
    <definedName name="SDCDSCT" localSheetId="12" hidden="1">{"TAB1",#N/A,TRUE,"GENERAL";"TAB2",#N/A,TRUE,"GENERAL";"TAB3",#N/A,TRUE,"GENERAL";"TAB4",#N/A,TRUE,"GENERAL";"TAB5",#N/A,TRUE,"GENERAL"}</definedName>
    <definedName name="SDCDSCT" localSheetId="3" hidden="1">{"TAB1",#N/A,TRUE,"GENERAL";"TAB2",#N/A,TRUE,"GENERAL";"TAB3",#N/A,TRUE,"GENERAL";"TAB4",#N/A,TRUE,"GENERAL";"TAB5",#N/A,TRUE,"GENERAL"}</definedName>
    <definedName name="SDCDSCT" hidden="1">{"TAB1",#N/A,TRUE,"GENERAL";"TAB2",#N/A,TRUE,"GENERAL";"TAB3",#N/A,TRUE,"GENERAL";"TAB4",#N/A,TRUE,"GENERAL";"TAB5",#N/A,TRUE,"GENERAL"}</definedName>
    <definedName name="SDDSAFF" localSheetId="13" hidden="1">{#N/A,#N/A,TRUE,"1842CWN0"}</definedName>
    <definedName name="SDDSAFF" localSheetId="15" hidden="1">{#N/A,#N/A,TRUE,"1842CWN0"}</definedName>
    <definedName name="SDDSAFF" localSheetId="12" hidden="1">{#N/A,#N/A,TRUE,"1842CWN0"}</definedName>
    <definedName name="SDDSAFF" hidden="1">{#N/A,#N/A,TRUE,"1842CWN0"}</definedName>
    <definedName name="SDE">#REF!</definedName>
    <definedName name="sdf" localSheetId="13">#REF!</definedName>
    <definedName name="sdf" localSheetId="15">#REF!</definedName>
    <definedName name="sdf">#REF!</definedName>
    <definedName name="SDFCE" localSheetId="13" hidden="1">{"TAB1",#N/A,TRUE,"GENERAL";"TAB2",#N/A,TRUE,"GENERAL";"TAB3",#N/A,TRUE,"GENERAL";"TAB4",#N/A,TRUE,"GENERAL";"TAB5",#N/A,TRUE,"GENERAL"}</definedName>
    <definedName name="SDFCE" localSheetId="15" hidden="1">{"TAB1",#N/A,TRUE,"GENERAL";"TAB2",#N/A,TRUE,"GENERAL";"TAB3",#N/A,TRUE,"GENERAL";"TAB4",#N/A,TRUE,"GENERAL";"TAB5",#N/A,TRUE,"GENERAL"}</definedName>
    <definedName name="SDFCE" localSheetId="12" hidden="1">{"TAB1",#N/A,TRUE,"GENERAL";"TAB2",#N/A,TRUE,"GENERAL";"TAB3",#N/A,TRUE,"GENERAL";"TAB4",#N/A,TRUE,"GENERAL";"TAB5",#N/A,TRUE,"GENERAL"}</definedName>
    <definedName name="SDFCE" localSheetId="3" hidden="1">{"TAB1",#N/A,TRUE,"GENERAL";"TAB2",#N/A,TRUE,"GENERAL";"TAB3",#N/A,TRUE,"GENERAL";"TAB4",#N/A,TRUE,"GENERAL";"TAB5",#N/A,TRUE,"GENERAL"}</definedName>
    <definedName name="SDFCE" hidden="1">{"TAB1",#N/A,TRUE,"GENERAL";"TAB2",#N/A,TRUE,"GENERAL";"TAB3",#N/A,TRUE,"GENERAL";"TAB4",#N/A,TRUE,"GENERAL";"TAB5",#N/A,TRUE,"GENERAL"}</definedName>
    <definedName name="sdfd" localSheetId="13" hidden="1">{"via1",#N/A,TRUE,"general";"via2",#N/A,TRUE,"general";"via3",#N/A,TRUE,"general"}</definedName>
    <definedName name="sdfd" localSheetId="15" hidden="1">{"via1",#N/A,TRUE,"general";"via2",#N/A,TRUE,"general";"via3",#N/A,TRUE,"general"}</definedName>
    <definedName name="sdfd" localSheetId="12" hidden="1">{"via1",#N/A,TRUE,"general";"via2",#N/A,TRUE,"general";"via3",#N/A,TRUE,"general"}</definedName>
    <definedName name="sdfd" localSheetId="3" hidden="1">{"via1",#N/A,TRUE,"general";"via2",#N/A,TRUE,"general";"via3",#N/A,TRUE,"general"}</definedName>
    <definedName name="sdfd" hidden="1">{"via1",#N/A,TRUE,"general";"via2",#N/A,TRUE,"general";"via3",#N/A,TRUE,"general"}</definedName>
    <definedName name="SDFDG" localSheetId="13" hidden="1">{#N/A,#N/A,TRUE,"1842CWN0"}</definedName>
    <definedName name="SDFDG" localSheetId="15" hidden="1">{#N/A,#N/A,TRUE,"1842CWN0"}</definedName>
    <definedName name="SDFDG" localSheetId="12" hidden="1">{#N/A,#N/A,TRUE,"1842CWN0"}</definedName>
    <definedName name="SDFDG" hidden="1">{#N/A,#N/A,TRUE,"1842CWN0"}</definedName>
    <definedName name="sdfds" localSheetId="13" hidden="1">{"via1",#N/A,TRUE,"general";"via2",#N/A,TRUE,"general";"via3",#N/A,TRUE,"general"}</definedName>
    <definedName name="sdfds" localSheetId="15" hidden="1">{"via1",#N/A,TRUE,"general";"via2",#N/A,TRUE,"general";"via3",#N/A,TRUE,"general"}</definedName>
    <definedName name="sdfds" localSheetId="12" hidden="1">{"via1",#N/A,TRUE,"general";"via2",#N/A,TRUE,"general";"via3",#N/A,TRUE,"general"}</definedName>
    <definedName name="sdfds" localSheetId="3" hidden="1">{"via1",#N/A,TRUE,"general";"via2",#N/A,TRUE,"general";"via3",#N/A,TRUE,"general"}</definedName>
    <definedName name="sdfds" hidden="1">{"via1",#N/A,TRUE,"general";"via2",#N/A,TRUE,"general";"via3",#N/A,TRUE,"general"}</definedName>
    <definedName name="SDFDSO" localSheetId="13" hidden="1">{"via1",#N/A,TRUE,"general";"via2",#N/A,TRUE,"general";"via3",#N/A,TRUE,"general"}</definedName>
    <definedName name="SDFDSO" localSheetId="15" hidden="1">{"via1",#N/A,TRUE,"general";"via2",#N/A,TRUE,"general";"via3",#N/A,TRUE,"general"}</definedName>
    <definedName name="SDFDSO" localSheetId="12" hidden="1">{"via1",#N/A,TRUE,"general";"via2",#N/A,TRUE,"general";"via3",#N/A,TRUE,"general"}</definedName>
    <definedName name="SDFDSO" localSheetId="3" hidden="1">{"via1",#N/A,TRUE,"general";"via2",#N/A,TRUE,"general";"via3",#N/A,TRUE,"general"}</definedName>
    <definedName name="SDFDSO" hidden="1">{"via1",#N/A,TRUE,"general";"via2",#N/A,TRUE,"general";"via3",#N/A,TRUE,"general"}</definedName>
    <definedName name="sdfdstp" localSheetId="13" hidden="1">{"TAB1",#N/A,TRUE,"GENERAL";"TAB2",#N/A,TRUE,"GENERAL";"TAB3",#N/A,TRUE,"GENERAL";"TAB4",#N/A,TRUE,"GENERAL";"TAB5",#N/A,TRUE,"GENERAL"}</definedName>
    <definedName name="sdfdstp" localSheetId="15" hidden="1">{"TAB1",#N/A,TRUE,"GENERAL";"TAB2",#N/A,TRUE,"GENERAL";"TAB3",#N/A,TRUE,"GENERAL";"TAB4",#N/A,TRUE,"GENERAL";"TAB5",#N/A,TRUE,"GENERAL"}</definedName>
    <definedName name="sdfdstp" localSheetId="12" hidden="1">{"TAB1",#N/A,TRUE,"GENERAL";"TAB2",#N/A,TRUE,"GENERAL";"TAB3",#N/A,TRUE,"GENERAL";"TAB4",#N/A,TRUE,"GENERAL";"TAB5",#N/A,TRUE,"GENERAL"}</definedName>
    <definedName name="sdfdstp" localSheetId="3" hidden="1">{"TAB1",#N/A,TRUE,"GENERAL";"TAB2",#N/A,TRUE,"GENERAL";"TAB3",#N/A,TRUE,"GENERAL";"TAB4",#N/A,TRUE,"GENERAL";"TAB5",#N/A,TRUE,"GENERAL"}</definedName>
    <definedName name="sdfdstp" hidden="1">{"TAB1",#N/A,TRUE,"GENERAL";"TAB2",#N/A,TRUE,"GENERAL";"TAB3",#N/A,TRUE,"GENERAL";"TAB4",#N/A,TRUE,"GENERAL";"TAB5",#N/A,TRUE,"GENERAL"}</definedName>
    <definedName name="SDFEO" localSheetId="13" hidden="1">{"via1",#N/A,TRUE,"general";"via2",#N/A,TRUE,"general";"via3",#N/A,TRUE,"general"}</definedName>
    <definedName name="SDFEO" localSheetId="15" hidden="1">{"via1",#N/A,TRUE,"general";"via2",#N/A,TRUE,"general";"via3",#N/A,TRUE,"general"}</definedName>
    <definedName name="SDFEO" localSheetId="12" hidden="1">{"via1",#N/A,TRUE,"general";"via2",#N/A,TRUE,"general";"via3",#N/A,TRUE,"general"}</definedName>
    <definedName name="SDFEO" localSheetId="3" hidden="1">{"via1",#N/A,TRUE,"general";"via2",#N/A,TRUE,"general";"via3",#N/A,TRUE,"general"}</definedName>
    <definedName name="SDFEO" hidden="1">{"via1",#N/A,TRUE,"general";"via2",#N/A,TRUE,"general";"via3",#N/A,TRUE,"general"}</definedName>
    <definedName name="sdfg" localSheetId="13" hidden="1">{"TAB1",#N/A,TRUE,"GENERAL";"TAB2",#N/A,TRUE,"GENERAL";"TAB3",#N/A,TRUE,"GENERAL";"TAB4",#N/A,TRUE,"GENERAL";"TAB5",#N/A,TRUE,"GENERAL"}</definedName>
    <definedName name="sdfg" localSheetId="15" hidden="1">{"TAB1",#N/A,TRUE,"GENERAL";"TAB2",#N/A,TRUE,"GENERAL";"TAB3",#N/A,TRUE,"GENERAL";"TAB4",#N/A,TRUE,"GENERAL";"TAB5",#N/A,TRUE,"GENERAL"}</definedName>
    <definedName name="sdfg" localSheetId="12" hidden="1">{"TAB1",#N/A,TRUE,"GENERAL";"TAB2",#N/A,TRUE,"GENERAL";"TAB3",#N/A,TRUE,"GENERAL";"TAB4",#N/A,TRUE,"GENERAL";"TAB5",#N/A,TRUE,"GENERAL"}</definedName>
    <definedName name="sdfg" localSheetId="3" hidden="1">{"TAB1",#N/A,TRUE,"GENERAL";"TAB2",#N/A,TRUE,"GENERAL";"TAB3",#N/A,TRUE,"GENERAL";"TAB4",#N/A,TRUE,"GENERAL";"TAB5",#N/A,TRUE,"GENERAL"}</definedName>
    <definedName name="sdfg" hidden="1">{"TAB1",#N/A,TRUE,"GENERAL";"TAB2",#N/A,TRUE,"GENERAL";"TAB3",#N/A,TRUE,"GENERAL";"TAB4",#N/A,TRUE,"GENERAL";"TAB5",#N/A,TRUE,"GENERAL"}</definedName>
    <definedName name="sdfgdsfk" localSheetId="13" hidden="1">{"via1",#N/A,TRUE,"general";"via2",#N/A,TRUE,"general";"via3",#N/A,TRUE,"general"}</definedName>
    <definedName name="sdfgdsfk" localSheetId="15" hidden="1">{"via1",#N/A,TRUE,"general";"via2",#N/A,TRUE,"general";"via3",#N/A,TRUE,"general"}</definedName>
    <definedName name="sdfgdsfk" localSheetId="12" hidden="1">{"via1",#N/A,TRUE,"general";"via2",#N/A,TRUE,"general";"via3",#N/A,TRUE,"general"}</definedName>
    <definedName name="sdfgdsfk" localSheetId="3" hidden="1">{"via1",#N/A,TRUE,"general";"via2",#N/A,TRUE,"general";"via3",#N/A,TRUE,"general"}</definedName>
    <definedName name="sdfgdsfk" hidden="1">{"via1",#N/A,TRUE,"general";"via2",#N/A,TRUE,"general";"via3",#N/A,TRUE,"general"}</definedName>
    <definedName name="sdfgsg" localSheetId="13" hidden="1">{"via1",#N/A,TRUE,"general";"via2",#N/A,TRUE,"general";"via3",#N/A,TRUE,"general"}</definedName>
    <definedName name="sdfgsg" localSheetId="15" hidden="1">{"via1",#N/A,TRUE,"general";"via2",#N/A,TRUE,"general";"via3",#N/A,TRUE,"general"}</definedName>
    <definedName name="sdfgsg" localSheetId="12" hidden="1">{"via1",#N/A,TRUE,"general";"via2",#N/A,TRUE,"general";"via3",#N/A,TRUE,"general"}</definedName>
    <definedName name="sdfgsg" localSheetId="3" hidden="1">{"via1",#N/A,TRUE,"general";"via2",#N/A,TRUE,"general";"via3",#N/A,TRUE,"general"}</definedName>
    <definedName name="sdfgsg" hidden="1">{"via1",#N/A,TRUE,"general";"via2",#N/A,TRUE,"general";"via3",#N/A,TRUE,"general"}</definedName>
    <definedName name="SDFLJK" localSheetId="13" hidden="1">{"TAB1",#N/A,TRUE,"GENERAL";"TAB2",#N/A,TRUE,"GENERAL";"TAB3",#N/A,TRUE,"GENERAL";"TAB4",#N/A,TRUE,"GENERAL";"TAB5",#N/A,TRUE,"GENERAL"}</definedName>
    <definedName name="SDFLJK" localSheetId="15" hidden="1">{"TAB1",#N/A,TRUE,"GENERAL";"TAB2",#N/A,TRUE,"GENERAL";"TAB3",#N/A,TRUE,"GENERAL";"TAB4",#N/A,TRUE,"GENERAL";"TAB5",#N/A,TRUE,"GENERAL"}</definedName>
    <definedName name="SDFLJK" localSheetId="12" hidden="1">{"TAB1",#N/A,TRUE,"GENERAL";"TAB2",#N/A,TRUE,"GENERAL";"TAB3",#N/A,TRUE,"GENERAL";"TAB4",#N/A,TRUE,"GENERAL";"TAB5",#N/A,TRUE,"GENERAL"}</definedName>
    <definedName name="SDFLJK" localSheetId="3" hidden="1">{"TAB1",#N/A,TRUE,"GENERAL";"TAB2",#N/A,TRUE,"GENERAL";"TAB3",#N/A,TRUE,"GENERAL";"TAB4",#N/A,TRUE,"GENERAL";"TAB5",#N/A,TRUE,"GENERAL"}</definedName>
    <definedName name="SDFLJK" hidden="1">{"TAB1",#N/A,TRUE,"GENERAL";"TAB2",#N/A,TRUE,"GENERAL";"TAB3",#N/A,TRUE,"GENERAL";"TAB4",#N/A,TRUE,"GENERAL";"TAB5",#N/A,TRUE,"GENERAL"}</definedName>
    <definedName name="sdfsd" localSheetId="13">#REF!</definedName>
    <definedName name="sdfsd" localSheetId="15">#REF!</definedName>
    <definedName name="sdfsd">#REF!</definedName>
    <definedName name="sdfsd4" localSheetId="13" hidden="1">{"via1",#N/A,TRUE,"general";"via2",#N/A,TRUE,"general";"via3",#N/A,TRUE,"general"}</definedName>
    <definedName name="sdfsd4" localSheetId="15" hidden="1">{"via1",#N/A,TRUE,"general";"via2",#N/A,TRUE,"general";"via3",#N/A,TRUE,"general"}</definedName>
    <definedName name="sdfsd4" localSheetId="12" hidden="1">{"via1",#N/A,TRUE,"general";"via2",#N/A,TRUE,"general";"via3",#N/A,TRUE,"general"}</definedName>
    <definedName name="sdfsd4" localSheetId="3" hidden="1">{"via1",#N/A,TRUE,"general";"via2",#N/A,TRUE,"general";"via3",#N/A,TRUE,"general"}</definedName>
    <definedName name="sdfsd4" hidden="1">{"via1",#N/A,TRUE,"general";"via2",#N/A,TRUE,"general";"via3",#N/A,TRUE,"general"}</definedName>
    <definedName name="SDFSDF" localSheetId="13" hidden="1">{"TAB1",#N/A,TRUE,"GENERAL";"TAB2",#N/A,TRUE,"GENERAL";"TAB3",#N/A,TRUE,"GENERAL";"TAB4",#N/A,TRUE,"GENERAL";"TAB5",#N/A,TRUE,"GENERAL"}</definedName>
    <definedName name="SDFSDF" localSheetId="15" hidden="1">{"TAB1",#N/A,TRUE,"GENERAL";"TAB2",#N/A,TRUE,"GENERAL";"TAB3",#N/A,TRUE,"GENERAL";"TAB4",#N/A,TRUE,"GENERAL";"TAB5",#N/A,TRUE,"GENERAL"}</definedName>
    <definedName name="SDFSDF" localSheetId="12" hidden="1">{"TAB1",#N/A,TRUE,"GENERAL";"TAB2",#N/A,TRUE,"GENERAL";"TAB3",#N/A,TRUE,"GENERAL";"TAB4",#N/A,TRUE,"GENERAL";"TAB5",#N/A,TRUE,"GENERAL"}</definedName>
    <definedName name="SDFSDF" localSheetId="3" hidden="1">{"TAB1",#N/A,TRUE,"GENERAL";"TAB2",#N/A,TRUE,"GENERAL";"TAB3",#N/A,TRUE,"GENERAL";"TAB4",#N/A,TRUE,"GENERAL";"TAB5",#N/A,TRUE,"GENERAL"}</definedName>
    <definedName name="SDFSDF" hidden="1">{"TAB1",#N/A,TRUE,"GENERAL";"TAB2",#N/A,TRUE,"GENERAL";"TAB3",#N/A,TRUE,"GENERAL";"TAB4",#N/A,TRUE,"GENERAL";"TAB5",#N/A,TRUE,"GENERAL"}</definedName>
    <definedName name="sdfsdfb" localSheetId="13" hidden="1">{"via1",#N/A,TRUE,"general";"via2",#N/A,TRUE,"general";"via3",#N/A,TRUE,"general"}</definedName>
    <definedName name="sdfsdfb" localSheetId="15" hidden="1">{"via1",#N/A,TRUE,"general";"via2",#N/A,TRUE,"general";"via3",#N/A,TRUE,"general"}</definedName>
    <definedName name="sdfsdfb" localSheetId="12" hidden="1">{"via1",#N/A,TRUE,"general";"via2",#N/A,TRUE,"general";"via3",#N/A,TRUE,"general"}</definedName>
    <definedName name="sdfsdfb" localSheetId="3" hidden="1">{"via1",#N/A,TRUE,"general";"via2",#N/A,TRUE,"general";"via3",#N/A,TRUE,"general"}</definedName>
    <definedName name="sdfsdfb" hidden="1">{"via1",#N/A,TRUE,"general";"via2",#N/A,TRUE,"general";"via3",#N/A,TRUE,"general"}</definedName>
    <definedName name="sdfsdgg" localSheetId="13" hidden="1">{#N/A,#N/A,TRUE,"INGENIERIA";#N/A,#N/A,TRUE,"COMPRAS";#N/A,#N/A,TRUE,"DIRECCION";#N/A,#N/A,TRUE,"RESUMEN"}</definedName>
    <definedName name="sdfsdgg" localSheetId="15" hidden="1">{#N/A,#N/A,TRUE,"INGENIERIA";#N/A,#N/A,TRUE,"COMPRAS";#N/A,#N/A,TRUE,"DIRECCION";#N/A,#N/A,TRUE,"RESUMEN"}</definedName>
    <definedName name="sdfsdgg" localSheetId="12" hidden="1">{#N/A,#N/A,TRUE,"INGENIERIA";#N/A,#N/A,TRUE,"COMPRAS";#N/A,#N/A,TRUE,"DIRECCION";#N/A,#N/A,TRUE,"RESUMEN"}</definedName>
    <definedName name="sdfsdgg" hidden="1">{#N/A,#N/A,TRUE,"INGENIERIA";#N/A,#N/A,TRUE,"COMPRAS";#N/A,#N/A,TRUE,"DIRECCION";#N/A,#N/A,TRUE,"RESUMEN"}</definedName>
    <definedName name="SDFSF" localSheetId="13" hidden="1">{"TAB1",#N/A,TRUE,"GENERAL";"TAB2",#N/A,TRUE,"GENERAL";"TAB3",#N/A,TRUE,"GENERAL";"TAB4",#N/A,TRUE,"GENERAL";"TAB5",#N/A,TRUE,"GENERAL"}</definedName>
    <definedName name="SDFSF" localSheetId="15" hidden="1">{"TAB1",#N/A,TRUE,"GENERAL";"TAB2",#N/A,TRUE,"GENERAL";"TAB3",#N/A,TRUE,"GENERAL";"TAB4",#N/A,TRUE,"GENERAL";"TAB5",#N/A,TRUE,"GENERAL"}</definedName>
    <definedName name="SDFSF" localSheetId="12" hidden="1">{"TAB1",#N/A,TRUE,"GENERAL";"TAB2",#N/A,TRUE,"GENERAL";"TAB3",#N/A,TRUE,"GENERAL";"TAB4",#N/A,TRUE,"GENERAL";"TAB5",#N/A,TRUE,"GENERAL"}</definedName>
    <definedName name="SDFSF" localSheetId="3" hidden="1">{"TAB1",#N/A,TRUE,"GENERAL";"TAB2",#N/A,TRUE,"GENERAL";"TAB3",#N/A,TRUE,"GENERAL";"TAB4",#N/A,TRUE,"GENERAL";"TAB5",#N/A,TRUE,"GENERAL"}</definedName>
    <definedName name="SDFSF" hidden="1">{"TAB1",#N/A,TRUE,"GENERAL";"TAB2",#N/A,TRUE,"GENERAL";"TAB3",#N/A,TRUE,"GENERAL";"TAB4",#N/A,TRUE,"GENERAL";"TAB5",#N/A,TRUE,"GENERAL"}</definedName>
    <definedName name="sdfsv" localSheetId="13" hidden="1">{"TAB1",#N/A,TRUE,"GENERAL";"TAB2",#N/A,TRUE,"GENERAL";"TAB3",#N/A,TRUE,"GENERAL";"TAB4",#N/A,TRUE,"GENERAL";"TAB5",#N/A,TRUE,"GENERAL"}</definedName>
    <definedName name="sdfsv" localSheetId="15" hidden="1">{"TAB1",#N/A,TRUE,"GENERAL";"TAB2",#N/A,TRUE,"GENERAL";"TAB3",#N/A,TRUE,"GENERAL";"TAB4",#N/A,TRUE,"GENERAL";"TAB5",#N/A,TRUE,"GENERAL"}</definedName>
    <definedName name="sdfsv" localSheetId="12" hidden="1">{"TAB1",#N/A,TRUE,"GENERAL";"TAB2",#N/A,TRUE,"GENERAL";"TAB3",#N/A,TRUE,"GENERAL";"TAB4",#N/A,TRUE,"GENERAL";"TAB5",#N/A,TRUE,"GENERAL"}</definedName>
    <definedName name="sdfsv" localSheetId="3" hidden="1">{"TAB1",#N/A,TRUE,"GENERAL";"TAB2",#N/A,TRUE,"GENERAL";"TAB3",#N/A,TRUE,"GENERAL";"TAB4",#N/A,TRUE,"GENERAL";"TAB5",#N/A,TRUE,"GENERAL"}</definedName>
    <definedName name="sdfsv" hidden="1">{"TAB1",#N/A,TRUE,"GENERAL";"TAB2",#N/A,TRUE,"GENERAL";"TAB3",#N/A,TRUE,"GENERAL";"TAB4",#N/A,TRUE,"GENERAL";"TAB5",#N/A,TRUE,"GENERAL"}</definedName>
    <definedName name="SDG">[183]basicos!$A$149:$F$161</definedName>
    <definedName name="sdgfd" localSheetId="13" hidden="1">{"TAB1",#N/A,TRUE,"GENERAL";"TAB2",#N/A,TRUE,"GENERAL";"TAB3",#N/A,TRUE,"GENERAL";"TAB4",#N/A,TRUE,"GENERAL";"TAB5",#N/A,TRUE,"GENERAL"}</definedName>
    <definedName name="sdgfd" localSheetId="15" hidden="1">{"TAB1",#N/A,TRUE,"GENERAL";"TAB2",#N/A,TRUE,"GENERAL";"TAB3",#N/A,TRUE,"GENERAL";"TAB4",#N/A,TRUE,"GENERAL";"TAB5",#N/A,TRUE,"GENERAL"}</definedName>
    <definedName name="sdgfd" localSheetId="12" hidden="1">{"TAB1",#N/A,TRUE,"GENERAL";"TAB2",#N/A,TRUE,"GENERAL";"TAB3",#N/A,TRUE,"GENERAL";"TAB4",#N/A,TRUE,"GENERAL";"TAB5",#N/A,TRUE,"GENERAL"}</definedName>
    <definedName name="sdgfd" localSheetId="3" hidden="1">{"TAB1",#N/A,TRUE,"GENERAL";"TAB2",#N/A,TRUE,"GENERAL";"TAB3",#N/A,TRUE,"GENERAL";"TAB4",#N/A,TRUE,"GENERAL";"TAB5",#N/A,TRUE,"GENERAL"}</definedName>
    <definedName name="sdgfd" hidden="1">{"TAB1",#N/A,TRUE,"GENERAL";"TAB2",#N/A,TRUE,"GENERAL";"TAB3",#N/A,TRUE,"GENERAL";"TAB4",#N/A,TRUE,"GENERAL";"TAB5",#N/A,TRUE,"GENERAL"}</definedName>
    <definedName name="sdgfgp" localSheetId="13" hidden="1">{"via1",#N/A,TRUE,"general";"via2",#N/A,TRUE,"general";"via3",#N/A,TRUE,"general"}</definedName>
    <definedName name="sdgfgp" localSheetId="15" hidden="1">{"via1",#N/A,TRUE,"general";"via2",#N/A,TRUE,"general";"via3",#N/A,TRUE,"general"}</definedName>
    <definedName name="sdgfgp" localSheetId="12" hidden="1">{"via1",#N/A,TRUE,"general";"via2",#N/A,TRUE,"general";"via3",#N/A,TRUE,"general"}</definedName>
    <definedName name="sdgfgp" localSheetId="3" hidden="1">{"via1",#N/A,TRUE,"general";"via2",#N/A,TRUE,"general";"via3",#N/A,TRUE,"general"}</definedName>
    <definedName name="sdgfgp" hidden="1">{"via1",#N/A,TRUE,"general";"via2",#N/A,TRUE,"general";"via3",#N/A,TRUE,"general"}</definedName>
    <definedName name="sdgfiu" localSheetId="13" hidden="1">{"via1",#N/A,TRUE,"general";"via2",#N/A,TRUE,"general";"via3",#N/A,TRUE,"general"}</definedName>
    <definedName name="sdgfiu" localSheetId="15" hidden="1">{"via1",#N/A,TRUE,"general";"via2",#N/A,TRUE,"general";"via3",#N/A,TRUE,"general"}</definedName>
    <definedName name="sdgfiu" localSheetId="12" hidden="1">{"via1",#N/A,TRUE,"general";"via2",#N/A,TRUE,"general";"via3",#N/A,TRUE,"general"}</definedName>
    <definedName name="sdgfiu" localSheetId="3" hidden="1">{"via1",#N/A,TRUE,"general";"via2",#N/A,TRUE,"general";"via3",#N/A,TRUE,"general"}</definedName>
    <definedName name="sdgfiu" hidden="1">{"via1",#N/A,TRUE,"general";"via2",#N/A,TRUE,"general";"via3",#N/A,TRUE,"general"}</definedName>
    <definedName name="sdgsd" localSheetId="13" hidden="1">{"TAB1",#N/A,TRUE,"GENERAL";"TAB2",#N/A,TRUE,"GENERAL";"TAB3",#N/A,TRUE,"GENERAL";"TAB4",#N/A,TRUE,"GENERAL";"TAB5",#N/A,TRUE,"GENERAL"}</definedName>
    <definedName name="sdgsd" localSheetId="15" hidden="1">{"TAB1",#N/A,TRUE,"GENERAL";"TAB2",#N/A,TRUE,"GENERAL";"TAB3",#N/A,TRUE,"GENERAL";"TAB4",#N/A,TRUE,"GENERAL";"TAB5",#N/A,TRUE,"GENERAL"}</definedName>
    <definedName name="sdgsd" localSheetId="12" hidden="1">{"TAB1",#N/A,TRUE,"GENERAL";"TAB2",#N/A,TRUE,"GENERAL";"TAB3",#N/A,TRUE,"GENERAL";"TAB4",#N/A,TRUE,"GENERAL";"TAB5",#N/A,TRUE,"GENERAL"}</definedName>
    <definedName name="sdgsd" localSheetId="3" hidden="1">{"TAB1",#N/A,TRUE,"GENERAL";"TAB2",#N/A,TRUE,"GENERAL";"TAB3",#N/A,TRUE,"GENERAL";"TAB4",#N/A,TRUE,"GENERAL";"TAB5",#N/A,TRUE,"GENERAL"}</definedName>
    <definedName name="sdgsd" hidden="1">{"TAB1",#N/A,TRUE,"GENERAL";"TAB2",#N/A,TRUE,"GENERAL";"TAB3",#N/A,TRUE,"GENERAL";"TAB4",#N/A,TRUE,"GENERAL";"TAB5",#N/A,TRUE,"GENERAL"}</definedName>
    <definedName name="sdgsg" localSheetId="13" hidden="1">{"via1",#N/A,TRUE,"general";"via2",#N/A,TRUE,"general";"via3",#N/A,TRUE,"general"}</definedName>
    <definedName name="sdgsg" localSheetId="15" hidden="1">{"via1",#N/A,TRUE,"general";"via2",#N/A,TRUE,"general";"via3",#N/A,TRUE,"general"}</definedName>
    <definedName name="sdgsg" localSheetId="12" hidden="1">{"via1",#N/A,TRUE,"general";"via2",#N/A,TRUE,"general";"via3",#N/A,TRUE,"general"}</definedName>
    <definedName name="sdgsg" localSheetId="3" hidden="1">{"via1",#N/A,TRUE,"general";"via2",#N/A,TRUE,"general";"via3",#N/A,TRUE,"general"}</definedName>
    <definedName name="sdgsg" hidden="1">{"via1",#N/A,TRUE,"general";"via2",#N/A,TRUE,"general";"via3",#N/A,TRUE,"general"}</definedName>
    <definedName name="SDIKOM" localSheetId="13" hidden="1">{"TAB1",#N/A,TRUE,"GENERAL";"TAB2",#N/A,TRUE,"GENERAL";"TAB3",#N/A,TRUE,"GENERAL";"TAB4",#N/A,TRUE,"GENERAL";"TAB5",#N/A,TRUE,"GENERAL"}</definedName>
    <definedName name="SDIKOM" localSheetId="15" hidden="1">{"TAB1",#N/A,TRUE,"GENERAL";"TAB2",#N/A,TRUE,"GENERAL";"TAB3",#N/A,TRUE,"GENERAL";"TAB4",#N/A,TRUE,"GENERAL";"TAB5",#N/A,TRUE,"GENERAL"}</definedName>
    <definedName name="SDIKOM" localSheetId="12" hidden="1">{"TAB1",#N/A,TRUE,"GENERAL";"TAB2",#N/A,TRUE,"GENERAL";"TAB3",#N/A,TRUE,"GENERAL";"TAB4",#N/A,TRUE,"GENERAL";"TAB5",#N/A,TRUE,"GENERAL"}</definedName>
    <definedName name="SDIKOM" localSheetId="3" hidden="1">{"TAB1",#N/A,TRUE,"GENERAL";"TAB2",#N/A,TRUE,"GENERAL";"TAB3",#N/A,TRUE,"GENERAL";"TAB4",#N/A,TRUE,"GENERAL";"TAB5",#N/A,TRUE,"GENERAL"}</definedName>
    <definedName name="SDIKOM" hidden="1">{"TAB1",#N/A,TRUE,"GENERAL";"TAB2",#N/A,TRUE,"GENERAL";"TAB3",#N/A,TRUE,"GENERAL";"TAB4",#N/A,TRUE,"GENERAL";"TAB5",#N/A,TRUE,"GENERAL"}</definedName>
    <definedName name="sdsdfh" localSheetId="13" hidden="1">{"via1",#N/A,TRUE,"general";"via2",#N/A,TRUE,"general";"via3",#N/A,TRUE,"general"}</definedName>
    <definedName name="sdsdfh" localSheetId="15" hidden="1">{"via1",#N/A,TRUE,"general";"via2",#N/A,TRUE,"general";"via3",#N/A,TRUE,"general"}</definedName>
    <definedName name="sdsdfh" localSheetId="12" hidden="1">{"via1",#N/A,TRUE,"general";"via2",#N/A,TRUE,"general";"via3",#N/A,TRUE,"general"}</definedName>
    <definedName name="sdsdfh" localSheetId="3" hidden="1">{"via1",#N/A,TRUE,"general";"via2",#N/A,TRUE,"general";"via3",#N/A,TRUE,"general"}</definedName>
    <definedName name="sdsdfh" hidden="1">{"via1",#N/A,TRUE,"general";"via2",#N/A,TRUE,"general";"via3",#N/A,TRUE,"general"}</definedName>
    <definedName name="sdsdfsdff" localSheetId="13" hidden="1">{#N/A,#N/A,TRUE,"1842CWN0"}</definedName>
    <definedName name="sdsdfsdff" localSheetId="15" hidden="1">{#N/A,#N/A,TRUE,"1842CWN0"}</definedName>
    <definedName name="sdsdfsdff" localSheetId="12" hidden="1">{#N/A,#N/A,TRUE,"1842CWN0"}</definedName>
    <definedName name="sdsdfsdff" hidden="1">{#N/A,#N/A,TRUE,"1842CWN0"}</definedName>
    <definedName name="SE">[184]Datos!$B$3:$D$72</definedName>
    <definedName name="SECCIÓN_FINAL__INICIAL" localSheetId="13">#REF!</definedName>
    <definedName name="SECCIÓN_FINAL__INICIAL" localSheetId="15">#REF!</definedName>
    <definedName name="SECCIÓN_FINAL__INICIAL">#REF!</definedName>
    <definedName name="SECCIÓN_FINAL__TERMINAL" localSheetId="13">#REF!</definedName>
    <definedName name="SECCIÓN_FINAL__TERMINAL" localSheetId="15">#REF!</definedName>
    <definedName name="SECCIÓN_FINAL__TERMINAL">#REF!</definedName>
    <definedName name="SECRETARIA" localSheetId="13">#REF!</definedName>
    <definedName name="SECRETARIA" localSheetId="15">#REF!</definedName>
    <definedName name="SECRETARIA">#REF!</definedName>
    <definedName name="SECTOR" localSheetId="13">#REF!</definedName>
    <definedName name="SECTOR" localSheetId="15">#REF!</definedName>
    <definedName name="SECTOR">#REF!</definedName>
    <definedName name="SEGUETA_SIN_MARCO">#REF!</definedName>
    <definedName name="Selector_voltimetro_7_posiciones">#REF!</definedName>
    <definedName name="Selector_voltimetro_7_posiciones_11">#REF!</definedName>
    <definedName name="SELLADOR_ELASTICO_POLIURET">#REF!</definedName>
    <definedName name="Sellador_piso_granito">#REF!</definedName>
    <definedName name="Sellador_piso_granito_11">#REF!</definedName>
    <definedName name="SEMANA_C3">#REF!</definedName>
    <definedName name="sena">[88]Hoja1!$C$14</definedName>
    <definedName name="señaldependencias">'[55]lista de MATERIALES'!$C$4</definedName>
    <definedName name="señaldependenciasext">'[55]lista de MATERIALES'!$C$7</definedName>
    <definedName name="señalparqueaderos">'[55]lista de MATERIALES'!$C$8</definedName>
    <definedName name="señalrutaevacuacion">'[55]lista de MATERIALES'!$C$3</definedName>
    <definedName name="señalrutaresid">'[55]lista de MATERIALES'!$C$2</definedName>
    <definedName name="SEPT_25_09">[52]Presupuesto!#REF!</definedName>
    <definedName name="SERO" localSheetId="13">'AIU '!ERR</definedName>
    <definedName name="SERO" localSheetId="15">'AIU  (2)'!ERR</definedName>
    <definedName name="SERO" localSheetId="12">'Analisis Mano Obra'!ERR</definedName>
    <definedName name="SERO">[0]!ERR</definedName>
    <definedName name="SERO_10">#N/A</definedName>
    <definedName name="SERO_3">#N/A</definedName>
    <definedName name="SERO_4">#N/A</definedName>
    <definedName name="SERO_5">#N/A</definedName>
    <definedName name="SERO_6">#N/A</definedName>
    <definedName name="SERO_7">#N/A</definedName>
    <definedName name="SERO_8">#N/A</definedName>
    <definedName name="SERO_9">#N/A</definedName>
    <definedName name="SESE" localSheetId="13">#REF!</definedName>
    <definedName name="SESE" localSheetId="15">#REF!</definedName>
    <definedName name="SESE" localSheetId="12">#REF!</definedName>
    <definedName name="SESE">#REF!</definedName>
    <definedName name="setrj" localSheetId="13" hidden="1">{"via1",#N/A,TRUE,"general";"via2",#N/A,TRUE,"general";"via3",#N/A,TRUE,"general"}</definedName>
    <definedName name="setrj" localSheetId="15" hidden="1">{"via1",#N/A,TRUE,"general";"via2",#N/A,TRUE,"general";"via3",#N/A,TRUE,"general"}</definedName>
    <definedName name="setrj" localSheetId="12" hidden="1">{"via1",#N/A,TRUE,"general";"via2",#N/A,TRUE,"general";"via3",#N/A,TRUE,"general"}</definedName>
    <definedName name="setrj" localSheetId="3" hidden="1">{"via1",#N/A,TRUE,"general";"via2",#N/A,TRUE,"general";"via3",#N/A,TRUE,"general"}</definedName>
    <definedName name="setrj" hidden="1">{"via1",#N/A,TRUE,"general";"via2",#N/A,TRUE,"general";"via3",#N/A,TRUE,"general"}</definedName>
    <definedName name="sett" localSheetId="13" hidden="1">{"via1",#N/A,TRUE,"general";"via2",#N/A,TRUE,"general";"via3",#N/A,TRUE,"general"}</definedName>
    <definedName name="sett" localSheetId="15" hidden="1">{"via1",#N/A,TRUE,"general";"via2",#N/A,TRUE,"general";"via3",#N/A,TRUE,"general"}</definedName>
    <definedName name="sett" localSheetId="12" hidden="1">{"via1",#N/A,TRUE,"general";"via2",#N/A,TRUE,"general";"via3",#N/A,TRUE,"general"}</definedName>
    <definedName name="sett" localSheetId="3" hidden="1">{"via1",#N/A,TRUE,"general";"via2",#N/A,TRUE,"general";"via3",#N/A,TRUE,"general"}</definedName>
    <definedName name="sett" hidden="1">{"via1",#N/A,TRUE,"general";"via2",#N/A,TRUE,"general";"via3",#N/A,TRUE,"general"}</definedName>
    <definedName name="sf">[88]Hoja1!$C$12</definedName>
    <definedName name="sfasf" localSheetId="13" hidden="1">{"TAB1",#N/A,TRUE,"GENERAL";"TAB2",#N/A,TRUE,"GENERAL";"TAB3",#N/A,TRUE,"GENERAL";"TAB4",#N/A,TRUE,"GENERAL";"TAB5",#N/A,TRUE,"GENERAL"}</definedName>
    <definedName name="sfasf" localSheetId="15" hidden="1">{"TAB1",#N/A,TRUE,"GENERAL";"TAB2",#N/A,TRUE,"GENERAL";"TAB3",#N/A,TRUE,"GENERAL";"TAB4",#N/A,TRUE,"GENERAL";"TAB5",#N/A,TRUE,"GENERAL"}</definedName>
    <definedName name="sfasf" localSheetId="12" hidden="1">{"TAB1",#N/A,TRUE,"GENERAL";"TAB2",#N/A,TRUE,"GENERAL";"TAB3",#N/A,TRUE,"GENERAL";"TAB4",#N/A,TRUE,"GENERAL";"TAB5",#N/A,TRUE,"GENERAL"}</definedName>
    <definedName name="sfasf" localSheetId="3" hidden="1">{"TAB1",#N/A,TRUE,"GENERAL";"TAB2",#N/A,TRUE,"GENERAL";"TAB3",#N/A,TRUE,"GENERAL";"TAB4",#N/A,TRUE,"GENERAL";"TAB5",#N/A,TRUE,"GENERAL"}</definedName>
    <definedName name="sfasf" hidden="1">{"TAB1",#N/A,TRUE,"GENERAL";"TAB2",#N/A,TRUE,"GENERAL";"TAB3",#N/A,TRUE,"GENERAL";"TAB4",#N/A,TRUE,"GENERAL";"TAB5",#N/A,TRUE,"GENERAL"}</definedName>
    <definedName name="SFHSGFH" localSheetId="13" hidden="1">{"TAB1",#N/A,TRUE,"GENERAL";"TAB2",#N/A,TRUE,"GENERAL";"TAB3",#N/A,TRUE,"GENERAL";"TAB4",#N/A,TRUE,"GENERAL";"TAB5",#N/A,TRUE,"GENERAL"}</definedName>
    <definedName name="SFHSGFH" localSheetId="15" hidden="1">{"TAB1",#N/A,TRUE,"GENERAL";"TAB2",#N/A,TRUE,"GENERAL";"TAB3",#N/A,TRUE,"GENERAL";"TAB4",#N/A,TRUE,"GENERAL";"TAB5",#N/A,TRUE,"GENERAL"}</definedName>
    <definedName name="SFHSGFH" localSheetId="12" hidden="1">{"TAB1",#N/A,TRUE,"GENERAL";"TAB2",#N/A,TRUE,"GENERAL";"TAB3",#N/A,TRUE,"GENERAL";"TAB4",#N/A,TRUE,"GENERAL";"TAB5",#N/A,TRUE,"GENERAL"}</definedName>
    <definedName name="SFHSGFH" localSheetId="3" hidden="1">{"TAB1",#N/A,TRUE,"GENERAL";"TAB2",#N/A,TRUE,"GENERAL";"TAB3",#N/A,TRUE,"GENERAL";"TAB4",#N/A,TRUE,"GENERAL";"TAB5",#N/A,TRUE,"GENERAL"}</definedName>
    <definedName name="SFHSGFH" hidden="1">{"TAB1",#N/A,TRUE,"GENERAL";"TAB2",#N/A,TRUE,"GENERAL";"TAB3",#N/A,TRUE,"GENERAL";"TAB4",#N/A,TRUE,"GENERAL";"TAB5",#N/A,TRUE,"GENERAL"}</definedName>
    <definedName name="sfsd" localSheetId="13" hidden="1">{"via1",#N/A,TRUE,"general";"via2",#N/A,TRUE,"general";"via3",#N/A,TRUE,"general"}</definedName>
    <definedName name="sfsd" localSheetId="15" hidden="1">{"via1",#N/A,TRUE,"general";"via2",#N/A,TRUE,"general";"via3",#N/A,TRUE,"general"}</definedName>
    <definedName name="sfsd" localSheetId="12" hidden="1">{"via1",#N/A,TRUE,"general";"via2",#N/A,TRUE,"general";"via3",#N/A,TRUE,"general"}</definedName>
    <definedName name="sfsd" localSheetId="3" hidden="1">{"via1",#N/A,TRUE,"general";"via2",#N/A,TRUE,"general";"via3",#N/A,TRUE,"general"}</definedName>
    <definedName name="sfsd" hidden="1">{"via1",#N/A,TRUE,"general";"via2",#N/A,TRUE,"general";"via3",#N/A,TRUE,"general"}</definedName>
    <definedName name="sfsdf" localSheetId="13" hidden="1">{"TAB1",#N/A,TRUE,"GENERAL";"TAB2",#N/A,TRUE,"GENERAL";"TAB3",#N/A,TRUE,"GENERAL";"TAB4",#N/A,TRUE,"GENERAL";"TAB5",#N/A,TRUE,"GENERAL"}</definedName>
    <definedName name="sfsdf" localSheetId="15" hidden="1">{"TAB1",#N/A,TRUE,"GENERAL";"TAB2",#N/A,TRUE,"GENERAL";"TAB3",#N/A,TRUE,"GENERAL";"TAB4",#N/A,TRUE,"GENERAL";"TAB5",#N/A,TRUE,"GENERAL"}</definedName>
    <definedName name="sfsdf" localSheetId="12" hidden="1">{"TAB1",#N/A,TRUE,"GENERAL";"TAB2",#N/A,TRUE,"GENERAL";"TAB3",#N/A,TRUE,"GENERAL";"TAB4",#N/A,TRUE,"GENERAL";"TAB5",#N/A,TRUE,"GENERAL"}</definedName>
    <definedName name="sfsdf" localSheetId="3" hidden="1">{"TAB1",#N/A,TRUE,"GENERAL";"TAB2",#N/A,TRUE,"GENERAL";"TAB3",#N/A,TRUE,"GENERAL";"TAB4",#N/A,TRUE,"GENERAL";"TAB5",#N/A,TRUE,"GENERAL"}</definedName>
    <definedName name="sfsdf" hidden="1">{"TAB1",#N/A,TRUE,"GENERAL";"TAB2",#N/A,TRUE,"GENERAL";"TAB3",#N/A,TRUE,"GENERAL";"TAB4",#N/A,TRUE,"GENERAL";"TAB5",#N/A,TRUE,"GENERAL"}</definedName>
    <definedName name="sfsdferg" localSheetId="13" hidden="1">{"TAB1",#N/A,TRUE,"GENERAL";"TAB2",#N/A,TRUE,"GENERAL";"TAB3",#N/A,TRUE,"GENERAL";"TAB4",#N/A,TRUE,"GENERAL";"TAB5",#N/A,TRUE,"GENERAL"}</definedName>
    <definedName name="sfsdferg" localSheetId="15" hidden="1">{"TAB1",#N/A,TRUE,"GENERAL";"TAB2",#N/A,TRUE,"GENERAL";"TAB3",#N/A,TRUE,"GENERAL";"TAB4",#N/A,TRUE,"GENERAL";"TAB5",#N/A,TRUE,"GENERAL"}</definedName>
    <definedName name="sfsdferg" localSheetId="12" hidden="1">{"TAB1",#N/A,TRUE,"GENERAL";"TAB2",#N/A,TRUE,"GENERAL";"TAB3",#N/A,TRUE,"GENERAL";"TAB4",#N/A,TRUE,"GENERAL";"TAB5",#N/A,TRUE,"GENERAL"}</definedName>
    <definedName name="sfsdferg" localSheetId="3" hidden="1">{"TAB1",#N/A,TRUE,"GENERAL";"TAB2",#N/A,TRUE,"GENERAL";"TAB3",#N/A,TRUE,"GENERAL";"TAB4",#N/A,TRUE,"GENERAL";"TAB5",#N/A,TRUE,"GENERAL"}</definedName>
    <definedName name="sfsdferg" hidden="1">{"TAB1",#N/A,TRUE,"GENERAL";"TAB2",#N/A,TRUE,"GENERAL";"TAB3",#N/A,TRUE,"GENERAL";"TAB4",#N/A,TRUE,"GENERAL";"TAB5",#N/A,TRUE,"GENERAL"}</definedName>
    <definedName name="sfsdfs" localSheetId="13" hidden="1">{"TAB1",#N/A,TRUE,"GENERAL";"TAB2",#N/A,TRUE,"GENERAL";"TAB3",#N/A,TRUE,"GENERAL";"TAB4",#N/A,TRUE,"GENERAL";"TAB5",#N/A,TRUE,"GENERAL"}</definedName>
    <definedName name="sfsdfs" localSheetId="15" hidden="1">{"TAB1",#N/A,TRUE,"GENERAL";"TAB2",#N/A,TRUE,"GENERAL";"TAB3",#N/A,TRUE,"GENERAL";"TAB4",#N/A,TRUE,"GENERAL";"TAB5",#N/A,TRUE,"GENERAL"}</definedName>
    <definedName name="sfsdfs" localSheetId="12" hidden="1">{"TAB1",#N/A,TRUE,"GENERAL";"TAB2",#N/A,TRUE,"GENERAL";"TAB3",#N/A,TRUE,"GENERAL";"TAB4",#N/A,TRUE,"GENERAL";"TAB5",#N/A,TRUE,"GENERAL"}</definedName>
    <definedName name="sfsdfs" localSheetId="3" hidden="1">{"TAB1",#N/A,TRUE,"GENERAL";"TAB2",#N/A,TRUE,"GENERAL";"TAB3",#N/A,TRUE,"GENERAL";"TAB4",#N/A,TRUE,"GENERAL";"TAB5",#N/A,TRUE,"GENERAL"}</definedName>
    <definedName name="sfsdfs" hidden="1">{"TAB1",#N/A,TRUE,"GENERAL";"TAB2",#N/A,TRUE,"GENERAL";"TAB3",#N/A,TRUE,"GENERAL";"TAB4",#N/A,TRUE,"GENERAL";"TAB5",#N/A,TRUE,"GENERAL"}</definedName>
    <definedName name="SHARED_FORMULA_0">#N/A</definedName>
    <definedName name="SHARED_FORMULA_1">#N/A</definedName>
    <definedName name="SHARED_FORMULA_10">#N/A</definedName>
    <definedName name="SHARED_FORMULA_100">#N/A</definedName>
    <definedName name="SHARED_FORMULA_101">#N/A</definedName>
    <definedName name="SHARED_FORMULA_11">#N/A</definedName>
    <definedName name="SHARED_FORMULA_12">#N/A</definedName>
    <definedName name="SHARED_FORMULA_13">#N/A</definedName>
    <definedName name="SHARED_FORMULA_14">#N/A</definedName>
    <definedName name="SHARED_FORMULA_15">#N/A</definedName>
    <definedName name="SHARED_FORMULA_16">#N/A</definedName>
    <definedName name="SHARED_FORMULA_17">#N/A</definedName>
    <definedName name="SHARED_FORMULA_18">#N/A</definedName>
    <definedName name="SHARED_FORMULA_19">#N/A</definedName>
    <definedName name="SHARED_FORMULA_2">#N/A</definedName>
    <definedName name="SHARED_FORMULA_20">#N/A</definedName>
    <definedName name="SHARED_FORMULA_21">#N/A</definedName>
    <definedName name="SHARED_FORMULA_22">#N/A</definedName>
    <definedName name="SHARED_FORMULA_23">#N/A</definedName>
    <definedName name="SHARED_FORMULA_24">#N/A</definedName>
    <definedName name="SHARED_FORMULA_25">#N/A</definedName>
    <definedName name="SHARED_FORMULA_26">#N/A</definedName>
    <definedName name="SHARED_FORMULA_27">#N/A</definedName>
    <definedName name="SHARED_FORMULA_28">#N/A</definedName>
    <definedName name="SHARED_FORMULA_29">#N/A</definedName>
    <definedName name="SHARED_FORMULA_3">#N/A</definedName>
    <definedName name="SHARED_FORMULA_30">#N/A</definedName>
    <definedName name="SHARED_FORMULA_31">#N/A</definedName>
    <definedName name="SHARED_FORMULA_32">#N/A</definedName>
    <definedName name="SHARED_FORMULA_33">#N/A</definedName>
    <definedName name="SHARED_FORMULA_34">#N/A</definedName>
    <definedName name="SHARED_FORMULA_35">#N/A</definedName>
    <definedName name="SHARED_FORMULA_36">#N/A</definedName>
    <definedName name="SHARED_FORMULA_37">#N/A</definedName>
    <definedName name="SHARED_FORMULA_38">#N/A</definedName>
    <definedName name="SHARED_FORMULA_39">#N/A</definedName>
    <definedName name="SHARED_FORMULA_4">#N/A</definedName>
    <definedName name="SHARED_FORMULA_40">#N/A</definedName>
    <definedName name="SHARED_FORMULA_41">#N/A</definedName>
    <definedName name="SHARED_FORMULA_42">#N/A</definedName>
    <definedName name="SHARED_FORMULA_43">#N/A</definedName>
    <definedName name="SHARED_FORMULA_44">#N/A</definedName>
    <definedName name="SHARED_FORMULA_45">#N/A</definedName>
    <definedName name="SHARED_FORMULA_46">#N/A</definedName>
    <definedName name="SHARED_FORMULA_47">#N/A</definedName>
    <definedName name="SHARED_FORMULA_48">#N/A</definedName>
    <definedName name="SHARED_FORMULA_49">#N/A</definedName>
    <definedName name="SHARED_FORMULA_5">#N/A</definedName>
    <definedName name="SHARED_FORMULA_50">#N/A</definedName>
    <definedName name="SHARED_FORMULA_51">#N/A</definedName>
    <definedName name="SHARED_FORMULA_52">#N/A</definedName>
    <definedName name="SHARED_FORMULA_53">#N/A</definedName>
    <definedName name="SHARED_FORMULA_54">#N/A</definedName>
    <definedName name="SHARED_FORMULA_55">#N/A</definedName>
    <definedName name="SHARED_FORMULA_56">#N/A</definedName>
    <definedName name="SHARED_FORMULA_57">#N/A</definedName>
    <definedName name="SHARED_FORMULA_58">#N/A</definedName>
    <definedName name="SHARED_FORMULA_59">#N/A</definedName>
    <definedName name="SHARED_FORMULA_6">#N/A</definedName>
    <definedName name="SHARED_FORMULA_60">#N/A</definedName>
    <definedName name="SHARED_FORMULA_61">#N/A</definedName>
    <definedName name="SHARED_FORMULA_62">#N/A</definedName>
    <definedName name="SHARED_FORMULA_63">#N/A</definedName>
    <definedName name="SHARED_FORMULA_64">#N/A</definedName>
    <definedName name="SHARED_FORMULA_65">#N/A</definedName>
    <definedName name="SHARED_FORMULA_66">#N/A</definedName>
    <definedName name="SHARED_FORMULA_67">#N/A</definedName>
    <definedName name="SHARED_FORMULA_68">#N/A</definedName>
    <definedName name="SHARED_FORMULA_69">#N/A</definedName>
    <definedName name="SHARED_FORMULA_7">#N/A</definedName>
    <definedName name="SHARED_FORMULA_70">#N/A</definedName>
    <definedName name="SHARED_FORMULA_71">#N/A</definedName>
    <definedName name="SHARED_FORMULA_72">#N/A</definedName>
    <definedName name="SHARED_FORMULA_73">#N/A</definedName>
    <definedName name="SHARED_FORMULA_74">#N/A</definedName>
    <definedName name="SHARED_FORMULA_75">#N/A</definedName>
    <definedName name="SHARED_FORMULA_76">#N/A</definedName>
    <definedName name="SHARED_FORMULA_77">#N/A</definedName>
    <definedName name="SHARED_FORMULA_78">#N/A</definedName>
    <definedName name="SHARED_FORMULA_79">#N/A</definedName>
    <definedName name="SHARED_FORMULA_8">#N/A</definedName>
    <definedName name="SHARED_FORMULA_80">#N/A</definedName>
    <definedName name="SHARED_FORMULA_81">#N/A</definedName>
    <definedName name="SHARED_FORMULA_82">#N/A</definedName>
    <definedName name="SHARED_FORMULA_83">#N/A</definedName>
    <definedName name="SHARED_FORMULA_84">#N/A</definedName>
    <definedName name="SHARED_FORMULA_85">#N/A</definedName>
    <definedName name="SHARED_FORMULA_86">#N/A</definedName>
    <definedName name="SHARED_FORMULA_87">#N/A</definedName>
    <definedName name="SHARED_FORMULA_88">#N/A</definedName>
    <definedName name="SHARED_FORMULA_89">#N/A</definedName>
    <definedName name="SHARED_FORMULA_9">#N/A</definedName>
    <definedName name="SHARED_FORMULA_90">#N/A</definedName>
    <definedName name="SHARED_FORMULA_91">#N/A</definedName>
    <definedName name="SHARED_FORMULA_92">#N/A</definedName>
    <definedName name="SHARED_FORMULA_93">#N/A</definedName>
    <definedName name="SHARED_FORMULA_94">#N/A</definedName>
    <definedName name="SHARED_FORMULA_95">#N/A</definedName>
    <definedName name="SHARED_FORMULA_96">#N/A</definedName>
    <definedName name="SHARED_FORMULA_97">#N/A</definedName>
    <definedName name="SHARED_FORMULA_98">#N/A</definedName>
    <definedName name="SHARED_FORMULA_99">#N/A</definedName>
    <definedName name="SHEE_INT" localSheetId="13">[75]steel!#REF!</definedName>
    <definedName name="SHEE_INT" localSheetId="15">[75]steel!#REF!</definedName>
    <definedName name="SHEE_INT">[75]steel!#REF!</definedName>
    <definedName name="SHEET">'[3]7422CW00'!#REF!</definedName>
    <definedName name="SHEET_KP">[75]steel!$C$7:$L$47</definedName>
    <definedName name="SHEET_MR">[75]steel!$C$7:$J$47</definedName>
    <definedName name="SHEET1" localSheetId="13">#REF!</definedName>
    <definedName name="SHEET1" localSheetId="15">#REF!</definedName>
    <definedName name="SHEET1">#REF!</definedName>
    <definedName name="SHEET10" localSheetId="13">#REF!</definedName>
    <definedName name="SHEET10" localSheetId="15">#REF!</definedName>
    <definedName name="SHEET10">#REF!</definedName>
    <definedName name="SHEET11" localSheetId="13">#REF!</definedName>
    <definedName name="SHEET11" localSheetId="15">#REF!</definedName>
    <definedName name="SHEET11">#REF!</definedName>
    <definedName name="SHEET12">#REF!</definedName>
    <definedName name="SHEET13">#REF!</definedName>
    <definedName name="SHEET14">#REF!</definedName>
    <definedName name="SHEET15">#REF!</definedName>
    <definedName name="SHEET16">#REF!</definedName>
    <definedName name="SHEET17">#REF!</definedName>
    <definedName name="SHEET18">#REF!</definedName>
    <definedName name="SHEET19">#REF!</definedName>
    <definedName name="SHEET2">#REF!</definedName>
    <definedName name="SHEET20">#REF!</definedName>
    <definedName name="SHEET21">#REF!</definedName>
    <definedName name="SHEET22">#REF!</definedName>
    <definedName name="SHEET23">#REF!</definedName>
    <definedName name="SHEET24">#REF!</definedName>
    <definedName name="SHEET25">#REF!</definedName>
    <definedName name="SHEET26">#REF!</definedName>
    <definedName name="SHEET3">#REF!</definedName>
    <definedName name="SHEET4">#REF!</definedName>
    <definedName name="SHEET5">#REF!</definedName>
    <definedName name="SHEET6">#REF!</definedName>
    <definedName name="SHEET7">#REF!</definedName>
    <definedName name="SHEET8">#REF!</definedName>
    <definedName name="SHEET9">#REF!</definedName>
    <definedName name="SI" localSheetId="13">'AIU '!ERR</definedName>
    <definedName name="SI" localSheetId="15">'AIU  (2)'!ERR</definedName>
    <definedName name="SI" localSheetId="12">'Analisis Mano Obra'!ERR</definedName>
    <definedName name="SI">[0]!ERR</definedName>
    <definedName name="SI_10">#N/A</definedName>
    <definedName name="SI_3">#N/A</definedName>
    <definedName name="SI_4">#N/A</definedName>
    <definedName name="SI_5">#N/A</definedName>
    <definedName name="SI_6">#N/A</definedName>
    <definedName name="SI_7">#N/A</definedName>
    <definedName name="SI_8">#N/A</definedName>
    <definedName name="SI_9">#N/A</definedName>
    <definedName name="Sifón__PVC_2" localSheetId="13">#REF!</definedName>
    <definedName name="Sifón__PVC_2" localSheetId="15">#REF!</definedName>
    <definedName name="Sifón__PVC_2" localSheetId="12">#REF!</definedName>
    <definedName name="Sifón__PVC_2">#REF!</definedName>
    <definedName name="Sifón__PVC_2_11" localSheetId="13">#REF!</definedName>
    <definedName name="Sifón__PVC_2_11" localSheetId="15">#REF!</definedName>
    <definedName name="Sifón__PVC_2_11" localSheetId="12">#REF!</definedName>
    <definedName name="Sifón__PVC_2_11">#REF!</definedName>
    <definedName name="Sifón__PVC_3">#REF!</definedName>
    <definedName name="Sifón__PVC_3_11">#REF!</definedName>
    <definedName name="SIKA">#REF!</definedName>
    <definedName name="Sika_1__mortero">#REF!</definedName>
    <definedName name="Sika_1__mortero_11">#REF!</definedName>
    <definedName name="SINGOLO" localSheetId="13">'[3]7422CW00'!#REF!</definedName>
    <definedName name="SINGOLO" localSheetId="15">'[3]7422CW00'!#REF!</definedName>
    <definedName name="SINGOLO">'[3]7422CW00'!#REF!</definedName>
    <definedName name="Sinnombre" localSheetId="13">#REF!</definedName>
    <definedName name="Sinnombre" localSheetId="15">#REF!</definedName>
    <definedName name="Sinnombre">#REF!</definedName>
    <definedName name="SISISIS" localSheetId="13">'AIU '!ERR</definedName>
    <definedName name="SISISIS" localSheetId="15">'AIU  (2)'!ERR</definedName>
    <definedName name="SISISIS" localSheetId="12">'Analisis Mano Obra'!ERR</definedName>
    <definedName name="SISISIS">[0]!ERR</definedName>
    <definedName name="SISISIS_10">#N/A</definedName>
    <definedName name="SISISIS_3">#N/A</definedName>
    <definedName name="SISISIS_4">#N/A</definedName>
    <definedName name="SISISIS_5">#N/A</definedName>
    <definedName name="SISISIS_6">#N/A</definedName>
    <definedName name="SISISIS_7">#N/A</definedName>
    <definedName name="SISISIS_8">#N/A</definedName>
    <definedName name="SISISIS_9">#N/A</definedName>
    <definedName name="sk" localSheetId="13">#REF!</definedName>
    <definedName name="sk" localSheetId="15">#REF!</definedName>
    <definedName name="sk" localSheetId="12">#REF!</definedName>
    <definedName name="sk">#REF!</definedName>
    <definedName name="sm" localSheetId="13">#REF!</definedName>
    <definedName name="sm" localSheetId="15">#REF!</definedName>
    <definedName name="sm" localSheetId="12">#REF!</definedName>
    <definedName name="sm">#REF!</definedName>
    <definedName name="Smlv">'[11]DATOS CONTRATO'!$I$9</definedName>
    <definedName name="smlv01">[67]CONTRATO!$I$9</definedName>
    <definedName name="smlv2001">[67]CONTRATO!$H$9</definedName>
    <definedName name="SMML">'[104]ASPECTOS TECNICOS'!$O$12:$P$32</definedName>
    <definedName name="SN">[11]EMPRESA!$G$29</definedName>
    <definedName name="snw" localSheetId="13">#REF!</definedName>
    <definedName name="snw" localSheetId="15">#REF!</definedName>
    <definedName name="snw">#REF!</definedName>
    <definedName name="sñ" localSheetId="13">#REF!</definedName>
    <definedName name="sñ" localSheetId="15">#REF!</definedName>
    <definedName name="sñ">#REF!</definedName>
    <definedName name="so" localSheetId="13">#REF!</definedName>
    <definedName name="so" localSheetId="15">#REF!</definedName>
    <definedName name="so">#REF!</definedName>
    <definedName name="SOBRE2H">#REF!</definedName>
    <definedName name="SOBRECIMIEN20">#REF!</definedName>
    <definedName name="SOBRECIMIEN20_11">#REF!</definedName>
    <definedName name="sobrecimiento">#REF!</definedName>
    <definedName name="sol" localSheetId="13">#REF!</definedName>
    <definedName name="sol" localSheetId="15">#REF!</definedName>
    <definedName name="sol">#REF!</definedName>
    <definedName name="solado">#REF!</definedName>
    <definedName name="SOLD._4_" localSheetId="13">#REF!</definedName>
    <definedName name="SOLD._4_" localSheetId="15">#REF!</definedName>
    <definedName name="SOLD._4_">#REF!</definedName>
    <definedName name="SOLD._6_" localSheetId="13">#REF!</definedName>
    <definedName name="SOLD._6_" localSheetId="15">#REF!</definedName>
    <definedName name="SOLD._6_">#REF!</definedName>
    <definedName name="SOLD._8_">#REF!</definedName>
    <definedName name="SOLDA">#REF!</definedName>
    <definedName name="SOLDADURA">#REF!</definedName>
    <definedName name="Soldadura_y_limpiador_PVC">#REF!</definedName>
    <definedName name="Soldadura_y_limpiador_PVC_11">#REF!</definedName>
    <definedName name="sr">#REF!</definedName>
    <definedName name="srwrwr" localSheetId="13" hidden="1">{"TAB1",#N/A,TRUE,"GENERAL";"TAB2",#N/A,TRUE,"GENERAL";"TAB3",#N/A,TRUE,"GENERAL";"TAB4",#N/A,TRUE,"GENERAL";"TAB5",#N/A,TRUE,"GENERAL"}</definedName>
    <definedName name="srwrwr" localSheetId="15" hidden="1">{"TAB1",#N/A,TRUE,"GENERAL";"TAB2",#N/A,TRUE,"GENERAL";"TAB3",#N/A,TRUE,"GENERAL";"TAB4",#N/A,TRUE,"GENERAL";"TAB5",#N/A,TRUE,"GENERAL"}</definedName>
    <definedName name="srwrwr" localSheetId="12" hidden="1">{"TAB1",#N/A,TRUE,"GENERAL";"TAB2",#N/A,TRUE,"GENERAL";"TAB3",#N/A,TRUE,"GENERAL";"TAB4",#N/A,TRUE,"GENERAL";"TAB5",#N/A,TRUE,"GENERAL"}</definedName>
    <definedName name="srwrwr" localSheetId="3" hidden="1">{"TAB1",#N/A,TRUE,"GENERAL";"TAB2",#N/A,TRUE,"GENERAL";"TAB3",#N/A,TRUE,"GENERAL";"TAB4",#N/A,TRUE,"GENERAL";"TAB5",#N/A,TRUE,"GENERAL"}</definedName>
    <definedName name="srwrwr" hidden="1">{"TAB1",#N/A,TRUE,"GENERAL";"TAB2",#N/A,TRUE,"GENERAL";"TAB3",#N/A,TRUE,"GENERAL";"TAB4",#N/A,TRUE,"GENERAL";"TAB5",#N/A,TRUE,"GENERAL"}</definedName>
    <definedName name="SS" localSheetId="13">#REF!</definedName>
    <definedName name="SS" localSheetId="15">#REF!</definedName>
    <definedName name="SS">#REF!</definedName>
    <definedName name="SS_AVG_SIZE" localSheetId="13">#REF!</definedName>
    <definedName name="SS_AVG_SIZE" localSheetId="15">#REF!</definedName>
    <definedName name="SS_AVG_SIZE">#REF!</definedName>
    <definedName name="SS_WELDING" localSheetId="13">#REF!</definedName>
    <definedName name="SS_WELDING" localSheetId="15">#REF!</definedName>
    <definedName name="SS_WELDING">#REF!</definedName>
    <definedName name="ssa">[88]Hoja1!$C$25</definedName>
    <definedName name="ssh">[88]Hoja1!$C$24</definedName>
    <definedName name="sss" localSheetId="13">MODULO10.auto_abrir</definedName>
    <definedName name="sss" localSheetId="15">MODULO10.auto_abrir</definedName>
    <definedName name="sss" localSheetId="12">MODULO10.auto_abrir</definedName>
    <definedName name="sss" localSheetId="9">MODULO10.auto_abrir</definedName>
    <definedName name="sss" localSheetId="4">MODULO10.auto_abrir</definedName>
    <definedName name="sss">MODULO10.auto_abrir</definedName>
    <definedName name="SSSS" localSheetId="13">'AIU '!ERR</definedName>
    <definedName name="SSSS" localSheetId="15">'AIU  (2)'!ERR</definedName>
    <definedName name="SSSS" localSheetId="12">'Analisis Mano Obra'!ERR</definedName>
    <definedName name="SSSS">[0]!ERR</definedName>
    <definedName name="sssss7" localSheetId="13" hidden="1">{"via1",#N/A,TRUE,"general";"via2",#N/A,TRUE,"general";"via3",#N/A,TRUE,"general"}</definedName>
    <definedName name="sssss7" localSheetId="15" hidden="1">{"via1",#N/A,TRUE,"general";"via2",#N/A,TRUE,"general";"via3",#N/A,TRUE,"general"}</definedName>
    <definedName name="sssss7" localSheetId="12" hidden="1">{"via1",#N/A,TRUE,"general";"via2",#N/A,TRUE,"general";"via3",#N/A,TRUE,"general"}</definedName>
    <definedName name="sssss7" localSheetId="3" hidden="1">{"via1",#N/A,TRUE,"general";"via2",#N/A,TRUE,"general";"via3",#N/A,TRUE,"general"}</definedName>
    <definedName name="sssss7" hidden="1">{"via1",#N/A,TRUE,"general";"via2",#N/A,TRUE,"general";"via3",#N/A,TRUE,"general"}</definedName>
    <definedName name="sssssa" localSheetId="13" hidden="1">{"TAB1",#N/A,TRUE,"GENERAL";"TAB2",#N/A,TRUE,"GENERAL";"TAB3",#N/A,TRUE,"GENERAL";"TAB4",#N/A,TRUE,"GENERAL";"TAB5",#N/A,TRUE,"GENERAL"}</definedName>
    <definedName name="sssssa" localSheetId="15" hidden="1">{"TAB1",#N/A,TRUE,"GENERAL";"TAB2",#N/A,TRUE,"GENERAL";"TAB3",#N/A,TRUE,"GENERAL";"TAB4",#N/A,TRUE,"GENERAL";"TAB5",#N/A,TRUE,"GENERAL"}</definedName>
    <definedName name="sssssa" localSheetId="12" hidden="1">{"TAB1",#N/A,TRUE,"GENERAL";"TAB2",#N/A,TRUE,"GENERAL";"TAB3",#N/A,TRUE,"GENERAL";"TAB4",#N/A,TRUE,"GENERAL";"TAB5",#N/A,TRUE,"GENERAL"}</definedName>
    <definedName name="sssssa" localSheetId="3" hidden="1">{"TAB1",#N/A,TRUE,"GENERAL";"TAB2",#N/A,TRUE,"GENERAL";"TAB3",#N/A,TRUE,"GENERAL";"TAB4",#N/A,TRUE,"GENERAL";"TAB5",#N/A,TRUE,"GENERAL"}</definedName>
    <definedName name="sssssa" hidden="1">{"TAB1",#N/A,TRUE,"GENERAL";"TAB2",#N/A,TRUE,"GENERAL";"TAB3",#N/A,TRUE,"GENERAL";"TAB4",#N/A,TRUE,"GENERAL";"TAB5",#N/A,TRUE,"GENERAL"}</definedName>
    <definedName name="SSSSSSS" localSheetId="13">IF([0]!Loan_Amount*[0]!Interest_Rate*[0]!Loan_Years*[0]!Loan_Start&gt;0,1,0)</definedName>
    <definedName name="SSSSSSS" localSheetId="15">IF([0]!Loan_Amount*[0]!Interest_Rate*[0]!Loan_Years*[0]!Loan_Start&gt;0,1,0)</definedName>
    <definedName name="SSSSSSS" localSheetId="12">IF([0]!Loan_Amount*[0]!Interest_Rate*[0]!Loan_Years*[0]!Loan_Start&gt;0,1,0)</definedName>
    <definedName name="SSSSSSS">IF([0]!Loan_Amount*[0]!Interest_Rate*[0]!Loan_Years*[0]!Loan_Start&gt;0,1,0)</definedName>
    <definedName name="sssssy" localSheetId="13" hidden="1">{"via1",#N/A,TRUE,"general";"via2",#N/A,TRUE,"general";"via3",#N/A,TRUE,"general"}</definedName>
    <definedName name="sssssy" localSheetId="15" hidden="1">{"via1",#N/A,TRUE,"general";"via2",#N/A,TRUE,"general";"via3",#N/A,TRUE,"general"}</definedName>
    <definedName name="sssssy" localSheetId="12" hidden="1">{"via1",#N/A,TRUE,"general";"via2",#N/A,TRUE,"general";"via3",#N/A,TRUE,"general"}</definedName>
    <definedName name="sssssy" localSheetId="3" hidden="1">{"via1",#N/A,TRUE,"general";"via2",#N/A,TRUE,"general";"via3",#N/A,TRUE,"general"}</definedName>
    <definedName name="sssssy" hidden="1">{"via1",#N/A,TRUE,"general";"via2",#N/A,TRUE,"general";"via3",#N/A,TRUE,"general"}</definedName>
    <definedName name="St" localSheetId="13">#REF!</definedName>
    <definedName name="St" localSheetId="15">#REF!</definedName>
    <definedName name="St">#REF!</definedName>
    <definedName name="ST_BLDG" localSheetId="13">'[3]7422CW00'!#REF!</definedName>
    <definedName name="ST_BLDG" localSheetId="15">'[3]7422CW00'!#REF!</definedName>
    <definedName name="ST_BLDG">'[3]7422CW00'!#REF!</definedName>
    <definedName name="ST_CW" localSheetId="13">'[3]7422CW00'!#REF!</definedName>
    <definedName name="ST_CW" localSheetId="15">'[3]7422CW00'!#REF!</definedName>
    <definedName name="ST_CW">'[3]7422CW00'!#REF!</definedName>
    <definedName name="STALO1">'[3]7422CW00'!#REF!</definedName>
    <definedName name="STAMPA" localSheetId="13">#REF!</definedName>
    <definedName name="STAMPA" localSheetId="15">#REF!</definedName>
    <definedName name="STAMPA">#REF!</definedName>
    <definedName name="STANU">'[3]7422CW00'!#REF!</definedName>
    <definedName name="START" localSheetId="13">#REF!</definedName>
    <definedName name="START" localSheetId="15">#REF!</definedName>
    <definedName name="START">#REF!</definedName>
    <definedName name="START1">'[3]7422CW00'!#REF!</definedName>
    <definedName name="STENU">'[3]7422CW00'!#REF!</definedName>
    <definedName name="Stock">'[185]PxQ Cantidades'!#REF!</definedName>
    <definedName name="STONU">'[3]7422CW00'!#REF!</definedName>
    <definedName name="STRESS_RELIEVIN" localSheetId="13">#REF!</definedName>
    <definedName name="STRESS_RELIEVIN" localSheetId="15">#REF!</definedName>
    <definedName name="STRESS_RELIEVIN">#REF!</definedName>
    <definedName name="STSUMM">'[3]7422CW00'!#REF!</definedName>
    <definedName name="stt" localSheetId="13" hidden="1">{"via1",#N/A,TRUE,"general";"via2",#N/A,TRUE,"general";"via3",#N/A,TRUE,"general"}</definedName>
    <definedName name="stt" localSheetId="15" hidden="1">{"via1",#N/A,TRUE,"general";"via2",#N/A,TRUE,"general";"via3",#N/A,TRUE,"general"}</definedName>
    <definedName name="stt" localSheetId="12" hidden="1">{"via1",#N/A,TRUE,"general";"via2",#N/A,TRUE,"general";"via3",#N/A,TRUE,"general"}</definedName>
    <definedName name="stt" localSheetId="3" hidden="1">{"via1",#N/A,TRUE,"general";"via2",#N/A,TRUE,"general";"via3",#N/A,TRUE,"general"}</definedName>
    <definedName name="stt" hidden="1">{"via1",#N/A,TRUE,"general";"via2",#N/A,TRUE,"general";"via3",#N/A,TRUE,"general"}</definedName>
    <definedName name="SUB_BASE_TRITURADA_NORTE" localSheetId="13">#REF!</definedName>
    <definedName name="SUB_BASE_TRITURADA_NORTE" localSheetId="15">#REF!</definedName>
    <definedName name="SUB_BASE_TRITURADA_NORTE">#REF!</definedName>
    <definedName name="SUBA">'[186]SUB APU'!$A$1:$D$65536</definedName>
    <definedName name="SUBSUELO" localSheetId="13">#REF!</definedName>
    <definedName name="SUBSUELO" localSheetId="15">#REF!</definedName>
    <definedName name="SUBSUELO">#REF!</definedName>
    <definedName name="Subtotal" localSheetId="13">#REF!</definedName>
    <definedName name="Subtotal" localSheetId="15">#REF!</definedName>
    <definedName name="Subtotal">#REF!</definedName>
    <definedName name="SUCRE" localSheetId="13">#REF!</definedName>
    <definedName name="SUCRE" localSheetId="15">#REF!</definedName>
    <definedName name="SUCRE">#REF!</definedName>
    <definedName name="SUCRE1" localSheetId="13">'[187]Magdalena PIR 2008'!#REF!</definedName>
    <definedName name="SUCRE1" localSheetId="15">'[187]Magdalena PIR 2008'!#REF!</definedName>
    <definedName name="SUCRE1">'[187]Magdalena PIR 2008'!#REF!</definedName>
    <definedName name="SUELDO" localSheetId="13">#REF!</definedName>
    <definedName name="SUELDO" localSheetId="15">#REF!</definedName>
    <definedName name="SUELDO">#REF!</definedName>
    <definedName name="SUELLEN" localSheetId="13">#REF!</definedName>
    <definedName name="SUELLEN" localSheetId="15">#REF!</definedName>
    <definedName name="SUELLEN">#REF!</definedName>
    <definedName name="suma">[86]Hoja1!$F$60</definedName>
    <definedName name="Summary" localSheetId="13">#REF!</definedName>
    <definedName name="Summary" localSheetId="15">#REF!</definedName>
    <definedName name="Summary">#REF!</definedName>
    <definedName name="SUP_ART" localSheetId="13">[75]steel!#REF!</definedName>
    <definedName name="SUP_ART" localSheetId="15">[75]steel!#REF!</definedName>
    <definedName name="SUP_ART">[75]steel!#REF!</definedName>
    <definedName name="SUP_VEX" localSheetId="13">#REF!</definedName>
    <definedName name="SUP_VEX" localSheetId="15">#REF!</definedName>
    <definedName name="SUP_VEX">#REF!</definedName>
    <definedName name="SUP_VPR" localSheetId="13">#REF!</definedName>
    <definedName name="SUP_VPR" localSheetId="15">#REF!</definedName>
    <definedName name="SUP_VPR">#REF!</definedName>
    <definedName name="SUP_VPR_GEC" localSheetId="13">#REF!</definedName>
    <definedName name="SUP_VPR_GEC" localSheetId="15">#REF!</definedName>
    <definedName name="SUP_VPR_GEC">#REF!</definedName>
    <definedName name="SUP_VPR_GMM">#REF!</definedName>
    <definedName name="SUP_VPR_GRC">#REF!</definedName>
    <definedName name="SUP_VPR_GRM">#REF!</definedName>
    <definedName name="SUP_VPR_GRN">#REF!</definedName>
    <definedName name="SUP_VPR_GRS">#REF!</definedName>
    <definedName name="SUP_VPR_GTP">[13]Tablas!#REF!</definedName>
    <definedName name="SUP_VPR_NA" localSheetId="13">#REF!</definedName>
    <definedName name="SUP_VPR_NA" localSheetId="15">#REF!</definedName>
    <definedName name="SUP_VPR_NA">#REF!</definedName>
    <definedName name="SUPER">[91]Tablas!$H$1:$H$65536</definedName>
    <definedName name="SUPERCEL" localSheetId="13">#REF!</definedName>
    <definedName name="SUPERCEL" localSheetId="15">#REF!</definedName>
    <definedName name="SUPERCEL">#REF!</definedName>
    <definedName name="Supercel_Inc.Estruct." localSheetId="13">#REF!</definedName>
    <definedName name="Supercel_Inc.Estruct." localSheetId="15">#REF!</definedName>
    <definedName name="Supercel_Inc.Estruct.">#REF!</definedName>
    <definedName name="Supercel_Inc.Estruct._11" localSheetId="13">#REF!</definedName>
    <definedName name="Supercel_Inc.Estruct._11" localSheetId="15">#REF!</definedName>
    <definedName name="Supercel_Inc.Estruct._11">#REF!</definedName>
    <definedName name="SUPERFICIE" localSheetId="13">#REF!</definedName>
    <definedName name="SUPERFICIE" localSheetId="15">#REF!</definedName>
    <definedName name="SUPERFICIE">#REF!</definedName>
    <definedName name="sw" localSheetId="13">'AIU '!ERR</definedName>
    <definedName name="sw" localSheetId="15">'AIU  (2)'!ERR</definedName>
    <definedName name="sw" localSheetId="12">'Analisis Mano Obra'!ERR</definedName>
    <definedName name="sw">[0]!ERR</definedName>
    <definedName name="swsw" localSheetId="13" hidden="1">{"via1",#N/A,TRUE,"general";"via2",#N/A,TRUE,"general";"via3",#N/A,TRUE,"general"}</definedName>
    <definedName name="swsw" localSheetId="15" hidden="1">{"via1",#N/A,TRUE,"general";"via2",#N/A,TRUE,"general";"via3",#N/A,TRUE,"general"}</definedName>
    <definedName name="swsw" localSheetId="12" hidden="1">{"via1",#N/A,TRUE,"general";"via2",#N/A,TRUE,"general";"via3",#N/A,TRUE,"general"}</definedName>
    <definedName name="swsw" localSheetId="3" hidden="1">{"via1",#N/A,TRUE,"general";"via2",#N/A,TRUE,"general";"via3",#N/A,TRUE,"general"}</definedName>
    <definedName name="swsw" hidden="1">{"via1",#N/A,TRUE,"general";"via2",#N/A,TRUE,"general";"via3",#N/A,TRUE,"general"}</definedName>
    <definedName name="swsw3" localSheetId="13" hidden="1">{"TAB1",#N/A,TRUE,"GENERAL";"TAB2",#N/A,TRUE,"GENERAL";"TAB3",#N/A,TRUE,"GENERAL";"TAB4",#N/A,TRUE,"GENERAL";"TAB5",#N/A,TRUE,"GENERAL"}</definedName>
    <definedName name="swsw3" localSheetId="15" hidden="1">{"TAB1",#N/A,TRUE,"GENERAL";"TAB2",#N/A,TRUE,"GENERAL";"TAB3",#N/A,TRUE,"GENERAL";"TAB4",#N/A,TRUE,"GENERAL";"TAB5",#N/A,TRUE,"GENERAL"}</definedName>
    <definedName name="swsw3" localSheetId="12" hidden="1">{"TAB1",#N/A,TRUE,"GENERAL";"TAB2",#N/A,TRUE,"GENERAL";"TAB3",#N/A,TRUE,"GENERAL";"TAB4",#N/A,TRUE,"GENERAL";"TAB5",#N/A,TRUE,"GENERAL"}</definedName>
    <definedName name="swsw3" localSheetId="3" hidden="1">{"TAB1",#N/A,TRUE,"GENERAL";"TAB2",#N/A,TRUE,"GENERAL";"TAB3",#N/A,TRUE,"GENERAL";"TAB4",#N/A,TRUE,"GENERAL";"TAB5",#N/A,TRUE,"GENERAL"}</definedName>
    <definedName name="swsw3" hidden="1">{"TAB1",#N/A,TRUE,"GENERAL";"TAB2",#N/A,TRUE,"GENERAL";"TAB3",#N/A,TRUE,"GENERAL";"TAB4",#N/A,TRUE,"GENERAL";"TAB5",#N/A,TRUE,"GENERAL"}</definedName>
    <definedName name="t" localSheetId="13">[29]!absc</definedName>
    <definedName name="t" localSheetId="15">[29]!absc</definedName>
    <definedName name="t" localSheetId="9">[29]!absc</definedName>
    <definedName name="t" localSheetId="4">[29]!absc</definedName>
    <definedName name="t">[29]!absc</definedName>
    <definedName name="t_1" localSheetId="13">Scheduled_Payment+Extra_Payment</definedName>
    <definedName name="t_1" localSheetId="15">Scheduled_Payment+Extra_Payment</definedName>
    <definedName name="t_1" localSheetId="12">Scheduled_Payment+Extra_Payment</definedName>
    <definedName name="t_1" localSheetId="9">Scheduled_Payment+Extra_Payment</definedName>
    <definedName name="t_1" localSheetId="4">Scheduled_Payment+Extra_Payment</definedName>
    <definedName name="t_1">Scheduled_Payment+Extra_Payment</definedName>
    <definedName name="t5t5" localSheetId="13" hidden="1">{"TAB1",#N/A,TRUE,"GENERAL";"TAB2",#N/A,TRUE,"GENERAL";"TAB3",#N/A,TRUE,"GENERAL";"TAB4",#N/A,TRUE,"GENERAL";"TAB5",#N/A,TRUE,"GENERAL"}</definedName>
    <definedName name="t5t5" localSheetId="15" hidden="1">{"TAB1",#N/A,TRUE,"GENERAL";"TAB2",#N/A,TRUE,"GENERAL";"TAB3",#N/A,TRUE,"GENERAL";"TAB4",#N/A,TRUE,"GENERAL";"TAB5",#N/A,TRUE,"GENERAL"}</definedName>
    <definedName name="t5t5" localSheetId="12" hidden="1">{"TAB1",#N/A,TRUE,"GENERAL";"TAB2",#N/A,TRUE,"GENERAL";"TAB3",#N/A,TRUE,"GENERAL";"TAB4",#N/A,TRUE,"GENERAL";"TAB5",#N/A,TRUE,"GENERAL"}</definedName>
    <definedName name="t5t5" localSheetId="3" hidden="1">{"TAB1",#N/A,TRUE,"GENERAL";"TAB2",#N/A,TRUE,"GENERAL";"TAB3",#N/A,TRUE,"GENERAL";"TAB4",#N/A,TRUE,"GENERAL";"TAB5",#N/A,TRUE,"GENERAL"}</definedName>
    <definedName name="t5t5" hidden="1">{"TAB1",#N/A,TRUE,"GENERAL";"TAB2",#N/A,TRUE,"GENERAL";"TAB3",#N/A,TRUE,"GENERAL";"TAB4",#N/A,TRUE,"GENERAL";"TAB5",#N/A,TRUE,"GENERAL"}</definedName>
    <definedName name="TAB_FECHA">[91]Tablas!$B$1:$B$65536</definedName>
    <definedName name="TABLA" localSheetId="13">#REF!</definedName>
    <definedName name="TABLA" localSheetId="15">#REF!</definedName>
    <definedName name="TABLA">#REF!</definedName>
    <definedName name="TABLA_1x10x300_OTOBO" localSheetId="13">#REF!</definedName>
    <definedName name="TABLA_1x10x300_OTOBO" localSheetId="15">#REF!</definedName>
    <definedName name="TABLA_1x10x300_OTOBO">#REF!</definedName>
    <definedName name="tabla1">[188]Hoja3!$B$4:$F$28</definedName>
    <definedName name="TABLA1.2.2">#N/A</definedName>
    <definedName name="TABLA1.2.2_1">#N/A</definedName>
    <definedName name="TABLA1.2.2_10">'[189]A.P.U'!#REF!</definedName>
    <definedName name="TABLA1.2.2_11">'[189]A.P.U'!#REF!</definedName>
    <definedName name="TABLA1.2.2_12">'[189]A.P.U'!#REF!</definedName>
    <definedName name="TABLA1.2.2_13">'[189]A.P.U'!#REF!</definedName>
    <definedName name="TABLA1.2.2_14">'[189]A.P.U'!#REF!</definedName>
    <definedName name="TABLA1.2.2_15">'[189]A.P.U'!#REF!</definedName>
    <definedName name="TABLA1.2.2_16">'[189]A.P.U'!#REF!</definedName>
    <definedName name="TABLA1.2.2_17">'[189]A.P.U'!#REF!</definedName>
    <definedName name="TABLA1.2.2_18">'[189]A.P.U'!#REF!</definedName>
    <definedName name="TABLA1.2.2_19">'[189]A.P.U'!#REF!</definedName>
    <definedName name="TABLA1.2.2_2">#N/A</definedName>
    <definedName name="TABLA1.2.2_20">'[189]A.P.U'!#REF!</definedName>
    <definedName name="TABLA1.2.2_21">'[189]A.P.U'!#REF!</definedName>
    <definedName name="TABLA1.2.2_22">'[189]A.P.U'!#REF!</definedName>
    <definedName name="TABLA1.2.2_23">'[189]A.P.U'!#REF!</definedName>
    <definedName name="TABLA1.2.2_24">'[189]A.P.U'!#REF!</definedName>
    <definedName name="TABLA1.2.2_25">'[189]A.P.U'!#REF!</definedName>
    <definedName name="TABLA1.2.2_26">'[189]A.P.U'!#REF!</definedName>
    <definedName name="TABLA1.2.2_27">'[189]A.P.U'!#REF!</definedName>
    <definedName name="TABLA1.2.2_28">'[189]A.P.U'!#REF!</definedName>
    <definedName name="TABLA1.2.2_29">'[189]A.P.U'!#REF!</definedName>
    <definedName name="TABLA1.2.2_3">'[190]A.P.U'!#REF!</definedName>
    <definedName name="TABLA1.2.2_30">'[189]A.P.U'!#REF!</definedName>
    <definedName name="TABLA1.2.2_31">'[189]A.P.U'!#REF!</definedName>
    <definedName name="TABLA1.2.2_32">'[189]A.P.U'!#REF!</definedName>
    <definedName name="TABLA1.2.2_33">'[189]A.P.U'!#REF!</definedName>
    <definedName name="TABLA1.2.2_34">'[189]A.P.U'!#REF!</definedName>
    <definedName name="TABLA1.2.2_35">'[189]A.P.U'!#REF!</definedName>
    <definedName name="TABLA1.2.2_36">'[189]A.P.U'!#REF!</definedName>
    <definedName name="TABLA1.2.2_37">'[189]A.P.U'!#REF!</definedName>
    <definedName name="TABLA1.2.2_38">'[189]A.P.U'!#REF!</definedName>
    <definedName name="TABLA1.2.2_39">'[189]A.P.U'!#REF!</definedName>
    <definedName name="TABLA1.2.2_4">#N/A</definedName>
    <definedName name="TABLA1.2.2_40">'[189]A.P.U'!#REF!</definedName>
    <definedName name="TABLA1.2.2_41">'[189]A.P.U'!#REF!</definedName>
    <definedName name="TABLA1.2.2_42">'[189]A.P.U'!#REF!</definedName>
    <definedName name="TABLA1.2.2_43">'[189]A.P.U'!#REF!</definedName>
    <definedName name="TABLA1.2.2_44">'[189]A.P.U'!#REF!</definedName>
    <definedName name="TABLA1.2.2_45">'[189]A.P.U'!#REF!</definedName>
    <definedName name="TABLA1.2.2_46">'[189]A.P.U'!#REF!</definedName>
    <definedName name="TABLA1.2.2_47">'[189]A.P.U'!#REF!</definedName>
    <definedName name="TABLA1.2.2_48">'[189]A.P.U'!#REF!</definedName>
    <definedName name="TABLA1.2.2_49">'[189]A.P.U'!#REF!</definedName>
    <definedName name="TABLA1.2.2_5">'[189]A.P.U'!#REF!</definedName>
    <definedName name="TABLA1.2.2_50">'[189]A.P.U'!#REF!</definedName>
    <definedName name="TABLA1.2.2_51">'[189]A.P.U'!#REF!</definedName>
    <definedName name="TABLA1.2.2_52">'[189]A.P.U'!#REF!</definedName>
    <definedName name="TABLA1.2.2_53">'[189]A.P.U'!#REF!</definedName>
    <definedName name="TABLA1.2.2_54">'[189]A.P.U'!#REF!</definedName>
    <definedName name="TABLA1.2.2_55">'[189]A.P.U'!#REF!</definedName>
    <definedName name="TABLA1.2.2_56">'[189]A.P.U'!#REF!</definedName>
    <definedName name="TABLA1.2.2_57">'[189]A.P.U'!#REF!</definedName>
    <definedName name="TABLA1.2.2_58">'[189]A.P.U'!#REF!</definedName>
    <definedName name="TABLA1.2.2_59">#N/A</definedName>
    <definedName name="TABLA1.2.2_60">#N/A</definedName>
    <definedName name="TABLA1.2.2_61">'[189]A.P.U'!#REF!</definedName>
    <definedName name="TABLA1.2.2_62">'[189]A.P.U'!#REF!</definedName>
    <definedName name="TABLA1.2.2_63">'[189]A.P.U'!#REF!</definedName>
    <definedName name="TABLA1.2.2_64">'[189]A.P.U'!#REF!</definedName>
    <definedName name="TABLA1.2.2_65">'[189]A.P.U'!#REF!</definedName>
    <definedName name="TABLA1.2.2_66">'[189]A.P.U'!#REF!</definedName>
    <definedName name="TABLA1.2.2_67">'[189]A.P.U'!#REF!</definedName>
    <definedName name="TABLA1.2.2_68">'[189]A.P.U'!#REF!</definedName>
    <definedName name="TABLA1.2.2_69">'[189]A.P.U'!#REF!</definedName>
    <definedName name="TABLA1.2.2_70">'[189]A.P.U'!#REF!</definedName>
    <definedName name="TABLA1.2.2_71">'[189]A.P.U'!#REF!</definedName>
    <definedName name="TABLA1.2.2_72">'[189]A.P.U'!#REF!</definedName>
    <definedName name="TABLA1.2.2_73">'[189]A.P.U'!#REF!</definedName>
    <definedName name="TABLA1.2.2_74">'[189]A.P.U'!#REF!</definedName>
    <definedName name="TABLA1.2.2_75">'[189]A.P.U'!#REF!</definedName>
    <definedName name="TABLA1.2.2_76">'[189]A.P.U'!#REF!</definedName>
    <definedName name="TABLA1.2.2_78">'[189]A.P.U'!#REF!</definedName>
    <definedName name="TABLA1.2.2_79">'[189]A.P.U'!#REF!</definedName>
    <definedName name="TABLA1.2.2_9">'[189]A.P.U'!#REF!</definedName>
    <definedName name="TABLA2" localSheetId="13">#REF!</definedName>
    <definedName name="TABLA2" localSheetId="15">#REF!</definedName>
    <definedName name="TABLA2">#REF!</definedName>
    <definedName name="TABLA4" localSheetId="13">#REF!</definedName>
    <definedName name="TABLA4" localSheetId="15">#REF!</definedName>
    <definedName name="TABLA4">#REF!</definedName>
    <definedName name="TABLEKP" localSheetId="13">'[3]7422CW00'!#REF!</definedName>
    <definedName name="TABLEKP" localSheetId="15">'[3]7422CW00'!#REF!</definedName>
    <definedName name="TABLEKP">'[3]7422CW00'!#REF!</definedName>
    <definedName name="TABLEPRI" localSheetId="13">#REF!</definedName>
    <definedName name="TABLEPRI" localSheetId="15">#REF!</definedName>
    <definedName name="TABLEPRI">#REF!</definedName>
    <definedName name="Tablero_de_12_circuitos" localSheetId="13">#REF!</definedName>
    <definedName name="Tablero_de_12_circuitos" localSheetId="15">#REF!</definedName>
    <definedName name="Tablero_de_12_circuitos">#REF!</definedName>
    <definedName name="Tablero_de_12_circuitos_11" localSheetId="13">#REF!</definedName>
    <definedName name="Tablero_de_12_circuitos_11" localSheetId="15">#REF!</definedName>
    <definedName name="Tablero_de_12_circuitos_11">#REF!</definedName>
    <definedName name="Tablero_de_2_circuitos">#REF!</definedName>
    <definedName name="Tablero_de_2_circuitos_11">#REF!</definedName>
    <definedName name="TABLERO_EN_LAMINA_GALVANIZADA_DE_1.2m_0.4m__CALIBRE_16__REFLECTIVO_TIPO_1" localSheetId="13">#REF!</definedName>
    <definedName name="TABLERO_EN_LAMINA_GALVANIZADA_DE_1.2m_0.4m__CALIBRE_16__REFLECTIVO_TIPO_1" localSheetId="15">#REF!</definedName>
    <definedName name="TABLERO_EN_LAMINA_GALVANIZADA_DE_1.2m_0.4m__CALIBRE_16__REFLECTIVO_TIPO_1">#REF!</definedName>
    <definedName name="TABLETA">#REF!</definedName>
    <definedName name="TABLETA_11">#REF!</definedName>
    <definedName name="TABLON">#REF!</definedName>
    <definedName name="TABLON_11">#REF!</definedName>
    <definedName name="TACHA_REFLECTIVA" localSheetId="13">#REF!</definedName>
    <definedName name="TACHA_REFLECTIVA" localSheetId="15">#REF!</definedName>
    <definedName name="TACHA_REFLECTIVA">#REF!</definedName>
    <definedName name="tadministracion" localSheetId="13">[46]otros!$A$5</definedName>
    <definedName name="tadministracion" localSheetId="15">[46]otros!$A$5</definedName>
    <definedName name="tadministracion">[47]otros!$A$5</definedName>
    <definedName name="Tambores" localSheetId="13">#REF!</definedName>
    <definedName name="Tambores" localSheetId="15">#REF!</definedName>
    <definedName name="Tambores">#REF!</definedName>
    <definedName name="Tanq" localSheetId="13">#REF!</definedName>
    <definedName name="Tanq" localSheetId="15">#REF!</definedName>
    <definedName name="Tanq">#REF!</definedName>
    <definedName name="Tanque_asbt_cemt_de_1.000_ltrs" localSheetId="13">#REF!</definedName>
    <definedName name="Tanque_asbt_cemt_de_1.000_ltrs" localSheetId="15">#REF!</definedName>
    <definedName name="Tanque_asbt_cemt_de_1.000_ltrs">#REF!</definedName>
    <definedName name="Tanque_asbt_cemt_de_1.000_ltrs_11">#REF!</definedName>
    <definedName name="TANQUEELEVATOT">#REF!</definedName>
    <definedName name="TANQUEELEVATOT_11">#REF!</definedName>
    <definedName name="Tanques" localSheetId="13">#REF!</definedName>
    <definedName name="Tanques" localSheetId="15">#REF!</definedName>
    <definedName name="Tanques">#REF!</definedName>
    <definedName name="TAPA">[150]PRECIOS!$B$43</definedName>
    <definedName name="Tapa_tipo_intemperie" localSheetId="13">#REF!</definedName>
    <definedName name="Tapa_tipo_intemperie" localSheetId="15">#REF!</definedName>
    <definedName name="Tapa_tipo_intemperie">#REF!</definedName>
    <definedName name="Tapa_tipo_intemperie_11" localSheetId="13">#REF!</definedName>
    <definedName name="Tapa_tipo_intemperie_11" localSheetId="15">#REF!</definedName>
    <definedName name="Tapa_tipo_intemperie_11">#REF!</definedName>
    <definedName name="Tapon_Pres._1" localSheetId="13">#REF!</definedName>
    <definedName name="Tapon_Pres._1" localSheetId="15">#REF!</definedName>
    <definedName name="Tapon_Pres._1">#REF!</definedName>
    <definedName name="Tapon_Pres._1_11">#REF!</definedName>
    <definedName name="Tapon_Pres._1_2">#REF!</definedName>
    <definedName name="Tapon_Pres._1_2_11">#REF!</definedName>
    <definedName name="Tapon_Pres._3_4">#REF!</definedName>
    <definedName name="Tapon_Pres._3_4_11">#REF!</definedName>
    <definedName name="TAREAS_INICIALES" localSheetId="13">#REF!</definedName>
    <definedName name="TAREAS_INICIALES" localSheetId="15">#REF!</definedName>
    <definedName name="TAREAS_INICIALES">#REF!</definedName>
    <definedName name="TARIFA">#REF!</definedName>
    <definedName name="TarifaPension">[67]EMPRESA!$F$24</definedName>
    <definedName name="TARIFAS" localSheetId="13">[191]TARIFAS!$A$1:$F$52</definedName>
    <definedName name="TARIFAS" localSheetId="15">[191]TARIFAS!$A$1:$F$52</definedName>
    <definedName name="TARIFAS">[192]TARIFAS!$A$1:$F$52</definedName>
    <definedName name="TARIFAS_4">[193]TARIFAS!$A$1:$F$52</definedName>
    <definedName name="TARIFAS_7">[193]TARIFAS!$A$1:$F$52</definedName>
    <definedName name="TarifaSalud">[67]EMPRESA!$F$26</definedName>
    <definedName name="Tasa" localSheetId="13">#REF!</definedName>
    <definedName name="Tasa" localSheetId="15">#REF!</definedName>
    <definedName name="Tasa">#REF!</definedName>
    <definedName name="Tasa_Cambio" localSheetId="13">'[143]listado apu'!#REF!</definedName>
    <definedName name="Tasa_Cambio" localSheetId="15">'[143]listado apu'!#REF!</definedName>
    <definedName name="Tasa_Cambio">'[143]listado apu'!#REF!</definedName>
    <definedName name="TASA_DE_CAMBIO" localSheetId="13">#REF!</definedName>
    <definedName name="TASA_DE_CAMBIO" localSheetId="15">#REF!</definedName>
    <definedName name="TASA_DE_CAMBIO">#REF!</definedName>
    <definedName name="Tasa1">'[194]Bases 2A'!$C$20</definedName>
    <definedName name="TasaCCP" localSheetId="13">#REF!</definedName>
    <definedName name="TasaCCP" localSheetId="15">#REF!</definedName>
    <definedName name="TasaCCP">#REF!</definedName>
    <definedName name="Tax" localSheetId="13">#REF!</definedName>
    <definedName name="Tax" localSheetId="15">#REF!</definedName>
    <definedName name="Tax">#REF!</definedName>
    <definedName name="tb" localSheetId="13">#REF!</definedName>
    <definedName name="tb" localSheetId="15">#REF!</definedName>
    <definedName name="tb">#REF!</definedName>
    <definedName name="TB_EVENTOS_OTS_ANUAL" localSheetId="13">#REF!</definedName>
    <definedName name="TB_EVENTOS_OTS_ANUAL" localSheetId="15">#REF!</definedName>
    <definedName name="TB_EVENTOS_OTS_ANUAL">#REF!</definedName>
    <definedName name="tc">#REF!</definedName>
    <definedName name="tdy" localSheetId="13" hidden="1">{"TAB1",#N/A,TRUE,"GENERAL";"TAB2",#N/A,TRUE,"GENERAL";"TAB3",#N/A,TRUE,"GENERAL";"TAB4",#N/A,TRUE,"GENERAL";"TAB5",#N/A,TRUE,"GENERAL"}</definedName>
    <definedName name="tdy" localSheetId="15" hidden="1">{"TAB1",#N/A,TRUE,"GENERAL";"TAB2",#N/A,TRUE,"GENERAL";"TAB3",#N/A,TRUE,"GENERAL";"TAB4",#N/A,TRUE,"GENERAL";"TAB5",#N/A,TRUE,"GENERAL"}</definedName>
    <definedName name="tdy" localSheetId="12" hidden="1">{"TAB1",#N/A,TRUE,"GENERAL";"TAB2",#N/A,TRUE,"GENERAL";"TAB3",#N/A,TRUE,"GENERAL";"TAB4",#N/A,TRUE,"GENERAL";"TAB5",#N/A,TRUE,"GENERAL"}</definedName>
    <definedName name="tdy" localSheetId="3" hidden="1">{"TAB1",#N/A,TRUE,"GENERAL";"TAB2",#N/A,TRUE,"GENERAL";"TAB3",#N/A,TRUE,"GENERAL";"TAB4",#N/A,TRUE,"GENERAL";"TAB5",#N/A,TRUE,"GENERAL"}</definedName>
    <definedName name="tdy" hidden="1">{"TAB1",#N/A,TRUE,"GENERAL";"TAB2",#N/A,TRUE,"GENERAL";"TAB3",#N/A,TRUE,"GENERAL";"TAB4",#N/A,TRUE,"GENERAL";"TAB5",#N/A,TRUE,"GENERAL"}</definedName>
    <definedName name="TECMAC" localSheetId="13">MODULO10.auto_abrir</definedName>
    <definedName name="TECMAC" localSheetId="15">MODULO10.auto_abrir</definedName>
    <definedName name="TECMAC" localSheetId="12">MODULO10.auto_abrir</definedName>
    <definedName name="TECMAC" localSheetId="9">MODULO10.auto_abrir</definedName>
    <definedName name="TECMAC" localSheetId="4">MODULO10.auto_abrir</definedName>
    <definedName name="TECMAC">MODULO10.auto_abrir</definedName>
    <definedName name="TECN" localSheetId="13">DATE(YEAR([0]!Loan_Start),MONTH([0]!Loan_Start)+Payment_Number,DAY([0]!Loan_Start))</definedName>
    <definedName name="TECN" localSheetId="15">DATE(YEAR([0]!Loan_Start),MONTH([0]!Loan_Start)+Payment_Number,DAY([0]!Loan_Start))</definedName>
    <definedName name="TECN" localSheetId="12">DATE(YEAR([0]!Loan_Start),MONTH([0]!Loan_Start)+Payment_Number,DAY([0]!Loan_Start))</definedName>
    <definedName name="TECN" localSheetId="9">DATE(YEAR([0]!Loan_Start),MONTH([0]!Loan_Start)+Payment_Number,DAY([0]!Loan_Start))</definedName>
    <definedName name="TECN" localSheetId="4">DATE(YEAR([0]!Loan_Start),MONTH([0]!Loan_Start)+Payment_Number,DAY([0]!Loan_Start))</definedName>
    <definedName name="TECN">DATE(YEAR([0]!Loan_Start),MONTH([0]!Loan_Start)+Payment_Number,DAY([0]!Loan_Start))</definedName>
    <definedName name="Tee_Pres._1" localSheetId="13">#REF!</definedName>
    <definedName name="Tee_Pres._1" localSheetId="15">#REF!</definedName>
    <definedName name="Tee_Pres._1" localSheetId="12">#REF!</definedName>
    <definedName name="Tee_Pres._1">#REF!</definedName>
    <definedName name="Tee_Pres._1_11" localSheetId="13">#REF!</definedName>
    <definedName name="Tee_Pres._1_11" localSheetId="15">#REF!</definedName>
    <definedName name="Tee_Pres._1_11" localSheetId="12">#REF!</definedName>
    <definedName name="Tee_Pres._1_11">#REF!</definedName>
    <definedName name="Tee_Pres.1_2" localSheetId="13">#REF!</definedName>
    <definedName name="Tee_Pres.1_2" localSheetId="15">#REF!</definedName>
    <definedName name="Tee_Pres.1_2">#REF!</definedName>
    <definedName name="Tee_Pres.1_2_11">#REF!</definedName>
    <definedName name="Tee_Pres.3_4">#REF!</definedName>
    <definedName name="Tee_Pres.3_4_11">#REF!</definedName>
    <definedName name="Tee_Sanit._2">#REF!</definedName>
    <definedName name="Tee_Sanit._2_11">#REF!</definedName>
    <definedName name="Tee_Sanit._3">#REF!</definedName>
    <definedName name="Tee_Sanit._3_11">#REF!</definedName>
    <definedName name="Tee_Sanit._4">#REF!</definedName>
    <definedName name="Tee_Sanit._4_11">#REF!</definedName>
    <definedName name="Tee_Sanit._6">#REF!</definedName>
    <definedName name="Tee_Sanit._6_11">#REF!</definedName>
    <definedName name="Teja_asbt_cemt_N__10_Inc._Acces.">#REF!</definedName>
    <definedName name="Teja_asbt_cemt_N__10_Inc._Acces._11">#REF!</definedName>
    <definedName name="Teja_asbt_cemt_N__4_Inc._Acces.">#REF!</definedName>
    <definedName name="Teja_asbt_cemt_N__4_Inc._Acces._11">#REF!</definedName>
    <definedName name="Teja_asbt_cemt_N__5_Inc._Acces.">#REF!</definedName>
    <definedName name="Teja_asbt_cemt_N__5_Inc._Acces._11">#REF!</definedName>
    <definedName name="Teja_asbt_cemt_N__6_Inc._Acces.">#REF!</definedName>
    <definedName name="Teja_asbt_cemt_N__6_Inc._Acces._11">#REF!</definedName>
    <definedName name="Teja_asbt_cemt_N__8_Inc._Acces.">#REF!</definedName>
    <definedName name="Teja_asbt_cemt_N__8_Inc._Acces._11">#REF!</definedName>
    <definedName name="TEJA6">#REF!</definedName>
    <definedName name="TEJA6_11">#REF!</definedName>
    <definedName name="teleducha">'[55]lista de MATERIALES'!$C$19</definedName>
    <definedName name="telefono">[67]EMPRESA!$F$16</definedName>
    <definedName name="TEMA1" localSheetId="13">#REF!</definedName>
    <definedName name="TEMA1" localSheetId="15">#REF!</definedName>
    <definedName name="TEMA1">#REF!</definedName>
    <definedName name="TEMA10" localSheetId="13">#REF!</definedName>
    <definedName name="TEMA10" localSheetId="15">#REF!</definedName>
    <definedName name="TEMA10">#REF!</definedName>
    <definedName name="TEMA2" localSheetId="13">#REF!</definedName>
    <definedName name="TEMA2" localSheetId="15">#REF!</definedName>
    <definedName name="TEMA2">#REF!</definedName>
    <definedName name="TEMA3">#REF!</definedName>
    <definedName name="TEMA4">#REF!</definedName>
    <definedName name="TEMA5">#REF!</definedName>
    <definedName name="TEMA6">#REF!</definedName>
    <definedName name="TEMA7">#REF!</definedName>
    <definedName name="TEMA8">#REF!</definedName>
    <definedName name="TEMA9">#REF!</definedName>
    <definedName name="TEMAS_PACC">#REF!</definedName>
    <definedName name="TER" localSheetId="13">'AIU '!ERR</definedName>
    <definedName name="TER" localSheetId="15">'AIU  (2)'!ERR</definedName>
    <definedName name="TER" localSheetId="12">'Analisis Mano Obra'!ERR</definedName>
    <definedName name="TER">[0]!ERR</definedName>
    <definedName name="TERM" localSheetId="13">'AIU '!ERR</definedName>
    <definedName name="TERM" localSheetId="15">'AIU  (2)'!ERR</definedName>
    <definedName name="TERM" localSheetId="12">'Analisis Mano Obra'!ERR</definedName>
    <definedName name="TERM">[0]!ERR</definedName>
    <definedName name="TERMINADORA_DE_ASFALTO" localSheetId="13">#REF!</definedName>
    <definedName name="TERMINADORA_DE_ASFALTO" localSheetId="15">#REF!</definedName>
    <definedName name="TERMINADORA_DE_ASFALTO" localSheetId="12">#REF!</definedName>
    <definedName name="TERMINADORA_DE_ASFALTO">#REF!</definedName>
    <definedName name="TÉRMINOS" localSheetId="13">'AIU '!ERR</definedName>
    <definedName name="TÉRMINOS" localSheetId="15">'AIU  (2)'!ERR</definedName>
    <definedName name="TÉRMINOS" localSheetId="12">'Analisis Mano Obra'!ERR</definedName>
    <definedName name="TÉRMINOS">[0]!ERR</definedName>
    <definedName name="TERR">[36]PRESUPUESTO!$I$7</definedName>
    <definedName name="tewst" localSheetId="13" hidden="1">{"TAB1",#N/A,TRUE,"GENERAL";"TAB2",#N/A,TRUE,"GENERAL";"TAB3",#N/A,TRUE,"GENERAL";"TAB4",#N/A,TRUE,"GENERAL";"TAB5",#N/A,TRUE,"GENERAL"}</definedName>
    <definedName name="tewst" localSheetId="15" hidden="1">{"TAB1",#N/A,TRUE,"GENERAL";"TAB2",#N/A,TRUE,"GENERAL";"TAB3",#N/A,TRUE,"GENERAL";"TAB4",#N/A,TRUE,"GENERAL";"TAB5",#N/A,TRUE,"GENERAL"}</definedName>
    <definedName name="tewst" localSheetId="12" hidden="1">{"TAB1",#N/A,TRUE,"GENERAL";"TAB2",#N/A,TRUE,"GENERAL";"TAB3",#N/A,TRUE,"GENERAL";"TAB4",#N/A,TRUE,"GENERAL";"TAB5",#N/A,TRUE,"GENERAL"}</definedName>
    <definedName name="tewst" localSheetId="3" hidden="1">{"TAB1",#N/A,TRUE,"GENERAL";"TAB2",#N/A,TRUE,"GENERAL";"TAB3",#N/A,TRUE,"GENERAL";"TAB4",#N/A,TRUE,"GENERAL";"TAB5",#N/A,TRUE,"GENERAL"}</definedName>
    <definedName name="tewst" hidden="1">{"TAB1",#N/A,TRUE,"GENERAL";"TAB2",#N/A,TRUE,"GENERAL";"TAB3",#N/A,TRUE,"GENERAL";"TAB4",#N/A,TRUE,"GENERAL";"TAB5",#N/A,TRUE,"GENERAL"}</definedName>
    <definedName name="teytrh" localSheetId="13" hidden="1">{"via1",#N/A,TRUE,"general";"via2",#N/A,TRUE,"general";"via3",#N/A,TRUE,"general"}</definedName>
    <definedName name="teytrh" localSheetId="15" hidden="1">{"via1",#N/A,TRUE,"general";"via2",#N/A,TRUE,"general";"via3",#N/A,TRUE,"general"}</definedName>
    <definedName name="teytrh" localSheetId="12" hidden="1">{"via1",#N/A,TRUE,"general";"via2",#N/A,TRUE,"general";"via3",#N/A,TRUE,"general"}</definedName>
    <definedName name="teytrh" localSheetId="3" hidden="1">{"via1",#N/A,TRUE,"general";"via2",#N/A,TRUE,"general";"via3",#N/A,TRUE,"general"}</definedName>
    <definedName name="teytrh" hidden="1">{"via1",#N/A,TRUE,"general";"via2",#N/A,TRUE,"general";"via3",#N/A,TRUE,"general"}</definedName>
    <definedName name="TGB" localSheetId="13">#REF!</definedName>
    <definedName name="TGB" localSheetId="15">#REF!</definedName>
    <definedName name="TGB">#REF!</definedName>
    <definedName name="TH" localSheetId="13">#REF!</definedName>
    <definedName name="TH" localSheetId="15">#REF!</definedName>
    <definedName name="TH">#REF!</definedName>
    <definedName name="thdh" localSheetId="13" hidden="1">{"TAB1",#N/A,TRUE,"GENERAL";"TAB2",#N/A,TRUE,"GENERAL";"TAB3",#N/A,TRUE,"GENERAL";"TAB4",#N/A,TRUE,"GENERAL";"TAB5",#N/A,TRUE,"GENERAL"}</definedName>
    <definedName name="thdh" localSheetId="15" hidden="1">{"TAB1",#N/A,TRUE,"GENERAL";"TAB2",#N/A,TRUE,"GENERAL";"TAB3",#N/A,TRUE,"GENERAL";"TAB4",#N/A,TRUE,"GENERAL";"TAB5",#N/A,TRUE,"GENERAL"}</definedName>
    <definedName name="thdh" localSheetId="12" hidden="1">{"TAB1",#N/A,TRUE,"GENERAL";"TAB2",#N/A,TRUE,"GENERAL";"TAB3",#N/A,TRUE,"GENERAL";"TAB4",#N/A,TRUE,"GENERAL";"TAB5",#N/A,TRUE,"GENERAL"}</definedName>
    <definedName name="thdh" localSheetId="3" hidden="1">{"TAB1",#N/A,TRUE,"GENERAL";"TAB2",#N/A,TRUE,"GENERAL";"TAB3",#N/A,TRUE,"GENERAL";"TAB4",#N/A,TRUE,"GENERAL";"TAB5",#N/A,TRUE,"GENERAL"}</definedName>
    <definedName name="thdh" hidden="1">{"TAB1",#N/A,TRUE,"GENERAL";"TAB2",#N/A,TRUE,"GENERAL";"TAB3",#N/A,TRUE,"GENERAL";"TAB4",#N/A,TRUE,"GENERAL";"TAB5",#N/A,TRUE,"GENERAL"}</definedName>
    <definedName name="THP" localSheetId="13">#REF!</definedName>
    <definedName name="THP" localSheetId="15">#REF!</definedName>
    <definedName name="THP">#REF!</definedName>
    <definedName name="thtj" localSheetId="13" hidden="1">{"via1",#N/A,TRUE,"general";"via2",#N/A,TRUE,"general";"via3",#N/A,TRUE,"general"}</definedName>
    <definedName name="thtj" localSheetId="15" hidden="1">{"via1",#N/A,TRUE,"general";"via2",#N/A,TRUE,"general";"via3",#N/A,TRUE,"general"}</definedName>
    <definedName name="thtj" localSheetId="12" hidden="1">{"via1",#N/A,TRUE,"general";"via2",#N/A,TRUE,"general";"via3",#N/A,TRUE,"general"}</definedName>
    <definedName name="thtj" localSheetId="3" hidden="1">{"via1",#N/A,TRUE,"general";"via2",#N/A,TRUE,"general";"via3",#N/A,TRUE,"general"}</definedName>
    <definedName name="thtj" hidden="1">{"via1",#N/A,TRUE,"general";"via2",#N/A,TRUE,"general";"via3",#N/A,TRUE,"general"}</definedName>
    <definedName name="TIEMPO">[62]BASES!$E$27</definedName>
    <definedName name="Timbre_chicharra_120v" localSheetId="13">#REF!</definedName>
    <definedName name="Timbre_chicharra_120v" localSheetId="15">#REF!</definedName>
    <definedName name="Timbre_chicharra_120v">#REF!</definedName>
    <definedName name="Timbre_chicharra_120v_11" localSheetId="13">#REF!</definedName>
    <definedName name="Timbre_chicharra_120v_11" localSheetId="15">#REF!</definedName>
    <definedName name="Timbre_chicharra_120v_11">#REF!</definedName>
    <definedName name="timprevistos" localSheetId="13">[46]otros!$A$6</definedName>
    <definedName name="timprevistos" localSheetId="15">[46]otros!$A$6</definedName>
    <definedName name="timprevistos">[47]otros!$A$6</definedName>
    <definedName name="TIPO" localSheetId="13">#REF!</definedName>
    <definedName name="TIPO" localSheetId="15">#REF!</definedName>
    <definedName name="TIPO">#REF!</definedName>
    <definedName name="TIPO_GRUPO" localSheetId="13">#REF!</definedName>
    <definedName name="TIPO_GRUPO" localSheetId="15">#REF!</definedName>
    <definedName name="TIPO_GRUPO">#REF!</definedName>
    <definedName name="Tipo_Proyecto">'[195]I Ejecutivo'!$B$149:$B$156</definedName>
    <definedName name="TipoGC">[159]Tablas!$U$6:$U$15</definedName>
    <definedName name="TipoNeces">[159]Tablas!$Q$6:$Q$8</definedName>
    <definedName name="TipoPro" localSheetId="13">#REF!</definedName>
    <definedName name="TipoPro" localSheetId="15">#REF!</definedName>
    <definedName name="TipoPro">#REF!</definedName>
    <definedName name="Tipoproceso" localSheetId="13">#REF!</definedName>
    <definedName name="Tipoproceso" localSheetId="15">#REF!</definedName>
    <definedName name="Tipoproceso">#REF!</definedName>
    <definedName name="tipov" localSheetId="13">#REF!</definedName>
    <definedName name="tipov" localSheetId="15">#REF!</definedName>
    <definedName name="tipov">#REF!</definedName>
    <definedName name="TIR">#REF!</definedName>
    <definedName name="titi" localSheetId="13">IF([0]!Loan_Amount*[0]!Interest_Rate*[0]!Loan_Years*[0]!Loan_Start&gt;0,1,0)</definedName>
    <definedName name="titi" localSheetId="15">IF([0]!Loan_Amount*[0]!Interest_Rate*[0]!Loan_Years*[0]!Loan_Start&gt;0,1,0)</definedName>
    <definedName name="titi" localSheetId="12">IF([0]!Loan_Amount*[0]!Interest_Rate*[0]!Loan_Years*[0]!Loan_Start&gt;0,1,0)</definedName>
    <definedName name="titi">IF([0]!Loan_Amount*[0]!Interest_Rate*[0]!Loan_Years*[0]!Loan_Start&gt;0,1,0)</definedName>
    <definedName name="TITLE" localSheetId="13">#REF!</definedName>
    <definedName name="TITLE" localSheetId="15">#REF!</definedName>
    <definedName name="TITLE" localSheetId="12">#REF!</definedName>
    <definedName name="TITLE">#REF!</definedName>
    <definedName name="TITO" localSheetId="13">IF('AIU '!RICO,Header_Row+[63]!TUPI,Header_Row)</definedName>
    <definedName name="TITO" localSheetId="15">IF('AIU  (2)'!RICO,Header_Row+[63]!TUPI,Header_Row)</definedName>
    <definedName name="TITO" localSheetId="12">IF('Analisis Mano Obra'!RICO,Header_Row+[63]!TUPI,Header_Row)</definedName>
    <definedName name="TITO">IF(RICO,Header_Row+[63]!TUPI,Header_Row)</definedName>
    <definedName name="TITOF" localSheetId="13">IF('AIU '!RICO,Header_Row+[63]!TUPI,Header_Row)</definedName>
    <definedName name="TITOF" localSheetId="15">IF('AIU  (2)'!RICO,Header_Row+[63]!TUPI,Header_Row)</definedName>
    <definedName name="TITOF" localSheetId="12">IF('Analisis Mano Obra'!RICO,Header_Row+[63]!TUPI,Header_Row)</definedName>
    <definedName name="TITOF">IF(RICO,Header_Row+[63]!TUPI,Header_Row)</definedName>
    <definedName name="titu" localSheetId="13">#REF!</definedName>
    <definedName name="titu" localSheetId="15">#REF!</definedName>
    <definedName name="titu" localSheetId="12">#REF!</definedName>
    <definedName name="titu">#REF!</definedName>
    <definedName name="titu2" localSheetId="13">#REF!</definedName>
    <definedName name="titu2" localSheetId="15">#REF!</definedName>
    <definedName name="titu2" localSheetId="12">#REF!</definedName>
    <definedName name="titu2">#REF!</definedName>
    <definedName name="TITULO" localSheetId="13">#REF!</definedName>
    <definedName name="TITULO" localSheetId="15">#REF!</definedName>
    <definedName name="TITULO" localSheetId="12">#REF!</definedName>
    <definedName name="TITULO">#REF!</definedName>
    <definedName name="TITULO1" localSheetId="13">'[46]titulos Y +'!$B$4</definedName>
    <definedName name="TITULO1" localSheetId="15">'[46]titulos Y +'!$B$4</definedName>
    <definedName name="TITULO1">'[47]titulos Y +'!$B$4</definedName>
    <definedName name="TITULO2" localSheetId="13">'[46]titulos Y +'!$B$5</definedName>
    <definedName name="TITULO2" localSheetId="15">'[46]titulos Y +'!$B$5</definedName>
    <definedName name="TITULO2">'[47]titulos Y +'!$B$5</definedName>
    <definedName name="TITULO4" localSheetId="13">'[46]titulos Y +'!$B$7</definedName>
    <definedName name="TITULO4" localSheetId="15">'[46]titulos Y +'!$B$7</definedName>
    <definedName name="TITULO4">'[47]titulos Y +'!$B$7</definedName>
    <definedName name="TITULO6" localSheetId="13">'[46]titulos Y +'!$B$9</definedName>
    <definedName name="TITULO6" localSheetId="15">'[46]titulos Y +'!$B$9</definedName>
    <definedName name="TITULO6">'[47]titulos Y +'!$B$9</definedName>
    <definedName name="TITULO7" localSheetId="13">'[46]titulos Y +'!$B$10</definedName>
    <definedName name="TITULO7" localSheetId="15">'[46]titulos Y +'!$B$10</definedName>
    <definedName name="TITULO7">'[47]titulos Y +'!$B$10</definedName>
    <definedName name="TITULO8" localSheetId="13">'[46]titulos Y +'!$B$11</definedName>
    <definedName name="TITULO8" localSheetId="15">'[46]titulos Y +'!$B$11</definedName>
    <definedName name="TITULO8">'[47]titulos Y +'!$B$11</definedName>
    <definedName name="TITULO9" localSheetId="13">'[46]titulos Y +'!$B$12</definedName>
    <definedName name="TITULO9" localSheetId="15">'[46]titulos Y +'!$B$12</definedName>
    <definedName name="TITULO9">'[47]titulos Y +'!$B$12</definedName>
    <definedName name="_xlnm.Print_Titles" localSheetId="9">AnalisisDelProyecto!$6:$6</definedName>
    <definedName name="_xlnm.Print_Titles" localSheetId="6">ParetoPresupuesto!$6:$6</definedName>
    <definedName name="_xlnm.Print_Titles" localSheetId="4">'RESUMEN POR CAPITULOS'!$6:$6</definedName>
    <definedName name="_xlnm.Print_Titles">#N/A</definedName>
    <definedName name="Títulos_a_imprimir_IM" localSheetId="13">#REF!</definedName>
    <definedName name="Títulos_a_imprimir_IM" localSheetId="15">#REF!</definedName>
    <definedName name="Títulos_a_imprimir_IM">#REF!</definedName>
    <definedName name="tj" localSheetId="13">#REF!</definedName>
    <definedName name="tj" localSheetId="15">#REF!</definedName>
    <definedName name="tj">#REF!</definedName>
    <definedName name="tk">'[11]DATOS CONTRATO'!$E$18</definedName>
    <definedName name="TK_1" localSheetId="13" hidden="1">[31]INST!#REF!</definedName>
    <definedName name="TK_1" localSheetId="15" hidden="1">[31]INST!#REF!</definedName>
    <definedName name="TK_1" hidden="1">[31]INST!#REF!</definedName>
    <definedName name="TKSLCI07">[11]EMPRESA!$F$22</definedName>
    <definedName name="tl" localSheetId="13">#REF!</definedName>
    <definedName name="tl" localSheetId="15">#REF!</definedName>
    <definedName name="tl">#REF!</definedName>
    <definedName name="tld">[88]Datos!$D$14</definedName>
    <definedName name="TLL3_11" localSheetId="13">#REF!</definedName>
    <definedName name="TLL3_11" localSheetId="15">#REF!</definedName>
    <definedName name="TLL3_11">#REF!</definedName>
    <definedName name="tn" localSheetId="13">#REF!</definedName>
    <definedName name="tn" localSheetId="15">#REF!</definedName>
    <definedName name="tn">#REF!</definedName>
    <definedName name="Toma_Ambia_para_muro" localSheetId="13">#REF!</definedName>
    <definedName name="Toma_Ambia_para_muro" localSheetId="15">#REF!</definedName>
    <definedName name="Toma_Ambia_para_muro">#REF!</definedName>
    <definedName name="Toma_Ambia_para_muro_11">#REF!</definedName>
    <definedName name="Toma_doble_P_T_Levinton">#REF!</definedName>
    <definedName name="Toma_doble_P_T_Levinton_11">#REF!</definedName>
    <definedName name="Toma_trifilar">#REF!</definedName>
    <definedName name="Toma_trifilar_11">#REF!</definedName>
    <definedName name="TOPGENER" localSheetId="13">#REF!</definedName>
    <definedName name="TOPGENER" localSheetId="15">#REF!</definedName>
    <definedName name="TOPGENER">#REF!</definedName>
    <definedName name="TOPGENER1" localSheetId="13">#REF!</definedName>
    <definedName name="TOPGENER1" localSheetId="15">#REF!</definedName>
    <definedName name="TOPGENER1">#REF!</definedName>
    <definedName name="TOPMENU" localSheetId="13">#REF!</definedName>
    <definedName name="TOPMENU" localSheetId="15">#REF!</definedName>
    <definedName name="TOPMENU">#REF!</definedName>
    <definedName name="TOPOGRAFIA_2_CADENERO_1_TOP">#REF!</definedName>
    <definedName name="TOPOGRAFO">#REF!</definedName>
    <definedName name="TORNILLOS_Y_REMACHES">#REF!</definedName>
    <definedName name="Torres">#REF!</definedName>
    <definedName name="tortas" localSheetId="13" hidden="1">{"TAB1",#N/A,TRUE,"GENERAL";"TAB2",#N/A,TRUE,"GENERAL";"TAB3",#N/A,TRUE,"GENERAL";"TAB4",#N/A,TRUE,"GENERAL";"TAB5",#N/A,TRUE,"GENERAL"}</definedName>
    <definedName name="tortas" localSheetId="15" hidden="1">{"TAB1",#N/A,TRUE,"GENERAL";"TAB2",#N/A,TRUE,"GENERAL";"TAB3",#N/A,TRUE,"GENERAL";"TAB4",#N/A,TRUE,"GENERAL";"TAB5",#N/A,TRUE,"GENERAL"}</definedName>
    <definedName name="tortas" localSheetId="12" hidden="1">{"TAB1",#N/A,TRUE,"GENERAL";"TAB2",#N/A,TRUE,"GENERAL";"TAB3",#N/A,TRUE,"GENERAL";"TAB4",#N/A,TRUE,"GENERAL";"TAB5",#N/A,TRUE,"GENERAL"}</definedName>
    <definedName name="tortas" localSheetId="3" hidden="1">{"TAB1",#N/A,TRUE,"GENERAL";"TAB2",#N/A,TRUE,"GENERAL";"TAB3",#N/A,TRUE,"GENERAL";"TAB4",#N/A,TRUE,"GENERAL";"TAB5",#N/A,TRUE,"GENERAL"}</definedName>
    <definedName name="tortas" hidden="1">{"TAB1",#N/A,TRUE,"GENERAL";"TAB2",#N/A,TRUE,"GENERAL";"TAB3",#N/A,TRUE,"GENERAL";"TAB4",#N/A,TRUE,"GENERAL";"TAB5",#N/A,TRUE,"GENERAL"}</definedName>
    <definedName name="tortas2" localSheetId="13" hidden="1">{"via1",#N/A,TRUE,"general";"via2",#N/A,TRUE,"general";"via3",#N/A,TRUE,"general"}</definedName>
    <definedName name="tortas2" localSheetId="15" hidden="1">{"via1",#N/A,TRUE,"general";"via2",#N/A,TRUE,"general";"via3",#N/A,TRUE,"general"}</definedName>
    <definedName name="tortas2" localSheetId="12" hidden="1">{"via1",#N/A,TRUE,"general";"via2",#N/A,TRUE,"general";"via3",#N/A,TRUE,"general"}</definedName>
    <definedName name="tortas2" localSheetId="3" hidden="1">{"via1",#N/A,TRUE,"general";"via2",#N/A,TRUE,"general";"via3",#N/A,TRUE,"general"}</definedName>
    <definedName name="tortas2" hidden="1">{"via1",#N/A,TRUE,"general";"via2",#N/A,TRUE,"general";"via3",#N/A,TRUE,"general"}</definedName>
    <definedName name="TOT" localSheetId="13">#REF!</definedName>
    <definedName name="TOT" localSheetId="15">#REF!</definedName>
    <definedName name="TOT">#REF!</definedName>
    <definedName name="TOTAL" localSheetId="13">#REF!</definedName>
    <definedName name="TOTAL" localSheetId="15">#REF!</definedName>
    <definedName name="TOTAL">#REF!</definedName>
    <definedName name="Total_Interest" localSheetId="13">#REF!</definedName>
    <definedName name="Total_Interest" localSheetId="15">#REF!</definedName>
    <definedName name="Total_Interest">#REF!</definedName>
    <definedName name="Total_Pay">#REF!</definedName>
    <definedName name="Total_Payment" localSheetId="13">Scheduled_Payment+Extra_Payment</definedName>
    <definedName name="Total_Payment" localSheetId="15">Scheduled_Payment+Extra_Payment</definedName>
    <definedName name="Total_Payment" localSheetId="12">Scheduled_Payment+Extra_Payment</definedName>
    <definedName name="Total_Payment" localSheetId="9">Scheduled_Payment+Extra_Payment</definedName>
    <definedName name="Total_Payment" localSheetId="4">Scheduled_Payment+Extra_Payment</definedName>
    <definedName name="Total_Payment">Scheduled_Payment+Extra_Payment</definedName>
    <definedName name="Total_Payment1" localSheetId="13">Scheduled_Payment+Extra_Payment</definedName>
    <definedName name="Total_Payment1" localSheetId="15">Scheduled_Payment+Extra_Payment</definedName>
    <definedName name="Total_Payment1" localSheetId="12">Scheduled_Payment+Extra_Payment</definedName>
    <definedName name="Total_Payment1" localSheetId="9">Scheduled_Payment+Extra_Payment</definedName>
    <definedName name="Total_Payment1" localSheetId="4">Scheduled_Payment+Extra_Payment</definedName>
    <definedName name="Total_Payment1">Scheduled_Payment+Extra_Payment</definedName>
    <definedName name="total1" localSheetId="13">#REF!</definedName>
    <definedName name="total1" localSheetId="15">#REF!</definedName>
    <definedName name="total1" localSheetId="12">#REF!</definedName>
    <definedName name="total1">#REF!</definedName>
    <definedName name="TotalAIU" localSheetId="13">[45]PRESUPUESTO!$F$156</definedName>
    <definedName name="TotalAIU" localSheetId="15">[45]PRESUPUESTO!$F$156</definedName>
    <definedName name="TotalAIU">[78]PRESUPUESTO!$F$156</definedName>
    <definedName name="TotalCesantias">'[67]NOMINA 1'!$N$38</definedName>
    <definedName name="TOTALHH" localSheetId="13">#REF!</definedName>
    <definedName name="TOTALHH" localSheetId="15">#REF!</definedName>
    <definedName name="TOTALHH">#REF!</definedName>
    <definedName name="TOTALHH1" localSheetId="13">#REF!</definedName>
    <definedName name="TOTALHH1" localSheetId="15">#REF!</definedName>
    <definedName name="TOTALHH1">#REF!</definedName>
    <definedName name="TOTALITEM1.1">#N/A</definedName>
    <definedName name="TOTALITEM1.1.1">#N/A</definedName>
    <definedName name="TOTALITEM1.1.1_1">#N/A</definedName>
    <definedName name="TOTALITEM1.1.1_10" localSheetId="13">'[189]A.P.U'!#REF!</definedName>
    <definedName name="TOTALITEM1.1.1_10" localSheetId="15">'[189]A.P.U'!#REF!</definedName>
    <definedName name="TOTALITEM1.1.1_10">'[189]A.P.U'!#REF!</definedName>
    <definedName name="TOTALITEM1.1.1_11" localSheetId="13">'[189]A.P.U'!#REF!</definedName>
    <definedName name="TOTALITEM1.1.1_11" localSheetId="15">'[189]A.P.U'!#REF!</definedName>
    <definedName name="TOTALITEM1.1.1_11">'[189]A.P.U'!#REF!</definedName>
    <definedName name="TOTALITEM1.1.1_12" localSheetId="13">'[189]A.P.U'!#REF!</definedName>
    <definedName name="TOTALITEM1.1.1_12" localSheetId="15">'[189]A.P.U'!#REF!</definedName>
    <definedName name="TOTALITEM1.1.1_12">'[189]A.P.U'!#REF!</definedName>
    <definedName name="TOTALITEM1.1.1_13" localSheetId="13">'[189]A.P.U'!#REF!</definedName>
    <definedName name="TOTALITEM1.1.1_13" localSheetId="15">'[189]A.P.U'!#REF!</definedName>
    <definedName name="TOTALITEM1.1.1_13">'[189]A.P.U'!#REF!</definedName>
    <definedName name="TOTALITEM1.1.1_14">'[189]A.P.U'!#REF!</definedName>
    <definedName name="TOTALITEM1.1.1_15">'[189]A.P.U'!#REF!</definedName>
    <definedName name="TOTALITEM1.1.1_16">'[189]A.P.U'!#REF!</definedName>
    <definedName name="TOTALITEM1.1.1_17">'[189]A.P.U'!#REF!</definedName>
    <definedName name="TOTALITEM1.1.1_18">'[189]A.P.U'!#REF!</definedName>
    <definedName name="TOTALITEM1.1.1_19">'[189]A.P.U'!#REF!</definedName>
    <definedName name="TOTALITEM1.1.1_2">#N/A</definedName>
    <definedName name="TOTALITEM1.1.1_20">'[189]A.P.U'!#REF!</definedName>
    <definedName name="TOTALITEM1.1.1_21">'[189]A.P.U'!#REF!</definedName>
    <definedName name="TOTALITEM1.1.1_22">'[189]A.P.U'!#REF!</definedName>
    <definedName name="TOTALITEM1.1.1_23">'[189]A.P.U'!#REF!</definedName>
    <definedName name="TOTALITEM1.1.1_24">'[189]A.P.U'!#REF!</definedName>
    <definedName name="TOTALITEM1.1.1_25">'[189]A.P.U'!#REF!</definedName>
    <definedName name="TOTALITEM1.1.1_26">'[189]A.P.U'!#REF!</definedName>
    <definedName name="TOTALITEM1.1.1_27">'[189]A.P.U'!#REF!</definedName>
    <definedName name="TOTALITEM1.1.1_28">'[189]A.P.U'!#REF!</definedName>
    <definedName name="TOTALITEM1.1.1_29">'[189]A.P.U'!#REF!</definedName>
    <definedName name="TOTALITEM1.1.1_3">'[190]A.P.U'!#REF!</definedName>
    <definedName name="TOTALITEM1.1.1_30">'[189]A.P.U'!#REF!</definedName>
    <definedName name="TOTALITEM1.1.1_31">'[189]A.P.U'!#REF!</definedName>
    <definedName name="TOTALITEM1.1.1_32">'[189]A.P.U'!#REF!</definedName>
    <definedName name="TOTALITEM1.1.1_33">'[189]A.P.U'!#REF!</definedName>
    <definedName name="TOTALITEM1.1.1_34">'[189]A.P.U'!#REF!</definedName>
    <definedName name="TOTALITEM1.1.1_35">'[189]A.P.U'!#REF!</definedName>
    <definedName name="TOTALITEM1.1.1_36">'[189]A.P.U'!#REF!</definedName>
    <definedName name="TOTALITEM1.1.1_37">'[189]A.P.U'!#REF!</definedName>
    <definedName name="TOTALITEM1.1.1_38">'[189]A.P.U'!#REF!</definedName>
    <definedName name="TOTALITEM1.1.1_39">'[189]A.P.U'!#REF!</definedName>
    <definedName name="TOTALITEM1.1.1_4">#N/A</definedName>
    <definedName name="TOTALITEM1.1.1_40">'[189]A.P.U'!#REF!</definedName>
    <definedName name="TOTALITEM1.1.1_41">'[189]A.P.U'!#REF!</definedName>
    <definedName name="TOTALITEM1.1.1_42">'[189]A.P.U'!#REF!</definedName>
    <definedName name="TOTALITEM1.1.1_43">'[189]A.P.U'!#REF!</definedName>
    <definedName name="TOTALITEM1.1.1_44">'[189]A.P.U'!#REF!</definedName>
    <definedName name="TOTALITEM1.1.1_45">'[189]A.P.U'!#REF!</definedName>
    <definedName name="TOTALITEM1.1.1_46">'[189]A.P.U'!#REF!</definedName>
    <definedName name="TOTALITEM1.1.1_47">'[189]A.P.U'!#REF!</definedName>
    <definedName name="TOTALITEM1.1.1_48">'[189]A.P.U'!#REF!</definedName>
    <definedName name="TOTALITEM1.1.1_49">'[189]A.P.U'!#REF!</definedName>
    <definedName name="TOTALITEM1.1.1_5">'[189]A.P.U'!#REF!</definedName>
    <definedName name="TOTALITEM1.1.1_50">'[189]A.P.U'!#REF!</definedName>
    <definedName name="TOTALITEM1.1.1_51">'[189]A.P.U'!#REF!</definedName>
    <definedName name="TOTALITEM1.1.1_52">'[189]A.P.U'!#REF!</definedName>
    <definedName name="TOTALITEM1.1.1_53">'[189]A.P.U'!#REF!</definedName>
    <definedName name="TOTALITEM1.1.1_54">'[189]A.P.U'!#REF!</definedName>
    <definedName name="TOTALITEM1.1.1_55">'[189]A.P.U'!#REF!</definedName>
    <definedName name="TOTALITEM1.1.1_56">'[189]A.P.U'!#REF!</definedName>
    <definedName name="TOTALITEM1.1.1_57">'[189]A.P.U'!#REF!</definedName>
    <definedName name="TOTALITEM1.1.1_58">'[189]A.P.U'!#REF!</definedName>
    <definedName name="TOTALITEM1.1.1_59">#N/A</definedName>
    <definedName name="TOTALITEM1.1.1_60">#N/A</definedName>
    <definedName name="TOTALITEM1.1.1_61">'[189]A.P.U'!#REF!</definedName>
    <definedName name="TOTALITEM1.1.1_62">'[189]A.P.U'!#REF!</definedName>
    <definedName name="TOTALITEM1.1.1_63">'[189]A.P.U'!#REF!</definedName>
    <definedName name="TOTALITEM1.1.1_64">'[189]A.P.U'!#REF!</definedName>
    <definedName name="TOTALITEM1.1.1_65">'[189]A.P.U'!#REF!</definedName>
    <definedName name="TOTALITEM1.1.1_66">'[189]A.P.U'!#REF!</definedName>
    <definedName name="TOTALITEM1.1.1_67">'[189]A.P.U'!#REF!</definedName>
    <definedName name="TOTALITEM1.1.1_68">'[189]A.P.U'!#REF!</definedName>
    <definedName name="TOTALITEM1.1.1_69">'[189]A.P.U'!#REF!</definedName>
    <definedName name="TOTALITEM1.1.1_70">'[189]A.P.U'!#REF!</definedName>
    <definedName name="TOTALITEM1.1.1_71">'[189]A.P.U'!#REF!</definedName>
    <definedName name="TOTALITEM1.1.1_72">'[189]A.P.U'!#REF!</definedName>
    <definedName name="TOTALITEM1.1.1_73">'[189]A.P.U'!#REF!</definedName>
    <definedName name="TOTALITEM1.1.1_74">'[189]A.P.U'!#REF!</definedName>
    <definedName name="TOTALITEM1.1.1_75">'[189]A.P.U'!#REF!</definedName>
    <definedName name="TOTALITEM1.1.1_76">'[189]A.P.U'!#REF!</definedName>
    <definedName name="TOTALITEM1.1.1_78">'[189]A.P.U'!#REF!</definedName>
    <definedName name="TOTALITEM1.1.1_79">'[189]A.P.U'!#REF!</definedName>
    <definedName name="TOTALITEM1.1.1_9">'[189]A.P.U'!#REF!</definedName>
    <definedName name="TOTALITEM1.1.2">#N/A</definedName>
    <definedName name="TOTALITEM1.1.2_1">#N/A</definedName>
    <definedName name="TOTALITEM1.1.2_10">'[189]A.P.U'!#REF!</definedName>
    <definedName name="TOTALITEM1.1.2_11">'[189]A.P.U'!#REF!</definedName>
    <definedName name="TOTALITEM1.1.2_12">'[189]A.P.U'!#REF!</definedName>
    <definedName name="TOTALITEM1.1.2_13">'[189]A.P.U'!#REF!</definedName>
    <definedName name="TOTALITEM1.1.2_14">'[189]A.P.U'!#REF!</definedName>
    <definedName name="TOTALITEM1.1.2_15">'[189]A.P.U'!#REF!</definedName>
    <definedName name="TOTALITEM1.1.2_16">'[189]A.P.U'!#REF!</definedName>
    <definedName name="TOTALITEM1.1.2_17">'[189]A.P.U'!#REF!</definedName>
    <definedName name="TOTALITEM1.1.2_18">'[189]A.P.U'!#REF!</definedName>
    <definedName name="TOTALITEM1.1.2_19">'[189]A.P.U'!#REF!</definedName>
    <definedName name="TOTALITEM1.1.2_2">#N/A</definedName>
    <definedName name="TOTALITEM1.1.2_20">'[189]A.P.U'!#REF!</definedName>
    <definedName name="TOTALITEM1.1.2_21">'[189]A.P.U'!#REF!</definedName>
    <definedName name="TOTALITEM1.1.2_22">'[189]A.P.U'!#REF!</definedName>
    <definedName name="TOTALITEM1.1.2_23">'[189]A.P.U'!#REF!</definedName>
    <definedName name="TOTALITEM1.1.2_24">'[189]A.P.U'!#REF!</definedName>
    <definedName name="TOTALITEM1.1.2_25">'[189]A.P.U'!#REF!</definedName>
    <definedName name="TOTALITEM1.1.2_26">'[189]A.P.U'!#REF!</definedName>
    <definedName name="TOTALITEM1.1.2_27">'[189]A.P.U'!#REF!</definedName>
    <definedName name="TOTALITEM1.1.2_28">'[189]A.P.U'!#REF!</definedName>
    <definedName name="TOTALITEM1.1.2_29">'[189]A.P.U'!#REF!</definedName>
    <definedName name="TOTALITEM1.1.2_3">'[190]A.P.U'!#REF!</definedName>
    <definedName name="TOTALITEM1.1.2_30">'[189]A.P.U'!#REF!</definedName>
    <definedName name="TOTALITEM1.1.2_31">'[189]A.P.U'!#REF!</definedName>
    <definedName name="TOTALITEM1.1.2_32">'[189]A.P.U'!#REF!</definedName>
    <definedName name="TOTALITEM1.1.2_33">'[189]A.P.U'!#REF!</definedName>
    <definedName name="TOTALITEM1.1.2_34">'[189]A.P.U'!#REF!</definedName>
    <definedName name="TOTALITEM1.1.2_35">'[189]A.P.U'!#REF!</definedName>
    <definedName name="TOTALITEM1.1.2_36">'[189]A.P.U'!#REF!</definedName>
    <definedName name="TOTALITEM1.1.2_37">'[189]A.P.U'!#REF!</definedName>
    <definedName name="TOTALITEM1.1.2_38">'[189]A.P.U'!#REF!</definedName>
    <definedName name="TOTALITEM1.1.2_39">'[189]A.P.U'!#REF!</definedName>
    <definedName name="TOTALITEM1.1.2_4">#N/A</definedName>
    <definedName name="TOTALITEM1.1.2_40">'[189]A.P.U'!#REF!</definedName>
    <definedName name="TOTALITEM1.1.2_41">'[189]A.P.U'!#REF!</definedName>
    <definedName name="TOTALITEM1.1.2_42">'[189]A.P.U'!#REF!</definedName>
    <definedName name="TOTALITEM1.1.2_43">'[189]A.P.U'!#REF!</definedName>
    <definedName name="TOTALITEM1.1.2_44">'[189]A.P.U'!#REF!</definedName>
    <definedName name="TOTALITEM1.1.2_45">'[189]A.P.U'!#REF!</definedName>
    <definedName name="TOTALITEM1.1.2_46">'[189]A.P.U'!#REF!</definedName>
    <definedName name="TOTALITEM1.1.2_47">'[189]A.P.U'!#REF!</definedName>
    <definedName name="TOTALITEM1.1.2_48">'[189]A.P.U'!#REF!</definedName>
    <definedName name="TOTALITEM1.1.2_49">'[189]A.P.U'!#REF!</definedName>
    <definedName name="TOTALITEM1.1.2_5">'[189]A.P.U'!#REF!</definedName>
    <definedName name="TOTALITEM1.1.2_50">'[189]A.P.U'!#REF!</definedName>
    <definedName name="TOTALITEM1.1.2_51">'[189]A.P.U'!#REF!</definedName>
    <definedName name="TOTALITEM1.1.2_52">'[189]A.P.U'!#REF!</definedName>
    <definedName name="TOTALITEM1.1.2_53">'[189]A.P.U'!#REF!</definedName>
    <definedName name="TOTALITEM1.1.2_54">'[189]A.P.U'!#REF!</definedName>
    <definedName name="TOTALITEM1.1.2_55">'[189]A.P.U'!#REF!</definedName>
    <definedName name="TOTALITEM1.1.2_56">'[189]A.P.U'!#REF!</definedName>
    <definedName name="TOTALITEM1.1.2_57">'[189]A.P.U'!#REF!</definedName>
    <definedName name="TOTALITEM1.1.2_58">'[189]A.P.U'!#REF!</definedName>
    <definedName name="TOTALITEM1.1.2_59">#N/A</definedName>
    <definedName name="TOTALITEM1.1.2_60">#N/A</definedName>
    <definedName name="TOTALITEM1.1.2_61">'[189]A.P.U'!#REF!</definedName>
    <definedName name="TOTALITEM1.1.2_62">'[189]A.P.U'!#REF!</definedName>
    <definedName name="TOTALITEM1.1.2_63">'[189]A.P.U'!#REF!</definedName>
    <definedName name="TOTALITEM1.1.2_64">'[189]A.P.U'!#REF!</definedName>
    <definedName name="TOTALITEM1.1.2_65">'[189]A.P.U'!#REF!</definedName>
    <definedName name="TOTALITEM1.1.2_66">'[189]A.P.U'!#REF!</definedName>
    <definedName name="TOTALITEM1.1.2_67">'[189]A.P.U'!#REF!</definedName>
    <definedName name="TOTALITEM1.1.2_68">'[189]A.P.U'!#REF!</definedName>
    <definedName name="TOTALITEM1.1.2_69">'[189]A.P.U'!#REF!</definedName>
    <definedName name="TOTALITEM1.1.2_70">'[189]A.P.U'!#REF!</definedName>
    <definedName name="TOTALITEM1.1.2_71">'[189]A.P.U'!#REF!</definedName>
    <definedName name="TOTALITEM1.1.2_72">'[189]A.P.U'!#REF!</definedName>
    <definedName name="TOTALITEM1.1.2_73">'[189]A.P.U'!#REF!</definedName>
    <definedName name="TOTALITEM1.1.2_74">'[189]A.P.U'!#REF!</definedName>
    <definedName name="TOTALITEM1.1.2_75">'[189]A.P.U'!#REF!</definedName>
    <definedName name="TOTALITEM1.1.2_76">'[189]A.P.U'!#REF!</definedName>
    <definedName name="TOTALITEM1.1.2_78">'[189]A.P.U'!#REF!</definedName>
    <definedName name="TOTALITEM1.1.2_79">'[189]A.P.U'!#REF!</definedName>
    <definedName name="TOTALITEM1.1.2_9">'[189]A.P.U'!#REF!</definedName>
    <definedName name="TOTALITEM1.1.3">#N/A</definedName>
    <definedName name="TOTALITEM1.1.3_1">#N/A</definedName>
    <definedName name="TOTALITEM1.1.3_10">'[189]A.P.U'!#REF!</definedName>
    <definedName name="TOTALITEM1.1.3_11">'[189]A.P.U'!#REF!</definedName>
    <definedName name="TOTALITEM1.1.3_12">'[189]A.P.U'!#REF!</definedName>
    <definedName name="TOTALITEM1.1.3_13">'[189]A.P.U'!#REF!</definedName>
    <definedName name="TOTALITEM1.1.3_14">'[189]A.P.U'!#REF!</definedName>
    <definedName name="TOTALITEM1.1.3_15">'[189]A.P.U'!#REF!</definedName>
    <definedName name="TOTALITEM1.1.3_16">'[189]A.P.U'!#REF!</definedName>
    <definedName name="TOTALITEM1.1.3_17">'[189]A.P.U'!#REF!</definedName>
    <definedName name="TOTALITEM1.1.3_18">'[189]A.P.U'!#REF!</definedName>
    <definedName name="TOTALITEM1.1.3_19">'[189]A.P.U'!#REF!</definedName>
    <definedName name="TOTALITEM1.1.3_2">#N/A</definedName>
    <definedName name="TOTALITEM1.1.3_20">'[189]A.P.U'!#REF!</definedName>
    <definedName name="TOTALITEM1.1.3_21">'[189]A.P.U'!#REF!</definedName>
    <definedName name="TOTALITEM1.1.3_22">'[189]A.P.U'!#REF!</definedName>
    <definedName name="TOTALITEM1.1.3_23">'[189]A.P.U'!#REF!</definedName>
    <definedName name="TOTALITEM1.1.3_24">'[189]A.P.U'!#REF!</definedName>
    <definedName name="TOTALITEM1.1.3_25">'[189]A.P.U'!#REF!</definedName>
    <definedName name="TOTALITEM1.1.3_26">'[189]A.P.U'!#REF!</definedName>
    <definedName name="TOTALITEM1.1.3_27">'[189]A.P.U'!#REF!</definedName>
    <definedName name="TOTALITEM1.1.3_28">'[189]A.P.U'!#REF!</definedName>
    <definedName name="TOTALITEM1.1.3_29">'[189]A.P.U'!#REF!</definedName>
    <definedName name="TOTALITEM1.1.3_3">'[190]A.P.U'!#REF!</definedName>
    <definedName name="TOTALITEM1.1.3_30">'[189]A.P.U'!#REF!</definedName>
    <definedName name="TOTALITEM1.1.3_31">'[189]A.P.U'!#REF!</definedName>
    <definedName name="TOTALITEM1.1.3_32">'[189]A.P.U'!#REF!</definedName>
    <definedName name="TOTALITEM1.1.3_33">'[189]A.P.U'!#REF!</definedName>
    <definedName name="TOTALITEM1.1.3_34">'[189]A.P.U'!#REF!</definedName>
    <definedName name="TOTALITEM1.1.3_35">'[189]A.P.U'!#REF!</definedName>
    <definedName name="TOTALITEM1.1.3_36">'[189]A.P.U'!#REF!</definedName>
    <definedName name="TOTALITEM1.1.3_37">'[189]A.P.U'!#REF!</definedName>
    <definedName name="TOTALITEM1.1.3_38">'[189]A.P.U'!#REF!</definedName>
    <definedName name="TOTALITEM1.1.3_39">'[189]A.P.U'!#REF!</definedName>
    <definedName name="TOTALITEM1.1.3_4">#N/A</definedName>
    <definedName name="TOTALITEM1.1.3_40">'[189]A.P.U'!#REF!</definedName>
    <definedName name="TOTALITEM1.1.3_41">'[189]A.P.U'!#REF!</definedName>
    <definedName name="TOTALITEM1.1.3_42">'[189]A.P.U'!#REF!</definedName>
    <definedName name="TOTALITEM1.1.3_43">'[189]A.P.U'!#REF!</definedName>
    <definedName name="TOTALITEM1.1.3_44">'[189]A.P.U'!#REF!</definedName>
    <definedName name="TOTALITEM1.1.3_45">'[189]A.P.U'!#REF!</definedName>
    <definedName name="TOTALITEM1.1.3_46">'[189]A.P.U'!#REF!</definedName>
    <definedName name="TOTALITEM1.1.3_47">'[189]A.P.U'!#REF!</definedName>
    <definedName name="TOTALITEM1.1.3_48">'[189]A.P.U'!#REF!</definedName>
    <definedName name="TOTALITEM1.1.3_49">'[189]A.P.U'!#REF!</definedName>
    <definedName name="TOTALITEM1.1.3_5">'[189]A.P.U'!#REF!</definedName>
    <definedName name="TOTALITEM1.1.3_50">'[189]A.P.U'!#REF!</definedName>
    <definedName name="TOTALITEM1.1.3_51">'[189]A.P.U'!#REF!</definedName>
    <definedName name="TOTALITEM1.1.3_52">'[189]A.P.U'!#REF!</definedName>
    <definedName name="TOTALITEM1.1.3_53">'[189]A.P.U'!#REF!</definedName>
    <definedName name="TOTALITEM1.1.3_54">'[189]A.P.U'!#REF!</definedName>
    <definedName name="TOTALITEM1.1.3_55">'[189]A.P.U'!#REF!</definedName>
    <definedName name="TOTALITEM1.1.3_56">'[189]A.P.U'!#REF!</definedName>
    <definedName name="TOTALITEM1.1.3_57">'[189]A.P.U'!#REF!</definedName>
    <definedName name="TOTALITEM1.1.3_58">'[189]A.P.U'!#REF!</definedName>
    <definedName name="TOTALITEM1.1.3_59">#N/A</definedName>
    <definedName name="TOTALITEM1.1.3_60">#N/A</definedName>
    <definedName name="TOTALITEM1.1.3_61">'[189]A.P.U'!#REF!</definedName>
    <definedName name="TOTALITEM1.1.3_62">'[189]A.P.U'!#REF!</definedName>
    <definedName name="TOTALITEM1.1.3_63">'[189]A.P.U'!#REF!</definedName>
    <definedName name="TOTALITEM1.1.3_64">'[189]A.P.U'!#REF!</definedName>
    <definedName name="TOTALITEM1.1.3_65">'[189]A.P.U'!#REF!</definedName>
    <definedName name="TOTALITEM1.1.3_66">'[189]A.P.U'!#REF!</definedName>
    <definedName name="TOTALITEM1.1.3_67">'[189]A.P.U'!#REF!</definedName>
    <definedName name="TOTALITEM1.1.3_68">'[189]A.P.U'!#REF!</definedName>
    <definedName name="TOTALITEM1.1.3_69">'[189]A.P.U'!#REF!</definedName>
    <definedName name="TOTALITEM1.1.3_70">'[189]A.P.U'!#REF!</definedName>
    <definedName name="TOTALITEM1.1.3_71">'[189]A.P.U'!#REF!</definedName>
    <definedName name="TOTALITEM1.1.3_72">'[189]A.P.U'!#REF!</definedName>
    <definedName name="TOTALITEM1.1.3_73">'[189]A.P.U'!#REF!</definedName>
    <definedName name="TOTALITEM1.1.3_74">'[189]A.P.U'!#REF!</definedName>
    <definedName name="TOTALITEM1.1.3_75">'[189]A.P.U'!#REF!</definedName>
    <definedName name="TOTALITEM1.1.3_76">'[189]A.P.U'!#REF!</definedName>
    <definedName name="TOTALITEM1.1.3_78">'[189]A.P.U'!#REF!</definedName>
    <definedName name="TOTALITEM1.1.3_79">'[189]A.P.U'!#REF!</definedName>
    <definedName name="TOTALITEM1.1.3_9">'[189]A.P.U'!#REF!</definedName>
    <definedName name="TOTALITEM1.1.4">#N/A</definedName>
    <definedName name="TOTALITEM1.1.4_1">#N/A</definedName>
    <definedName name="TOTALITEM1.1.4_10">'[189]A.P.U'!#REF!</definedName>
    <definedName name="TOTALITEM1.1.4_11">'[189]A.P.U'!#REF!</definedName>
    <definedName name="TOTALITEM1.1.4_12">'[189]A.P.U'!#REF!</definedName>
    <definedName name="TOTALITEM1.1.4_13">'[189]A.P.U'!#REF!</definedName>
    <definedName name="TOTALITEM1.1.4_14">'[189]A.P.U'!#REF!</definedName>
    <definedName name="TOTALITEM1.1.4_15">'[189]A.P.U'!#REF!</definedName>
    <definedName name="TOTALITEM1.1.4_16">'[189]A.P.U'!#REF!</definedName>
    <definedName name="TOTALITEM1.1.4_17">'[189]A.P.U'!#REF!</definedName>
    <definedName name="TOTALITEM1.1.4_18">'[189]A.P.U'!#REF!</definedName>
    <definedName name="TOTALITEM1.1.4_19">'[189]A.P.U'!#REF!</definedName>
    <definedName name="TOTALITEM1.1.4_2">#N/A</definedName>
    <definedName name="TOTALITEM1.1.4_20">'[189]A.P.U'!#REF!</definedName>
    <definedName name="TOTALITEM1.1.4_21">'[189]A.P.U'!#REF!</definedName>
    <definedName name="TOTALITEM1.1.4_22">'[189]A.P.U'!#REF!</definedName>
    <definedName name="TOTALITEM1.1.4_23">'[189]A.P.U'!#REF!</definedName>
    <definedName name="TOTALITEM1.1.4_24">'[189]A.P.U'!#REF!</definedName>
    <definedName name="TOTALITEM1.1.4_25">'[189]A.P.U'!#REF!</definedName>
    <definedName name="TOTALITEM1.1.4_26">'[189]A.P.U'!#REF!</definedName>
    <definedName name="TOTALITEM1.1.4_27">'[189]A.P.U'!#REF!</definedName>
    <definedName name="TOTALITEM1.1.4_28">'[189]A.P.U'!#REF!</definedName>
    <definedName name="TOTALITEM1.1.4_29">'[189]A.P.U'!#REF!</definedName>
    <definedName name="TOTALITEM1.1.4_3">'[190]A.P.U'!#REF!</definedName>
    <definedName name="TOTALITEM1.1.4_30">'[189]A.P.U'!#REF!</definedName>
    <definedName name="TOTALITEM1.1.4_31">'[189]A.P.U'!#REF!</definedName>
    <definedName name="TOTALITEM1.1.4_32">'[189]A.P.U'!#REF!</definedName>
    <definedName name="TOTALITEM1.1.4_33">'[189]A.P.U'!#REF!</definedName>
    <definedName name="TOTALITEM1.1.4_34">'[189]A.P.U'!#REF!</definedName>
    <definedName name="TOTALITEM1.1.4_35">'[189]A.P.U'!#REF!</definedName>
    <definedName name="TOTALITEM1.1.4_36">'[189]A.P.U'!#REF!</definedName>
    <definedName name="TOTALITEM1.1.4_37">'[189]A.P.U'!#REF!</definedName>
    <definedName name="TOTALITEM1.1.4_38">'[189]A.P.U'!#REF!</definedName>
    <definedName name="TOTALITEM1.1.4_39">'[189]A.P.U'!#REF!</definedName>
    <definedName name="TOTALITEM1.1.4_4">#N/A</definedName>
    <definedName name="TOTALITEM1.1.4_40">'[189]A.P.U'!#REF!</definedName>
    <definedName name="TOTALITEM1.1.4_41">'[189]A.P.U'!#REF!</definedName>
    <definedName name="TOTALITEM1.1.4_42">'[189]A.P.U'!#REF!</definedName>
    <definedName name="TOTALITEM1.1.4_43">'[189]A.P.U'!#REF!</definedName>
    <definedName name="TOTALITEM1.1.4_44">'[189]A.P.U'!#REF!</definedName>
    <definedName name="TOTALITEM1.1.4_45">'[189]A.P.U'!#REF!</definedName>
    <definedName name="TOTALITEM1.1.4_46">'[189]A.P.U'!#REF!</definedName>
    <definedName name="TOTALITEM1.1.4_47">'[189]A.P.U'!#REF!</definedName>
    <definedName name="TOTALITEM1.1.4_48">'[189]A.P.U'!#REF!</definedName>
    <definedName name="TOTALITEM1.1.4_49">'[189]A.P.U'!#REF!</definedName>
    <definedName name="TOTALITEM1.1.4_5">'[189]A.P.U'!#REF!</definedName>
    <definedName name="TOTALITEM1.1.4_50">'[189]A.P.U'!#REF!</definedName>
    <definedName name="TOTALITEM1.1.4_51">'[189]A.P.U'!#REF!</definedName>
    <definedName name="TOTALITEM1.1.4_52">'[189]A.P.U'!#REF!</definedName>
    <definedName name="TOTALITEM1.1.4_53">'[189]A.P.U'!#REF!</definedName>
    <definedName name="TOTALITEM1.1.4_54">'[189]A.P.U'!#REF!</definedName>
    <definedName name="TOTALITEM1.1.4_55">'[189]A.P.U'!#REF!</definedName>
    <definedName name="TOTALITEM1.1.4_56">'[189]A.P.U'!#REF!</definedName>
    <definedName name="TOTALITEM1.1.4_57">'[189]A.P.U'!#REF!</definedName>
    <definedName name="TOTALITEM1.1.4_58">'[189]A.P.U'!#REF!</definedName>
    <definedName name="TOTALITEM1.1.4_59">#N/A</definedName>
    <definedName name="TOTALITEM1.1.4_60">#N/A</definedName>
    <definedName name="TOTALITEM1.1.4_61">'[189]A.P.U'!#REF!</definedName>
    <definedName name="TOTALITEM1.1.4_62">'[189]A.P.U'!#REF!</definedName>
    <definedName name="TOTALITEM1.1.4_63">'[189]A.P.U'!#REF!</definedName>
    <definedName name="TOTALITEM1.1.4_64">'[189]A.P.U'!#REF!</definedName>
    <definedName name="TOTALITEM1.1.4_65">'[189]A.P.U'!#REF!</definedName>
    <definedName name="TOTALITEM1.1.4_66">'[189]A.P.U'!#REF!</definedName>
    <definedName name="TOTALITEM1.1.4_67">'[189]A.P.U'!#REF!</definedName>
    <definedName name="TOTALITEM1.1.4_68">'[189]A.P.U'!#REF!</definedName>
    <definedName name="TOTALITEM1.1.4_69">'[189]A.P.U'!#REF!</definedName>
    <definedName name="TOTALITEM1.1.4_70">'[189]A.P.U'!#REF!</definedName>
    <definedName name="TOTALITEM1.1.4_71">'[189]A.P.U'!#REF!</definedName>
    <definedName name="TOTALITEM1.1.4_72">'[189]A.P.U'!#REF!</definedName>
    <definedName name="TOTALITEM1.1.4_73">'[189]A.P.U'!#REF!</definedName>
    <definedName name="TOTALITEM1.1.4_74">'[189]A.P.U'!#REF!</definedName>
    <definedName name="TOTALITEM1.1.4_75">'[189]A.P.U'!#REF!</definedName>
    <definedName name="TOTALITEM1.1.4_76">'[189]A.P.U'!#REF!</definedName>
    <definedName name="TOTALITEM1.1.4_78">'[189]A.P.U'!#REF!</definedName>
    <definedName name="TOTALITEM1.1.4_79">'[189]A.P.U'!#REF!</definedName>
    <definedName name="TOTALITEM1.1.4_9">'[189]A.P.U'!#REF!</definedName>
    <definedName name="TOTALITEM1.1_1">#N/A</definedName>
    <definedName name="TOTALITEM1.1_10">'[189]A.P.U'!#REF!</definedName>
    <definedName name="TOTALITEM1.1_11">'[189]A.P.U'!#REF!</definedName>
    <definedName name="TOTALITEM1.1_12">'[189]A.P.U'!#REF!</definedName>
    <definedName name="TOTALITEM1.1_13">'[189]A.P.U'!#REF!</definedName>
    <definedName name="TOTALITEM1.1_14">'[189]A.P.U'!#REF!</definedName>
    <definedName name="TOTALITEM1.1_15">'[189]A.P.U'!#REF!</definedName>
    <definedName name="TOTALITEM1.1_16">'[189]A.P.U'!#REF!</definedName>
    <definedName name="TOTALITEM1.1_17">'[189]A.P.U'!#REF!</definedName>
    <definedName name="TOTALITEM1.1_18">'[189]A.P.U'!#REF!</definedName>
    <definedName name="TOTALITEM1.1_19">'[189]A.P.U'!#REF!</definedName>
    <definedName name="TOTALITEM1.1_2">#N/A</definedName>
    <definedName name="TOTALITEM1.1_20">'[189]A.P.U'!#REF!</definedName>
    <definedName name="TOTALITEM1.1_21">'[189]A.P.U'!#REF!</definedName>
    <definedName name="TOTALITEM1.1_22">'[189]A.P.U'!#REF!</definedName>
    <definedName name="TOTALITEM1.1_23">'[189]A.P.U'!#REF!</definedName>
    <definedName name="TOTALITEM1.1_24">'[189]A.P.U'!#REF!</definedName>
    <definedName name="TOTALITEM1.1_25">'[189]A.P.U'!#REF!</definedName>
    <definedName name="TOTALITEM1.1_26">'[189]A.P.U'!#REF!</definedName>
    <definedName name="TOTALITEM1.1_27">'[189]A.P.U'!#REF!</definedName>
    <definedName name="TOTALITEM1.1_28">'[189]A.P.U'!#REF!</definedName>
    <definedName name="TOTALITEM1.1_29">'[189]A.P.U'!#REF!</definedName>
    <definedName name="TOTALITEM1.1_3">'[190]A.P.U'!#REF!</definedName>
    <definedName name="TOTALITEM1.1_30">'[189]A.P.U'!#REF!</definedName>
    <definedName name="TOTALITEM1.1_31">'[189]A.P.U'!#REF!</definedName>
    <definedName name="TOTALITEM1.1_32">'[189]A.P.U'!#REF!</definedName>
    <definedName name="TOTALITEM1.1_33">'[189]A.P.U'!#REF!</definedName>
    <definedName name="TOTALITEM1.1_34">'[189]A.P.U'!#REF!</definedName>
    <definedName name="TOTALITEM1.1_35">'[189]A.P.U'!#REF!</definedName>
    <definedName name="TOTALITEM1.1_36">'[189]A.P.U'!#REF!</definedName>
    <definedName name="TOTALITEM1.1_37">'[189]A.P.U'!#REF!</definedName>
    <definedName name="TOTALITEM1.1_38">'[189]A.P.U'!#REF!</definedName>
    <definedName name="TOTALITEM1.1_39">'[189]A.P.U'!#REF!</definedName>
    <definedName name="TOTALITEM1.1_4">#N/A</definedName>
    <definedName name="TOTALITEM1.1_40">'[189]A.P.U'!#REF!</definedName>
    <definedName name="TOTALITEM1.1_41">'[189]A.P.U'!#REF!</definedName>
    <definedName name="TOTALITEM1.1_42">'[189]A.P.U'!#REF!</definedName>
    <definedName name="TOTALITEM1.1_43">'[189]A.P.U'!#REF!</definedName>
    <definedName name="TOTALITEM1.1_44">'[189]A.P.U'!#REF!</definedName>
    <definedName name="TOTALITEM1.1_45">'[189]A.P.U'!#REF!</definedName>
    <definedName name="TOTALITEM1.1_46">'[189]A.P.U'!#REF!</definedName>
    <definedName name="TOTALITEM1.1_47">'[189]A.P.U'!#REF!</definedName>
    <definedName name="TOTALITEM1.1_48">'[189]A.P.U'!#REF!</definedName>
    <definedName name="TOTALITEM1.1_49">'[189]A.P.U'!#REF!</definedName>
    <definedName name="TOTALITEM1.1_5">'[189]A.P.U'!#REF!</definedName>
    <definedName name="TOTALITEM1.1_50">'[189]A.P.U'!#REF!</definedName>
    <definedName name="TOTALITEM1.1_51">'[189]A.P.U'!#REF!</definedName>
    <definedName name="TOTALITEM1.1_52">'[189]A.P.U'!#REF!</definedName>
    <definedName name="TOTALITEM1.1_53">'[189]A.P.U'!#REF!</definedName>
    <definedName name="TOTALITEM1.1_54">'[189]A.P.U'!#REF!</definedName>
    <definedName name="TOTALITEM1.1_55">'[189]A.P.U'!#REF!</definedName>
    <definedName name="TOTALITEM1.1_56">'[189]A.P.U'!#REF!</definedName>
    <definedName name="TOTALITEM1.1_57">'[189]A.P.U'!#REF!</definedName>
    <definedName name="TOTALITEM1.1_58">'[189]A.P.U'!#REF!</definedName>
    <definedName name="TOTALITEM1.1_59">#N/A</definedName>
    <definedName name="TOTALITEM1.1_60">#N/A</definedName>
    <definedName name="TOTALITEM1.1_61">'[189]A.P.U'!#REF!</definedName>
    <definedName name="TOTALITEM1.1_62">'[189]A.P.U'!#REF!</definedName>
    <definedName name="TOTALITEM1.1_63">'[189]A.P.U'!#REF!</definedName>
    <definedName name="TOTALITEM1.1_64">'[189]A.P.U'!#REF!</definedName>
    <definedName name="TOTALITEM1.1_65">'[189]A.P.U'!#REF!</definedName>
    <definedName name="TOTALITEM1.1_66">'[189]A.P.U'!#REF!</definedName>
    <definedName name="TOTALITEM1.1_67">'[189]A.P.U'!#REF!</definedName>
    <definedName name="TOTALITEM1.1_68">'[189]A.P.U'!#REF!</definedName>
    <definedName name="TOTALITEM1.1_69">'[189]A.P.U'!#REF!</definedName>
    <definedName name="TOTALITEM1.1_70">'[189]A.P.U'!#REF!</definedName>
    <definedName name="TOTALITEM1.1_71">'[189]A.P.U'!#REF!</definedName>
    <definedName name="TOTALITEM1.1_72">'[189]A.P.U'!#REF!</definedName>
    <definedName name="TOTALITEM1.1_73">'[189]A.P.U'!#REF!</definedName>
    <definedName name="TOTALITEM1.1_74">'[189]A.P.U'!#REF!</definedName>
    <definedName name="TOTALITEM1.1_75">'[189]A.P.U'!#REF!</definedName>
    <definedName name="TOTALITEM1.1_76">'[189]A.P.U'!#REF!</definedName>
    <definedName name="TOTALITEM1.1_78">'[189]A.P.U'!#REF!</definedName>
    <definedName name="TOTALITEM1.1_79">'[189]A.P.U'!#REF!</definedName>
    <definedName name="TOTALITEM1.1_9">'[189]A.P.U'!#REF!</definedName>
    <definedName name="TOTALITEM1.2.1">#N/A</definedName>
    <definedName name="TOTALITEM1.2.1_1">#N/A</definedName>
    <definedName name="TOTALITEM1.2.1_10">'[189]A.P.U'!#REF!</definedName>
    <definedName name="TOTALITEM1.2.1_11">'[189]A.P.U'!#REF!</definedName>
    <definedName name="TOTALITEM1.2.1_12">'[189]A.P.U'!#REF!</definedName>
    <definedName name="TOTALITEM1.2.1_13">'[189]A.P.U'!#REF!</definedName>
    <definedName name="TOTALITEM1.2.1_14">'[189]A.P.U'!#REF!</definedName>
    <definedName name="TOTALITEM1.2.1_15">'[189]A.P.U'!#REF!</definedName>
    <definedName name="TOTALITEM1.2.1_16">'[189]A.P.U'!#REF!</definedName>
    <definedName name="TOTALITEM1.2.1_17">'[189]A.P.U'!#REF!</definedName>
    <definedName name="TOTALITEM1.2.1_18">'[189]A.P.U'!#REF!</definedName>
    <definedName name="TOTALITEM1.2.1_19">'[189]A.P.U'!#REF!</definedName>
    <definedName name="TOTALITEM1.2.1_2">#N/A</definedName>
    <definedName name="TOTALITEM1.2.1_20">'[189]A.P.U'!#REF!</definedName>
    <definedName name="TOTALITEM1.2.1_21">'[189]A.P.U'!#REF!</definedName>
    <definedName name="TOTALITEM1.2.1_22">'[189]A.P.U'!#REF!</definedName>
    <definedName name="TOTALITEM1.2.1_23">'[189]A.P.U'!#REF!</definedName>
    <definedName name="TOTALITEM1.2.1_24">'[189]A.P.U'!#REF!</definedName>
    <definedName name="TOTALITEM1.2.1_25">'[189]A.P.U'!#REF!</definedName>
    <definedName name="TOTALITEM1.2.1_26">'[189]A.P.U'!#REF!</definedName>
    <definedName name="TOTALITEM1.2.1_27">'[189]A.P.U'!#REF!</definedName>
    <definedName name="TOTALITEM1.2.1_28">'[189]A.P.U'!#REF!</definedName>
    <definedName name="TOTALITEM1.2.1_29">'[189]A.P.U'!#REF!</definedName>
    <definedName name="TOTALITEM1.2.1_3">'[190]A.P.U'!#REF!</definedName>
    <definedName name="TOTALITEM1.2.1_30">'[189]A.P.U'!#REF!</definedName>
    <definedName name="TOTALITEM1.2.1_31">'[189]A.P.U'!#REF!</definedName>
    <definedName name="TOTALITEM1.2.1_32">'[189]A.P.U'!#REF!</definedName>
    <definedName name="TOTALITEM1.2.1_33">'[189]A.P.U'!#REF!</definedName>
    <definedName name="TOTALITEM1.2.1_34">'[189]A.P.U'!#REF!</definedName>
    <definedName name="TOTALITEM1.2.1_35">'[189]A.P.U'!#REF!</definedName>
    <definedName name="TOTALITEM1.2.1_36">'[189]A.P.U'!#REF!</definedName>
    <definedName name="TOTALITEM1.2.1_37">'[189]A.P.U'!#REF!</definedName>
    <definedName name="TOTALITEM1.2.1_38">'[189]A.P.U'!#REF!</definedName>
    <definedName name="TOTALITEM1.2.1_39">'[189]A.P.U'!#REF!</definedName>
    <definedName name="TOTALITEM1.2.1_4">#N/A</definedName>
    <definedName name="TOTALITEM1.2.1_40">'[189]A.P.U'!#REF!</definedName>
    <definedName name="TOTALITEM1.2.1_41">'[189]A.P.U'!#REF!</definedName>
    <definedName name="TOTALITEM1.2.1_42">'[189]A.P.U'!#REF!</definedName>
    <definedName name="TOTALITEM1.2.1_43">'[189]A.P.U'!#REF!</definedName>
    <definedName name="TOTALITEM1.2.1_44">'[189]A.P.U'!#REF!</definedName>
    <definedName name="TOTALITEM1.2.1_45">'[189]A.P.U'!#REF!</definedName>
    <definedName name="TOTALITEM1.2.1_46">'[189]A.P.U'!#REF!</definedName>
    <definedName name="TOTALITEM1.2.1_47">'[189]A.P.U'!#REF!</definedName>
    <definedName name="TOTALITEM1.2.1_48">'[189]A.P.U'!#REF!</definedName>
    <definedName name="TOTALITEM1.2.1_49">'[189]A.P.U'!#REF!</definedName>
    <definedName name="TOTALITEM1.2.1_5">'[189]A.P.U'!#REF!</definedName>
    <definedName name="TOTALITEM1.2.1_50">'[189]A.P.U'!#REF!</definedName>
    <definedName name="TOTALITEM1.2.1_51">'[189]A.P.U'!#REF!</definedName>
    <definedName name="TOTALITEM1.2.1_52">'[189]A.P.U'!#REF!</definedName>
    <definedName name="TOTALITEM1.2.1_53">'[189]A.P.U'!#REF!</definedName>
    <definedName name="TOTALITEM1.2.1_54">'[189]A.P.U'!#REF!</definedName>
    <definedName name="TOTALITEM1.2.1_55">'[189]A.P.U'!#REF!</definedName>
    <definedName name="TOTALITEM1.2.1_56">'[189]A.P.U'!#REF!</definedName>
    <definedName name="TOTALITEM1.2.1_57">'[189]A.P.U'!#REF!</definedName>
    <definedName name="TOTALITEM1.2.1_58">'[189]A.P.U'!#REF!</definedName>
    <definedName name="TOTALITEM1.2.1_59">#N/A</definedName>
    <definedName name="TOTALITEM1.2.1_60">#N/A</definedName>
    <definedName name="TOTALITEM1.2.1_61">'[189]A.P.U'!#REF!</definedName>
    <definedName name="TOTALITEM1.2.1_62">'[189]A.P.U'!#REF!</definedName>
    <definedName name="TOTALITEM1.2.1_63">'[189]A.P.U'!#REF!</definedName>
    <definedName name="TOTALITEM1.2.1_64">'[189]A.P.U'!#REF!</definedName>
    <definedName name="TOTALITEM1.2.1_65">'[189]A.P.U'!#REF!</definedName>
    <definedName name="TOTALITEM1.2.1_66">'[189]A.P.U'!#REF!</definedName>
    <definedName name="TOTALITEM1.2.1_67">'[189]A.P.U'!#REF!</definedName>
    <definedName name="TOTALITEM1.2.1_68">'[189]A.P.U'!#REF!</definedName>
    <definedName name="TOTALITEM1.2.1_69">'[189]A.P.U'!#REF!</definedName>
    <definedName name="TOTALITEM1.2.1_70">'[189]A.P.U'!#REF!</definedName>
    <definedName name="TOTALITEM1.2.1_71">'[189]A.P.U'!#REF!</definedName>
    <definedName name="TOTALITEM1.2.1_72">'[189]A.P.U'!#REF!</definedName>
    <definedName name="TOTALITEM1.2.1_73">'[189]A.P.U'!#REF!</definedName>
    <definedName name="TOTALITEM1.2.1_74">'[189]A.P.U'!#REF!</definedName>
    <definedName name="TOTALITEM1.2.1_75">'[189]A.P.U'!#REF!</definedName>
    <definedName name="TOTALITEM1.2.1_76">'[189]A.P.U'!#REF!</definedName>
    <definedName name="TOTALITEM1.2.1_78">'[189]A.P.U'!#REF!</definedName>
    <definedName name="TOTALITEM1.2.1_79">'[189]A.P.U'!#REF!</definedName>
    <definedName name="TOTALITEM1.2.1_9">'[189]A.P.U'!#REF!</definedName>
    <definedName name="TOTALITEM1.2.2">#N/A</definedName>
    <definedName name="TOTALITEM1.2.2_1">#N/A</definedName>
    <definedName name="TOTALITEM1.2.2_10">'[189]A.P.U'!#REF!</definedName>
    <definedName name="TOTALITEM1.2.2_11">'[189]A.P.U'!#REF!</definedName>
    <definedName name="TOTALITEM1.2.2_12">'[189]A.P.U'!#REF!</definedName>
    <definedName name="TOTALITEM1.2.2_13">'[189]A.P.U'!#REF!</definedName>
    <definedName name="TOTALITEM1.2.2_14">'[189]A.P.U'!#REF!</definedName>
    <definedName name="TOTALITEM1.2.2_15">'[189]A.P.U'!#REF!</definedName>
    <definedName name="TOTALITEM1.2.2_16">'[189]A.P.U'!#REF!</definedName>
    <definedName name="TOTALITEM1.2.2_17">'[189]A.P.U'!#REF!</definedName>
    <definedName name="TOTALITEM1.2.2_18">'[189]A.P.U'!#REF!</definedName>
    <definedName name="TOTALITEM1.2.2_19">'[189]A.P.U'!#REF!</definedName>
    <definedName name="TOTALITEM1.2.2_2">#N/A</definedName>
    <definedName name="TOTALITEM1.2.2_20">'[189]A.P.U'!#REF!</definedName>
    <definedName name="TOTALITEM1.2.2_21">'[189]A.P.U'!#REF!</definedName>
    <definedName name="TOTALITEM1.2.2_22">'[189]A.P.U'!#REF!</definedName>
    <definedName name="TOTALITEM1.2.2_23">'[189]A.P.U'!#REF!</definedName>
    <definedName name="TOTALITEM1.2.2_24">'[189]A.P.U'!#REF!</definedName>
    <definedName name="TOTALITEM1.2.2_25">'[189]A.P.U'!#REF!</definedName>
    <definedName name="TOTALITEM1.2.2_26">'[189]A.P.U'!#REF!</definedName>
    <definedName name="TOTALITEM1.2.2_27">'[189]A.P.U'!#REF!</definedName>
    <definedName name="TOTALITEM1.2.2_28">'[189]A.P.U'!#REF!</definedName>
    <definedName name="TOTALITEM1.2.2_29">'[189]A.P.U'!#REF!</definedName>
    <definedName name="TOTALITEM1.2.2_3">'[190]A.P.U'!#REF!</definedName>
    <definedName name="TOTALITEM1.2.2_30">'[189]A.P.U'!#REF!</definedName>
    <definedName name="TOTALITEM1.2.2_31">'[189]A.P.U'!#REF!</definedName>
    <definedName name="TOTALITEM1.2.2_32">'[189]A.P.U'!#REF!</definedName>
    <definedName name="TOTALITEM1.2.2_33">'[189]A.P.U'!#REF!</definedName>
    <definedName name="TOTALITEM1.2.2_34">'[189]A.P.U'!#REF!</definedName>
    <definedName name="TOTALITEM1.2.2_35">'[189]A.P.U'!#REF!</definedName>
    <definedName name="TOTALITEM1.2.2_36">'[189]A.P.U'!#REF!</definedName>
    <definedName name="TOTALITEM1.2.2_37">'[189]A.P.U'!#REF!</definedName>
    <definedName name="TOTALITEM1.2.2_38">'[189]A.P.U'!#REF!</definedName>
    <definedName name="TOTALITEM1.2.2_39">'[189]A.P.U'!#REF!</definedName>
    <definedName name="TOTALITEM1.2.2_4">#N/A</definedName>
    <definedName name="TOTALITEM1.2.2_40">'[189]A.P.U'!#REF!</definedName>
    <definedName name="TOTALITEM1.2.2_41">'[189]A.P.U'!#REF!</definedName>
    <definedName name="TOTALITEM1.2.2_42">'[189]A.P.U'!#REF!</definedName>
    <definedName name="TOTALITEM1.2.2_43">'[189]A.P.U'!#REF!</definedName>
    <definedName name="TOTALITEM1.2.2_44">'[189]A.P.U'!#REF!</definedName>
    <definedName name="TOTALITEM1.2.2_45">'[189]A.P.U'!#REF!</definedName>
    <definedName name="TOTALITEM1.2.2_46">'[189]A.P.U'!#REF!</definedName>
    <definedName name="TOTALITEM1.2.2_47">'[189]A.P.U'!#REF!</definedName>
    <definedName name="TOTALITEM1.2.2_48">'[189]A.P.U'!#REF!</definedName>
    <definedName name="TOTALITEM1.2.2_49">'[189]A.P.U'!#REF!</definedName>
    <definedName name="TOTALITEM1.2.2_5">'[189]A.P.U'!#REF!</definedName>
    <definedName name="TOTALITEM1.2.2_50">'[189]A.P.U'!#REF!</definedName>
    <definedName name="TOTALITEM1.2.2_51">'[189]A.P.U'!#REF!</definedName>
    <definedName name="TOTALITEM1.2.2_52">'[189]A.P.U'!#REF!</definedName>
    <definedName name="TOTALITEM1.2.2_53">'[189]A.P.U'!#REF!</definedName>
    <definedName name="TOTALITEM1.2.2_54">'[189]A.P.U'!#REF!</definedName>
    <definedName name="TOTALITEM1.2.2_55">'[189]A.P.U'!#REF!</definedName>
    <definedName name="TOTALITEM1.2.2_56">'[189]A.P.U'!#REF!</definedName>
    <definedName name="TOTALITEM1.2.2_57">'[189]A.P.U'!#REF!</definedName>
    <definedName name="TOTALITEM1.2.2_58">'[189]A.P.U'!#REF!</definedName>
    <definedName name="TOTALITEM1.2.2_59">#N/A</definedName>
    <definedName name="TOTALITEM1.2.2_60">#N/A</definedName>
    <definedName name="TOTALITEM1.2.2_61">'[189]A.P.U'!#REF!</definedName>
    <definedName name="TOTALITEM1.2.2_62">'[189]A.P.U'!#REF!</definedName>
    <definedName name="TOTALITEM1.2.2_63">'[189]A.P.U'!#REF!</definedName>
    <definedName name="TOTALITEM1.2.2_64">'[189]A.P.U'!#REF!</definedName>
    <definedName name="TOTALITEM1.2.2_65">'[189]A.P.U'!#REF!</definedName>
    <definedName name="TOTALITEM1.2.2_66">'[189]A.P.U'!#REF!</definedName>
    <definedName name="TOTALITEM1.2.2_67">'[189]A.P.U'!#REF!</definedName>
    <definedName name="TOTALITEM1.2.2_68">'[189]A.P.U'!#REF!</definedName>
    <definedName name="TOTALITEM1.2.2_69">'[189]A.P.U'!#REF!</definedName>
    <definedName name="TOTALITEM1.2.2_70">'[189]A.P.U'!#REF!</definedName>
    <definedName name="TOTALITEM1.2.2_71">'[189]A.P.U'!#REF!</definedName>
    <definedName name="TOTALITEM1.2.2_72">'[189]A.P.U'!#REF!</definedName>
    <definedName name="TOTALITEM1.2.2_73">'[189]A.P.U'!#REF!</definedName>
    <definedName name="TOTALITEM1.2.2_74">'[189]A.P.U'!#REF!</definedName>
    <definedName name="TOTALITEM1.2.2_75">'[189]A.P.U'!#REF!</definedName>
    <definedName name="TOTALITEM1.2.2_76">'[189]A.P.U'!#REF!</definedName>
    <definedName name="TOTALITEM1.2.2_78">'[189]A.P.U'!#REF!</definedName>
    <definedName name="TOTALITEM1.2.2_79">'[189]A.P.U'!#REF!</definedName>
    <definedName name="TOTALITEM1.2.2_9">'[189]A.P.U'!#REF!</definedName>
    <definedName name="TOTALITEM1.2.3">#N/A</definedName>
    <definedName name="TOTALITEM1.2.3_1">#N/A</definedName>
    <definedName name="TOTALITEM1.2.3_10">'[189]A.P.U'!#REF!</definedName>
    <definedName name="TOTALITEM1.2.3_11">'[189]A.P.U'!#REF!</definedName>
    <definedName name="TOTALITEM1.2.3_12">'[189]A.P.U'!#REF!</definedName>
    <definedName name="TOTALITEM1.2.3_13">'[189]A.P.U'!#REF!</definedName>
    <definedName name="TOTALITEM1.2.3_14">'[189]A.P.U'!#REF!</definedName>
    <definedName name="TOTALITEM1.2.3_15">'[189]A.P.U'!#REF!</definedName>
    <definedName name="TOTALITEM1.2.3_16">'[189]A.P.U'!#REF!</definedName>
    <definedName name="TOTALITEM1.2.3_17">'[189]A.P.U'!#REF!</definedName>
    <definedName name="TOTALITEM1.2.3_18">'[189]A.P.U'!#REF!</definedName>
    <definedName name="TOTALITEM1.2.3_19">'[189]A.P.U'!#REF!</definedName>
    <definedName name="TOTALITEM1.2.3_2">#N/A</definedName>
    <definedName name="TOTALITEM1.2.3_20">'[189]A.P.U'!#REF!</definedName>
    <definedName name="TOTALITEM1.2.3_21">'[189]A.P.U'!#REF!</definedName>
    <definedName name="TOTALITEM1.2.3_22">'[189]A.P.U'!#REF!</definedName>
    <definedName name="TOTALITEM1.2.3_23">'[189]A.P.U'!#REF!</definedName>
    <definedName name="TOTALITEM1.2.3_24">'[189]A.P.U'!#REF!</definedName>
    <definedName name="TOTALITEM1.2.3_25">'[189]A.P.U'!#REF!</definedName>
    <definedName name="TOTALITEM1.2.3_26">'[189]A.P.U'!#REF!</definedName>
    <definedName name="TOTALITEM1.2.3_27">'[189]A.P.U'!#REF!</definedName>
    <definedName name="TOTALITEM1.2.3_28">'[189]A.P.U'!#REF!</definedName>
    <definedName name="TOTALITEM1.2.3_29">'[189]A.P.U'!#REF!</definedName>
    <definedName name="TOTALITEM1.2.3_3">'[190]A.P.U'!#REF!</definedName>
    <definedName name="TOTALITEM1.2.3_30">'[189]A.P.U'!#REF!</definedName>
    <definedName name="TOTALITEM1.2.3_31">'[189]A.P.U'!#REF!</definedName>
    <definedName name="TOTALITEM1.2.3_32">'[189]A.P.U'!#REF!</definedName>
    <definedName name="TOTALITEM1.2.3_33">'[189]A.P.U'!#REF!</definedName>
    <definedName name="TOTALITEM1.2.3_34">'[189]A.P.U'!#REF!</definedName>
    <definedName name="TOTALITEM1.2.3_35">'[189]A.P.U'!#REF!</definedName>
    <definedName name="TOTALITEM1.2.3_36">'[189]A.P.U'!#REF!</definedName>
    <definedName name="TOTALITEM1.2.3_37">'[189]A.P.U'!#REF!</definedName>
    <definedName name="TOTALITEM1.2.3_38">'[189]A.P.U'!#REF!</definedName>
    <definedName name="TOTALITEM1.2.3_39">'[189]A.P.U'!#REF!</definedName>
    <definedName name="TOTALITEM1.2.3_4">#N/A</definedName>
    <definedName name="TOTALITEM1.2.3_40">'[189]A.P.U'!#REF!</definedName>
    <definedName name="TOTALITEM1.2.3_41">'[189]A.P.U'!#REF!</definedName>
    <definedName name="TOTALITEM1.2.3_42">'[189]A.P.U'!#REF!</definedName>
    <definedName name="TOTALITEM1.2.3_43">'[189]A.P.U'!#REF!</definedName>
    <definedName name="TOTALITEM1.2.3_44">'[189]A.P.U'!#REF!</definedName>
    <definedName name="TOTALITEM1.2.3_45">'[189]A.P.U'!#REF!</definedName>
    <definedName name="TOTALITEM1.2.3_46">'[189]A.P.U'!#REF!</definedName>
    <definedName name="TOTALITEM1.2.3_47">'[189]A.P.U'!#REF!</definedName>
    <definedName name="TOTALITEM1.2.3_48">'[189]A.P.U'!#REF!</definedName>
    <definedName name="TOTALITEM1.2.3_49">'[189]A.P.U'!#REF!</definedName>
    <definedName name="TOTALITEM1.2.3_5">'[189]A.P.U'!#REF!</definedName>
    <definedName name="TOTALITEM1.2.3_50">'[189]A.P.U'!#REF!</definedName>
    <definedName name="TOTALITEM1.2.3_51">'[189]A.P.U'!#REF!</definedName>
    <definedName name="TOTALITEM1.2.3_52">'[189]A.P.U'!#REF!</definedName>
    <definedName name="TOTALITEM1.2.3_53">'[189]A.P.U'!#REF!</definedName>
    <definedName name="TOTALITEM1.2.3_54">'[189]A.P.U'!#REF!</definedName>
    <definedName name="TOTALITEM1.2.3_55">'[189]A.P.U'!#REF!</definedName>
    <definedName name="TOTALITEM1.2.3_56">'[189]A.P.U'!#REF!</definedName>
    <definedName name="TOTALITEM1.2.3_57">'[189]A.P.U'!#REF!</definedName>
    <definedName name="TOTALITEM1.2.3_58">'[189]A.P.U'!#REF!</definedName>
    <definedName name="TOTALITEM1.2.3_59">#N/A</definedName>
    <definedName name="TOTALITEM1.2.3_60">#N/A</definedName>
    <definedName name="TOTALITEM1.2.3_61">'[189]A.P.U'!#REF!</definedName>
    <definedName name="TOTALITEM1.2.3_62">'[189]A.P.U'!#REF!</definedName>
    <definedName name="TOTALITEM1.2.3_63">'[189]A.P.U'!#REF!</definedName>
    <definedName name="TOTALITEM1.2.3_64">'[189]A.P.U'!#REF!</definedName>
    <definedName name="TOTALITEM1.2.3_65">'[189]A.P.U'!#REF!</definedName>
    <definedName name="TOTALITEM1.2.3_66">'[189]A.P.U'!#REF!</definedName>
    <definedName name="TOTALITEM1.2.3_67">'[189]A.P.U'!#REF!</definedName>
    <definedName name="TOTALITEM1.2.3_68">'[189]A.P.U'!#REF!</definedName>
    <definedName name="TOTALITEM1.2.3_69">'[189]A.P.U'!#REF!</definedName>
    <definedName name="TOTALITEM1.2.3_70">'[189]A.P.U'!#REF!</definedName>
    <definedName name="TOTALITEM1.2.3_71">'[189]A.P.U'!#REF!</definedName>
    <definedName name="TOTALITEM1.2.3_72">'[189]A.P.U'!#REF!</definedName>
    <definedName name="TOTALITEM1.2.3_73">'[189]A.P.U'!#REF!</definedName>
    <definedName name="TOTALITEM1.2.3_74">'[189]A.P.U'!#REF!</definedName>
    <definedName name="TOTALITEM1.2.3_75">'[189]A.P.U'!#REF!</definedName>
    <definedName name="TOTALITEM1.2.3_76">'[189]A.P.U'!#REF!</definedName>
    <definedName name="TOTALITEM1.2.3_78">'[189]A.P.U'!#REF!</definedName>
    <definedName name="TOTALITEM1.2.3_79">'[189]A.P.U'!#REF!</definedName>
    <definedName name="TOTALITEM1.2.3_9">'[189]A.P.U'!#REF!</definedName>
    <definedName name="TOTALITEM1.2.4">#N/A</definedName>
    <definedName name="TOTALITEM1.2.4_1">#N/A</definedName>
    <definedName name="TOTALITEM1.2.4_10">'[189]A.P.U'!#REF!</definedName>
    <definedName name="TOTALITEM1.2.4_11">'[189]A.P.U'!#REF!</definedName>
    <definedName name="TOTALITEM1.2.4_12">'[189]A.P.U'!#REF!</definedName>
    <definedName name="TOTALITEM1.2.4_13">'[189]A.P.U'!#REF!</definedName>
    <definedName name="TOTALITEM1.2.4_14">'[189]A.P.U'!#REF!</definedName>
    <definedName name="TOTALITEM1.2.4_15">'[189]A.P.U'!#REF!</definedName>
    <definedName name="TOTALITEM1.2.4_16">'[189]A.P.U'!#REF!</definedName>
    <definedName name="TOTALITEM1.2.4_17">'[189]A.P.U'!#REF!</definedName>
    <definedName name="TOTALITEM1.2.4_18">'[189]A.P.U'!#REF!</definedName>
    <definedName name="TOTALITEM1.2.4_19">'[189]A.P.U'!#REF!</definedName>
    <definedName name="TOTALITEM1.2.4_2">#N/A</definedName>
    <definedName name="TOTALITEM1.2.4_20">'[189]A.P.U'!#REF!</definedName>
    <definedName name="TOTALITEM1.2.4_21">'[189]A.P.U'!#REF!</definedName>
    <definedName name="TOTALITEM1.2.4_22">'[189]A.P.U'!#REF!</definedName>
    <definedName name="TOTALITEM1.2.4_23">'[189]A.P.U'!#REF!</definedName>
    <definedName name="TOTALITEM1.2.4_24">'[189]A.P.U'!#REF!</definedName>
    <definedName name="TOTALITEM1.2.4_25">'[189]A.P.U'!#REF!</definedName>
    <definedName name="TOTALITEM1.2.4_26">'[189]A.P.U'!#REF!</definedName>
    <definedName name="TOTALITEM1.2.4_27">'[189]A.P.U'!#REF!</definedName>
    <definedName name="TOTALITEM1.2.4_28">'[189]A.P.U'!#REF!</definedName>
    <definedName name="TOTALITEM1.2.4_29">'[189]A.P.U'!#REF!</definedName>
    <definedName name="TOTALITEM1.2.4_3">'[190]A.P.U'!#REF!</definedName>
    <definedName name="TOTALITEM1.2.4_30">'[189]A.P.U'!#REF!</definedName>
    <definedName name="TOTALITEM1.2.4_31">'[189]A.P.U'!#REF!</definedName>
    <definedName name="TOTALITEM1.2.4_32">'[189]A.P.U'!#REF!</definedName>
    <definedName name="TOTALITEM1.2.4_33">'[189]A.P.U'!#REF!</definedName>
    <definedName name="TOTALITEM1.2.4_34">'[189]A.P.U'!#REF!</definedName>
    <definedName name="TOTALITEM1.2.4_35">'[189]A.P.U'!#REF!</definedName>
    <definedName name="TOTALITEM1.2.4_36">'[189]A.P.U'!#REF!</definedName>
    <definedName name="TOTALITEM1.2.4_37">'[189]A.P.U'!#REF!</definedName>
    <definedName name="TOTALITEM1.2.4_38">'[189]A.P.U'!#REF!</definedName>
    <definedName name="TOTALITEM1.2.4_39">'[189]A.P.U'!#REF!</definedName>
    <definedName name="TOTALITEM1.2.4_4">#N/A</definedName>
    <definedName name="TOTALITEM1.2.4_40">'[189]A.P.U'!#REF!</definedName>
    <definedName name="TOTALITEM1.2.4_41">'[189]A.P.U'!#REF!</definedName>
    <definedName name="TOTALITEM1.2.4_42">'[189]A.P.U'!#REF!</definedName>
    <definedName name="TOTALITEM1.2.4_43">'[189]A.P.U'!#REF!</definedName>
    <definedName name="TOTALITEM1.2.4_44">'[189]A.P.U'!#REF!</definedName>
    <definedName name="TOTALITEM1.2.4_45">'[189]A.P.U'!#REF!</definedName>
    <definedName name="TOTALITEM1.2.4_46">'[189]A.P.U'!#REF!</definedName>
    <definedName name="TOTALITEM1.2.4_47">'[189]A.P.U'!#REF!</definedName>
    <definedName name="TOTALITEM1.2.4_48">'[189]A.P.U'!#REF!</definedName>
    <definedName name="TOTALITEM1.2.4_49">'[189]A.P.U'!#REF!</definedName>
    <definedName name="TOTALITEM1.2.4_5">'[189]A.P.U'!#REF!</definedName>
    <definedName name="TOTALITEM1.2.4_50">'[189]A.P.U'!#REF!</definedName>
    <definedName name="TOTALITEM1.2.4_51">'[189]A.P.U'!#REF!</definedName>
    <definedName name="TOTALITEM1.2.4_52">'[189]A.P.U'!#REF!</definedName>
    <definedName name="TOTALITEM1.2.4_53">'[189]A.P.U'!#REF!</definedName>
    <definedName name="TOTALITEM1.2.4_54">'[189]A.P.U'!#REF!</definedName>
    <definedName name="TOTALITEM1.2.4_55">'[189]A.P.U'!#REF!</definedName>
    <definedName name="TOTALITEM1.2.4_56">'[189]A.P.U'!#REF!</definedName>
    <definedName name="TOTALITEM1.2.4_57">'[189]A.P.U'!#REF!</definedName>
    <definedName name="TOTALITEM1.2.4_58">'[189]A.P.U'!#REF!</definedName>
    <definedName name="TOTALITEM1.2.4_59">#N/A</definedName>
    <definedName name="TOTALITEM1.2.4_60">#N/A</definedName>
    <definedName name="TOTALITEM1.2.4_61">'[189]A.P.U'!#REF!</definedName>
    <definedName name="TOTALITEM1.2.4_62">'[189]A.P.U'!#REF!</definedName>
    <definedName name="TOTALITEM1.2.4_63">'[189]A.P.U'!#REF!</definedName>
    <definedName name="TOTALITEM1.2.4_64">'[189]A.P.U'!#REF!</definedName>
    <definedName name="TOTALITEM1.2.4_65">'[189]A.P.U'!#REF!</definedName>
    <definedName name="TOTALITEM1.2.4_66">'[189]A.P.U'!#REF!</definedName>
    <definedName name="TOTALITEM1.2.4_67">'[189]A.P.U'!#REF!</definedName>
    <definedName name="TOTALITEM1.2.4_68">'[189]A.P.U'!#REF!</definedName>
    <definedName name="TOTALITEM1.2.4_69">'[189]A.P.U'!#REF!</definedName>
    <definedName name="TOTALITEM1.2.4_70">'[189]A.P.U'!#REF!</definedName>
    <definedName name="TOTALITEM1.2.4_71">'[189]A.P.U'!#REF!</definedName>
    <definedName name="TOTALITEM1.2.4_72">'[189]A.P.U'!#REF!</definedName>
    <definedName name="TOTALITEM1.2.4_73">'[189]A.P.U'!#REF!</definedName>
    <definedName name="TOTALITEM1.2.4_74">'[189]A.P.U'!#REF!</definedName>
    <definedName name="TOTALITEM1.2.4_75">'[189]A.P.U'!#REF!</definedName>
    <definedName name="TOTALITEM1.2.4_76">'[189]A.P.U'!#REF!</definedName>
    <definedName name="TOTALITEM1.2.4_78">'[189]A.P.U'!#REF!</definedName>
    <definedName name="TOTALITEM1.2.4_79">'[189]A.P.U'!#REF!</definedName>
    <definedName name="TOTALITEM1.2.4_9">'[189]A.P.U'!#REF!</definedName>
    <definedName name="TOTALITEM1.2.5">#N/A</definedName>
    <definedName name="TOTALITEM1.2.5_1">#N/A</definedName>
    <definedName name="TOTALITEM1.2.5_10">'[189]A.P.U'!#REF!</definedName>
    <definedName name="TOTALITEM1.2.5_11">'[189]A.P.U'!#REF!</definedName>
    <definedName name="TOTALITEM1.2.5_12">'[189]A.P.U'!#REF!</definedName>
    <definedName name="TOTALITEM1.2.5_13">'[189]A.P.U'!#REF!</definedName>
    <definedName name="TOTALITEM1.2.5_14">'[189]A.P.U'!#REF!</definedName>
    <definedName name="TOTALITEM1.2.5_15">'[189]A.P.U'!#REF!</definedName>
    <definedName name="TOTALITEM1.2.5_16">'[189]A.P.U'!#REF!</definedName>
    <definedName name="TOTALITEM1.2.5_17">'[189]A.P.U'!#REF!</definedName>
    <definedName name="TOTALITEM1.2.5_18">'[189]A.P.U'!#REF!</definedName>
    <definedName name="TOTALITEM1.2.5_19">'[189]A.P.U'!#REF!</definedName>
    <definedName name="TOTALITEM1.2.5_2">#N/A</definedName>
    <definedName name="TOTALITEM1.2.5_20">'[189]A.P.U'!#REF!</definedName>
    <definedName name="TOTALITEM1.2.5_21">'[189]A.P.U'!#REF!</definedName>
    <definedName name="TOTALITEM1.2.5_22">'[189]A.P.U'!#REF!</definedName>
    <definedName name="TOTALITEM1.2.5_23">'[189]A.P.U'!#REF!</definedName>
    <definedName name="TOTALITEM1.2.5_24">'[189]A.P.U'!#REF!</definedName>
    <definedName name="TOTALITEM1.2.5_25">'[189]A.P.U'!#REF!</definedName>
    <definedName name="TOTALITEM1.2.5_26">'[189]A.P.U'!#REF!</definedName>
    <definedName name="TOTALITEM1.2.5_27">'[189]A.P.U'!#REF!</definedName>
    <definedName name="TOTALITEM1.2.5_28">'[189]A.P.U'!#REF!</definedName>
    <definedName name="TOTALITEM1.2.5_29">'[189]A.P.U'!#REF!</definedName>
    <definedName name="TOTALITEM1.2.5_3">'[190]A.P.U'!#REF!</definedName>
    <definedName name="TOTALITEM1.2.5_30">'[189]A.P.U'!#REF!</definedName>
    <definedName name="TOTALITEM1.2.5_31">'[189]A.P.U'!#REF!</definedName>
    <definedName name="TOTALITEM1.2.5_32">'[189]A.P.U'!#REF!</definedName>
    <definedName name="TOTALITEM1.2.5_33">'[189]A.P.U'!#REF!</definedName>
    <definedName name="TOTALITEM1.2.5_34">'[189]A.P.U'!#REF!</definedName>
    <definedName name="TOTALITEM1.2.5_35">'[189]A.P.U'!#REF!</definedName>
    <definedName name="TOTALITEM1.2.5_36">'[189]A.P.U'!#REF!</definedName>
    <definedName name="TOTALITEM1.2.5_37">'[189]A.P.U'!#REF!</definedName>
    <definedName name="TOTALITEM1.2.5_38">'[189]A.P.U'!#REF!</definedName>
    <definedName name="TOTALITEM1.2.5_39">'[189]A.P.U'!#REF!</definedName>
    <definedName name="TOTALITEM1.2.5_4">#N/A</definedName>
    <definedName name="TOTALITEM1.2.5_40">'[189]A.P.U'!#REF!</definedName>
    <definedName name="TOTALITEM1.2.5_41">'[189]A.P.U'!#REF!</definedName>
    <definedName name="TOTALITEM1.2.5_42">'[189]A.P.U'!#REF!</definedName>
    <definedName name="TOTALITEM1.2.5_43">'[189]A.P.U'!#REF!</definedName>
    <definedName name="TOTALITEM1.2.5_44">'[189]A.P.U'!#REF!</definedName>
    <definedName name="TOTALITEM1.2.5_45">'[189]A.P.U'!#REF!</definedName>
    <definedName name="TOTALITEM1.2.5_46">'[189]A.P.U'!#REF!</definedName>
    <definedName name="TOTALITEM1.2.5_47">'[189]A.P.U'!#REF!</definedName>
    <definedName name="TOTALITEM1.2.5_48">'[189]A.P.U'!#REF!</definedName>
    <definedName name="TOTALITEM1.2.5_49">'[189]A.P.U'!#REF!</definedName>
    <definedName name="TOTALITEM1.2.5_5">'[189]A.P.U'!#REF!</definedName>
    <definedName name="TOTALITEM1.2.5_50">'[189]A.P.U'!#REF!</definedName>
    <definedName name="TOTALITEM1.2.5_51">'[189]A.P.U'!#REF!</definedName>
    <definedName name="TOTALITEM1.2.5_52">'[189]A.P.U'!#REF!</definedName>
    <definedName name="TOTALITEM1.2.5_53">'[189]A.P.U'!#REF!</definedName>
    <definedName name="TOTALITEM1.2.5_54">'[189]A.P.U'!#REF!</definedName>
    <definedName name="TOTALITEM1.2.5_55">'[189]A.P.U'!#REF!</definedName>
    <definedName name="TOTALITEM1.2.5_56">'[189]A.P.U'!#REF!</definedName>
    <definedName name="TOTALITEM1.2.5_57">'[189]A.P.U'!#REF!</definedName>
    <definedName name="TOTALITEM1.2.5_58">'[189]A.P.U'!#REF!</definedName>
    <definedName name="TOTALITEM1.2.5_59">#N/A</definedName>
    <definedName name="TOTALITEM1.2.5_60">#N/A</definedName>
    <definedName name="TOTALITEM1.2.5_61">'[189]A.P.U'!#REF!</definedName>
    <definedName name="TOTALITEM1.2.5_62">'[189]A.P.U'!#REF!</definedName>
    <definedName name="TOTALITEM1.2.5_63">'[189]A.P.U'!#REF!</definedName>
    <definedName name="TOTALITEM1.2.5_64">'[189]A.P.U'!#REF!</definedName>
    <definedName name="TOTALITEM1.2.5_65">'[189]A.P.U'!#REF!</definedName>
    <definedName name="TOTALITEM1.2.5_66">'[189]A.P.U'!#REF!</definedName>
    <definedName name="TOTALITEM1.2.5_67">'[189]A.P.U'!#REF!</definedName>
    <definedName name="TOTALITEM1.2.5_68">'[189]A.P.U'!#REF!</definedName>
    <definedName name="TOTALITEM1.2.5_69">'[189]A.P.U'!#REF!</definedName>
    <definedName name="TOTALITEM1.2.5_70">'[189]A.P.U'!#REF!</definedName>
    <definedName name="TOTALITEM1.2.5_71">'[189]A.P.U'!#REF!</definedName>
    <definedName name="TOTALITEM1.2.5_72">'[189]A.P.U'!#REF!</definedName>
    <definedName name="TOTALITEM1.2.5_73">'[189]A.P.U'!#REF!</definedName>
    <definedName name="TOTALITEM1.2.5_74">'[189]A.P.U'!#REF!</definedName>
    <definedName name="TOTALITEM1.2.5_75">'[189]A.P.U'!#REF!</definedName>
    <definedName name="TOTALITEM1.2.5_76">'[189]A.P.U'!#REF!</definedName>
    <definedName name="TOTALITEM1.2.5_78">'[189]A.P.U'!#REF!</definedName>
    <definedName name="TOTALITEM1.2.5_79">'[189]A.P.U'!#REF!</definedName>
    <definedName name="TOTALITEM1.2.5_9">'[189]A.P.U'!#REF!</definedName>
    <definedName name="TOTALITEM1.2.6">#N/A</definedName>
    <definedName name="TOTALITEM1.2.6_1">#N/A</definedName>
    <definedName name="TOTALITEM1.2.6_10">'[189]A.P.U'!#REF!</definedName>
    <definedName name="TOTALITEM1.2.6_11">'[189]A.P.U'!#REF!</definedName>
    <definedName name="TOTALITEM1.2.6_12">'[189]A.P.U'!#REF!</definedName>
    <definedName name="TOTALITEM1.2.6_13">'[189]A.P.U'!#REF!</definedName>
    <definedName name="TOTALITEM1.2.6_14">'[189]A.P.U'!#REF!</definedName>
    <definedName name="TOTALITEM1.2.6_15">'[189]A.P.U'!#REF!</definedName>
    <definedName name="TOTALITEM1.2.6_16">'[189]A.P.U'!#REF!</definedName>
    <definedName name="TOTALITEM1.2.6_17">'[189]A.P.U'!#REF!</definedName>
    <definedName name="TOTALITEM1.2.6_18">'[189]A.P.U'!#REF!</definedName>
    <definedName name="TOTALITEM1.2.6_19">'[189]A.P.U'!#REF!</definedName>
    <definedName name="TOTALITEM1.2.6_2">#N/A</definedName>
    <definedName name="TOTALITEM1.2.6_20">'[189]A.P.U'!#REF!</definedName>
    <definedName name="TOTALITEM1.2.6_21">'[189]A.P.U'!#REF!</definedName>
    <definedName name="TOTALITEM1.2.6_22">'[189]A.P.U'!#REF!</definedName>
    <definedName name="TOTALITEM1.2.6_23">'[189]A.P.U'!#REF!</definedName>
    <definedName name="TOTALITEM1.2.6_24">'[189]A.P.U'!#REF!</definedName>
    <definedName name="TOTALITEM1.2.6_25">'[189]A.P.U'!#REF!</definedName>
    <definedName name="TOTALITEM1.2.6_26">'[189]A.P.U'!#REF!</definedName>
    <definedName name="TOTALITEM1.2.6_27">'[189]A.P.U'!#REF!</definedName>
    <definedName name="TOTALITEM1.2.6_28">'[189]A.P.U'!#REF!</definedName>
    <definedName name="TOTALITEM1.2.6_29">'[189]A.P.U'!#REF!</definedName>
    <definedName name="TOTALITEM1.2.6_3">'[190]A.P.U'!#REF!</definedName>
    <definedName name="TOTALITEM1.2.6_30">'[189]A.P.U'!#REF!</definedName>
    <definedName name="TOTALITEM1.2.6_31">'[189]A.P.U'!#REF!</definedName>
    <definedName name="TOTALITEM1.2.6_32">'[189]A.P.U'!#REF!</definedName>
    <definedName name="TOTALITEM1.2.6_33">'[189]A.P.U'!#REF!</definedName>
    <definedName name="TOTALITEM1.2.6_34">'[189]A.P.U'!#REF!</definedName>
    <definedName name="TOTALITEM1.2.6_35">'[189]A.P.U'!#REF!</definedName>
    <definedName name="TOTALITEM1.2.6_36">'[189]A.P.U'!#REF!</definedName>
    <definedName name="TOTALITEM1.2.6_37">'[189]A.P.U'!#REF!</definedName>
    <definedName name="TOTALITEM1.2.6_38">'[189]A.P.U'!#REF!</definedName>
    <definedName name="TOTALITEM1.2.6_39">'[189]A.P.U'!#REF!</definedName>
    <definedName name="TOTALITEM1.2.6_4">#N/A</definedName>
    <definedName name="TOTALITEM1.2.6_40">'[189]A.P.U'!#REF!</definedName>
    <definedName name="TOTALITEM1.2.6_41">'[189]A.P.U'!#REF!</definedName>
    <definedName name="TOTALITEM1.2.6_42">'[189]A.P.U'!#REF!</definedName>
    <definedName name="TOTALITEM1.2.6_43">'[189]A.P.U'!#REF!</definedName>
    <definedName name="TOTALITEM1.2.6_44">'[189]A.P.U'!#REF!</definedName>
    <definedName name="TOTALITEM1.2.6_45">'[189]A.P.U'!#REF!</definedName>
    <definedName name="TOTALITEM1.2.6_46">'[189]A.P.U'!#REF!</definedName>
    <definedName name="TOTALITEM1.2.6_47">'[189]A.P.U'!#REF!</definedName>
    <definedName name="TOTALITEM1.2.6_48">'[189]A.P.U'!#REF!</definedName>
    <definedName name="TOTALITEM1.2.6_49">'[189]A.P.U'!#REF!</definedName>
    <definedName name="TOTALITEM1.2.6_5">'[189]A.P.U'!#REF!</definedName>
    <definedName name="TOTALITEM1.2.6_50">'[189]A.P.U'!#REF!</definedName>
    <definedName name="TOTALITEM1.2.6_51">'[189]A.P.U'!#REF!</definedName>
    <definedName name="TOTALITEM1.2.6_52">'[189]A.P.U'!#REF!</definedName>
    <definedName name="TOTALITEM1.2.6_53">'[189]A.P.U'!#REF!</definedName>
    <definedName name="TOTALITEM1.2.6_54">'[189]A.P.U'!#REF!</definedName>
    <definedName name="TOTALITEM1.2.6_55">'[189]A.P.U'!#REF!</definedName>
    <definedName name="TOTALITEM1.2.6_56">'[189]A.P.U'!#REF!</definedName>
    <definedName name="TOTALITEM1.2.6_57">'[189]A.P.U'!#REF!</definedName>
    <definedName name="TOTALITEM1.2.6_58">'[189]A.P.U'!#REF!</definedName>
    <definedName name="TOTALITEM1.2.6_59">#N/A</definedName>
    <definedName name="TOTALITEM1.2.6_60">#N/A</definedName>
    <definedName name="TOTALITEM1.2.6_61">'[189]A.P.U'!#REF!</definedName>
    <definedName name="TOTALITEM1.2.6_62">'[189]A.P.U'!#REF!</definedName>
    <definedName name="TOTALITEM1.2.6_63">'[189]A.P.U'!#REF!</definedName>
    <definedName name="TOTALITEM1.2.6_64">'[189]A.P.U'!#REF!</definedName>
    <definedName name="TOTALITEM1.2.6_65">'[189]A.P.U'!#REF!</definedName>
    <definedName name="TOTALITEM1.2.6_66">'[189]A.P.U'!#REF!</definedName>
    <definedName name="TOTALITEM1.2.6_67">'[189]A.P.U'!#REF!</definedName>
    <definedName name="TOTALITEM1.2.6_68">'[189]A.P.U'!#REF!</definedName>
    <definedName name="TOTALITEM1.2.6_69">'[189]A.P.U'!#REF!</definedName>
    <definedName name="TOTALITEM1.2.6_70">'[189]A.P.U'!#REF!</definedName>
    <definedName name="TOTALITEM1.2.6_71">'[189]A.P.U'!#REF!</definedName>
    <definedName name="TOTALITEM1.2.6_72">'[189]A.P.U'!#REF!</definedName>
    <definedName name="TOTALITEM1.2.6_73">'[189]A.P.U'!#REF!</definedName>
    <definedName name="TOTALITEM1.2.6_74">'[189]A.P.U'!#REF!</definedName>
    <definedName name="TOTALITEM1.2.6_75">'[189]A.P.U'!#REF!</definedName>
    <definedName name="TOTALITEM1.2.6_76">'[189]A.P.U'!#REF!</definedName>
    <definedName name="TOTALITEM1.2.6_78">'[189]A.P.U'!#REF!</definedName>
    <definedName name="TOTALITEM1.2.6_79">'[189]A.P.U'!#REF!</definedName>
    <definedName name="TOTALITEM1.2.6_9">'[189]A.P.U'!#REF!</definedName>
    <definedName name="TOTALITEM1.3.1">#N/A</definedName>
    <definedName name="TOTALITEM1.3.1_1">#N/A</definedName>
    <definedName name="TOTALITEM1.3.1_10">'[189]A.P.U'!#REF!</definedName>
    <definedName name="TOTALITEM1.3.1_11">'[189]A.P.U'!#REF!</definedName>
    <definedName name="TOTALITEM1.3.1_12">'[189]A.P.U'!#REF!</definedName>
    <definedName name="TOTALITEM1.3.1_13">'[189]A.P.U'!#REF!</definedName>
    <definedName name="TOTALITEM1.3.1_14">'[189]A.P.U'!#REF!</definedName>
    <definedName name="TOTALITEM1.3.1_15">'[189]A.P.U'!#REF!</definedName>
    <definedName name="TOTALITEM1.3.1_16">'[189]A.P.U'!#REF!</definedName>
    <definedName name="TOTALITEM1.3.1_17">'[189]A.P.U'!#REF!</definedName>
    <definedName name="TOTALITEM1.3.1_18">'[189]A.P.U'!#REF!</definedName>
    <definedName name="TOTALITEM1.3.1_19">'[189]A.P.U'!#REF!</definedName>
    <definedName name="TOTALITEM1.3.1_2">#N/A</definedName>
    <definedName name="TOTALITEM1.3.1_20">'[189]A.P.U'!#REF!</definedName>
    <definedName name="TOTALITEM1.3.1_21">'[189]A.P.U'!#REF!</definedName>
    <definedName name="TOTALITEM1.3.1_22">'[189]A.P.U'!#REF!</definedName>
    <definedName name="TOTALITEM1.3.1_23">'[189]A.P.U'!#REF!</definedName>
    <definedName name="TOTALITEM1.3.1_24">'[189]A.P.U'!#REF!</definedName>
    <definedName name="TOTALITEM1.3.1_25">'[189]A.P.U'!#REF!</definedName>
    <definedName name="TOTALITEM1.3.1_26">'[189]A.P.U'!#REF!</definedName>
    <definedName name="TOTALITEM1.3.1_27">'[189]A.P.U'!#REF!</definedName>
    <definedName name="TOTALITEM1.3.1_28">'[189]A.P.U'!#REF!</definedName>
    <definedName name="TOTALITEM1.3.1_29">'[189]A.P.U'!#REF!</definedName>
    <definedName name="TOTALITEM1.3.1_3">'[190]A.P.U'!#REF!</definedName>
    <definedName name="TOTALITEM1.3.1_30">'[189]A.P.U'!#REF!</definedName>
    <definedName name="TOTALITEM1.3.1_31">'[189]A.P.U'!#REF!</definedName>
    <definedName name="TOTALITEM1.3.1_32">'[189]A.P.U'!#REF!</definedName>
    <definedName name="TOTALITEM1.3.1_33">'[189]A.P.U'!#REF!</definedName>
    <definedName name="TOTALITEM1.3.1_34">'[189]A.P.U'!#REF!</definedName>
    <definedName name="TOTALITEM1.3.1_35">'[189]A.P.U'!#REF!</definedName>
    <definedName name="TOTALITEM1.3.1_36">'[189]A.P.U'!#REF!</definedName>
    <definedName name="TOTALITEM1.3.1_37">'[189]A.P.U'!#REF!</definedName>
    <definedName name="TOTALITEM1.3.1_38">'[189]A.P.U'!#REF!</definedName>
    <definedName name="TOTALITEM1.3.1_39">'[189]A.P.U'!#REF!</definedName>
    <definedName name="TOTALITEM1.3.1_4">#N/A</definedName>
    <definedName name="TOTALITEM1.3.1_40">'[189]A.P.U'!#REF!</definedName>
    <definedName name="TOTALITEM1.3.1_41">'[189]A.P.U'!#REF!</definedName>
    <definedName name="TOTALITEM1.3.1_42">'[189]A.P.U'!#REF!</definedName>
    <definedName name="TOTALITEM1.3.1_43">'[189]A.P.U'!#REF!</definedName>
    <definedName name="TOTALITEM1.3.1_44">'[189]A.P.U'!#REF!</definedName>
    <definedName name="TOTALITEM1.3.1_45">'[189]A.P.U'!#REF!</definedName>
    <definedName name="TOTALITEM1.3.1_46">'[189]A.P.U'!#REF!</definedName>
    <definedName name="TOTALITEM1.3.1_47">'[189]A.P.U'!#REF!</definedName>
    <definedName name="TOTALITEM1.3.1_48">'[189]A.P.U'!#REF!</definedName>
    <definedName name="TOTALITEM1.3.1_49">'[189]A.P.U'!#REF!</definedName>
    <definedName name="TOTALITEM1.3.1_5">'[189]A.P.U'!#REF!</definedName>
    <definedName name="TOTALITEM1.3.1_50">'[189]A.P.U'!#REF!</definedName>
    <definedName name="TOTALITEM1.3.1_51">'[189]A.P.U'!#REF!</definedName>
    <definedName name="TOTALITEM1.3.1_52">'[189]A.P.U'!#REF!</definedName>
    <definedName name="TOTALITEM1.3.1_53">'[189]A.P.U'!#REF!</definedName>
    <definedName name="TOTALITEM1.3.1_54">'[189]A.P.U'!#REF!</definedName>
    <definedName name="TOTALITEM1.3.1_55">'[189]A.P.U'!#REF!</definedName>
    <definedName name="TOTALITEM1.3.1_56">'[189]A.P.U'!#REF!</definedName>
    <definedName name="TOTALITEM1.3.1_57">'[189]A.P.U'!#REF!</definedName>
    <definedName name="TOTALITEM1.3.1_58">'[189]A.P.U'!#REF!</definedName>
    <definedName name="TOTALITEM1.3.1_59">#N/A</definedName>
    <definedName name="TOTALITEM1.3.1_60">#N/A</definedName>
    <definedName name="TOTALITEM1.3.1_61">'[189]A.P.U'!#REF!</definedName>
    <definedName name="TOTALITEM1.3.1_62">'[189]A.P.U'!#REF!</definedName>
    <definedName name="TOTALITEM1.3.1_63">'[189]A.P.U'!#REF!</definedName>
    <definedName name="TOTALITEM1.3.1_64">'[189]A.P.U'!#REF!</definedName>
    <definedName name="TOTALITEM1.3.1_65">'[189]A.P.U'!#REF!</definedName>
    <definedName name="TOTALITEM1.3.1_66">'[189]A.P.U'!#REF!</definedName>
    <definedName name="TOTALITEM1.3.1_67">'[189]A.P.U'!#REF!</definedName>
    <definedName name="TOTALITEM1.3.1_68">'[189]A.P.U'!#REF!</definedName>
    <definedName name="TOTALITEM1.3.1_69">'[189]A.P.U'!#REF!</definedName>
    <definedName name="TOTALITEM1.3.1_70">'[189]A.P.U'!#REF!</definedName>
    <definedName name="TOTALITEM1.3.1_71">'[189]A.P.U'!#REF!</definedName>
    <definedName name="TOTALITEM1.3.1_72">'[189]A.P.U'!#REF!</definedName>
    <definedName name="TOTALITEM1.3.1_73">'[189]A.P.U'!#REF!</definedName>
    <definedName name="TOTALITEM1.3.1_74">'[189]A.P.U'!#REF!</definedName>
    <definedName name="TOTALITEM1.3.1_75">'[189]A.P.U'!#REF!</definedName>
    <definedName name="TOTALITEM1.3.1_76">'[189]A.P.U'!#REF!</definedName>
    <definedName name="TOTALITEM1.3.1_78">'[189]A.P.U'!#REF!</definedName>
    <definedName name="TOTALITEM1.3.1_79">'[189]A.P.U'!#REF!</definedName>
    <definedName name="TOTALITEM1.3.1_9">'[189]A.P.U'!#REF!</definedName>
    <definedName name="TOTALITEM1.4">#N/A</definedName>
    <definedName name="TOTALITEM1.4_1">#N/A</definedName>
    <definedName name="TOTALITEM1.4_10">'[189]A.P.U'!#REF!</definedName>
    <definedName name="TOTALITEM1.4_11">'[189]A.P.U'!#REF!</definedName>
    <definedName name="TOTALITEM1.4_12">'[189]A.P.U'!#REF!</definedName>
    <definedName name="TOTALITEM1.4_13">'[189]A.P.U'!#REF!</definedName>
    <definedName name="TOTALITEM1.4_14">'[189]A.P.U'!#REF!</definedName>
    <definedName name="TOTALITEM1.4_15">'[189]A.P.U'!#REF!</definedName>
    <definedName name="TOTALITEM1.4_16">'[189]A.P.U'!#REF!</definedName>
    <definedName name="TOTALITEM1.4_17">'[189]A.P.U'!#REF!</definedName>
    <definedName name="TOTALITEM1.4_18">'[189]A.P.U'!#REF!</definedName>
    <definedName name="TOTALITEM1.4_19">'[189]A.P.U'!#REF!</definedName>
    <definedName name="TOTALITEM1.4_2">#N/A</definedName>
    <definedName name="TOTALITEM1.4_20">'[189]A.P.U'!#REF!</definedName>
    <definedName name="TOTALITEM1.4_21">'[189]A.P.U'!#REF!</definedName>
    <definedName name="TOTALITEM1.4_22">'[189]A.P.U'!#REF!</definedName>
    <definedName name="TOTALITEM1.4_23">'[189]A.P.U'!#REF!</definedName>
    <definedName name="TOTALITEM1.4_24">'[189]A.P.U'!#REF!</definedName>
    <definedName name="TOTALITEM1.4_25">'[189]A.P.U'!#REF!</definedName>
    <definedName name="TOTALITEM1.4_26">'[189]A.P.U'!#REF!</definedName>
    <definedName name="TOTALITEM1.4_27">'[189]A.P.U'!#REF!</definedName>
    <definedName name="TOTALITEM1.4_28">'[189]A.P.U'!#REF!</definedName>
    <definedName name="TOTALITEM1.4_29">'[189]A.P.U'!#REF!</definedName>
    <definedName name="TOTALITEM1.4_3">'[190]A.P.U'!#REF!</definedName>
    <definedName name="TOTALITEM1.4_30">'[189]A.P.U'!#REF!</definedName>
    <definedName name="TOTALITEM1.4_31">'[189]A.P.U'!#REF!</definedName>
    <definedName name="TOTALITEM1.4_32">'[189]A.P.U'!#REF!</definedName>
    <definedName name="TOTALITEM1.4_33">'[189]A.P.U'!#REF!</definedName>
    <definedName name="TOTALITEM1.4_34">'[189]A.P.U'!#REF!</definedName>
    <definedName name="TOTALITEM1.4_35">'[189]A.P.U'!#REF!</definedName>
    <definedName name="TOTALITEM1.4_36">'[189]A.P.U'!#REF!</definedName>
    <definedName name="TOTALITEM1.4_37">'[189]A.P.U'!#REF!</definedName>
    <definedName name="TOTALITEM1.4_38">'[189]A.P.U'!#REF!</definedName>
    <definedName name="TOTALITEM1.4_39">'[189]A.P.U'!#REF!</definedName>
    <definedName name="TOTALITEM1.4_4">#N/A</definedName>
    <definedName name="TOTALITEM1.4_40">'[189]A.P.U'!#REF!</definedName>
    <definedName name="TOTALITEM1.4_41">'[189]A.P.U'!#REF!</definedName>
    <definedName name="TOTALITEM1.4_42">'[189]A.P.U'!#REF!</definedName>
    <definedName name="TOTALITEM1.4_43">'[189]A.P.U'!#REF!</definedName>
    <definedName name="TOTALITEM1.4_44">'[189]A.P.U'!#REF!</definedName>
    <definedName name="TOTALITEM1.4_45">'[189]A.P.U'!#REF!</definedName>
    <definedName name="TOTALITEM1.4_46">'[189]A.P.U'!#REF!</definedName>
    <definedName name="TOTALITEM1.4_47">'[189]A.P.U'!#REF!</definedName>
    <definedName name="TOTALITEM1.4_48">'[189]A.P.U'!#REF!</definedName>
    <definedName name="TOTALITEM1.4_49">'[189]A.P.U'!#REF!</definedName>
    <definedName name="TOTALITEM1.4_5">'[189]A.P.U'!#REF!</definedName>
    <definedName name="TOTALITEM1.4_50">'[189]A.P.U'!#REF!</definedName>
    <definedName name="TOTALITEM1.4_51">'[189]A.P.U'!#REF!</definedName>
    <definedName name="TOTALITEM1.4_52">'[189]A.P.U'!#REF!</definedName>
    <definedName name="TOTALITEM1.4_53">'[189]A.P.U'!#REF!</definedName>
    <definedName name="TOTALITEM1.4_54">'[189]A.P.U'!#REF!</definedName>
    <definedName name="TOTALITEM1.4_55">'[189]A.P.U'!#REF!</definedName>
    <definedName name="TOTALITEM1.4_56">'[189]A.P.U'!#REF!</definedName>
    <definedName name="TOTALITEM1.4_57">'[189]A.P.U'!#REF!</definedName>
    <definedName name="TOTALITEM1.4_58">'[189]A.P.U'!#REF!</definedName>
    <definedName name="TOTALITEM1.4_59">#N/A</definedName>
    <definedName name="TOTALITEM1.4_60">#N/A</definedName>
    <definedName name="TOTALITEM1.4_61">'[189]A.P.U'!#REF!</definedName>
    <definedName name="TOTALITEM1.4_62">'[189]A.P.U'!#REF!</definedName>
    <definedName name="TOTALITEM1.4_63">'[189]A.P.U'!#REF!</definedName>
    <definedName name="TOTALITEM1.4_64">'[189]A.P.U'!#REF!</definedName>
    <definedName name="TOTALITEM1.4_65">'[189]A.P.U'!#REF!</definedName>
    <definedName name="TOTALITEM1.4_66">'[189]A.P.U'!#REF!</definedName>
    <definedName name="TOTALITEM1.4_67">'[189]A.P.U'!#REF!</definedName>
    <definedName name="TOTALITEM1.4_68">'[189]A.P.U'!#REF!</definedName>
    <definedName name="TOTALITEM1.4_69">'[189]A.P.U'!#REF!</definedName>
    <definedName name="TOTALITEM1.4_70">'[189]A.P.U'!#REF!</definedName>
    <definedName name="TOTALITEM1.4_71">'[189]A.P.U'!#REF!</definedName>
    <definedName name="TOTALITEM1.4_72">'[189]A.P.U'!#REF!</definedName>
    <definedName name="TOTALITEM1.4_73">'[189]A.P.U'!#REF!</definedName>
    <definedName name="TOTALITEM1.4_74">'[189]A.P.U'!#REF!</definedName>
    <definedName name="TOTALITEM1.4_75">'[189]A.P.U'!#REF!</definedName>
    <definedName name="TOTALITEM1.4_76">'[189]A.P.U'!#REF!</definedName>
    <definedName name="TOTALITEM1.4_78">'[189]A.P.U'!#REF!</definedName>
    <definedName name="TOTALITEM1.4_79">'[189]A.P.U'!#REF!</definedName>
    <definedName name="TOTALITEM1.4_9">'[189]A.P.U'!#REF!</definedName>
    <definedName name="TOTALITEM1.5">#N/A</definedName>
    <definedName name="TOTALITEM1.5_1">#N/A</definedName>
    <definedName name="TOTALITEM1.5_10">'[189]A.P.U'!#REF!</definedName>
    <definedName name="TOTALITEM1.5_11">'[189]A.P.U'!#REF!</definedName>
    <definedName name="TOTALITEM1.5_12">'[189]A.P.U'!#REF!</definedName>
    <definedName name="TOTALITEM1.5_13">'[189]A.P.U'!#REF!</definedName>
    <definedName name="TOTALITEM1.5_14">'[189]A.P.U'!#REF!</definedName>
    <definedName name="TOTALITEM1.5_15">'[189]A.P.U'!#REF!</definedName>
    <definedName name="TOTALITEM1.5_16">'[189]A.P.U'!#REF!</definedName>
    <definedName name="TOTALITEM1.5_17">'[189]A.P.U'!#REF!</definedName>
    <definedName name="TOTALITEM1.5_18">'[189]A.P.U'!#REF!</definedName>
    <definedName name="TOTALITEM1.5_19">'[189]A.P.U'!#REF!</definedName>
    <definedName name="TOTALITEM1.5_2">#N/A</definedName>
    <definedName name="TOTALITEM1.5_20">'[189]A.P.U'!#REF!</definedName>
    <definedName name="TOTALITEM1.5_21">'[189]A.P.U'!#REF!</definedName>
    <definedName name="TOTALITEM1.5_22">'[189]A.P.U'!#REF!</definedName>
    <definedName name="TOTALITEM1.5_23">'[189]A.P.U'!#REF!</definedName>
    <definedName name="TOTALITEM1.5_24">'[189]A.P.U'!#REF!</definedName>
    <definedName name="TOTALITEM1.5_25">'[189]A.P.U'!#REF!</definedName>
    <definedName name="TOTALITEM1.5_26">'[189]A.P.U'!#REF!</definedName>
    <definedName name="TOTALITEM1.5_27">'[189]A.P.U'!#REF!</definedName>
    <definedName name="TOTALITEM1.5_28">'[189]A.P.U'!#REF!</definedName>
    <definedName name="TOTALITEM1.5_29">'[189]A.P.U'!#REF!</definedName>
    <definedName name="TOTALITEM1.5_3">'[190]A.P.U'!#REF!</definedName>
    <definedName name="TOTALITEM1.5_30">'[189]A.P.U'!#REF!</definedName>
    <definedName name="TOTALITEM1.5_31">'[189]A.P.U'!#REF!</definedName>
    <definedName name="TOTALITEM1.5_32">'[189]A.P.U'!#REF!</definedName>
    <definedName name="TOTALITEM1.5_33">'[189]A.P.U'!#REF!</definedName>
    <definedName name="TOTALITEM1.5_34">'[189]A.P.U'!#REF!</definedName>
    <definedName name="TOTALITEM1.5_35">'[189]A.P.U'!#REF!</definedName>
    <definedName name="TOTALITEM1.5_36">'[189]A.P.U'!#REF!</definedName>
    <definedName name="TOTALITEM1.5_37">'[189]A.P.U'!#REF!</definedName>
    <definedName name="TOTALITEM1.5_38">'[189]A.P.U'!#REF!</definedName>
    <definedName name="TOTALITEM1.5_39">'[189]A.P.U'!#REF!</definedName>
    <definedName name="TOTALITEM1.5_4">#N/A</definedName>
    <definedName name="TOTALITEM1.5_40">'[189]A.P.U'!#REF!</definedName>
    <definedName name="TOTALITEM1.5_41">'[189]A.P.U'!#REF!</definedName>
    <definedName name="TOTALITEM1.5_42">'[189]A.P.U'!#REF!</definedName>
    <definedName name="TOTALITEM1.5_43">'[189]A.P.U'!#REF!</definedName>
    <definedName name="TOTALITEM1.5_44">'[189]A.P.U'!#REF!</definedName>
    <definedName name="TOTALITEM1.5_45">'[189]A.P.U'!#REF!</definedName>
    <definedName name="TOTALITEM1.5_46">'[189]A.P.U'!#REF!</definedName>
    <definedName name="TOTALITEM1.5_47">'[189]A.P.U'!#REF!</definedName>
    <definedName name="TOTALITEM1.5_48">'[189]A.P.U'!#REF!</definedName>
    <definedName name="TOTALITEM1.5_49">'[189]A.P.U'!#REF!</definedName>
    <definedName name="TOTALITEM1.5_5">'[189]A.P.U'!#REF!</definedName>
    <definedName name="TOTALITEM1.5_50">'[189]A.P.U'!#REF!</definedName>
    <definedName name="TOTALITEM1.5_51">'[189]A.P.U'!#REF!</definedName>
    <definedName name="TOTALITEM1.5_52">'[189]A.P.U'!#REF!</definedName>
    <definedName name="TOTALITEM1.5_53">'[189]A.P.U'!#REF!</definedName>
    <definedName name="TOTALITEM1.5_54">'[189]A.P.U'!#REF!</definedName>
    <definedName name="TOTALITEM1.5_55">'[189]A.P.U'!#REF!</definedName>
    <definedName name="TOTALITEM1.5_56">'[189]A.P.U'!#REF!</definedName>
    <definedName name="TOTALITEM1.5_57">'[189]A.P.U'!#REF!</definedName>
    <definedName name="TOTALITEM1.5_58">'[189]A.P.U'!#REF!</definedName>
    <definedName name="TOTALITEM1.5_59">#N/A</definedName>
    <definedName name="TOTALITEM1.5_60">#N/A</definedName>
    <definedName name="TOTALITEM1.5_61">'[189]A.P.U'!#REF!</definedName>
    <definedName name="TOTALITEM1.5_62">'[189]A.P.U'!#REF!</definedName>
    <definedName name="TOTALITEM1.5_63">'[189]A.P.U'!#REF!</definedName>
    <definedName name="TOTALITEM1.5_64">'[189]A.P.U'!#REF!</definedName>
    <definedName name="TOTALITEM1.5_65">'[189]A.P.U'!#REF!</definedName>
    <definedName name="TOTALITEM1.5_66">'[189]A.P.U'!#REF!</definedName>
    <definedName name="TOTALITEM1.5_67">'[189]A.P.U'!#REF!</definedName>
    <definedName name="TOTALITEM1.5_68">'[189]A.P.U'!#REF!</definedName>
    <definedName name="TOTALITEM1.5_69">'[189]A.P.U'!#REF!</definedName>
    <definedName name="TOTALITEM1.5_70">'[189]A.P.U'!#REF!</definedName>
    <definedName name="TOTALITEM1.5_71">'[189]A.P.U'!#REF!</definedName>
    <definedName name="TOTALITEM1.5_72">'[189]A.P.U'!#REF!</definedName>
    <definedName name="TOTALITEM1.5_73">'[189]A.P.U'!#REF!</definedName>
    <definedName name="TOTALITEM1.5_74">'[189]A.P.U'!#REF!</definedName>
    <definedName name="TOTALITEM1.5_75">'[189]A.P.U'!#REF!</definedName>
    <definedName name="TOTALITEM1.5_76">'[189]A.P.U'!#REF!</definedName>
    <definedName name="TOTALITEM1.5_78">'[189]A.P.U'!#REF!</definedName>
    <definedName name="TOTALITEM1.5_79">'[189]A.P.U'!#REF!</definedName>
    <definedName name="TOTALITEM1.5_9">'[189]A.P.U'!#REF!</definedName>
    <definedName name="TOTALITEM1.6">#N/A</definedName>
    <definedName name="TOTALITEM1.6_1">#N/A</definedName>
    <definedName name="TOTALITEM1.6_10">'[189]A.P.U'!#REF!</definedName>
    <definedName name="TOTALITEM1.6_11">'[189]A.P.U'!#REF!</definedName>
    <definedName name="TOTALITEM1.6_12">'[189]A.P.U'!#REF!</definedName>
    <definedName name="TOTALITEM1.6_13">'[189]A.P.U'!#REF!</definedName>
    <definedName name="TOTALITEM1.6_14">'[189]A.P.U'!#REF!</definedName>
    <definedName name="TOTALITEM1.6_15">'[189]A.P.U'!#REF!</definedName>
    <definedName name="TOTALITEM1.6_16">'[189]A.P.U'!#REF!</definedName>
    <definedName name="TOTALITEM1.6_17">'[189]A.P.U'!#REF!</definedName>
    <definedName name="TOTALITEM1.6_18">'[189]A.P.U'!#REF!</definedName>
    <definedName name="TOTALITEM1.6_19">'[189]A.P.U'!#REF!</definedName>
    <definedName name="TOTALITEM1.6_2">#N/A</definedName>
    <definedName name="TOTALITEM1.6_20">'[189]A.P.U'!#REF!</definedName>
    <definedName name="TOTALITEM1.6_21">'[189]A.P.U'!#REF!</definedName>
    <definedName name="TOTALITEM1.6_22">'[189]A.P.U'!#REF!</definedName>
    <definedName name="TOTALITEM1.6_23">'[189]A.P.U'!#REF!</definedName>
    <definedName name="TOTALITEM1.6_24">'[189]A.P.U'!#REF!</definedName>
    <definedName name="TOTALITEM1.6_25">'[189]A.P.U'!#REF!</definedName>
    <definedName name="TOTALITEM1.6_26">'[189]A.P.U'!#REF!</definedName>
    <definedName name="TOTALITEM1.6_27">'[189]A.P.U'!#REF!</definedName>
    <definedName name="TOTALITEM1.6_28">'[189]A.P.U'!#REF!</definedName>
    <definedName name="TOTALITEM1.6_29">'[189]A.P.U'!#REF!</definedName>
    <definedName name="TOTALITEM1.6_3">'[190]A.P.U'!#REF!</definedName>
    <definedName name="TOTALITEM1.6_30">'[189]A.P.U'!#REF!</definedName>
    <definedName name="TOTALITEM1.6_31">'[189]A.P.U'!#REF!</definedName>
    <definedName name="TOTALITEM1.6_32">'[189]A.P.U'!#REF!</definedName>
    <definedName name="TOTALITEM1.6_33">'[189]A.P.U'!#REF!</definedName>
    <definedName name="TOTALITEM1.6_34">'[189]A.P.U'!#REF!</definedName>
    <definedName name="TOTALITEM1.6_35">'[189]A.P.U'!#REF!</definedName>
    <definedName name="TOTALITEM1.6_36">'[189]A.P.U'!#REF!</definedName>
    <definedName name="TOTALITEM1.6_37">'[189]A.P.U'!#REF!</definedName>
    <definedName name="TOTALITEM1.6_38">'[189]A.P.U'!#REF!</definedName>
    <definedName name="TOTALITEM1.6_39">'[189]A.P.U'!#REF!</definedName>
    <definedName name="TOTALITEM1.6_4">#N/A</definedName>
    <definedName name="TOTALITEM1.6_40">'[189]A.P.U'!#REF!</definedName>
    <definedName name="TOTALITEM1.6_41">'[189]A.P.U'!#REF!</definedName>
    <definedName name="TOTALITEM1.6_42">'[189]A.P.U'!#REF!</definedName>
    <definedName name="TOTALITEM1.6_43">'[189]A.P.U'!#REF!</definedName>
    <definedName name="TOTALITEM1.6_44">'[189]A.P.U'!#REF!</definedName>
    <definedName name="TOTALITEM1.6_45">'[189]A.P.U'!#REF!</definedName>
    <definedName name="TOTALITEM1.6_46">'[189]A.P.U'!#REF!</definedName>
    <definedName name="TOTALITEM1.6_47">'[189]A.P.U'!#REF!</definedName>
    <definedName name="TOTALITEM1.6_48">'[189]A.P.U'!#REF!</definedName>
    <definedName name="TOTALITEM1.6_49">'[189]A.P.U'!#REF!</definedName>
    <definedName name="TOTALITEM1.6_5">'[189]A.P.U'!#REF!</definedName>
    <definedName name="TOTALITEM1.6_50">'[189]A.P.U'!#REF!</definedName>
    <definedName name="TOTALITEM1.6_51">'[189]A.P.U'!#REF!</definedName>
    <definedName name="TOTALITEM1.6_52">'[189]A.P.U'!#REF!</definedName>
    <definedName name="TOTALITEM1.6_53">'[189]A.P.U'!#REF!</definedName>
    <definedName name="TOTALITEM1.6_54">'[189]A.P.U'!#REF!</definedName>
    <definedName name="TOTALITEM1.6_55">'[189]A.P.U'!#REF!</definedName>
    <definedName name="TOTALITEM1.6_56">'[189]A.P.U'!#REF!</definedName>
    <definedName name="TOTALITEM1.6_57">'[189]A.P.U'!#REF!</definedName>
    <definedName name="TOTALITEM1.6_58">'[189]A.P.U'!#REF!</definedName>
    <definedName name="TOTALITEM1.6_59">#N/A</definedName>
    <definedName name="TOTALITEM1.6_60">#N/A</definedName>
    <definedName name="TOTALITEM1.6_61">'[189]A.P.U'!#REF!</definedName>
    <definedName name="TOTALITEM1.6_62">'[189]A.P.U'!#REF!</definedName>
    <definedName name="TOTALITEM1.6_63">'[189]A.P.U'!#REF!</definedName>
    <definedName name="TOTALITEM1.6_64">'[189]A.P.U'!#REF!</definedName>
    <definedName name="TOTALITEM1.6_65">'[189]A.P.U'!#REF!</definedName>
    <definedName name="TOTALITEM1.6_66">'[189]A.P.U'!#REF!</definedName>
    <definedName name="TOTALITEM1.6_67">'[189]A.P.U'!#REF!</definedName>
    <definedName name="TOTALITEM1.6_68">'[189]A.P.U'!#REF!</definedName>
    <definedName name="TOTALITEM1.6_69">'[189]A.P.U'!#REF!</definedName>
    <definedName name="TOTALITEM1.6_70">'[189]A.P.U'!#REF!</definedName>
    <definedName name="TOTALITEM1.6_71">'[189]A.P.U'!#REF!</definedName>
    <definedName name="TOTALITEM1.6_72">'[189]A.P.U'!#REF!</definedName>
    <definedName name="TOTALITEM1.6_73">'[189]A.P.U'!#REF!</definedName>
    <definedName name="TOTALITEM1.6_74">'[189]A.P.U'!#REF!</definedName>
    <definedName name="TOTALITEM1.6_75">'[189]A.P.U'!#REF!</definedName>
    <definedName name="TOTALITEM1.6_76">'[189]A.P.U'!#REF!</definedName>
    <definedName name="TOTALITEM1.6_78">'[189]A.P.U'!#REF!</definedName>
    <definedName name="TOTALITEM1.6_79">'[189]A.P.U'!#REF!</definedName>
    <definedName name="TOTALITEM1.6_9">'[189]A.P.U'!#REF!</definedName>
    <definedName name="TOTALITEM1.7">#N/A</definedName>
    <definedName name="TOTALITEM1.7_1">#N/A</definedName>
    <definedName name="TOTALITEM1.7_10">'[189]A.P.U'!#REF!</definedName>
    <definedName name="TOTALITEM1.7_11">'[189]A.P.U'!#REF!</definedName>
    <definedName name="TOTALITEM1.7_12">'[189]A.P.U'!#REF!</definedName>
    <definedName name="TOTALITEM1.7_13">'[189]A.P.U'!#REF!</definedName>
    <definedName name="TOTALITEM1.7_14">'[189]A.P.U'!#REF!</definedName>
    <definedName name="TOTALITEM1.7_15">'[189]A.P.U'!#REF!</definedName>
    <definedName name="TOTALITEM1.7_16">'[189]A.P.U'!#REF!</definedName>
    <definedName name="TOTALITEM1.7_17">'[189]A.P.U'!#REF!</definedName>
    <definedName name="TOTALITEM1.7_18">'[189]A.P.U'!#REF!</definedName>
    <definedName name="TOTALITEM1.7_19">'[189]A.P.U'!#REF!</definedName>
    <definedName name="TOTALITEM1.7_2">#N/A</definedName>
    <definedName name="TOTALITEM1.7_20">'[189]A.P.U'!#REF!</definedName>
    <definedName name="TOTALITEM1.7_21">'[189]A.P.U'!#REF!</definedName>
    <definedName name="TOTALITEM1.7_22">'[189]A.P.U'!#REF!</definedName>
    <definedName name="TOTALITEM1.7_23">'[189]A.P.U'!#REF!</definedName>
    <definedName name="TOTALITEM1.7_24">'[189]A.P.U'!#REF!</definedName>
    <definedName name="TOTALITEM1.7_25">'[189]A.P.U'!#REF!</definedName>
    <definedName name="TOTALITEM1.7_26">'[189]A.P.U'!#REF!</definedName>
    <definedName name="TOTALITEM1.7_27">'[189]A.P.U'!#REF!</definedName>
    <definedName name="TOTALITEM1.7_28">'[189]A.P.U'!#REF!</definedName>
    <definedName name="TOTALITEM1.7_29">'[189]A.P.U'!#REF!</definedName>
    <definedName name="TOTALITEM1.7_3">'[190]A.P.U'!#REF!</definedName>
    <definedName name="TOTALITEM1.7_30">'[189]A.P.U'!#REF!</definedName>
    <definedName name="TOTALITEM1.7_31">'[189]A.P.U'!#REF!</definedName>
    <definedName name="TOTALITEM1.7_32">'[189]A.P.U'!#REF!</definedName>
    <definedName name="TOTALITEM1.7_33">'[189]A.P.U'!#REF!</definedName>
    <definedName name="TOTALITEM1.7_34">'[189]A.P.U'!#REF!</definedName>
    <definedName name="TOTALITEM1.7_35">'[189]A.P.U'!#REF!</definedName>
    <definedName name="TOTALITEM1.7_36">'[189]A.P.U'!#REF!</definedName>
    <definedName name="TOTALITEM1.7_37">'[189]A.P.U'!#REF!</definedName>
    <definedName name="TOTALITEM1.7_38">'[189]A.P.U'!#REF!</definedName>
    <definedName name="TOTALITEM1.7_39">'[189]A.P.U'!#REF!</definedName>
    <definedName name="TOTALITEM1.7_4">#N/A</definedName>
    <definedName name="TOTALITEM1.7_40">'[189]A.P.U'!#REF!</definedName>
    <definedName name="TOTALITEM1.7_41">'[189]A.P.U'!#REF!</definedName>
    <definedName name="TOTALITEM1.7_42">'[189]A.P.U'!#REF!</definedName>
    <definedName name="TOTALITEM1.7_43">'[189]A.P.U'!#REF!</definedName>
    <definedName name="TOTALITEM1.7_44">'[189]A.P.U'!#REF!</definedName>
    <definedName name="TOTALITEM1.7_45">'[189]A.P.U'!#REF!</definedName>
    <definedName name="TOTALITEM1.7_46">'[189]A.P.U'!#REF!</definedName>
    <definedName name="TOTALITEM1.7_47">'[189]A.P.U'!#REF!</definedName>
    <definedName name="TOTALITEM1.7_48">'[189]A.P.U'!#REF!</definedName>
    <definedName name="TOTALITEM1.7_49">'[189]A.P.U'!#REF!</definedName>
    <definedName name="TOTALITEM1.7_5">'[189]A.P.U'!#REF!</definedName>
    <definedName name="TOTALITEM1.7_50">'[189]A.P.U'!#REF!</definedName>
    <definedName name="TOTALITEM1.7_51">'[189]A.P.U'!#REF!</definedName>
    <definedName name="TOTALITEM1.7_52">'[189]A.P.U'!#REF!</definedName>
    <definedName name="TOTALITEM1.7_53">'[189]A.P.U'!#REF!</definedName>
    <definedName name="TOTALITEM1.7_54">'[189]A.P.U'!#REF!</definedName>
    <definedName name="TOTALITEM1.7_55">'[189]A.P.U'!#REF!</definedName>
    <definedName name="TOTALITEM1.7_56">'[189]A.P.U'!#REF!</definedName>
    <definedName name="TOTALITEM1.7_57">'[189]A.P.U'!#REF!</definedName>
    <definedName name="TOTALITEM1.7_58">'[189]A.P.U'!#REF!</definedName>
    <definedName name="TOTALITEM1.7_59">#N/A</definedName>
    <definedName name="TOTALITEM1.7_60">#N/A</definedName>
    <definedName name="TOTALITEM1.7_61">'[189]A.P.U'!#REF!</definedName>
    <definedName name="TOTALITEM1.7_62">'[189]A.P.U'!#REF!</definedName>
    <definedName name="TOTALITEM1.7_63">'[189]A.P.U'!#REF!</definedName>
    <definedName name="TOTALITEM1.7_64">'[189]A.P.U'!#REF!</definedName>
    <definedName name="TOTALITEM1.7_65">'[189]A.P.U'!#REF!</definedName>
    <definedName name="TOTALITEM1.7_66">'[189]A.P.U'!#REF!</definedName>
    <definedName name="TOTALITEM1.7_67">'[189]A.P.U'!#REF!</definedName>
    <definedName name="TOTALITEM1.7_68">'[189]A.P.U'!#REF!</definedName>
    <definedName name="TOTALITEM1.7_69">'[189]A.P.U'!#REF!</definedName>
    <definedName name="TOTALITEM1.7_70">'[189]A.P.U'!#REF!</definedName>
    <definedName name="TOTALITEM1.7_71">'[189]A.P.U'!#REF!</definedName>
    <definedName name="TOTALITEM1.7_72">'[189]A.P.U'!#REF!</definedName>
    <definedName name="TOTALITEM1.7_73">'[189]A.P.U'!#REF!</definedName>
    <definedName name="TOTALITEM1.7_74">'[189]A.P.U'!#REF!</definedName>
    <definedName name="TOTALITEM1.7_75">'[189]A.P.U'!#REF!</definedName>
    <definedName name="TOTALITEM1.7_76">'[189]A.P.U'!#REF!</definedName>
    <definedName name="TOTALITEM1.7_78">'[189]A.P.U'!#REF!</definedName>
    <definedName name="TOTALITEM1.7_79">'[189]A.P.U'!#REF!</definedName>
    <definedName name="TOTALITEM1.7_9">'[189]A.P.U'!#REF!</definedName>
    <definedName name="TOTALITEM1.8">#N/A</definedName>
    <definedName name="TOTALITEM1.8_1">#N/A</definedName>
    <definedName name="TOTALITEM1.8_10">'[189]A.P.U'!#REF!</definedName>
    <definedName name="TOTALITEM1.8_11">'[189]A.P.U'!#REF!</definedName>
    <definedName name="TOTALITEM1.8_12">'[189]A.P.U'!#REF!</definedName>
    <definedName name="TOTALITEM1.8_13">'[189]A.P.U'!#REF!</definedName>
    <definedName name="TOTALITEM1.8_14">'[189]A.P.U'!#REF!</definedName>
    <definedName name="TOTALITEM1.8_15">'[189]A.P.U'!#REF!</definedName>
    <definedName name="TOTALITEM1.8_16">'[189]A.P.U'!#REF!</definedName>
    <definedName name="TOTALITEM1.8_17">'[189]A.P.U'!#REF!</definedName>
    <definedName name="TOTALITEM1.8_18">'[189]A.P.U'!#REF!</definedName>
    <definedName name="TOTALITEM1.8_19">'[189]A.P.U'!#REF!</definedName>
    <definedName name="TOTALITEM1.8_2">#N/A</definedName>
    <definedName name="TOTALITEM1.8_20">'[189]A.P.U'!#REF!</definedName>
    <definedName name="TOTALITEM1.8_21">'[189]A.P.U'!#REF!</definedName>
    <definedName name="TOTALITEM1.8_22">'[189]A.P.U'!#REF!</definedName>
    <definedName name="TOTALITEM1.8_23">'[189]A.P.U'!#REF!</definedName>
    <definedName name="TOTALITEM1.8_24">'[189]A.P.U'!#REF!</definedName>
    <definedName name="TOTALITEM1.8_25">'[189]A.P.U'!#REF!</definedName>
    <definedName name="TOTALITEM1.8_26">'[189]A.P.U'!#REF!</definedName>
    <definedName name="TOTALITEM1.8_27">'[189]A.P.U'!#REF!</definedName>
    <definedName name="TOTALITEM1.8_28">'[189]A.P.U'!#REF!</definedName>
    <definedName name="TOTALITEM1.8_29">'[189]A.P.U'!#REF!</definedName>
    <definedName name="TOTALITEM1.8_3">'[190]A.P.U'!#REF!</definedName>
    <definedName name="TOTALITEM1.8_30">'[189]A.P.U'!#REF!</definedName>
    <definedName name="TOTALITEM1.8_31">'[189]A.P.U'!#REF!</definedName>
    <definedName name="TOTALITEM1.8_32">'[189]A.P.U'!#REF!</definedName>
    <definedName name="TOTALITEM1.8_33">'[189]A.P.U'!#REF!</definedName>
    <definedName name="TOTALITEM1.8_34">'[189]A.P.U'!#REF!</definedName>
    <definedName name="TOTALITEM1.8_35">'[189]A.P.U'!#REF!</definedName>
    <definedName name="TOTALITEM1.8_36">'[189]A.P.U'!#REF!</definedName>
    <definedName name="TOTALITEM1.8_37">'[189]A.P.U'!#REF!</definedName>
    <definedName name="TOTALITEM1.8_38">'[189]A.P.U'!#REF!</definedName>
    <definedName name="TOTALITEM1.8_39">'[189]A.P.U'!#REF!</definedName>
    <definedName name="TOTALITEM1.8_4">#N/A</definedName>
    <definedName name="TOTALITEM1.8_40">'[189]A.P.U'!#REF!</definedName>
    <definedName name="TOTALITEM1.8_41">'[189]A.P.U'!#REF!</definedName>
    <definedName name="TOTALITEM1.8_42">'[189]A.P.U'!#REF!</definedName>
    <definedName name="TOTALITEM1.8_43">'[189]A.P.U'!#REF!</definedName>
    <definedName name="TOTALITEM1.8_44">'[189]A.P.U'!#REF!</definedName>
    <definedName name="TOTALITEM1.8_45">'[189]A.P.U'!#REF!</definedName>
    <definedName name="TOTALITEM1.8_46">'[189]A.P.U'!#REF!</definedName>
    <definedName name="TOTALITEM1.8_47">'[189]A.P.U'!#REF!</definedName>
    <definedName name="TOTALITEM1.8_48">'[189]A.P.U'!#REF!</definedName>
    <definedName name="TOTALITEM1.8_49">'[189]A.P.U'!#REF!</definedName>
    <definedName name="TOTALITEM1.8_5">'[189]A.P.U'!#REF!</definedName>
    <definedName name="TOTALITEM1.8_50">'[189]A.P.U'!#REF!</definedName>
    <definedName name="TOTALITEM1.8_51">'[189]A.P.U'!#REF!</definedName>
    <definedName name="TOTALITEM1.8_52">'[189]A.P.U'!#REF!</definedName>
    <definedName name="TOTALITEM1.8_53">'[189]A.P.U'!#REF!</definedName>
    <definedName name="TOTALITEM1.8_54">'[189]A.P.U'!#REF!</definedName>
    <definedName name="TOTALITEM1.8_55">'[189]A.P.U'!#REF!</definedName>
    <definedName name="TOTALITEM1.8_56">'[189]A.P.U'!#REF!</definedName>
    <definedName name="TOTALITEM1.8_57">'[189]A.P.U'!#REF!</definedName>
    <definedName name="TOTALITEM1.8_58">'[189]A.P.U'!#REF!</definedName>
    <definedName name="TOTALITEM1.8_59">#N/A</definedName>
    <definedName name="TOTALITEM1.8_60">#N/A</definedName>
    <definedName name="TOTALITEM1.8_61">'[189]A.P.U'!#REF!</definedName>
    <definedName name="TOTALITEM1.8_62">'[189]A.P.U'!#REF!</definedName>
    <definedName name="TOTALITEM1.8_63">'[189]A.P.U'!#REF!</definedName>
    <definedName name="TOTALITEM1.8_64">'[189]A.P.U'!#REF!</definedName>
    <definedName name="TOTALITEM1.8_65">'[189]A.P.U'!#REF!</definedName>
    <definedName name="TOTALITEM1.8_66">'[189]A.P.U'!#REF!</definedName>
    <definedName name="TOTALITEM1.8_67">'[189]A.P.U'!#REF!</definedName>
    <definedName name="TOTALITEM1.8_68">'[189]A.P.U'!#REF!</definedName>
    <definedName name="TOTALITEM1.8_69">'[189]A.P.U'!#REF!</definedName>
    <definedName name="TOTALITEM1.8_70">'[189]A.P.U'!#REF!</definedName>
    <definedName name="TOTALITEM1.8_71">'[189]A.P.U'!#REF!</definedName>
    <definedName name="TOTALITEM1.8_72">'[189]A.P.U'!#REF!</definedName>
    <definedName name="TOTALITEM1.8_73">'[189]A.P.U'!#REF!</definedName>
    <definedName name="TOTALITEM1.8_74">'[189]A.P.U'!#REF!</definedName>
    <definedName name="TOTALITEM1.8_75">'[189]A.P.U'!#REF!</definedName>
    <definedName name="TOTALITEM1.8_76">'[189]A.P.U'!#REF!</definedName>
    <definedName name="TOTALITEM1.8_78">'[189]A.P.U'!#REF!</definedName>
    <definedName name="TOTALITEM1.8_79">'[189]A.P.U'!#REF!</definedName>
    <definedName name="TOTALITEM1.8_9">'[189]A.P.U'!#REF!</definedName>
    <definedName name="TOTALITEM10.1">#N/A</definedName>
    <definedName name="TOTALITEM10.1_1">#N/A</definedName>
    <definedName name="TOTALITEM10.1_10">'[189]A.P.U'!#REF!</definedName>
    <definedName name="TOTALITEM10.1_11">'[189]A.P.U'!#REF!</definedName>
    <definedName name="TOTALITEM10.1_12">'[189]A.P.U'!#REF!</definedName>
    <definedName name="TOTALITEM10.1_13">'[189]A.P.U'!#REF!</definedName>
    <definedName name="TOTALITEM10.1_14">'[189]A.P.U'!#REF!</definedName>
    <definedName name="TOTALITEM10.1_15">'[189]A.P.U'!#REF!</definedName>
    <definedName name="TOTALITEM10.1_16">'[189]A.P.U'!#REF!</definedName>
    <definedName name="TOTALITEM10.1_17">'[189]A.P.U'!#REF!</definedName>
    <definedName name="TOTALITEM10.1_18">'[189]A.P.U'!#REF!</definedName>
    <definedName name="TOTALITEM10.1_19">'[189]A.P.U'!#REF!</definedName>
    <definedName name="TOTALITEM10.1_2">#N/A</definedName>
    <definedName name="TOTALITEM10.1_20">'[189]A.P.U'!#REF!</definedName>
    <definedName name="TOTALITEM10.1_21">'[189]A.P.U'!#REF!</definedName>
    <definedName name="TOTALITEM10.1_22">'[189]A.P.U'!#REF!</definedName>
    <definedName name="TOTALITEM10.1_23">'[189]A.P.U'!#REF!</definedName>
    <definedName name="TOTALITEM10.1_24">'[189]A.P.U'!#REF!</definedName>
    <definedName name="TOTALITEM10.1_25">'[189]A.P.U'!#REF!</definedName>
    <definedName name="TOTALITEM10.1_26">'[189]A.P.U'!#REF!</definedName>
    <definedName name="TOTALITEM10.1_27">'[189]A.P.U'!#REF!</definedName>
    <definedName name="TOTALITEM10.1_28">'[189]A.P.U'!#REF!</definedName>
    <definedName name="TOTALITEM10.1_29">'[189]A.P.U'!#REF!</definedName>
    <definedName name="TOTALITEM10.1_3">'[190]A.P.U'!#REF!</definedName>
    <definedName name="TOTALITEM10.1_30">'[189]A.P.U'!#REF!</definedName>
    <definedName name="TOTALITEM10.1_31">'[189]A.P.U'!#REF!</definedName>
    <definedName name="TOTALITEM10.1_32">'[189]A.P.U'!#REF!</definedName>
    <definedName name="TOTALITEM10.1_33">'[189]A.P.U'!#REF!</definedName>
    <definedName name="TOTALITEM10.1_34">'[189]A.P.U'!#REF!</definedName>
    <definedName name="TOTALITEM10.1_35">'[189]A.P.U'!#REF!</definedName>
    <definedName name="TOTALITEM10.1_36">'[189]A.P.U'!#REF!</definedName>
    <definedName name="TOTALITEM10.1_37">'[189]A.P.U'!#REF!</definedName>
    <definedName name="TOTALITEM10.1_38">'[189]A.P.U'!#REF!</definedName>
    <definedName name="TOTALITEM10.1_39">'[189]A.P.U'!#REF!</definedName>
    <definedName name="TOTALITEM10.1_4">#N/A</definedName>
    <definedName name="TOTALITEM10.1_40">'[189]A.P.U'!#REF!</definedName>
    <definedName name="TOTALITEM10.1_41">'[189]A.P.U'!#REF!</definedName>
    <definedName name="TOTALITEM10.1_42">'[189]A.P.U'!#REF!</definedName>
    <definedName name="TOTALITEM10.1_43">'[189]A.P.U'!#REF!</definedName>
    <definedName name="TOTALITEM10.1_44">'[189]A.P.U'!#REF!</definedName>
    <definedName name="TOTALITEM10.1_45">'[189]A.P.U'!#REF!</definedName>
    <definedName name="TOTALITEM10.1_46">'[189]A.P.U'!#REF!</definedName>
    <definedName name="TOTALITEM10.1_47">'[189]A.P.U'!#REF!</definedName>
    <definedName name="TOTALITEM10.1_48">'[189]A.P.U'!#REF!</definedName>
    <definedName name="TOTALITEM10.1_49">'[189]A.P.U'!#REF!</definedName>
    <definedName name="TOTALITEM10.1_5">'[189]A.P.U'!#REF!</definedName>
    <definedName name="TOTALITEM10.1_50">'[189]A.P.U'!#REF!</definedName>
    <definedName name="TOTALITEM10.1_51">'[189]A.P.U'!#REF!</definedName>
    <definedName name="TOTALITEM10.1_52">'[189]A.P.U'!#REF!</definedName>
    <definedName name="TOTALITEM10.1_53">'[189]A.P.U'!#REF!</definedName>
    <definedName name="TOTALITEM10.1_54">'[189]A.P.U'!#REF!</definedName>
    <definedName name="TOTALITEM10.1_55">'[189]A.P.U'!#REF!</definedName>
    <definedName name="TOTALITEM10.1_56">'[189]A.P.U'!#REF!</definedName>
    <definedName name="TOTALITEM10.1_57">'[189]A.P.U'!#REF!</definedName>
    <definedName name="TOTALITEM10.1_58">'[189]A.P.U'!#REF!</definedName>
    <definedName name="TOTALITEM10.1_59">#N/A</definedName>
    <definedName name="TOTALITEM10.1_60">#N/A</definedName>
    <definedName name="TOTALITEM10.1_61">'[189]A.P.U'!#REF!</definedName>
    <definedName name="TOTALITEM10.1_62">'[189]A.P.U'!#REF!</definedName>
    <definedName name="TOTALITEM10.1_63">'[189]A.P.U'!#REF!</definedName>
    <definedName name="TOTALITEM10.1_64">'[189]A.P.U'!#REF!</definedName>
    <definedName name="TOTALITEM10.1_65">'[189]A.P.U'!#REF!</definedName>
    <definedName name="TOTALITEM10.1_66">'[189]A.P.U'!#REF!</definedName>
    <definedName name="TOTALITEM10.1_67">'[189]A.P.U'!#REF!</definedName>
    <definedName name="TOTALITEM10.1_68">'[189]A.P.U'!#REF!</definedName>
    <definedName name="TOTALITEM10.1_69">'[189]A.P.U'!#REF!</definedName>
    <definedName name="TOTALITEM10.1_70">'[189]A.P.U'!#REF!</definedName>
    <definedName name="TOTALITEM10.1_71">'[189]A.P.U'!#REF!</definedName>
    <definedName name="TOTALITEM10.1_72">'[189]A.P.U'!#REF!</definedName>
    <definedName name="TOTALITEM10.1_73">'[189]A.P.U'!#REF!</definedName>
    <definedName name="TOTALITEM10.1_74">'[189]A.P.U'!#REF!</definedName>
    <definedName name="TOTALITEM10.1_75">'[189]A.P.U'!#REF!</definedName>
    <definedName name="TOTALITEM10.1_76">'[189]A.P.U'!#REF!</definedName>
    <definedName name="TOTALITEM10.1_78">'[189]A.P.U'!#REF!</definedName>
    <definedName name="TOTALITEM10.1_79">'[189]A.P.U'!#REF!</definedName>
    <definedName name="TOTALITEM10.1_9">'[189]A.P.U'!#REF!</definedName>
    <definedName name="TOTALITEM11.1">#N/A</definedName>
    <definedName name="TOTALITEM11.1_1">#N/A</definedName>
    <definedName name="TOTALITEM11.1_10">'[189]A.P.U'!#REF!</definedName>
    <definedName name="TOTALITEM11.1_11">'[189]A.P.U'!#REF!</definedName>
    <definedName name="TOTALITEM11.1_12">'[189]A.P.U'!#REF!</definedName>
    <definedName name="TOTALITEM11.1_13">'[189]A.P.U'!#REF!</definedName>
    <definedName name="TOTALITEM11.1_14">'[189]A.P.U'!#REF!</definedName>
    <definedName name="TOTALITEM11.1_15">'[189]A.P.U'!#REF!</definedName>
    <definedName name="TOTALITEM11.1_16">'[189]A.P.U'!#REF!</definedName>
    <definedName name="TOTALITEM11.1_17">'[189]A.P.U'!#REF!</definedName>
    <definedName name="TOTALITEM11.1_18">'[189]A.P.U'!#REF!</definedName>
    <definedName name="TOTALITEM11.1_19">'[189]A.P.U'!#REF!</definedName>
    <definedName name="TOTALITEM11.1_2">#N/A</definedName>
    <definedName name="TOTALITEM11.1_20">'[189]A.P.U'!#REF!</definedName>
    <definedName name="TOTALITEM11.1_21">'[189]A.P.U'!#REF!</definedName>
    <definedName name="TOTALITEM11.1_22">'[189]A.P.U'!#REF!</definedName>
    <definedName name="TOTALITEM11.1_23">'[189]A.P.U'!#REF!</definedName>
    <definedName name="TOTALITEM11.1_24">'[189]A.P.U'!#REF!</definedName>
    <definedName name="TOTALITEM11.1_25">'[189]A.P.U'!#REF!</definedName>
    <definedName name="TOTALITEM11.1_26">'[189]A.P.U'!#REF!</definedName>
    <definedName name="TOTALITEM11.1_27">'[189]A.P.U'!#REF!</definedName>
    <definedName name="TOTALITEM11.1_28">'[189]A.P.U'!#REF!</definedName>
    <definedName name="TOTALITEM11.1_29">'[189]A.P.U'!#REF!</definedName>
    <definedName name="TOTALITEM11.1_3">'[190]A.P.U'!#REF!</definedName>
    <definedName name="TOTALITEM11.1_30">'[189]A.P.U'!#REF!</definedName>
    <definedName name="TOTALITEM11.1_31">'[189]A.P.U'!#REF!</definedName>
    <definedName name="TOTALITEM11.1_32">'[189]A.P.U'!#REF!</definedName>
    <definedName name="TOTALITEM11.1_33">'[189]A.P.U'!#REF!</definedName>
    <definedName name="TOTALITEM11.1_34">'[189]A.P.U'!#REF!</definedName>
    <definedName name="TOTALITEM11.1_35">'[189]A.P.U'!#REF!</definedName>
    <definedName name="TOTALITEM11.1_36">'[189]A.P.U'!#REF!</definedName>
    <definedName name="TOTALITEM11.1_37">'[189]A.P.U'!#REF!</definedName>
    <definedName name="TOTALITEM11.1_38">'[189]A.P.U'!#REF!</definedName>
    <definedName name="TOTALITEM11.1_39">'[189]A.P.U'!#REF!</definedName>
    <definedName name="TOTALITEM11.1_4">#N/A</definedName>
    <definedName name="TOTALITEM11.1_40">'[189]A.P.U'!#REF!</definedName>
    <definedName name="TOTALITEM11.1_41">'[189]A.P.U'!#REF!</definedName>
    <definedName name="TOTALITEM11.1_42">'[189]A.P.U'!#REF!</definedName>
    <definedName name="TOTALITEM11.1_43">'[189]A.P.U'!#REF!</definedName>
    <definedName name="TOTALITEM11.1_44">'[189]A.P.U'!#REF!</definedName>
    <definedName name="TOTALITEM11.1_45">'[189]A.P.U'!#REF!</definedName>
    <definedName name="TOTALITEM11.1_46">'[189]A.P.U'!#REF!</definedName>
    <definedName name="TOTALITEM11.1_47">'[189]A.P.U'!#REF!</definedName>
    <definedName name="TOTALITEM11.1_48">'[189]A.P.U'!#REF!</definedName>
    <definedName name="TOTALITEM11.1_49">'[189]A.P.U'!#REF!</definedName>
    <definedName name="TOTALITEM11.1_5">'[189]A.P.U'!#REF!</definedName>
    <definedName name="TOTALITEM11.1_50">'[189]A.P.U'!#REF!</definedName>
    <definedName name="TOTALITEM11.1_51">'[189]A.P.U'!#REF!</definedName>
    <definedName name="TOTALITEM11.1_52">'[189]A.P.U'!#REF!</definedName>
    <definedName name="TOTALITEM11.1_53">'[189]A.P.U'!#REF!</definedName>
    <definedName name="TOTALITEM11.1_54">'[189]A.P.U'!#REF!</definedName>
    <definedName name="TOTALITEM11.1_55">'[189]A.P.U'!#REF!</definedName>
    <definedName name="TOTALITEM11.1_56">'[189]A.P.U'!#REF!</definedName>
    <definedName name="TOTALITEM11.1_57">'[189]A.P.U'!#REF!</definedName>
    <definedName name="TOTALITEM11.1_58">'[189]A.P.U'!#REF!</definedName>
    <definedName name="TOTALITEM11.1_59">#N/A</definedName>
    <definedName name="TOTALITEM11.1_60">#N/A</definedName>
    <definedName name="TOTALITEM11.1_61">'[189]A.P.U'!#REF!</definedName>
    <definedName name="TOTALITEM11.1_62">'[189]A.P.U'!#REF!</definedName>
    <definedName name="TOTALITEM11.1_63">'[189]A.P.U'!#REF!</definedName>
    <definedName name="TOTALITEM11.1_64">'[189]A.P.U'!#REF!</definedName>
    <definedName name="TOTALITEM11.1_65">'[189]A.P.U'!#REF!</definedName>
    <definedName name="TOTALITEM11.1_66">'[189]A.P.U'!#REF!</definedName>
    <definedName name="TOTALITEM11.1_67">'[189]A.P.U'!#REF!</definedName>
    <definedName name="TOTALITEM11.1_68">'[189]A.P.U'!#REF!</definedName>
    <definedName name="TOTALITEM11.1_69">'[189]A.P.U'!#REF!</definedName>
    <definedName name="TOTALITEM11.1_70">'[189]A.P.U'!#REF!</definedName>
    <definedName name="TOTALITEM11.1_71">'[189]A.P.U'!#REF!</definedName>
    <definedName name="TOTALITEM11.1_72">'[189]A.P.U'!#REF!</definedName>
    <definedName name="TOTALITEM11.1_73">'[189]A.P.U'!#REF!</definedName>
    <definedName name="TOTALITEM11.1_74">'[189]A.P.U'!#REF!</definedName>
    <definedName name="TOTALITEM11.1_75">'[189]A.P.U'!#REF!</definedName>
    <definedName name="TOTALITEM11.1_76">'[189]A.P.U'!#REF!</definedName>
    <definedName name="TOTALITEM11.1_78">'[189]A.P.U'!#REF!</definedName>
    <definedName name="TOTALITEM11.1_79">'[189]A.P.U'!#REF!</definedName>
    <definedName name="TOTALITEM11.1_9">'[189]A.P.U'!#REF!</definedName>
    <definedName name="TOTALITEM11.2">#N/A</definedName>
    <definedName name="TOTALITEM11.2_1">#N/A</definedName>
    <definedName name="TOTALITEM11.2_10">'[189]A.P.U'!#REF!</definedName>
    <definedName name="TOTALITEM11.2_11">'[189]A.P.U'!#REF!</definedName>
    <definedName name="TOTALITEM11.2_12">'[189]A.P.U'!#REF!</definedName>
    <definedName name="TOTALITEM11.2_13">'[189]A.P.U'!#REF!</definedName>
    <definedName name="TOTALITEM11.2_14">'[189]A.P.U'!#REF!</definedName>
    <definedName name="TOTALITEM11.2_15">'[189]A.P.U'!#REF!</definedName>
    <definedName name="TOTALITEM11.2_16">'[189]A.P.U'!#REF!</definedName>
    <definedName name="TOTALITEM11.2_17">'[189]A.P.U'!#REF!</definedName>
    <definedName name="TOTALITEM11.2_18">'[189]A.P.U'!#REF!</definedName>
    <definedName name="TOTALITEM11.2_19">'[189]A.P.U'!#REF!</definedName>
    <definedName name="TOTALITEM11.2_2">#N/A</definedName>
    <definedName name="TOTALITEM11.2_20">'[189]A.P.U'!#REF!</definedName>
    <definedName name="TOTALITEM11.2_21">'[189]A.P.U'!#REF!</definedName>
    <definedName name="TOTALITEM11.2_22">'[189]A.P.U'!#REF!</definedName>
    <definedName name="TOTALITEM11.2_23">'[189]A.P.U'!#REF!</definedName>
    <definedName name="TOTALITEM11.2_24">'[189]A.P.U'!#REF!</definedName>
    <definedName name="TOTALITEM11.2_25">'[189]A.P.U'!#REF!</definedName>
    <definedName name="TOTALITEM11.2_26">'[189]A.P.U'!#REF!</definedName>
    <definedName name="TOTALITEM11.2_27">'[189]A.P.U'!#REF!</definedName>
    <definedName name="TOTALITEM11.2_28">'[189]A.P.U'!#REF!</definedName>
    <definedName name="TOTALITEM11.2_29">'[189]A.P.U'!#REF!</definedName>
    <definedName name="TOTALITEM11.2_3">'[190]A.P.U'!#REF!</definedName>
    <definedName name="TOTALITEM11.2_30">'[189]A.P.U'!#REF!</definedName>
    <definedName name="TOTALITEM11.2_31">'[189]A.P.U'!#REF!</definedName>
    <definedName name="TOTALITEM11.2_32">'[189]A.P.U'!#REF!</definedName>
    <definedName name="TOTALITEM11.2_33">'[189]A.P.U'!#REF!</definedName>
    <definedName name="TOTALITEM11.2_34">'[189]A.P.U'!#REF!</definedName>
    <definedName name="TOTALITEM11.2_35">'[189]A.P.U'!#REF!</definedName>
    <definedName name="TOTALITEM11.2_36">'[189]A.P.U'!#REF!</definedName>
    <definedName name="TOTALITEM11.2_37">'[189]A.P.U'!#REF!</definedName>
    <definedName name="TOTALITEM11.2_38">'[189]A.P.U'!#REF!</definedName>
    <definedName name="TOTALITEM11.2_39">'[189]A.P.U'!#REF!</definedName>
    <definedName name="TOTALITEM11.2_4">#N/A</definedName>
    <definedName name="TOTALITEM11.2_40">'[189]A.P.U'!#REF!</definedName>
    <definedName name="TOTALITEM11.2_41">'[189]A.P.U'!#REF!</definedName>
    <definedName name="TOTALITEM11.2_42">'[189]A.P.U'!#REF!</definedName>
    <definedName name="TOTALITEM11.2_43">'[189]A.P.U'!#REF!</definedName>
    <definedName name="TOTALITEM11.2_44">'[189]A.P.U'!#REF!</definedName>
    <definedName name="TOTALITEM11.2_45">'[189]A.P.U'!#REF!</definedName>
    <definedName name="TOTALITEM11.2_46">'[189]A.P.U'!#REF!</definedName>
    <definedName name="TOTALITEM11.2_47">'[189]A.P.U'!#REF!</definedName>
    <definedName name="TOTALITEM11.2_48">'[189]A.P.U'!#REF!</definedName>
    <definedName name="TOTALITEM11.2_49">'[189]A.P.U'!#REF!</definedName>
    <definedName name="TOTALITEM11.2_5">'[189]A.P.U'!#REF!</definedName>
    <definedName name="TOTALITEM11.2_50">'[189]A.P.U'!#REF!</definedName>
    <definedName name="TOTALITEM11.2_51">'[189]A.P.U'!#REF!</definedName>
    <definedName name="TOTALITEM11.2_52">'[189]A.P.U'!#REF!</definedName>
    <definedName name="TOTALITEM11.2_53">'[189]A.P.U'!#REF!</definedName>
    <definedName name="TOTALITEM11.2_54">'[189]A.P.U'!#REF!</definedName>
    <definedName name="TOTALITEM11.2_55">'[189]A.P.U'!#REF!</definedName>
    <definedName name="TOTALITEM11.2_56">'[189]A.P.U'!#REF!</definedName>
    <definedName name="TOTALITEM11.2_57">'[189]A.P.U'!#REF!</definedName>
    <definedName name="TOTALITEM11.2_58">'[189]A.P.U'!#REF!</definedName>
    <definedName name="TOTALITEM11.2_59">#N/A</definedName>
    <definedName name="TOTALITEM11.2_60">#N/A</definedName>
    <definedName name="TOTALITEM11.2_61">'[189]A.P.U'!#REF!</definedName>
    <definedName name="TOTALITEM11.2_62">'[189]A.P.U'!#REF!</definedName>
    <definedName name="TOTALITEM11.2_63">'[189]A.P.U'!#REF!</definedName>
    <definedName name="TOTALITEM11.2_64">'[189]A.P.U'!#REF!</definedName>
    <definedName name="TOTALITEM11.2_65">'[189]A.P.U'!#REF!</definedName>
    <definedName name="TOTALITEM11.2_66">'[189]A.P.U'!#REF!</definedName>
    <definedName name="TOTALITEM11.2_67">'[189]A.P.U'!#REF!</definedName>
    <definedName name="TOTALITEM11.2_68">'[189]A.P.U'!#REF!</definedName>
    <definedName name="TOTALITEM11.2_69">'[189]A.P.U'!#REF!</definedName>
    <definedName name="TOTALITEM11.2_70">'[189]A.P.U'!#REF!</definedName>
    <definedName name="TOTALITEM11.2_71">'[189]A.P.U'!#REF!</definedName>
    <definedName name="TOTALITEM11.2_72">'[189]A.P.U'!#REF!</definedName>
    <definedName name="TOTALITEM11.2_73">'[189]A.P.U'!#REF!</definedName>
    <definedName name="TOTALITEM11.2_74">'[189]A.P.U'!#REF!</definedName>
    <definedName name="TOTALITEM11.2_75">'[189]A.P.U'!#REF!</definedName>
    <definedName name="TOTALITEM11.2_76">'[189]A.P.U'!#REF!</definedName>
    <definedName name="TOTALITEM11.2_78">'[189]A.P.U'!#REF!</definedName>
    <definedName name="TOTALITEM11.2_79">'[189]A.P.U'!#REF!</definedName>
    <definedName name="TOTALITEM11.2_9">'[189]A.P.U'!#REF!</definedName>
    <definedName name="TOTALITEM11.3">#N/A</definedName>
    <definedName name="TOTALITEM11.3_1">#N/A</definedName>
    <definedName name="TOTALITEM11.3_10">'[189]A.P.U'!#REF!</definedName>
    <definedName name="TOTALITEM11.3_11">'[189]A.P.U'!#REF!</definedName>
    <definedName name="TOTALITEM11.3_12">'[189]A.P.U'!#REF!</definedName>
    <definedName name="TOTALITEM11.3_13">'[189]A.P.U'!#REF!</definedName>
    <definedName name="TOTALITEM11.3_14">'[189]A.P.U'!#REF!</definedName>
    <definedName name="TOTALITEM11.3_15">'[189]A.P.U'!#REF!</definedName>
    <definedName name="TOTALITEM11.3_16">'[189]A.P.U'!#REF!</definedName>
    <definedName name="TOTALITEM11.3_17">'[189]A.P.U'!#REF!</definedName>
    <definedName name="TOTALITEM11.3_18">'[189]A.P.U'!#REF!</definedName>
    <definedName name="TOTALITEM11.3_19">'[189]A.P.U'!#REF!</definedName>
    <definedName name="TOTALITEM11.3_2">#N/A</definedName>
    <definedName name="TOTALITEM11.3_20">'[189]A.P.U'!#REF!</definedName>
    <definedName name="TOTALITEM11.3_21">'[189]A.P.U'!#REF!</definedName>
    <definedName name="TOTALITEM11.3_22">'[189]A.P.U'!#REF!</definedName>
    <definedName name="TOTALITEM11.3_23">'[189]A.P.U'!#REF!</definedName>
    <definedName name="TOTALITEM11.3_24">'[189]A.P.U'!#REF!</definedName>
    <definedName name="TOTALITEM11.3_25">'[189]A.P.U'!#REF!</definedName>
    <definedName name="TOTALITEM11.3_26">'[189]A.P.U'!#REF!</definedName>
    <definedName name="TOTALITEM11.3_27">'[189]A.P.U'!#REF!</definedName>
    <definedName name="TOTALITEM11.3_28">'[189]A.P.U'!#REF!</definedName>
    <definedName name="TOTALITEM11.3_29">'[189]A.P.U'!#REF!</definedName>
    <definedName name="TOTALITEM11.3_3">'[190]A.P.U'!#REF!</definedName>
    <definedName name="TOTALITEM11.3_30">'[189]A.P.U'!#REF!</definedName>
    <definedName name="TOTALITEM11.3_31">'[189]A.P.U'!#REF!</definedName>
    <definedName name="TOTALITEM11.3_32">'[189]A.P.U'!#REF!</definedName>
    <definedName name="TOTALITEM11.3_33">'[189]A.P.U'!#REF!</definedName>
    <definedName name="TOTALITEM11.3_34">'[189]A.P.U'!#REF!</definedName>
    <definedName name="TOTALITEM11.3_35">'[189]A.P.U'!#REF!</definedName>
    <definedName name="TOTALITEM11.3_36">'[189]A.P.U'!#REF!</definedName>
    <definedName name="TOTALITEM11.3_37">'[189]A.P.U'!#REF!</definedName>
    <definedName name="TOTALITEM11.3_38">'[189]A.P.U'!#REF!</definedName>
    <definedName name="TOTALITEM11.3_39">'[189]A.P.U'!#REF!</definedName>
    <definedName name="TOTALITEM11.3_4">#N/A</definedName>
    <definedName name="TOTALITEM11.3_40">'[189]A.P.U'!#REF!</definedName>
    <definedName name="TOTALITEM11.3_41">'[189]A.P.U'!#REF!</definedName>
    <definedName name="TOTALITEM11.3_42">'[189]A.P.U'!#REF!</definedName>
    <definedName name="TOTALITEM11.3_43">'[189]A.P.U'!#REF!</definedName>
    <definedName name="TOTALITEM11.3_44">'[189]A.P.U'!#REF!</definedName>
    <definedName name="TOTALITEM11.3_45">'[189]A.P.U'!#REF!</definedName>
    <definedName name="TOTALITEM11.3_46">'[189]A.P.U'!#REF!</definedName>
    <definedName name="TOTALITEM11.3_47">'[189]A.P.U'!#REF!</definedName>
    <definedName name="TOTALITEM11.3_48">'[189]A.P.U'!#REF!</definedName>
    <definedName name="TOTALITEM11.3_49">'[189]A.P.U'!#REF!</definedName>
    <definedName name="TOTALITEM11.3_5">'[189]A.P.U'!#REF!</definedName>
    <definedName name="TOTALITEM11.3_50">'[189]A.P.U'!#REF!</definedName>
    <definedName name="TOTALITEM11.3_51">'[189]A.P.U'!#REF!</definedName>
    <definedName name="TOTALITEM11.3_52">'[189]A.P.U'!#REF!</definedName>
    <definedName name="TOTALITEM11.3_53">'[189]A.P.U'!#REF!</definedName>
    <definedName name="TOTALITEM11.3_54">'[189]A.P.U'!#REF!</definedName>
    <definedName name="TOTALITEM11.3_55">'[189]A.P.U'!#REF!</definedName>
    <definedName name="TOTALITEM11.3_56">'[189]A.P.U'!#REF!</definedName>
    <definedName name="TOTALITEM11.3_57">'[189]A.P.U'!#REF!</definedName>
    <definedName name="TOTALITEM11.3_58">'[189]A.P.U'!#REF!</definedName>
    <definedName name="TOTALITEM11.3_59">#N/A</definedName>
    <definedName name="TOTALITEM11.3_60">#N/A</definedName>
    <definedName name="TOTALITEM11.3_61">'[189]A.P.U'!#REF!</definedName>
    <definedName name="TOTALITEM11.3_62">'[189]A.P.U'!#REF!</definedName>
    <definedName name="TOTALITEM11.3_63">'[189]A.P.U'!#REF!</definedName>
    <definedName name="TOTALITEM11.3_64">'[189]A.P.U'!#REF!</definedName>
    <definedName name="TOTALITEM11.3_65">'[189]A.P.U'!#REF!</definedName>
    <definedName name="TOTALITEM11.3_66">'[189]A.P.U'!#REF!</definedName>
    <definedName name="TOTALITEM11.3_67">'[189]A.P.U'!#REF!</definedName>
    <definedName name="TOTALITEM11.3_68">'[189]A.P.U'!#REF!</definedName>
    <definedName name="TOTALITEM11.3_69">'[189]A.P.U'!#REF!</definedName>
    <definedName name="TOTALITEM11.3_70">'[189]A.P.U'!#REF!</definedName>
    <definedName name="TOTALITEM11.3_71">'[189]A.P.U'!#REF!</definedName>
    <definedName name="TOTALITEM11.3_72">'[189]A.P.U'!#REF!</definedName>
    <definedName name="TOTALITEM11.3_73">'[189]A.P.U'!#REF!</definedName>
    <definedName name="TOTALITEM11.3_74">'[189]A.P.U'!#REF!</definedName>
    <definedName name="TOTALITEM11.3_75">'[189]A.P.U'!#REF!</definedName>
    <definedName name="TOTALITEM11.3_76">'[189]A.P.U'!#REF!</definedName>
    <definedName name="TOTALITEM11.3_78">'[189]A.P.U'!#REF!</definedName>
    <definedName name="TOTALITEM11.3_79">'[189]A.P.U'!#REF!</definedName>
    <definedName name="TOTALITEM11.3_9">'[189]A.P.U'!#REF!</definedName>
    <definedName name="TOTALITEM11.4">#N/A</definedName>
    <definedName name="TOTALITEM11.4_1">#N/A</definedName>
    <definedName name="TOTALITEM11.4_10">'[189]A.P.U'!#REF!</definedName>
    <definedName name="TOTALITEM11.4_11">'[189]A.P.U'!#REF!</definedName>
    <definedName name="TOTALITEM11.4_12">'[189]A.P.U'!#REF!</definedName>
    <definedName name="TOTALITEM11.4_13">'[189]A.P.U'!#REF!</definedName>
    <definedName name="TOTALITEM11.4_14">'[189]A.P.U'!#REF!</definedName>
    <definedName name="TOTALITEM11.4_15">'[189]A.P.U'!#REF!</definedName>
    <definedName name="TOTALITEM11.4_16">'[189]A.P.U'!#REF!</definedName>
    <definedName name="TOTALITEM11.4_17">'[189]A.P.U'!#REF!</definedName>
    <definedName name="TOTALITEM11.4_18">'[189]A.P.U'!#REF!</definedName>
    <definedName name="TOTALITEM11.4_19">'[189]A.P.U'!#REF!</definedName>
    <definedName name="TOTALITEM11.4_2">#N/A</definedName>
    <definedName name="TOTALITEM11.4_20">'[189]A.P.U'!#REF!</definedName>
    <definedName name="TOTALITEM11.4_21">'[189]A.P.U'!#REF!</definedName>
    <definedName name="TOTALITEM11.4_22">'[189]A.P.U'!#REF!</definedName>
    <definedName name="TOTALITEM11.4_23">'[189]A.P.U'!#REF!</definedName>
    <definedName name="TOTALITEM11.4_24">'[189]A.P.U'!#REF!</definedName>
    <definedName name="TOTALITEM11.4_25">'[189]A.P.U'!#REF!</definedName>
    <definedName name="TOTALITEM11.4_26">'[189]A.P.U'!#REF!</definedName>
    <definedName name="TOTALITEM11.4_27">'[189]A.P.U'!#REF!</definedName>
    <definedName name="TOTALITEM11.4_28">'[189]A.P.U'!#REF!</definedName>
    <definedName name="TOTALITEM11.4_29">'[189]A.P.U'!#REF!</definedName>
    <definedName name="TOTALITEM11.4_3">'[190]A.P.U'!#REF!</definedName>
    <definedName name="TOTALITEM11.4_30">'[189]A.P.U'!#REF!</definedName>
    <definedName name="TOTALITEM11.4_31">'[189]A.P.U'!#REF!</definedName>
    <definedName name="TOTALITEM11.4_32">'[189]A.P.U'!#REF!</definedName>
    <definedName name="TOTALITEM11.4_33">'[189]A.P.U'!#REF!</definedName>
    <definedName name="TOTALITEM11.4_34">'[189]A.P.U'!#REF!</definedName>
    <definedName name="TOTALITEM11.4_35">'[189]A.P.U'!#REF!</definedName>
    <definedName name="TOTALITEM11.4_36">'[189]A.P.U'!#REF!</definedName>
    <definedName name="TOTALITEM11.4_37">'[189]A.P.U'!#REF!</definedName>
    <definedName name="TOTALITEM11.4_38">'[189]A.P.U'!#REF!</definedName>
    <definedName name="TOTALITEM11.4_39">'[189]A.P.U'!#REF!</definedName>
    <definedName name="TOTALITEM11.4_4">#N/A</definedName>
    <definedName name="TOTALITEM11.4_40">'[189]A.P.U'!#REF!</definedName>
    <definedName name="TOTALITEM11.4_41">'[189]A.P.U'!#REF!</definedName>
    <definedName name="TOTALITEM11.4_42">'[189]A.P.U'!#REF!</definedName>
    <definedName name="TOTALITEM11.4_43">'[189]A.P.U'!#REF!</definedName>
    <definedName name="TOTALITEM11.4_44">'[189]A.P.U'!#REF!</definedName>
    <definedName name="TOTALITEM11.4_45">'[189]A.P.U'!#REF!</definedName>
    <definedName name="TOTALITEM11.4_46">'[189]A.P.U'!#REF!</definedName>
    <definedName name="TOTALITEM11.4_47">'[189]A.P.U'!#REF!</definedName>
    <definedName name="TOTALITEM11.4_48">'[189]A.P.U'!#REF!</definedName>
    <definedName name="TOTALITEM11.4_49">'[189]A.P.U'!#REF!</definedName>
    <definedName name="TOTALITEM11.4_5">'[189]A.P.U'!#REF!</definedName>
    <definedName name="TOTALITEM11.4_50">'[189]A.P.U'!#REF!</definedName>
    <definedName name="TOTALITEM11.4_51">'[189]A.P.U'!#REF!</definedName>
    <definedName name="TOTALITEM11.4_52">'[189]A.P.U'!#REF!</definedName>
    <definedName name="TOTALITEM11.4_53">'[189]A.P.U'!#REF!</definedName>
    <definedName name="TOTALITEM11.4_54">'[189]A.P.U'!#REF!</definedName>
    <definedName name="TOTALITEM11.4_55">'[189]A.P.U'!#REF!</definedName>
    <definedName name="TOTALITEM11.4_56">'[189]A.P.U'!#REF!</definedName>
    <definedName name="TOTALITEM11.4_57">'[189]A.P.U'!#REF!</definedName>
    <definedName name="TOTALITEM11.4_58">'[189]A.P.U'!#REF!</definedName>
    <definedName name="TOTALITEM11.4_59">#N/A</definedName>
    <definedName name="TOTALITEM11.4_60">#N/A</definedName>
    <definedName name="TOTALITEM11.4_61">'[189]A.P.U'!#REF!</definedName>
    <definedName name="TOTALITEM11.4_62">'[189]A.P.U'!#REF!</definedName>
    <definedName name="TOTALITEM11.4_63">'[189]A.P.U'!#REF!</definedName>
    <definedName name="TOTALITEM11.4_64">'[189]A.P.U'!#REF!</definedName>
    <definedName name="TOTALITEM11.4_65">'[189]A.P.U'!#REF!</definedName>
    <definedName name="TOTALITEM11.4_66">'[189]A.P.U'!#REF!</definedName>
    <definedName name="TOTALITEM11.4_67">'[189]A.P.U'!#REF!</definedName>
    <definedName name="TOTALITEM11.4_68">'[189]A.P.U'!#REF!</definedName>
    <definedName name="TOTALITEM11.4_69">'[189]A.P.U'!#REF!</definedName>
    <definedName name="TOTALITEM11.4_70">'[189]A.P.U'!#REF!</definedName>
    <definedName name="TOTALITEM11.4_71">'[189]A.P.U'!#REF!</definedName>
    <definedName name="TOTALITEM11.4_72">'[189]A.P.U'!#REF!</definedName>
    <definedName name="TOTALITEM11.4_73">'[189]A.P.U'!#REF!</definedName>
    <definedName name="TOTALITEM11.4_74">'[189]A.P.U'!#REF!</definedName>
    <definedName name="TOTALITEM11.4_75">'[189]A.P.U'!#REF!</definedName>
    <definedName name="TOTALITEM11.4_76">'[189]A.P.U'!#REF!</definedName>
    <definedName name="TOTALITEM11.4_78">'[189]A.P.U'!#REF!</definedName>
    <definedName name="TOTALITEM11.4_79">'[189]A.P.U'!#REF!</definedName>
    <definedName name="TOTALITEM11.4_9">'[189]A.P.U'!#REF!</definedName>
    <definedName name="TOTALITEM11.5">#N/A</definedName>
    <definedName name="TOTALITEM11.5_1">#N/A</definedName>
    <definedName name="TOTALITEM11.5_10">'[189]A.P.U'!#REF!</definedName>
    <definedName name="TOTALITEM11.5_11">'[189]A.P.U'!#REF!</definedName>
    <definedName name="TOTALITEM11.5_12">'[189]A.P.U'!#REF!</definedName>
    <definedName name="TOTALITEM11.5_13">'[189]A.P.U'!#REF!</definedName>
    <definedName name="TOTALITEM11.5_14">'[189]A.P.U'!#REF!</definedName>
    <definedName name="TOTALITEM11.5_15">'[189]A.P.U'!#REF!</definedName>
    <definedName name="TOTALITEM11.5_16">'[189]A.P.U'!#REF!</definedName>
    <definedName name="TOTALITEM11.5_17">'[189]A.P.U'!#REF!</definedName>
    <definedName name="TOTALITEM11.5_18">'[189]A.P.U'!#REF!</definedName>
    <definedName name="TOTALITEM11.5_19">'[189]A.P.U'!#REF!</definedName>
    <definedName name="TOTALITEM11.5_2">#N/A</definedName>
    <definedName name="TOTALITEM11.5_20">'[189]A.P.U'!#REF!</definedName>
    <definedName name="TOTALITEM11.5_21">'[189]A.P.U'!#REF!</definedName>
    <definedName name="TOTALITEM11.5_22">'[189]A.P.U'!#REF!</definedName>
    <definedName name="TOTALITEM11.5_23">'[189]A.P.U'!#REF!</definedName>
    <definedName name="TOTALITEM11.5_24">'[189]A.P.U'!#REF!</definedName>
    <definedName name="TOTALITEM11.5_25">'[189]A.P.U'!#REF!</definedName>
    <definedName name="TOTALITEM11.5_26">'[189]A.P.U'!#REF!</definedName>
    <definedName name="TOTALITEM11.5_27">'[189]A.P.U'!#REF!</definedName>
    <definedName name="TOTALITEM11.5_28">'[189]A.P.U'!#REF!</definedName>
    <definedName name="TOTALITEM11.5_29">'[189]A.P.U'!#REF!</definedName>
    <definedName name="TOTALITEM11.5_3">'[190]A.P.U'!#REF!</definedName>
    <definedName name="TOTALITEM11.5_30">'[189]A.P.U'!#REF!</definedName>
    <definedName name="TOTALITEM11.5_31">'[189]A.P.U'!#REF!</definedName>
    <definedName name="TOTALITEM11.5_32">'[189]A.P.U'!#REF!</definedName>
    <definedName name="TOTALITEM11.5_33">'[189]A.P.U'!#REF!</definedName>
    <definedName name="TOTALITEM11.5_34">'[189]A.P.U'!#REF!</definedName>
    <definedName name="TOTALITEM11.5_35">'[189]A.P.U'!#REF!</definedName>
    <definedName name="TOTALITEM11.5_36">'[189]A.P.U'!#REF!</definedName>
    <definedName name="TOTALITEM11.5_37">'[189]A.P.U'!#REF!</definedName>
    <definedName name="TOTALITEM11.5_38">'[189]A.P.U'!#REF!</definedName>
    <definedName name="TOTALITEM11.5_39">'[189]A.P.U'!#REF!</definedName>
    <definedName name="TOTALITEM11.5_4">#N/A</definedName>
    <definedName name="TOTALITEM11.5_40">'[189]A.P.U'!#REF!</definedName>
    <definedName name="TOTALITEM11.5_41">'[189]A.P.U'!#REF!</definedName>
    <definedName name="TOTALITEM11.5_42">'[189]A.P.U'!#REF!</definedName>
    <definedName name="TOTALITEM11.5_43">'[189]A.P.U'!#REF!</definedName>
    <definedName name="TOTALITEM11.5_44">'[189]A.P.U'!#REF!</definedName>
    <definedName name="TOTALITEM11.5_45">'[189]A.P.U'!#REF!</definedName>
    <definedName name="TOTALITEM11.5_46">'[189]A.P.U'!#REF!</definedName>
    <definedName name="TOTALITEM11.5_47">'[189]A.P.U'!#REF!</definedName>
    <definedName name="TOTALITEM11.5_48">'[189]A.P.U'!#REF!</definedName>
    <definedName name="TOTALITEM11.5_49">'[189]A.P.U'!#REF!</definedName>
    <definedName name="TOTALITEM11.5_5">'[189]A.P.U'!#REF!</definedName>
    <definedName name="TOTALITEM11.5_50">'[189]A.P.U'!#REF!</definedName>
    <definedName name="TOTALITEM11.5_51">'[189]A.P.U'!#REF!</definedName>
    <definedName name="TOTALITEM11.5_52">'[189]A.P.U'!#REF!</definedName>
    <definedName name="TOTALITEM11.5_53">'[189]A.P.U'!#REF!</definedName>
    <definedName name="TOTALITEM11.5_54">'[189]A.P.U'!#REF!</definedName>
    <definedName name="TOTALITEM11.5_55">'[189]A.P.U'!#REF!</definedName>
    <definedName name="TOTALITEM11.5_56">'[189]A.P.U'!#REF!</definedName>
    <definedName name="TOTALITEM11.5_57">'[189]A.P.U'!#REF!</definedName>
    <definedName name="TOTALITEM11.5_58">'[189]A.P.U'!#REF!</definedName>
    <definedName name="TOTALITEM11.5_59">#N/A</definedName>
    <definedName name="TOTALITEM11.5_60">#N/A</definedName>
    <definedName name="TOTALITEM11.5_61">'[189]A.P.U'!#REF!</definedName>
    <definedName name="TOTALITEM11.5_62">'[189]A.P.U'!#REF!</definedName>
    <definedName name="TOTALITEM11.5_63">'[189]A.P.U'!#REF!</definedName>
    <definedName name="TOTALITEM11.5_64">'[189]A.P.U'!#REF!</definedName>
    <definedName name="TOTALITEM11.5_65">'[189]A.P.U'!#REF!</definedName>
    <definedName name="TOTALITEM11.5_66">'[189]A.P.U'!#REF!</definedName>
    <definedName name="TOTALITEM11.5_67">'[189]A.P.U'!#REF!</definedName>
    <definedName name="TOTALITEM11.5_68">'[189]A.P.U'!#REF!</definedName>
    <definedName name="TOTALITEM11.5_69">'[189]A.P.U'!#REF!</definedName>
    <definedName name="TOTALITEM11.5_70">'[189]A.P.U'!#REF!</definedName>
    <definedName name="TOTALITEM11.5_71">'[189]A.P.U'!#REF!</definedName>
    <definedName name="TOTALITEM11.5_72">'[189]A.P.U'!#REF!</definedName>
    <definedName name="TOTALITEM11.5_73">'[189]A.P.U'!#REF!</definedName>
    <definedName name="TOTALITEM11.5_74">'[189]A.P.U'!#REF!</definedName>
    <definedName name="TOTALITEM11.5_75">'[189]A.P.U'!#REF!</definedName>
    <definedName name="TOTALITEM11.5_76">'[189]A.P.U'!#REF!</definedName>
    <definedName name="TOTALITEM11.5_78">'[189]A.P.U'!#REF!</definedName>
    <definedName name="TOTALITEM11.5_79">'[189]A.P.U'!#REF!</definedName>
    <definedName name="TOTALITEM11.5_9">'[189]A.P.U'!#REF!</definedName>
    <definedName name="TOTALITEM11.6">#N/A</definedName>
    <definedName name="TOTALITEM11.6_1">#N/A</definedName>
    <definedName name="TOTALITEM11.6_10">'[189]A.P.U'!#REF!</definedName>
    <definedName name="TOTALITEM11.6_11">'[189]A.P.U'!#REF!</definedName>
    <definedName name="TOTALITEM11.6_12">'[189]A.P.U'!#REF!</definedName>
    <definedName name="TOTALITEM11.6_13">'[189]A.P.U'!#REF!</definedName>
    <definedName name="TOTALITEM11.6_14">'[189]A.P.U'!#REF!</definedName>
    <definedName name="TOTALITEM11.6_15">'[189]A.P.U'!#REF!</definedName>
    <definedName name="TOTALITEM11.6_16">'[189]A.P.U'!#REF!</definedName>
    <definedName name="TOTALITEM11.6_17">'[189]A.P.U'!#REF!</definedName>
    <definedName name="TOTALITEM11.6_18">'[189]A.P.U'!#REF!</definedName>
    <definedName name="TOTALITEM11.6_19">'[189]A.P.U'!#REF!</definedName>
    <definedName name="TOTALITEM11.6_2">#N/A</definedName>
    <definedName name="TOTALITEM11.6_20">'[189]A.P.U'!#REF!</definedName>
    <definedName name="TOTALITEM11.6_21">'[189]A.P.U'!#REF!</definedName>
    <definedName name="TOTALITEM11.6_22">'[189]A.P.U'!#REF!</definedName>
    <definedName name="TOTALITEM11.6_23">'[189]A.P.U'!#REF!</definedName>
    <definedName name="TOTALITEM11.6_24">'[189]A.P.U'!#REF!</definedName>
    <definedName name="TOTALITEM11.6_25">'[189]A.P.U'!#REF!</definedName>
    <definedName name="TOTALITEM11.6_26">'[189]A.P.U'!#REF!</definedName>
    <definedName name="TOTALITEM11.6_27">'[189]A.P.U'!#REF!</definedName>
    <definedName name="TOTALITEM11.6_28">'[189]A.P.U'!#REF!</definedName>
    <definedName name="TOTALITEM11.6_29">'[189]A.P.U'!#REF!</definedName>
    <definedName name="TOTALITEM11.6_3">'[190]A.P.U'!#REF!</definedName>
    <definedName name="TOTALITEM11.6_30">'[189]A.P.U'!#REF!</definedName>
    <definedName name="TOTALITEM11.6_31">'[189]A.P.U'!#REF!</definedName>
    <definedName name="TOTALITEM11.6_32">'[189]A.P.U'!#REF!</definedName>
    <definedName name="TOTALITEM11.6_33">'[189]A.P.U'!#REF!</definedName>
    <definedName name="TOTALITEM11.6_34">'[189]A.P.U'!#REF!</definedName>
    <definedName name="TOTALITEM11.6_35">'[189]A.P.U'!#REF!</definedName>
    <definedName name="TOTALITEM11.6_36">'[189]A.P.U'!#REF!</definedName>
    <definedName name="TOTALITEM11.6_37">'[189]A.P.U'!#REF!</definedName>
    <definedName name="TOTALITEM11.6_38">'[189]A.P.U'!#REF!</definedName>
    <definedName name="TOTALITEM11.6_39">'[189]A.P.U'!#REF!</definedName>
    <definedName name="TOTALITEM11.6_4">#N/A</definedName>
    <definedName name="TOTALITEM11.6_40">'[189]A.P.U'!#REF!</definedName>
    <definedName name="TOTALITEM11.6_41">'[189]A.P.U'!#REF!</definedName>
    <definedName name="TOTALITEM11.6_42">'[189]A.P.U'!#REF!</definedName>
    <definedName name="TOTALITEM11.6_43">'[189]A.P.U'!#REF!</definedName>
    <definedName name="TOTALITEM11.6_44">'[189]A.P.U'!#REF!</definedName>
    <definedName name="TOTALITEM11.6_45">'[189]A.P.U'!#REF!</definedName>
    <definedName name="TOTALITEM11.6_46">'[189]A.P.U'!#REF!</definedName>
    <definedName name="TOTALITEM11.6_47">'[189]A.P.U'!#REF!</definedName>
    <definedName name="TOTALITEM11.6_48">'[189]A.P.U'!#REF!</definedName>
    <definedName name="TOTALITEM11.6_49">'[189]A.P.U'!#REF!</definedName>
    <definedName name="TOTALITEM11.6_5">'[189]A.P.U'!#REF!</definedName>
    <definedName name="TOTALITEM11.6_50">'[189]A.P.U'!#REF!</definedName>
    <definedName name="TOTALITEM11.6_51">'[189]A.P.U'!#REF!</definedName>
    <definedName name="TOTALITEM11.6_52">'[189]A.P.U'!#REF!</definedName>
    <definedName name="TOTALITEM11.6_53">'[189]A.P.U'!#REF!</definedName>
    <definedName name="TOTALITEM11.6_54">'[189]A.P.U'!#REF!</definedName>
    <definedName name="TOTALITEM11.6_55">'[189]A.P.U'!#REF!</definedName>
    <definedName name="TOTALITEM11.6_56">'[189]A.P.U'!#REF!</definedName>
    <definedName name="TOTALITEM11.6_57">'[189]A.P.U'!#REF!</definedName>
    <definedName name="TOTALITEM11.6_58">'[189]A.P.U'!#REF!</definedName>
    <definedName name="TOTALITEM11.6_59">#N/A</definedName>
    <definedName name="TOTALITEM11.6_60">#N/A</definedName>
    <definedName name="TOTALITEM11.6_61">'[189]A.P.U'!#REF!</definedName>
    <definedName name="TOTALITEM11.6_62">'[189]A.P.U'!#REF!</definedName>
    <definedName name="TOTALITEM11.6_63">'[189]A.P.U'!#REF!</definedName>
    <definedName name="TOTALITEM11.6_64">'[189]A.P.U'!#REF!</definedName>
    <definedName name="TOTALITEM11.6_65">'[189]A.P.U'!#REF!</definedName>
    <definedName name="TOTALITEM11.6_66">'[189]A.P.U'!#REF!</definedName>
    <definedName name="TOTALITEM11.6_67">'[189]A.P.U'!#REF!</definedName>
    <definedName name="TOTALITEM11.6_68">'[189]A.P.U'!#REF!</definedName>
    <definedName name="TOTALITEM11.6_69">'[189]A.P.U'!#REF!</definedName>
    <definedName name="TOTALITEM11.6_70">'[189]A.P.U'!#REF!</definedName>
    <definedName name="TOTALITEM11.6_71">'[189]A.P.U'!#REF!</definedName>
    <definedName name="TOTALITEM11.6_72">'[189]A.P.U'!#REF!</definedName>
    <definedName name="TOTALITEM11.6_73">'[189]A.P.U'!#REF!</definedName>
    <definedName name="TOTALITEM11.6_74">'[189]A.P.U'!#REF!</definedName>
    <definedName name="TOTALITEM11.6_75">'[189]A.P.U'!#REF!</definedName>
    <definedName name="TOTALITEM11.6_76">'[189]A.P.U'!#REF!</definedName>
    <definedName name="TOTALITEM11.6_78">'[189]A.P.U'!#REF!</definedName>
    <definedName name="TOTALITEM11.6_79">'[189]A.P.U'!#REF!</definedName>
    <definedName name="TOTALITEM11.6_9">'[189]A.P.U'!#REF!</definedName>
    <definedName name="TOTALITEM12.1">#N/A</definedName>
    <definedName name="TOTALITEM12.1_1">#N/A</definedName>
    <definedName name="TOTALITEM12.1_10">'[189]A.P.U'!#REF!</definedName>
    <definedName name="TOTALITEM12.1_11">'[189]A.P.U'!#REF!</definedName>
    <definedName name="TOTALITEM12.1_12">'[189]A.P.U'!#REF!</definedName>
    <definedName name="TOTALITEM12.1_13">'[189]A.P.U'!#REF!</definedName>
    <definedName name="TOTALITEM12.1_14">'[189]A.P.U'!#REF!</definedName>
    <definedName name="TOTALITEM12.1_15">'[189]A.P.U'!#REF!</definedName>
    <definedName name="TOTALITEM12.1_16">'[189]A.P.U'!#REF!</definedName>
    <definedName name="TOTALITEM12.1_17">'[189]A.P.U'!#REF!</definedName>
    <definedName name="TOTALITEM12.1_18">'[189]A.P.U'!#REF!</definedName>
    <definedName name="TOTALITEM12.1_19">'[189]A.P.U'!#REF!</definedName>
    <definedName name="TOTALITEM12.1_2">#N/A</definedName>
    <definedName name="TOTALITEM12.1_20">'[189]A.P.U'!#REF!</definedName>
    <definedName name="TOTALITEM12.1_21">'[189]A.P.U'!#REF!</definedName>
    <definedName name="TOTALITEM12.1_22">'[189]A.P.U'!#REF!</definedName>
    <definedName name="TOTALITEM12.1_23">'[189]A.P.U'!#REF!</definedName>
    <definedName name="TOTALITEM12.1_24">'[189]A.P.U'!#REF!</definedName>
    <definedName name="TOTALITEM12.1_25">'[189]A.P.U'!#REF!</definedName>
    <definedName name="TOTALITEM12.1_26">'[189]A.P.U'!#REF!</definedName>
    <definedName name="TOTALITEM12.1_27">'[189]A.P.U'!#REF!</definedName>
    <definedName name="TOTALITEM12.1_28">'[189]A.P.U'!#REF!</definedName>
    <definedName name="TOTALITEM12.1_29">'[189]A.P.U'!#REF!</definedName>
    <definedName name="TOTALITEM12.1_3">'[190]A.P.U'!#REF!</definedName>
    <definedName name="TOTALITEM12.1_30">'[189]A.P.U'!#REF!</definedName>
    <definedName name="TOTALITEM12.1_31">'[189]A.P.U'!#REF!</definedName>
    <definedName name="TOTALITEM12.1_32">'[189]A.P.U'!#REF!</definedName>
    <definedName name="TOTALITEM12.1_33">'[189]A.P.U'!#REF!</definedName>
    <definedName name="TOTALITEM12.1_34">'[189]A.P.U'!#REF!</definedName>
    <definedName name="TOTALITEM12.1_35">'[189]A.P.U'!#REF!</definedName>
    <definedName name="TOTALITEM12.1_36">'[189]A.P.U'!#REF!</definedName>
    <definedName name="TOTALITEM12.1_37">'[189]A.P.U'!#REF!</definedName>
    <definedName name="TOTALITEM12.1_38">'[189]A.P.U'!#REF!</definedName>
    <definedName name="TOTALITEM12.1_39">'[189]A.P.U'!#REF!</definedName>
    <definedName name="TOTALITEM12.1_4">#N/A</definedName>
    <definedName name="TOTALITEM12.1_40">'[189]A.P.U'!#REF!</definedName>
    <definedName name="TOTALITEM12.1_41">'[189]A.P.U'!#REF!</definedName>
    <definedName name="TOTALITEM12.1_42">'[189]A.P.U'!#REF!</definedName>
    <definedName name="TOTALITEM12.1_43">'[189]A.P.U'!#REF!</definedName>
    <definedName name="TOTALITEM12.1_44">'[189]A.P.U'!#REF!</definedName>
    <definedName name="TOTALITEM12.1_45">'[189]A.P.U'!#REF!</definedName>
    <definedName name="TOTALITEM12.1_46">'[189]A.P.U'!#REF!</definedName>
    <definedName name="TOTALITEM12.1_47">'[189]A.P.U'!#REF!</definedName>
    <definedName name="TOTALITEM12.1_48">'[189]A.P.U'!#REF!</definedName>
    <definedName name="TOTALITEM12.1_49">'[189]A.P.U'!#REF!</definedName>
    <definedName name="TOTALITEM12.1_5">'[189]A.P.U'!#REF!</definedName>
    <definedName name="TOTALITEM12.1_50">'[189]A.P.U'!#REF!</definedName>
    <definedName name="TOTALITEM12.1_51">'[189]A.P.U'!#REF!</definedName>
    <definedName name="TOTALITEM12.1_52">'[189]A.P.U'!#REF!</definedName>
    <definedName name="TOTALITEM12.1_53">'[189]A.P.U'!#REF!</definedName>
    <definedName name="TOTALITEM12.1_54">'[189]A.P.U'!#REF!</definedName>
    <definedName name="TOTALITEM12.1_55">'[189]A.P.U'!#REF!</definedName>
    <definedName name="TOTALITEM12.1_56">'[189]A.P.U'!#REF!</definedName>
    <definedName name="TOTALITEM12.1_57">'[189]A.P.U'!#REF!</definedName>
    <definedName name="TOTALITEM12.1_58">'[189]A.P.U'!#REF!</definedName>
    <definedName name="TOTALITEM12.1_59">#N/A</definedName>
    <definedName name="TOTALITEM12.1_60">#N/A</definedName>
    <definedName name="TOTALITEM12.1_61">'[189]A.P.U'!#REF!</definedName>
    <definedName name="TOTALITEM12.1_62">'[189]A.P.U'!#REF!</definedName>
    <definedName name="TOTALITEM12.1_63">'[189]A.P.U'!#REF!</definedName>
    <definedName name="TOTALITEM12.1_64">'[189]A.P.U'!#REF!</definedName>
    <definedName name="TOTALITEM12.1_65">'[189]A.P.U'!#REF!</definedName>
    <definedName name="TOTALITEM12.1_66">'[189]A.P.U'!#REF!</definedName>
    <definedName name="TOTALITEM12.1_67">'[189]A.P.U'!#REF!</definedName>
    <definedName name="TOTALITEM12.1_68">'[189]A.P.U'!#REF!</definedName>
    <definedName name="TOTALITEM12.1_69">'[189]A.P.U'!#REF!</definedName>
    <definedName name="TOTALITEM12.1_70">'[189]A.P.U'!#REF!</definedName>
    <definedName name="TOTALITEM12.1_71">'[189]A.P.U'!#REF!</definedName>
    <definedName name="TOTALITEM12.1_72">'[189]A.P.U'!#REF!</definedName>
    <definedName name="TOTALITEM12.1_73">'[189]A.P.U'!#REF!</definedName>
    <definedName name="TOTALITEM12.1_74">'[189]A.P.U'!#REF!</definedName>
    <definedName name="TOTALITEM12.1_75">'[189]A.P.U'!#REF!</definedName>
    <definedName name="TOTALITEM12.1_76">'[189]A.P.U'!#REF!</definedName>
    <definedName name="TOTALITEM12.1_78">'[189]A.P.U'!#REF!</definedName>
    <definedName name="TOTALITEM12.1_79">'[189]A.P.U'!#REF!</definedName>
    <definedName name="TOTALITEM12.1_9">'[189]A.P.U'!#REF!</definedName>
    <definedName name="TOTALITEM12.10">#N/A</definedName>
    <definedName name="TOTALITEM12.10_1">#N/A</definedName>
    <definedName name="TOTALITEM12.10_10">'[189]A.P.U'!#REF!</definedName>
    <definedName name="TOTALITEM12.10_11">'[189]A.P.U'!#REF!</definedName>
    <definedName name="TOTALITEM12.10_12">'[189]A.P.U'!#REF!</definedName>
    <definedName name="TOTALITEM12.10_13">'[189]A.P.U'!#REF!</definedName>
    <definedName name="TOTALITEM12.10_14">'[189]A.P.U'!#REF!</definedName>
    <definedName name="TOTALITEM12.10_15">'[189]A.P.U'!#REF!</definedName>
    <definedName name="TOTALITEM12.10_16">'[189]A.P.U'!#REF!</definedName>
    <definedName name="TOTALITEM12.10_17">'[189]A.P.U'!#REF!</definedName>
    <definedName name="TOTALITEM12.10_18">'[189]A.P.U'!#REF!</definedName>
    <definedName name="TOTALITEM12.10_19">'[189]A.P.U'!#REF!</definedName>
    <definedName name="TOTALITEM12.10_2">#N/A</definedName>
    <definedName name="TOTALITEM12.10_20">'[189]A.P.U'!#REF!</definedName>
    <definedName name="TOTALITEM12.10_21">'[189]A.P.U'!#REF!</definedName>
    <definedName name="TOTALITEM12.10_22">'[189]A.P.U'!#REF!</definedName>
    <definedName name="TOTALITEM12.10_23">'[189]A.P.U'!#REF!</definedName>
    <definedName name="TOTALITEM12.10_24">'[189]A.P.U'!#REF!</definedName>
    <definedName name="TOTALITEM12.10_25">'[189]A.P.U'!#REF!</definedName>
    <definedName name="TOTALITEM12.10_26">'[189]A.P.U'!#REF!</definedName>
    <definedName name="TOTALITEM12.10_27">'[189]A.P.U'!#REF!</definedName>
    <definedName name="TOTALITEM12.10_28">'[189]A.P.U'!#REF!</definedName>
    <definedName name="TOTALITEM12.10_29">'[189]A.P.U'!#REF!</definedName>
    <definedName name="TOTALITEM12.10_3">'[190]A.P.U'!#REF!</definedName>
    <definedName name="TOTALITEM12.10_30">'[189]A.P.U'!#REF!</definedName>
    <definedName name="TOTALITEM12.10_31">'[189]A.P.U'!#REF!</definedName>
    <definedName name="TOTALITEM12.10_32">'[189]A.P.U'!#REF!</definedName>
    <definedName name="TOTALITEM12.10_33">'[189]A.P.U'!#REF!</definedName>
    <definedName name="TOTALITEM12.10_34">'[189]A.P.U'!#REF!</definedName>
    <definedName name="TOTALITEM12.10_35">'[189]A.P.U'!#REF!</definedName>
    <definedName name="TOTALITEM12.10_36">'[189]A.P.U'!#REF!</definedName>
    <definedName name="TOTALITEM12.10_37">'[189]A.P.U'!#REF!</definedName>
    <definedName name="TOTALITEM12.10_38">'[189]A.P.U'!#REF!</definedName>
    <definedName name="TOTALITEM12.10_39">'[189]A.P.U'!#REF!</definedName>
    <definedName name="TOTALITEM12.10_4">#N/A</definedName>
    <definedName name="TOTALITEM12.10_40">'[189]A.P.U'!#REF!</definedName>
    <definedName name="TOTALITEM12.10_41">'[189]A.P.U'!#REF!</definedName>
    <definedName name="TOTALITEM12.10_42">'[189]A.P.U'!#REF!</definedName>
    <definedName name="TOTALITEM12.10_43">'[189]A.P.U'!#REF!</definedName>
    <definedName name="TOTALITEM12.10_44">'[189]A.P.U'!#REF!</definedName>
    <definedName name="TOTALITEM12.10_45">'[189]A.P.U'!#REF!</definedName>
    <definedName name="TOTALITEM12.10_46">'[189]A.P.U'!#REF!</definedName>
    <definedName name="TOTALITEM12.10_47">'[189]A.P.U'!#REF!</definedName>
    <definedName name="TOTALITEM12.10_48">'[189]A.P.U'!#REF!</definedName>
    <definedName name="TOTALITEM12.10_49">'[189]A.P.U'!#REF!</definedName>
    <definedName name="TOTALITEM12.10_5">'[189]A.P.U'!#REF!</definedName>
    <definedName name="TOTALITEM12.10_50">'[189]A.P.U'!#REF!</definedName>
    <definedName name="TOTALITEM12.10_51">'[189]A.P.U'!#REF!</definedName>
    <definedName name="TOTALITEM12.10_52">'[189]A.P.U'!#REF!</definedName>
    <definedName name="TOTALITEM12.10_53">'[189]A.P.U'!#REF!</definedName>
    <definedName name="TOTALITEM12.10_54">'[189]A.P.U'!#REF!</definedName>
    <definedName name="TOTALITEM12.10_55">'[189]A.P.U'!#REF!</definedName>
    <definedName name="TOTALITEM12.10_56">'[189]A.P.U'!#REF!</definedName>
    <definedName name="TOTALITEM12.10_57">'[189]A.P.U'!#REF!</definedName>
    <definedName name="TOTALITEM12.10_58">'[189]A.P.U'!#REF!</definedName>
    <definedName name="TOTALITEM12.10_59">#N/A</definedName>
    <definedName name="TOTALITEM12.10_60">#N/A</definedName>
    <definedName name="TOTALITEM12.10_61">'[189]A.P.U'!#REF!</definedName>
    <definedName name="TOTALITEM12.10_62">'[189]A.P.U'!#REF!</definedName>
    <definedName name="TOTALITEM12.10_63">'[189]A.P.U'!#REF!</definedName>
    <definedName name="TOTALITEM12.10_64">'[189]A.P.U'!#REF!</definedName>
    <definedName name="TOTALITEM12.10_65">'[189]A.P.U'!#REF!</definedName>
    <definedName name="TOTALITEM12.10_66">'[189]A.P.U'!#REF!</definedName>
    <definedName name="TOTALITEM12.10_67">'[189]A.P.U'!#REF!</definedName>
    <definedName name="TOTALITEM12.10_68">'[189]A.P.U'!#REF!</definedName>
    <definedName name="TOTALITEM12.10_69">'[189]A.P.U'!#REF!</definedName>
    <definedName name="TOTALITEM12.10_70">'[189]A.P.U'!#REF!</definedName>
    <definedName name="TOTALITEM12.10_71">'[189]A.P.U'!#REF!</definedName>
    <definedName name="TOTALITEM12.10_72">'[189]A.P.U'!#REF!</definedName>
    <definedName name="TOTALITEM12.10_73">'[189]A.P.U'!#REF!</definedName>
    <definedName name="TOTALITEM12.10_74">'[189]A.P.U'!#REF!</definedName>
    <definedName name="TOTALITEM12.10_75">'[189]A.P.U'!#REF!</definedName>
    <definedName name="TOTALITEM12.10_76">'[189]A.P.U'!#REF!</definedName>
    <definedName name="TOTALITEM12.10_78">'[189]A.P.U'!#REF!</definedName>
    <definedName name="TOTALITEM12.10_79">'[189]A.P.U'!#REF!</definedName>
    <definedName name="TOTALITEM12.10_9">'[189]A.P.U'!#REF!</definedName>
    <definedName name="TOTALITEM12.2">#N/A</definedName>
    <definedName name="TOTALITEM12.2_1">#N/A</definedName>
    <definedName name="TOTALITEM12.2_10">'[189]A.P.U'!#REF!</definedName>
    <definedName name="TOTALITEM12.2_11">'[189]A.P.U'!#REF!</definedName>
    <definedName name="TOTALITEM12.2_12">'[189]A.P.U'!#REF!</definedName>
    <definedName name="TOTALITEM12.2_13">'[189]A.P.U'!#REF!</definedName>
    <definedName name="TOTALITEM12.2_14">'[189]A.P.U'!#REF!</definedName>
    <definedName name="TOTALITEM12.2_15">'[189]A.P.U'!#REF!</definedName>
    <definedName name="TOTALITEM12.2_16">'[189]A.P.U'!#REF!</definedName>
    <definedName name="TOTALITEM12.2_17">'[189]A.P.U'!#REF!</definedName>
    <definedName name="TOTALITEM12.2_18">'[189]A.P.U'!#REF!</definedName>
    <definedName name="TOTALITEM12.2_19">'[189]A.P.U'!#REF!</definedName>
    <definedName name="TOTALITEM12.2_2">#N/A</definedName>
    <definedName name="TOTALITEM12.2_20">'[189]A.P.U'!#REF!</definedName>
    <definedName name="TOTALITEM12.2_21">'[189]A.P.U'!#REF!</definedName>
    <definedName name="TOTALITEM12.2_22">'[189]A.P.U'!#REF!</definedName>
    <definedName name="TOTALITEM12.2_23">'[189]A.P.U'!#REF!</definedName>
    <definedName name="TOTALITEM12.2_24">'[189]A.P.U'!#REF!</definedName>
    <definedName name="TOTALITEM12.2_25">'[189]A.P.U'!#REF!</definedName>
    <definedName name="TOTALITEM12.2_26">'[189]A.P.U'!#REF!</definedName>
    <definedName name="TOTALITEM12.2_27">'[189]A.P.U'!#REF!</definedName>
    <definedName name="TOTALITEM12.2_28">'[189]A.P.U'!#REF!</definedName>
    <definedName name="TOTALITEM12.2_29">'[189]A.P.U'!#REF!</definedName>
    <definedName name="TOTALITEM12.2_3">'[190]A.P.U'!#REF!</definedName>
    <definedName name="TOTALITEM12.2_30">'[189]A.P.U'!#REF!</definedName>
    <definedName name="TOTALITEM12.2_31">'[189]A.P.U'!#REF!</definedName>
    <definedName name="TOTALITEM12.2_32">'[189]A.P.U'!#REF!</definedName>
    <definedName name="TOTALITEM12.2_33">'[189]A.P.U'!#REF!</definedName>
    <definedName name="TOTALITEM12.2_34">'[189]A.P.U'!#REF!</definedName>
    <definedName name="TOTALITEM12.2_35">'[189]A.P.U'!#REF!</definedName>
    <definedName name="TOTALITEM12.2_36">'[189]A.P.U'!#REF!</definedName>
    <definedName name="TOTALITEM12.2_37">'[189]A.P.U'!#REF!</definedName>
    <definedName name="TOTALITEM12.2_38">'[189]A.P.U'!#REF!</definedName>
    <definedName name="TOTALITEM12.2_39">'[189]A.P.U'!#REF!</definedName>
    <definedName name="TOTALITEM12.2_4">#N/A</definedName>
    <definedName name="TOTALITEM12.2_40">'[189]A.P.U'!#REF!</definedName>
    <definedName name="TOTALITEM12.2_41">'[189]A.P.U'!#REF!</definedName>
    <definedName name="TOTALITEM12.2_42">'[189]A.P.U'!#REF!</definedName>
    <definedName name="TOTALITEM12.2_43">'[189]A.P.U'!#REF!</definedName>
    <definedName name="TOTALITEM12.2_44">'[189]A.P.U'!#REF!</definedName>
    <definedName name="TOTALITEM12.2_45">'[189]A.P.U'!#REF!</definedName>
    <definedName name="TOTALITEM12.2_46">'[189]A.P.U'!#REF!</definedName>
    <definedName name="TOTALITEM12.2_47">'[189]A.P.U'!#REF!</definedName>
    <definedName name="TOTALITEM12.2_48">'[189]A.P.U'!#REF!</definedName>
    <definedName name="TOTALITEM12.2_49">'[189]A.P.U'!#REF!</definedName>
    <definedName name="TOTALITEM12.2_5">'[189]A.P.U'!#REF!</definedName>
    <definedName name="TOTALITEM12.2_50">'[189]A.P.U'!#REF!</definedName>
    <definedName name="TOTALITEM12.2_51">'[189]A.P.U'!#REF!</definedName>
    <definedName name="TOTALITEM12.2_52">'[189]A.P.U'!#REF!</definedName>
    <definedName name="TOTALITEM12.2_53">'[189]A.P.U'!#REF!</definedName>
    <definedName name="TOTALITEM12.2_54">'[189]A.P.U'!#REF!</definedName>
    <definedName name="TOTALITEM12.2_55">'[189]A.P.U'!#REF!</definedName>
    <definedName name="TOTALITEM12.2_56">'[189]A.P.U'!#REF!</definedName>
    <definedName name="TOTALITEM12.2_57">'[189]A.P.U'!#REF!</definedName>
    <definedName name="TOTALITEM12.2_58">'[189]A.P.U'!#REF!</definedName>
    <definedName name="TOTALITEM12.2_59">#N/A</definedName>
    <definedName name="TOTALITEM12.2_60">#N/A</definedName>
    <definedName name="TOTALITEM12.2_61">'[189]A.P.U'!#REF!</definedName>
    <definedName name="TOTALITEM12.2_62">'[189]A.P.U'!#REF!</definedName>
    <definedName name="TOTALITEM12.2_63">'[189]A.P.U'!#REF!</definedName>
    <definedName name="TOTALITEM12.2_64">'[189]A.P.U'!#REF!</definedName>
    <definedName name="TOTALITEM12.2_65">'[189]A.P.U'!#REF!</definedName>
    <definedName name="TOTALITEM12.2_66">'[189]A.P.U'!#REF!</definedName>
    <definedName name="TOTALITEM12.2_67">'[189]A.P.U'!#REF!</definedName>
    <definedName name="TOTALITEM12.2_68">'[189]A.P.U'!#REF!</definedName>
    <definedName name="TOTALITEM12.2_69">'[189]A.P.U'!#REF!</definedName>
    <definedName name="TOTALITEM12.2_70">'[189]A.P.U'!#REF!</definedName>
    <definedName name="TOTALITEM12.2_71">'[189]A.P.U'!#REF!</definedName>
    <definedName name="TOTALITEM12.2_72">'[189]A.P.U'!#REF!</definedName>
    <definedName name="TOTALITEM12.2_73">'[189]A.P.U'!#REF!</definedName>
    <definedName name="TOTALITEM12.2_74">'[189]A.P.U'!#REF!</definedName>
    <definedName name="TOTALITEM12.2_75">'[189]A.P.U'!#REF!</definedName>
    <definedName name="TOTALITEM12.2_76">'[189]A.P.U'!#REF!</definedName>
    <definedName name="TOTALITEM12.2_78">'[189]A.P.U'!#REF!</definedName>
    <definedName name="TOTALITEM12.2_79">'[189]A.P.U'!#REF!</definedName>
    <definedName name="TOTALITEM12.2_9">'[189]A.P.U'!#REF!</definedName>
    <definedName name="TOTALITEM12.3">#N/A</definedName>
    <definedName name="TOTALITEM12.3_1">#N/A</definedName>
    <definedName name="TOTALITEM12.3_10">'[189]A.P.U'!#REF!</definedName>
    <definedName name="TOTALITEM12.3_11">'[189]A.P.U'!#REF!</definedName>
    <definedName name="TOTALITEM12.3_12">'[189]A.P.U'!#REF!</definedName>
    <definedName name="TOTALITEM12.3_13">'[189]A.P.U'!#REF!</definedName>
    <definedName name="TOTALITEM12.3_14">'[189]A.P.U'!#REF!</definedName>
    <definedName name="TOTALITEM12.3_15">'[189]A.P.U'!#REF!</definedName>
    <definedName name="TOTALITEM12.3_16">'[189]A.P.U'!#REF!</definedName>
    <definedName name="TOTALITEM12.3_17">'[189]A.P.U'!#REF!</definedName>
    <definedName name="TOTALITEM12.3_18">'[189]A.P.U'!#REF!</definedName>
    <definedName name="TOTALITEM12.3_19">'[189]A.P.U'!#REF!</definedName>
    <definedName name="TOTALITEM12.3_2">#N/A</definedName>
    <definedName name="TOTALITEM12.3_20">'[189]A.P.U'!#REF!</definedName>
    <definedName name="TOTALITEM12.3_21">'[189]A.P.U'!#REF!</definedName>
    <definedName name="TOTALITEM12.3_22">'[189]A.P.U'!#REF!</definedName>
    <definedName name="TOTALITEM12.3_23">'[189]A.P.U'!#REF!</definedName>
    <definedName name="TOTALITEM12.3_24">'[189]A.P.U'!#REF!</definedName>
    <definedName name="TOTALITEM12.3_25">'[189]A.P.U'!#REF!</definedName>
    <definedName name="TOTALITEM12.3_26">'[189]A.P.U'!#REF!</definedName>
    <definedName name="TOTALITEM12.3_27">'[189]A.P.U'!#REF!</definedName>
    <definedName name="TOTALITEM12.3_28">'[189]A.P.U'!#REF!</definedName>
    <definedName name="TOTALITEM12.3_29">'[189]A.P.U'!#REF!</definedName>
    <definedName name="TOTALITEM12.3_3">'[190]A.P.U'!#REF!</definedName>
    <definedName name="TOTALITEM12.3_30">'[189]A.P.U'!#REF!</definedName>
    <definedName name="TOTALITEM12.3_31">'[189]A.P.U'!#REF!</definedName>
    <definedName name="TOTALITEM12.3_32">'[189]A.P.U'!#REF!</definedName>
    <definedName name="TOTALITEM12.3_33">'[189]A.P.U'!#REF!</definedName>
    <definedName name="TOTALITEM12.3_34">'[189]A.P.U'!#REF!</definedName>
    <definedName name="TOTALITEM12.3_35">'[189]A.P.U'!#REF!</definedName>
    <definedName name="TOTALITEM12.3_36">'[189]A.P.U'!#REF!</definedName>
    <definedName name="TOTALITEM12.3_37">'[189]A.P.U'!#REF!</definedName>
    <definedName name="TOTALITEM12.3_38">'[189]A.P.U'!#REF!</definedName>
    <definedName name="TOTALITEM12.3_39">'[189]A.P.U'!#REF!</definedName>
    <definedName name="TOTALITEM12.3_4">#N/A</definedName>
    <definedName name="TOTALITEM12.3_40">'[189]A.P.U'!#REF!</definedName>
    <definedName name="TOTALITEM12.3_41">'[189]A.P.U'!#REF!</definedName>
    <definedName name="TOTALITEM12.3_42">'[189]A.P.U'!#REF!</definedName>
    <definedName name="TOTALITEM12.3_43">'[189]A.P.U'!#REF!</definedName>
    <definedName name="TOTALITEM12.3_44">'[189]A.P.U'!#REF!</definedName>
    <definedName name="TOTALITEM12.3_45">'[189]A.P.U'!#REF!</definedName>
    <definedName name="TOTALITEM12.3_46">'[189]A.P.U'!#REF!</definedName>
    <definedName name="TOTALITEM12.3_47">'[189]A.P.U'!#REF!</definedName>
    <definedName name="TOTALITEM12.3_48">'[189]A.P.U'!#REF!</definedName>
    <definedName name="TOTALITEM12.3_49">'[189]A.P.U'!#REF!</definedName>
    <definedName name="TOTALITEM12.3_5">'[189]A.P.U'!#REF!</definedName>
    <definedName name="TOTALITEM12.3_50">'[189]A.P.U'!#REF!</definedName>
    <definedName name="TOTALITEM12.3_51">'[189]A.P.U'!#REF!</definedName>
    <definedName name="TOTALITEM12.3_52">'[189]A.P.U'!#REF!</definedName>
    <definedName name="TOTALITEM12.3_53">'[189]A.P.U'!#REF!</definedName>
    <definedName name="TOTALITEM12.3_54">'[189]A.P.U'!#REF!</definedName>
    <definedName name="TOTALITEM12.3_55">'[189]A.P.U'!#REF!</definedName>
    <definedName name="TOTALITEM12.3_56">'[189]A.P.U'!#REF!</definedName>
    <definedName name="TOTALITEM12.3_57">'[189]A.P.U'!#REF!</definedName>
    <definedName name="TOTALITEM12.3_58">'[189]A.P.U'!#REF!</definedName>
    <definedName name="TOTALITEM12.3_59">#N/A</definedName>
    <definedName name="TOTALITEM12.3_60">#N/A</definedName>
    <definedName name="TOTALITEM12.3_61">'[189]A.P.U'!#REF!</definedName>
    <definedName name="TOTALITEM12.3_62">'[189]A.P.U'!#REF!</definedName>
    <definedName name="TOTALITEM12.3_63">'[189]A.P.U'!#REF!</definedName>
    <definedName name="TOTALITEM12.3_64">'[189]A.P.U'!#REF!</definedName>
    <definedName name="TOTALITEM12.3_65">'[189]A.P.U'!#REF!</definedName>
    <definedName name="TOTALITEM12.3_66">'[189]A.P.U'!#REF!</definedName>
    <definedName name="TOTALITEM12.3_67">'[189]A.P.U'!#REF!</definedName>
    <definedName name="TOTALITEM12.3_68">'[189]A.P.U'!#REF!</definedName>
    <definedName name="TOTALITEM12.3_69">'[189]A.P.U'!#REF!</definedName>
    <definedName name="TOTALITEM12.3_70">'[189]A.P.U'!#REF!</definedName>
    <definedName name="TOTALITEM12.3_71">'[189]A.P.U'!#REF!</definedName>
    <definedName name="TOTALITEM12.3_72">'[189]A.P.U'!#REF!</definedName>
    <definedName name="TOTALITEM12.3_73">'[189]A.P.U'!#REF!</definedName>
    <definedName name="TOTALITEM12.3_74">'[189]A.P.U'!#REF!</definedName>
    <definedName name="TOTALITEM12.3_75">'[189]A.P.U'!#REF!</definedName>
    <definedName name="TOTALITEM12.3_76">'[189]A.P.U'!#REF!</definedName>
    <definedName name="TOTALITEM12.3_78">'[189]A.P.U'!#REF!</definedName>
    <definedName name="TOTALITEM12.3_79">'[189]A.P.U'!#REF!</definedName>
    <definedName name="TOTALITEM12.3_9">'[189]A.P.U'!#REF!</definedName>
    <definedName name="TOTALITEM12.4">#N/A</definedName>
    <definedName name="TOTALITEM12.4_1">#N/A</definedName>
    <definedName name="TOTALITEM12.4_10">'[189]A.P.U'!#REF!</definedName>
    <definedName name="TOTALITEM12.4_11">'[189]A.P.U'!#REF!</definedName>
    <definedName name="TOTALITEM12.4_12">'[189]A.P.U'!#REF!</definedName>
    <definedName name="TOTALITEM12.4_13">'[189]A.P.U'!#REF!</definedName>
    <definedName name="TOTALITEM12.4_14">'[189]A.P.U'!#REF!</definedName>
    <definedName name="TOTALITEM12.4_15">'[189]A.P.U'!#REF!</definedName>
    <definedName name="TOTALITEM12.4_16">'[189]A.P.U'!#REF!</definedName>
    <definedName name="TOTALITEM12.4_17">'[189]A.P.U'!#REF!</definedName>
    <definedName name="TOTALITEM12.4_18">'[189]A.P.U'!#REF!</definedName>
    <definedName name="TOTALITEM12.4_19">'[189]A.P.U'!#REF!</definedName>
    <definedName name="TOTALITEM12.4_2">#N/A</definedName>
    <definedName name="TOTALITEM12.4_20">'[189]A.P.U'!#REF!</definedName>
    <definedName name="TOTALITEM12.4_21">'[189]A.P.U'!#REF!</definedName>
    <definedName name="TOTALITEM12.4_22">'[189]A.P.U'!#REF!</definedName>
    <definedName name="TOTALITEM12.4_23">'[189]A.P.U'!#REF!</definedName>
    <definedName name="TOTALITEM12.4_24">'[189]A.P.U'!#REF!</definedName>
    <definedName name="TOTALITEM12.4_25">'[189]A.P.U'!#REF!</definedName>
    <definedName name="TOTALITEM12.4_26">'[189]A.P.U'!#REF!</definedName>
    <definedName name="TOTALITEM12.4_27">'[189]A.P.U'!#REF!</definedName>
    <definedName name="TOTALITEM12.4_28">'[189]A.P.U'!#REF!</definedName>
    <definedName name="TOTALITEM12.4_29">'[189]A.P.U'!#REF!</definedName>
    <definedName name="TOTALITEM12.4_3">'[190]A.P.U'!#REF!</definedName>
    <definedName name="TOTALITEM12.4_30">'[189]A.P.U'!#REF!</definedName>
    <definedName name="TOTALITEM12.4_31">'[189]A.P.U'!#REF!</definedName>
    <definedName name="TOTALITEM12.4_32">'[189]A.P.U'!#REF!</definedName>
    <definedName name="TOTALITEM12.4_33">'[189]A.P.U'!#REF!</definedName>
    <definedName name="TOTALITEM12.4_34">'[189]A.P.U'!#REF!</definedName>
    <definedName name="TOTALITEM12.4_35">'[189]A.P.U'!#REF!</definedName>
    <definedName name="TOTALITEM12.4_36">'[189]A.P.U'!#REF!</definedName>
    <definedName name="TOTALITEM12.4_37">'[189]A.P.U'!#REF!</definedName>
    <definedName name="TOTALITEM12.4_38">'[189]A.P.U'!#REF!</definedName>
    <definedName name="TOTALITEM12.4_39">'[189]A.P.U'!#REF!</definedName>
    <definedName name="TOTALITEM12.4_4">#N/A</definedName>
    <definedName name="TOTALITEM12.4_40">'[189]A.P.U'!#REF!</definedName>
    <definedName name="TOTALITEM12.4_41">'[189]A.P.U'!#REF!</definedName>
    <definedName name="TOTALITEM12.4_42">'[189]A.P.U'!#REF!</definedName>
    <definedName name="TOTALITEM12.4_43">'[189]A.P.U'!#REF!</definedName>
    <definedName name="TOTALITEM12.4_44">'[189]A.P.U'!#REF!</definedName>
    <definedName name="TOTALITEM12.4_45">'[189]A.P.U'!#REF!</definedName>
    <definedName name="TOTALITEM12.4_46">'[189]A.P.U'!#REF!</definedName>
    <definedName name="TOTALITEM12.4_47">'[189]A.P.U'!#REF!</definedName>
    <definedName name="TOTALITEM12.4_48">'[189]A.P.U'!#REF!</definedName>
    <definedName name="TOTALITEM12.4_49">'[189]A.P.U'!#REF!</definedName>
    <definedName name="TOTALITEM12.4_5">'[189]A.P.U'!#REF!</definedName>
    <definedName name="TOTALITEM12.4_50">'[189]A.P.U'!#REF!</definedName>
    <definedName name="TOTALITEM12.4_51">'[189]A.P.U'!#REF!</definedName>
    <definedName name="TOTALITEM12.4_52">'[189]A.P.U'!#REF!</definedName>
    <definedName name="TOTALITEM12.4_53">'[189]A.P.U'!#REF!</definedName>
    <definedName name="TOTALITEM12.4_54">'[189]A.P.U'!#REF!</definedName>
    <definedName name="TOTALITEM12.4_55">'[189]A.P.U'!#REF!</definedName>
    <definedName name="TOTALITEM12.4_56">'[189]A.P.U'!#REF!</definedName>
    <definedName name="TOTALITEM12.4_57">'[189]A.P.U'!#REF!</definedName>
    <definedName name="TOTALITEM12.4_58">'[189]A.P.U'!#REF!</definedName>
    <definedName name="TOTALITEM12.4_59">#N/A</definedName>
    <definedName name="TOTALITEM12.4_60">#N/A</definedName>
    <definedName name="TOTALITEM12.4_61">'[189]A.P.U'!#REF!</definedName>
    <definedName name="TOTALITEM12.4_62">'[189]A.P.U'!#REF!</definedName>
    <definedName name="TOTALITEM12.4_63">'[189]A.P.U'!#REF!</definedName>
    <definedName name="TOTALITEM12.4_64">'[189]A.P.U'!#REF!</definedName>
    <definedName name="TOTALITEM12.4_65">'[189]A.P.U'!#REF!</definedName>
    <definedName name="TOTALITEM12.4_66">'[189]A.P.U'!#REF!</definedName>
    <definedName name="TOTALITEM12.4_67">'[189]A.P.U'!#REF!</definedName>
    <definedName name="TOTALITEM12.4_68">'[189]A.P.U'!#REF!</definedName>
    <definedName name="TOTALITEM12.4_69">'[189]A.P.U'!#REF!</definedName>
    <definedName name="TOTALITEM12.4_70">'[189]A.P.U'!#REF!</definedName>
    <definedName name="TOTALITEM12.4_71">'[189]A.P.U'!#REF!</definedName>
    <definedName name="TOTALITEM12.4_72">'[189]A.P.U'!#REF!</definedName>
    <definedName name="TOTALITEM12.4_73">'[189]A.P.U'!#REF!</definedName>
    <definedName name="TOTALITEM12.4_74">'[189]A.P.U'!#REF!</definedName>
    <definedName name="TOTALITEM12.4_75">'[189]A.P.U'!#REF!</definedName>
    <definedName name="TOTALITEM12.4_76">'[189]A.P.U'!#REF!</definedName>
    <definedName name="TOTALITEM12.4_78">'[189]A.P.U'!#REF!</definedName>
    <definedName name="TOTALITEM12.4_79">'[189]A.P.U'!#REF!</definedName>
    <definedName name="TOTALITEM12.4_9">'[189]A.P.U'!#REF!</definedName>
    <definedName name="TOTALITEM12.5">#N/A</definedName>
    <definedName name="TOTALITEM12.5_1">#N/A</definedName>
    <definedName name="TOTALITEM12.5_10">'[189]A.P.U'!#REF!</definedName>
    <definedName name="TOTALITEM12.5_11">'[189]A.P.U'!#REF!</definedName>
    <definedName name="TOTALITEM12.5_12">'[189]A.P.U'!#REF!</definedName>
    <definedName name="TOTALITEM12.5_13">'[189]A.P.U'!#REF!</definedName>
    <definedName name="TOTALITEM12.5_14">'[189]A.P.U'!#REF!</definedName>
    <definedName name="TOTALITEM12.5_15">'[189]A.P.U'!#REF!</definedName>
    <definedName name="TOTALITEM12.5_16">'[189]A.P.U'!#REF!</definedName>
    <definedName name="TOTALITEM12.5_17">'[189]A.P.U'!#REF!</definedName>
    <definedName name="TOTALITEM12.5_18">'[189]A.P.U'!#REF!</definedName>
    <definedName name="TOTALITEM12.5_19">'[189]A.P.U'!#REF!</definedName>
    <definedName name="TOTALITEM12.5_2">#N/A</definedName>
    <definedName name="TOTALITEM12.5_20">'[189]A.P.U'!#REF!</definedName>
    <definedName name="TOTALITEM12.5_21">'[189]A.P.U'!#REF!</definedName>
    <definedName name="TOTALITEM12.5_22">'[189]A.P.U'!#REF!</definedName>
    <definedName name="TOTALITEM12.5_23">'[189]A.P.U'!#REF!</definedName>
    <definedName name="TOTALITEM12.5_24">'[189]A.P.U'!#REF!</definedName>
    <definedName name="TOTALITEM12.5_25">'[189]A.P.U'!#REF!</definedName>
    <definedName name="TOTALITEM12.5_26">'[189]A.P.U'!#REF!</definedName>
    <definedName name="TOTALITEM12.5_27">'[189]A.P.U'!#REF!</definedName>
    <definedName name="TOTALITEM12.5_28">'[189]A.P.U'!#REF!</definedName>
    <definedName name="TOTALITEM12.5_29">'[189]A.P.U'!#REF!</definedName>
    <definedName name="TOTALITEM12.5_3">'[190]A.P.U'!#REF!</definedName>
    <definedName name="TOTALITEM12.5_30">'[189]A.P.U'!#REF!</definedName>
    <definedName name="TOTALITEM12.5_31">'[189]A.P.U'!#REF!</definedName>
    <definedName name="TOTALITEM12.5_32">'[189]A.P.U'!#REF!</definedName>
    <definedName name="TOTALITEM12.5_33">'[189]A.P.U'!#REF!</definedName>
    <definedName name="TOTALITEM12.5_34">'[189]A.P.U'!#REF!</definedName>
    <definedName name="TOTALITEM12.5_35">'[189]A.P.U'!#REF!</definedName>
    <definedName name="TOTALITEM12.5_36">'[189]A.P.U'!#REF!</definedName>
    <definedName name="TOTALITEM12.5_37">'[189]A.P.U'!#REF!</definedName>
    <definedName name="TOTALITEM12.5_38">'[189]A.P.U'!#REF!</definedName>
    <definedName name="TOTALITEM12.5_39">'[189]A.P.U'!#REF!</definedName>
    <definedName name="TOTALITEM12.5_4">#N/A</definedName>
    <definedName name="TOTALITEM12.5_40">'[189]A.P.U'!#REF!</definedName>
    <definedName name="TOTALITEM12.5_41">'[189]A.P.U'!#REF!</definedName>
    <definedName name="TOTALITEM12.5_42">'[189]A.P.U'!#REF!</definedName>
    <definedName name="TOTALITEM12.5_43">'[189]A.P.U'!#REF!</definedName>
    <definedName name="TOTALITEM12.5_44">'[189]A.P.U'!#REF!</definedName>
    <definedName name="TOTALITEM12.5_45">'[189]A.P.U'!#REF!</definedName>
    <definedName name="TOTALITEM12.5_46">'[189]A.P.U'!#REF!</definedName>
    <definedName name="TOTALITEM12.5_47">'[189]A.P.U'!#REF!</definedName>
    <definedName name="TOTALITEM12.5_48">'[189]A.P.U'!#REF!</definedName>
    <definedName name="TOTALITEM12.5_49">'[189]A.P.U'!#REF!</definedName>
    <definedName name="TOTALITEM12.5_5">'[189]A.P.U'!#REF!</definedName>
    <definedName name="TOTALITEM12.5_50">'[189]A.P.U'!#REF!</definedName>
    <definedName name="TOTALITEM12.5_51">'[189]A.P.U'!#REF!</definedName>
    <definedName name="TOTALITEM12.5_52">'[189]A.P.U'!#REF!</definedName>
    <definedName name="TOTALITEM12.5_53">'[189]A.P.U'!#REF!</definedName>
    <definedName name="TOTALITEM12.5_54">'[189]A.P.U'!#REF!</definedName>
    <definedName name="TOTALITEM12.5_55">'[189]A.P.U'!#REF!</definedName>
    <definedName name="TOTALITEM12.5_56">'[189]A.P.U'!#REF!</definedName>
    <definedName name="TOTALITEM12.5_57">'[189]A.P.U'!#REF!</definedName>
    <definedName name="TOTALITEM12.5_58">'[189]A.P.U'!#REF!</definedName>
    <definedName name="TOTALITEM12.5_59">#N/A</definedName>
    <definedName name="TOTALITEM12.5_60">#N/A</definedName>
    <definedName name="TOTALITEM12.5_61">'[189]A.P.U'!#REF!</definedName>
    <definedName name="TOTALITEM12.5_62">'[189]A.P.U'!#REF!</definedName>
    <definedName name="TOTALITEM12.5_63">'[189]A.P.U'!#REF!</definedName>
    <definedName name="TOTALITEM12.5_64">'[189]A.P.U'!#REF!</definedName>
    <definedName name="TOTALITEM12.5_65">'[189]A.P.U'!#REF!</definedName>
    <definedName name="TOTALITEM12.5_66">'[189]A.P.U'!#REF!</definedName>
    <definedName name="TOTALITEM12.5_67">'[189]A.P.U'!#REF!</definedName>
    <definedName name="TOTALITEM12.5_68">'[189]A.P.U'!#REF!</definedName>
    <definedName name="TOTALITEM12.5_69">'[189]A.P.U'!#REF!</definedName>
    <definedName name="TOTALITEM12.5_70">'[189]A.P.U'!#REF!</definedName>
    <definedName name="TOTALITEM12.5_71">'[189]A.P.U'!#REF!</definedName>
    <definedName name="TOTALITEM12.5_72">'[189]A.P.U'!#REF!</definedName>
    <definedName name="TOTALITEM12.5_73">'[189]A.P.U'!#REF!</definedName>
    <definedName name="TOTALITEM12.5_74">'[189]A.P.U'!#REF!</definedName>
    <definedName name="TOTALITEM12.5_75">'[189]A.P.U'!#REF!</definedName>
    <definedName name="TOTALITEM12.5_76">'[189]A.P.U'!#REF!</definedName>
    <definedName name="TOTALITEM12.5_78">'[189]A.P.U'!#REF!</definedName>
    <definedName name="TOTALITEM12.5_79">'[189]A.P.U'!#REF!</definedName>
    <definedName name="TOTALITEM12.5_9">'[189]A.P.U'!#REF!</definedName>
    <definedName name="TOTALITEM12.6">#N/A</definedName>
    <definedName name="TOTALITEM12.6_1">#N/A</definedName>
    <definedName name="TOTALITEM12.6_10">'[189]A.P.U'!#REF!</definedName>
    <definedName name="TOTALITEM12.6_11">'[189]A.P.U'!#REF!</definedName>
    <definedName name="TOTALITEM12.6_12">'[189]A.P.U'!#REF!</definedName>
    <definedName name="TOTALITEM12.6_13">'[189]A.P.U'!#REF!</definedName>
    <definedName name="TOTALITEM12.6_14">'[189]A.P.U'!#REF!</definedName>
    <definedName name="TOTALITEM12.6_15">'[189]A.P.U'!#REF!</definedName>
    <definedName name="TOTALITEM12.6_16">'[189]A.P.U'!#REF!</definedName>
    <definedName name="TOTALITEM12.6_17">'[189]A.P.U'!#REF!</definedName>
    <definedName name="TOTALITEM12.6_18">'[189]A.P.U'!#REF!</definedName>
    <definedName name="TOTALITEM12.6_19">'[189]A.P.U'!#REF!</definedName>
    <definedName name="TOTALITEM12.6_2">#N/A</definedName>
    <definedName name="TOTALITEM12.6_20">'[189]A.P.U'!#REF!</definedName>
    <definedName name="TOTALITEM12.6_21">'[189]A.P.U'!#REF!</definedName>
    <definedName name="TOTALITEM12.6_22">'[189]A.P.U'!#REF!</definedName>
    <definedName name="TOTALITEM12.6_23">'[189]A.P.U'!#REF!</definedName>
    <definedName name="TOTALITEM12.6_24">'[189]A.P.U'!#REF!</definedName>
    <definedName name="TOTALITEM12.6_25">'[189]A.P.U'!#REF!</definedName>
    <definedName name="TOTALITEM12.6_26">'[189]A.P.U'!#REF!</definedName>
    <definedName name="TOTALITEM12.6_27">'[189]A.P.U'!#REF!</definedName>
    <definedName name="TOTALITEM12.6_28">'[189]A.P.U'!#REF!</definedName>
    <definedName name="TOTALITEM12.6_29">'[189]A.P.U'!#REF!</definedName>
    <definedName name="TOTALITEM12.6_3">'[190]A.P.U'!#REF!</definedName>
    <definedName name="TOTALITEM12.6_30">'[189]A.P.U'!#REF!</definedName>
    <definedName name="TOTALITEM12.6_31">'[189]A.P.U'!#REF!</definedName>
    <definedName name="TOTALITEM12.6_32">'[189]A.P.U'!#REF!</definedName>
    <definedName name="TOTALITEM12.6_33">'[189]A.P.U'!#REF!</definedName>
    <definedName name="TOTALITEM12.6_34">'[189]A.P.U'!#REF!</definedName>
    <definedName name="TOTALITEM12.6_35">'[189]A.P.U'!#REF!</definedName>
    <definedName name="TOTALITEM12.6_36">'[189]A.P.U'!#REF!</definedName>
    <definedName name="TOTALITEM12.6_37">'[189]A.P.U'!#REF!</definedName>
    <definedName name="TOTALITEM12.6_38">'[189]A.P.U'!#REF!</definedName>
    <definedName name="TOTALITEM12.6_39">'[189]A.P.U'!#REF!</definedName>
    <definedName name="TOTALITEM12.6_4">#N/A</definedName>
    <definedName name="TOTALITEM12.6_40">'[189]A.P.U'!#REF!</definedName>
    <definedName name="TOTALITEM12.6_41">'[189]A.P.U'!#REF!</definedName>
    <definedName name="TOTALITEM12.6_42">'[189]A.P.U'!#REF!</definedName>
    <definedName name="TOTALITEM12.6_43">'[189]A.P.U'!#REF!</definedName>
    <definedName name="TOTALITEM12.6_44">'[189]A.P.U'!#REF!</definedName>
    <definedName name="TOTALITEM12.6_45">'[189]A.P.U'!#REF!</definedName>
    <definedName name="TOTALITEM12.6_46">'[189]A.P.U'!#REF!</definedName>
    <definedName name="TOTALITEM12.6_47">'[189]A.P.U'!#REF!</definedName>
    <definedName name="TOTALITEM12.6_48">'[189]A.P.U'!#REF!</definedName>
    <definedName name="TOTALITEM12.6_49">'[189]A.P.U'!#REF!</definedName>
    <definedName name="TOTALITEM12.6_5">'[189]A.P.U'!#REF!</definedName>
    <definedName name="TOTALITEM12.6_50">'[189]A.P.U'!#REF!</definedName>
    <definedName name="TOTALITEM12.6_51">'[189]A.P.U'!#REF!</definedName>
    <definedName name="TOTALITEM12.6_52">'[189]A.P.U'!#REF!</definedName>
    <definedName name="TOTALITEM12.6_53">'[189]A.P.U'!#REF!</definedName>
    <definedName name="TOTALITEM12.6_54">'[189]A.P.U'!#REF!</definedName>
    <definedName name="TOTALITEM12.6_55">'[189]A.P.U'!#REF!</definedName>
    <definedName name="TOTALITEM12.6_56">'[189]A.P.U'!#REF!</definedName>
    <definedName name="TOTALITEM12.6_57">'[189]A.P.U'!#REF!</definedName>
    <definedName name="TOTALITEM12.6_58">'[189]A.P.U'!#REF!</definedName>
    <definedName name="TOTALITEM12.6_59">#N/A</definedName>
    <definedName name="TOTALITEM12.6_60">#N/A</definedName>
    <definedName name="TOTALITEM12.6_61">'[189]A.P.U'!#REF!</definedName>
    <definedName name="TOTALITEM12.6_62">'[189]A.P.U'!#REF!</definedName>
    <definedName name="TOTALITEM12.6_63">'[189]A.P.U'!#REF!</definedName>
    <definedName name="TOTALITEM12.6_64">'[189]A.P.U'!#REF!</definedName>
    <definedName name="TOTALITEM12.6_65">'[189]A.P.U'!#REF!</definedName>
    <definedName name="TOTALITEM12.6_66">'[189]A.P.U'!#REF!</definedName>
    <definedName name="TOTALITEM12.6_67">'[189]A.P.U'!#REF!</definedName>
    <definedName name="TOTALITEM12.6_68">'[189]A.P.U'!#REF!</definedName>
    <definedName name="TOTALITEM12.6_69">'[189]A.P.U'!#REF!</definedName>
    <definedName name="TOTALITEM12.6_70">'[189]A.P.U'!#REF!</definedName>
    <definedName name="TOTALITEM12.6_71">'[189]A.P.U'!#REF!</definedName>
    <definedName name="TOTALITEM12.6_72">'[189]A.P.U'!#REF!</definedName>
    <definedName name="TOTALITEM12.6_73">'[189]A.P.U'!#REF!</definedName>
    <definedName name="TOTALITEM12.6_74">'[189]A.P.U'!#REF!</definedName>
    <definedName name="TOTALITEM12.6_75">'[189]A.P.U'!#REF!</definedName>
    <definedName name="TOTALITEM12.6_76">'[189]A.P.U'!#REF!</definedName>
    <definedName name="TOTALITEM12.6_78">'[189]A.P.U'!#REF!</definedName>
    <definedName name="TOTALITEM12.6_79">'[189]A.P.U'!#REF!</definedName>
    <definedName name="TOTALITEM12.6_9">'[189]A.P.U'!#REF!</definedName>
    <definedName name="TOTALITEM12.7">#N/A</definedName>
    <definedName name="TOTALITEM12.7_1">#N/A</definedName>
    <definedName name="TOTALITEM12.7_10">'[189]A.P.U'!#REF!</definedName>
    <definedName name="TOTALITEM12.7_11">'[189]A.P.U'!#REF!</definedName>
    <definedName name="TOTALITEM12.7_12">'[189]A.P.U'!#REF!</definedName>
    <definedName name="TOTALITEM12.7_13">'[189]A.P.U'!#REF!</definedName>
    <definedName name="TOTALITEM12.7_14">'[189]A.P.U'!#REF!</definedName>
    <definedName name="TOTALITEM12.7_15">'[189]A.P.U'!#REF!</definedName>
    <definedName name="TOTALITEM12.7_16">'[189]A.P.U'!#REF!</definedName>
    <definedName name="TOTALITEM12.7_17">'[189]A.P.U'!#REF!</definedName>
    <definedName name="TOTALITEM12.7_18">'[189]A.P.U'!#REF!</definedName>
    <definedName name="TOTALITEM12.7_19">'[189]A.P.U'!#REF!</definedName>
    <definedName name="TOTALITEM12.7_2">#N/A</definedName>
    <definedName name="TOTALITEM12.7_20">'[189]A.P.U'!#REF!</definedName>
    <definedName name="TOTALITEM12.7_21">'[189]A.P.U'!#REF!</definedName>
    <definedName name="TOTALITEM12.7_22">'[189]A.P.U'!#REF!</definedName>
    <definedName name="TOTALITEM12.7_23">'[189]A.P.U'!#REF!</definedName>
    <definedName name="TOTALITEM12.7_24">'[189]A.P.U'!#REF!</definedName>
    <definedName name="TOTALITEM12.7_25">'[189]A.P.U'!#REF!</definedName>
    <definedName name="TOTALITEM12.7_26">'[189]A.P.U'!#REF!</definedName>
    <definedName name="TOTALITEM12.7_27">'[189]A.P.U'!#REF!</definedName>
    <definedName name="TOTALITEM12.7_28">'[189]A.P.U'!#REF!</definedName>
    <definedName name="TOTALITEM12.7_29">'[189]A.P.U'!#REF!</definedName>
    <definedName name="TOTALITEM12.7_3">'[190]A.P.U'!#REF!</definedName>
    <definedName name="TOTALITEM12.7_30">'[189]A.P.U'!#REF!</definedName>
    <definedName name="TOTALITEM12.7_31">'[189]A.P.U'!#REF!</definedName>
    <definedName name="TOTALITEM12.7_32">'[189]A.P.U'!#REF!</definedName>
    <definedName name="TOTALITEM12.7_33">'[189]A.P.U'!#REF!</definedName>
    <definedName name="TOTALITEM12.7_34">'[189]A.P.U'!#REF!</definedName>
    <definedName name="TOTALITEM12.7_35">'[189]A.P.U'!#REF!</definedName>
    <definedName name="TOTALITEM12.7_36">'[189]A.P.U'!#REF!</definedName>
    <definedName name="TOTALITEM12.7_37">'[189]A.P.U'!#REF!</definedName>
    <definedName name="TOTALITEM12.7_38">'[189]A.P.U'!#REF!</definedName>
    <definedName name="TOTALITEM12.7_39">'[189]A.P.U'!#REF!</definedName>
    <definedName name="TOTALITEM12.7_4">#N/A</definedName>
    <definedName name="TOTALITEM12.7_40">'[189]A.P.U'!#REF!</definedName>
    <definedName name="TOTALITEM12.7_41">'[189]A.P.U'!#REF!</definedName>
    <definedName name="TOTALITEM12.7_42">'[189]A.P.U'!#REF!</definedName>
    <definedName name="TOTALITEM12.7_43">'[189]A.P.U'!#REF!</definedName>
    <definedName name="TOTALITEM12.7_44">'[189]A.P.U'!#REF!</definedName>
    <definedName name="TOTALITEM12.7_45">'[189]A.P.U'!#REF!</definedName>
    <definedName name="TOTALITEM12.7_46">'[189]A.P.U'!#REF!</definedName>
    <definedName name="TOTALITEM12.7_47">'[189]A.P.U'!#REF!</definedName>
    <definedName name="TOTALITEM12.7_48">'[189]A.P.U'!#REF!</definedName>
    <definedName name="TOTALITEM12.7_49">'[189]A.P.U'!#REF!</definedName>
    <definedName name="TOTALITEM12.7_5">'[189]A.P.U'!#REF!</definedName>
    <definedName name="TOTALITEM12.7_50">'[189]A.P.U'!#REF!</definedName>
    <definedName name="TOTALITEM12.7_51">'[189]A.P.U'!#REF!</definedName>
    <definedName name="TOTALITEM12.7_52">'[189]A.P.U'!#REF!</definedName>
    <definedName name="TOTALITEM12.7_53">'[189]A.P.U'!#REF!</definedName>
    <definedName name="TOTALITEM12.7_54">'[189]A.P.U'!#REF!</definedName>
    <definedName name="TOTALITEM12.7_55">'[189]A.P.U'!#REF!</definedName>
    <definedName name="TOTALITEM12.7_56">'[189]A.P.U'!#REF!</definedName>
    <definedName name="TOTALITEM12.7_57">'[189]A.P.U'!#REF!</definedName>
    <definedName name="TOTALITEM12.7_58">'[189]A.P.U'!#REF!</definedName>
    <definedName name="TOTALITEM12.7_59">#N/A</definedName>
    <definedName name="TOTALITEM12.7_60">#N/A</definedName>
    <definedName name="TOTALITEM12.7_61">'[189]A.P.U'!#REF!</definedName>
    <definedName name="TOTALITEM12.7_62">'[189]A.P.U'!#REF!</definedName>
    <definedName name="TOTALITEM12.7_63">'[189]A.P.U'!#REF!</definedName>
    <definedName name="TOTALITEM12.7_64">'[189]A.P.U'!#REF!</definedName>
    <definedName name="TOTALITEM12.7_65">'[189]A.P.U'!#REF!</definedName>
    <definedName name="TOTALITEM12.7_66">'[189]A.P.U'!#REF!</definedName>
    <definedName name="TOTALITEM12.7_67">'[189]A.P.U'!#REF!</definedName>
    <definedName name="TOTALITEM12.7_68">'[189]A.P.U'!#REF!</definedName>
    <definedName name="TOTALITEM12.7_69">'[189]A.P.U'!#REF!</definedName>
    <definedName name="TOTALITEM12.7_70">'[189]A.P.U'!#REF!</definedName>
    <definedName name="TOTALITEM12.7_71">'[189]A.P.U'!#REF!</definedName>
    <definedName name="TOTALITEM12.7_72">'[189]A.P.U'!#REF!</definedName>
    <definedName name="TOTALITEM12.7_73">'[189]A.P.U'!#REF!</definedName>
    <definedName name="TOTALITEM12.7_74">'[189]A.P.U'!#REF!</definedName>
    <definedName name="TOTALITEM12.7_75">'[189]A.P.U'!#REF!</definedName>
    <definedName name="TOTALITEM12.7_76">'[189]A.P.U'!#REF!</definedName>
    <definedName name="TOTALITEM12.7_78">'[189]A.P.U'!#REF!</definedName>
    <definedName name="TOTALITEM12.7_79">'[189]A.P.U'!#REF!</definedName>
    <definedName name="TOTALITEM12.7_9">'[189]A.P.U'!#REF!</definedName>
    <definedName name="TOTALITEM12.8">#N/A</definedName>
    <definedName name="TOTALITEM12.8_1">#N/A</definedName>
    <definedName name="TOTALITEM12.8_10">'[189]A.P.U'!#REF!</definedName>
    <definedName name="TOTALITEM12.8_11">'[189]A.P.U'!#REF!</definedName>
    <definedName name="TOTALITEM12.8_12">'[189]A.P.U'!#REF!</definedName>
    <definedName name="TOTALITEM12.8_13">'[189]A.P.U'!#REF!</definedName>
    <definedName name="TOTALITEM12.8_14">'[189]A.P.U'!#REF!</definedName>
    <definedName name="TOTALITEM12.8_15">'[189]A.P.U'!#REF!</definedName>
    <definedName name="TOTALITEM12.8_16">'[189]A.P.U'!#REF!</definedName>
    <definedName name="TOTALITEM12.8_17">'[189]A.P.U'!#REF!</definedName>
    <definedName name="TOTALITEM12.8_18">'[189]A.P.U'!#REF!</definedName>
    <definedName name="TOTALITEM12.8_19">'[189]A.P.U'!#REF!</definedName>
    <definedName name="TOTALITEM12.8_2">#N/A</definedName>
    <definedName name="TOTALITEM12.8_20">'[189]A.P.U'!#REF!</definedName>
    <definedName name="TOTALITEM12.8_21">'[189]A.P.U'!#REF!</definedName>
    <definedName name="TOTALITEM12.8_22">'[189]A.P.U'!#REF!</definedName>
    <definedName name="TOTALITEM12.8_23">'[189]A.P.U'!#REF!</definedName>
    <definedName name="TOTALITEM12.8_24">'[189]A.P.U'!#REF!</definedName>
    <definedName name="TOTALITEM12.8_25">'[189]A.P.U'!#REF!</definedName>
    <definedName name="TOTALITEM12.8_26">'[189]A.P.U'!#REF!</definedName>
    <definedName name="TOTALITEM12.8_27">'[189]A.P.U'!#REF!</definedName>
    <definedName name="TOTALITEM12.8_28">'[189]A.P.U'!#REF!</definedName>
    <definedName name="TOTALITEM12.8_29">'[189]A.P.U'!#REF!</definedName>
    <definedName name="TOTALITEM12.8_3">'[190]A.P.U'!#REF!</definedName>
    <definedName name="TOTALITEM12.8_30">'[189]A.P.U'!#REF!</definedName>
    <definedName name="TOTALITEM12.8_31">'[189]A.P.U'!#REF!</definedName>
    <definedName name="TOTALITEM12.8_32">'[189]A.P.U'!#REF!</definedName>
    <definedName name="TOTALITEM12.8_33">'[189]A.P.U'!#REF!</definedName>
    <definedName name="TOTALITEM12.8_34">'[189]A.P.U'!#REF!</definedName>
    <definedName name="TOTALITEM12.8_35">'[189]A.P.U'!#REF!</definedName>
    <definedName name="TOTALITEM12.8_36">'[189]A.P.U'!#REF!</definedName>
    <definedName name="TOTALITEM12.8_37">'[189]A.P.U'!#REF!</definedName>
    <definedName name="TOTALITEM12.8_38">'[189]A.P.U'!#REF!</definedName>
    <definedName name="TOTALITEM12.8_39">'[189]A.P.U'!#REF!</definedName>
    <definedName name="TOTALITEM12.8_4">#N/A</definedName>
    <definedName name="TOTALITEM12.8_40">'[189]A.P.U'!#REF!</definedName>
    <definedName name="TOTALITEM12.8_41">'[189]A.P.U'!#REF!</definedName>
    <definedName name="TOTALITEM12.8_42">'[189]A.P.U'!#REF!</definedName>
    <definedName name="TOTALITEM12.8_43">'[189]A.P.U'!#REF!</definedName>
    <definedName name="TOTALITEM12.8_44">'[189]A.P.U'!#REF!</definedName>
    <definedName name="TOTALITEM12.8_45">'[189]A.P.U'!#REF!</definedName>
    <definedName name="TOTALITEM12.8_46">'[189]A.P.U'!#REF!</definedName>
    <definedName name="TOTALITEM12.8_47">'[189]A.P.U'!#REF!</definedName>
    <definedName name="TOTALITEM12.8_48">'[189]A.P.U'!#REF!</definedName>
    <definedName name="TOTALITEM12.8_49">'[189]A.P.U'!#REF!</definedName>
    <definedName name="TOTALITEM12.8_5">'[189]A.P.U'!#REF!</definedName>
    <definedName name="TOTALITEM12.8_50">'[189]A.P.U'!#REF!</definedName>
    <definedName name="TOTALITEM12.8_51">'[189]A.P.U'!#REF!</definedName>
    <definedName name="TOTALITEM12.8_52">'[189]A.P.U'!#REF!</definedName>
    <definedName name="TOTALITEM12.8_53">'[189]A.P.U'!#REF!</definedName>
    <definedName name="TOTALITEM12.8_54">'[189]A.P.U'!#REF!</definedName>
    <definedName name="TOTALITEM12.8_55">'[189]A.P.U'!#REF!</definedName>
    <definedName name="TOTALITEM12.8_56">'[189]A.P.U'!#REF!</definedName>
    <definedName name="TOTALITEM12.8_57">'[189]A.P.U'!#REF!</definedName>
    <definedName name="TOTALITEM12.8_58">'[189]A.P.U'!#REF!</definedName>
    <definedName name="TOTALITEM12.8_59">#N/A</definedName>
    <definedName name="TOTALITEM12.8_60">#N/A</definedName>
    <definedName name="TOTALITEM12.8_61">'[189]A.P.U'!#REF!</definedName>
    <definedName name="TOTALITEM12.8_62">'[189]A.P.U'!#REF!</definedName>
    <definedName name="TOTALITEM12.8_63">'[189]A.P.U'!#REF!</definedName>
    <definedName name="TOTALITEM12.8_64">'[189]A.P.U'!#REF!</definedName>
    <definedName name="TOTALITEM12.8_65">'[189]A.P.U'!#REF!</definedName>
    <definedName name="TOTALITEM12.8_66">'[189]A.P.U'!#REF!</definedName>
    <definedName name="TOTALITEM12.8_67">'[189]A.P.U'!#REF!</definedName>
    <definedName name="TOTALITEM12.8_68">'[189]A.P.U'!#REF!</definedName>
    <definedName name="TOTALITEM12.8_69">'[189]A.P.U'!#REF!</definedName>
    <definedName name="TOTALITEM12.8_70">'[189]A.P.U'!#REF!</definedName>
    <definedName name="TOTALITEM12.8_71">'[189]A.P.U'!#REF!</definedName>
    <definedName name="TOTALITEM12.8_72">'[189]A.P.U'!#REF!</definedName>
    <definedName name="TOTALITEM12.8_73">'[189]A.P.U'!#REF!</definedName>
    <definedName name="TOTALITEM12.8_74">'[189]A.P.U'!#REF!</definedName>
    <definedName name="TOTALITEM12.8_75">'[189]A.P.U'!#REF!</definedName>
    <definedName name="TOTALITEM12.8_76">'[189]A.P.U'!#REF!</definedName>
    <definedName name="TOTALITEM12.8_78">'[189]A.P.U'!#REF!</definedName>
    <definedName name="TOTALITEM12.8_79">'[189]A.P.U'!#REF!</definedName>
    <definedName name="TOTALITEM12.8_9">'[189]A.P.U'!#REF!</definedName>
    <definedName name="TOTALITEM12.9">#N/A</definedName>
    <definedName name="TOTALITEM12.9_1">#N/A</definedName>
    <definedName name="TOTALITEM12.9_10">'[189]A.P.U'!#REF!</definedName>
    <definedName name="TOTALITEM12.9_11">'[189]A.P.U'!#REF!</definedName>
    <definedName name="TOTALITEM12.9_12">'[189]A.P.U'!#REF!</definedName>
    <definedName name="TOTALITEM12.9_13">'[189]A.P.U'!#REF!</definedName>
    <definedName name="TOTALITEM12.9_14">'[189]A.P.U'!#REF!</definedName>
    <definedName name="TOTALITEM12.9_15">'[189]A.P.U'!#REF!</definedName>
    <definedName name="TOTALITEM12.9_16">'[189]A.P.U'!#REF!</definedName>
    <definedName name="TOTALITEM12.9_17">'[189]A.P.U'!#REF!</definedName>
    <definedName name="TOTALITEM12.9_18">'[189]A.P.U'!#REF!</definedName>
    <definedName name="TOTALITEM12.9_19">'[189]A.P.U'!#REF!</definedName>
    <definedName name="TOTALITEM12.9_2">#N/A</definedName>
    <definedName name="TOTALITEM12.9_20">'[189]A.P.U'!#REF!</definedName>
    <definedName name="TOTALITEM12.9_21">'[189]A.P.U'!#REF!</definedName>
    <definedName name="TOTALITEM12.9_22">'[189]A.P.U'!#REF!</definedName>
    <definedName name="TOTALITEM12.9_23">'[189]A.P.U'!#REF!</definedName>
    <definedName name="TOTALITEM12.9_24">'[189]A.P.U'!#REF!</definedName>
    <definedName name="TOTALITEM12.9_25">'[189]A.P.U'!#REF!</definedName>
    <definedName name="TOTALITEM12.9_26">'[189]A.P.U'!#REF!</definedName>
    <definedName name="TOTALITEM12.9_27">'[189]A.P.U'!#REF!</definedName>
    <definedName name="TOTALITEM12.9_28">'[189]A.P.U'!#REF!</definedName>
    <definedName name="TOTALITEM12.9_29">'[189]A.P.U'!#REF!</definedName>
    <definedName name="TOTALITEM12.9_3">'[190]A.P.U'!#REF!</definedName>
    <definedName name="TOTALITEM12.9_30">'[189]A.P.U'!#REF!</definedName>
    <definedName name="TOTALITEM12.9_31">'[189]A.P.U'!#REF!</definedName>
    <definedName name="TOTALITEM12.9_32">'[189]A.P.U'!#REF!</definedName>
    <definedName name="TOTALITEM12.9_33">'[189]A.P.U'!#REF!</definedName>
    <definedName name="TOTALITEM12.9_34">'[189]A.P.U'!#REF!</definedName>
    <definedName name="TOTALITEM12.9_35">'[189]A.P.U'!#REF!</definedName>
    <definedName name="TOTALITEM12.9_36">'[189]A.P.U'!#REF!</definedName>
    <definedName name="TOTALITEM12.9_37">'[189]A.P.U'!#REF!</definedName>
    <definedName name="TOTALITEM12.9_38">'[189]A.P.U'!#REF!</definedName>
    <definedName name="TOTALITEM12.9_39">'[189]A.P.U'!#REF!</definedName>
    <definedName name="TOTALITEM12.9_4">#N/A</definedName>
    <definedName name="TOTALITEM12.9_40">'[189]A.P.U'!#REF!</definedName>
    <definedName name="TOTALITEM12.9_41">'[189]A.P.U'!#REF!</definedName>
    <definedName name="TOTALITEM12.9_42">'[189]A.P.U'!#REF!</definedName>
    <definedName name="TOTALITEM12.9_43">'[189]A.P.U'!#REF!</definedName>
    <definedName name="TOTALITEM12.9_44">'[189]A.P.U'!#REF!</definedName>
    <definedName name="TOTALITEM12.9_45">'[189]A.P.U'!#REF!</definedName>
    <definedName name="TOTALITEM12.9_46">'[189]A.P.U'!#REF!</definedName>
    <definedName name="TOTALITEM12.9_47">'[189]A.P.U'!#REF!</definedName>
    <definedName name="TOTALITEM12.9_48">'[189]A.P.U'!#REF!</definedName>
    <definedName name="TOTALITEM12.9_49">'[189]A.P.U'!#REF!</definedName>
    <definedName name="TOTALITEM12.9_5">'[189]A.P.U'!#REF!</definedName>
    <definedName name="TOTALITEM12.9_50">'[189]A.P.U'!#REF!</definedName>
    <definedName name="TOTALITEM12.9_51">'[189]A.P.U'!#REF!</definedName>
    <definedName name="TOTALITEM12.9_52">'[189]A.P.U'!#REF!</definedName>
    <definedName name="TOTALITEM12.9_53">'[189]A.P.U'!#REF!</definedName>
    <definedName name="TOTALITEM12.9_54">'[189]A.P.U'!#REF!</definedName>
    <definedName name="TOTALITEM12.9_55">'[189]A.P.U'!#REF!</definedName>
    <definedName name="TOTALITEM12.9_56">'[189]A.P.U'!#REF!</definedName>
    <definedName name="TOTALITEM12.9_57">'[189]A.P.U'!#REF!</definedName>
    <definedName name="TOTALITEM12.9_58">'[189]A.P.U'!#REF!</definedName>
    <definedName name="TOTALITEM12.9_59">#N/A</definedName>
    <definedName name="TOTALITEM12.9_60">#N/A</definedName>
    <definedName name="TOTALITEM12.9_61">'[189]A.P.U'!#REF!</definedName>
    <definedName name="TOTALITEM12.9_62">'[189]A.P.U'!#REF!</definedName>
    <definedName name="TOTALITEM12.9_63">'[189]A.P.U'!#REF!</definedName>
    <definedName name="TOTALITEM12.9_64">'[189]A.P.U'!#REF!</definedName>
    <definedName name="TOTALITEM12.9_65">'[189]A.P.U'!#REF!</definedName>
    <definedName name="TOTALITEM12.9_66">'[189]A.P.U'!#REF!</definedName>
    <definedName name="TOTALITEM12.9_67">'[189]A.P.U'!#REF!</definedName>
    <definedName name="TOTALITEM12.9_68">'[189]A.P.U'!#REF!</definedName>
    <definedName name="TOTALITEM12.9_69">'[189]A.P.U'!#REF!</definedName>
    <definedName name="TOTALITEM12.9_70">'[189]A.P.U'!#REF!</definedName>
    <definedName name="TOTALITEM12.9_71">'[189]A.P.U'!#REF!</definedName>
    <definedName name="TOTALITEM12.9_72">'[189]A.P.U'!#REF!</definedName>
    <definedName name="TOTALITEM12.9_73">'[189]A.P.U'!#REF!</definedName>
    <definedName name="TOTALITEM12.9_74">'[189]A.P.U'!#REF!</definedName>
    <definedName name="TOTALITEM12.9_75">'[189]A.P.U'!#REF!</definedName>
    <definedName name="TOTALITEM12.9_76">'[189]A.P.U'!#REF!</definedName>
    <definedName name="TOTALITEM12.9_78">'[189]A.P.U'!#REF!</definedName>
    <definedName name="TOTALITEM12.9_79">'[189]A.P.U'!#REF!</definedName>
    <definedName name="TOTALITEM12.9_9">'[189]A.P.U'!#REF!</definedName>
    <definedName name="TOTALITEM13.1.1">#N/A</definedName>
    <definedName name="TOTALITEM13.1.1_1">#N/A</definedName>
    <definedName name="TOTALITEM13.1.1_10">'[189]A.P.U'!#REF!</definedName>
    <definedName name="TOTALITEM13.1.1_11">'[189]A.P.U'!#REF!</definedName>
    <definedName name="TOTALITEM13.1.1_12">'[189]A.P.U'!#REF!</definedName>
    <definedName name="TOTALITEM13.1.1_13">'[189]A.P.U'!#REF!</definedName>
    <definedName name="TOTALITEM13.1.1_14">'[189]A.P.U'!#REF!</definedName>
    <definedName name="TOTALITEM13.1.1_15">'[189]A.P.U'!#REF!</definedName>
    <definedName name="TOTALITEM13.1.1_16">'[189]A.P.U'!#REF!</definedName>
    <definedName name="TOTALITEM13.1.1_17">'[189]A.P.U'!#REF!</definedName>
    <definedName name="TOTALITEM13.1.1_18">'[189]A.P.U'!#REF!</definedName>
    <definedName name="TOTALITEM13.1.1_19">'[189]A.P.U'!#REF!</definedName>
    <definedName name="TOTALITEM13.1.1_2">#N/A</definedName>
    <definedName name="TOTALITEM13.1.1_20">'[189]A.P.U'!#REF!</definedName>
    <definedName name="TOTALITEM13.1.1_21">'[189]A.P.U'!#REF!</definedName>
    <definedName name="TOTALITEM13.1.1_22">'[189]A.P.U'!#REF!</definedName>
    <definedName name="TOTALITEM13.1.1_23">'[189]A.P.U'!#REF!</definedName>
    <definedName name="TOTALITEM13.1.1_24">'[189]A.P.U'!#REF!</definedName>
    <definedName name="TOTALITEM13.1.1_25">'[189]A.P.U'!#REF!</definedName>
    <definedName name="TOTALITEM13.1.1_26">'[189]A.P.U'!#REF!</definedName>
    <definedName name="TOTALITEM13.1.1_27">'[189]A.P.U'!#REF!</definedName>
    <definedName name="TOTALITEM13.1.1_28">'[189]A.P.U'!#REF!</definedName>
    <definedName name="TOTALITEM13.1.1_29">'[189]A.P.U'!#REF!</definedName>
    <definedName name="TOTALITEM13.1.1_3">'[190]A.P.U'!#REF!</definedName>
    <definedName name="TOTALITEM13.1.1_30">'[189]A.P.U'!#REF!</definedName>
    <definedName name="TOTALITEM13.1.1_31">'[189]A.P.U'!#REF!</definedName>
    <definedName name="TOTALITEM13.1.1_32">'[189]A.P.U'!#REF!</definedName>
    <definedName name="TOTALITEM13.1.1_33">'[189]A.P.U'!#REF!</definedName>
    <definedName name="TOTALITEM13.1.1_34">'[189]A.P.U'!#REF!</definedName>
    <definedName name="TOTALITEM13.1.1_35">'[189]A.P.U'!#REF!</definedName>
    <definedName name="TOTALITEM13.1.1_36">'[189]A.P.U'!#REF!</definedName>
    <definedName name="TOTALITEM13.1.1_37">'[189]A.P.U'!#REF!</definedName>
    <definedName name="TOTALITEM13.1.1_38">'[189]A.P.U'!#REF!</definedName>
    <definedName name="TOTALITEM13.1.1_39">'[189]A.P.U'!#REF!</definedName>
    <definedName name="TOTALITEM13.1.1_4">#N/A</definedName>
    <definedName name="TOTALITEM13.1.1_40">'[189]A.P.U'!#REF!</definedName>
    <definedName name="TOTALITEM13.1.1_41">'[189]A.P.U'!#REF!</definedName>
    <definedName name="TOTALITEM13.1.1_42">'[189]A.P.U'!#REF!</definedName>
    <definedName name="TOTALITEM13.1.1_43">'[189]A.P.U'!#REF!</definedName>
    <definedName name="TOTALITEM13.1.1_44">'[189]A.P.U'!#REF!</definedName>
    <definedName name="TOTALITEM13.1.1_45">'[189]A.P.U'!#REF!</definedName>
    <definedName name="TOTALITEM13.1.1_46">'[189]A.P.U'!#REF!</definedName>
    <definedName name="TOTALITEM13.1.1_47">'[189]A.P.U'!#REF!</definedName>
    <definedName name="TOTALITEM13.1.1_48">'[189]A.P.U'!#REF!</definedName>
    <definedName name="TOTALITEM13.1.1_49">'[189]A.P.U'!#REF!</definedName>
    <definedName name="TOTALITEM13.1.1_5">'[189]A.P.U'!#REF!</definedName>
    <definedName name="TOTALITEM13.1.1_50">'[189]A.P.U'!#REF!</definedName>
    <definedName name="TOTALITEM13.1.1_51">'[189]A.P.U'!#REF!</definedName>
    <definedName name="TOTALITEM13.1.1_52">'[189]A.P.U'!#REF!</definedName>
    <definedName name="TOTALITEM13.1.1_53">'[189]A.P.U'!#REF!</definedName>
    <definedName name="TOTALITEM13.1.1_54">'[189]A.P.U'!#REF!</definedName>
    <definedName name="TOTALITEM13.1.1_55">'[189]A.P.U'!#REF!</definedName>
    <definedName name="TOTALITEM13.1.1_56">'[189]A.P.U'!#REF!</definedName>
    <definedName name="TOTALITEM13.1.1_57">'[189]A.P.U'!#REF!</definedName>
    <definedName name="TOTALITEM13.1.1_58">'[189]A.P.U'!#REF!</definedName>
    <definedName name="TOTALITEM13.1.1_59">#N/A</definedName>
    <definedName name="TOTALITEM13.1.1_60">#N/A</definedName>
    <definedName name="TOTALITEM13.1.1_61">'[189]A.P.U'!#REF!</definedName>
    <definedName name="TOTALITEM13.1.1_62">'[189]A.P.U'!#REF!</definedName>
    <definedName name="TOTALITEM13.1.1_63">'[189]A.P.U'!#REF!</definedName>
    <definedName name="TOTALITEM13.1.1_64">'[189]A.P.U'!#REF!</definedName>
    <definedName name="TOTALITEM13.1.1_65">'[189]A.P.U'!#REF!</definedName>
    <definedName name="TOTALITEM13.1.1_66">'[189]A.P.U'!#REF!</definedName>
    <definedName name="TOTALITEM13.1.1_67">'[189]A.P.U'!#REF!</definedName>
    <definedName name="TOTALITEM13.1.1_68">'[189]A.P.U'!#REF!</definedName>
    <definedName name="TOTALITEM13.1.1_69">'[189]A.P.U'!#REF!</definedName>
    <definedName name="TOTALITEM13.1.1_70">'[189]A.P.U'!#REF!</definedName>
    <definedName name="TOTALITEM13.1.1_71">'[189]A.P.U'!#REF!</definedName>
    <definedName name="TOTALITEM13.1.1_72">'[189]A.P.U'!#REF!</definedName>
    <definedName name="TOTALITEM13.1.1_73">'[189]A.P.U'!#REF!</definedName>
    <definedName name="TOTALITEM13.1.1_74">'[189]A.P.U'!#REF!</definedName>
    <definedName name="TOTALITEM13.1.1_75">'[189]A.P.U'!#REF!</definedName>
    <definedName name="TOTALITEM13.1.1_76">'[189]A.P.U'!#REF!</definedName>
    <definedName name="TOTALITEM13.1.1_78">'[189]A.P.U'!#REF!</definedName>
    <definedName name="TOTALITEM13.1.1_79">'[189]A.P.U'!#REF!</definedName>
    <definedName name="TOTALITEM13.1.1_9">'[189]A.P.U'!#REF!</definedName>
    <definedName name="TOTALITEM13.1.2">#N/A</definedName>
    <definedName name="TOTALITEM13.1.2_1">#N/A</definedName>
    <definedName name="TOTALITEM13.1.2_10">'[189]A.P.U'!#REF!</definedName>
    <definedName name="TOTALITEM13.1.2_11">'[189]A.P.U'!#REF!</definedName>
    <definedName name="TOTALITEM13.1.2_12">'[189]A.P.U'!#REF!</definedName>
    <definedName name="TOTALITEM13.1.2_13">'[189]A.P.U'!#REF!</definedName>
    <definedName name="TOTALITEM13.1.2_14">'[189]A.P.U'!#REF!</definedName>
    <definedName name="TOTALITEM13.1.2_15">'[189]A.P.U'!#REF!</definedName>
    <definedName name="TOTALITEM13.1.2_16">'[189]A.P.U'!#REF!</definedName>
    <definedName name="TOTALITEM13.1.2_17">'[189]A.P.U'!#REF!</definedName>
    <definedName name="TOTALITEM13.1.2_18">'[189]A.P.U'!#REF!</definedName>
    <definedName name="TOTALITEM13.1.2_19">'[189]A.P.U'!#REF!</definedName>
    <definedName name="TOTALITEM13.1.2_2">#N/A</definedName>
    <definedName name="TOTALITEM13.1.2_20">'[189]A.P.U'!#REF!</definedName>
    <definedName name="TOTALITEM13.1.2_21">'[189]A.P.U'!#REF!</definedName>
    <definedName name="TOTALITEM13.1.2_22">'[189]A.P.U'!#REF!</definedName>
    <definedName name="TOTALITEM13.1.2_23">'[189]A.P.U'!#REF!</definedName>
    <definedName name="TOTALITEM13.1.2_24">'[189]A.P.U'!#REF!</definedName>
    <definedName name="TOTALITEM13.1.2_25">'[189]A.P.U'!#REF!</definedName>
    <definedName name="TOTALITEM13.1.2_26">'[189]A.P.U'!#REF!</definedName>
    <definedName name="TOTALITEM13.1.2_27">'[189]A.P.U'!#REF!</definedName>
    <definedName name="TOTALITEM13.1.2_28">'[189]A.P.U'!#REF!</definedName>
    <definedName name="TOTALITEM13.1.2_29">'[189]A.P.U'!#REF!</definedName>
    <definedName name="TOTALITEM13.1.2_3">'[190]A.P.U'!#REF!</definedName>
    <definedName name="TOTALITEM13.1.2_30">'[189]A.P.U'!#REF!</definedName>
    <definedName name="TOTALITEM13.1.2_31">'[189]A.P.U'!#REF!</definedName>
    <definedName name="TOTALITEM13.1.2_32">'[189]A.P.U'!#REF!</definedName>
    <definedName name="TOTALITEM13.1.2_33">'[189]A.P.U'!#REF!</definedName>
    <definedName name="TOTALITEM13.1.2_34">'[189]A.P.U'!#REF!</definedName>
    <definedName name="TOTALITEM13.1.2_35">'[189]A.P.U'!#REF!</definedName>
    <definedName name="TOTALITEM13.1.2_36">'[189]A.P.U'!#REF!</definedName>
    <definedName name="TOTALITEM13.1.2_37">'[189]A.P.U'!#REF!</definedName>
    <definedName name="TOTALITEM13.1.2_38">'[189]A.P.U'!#REF!</definedName>
    <definedName name="TOTALITEM13.1.2_39">'[189]A.P.U'!#REF!</definedName>
    <definedName name="TOTALITEM13.1.2_4">#N/A</definedName>
    <definedName name="TOTALITEM13.1.2_40">'[189]A.P.U'!#REF!</definedName>
    <definedName name="TOTALITEM13.1.2_41">'[189]A.P.U'!#REF!</definedName>
    <definedName name="TOTALITEM13.1.2_42">'[189]A.P.U'!#REF!</definedName>
    <definedName name="TOTALITEM13.1.2_43">'[189]A.P.U'!#REF!</definedName>
    <definedName name="TOTALITEM13.1.2_44">'[189]A.P.U'!#REF!</definedName>
    <definedName name="TOTALITEM13.1.2_45">'[189]A.P.U'!#REF!</definedName>
    <definedName name="TOTALITEM13.1.2_46">'[189]A.P.U'!#REF!</definedName>
    <definedName name="TOTALITEM13.1.2_47">'[189]A.P.U'!#REF!</definedName>
    <definedName name="TOTALITEM13.1.2_48">'[189]A.P.U'!#REF!</definedName>
    <definedName name="TOTALITEM13.1.2_49">'[189]A.P.U'!#REF!</definedName>
    <definedName name="TOTALITEM13.1.2_5">'[189]A.P.U'!#REF!</definedName>
    <definedName name="TOTALITEM13.1.2_50">'[189]A.P.U'!#REF!</definedName>
    <definedName name="TOTALITEM13.1.2_51">'[189]A.P.U'!#REF!</definedName>
    <definedName name="TOTALITEM13.1.2_52">'[189]A.P.U'!#REF!</definedName>
    <definedName name="TOTALITEM13.1.2_53">'[189]A.P.U'!#REF!</definedName>
    <definedName name="TOTALITEM13.1.2_54">'[189]A.P.U'!#REF!</definedName>
    <definedName name="TOTALITEM13.1.2_55">'[189]A.P.U'!#REF!</definedName>
    <definedName name="TOTALITEM13.1.2_56">'[189]A.P.U'!#REF!</definedName>
    <definedName name="TOTALITEM13.1.2_57">'[189]A.P.U'!#REF!</definedName>
    <definedName name="TOTALITEM13.1.2_58">'[189]A.P.U'!#REF!</definedName>
    <definedName name="TOTALITEM13.1.2_59">#N/A</definedName>
    <definedName name="TOTALITEM13.1.2_60">#N/A</definedName>
    <definedName name="TOTALITEM13.1.2_61">'[189]A.P.U'!#REF!</definedName>
    <definedName name="TOTALITEM13.1.2_62">'[189]A.P.U'!#REF!</definedName>
    <definedName name="TOTALITEM13.1.2_63">'[189]A.P.U'!#REF!</definedName>
    <definedName name="TOTALITEM13.1.2_64">'[189]A.P.U'!#REF!</definedName>
    <definedName name="TOTALITEM13.1.2_65">'[189]A.P.U'!#REF!</definedName>
    <definedName name="TOTALITEM13.1.2_66">'[189]A.P.U'!#REF!</definedName>
    <definedName name="TOTALITEM13.1.2_67">'[189]A.P.U'!#REF!</definedName>
    <definedName name="TOTALITEM13.1.2_68">'[189]A.P.U'!#REF!</definedName>
    <definedName name="TOTALITEM13.1.2_69">'[189]A.P.U'!#REF!</definedName>
    <definedName name="TOTALITEM13.1.2_70">'[189]A.P.U'!#REF!</definedName>
    <definedName name="TOTALITEM13.1.2_71">'[189]A.P.U'!#REF!</definedName>
    <definedName name="TOTALITEM13.1.2_72">'[189]A.P.U'!#REF!</definedName>
    <definedName name="TOTALITEM13.1.2_73">'[189]A.P.U'!#REF!</definedName>
    <definedName name="TOTALITEM13.1.2_74">'[189]A.P.U'!#REF!</definedName>
    <definedName name="TOTALITEM13.1.2_75">'[189]A.P.U'!#REF!</definedName>
    <definedName name="TOTALITEM13.1.2_76">'[189]A.P.U'!#REF!</definedName>
    <definedName name="TOTALITEM13.1.2_78">'[189]A.P.U'!#REF!</definedName>
    <definedName name="TOTALITEM13.1.2_79">'[189]A.P.U'!#REF!</definedName>
    <definedName name="TOTALITEM13.1.2_9">'[189]A.P.U'!#REF!</definedName>
    <definedName name="TOTALITEM13.1.3">#N/A</definedName>
    <definedName name="TOTALITEM13.1.3_1">#N/A</definedName>
    <definedName name="TOTALITEM13.1.3_10">'[189]A.P.U'!#REF!</definedName>
    <definedName name="TOTALITEM13.1.3_11">'[189]A.P.U'!#REF!</definedName>
    <definedName name="TOTALITEM13.1.3_12">'[189]A.P.U'!#REF!</definedName>
    <definedName name="TOTALITEM13.1.3_13">'[189]A.P.U'!#REF!</definedName>
    <definedName name="TOTALITEM13.1.3_14">'[189]A.P.U'!#REF!</definedName>
    <definedName name="TOTALITEM13.1.3_15">'[189]A.P.U'!#REF!</definedName>
    <definedName name="TOTALITEM13.1.3_16">'[189]A.P.U'!#REF!</definedName>
    <definedName name="TOTALITEM13.1.3_17">'[189]A.P.U'!#REF!</definedName>
    <definedName name="TOTALITEM13.1.3_18">'[189]A.P.U'!#REF!</definedName>
    <definedName name="TOTALITEM13.1.3_19">'[189]A.P.U'!#REF!</definedName>
    <definedName name="TOTALITEM13.1.3_2">#N/A</definedName>
    <definedName name="TOTALITEM13.1.3_20">'[189]A.P.U'!#REF!</definedName>
    <definedName name="TOTALITEM13.1.3_21">'[189]A.P.U'!#REF!</definedName>
    <definedName name="TOTALITEM13.1.3_22">'[189]A.P.U'!#REF!</definedName>
    <definedName name="TOTALITEM13.1.3_23">'[189]A.P.U'!#REF!</definedName>
    <definedName name="TOTALITEM13.1.3_24">'[189]A.P.U'!#REF!</definedName>
    <definedName name="TOTALITEM13.1.3_25">'[189]A.P.U'!#REF!</definedName>
    <definedName name="TOTALITEM13.1.3_26">'[189]A.P.U'!#REF!</definedName>
    <definedName name="TOTALITEM13.1.3_27">'[189]A.P.U'!#REF!</definedName>
    <definedName name="TOTALITEM13.1.3_28">'[189]A.P.U'!#REF!</definedName>
    <definedName name="TOTALITEM13.1.3_29">'[189]A.P.U'!#REF!</definedName>
    <definedName name="TOTALITEM13.1.3_3">'[190]A.P.U'!#REF!</definedName>
    <definedName name="TOTALITEM13.1.3_30">'[189]A.P.U'!#REF!</definedName>
    <definedName name="TOTALITEM13.1.3_31">'[189]A.P.U'!#REF!</definedName>
    <definedName name="TOTALITEM13.1.3_32">'[189]A.P.U'!#REF!</definedName>
    <definedName name="TOTALITEM13.1.3_33">'[189]A.P.U'!#REF!</definedName>
    <definedName name="TOTALITEM13.1.3_34">'[189]A.P.U'!#REF!</definedName>
    <definedName name="TOTALITEM13.1.3_35">'[189]A.P.U'!#REF!</definedName>
    <definedName name="TOTALITEM13.1.3_36">'[189]A.P.U'!#REF!</definedName>
    <definedName name="TOTALITEM13.1.3_37">'[189]A.P.U'!#REF!</definedName>
    <definedName name="TOTALITEM13.1.3_38">'[189]A.P.U'!#REF!</definedName>
    <definedName name="TOTALITEM13.1.3_39">'[189]A.P.U'!#REF!</definedName>
    <definedName name="TOTALITEM13.1.3_4">#N/A</definedName>
    <definedName name="TOTALITEM13.1.3_40">'[189]A.P.U'!#REF!</definedName>
    <definedName name="TOTALITEM13.1.3_41">'[189]A.P.U'!#REF!</definedName>
    <definedName name="TOTALITEM13.1.3_42">'[189]A.P.U'!#REF!</definedName>
    <definedName name="TOTALITEM13.1.3_43">'[189]A.P.U'!#REF!</definedName>
    <definedName name="TOTALITEM13.1.3_44">'[189]A.P.U'!#REF!</definedName>
    <definedName name="TOTALITEM13.1.3_45">'[189]A.P.U'!#REF!</definedName>
    <definedName name="TOTALITEM13.1.3_46">'[189]A.P.U'!#REF!</definedName>
    <definedName name="TOTALITEM13.1.3_47">'[189]A.P.U'!#REF!</definedName>
    <definedName name="TOTALITEM13.1.3_48">'[189]A.P.U'!#REF!</definedName>
    <definedName name="TOTALITEM13.1.3_49">'[189]A.P.U'!#REF!</definedName>
    <definedName name="TOTALITEM13.1.3_5">'[189]A.P.U'!#REF!</definedName>
    <definedName name="TOTALITEM13.1.3_50">'[189]A.P.U'!#REF!</definedName>
    <definedName name="TOTALITEM13.1.3_51">'[189]A.P.U'!#REF!</definedName>
    <definedName name="TOTALITEM13.1.3_52">'[189]A.P.U'!#REF!</definedName>
    <definedName name="TOTALITEM13.1.3_53">'[189]A.P.U'!#REF!</definedName>
    <definedName name="TOTALITEM13.1.3_54">'[189]A.P.U'!#REF!</definedName>
    <definedName name="TOTALITEM13.1.3_55">'[189]A.P.U'!#REF!</definedName>
    <definedName name="TOTALITEM13.1.3_56">'[189]A.P.U'!#REF!</definedName>
    <definedName name="TOTALITEM13.1.3_57">'[189]A.P.U'!#REF!</definedName>
    <definedName name="TOTALITEM13.1.3_58">'[189]A.P.U'!#REF!</definedName>
    <definedName name="TOTALITEM13.1.3_59">#N/A</definedName>
    <definedName name="TOTALITEM13.1.3_60">#N/A</definedName>
    <definedName name="TOTALITEM13.1.3_61">'[189]A.P.U'!#REF!</definedName>
    <definedName name="TOTALITEM13.1.3_62">'[189]A.P.U'!#REF!</definedName>
    <definedName name="TOTALITEM13.1.3_63">'[189]A.P.U'!#REF!</definedName>
    <definedName name="TOTALITEM13.1.3_64">'[189]A.P.U'!#REF!</definedName>
    <definedName name="TOTALITEM13.1.3_65">'[189]A.P.U'!#REF!</definedName>
    <definedName name="TOTALITEM13.1.3_66">'[189]A.P.U'!#REF!</definedName>
    <definedName name="TOTALITEM13.1.3_67">'[189]A.P.U'!#REF!</definedName>
    <definedName name="TOTALITEM13.1.3_68">'[189]A.P.U'!#REF!</definedName>
    <definedName name="TOTALITEM13.1.3_69">'[189]A.P.U'!#REF!</definedName>
    <definedName name="TOTALITEM13.1.3_70">'[189]A.P.U'!#REF!</definedName>
    <definedName name="TOTALITEM13.1.3_71">'[189]A.P.U'!#REF!</definedName>
    <definedName name="TOTALITEM13.1.3_72">'[189]A.P.U'!#REF!</definedName>
    <definedName name="TOTALITEM13.1.3_73">'[189]A.P.U'!#REF!</definedName>
    <definedName name="TOTALITEM13.1.3_74">'[189]A.P.U'!#REF!</definedName>
    <definedName name="TOTALITEM13.1.3_75">'[189]A.P.U'!#REF!</definedName>
    <definedName name="TOTALITEM13.1.3_76">'[189]A.P.U'!#REF!</definedName>
    <definedName name="TOTALITEM13.1.3_78">'[189]A.P.U'!#REF!</definedName>
    <definedName name="TOTALITEM13.1.3_79">'[189]A.P.U'!#REF!</definedName>
    <definedName name="TOTALITEM13.1.3_9">'[189]A.P.U'!#REF!</definedName>
    <definedName name="TOTALITEM13.2.2">#N/A</definedName>
    <definedName name="TOTALITEM13.2.2_1">#N/A</definedName>
    <definedName name="TOTALITEM13.2.2_10">'[189]A.P.U'!#REF!</definedName>
    <definedName name="TOTALITEM13.2.2_11">'[189]A.P.U'!#REF!</definedName>
    <definedName name="TOTALITEM13.2.2_12">'[189]A.P.U'!#REF!</definedName>
    <definedName name="TOTALITEM13.2.2_13">'[189]A.P.U'!#REF!</definedName>
    <definedName name="TOTALITEM13.2.2_14">'[189]A.P.U'!#REF!</definedName>
    <definedName name="TOTALITEM13.2.2_15">'[189]A.P.U'!#REF!</definedName>
    <definedName name="TOTALITEM13.2.2_16">'[189]A.P.U'!#REF!</definedName>
    <definedName name="TOTALITEM13.2.2_17">'[189]A.P.U'!#REF!</definedName>
    <definedName name="TOTALITEM13.2.2_18">'[189]A.P.U'!#REF!</definedName>
    <definedName name="TOTALITEM13.2.2_19">'[189]A.P.U'!#REF!</definedName>
    <definedName name="TOTALITEM13.2.2_2">#N/A</definedName>
    <definedName name="TOTALITEM13.2.2_20">'[189]A.P.U'!#REF!</definedName>
    <definedName name="TOTALITEM13.2.2_21">'[189]A.P.U'!#REF!</definedName>
    <definedName name="TOTALITEM13.2.2_22">'[189]A.P.U'!#REF!</definedName>
    <definedName name="TOTALITEM13.2.2_23">'[189]A.P.U'!#REF!</definedName>
    <definedName name="TOTALITEM13.2.2_24">'[189]A.P.U'!#REF!</definedName>
    <definedName name="TOTALITEM13.2.2_25">'[189]A.P.U'!#REF!</definedName>
    <definedName name="TOTALITEM13.2.2_26">'[189]A.P.U'!#REF!</definedName>
    <definedName name="TOTALITEM13.2.2_27">'[189]A.P.U'!#REF!</definedName>
    <definedName name="TOTALITEM13.2.2_28">'[189]A.P.U'!#REF!</definedName>
    <definedName name="TOTALITEM13.2.2_29">'[189]A.P.U'!#REF!</definedName>
    <definedName name="TOTALITEM13.2.2_3">'[190]A.P.U'!#REF!</definedName>
    <definedName name="TOTALITEM13.2.2_30">'[189]A.P.U'!#REF!</definedName>
    <definedName name="TOTALITEM13.2.2_31">'[189]A.P.U'!#REF!</definedName>
    <definedName name="TOTALITEM13.2.2_32">'[189]A.P.U'!#REF!</definedName>
    <definedName name="TOTALITEM13.2.2_33">'[189]A.P.U'!#REF!</definedName>
    <definedName name="TOTALITEM13.2.2_34">'[189]A.P.U'!#REF!</definedName>
    <definedName name="TOTALITEM13.2.2_35">'[189]A.P.U'!#REF!</definedName>
    <definedName name="TOTALITEM13.2.2_36">'[189]A.P.U'!#REF!</definedName>
    <definedName name="TOTALITEM13.2.2_37">'[189]A.P.U'!#REF!</definedName>
    <definedName name="TOTALITEM13.2.2_38">'[189]A.P.U'!#REF!</definedName>
    <definedName name="TOTALITEM13.2.2_39">'[189]A.P.U'!#REF!</definedName>
    <definedName name="TOTALITEM13.2.2_4">#N/A</definedName>
    <definedName name="TOTALITEM13.2.2_40">'[189]A.P.U'!#REF!</definedName>
    <definedName name="TOTALITEM13.2.2_41">'[189]A.P.U'!#REF!</definedName>
    <definedName name="TOTALITEM13.2.2_42">'[189]A.P.U'!#REF!</definedName>
    <definedName name="TOTALITEM13.2.2_43">'[189]A.P.U'!#REF!</definedName>
    <definedName name="TOTALITEM13.2.2_44">'[189]A.P.U'!#REF!</definedName>
    <definedName name="TOTALITEM13.2.2_45">'[189]A.P.U'!#REF!</definedName>
    <definedName name="TOTALITEM13.2.2_46">'[189]A.P.U'!#REF!</definedName>
    <definedName name="TOTALITEM13.2.2_47">'[189]A.P.U'!#REF!</definedName>
    <definedName name="TOTALITEM13.2.2_48">'[189]A.P.U'!#REF!</definedName>
    <definedName name="TOTALITEM13.2.2_49">'[189]A.P.U'!#REF!</definedName>
    <definedName name="TOTALITEM13.2.2_5">'[189]A.P.U'!#REF!</definedName>
    <definedName name="TOTALITEM13.2.2_50">'[189]A.P.U'!#REF!</definedName>
    <definedName name="TOTALITEM13.2.2_51">'[189]A.P.U'!#REF!</definedName>
    <definedName name="TOTALITEM13.2.2_52">'[189]A.P.U'!#REF!</definedName>
    <definedName name="TOTALITEM13.2.2_53">'[189]A.P.U'!#REF!</definedName>
    <definedName name="TOTALITEM13.2.2_54">'[189]A.P.U'!#REF!</definedName>
    <definedName name="TOTALITEM13.2.2_55">'[189]A.P.U'!#REF!</definedName>
    <definedName name="TOTALITEM13.2.2_56">'[189]A.P.U'!#REF!</definedName>
    <definedName name="TOTALITEM13.2.2_57">'[189]A.P.U'!#REF!</definedName>
    <definedName name="TOTALITEM13.2.2_58">'[189]A.P.U'!#REF!</definedName>
    <definedName name="TOTALITEM13.2.2_59">#N/A</definedName>
    <definedName name="TOTALITEM13.2.2_60">#N/A</definedName>
    <definedName name="TOTALITEM13.2.2_61">'[189]A.P.U'!#REF!</definedName>
    <definedName name="TOTALITEM13.2.2_62">'[189]A.P.U'!#REF!</definedName>
    <definedName name="TOTALITEM13.2.2_63">'[189]A.P.U'!#REF!</definedName>
    <definedName name="TOTALITEM13.2.2_64">'[189]A.P.U'!#REF!</definedName>
    <definedName name="TOTALITEM13.2.2_65">'[189]A.P.U'!#REF!</definedName>
    <definedName name="TOTALITEM13.2.2_66">'[189]A.P.U'!#REF!</definedName>
    <definedName name="TOTALITEM13.2.2_67">'[189]A.P.U'!#REF!</definedName>
    <definedName name="TOTALITEM13.2.2_68">'[189]A.P.U'!#REF!</definedName>
    <definedName name="TOTALITEM13.2.2_69">'[189]A.P.U'!#REF!</definedName>
    <definedName name="TOTALITEM13.2.2_70">'[189]A.P.U'!#REF!</definedName>
    <definedName name="TOTALITEM13.2.2_71">'[189]A.P.U'!#REF!</definedName>
    <definedName name="TOTALITEM13.2.2_72">'[189]A.P.U'!#REF!</definedName>
    <definedName name="TOTALITEM13.2.2_73">'[189]A.P.U'!#REF!</definedName>
    <definedName name="TOTALITEM13.2.2_74">'[189]A.P.U'!#REF!</definedName>
    <definedName name="TOTALITEM13.2.2_75">'[189]A.P.U'!#REF!</definedName>
    <definedName name="TOTALITEM13.2.2_76">'[189]A.P.U'!#REF!</definedName>
    <definedName name="TOTALITEM13.2.2_78">'[189]A.P.U'!#REF!</definedName>
    <definedName name="TOTALITEM13.2.2_79">'[189]A.P.U'!#REF!</definedName>
    <definedName name="TOTALITEM13.2.2_9">'[189]A.P.U'!#REF!</definedName>
    <definedName name="TOTALITEM14.2">#N/A</definedName>
    <definedName name="TOTALITEM14.2_1">#N/A</definedName>
    <definedName name="TOTALITEM14.2_10">'[189]A.P.U'!#REF!</definedName>
    <definedName name="TOTALITEM14.2_11">'[189]A.P.U'!#REF!</definedName>
    <definedName name="TOTALITEM14.2_12">'[189]A.P.U'!#REF!</definedName>
    <definedName name="TOTALITEM14.2_13">'[189]A.P.U'!#REF!</definedName>
    <definedName name="TOTALITEM14.2_14">'[189]A.P.U'!#REF!</definedName>
    <definedName name="TOTALITEM14.2_15">'[189]A.P.U'!#REF!</definedName>
    <definedName name="TOTALITEM14.2_16">'[189]A.P.U'!#REF!</definedName>
    <definedName name="TOTALITEM14.2_17">'[189]A.P.U'!#REF!</definedName>
    <definedName name="TOTALITEM14.2_18">'[189]A.P.U'!#REF!</definedName>
    <definedName name="TOTALITEM14.2_19">'[189]A.P.U'!#REF!</definedName>
    <definedName name="TOTALITEM14.2_2">#N/A</definedName>
    <definedName name="TOTALITEM14.2_20">'[189]A.P.U'!#REF!</definedName>
    <definedName name="TOTALITEM14.2_21">'[189]A.P.U'!#REF!</definedName>
    <definedName name="TOTALITEM14.2_22">'[189]A.P.U'!#REF!</definedName>
    <definedName name="TOTALITEM14.2_23">'[189]A.P.U'!#REF!</definedName>
    <definedName name="TOTALITEM14.2_24">'[189]A.P.U'!#REF!</definedName>
    <definedName name="TOTALITEM14.2_25">'[189]A.P.U'!#REF!</definedName>
    <definedName name="TOTALITEM14.2_26">'[189]A.P.U'!#REF!</definedName>
    <definedName name="TOTALITEM14.2_27">'[189]A.P.U'!#REF!</definedName>
    <definedName name="TOTALITEM14.2_28">'[189]A.P.U'!#REF!</definedName>
    <definedName name="TOTALITEM14.2_29">'[189]A.P.U'!#REF!</definedName>
    <definedName name="TOTALITEM14.2_3">'[190]A.P.U'!#REF!</definedName>
    <definedName name="TOTALITEM14.2_30">'[189]A.P.U'!#REF!</definedName>
    <definedName name="TOTALITEM14.2_31">'[189]A.P.U'!#REF!</definedName>
    <definedName name="TOTALITEM14.2_32">'[189]A.P.U'!#REF!</definedName>
    <definedName name="TOTALITEM14.2_33">'[189]A.P.U'!#REF!</definedName>
    <definedName name="TOTALITEM14.2_34">'[189]A.P.U'!#REF!</definedName>
    <definedName name="TOTALITEM14.2_35">'[189]A.P.U'!#REF!</definedName>
    <definedName name="TOTALITEM14.2_36">'[189]A.P.U'!#REF!</definedName>
    <definedName name="TOTALITEM14.2_37">'[189]A.P.U'!#REF!</definedName>
    <definedName name="TOTALITEM14.2_38">'[189]A.P.U'!#REF!</definedName>
    <definedName name="TOTALITEM14.2_39">'[189]A.P.U'!#REF!</definedName>
    <definedName name="TOTALITEM14.2_4">#N/A</definedName>
    <definedName name="TOTALITEM14.2_40">'[189]A.P.U'!#REF!</definedName>
    <definedName name="TOTALITEM14.2_41">'[189]A.P.U'!#REF!</definedName>
    <definedName name="TOTALITEM14.2_42">'[189]A.P.U'!#REF!</definedName>
    <definedName name="TOTALITEM14.2_43">'[189]A.P.U'!#REF!</definedName>
    <definedName name="TOTALITEM14.2_44">'[189]A.P.U'!#REF!</definedName>
    <definedName name="TOTALITEM14.2_45">'[189]A.P.U'!#REF!</definedName>
    <definedName name="TOTALITEM14.2_46">'[189]A.P.U'!#REF!</definedName>
    <definedName name="TOTALITEM14.2_47">'[189]A.P.U'!#REF!</definedName>
    <definedName name="TOTALITEM14.2_48">'[189]A.P.U'!#REF!</definedName>
    <definedName name="TOTALITEM14.2_49">'[189]A.P.U'!#REF!</definedName>
    <definedName name="TOTALITEM14.2_5">'[189]A.P.U'!#REF!</definedName>
    <definedName name="TOTALITEM14.2_50">'[189]A.P.U'!#REF!</definedName>
    <definedName name="TOTALITEM14.2_51">'[189]A.P.U'!#REF!</definedName>
    <definedName name="TOTALITEM14.2_52">'[189]A.P.U'!#REF!</definedName>
    <definedName name="TOTALITEM14.2_53">'[189]A.P.U'!#REF!</definedName>
    <definedName name="TOTALITEM14.2_54">'[189]A.P.U'!#REF!</definedName>
    <definedName name="TOTALITEM14.2_55">'[189]A.P.U'!#REF!</definedName>
    <definedName name="TOTALITEM14.2_56">'[189]A.P.U'!#REF!</definedName>
    <definedName name="TOTALITEM14.2_57">'[189]A.P.U'!#REF!</definedName>
    <definedName name="TOTALITEM14.2_58">'[189]A.P.U'!#REF!</definedName>
    <definedName name="TOTALITEM14.2_59">#N/A</definedName>
    <definedName name="TOTALITEM14.2_60">#N/A</definedName>
    <definedName name="TOTALITEM14.2_61">'[189]A.P.U'!#REF!</definedName>
    <definedName name="TOTALITEM14.2_62">'[189]A.P.U'!#REF!</definedName>
    <definedName name="TOTALITEM14.2_63">'[189]A.P.U'!#REF!</definedName>
    <definedName name="TOTALITEM14.2_64">'[189]A.P.U'!#REF!</definedName>
    <definedName name="TOTALITEM14.2_65">'[189]A.P.U'!#REF!</definedName>
    <definedName name="TOTALITEM14.2_66">'[189]A.P.U'!#REF!</definedName>
    <definedName name="TOTALITEM14.2_67">'[189]A.P.U'!#REF!</definedName>
    <definedName name="TOTALITEM14.2_68">'[189]A.P.U'!#REF!</definedName>
    <definedName name="TOTALITEM14.2_69">'[189]A.P.U'!#REF!</definedName>
    <definedName name="TOTALITEM14.2_70">'[189]A.P.U'!#REF!</definedName>
    <definedName name="TOTALITEM14.2_71">'[189]A.P.U'!#REF!</definedName>
    <definedName name="TOTALITEM14.2_72">'[189]A.P.U'!#REF!</definedName>
    <definedName name="TOTALITEM14.2_73">'[189]A.P.U'!#REF!</definedName>
    <definedName name="TOTALITEM14.2_74">'[189]A.P.U'!#REF!</definedName>
    <definedName name="TOTALITEM14.2_75">'[189]A.P.U'!#REF!</definedName>
    <definedName name="TOTALITEM14.2_76">'[189]A.P.U'!#REF!</definedName>
    <definedName name="TOTALITEM14.2_78">'[189]A.P.U'!#REF!</definedName>
    <definedName name="TOTALITEM14.2_79">'[189]A.P.U'!#REF!</definedName>
    <definedName name="TOTALITEM14.2_9">'[189]A.P.U'!#REF!</definedName>
    <definedName name="TOTALITEM14.3">#N/A</definedName>
    <definedName name="TOTALITEM14.3_1">#N/A</definedName>
    <definedName name="TOTALITEM14.3_10">'[189]A.P.U'!#REF!</definedName>
    <definedName name="TOTALITEM14.3_11">'[189]A.P.U'!#REF!</definedName>
    <definedName name="TOTALITEM14.3_12">'[189]A.P.U'!#REF!</definedName>
    <definedName name="TOTALITEM14.3_13">'[189]A.P.U'!#REF!</definedName>
    <definedName name="TOTALITEM14.3_14">'[189]A.P.U'!#REF!</definedName>
    <definedName name="TOTALITEM14.3_15">'[189]A.P.U'!#REF!</definedName>
    <definedName name="TOTALITEM14.3_16">'[189]A.P.U'!#REF!</definedName>
    <definedName name="TOTALITEM14.3_17">'[189]A.P.U'!#REF!</definedName>
    <definedName name="TOTALITEM14.3_18">'[189]A.P.U'!#REF!</definedName>
    <definedName name="TOTALITEM14.3_19">'[189]A.P.U'!#REF!</definedName>
    <definedName name="TOTALITEM14.3_2">#N/A</definedName>
    <definedName name="TOTALITEM14.3_20">'[189]A.P.U'!#REF!</definedName>
    <definedName name="TOTALITEM14.3_21">'[189]A.P.U'!#REF!</definedName>
    <definedName name="TOTALITEM14.3_22">'[189]A.P.U'!#REF!</definedName>
    <definedName name="TOTALITEM14.3_23">'[189]A.P.U'!#REF!</definedName>
    <definedName name="TOTALITEM14.3_24">'[189]A.P.U'!#REF!</definedName>
    <definedName name="TOTALITEM14.3_25">'[189]A.P.U'!#REF!</definedName>
    <definedName name="TOTALITEM14.3_26">'[189]A.P.U'!#REF!</definedName>
    <definedName name="TOTALITEM14.3_27">'[189]A.P.U'!#REF!</definedName>
    <definedName name="TOTALITEM14.3_28">'[189]A.P.U'!#REF!</definedName>
    <definedName name="TOTALITEM14.3_29">'[189]A.P.U'!#REF!</definedName>
    <definedName name="TOTALITEM14.3_3">'[190]A.P.U'!#REF!</definedName>
    <definedName name="TOTALITEM14.3_30">'[189]A.P.U'!#REF!</definedName>
    <definedName name="TOTALITEM14.3_31">'[189]A.P.U'!#REF!</definedName>
    <definedName name="TOTALITEM14.3_32">'[189]A.P.U'!#REF!</definedName>
    <definedName name="TOTALITEM14.3_33">'[189]A.P.U'!#REF!</definedName>
    <definedName name="TOTALITEM14.3_34">'[189]A.P.U'!#REF!</definedName>
    <definedName name="TOTALITEM14.3_35">'[189]A.P.U'!#REF!</definedName>
    <definedName name="TOTALITEM14.3_36">'[189]A.P.U'!#REF!</definedName>
    <definedName name="TOTALITEM14.3_37">'[189]A.P.U'!#REF!</definedName>
    <definedName name="TOTALITEM14.3_38">'[189]A.P.U'!#REF!</definedName>
    <definedName name="TOTALITEM14.3_39">'[189]A.P.U'!#REF!</definedName>
    <definedName name="TOTALITEM14.3_4">#N/A</definedName>
    <definedName name="TOTALITEM14.3_40">'[189]A.P.U'!#REF!</definedName>
    <definedName name="TOTALITEM14.3_41">'[189]A.P.U'!#REF!</definedName>
    <definedName name="TOTALITEM14.3_42">'[189]A.P.U'!#REF!</definedName>
    <definedName name="TOTALITEM14.3_43">'[189]A.P.U'!#REF!</definedName>
    <definedName name="TOTALITEM14.3_44">'[189]A.P.U'!#REF!</definedName>
    <definedName name="TOTALITEM14.3_45">'[189]A.P.U'!#REF!</definedName>
    <definedName name="TOTALITEM14.3_46">'[189]A.P.U'!#REF!</definedName>
    <definedName name="TOTALITEM14.3_47">'[189]A.P.U'!#REF!</definedName>
    <definedName name="TOTALITEM14.3_48">'[189]A.P.U'!#REF!</definedName>
    <definedName name="TOTALITEM14.3_49">'[189]A.P.U'!#REF!</definedName>
    <definedName name="TOTALITEM14.3_5">'[189]A.P.U'!#REF!</definedName>
    <definedName name="TOTALITEM14.3_50">'[189]A.P.U'!#REF!</definedName>
    <definedName name="TOTALITEM14.3_51">'[189]A.P.U'!#REF!</definedName>
    <definedName name="TOTALITEM14.3_52">'[189]A.P.U'!#REF!</definedName>
    <definedName name="TOTALITEM14.3_53">'[189]A.P.U'!#REF!</definedName>
    <definedName name="TOTALITEM14.3_54">'[189]A.P.U'!#REF!</definedName>
    <definedName name="TOTALITEM14.3_55">'[189]A.P.U'!#REF!</definedName>
    <definedName name="TOTALITEM14.3_56">'[189]A.P.U'!#REF!</definedName>
    <definedName name="TOTALITEM14.3_57">'[189]A.P.U'!#REF!</definedName>
    <definedName name="TOTALITEM14.3_58">'[189]A.P.U'!#REF!</definedName>
    <definedName name="TOTALITEM14.3_59">#N/A</definedName>
    <definedName name="TOTALITEM14.3_60">#N/A</definedName>
    <definedName name="TOTALITEM14.3_61">'[189]A.P.U'!#REF!</definedName>
    <definedName name="TOTALITEM14.3_62">'[189]A.P.U'!#REF!</definedName>
    <definedName name="TOTALITEM14.3_63">'[189]A.P.U'!#REF!</definedName>
    <definedName name="TOTALITEM14.3_64">'[189]A.P.U'!#REF!</definedName>
    <definedName name="TOTALITEM14.3_65">'[189]A.P.U'!#REF!</definedName>
    <definedName name="TOTALITEM14.3_66">'[189]A.P.U'!#REF!</definedName>
    <definedName name="TOTALITEM14.3_67">'[189]A.P.U'!#REF!</definedName>
    <definedName name="TOTALITEM14.3_68">'[189]A.P.U'!#REF!</definedName>
    <definedName name="TOTALITEM14.3_69">'[189]A.P.U'!#REF!</definedName>
    <definedName name="TOTALITEM14.3_70">'[189]A.P.U'!#REF!</definedName>
    <definedName name="TOTALITEM14.3_71">'[189]A.P.U'!#REF!</definedName>
    <definedName name="TOTALITEM14.3_72">'[189]A.P.U'!#REF!</definedName>
    <definedName name="TOTALITEM14.3_73">'[189]A.P.U'!#REF!</definedName>
    <definedName name="TOTALITEM14.3_74">'[189]A.P.U'!#REF!</definedName>
    <definedName name="TOTALITEM14.3_75">'[189]A.P.U'!#REF!</definedName>
    <definedName name="TOTALITEM14.3_76">'[189]A.P.U'!#REF!</definedName>
    <definedName name="TOTALITEM14.3_78">'[189]A.P.U'!#REF!</definedName>
    <definedName name="TOTALITEM14.3_79">'[189]A.P.U'!#REF!</definedName>
    <definedName name="TOTALITEM14.3_9">'[189]A.P.U'!#REF!</definedName>
    <definedName name="TOTALITEM14.4">#N/A</definedName>
    <definedName name="TOTALITEM14.4_1">#N/A</definedName>
    <definedName name="TOTALITEM14.4_10">'[189]A.P.U'!#REF!</definedName>
    <definedName name="TOTALITEM14.4_11">'[189]A.P.U'!#REF!</definedName>
    <definedName name="TOTALITEM14.4_12">'[189]A.P.U'!#REF!</definedName>
    <definedName name="TOTALITEM14.4_13">'[189]A.P.U'!#REF!</definedName>
    <definedName name="TOTALITEM14.4_14">'[189]A.P.U'!#REF!</definedName>
    <definedName name="TOTALITEM14.4_15">'[189]A.P.U'!#REF!</definedName>
    <definedName name="TOTALITEM14.4_16">'[189]A.P.U'!#REF!</definedName>
    <definedName name="TOTALITEM14.4_17">'[189]A.P.U'!#REF!</definedName>
    <definedName name="TOTALITEM14.4_18">'[189]A.P.U'!#REF!</definedName>
    <definedName name="TOTALITEM14.4_19">'[189]A.P.U'!#REF!</definedName>
    <definedName name="TOTALITEM14.4_2">#N/A</definedName>
    <definedName name="TOTALITEM14.4_20">'[189]A.P.U'!#REF!</definedName>
    <definedName name="TOTALITEM14.4_21">'[189]A.P.U'!#REF!</definedName>
    <definedName name="TOTALITEM14.4_22">'[189]A.P.U'!#REF!</definedName>
    <definedName name="TOTALITEM14.4_23">'[189]A.P.U'!#REF!</definedName>
    <definedName name="TOTALITEM14.4_24">'[189]A.P.U'!#REF!</definedName>
    <definedName name="TOTALITEM14.4_25">'[189]A.P.U'!#REF!</definedName>
    <definedName name="TOTALITEM14.4_26">'[189]A.P.U'!#REF!</definedName>
    <definedName name="TOTALITEM14.4_27">'[189]A.P.U'!#REF!</definedName>
    <definedName name="TOTALITEM14.4_28">'[189]A.P.U'!#REF!</definedName>
    <definedName name="TOTALITEM14.4_29">'[189]A.P.U'!#REF!</definedName>
    <definedName name="TOTALITEM14.4_3">'[190]A.P.U'!#REF!</definedName>
    <definedName name="TOTALITEM14.4_30">'[189]A.P.U'!#REF!</definedName>
    <definedName name="TOTALITEM14.4_31">'[189]A.P.U'!#REF!</definedName>
    <definedName name="TOTALITEM14.4_32">'[189]A.P.U'!#REF!</definedName>
    <definedName name="TOTALITEM14.4_33">'[189]A.P.U'!#REF!</definedName>
    <definedName name="TOTALITEM14.4_34">'[189]A.P.U'!#REF!</definedName>
    <definedName name="TOTALITEM14.4_35">'[189]A.P.U'!#REF!</definedName>
    <definedName name="TOTALITEM14.4_36">'[189]A.P.U'!#REF!</definedName>
    <definedName name="TOTALITEM14.4_37">'[189]A.P.U'!#REF!</definedName>
    <definedName name="TOTALITEM14.4_38">'[189]A.P.U'!#REF!</definedName>
    <definedName name="TOTALITEM14.4_39">'[189]A.P.U'!#REF!</definedName>
    <definedName name="TOTALITEM14.4_4">#N/A</definedName>
    <definedName name="TOTALITEM14.4_40">'[189]A.P.U'!#REF!</definedName>
    <definedName name="TOTALITEM14.4_41">'[189]A.P.U'!#REF!</definedName>
    <definedName name="TOTALITEM14.4_42">'[189]A.P.U'!#REF!</definedName>
    <definedName name="TOTALITEM14.4_43">'[189]A.P.U'!#REF!</definedName>
    <definedName name="TOTALITEM14.4_44">'[189]A.P.U'!#REF!</definedName>
    <definedName name="TOTALITEM14.4_45">'[189]A.P.U'!#REF!</definedName>
    <definedName name="TOTALITEM14.4_46">'[189]A.P.U'!#REF!</definedName>
    <definedName name="TOTALITEM14.4_47">'[189]A.P.U'!#REF!</definedName>
    <definedName name="TOTALITEM14.4_48">'[189]A.P.U'!#REF!</definedName>
    <definedName name="TOTALITEM14.4_49">'[189]A.P.U'!#REF!</definedName>
    <definedName name="TOTALITEM14.4_5">'[189]A.P.U'!#REF!</definedName>
    <definedName name="TOTALITEM14.4_50">'[189]A.P.U'!#REF!</definedName>
    <definedName name="TOTALITEM14.4_51">'[189]A.P.U'!#REF!</definedName>
    <definedName name="TOTALITEM14.4_52">'[189]A.P.U'!#REF!</definedName>
    <definedName name="TOTALITEM14.4_53">'[189]A.P.U'!#REF!</definedName>
    <definedName name="TOTALITEM14.4_54">'[189]A.P.U'!#REF!</definedName>
    <definedName name="TOTALITEM14.4_55">'[189]A.P.U'!#REF!</definedName>
    <definedName name="TOTALITEM14.4_56">'[189]A.P.U'!#REF!</definedName>
    <definedName name="TOTALITEM14.4_57">'[189]A.P.U'!#REF!</definedName>
    <definedName name="TOTALITEM14.4_58">'[189]A.P.U'!#REF!</definedName>
    <definedName name="TOTALITEM14.4_59">#N/A</definedName>
    <definedName name="TOTALITEM14.4_60">#N/A</definedName>
    <definedName name="TOTALITEM14.4_61">'[189]A.P.U'!#REF!</definedName>
    <definedName name="TOTALITEM14.4_62">'[189]A.P.U'!#REF!</definedName>
    <definedName name="TOTALITEM14.4_63">'[189]A.P.U'!#REF!</definedName>
    <definedName name="TOTALITEM14.4_64">'[189]A.P.U'!#REF!</definedName>
    <definedName name="TOTALITEM14.4_65">'[189]A.P.U'!#REF!</definedName>
    <definedName name="TOTALITEM14.4_66">'[189]A.P.U'!#REF!</definedName>
    <definedName name="TOTALITEM14.4_67">'[189]A.P.U'!#REF!</definedName>
    <definedName name="TOTALITEM14.4_68">'[189]A.P.U'!#REF!</definedName>
    <definedName name="TOTALITEM14.4_69">'[189]A.P.U'!#REF!</definedName>
    <definedName name="TOTALITEM14.4_70">'[189]A.P.U'!#REF!</definedName>
    <definedName name="TOTALITEM14.4_71">'[189]A.P.U'!#REF!</definedName>
    <definedName name="TOTALITEM14.4_72">'[189]A.P.U'!#REF!</definedName>
    <definedName name="TOTALITEM14.4_73">'[189]A.P.U'!#REF!</definedName>
    <definedName name="TOTALITEM14.4_74">'[189]A.P.U'!#REF!</definedName>
    <definedName name="TOTALITEM14.4_75">'[189]A.P.U'!#REF!</definedName>
    <definedName name="TOTALITEM14.4_76">'[189]A.P.U'!#REF!</definedName>
    <definedName name="TOTALITEM14.4_78">'[189]A.P.U'!#REF!</definedName>
    <definedName name="TOTALITEM14.4_79">'[189]A.P.U'!#REF!</definedName>
    <definedName name="TOTALITEM14.4_9">'[189]A.P.U'!#REF!</definedName>
    <definedName name="TOTALITEM14.5">#N/A</definedName>
    <definedName name="TOTALITEM14.5_1">#N/A</definedName>
    <definedName name="TOTALITEM14.5_10">'[189]A.P.U'!#REF!</definedName>
    <definedName name="TOTALITEM14.5_11">'[189]A.P.U'!#REF!</definedName>
    <definedName name="TOTALITEM14.5_12">'[189]A.P.U'!#REF!</definedName>
    <definedName name="TOTALITEM14.5_13">'[189]A.P.U'!#REF!</definedName>
    <definedName name="TOTALITEM14.5_14">'[189]A.P.U'!#REF!</definedName>
    <definedName name="TOTALITEM14.5_15">'[189]A.P.U'!#REF!</definedName>
    <definedName name="TOTALITEM14.5_16">'[189]A.P.U'!#REF!</definedName>
    <definedName name="TOTALITEM14.5_17">'[189]A.P.U'!#REF!</definedName>
    <definedName name="TOTALITEM14.5_18">'[189]A.P.U'!#REF!</definedName>
    <definedName name="TOTALITEM14.5_19">'[189]A.P.U'!#REF!</definedName>
    <definedName name="TOTALITEM14.5_2">#N/A</definedName>
    <definedName name="TOTALITEM14.5_20">'[189]A.P.U'!#REF!</definedName>
    <definedName name="TOTALITEM14.5_21">'[189]A.P.U'!#REF!</definedName>
    <definedName name="TOTALITEM14.5_22">'[189]A.P.U'!#REF!</definedName>
    <definedName name="TOTALITEM14.5_23">'[189]A.P.U'!#REF!</definedName>
    <definedName name="TOTALITEM14.5_24">'[189]A.P.U'!#REF!</definedName>
    <definedName name="TOTALITEM14.5_25">'[189]A.P.U'!#REF!</definedName>
    <definedName name="TOTALITEM14.5_26">'[189]A.P.U'!#REF!</definedName>
    <definedName name="TOTALITEM14.5_27">'[189]A.P.U'!#REF!</definedName>
    <definedName name="TOTALITEM14.5_28">'[189]A.P.U'!#REF!</definedName>
    <definedName name="TOTALITEM14.5_29">'[189]A.P.U'!#REF!</definedName>
    <definedName name="TOTALITEM14.5_3">'[190]A.P.U'!#REF!</definedName>
    <definedName name="TOTALITEM14.5_30">'[189]A.P.U'!#REF!</definedName>
    <definedName name="TOTALITEM14.5_31">'[189]A.P.U'!#REF!</definedName>
    <definedName name="TOTALITEM14.5_32">'[189]A.P.U'!#REF!</definedName>
    <definedName name="TOTALITEM14.5_33">'[189]A.P.U'!#REF!</definedName>
    <definedName name="TOTALITEM14.5_34">'[189]A.P.U'!#REF!</definedName>
    <definedName name="TOTALITEM14.5_35">'[189]A.P.U'!#REF!</definedName>
    <definedName name="TOTALITEM14.5_36">'[189]A.P.U'!#REF!</definedName>
    <definedName name="TOTALITEM14.5_37">'[189]A.P.U'!#REF!</definedName>
    <definedName name="TOTALITEM14.5_38">'[189]A.P.U'!#REF!</definedName>
    <definedName name="TOTALITEM14.5_39">'[189]A.P.U'!#REF!</definedName>
    <definedName name="TOTALITEM14.5_4">#N/A</definedName>
    <definedName name="TOTALITEM14.5_40">'[189]A.P.U'!#REF!</definedName>
    <definedName name="TOTALITEM14.5_41">'[189]A.P.U'!#REF!</definedName>
    <definedName name="TOTALITEM14.5_42">'[189]A.P.U'!#REF!</definedName>
    <definedName name="TOTALITEM14.5_43">'[189]A.P.U'!#REF!</definedName>
    <definedName name="TOTALITEM14.5_44">'[189]A.P.U'!#REF!</definedName>
    <definedName name="TOTALITEM14.5_45">'[189]A.P.U'!#REF!</definedName>
    <definedName name="TOTALITEM14.5_46">'[189]A.P.U'!#REF!</definedName>
    <definedName name="TOTALITEM14.5_47">'[189]A.P.U'!#REF!</definedName>
    <definedName name="TOTALITEM14.5_48">'[189]A.P.U'!#REF!</definedName>
    <definedName name="TOTALITEM14.5_49">'[189]A.P.U'!#REF!</definedName>
    <definedName name="TOTALITEM14.5_5">'[189]A.P.U'!#REF!</definedName>
    <definedName name="TOTALITEM14.5_50">'[189]A.P.U'!#REF!</definedName>
    <definedName name="TOTALITEM14.5_51">'[189]A.P.U'!#REF!</definedName>
    <definedName name="TOTALITEM14.5_52">'[189]A.P.U'!#REF!</definedName>
    <definedName name="TOTALITEM14.5_53">'[189]A.P.U'!#REF!</definedName>
    <definedName name="TOTALITEM14.5_54">'[189]A.P.U'!#REF!</definedName>
    <definedName name="TOTALITEM14.5_55">'[189]A.P.U'!#REF!</definedName>
    <definedName name="TOTALITEM14.5_56">'[189]A.P.U'!#REF!</definedName>
    <definedName name="TOTALITEM14.5_57">'[189]A.P.U'!#REF!</definedName>
    <definedName name="TOTALITEM14.5_58">'[189]A.P.U'!#REF!</definedName>
    <definedName name="TOTALITEM14.5_59">#N/A</definedName>
    <definedName name="TOTALITEM14.5_60">#N/A</definedName>
    <definedName name="TOTALITEM14.5_61">'[189]A.P.U'!#REF!</definedName>
    <definedName name="TOTALITEM14.5_62">'[189]A.P.U'!#REF!</definedName>
    <definedName name="TOTALITEM14.5_63">'[189]A.P.U'!#REF!</definedName>
    <definedName name="TOTALITEM14.5_64">'[189]A.P.U'!#REF!</definedName>
    <definedName name="TOTALITEM14.5_65">'[189]A.P.U'!#REF!</definedName>
    <definedName name="TOTALITEM14.5_66">'[189]A.P.U'!#REF!</definedName>
    <definedName name="TOTALITEM14.5_67">'[189]A.P.U'!#REF!</definedName>
    <definedName name="TOTALITEM14.5_68">'[189]A.P.U'!#REF!</definedName>
    <definedName name="TOTALITEM14.5_69">'[189]A.P.U'!#REF!</definedName>
    <definedName name="TOTALITEM14.5_70">'[189]A.P.U'!#REF!</definedName>
    <definedName name="TOTALITEM14.5_71">'[189]A.P.U'!#REF!</definedName>
    <definedName name="TOTALITEM14.5_72">'[189]A.P.U'!#REF!</definedName>
    <definedName name="TOTALITEM14.5_73">'[189]A.P.U'!#REF!</definedName>
    <definedName name="TOTALITEM14.5_74">'[189]A.P.U'!#REF!</definedName>
    <definedName name="TOTALITEM14.5_75">'[189]A.P.U'!#REF!</definedName>
    <definedName name="TOTALITEM14.5_76">'[189]A.P.U'!#REF!</definedName>
    <definedName name="TOTALITEM14.5_78">'[189]A.P.U'!#REF!</definedName>
    <definedName name="TOTALITEM14.5_79">'[189]A.P.U'!#REF!</definedName>
    <definedName name="TOTALITEM14.5_9">'[189]A.P.U'!#REF!</definedName>
    <definedName name="TOTALITEM14.6">#N/A</definedName>
    <definedName name="TOTALITEM14.6_1">#N/A</definedName>
    <definedName name="TOTALITEM14.6_10">'[189]A.P.U'!#REF!</definedName>
    <definedName name="TOTALITEM14.6_11">'[189]A.P.U'!#REF!</definedName>
    <definedName name="TOTALITEM14.6_12">'[189]A.P.U'!#REF!</definedName>
    <definedName name="TOTALITEM14.6_13">'[189]A.P.U'!#REF!</definedName>
    <definedName name="TOTALITEM14.6_14">'[189]A.P.U'!#REF!</definedName>
    <definedName name="TOTALITEM14.6_15">'[189]A.P.U'!#REF!</definedName>
    <definedName name="TOTALITEM14.6_16">'[189]A.P.U'!#REF!</definedName>
    <definedName name="TOTALITEM14.6_17">'[189]A.P.U'!#REF!</definedName>
    <definedName name="TOTALITEM14.6_18">'[189]A.P.U'!#REF!</definedName>
    <definedName name="TOTALITEM14.6_19">'[189]A.P.U'!#REF!</definedName>
    <definedName name="TOTALITEM14.6_2">#N/A</definedName>
    <definedName name="TOTALITEM14.6_20">'[189]A.P.U'!#REF!</definedName>
    <definedName name="TOTALITEM14.6_21">'[189]A.P.U'!#REF!</definedName>
    <definedName name="TOTALITEM14.6_22">'[189]A.P.U'!#REF!</definedName>
    <definedName name="TOTALITEM14.6_23">'[189]A.P.U'!#REF!</definedName>
    <definedName name="TOTALITEM14.6_24">'[189]A.P.U'!#REF!</definedName>
    <definedName name="TOTALITEM14.6_25">'[189]A.P.U'!#REF!</definedName>
    <definedName name="TOTALITEM14.6_26">'[189]A.P.U'!#REF!</definedName>
    <definedName name="TOTALITEM14.6_27">'[189]A.P.U'!#REF!</definedName>
    <definedName name="TOTALITEM14.6_28">'[189]A.P.U'!#REF!</definedName>
    <definedName name="TOTALITEM14.6_29">'[189]A.P.U'!#REF!</definedName>
    <definedName name="TOTALITEM14.6_3">'[190]A.P.U'!#REF!</definedName>
    <definedName name="TOTALITEM14.6_30">'[189]A.P.U'!#REF!</definedName>
    <definedName name="TOTALITEM14.6_31">'[189]A.P.U'!#REF!</definedName>
    <definedName name="TOTALITEM14.6_32">'[189]A.P.U'!#REF!</definedName>
    <definedName name="TOTALITEM14.6_33">'[189]A.P.U'!#REF!</definedName>
    <definedName name="TOTALITEM14.6_34">'[189]A.P.U'!#REF!</definedName>
    <definedName name="TOTALITEM14.6_35">'[189]A.P.U'!#REF!</definedName>
    <definedName name="TOTALITEM14.6_36">'[189]A.P.U'!#REF!</definedName>
    <definedName name="TOTALITEM14.6_37">'[189]A.P.U'!#REF!</definedName>
    <definedName name="TOTALITEM14.6_38">'[189]A.P.U'!#REF!</definedName>
    <definedName name="TOTALITEM14.6_39">'[189]A.P.U'!#REF!</definedName>
    <definedName name="TOTALITEM14.6_4">#N/A</definedName>
    <definedName name="TOTALITEM14.6_40">'[189]A.P.U'!#REF!</definedName>
    <definedName name="TOTALITEM14.6_41">'[189]A.P.U'!#REF!</definedName>
    <definedName name="TOTALITEM14.6_42">'[189]A.P.U'!#REF!</definedName>
    <definedName name="TOTALITEM14.6_43">'[189]A.P.U'!#REF!</definedName>
    <definedName name="TOTALITEM14.6_44">'[189]A.P.U'!#REF!</definedName>
    <definedName name="TOTALITEM14.6_45">'[189]A.P.U'!#REF!</definedName>
    <definedName name="TOTALITEM14.6_46">'[189]A.P.U'!#REF!</definedName>
    <definedName name="TOTALITEM14.6_47">'[189]A.P.U'!#REF!</definedName>
    <definedName name="TOTALITEM14.6_48">'[189]A.P.U'!#REF!</definedName>
    <definedName name="TOTALITEM14.6_49">'[189]A.P.U'!#REF!</definedName>
    <definedName name="TOTALITEM14.6_5">'[189]A.P.U'!#REF!</definedName>
    <definedName name="TOTALITEM14.6_50">'[189]A.P.U'!#REF!</definedName>
    <definedName name="TOTALITEM14.6_51">'[189]A.P.U'!#REF!</definedName>
    <definedName name="TOTALITEM14.6_52">'[189]A.P.U'!#REF!</definedName>
    <definedName name="TOTALITEM14.6_53">'[189]A.P.U'!#REF!</definedName>
    <definedName name="TOTALITEM14.6_54">'[189]A.P.U'!#REF!</definedName>
    <definedName name="TOTALITEM14.6_55">'[189]A.P.U'!#REF!</definedName>
    <definedName name="TOTALITEM14.6_56">'[189]A.P.U'!#REF!</definedName>
    <definedName name="TOTALITEM14.6_57">'[189]A.P.U'!#REF!</definedName>
    <definedName name="TOTALITEM14.6_58">'[189]A.P.U'!#REF!</definedName>
    <definedName name="TOTALITEM14.6_59">#N/A</definedName>
    <definedName name="TOTALITEM14.6_60">#N/A</definedName>
    <definedName name="TOTALITEM14.6_61">'[189]A.P.U'!#REF!</definedName>
    <definedName name="TOTALITEM14.6_62">'[189]A.P.U'!#REF!</definedName>
    <definedName name="TOTALITEM14.6_63">'[189]A.P.U'!#REF!</definedName>
    <definedName name="TOTALITEM14.6_64">'[189]A.P.U'!#REF!</definedName>
    <definedName name="TOTALITEM14.6_65">'[189]A.P.U'!#REF!</definedName>
    <definedName name="TOTALITEM14.6_66">'[189]A.P.U'!#REF!</definedName>
    <definedName name="TOTALITEM14.6_67">'[189]A.P.U'!#REF!</definedName>
    <definedName name="TOTALITEM14.6_68">'[189]A.P.U'!#REF!</definedName>
    <definedName name="TOTALITEM14.6_69">'[189]A.P.U'!#REF!</definedName>
    <definedName name="TOTALITEM14.6_70">'[189]A.P.U'!#REF!</definedName>
    <definedName name="TOTALITEM14.6_71">'[189]A.P.U'!#REF!</definedName>
    <definedName name="TOTALITEM14.6_72">'[189]A.P.U'!#REF!</definedName>
    <definedName name="TOTALITEM14.6_73">'[189]A.P.U'!#REF!</definedName>
    <definedName name="TOTALITEM14.6_74">'[189]A.P.U'!#REF!</definedName>
    <definedName name="TOTALITEM14.6_75">'[189]A.P.U'!#REF!</definedName>
    <definedName name="TOTALITEM14.6_76">'[189]A.P.U'!#REF!</definedName>
    <definedName name="TOTALITEM14.6_78">'[189]A.P.U'!#REF!</definedName>
    <definedName name="TOTALITEM14.6_79">'[189]A.P.U'!#REF!</definedName>
    <definedName name="TOTALITEM14.6_9">'[189]A.P.U'!#REF!</definedName>
    <definedName name="TOTALITEM15">#N/A</definedName>
    <definedName name="TOTALITEM15_1">#N/A</definedName>
    <definedName name="TOTALITEM15_10">'[189]A.P.U'!#REF!</definedName>
    <definedName name="TOTALITEM15_11">'[189]A.P.U'!#REF!</definedName>
    <definedName name="TOTALITEM15_12">'[189]A.P.U'!#REF!</definedName>
    <definedName name="TOTALITEM15_13">'[189]A.P.U'!#REF!</definedName>
    <definedName name="TOTALITEM15_14">'[189]A.P.U'!#REF!</definedName>
    <definedName name="TOTALITEM15_15">'[189]A.P.U'!#REF!</definedName>
    <definedName name="TOTALITEM15_16">'[189]A.P.U'!#REF!</definedName>
    <definedName name="TOTALITEM15_17">'[189]A.P.U'!#REF!</definedName>
    <definedName name="TOTALITEM15_18">'[189]A.P.U'!#REF!</definedName>
    <definedName name="TOTALITEM15_19">'[189]A.P.U'!#REF!</definedName>
    <definedName name="TOTALITEM15_2">#N/A</definedName>
    <definedName name="TOTALITEM15_20">'[189]A.P.U'!#REF!</definedName>
    <definedName name="TOTALITEM15_21">'[189]A.P.U'!#REF!</definedName>
    <definedName name="TOTALITEM15_22">'[189]A.P.U'!#REF!</definedName>
    <definedName name="TOTALITEM15_23">'[189]A.P.U'!#REF!</definedName>
    <definedName name="TOTALITEM15_24">'[189]A.P.U'!#REF!</definedName>
    <definedName name="TOTALITEM15_25">'[189]A.P.U'!#REF!</definedName>
    <definedName name="TOTALITEM15_26">'[189]A.P.U'!#REF!</definedName>
    <definedName name="TOTALITEM15_27">'[189]A.P.U'!#REF!</definedName>
    <definedName name="TOTALITEM15_28">'[189]A.P.U'!#REF!</definedName>
    <definedName name="TOTALITEM15_29">'[189]A.P.U'!#REF!</definedName>
    <definedName name="TOTALITEM15_3">'[190]A.P.U'!#REF!</definedName>
    <definedName name="TOTALITEM15_30">'[189]A.P.U'!#REF!</definedName>
    <definedName name="TOTALITEM15_31">'[189]A.P.U'!#REF!</definedName>
    <definedName name="TOTALITEM15_32">'[189]A.P.U'!#REF!</definedName>
    <definedName name="TOTALITEM15_33">'[189]A.P.U'!#REF!</definedName>
    <definedName name="TOTALITEM15_34">'[189]A.P.U'!#REF!</definedName>
    <definedName name="TOTALITEM15_35">'[189]A.P.U'!#REF!</definedName>
    <definedName name="TOTALITEM15_36">'[189]A.P.U'!#REF!</definedName>
    <definedName name="TOTALITEM15_37">'[189]A.P.U'!#REF!</definedName>
    <definedName name="TOTALITEM15_38">'[189]A.P.U'!#REF!</definedName>
    <definedName name="TOTALITEM15_39">'[189]A.P.U'!#REF!</definedName>
    <definedName name="TOTALITEM15_4">#N/A</definedName>
    <definedName name="TOTALITEM15_40">'[189]A.P.U'!#REF!</definedName>
    <definedName name="TOTALITEM15_41">'[189]A.P.U'!#REF!</definedName>
    <definedName name="TOTALITEM15_42">'[189]A.P.U'!#REF!</definedName>
    <definedName name="TOTALITEM15_43">'[189]A.P.U'!#REF!</definedName>
    <definedName name="TOTALITEM15_44">'[189]A.P.U'!#REF!</definedName>
    <definedName name="TOTALITEM15_45">'[189]A.P.U'!#REF!</definedName>
    <definedName name="TOTALITEM15_46">'[189]A.P.U'!#REF!</definedName>
    <definedName name="TOTALITEM15_47">'[189]A.P.U'!#REF!</definedName>
    <definedName name="TOTALITEM15_48">'[189]A.P.U'!#REF!</definedName>
    <definedName name="TOTALITEM15_49">'[189]A.P.U'!#REF!</definedName>
    <definedName name="TOTALITEM15_5">'[189]A.P.U'!#REF!</definedName>
    <definedName name="TOTALITEM15_50">'[189]A.P.U'!#REF!</definedName>
    <definedName name="TOTALITEM15_51">'[189]A.P.U'!#REF!</definedName>
    <definedName name="TOTALITEM15_52">'[189]A.P.U'!#REF!</definedName>
    <definedName name="TOTALITEM15_53">'[189]A.P.U'!#REF!</definedName>
    <definedName name="TOTALITEM15_54">'[189]A.P.U'!#REF!</definedName>
    <definedName name="TOTALITEM15_55">'[189]A.P.U'!#REF!</definedName>
    <definedName name="TOTALITEM15_56">'[189]A.P.U'!#REF!</definedName>
    <definedName name="TOTALITEM15_57">'[189]A.P.U'!#REF!</definedName>
    <definedName name="TOTALITEM15_58">'[189]A.P.U'!#REF!</definedName>
    <definedName name="TOTALITEM15_59">#N/A</definedName>
    <definedName name="TOTALITEM15_60">#N/A</definedName>
    <definedName name="TOTALITEM15_61">'[189]A.P.U'!#REF!</definedName>
    <definedName name="TOTALITEM15_62">'[189]A.P.U'!#REF!</definedName>
    <definedName name="TOTALITEM15_63">'[189]A.P.U'!#REF!</definedName>
    <definedName name="TOTALITEM15_64">'[189]A.P.U'!#REF!</definedName>
    <definedName name="TOTALITEM15_65">'[189]A.P.U'!#REF!</definedName>
    <definedName name="TOTALITEM15_66">'[189]A.P.U'!#REF!</definedName>
    <definedName name="TOTALITEM15_67">'[189]A.P.U'!#REF!</definedName>
    <definedName name="TOTALITEM15_68">'[189]A.P.U'!#REF!</definedName>
    <definedName name="TOTALITEM15_69">'[189]A.P.U'!#REF!</definedName>
    <definedName name="TOTALITEM15_70">'[189]A.P.U'!#REF!</definedName>
    <definedName name="TOTALITEM15_71">'[189]A.P.U'!#REF!</definedName>
    <definedName name="TOTALITEM15_72">'[189]A.P.U'!#REF!</definedName>
    <definedName name="TOTALITEM15_73">'[189]A.P.U'!#REF!</definedName>
    <definedName name="TOTALITEM15_74">'[189]A.P.U'!#REF!</definedName>
    <definedName name="TOTALITEM15_75">'[189]A.P.U'!#REF!</definedName>
    <definedName name="TOTALITEM15_76">'[189]A.P.U'!#REF!</definedName>
    <definedName name="TOTALITEM15_78">'[189]A.P.U'!#REF!</definedName>
    <definedName name="TOTALITEM15_79">'[189]A.P.U'!#REF!</definedName>
    <definedName name="TOTALITEM15_9">'[189]A.P.U'!#REF!</definedName>
    <definedName name="TOTALITEM16">#N/A</definedName>
    <definedName name="TOTALITEM16_1">#N/A</definedName>
    <definedName name="TOTALITEM16_10">'[189]A.P.U'!#REF!</definedName>
    <definedName name="TOTALITEM16_11">'[189]A.P.U'!#REF!</definedName>
    <definedName name="TOTALITEM16_12">'[189]A.P.U'!#REF!</definedName>
    <definedName name="TOTALITEM16_13">'[189]A.P.U'!#REF!</definedName>
    <definedName name="TOTALITEM16_14">'[189]A.P.U'!#REF!</definedName>
    <definedName name="TOTALITEM16_15">'[189]A.P.U'!#REF!</definedName>
    <definedName name="TOTALITEM16_16">'[189]A.P.U'!#REF!</definedName>
    <definedName name="TOTALITEM16_17">'[189]A.P.U'!#REF!</definedName>
    <definedName name="TOTALITEM16_18">'[189]A.P.U'!#REF!</definedName>
    <definedName name="TOTALITEM16_19">'[189]A.P.U'!#REF!</definedName>
    <definedName name="TOTALITEM16_2">#N/A</definedName>
    <definedName name="TOTALITEM16_20">'[189]A.P.U'!#REF!</definedName>
    <definedName name="TOTALITEM16_21">'[189]A.P.U'!#REF!</definedName>
    <definedName name="TOTALITEM16_22">'[189]A.P.U'!#REF!</definedName>
    <definedName name="TOTALITEM16_23">'[189]A.P.U'!#REF!</definedName>
    <definedName name="TOTALITEM16_24">'[189]A.P.U'!#REF!</definedName>
    <definedName name="TOTALITEM16_25">'[189]A.P.U'!#REF!</definedName>
    <definedName name="TOTALITEM16_26">'[189]A.P.U'!#REF!</definedName>
    <definedName name="TOTALITEM16_27">'[189]A.P.U'!#REF!</definedName>
    <definedName name="TOTALITEM16_28">'[189]A.P.U'!#REF!</definedName>
    <definedName name="TOTALITEM16_29">'[189]A.P.U'!#REF!</definedName>
    <definedName name="TOTALITEM16_3">'[190]A.P.U'!#REF!</definedName>
    <definedName name="TOTALITEM16_30">'[189]A.P.U'!#REF!</definedName>
    <definedName name="TOTALITEM16_31">'[189]A.P.U'!#REF!</definedName>
    <definedName name="TOTALITEM16_32">'[189]A.P.U'!#REF!</definedName>
    <definedName name="TOTALITEM16_33">'[189]A.P.U'!#REF!</definedName>
    <definedName name="TOTALITEM16_34">'[189]A.P.U'!#REF!</definedName>
    <definedName name="TOTALITEM16_35">'[189]A.P.U'!#REF!</definedName>
    <definedName name="TOTALITEM16_36">'[189]A.P.U'!#REF!</definedName>
    <definedName name="TOTALITEM16_37">'[189]A.P.U'!#REF!</definedName>
    <definedName name="TOTALITEM16_38">'[189]A.P.U'!#REF!</definedName>
    <definedName name="TOTALITEM16_39">'[189]A.P.U'!#REF!</definedName>
    <definedName name="TOTALITEM16_4">#N/A</definedName>
    <definedName name="TOTALITEM16_40">'[189]A.P.U'!#REF!</definedName>
    <definedName name="TOTALITEM16_41">'[189]A.P.U'!#REF!</definedName>
    <definedName name="TOTALITEM16_42">'[189]A.P.U'!#REF!</definedName>
    <definedName name="TOTALITEM16_43">'[189]A.P.U'!#REF!</definedName>
    <definedName name="TOTALITEM16_44">'[189]A.P.U'!#REF!</definedName>
    <definedName name="TOTALITEM16_45">'[189]A.P.U'!#REF!</definedName>
    <definedName name="TOTALITEM16_46">'[189]A.P.U'!#REF!</definedName>
    <definedName name="TOTALITEM16_47">'[189]A.P.U'!#REF!</definedName>
    <definedName name="TOTALITEM16_48">'[189]A.P.U'!#REF!</definedName>
    <definedName name="TOTALITEM16_49">'[189]A.P.U'!#REF!</definedName>
    <definedName name="TOTALITEM16_5">'[189]A.P.U'!#REF!</definedName>
    <definedName name="TOTALITEM16_50">'[189]A.P.U'!#REF!</definedName>
    <definedName name="TOTALITEM16_51">'[189]A.P.U'!#REF!</definedName>
    <definedName name="TOTALITEM16_52">'[189]A.P.U'!#REF!</definedName>
    <definedName name="TOTALITEM16_53">'[189]A.P.U'!#REF!</definedName>
    <definedName name="TOTALITEM16_54">'[189]A.P.U'!#REF!</definedName>
    <definedName name="TOTALITEM16_55">'[189]A.P.U'!#REF!</definedName>
    <definedName name="TOTALITEM16_56">'[189]A.P.U'!#REF!</definedName>
    <definedName name="TOTALITEM16_57">'[189]A.P.U'!#REF!</definedName>
    <definedName name="TOTALITEM16_58">'[189]A.P.U'!#REF!</definedName>
    <definedName name="TOTALITEM16_59">#N/A</definedName>
    <definedName name="TOTALITEM16_60">#N/A</definedName>
    <definedName name="TOTALITEM16_61">'[189]A.P.U'!#REF!</definedName>
    <definedName name="TOTALITEM16_62">'[189]A.P.U'!#REF!</definedName>
    <definedName name="TOTALITEM16_63">'[189]A.P.U'!#REF!</definedName>
    <definedName name="TOTALITEM16_64">'[189]A.P.U'!#REF!</definedName>
    <definedName name="TOTALITEM16_65">'[189]A.P.U'!#REF!</definedName>
    <definedName name="TOTALITEM16_66">'[189]A.P.U'!#REF!</definedName>
    <definedName name="TOTALITEM16_67">'[189]A.P.U'!#REF!</definedName>
    <definedName name="TOTALITEM16_68">'[189]A.P.U'!#REF!</definedName>
    <definedName name="TOTALITEM16_69">'[189]A.P.U'!#REF!</definedName>
    <definedName name="TOTALITEM16_70">'[189]A.P.U'!#REF!</definedName>
    <definedName name="TOTALITEM16_71">'[189]A.P.U'!#REF!</definedName>
    <definedName name="TOTALITEM16_72">'[189]A.P.U'!#REF!</definedName>
    <definedName name="TOTALITEM16_73">'[189]A.P.U'!#REF!</definedName>
    <definedName name="TOTALITEM16_74">'[189]A.P.U'!#REF!</definedName>
    <definedName name="TOTALITEM16_75">'[189]A.P.U'!#REF!</definedName>
    <definedName name="TOTALITEM16_76">'[189]A.P.U'!#REF!</definedName>
    <definedName name="TOTALITEM16_78">'[189]A.P.U'!#REF!</definedName>
    <definedName name="TOTALITEM16_79">'[189]A.P.U'!#REF!</definedName>
    <definedName name="TOTALITEM16_9">'[189]A.P.U'!#REF!</definedName>
    <definedName name="TOTALITEM2.1">#N/A</definedName>
    <definedName name="TOTALITEM2.1_1">#N/A</definedName>
    <definedName name="TOTALITEM2.1_10">'[189]A.P.U'!#REF!</definedName>
    <definedName name="TOTALITEM2.1_11">'[189]A.P.U'!#REF!</definedName>
    <definedName name="TOTALITEM2.1_12">'[189]A.P.U'!#REF!</definedName>
    <definedName name="TOTALITEM2.1_13">'[189]A.P.U'!#REF!</definedName>
    <definedName name="TOTALITEM2.1_14">'[189]A.P.U'!#REF!</definedName>
    <definedName name="TOTALITEM2.1_15">'[189]A.P.U'!#REF!</definedName>
    <definedName name="TOTALITEM2.1_16">'[189]A.P.U'!#REF!</definedName>
    <definedName name="TOTALITEM2.1_17">'[189]A.P.U'!#REF!</definedName>
    <definedName name="TOTALITEM2.1_18">'[189]A.P.U'!#REF!</definedName>
    <definedName name="TOTALITEM2.1_19">'[189]A.P.U'!#REF!</definedName>
    <definedName name="TOTALITEM2.1_2">#N/A</definedName>
    <definedName name="TOTALITEM2.1_20">'[189]A.P.U'!#REF!</definedName>
    <definedName name="TOTALITEM2.1_21">'[189]A.P.U'!#REF!</definedName>
    <definedName name="TOTALITEM2.1_22">'[189]A.P.U'!#REF!</definedName>
    <definedName name="TOTALITEM2.1_23">'[189]A.P.U'!#REF!</definedName>
    <definedName name="TOTALITEM2.1_24">'[189]A.P.U'!#REF!</definedName>
    <definedName name="TOTALITEM2.1_25">'[189]A.P.U'!#REF!</definedName>
    <definedName name="TOTALITEM2.1_26">'[189]A.P.U'!#REF!</definedName>
    <definedName name="TOTALITEM2.1_27">'[189]A.P.U'!#REF!</definedName>
    <definedName name="TOTALITEM2.1_28">'[189]A.P.U'!#REF!</definedName>
    <definedName name="TOTALITEM2.1_29">'[189]A.P.U'!#REF!</definedName>
    <definedName name="TOTALITEM2.1_3">'[190]A.P.U'!#REF!</definedName>
    <definedName name="TOTALITEM2.1_30">'[189]A.P.U'!#REF!</definedName>
    <definedName name="TOTALITEM2.1_31">'[189]A.P.U'!#REF!</definedName>
    <definedName name="TOTALITEM2.1_32">'[189]A.P.U'!#REF!</definedName>
    <definedName name="TOTALITEM2.1_33">'[189]A.P.U'!#REF!</definedName>
    <definedName name="TOTALITEM2.1_34">'[189]A.P.U'!#REF!</definedName>
    <definedName name="TOTALITEM2.1_35">'[189]A.P.U'!#REF!</definedName>
    <definedName name="TOTALITEM2.1_36">'[189]A.P.U'!#REF!</definedName>
    <definedName name="TOTALITEM2.1_37">'[189]A.P.U'!#REF!</definedName>
    <definedName name="TOTALITEM2.1_38">'[189]A.P.U'!#REF!</definedName>
    <definedName name="TOTALITEM2.1_39">'[189]A.P.U'!#REF!</definedName>
    <definedName name="TOTALITEM2.1_4">#N/A</definedName>
    <definedName name="TOTALITEM2.1_40">'[189]A.P.U'!#REF!</definedName>
    <definedName name="TOTALITEM2.1_41">'[189]A.P.U'!#REF!</definedName>
    <definedName name="TOTALITEM2.1_42">'[189]A.P.U'!#REF!</definedName>
    <definedName name="TOTALITEM2.1_43">'[189]A.P.U'!#REF!</definedName>
    <definedName name="TOTALITEM2.1_44">'[189]A.P.U'!#REF!</definedName>
    <definedName name="TOTALITEM2.1_45">'[189]A.P.U'!#REF!</definedName>
    <definedName name="TOTALITEM2.1_46">'[189]A.P.U'!#REF!</definedName>
    <definedName name="TOTALITEM2.1_47">'[189]A.P.U'!#REF!</definedName>
    <definedName name="TOTALITEM2.1_48">'[189]A.P.U'!#REF!</definedName>
    <definedName name="TOTALITEM2.1_49">'[189]A.P.U'!#REF!</definedName>
    <definedName name="TOTALITEM2.1_5">'[189]A.P.U'!#REF!</definedName>
    <definedName name="TOTALITEM2.1_50">'[189]A.P.U'!#REF!</definedName>
    <definedName name="TOTALITEM2.1_51">'[189]A.P.U'!#REF!</definedName>
    <definedName name="TOTALITEM2.1_52">'[189]A.P.U'!#REF!</definedName>
    <definedName name="TOTALITEM2.1_53">'[189]A.P.U'!#REF!</definedName>
    <definedName name="TOTALITEM2.1_54">'[189]A.P.U'!#REF!</definedName>
    <definedName name="TOTALITEM2.1_55">'[189]A.P.U'!#REF!</definedName>
    <definedName name="TOTALITEM2.1_56">'[189]A.P.U'!#REF!</definedName>
    <definedName name="TOTALITEM2.1_57">'[189]A.P.U'!#REF!</definedName>
    <definedName name="TOTALITEM2.1_58">'[189]A.P.U'!#REF!</definedName>
    <definedName name="TOTALITEM2.1_59">#N/A</definedName>
    <definedName name="TOTALITEM2.1_60">#N/A</definedName>
    <definedName name="TOTALITEM2.1_61">'[189]A.P.U'!#REF!</definedName>
    <definedName name="TOTALITEM2.1_62">'[189]A.P.U'!#REF!</definedName>
    <definedName name="TOTALITEM2.1_63">'[189]A.P.U'!#REF!</definedName>
    <definedName name="TOTALITEM2.1_64">'[189]A.P.U'!#REF!</definedName>
    <definedName name="TOTALITEM2.1_65">'[189]A.P.U'!#REF!</definedName>
    <definedName name="TOTALITEM2.1_66">'[189]A.P.U'!#REF!</definedName>
    <definedName name="TOTALITEM2.1_67">'[189]A.P.U'!#REF!</definedName>
    <definedName name="TOTALITEM2.1_68">'[189]A.P.U'!#REF!</definedName>
    <definedName name="TOTALITEM2.1_69">'[189]A.P.U'!#REF!</definedName>
    <definedName name="TOTALITEM2.1_70">'[189]A.P.U'!#REF!</definedName>
    <definedName name="TOTALITEM2.1_71">'[189]A.P.U'!#REF!</definedName>
    <definedName name="TOTALITEM2.1_72">'[189]A.P.U'!#REF!</definedName>
    <definedName name="TOTALITEM2.1_73">'[189]A.P.U'!#REF!</definedName>
    <definedName name="TOTALITEM2.1_74">'[189]A.P.U'!#REF!</definedName>
    <definedName name="TOTALITEM2.1_75">'[189]A.P.U'!#REF!</definedName>
    <definedName name="TOTALITEM2.1_76">'[189]A.P.U'!#REF!</definedName>
    <definedName name="TOTALITEM2.1_78">'[189]A.P.U'!#REF!</definedName>
    <definedName name="TOTALITEM2.1_79">'[189]A.P.U'!#REF!</definedName>
    <definedName name="TOTALITEM2.1_9">'[189]A.P.U'!#REF!</definedName>
    <definedName name="TOTALITEM2.10">#N/A</definedName>
    <definedName name="TOTALITEM2.10_1">#N/A</definedName>
    <definedName name="TOTALITEM2.10_10">'[189]A.P.U'!#REF!</definedName>
    <definedName name="TOTALITEM2.10_11">'[189]A.P.U'!#REF!</definedName>
    <definedName name="TOTALITEM2.10_12">'[189]A.P.U'!#REF!</definedName>
    <definedName name="TOTALITEM2.10_13">'[189]A.P.U'!#REF!</definedName>
    <definedName name="TOTALITEM2.10_14">'[189]A.P.U'!#REF!</definedName>
    <definedName name="TOTALITEM2.10_15">'[189]A.P.U'!#REF!</definedName>
    <definedName name="TOTALITEM2.10_16">'[189]A.P.U'!#REF!</definedName>
    <definedName name="TOTALITEM2.10_17">'[189]A.P.U'!#REF!</definedName>
    <definedName name="TOTALITEM2.10_18">'[189]A.P.U'!#REF!</definedName>
    <definedName name="TOTALITEM2.10_19">'[189]A.P.U'!#REF!</definedName>
    <definedName name="TOTALITEM2.10_2">#N/A</definedName>
    <definedName name="TOTALITEM2.10_20">'[189]A.P.U'!#REF!</definedName>
    <definedName name="TOTALITEM2.10_21">'[189]A.P.U'!#REF!</definedName>
    <definedName name="TOTALITEM2.10_22">'[189]A.P.U'!#REF!</definedName>
    <definedName name="TOTALITEM2.10_23">'[189]A.P.U'!#REF!</definedName>
    <definedName name="TOTALITEM2.10_24">'[189]A.P.U'!#REF!</definedName>
    <definedName name="TOTALITEM2.10_25">'[189]A.P.U'!#REF!</definedName>
    <definedName name="TOTALITEM2.10_26">'[189]A.P.U'!#REF!</definedName>
    <definedName name="TOTALITEM2.10_27">'[189]A.P.U'!#REF!</definedName>
    <definedName name="TOTALITEM2.10_28">'[189]A.P.U'!#REF!</definedName>
    <definedName name="TOTALITEM2.10_29">'[189]A.P.U'!#REF!</definedName>
    <definedName name="TOTALITEM2.10_3">'[190]A.P.U'!#REF!</definedName>
    <definedName name="TOTALITEM2.10_30">'[189]A.P.U'!#REF!</definedName>
    <definedName name="TOTALITEM2.10_31">'[189]A.P.U'!#REF!</definedName>
    <definedName name="TOTALITEM2.10_32">'[189]A.P.U'!#REF!</definedName>
    <definedName name="TOTALITEM2.10_33">'[189]A.P.U'!#REF!</definedName>
    <definedName name="TOTALITEM2.10_34">'[189]A.P.U'!#REF!</definedName>
    <definedName name="TOTALITEM2.10_35">'[189]A.P.U'!#REF!</definedName>
    <definedName name="TOTALITEM2.10_36">'[189]A.P.U'!#REF!</definedName>
    <definedName name="TOTALITEM2.10_37">'[189]A.P.U'!#REF!</definedName>
    <definedName name="TOTALITEM2.10_38">'[189]A.P.U'!#REF!</definedName>
    <definedName name="TOTALITEM2.10_39">'[189]A.P.U'!#REF!</definedName>
    <definedName name="TOTALITEM2.10_4">#N/A</definedName>
    <definedName name="TOTALITEM2.10_40">'[189]A.P.U'!#REF!</definedName>
    <definedName name="TOTALITEM2.10_41">'[189]A.P.U'!#REF!</definedName>
    <definedName name="TOTALITEM2.10_42">'[189]A.P.U'!#REF!</definedName>
    <definedName name="TOTALITEM2.10_43">'[189]A.P.U'!#REF!</definedName>
    <definedName name="TOTALITEM2.10_44">'[189]A.P.U'!#REF!</definedName>
    <definedName name="TOTALITEM2.10_45">'[189]A.P.U'!#REF!</definedName>
    <definedName name="TOTALITEM2.10_46">'[189]A.P.U'!#REF!</definedName>
    <definedName name="TOTALITEM2.10_47">'[189]A.P.U'!#REF!</definedName>
    <definedName name="TOTALITEM2.10_48">'[189]A.P.U'!#REF!</definedName>
    <definedName name="TOTALITEM2.10_49">'[189]A.P.U'!#REF!</definedName>
    <definedName name="TOTALITEM2.10_5">'[189]A.P.U'!#REF!</definedName>
    <definedName name="TOTALITEM2.10_50">'[189]A.P.U'!#REF!</definedName>
    <definedName name="TOTALITEM2.10_51">'[189]A.P.U'!#REF!</definedName>
    <definedName name="TOTALITEM2.10_52">'[189]A.P.U'!#REF!</definedName>
    <definedName name="TOTALITEM2.10_53">'[189]A.P.U'!#REF!</definedName>
    <definedName name="TOTALITEM2.10_54">'[189]A.P.U'!#REF!</definedName>
    <definedName name="TOTALITEM2.10_55">'[189]A.P.U'!#REF!</definedName>
    <definedName name="TOTALITEM2.10_56">'[189]A.P.U'!#REF!</definedName>
    <definedName name="TOTALITEM2.10_57">'[189]A.P.U'!#REF!</definedName>
    <definedName name="TOTALITEM2.10_58">'[189]A.P.U'!#REF!</definedName>
    <definedName name="TOTALITEM2.10_59">#N/A</definedName>
    <definedName name="TOTALITEM2.10_60">#N/A</definedName>
    <definedName name="TOTALITEM2.10_61">'[189]A.P.U'!#REF!</definedName>
    <definedName name="TOTALITEM2.10_62">'[189]A.P.U'!#REF!</definedName>
    <definedName name="TOTALITEM2.10_63">'[189]A.P.U'!#REF!</definedName>
    <definedName name="TOTALITEM2.10_64">'[189]A.P.U'!#REF!</definedName>
    <definedName name="TOTALITEM2.10_65">'[189]A.P.U'!#REF!</definedName>
    <definedName name="TOTALITEM2.10_66">'[189]A.P.U'!#REF!</definedName>
    <definedName name="TOTALITEM2.10_67">'[189]A.P.U'!#REF!</definedName>
    <definedName name="TOTALITEM2.10_68">'[189]A.P.U'!#REF!</definedName>
    <definedName name="TOTALITEM2.10_69">'[189]A.P.U'!#REF!</definedName>
    <definedName name="TOTALITEM2.10_70">'[189]A.P.U'!#REF!</definedName>
    <definedName name="TOTALITEM2.10_71">'[189]A.P.U'!#REF!</definedName>
    <definedName name="TOTALITEM2.10_72">'[189]A.P.U'!#REF!</definedName>
    <definedName name="TOTALITEM2.10_73">'[189]A.P.U'!#REF!</definedName>
    <definedName name="TOTALITEM2.10_74">'[189]A.P.U'!#REF!</definedName>
    <definedName name="TOTALITEM2.10_75">'[189]A.P.U'!#REF!</definedName>
    <definedName name="TOTALITEM2.10_76">'[189]A.P.U'!#REF!</definedName>
    <definedName name="TOTALITEM2.10_78">'[189]A.P.U'!#REF!</definedName>
    <definedName name="TOTALITEM2.10_79">'[189]A.P.U'!#REF!</definedName>
    <definedName name="TOTALITEM2.10_9">'[189]A.P.U'!#REF!</definedName>
    <definedName name="TOTALITEM2.11.1">#N/A</definedName>
    <definedName name="TOTALITEM2.11.1_1">#N/A</definedName>
    <definedName name="TOTALITEM2.11.1_10">'[189]A.P.U'!#REF!</definedName>
    <definedName name="TOTALITEM2.11.1_11">'[189]A.P.U'!#REF!</definedName>
    <definedName name="TOTALITEM2.11.1_12">'[189]A.P.U'!#REF!</definedName>
    <definedName name="TOTALITEM2.11.1_13">'[189]A.P.U'!#REF!</definedName>
    <definedName name="TOTALITEM2.11.1_14">'[189]A.P.U'!#REF!</definedName>
    <definedName name="TOTALITEM2.11.1_15">'[189]A.P.U'!#REF!</definedName>
    <definedName name="TOTALITEM2.11.1_16">'[189]A.P.U'!#REF!</definedName>
    <definedName name="TOTALITEM2.11.1_17">'[189]A.P.U'!#REF!</definedName>
    <definedName name="TOTALITEM2.11.1_18">'[189]A.P.U'!#REF!</definedName>
    <definedName name="TOTALITEM2.11.1_19">'[189]A.P.U'!#REF!</definedName>
    <definedName name="TOTALITEM2.11.1_2">#N/A</definedName>
    <definedName name="TOTALITEM2.11.1_20">'[189]A.P.U'!#REF!</definedName>
    <definedName name="TOTALITEM2.11.1_21">'[189]A.P.U'!#REF!</definedName>
    <definedName name="TOTALITEM2.11.1_22">'[189]A.P.U'!#REF!</definedName>
    <definedName name="TOTALITEM2.11.1_23">'[189]A.P.U'!#REF!</definedName>
    <definedName name="TOTALITEM2.11.1_24">'[189]A.P.U'!#REF!</definedName>
    <definedName name="TOTALITEM2.11.1_25">'[189]A.P.U'!#REF!</definedName>
    <definedName name="TOTALITEM2.11.1_26">'[189]A.P.U'!#REF!</definedName>
    <definedName name="TOTALITEM2.11.1_27">'[189]A.P.U'!#REF!</definedName>
    <definedName name="TOTALITEM2.11.1_28">'[189]A.P.U'!#REF!</definedName>
    <definedName name="TOTALITEM2.11.1_29">'[189]A.P.U'!#REF!</definedName>
    <definedName name="TOTALITEM2.11.1_3">'[190]A.P.U'!#REF!</definedName>
    <definedName name="TOTALITEM2.11.1_30">'[189]A.P.U'!#REF!</definedName>
    <definedName name="TOTALITEM2.11.1_31">'[189]A.P.U'!#REF!</definedName>
    <definedName name="TOTALITEM2.11.1_32">'[189]A.P.U'!#REF!</definedName>
    <definedName name="TOTALITEM2.11.1_33">'[189]A.P.U'!#REF!</definedName>
    <definedName name="TOTALITEM2.11.1_34">'[189]A.P.U'!#REF!</definedName>
    <definedName name="TOTALITEM2.11.1_35">'[189]A.P.U'!#REF!</definedName>
    <definedName name="TOTALITEM2.11.1_36">'[189]A.P.U'!#REF!</definedName>
    <definedName name="TOTALITEM2.11.1_37">'[189]A.P.U'!#REF!</definedName>
    <definedName name="TOTALITEM2.11.1_38">'[189]A.P.U'!#REF!</definedName>
    <definedName name="TOTALITEM2.11.1_39">'[189]A.P.U'!#REF!</definedName>
    <definedName name="TOTALITEM2.11.1_4">#N/A</definedName>
    <definedName name="TOTALITEM2.11.1_40">'[189]A.P.U'!#REF!</definedName>
    <definedName name="TOTALITEM2.11.1_41">'[189]A.P.U'!#REF!</definedName>
    <definedName name="TOTALITEM2.11.1_42">'[189]A.P.U'!#REF!</definedName>
    <definedName name="TOTALITEM2.11.1_43">'[189]A.P.U'!#REF!</definedName>
    <definedName name="TOTALITEM2.11.1_44">'[189]A.P.U'!#REF!</definedName>
    <definedName name="TOTALITEM2.11.1_45">'[189]A.P.U'!#REF!</definedName>
    <definedName name="TOTALITEM2.11.1_46">'[189]A.P.U'!#REF!</definedName>
    <definedName name="TOTALITEM2.11.1_47">'[189]A.P.U'!#REF!</definedName>
    <definedName name="TOTALITEM2.11.1_48">'[189]A.P.U'!#REF!</definedName>
    <definedName name="TOTALITEM2.11.1_49">'[189]A.P.U'!#REF!</definedName>
    <definedName name="TOTALITEM2.11.1_5">'[189]A.P.U'!#REF!</definedName>
    <definedName name="TOTALITEM2.11.1_50">'[189]A.P.U'!#REF!</definedName>
    <definedName name="TOTALITEM2.11.1_51">'[189]A.P.U'!#REF!</definedName>
    <definedName name="TOTALITEM2.11.1_52">'[189]A.P.U'!#REF!</definedName>
    <definedName name="TOTALITEM2.11.1_53">'[189]A.P.U'!#REF!</definedName>
    <definedName name="TOTALITEM2.11.1_54">'[189]A.P.U'!#REF!</definedName>
    <definedName name="TOTALITEM2.11.1_55">'[189]A.P.U'!#REF!</definedName>
    <definedName name="TOTALITEM2.11.1_56">'[189]A.P.U'!#REF!</definedName>
    <definedName name="TOTALITEM2.11.1_57">'[189]A.P.U'!#REF!</definedName>
    <definedName name="TOTALITEM2.11.1_58">'[189]A.P.U'!#REF!</definedName>
    <definedName name="TOTALITEM2.11.1_59">#N/A</definedName>
    <definedName name="TOTALITEM2.11.1_60">#N/A</definedName>
    <definedName name="TOTALITEM2.11.1_61">'[189]A.P.U'!#REF!</definedName>
    <definedName name="TOTALITEM2.11.1_62">'[189]A.P.U'!#REF!</definedName>
    <definedName name="TOTALITEM2.11.1_63">'[189]A.P.U'!#REF!</definedName>
    <definedName name="TOTALITEM2.11.1_64">'[189]A.P.U'!#REF!</definedName>
    <definedName name="TOTALITEM2.11.1_65">'[189]A.P.U'!#REF!</definedName>
    <definedName name="TOTALITEM2.11.1_66">'[189]A.P.U'!#REF!</definedName>
    <definedName name="TOTALITEM2.11.1_67">'[189]A.P.U'!#REF!</definedName>
    <definedName name="TOTALITEM2.11.1_68">'[189]A.P.U'!#REF!</definedName>
    <definedName name="TOTALITEM2.11.1_69">'[189]A.P.U'!#REF!</definedName>
    <definedName name="TOTALITEM2.11.1_70">'[189]A.P.U'!#REF!</definedName>
    <definedName name="TOTALITEM2.11.1_71">'[189]A.P.U'!#REF!</definedName>
    <definedName name="TOTALITEM2.11.1_72">'[189]A.P.U'!#REF!</definedName>
    <definedName name="TOTALITEM2.11.1_73">'[189]A.P.U'!#REF!</definedName>
    <definedName name="TOTALITEM2.11.1_74">'[189]A.P.U'!#REF!</definedName>
    <definedName name="TOTALITEM2.11.1_75">'[189]A.P.U'!#REF!</definedName>
    <definedName name="TOTALITEM2.11.1_76">'[189]A.P.U'!#REF!</definedName>
    <definedName name="TOTALITEM2.11.1_78">'[189]A.P.U'!#REF!</definedName>
    <definedName name="TOTALITEM2.11.1_79">'[189]A.P.U'!#REF!</definedName>
    <definedName name="TOTALITEM2.11.1_9">'[189]A.P.U'!#REF!</definedName>
    <definedName name="TOTALITEM2.11.2">#N/A</definedName>
    <definedName name="TOTALITEM2.11.2_1">#N/A</definedName>
    <definedName name="TOTALITEM2.11.2_10">'[189]A.P.U'!#REF!</definedName>
    <definedName name="TOTALITEM2.11.2_11">'[189]A.P.U'!#REF!</definedName>
    <definedName name="TOTALITEM2.11.2_12">'[189]A.P.U'!#REF!</definedName>
    <definedName name="TOTALITEM2.11.2_13">'[189]A.P.U'!#REF!</definedName>
    <definedName name="TOTALITEM2.11.2_14">'[189]A.P.U'!#REF!</definedName>
    <definedName name="TOTALITEM2.11.2_15">'[189]A.P.U'!#REF!</definedName>
    <definedName name="TOTALITEM2.11.2_16">'[189]A.P.U'!#REF!</definedName>
    <definedName name="TOTALITEM2.11.2_17">'[189]A.P.U'!#REF!</definedName>
    <definedName name="TOTALITEM2.11.2_18">'[189]A.P.U'!#REF!</definedName>
    <definedName name="TOTALITEM2.11.2_19">'[189]A.P.U'!#REF!</definedName>
    <definedName name="TOTALITEM2.11.2_2">#N/A</definedName>
    <definedName name="TOTALITEM2.11.2_20">'[189]A.P.U'!#REF!</definedName>
    <definedName name="TOTALITEM2.11.2_21">'[189]A.P.U'!#REF!</definedName>
    <definedName name="TOTALITEM2.11.2_22">'[189]A.P.U'!#REF!</definedName>
    <definedName name="TOTALITEM2.11.2_23">'[189]A.P.U'!#REF!</definedName>
    <definedName name="TOTALITEM2.11.2_24">'[189]A.P.U'!#REF!</definedName>
    <definedName name="TOTALITEM2.11.2_25">'[189]A.P.U'!#REF!</definedName>
    <definedName name="TOTALITEM2.11.2_26">'[189]A.P.U'!#REF!</definedName>
    <definedName name="TOTALITEM2.11.2_27">'[189]A.P.U'!#REF!</definedName>
    <definedName name="TOTALITEM2.11.2_28">'[189]A.P.U'!#REF!</definedName>
    <definedName name="TOTALITEM2.11.2_29">'[189]A.P.U'!#REF!</definedName>
    <definedName name="TOTALITEM2.11.2_3">'[190]A.P.U'!#REF!</definedName>
    <definedName name="TOTALITEM2.11.2_30">'[189]A.P.U'!#REF!</definedName>
    <definedName name="TOTALITEM2.11.2_31">'[189]A.P.U'!#REF!</definedName>
    <definedName name="TOTALITEM2.11.2_32">'[189]A.P.U'!#REF!</definedName>
    <definedName name="TOTALITEM2.11.2_33">'[189]A.P.U'!#REF!</definedName>
    <definedName name="TOTALITEM2.11.2_34">'[189]A.P.U'!#REF!</definedName>
    <definedName name="TOTALITEM2.11.2_35">'[189]A.P.U'!#REF!</definedName>
    <definedName name="TOTALITEM2.11.2_36">'[189]A.P.U'!#REF!</definedName>
    <definedName name="TOTALITEM2.11.2_37">'[189]A.P.U'!#REF!</definedName>
    <definedName name="TOTALITEM2.11.2_38">'[189]A.P.U'!#REF!</definedName>
    <definedName name="TOTALITEM2.11.2_39">'[189]A.P.U'!#REF!</definedName>
    <definedName name="TOTALITEM2.11.2_4">#N/A</definedName>
    <definedName name="TOTALITEM2.11.2_40">'[189]A.P.U'!#REF!</definedName>
    <definedName name="TOTALITEM2.11.2_41">'[189]A.P.U'!#REF!</definedName>
    <definedName name="TOTALITEM2.11.2_42">'[189]A.P.U'!#REF!</definedName>
    <definedName name="TOTALITEM2.11.2_43">'[189]A.P.U'!#REF!</definedName>
    <definedName name="TOTALITEM2.11.2_44">'[189]A.P.U'!#REF!</definedName>
    <definedName name="TOTALITEM2.11.2_45">'[189]A.P.U'!#REF!</definedName>
    <definedName name="TOTALITEM2.11.2_46">'[189]A.P.U'!#REF!</definedName>
    <definedName name="TOTALITEM2.11.2_47">'[189]A.P.U'!#REF!</definedName>
    <definedName name="TOTALITEM2.11.2_48">'[189]A.P.U'!#REF!</definedName>
    <definedName name="TOTALITEM2.11.2_49">'[189]A.P.U'!#REF!</definedName>
    <definedName name="TOTALITEM2.11.2_5">'[189]A.P.U'!#REF!</definedName>
    <definedName name="TOTALITEM2.11.2_50">'[189]A.P.U'!#REF!</definedName>
    <definedName name="TOTALITEM2.11.2_51">'[189]A.P.U'!#REF!</definedName>
    <definedName name="TOTALITEM2.11.2_52">'[189]A.P.U'!#REF!</definedName>
    <definedName name="TOTALITEM2.11.2_53">'[189]A.P.U'!#REF!</definedName>
    <definedName name="TOTALITEM2.11.2_54">'[189]A.P.U'!#REF!</definedName>
    <definedName name="TOTALITEM2.11.2_55">'[189]A.P.U'!#REF!</definedName>
    <definedName name="TOTALITEM2.11.2_56">'[189]A.P.U'!#REF!</definedName>
    <definedName name="TOTALITEM2.11.2_57">'[189]A.P.U'!#REF!</definedName>
    <definedName name="TOTALITEM2.11.2_58">'[189]A.P.U'!#REF!</definedName>
    <definedName name="TOTALITEM2.11.2_59">#N/A</definedName>
    <definedName name="TOTALITEM2.11.2_60">#N/A</definedName>
    <definedName name="TOTALITEM2.11.2_61">'[189]A.P.U'!#REF!</definedName>
    <definedName name="TOTALITEM2.11.2_62">'[189]A.P.U'!#REF!</definedName>
    <definedName name="TOTALITEM2.11.2_63">'[189]A.P.U'!#REF!</definedName>
    <definedName name="TOTALITEM2.11.2_64">'[189]A.P.U'!#REF!</definedName>
    <definedName name="TOTALITEM2.11.2_65">'[189]A.P.U'!#REF!</definedName>
    <definedName name="TOTALITEM2.11.2_66">'[189]A.P.U'!#REF!</definedName>
    <definedName name="TOTALITEM2.11.2_67">'[189]A.P.U'!#REF!</definedName>
    <definedName name="TOTALITEM2.11.2_68">'[189]A.P.U'!#REF!</definedName>
    <definedName name="TOTALITEM2.11.2_69">'[189]A.P.U'!#REF!</definedName>
    <definedName name="TOTALITEM2.11.2_70">'[189]A.P.U'!#REF!</definedName>
    <definedName name="TOTALITEM2.11.2_71">'[189]A.P.U'!#REF!</definedName>
    <definedName name="TOTALITEM2.11.2_72">'[189]A.P.U'!#REF!</definedName>
    <definedName name="TOTALITEM2.11.2_73">'[189]A.P.U'!#REF!</definedName>
    <definedName name="TOTALITEM2.11.2_74">'[189]A.P.U'!#REF!</definedName>
    <definedName name="TOTALITEM2.11.2_75">'[189]A.P.U'!#REF!</definedName>
    <definedName name="TOTALITEM2.11.2_76">'[189]A.P.U'!#REF!</definedName>
    <definedName name="TOTALITEM2.11.2_78">'[189]A.P.U'!#REF!</definedName>
    <definedName name="TOTALITEM2.11.2_79">'[189]A.P.U'!#REF!</definedName>
    <definedName name="TOTALITEM2.11.2_9">'[189]A.P.U'!#REF!</definedName>
    <definedName name="TOTALITEM2.12.1">#N/A</definedName>
    <definedName name="TOTALITEM2.12.1_1">#N/A</definedName>
    <definedName name="TOTALITEM2.12.1_10">'[189]A.P.U'!#REF!</definedName>
    <definedName name="TOTALITEM2.12.1_11">'[189]A.P.U'!#REF!</definedName>
    <definedName name="TOTALITEM2.12.1_12">'[189]A.P.U'!#REF!</definedName>
    <definedName name="TOTALITEM2.12.1_13">'[189]A.P.U'!#REF!</definedName>
    <definedName name="TOTALITEM2.12.1_14">'[189]A.P.U'!#REF!</definedName>
    <definedName name="TOTALITEM2.12.1_15">'[189]A.P.U'!#REF!</definedName>
    <definedName name="TOTALITEM2.12.1_16">'[189]A.P.U'!#REF!</definedName>
    <definedName name="TOTALITEM2.12.1_17">'[189]A.P.U'!#REF!</definedName>
    <definedName name="TOTALITEM2.12.1_18">'[189]A.P.U'!#REF!</definedName>
    <definedName name="TOTALITEM2.12.1_19">'[189]A.P.U'!#REF!</definedName>
    <definedName name="TOTALITEM2.12.1_2">#N/A</definedName>
    <definedName name="TOTALITEM2.12.1_20">'[189]A.P.U'!#REF!</definedName>
    <definedName name="TOTALITEM2.12.1_21">'[189]A.P.U'!#REF!</definedName>
    <definedName name="TOTALITEM2.12.1_22">'[189]A.P.U'!#REF!</definedName>
    <definedName name="TOTALITEM2.12.1_23">'[189]A.P.U'!#REF!</definedName>
    <definedName name="TOTALITEM2.12.1_24">'[189]A.P.U'!#REF!</definedName>
    <definedName name="TOTALITEM2.12.1_25">'[189]A.P.U'!#REF!</definedName>
    <definedName name="TOTALITEM2.12.1_26">'[189]A.P.U'!#REF!</definedName>
    <definedName name="TOTALITEM2.12.1_27">'[189]A.P.U'!#REF!</definedName>
    <definedName name="TOTALITEM2.12.1_28">'[189]A.P.U'!#REF!</definedName>
    <definedName name="TOTALITEM2.12.1_29">'[189]A.P.U'!#REF!</definedName>
    <definedName name="TOTALITEM2.12.1_3">'[190]A.P.U'!#REF!</definedName>
    <definedName name="TOTALITEM2.12.1_30">'[189]A.P.U'!#REF!</definedName>
    <definedName name="TOTALITEM2.12.1_31">'[189]A.P.U'!#REF!</definedName>
    <definedName name="TOTALITEM2.12.1_32">'[189]A.P.U'!#REF!</definedName>
    <definedName name="TOTALITEM2.12.1_33">'[189]A.P.U'!#REF!</definedName>
    <definedName name="TOTALITEM2.12.1_34">'[189]A.P.U'!#REF!</definedName>
    <definedName name="TOTALITEM2.12.1_35">'[189]A.P.U'!#REF!</definedName>
    <definedName name="TOTALITEM2.12.1_36">'[189]A.P.U'!#REF!</definedName>
    <definedName name="TOTALITEM2.12.1_37">'[189]A.P.U'!#REF!</definedName>
    <definedName name="TOTALITEM2.12.1_38">'[189]A.P.U'!#REF!</definedName>
    <definedName name="TOTALITEM2.12.1_39">'[189]A.P.U'!#REF!</definedName>
    <definedName name="TOTALITEM2.12.1_4">#N/A</definedName>
    <definedName name="TOTALITEM2.12.1_40">'[189]A.P.U'!#REF!</definedName>
    <definedName name="TOTALITEM2.12.1_41">'[189]A.P.U'!#REF!</definedName>
    <definedName name="TOTALITEM2.12.1_42">'[189]A.P.U'!#REF!</definedName>
    <definedName name="TOTALITEM2.12.1_43">'[189]A.P.U'!#REF!</definedName>
    <definedName name="TOTALITEM2.12.1_44">'[189]A.P.U'!#REF!</definedName>
    <definedName name="TOTALITEM2.12.1_45">'[189]A.P.U'!#REF!</definedName>
    <definedName name="TOTALITEM2.12.1_46">'[189]A.P.U'!#REF!</definedName>
    <definedName name="TOTALITEM2.12.1_47">'[189]A.P.U'!#REF!</definedName>
    <definedName name="TOTALITEM2.12.1_48">'[189]A.P.U'!#REF!</definedName>
    <definedName name="TOTALITEM2.12.1_49">'[189]A.P.U'!#REF!</definedName>
    <definedName name="TOTALITEM2.12.1_5">'[189]A.P.U'!#REF!</definedName>
    <definedName name="TOTALITEM2.12.1_50">'[189]A.P.U'!#REF!</definedName>
    <definedName name="TOTALITEM2.12.1_51">'[189]A.P.U'!#REF!</definedName>
    <definedName name="TOTALITEM2.12.1_52">'[189]A.P.U'!#REF!</definedName>
    <definedName name="TOTALITEM2.12.1_53">'[189]A.P.U'!#REF!</definedName>
    <definedName name="TOTALITEM2.12.1_54">'[189]A.P.U'!#REF!</definedName>
    <definedName name="TOTALITEM2.12.1_55">'[189]A.P.U'!#REF!</definedName>
    <definedName name="TOTALITEM2.12.1_56">'[189]A.P.U'!#REF!</definedName>
    <definedName name="TOTALITEM2.12.1_57">'[189]A.P.U'!#REF!</definedName>
    <definedName name="TOTALITEM2.12.1_58">'[189]A.P.U'!#REF!</definedName>
    <definedName name="TOTALITEM2.12.1_59">#N/A</definedName>
    <definedName name="TOTALITEM2.12.1_60">#N/A</definedName>
    <definedName name="TOTALITEM2.12.1_61">'[189]A.P.U'!#REF!</definedName>
    <definedName name="TOTALITEM2.12.1_62">'[189]A.P.U'!#REF!</definedName>
    <definedName name="TOTALITEM2.12.1_63">'[189]A.P.U'!#REF!</definedName>
    <definedName name="TOTALITEM2.12.1_64">'[189]A.P.U'!#REF!</definedName>
    <definedName name="TOTALITEM2.12.1_65">'[189]A.P.U'!#REF!</definedName>
    <definedName name="TOTALITEM2.12.1_66">'[189]A.P.U'!#REF!</definedName>
    <definedName name="TOTALITEM2.12.1_67">'[189]A.P.U'!#REF!</definedName>
    <definedName name="TOTALITEM2.12.1_68">'[189]A.P.U'!#REF!</definedName>
    <definedName name="TOTALITEM2.12.1_69">'[189]A.P.U'!#REF!</definedName>
    <definedName name="TOTALITEM2.12.1_70">'[189]A.P.U'!#REF!</definedName>
    <definedName name="TOTALITEM2.12.1_71">'[189]A.P.U'!#REF!</definedName>
    <definedName name="TOTALITEM2.12.1_72">'[189]A.P.U'!#REF!</definedName>
    <definedName name="TOTALITEM2.12.1_73">'[189]A.P.U'!#REF!</definedName>
    <definedName name="TOTALITEM2.12.1_74">'[189]A.P.U'!#REF!</definedName>
    <definedName name="TOTALITEM2.12.1_75">'[189]A.P.U'!#REF!</definedName>
    <definedName name="TOTALITEM2.12.1_76">'[189]A.P.U'!#REF!</definedName>
    <definedName name="TOTALITEM2.12.1_78">'[189]A.P.U'!#REF!</definedName>
    <definedName name="TOTALITEM2.12.1_79">'[189]A.P.U'!#REF!</definedName>
    <definedName name="TOTALITEM2.12.1_9">'[189]A.P.U'!#REF!</definedName>
    <definedName name="TOTALITEM2.2">#N/A</definedName>
    <definedName name="TOTALITEM2.2_1">#N/A</definedName>
    <definedName name="TOTALITEM2.2_10">'[189]A.P.U'!#REF!</definedName>
    <definedName name="TOTALITEM2.2_11">'[189]A.P.U'!#REF!</definedName>
    <definedName name="TOTALITEM2.2_12">'[189]A.P.U'!#REF!</definedName>
    <definedName name="TOTALITEM2.2_13">'[189]A.P.U'!#REF!</definedName>
    <definedName name="TOTALITEM2.2_14">'[189]A.P.U'!#REF!</definedName>
    <definedName name="TOTALITEM2.2_15">'[189]A.P.U'!#REF!</definedName>
    <definedName name="TOTALITEM2.2_16">'[189]A.P.U'!#REF!</definedName>
    <definedName name="TOTALITEM2.2_17">'[189]A.P.U'!#REF!</definedName>
    <definedName name="TOTALITEM2.2_18">'[189]A.P.U'!#REF!</definedName>
    <definedName name="TOTALITEM2.2_19">'[189]A.P.U'!#REF!</definedName>
    <definedName name="TOTALITEM2.2_2">#N/A</definedName>
    <definedName name="TOTALITEM2.2_20">'[189]A.P.U'!#REF!</definedName>
    <definedName name="TOTALITEM2.2_21">'[189]A.P.U'!#REF!</definedName>
    <definedName name="TOTALITEM2.2_22">'[189]A.P.U'!#REF!</definedName>
    <definedName name="TOTALITEM2.2_23">'[189]A.P.U'!#REF!</definedName>
    <definedName name="TOTALITEM2.2_24">'[189]A.P.U'!#REF!</definedName>
    <definedName name="TOTALITEM2.2_25">'[189]A.P.U'!#REF!</definedName>
    <definedName name="TOTALITEM2.2_26">'[189]A.P.U'!#REF!</definedName>
    <definedName name="TOTALITEM2.2_27">'[189]A.P.U'!#REF!</definedName>
    <definedName name="TOTALITEM2.2_28">'[189]A.P.U'!#REF!</definedName>
    <definedName name="TOTALITEM2.2_29">'[189]A.P.U'!#REF!</definedName>
    <definedName name="TOTALITEM2.2_3">'[190]A.P.U'!#REF!</definedName>
    <definedName name="TOTALITEM2.2_30">'[189]A.P.U'!#REF!</definedName>
    <definedName name="TOTALITEM2.2_31">'[189]A.P.U'!#REF!</definedName>
    <definedName name="TOTALITEM2.2_32">'[189]A.P.U'!#REF!</definedName>
    <definedName name="TOTALITEM2.2_33">'[189]A.P.U'!#REF!</definedName>
    <definedName name="TOTALITEM2.2_34">'[189]A.P.U'!#REF!</definedName>
    <definedName name="TOTALITEM2.2_35">'[189]A.P.U'!#REF!</definedName>
    <definedName name="TOTALITEM2.2_36">'[189]A.P.U'!#REF!</definedName>
    <definedName name="TOTALITEM2.2_37">'[189]A.P.U'!#REF!</definedName>
    <definedName name="TOTALITEM2.2_38">'[189]A.P.U'!#REF!</definedName>
    <definedName name="TOTALITEM2.2_39">'[189]A.P.U'!#REF!</definedName>
    <definedName name="TOTALITEM2.2_4">#N/A</definedName>
    <definedName name="TOTALITEM2.2_40">'[189]A.P.U'!#REF!</definedName>
    <definedName name="TOTALITEM2.2_41">'[189]A.P.U'!#REF!</definedName>
    <definedName name="TOTALITEM2.2_42">'[189]A.P.U'!#REF!</definedName>
    <definedName name="TOTALITEM2.2_43">'[189]A.P.U'!#REF!</definedName>
    <definedName name="TOTALITEM2.2_44">'[189]A.P.U'!#REF!</definedName>
    <definedName name="TOTALITEM2.2_45">'[189]A.P.U'!#REF!</definedName>
    <definedName name="TOTALITEM2.2_46">'[189]A.P.U'!#REF!</definedName>
    <definedName name="TOTALITEM2.2_47">'[189]A.P.U'!#REF!</definedName>
    <definedName name="TOTALITEM2.2_48">'[189]A.P.U'!#REF!</definedName>
    <definedName name="TOTALITEM2.2_49">'[189]A.P.U'!#REF!</definedName>
    <definedName name="TOTALITEM2.2_5">'[189]A.P.U'!#REF!</definedName>
    <definedName name="TOTALITEM2.2_50">'[189]A.P.U'!#REF!</definedName>
    <definedName name="TOTALITEM2.2_51">'[189]A.P.U'!#REF!</definedName>
    <definedName name="TOTALITEM2.2_52">'[189]A.P.U'!#REF!</definedName>
    <definedName name="TOTALITEM2.2_53">'[189]A.P.U'!#REF!</definedName>
    <definedName name="TOTALITEM2.2_54">'[189]A.P.U'!#REF!</definedName>
    <definedName name="TOTALITEM2.2_55">'[189]A.P.U'!#REF!</definedName>
    <definedName name="TOTALITEM2.2_56">'[189]A.P.U'!#REF!</definedName>
    <definedName name="TOTALITEM2.2_57">'[189]A.P.U'!#REF!</definedName>
    <definedName name="TOTALITEM2.2_58">'[189]A.P.U'!#REF!</definedName>
    <definedName name="TOTALITEM2.2_59">#N/A</definedName>
    <definedName name="TOTALITEM2.2_60">#N/A</definedName>
    <definedName name="TOTALITEM2.2_61">'[189]A.P.U'!#REF!</definedName>
    <definedName name="TOTALITEM2.2_62">'[189]A.P.U'!#REF!</definedName>
    <definedName name="TOTALITEM2.2_63">'[189]A.P.U'!#REF!</definedName>
    <definedName name="TOTALITEM2.2_64">'[189]A.P.U'!#REF!</definedName>
    <definedName name="TOTALITEM2.2_65">'[189]A.P.U'!#REF!</definedName>
    <definedName name="TOTALITEM2.2_66">'[189]A.P.U'!#REF!</definedName>
    <definedName name="TOTALITEM2.2_67">'[189]A.P.U'!#REF!</definedName>
    <definedName name="TOTALITEM2.2_68">'[189]A.P.U'!#REF!</definedName>
    <definedName name="TOTALITEM2.2_69">'[189]A.P.U'!#REF!</definedName>
    <definedName name="TOTALITEM2.2_70">'[189]A.P.U'!#REF!</definedName>
    <definedName name="TOTALITEM2.2_71">'[189]A.P.U'!#REF!</definedName>
    <definedName name="TOTALITEM2.2_72">'[189]A.P.U'!#REF!</definedName>
    <definedName name="TOTALITEM2.2_73">'[189]A.P.U'!#REF!</definedName>
    <definedName name="TOTALITEM2.2_74">'[189]A.P.U'!#REF!</definedName>
    <definedName name="TOTALITEM2.2_75">'[189]A.P.U'!#REF!</definedName>
    <definedName name="TOTALITEM2.2_76">'[189]A.P.U'!#REF!</definedName>
    <definedName name="TOTALITEM2.2_78">'[189]A.P.U'!#REF!</definedName>
    <definedName name="TOTALITEM2.2_79">'[189]A.P.U'!#REF!</definedName>
    <definedName name="TOTALITEM2.2_9">'[189]A.P.U'!#REF!</definedName>
    <definedName name="TOTALITEM2.3">#N/A</definedName>
    <definedName name="TOTALITEM2.3_1">#N/A</definedName>
    <definedName name="TOTALITEM2.3_10">'[189]A.P.U'!#REF!</definedName>
    <definedName name="TOTALITEM2.3_11">'[189]A.P.U'!#REF!</definedName>
    <definedName name="TOTALITEM2.3_12">'[189]A.P.U'!#REF!</definedName>
    <definedName name="TOTALITEM2.3_13">'[189]A.P.U'!#REF!</definedName>
    <definedName name="TOTALITEM2.3_14">'[189]A.P.U'!#REF!</definedName>
    <definedName name="TOTALITEM2.3_15">'[189]A.P.U'!#REF!</definedName>
    <definedName name="TOTALITEM2.3_16">'[189]A.P.U'!#REF!</definedName>
    <definedName name="TOTALITEM2.3_17">'[189]A.P.U'!#REF!</definedName>
    <definedName name="TOTALITEM2.3_18">'[189]A.P.U'!#REF!</definedName>
    <definedName name="TOTALITEM2.3_19">'[189]A.P.U'!#REF!</definedName>
    <definedName name="TOTALITEM2.3_2">#N/A</definedName>
    <definedName name="TOTALITEM2.3_20">'[189]A.P.U'!#REF!</definedName>
    <definedName name="TOTALITEM2.3_21">'[189]A.P.U'!#REF!</definedName>
    <definedName name="TOTALITEM2.3_22">'[189]A.P.U'!#REF!</definedName>
    <definedName name="TOTALITEM2.3_23">'[189]A.P.U'!#REF!</definedName>
    <definedName name="TOTALITEM2.3_24">'[189]A.P.U'!#REF!</definedName>
    <definedName name="TOTALITEM2.3_25">'[189]A.P.U'!#REF!</definedName>
    <definedName name="TOTALITEM2.3_26">'[189]A.P.U'!#REF!</definedName>
    <definedName name="TOTALITEM2.3_27">'[189]A.P.U'!#REF!</definedName>
    <definedName name="TOTALITEM2.3_28">'[189]A.P.U'!#REF!</definedName>
    <definedName name="TOTALITEM2.3_29">'[189]A.P.U'!#REF!</definedName>
    <definedName name="TOTALITEM2.3_3">'[190]A.P.U'!#REF!</definedName>
    <definedName name="TOTALITEM2.3_30">'[189]A.P.U'!#REF!</definedName>
    <definedName name="TOTALITEM2.3_31">'[189]A.P.U'!#REF!</definedName>
    <definedName name="TOTALITEM2.3_32">'[189]A.P.U'!#REF!</definedName>
    <definedName name="TOTALITEM2.3_33">'[189]A.P.U'!#REF!</definedName>
    <definedName name="TOTALITEM2.3_34">'[189]A.P.U'!#REF!</definedName>
    <definedName name="TOTALITEM2.3_35">'[189]A.P.U'!#REF!</definedName>
    <definedName name="TOTALITEM2.3_36">'[189]A.P.U'!#REF!</definedName>
    <definedName name="TOTALITEM2.3_37">'[189]A.P.U'!#REF!</definedName>
    <definedName name="TOTALITEM2.3_38">'[189]A.P.U'!#REF!</definedName>
    <definedName name="TOTALITEM2.3_39">'[189]A.P.U'!#REF!</definedName>
    <definedName name="TOTALITEM2.3_4">#N/A</definedName>
    <definedName name="TOTALITEM2.3_40">'[189]A.P.U'!#REF!</definedName>
    <definedName name="TOTALITEM2.3_41">'[189]A.P.U'!#REF!</definedName>
    <definedName name="TOTALITEM2.3_42">'[189]A.P.U'!#REF!</definedName>
    <definedName name="TOTALITEM2.3_43">'[189]A.P.U'!#REF!</definedName>
    <definedName name="TOTALITEM2.3_44">'[189]A.P.U'!#REF!</definedName>
    <definedName name="TOTALITEM2.3_45">'[189]A.P.U'!#REF!</definedName>
    <definedName name="TOTALITEM2.3_46">'[189]A.P.U'!#REF!</definedName>
    <definedName name="TOTALITEM2.3_47">'[189]A.P.U'!#REF!</definedName>
    <definedName name="TOTALITEM2.3_48">'[189]A.P.U'!#REF!</definedName>
    <definedName name="TOTALITEM2.3_49">'[189]A.P.U'!#REF!</definedName>
    <definedName name="TOTALITEM2.3_5">'[189]A.P.U'!#REF!</definedName>
    <definedName name="TOTALITEM2.3_50">'[189]A.P.U'!#REF!</definedName>
    <definedName name="TOTALITEM2.3_51">'[189]A.P.U'!#REF!</definedName>
    <definedName name="TOTALITEM2.3_52">'[189]A.P.U'!#REF!</definedName>
    <definedName name="TOTALITEM2.3_53">'[189]A.P.U'!#REF!</definedName>
    <definedName name="TOTALITEM2.3_54">'[189]A.P.U'!#REF!</definedName>
    <definedName name="TOTALITEM2.3_55">'[189]A.P.U'!#REF!</definedName>
    <definedName name="TOTALITEM2.3_56">'[189]A.P.U'!#REF!</definedName>
    <definedName name="TOTALITEM2.3_57">'[189]A.P.U'!#REF!</definedName>
    <definedName name="TOTALITEM2.3_58">'[189]A.P.U'!#REF!</definedName>
    <definedName name="TOTALITEM2.3_59">#N/A</definedName>
    <definedName name="TOTALITEM2.3_60">#N/A</definedName>
    <definedName name="TOTALITEM2.3_61">'[189]A.P.U'!#REF!</definedName>
    <definedName name="TOTALITEM2.3_62">'[189]A.P.U'!#REF!</definedName>
    <definedName name="TOTALITEM2.3_63">'[189]A.P.U'!#REF!</definedName>
    <definedName name="TOTALITEM2.3_64">'[189]A.P.U'!#REF!</definedName>
    <definedName name="TOTALITEM2.3_65">'[189]A.P.U'!#REF!</definedName>
    <definedName name="TOTALITEM2.3_66">'[189]A.P.U'!#REF!</definedName>
    <definedName name="TOTALITEM2.3_67">'[189]A.P.U'!#REF!</definedName>
    <definedName name="TOTALITEM2.3_68">'[189]A.P.U'!#REF!</definedName>
    <definedName name="TOTALITEM2.3_69">'[189]A.P.U'!#REF!</definedName>
    <definedName name="TOTALITEM2.3_70">'[189]A.P.U'!#REF!</definedName>
    <definedName name="TOTALITEM2.3_71">'[189]A.P.U'!#REF!</definedName>
    <definedName name="TOTALITEM2.3_72">'[189]A.P.U'!#REF!</definedName>
    <definedName name="TOTALITEM2.3_73">'[189]A.P.U'!#REF!</definedName>
    <definedName name="TOTALITEM2.3_74">'[189]A.P.U'!#REF!</definedName>
    <definedName name="TOTALITEM2.3_75">'[189]A.P.U'!#REF!</definedName>
    <definedName name="TOTALITEM2.3_76">'[189]A.P.U'!#REF!</definedName>
    <definedName name="TOTALITEM2.3_78">'[189]A.P.U'!#REF!</definedName>
    <definedName name="TOTALITEM2.3_79">'[189]A.P.U'!#REF!</definedName>
    <definedName name="TOTALITEM2.3_9">'[189]A.P.U'!#REF!</definedName>
    <definedName name="TOTALITEM2.4">#N/A</definedName>
    <definedName name="TOTALITEM2.4_1">#N/A</definedName>
    <definedName name="TOTALITEM2.4_10">'[189]A.P.U'!#REF!</definedName>
    <definedName name="TOTALITEM2.4_11">'[189]A.P.U'!#REF!</definedName>
    <definedName name="TOTALITEM2.4_12">'[189]A.P.U'!#REF!</definedName>
    <definedName name="TOTALITEM2.4_13">'[189]A.P.U'!#REF!</definedName>
    <definedName name="TOTALITEM2.4_14">'[189]A.P.U'!#REF!</definedName>
    <definedName name="TOTALITEM2.4_15">'[189]A.P.U'!#REF!</definedName>
    <definedName name="TOTALITEM2.4_16">'[189]A.P.U'!#REF!</definedName>
    <definedName name="TOTALITEM2.4_17">'[189]A.P.U'!#REF!</definedName>
    <definedName name="TOTALITEM2.4_18">'[189]A.P.U'!#REF!</definedName>
    <definedName name="TOTALITEM2.4_19">'[189]A.P.U'!#REF!</definedName>
    <definedName name="TOTALITEM2.4_2">#N/A</definedName>
    <definedName name="TOTALITEM2.4_20">'[189]A.P.U'!#REF!</definedName>
    <definedName name="TOTALITEM2.4_21">'[189]A.P.U'!#REF!</definedName>
    <definedName name="TOTALITEM2.4_22">'[189]A.P.U'!#REF!</definedName>
    <definedName name="TOTALITEM2.4_23">'[189]A.P.U'!#REF!</definedName>
    <definedName name="TOTALITEM2.4_24">'[189]A.P.U'!#REF!</definedName>
    <definedName name="TOTALITEM2.4_25">'[189]A.P.U'!#REF!</definedName>
    <definedName name="TOTALITEM2.4_26">'[189]A.P.U'!#REF!</definedName>
    <definedName name="TOTALITEM2.4_27">'[189]A.P.U'!#REF!</definedName>
    <definedName name="TOTALITEM2.4_28">'[189]A.P.U'!#REF!</definedName>
    <definedName name="TOTALITEM2.4_29">'[189]A.P.U'!#REF!</definedName>
    <definedName name="TOTALITEM2.4_3">'[190]A.P.U'!#REF!</definedName>
    <definedName name="TOTALITEM2.4_30">'[189]A.P.U'!#REF!</definedName>
    <definedName name="TOTALITEM2.4_31">'[189]A.P.U'!#REF!</definedName>
    <definedName name="TOTALITEM2.4_32">'[189]A.P.U'!#REF!</definedName>
    <definedName name="TOTALITEM2.4_33">'[189]A.P.U'!#REF!</definedName>
    <definedName name="TOTALITEM2.4_34">'[189]A.P.U'!#REF!</definedName>
    <definedName name="TOTALITEM2.4_35">'[189]A.P.U'!#REF!</definedName>
    <definedName name="TOTALITEM2.4_36">'[189]A.P.U'!#REF!</definedName>
    <definedName name="TOTALITEM2.4_37">'[189]A.P.U'!#REF!</definedName>
    <definedName name="TOTALITEM2.4_38">'[189]A.P.U'!#REF!</definedName>
    <definedName name="TOTALITEM2.4_39">'[189]A.P.U'!#REF!</definedName>
    <definedName name="TOTALITEM2.4_4">#N/A</definedName>
    <definedName name="TOTALITEM2.4_40">'[189]A.P.U'!#REF!</definedName>
    <definedName name="TOTALITEM2.4_41">'[189]A.P.U'!#REF!</definedName>
    <definedName name="TOTALITEM2.4_42">'[189]A.P.U'!#REF!</definedName>
    <definedName name="TOTALITEM2.4_43">'[189]A.P.U'!#REF!</definedName>
    <definedName name="TOTALITEM2.4_44">'[189]A.P.U'!#REF!</definedName>
    <definedName name="TOTALITEM2.4_45">'[189]A.P.U'!#REF!</definedName>
    <definedName name="TOTALITEM2.4_46">'[189]A.P.U'!#REF!</definedName>
    <definedName name="TOTALITEM2.4_47">'[189]A.P.U'!#REF!</definedName>
    <definedName name="TOTALITEM2.4_48">'[189]A.P.U'!#REF!</definedName>
    <definedName name="TOTALITEM2.4_49">'[189]A.P.U'!#REF!</definedName>
    <definedName name="TOTALITEM2.4_5">'[189]A.P.U'!#REF!</definedName>
    <definedName name="TOTALITEM2.4_50">'[189]A.P.U'!#REF!</definedName>
    <definedName name="TOTALITEM2.4_51">'[189]A.P.U'!#REF!</definedName>
    <definedName name="TOTALITEM2.4_52">'[189]A.P.U'!#REF!</definedName>
    <definedName name="TOTALITEM2.4_53">'[189]A.P.U'!#REF!</definedName>
    <definedName name="TOTALITEM2.4_54">'[189]A.P.U'!#REF!</definedName>
    <definedName name="TOTALITEM2.4_55">'[189]A.P.U'!#REF!</definedName>
    <definedName name="TOTALITEM2.4_56">'[189]A.P.U'!#REF!</definedName>
    <definedName name="TOTALITEM2.4_57">'[189]A.P.U'!#REF!</definedName>
    <definedName name="TOTALITEM2.4_58">'[189]A.P.U'!#REF!</definedName>
    <definedName name="TOTALITEM2.4_59">#N/A</definedName>
    <definedName name="TOTALITEM2.4_60">#N/A</definedName>
    <definedName name="TOTALITEM2.4_61">'[189]A.P.U'!#REF!</definedName>
    <definedName name="TOTALITEM2.4_62">'[189]A.P.U'!#REF!</definedName>
    <definedName name="TOTALITEM2.4_63">'[189]A.P.U'!#REF!</definedName>
    <definedName name="TOTALITEM2.4_64">'[189]A.P.U'!#REF!</definedName>
    <definedName name="TOTALITEM2.4_65">'[189]A.P.U'!#REF!</definedName>
    <definedName name="TOTALITEM2.4_66">'[189]A.P.U'!#REF!</definedName>
    <definedName name="TOTALITEM2.4_67">'[189]A.P.U'!#REF!</definedName>
    <definedName name="TOTALITEM2.4_68">'[189]A.P.U'!#REF!</definedName>
    <definedName name="TOTALITEM2.4_69">'[189]A.P.U'!#REF!</definedName>
    <definedName name="TOTALITEM2.4_70">'[189]A.P.U'!#REF!</definedName>
    <definedName name="TOTALITEM2.4_71">'[189]A.P.U'!#REF!</definedName>
    <definedName name="TOTALITEM2.4_72">'[189]A.P.U'!#REF!</definedName>
    <definedName name="TOTALITEM2.4_73">'[189]A.P.U'!#REF!</definedName>
    <definedName name="TOTALITEM2.4_74">'[189]A.P.U'!#REF!</definedName>
    <definedName name="TOTALITEM2.4_75">'[189]A.P.U'!#REF!</definedName>
    <definedName name="TOTALITEM2.4_76">'[189]A.P.U'!#REF!</definedName>
    <definedName name="TOTALITEM2.4_78">'[189]A.P.U'!#REF!</definedName>
    <definedName name="TOTALITEM2.4_79">'[189]A.P.U'!#REF!</definedName>
    <definedName name="TOTALITEM2.4_9">'[189]A.P.U'!#REF!</definedName>
    <definedName name="TOTALITEM2.5">#N/A</definedName>
    <definedName name="TOTALITEM2.5_1">#N/A</definedName>
    <definedName name="TOTALITEM2.5_10">'[189]A.P.U'!#REF!</definedName>
    <definedName name="TOTALITEM2.5_11">'[189]A.P.U'!#REF!</definedName>
    <definedName name="TOTALITEM2.5_12">'[189]A.P.U'!#REF!</definedName>
    <definedName name="TOTALITEM2.5_13">'[189]A.P.U'!#REF!</definedName>
    <definedName name="TOTALITEM2.5_14">'[189]A.P.U'!#REF!</definedName>
    <definedName name="TOTALITEM2.5_15">'[189]A.P.U'!#REF!</definedName>
    <definedName name="TOTALITEM2.5_16">'[189]A.P.U'!#REF!</definedName>
    <definedName name="TOTALITEM2.5_17">'[189]A.P.U'!#REF!</definedName>
    <definedName name="TOTALITEM2.5_18">'[189]A.P.U'!#REF!</definedName>
    <definedName name="TOTALITEM2.5_19">'[189]A.P.U'!#REF!</definedName>
    <definedName name="TOTALITEM2.5_2">#N/A</definedName>
    <definedName name="TOTALITEM2.5_20">'[189]A.P.U'!#REF!</definedName>
    <definedName name="TOTALITEM2.5_21">'[189]A.P.U'!#REF!</definedName>
    <definedName name="TOTALITEM2.5_22">'[189]A.P.U'!#REF!</definedName>
    <definedName name="TOTALITEM2.5_23">'[189]A.P.U'!#REF!</definedName>
    <definedName name="TOTALITEM2.5_24">'[189]A.P.U'!#REF!</definedName>
    <definedName name="TOTALITEM2.5_25">'[189]A.P.U'!#REF!</definedName>
    <definedName name="TOTALITEM2.5_26">'[189]A.P.U'!#REF!</definedName>
    <definedName name="TOTALITEM2.5_27">'[189]A.P.U'!#REF!</definedName>
    <definedName name="TOTALITEM2.5_28">'[189]A.P.U'!#REF!</definedName>
    <definedName name="TOTALITEM2.5_29">'[189]A.P.U'!#REF!</definedName>
    <definedName name="TOTALITEM2.5_3">'[190]A.P.U'!#REF!</definedName>
    <definedName name="TOTALITEM2.5_30">'[189]A.P.U'!#REF!</definedName>
    <definedName name="TOTALITEM2.5_31">'[189]A.P.U'!#REF!</definedName>
    <definedName name="TOTALITEM2.5_32">'[189]A.P.U'!#REF!</definedName>
    <definedName name="TOTALITEM2.5_33">'[189]A.P.U'!#REF!</definedName>
    <definedName name="TOTALITEM2.5_34">'[189]A.P.U'!#REF!</definedName>
    <definedName name="TOTALITEM2.5_35">'[189]A.P.U'!#REF!</definedName>
    <definedName name="TOTALITEM2.5_36">'[189]A.P.U'!#REF!</definedName>
    <definedName name="TOTALITEM2.5_37">'[189]A.P.U'!#REF!</definedName>
    <definedName name="TOTALITEM2.5_38">'[189]A.P.U'!#REF!</definedName>
    <definedName name="TOTALITEM2.5_39">'[189]A.P.U'!#REF!</definedName>
    <definedName name="TOTALITEM2.5_4">#N/A</definedName>
    <definedName name="TOTALITEM2.5_40">'[189]A.P.U'!#REF!</definedName>
    <definedName name="TOTALITEM2.5_41">'[189]A.P.U'!#REF!</definedName>
    <definedName name="TOTALITEM2.5_42">'[189]A.P.U'!#REF!</definedName>
    <definedName name="TOTALITEM2.5_43">'[189]A.P.U'!#REF!</definedName>
    <definedName name="TOTALITEM2.5_44">'[189]A.P.U'!#REF!</definedName>
    <definedName name="TOTALITEM2.5_45">'[189]A.P.U'!#REF!</definedName>
    <definedName name="TOTALITEM2.5_46">'[189]A.P.U'!#REF!</definedName>
    <definedName name="TOTALITEM2.5_47">'[189]A.P.U'!#REF!</definedName>
    <definedName name="TOTALITEM2.5_48">'[189]A.P.U'!#REF!</definedName>
    <definedName name="TOTALITEM2.5_49">'[189]A.P.U'!#REF!</definedName>
    <definedName name="TOTALITEM2.5_5">'[189]A.P.U'!#REF!</definedName>
    <definedName name="TOTALITEM2.5_50">'[189]A.P.U'!#REF!</definedName>
    <definedName name="TOTALITEM2.5_51">'[189]A.P.U'!#REF!</definedName>
    <definedName name="TOTALITEM2.5_52">'[189]A.P.U'!#REF!</definedName>
    <definedName name="TOTALITEM2.5_53">'[189]A.P.U'!#REF!</definedName>
    <definedName name="TOTALITEM2.5_54">'[189]A.P.U'!#REF!</definedName>
    <definedName name="TOTALITEM2.5_55">'[189]A.P.U'!#REF!</definedName>
    <definedName name="TOTALITEM2.5_56">'[189]A.P.U'!#REF!</definedName>
    <definedName name="TOTALITEM2.5_57">'[189]A.P.U'!#REF!</definedName>
    <definedName name="TOTALITEM2.5_58">'[189]A.P.U'!#REF!</definedName>
    <definedName name="TOTALITEM2.5_59">#N/A</definedName>
    <definedName name="TOTALITEM2.5_60">#N/A</definedName>
    <definedName name="TOTALITEM2.5_61">'[189]A.P.U'!#REF!</definedName>
    <definedName name="TOTALITEM2.5_62">'[189]A.P.U'!#REF!</definedName>
    <definedName name="TOTALITEM2.5_63">'[189]A.P.U'!#REF!</definedName>
    <definedName name="TOTALITEM2.5_64">'[189]A.P.U'!#REF!</definedName>
    <definedName name="TOTALITEM2.5_65">'[189]A.P.U'!#REF!</definedName>
    <definedName name="TOTALITEM2.5_66">'[189]A.P.U'!#REF!</definedName>
    <definedName name="TOTALITEM2.5_67">'[189]A.P.U'!#REF!</definedName>
    <definedName name="TOTALITEM2.5_68">'[189]A.P.U'!#REF!</definedName>
    <definedName name="TOTALITEM2.5_69">'[189]A.P.U'!#REF!</definedName>
    <definedName name="TOTALITEM2.5_70">'[189]A.P.U'!#REF!</definedName>
    <definedName name="TOTALITEM2.5_71">'[189]A.P.U'!#REF!</definedName>
    <definedName name="TOTALITEM2.5_72">'[189]A.P.U'!#REF!</definedName>
    <definedName name="TOTALITEM2.5_73">'[189]A.P.U'!#REF!</definedName>
    <definedName name="TOTALITEM2.5_74">'[189]A.P.U'!#REF!</definedName>
    <definedName name="TOTALITEM2.5_75">'[189]A.P.U'!#REF!</definedName>
    <definedName name="TOTALITEM2.5_76">'[189]A.P.U'!#REF!</definedName>
    <definedName name="TOTALITEM2.5_78">'[189]A.P.U'!#REF!</definedName>
    <definedName name="TOTALITEM2.5_79">'[189]A.P.U'!#REF!</definedName>
    <definedName name="TOTALITEM2.5_9">'[189]A.P.U'!#REF!</definedName>
    <definedName name="TOTALITEM2.6">#N/A</definedName>
    <definedName name="TOTALITEM2.6_1">#N/A</definedName>
    <definedName name="TOTALITEM2.6_10">'[189]A.P.U'!#REF!</definedName>
    <definedName name="TOTALITEM2.6_11">'[189]A.P.U'!#REF!</definedName>
    <definedName name="TOTALITEM2.6_12">'[189]A.P.U'!#REF!</definedName>
    <definedName name="TOTALITEM2.6_13">'[189]A.P.U'!#REF!</definedName>
    <definedName name="TOTALITEM2.6_14">'[189]A.P.U'!#REF!</definedName>
    <definedName name="TOTALITEM2.6_15">'[189]A.P.U'!#REF!</definedName>
    <definedName name="TOTALITEM2.6_16">'[189]A.P.U'!#REF!</definedName>
    <definedName name="TOTALITEM2.6_17">'[189]A.P.U'!#REF!</definedName>
    <definedName name="TOTALITEM2.6_18">'[189]A.P.U'!#REF!</definedName>
    <definedName name="TOTALITEM2.6_19">'[189]A.P.U'!#REF!</definedName>
    <definedName name="TOTALITEM2.6_2">#N/A</definedName>
    <definedName name="TOTALITEM2.6_20">'[189]A.P.U'!#REF!</definedName>
    <definedName name="TOTALITEM2.6_21">'[189]A.P.U'!#REF!</definedName>
    <definedName name="TOTALITEM2.6_22">'[189]A.P.U'!#REF!</definedName>
    <definedName name="TOTALITEM2.6_23">'[189]A.P.U'!#REF!</definedName>
    <definedName name="TOTALITEM2.6_24">'[189]A.P.U'!#REF!</definedName>
    <definedName name="TOTALITEM2.6_25">'[189]A.P.U'!#REF!</definedName>
    <definedName name="TOTALITEM2.6_26">'[189]A.P.U'!#REF!</definedName>
    <definedName name="TOTALITEM2.6_27">'[189]A.P.U'!#REF!</definedName>
    <definedName name="TOTALITEM2.6_28">'[189]A.P.U'!#REF!</definedName>
    <definedName name="TOTALITEM2.6_29">'[189]A.P.U'!#REF!</definedName>
    <definedName name="TOTALITEM2.6_3">'[190]A.P.U'!#REF!</definedName>
    <definedName name="TOTALITEM2.6_30">'[189]A.P.U'!#REF!</definedName>
    <definedName name="TOTALITEM2.6_31">'[189]A.P.U'!#REF!</definedName>
    <definedName name="TOTALITEM2.6_32">'[189]A.P.U'!#REF!</definedName>
    <definedName name="TOTALITEM2.6_33">'[189]A.P.U'!#REF!</definedName>
    <definedName name="TOTALITEM2.6_34">'[189]A.P.U'!#REF!</definedName>
    <definedName name="TOTALITEM2.6_35">'[189]A.P.U'!#REF!</definedName>
    <definedName name="TOTALITEM2.6_36">'[189]A.P.U'!#REF!</definedName>
    <definedName name="TOTALITEM2.6_37">'[189]A.P.U'!#REF!</definedName>
    <definedName name="TOTALITEM2.6_38">'[189]A.P.U'!#REF!</definedName>
    <definedName name="TOTALITEM2.6_39">'[189]A.P.U'!#REF!</definedName>
    <definedName name="TOTALITEM2.6_4">#N/A</definedName>
    <definedName name="TOTALITEM2.6_40">'[189]A.P.U'!#REF!</definedName>
    <definedName name="TOTALITEM2.6_41">'[189]A.P.U'!#REF!</definedName>
    <definedName name="TOTALITEM2.6_42">'[189]A.P.U'!#REF!</definedName>
    <definedName name="TOTALITEM2.6_43">'[189]A.P.U'!#REF!</definedName>
    <definedName name="TOTALITEM2.6_44">'[189]A.P.U'!#REF!</definedName>
    <definedName name="TOTALITEM2.6_45">'[189]A.P.U'!#REF!</definedName>
    <definedName name="TOTALITEM2.6_46">'[189]A.P.U'!#REF!</definedName>
    <definedName name="TOTALITEM2.6_47">'[189]A.P.U'!#REF!</definedName>
    <definedName name="TOTALITEM2.6_48">'[189]A.P.U'!#REF!</definedName>
    <definedName name="TOTALITEM2.6_49">'[189]A.P.U'!#REF!</definedName>
    <definedName name="TOTALITEM2.6_5">'[189]A.P.U'!#REF!</definedName>
    <definedName name="TOTALITEM2.6_50">'[189]A.P.U'!#REF!</definedName>
    <definedName name="TOTALITEM2.6_51">'[189]A.P.U'!#REF!</definedName>
    <definedName name="TOTALITEM2.6_52">'[189]A.P.U'!#REF!</definedName>
    <definedName name="TOTALITEM2.6_53">'[189]A.P.U'!#REF!</definedName>
    <definedName name="TOTALITEM2.6_54">'[189]A.P.U'!#REF!</definedName>
    <definedName name="TOTALITEM2.6_55">'[189]A.P.U'!#REF!</definedName>
    <definedName name="TOTALITEM2.6_56">'[189]A.P.U'!#REF!</definedName>
    <definedName name="TOTALITEM2.6_57">'[189]A.P.U'!#REF!</definedName>
    <definedName name="TOTALITEM2.6_58">'[189]A.P.U'!#REF!</definedName>
    <definedName name="TOTALITEM2.6_59">#N/A</definedName>
    <definedName name="TOTALITEM2.6_60">#N/A</definedName>
    <definedName name="TOTALITEM2.6_61">'[189]A.P.U'!#REF!</definedName>
    <definedName name="TOTALITEM2.6_62">'[189]A.P.U'!#REF!</definedName>
    <definedName name="TOTALITEM2.6_63">'[189]A.P.U'!#REF!</definedName>
    <definedName name="TOTALITEM2.6_64">'[189]A.P.U'!#REF!</definedName>
    <definedName name="TOTALITEM2.6_65">'[189]A.P.U'!#REF!</definedName>
    <definedName name="TOTALITEM2.6_66">'[189]A.P.U'!#REF!</definedName>
    <definedName name="TOTALITEM2.6_67">'[189]A.P.U'!#REF!</definedName>
    <definedName name="TOTALITEM2.6_68">'[189]A.P.U'!#REF!</definedName>
    <definedName name="TOTALITEM2.6_69">'[189]A.P.U'!#REF!</definedName>
    <definedName name="TOTALITEM2.6_70">'[189]A.P.U'!#REF!</definedName>
    <definedName name="TOTALITEM2.6_71">'[189]A.P.U'!#REF!</definedName>
    <definedName name="TOTALITEM2.6_72">'[189]A.P.U'!#REF!</definedName>
    <definedName name="TOTALITEM2.6_73">'[189]A.P.U'!#REF!</definedName>
    <definedName name="TOTALITEM2.6_74">'[189]A.P.U'!#REF!</definedName>
    <definedName name="TOTALITEM2.6_75">'[189]A.P.U'!#REF!</definedName>
    <definedName name="TOTALITEM2.6_76">'[189]A.P.U'!#REF!</definedName>
    <definedName name="TOTALITEM2.6_78">'[189]A.P.U'!#REF!</definedName>
    <definedName name="TOTALITEM2.6_79">'[189]A.P.U'!#REF!</definedName>
    <definedName name="TOTALITEM2.6_9">'[189]A.P.U'!#REF!</definedName>
    <definedName name="TOTALITEM2.7">#N/A</definedName>
    <definedName name="TOTALITEM2.7_1">#N/A</definedName>
    <definedName name="TOTALITEM2.7_10">'[189]A.P.U'!#REF!</definedName>
    <definedName name="TOTALITEM2.7_11">'[189]A.P.U'!#REF!</definedName>
    <definedName name="TOTALITEM2.7_12">'[189]A.P.U'!#REF!</definedName>
    <definedName name="TOTALITEM2.7_13">'[189]A.P.U'!#REF!</definedName>
    <definedName name="TOTALITEM2.7_14">'[189]A.P.U'!#REF!</definedName>
    <definedName name="TOTALITEM2.7_15">'[189]A.P.U'!#REF!</definedName>
    <definedName name="TOTALITEM2.7_16">'[189]A.P.U'!#REF!</definedName>
    <definedName name="TOTALITEM2.7_17">'[189]A.P.U'!#REF!</definedName>
    <definedName name="TOTALITEM2.7_18">'[189]A.P.U'!#REF!</definedName>
    <definedName name="TOTALITEM2.7_19">'[189]A.P.U'!#REF!</definedName>
    <definedName name="TOTALITEM2.7_2">#N/A</definedName>
    <definedName name="TOTALITEM2.7_20">'[189]A.P.U'!#REF!</definedName>
    <definedName name="TOTALITEM2.7_21">'[189]A.P.U'!#REF!</definedName>
    <definedName name="TOTALITEM2.7_22">'[189]A.P.U'!#REF!</definedName>
    <definedName name="TOTALITEM2.7_23">'[189]A.P.U'!#REF!</definedName>
    <definedName name="TOTALITEM2.7_24">'[189]A.P.U'!#REF!</definedName>
    <definedName name="TOTALITEM2.7_25">'[189]A.P.U'!#REF!</definedName>
    <definedName name="TOTALITEM2.7_26">'[189]A.P.U'!#REF!</definedName>
    <definedName name="TOTALITEM2.7_27">'[189]A.P.U'!#REF!</definedName>
    <definedName name="TOTALITEM2.7_28">'[189]A.P.U'!#REF!</definedName>
    <definedName name="TOTALITEM2.7_29">'[189]A.P.U'!#REF!</definedName>
    <definedName name="TOTALITEM2.7_3">'[190]A.P.U'!#REF!</definedName>
    <definedName name="TOTALITEM2.7_30">'[189]A.P.U'!#REF!</definedName>
    <definedName name="TOTALITEM2.7_31">'[189]A.P.U'!#REF!</definedName>
    <definedName name="TOTALITEM2.7_32">'[189]A.P.U'!#REF!</definedName>
    <definedName name="TOTALITEM2.7_33">'[189]A.P.U'!#REF!</definedName>
    <definedName name="TOTALITEM2.7_34">'[189]A.P.U'!#REF!</definedName>
    <definedName name="TOTALITEM2.7_35">'[189]A.P.U'!#REF!</definedName>
    <definedName name="TOTALITEM2.7_36">'[189]A.P.U'!#REF!</definedName>
    <definedName name="TOTALITEM2.7_37">'[189]A.P.U'!#REF!</definedName>
    <definedName name="TOTALITEM2.7_38">'[189]A.P.U'!#REF!</definedName>
    <definedName name="TOTALITEM2.7_39">'[189]A.P.U'!#REF!</definedName>
    <definedName name="TOTALITEM2.7_4">#N/A</definedName>
    <definedName name="TOTALITEM2.7_40">'[189]A.P.U'!#REF!</definedName>
    <definedName name="TOTALITEM2.7_41">'[189]A.P.U'!#REF!</definedName>
    <definedName name="TOTALITEM2.7_42">'[189]A.P.U'!#REF!</definedName>
    <definedName name="TOTALITEM2.7_43">'[189]A.P.U'!#REF!</definedName>
    <definedName name="TOTALITEM2.7_44">'[189]A.P.U'!#REF!</definedName>
    <definedName name="TOTALITEM2.7_45">'[189]A.P.U'!#REF!</definedName>
    <definedName name="TOTALITEM2.7_46">'[189]A.P.U'!#REF!</definedName>
    <definedName name="TOTALITEM2.7_47">'[189]A.P.U'!#REF!</definedName>
    <definedName name="TOTALITEM2.7_48">'[189]A.P.U'!#REF!</definedName>
    <definedName name="TOTALITEM2.7_49">'[189]A.P.U'!#REF!</definedName>
    <definedName name="TOTALITEM2.7_5">'[189]A.P.U'!#REF!</definedName>
    <definedName name="TOTALITEM2.7_50">'[189]A.P.U'!#REF!</definedName>
    <definedName name="TOTALITEM2.7_51">'[189]A.P.U'!#REF!</definedName>
    <definedName name="TOTALITEM2.7_52">'[189]A.P.U'!#REF!</definedName>
    <definedName name="TOTALITEM2.7_53">'[189]A.P.U'!#REF!</definedName>
    <definedName name="TOTALITEM2.7_54">'[189]A.P.U'!#REF!</definedName>
    <definedName name="TOTALITEM2.7_55">'[189]A.P.U'!#REF!</definedName>
    <definedName name="TOTALITEM2.7_56">'[189]A.P.U'!#REF!</definedName>
    <definedName name="TOTALITEM2.7_57">'[189]A.P.U'!#REF!</definedName>
    <definedName name="TOTALITEM2.7_58">'[189]A.P.U'!#REF!</definedName>
    <definedName name="TOTALITEM2.7_59">#N/A</definedName>
    <definedName name="TOTALITEM2.7_60">#N/A</definedName>
    <definedName name="TOTALITEM2.7_61">'[189]A.P.U'!#REF!</definedName>
    <definedName name="TOTALITEM2.7_62">'[189]A.P.U'!#REF!</definedName>
    <definedName name="TOTALITEM2.7_63">'[189]A.P.U'!#REF!</definedName>
    <definedName name="TOTALITEM2.7_64">'[189]A.P.U'!#REF!</definedName>
    <definedName name="TOTALITEM2.7_65">'[189]A.P.U'!#REF!</definedName>
    <definedName name="TOTALITEM2.7_66">'[189]A.P.U'!#REF!</definedName>
    <definedName name="TOTALITEM2.7_67">'[189]A.P.U'!#REF!</definedName>
    <definedName name="TOTALITEM2.7_68">'[189]A.P.U'!#REF!</definedName>
    <definedName name="TOTALITEM2.7_69">'[189]A.P.U'!#REF!</definedName>
    <definedName name="TOTALITEM2.7_70">'[189]A.P.U'!#REF!</definedName>
    <definedName name="TOTALITEM2.7_71">'[189]A.P.U'!#REF!</definedName>
    <definedName name="TOTALITEM2.7_72">'[189]A.P.U'!#REF!</definedName>
    <definedName name="TOTALITEM2.7_73">'[189]A.P.U'!#REF!</definedName>
    <definedName name="TOTALITEM2.7_74">'[189]A.P.U'!#REF!</definedName>
    <definedName name="TOTALITEM2.7_75">'[189]A.P.U'!#REF!</definedName>
    <definedName name="TOTALITEM2.7_76">'[189]A.P.U'!#REF!</definedName>
    <definedName name="TOTALITEM2.7_78">'[189]A.P.U'!#REF!</definedName>
    <definedName name="TOTALITEM2.7_79">'[189]A.P.U'!#REF!</definedName>
    <definedName name="TOTALITEM2.7_9">'[189]A.P.U'!#REF!</definedName>
    <definedName name="TOTALITEM3.1.1">#N/A</definedName>
    <definedName name="TOTALITEM3.1.1_1">#N/A</definedName>
    <definedName name="TOTALITEM3.1.1_10">'[189]A.P.U'!#REF!</definedName>
    <definedName name="TOTALITEM3.1.1_11">'[189]A.P.U'!#REF!</definedName>
    <definedName name="TOTALITEM3.1.1_12">'[189]A.P.U'!#REF!</definedName>
    <definedName name="TOTALITEM3.1.1_13">'[189]A.P.U'!#REF!</definedName>
    <definedName name="TOTALITEM3.1.1_14">'[189]A.P.U'!#REF!</definedName>
    <definedName name="TOTALITEM3.1.1_15">'[189]A.P.U'!#REF!</definedName>
    <definedName name="TOTALITEM3.1.1_16">'[189]A.P.U'!#REF!</definedName>
    <definedName name="TOTALITEM3.1.1_17">'[189]A.P.U'!#REF!</definedName>
    <definedName name="TOTALITEM3.1.1_18">'[189]A.P.U'!#REF!</definedName>
    <definedName name="TOTALITEM3.1.1_19">'[189]A.P.U'!#REF!</definedName>
    <definedName name="TOTALITEM3.1.1_2">#N/A</definedName>
    <definedName name="TOTALITEM3.1.1_20">'[189]A.P.U'!#REF!</definedName>
    <definedName name="TOTALITEM3.1.1_21">'[189]A.P.U'!#REF!</definedName>
    <definedName name="TOTALITEM3.1.1_22">'[189]A.P.U'!#REF!</definedName>
    <definedName name="TOTALITEM3.1.1_23">'[189]A.P.U'!#REF!</definedName>
    <definedName name="TOTALITEM3.1.1_24">'[189]A.P.U'!#REF!</definedName>
    <definedName name="TOTALITEM3.1.1_25">'[189]A.P.U'!#REF!</definedName>
    <definedName name="TOTALITEM3.1.1_26">'[189]A.P.U'!#REF!</definedName>
    <definedName name="TOTALITEM3.1.1_27">'[189]A.P.U'!#REF!</definedName>
    <definedName name="TOTALITEM3.1.1_28">'[189]A.P.U'!#REF!</definedName>
    <definedName name="TOTALITEM3.1.1_29">'[189]A.P.U'!#REF!</definedName>
    <definedName name="TOTALITEM3.1.1_3">'[190]A.P.U'!#REF!</definedName>
    <definedName name="TOTALITEM3.1.1_30">'[189]A.P.U'!#REF!</definedName>
    <definedName name="TOTALITEM3.1.1_31">'[189]A.P.U'!#REF!</definedName>
    <definedName name="TOTALITEM3.1.1_32">'[189]A.P.U'!#REF!</definedName>
    <definedName name="TOTALITEM3.1.1_33">'[189]A.P.U'!#REF!</definedName>
    <definedName name="TOTALITEM3.1.1_34">'[189]A.P.U'!#REF!</definedName>
    <definedName name="TOTALITEM3.1.1_35">'[189]A.P.U'!#REF!</definedName>
    <definedName name="TOTALITEM3.1.1_36">'[189]A.P.U'!#REF!</definedName>
    <definedName name="TOTALITEM3.1.1_37">'[189]A.P.U'!#REF!</definedName>
    <definedName name="TOTALITEM3.1.1_38">'[189]A.P.U'!#REF!</definedName>
    <definedName name="TOTALITEM3.1.1_39">'[189]A.P.U'!#REF!</definedName>
    <definedName name="TOTALITEM3.1.1_4">#N/A</definedName>
    <definedName name="TOTALITEM3.1.1_40">'[189]A.P.U'!#REF!</definedName>
    <definedName name="TOTALITEM3.1.1_41">'[189]A.P.U'!#REF!</definedName>
    <definedName name="TOTALITEM3.1.1_42">'[189]A.P.U'!#REF!</definedName>
    <definedName name="TOTALITEM3.1.1_43">'[189]A.P.U'!#REF!</definedName>
    <definedName name="TOTALITEM3.1.1_44">'[189]A.P.U'!#REF!</definedName>
    <definedName name="TOTALITEM3.1.1_45">'[189]A.P.U'!#REF!</definedName>
    <definedName name="TOTALITEM3.1.1_46">'[189]A.P.U'!#REF!</definedName>
    <definedName name="TOTALITEM3.1.1_47">'[189]A.P.U'!#REF!</definedName>
    <definedName name="TOTALITEM3.1.1_48">'[189]A.P.U'!#REF!</definedName>
    <definedName name="TOTALITEM3.1.1_49">'[189]A.P.U'!#REF!</definedName>
    <definedName name="TOTALITEM3.1.1_5">'[189]A.P.U'!#REF!</definedName>
    <definedName name="TOTALITEM3.1.1_50">'[189]A.P.U'!#REF!</definedName>
    <definedName name="TOTALITEM3.1.1_51">'[189]A.P.U'!#REF!</definedName>
    <definedName name="TOTALITEM3.1.1_52">'[189]A.P.U'!#REF!</definedName>
    <definedName name="TOTALITEM3.1.1_53">'[189]A.P.U'!#REF!</definedName>
    <definedName name="TOTALITEM3.1.1_54">'[189]A.P.U'!#REF!</definedName>
    <definedName name="TOTALITEM3.1.1_55">'[189]A.P.U'!#REF!</definedName>
    <definedName name="TOTALITEM3.1.1_56">'[189]A.P.U'!#REF!</definedName>
    <definedName name="TOTALITEM3.1.1_57">'[189]A.P.U'!#REF!</definedName>
    <definedName name="TOTALITEM3.1.1_58">'[189]A.P.U'!#REF!</definedName>
    <definedName name="TOTALITEM3.1.1_59">#N/A</definedName>
    <definedName name="TOTALITEM3.1.1_60">#N/A</definedName>
    <definedName name="TOTALITEM3.1.1_61">'[189]A.P.U'!#REF!</definedName>
    <definedName name="TOTALITEM3.1.1_62">'[189]A.P.U'!#REF!</definedName>
    <definedName name="TOTALITEM3.1.1_63">'[189]A.P.U'!#REF!</definedName>
    <definedName name="TOTALITEM3.1.1_64">'[189]A.P.U'!#REF!</definedName>
    <definedName name="TOTALITEM3.1.1_65">'[189]A.P.U'!#REF!</definedName>
    <definedName name="TOTALITEM3.1.1_66">'[189]A.P.U'!#REF!</definedName>
    <definedName name="TOTALITEM3.1.1_67">'[189]A.P.U'!#REF!</definedName>
    <definedName name="TOTALITEM3.1.1_68">'[189]A.P.U'!#REF!</definedName>
    <definedName name="TOTALITEM3.1.1_69">'[189]A.P.U'!#REF!</definedName>
    <definedName name="TOTALITEM3.1.1_70">'[189]A.P.U'!#REF!</definedName>
    <definedName name="TOTALITEM3.1.1_71">'[189]A.P.U'!#REF!</definedName>
    <definedName name="TOTALITEM3.1.1_72">'[189]A.P.U'!#REF!</definedName>
    <definedName name="TOTALITEM3.1.1_73">'[189]A.P.U'!#REF!</definedName>
    <definedName name="TOTALITEM3.1.1_74">'[189]A.P.U'!#REF!</definedName>
    <definedName name="TOTALITEM3.1.1_75">'[189]A.P.U'!#REF!</definedName>
    <definedName name="TOTALITEM3.1.1_76">'[189]A.P.U'!#REF!</definedName>
    <definedName name="TOTALITEM3.1.1_78">'[189]A.P.U'!#REF!</definedName>
    <definedName name="TOTALITEM3.1.1_79">'[189]A.P.U'!#REF!</definedName>
    <definedName name="TOTALITEM3.1.1_9">'[189]A.P.U'!#REF!</definedName>
    <definedName name="TOTALITEM3.1.2">#N/A</definedName>
    <definedName name="TOTALITEM3.1.2_1">#N/A</definedName>
    <definedName name="TOTALITEM3.1.2_10">'[189]A.P.U'!#REF!</definedName>
    <definedName name="TOTALITEM3.1.2_11">'[189]A.P.U'!#REF!</definedName>
    <definedName name="TOTALITEM3.1.2_12">'[189]A.P.U'!#REF!</definedName>
    <definedName name="TOTALITEM3.1.2_13">'[189]A.P.U'!#REF!</definedName>
    <definedName name="TOTALITEM3.1.2_14">'[189]A.P.U'!#REF!</definedName>
    <definedName name="TOTALITEM3.1.2_15">'[189]A.P.U'!#REF!</definedName>
    <definedName name="TOTALITEM3.1.2_16">'[189]A.P.U'!#REF!</definedName>
    <definedName name="TOTALITEM3.1.2_17">'[189]A.P.U'!#REF!</definedName>
    <definedName name="TOTALITEM3.1.2_18">'[189]A.P.U'!#REF!</definedName>
    <definedName name="TOTALITEM3.1.2_19">'[189]A.P.U'!#REF!</definedName>
    <definedName name="TOTALITEM3.1.2_2">#N/A</definedName>
    <definedName name="TOTALITEM3.1.2_20">'[189]A.P.U'!#REF!</definedName>
    <definedName name="TOTALITEM3.1.2_21">'[189]A.P.U'!#REF!</definedName>
    <definedName name="TOTALITEM3.1.2_22">'[189]A.P.U'!#REF!</definedName>
    <definedName name="TOTALITEM3.1.2_23">'[189]A.P.U'!#REF!</definedName>
    <definedName name="TOTALITEM3.1.2_24">'[189]A.P.U'!#REF!</definedName>
    <definedName name="TOTALITEM3.1.2_25">'[189]A.P.U'!#REF!</definedName>
    <definedName name="TOTALITEM3.1.2_26">'[189]A.P.U'!#REF!</definedName>
    <definedName name="TOTALITEM3.1.2_27">'[189]A.P.U'!#REF!</definedName>
    <definedName name="TOTALITEM3.1.2_28">'[189]A.P.U'!#REF!</definedName>
    <definedName name="TOTALITEM3.1.2_29">'[189]A.P.U'!#REF!</definedName>
    <definedName name="TOTALITEM3.1.2_3">'[190]A.P.U'!#REF!</definedName>
    <definedName name="TOTALITEM3.1.2_30">'[189]A.P.U'!#REF!</definedName>
    <definedName name="TOTALITEM3.1.2_31">'[189]A.P.U'!#REF!</definedName>
    <definedName name="TOTALITEM3.1.2_32">'[189]A.P.U'!#REF!</definedName>
    <definedName name="TOTALITEM3.1.2_33">'[189]A.P.U'!#REF!</definedName>
    <definedName name="TOTALITEM3.1.2_34">'[189]A.P.U'!#REF!</definedName>
    <definedName name="TOTALITEM3.1.2_35">'[189]A.P.U'!#REF!</definedName>
    <definedName name="TOTALITEM3.1.2_36">'[189]A.P.U'!#REF!</definedName>
    <definedName name="TOTALITEM3.1.2_37">'[189]A.P.U'!#REF!</definedName>
    <definedName name="TOTALITEM3.1.2_38">'[189]A.P.U'!#REF!</definedName>
    <definedName name="TOTALITEM3.1.2_39">'[189]A.P.U'!#REF!</definedName>
    <definedName name="TOTALITEM3.1.2_4">#N/A</definedName>
    <definedName name="TOTALITEM3.1.2_40">'[189]A.P.U'!#REF!</definedName>
    <definedName name="TOTALITEM3.1.2_41">'[189]A.P.U'!#REF!</definedName>
    <definedName name="TOTALITEM3.1.2_42">'[189]A.P.U'!#REF!</definedName>
    <definedName name="TOTALITEM3.1.2_43">'[189]A.P.U'!#REF!</definedName>
    <definedName name="TOTALITEM3.1.2_44">'[189]A.P.U'!#REF!</definedName>
    <definedName name="TOTALITEM3.1.2_45">'[189]A.P.U'!#REF!</definedName>
    <definedName name="TOTALITEM3.1.2_46">'[189]A.P.U'!#REF!</definedName>
    <definedName name="TOTALITEM3.1.2_47">'[189]A.P.U'!#REF!</definedName>
    <definedName name="TOTALITEM3.1.2_48">'[189]A.P.U'!#REF!</definedName>
    <definedName name="TOTALITEM3.1.2_49">'[189]A.P.U'!#REF!</definedName>
    <definedName name="TOTALITEM3.1.2_5">'[189]A.P.U'!#REF!</definedName>
    <definedName name="TOTALITEM3.1.2_50">'[189]A.P.U'!#REF!</definedName>
    <definedName name="TOTALITEM3.1.2_51">'[189]A.P.U'!#REF!</definedName>
    <definedName name="TOTALITEM3.1.2_52">'[189]A.P.U'!#REF!</definedName>
    <definedName name="TOTALITEM3.1.2_53">'[189]A.P.U'!#REF!</definedName>
    <definedName name="TOTALITEM3.1.2_54">'[189]A.P.U'!#REF!</definedName>
    <definedName name="TOTALITEM3.1.2_55">'[189]A.P.U'!#REF!</definedName>
    <definedName name="TOTALITEM3.1.2_56">'[189]A.P.U'!#REF!</definedName>
    <definedName name="TOTALITEM3.1.2_57">'[189]A.P.U'!#REF!</definedName>
    <definedName name="TOTALITEM3.1.2_58">'[189]A.P.U'!#REF!</definedName>
    <definedName name="TOTALITEM3.1.2_59">#N/A</definedName>
    <definedName name="TOTALITEM3.1.2_60">#N/A</definedName>
    <definedName name="TOTALITEM3.1.2_61">'[189]A.P.U'!#REF!</definedName>
    <definedName name="TOTALITEM3.1.2_62">'[189]A.P.U'!#REF!</definedName>
    <definedName name="TOTALITEM3.1.2_63">'[189]A.P.U'!#REF!</definedName>
    <definedName name="TOTALITEM3.1.2_64">'[189]A.P.U'!#REF!</definedName>
    <definedName name="TOTALITEM3.1.2_65">'[189]A.P.U'!#REF!</definedName>
    <definedName name="TOTALITEM3.1.2_66">'[189]A.P.U'!#REF!</definedName>
    <definedName name="TOTALITEM3.1.2_67">'[189]A.P.U'!#REF!</definedName>
    <definedName name="TOTALITEM3.1.2_68">'[189]A.P.U'!#REF!</definedName>
    <definedName name="TOTALITEM3.1.2_69">'[189]A.P.U'!#REF!</definedName>
    <definedName name="TOTALITEM3.1.2_70">'[189]A.P.U'!#REF!</definedName>
    <definedName name="TOTALITEM3.1.2_71">'[189]A.P.U'!#REF!</definedName>
    <definedName name="TOTALITEM3.1.2_72">'[189]A.P.U'!#REF!</definedName>
    <definedName name="TOTALITEM3.1.2_73">'[189]A.P.U'!#REF!</definedName>
    <definedName name="TOTALITEM3.1.2_74">'[189]A.P.U'!#REF!</definedName>
    <definedName name="TOTALITEM3.1.2_75">'[189]A.P.U'!#REF!</definedName>
    <definedName name="TOTALITEM3.1.2_76">'[189]A.P.U'!#REF!</definedName>
    <definedName name="TOTALITEM3.1.2_78">'[189]A.P.U'!#REF!</definedName>
    <definedName name="TOTALITEM3.1.2_79">'[189]A.P.U'!#REF!</definedName>
    <definedName name="TOTALITEM3.1.2_9">'[189]A.P.U'!#REF!</definedName>
    <definedName name="TOTALITEM3.2">#N/A</definedName>
    <definedName name="TOTALITEM3.2_1">#N/A</definedName>
    <definedName name="TOTALITEM3.2_10">'[189]A.P.U'!#REF!</definedName>
    <definedName name="TOTALITEM3.2_11">'[189]A.P.U'!#REF!</definedName>
    <definedName name="TOTALITEM3.2_12">'[189]A.P.U'!#REF!</definedName>
    <definedName name="TOTALITEM3.2_13">'[189]A.P.U'!#REF!</definedName>
    <definedName name="TOTALITEM3.2_14">'[189]A.P.U'!#REF!</definedName>
    <definedName name="TOTALITEM3.2_15">'[189]A.P.U'!#REF!</definedName>
    <definedName name="TOTALITEM3.2_16">'[189]A.P.U'!#REF!</definedName>
    <definedName name="TOTALITEM3.2_17">'[189]A.P.U'!#REF!</definedName>
    <definedName name="TOTALITEM3.2_18">'[189]A.P.U'!#REF!</definedName>
    <definedName name="TOTALITEM3.2_19">'[189]A.P.U'!#REF!</definedName>
    <definedName name="TOTALITEM3.2_2">#N/A</definedName>
    <definedName name="TOTALITEM3.2_20">'[189]A.P.U'!#REF!</definedName>
    <definedName name="TOTALITEM3.2_21">'[189]A.P.U'!#REF!</definedName>
    <definedName name="TOTALITEM3.2_22">'[189]A.P.U'!#REF!</definedName>
    <definedName name="TOTALITEM3.2_23">'[189]A.P.U'!#REF!</definedName>
    <definedName name="TOTALITEM3.2_24">'[189]A.P.U'!#REF!</definedName>
    <definedName name="TOTALITEM3.2_25">'[189]A.P.U'!#REF!</definedName>
    <definedName name="TOTALITEM3.2_26">'[189]A.P.U'!#REF!</definedName>
    <definedName name="TOTALITEM3.2_27">'[189]A.P.U'!#REF!</definedName>
    <definedName name="TOTALITEM3.2_28">'[189]A.P.U'!#REF!</definedName>
    <definedName name="TOTALITEM3.2_29">'[189]A.P.U'!#REF!</definedName>
    <definedName name="TOTALITEM3.2_3">'[190]A.P.U'!#REF!</definedName>
    <definedName name="TOTALITEM3.2_30">'[189]A.P.U'!#REF!</definedName>
    <definedName name="TOTALITEM3.2_31">'[189]A.P.U'!#REF!</definedName>
    <definedName name="TOTALITEM3.2_32">'[189]A.P.U'!#REF!</definedName>
    <definedName name="TOTALITEM3.2_33">'[189]A.P.U'!#REF!</definedName>
    <definedName name="TOTALITEM3.2_34">'[189]A.P.U'!#REF!</definedName>
    <definedName name="TOTALITEM3.2_35">'[189]A.P.U'!#REF!</definedName>
    <definedName name="TOTALITEM3.2_36">'[189]A.P.U'!#REF!</definedName>
    <definedName name="TOTALITEM3.2_37">'[189]A.P.U'!#REF!</definedName>
    <definedName name="TOTALITEM3.2_38">'[189]A.P.U'!#REF!</definedName>
    <definedName name="TOTALITEM3.2_39">'[189]A.P.U'!#REF!</definedName>
    <definedName name="TOTALITEM3.2_4">#N/A</definedName>
    <definedName name="TOTALITEM3.2_40">'[189]A.P.U'!#REF!</definedName>
    <definedName name="TOTALITEM3.2_41">'[189]A.P.U'!#REF!</definedName>
    <definedName name="TOTALITEM3.2_42">'[189]A.P.U'!#REF!</definedName>
    <definedName name="TOTALITEM3.2_43">'[189]A.P.U'!#REF!</definedName>
    <definedName name="TOTALITEM3.2_44">'[189]A.P.U'!#REF!</definedName>
    <definedName name="TOTALITEM3.2_45">'[189]A.P.U'!#REF!</definedName>
    <definedName name="TOTALITEM3.2_46">'[189]A.P.U'!#REF!</definedName>
    <definedName name="TOTALITEM3.2_47">'[189]A.P.U'!#REF!</definedName>
    <definedName name="TOTALITEM3.2_48">'[189]A.P.U'!#REF!</definedName>
    <definedName name="TOTALITEM3.2_49">'[189]A.P.U'!#REF!</definedName>
    <definedName name="TOTALITEM3.2_5">'[189]A.P.U'!#REF!</definedName>
    <definedName name="TOTALITEM3.2_50">'[189]A.P.U'!#REF!</definedName>
    <definedName name="TOTALITEM3.2_51">'[189]A.P.U'!#REF!</definedName>
    <definedName name="TOTALITEM3.2_52">'[189]A.P.U'!#REF!</definedName>
    <definedName name="TOTALITEM3.2_53">'[189]A.P.U'!#REF!</definedName>
    <definedName name="TOTALITEM3.2_54">'[189]A.P.U'!#REF!</definedName>
    <definedName name="TOTALITEM3.2_55">'[189]A.P.U'!#REF!</definedName>
    <definedName name="TOTALITEM3.2_56">'[189]A.P.U'!#REF!</definedName>
    <definedName name="TOTALITEM3.2_57">'[189]A.P.U'!#REF!</definedName>
    <definedName name="TOTALITEM3.2_58">'[189]A.P.U'!#REF!</definedName>
    <definedName name="TOTALITEM3.2_59">#N/A</definedName>
    <definedName name="TOTALITEM3.2_60">#N/A</definedName>
    <definedName name="TOTALITEM3.2_61">'[189]A.P.U'!#REF!</definedName>
    <definedName name="TOTALITEM3.2_62">'[189]A.P.U'!#REF!</definedName>
    <definedName name="TOTALITEM3.2_63">'[189]A.P.U'!#REF!</definedName>
    <definedName name="TOTALITEM3.2_64">'[189]A.P.U'!#REF!</definedName>
    <definedName name="TOTALITEM3.2_65">'[189]A.P.U'!#REF!</definedName>
    <definedName name="TOTALITEM3.2_66">'[189]A.P.U'!#REF!</definedName>
    <definedName name="TOTALITEM3.2_67">'[189]A.P.U'!#REF!</definedName>
    <definedName name="TOTALITEM3.2_68">'[189]A.P.U'!#REF!</definedName>
    <definedName name="TOTALITEM3.2_69">'[189]A.P.U'!#REF!</definedName>
    <definedName name="TOTALITEM3.2_70">'[189]A.P.U'!#REF!</definedName>
    <definedName name="TOTALITEM3.2_71">'[189]A.P.U'!#REF!</definedName>
    <definedName name="TOTALITEM3.2_72">'[189]A.P.U'!#REF!</definedName>
    <definedName name="TOTALITEM3.2_73">'[189]A.P.U'!#REF!</definedName>
    <definedName name="TOTALITEM3.2_74">'[189]A.P.U'!#REF!</definedName>
    <definedName name="TOTALITEM3.2_75">'[189]A.P.U'!#REF!</definedName>
    <definedName name="TOTALITEM3.2_76">'[189]A.P.U'!#REF!</definedName>
    <definedName name="TOTALITEM3.2_78">'[189]A.P.U'!#REF!</definedName>
    <definedName name="TOTALITEM3.2_79">'[189]A.P.U'!#REF!</definedName>
    <definedName name="TOTALITEM3.2_9">'[189]A.P.U'!#REF!</definedName>
    <definedName name="TOTALITEM3.3">#N/A</definedName>
    <definedName name="TOTALITEM3.3_1">#N/A</definedName>
    <definedName name="TOTALITEM3.3_10">'[189]A.P.U'!#REF!</definedName>
    <definedName name="TOTALITEM3.3_11">'[189]A.P.U'!#REF!</definedName>
    <definedName name="TOTALITEM3.3_12">'[189]A.P.U'!#REF!</definedName>
    <definedName name="TOTALITEM3.3_13">'[189]A.P.U'!#REF!</definedName>
    <definedName name="TOTALITEM3.3_14">'[189]A.P.U'!#REF!</definedName>
    <definedName name="TOTALITEM3.3_15">'[189]A.P.U'!#REF!</definedName>
    <definedName name="TOTALITEM3.3_16">'[189]A.P.U'!#REF!</definedName>
    <definedName name="TOTALITEM3.3_17">'[189]A.P.U'!#REF!</definedName>
    <definedName name="TOTALITEM3.3_18">'[189]A.P.U'!#REF!</definedName>
    <definedName name="TOTALITEM3.3_19">'[189]A.P.U'!#REF!</definedName>
    <definedName name="TOTALITEM3.3_2">#N/A</definedName>
    <definedName name="TOTALITEM3.3_20">'[189]A.P.U'!#REF!</definedName>
    <definedName name="TOTALITEM3.3_21">'[189]A.P.U'!#REF!</definedName>
    <definedName name="TOTALITEM3.3_22">'[189]A.P.U'!#REF!</definedName>
    <definedName name="TOTALITEM3.3_23">'[189]A.P.U'!#REF!</definedName>
    <definedName name="TOTALITEM3.3_24">'[189]A.P.U'!#REF!</definedName>
    <definedName name="TOTALITEM3.3_25">'[189]A.P.U'!#REF!</definedName>
    <definedName name="TOTALITEM3.3_26">'[189]A.P.U'!#REF!</definedName>
    <definedName name="TOTALITEM3.3_27">'[189]A.P.U'!#REF!</definedName>
    <definedName name="TOTALITEM3.3_28">'[189]A.P.U'!#REF!</definedName>
    <definedName name="TOTALITEM3.3_29">'[189]A.P.U'!#REF!</definedName>
    <definedName name="TOTALITEM3.3_3">'[190]A.P.U'!#REF!</definedName>
    <definedName name="TOTALITEM3.3_30">'[189]A.P.U'!#REF!</definedName>
    <definedName name="TOTALITEM3.3_31">'[189]A.P.U'!#REF!</definedName>
    <definedName name="TOTALITEM3.3_32">'[189]A.P.U'!#REF!</definedName>
    <definedName name="TOTALITEM3.3_33">'[189]A.P.U'!#REF!</definedName>
    <definedName name="TOTALITEM3.3_34">'[189]A.P.U'!#REF!</definedName>
    <definedName name="TOTALITEM3.3_35">'[189]A.P.U'!#REF!</definedName>
    <definedName name="TOTALITEM3.3_36">'[189]A.P.U'!#REF!</definedName>
    <definedName name="TOTALITEM3.3_37">'[189]A.P.U'!#REF!</definedName>
    <definedName name="TOTALITEM3.3_38">'[189]A.P.U'!#REF!</definedName>
    <definedName name="TOTALITEM3.3_39">'[189]A.P.U'!#REF!</definedName>
    <definedName name="TOTALITEM3.3_4">#N/A</definedName>
    <definedName name="TOTALITEM3.3_40">'[189]A.P.U'!#REF!</definedName>
    <definedName name="TOTALITEM3.3_41">'[189]A.P.U'!#REF!</definedName>
    <definedName name="TOTALITEM3.3_42">'[189]A.P.U'!#REF!</definedName>
    <definedName name="TOTALITEM3.3_43">'[189]A.P.U'!#REF!</definedName>
    <definedName name="TOTALITEM3.3_44">'[189]A.P.U'!#REF!</definedName>
    <definedName name="TOTALITEM3.3_45">'[189]A.P.U'!#REF!</definedName>
    <definedName name="TOTALITEM3.3_46">'[189]A.P.U'!#REF!</definedName>
    <definedName name="TOTALITEM3.3_47">'[189]A.P.U'!#REF!</definedName>
    <definedName name="TOTALITEM3.3_48">'[189]A.P.U'!#REF!</definedName>
    <definedName name="TOTALITEM3.3_49">'[189]A.P.U'!#REF!</definedName>
    <definedName name="TOTALITEM3.3_5">'[189]A.P.U'!#REF!</definedName>
    <definedName name="TOTALITEM3.3_50">'[189]A.P.U'!#REF!</definedName>
    <definedName name="TOTALITEM3.3_51">'[189]A.P.U'!#REF!</definedName>
    <definedName name="TOTALITEM3.3_52">'[189]A.P.U'!#REF!</definedName>
    <definedName name="TOTALITEM3.3_53">'[189]A.P.U'!#REF!</definedName>
    <definedName name="TOTALITEM3.3_54">'[189]A.P.U'!#REF!</definedName>
    <definedName name="TOTALITEM3.3_55">'[189]A.P.U'!#REF!</definedName>
    <definedName name="TOTALITEM3.3_56">'[189]A.P.U'!#REF!</definedName>
    <definedName name="TOTALITEM3.3_57">'[189]A.P.U'!#REF!</definedName>
    <definedName name="TOTALITEM3.3_58">'[189]A.P.U'!#REF!</definedName>
    <definedName name="TOTALITEM3.3_59">#N/A</definedName>
    <definedName name="TOTALITEM3.3_60">#N/A</definedName>
    <definedName name="TOTALITEM3.3_61">'[189]A.P.U'!#REF!</definedName>
    <definedName name="TOTALITEM3.3_62">'[189]A.P.U'!#REF!</definedName>
    <definedName name="TOTALITEM3.3_63">'[189]A.P.U'!#REF!</definedName>
    <definedName name="TOTALITEM3.3_64">'[189]A.P.U'!#REF!</definedName>
    <definedName name="TOTALITEM3.3_65">'[189]A.P.U'!#REF!</definedName>
    <definedName name="TOTALITEM3.3_66">'[189]A.P.U'!#REF!</definedName>
    <definedName name="TOTALITEM3.3_67">'[189]A.P.U'!#REF!</definedName>
    <definedName name="TOTALITEM3.3_68">'[189]A.P.U'!#REF!</definedName>
    <definedName name="TOTALITEM3.3_69">'[189]A.P.U'!#REF!</definedName>
    <definedName name="TOTALITEM3.3_70">'[189]A.P.U'!#REF!</definedName>
    <definedName name="TOTALITEM3.3_71">'[189]A.P.U'!#REF!</definedName>
    <definedName name="TOTALITEM3.3_72">'[189]A.P.U'!#REF!</definedName>
    <definedName name="TOTALITEM3.3_73">'[189]A.P.U'!#REF!</definedName>
    <definedName name="TOTALITEM3.3_74">'[189]A.P.U'!#REF!</definedName>
    <definedName name="TOTALITEM3.3_75">'[189]A.P.U'!#REF!</definedName>
    <definedName name="TOTALITEM3.3_76">'[189]A.P.U'!#REF!</definedName>
    <definedName name="TOTALITEM3.3_78">'[189]A.P.U'!#REF!</definedName>
    <definedName name="TOTALITEM3.3_79">'[189]A.P.U'!#REF!</definedName>
    <definedName name="TOTALITEM3.3_9">'[189]A.P.U'!#REF!</definedName>
    <definedName name="TOTALITEM3.4.1">#N/A</definedName>
    <definedName name="TOTALITEM3.4.1_1">#N/A</definedName>
    <definedName name="TOTALITEM3.4.1_10">'[189]A.P.U'!#REF!</definedName>
    <definedName name="TOTALITEM3.4.1_11">'[189]A.P.U'!#REF!</definedName>
    <definedName name="TOTALITEM3.4.1_12">'[189]A.P.U'!#REF!</definedName>
    <definedName name="TOTALITEM3.4.1_13">'[189]A.P.U'!#REF!</definedName>
    <definedName name="TOTALITEM3.4.1_14">'[189]A.P.U'!#REF!</definedName>
    <definedName name="TOTALITEM3.4.1_15">'[189]A.P.U'!#REF!</definedName>
    <definedName name="TOTALITEM3.4.1_16">'[189]A.P.U'!#REF!</definedName>
    <definedName name="TOTALITEM3.4.1_17">'[189]A.P.U'!#REF!</definedName>
    <definedName name="TOTALITEM3.4.1_18">'[189]A.P.U'!#REF!</definedName>
    <definedName name="TOTALITEM3.4.1_19">'[189]A.P.U'!#REF!</definedName>
    <definedName name="TOTALITEM3.4.1_2">#N/A</definedName>
    <definedName name="TOTALITEM3.4.1_20">'[189]A.P.U'!#REF!</definedName>
    <definedName name="TOTALITEM3.4.1_21">'[189]A.P.U'!#REF!</definedName>
    <definedName name="TOTALITEM3.4.1_22">'[189]A.P.U'!#REF!</definedName>
    <definedName name="TOTALITEM3.4.1_23">'[189]A.P.U'!#REF!</definedName>
    <definedName name="TOTALITEM3.4.1_24">'[189]A.P.U'!#REF!</definedName>
    <definedName name="TOTALITEM3.4.1_25">'[189]A.P.U'!#REF!</definedName>
    <definedName name="TOTALITEM3.4.1_26">'[189]A.P.U'!#REF!</definedName>
    <definedName name="TOTALITEM3.4.1_27">'[189]A.P.U'!#REF!</definedName>
    <definedName name="TOTALITEM3.4.1_28">'[189]A.P.U'!#REF!</definedName>
    <definedName name="TOTALITEM3.4.1_29">'[189]A.P.U'!#REF!</definedName>
    <definedName name="TOTALITEM3.4.1_3">'[190]A.P.U'!#REF!</definedName>
    <definedName name="TOTALITEM3.4.1_30">'[189]A.P.U'!#REF!</definedName>
    <definedName name="TOTALITEM3.4.1_31">'[189]A.P.U'!#REF!</definedName>
    <definedName name="TOTALITEM3.4.1_32">'[189]A.P.U'!#REF!</definedName>
    <definedName name="TOTALITEM3.4.1_33">'[189]A.P.U'!#REF!</definedName>
    <definedName name="TOTALITEM3.4.1_34">'[189]A.P.U'!#REF!</definedName>
    <definedName name="TOTALITEM3.4.1_35">'[189]A.P.U'!#REF!</definedName>
    <definedName name="TOTALITEM3.4.1_36">'[189]A.P.U'!#REF!</definedName>
    <definedName name="TOTALITEM3.4.1_37">'[189]A.P.U'!#REF!</definedName>
    <definedName name="TOTALITEM3.4.1_38">'[189]A.P.U'!#REF!</definedName>
    <definedName name="TOTALITEM3.4.1_39">'[189]A.P.U'!#REF!</definedName>
    <definedName name="TOTALITEM3.4.1_4">#N/A</definedName>
    <definedName name="TOTALITEM3.4.1_40">'[189]A.P.U'!#REF!</definedName>
    <definedName name="TOTALITEM3.4.1_41">'[189]A.P.U'!#REF!</definedName>
    <definedName name="TOTALITEM3.4.1_42">'[189]A.P.U'!#REF!</definedName>
    <definedName name="TOTALITEM3.4.1_43">'[189]A.P.U'!#REF!</definedName>
    <definedName name="TOTALITEM3.4.1_44">'[189]A.P.U'!#REF!</definedName>
    <definedName name="TOTALITEM3.4.1_45">'[189]A.P.U'!#REF!</definedName>
    <definedName name="TOTALITEM3.4.1_46">'[189]A.P.U'!#REF!</definedName>
    <definedName name="TOTALITEM3.4.1_47">'[189]A.P.U'!#REF!</definedName>
    <definedName name="TOTALITEM3.4.1_48">'[189]A.P.U'!#REF!</definedName>
    <definedName name="TOTALITEM3.4.1_49">'[189]A.P.U'!#REF!</definedName>
    <definedName name="TOTALITEM3.4.1_5">'[189]A.P.U'!#REF!</definedName>
    <definedName name="TOTALITEM3.4.1_50">'[189]A.P.U'!#REF!</definedName>
    <definedName name="TOTALITEM3.4.1_51">'[189]A.P.U'!#REF!</definedName>
    <definedName name="TOTALITEM3.4.1_52">'[189]A.P.U'!#REF!</definedName>
    <definedName name="TOTALITEM3.4.1_53">'[189]A.P.U'!#REF!</definedName>
    <definedName name="TOTALITEM3.4.1_54">'[189]A.P.U'!#REF!</definedName>
    <definedName name="TOTALITEM3.4.1_55">'[189]A.P.U'!#REF!</definedName>
    <definedName name="TOTALITEM3.4.1_56">'[189]A.P.U'!#REF!</definedName>
    <definedName name="TOTALITEM3.4.1_57">'[189]A.P.U'!#REF!</definedName>
    <definedName name="TOTALITEM3.4.1_58">'[189]A.P.U'!#REF!</definedName>
    <definedName name="TOTALITEM3.4.1_59">#N/A</definedName>
    <definedName name="TOTALITEM3.4.1_60">#N/A</definedName>
    <definedName name="TOTALITEM3.4.1_61">'[189]A.P.U'!#REF!</definedName>
    <definedName name="TOTALITEM3.4.1_62">'[189]A.P.U'!#REF!</definedName>
    <definedName name="TOTALITEM3.4.1_63">'[189]A.P.U'!#REF!</definedName>
    <definedName name="TOTALITEM3.4.1_64">'[189]A.P.U'!#REF!</definedName>
    <definedName name="TOTALITEM3.4.1_65">'[189]A.P.U'!#REF!</definedName>
    <definedName name="TOTALITEM3.4.1_66">'[189]A.P.U'!#REF!</definedName>
    <definedName name="TOTALITEM3.4.1_67">'[189]A.P.U'!#REF!</definedName>
    <definedName name="TOTALITEM3.4.1_68">'[189]A.P.U'!#REF!</definedName>
    <definedName name="TOTALITEM3.4.1_69">'[189]A.P.U'!#REF!</definedName>
    <definedName name="TOTALITEM3.4.1_70">'[189]A.P.U'!#REF!</definedName>
    <definedName name="TOTALITEM3.4.1_71">'[189]A.P.U'!#REF!</definedName>
    <definedName name="TOTALITEM3.4.1_72">'[189]A.P.U'!#REF!</definedName>
    <definedName name="TOTALITEM3.4.1_73">'[189]A.P.U'!#REF!</definedName>
    <definedName name="TOTALITEM3.4.1_74">'[189]A.P.U'!#REF!</definedName>
    <definedName name="TOTALITEM3.4.1_75">'[189]A.P.U'!#REF!</definedName>
    <definedName name="TOTALITEM3.4.1_76">'[189]A.P.U'!#REF!</definedName>
    <definedName name="TOTALITEM3.4.1_78">'[189]A.P.U'!#REF!</definedName>
    <definedName name="TOTALITEM3.4.1_79">'[189]A.P.U'!#REF!</definedName>
    <definedName name="TOTALITEM3.4.1_9">'[189]A.P.U'!#REF!</definedName>
    <definedName name="TOTALITEM3.4.2">#N/A</definedName>
    <definedName name="TOTALITEM3.4.2_1">#N/A</definedName>
    <definedName name="TOTALITEM3.4.2_10">'[189]A.P.U'!#REF!</definedName>
    <definedName name="TOTALITEM3.4.2_11">'[189]A.P.U'!#REF!</definedName>
    <definedName name="TOTALITEM3.4.2_12">'[189]A.P.U'!#REF!</definedName>
    <definedName name="TOTALITEM3.4.2_13">'[189]A.P.U'!#REF!</definedName>
    <definedName name="TOTALITEM3.4.2_14">'[189]A.P.U'!#REF!</definedName>
    <definedName name="TOTALITEM3.4.2_15">'[189]A.P.U'!#REF!</definedName>
    <definedName name="TOTALITEM3.4.2_16">'[189]A.P.U'!#REF!</definedName>
    <definedName name="TOTALITEM3.4.2_17">'[189]A.P.U'!#REF!</definedName>
    <definedName name="TOTALITEM3.4.2_18">'[189]A.P.U'!#REF!</definedName>
    <definedName name="TOTALITEM3.4.2_19">'[189]A.P.U'!#REF!</definedName>
    <definedName name="TOTALITEM3.4.2_2">#N/A</definedName>
    <definedName name="TOTALITEM3.4.2_20">'[189]A.P.U'!#REF!</definedName>
    <definedName name="TOTALITEM3.4.2_21">'[189]A.P.U'!#REF!</definedName>
    <definedName name="TOTALITEM3.4.2_22">'[189]A.P.U'!#REF!</definedName>
    <definedName name="TOTALITEM3.4.2_23">'[189]A.P.U'!#REF!</definedName>
    <definedName name="TOTALITEM3.4.2_24">'[189]A.P.U'!#REF!</definedName>
    <definedName name="TOTALITEM3.4.2_25">'[189]A.P.U'!#REF!</definedName>
    <definedName name="TOTALITEM3.4.2_26">'[189]A.P.U'!#REF!</definedName>
    <definedName name="TOTALITEM3.4.2_27">'[189]A.P.U'!#REF!</definedName>
    <definedName name="TOTALITEM3.4.2_28">'[189]A.P.U'!#REF!</definedName>
    <definedName name="TOTALITEM3.4.2_29">'[189]A.P.U'!#REF!</definedName>
    <definedName name="TOTALITEM3.4.2_3">'[190]A.P.U'!#REF!</definedName>
    <definedName name="TOTALITEM3.4.2_30">'[189]A.P.U'!#REF!</definedName>
    <definedName name="TOTALITEM3.4.2_31">'[189]A.P.U'!#REF!</definedName>
    <definedName name="TOTALITEM3.4.2_32">'[189]A.P.U'!#REF!</definedName>
    <definedName name="TOTALITEM3.4.2_33">'[189]A.P.U'!#REF!</definedName>
    <definedName name="TOTALITEM3.4.2_34">'[189]A.P.U'!#REF!</definedName>
    <definedName name="TOTALITEM3.4.2_35">'[189]A.P.U'!#REF!</definedName>
    <definedName name="TOTALITEM3.4.2_36">'[189]A.P.U'!#REF!</definedName>
    <definedName name="TOTALITEM3.4.2_37">'[189]A.P.U'!#REF!</definedName>
    <definedName name="TOTALITEM3.4.2_38">'[189]A.P.U'!#REF!</definedName>
    <definedName name="TOTALITEM3.4.2_39">'[189]A.P.U'!#REF!</definedName>
    <definedName name="TOTALITEM3.4.2_4">#N/A</definedName>
    <definedName name="TOTALITEM3.4.2_40">'[189]A.P.U'!#REF!</definedName>
    <definedName name="TOTALITEM3.4.2_41">'[189]A.P.U'!#REF!</definedName>
    <definedName name="TOTALITEM3.4.2_42">'[189]A.P.U'!#REF!</definedName>
    <definedName name="TOTALITEM3.4.2_43">'[189]A.P.U'!#REF!</definedName>
    <definedName name="TOTALITEM3.4.2_44">'[189]A.P.U'!#REF!</definedName>
    <definedName name="TOTALITEM3.4.2_45">'[189]A.P.U'!#REF!</definedName>
    <definedName name="TOTALITEM3.4.2_46">'[189]A.P.U'!#REF!</definedName>
    <definedName name="TOTALITEM3.4.2_47">'[189]A.P.U'!#REF!</definedName>
    <definedName name="TOTALITEM3.4.2_48">'[189]A.P.U'!#REF!</definedName>
    <definedName name="TOTALITEM3.4.2_49">'[189]A.P.U'!#REF!</definedName>
    <definedName name="TOTALITEM3.4.2_5">'[189]A.P.U'!#REF!</definedName>
    <definedName name="TOTALITEM3.4.2_50">'[189]A.P.U'!#REF!</definedName>
    <definedName name="TOTALITEM3.4.2_51">'[189]A.P.U'!#REF!</definedName>
    <definedName name="TOTALITEM3.4.2_52">'[189]A.P.U'!#REF!</definedName>
    <definedName name="TOTALITEM3.4.2_53">'[189]A.P.U'!#REF!</definedName>
    <definedName name="TOTALITEM3.4.2_54">'[189]A.P.U'!#REF!</definedName>
    <definedName name="TOTALITEM3.4.2_55">'[189]A.P.U'!#REF!</definedName>
    <definedName name="TOTALITEM3.4.2_56">'[189]A.P.U'!#REF!</definedName>
    <definedName name="TOTALITEM3.4.2_57">'[189]A.P.U'!#REF!</definedName>
    <definedName name="TOTALITEM3.4.2_58">'[189]A.P.U'!#REF!</definedName>
    <definedName name="TOTALITEM3.4.2_59">#N/A</definedName>
    <definedName name="TOTALITEM3.4.2_60">#N/A</definedName>
    <definedName name="TOTALITEM3.4.2_61">'[189]A.P.U'!#REF!</definedName>
    <definedName name="TOTALITEM3.4.2_62">'[189]A.P.U'!#REF!</definedName>
    <definedName name="TOTALITEM3.4.2_63">'[189]A.P.U'!#REF!</definedName>
    <definedName name="TOTALITEM3.4.2_64">'[189]A.P.U'!#REF!</definedName>
    <definedName name="TOTALITEM3.4.2_65">'[189]A.P.U'!#REF!</definedName>
    <definedName name="TOTALITEM3.4.2_66">'[189]A.P.U'!#REF!</definedName>
    <definedName name="TOTALITEM3.4.2_67">'[189]A.P.U'!#REF!</definedName>
    <definedName name="TOTALITEM3.4.2_68">'[189]A.P.U'!#REF!</definedName>
    <definedName name="TOTALITEM3.4.2_69">'[189]A.P.U'!#REF!</definedName>
    <definedName name="TOTALITEM3.4.2_70">'[189]A.P.U'!#REF!</definedName>
    <definedName name="TOTALITEM3.4.2_71">'[189]A.P.U'!#REF!</definedName>
    <definedName name="TOTALITEM3.4.2_72">'[189]A.P.U'!#REF!</definedName>
    <definedName name="TOTALITEM3.4.2_73">'[189]A.P.U'!#REF!</definedName>
    <definedName name="TOTALITEM3.4.2_74">'[189]A.P.U'!#REF!</definedName>
    <definedName name="TOTALITEM3.4.2_75">'[189]A.P.U'!#REF!</definedName>
    <definedName name="TOTALITEM3.4.2_76">'[189]A.P.U'!#REF!</definedName>
    <definedName name="TOTALITEM3.4.2_78">'[189]A.P.U'!#REF!</definedName>
    <definedName name="TOTALITEM3.4.2_79">'[189]A.P.U'!#REF!</definedName>
    <definedName name="TOTALITEM3.4.2_9">'[189]A.P.U'!#REF!</definedName>
    <definedName name="TOTALITEM3.4.3">#N/A</definedName>
    <definedName name="TOTALITEM3.4.3_1">#N/A</definedName>
    <definedName name="TOTALITEM3.4.3_10">'[189]A.P.U'!#REF!</definedName>
    <definedName name="TOTALITEM3.4.3_11">'[189]A.P.U'!#REF!</definedName>
    <definedName name="TOTALITEM3.4.3_12">'[189]A.P.U'!#REF!</definedName>
    <definedName name="TOTALITEM3.4.3_13">'[189]A.P.U'!#REF!</definedName>
    <definedName name="TOTALITEM3.4.3_14">'[189]A.P.U'!#REF!</definedName>
    <definedName name="TOTALITEM3.4.3_15">'[189]A.P.U'!#REF!</definedName>
    <definedName name="TOTALITEM3.4.3_16">'[189]A.P.U'!#REF!</definedName>
    <definedName name="TOTALITEM3.4.3_17">'[189]A.P.U'!#REF!</definedName>
    <definedName name="TOTALITEM3.4.3_18">'[189]A.P.U'!#REF!</definedName>
    <definedName name="TOTALITEM3.4.3_19">'[189]A.P.U'!#REF!</definedName>
    <definedName name="TOTALITEM3.4.3_2">#N/A</definedName>
    <definedName name="TOTALITEM3.4.3_20">'[189]A.P.U'!#REF!</definedName>
    <definedName name="TOTALITEM3.4.3_21">'[189]A.P.U'!#REF!</definedName>
    <definedName name="TOTALITEM3.4.3_22">'[189]A.P.U'!#REF!</definedName>
    <definedName name="TOTALITEM3.4.3_23">'[189]A.P.U'!#REF!</definedName>
    <definedName name="TOTALITEM3.4.3_24">'[189]A.P.U'!#REF!</definedName>
    <definedName name="TOTALITEM3.4.3_25">'[189]A.P.U'!#REF!</definedName>
    <definedName name="TOTALITEM3.4.3_26">'[189]A.P.U'!#REF!</definedName>
    <definedName name="TOTALITEM3.4.3_27">'[189]A.P.U'!#REF!</definedName>
    <definedName name="TOTALITEM3.4.3_28">'[189]A.P.U'!#REF!</definedName>
    <definedName name="TOTALITEM3.4.3_29">'[189]A.P.U'!#REF!</definedName>
    <definedName name="TOTALITEM3.4.3_3">'[190]A.P.U'!#REF!</definedName>
    <definedName name="TOTALITEM3.4.3_30">'[189]A.P.U'!#REF!</definedName>
    <definedName name="TOTALITEM3.4.3_31">'[189]A.P.U'!#REF!</definedName>
    <definedName name="TOTALITEM3.4.3_32">'[189]A.P.U'!#REF!</definedName>
    <definedName name="TOTALITEM3.4.3_33">'[189]A.P.U'!#REF!</definedName>
    <definedName name="TOTALITEM3.4.3_34">'[189]A.P.U'!#REF!</definedName>
    <definedName name="TOTALITEM3.4.3_35">'[189]A.P.U'!#REF!</definedName>
    <definedName name="TOTALITEM3.4.3_36">'[189]A.P.U'!#REF!</definedName>
    <definedName name="TOTALITEM3.4.3_37">'[189]A.P.U'!#REF!</definedName>
    <definedName name="TOTALITEM3.4.3_38">'[189]A.P.U'!#REF!</definedName>
    <definedName name="TOTALITEM3.4.3_39">'[189]A.P.U'!#REF!</definedName>
    <definedName name="TOTALITEM3.4.3_4">#N/A</definedName>
    <definedName name="TOTALITEM3.4.3_40">'[189]A.P.U'!#REF!</definedName>
    <definedName name="TOTALITEM3.4.3_41">'[189]A.P.U'!#REF!</definedName>
    <definedName name="TOTALITEM3.4.3_42">'[189]A.P.U'!#REF!</definedName>
    <definedName name="TOTALITEM3.4.3_43">'[189]A.P.U'!#REF!</definedName>
    <definedName name="TOTALITEM3.4.3_44">'[189]A.P.U'!#REF!</definedName>
    <definedName name="TOTALITEM3.4.3_45">'[189]A.P.U'!#REF!</definedName>
    <definedName name="TOTALITEM3.4.3_46">'[189]A.P.U'!#REF!</definedName>
    <definedName name="TOTALITEM3.4.3_47">'[189]A.P.U'!#REF!</definedName>
    <definedName name="TOTALITEM3.4.3_48">'[189]A.P.U'!#REF!</definedName>
    <definedName name="TOTALITEM3.4.3_49">'[189]A.P.U'!#REF!</definedName>
    <definedName name="TOTALITEM3.4.3_5">'[189]A.P.U'!#REF!</definedName>
    <definedName name="TOTALITEM3.4.3_50">'[189]A.P.U'!#REF!</definedName>
    <definedName name="TOTALITEM3.4.3_51">'[189]A.P.U'!#REF!</definedName>
    <definedName name="TOTALITEM3.4.3_52">'[189]A.P.U'!#REF!</definedName>
    <definedName name="TOTALITEM3.4.3_53">'[189]A.P.U'!#REF!</definedName>
    <definedName name="TOTALITEM3.4.3_54">'[189]A.P.U'!#REF!</definedName>
    <definedName name="TOTALITEM3.4.3_55">'[189]A.P.U'!#REF!</definedName>
    <definedName name="TOTALITEM3.4.3_56">'[189]A.P.U'!#REF!</definedName>
    <definedName name="TOTALITEM3.4.3_57">'[189]A.P.U'!#REF!</definedName>
    <definedName name="TOTALITEM3.4.3_58">'[189]A.P.U'!#REF!</definedName>
    <definedName name="TOTALITEM3.4.3_59">#N/A</definedName>
    <definedName name="TOTALITEM3.4.3_60">#N/A</definedName>
    <definedName name="TOTALITEM3.4.3_61">'[189]A.P.U'!#REF!</definedName>
    <definedName name="TOTALITEM3.4.3_62">'[189]A.P.U'!#REF!</definedName>
    <definedName name="TOTALITEM3.4.3_63">'[189]A.P.U'!#REF!</definedName>
    <definedName name="TOTALITEM3.4.3_64">'[189]A.P.U'!#REF!</definedName>
    <definedName name="TOTALITEM3.4.3_65">'[189]A.P.U'!#REF!</definedName>
    <definedName name="TOTALITEM3.4.3_66">'[189]A.P.U'!#REF!</definedName>
    <definedName name="TOTALITEM3.4.3_67">'[189]A.P.U'!#REF!</definedName>
    <definedName name="TOTALITEM3.4.3_68">'[189]A.P.U'!#REF!</definedName>
    <definedName name="TOTALITEM3.4.3_69">'[189]A.P.U'!#REF!</definedName>
    <definedName name="TOTALITEM3.4.3_70">'[189]A.P.U'!#REF!</definedName>
    <definedName name="TOTALITEM3.4.3_71">'[189]A.P.U'!#REF!</definedName>
    <definedName name="TOTALITEM3.4.3_72">'[189]A.P.U'!#REF!</definedName>
    <definedName name="TOTALITEM3.4.3_73">'[189]A.P.U'!#REF!</definedName>
    <definedName name="TOTALITEM3.4.3_74">'[189]A.P.U'!#REF!</definedName>
    <definedName name="TOTALITEM3.4.3_75">'[189]A.P.U'!#REF!</definedName>
    <definedName name="TOTALITEM3.4.3_76">'[189]A.P.U'!#REF!</definedName>
    <definedName name="TOTALITEM3.4.3_78">'[189]A.P.U'!#REF!</definedName>
    <definedName name="TOTALITEM3.4.3_79">'[189]A.P.U'!#REF!</definedName>
    <definedName name="TOTALITEM3.4.3_9">'[189]A.P.U'!#REF!</definedName>
    <definedName name="TOTALITEM3.5.1">#N/A</definedName>
    <definedName name="TOTALITEM3.5.1_1">#N/A</definedName>
    <definedName name="TOTALITEM3.5.1_10">'[189]A.P.U'!#REF!</definedName>
    <definedName name="TOTALITEM3.5.1_11">'[189]A.P.U'!#REF!</definedName>
    <definedName name="TOTALITEM3.5.1_12">'[189]A.P.U'!#REF!</definedName>
    <definedName name="TOTALITEM3.5.1_13">'[189]A.P.U'!#REF!</definedName>
    <definedName name="TOTALITEM3.5.1_14">'[189]A.P.U'!#REF!</definedName>
    <definedName name="TOTALITEM3.5.1_15">'[189]A.P.U'!#REF!</definedName>
    <definedName name="TOTALITEM3.5.1_16">'[189]A.P.U'!#REF!</definedName>
    <definedName name="TOTALITEM3.5.1_17">'[189]A.P.U'!#REF!</definedName>
    <definedName name="TOTALITEM3.5.1_18">'[189]A.P.U'!#REF!</definedName>
    <definedName name="TOTALITEM3.5.1_19">'[189]A.P.U'!#REF!</definedName>
    <definedName name="TOTALITEM3.5.1_2">#N/A</definedName>
    <definedName name="TOTALITEM3.5.1_20">'[189]A.P.U'!#REF!</definedName>
    <definedName name="TOTALITEM3.5.1_21">'[189]A.P.U'!#REF!</definedName>
    <definedName name="TOTALITEM3.5.1_22">'[189]A.P.U'!#REF!</definedName>
    <definedName name="TOTALITEM3.5.1_23">'[189]A.P.U'!#REF!</definedName>
    <definedName name="TOTALITEM3.5.1_24">'[189]A.P.U'!#REF!</definedName>
    <definedName name="TOTALITEM3.5.1_25">'[189]A.P.U'!#REF!</definedName>
    <definedName name="TOTALITEM3.5.1_26">'[189]A.P.U'!#REF!</definedName>
    <definedName name="TOTALITEM3.5.1_27">'[189]A.P.U'!#REF!</definedName>
    <definedName name="TOTALITEM3.5.1_28">'[189]A.P.U'!#REF!</definedName>
    <definedName name="TOTALITEM3.5.1_29">'[189]A.P.U'!#REF!</definedName>
    <definedName name="TOTALITEM3.5.1_3">'[190]A.P.U'!#REF!</definedName>
    <definedName name="TOTALITEM3.5.1_30">'[189]A.P.U'!#REF!</definedName>
    <definedName name="TOTALITEM3.5.1_31">'[189]A.P.U'!#REF!</definedName>
    <definedName name="TOTALITEM3.5.1_32">'[189]A.P.U'!#REF!</definedName>
    <definedName name="TOTALITEM3.5.1_33">'[189]A.P.U'!#REF!</definedName>
    <definedName name="TOTALITEM3.5.1_34">'[189]A.P.U'!#REF!</definedName>
    <definedName name="TOTALITEM3.5.1_35">'[189]A.P.U'!#REF!</definedName>
    <definedName name="TOTALITEM3.5.1_36">'[189]A.P.U'!#REF!</definedName>
    <definedName name="TOTALITEM3.5.1_37">'[189]A.P.U'!#REF!</definedName>
    <definedName name="TOTALITEM3.5.1_38">'[189]A.P.U'!#REF!</definedName>
    <definedName name="TOTALITEM3.5.1_39">'[189]A.P.U'!#REF!</definedName>
    <definedName name="TOTALITEM3.5.1_4">#N/A</definedName>
    <definedName name="TOTALITEM3.5.1_40">'[189]A.P.U'!#REF!</definedName>
    <definedName name="TOTALITEM3.5.1_41">'[189]A.P.U'!#REF!</definedName>
    <definedName name="TOTALITEM3.5.1_42">'[189]A.P.U'!#REF!</definedName>
    <definedName name="TOTALITEM3.5.1_43">'[189]A.P.U'!#REF!</definedName>
    <definedName name="TOTALITEM3.5.1_44">'[189]A.P.U'!#REF!</definedName>
    <definedName name="TOTALITEM3.5.1_45">'[189]A.P.U'!#REF!</definedName>
    <definedName name="TOTALITEM3.5.1_46">'[189]A.P.U'!#REF!</definedName>
    <definedName name="TOTALITEM3.5.1_47">'[189]A.P.U'!#REF!</definedName>
    <definedName name="TOTALITEM3.5.1_48">'[189]A.P.U'!#REF!</definedName>
    <definedName name="TOTALITEM3.5.1_49">'[189]A.P.U'!#REF!</definedName>
    <definedName name="TOTALITEM3.5.1_5">'[189]A.P.U'!#REF!</definedName>
    <definedName name="TOTALITEM3.5.1_50">'[189]A.P.U'!#REF!</definedName>
    <definedName name="TOTALITEM3.5.1_51">'[189]A.P.U'!#REF!</definedName>
    <definedName name="TOTALITEM3.5.1_52">'[189]A.P.U'!#REF!</definedName>
    <definedName name="TOTALITEM3.5.1_53">'[189]A.P.U'!#REF!</definedName>
    <definedName name="TOTALITEM3.5.1_54">'[189]A.P.U'!#REF!</definedName>
    <definedName name="TOTALITEM3.5.1_55">'[189]A.P.U'!#REF!</definedName>
    <definedName name="TOTALITEM3.5.1_56">'[189]A.P.U'!#REF!</definedName>
    <definedName name="TOTALITEM3.5.1_57">'[189]A.P.U'!#REF!</definedName>
    <definedName name="TOTALITEM3.5.1_58">'[189]A.P.U'!#REF!</definedName>
    <definedName name="TOTALITEM3.5.1_59">#N/A</definedName>
    <definedName name="TOTALITEM3.5.1_60">#N/A</definedName>
    <definedName name="TOTALITEM3.5.1_61">'[189]A.P.U'!#REF!</definedName>
    <definedName name="TOTALITEM3.5.1_62">'[189]A.P.U'!#REF!</definedName>
    <definedName name="TOTALITEM3.5.1_63">'[189]A.P.U'!#REF!</definedName>
    <definedName name="TOTALITEM3.5.1_64">'[189]A.P.U'!#REF!</definedName>
    <definedName name="TOTALITEM3.5.1_65">'[189]A.P.U'!#REF!</definedName>
    <definedName name="TOTALITEM3.5.1_66">'[189]A.P.U'!#REF!</definedName>
    <definedName name="TOTALITEM3.5.1_67">'[189]A.P.U'!#REF!</definedName>
    <definedName name="TOTALITEM3.5.1_68">'[189]A.P.U'!#REF!</definedName>
    <definedName name="TOTALITEM3.5.1_69">'[189]A.P.U'!#REF!</definedName>
    <definedName name="TOTALITEM3.5.1_70">'[189]A.P.U'!#REF!</definedName>
    <definedName name="TOTALITEM3.5.1_71">'[189]A.P.U'!#REF!</definedName>
    <definedName name="TOTALITEM3.5.1_72">'[189]A.P.U'!#REF!</definedName>
    <definedName name="TOTALITEM3.5.1_73">'[189]A.P.U'!#REF!</definedName>
    <definedName name="TOTALITEM3.5.1_74">'[189]A.P.U'!#REF!</definedName>
    <definedName name="TOTALITEM3.5.1_75">'[189]A.P.U'!#REF!</definedName>
    <definedName name="TOTALITEM3.5.1_76">'[189]A.P.U'!#REF!</definedName>
    <definedName name="TOTALITEM3.5.1_78">'[189]A.P.U'!#REF!</definedName>
    <definedName name="TOTALITEM3.5.1_79">'[189]A.P.U'!#REF!</definedName>
    <definedName name="TOTALITEM3.5.1_9">'[189]A.P.U'!#REF!</definedName>
    <definedName name="TOTALITEM3.5.2">#N/A</definedName>
    <definedName name="TOTALITEM3.5.2_1">#N/A</definedName>
    <definedName name="TOTALITEM3.5.2_10">'[189]A.P.U'!#REF!</definedName>
    <definedName name="TOTALITEM3.5.2_11">'[189]A.P.U'!#REF!</definedName>
    <definedName name="TOTALITEM3.5.2_12">'[189]A.P.U'!#REF!</definedName>
    <definedName name="TOTALITEM3.5.2_13">'[189]A.P.U'!#REF!</definedName>
    <definedName name="TOTALITEM3.5.2_14">'[189]A.P.U'!#REF!</definedName>
    <definedName name="TOTALITEM3.5.2_15">'[189]A.P.U'!#REF!</definedName>
    <definedName name="TOTALITEM3.5.2_16">'[189]A.P.U'!#REF!</definedName>
    <definedName name="TOTALITEM3.5.2_17">'[189]A.P.U'!#REF!</definedName>
    <definedName name="TOTALITEM3.5.2_18">'[189]A.P.U'!#REF!</definedName>
    <definedName name="TOTALITEM3.5.2_19">'[189]A.P.U'!#REF!</definedName>
    <definedName name="TOTALITEM3.5.2_2">#N/A</definedName>
    <definedName name="TOTALITEM3.5.2_20">'[189]A.P.U'!#REF!</definedName>
    <definedName name="TOTALITEM3.5.2_21">'[189]A.P.U'!#REF!</definedName>
    <definedName name="TOTALITEM3.5.2_22">'[189]A.P.U'!#REF!</definedName>
    <definedName name="TOTALITEM3.5.2_23">'[189]A.P.U'!#REF!</definedName>
    <definedName name="TOTALITEM3.5.2_24">'[189]A.P.U'!#REF!</definedName>
    <definedName name="TOTALITEM3.5.2_25">'[189]A.P.U'!#REF!</definedName>
    <definedName name="TOTALITEM3.5.2_26">'[189]A.P.U'!#REF!</definedName>
    <definedName name="TOTALITEM3.5.2_27">'[189]A.P.U'!#REF!</definedName>
    <definedName name="TOTALITEM3.5.2_28">'[189]A.P.U'!#REF!</definedName>
    <definedName name="TOTALITEM3.5.2_29">'[189]A.P.U'!#REF!</definedName>
    <definedName name="TOTALITEM3.5.2_3">'[190]A.P.U'!#REF!</definedName>
    <definedName name="TOTALITEM3.5.2_30">'[189]A.P.U'!#REF!</definedName>
    <definedName name="TOTALITEM3.5.2_31">'[189]A.P.U'!#REF!</definedName>
    <definedName name="TOTALITEM3.5.2_32">'[189]A.P.U'!#REF!</definedName>
    <definedName name="TOTALITEM3.5.2_33">'[189]A.P.U'!#REF!</definedName>
    <definedName name="TOTALITEM3.5.2_34">'[189]A.P.U'!#REF!</definedName>
    <definedName name="TOTALITEM3.5.2_35">'[189]A.P.U'!#REF!</definedName>
    <definedName name="TOTALITEM3.5.2_36">'[189]A.P.U'!#REF!</definedName>
    <definedName name="TOTALITEM3.5.2_37">'[189]A.P.U'!#REF!</definedName>
    <definedName name="TOTALITEM3.5.2_38">'[189]A.P.U'!#REF!</definedName>
    <definedName name="TOTALITEM3.5.2_39">'[189]A.P.U'!#REF!</definedName>
    <definedName name="TOTALITEM3.5.2_4">#N/A</definedName>
    <definedName name="TOTALITEM3.5.2_40">'[189]A.P.U'!#REF!</definedName>
    <definedName name="TOTALITEM3.5.2_41">'[189]A.P.U'!#REF!</definedName>
    <definedName name="TOTALITEM3.5.2_42">'[189]A.P.U'!#REF!</definedName>
    <definedName name="TOTALITEM3.5.2_43">'[189]A.P.U'!#REF!</definedName>
    <definedName name="TOTALITEM3.5.2_44">'[189]A.P.U'!#REF!</definedName>
    <definedName name="TOTALITEM3.5.2_45">'[189]A.P.U'!#REF!</definedName>
    <definedName name="TOTALITEM3.5.2_46">'[189]A.P.U'!#REF!</definedName>
    <definedName name="TOTALITEM3.5.2_47">'[189]A.P.U'!#REF!</definedName>
    <definedName name="TOTALITEM3.5.2_48">'[189]A.P.U'!#REF!</definedName>
    <definedName name="TOTALITEM3.5.2_49">'[189]A.P.U'!#REF!</definedName>
    <definedName name="TOTALITEM3.5.2_5">'[189]A.P.U'!#REF!</definedName>
    <definedName name="TOTALITEM3.5.2_50">'[189]A.P.U'!#REF!</definedName>
    <definedName name="TOTALITEM3.5.2_51">'[189]A.P.U'!#REF!</definedName>
    <definedName name="TOTALITEM3.5.2_52">'[189]A.P.U'!#REF!</definedName>
    <definedName name="TOTALITEM3.5.2_53">'[189]A.P.U'!#REF!</definedName>
    <definedName name="TOTALITEM3.5.2_54">'[189]A.P.U'!#REF!</definedName>
    <definedName name="TOTALITEM3.5.2_55">'[189]A.P.U'!#REF!</definedName>
    <definedName name="TOTALITEM3.5.2_56">'[189]A.P.U'!#REF!</definedName>
    <definedName name="TOTALITEM3.5.2_57">'[189]A.P.U'!#REF!</definedName>
    <definedName name="TOTALITEM3.5.2_58">'[189]A.P.U'!#REF!</definedName>
    <definedName name="TOTALITEM3.5.2_59">#N/A</definedName>
    <definedName name="TOTALITEM3.5.2_60">#N/A</definedName>
    <definedName name="TOTALITEM3.5.2_61">'[189]A.P.U'!#REF!</definedName>
    <definedName name="TOTALITEM3.5.2_62">'[189]A.P.U'!#REF!</definedName>
    <definedName name="TOTALITEM3.5.2_63">'[189]A.P.U'!#REF!</definedName>
    <definedName name="TOTALITEM3.5.2_64">'[189]A.P.U'!#REF!</definedName>
    <definedName name="TOTALITEM3.5.2_65">'[189]A.P.U'!#REF!</definedName>
    <definedName name="TOTALITEM3.5.2_66">'[189]A.P.U'!#REF!</definedName>
    <definedName name="TOTALITEM3.5.2_67">'[189]A.P.U'!#REF!</definedName>
    <definedName name="TOTALITEM3.5.2_68">'[189]A.P.U'!#REF!</definedName>
    <definedName name="TOTALITEM3.5.2_69">'[189]A.P.U'!#REF!</definedName>
    <definedName name="TOTALITEM3.5.2_70">'[189]A.P.U'!#REF!</definedName>
    <definedName name="TOTALITEM3.5.2_71">'[189]A.P.U'!#REF!</definedName>
    <definedName name="TOTALITEM3.5.2_72">'[189]A.P.U'!#REF!</definedName>
    <definedName name="TOTALITEM3.5.2_73">'[189]A.P.U'!#REF!</definedName>
    <definedName name="TOTALITEM3.5.2_74">'[189]A.P.U'!#REF!</definedName>
    <definedName name="TOTALITEM3.5.2_75">'[189]A.P.U'!#REF!</definedName>
    <definedName name="TOTALITEM3.5.2_76">'[189]A.P.U'!#REF!</definedName>
    <definedName name="TOTALITEM3.5.2_78">'[189]A.P.U'!#REF!</definedName>
    <definedName name="TOTALITEM3.5.2_79">'[189]A.P.U'!#REF!</definedName>
    <definedName name="TOTALITEM3.5.2_9">'[189]A.P.U'!#REF!</definedName>
    <definedName name="TOTALITEM3.5.3">#N/A</definedName>
    <definedName name="TOTALITEM3.5.3_1">#N/A</definedName>
    <definedName name="TOTALITEM3.5.3_10">'[189]A.P.U'!#REF!</definedName>
    <definedName name="TOTALITEM3.5.3_11">'[189]A.P.U'!#REF!</definedName>
    <definedName name="TOTALITEM3.5.3_12">'[189]A.P.U'!#REF!</definedName>
    <definedName name="TOTALITEM3.5.3_13">'[189]A.P.U'!#REF!</definedName>
    <definedName name="TOTALITEM3.5.3_14">'[189]A.P.U'!#REF!</definedName>
    <definedName name="TOTALITEM3.5.3_15">'[189]A.P.U'!#REF!</definedName>
    <definedName name="TOTALITEM3.5.3_16">'[189]A.P.U'!#REF!</definedName>
    <definedName name="TOTALITEM3.5.3_17">'[189]A.P.U'!#REF!</definedName>
    <definedName name="TOTALITEM3.5.3_18">'[189]A.P.U'!#REF!</definedName>
    <definedName name="TOTALITEM3.5.3_19">'[189]A.P.U'!#REF!</definedName>
    <definedName name="TOTALITEM3.5.3_2">#N/A</definedName>
    <definedName name="TOTALITEM3.5.3_20">'[189]A.P.U'!#REF!</definedName>
    <definedName name="TOTALITEM3.5.3_21">'[189]A.P.U'!#REF!</definedName>
    <definedName name="TOTALITEM3.5.3_22">'[189]A.P.U'!#REF!</definedName>
    <definedName name="TOTALITEM3.5.3_23">'[189]A.P.U'!#REF!</definedName>
    <definedName name="TOTALITEM3.5.3_24">'[189]A.P.U'!#REF!</definedName>
    <definedName name="TOTALITEM3.5.3_25">'[189]A.P.U'!#REF!</definedName>
    <definedName name="TOTALITEM3.5.3_26">'[189]A.P.U'!#REF!</definedName>
    <definedName name="TOTALITEM3.5.3_27">'[189]A.P.U'!#REF!</definedName>
    <definedName name="TOTALITEM3.5.3_28">'[189]A.P.U'!#REF!</definedName>
    <definedName name="TOTALITEM3.5.3_29">'[189]A.P.U'!#REF!</definedName>
    <definedName name="TOTALITEM3.5.3_3">'[190]A.P.U'!#REF!</definedName>
    <definedName name="TOTALITEM3.5.3_30">'[189]A.P.U'!#REF!</definedName>
    <definedName name="TOTALITEM3.5.3_31">'[189]A.P.U'!#REF!</definedName>
    <definedName name="TOTALITEM3.5.3_32">'[189]A.P.U'!#REF!</definedName>
    <definedName name="TOTALITEM3.5.3_33">'[189]A.P.U'!#REF!</definedName>
    <definedName name="TOTALITEM3.5.3_34">'[189]A.P.U'!#REF!</definedName>
    <definedName name="TOTALITEM3.5.3_35">'[189]A.P.U'!#REF!</definedName>
    <definedName name="TOTALITEM3.5.3_36">'[189]A.P.U'!#REF!</definedName>
    <definedName name="TOTALITEM3.5.3_37">'[189]A.P.U'!#REF!</definedName>
    <definedName name="TOTALITEM3.5.3_38">'[189]A.P.U'!#REF!</definedName>
    <definedName name="TOTALITEM3.5.3_39">'[189]A.P.U'!#REF!</definedName>
    <definedName name="TOTALITEM3.5.3_4">#N/A</definedName>
    <definedName name="TOTALITEM3.5.3_40">'[189]A.P.U'!#REF!</definedName>
    <definedName name="TOTALITEM3.5.3_41">'[189]A.P.U'!#REF!</definedName>
    <definedName name="TOTALITEM3.5.3_42">'[189]A.P.U'!#REF!</definedName>
    <definedName name="TOTALITEM3.5.3_43">'[189]A.P.U'!#REF!</definedName>
    <definedName name="TOTALITEM3.5.3_44">'[189]A.P.U'!#REF!</definedName>
    <definedName name="TOTALITEM3.5.3_45">'[189]A.P.U'!#REF!</definedName>
    <definedName name="TOTALITEM3.5.3_46">'[189]A.P.U'!#REF!</definedName>
    <definedName name="TOTALITEM3.5.3_47">'[189]A.P.U'!#REF!</definedName>
    <definedName name="TOTALITEM3.5.3_48">'[189]A.P.U'!#REF!</definedName>
    <definedName name="TOTALITEM3.5.3_49">'[189]A.P.U'!#REF!</definedName>
    <definedName name="TOTALITEM3.5.3_5">'[189]A.P.U'!#REF!</definedName>
    <definedName name="TOTALITEM3.5.3_50">'[189]A.P.U'!#REF!</definedName>
    <definedName name="TOTALITEM3.5.3_51">'[189]A.P.U'!#REF!</definedName>
    <definedName name="TOTALITEM3.5.3_52">'[189]A.P.U'!#REF!</definedName>
    <definedName name="TOTALITEM3.5.3_53">'[189]A.P.U'!#REF!</definedName>
    <definedName name="TOTALITEM3.5.3_54">'[189]A.P.U'!#REF!</definedName>
    <definedName name="TOTALITEM3.5.3_55">'[189]A.P.U'!#REF!</definedName>
    <definedName name="TOTALITEM3.5.3_56">'[189]A.P.U'!#REF!</definedName>
    <definedName name="TOTALITEM3.5.3_57">'[189]A.P.U'!#REF!</definedName>
    <definedName name="TOTALITEM3.5.3_58">'[189]A.P.U'!#REF!</definedName>
    <definedName name="TOTALITEM3.5.3_59">#N/A</definedName>
    <definedName name="TOTALITEM3.5.3_60">#N/A</definedName>
    <definedName name="TOTALITEM3.5.3_61">'[189]A.P.U'!#REF!</definedName>
    <definedName name="TOTALITEM3.5.3_62">'[189]A.P.U'!#REF!</definedName>
    <definedName name="TOTALITEM3.5.3_63">'[189]A.P.U'!#REF!</definedName>
    <definedName name="TOTALITEM3.5.3_64">'[189]A.P.U'!#REF!</definedName>
    <definedName name="TOTALITEM3.5.3_65">'[189]A.P.U'!#REF!</definedName>
    <definedName name="TOTALITEM3.5.3_66">'[189]A.P.U'!#REF!</definedName>
    <definedName name="TOTALITEM3.5.3_67">'[189]A.P.U'!#REF!</definedName>
    <definedName name="TOTALITEM3.5.3_68">'[189]A.P.U'!#REF!</definedName>
    <definedName name="TOTALITEM3.5.3_69">'[189]A.P.U'!#REF!</definedName>
    <definedName name="TOTALITEM3.5.3_70">'[189]A.P.U'!#REF!</definedName>
    <definedName name="TOTALITEM3.5.3_71">'[189]A.P.U'!#REF!</definedName>
    <definedName name="TOTALITEM3.5.3_72">'[189]A.P.U'!#REF!</definedName>
    <definedName name="TOTALITEM3.5.3_73">'[189]A.P.U'!#REF!</definedName>
    <definedName name="TOTALITEM3.5.3_74">'[189]A.P.U'!#REF!</definedName>
    <definedName name="TOTALITEM3.5.3_75">'[189]A.P.U'!#REF!</definedName>
    <definedName name="TOTALITEM3.5.3_76">'[189]A.P.U'!#REF!</definedName>
    <definedName name="TOTALITEM3.5.3_78">'[189]A.P.U'!#REF!</definedName>
    <definedName name="TOTALITEM3.5.3_79">'[189]A.P.U'!#REF!</definedName>
    <definedName name="TOTALITEM3.5.3_9">'[189]A.P.U'!#REF!</definedName>
    <definedName name="TOTALITEM4.1.2">#N/A</definedName>
    <definedName name="TOTALITEM4.1.2_1">#N/A</definedName>
    <definedName name="TOTALITEM4.1.2_10">'[189]A.P.U'!#REF!</definedName>
    <definedName name="TOTALITEM4.1.2_11">'[189]A.P.U'!#REF!</definedName>
    <definedName name="TOTALITEM4.1.2_12">'[189]A.P.U'!#REF!</definedName>
    <definedName name="TOTALITEM4.1.2_13">'[189]A.P.U'!#REF!</definedName>
    <definedName name="TOTALITEM4.1.2_14">'[189]A.P.U'!#REF!</definedName>
    <definedName name="TOTALITEM4.1.2_15">'[189]A.P.U'!#REF!</definedName>
    <definedName name="TOTALITEM4.1.2_16">'[189]A.P.U'!#REF!</definedName>
    <definedName name="TOTALITEM4.1.2_17">'[189]A.P.U'!#REF!</definedName>
    <definedName name="TOTALITEM4.1.2_18">'[189]A.P.U'!#REF!</definedName>
    <definedName name="TOTALITEM4.1.2_19">'[189]A.P.U'!#REF!</definedName>
    <definedName name="TOTALITEM4.1.2_2">#N/A</definedName>
    <definedName name="TOTALITEM4.1.2_20">'[189]A.P.U'!#REF!</definedName>
    <definedName name="TOTALITEM4.1.2_21">'[189]A.P.U'!#REF!</definedName>
    <definedName name="TOTALITEM4.1.2_22">'[189]A.P.U'!#REF!</definedName>
    <definedName name="TOTALITEM4.1.2_23">'[189]A.P.U'!#REF!</definedName>
    <definedName name="TOTALITEM4.1.2_24">'[189]A.P.U'!#REF!</definedName>
    <definedName name="TOTALITEM4.1.2_25">'[189]A.P.U'!#REF!</definedName>
    <definedName name="TOTALITEM4.1.2_26">'[189]A.P.U'!#REF!</definedName>
    <definedName name="TOTALITEM4.1.2_27">'[189]A.P.U'!#REF!</definedName>
    <definedName name="TOTALITEM4.1.2_28">'[189]A.P.U'!#REF!</definedName>
    <definedName name="TOTALITEM4.1.2_29">'[189]A.P.U'!#REF!</definedName>
    <definedName name="TOTALITEM4.1.2_3">'[190]A.P.U'!#REF!</definedName>
    <definedName name="TOTALITEM4.1.2_30">'[189]A.P.U'!#REF!</definedName>
    <definedName name="TOTALITEM4.1.2_31">'[189]A.P.U'!#REF!</definedName>
    <definedName name="TOTALITEM4.1.2_32">'[189]A.P.U'!#REF!</definedName>
    <definedName name="TOTALITEM4.1.2_33">'[189]A.P.U'!#REF!</definedName>
    <definedName name="TOTALITEM4.1.2_34">'[189]A.P.U'!#REF!</definedName>
    <definedName name="TOTALITEM4.1.2_35">'[189]A.P.U'!#REF!</definedName>
    <definedName name="TOTALITEM4.1.2_36">'[189]A.P.U'!#REF!</definedName>
    <definedName name="TOTALITEM4.1.2_37">'[189]A.P.U'!#REF!</definedName>
    <definedName name="TOTALITEM4.1.2_38">'[189]A.P.U'!#REF!</definedName>
    <definedName name="TOTALITEM4.1.2_39">'[189]A.P.U'!#REF!</definedName>
    <definedName name="TOTALITEM4.1.2_4">#N/A</definedName>
    <definedName name="TOTALITEM4.1.2_40">'[189]A.P.U'!#REF!</definedName>
    <definedName name="TOTALITEM4.1.2_41">'[189]A.P.U'!#REF!</definedName>
    <definedName name="TOTALITEM4.1.2_42">'[189]A.P.U'!#REF!</definedName>
    <definedName name="TOTALITEM4.1.2_43">'[189]A.P.U'!#REF!</definedName>
    <definedName name="TOTALITEM4.1.2_44">'[189]A.P.U'!#REF!</definedName>
    <definedName name="TOTALITEM4.1.2_45">'[189]A.P.U'!#REF!</definedName>
    <definedName name="TOTALITEM4.1.2_46">'[189]A.P.U'!#REF!</definedName>
    <definedName name="TOTALITEM4.1.2_47">'[189]A.P.U'!#REF!</definedName>
    <definedName name="TOTALITEM4.1.2_48">'[189]A.P.U'!#REF!</definedName>
    <definedName name="TOTALITEM4.1.2_49">'[189]A.P.U'!#REF!</definedName>
    <definedName name="TOTALITEM4.1.2_5">'[189]A.P.U'!#REF!</definedName>
    <definedName name="TOTALITEM4.1.2_50">'[189]A.P.U'!#REF!</definedName>
    <definedName name="TOTALITEM4.1.2_51">'[189]A.P.U'!#REF!</definedName>
    <definedName name="TOTALITEM4.1.2_52">'[189]A.P.U'!#REF!</definedName>
    <definedName name="TOTALITEM4.1.2_53">'[189]A.P.U'!#REF!</definedName>
    <definedName name="TOTALITEM4.1.2_54">'[189]A.P.U'!#REF!</definedName>
    <definedName name="TOTALITEM4.1.2_55">'[189]A.P.U'!#REF!</definedName>
    <definedName name="TOTALITEM4.1.2_56">'[189]A.P.U'!#REF!</definedName>
    <definedName name="TOTALITEM4.1.2_57">'[189]A.P.U'!#REF!</definedName>
    <definedName name="TOTALITEM4.1.2_58">'[189]A.P.U'!#REF!</definedName>
    <definedName name="TOTALITEM4.1.2_59">#N/A</definedName>
    <definedName name="TOTALITEM4.1.2_60">#N/A</definedName>
    <definedName name="TOTALITEM4.1.2_61">'[189]A.P.U'!#REF!</definedName>
    <definedName name="TOTALITEM4.1.2_62">'[189]A.P.U'!#REF!</definedName>
    <definedName name="TOTALITEM4.1.2_63">'[189]A.P.U'!#REF!</definedName>
    <definedName name="TOTALITEM4.1.2_64">'[189]A.P.U'!#REF!</definedName>
    <definedName name="TOTALITEM4.1.2_65">'[189]A.P.U'!#REF!</definedName>
    <definedName name="TOTALITEM4.1.2_66">'[189]A.P.U'!#REF!</definedName>
    <definedName name="TOTALITEM4.1.2_67">'[189]A.P.U'!#REF!</definedName>
    <definedName name="TOTALITEM4.1.2_68">'[189]A.P.U'!#REF!</definedName>
    <definedName name="TOTALITEM4.1.2_69">'[189]A.P.U'!#REF!</definedName>
    <definedName name="TOTALITEM4.1.2_70">'[189]A.P.U'!#REF!</definedName>
    <definedName name="TOTALITEM4.1.2_71">'[189]A.P.U'!#REF!</definedName>
    <definedName name="TOTALITEM4.1.2_72">'[189]A.P.U'!#REF!</definedName>
    <definedName name="TOTALITEM4.1.2_73">'[189]A.P.U'!#REF!</definedName>
    <definedName name="TOTALITEM4.1.2_74">'[189]A.P.U'!#REF!</definedName>
    <definedName name="TOTALITEM4.1.2_75">'[189]A.P.U'!#REF!</definedName>
    <definedName name="TOTALITEM4.1.2_76">'[189]A.P.U'!#REF!</definedName>
    <definedName name="TOTALITEM4.1.2_78">'[189]A.P.U'!#REF!</definedName>
    <definedName name="TOTALITEM4.1.2_79">'[189]A.P.U'!#REF!</definedName>
    <definedName name="TOTALITEM4.1.2_9">'[189]A.P.U'!#REF!</definedName>
    <definedName name="TOTALITEM4.1.3">#N/A</definedName>
    <definedName name="TOTALITEM4.1.3_1">#N/A</definedName>
    <definedName name="TOTALITEM4.1.3_10">'[189]A.P.U'!#REF!</definedName>
    <definedName name="TOTALITEM4.1.3_11">'[189]A.P.U'!#REF!</definedName>
    <definedName name="TOTALITEM4.1.3_12">'[189]A.P.U'!#REF!</definedName>
    <definedName name="TOTALITEM4.1.3_13">'[189]A.P.U'!#REF!</definedName>
    <definedName name="TOTALITEM4.1.3_14">'[189]A.P.U'!#REF!</definedName>
    <definedName name="TOTALITEM4.1.3_15">'[189]A.P.U'!#REF!</definedName>
    <definedName name="TOTALITEM4.1.3_16">'[189]A.P.U'!#REF!</definedName>
    <definedName name="TOTALITEM4.1.3_17">'[189]A.P.U'!#REF!</definedName>
    <definedName name="TOTALITEM4.1.3_18">'[189]A.P.U'!#REF!</definedName>
    <definedName name="TOTALITEM4.1.3_19">'[189]A.P.U'!#REF!</definedName>
    <definedName name="TOTALITEM4.1.3_2">#N/A</definedName>
    <definedName name="TOTALITEM4.1.3_20">'[189]A.P.U'!#REF!</definedName>
    <definedName name="TOTALITEM4.1.3_21">'[189]A.P.U'!#REF!</definedName>
    <definedName name="TOTALITEM4.1.3_22">'[189]A.P.U'!#REF!</definedName>
    <definedName name="TOTALITEM4.1.3_23">'[189]A.P.U'!#REF!</definedName>
    <definedName name="TOTALITEM4.1.3_24">'[189]A.P.U'!#REF!</definedName>
    <definedName name="TOTALITEM4.1.3_25">'[189]A.P.U'!#REF!</definedName>
    <definedName name="TOTALITEM4.1.3_26">'[189]A.P.U'!#REF!</definedName>
    <definedName name="TOTALITEM4.1.3_27">'[189]A.P.U'!#REF!</definedName>
    <definedName name="TOTALITEM4.1.3_28">'[189]A.P.U'!#REF!</definedName>
    <definedName name="TOTALITEM4.1.3_29">'[189]A.P.U'!#REF!</definedName>
    <definedName name="TOTALITEM4.1.3_3">'[190]A.P.U'!#REF!</definedName>
    <definedName name="TOTALITEM4.1.3_30">'[189]A.P.U'!#REF!</definedName>
    <definedName name="TOTALITEM4.1.3_31">'[189]A.P.U'!#REF!</definedName>
    <definedName name="TOTALITEM4.1.3_32">'[189]A.P.U'!#REF!</definedName>
    <definedName name="TOTALITEM4.1.3_33">'[189]A.P.U'!#REF!</definedName>
    <definedName name="TOTALITEM4.1.3_34">'[189]A.P.U'!#REF!</definedName>
    <definedName name="TOTALITEM4.1.3_35">'[189]A.P.U'!#REF!</definedName>
    <definedName name="TOTALITEM4.1.3_36">'[189]A.P.U'!#REF!</definedName>
    <definedName name="TOTALITEM4.1.3_37">'[189]A.P.U'!#REF!</definedName>
    <definedName name="TOTALITEM4.1.3_38">'[189]A.P.U'!#REF!</definedName>
    <definedName name="TOTALITEM4.1.3_39">'[189]A.P.U'!#REF!</definedName>
    <definedName name="TOTALITEM4.1.3_4">#N/A</definedName>
    <definedName name="TOTALITEM4.1.3_40">'[189]A.P.U'!#REF!</definedName>
    <definedName name="TOTALITEM4.1.3_41">'[189]A.P.U'!#REF!</definedName>
    <definedName name="TOTALITEM4.1.3_42">'[189]A.P.U'!#REF!</definedName>
    <definedName name="TOTALITEM4.1.3_43">'[189]A.P.U'!#REF!</definedName>
    <definedName name="TOTALITEM4.1.3_44">'[189]A.P.U'!#REF!</definedName>
    <definedName name="TOTALITEM4.1.3_45">'[189]A.P.U'!#REF!</definedName>
    <definedName name="TOTALITEM4.1.3_46">'[189]A.P.U'!#REF!</definedName>
    <definedName name="TOTALITEM4.1.3_47">'[189]A.P.U'!#REF!</definedName>
    <definedName name="TOTALITEM4.1.3_48">'[189]A.P.U'!#REF!</definedName>
    <definedName name="TOTALITEM4.1.3_49">'[189]A.P.U'!#REF!</definedName>
    <definedName name="TOTALITEM4.1.3_5">'[189]A.P.U'!#REF!</definedName>
    <definedName name="TOTALITEM4.1.3_50">'[189]A.P.U'!#REF!</definedName>
    <definedName name="TOTALITEM4.1.3_51">'[189]A.P.U'!#REF!</definedName>
    <definedName name="TOTALITEM4.1.3_52">'[189]A.P.U'!#REF!</definedName>
    <definedName name="TOTALITEM4.1.3_53">'[189]A.P.U'!#REF!</definedName>
    <definedName name="TOTALITEM4.1.3_54">'[189]A.P.U'!#REF!</definedName>
    <definedName name="TOTALITEM4.1.3_55">'[189]A.P.U'!#REF!</definedName>
    <definedName name="TOTALITEM4.1.3_56">'[189]A.P.U'!#REF!</definedName>
    <definedName name="TOTALITEM4.1.3_57">'[189]A.P.U'!#REF!</definedName>
    <definedName name="TOTALITEM4.1.3_58">'[189]A.P.U'!#REF!</definedName>
    <definedName name="TOTALITEM4.1.3_59">#N/A</definedName>
    <definedName name="TOTALITEM4.1.3_60">#N/A</definedName>
    <definedName name="TOTALITEM4.1.3_61">'[189]A.P.U'!#REF!</definedName>
    <definedName name="TOTALITEM4.1.3_62">'[189]A.P.U'!#REF!</definedName>
    <definedName name="TOTALITEM4.1.3_63">'[189]A.P.U'!#REF!</definedName>
    <definedName name="TOTALITEM4.1.3_64">'[189]A.P.U'!#REF!</definedName>
    <definedName name="TOTALITEM4.1.3_65">'[189]A.P.U'!#REF!</definedName>
    <definedName name="TOTALITEM4.1.3_66">'[189]A.P.U'!#REF!</definedName>
    <definedName name="TOTALITEM4.1.3_67">'[189]A.P.U'!#REF!</definedName>
    <definedName name="TOTALITEM4.1.3_68">'[189]A.P.U'!#REF!</definedName>
    <definedName name="TOTALITEM4.1.3_69">'[189]A.P.U'!#REF!</definedName>
    <definedName name="TOTALITEM4.1.3_70">'[189]A.P.U'!#REF!</definedName>
    <definedName name="TOTALITEM4.1.3_71">'[189]A.P.U'!#REF!</definedName>
    <definedName name="TOTALITEM4.1.3_72">'[189]A.P.U'!#REF!</definedName>
    <definedName name="TOTALITEM4.1.3_73">'[189]A.P.U'!#REF!</definedName>
    <definedName name="TOTALITEM4.1.3_74">'[189]A.P.U'!#REF!</definedName>
    <definedName name="TOTALITEM4.1.3_75">'[189]A.P.U'!#REF!</definedName>
    <definedName name="TOTALITEM4.1.3_76">'[189]A.P.U'!#REF!</definedName>
    <definedName name="TOTALITEM4.1.3_78">'[189]A.P.U'!#REF!</definedName>
    <definedName name="TOTALITEM4.1.3_79">'[189]A.P.U'!#REF!</definedName>
    <definedName name="TOTALITEM4.1.3_9">'[189]A.P.U'!#REF!</definedName>
    <definedName name="TOTALITEM4.1.4">#N/A</definedName>
    <definedName name="TOTALITEM4.1.4_1">#N/A</definedName>
    <definedName name="TOTALITEM4.1.4_10">'[189]A.P.U'!#REF!</definedName>
    <definedName name="TOTALITEM4.1.4_11">'[189]A.P.U'!#REF!</definedName>
    <definedName name="TOTALITEM4.1.4_12">'[189]A.P.U'!#REF!</definedName>
    <definedName name="TOTALITEM4.1.4_13">'[189]A.P.U'!#REF!</definedName>
    <definedName name="TOTALITEM4.1.4_14">'[189]A.P.U'!#REF!</definedName>
    <definedName name="TOTALITEM4.1.4_15">'[189]A.P.U'!#REF!</definedName>
    <definedName name="TOTALITEM4.1.4_16">'[189]A.P.U'!#REF!</definedName>
    <definedName name="TOTALITEM4.1.4_17">'[189]A.P.U'!#REF!</definedName>
    <definedName name="TOTALITEM4.1.4_18">'[189]A.P.U'!#REF!</definedName>
    <definedName name="TOTALITEM4.1.4_19">'[189]A.P.U'!#REF!</definedName>
    <definedName name="TOTALITEM4.1.4_2">#N/A</definedName>
    <definedName name="TOTALITEM4.1.4_20">'[189]A.P.U'!#REF!</definedName>
    <definedName name="TOTALITEM4.1.4_21">'[189]A.P.U'!#REF!</definedName>
    <definedName name="TOTALITEM4.1.4_22">'[189]A.P.U'!#REF!</definedName>
    <definedName name="TOTALITEM4.1.4_23">'[189]A.P.U'!#REF!</definedName>
    <definedName name="TOTALITEM4.1.4_24">'[189]A.P.U'!#REF!</definedName>
    <definedName name="TOTALITEM4.1.4_25">'[189]A.P.U'!#REF!</definedName>
    <definedName name="TOTALITEM4.1.4_26">'[189]A.P.U'!#REF!</definedName>
    <definedName name="TOTALITEM4.1.4_27">'[189]A.P.U'!#REF!</definedName>
    <definedName name="TOTALITEM4.1.4_28">'[189]A.P.U'!#REF!</definedName>
    <definedName name="TOTALITEM4.1.4_29">'[189]A.P.U'!#REF!</definedName>
    <definedName name="TOTALITEM4.1.4_3">'[190]A.P.U'!#REF!</definedName>
    <definedName name="TOTALITEM4.1.4_30">'[189]A.P.U'!#REF!</definedName>
    <definedName name="TOTALITEM4.1.4_31">'[189]A.P.U'!#REF!</definedName>
    <definedName name="TOTALITEM4.1.4_32">'[189]A.P.U'!#REF!</definedName>
    <definedName name="TOTALITEM4.1.4_33">'[189]A.P.U'!#REF!</definedName>
    <definedName name="TOTALITEM4.1.4_34">'[189]A.P.U'!#REF!</definedName>
    <definedName name="TOTALITEM4.1.4_35">'[189]A.P.U'!#REF!</definedName>
    <definedName name="TOTALITEM4.1.4_36">'[189]A.P.U'!#REF!</definedName>
    <definedName name="TOTALITEM4.1.4_37">'[189]A.P.U'!#REF!</definedName>
    <definedName name="TOTALITEM4.1.4_38">'[189]A.P.U'!#REF!</definedName>
    <definedName name="TOTALITEM4.1.4_39">'[189]A.P.U'!#REF!</definedName>
    <definedName name="TOTALITEM4.1.4_4">#N/A</definedName>
    <definedName name="TOTALITEM4.1.4_40">'[189]A.P.U'!#REF!</definedName>
    <definedName name="TOTALITEM4.1.4_41">'[189]A.P.U'!#REF!</definedName>
    <definedName name="TOTALITEM4.1.4_42">'[189]A.P.U'!#REF!</definedName>
    <definedName name="TOTALITEM4.1.4_43">'[189]A.P.U'!#REF!</definedName>
    <definedName name="TOTALITEM4.1.4_44">'[189]A.P.U'!#REF!</definedName>
    <definedName name="TOTALITEM4.1.4_45">'[189]A.P.U'!#REF!</definedName>
    <definedName name="TOTALITEM4.1.4_46">'[189]A.P.U'!#REF!</definedName>
    <definedName name="TOTALITEM4.1.4_47">'[189]A.P.U'!#REF!</definedName>
    <definedName name="TOTALITEM4.1.4_48">'[189]A.P.U'!#REF!</definedName>
    <definedName name="TOTALITEM4.1.4_49">'[189]A.P.U'!#REF!</definedName>
    <definedName name="TOTALITEM4.1.4_5">'[189]A.P.U'!#REF!</definedName>
    <definedName name="TOTALITEM4.1.4_50">'[189]A.P.U'!#REF!</definedName>
    <definedName name="TOTALITEM4.1.4_51">'[189]A.P.U'!#REF!</definedName>
    <definedName name="TOTALITEM4.1.4_52">'[189]A.P.U'!#REF!</definedName>
    <definedName name="TOTALITEM4.1.4_53">'[189]A.P.U'!#REF!</definedName>
    <definedName name="TOTALITEM4.1.4_54">'[189]A.P.U'!#REF!</definedName>
    <definedName name="TOTALITEM4.1.4_55">'[189]A.P.U'!#REF!</definedName>
    <definedName name="TOTALITEM4.1.4_56">'[189]A.P.U'!#REF!</definedName>
    <definedName name="TOTALITEM4.1.4_57">'[189]A.P.U'!#REF!</definedName>
    <definedName name="TOTALITEM4.1.4_58">'[189]A.P.U'!#REF!</definedName>
    <definedName name="TOTALITEM4.1.4_59">#N/A</definedName>
    <definedName name="TOTALITEM4.1.4_60">#N/A</definedName>
    <definedName name="TOTALITEM4.1.4_61">'[189]A.P.U'!#REF!</definedName>
    <definedName name="TOTALITEM4.1.4_62">'[189]A.P.U'!#REF!</definedName>
    <definedName name="TOTALITEM4.1.4_63">'[189]A.P.U'!#REF!</definedName>
    <definedName name="TOTALITEM4.1.4_64">'[189]A.P.U'!#REF!</definedName>
    <definedName name="TOTALITEM4.1.4_65">'[189]A.P.U'!#REF!</definedName>
    <definedName name="TOTALITEM4.1.4_66">'[189]A.P.U'!#REF!</definedName>
    <definedName name="TOTALITEM4.1.4_67">'[189]A.P.U'!#REF!</definedName>
    <definedName name="TOTALITEM4.1.4_68">'[189]A.P.U'!#REF!</definedName>
    <definedName name="TOTALITEM4.1.4_69">'[189]A.P.U'!#REF!</definedName>
    <definedName name="TOTALITEM4.1.4_70">'[189]A.P.U'!#REF!</definedName>
    <definedName name="TOTALITEM4.1.4_71">'[189]A.P.U'!#REF!</definedName>
    <definedName name="TOTALITEM4.1.4_72">'[189]A.P.U'!#REF!</definedName>
    <definedName name="TOTALITEM4.1.4_73">'[189]A.P.U'!#REF!</definedName>
    <definedName name="TOTALITEM4.1.4_74">'[189]A.P.U'!#REF!</definedName>
    <definedName name="TOTALITEM4.1.4_75">'[189]A.P.U'!#REF!</definedName>
    <definedName name="TOTALITEM4.1.4_76">'[189]A.P.U'!#REF!</definedName>
    <definedName name="TOTALITEM4.1.4_78">'[189]A.P.U'!#REF!</definedName>
    <definedName name="TOTALITEM4.1.4_79">'[189]A.P.U'!#REF!</definedName>
    <definedName name="TOTALITEM4.1.4_9">'[189]A.P.U'!#REF!</definedName>
    <definedName name="TOTALITEM4.2">#N/A</definedName>
    <definedName name="TOTALITEM4.2_1">#N/A</definedName>
    <definedName name="TOTALITEM4.2_10">'[189]A.P.U'!#REF!</definedName>
    <definedName name="TOTALITEM4.2_11">'[189]A.P.U'!#REF!</definedName>
    <definedName name="TOTALITEM4.2_12">'[189]A.P.U'!#REF!</definedName>
    <definedName name="TOTALITEM4.2_13">'[189]A.P.U'!#REF!</definedName>
    <definedName name="TOTALITEM4.2_14">'[189]A.P.U'!#REF!</definedName>
    <definedName name="TOTALITEM4.2_15">'[189]A.P.U'!#REF!</definedName>
    <definedName name="TOTALITEM4.2_16">'[189]A.P.U'!#REF!</definedName>
    <definedName name="TOTALITEM4.2_17">'[189]A.P.U'!#REF!</definedName>
    <definedName name="TOTALITEM4.2_18">'[189]A.P.U'!#REF!</definedName>
    <definedName name="TOTALITEM4.2_19">'[189]A.P.U'!#REF!</definedName>
    <definedName name="TOTALITEM4.2_2">#N/A</definedName>
    <definedName name="TOTALITEM4.2_20">'[189]A.P.U'!#REF!</definedName>
    <definedName name="TOTALITEM4.2_21">'[189]A.P.U'!#REF!</definedName>
    <definedName name="TOTALITEM4.2_22">'[189]A.P.U'!#REF!</definedName>
    <definedName name="TOTALITEM4.2_23">'[189]A.P.U'!#REF!</definedName>
    <definedName name="TOTALITEM4.2_24">'[189]A.P.U'!#REF!</definedName>
    <definedName name="TOTALITEM4.2_25">'[189]A.P.U'!#REF!</definedName>
    <definedName name="TOTALITEM4.2_26">'[189]A.P.U'!#REF!</definedName>
    <definedName name="TOTALITEM4.2_27">'[189]A.P.U'!#REF!</definedName>
    <definedName name="TOTALITEM4.2_28">'[189]A.P.U'!#REF!</definedName>
    <definedName name="TOTALITEM4.2_29">'[189]A.P.U'!#REF!</definedName>
    <definedName name="TOTALITEM4.2_3">'[190]A.P.U'!#REF!</definedName>
    <definedName name="TOTALITEM4.2_30">'[189]A.P.U'!#REF!</definedName>
    <definedName name="TOTALITEM4.2_31">'[189]A.P.U'!#REF!</definedName>
    <definedName name="TOTALITEM4.2_32">'[189]A.P.U'!#REF!</definedName>
    <definedName name="TOTALITEM4.2_33">'[189]A.P.U'!#REF!</definedName>
    <definedName name="TOTALITEM4.2_34">'[189]A.P.U'!#REF!</definedName>
    <definedName name="TOTALITEM4.2_35">'[189]A.P.U'!#REF!</definedName>
    <definedName name="TOTALITEM4.2_36">'[189]A.P.U'!#REF!</definedName>
    <definedName name="TOTALITEM4.2_37">'[189]A.P.U'!#REF!</definedName>
    <definedName name="TOTALITEM4.2_38">'[189]A.P.U'!#REF!</definedName>
    <definedName name="TOTALITEM4.2_39">'[189]A.P.U'!#REF!</definedName>
    <definedName name="TOTALITEM4.2_4">#N/A</definedName>
    <definedName name="TOTALITEM4.2_40">'[189]A.P.U'!#REF!</definedName>
    <definedName name="TOTALITEM4.2_41">'[189]A.P.U'!#REF!</definedName>
    <definedName name="TOTALITEM4.2_42">'[189]A.P.U'!#REF!</definedName>
    <definedName name="TOTALITEM4.2_43">'[189]A.P.U'!#REF!</definedName>
    <definedName name="TOTALITEM4.2_44">'[189]A.P.U'!#REF!</definedName>
    <definedName name="TOTALITEM4.2_45">'[189]A.P.U'!#REF!</definedName>
    <definedName name="TOTALITEM4.2_46">'[189]A.P.U'!#REF!</definedName>
    <definedName name="TOTALITEM4.2_47">'[189]A.P.U'!#REF!</definedName>
    <definedName name="TOTALITEM4.2_48">'[189]A.P.U'!#REF!</definedName>
    <definedName name="TOTALITEM4.2_49">'[189]A.P.U'!#REF!</definedName>
    <definedName name="TOTALITEM4.2_5">'[189]A.P.U'!#REF!</definedName>
    <definedName name="TOTALITEM4.2_50">'[189]A.P.U'!#REF!</definedName>
    <definedName name="TOTALITEM4.2_51">'[189]A.P.U'!#REF!</definedName>
    <definedName name="TOTALITEM4.2_52">'[189]A.P.U'!#REF!</definedName>
    <definedName name="TOTALITEM4.2_53">'[189]A.P.U'!#REF!</definedName>
    <definedName name="TOTALITEM4.2_54">'[189]A.P.U'!#REF!</definedName>
    <definedName name="TOTALITEM4.2_55">'[189]A.P.U'!#REF!</definedName>
    <definedName name="TOTALITEM4.2_56">'[189]A.P.U'!#REF!</definedName>
    <definedName name="TOTALITEM4.2_57">'[189]A.P.U'!#REF!</definedName>
    <definedName name="TOTALITEM4.2_58">'[189]A.P.U'!#REF!</definedName>
    <definedName name="TOTALITEM4.2_59">#N/A</definedName>
    <definedName name="TOTALITEM4.2_60">#N/A</definedName>
    <definedName name="TOTALITEM4.2_61">'[189]A.P.U'!#REF!</definedName>
    <definedName name="TOTALITEM4.2_62">'[189]A.P.U'!#REF!</definedName>
    <definedName name="TOTALITEM4.2_63">'[189]A.P.U'!#REF!</definedName>
    <definedName name="TOTALITEM4.2_64">'[189]A.P.U'!#REF!</definedName>
    <definedName name="TOTALITEM4.2_65">'[189]A.P.U'!#REF!</definedName>
    <definedName name="TOTALITEM4.2_66">'[189]A.P.U'!#REF!</definedName>
    <definedName name="TOTALITEM4.2_67">'[189]A.P.U'!#REF!</definedName>
    <definedName name="TOTALITEM4.2_68">'[189]A.P.U'!#REF!</definedName>
    <definedName name="TOTALITEM4.2_69">'[189]A.P.U'!#REF!</definedName>
    <definedName name="TOTALITEM4.2_70">'[189]A.P.U'!#REF!</definedName>
    <definedName name="TOTALITEM4.2_71">'[189]A.P.U'!#REF!</definedName>
    <definedName name="TOTALITEM4.2_72">'[189]A.P.U'!#REF!</definedName>
    <definedName name="TOTALITEM4.2_73">'[189]A.P.U'!#REF!</definedName>
    <definedName name="TOTALITEM4.2_74">'[189]A.P.U'!#REF!</definedName>
    <definedName name="TOTALITEM4.2_75">'[189]A.P.U'!#REF!</definedName>
    <definedName name="TOTALITEM4.2_76">'[189]A.P.U'!#REF!</definedName>
    <definedName name="TOTALITEM4.2_78">'[189]A.P.U'!#REF!</definedName>
    <definedName name="TOTALITEM4.2_79">'[189]A.P.U'!#REF!</definedName>
    <definedName name="TOTALITEM4.2_9">'[189]A.P.U'!#REF!</definedName>
    <definedName name="TOTALITEM4.3">#N/A</definedName>
    <definedName name="TOTALITEM4.3_1">#N/A</definedName>
    <definedName name="TOTALITEM4.3_10">'[189]A.P.U'!#REF!</definedName>
    <definedName name="TOTALITEM4.3_11">'[189]A.P.U'!#REF!</definedName>
    <definedName name="TOTALITEM4.3_12">'[189]A.P.U'!#REF!</definedName>
    <definedName name="TOTALITEM4.3_13">'[189]A.P.U'!#REF!</definedName>
    <definedName name="TOTALITEM4.3_14">'[189]A.P.U'!#REF!</definedName>
    <definedName name="TOTALITEM4.3_15">'[189]A.P.U'!#REF!</definedName>
    <definedName name="TOTALITEM4.3_16">'[189]A.P.U'!#REF!</definedName>
    <definedName name="TOTALITEM4.3_17">'[189]A.P.U'!#REF!</definedName>
    <definedName name="TOTALITEM4.3_18">'[189]A.P.U'!#REF!</definedName>
    <definedName name="TOTALITEM4.3_19">'[189]A.P.U'!#REF!</definedName>
    <definedName name="TOTALITEM4.3_2">#N/A</definedName>
    <definedName name="TOTALITEM4.3_20">'[189]A.P.U'!#REF!</definedName>
    <definedName name="TOTALITEM4.3_21">'[189]A.P.U'!#REF!</definedName>
    <definedName name="TOTALITEM4.3_22">'[189]A.P.U'!#REF!</definedName>
    <definedName name="TOTALITEM4.3_23">'[189]A.P.U'!#REF!</definedName>
    <definedName name="TOTALITEM4.3_24">'[189]A.P.U'!#REF!</definedName>
    <definedName name="TOTALITEM4.3_25">'[189]A.P.U'!#REF!</definedName>
    <definedName name="TOTALITEM4.3_26">'[189]A.P.U'!#REF!</definedName>
    <definedName name="TOTALITEM4.3_27">'[189]A.P.U'!#REF!</definedName>
    <definedName name="TOTALITEM4.3_28">'[189]A.P.U'!#REF!</definedName>
    <definedName name="TOTALITEM4.3_29">'[189]A.P.U'!#REF!</definedName>
    <definedName name="TOTALITEM4.3_3">'[190]A.P.U'!#REF!</definedName>
    <definedName name="TOTALITEM4.3_30">'[189]A.P.U'!#REF!</definedName>
    <definedName name="TOTALITEM4.3_31">'[189]A.P.U'!#REF!</definedName>
    <definedName name="TOTALITEM4.3_32">'[189]A.P.U'!#REF!</definedName>
    <definedName name="TOTALITEM4.3_33">'[189]A.P.U'!#REF!</definedName>
    <definedName name="TOTALITEM4.3_34">'[189]A.P.U'!#REF!</definedName>
    <definedName name="TOTALITEM4.3_35">'[189]A.P.U'!#REF!</definedName>
    <definedName name="TOTALITEM4.3_36">'[189]A.P.U'!#REF!</definedName>
    <definedName name="TOTALITEM4.3_37">'[189]A.P.U'!#REF!</definedName>
    <definedName name="TOTALITEM4.3_38">'[189]A.P.U'!#REF!</definedName>
    <definedName name="TOTALITEM4.3_39">'[189]A.P.U'!#REF!</definedName>
    <definedName name="TOTALITEM4.3_4">#N/A</definedName>
    <definedName name="TOTALITEM4.3_40">'[189]A.P.U'!#REF!</definedName>
    <definedName name="TOTALITEM4.3_41">'[189]A.P.U'!#REF!</definedName>
    <definedName name="TOTALITEM4.3_42">'[189]A.P.U'!#REF!</definedName>
    <definedName name="TOTALITEM4.3_43">'[189]A.P.U'!#REF!</definedName>
    <definedName name="TOTALITEM4.3_44">'[189]A.P.U'!#REF!</definedName>
    <definedName name="TOTALITEM4.3_45">'[189]A.P.U'!#REF!</definedName>
    <definedName name="TOTALITEM4.3_46">'[189]A.P.U'!#REF!</definedName>
    <definedName name="TOTALITEM4.3_47">'[189]A.P.U'!#REF!</definedName>
    <definedName name="TOTALITEM4.3_48">'[189]A.P.U'!#REF!</definedName>
    <definedName name="TOTALITEM4.3_49">'[189]A.P.U'!#REF!</definedName>
    <definedName name="TOTALITEM4.3_5">'[189]A.P.U'!#REF!</definedName>
    <definedName name="TOTALITEM4.3_50">'[189]A.P.U'!#REF!</definedName>
    <definedName name="TOTALITEM4.3_51">'[189]A.P.U'!#REF!</definedName>
    <definedName name="TOTALITEM4.3_52">'[189]A.P.U'!#REF!</definedName>
    <definedName name="TOTALITEM4.3_53">'[189]A.P.U'!#REF!</definedName>
    <definedName name="TOTALITEM4.3_54">'[189]A.P.U'!#REF!</definedName>
    <definedName name="TOTALITEM4.3_55">'[189]A.P.U'!#REF!</definedName>
    <definedName name="TOTALITEM4.3_56">'[189]A.P.U'!#REF!</definedName>
    <definedName name="TOTALITEM4.3_57">'[189]A.P.U'!#REF!</definedName>
    <definedName name="TOTALITEM4.3_58">'[189]A.P.U'!#REF!</definedName>
    <definedName name="TOTALITEM4.3_59">#N/A</definedName>
    <definedName name="TOTALITEM4.3_60">#N/A</definedName>
    <definedName name="TOTALITEM4.3_61">'[189]A.P.U'!#REF!</definedName>
    <definedName name="TOTALITEM4.3_62">'[189]A.P.U'!#REF!</definedName>
    <definedName name="TOTALITEM4.3_63">'[189]A.P.U'!#REF!</definedName>
    <definedName name="TOTALITEM4.3_64">'[189]A.P.U'!#REF!</definedName>
    <definedName name="TOTALITEM4.3_65">'[189]A.P.U'!#REF!</definedName>
    <definedName name="TOTALITEM4.3_66">'[189]A.P.U'!#REF!</definedName>
    <definedName name="TOTALITEM4.3_67">'[189]A.P.U'!#REF!</definedName>
    <definedName name="TOTALITEM4.3_68">'[189]A.P.U'!#REF!</definedName>
    <definedName name="TOTALITEM4.3_69">'[189]A.P.U'!#REF!</definedName>
    <definedName name="TOTALITEM4.3_70">'[189]A.P.U'!#REF!</definedName>
    <definedName name="TOTALITEM4.3_71">'[189]A.P.U'!#REF!</definedName>
    <definedName name="TOTALITEM4.3_72">'[189]A.P.U'!#REF!</definedName>
    <definedName name="TOTALITEM4.3_73">'[189]A.P.U'!#REF!</definedName>
    <definedName name="TOTALITEM4.3_74">'[189]A.P.U'!#REF!</definedName>
    <definedName name="TOTALITEM4.3_75">'[189]A.P.U'!#REF!</definedName>
    <definedName name="TOTALITEM4.3_76">'[189]A.P.U'!#REF!</definedName>
    <definedName name="TOTALITEM4.3_78">'[189]A.P.U'!#REF!</definedName>
    <definedName name="TOTALITEM4.3_79">'[189]A.P.U'!#REF!</definedName>
    <definedName name="TOTALITEM4.3_9">'[189]A.P.U'!#REF!</definedName>
    <definedName name="TOTALITEM4.4">#N/A</definedName>
    <definedName name="TOTALITEM4.4_1">#N/A</definedName>
    <definedName name="TOTALITEM4.4_10">'[189]A.P.U'!#REF!</definedName>
    <definedName name="TOTALITEM4.4_11">'[189]A.P.U'!#REF!</definedName>
    <definedName name="TOTALITEM4.4_12">'[189]A.P.U'!#REF!</definedName>
    <definedName name="TOTALITEM4.4_13">'[189]A.P.U'!#REF!</definedName>
    <definedName name="TOTALITEM4.4_14">'[189]A.P.U'!#REF!</definedName>
    <definedName name="TOTALITEM4.4_15">'[189]A.P.U'!#REF!</definedName>
    <definedName name="TOTALITEM4.4_16">'[189]A.P.U'!#REF!</definedName>
    <definedName name="TOTALITEM4.4_17">'[189]A.P.U'!#REF!</definedName>
    <definedName name="TOTALITEM4.4_18">'[189]A.P.U'!#REF!</definedName>
    <definedName name="TOTALITEM4.4_19">'[189]A.P.U'!#REF!</definedName>
    <definedName name="TOTALITEM4.4_2">#N/A</definedName>
    <definedName name="TOTALITEM4.4_20">'[189]A.P.U'!#REF!</definedName>
    <definedName name="TOTALITEM4.4_21">'[189]A.P.U'!#REF!</definedName>
    <definedName name="TOTALITEM4.4_22">'[189]A.P.U'!#REF!</definedName>
    <definedName name="TOTALITEM4.4_23">'[189]A.P.U'!#REF!</definedName>
    <definedName name="TOTALITEM4.4_24">'[189]A.P.U'!#REF!</definedName>
    <definedName name="TOTALITEM4.4_25">'[189]A.P.U'!#REF!</definedName>
    <definedName name="TOTALITEM4.4_26">'[189]A.P.U'!#REF!</definedName>
    <definedName name="TOTALITEM4.4_27">'[189]A.P.U'!#REF!</definedName>
    <definedName name="TOTALITEM4.4_28">'[189]A.P.U'!#REF!</definedName>
    <definedName name="TOTALITEM4.4_29">'[189]A.P.U'!#REF!</definedName>
    <definedName name="TOTALITEM4.4_3">'[190]A.P.U'!#REF!</definedName>
    <definedName name="TOTALITEM4.4_30">'[189]A.P.U'!#REF!</definedName>
    <definedName name="TOTALITEM4.4_31">'[189]A.P.U'!#REF!</definedName>
    <definedName name="TOTALITEM4.4_32">'[189]A.P.U'!#REF!</definedName>
    <definedName name="TOTALITEM4.4_33">'[189]A.P.U'!#REF!</definedName>
    <definedName name="TOTALITEM4.4_34">'[189]A.P.U'!#REF!</definedName>
    <definedName name="TOTALITEM4.4_35">'[189]A.P.U'!#REF!</definedName>
    <definedName name="TOTALITEM4.4_36">'[189]A.P.U'!#REF!</definedName>
    <definedName name="TOTALITEM4.4_37">'[189]A.P.U'!#REF!</definedName>
    <definedName name="TOTALITEM4.4_38">'[189]A.P.U'!#REF!</definedName>
    <definedName name="TOTALITEM4.4_39">'[189]A.P.U'!#REF!</definedName>
    <definedName name="TOTALITEM4.4_4">#N/A</definedName>
    <definedName name="TOTALITEM4.4_40">'[189]A.P.U'!#REF!</definedName>
    <definedName name="TOTALITEM4.4_41">'[189]A.P.U'!#REF!</definedName>
    <definedName name="TOTALITEM4.4_42">'[189]A.P.U'!#REF!</definedName>
    <definedName name="TOTALITEM4.4_43">'[189]A.P.U'!#REF!</definedName>
    <definedName name="TOTALITEM4.4_44">'[189]A.P.U'!#REF!</definedName>
    <definedName name="TOTALITEM4.4_45">'[189]A.P.U'!#REF!</definedName>
    <definedName name="TOTALITEM4.4_46">'[189]A.P.U'!#REF!</definedName>
    <definedName name="TOTALITEM4.4_47">'[189]A.P.U'!#REF!</definedName>
    <definedName name="TOTALITEM4.4_48">'[189]A.P.U'!#REF!</definedName>
    <definedName name="TOTALITEM4.4_49">'[189]A.P.U'!#REF!</definedName>
    <definedName name="TOTALITEM4.4_5">'[189]A.P.U'!#REF!</definedName>
    <definedName name="TOTALITEM4.4_50">'[189]A.P.U'!#REF!</definedName>
    <definedName name="TOTALITEM4.4_51">'[189]A.P.U'!#REF!</definedName>
    <definedName name="TOTALITEM4.4_52">'[189]A.P.U'!#REF!</definedName>
    <definedName name="TOTALITEM4.4_53">'[189]A.P.U'!#REF!</definedName>
    <definedName name="TOTALITEM4.4_54">'[189]A.P.U'!#REF!</definedName>
    <definedName name="TOTALITEM4.4_55">'[189]A.P.U'!#REF!</definedName>
    <definedName name="TOTALITEM4.4_56">'[189]A.P.U'!#REF!</definedName>
    <definedName name="TOTALITEM4.4_57">'[189]A.P.U'!#REF!</definedName>
    <definedName name="TOTALITEM4.4_58">'[189]A.P.U'!#REF!</definedName>
    <definedName name="TOTALITEM4.4_59">#N/A</definedName>
    <definedName name="TOTALITEM4.4_60">#N/A</definedName>
    <definedName name="TOTALITEM4.4_61">'[189]A.P.U'!#REF!</definedName>
    <definedName name="TOTALITEM4.4_62">'[189]A.P.U'!#REF!</definedName>
    <definedName name="TOTALITEM4.4_63">'[189]A.P.U'!#REF!</definedName>
    <definedName name="TOTALITEM4.4_64">'[189]A.P.U'!#REF!</definedName>
    <definedName name="TOTALITEM4.4_65">'[189]A.P.U'!#REF!</definedName>
    <definedName name="TOTALITEM4.4_66">'[189]A.P.U'!#REF!</definedName>
    <definedName name="TOTALITEM4.4_67">'[189]A.P.U'!#REF!</definedName>
    <definedName name="TOTALITEM4.4_68">'[189]A.P.U'!#REF!</definedName>
    <definedName name="TOTALITEM4.4_69">'[189]A.P.U'!#REF!</definedName>
    <definedName name="TOTALITEM4.4_70">'[189]A.P.U'!#REF!</definedName>
    <definedName name="TOTALITEM4.4_71">'[189]A.P.U'!#REF!</definedName>
    <definedName name="TOTALITEM4.4_72">'[189]A.P.U'!#REF!</definedName>
    <definedName name="TOTALITEM4.4_73">'[189]A.P.U'!#REF!</definedName>
    <definedName name="TOTALITEM4.4_74">'[189]A.P.U'!#REF!</definedName>
    <definedName name="TOTALITEM4.4_75">'[189]A.P.U'!#REF!</definedName>
    <definedName name="TOTALITEM4.4_76">'[189]A.P.U'!#REF!</definedName>
    <definedName name="TOTALITEM4.4_78">'[189]A.P.U'!#REF!</definedName>
    <definedName name="TOTALITEM4.4_79">'[189]A.P.U'!#REF!</definedName>
    <definedName name="TOTALITEM4.4_9">'[189]A.P.U'!#REF!</definedName>
    <definedName name="TOTALITEM4.5">#N/A</definedName>
    <definedName name="TOTALITEM4.5_1">#N/A</definedName>
    <definedName name="TOTALITEM4.5_10">'[189]A.P.U'!#REF!</definedName>
    <definedName name="TOTALITEM4.5_11">'[189]A.P.U'!#REF!</definedName>
    <definedName name="TOTALITEM4.5_12">'[189]A.P.U'!#REF!</definedName>
    <definedName name="TOTALITEM4.5_13">'[189]A.P.U'!#REF!</definedName>
    <definedName name="TOTALITEM4.5_14">'[189]A.P.U'!#REF!</definedName>
    <definedName name="TOTALITEM4.5_15">'[189]A.P.U'!#REF!</definedName>
    <definedName name="TOTALITEM4.5_16">'[189]A.P.U'!#REF!</definedName>
    <definedName name="TOTALITEM4.5_17">'[189]A.P.U'!#REF!</definedName>
    <definedName name="TOTALITEM4.5_18">'[189]A.P.U'!#REF!</definedName>
    <definedName name="TOTALITEM4.5_19">'[189]A.P.U'!#REF!</definedName>
    <definedName name="TOTALITEM4.5_2">#N/A</definedName>
    <definedName name="TOTALITEM4.5_20">'[189]A.P.U'!#REF!</definedName>
    <definedName name="TOTALITEM4.5_21">'[189]A.P.U'!#REF!</definedName>
    <definedName name="TOTALITEM4.5_22">'[189]A.P.U'!#REF!</definedName>
    <definedName name="TOTALITEM4.5_23">'[189]A.P.U'!#REF!</definedName>
    <definedName name="TOTALITEM4.5_24">'[189]A.P.U'!#REF!</definedName>
    <definedName name="TOTALITEM4.5_25">'[189]A.P.U'!#REF!</definedName>
    <definedName name="TOTALITEM4.5_26">'[189]A.P.U'!#REF!</definedName>
    <definedName name="TOTALITEM4.5_27">'[189]A.P.U'!#REF!</definedName>
    <definedName name="TOTALITEM4.5_28">'[189]A.P.U'!#REF!</definedName>
    <definedName name="TOTALITEM4.5_29">'[189]A.P.U'!#REF!</definedName>
    <definedName name="TOTALITEM4.5_3">'[190]A.P.U'!#REF!</definedName>
    <definedName name="TOTALITEM4.5_30">'[189]A.P.U'!#REF!</definedName>
    <definedName name="TOTALITEM4.5_31">'[189]A.P.U'!#REF!</definedName>
    <definedName name="TOTALITEM4.5_32">'[189]A.P.U'!#REF!</definedName>
    <definedName name="TOTALITEM4.5_33">'[189]A.P.U'!#REF!</definedName>
    <definedName name="TOTALITEM4.5_34">'[189]A.P.U'!#REF!</definedName>
    <definedName name="TOTALITEM4.5_35">'[189]A.P.U'!#REF!</definedName>
    <definedName name="TOTALITEM4.5_36">'[189]A.P.U'!#REF!</definedName>
    <definedName name="TOTALITEM4.5_37">'[189]A.P.U'!#REF!</definedName>
    <definedName name="TOTALITEM4.5_38">'[189]A.P.U'!#REF!</definedName>
    <definedName name="TOTALITEM4.5_39">'[189]A.P.U'!#REF!</definedName>
    <definedName name="TOTALITEM4.5_4">#N/A</definedName>
    <definedName name="TOTALITEM4.5_40">'[189]A.P.U'!#REF!</definedName>
    <definedName name="TOTALITEM4.5_41">'[189]A.P.U'!#REF!</definedName>
    <definedName name="TOTALITEM4.5_42">'[189]A.P.U'!#REF!</definedName>
    <definedName name="TOTALITEM4.5_43">'[189]A.P.U'!#REF!</definedName>
    <definedName name="TOTALITEM4.5_44">'[189]A.P.U'!#REF!</definedName>
    <definedName name="TOTALITEM4.5_45">'[189]A.P.U'!#REF!</definedName>
    <definedName name="TOTALITEM4.5_46">'[189]A.P.U'!#REF!</definedName>
    <definedName name="TOTALITEM4.5_47">'[189]A.P.U'!#REF!</definedName>
    <definedName name="TOTALITEM4.5_48">'[189]A.P.U'!#REF!</definedName>
    <definedName name="TOTALITEM4.5_49">'[189]A.P.U'!#REF!</definedName>
    <definedName name="TOTALITEM4.5_5">'[189]A.P.U'!#REF!</definedName>
    <definedName name="TOTALITEM4.5_50">'[189]A.P.U'!#REF!</definedName>
    <definedName name="TOTALITEM4.5_51">'[189]A.P.U'!#REF!</definedName>
    <definedName name="TOTALITEM4.5_52">'[189]A.P.U'!#REF!</definedName>
    <definedName name="TOTALITEM4.5_53">'[189]A.P.U'!#REF!</definedName>
    <definedName name="TOTALITEM4.5_54">'[189]A.P.U'!#REF!</definedName>
    <definedName name="TOTALITEM4.5_55">'[189]A.P.U'!#REF!</definedName>
    <definedName name="TOTALITEM4.5_56">'[189]A.P.U'!#REF!</definedName>
    <definedName name="TOTALITEM4.5_57">'[189]A.P.U'!#REF!</definedName>
    <definedName name="TOTALITEM4.5_58">'[189]A.P.U'!#REF!</definedName>
    <definedName name="TOTALITEM4.5_59">#N/A</definedName>
    <definedName name="TOTALITEM4.5_60">#N/A</definedName>
    <definedName name="TOTALITEM4.5_61">'[189]A.P.U'!#REF!</definedName>
    <definedName name="TOTALITEM4.5_62">'[189]A.P.U'!#REF!</definedName>
    <definedName name="TOTALITEM4.5_63">'[189]A.P.U'!#REF!</definedName>
    <definedName name="TOTALITEM4.5_64">'[189]A.P.U'!#REF!</definedName>
    <definedName name="TOTALITEM4.5_65">'[189]A.P.U'!#REF!</definedName>
    <definedName name="TOTALITEM4.5_66">'[189]A.P.U'!#REF!</definedName>
    <definedName name="TOTALITEM4.5_67">'[189]A.P.U'!#REF!</definedName>
    <definedName name="TOTALITEM4.5_68">'[189]A.P.U'!#REF!</definedName>
    <definedName name="TOTALITEM4.5_69">'[189]A.P.U'!#REF!</definedName>
    <definedName name="TOTALITEM4.5_70">'[189]A.P.U'!#REF!</definedName>
    <definedName name="TOTALITEM4.5_71">'[189]A.P.U'!#REF!</definedName>
    <definedName name="TOTALITEM4.5_72">'[189]A.P.U'!#REF!</definedName>
    <definedName name="TOTALITEM4.5_73">'[189]A.P.U'!#REF!</definedName>
    <definedName name="TOTALITEM4.5_74">'[189]A.P.U'!#REF!</definedName>
    <definedName name="TOTALITEM4.5_75">'[189]A.P.U'!#REF!</definedName>
    <definedName name="TOTALITEM4.5_76">'[189]A.P.U'!#REF!</definedName>
    <definedName name="TOTALITEM4.5_78">'[189]A.P.U'!#REF!</definedName>
    <definedName name="TOTALITEM4.5_79">'[189]A.P.U'!#REF!</definedName>
    <definedName name="TOTALITEM4.5_9">'[189]A.P.U'!#REF!</definedName>
    <definedName name="TOTALITEM4.6">#N/A</definedName>
    <definedName name="TOTALITEM4.6_1">#N/A</definedName>
    <definedName name="TOTALITEM4.6_10">'[189]A.P.U'!#REF!</definedName>
    <definedName name="TOTALITEM4.6_11">'[189]A.P.U'!#REF!</definedName>
    <definedName name="TOTALITEM4.6_12">'[189]A.P.U'!#REF!</definedName>
    <definedName name="TOTALITEM4.6_13">'[189]A.P.U'!#REF!</definedName>
    <definedName name="TOTALITEM4.6_14">'[189]A.P.U'!#REF!</definedName>
    <definedName name="TOTALITEM4.6_15">'[189]A.P.U'!#REF!</definedName>
    <definedName name="TOTALITEM4.6_16">'[189]A.P.U'!#REF!</definedName>
    <definedName name="TOTALITEM4.6_17">'[189]A.P.U'!#REF!</definedName>
    <definedName name="TOTALITEM4.6_18">'[189]A.P.U'!#REF!</definedName>
    <definedName name="TOTALITEM4.6_19">'[189]A.P.U'!#REF!</definedName>
    <definedName name="TOTALITEM4.6_2">#N/A</definedName>
    <definedName name="TOTALITEM4.6_20">'[189]A.P.U'!#REF!</definedName>
    <definedName name="TOTALITEM4.6_21">'[189]A.P.U'!#REF!</definedName>
    <definedName name="TOTALITEM4.6_22">'[189]A.P.U'!#REF!</definedName>
    <definedName name="TOTALITEM4.6_23">'[189]A.P.U'!#REF!</definedName>
    <definedName name="TOTALITEM4.6_24">'[189]A.P.U'!#REF!</definedName>
    <definedName name="TOTALITEM4.6_25">'[189]A.P.U'!#REF!</definedName>
    <definedName name="TOTALITEM4.6_26">'[189]A.P.U'!#REF!</definedName>
    <definedName name="TOTALITEM4.6_27">'[189]A.P.U'!#REF!</definedName>
    <definedName name="TOTALITEM4.6_28">'[189]A.P.U'!#REF!</definedName>
    <definedName name="TOTALITEM4.6_29">'[189]A.P.U'!#REF!</definedName>
    <definedName name="TOTALITEM4.6_3">'[190]A.P.U'!#REF!</definedName>
    <definedName name="TOTALITEM4.6_30">'[189]A.P.U'!#REF!</definedName>
    <definedName name="TOTALITEM4.6_31">'[189]A.P.U'!#REF!</definedName>
    <definedName name="TOTALITEM4.6_32">'[189]A.P.U'!#REF!</definedName>
    <definedName name="TOTALITEM4.6_33">'[189]A.P.U'!#REF!</definedName>
    <definedName name="TOTALITEM4.6_34">'[189]A.P.U'!#REF!</definedName>
    <definedName name="TOTALITEM4.6_35">'[189]A.P.U'!#REF!</definedName>
    <definedName name="TOTALITEM4.6_36">'[189]A.P.U'!#REF!</definedName>
    <definedName name="TOTALITEM4.6_37">'[189]A.P.U'!#REF!</definedName>
    <definedName name="TOTALITEM4.6_38">'[189]A.P.U'!#REF!</definedName>
    <definedName name="TOTALITEM4.6_39">'[189]A.P.U'!#REF!</definedName>
    <definedName name="TOTALITEM4.6_4">#N/A</definedName>
    <definedName name="TOTALITEM4.6_40">'[189]A.P.U'!#REF!</definedName>
    <definedName name="TOTALITEM4.6_41">'[189]A.P.U'!#REF!</definedName>
    <definedName name="TOTALITEM4.6_42">'[189]A.P.U'!#REF!</definedName>
    <definedName name="TOTALITEM4.6_43">'[189]A.P.U'!#REF!</definedName>
    <definedName name="TOTALITEM4.6_44">'[189]A.P.U'!#REF!</definedName>
    <definedName name="TOTALITEM4.6_45">'[189]A.P.U'!#REF!</definedName>
    <definedName name="TOTALITEM4.6_46">'[189]A.P.U'!#REF!</definedName>
    <definedName name="TOTALITEM4.6_47">'[189]A.P.U'!#REF!</definedName>
    <definedName name="TOTALITEM4.6_48">'[189]A.P.U'!#REF!</definedName>
    <definedName name="TOTALITEM4.6_49">'[189]A.P.U'!#REF!</definedName>
    <definedName name="TOTALITEM4.6_5">'[189]A.P.U'!#REF!</definedName>
    <definedName name="TOTALITEM4.6_50">'[189]A.P.U'!#REF!</definedName>
    <definedName name="TOTALITEM4.6_51">'[189]A.P.U'!#REF!</definedName>
    <definedName name="TOTALITEM4.6_52">'[189]A.P.U'!#REF!</definedName>
    <definedName name="TOTALITEM4.6_53">'[189]A.P.U'!#REF!</definedName>
    <definedName name="TOTALITEM4.6_54">'[189]A.P.U'!#REF!</definedName>
    <definedName name="TOTALITEM4.6_55">'[189]A.P.U'!#REF!</definedName>
    <definedName name="TOTALITEM4.6_56">'[189]A.P.U'!#REF!</definedName>
    <definedName name="TOTALITEM4.6_57">'[189]A.P.U'!#REF!</definedName>
    <definedName name="TOTALITEM4.6_58">'[189]A.P.U'!#REF!</definedName>
    <definedName name="TOTALITEM4.6_59">#N/A</definedName>
    <definedName name="TOTALITEM4.6_60">#N/A</definedName>
    <definedName name="TOTALITEM4.6_61">'[189]A.P.U'!#REF!</definedName>
    <definedName name="TOTALITEM4.6_62">'[189]A.P.U'!#REF!</definedName>
    <definedName name="TOTALITEM4.6_63">'[189]A.P.U'!#REF!</definedName>
    <definedName name="TOTALITEM4.6_64">'[189]A.P.U'!#REF!</definedName>
    <definedName name="TOTALITEM4.6_65">'[189]A.P.U'!#REF!</definedName>
    <definedName name="TOTALITEM4.6_66">'[189]A.P.U'!#REF!</definedName>
    <definedName name="TOTALITEM4.6_67">'[189]A.P.U'!#REF!</definedName>
    <definedName name="TOTALITEM4.6_68">'[189]A.P.U'!#REF!</definedName>
    <definedName name="TOTALITEM4.6_69">'[189]A.P.U'!#REF!</definedName>
    <definedName name="TOTALITEM4.6_70">'[189]A.P.U'!#REF!</definedName>
    <definedName name="TOTALITEM4.6_71">'[189]A.P.U'!#REF!</definedName>
    <definedName name="TOTALITEM4.6_72">'[189]A.P.U'!#REF!</definedName>
    <definedName name="TOTALITEM4.6_73">'[189]A.P.U'!#REF!</definedName>
    <definedName name="TOTALITEM4.6_74">'[189]A.P.U'!#REF!</definedName>
    <definedName name="TOTALITEM4.6_75">'[189]A.P.U'!#REF!</definedName>
    <definedName name="TOTALITEM4.6_76">'[189]A.P.U'!#REF!</definedName>
    <definedName name="TOTALITEM4.6_78">'[189]A.P.U'!#REF!</definedName>
    <definedName name="TOTALITEM4.6_79">'[189]A.P.U'!#REF!</definedName>
    <definedName name="TOTALITEM4.6_9">'[189]A.P.U'!#REF!</definedName>
    <definedName name="TOTALITEM5.1">#N/A</definedName>
    <definedName name="TOTALITEM5.1_1">#N/A</definedName>
    <definedName name="TOTALITEM5.1_10">'[189]A.P.U'!#REF!</definedName>
    <definedName name="TOTALITEM5.1_11">'[189]A.P.U'!#REF!</definedName>
    <definedName name="TOTALITEM5.1_12">'[189]A.P.U'!#REF!</definedName>
    <definedName name="TOTALITEM5.1_13">'[189]A.P.U'!#REF!</definedName>
    <definedName name="TOTALITEM5.1_14">'[189]A.P.U'!#REF!</definedName>
    <definedName name="TOTALITEM5.1_15">'[189]A.P.U'!#REF!</definedName>
    <definedName name="TOTALITEM5.1_16">'[189]A.P.U'!#REF!</definedName>
    <definedName name="TOTALITEM5.1_17">'[189]A.P.U'!#REF!</definedName>
    <definedName name="TOTALITEM5.1_18">'[189]A.P.U'!#REF!</definedName>
    <definedName name="TOTALITEM5.1_19">'[189]A.P.U'!#REF!</definedName>
    <definedName name="TOTALITEM5.1_2">#N/A</definedName>
    <definedName name="TOTALITEM5.1_20">'[189]A.P.U'!#REF!</definedName>
    <definedName name="TOTALITEM5.1_21">'[189]A.P.U'!#REF!</definedName>
    <definedName name="TOTALITEM5.1_22">'[189]A.P.U'!#REF!</definedName>
    <definedName name="TOTALITEM5.1_23">'[189]A.P.U'!#REF!</definedName>
    <definedName name="TOTALITEM5.1_24">'[189]A.P.U'!#REF!</definedName>
    <definedName name="TOTALITEM5.1_25">'[189]A.P.U'!#REF!</definedName>
    <definedName name="TOTALITEM5.1_26">'[189]A.P.U'!#REF!</definedName>
    <definedName name="TOTALITEM5.1_27">'[189]A.P.U'!#REF!</definedName>
    <definedName name="TOTALITEM5.1_28">'[189]A.P.U'!#REF!</definedName>
    <definedName name="TOTALITEM5.1_29">'[189]A.P.U'!#REF!</definedName>
    <definedName name="TOTALITEM5.1_3">'[190]A.P.U'!#REF!</definedName>
    <definedName name="TOTALITEM5.1_30">'[189]A.P.U'!#REF!</definedName>
    <definedName name="TOTALITEM5.1_31">'[189]A.P.U'!#REF!</definedName>
    <definedName name="TOTALITEM5.1_32">'[189]A.P.U'!#REF!</definedName>
    <definedName name="TOTALITEM5.1_33">'[189]A.P.U'!#REF!</definedName>
    <definedName name="TOTALITEM5.1_34">'[189]A.P.U'!#REF!</definedName>
    <definedName name="TOTALITEM5.1_35">'[189]A.P.U'!#REF!</definedName>
    <definedName name="TOTALITEM5.1_36">'[189]A.P.U'!#REF!</definedName>
    <definedName name="TOTALITEM5.1_37">'[189]A.P.U'!#REF!</definedName>
    <definedName name="TOTALITEM5.1_38">'[189]A.P.U'!#REF!</definedName>
    <definedName name="TOTALITEM5.1_39">'[189]A.P.U'!#REF!</definedName>
    <definedName name="TOTALITEM5.1_4">#N/A</definedName>
    <definedName name="TOTALITEM5.1_40">'[189]A.P.U'!#REF!</definedName>
    <definedName name="TOTALITEM5.1_41">'[189]A.P.U'!#REF!</definedName>
    <definedName name="TOTALITEM5.1_42">'[189]A.P.U'!#REF!</definedName>
    <definedName name="TOTALITEM5.1_43">'[189]A.P.U'!#REF!</definedName>
    <definedName name="TOTALITEM5.1_44">'[189]A.P.U'!#REF!</definedName>
    <definedName name="TOTALITEM5.1_45">'[189]A.P.U'!#REF!</definedName>
    <definedName name="TOTALITEM5.1_46">'[189]A.P.U'!#REF!</definedName>
    <definedName name="TOTALITEM5.1_47">'[189]A.P.U'!#REF!</definedName>
    <definedName name="TOTALITEM5.1_48">'[189]A.P.U'!#REF!</definedName>
    <definedName name="TOTALITEM5.1_49">'[189]A.P.U'!#REF!</definedName>
    <definedName name="TOTALITEM5.1_5">'[189]A.P.U'!#REF!</definedName>
    <definedName name="TOTALITEM5.1_50">'[189]A.P.U'!#REF!</definedName>
    <definedName name="TOTALITEM5.1_51">'[189]A.P.U'!#REF!</definedName>
    <definedName name="TOTALITEM5.1_52">'[189]A.P.U'!#REF!</definedName>
    <definedName name="TOTALITEM5.1_53">'[189]A.P.U'!#REF!</definedName>
    <definedName name="TOTALITEM5.1_54">'[189]A.P.U'!#REF!</definedName>
    <definedName name="TOTALITEM5.1_55">'[189]A.P.U'!#REF!</definedName>
    <definedName name="TOTALITEM5.1_56">'[189]A.P.U'!#REF!</definedName>
    <definedName name="TOTALITEM5.1_57">'[189]A.P.U'!#REF!</definedName>
    <definedName name="TOTALITEM5.1_58">'[189]A.P.U'!#REF!</definedName>
    <definedName name="TOTALITEM5.1_59">#N/A</definedName>
    <definedName name="TOTALITEM5.1_60">#N/A</definedName>
    <definedName name="TOTALITEM5.1_61">'[189]A.P.U'!#REF!</definedName>
    <definedName name="TOTALITEM5.1_62">'[189]A.P.U'!#REF!</definedName>
    <definedName name="TOTALITEM5.1_63">'[189]A.P.U'!#REF!</definedName>
    <definedName name="TOTALITEM5.1_64">'[189]A.P.U'!#REF!</definedName>
    <definedName name="TOTALITEM5.1_65">'[189]A.P.U'!#REF!</definedName>
    <definedName name="TOTALITEM5.1_66">'[189]A.P.U'!#REF!</definedName>
    <definedName name="TOTALITEM5.1_67">'[189]A.P.U'!#REF!</definedName>
    <definedName name="TOTALITEM5.1_68">'[189]A.P.U'!#REF!</definedName>
    <definedName name="TOTALITEM5.1_69">'[189]A.P.U'!#REF!</definedName>
    <definedName name="TOTALITEM5.1_70">'[189]A.P.U'!#REF!</definedName>
    <definedName name="TOTALITEM5.1_71">'[189]A.P.U'!#REF!</definedName>
    <definedName name="TOTALITEM5.1_72">'[189]A.P.U'!#REF!</definedName>
    <definedName name="TOTALITEM5.1_73">'[189]A.P.U'!#REF!</definedName>
    <definedName name="TOTALITEM5.1_74">'[189]A.P.U'!#REF!</definedName>
    <definedName name="TOTALITEM5.1_75">'[189]A.P.U'!#REF!</definedName>
    <definedName name="TOTALITEM5.1_76">'[189]A.P.U'!#REF!</definedName>
    <definedName name="TOTALITEM5.1_78">'[189]A.P.U'!#REF!</definedName>
    <definedName name="TOTALITEM5.1_79">'[189]A.P.U'!#REF!</definedName>
    <definedName name="TOTALITEM5.1_9">'[189]A.P.U'!#REF!</definedName>
    <definedName name="TOTALITEM5.2">#N/A</definedName>
    <definedName name="TOTALITEM5.2_1">#N/A</definedName>
    <definedName name="TOTALITEM5.2_10">'[189]A.P.U'!#REF!</definedName>
    <definedName name="TOTALITEM5.2_11">'[189]A.P.U'!#REF!</definedName>
    <definedName name="TOTALITEM5.2_12">'[189]A.P.U'!#REF!</definedName>
    <definedName name="TOTALITEM5.2_13">'[189]A.P.U'!#REF!</definedName>
    <definedName name="TOTALITEM5.2_14">'[189]A.P.U'!#REF!</definedName>
    <definedName name="TOTALITEM5.2_15">'[189]A.P.U'!#REF!</definedName>
    <definedName name="TOTALITEM5.2_16">'[189]A.P.U'!#REF!</definedName>
    <definedName name="TOTALITEM5.2_17">'[189]A.P.U'!#REF!</definedName>
    <definedName name="TOTALITEM5.2_18">'[189]A.P.U'!#REF!</definedName>
    <definedName name="TOTALITEM5.2_19">'[189]A.P.U'!#REF!</definedName>
    <definedName name="TOTALITEM5.2_2">#N/A</definedName>
    <definedName name="TOTALITEM5.2_20">'[189]A.P.U'!#REF!</definedName>
    <definedName name="TOTALITEM5.2_21">'[189]A.P.U'!#REF!</definedName>
    <definedName name="TOTALITEM5.2_22">'[189]A.P.U'!#REF!</definedName>
    <definedName name="TOTALITEM5.2_23">'[189]A.P.U'!#REF!</definedName>
    <definedName name="TOTALITEM5.2_24">'[189]A.P.U'!#REF!</definedName>
    <definedName name="TOTALITEM5.2_25">'[189]A.P.U'!#REF!</definedName>
    <definedName name="TOTALITEM5.2_26">'[189]A.P.U'!#REF!</definedName>
    <definedName name="TOTALITEM5.2_27">'[189]A.P.U'!#REF!</definedName>
    <definedName name="TOTALITEM5.2_28">'[189]A.P.U'!#REF!</definedName>
    <definedName name="TOTALITEM5.2_29">'[189]A.P.U'!#REF!</definedName>
    <definedName name="TOTALITEM5.2_3">'[190]A.P.U'!#REF!</definedName>
    <definedName name="TOTALITEM5.2_30">'[189]A.P.U'!#REF!</definedName>
    <definedName name="TOTALITEM5.2_31">'[189]A.P.U'!#REF!</definedName>
    <definedName name="TOTALITEM5.2_32">'[189]A.P.U'!#REF!</definedName>
    <definedName name="TOTALITEM5.2_33">'[189]A.P.U'!#REF!</definedName>
    <definedName name="TOTALITEM5.2_34">'[189]A.P.U'!#REF!</definedName>
    <definedName name="TOTALITEM5.2_35">'[189]A.P.U'!#REF!</definedName>
    <definedName name="TOTALITEM5.2_36">'[189]A.P.U'!#REF!</definedName>
    <definedName name="TOTALITEM5.2_37">'[189]A.P.U'!#REF!</definedName>
    <definedName name="TOTALITEM5.2_38">'[189]A.P.U'!#REF!</definedName>
    <definedName name="TOTALITEM5.2_39">'[189]A.P.U'!#REF!</definedName>
    <definedName name="TOTALITEM5.2_4">#N/A</definedName>
    <definedName name="TOTALITEM5.2_40">'[189]A.P.U'!#REF!</definedName>
    <definedName name="TOTALITEM5.2_41">'[189]A.P.U'!#REF!</definedName>
    <definedName name="TOTALITEM5.2_42">'[189]A.P.U'!#REF!</definedName>
    <definedName name="TOTALITEM5.2_43">'[189]A.P.U'!#REF!</definedName>
    <definedName name="TOTALITEM5.2_44">'[189]A.P.U'!#REF!</definedName>
    <definedName name="TOTALITEM5.2_45">'[189]A.P.U'!#REF!</definedName>
    <definedName name="TOTALITEM5.2_46">'[189]A.P.U'!#REF!</definedName>
    <definedName name="TOTALITEM5.2_47">'[189]A.P.U'!#REF!</definedName>
    <definedName name="TOTALITEM5.2_48">'[189]A.P.U'!#REF!</definedName>
    <definedName name="TOTALITEM5.2_49">'[189]A.P.U'!#REF!</definedName>
    <definedName name="TOTALITEM5.2_5">'[189]A.P.U'!#REF!</definedName>
    <definedName name="TOTALITEM5.2_50">'[189]A.P.U'!#REF!</definedName>
    <definedName name="TOTALITEM5.2_51">'[189]A.P.U'!#REF!</definedName>
    <definedName name="TOTALITEM5.2_52">'[189]A.P.U'!#REF!</definedName>
    <definedName name="TOTALITEM5.2_53">'[189]A.P.U'!#REF!</definedName>
    <definedName name="TOTALITEM5.2_54">'[189]A.P.U'!#REF!</definedName>
    <definedName name="TOTALITEM5.2_55">'[189]A.P.U'!#REF!</definedName>
    <definedName name="TOTALITEM5.2_56">'[189]A.P.U'!#REF!</definedName>
    <definedName name="TOTALITEM5.2_57">'[189]A.P.U'!#REF!</definedName>
    <definedName name="TOTALITEM5.2_58">'[189]A.P.U'!#REF!</definedName>
    <definedName name="TOTALITEM5.2_59">#N/A</definedName>
    <definedName name="TOTALITEM5.2_60">#N/A</definedName>
    <definedName name="TOTALITEM5.2_61">'[189]A.P.U'!#REF!</definedName>
    <definedName name="TOTALITEM5.2_62">'[189]A.P.U'!#REF!</definedName>
    <definedName name="TOTALITEM5.2_63">'[189]A.P.U'!#REF!</definedName>
    <definedName name="TOTALITEM5.2_64">'[189]A.P.U'!#REF!</definedName>
    <definedName name="TOTALITEM5.2_65">'[189]A.P.U'!#REF!</definedName>
    <definedName name="TOTALITEM5.2_66">'[189]A.P.U'!#REF!</definedName>
    <definedName name="TOTALITEM5.2_67">'[189]A.P.U'!#REF!</definedName>
    <definedName name="TOTALITEM5.2_68">'[189]A.P.U'!#REF!</definedName>
    <definedName name="TOTALITEM5.2_69">'[189]A.P.U'!#REF!</definedName>
    <definedName name="TOTALITEM5.2_70">'[189]A.P.U'!#REF!</definedName>
    <definedName name="TOTALITEM5.2_71">'[189]A.P.U'!#REF!</definedName>
    <definedName name="TOTALITEM5.2_72">'[189]A.P.U'!#REF!</definedName>
    <definedName name="TOTALITEM5.2_73">'[189]A.P.U'!#REF!</definedName>
    <definedName name="TOTALITEM5.2_74">'[189]A.P.U'!#REF!</definedName>
    <definedName name="TOTALITEM5.2_75">'[189]A.P.U'!#REF!</definedName>
    <definedName name="TOTALITEM5.2_76">'[189]A.P.U'!#REF!</definedName>
    <definedName name="TOTALITEM5.2_78">'[189]A.P.U'!#REF!</definedName>
    <definedName name="TOTALITEM5.2_79">'[189]A.P.U'!#REF!</definedName>
    <definedName name="TOTALITEM5.2_9">'[189]A.P.U'!#REF!</definedName>
    <definedName name="TOTALITEM5.3">#N/A</definedName>
    <definedName name="TOTALITEM5.3_1">#N/A</definedName>
    <definedName name="TOTALITEM5.3_10">'[189]A.P.U'!#REF!</definedName>
    <definedName name="TOTALITEM5.3_11">'[189]A.P.U'!#REF!</definedName>
    <definedName name="TOTALITEM5.3_12">'[189]A.P.U'!#REF!</definedName>
    <definedName name="TOTALITEM5.3_13">'[189]A.P.U'!#REF!</definedName>
    <definedName name="TOTALITEM5.3_14">'[189]A.P.U'!#REF!</definedName>
    <definedName name="TOTALITEM5.3_15">'[189]A.P.U'!#REF!</definedName>
    <definedName name="TOTALITEM5.3_16">'[189]A.P.U'!#REF!</definedName>
    <definedName name="TOTALITEM5.3_17">'[189]A.P.U'!#REF!</definedName>
    <definedName name="TOTALITEM5.3_18">'[189]A.P.U'!#REF!</definedName>
    <definedName name="TOTALITEM5.3_19">'[189]A.P.U'!#REF!</definedName>
    <definedName name="TOTALITEM5.3_2">#N/A</definedName>
    <definedName name="TOTALITEM5.3_20">'[189]A.P.U'!#REF!</definedName>
    <definedName name="TOTALITEM5.3_21">'[189]A.P.U'!#REF!</definedName>
    <definedName name="TOTALITEM5.3_22">'[189]A.P.U'!#REF!</definedName>
    <definedName name="TOTALITEM5.3_23">'[189]A.P.U'!#REF!</definedName>
    <definedName name="TOTALITEM5.3_24">'[189]A.P.U'!#REF!</definedName>
    <definedName name="TOTALITEM5.3_25">'[189]A.P.U'!#REF!</definedName>
    <definedName name="TOTALITEM5.3_26">'[189]A.P.U'!#REF!</definedName>
    <definedName name="TOTALITEM5.3_27">'[189]A.P.U'!#REF!</definedName>
    <definedName name="TOTALITEM5.3_28">'[189]A.P.U'!#REF!</definedName>
    <definedName name="TOTALITEM5.3_29">'[189]A.P.U'!#REF!</definedName>
    <definedName name="TOTALITEM5.3_3">'[190]A.P.U'!#REF!</definedName>
    <definedName name="TOTALITEM5.3_30">'[189]A.P.U'!#REF!</definedName>
    <definedName name="TOTALITEM5.3_31">'[189]A.P.U'!#REF!</definedName>
    <definedName name="TOTALITEM5.3_32">'[189]A.P.U'!#REF!</definedName>
    <definedName name="TOTALITEM5.3_33">'[189]A.P.U'!#REF!</definedName>
    <definedName name="TOTALITEM5.3_34">'[189]A.P.U'!#REF!</definedName>
    <definedName name="TOTALITEM5.3_35">'[189]A.P.U'!#REF!</definedName>
    <definedName name="TOTALITEM5.3_36">'[189]A.P.U'!#REF!</definedName>
    <definedName name="TOTALITEM5.3_37">'[189]A.P.U'!#REF!</definedName>
    <definedName name="TOTALITEM5.3_38">'[189]A.P.U'!#REF!</definedName>
    <definedName name="TOTALITEM5.3_39">'[189]A.P.U'!#REF!</definedName>
    <definedName name="TOTALITEM5.3_4">#N/A</definedName>
    <definedName name="TOTALITEM5.3_40">'[189]A.P.U'!#REF!</definedName>
    <definedName name="TOTALITEM5.3_41">'[189]A.P.U'!#REF!</definedName>
    <definedName name="TOTALITEM5.3_42">'[189]A.P.U'!#REF!</definedName>
    <definedName name="TOTALITEM5.3_43">'[189]A.P.U'!#REF!</definedName>
    <definedName name="TOTALITEM5.3_44">'[189]A.P.U'!#REF!</definedName>
    <definedName name="TOTALITEM5.3_45">'[189]A.P.U'!#REF!</definedName>
    <definedName name="TOTALITEM5.3_46">'[189]A.P.U'!#REF!</definedName>
    <definedName name="TOTALITEM5.3_47">'[189]A.P.U'!#REF!</definedName>
    <definedName name="TOTALITEM5.3_48">'[189]A.P.U'!#REF!</definedName>
    <definedName name="TOTALITEM5.3_49">'[189]A.P.U'!#REF!</definedName>
    <definedName name="TOTALITEM5.3_5">'[189]A.P.U'!#REF!</definedName>
    <definedName name="TOTALITEM5.3_50">'[189]A.P.U'!#REF!</definedName>
    <definedName name="TOTALITEM5.3_51">'[189]A.P.U'!#REF!</definedName>
    <definedName name="TOTALITEM5.3_52">'[189]A.P.U'!#REF!</definedName>
    <definedName name="TOTALITEM5.3_53">'[189]A.P.U'!#REF!</definedName>
    <definedName name="TOTALITEM5.3_54">'[189]A.P.U'!#REF!</definedName>
    <definedName name="TOTALITEM5.3_55">'[189]A.P.U'!#REF!</definedName>
    <definedName name="TOTALITEM5.3_56">'[189]A.P.U'!#REF!</definedName>
    <definedName name="TOTALITEM5.3_57">'[189]A.P.U'!#REF!</definedName>
    <definedName name="TOTALITEM5.3_58">'[189]A.P.U'!#REF!</definedName>
    <definedName name="TOTALITEM5.3_59">#N/A</definedName>
    <definedName name="TOTALITEM5.3_60">#N/A</definedName>
    <definedName name="TOTALITEM5.3_61">'[189]A.P.U'!#REF!</definedName>
    <definedName name="TOTALITEM5.3_62">'[189]A.P.U'!#REF!</definedName>
    <definedName name="TOTALITEM5.3_63">'[189]A.P.U'!#REF!</definedName>
    <definedName name="TOTALITEM5.3_64">'[189]A.P.U'!#REF!</definedName>
    <definedName name="TOTALITEM5.3_65">'[189]A.P.U'!#REF!</definedName>
    <definedName name="TOTALITEM5.3_66">'[189]A.P.U'!#REF!</definedName>
    <definedName name="TOTALITEM5.3_67">'[189]A.P.U'!#REF!</definedName>
    <definedName name="TOTALITEM5.3_68">'[189]A.P.U'!#REF!</definedName>
    <definedName name="TOTALITEM5.3_69">'[189]A.P.U'!#REF!</definedName>
    <definedName name="TOTALITEM5.3_70">'[189]A.P.U'!#REF!</definedName>
    <definedName name="TOTALITEM5.3_71">'[189]A.P.U'!#REF!</definedName>
    <definedName name="TOTALITEM5.3_72">'[189]A.P.U'!#REF!</definedName>
    <definedName name="TOTALITEM5.3_73">'[189]A.P.U'!#REF!</definedName>
    <definedName name="TOTALITEM5.3_74">'[189]A.P.U'!#REF!</definedName>
    <definedName name="TOTALITEM5.3_75">'[189]A.P.U'!#REF!</definedName>
    <definedName name="TOTALITEM5.3_76">'[189]A.P.U'!#REF!</definedName>
    <definedName name="TOTALITEM5.3_78">'[189]A.P.U'!#REF!</definedName>
    <definedName name="TOTALITEM5.3_79">'[189]A.P.U'!#REF!</definedName>
    <definedName name="TOTALITEM5.3_9">'[189]A.P.U'!#REF!</definedName>
    <definedName name="TOTALITEM5.4">#N/A</definedName>
    <definedName name="TOTALITEM5.4_1">#N/A</definedName>
    <definedName name="TOTALITEM5.4_10">'[189]A.P.U'!#REF!</definedName>
    <definedName name="TOTALITEM5.4_11">'[189]A.P.U'!#REF!</definedName>
    <definedName name="TOTALITEM5.4_12">'[189]A.P.U'!#REF!</definedName>
    <definedName name="TOTALITEM5.4_13">'[189]A.P.U'!#REF!</definedName>
    <definedName name="TOTALITEM5.4_14">'[189]A.P.U'!#REF!</definedName>
    <definedName name="TOTALITEM5.4_15">'[189]A.P.U'!#REF!</definedName>
    <definedName name="TOTALITEM5.4_16">'[189]A.P.U'!#REF!</definedName>
    <definedName name="TOTALITEM5.4_17">'[189]A.P.U'!#REF!</definedName>
    <definedName name="TOTALITEM5.4_18">'[189]A.P.U'!#REF!</definedName>
    <definedName name="TOTALITEM5.4_19">'[189]A.P.U'!#REF!</definedName>
    <definedName name="TOTALITEM5.4_2">#N/A</definedName>
    <definedName name="TOTALITEM5.4_20">'[189]A.P.U'!#REF!</definedName>
    <definedName name="TOTALITEM5.4_21">'[189]A.P.U'!#REF!</definedName>
    <definedName name="TOTALITEM5.4_22">'[189]A.P.U'!#REF!</definedName>
    <definedName name="TOTALITEM5.4_23">'[189]A.P.U'!#REF!</definedName>
    <definedName name="TOTALITEM5.4_24">'[189]A.P.U'!#REF!</definedName>
    <definedName name="TOTALITEM5.4_25">'[189]A.P.U'!#REF!</definedName>
    <definedName name="TOTALITEM5.4_26">'[189]A.P.U'!#REF!</definedName>
    <definedName name="TOTALITEM5.4_27">'[189]A.P.U'!#REF!</definedName>
    <definedName name="TOTALITEM5.4_28">'[189]A.P.U'!#REF!</definedName>
    <definedName name="TOTALITEM5.4_29">'[189]A.P.U'!#REF!</definedName>
    <definedName name="TOTALITEM5.4_3">'[190]A.P.U'!#REF!</definedName>
    <definedName name="TOTALITEM5.4_30">'[189]A.P.U'!#REF!</definedName>
    <definedName name="TOTALITEM5.4_31">'[189]A.P.U'!#REF!</definedName>
    <definedName name="TOTALITEM5.4_32">'[189]A.P.U'!#REF!</definedName>
    <definedName name="TOTALITEM5.4_33">'[189]A.P.U'!#REF!</definedName>
    <definedName name="TOTALITEM5.4_34">'[189]A.P.U'!#REF!</definedName>
    <definedName name="TOTALITEM5.4_35">'[189]A.P.U'!#REF!</definedName>
    <definedName name="TOTALITEM5.4_36">'[189]A.P.U'!#REF!</definedName>
    <definedName name="TOTALITEM5.4_37">'[189]A.P.U'!#REF!</definedName>
    <definedName name="TOTALITEM5.4_38">'[189]A.P.U'!#REF!</definedName>
    <definedName name="TOTALITEM5.4_39">'[189]A.P.U'!#REF!</definedName>
    <definedName name="TOTALITEM5.4_4">#N/A</definedName>
    <definedName name="TOTALITEM5.4_40">'[189]A.P.U'!#REF!</definedName>
    <definedName name="TOTALITEM5.4_41">'[189]A.P.U'!#REF!</definedName>
    <definedName name="TOTALITEM5.4_42">'[189]A.P.U'!#REF!</definedName>
    <definedName name="TOTALITEM5.4_43">'[189]A.P.U'!#REF!</definedName>
    <definedName name="TOTALITEM5.4_44">'[189]A.P.U'!#REF!</definedName>
    <definedName name="TOTALITEM5.4_45">'[189]A.P.U'!#REF!</definedName>
    <definedName name="TOTALITEM5.4_46">'[189]A.P.U'!#REF!</definedName>
    <definedName name="TOTALITEM5.4_47">'[189]A.P.U'!#REF!</definedName>
    <definedName name="TOTALITEM5.4_48">'[189]A.P.U'!#REF!</definedName>
    <definedName name="TOTALITEM5.4_49">'[189]A.P.U'!#REF!</definedName>
    <definedName name="TOTALITEM5.4_5">'[189]A.P.U'!#REF!</definedName>
    <definedName name="TOTALITEM5.4_50">'[189]A.P.U'!#REF!</definedName>
    <definedName name="TOTALITEM5.4_51">'[189]A.P.U'!#REF!</definedName>
    <definedName name="TOTALITEM5.4_52">'[189]A.P.U'!#REF!</definedName>
    <definedName name="TOTALITEM5.4_53">'[189]A.P.U'!#REF!</definedName>
    <definedName name="TOTALITEM5.4_54">'[189]A.P.U'!#REF!</definedName>
    <definedName name="TOTALITEM5.4_55">'[189]A.P.U'!#REF!</definedName>
    <definedName name="TOTALITEM5.4_56">'[189]A.P.U'!#REF!</definedName>
    <definedName name="TOTALITEM5.4_57">'[189]A.P.U'!#REF!</definedName>
    <definedName name="TOTALITEM5.4_58">'[189]A.P.U'!#REF!</definedName>
    <definedName name="TOTALITEM5.4_59">#N/A</definedName>
    <definedName name="TOTALITEM5.4_60">#N/A</definedName>
    <definedName name="TOTALITEM5.4_61">'[189]A.P.U'!#REF!</definedName>
    <definedName name="TOTALITEM5.4_62">'[189]A.P.U'!#REF!</definedName>
    <definedName name="TOTALITEM5.4_63">'[189]A.P.U'!#REF!</definedName>
    <definedName name="TOTALITEM5.4_64">'[189]A.P.U'!#REF!</definedName>
    <definedName name="TOTALITEM5.4_65">'[189]A.P.U'!#REF!</definedName>
    <definedName name="TOTALITEM5.4_66">'[189]A.P.U'!#REF!</definedName>
    <definedName name="TOTALITEM5.4_67">'[189]A.P.U'!#REF!</definedName>
    <definedName name="TOTALITEM5.4_68">'[189]A.P.U'!#REF!</definedName>
    <definedName name="TOTALITEM5.4_69">'[189]A.P.U'!#REF!</definedName>
    <definedName name="TOTALITEM5.4_70">'[189]A.P.U'!#REF!</definedName>
    <definedName name="TOTALITEM5.4_71">'[189]A.P.U'!#REF!</definedName>
    <definedName name="TOTALITEM5.4_72">'[189]A.P.U'!#REF!</definedName>
    <definedName name="TOTALITEM5.4_73">'[189]A.P.U'!#REF!</definedName>
    <definedName name="TOTALITEM5.4_74">'[189]A.P.U'!#REF!</definedName>
    <definedName name="TOTALITEM5.4_75">'[189]A.P.U'!#REF!</definedName>
    <definedName name="TOTALITEM5.4_76">'[189]A.P.U'!#REF!</definedName>
    <definedName name="TOTALITEM5.4_78">'[189]A.P.U'!#REF!</definedName>
    <definedName name="TOTALITEM5.4_79">'[189]A.P.U'!#REF!</definedName>
    <definedName name="TOTALITEM5.4_9">'[189]A.P.U'!#REF!</definedName>
    <definedName name="TOTALITEM6.1">#N/A</definedName>
    <definedName name="TOTALITEM6.1_1">#N/A</definedName>
    <definedName name="TOTALITEM6.1_10">'[189]A.P.U'!#REF!</definedName>
    <definedName name="TOTALITEM6.1_11">'[189]A.P.U'!#REF!</definedName>
    <definedName name="TOTALITEM6.1_12">'[189]A.P.U'!#REF!</definedName>
    <definedName name="TOTALITEM6.1_13">'[189]A.P.U'!#REF!</definedName>
    <definedName name="TOTALITEM6.1_14">'[189]A.P.U'!#REF!</definedName>
    <definedName name="TOTALITEM6.1_15">'[189]A.P.U'!#REF!</definedName>
    <definedName name="TOTALITEM6.1_16">'[189]A.P.U'!#REF!</definedName>
    <definedName name="TOTALITEM6.1_17">'[189]A.P.U'!#REF!</definedName>
    <definedName name="TOTALITEM6.1_18">'[189]A.P.U'!#REF!</definedName>
    <definedName name="TOTALITEM6.1_19">'[189]A.P.U'!#REF!</definedName>
    <definedName name="TOTALITEM6.1_2">#N/A</definedName>
    <definedName name="TOTALITEM6.1_20">'[189]A.P.U'!#REF!</definedName>
    <definedName name="TOTALITEM6.1_21">'[189]A.P.U'!#REF!</definedName>
    <definedName name="TOTALITEM6.1_22">'[189]A.P.U'!#REF!</definedName>
    <definedName name="TOTALITEM6.1_23">'[189]A.P.U'!#REF!</definedName>
    <definedName name="TOTALITEM6.1_24">'[189]A.P.U'!#REF!</definedName>
    <definedName name="TOTALITEM6.1_25">'[189]A.P.U'!#REF!</definedName>
    <definedName name="TOTALITEM6.1_26">'[189]A.P.U'!#REF!</definedName>
    <definedName name="TOTALITEM6.1_27">'[189]A.P.U'!#REF!</definedName>
    <definedName name="TOTALITEM6.1_28">'[189]A.P.U'!#REF!</definedName>
    <definedName name="TOTALITEM6.1_29">'[189]A.P.U'!#REF!</definedName>
    <definedName name="TOTALITEM6.1_3">'[190]A.P.U'!#REF!</definedName>
    <definedName name="TOTALITEM6.1_30">'[189]A.P.U'!#REF!</definedName>
    <definedName name="TOTALITEM6.1_31">'[189]A.P.U'!#REF!</definedName>
    <definedName name="TOTALITEM6.1_32">'[189]A.P.U'!#REF!</definedName>
    <definedName name="TOTALITEM6.1_33">'[189]A.P.U'!#REF!</definedName>
    <definedName name="TOTALITEM6.1_34">'[189]A.P.U'!#REF!</definedName>
    <definedName name="TOTALITEM6.1_35">'[189]A.P.U'!#REF!</definedName>
    <definedName name="TOTALITEM6.1_36">'[189]A.P.U'!#REF!</definedName>
    <definedName name="TOTALITEM6.1_37">'[189]A.P.U'!#REF!</definedName>
    <definedName name="TOTALITEM6.1_38">'[189]A.P.U'!#REF!</definedName>
    <definedName name="TOTALITEM6.1_39">'[189]A.P.U'!#REF!</definedName>
    <definedName name="TOTALITEM6.1_4">#N/A</definedName>
    <definedName name="TOTALITEM6.1_40">'[189]A.P.U'!#REF!</definedName>
    <definedName name="TOTALITEM6.1_41">'[189]A.P.U'!#REF!</definedName>
    <definedName name="TOTALITEM6.1_42">'[189]A.P.U'!#REF!</definedName>
    <definedName name="TOTALITEM6.1_43">'[189]A.P.U'!#REF!</definedName>
    <definedName name="TOTALITEM6.1_44">'[189]A.P.U'!#REF!</definedName>
    <definedName name="TOTALITEM6.1_45">'[189]A.P.U'!#REF!</definedName>
    <definedName name="TOTALITEM6.1_46">'[189]A.P.U'!#REF!</definedName>
    <definedName name="TOTALITEM6.1_47">'[189]A.P.U'!#REF!</definedName>
    <definedName name="TOTALITEM6.1_48">'[189]A.P.U'!#REF!</definedName>
    <definedName name="TOTALITEM6.1_49">'[189]A.P.U'!#REF!</definedName>
    <definedName name="TOTALITEM6.1_5">'[189]A.P.U'!#REF!</definedName>
    <definedName name="TOTALITEM6.1_50">'[189]A.P.U'!#REF!</definedName>
    <definedName name="TOTALITEM6.1_51">'[189]A.P.U'!#REF!</definedName>
    <definedName name="TOTALITEM6.1_52">'[189]A.P.U'!#REF!</definedName>
    <definedName name="TOTALITEM6.1_53">'[189]A.P.U'!#REF!</definedName>
    <definedName name="TOTALITEM6.1_54">'[189]A.P.U'!#REF!</definedName>
    <definedName name="TOTALITEM6.1_55">'[189]A.P.U'!#REF!</definedName>
    <definedName name="TOTALITEM6.1_56">'[189]A.P.U'!#REF!</definedName>
    <definedName name="TOTALITEM6.1_57">'[189]A.P.U'!#REF!</definedName>
    <definedName name="TOTALITEM6.1_58">'[189]A.P.U'!#REF!</definedName>
    <definedName name="TOTALITEM6.1_59">#N/A</definedName>
    <definedName name="TOTALITEM6.1_60">#N/A</definedName>
    <definedName name="TOTALITEM6.1_61">'[189]A.P.U'!#REF!</definedName>
    <definedName name="TOTALITEM6.1_62">'[189]A.P.U'!#REF!</definedName>
    <definedName name="TOTALITEM6.1_63">'[189]A.P.U'!#REF!</definedName>
    <definedName name="TOTALITEM6.1_64">'[189]A.P.U'!#REF!</definedName>
    <definedName name="TOTALITEM6.1_65">'[189]A.P.U'!#REF!</definedName>
    <definedName name="TOTALITEM6.1_66">'[189]A.P.U'!#REF!</definedName>
    <definedName name="TOTALITEM6.1_67">'[189]A.P.U'!#REF!</definedName>
    <definedName name="TOTALITEM6.1_68">'[189]A.P.U'!#REF!</definedName>
    <definedName name="TOTALITEM6.1_69">'[189]A.P.U'!#REF!</definedName>
    <definedName name="TOTALITEM6.1_70">'[189]A.P.U'!#REF!</definedName>
    <definedName name="TOTALITEM6.1_71">'[189]A.P.U'!#REF!</definedName>
    <definedName name="TOTALITEM6.1_72">'[189]A.P.U'!#REF!</definedName>
    <definedName name="TOTALITEM6.1_73">'[189]A.P.U'!#REF!</definedName>
    <definedName name="TOTALITEM6.1_74">'[189]A.P.U'!#REF!</definedName>
    <definedName name="TOTALITEM6.1_75">'[189]A.P.U'!#REF!</definedName>
    <definedName name="TOTALITEM6.1_76">'[189]A.P.U'!#REF!</definedName>
    <definedName name="TOTALITEM6.1_78">'[189]A.P.U'!#REF!</definedName>
    <definedName name="TOTALITEM6.1_79">'[189]A.P.U'!#REF!</definedName>
    <definedName name="TOTALITEM6.1_9">'[189]A.P.U'!#REF!</definedName>
    <definedName name="TOTALITEM6.2">#N/A</definedName>
    <definedName name="TOTALITEM6.2_1">#N/A</definedName>
    <definedName name="TOTALITEM6.2_10">'[189]A.P.U'!#REF!</definedName>
    <definedName name="TOTALITEM6.2_11">'[189]A.P.U'!#REF!</definedName>
    <definedName name="TOTALITEM6.2_12">'[189]A.P.U'!#REF!</definedName>
    <definedName name="TOTALITEM6.2_13">'[189]A.P.U'!#REF!</definedName>
    <definedName name="TOTALITEM6.2_14">'[189]A.P.U'!#REF!</definedName>
    <definedName name="TOTALITEM6.2_15">'[189]A.P.U'!#REF!</definedName>
    <definedName name="TOTALITEM6.2_16">'[189]A.P.U'!#REF!</definedName>
    <definedName name="TOTALITEM6.2_17">'[189]A.P.U'!#REF!</definedName>
    <definedName name="TOTALITEM6.2_18">'[189]A.P.U'!#REF!</definedName>
    <definedName name="TOTALITEM6.2_19">'[189]A.P.U'!#REF!</definedName>
    <definedName name="TOTALITEM6.2_2">#N/A</definedName>
    <definedName name="TOTALITEM6.2_20">'[189]A.P.U'!#REF!</definedName>
    <definedName name="TOTALITEM6.2_21">'[189]A.P.U'!#REF!</definedName>
    <definedName name="TOTALITEM6.2_22">'[189]A.P.U'!#REF!</definedName>
    <definedName name="TOTALITEM6.2_23">'[189]A.P.U'!#REF!</definedName>
    <definedName name="TOTALITEM6.2_24">'[189]A.P.U'!#REF!</definedName>
    <definedName name="TOTALITEM6.2_25">'[189]A.P.U'!#REF!</definedName>
    <definedName name="TOTALITEM6.2_26">'[189]A.P.U'!#REF!</definedName>
    <definedName name="TOTALITEM6.2_27">'[189]A.P.U'!#REF!</definedName>
    <definedName name="TOTALITEM6.2_28">'[189]A.P.U'!#REF!</definedName>
    <definedName name="TOTALITEM6.2_29">'[189]A.P.U'!#REF!</definedName>
    <definedName name="TOTALITEM6.2_3">'[190]A.P.U'!#REF!</definedName>
    <definedName name="TOTALITEM6.2_30">'[189]A.P.U'!#REF!</definedName>
    <definedName name="TOTALITEM6.2_31">'[189]A.P.U'!#REF!</definedName>
    <definedName name="TOTALITEM6.2_32">'[189]A.P.U'!#REF!</definedName>
    <definedName name="TOTALITEM6.2_33">'[189]A.P.U'!#REF!</definedName>
    <definedName name="TOTALITEM6.2_34">'[189]A.P.U'!#REF!</definedName>
    <definedName name="TOTALITEM6.2_35">'[189]A.P.U'!#REF!</definedName>
    <definedName name="TOTALITEM6.2_36">'[189]A.P.U'!#REF!</definedName>
    <definedName name="TOTALITEM6.2_37">'[189]A.P.U'!#REF!</definedName>
    <definedName name="TOTALITEM6.2_38">'[189]A.P.U'!#REF!</definedName>
    <definedName name="TOTALITEM6.2_39">'[189]A.P.U'!#REF!</definedName>
    <definedName name="TOTALITEM6.2_4">#N/A</definedName>
    <definedName name="TOTALITEM6.2_40">'[189]A.P.U'!#REF!</definedName>
    <definedName name="TOTALITEM6.2_41">'[189]A.P.U'!#REF!</definedName>
    <definedName name="TOTALITEM6.2_42">'[189]A.P.U'!#REF!</definedName>
    <definedName name="TOTALITEM6.2_43">'[189]A.P.U'!#REF!</definedName>
    <definedName name="TOTALITEM6.2_44">'[189]A.P.U'!#REF!</definedName>
    <definedName name="TOTALITEM6.2_45">'[189]A.P.U'!#REF!</definedName>
    <definedName name="TOTALITEM6.2_46">'[189]A.P.U'!#REF!</definedName>
    <definedName name="TOTALITEM6.2_47">'[189]A.P.U'!#REF!</definedName>
    <definedName name="TOTALITEM6.2_48">'[189]A.P.U'!#REF!</definedName>
    <definedName name="TOTALITEM6.2_49">'[189]A.P.U'!#REF!</definedName>
    <definedName name="TOTALITEM6.2_5">'[189]A.P.U'!#REF!</definedName>
    <definedName name="TOTALITEM6.2_50">'[189]A.P.U'!#REF!</definedName>
    <definedName name="TOTALITEM6.2_51">'[189]A.P.U'!#REF!</definedName>
    <definedName name="TOTALITEM6.2_52">'[189]A.P.U'!#REF!</definedName>
    <definedName name="TOTALITEM6.2_53">'[189]A.P.U'!#REF!</definedName>
    <definedName name="TOTALITEM6.2_54">'[189]A.P.U'!#REF!</definedName>
    <definedName name="TOTALITEM6.2_55">'[189]A.P.U'!#REF!</definedName>
    <definedName name="TOTALITEM6.2_56">'[189]A.P.U'!#REF!</definedName>
    <definedName name="TOTALITEM6.2_57">'[189]A.P.U'!#REF!</definedName>
    <definedName name="TOTALITEM6.2_58">'[189]A.P.U'!#REF!</definedName>
    <definedName name="TOTALITEM6.2_59">#N/A</definedName>
    <definedName name="TOTALITEM6.2_60">#N/A</definedName>
    <definedName name="TOTALITEM6.2_61">'[189]A.P.U'!#REF!</definedName>
    <definedName name="TOTALITEM6.2_62">'[189]A.P.U'!#REF!</definedName>
    <definedName name="TOTALITEM6.2_63">'[189]A.P.U'!#REF!</definedName>
    <definedName name="TOTALITEM6.2_64">'[189]A.P.U'!#REF!</definedName>
    <definedName name="TOTALITEM6.2_65">'[189]A.P.U'!#REF!</definedName>
    <definedName name="TOTALITEM6.2_66">'[189]A.P.U'!#REF!</definedName>
    <definedName name="TOTALITEM6.2_67">'[189]A.P.U'!#REF!</definedName>
    <definedName name="TOTALITEM6.2_68">'[189]A.P.U'!#REF!</definedName>
    <definedName name="TOTALITEM6.2_69">'[189]A.P.U'!#REF!</definedName>
    <definedName name="TOTALITEM6.2_70">'[189]A.P.U'!#REF!</definedName>
    <definedName name="TOTALITEM6.2_71">'[189]A.P.U'!#REF!</definedName>
    <definedName name="TOTALITEM6.2_72">'[189]A.P.U'!#REF!</definedName>
    <definedName name="TOTALITEM6.2_73">'[189]A.P.U'!#REF!</definedName>
    <definedName name="TOTALITEM6.2_74">'[189]A.P.U'!#REF!</definedName>
    <definedName name="TOTALITEM6.2_75">'[189]A.P.U'!#REF!</definedName>
    <definedName name="TOTALITEM6.2_76">'[189]A.P.U'!#REF!</definedName>
    <definedName name="TOTALITEM6.2_78">'[189]A.P.U'!#REF!</definedName>
    <definedName name="TOTALITEM6.2_79">'[189]A.P.U'!#REF!</definedName>
    <definedName name="TOTALITEM6.2_9">'[189]A.P.U'!#REF!</definedName>
    <definedName name="TOTALITEM6.3">#N/A</definedName>
    <definedName name="TOTALITEM6.3_1">#N/A</definedName>
    <definedName name="TOTALITEM6.3_10">'[189]A.P.U'!#REF!</definedName>
    <definedName name="TOTALITEM6.3_11">'[189]A.P.U'!#REF!</definedName>
    <definedName name="TOTALITEM6.3_12">'[189]A.P.U'!#REF!</definedName>
    <definedName name="TOTALITEM6.3_13">'[189]A.P.U'!#REF!</definedName>
    <definedName name="TOTALITEM6.3_14">'[189]A.P.U'!#REF!</definedName>
    <definedName name="TOTALITEM6.3_15">'[189]A.P.U'!#REF!</definedName>
    <definedName name="TOTALITEM6.3_16">'[189]A.P.U'!#REF!</definedName>
    <definedName name="TOTALITEM6.3_17">'[189]A.P.U'!#REF!</definedName>
    <definedName name="TOTALITEM6.3_18">'[189]A.P.U'!#REF!</definedName>
    <definedName name="TOTALITEM6.3_19">'[189]A.P.U'!#REF!</definedName>
    <definedName name="TOTALITEM6.3_2">#N/A</definedName>
    <definedName name="TOTALITEM6.3_20">'[189]A.P.U'!#REF!</definedName>
    <definedName name="TOTALITEM6.3_21">'[189]A.P.U'!#REF!</definedName>
    <definedName name="TOTALITEM6.3_22">'[189]A.P.U'!#REF!</definedName>
    <definedName name="TOTALITEM6.3_23">'[189]A.P.U'!#REF!</definedName>
    <definedName name="TOTALITEM6.3_24">'[189]A.P.U'!#REF!</definedName>
    <definedName name="TOTALITEM6.3_25">'[189]A.P.U'!#REF!</definedName>
    <definedName name="TOTALITEM6.3_26">'[189]A.P.U'!#REF!</definedName>
    <definedName name="TOTALITEM6.3_27">'[189]A.P.U'!#REF!</definedName>
    <definedName name="TOTALITEM6.3_28">'[189]A.P.U'!#REF!</definedName>
    <definedName name="TOTALITEM6.3_29">'[189]A.P.U'!#REF!</definedName>
    <definedName name="TOTALITEM6.3_3">'[190]A.P.U'!#REF!</definedName>
    <definedName name="TOTALITEM6.3_30">'[189]A.P.U'!#REF!</definedName>
    <definedName name="TOTALITEM6.3_31">'[189]A.P.U'!#REF!</definedName>
    <definedName name="TOTALITEM6.3_32">'[189]A.P.U'!#REF!</definedName>
    <definedName name="TOTALITEM6.3_33">'[189]A.P.U'!#REF!</definedName>
    <definedName name="TOTALITEM6.3_34">'[189]A.P.U'!#REF!</definedName>
    <definedName name="TOTALITEM6.3_35">'[189]A.P.U'!#REF!</definedName>
    <definedName name="TOTALITEM6.3_36">'[189]A.P.U'!#REF!</definedName>
    <definedName name="TOTALITEM6.3_37">'[189]A.P.U'!#REF!</definedName>
    <definedName name="TOTALITEM6.3_38">'[189]A.P.U'!#REF!</definedName>
    <definedName name="TOTALITEM6.3_39">'[189]A.P.U'!#REF!</definedName>
    <definedName name="TOTALITEM6.3_4">#N/A</definedName>
    <definedName name="TOTALITEM6.3_40">'[189]A.P.U'!#REF!</definedName>
    <definedName name="TOTALITEM6.3_41">'[189]A.P.U'!#REF!</definedName>
    <definedName name="TOTALITEM6.3_42">'[189]A.P.U'!#REF!</definedName>
    <definedName name="TOTALITEM6.3_43">'[189]A.P.U'!#REF!</definedName>
    <definedName name="TOTALITEM6.3_44">'[189]A.P.U'!#REF!</definedName>
    <definedName name="TOTALITEM6.3_45">'[189]A.P.U'!#REF!</definedName>
    <definedName name="TOTALITEM6.3_46">'[189]A.P.U'!#REF!</definedName>
    <definedName name="TOTALITEM6.3_47">'[189]A.P.U'!#REF!</definedName>
    <definedName name="TOTALITEM6.3_48">'[189]A.P.U'!#REF!</definedName>
    <definedName name="TOTALITEM6.3_49">'[189]A.P.U'!#REF!</definedName>
    <definedName name="TOTALITEM6.3_5">'[189]A.P.U'!#REF!</definedName>
    <definedName name="TOTALITEM6.3_50">'[189]A.P.U'!#REF!</definedName>
    <definedName name="TOTALITEM6.3_51">'[189]A.P.U'!#REF!</definedName>
    <definedName name="TOTALITEM6.3_52">'[189]A.P.U'!#REF!</definedName>
    <definedName name="TOTALITEM6.3_53">'[189]A.P.U'!#REF!</definedName>
    <definedName name="TOTALITEM6.3_54">'[189]A.P.U'!#REF!</definedName>
    <definedName name="TOTALITEM6.3_55">'[189]A.P.U'!#REF!</definedName>
    <definedName name="TOTALITEM6.3_56">'[189]A.P.U'!#REF!</definedName>
    <definedName name="TOTALITEM6.3_57">'[189]A.P.U'!#REF!</definedName>
    <definedName name="TOTALITEM6.3_58">'[189]A.P.U'!#REF!</definedName>
    <definedName name="TOTALITEM6.3_59">#N/A</definedName>
    <definedName name="TOTALITEM6.3_60">#N/A</definedName>
    <definedName name="TOTALITEM6.3_61">'[189]A.P.U'!#REF!</definedName>
    <definedName name="TOTALITEM6.3_62">'[189]A.P.U'!#REF!</definedName>
    <definedName name="TOTALITEM6.3_63">'[189]A.P.U'!#REF!</definedName>
    <definedName name="TOTALITEM6.3_64">'[189]A.P.U'!#REF!</definedName>
    <definedName name="TOTALITEM6.3_65">'[189]A.P.U'!#REF!</definedName>
    <definedName name="TOTALITEM6.3_66">'[189]A.P.U'!#REF!</definedName>
    <definedName name="TOTALITEM6.3_67">'[189]A.P.U'!#REF!</definedName>
    <definedName name="TOTALITEM6.3_68">'[189]A.P.U'!#REF!</definedName>
    <definedName name="TOTALITEM6.3_69">'[189]A.P.U'!#REF!</definedName>
    <definedName name="TOTALITEM6.3_70">'[189]A.P.U'!#REF!</definedName>
    <definedName name="TOTALITEM6.3_71">'[189]A.P.U'!#REF!</definedName>
    <definedName name="TOTALITEM6.3_72">'[189]A.P.U'!#REF!</definedName>
    <definedName name="TOTALITEM6.3_73">'[189]A.P.U'!#REF!</definedName>
    <definedName name="TOTALITEM6.3_74">'[189]A.P.U'!#REF!</definedName>
    <definedName name="TOTALITEM6.3_75">'[189]A.P.U'!#REF!</definedName>
    <definedName name="TOTALITEM6.3_76">'[189]A.P.U'!#REF!</definedName>
    <definedName name="TOTALITEM6.3_78">'[189]A.P.U'!#REF!</definedName>
    <definedName name="TOTALITEM6.3_79">'[189]A.P.U'!#REF!</definedName>
    <definedName name="TOTALITEM6.3_9">'[189]A.P.U'!#REF!</definedName>
    <definedName name="TOTALITEM7.1">#N/A</definedName>
    <definedName name="TOTALITEM7.1_1">#N/A</definedName>
    <definedName name="TOTALITEM7.1_10">'[189]A.P.U'!#REF!</definedName>
    <definedName name="TOTALITEM7.1_11">'[189]A.P.U'!#REF!</definedName>
    <definedName name="TOTALITEM7.1_12">'[189]A.P.U'!#REF!</definedName>
    <definedName name="TOTALITEM7.1_13">'[189]A.P.U'!#REF!</definedName>
    <definedName name="TOTALITEM7.1_14">'[189]A.P.U'!#REF!</definedName>
    <definedName name="TOTALITEM7.1_15">'[189]A.P.U'!#REF!</definedName>
    <definedName name="TOTALITEM7.1_16">'[189]A.P.U'!#REF!</definedName>
    <definedName name="TOTALITEM7.1_17">'[189]A.P.U'!#REF!</definedName>
    <definedName name="TOTALITEM7.1_18">'[189]A.P.U'!#REF!</definedName>
    <definedName name="TOTALITEM7.1_19">'[189]A.P.U'!#REF!</definedName>
    <definedName name="TOTALITEM7.1_2">#N/A</definedName>
    <definedName name="TOTALITEM7.1_20">'[189]A.P.U'!#REF!</definedName>
    <definedName name="TOTALITEM7.1_21">'[189]A.P.U'!#REF!</definedName>
    <definedName name="TOTALITEM7.1_22">'[189]A.P.U'!#REF!</definedName>
    <definedName name="TOTALITEM7.1_23">'[189]A.P.U'!#REF!</definedName>
    <definedName name="TOTALITEM7.1_24">'[189]A.P.U'!#REF!</definedName>
    <definedName name="TOTALITEM7.1_25">'[189]A.P.U'!#REF!</definedName>
    <definedName name="TOTALITEM7.1_26">'[189]A.P.U'!#REF!</definedName>
    <definedName name="TOTALITEM7.1_27">'[189]A.P.U'!#REF!</definedName>
    <definedName name="TOTALITEM7.1_28">'[189]A.P.U'!#REF!</definedName>
    <definedName name="TOTALITEM7.1_29">'[189]A.P.U'!#REF!</definedName>
    <definedName name="TOTALITEM7.1_3">'[190]A.P.U'!#REF!</definedName>
    <definedName name="TOTALITEM7.1_30">'[189]A.P.U'!#REF!</definedName>
    <definedName name="TOTALITEM7.1_31">'[189]A.P.U'!#REF!</definedName>
    <definedName name="TOTALITEM7.1_32">'[189]A.P.U'!#REF!</definedName>
    <definedName name="TOTALITEM7.1_33">'[189]A.P.U'!#REF!</definedName>
    <definedName name="TOTALITEM7.1_34">'[189]A.P.U'!#REF!</definedName>
    <definedName name="TOTALITEM7.1_35">'[189]A.P.U'!#REF!</definedName>
    <definedName name="TOTALITEM7.1_36">'[189]A.P.U'!#REF!</definedName>
    <definedName name="TOTALITEM7.1_37">'[189]A.P.U'!#REF!</definedName>
    <definedName name="TOTALITEM7.1_38">'[189]A.P.U'!#REF!</definedName>
    <definedName name="TOTALITEM7.1_39">'[189]A.P.U'!#REF!</definedName>
    <definedName name="TOTALITEM7.1_4">#N/A</definedName>
    <definedName name="TOTALITEM7.1_40">'[189]A.P.U'!#REF!</definedName>
    <definedName name="TOTALITEM7.1_41">'[189]A.P.U'!#REF!</definedName>
    <definedName name="TOTALITEM7.1_42">'[189]A.P.U'!#REF!</definedName>
    <definedName name="TOTALITEM7.1_43">'[189]A.P.U'!#REF!</definedName>
    <definedName name="TOTALITEM7.1_44">'[189]A.P.U'!#REF!</definedName>
    <definedName name="TOTALITEM7.1_45">'[189]A.P.U'!#REF!</definedName>
    <definedName name="TOTALITEM7.1_46">'[189]A.P.U'!#REF!</definedName>
    <definedName name="TOTALITEM7.1_47">'[189]A.P.U'!#REF!</definedName>
    <definedName name="TOTALITEM7.1_48">'[189]A.P.U'!#REF!</definedName>
    <definedName name="TOTALITEM7.1_49">'[189]A.P.U'!#REF!</definedName>
    <definedName name="TOTALITEM7.1_5">'[189]A.P.U'!#REF!</definedName>
    <definedName name="TOTALITEM7.1_50">'[189]A.P.U'!#REF!</definedName>
    <definedName name="TOTALITEM7.1_51">'[189]A.P.U'!#REF!</definedName>
    <definedName name="TOTALITEM7.1_52">'[189]A.P.U'!#REF!</definedName>
    <definedName name="TOTALITEM7.1_53">'[189]A.P.U'!#REF!</definedName>
    <definedName name="TOTALITEM7.1_54">'[189]A.P.U'!#REF!</definedName>
    <definedName name="TOTALITEM7.1_55">'[189]A.P.U'!#REF!</definedName>
    <definedName name="TOTALITEM7.1_56">'[189]A.P.U'!#REF!</definedName>
    <definedName name="TOTALITEM7.1_57">'[189]A.P.U'!#REF!</definedName>
    <definedName name="TOTALITEM7.1_58">'[189]A.P.U'!#REF!</definedName>
    <definedName name="TOTALITEM7.1_59">#N/A</definedName>
    <definedName name="TOTALITEM7.1_60">#N/A</definedName>
    <definedName name="TOTALITEM7.1_61">'[189]A.P.U'!#REF!</definedName>
    <definedName name="TOTALITEM7.1_62">'[189]A.P.U'!#REF!</definedName>
    <definedName name="TOTALITEM7.1_63">'[189]A.P.U'!#REF!</definedName>
    <definedName name="TOTALITEM7.1_64">'[189]A.P.U'!#REF!</definedName>
    <definedName name="TOTALITEM7.1_65">'[189]A.P.U'!#REF!</definedName>
    <definedName name="TOTALITEM7.1_66">'[189]A.P.U'!#REF!</definedName>
    <definedName name="TOTALITEM7.1_67">'[189]A.P.U'!#REF!</definedName>
    <definedName name="TOTALITEM7.1_68">'[189]A.P.U'!#REF!</definedName>
    <definedName name="TOTALITEM7.1_69">'[189]A.P.U'!#REF!</definedName>
    <definedName name="TOTALITEM7.1_70">'[189]A.P.U'!#REF!</definedName>
    <definedName name="TOTALITEM7.1_71">'[189]A.P.U'!#REF!</definedName>
    <definedName name="TOTALITEM7.1_72">'[189]A.P.U'!#REF!</definedName>
    <definedName name="TOTALITEM7.1_73">'[189]A.P.U'!#REF!</definedName>
    <definedName name="TOTALITEM7.1_74">'[189]A.P.U'!#REF!</definedName>
    <definedName name="TOTALITEM7.1_75">'[189]A.P.U'!#REF!</definedName>
    <definedName name="TOTALITEM7.1_76">'[189]A.P.U'!#REF!</definedName>
    <definedName name="TOTALITEM7.1_78">'[189]A.P.U'!#REF!</definedName>
    <definedName name="TOTALITEM7.1_79">'[189]A.P.U'!#REF!</definedName>
    <definedName name="TOTALITEM7.1_9">'[189]A.P.U'!#REF!</definedName>
    <definedName name="TOTALITEM7.2">#N/A</definedName>
    <definedName name="TOTALITEM7.2_1">#N/A</definedName>
    <definedName name="TOTALITEM7.2_10">'[189]A.P.U'!#REF!</definedName>
    <definedName name="TOTALITEM7.2_11">'[189]A.P.U'!#REF!</definedName>
    <definedName name="TOTALITEM7.2_12">'[189]A.P.U'!#REF!</definedName>
    <definedName name="TOTALITEM7.2_13">'[189]A.P.U'!#REF!</definedName>
    <definedName name="TOTALITEM7.2_14">'[189]A.P.U'!#REF!</definedName>
    <definedName name="TOTALITEM7.2_15">'[189]A.P.U'!#REF!</definedName>
    <definedName name="TOTALITEM7.2_16">'[189]A.P.U'!#REF!</definedName>
    <definedName name="TOTALITEM7.2_17">'[189]A.P.U'!#REF!</definedName>
    <definedName name="TOTALITEM7.2_18">'[189]A.P.U'!#REF!</definedName>
    <definedName name="TOTALITEM7.2_19">'[189]A.P.U'!#REF!</definedName>
    <definedName name="TOTALITEM7.2_2">#N/A</definedName>
    <definedName name="TOTALITEM7.2_20">'[189]A.P.U'!#REF!</definedName>
    <definedName name="TOTALITEM7.2_21">'[189]A.P.U'!#REF!</definedName>
    <definedName name="TOTALITEM7.2_22">'[189]A.P.U'!#REF!</definedName>
    <definedName name="TOTALITEM7.2_23">'[189]A.P.U'!#REF!</definedName>
    <definedName name="TOTALITEM7.2_24">'[189]A.P.U'!#REF!</definedName>
    <definedName name="TOTALITEM7.2_25">'[189]A.P.U'!#REF!</definedName>
    <definedName name="TOTALITEM7.2_26">'[189]A.P.U'!#REF!</definedName>
    <definedName name="TOTALITEM7.2_27">'[189]A.P.U'!#REF!</definedName>
    <definedName name="TOTALITEM7.2_28">'[189]A.P.U'!#REF!</definedName>
    <definedName name="TOTALITEM7.2_29">'[189]A.P.U'!#REF!</definedName>
    <definedName name="TOTALITEM7.2_3">'[190]A.P.U'!#REF!</definedName>
    <definedName name="TOTALITEM7.2_30">'[189]A.P.U'!#REF!</definedName>
    <definedName name="TOTALITEM7.2_31">'[189]A.P.U'!#REF!</definedName>
    <definedName name="TOTALITEM7.2_32">'[189]A.P.U'!#REF!</definedName>
    <definedName name="TOTALITEM7.2_33">'[189]A.P.U'!#REF!</definedName>
    <definedName name="TOTALITEM7.2_34">'[189]A.P.U'!#REF!</definedName>
    <definedName name="TOTALITEM7.2_35">'[189]A.P.U'!#REF!</definedName>
    <definedName name="TOTALITEM7.2_36">'[189]A.P.U'!#REF!</definedName>
    <definedName name="TOTALITEM7.2_37">'[189]A.P.U'!#REF!</definedName>
    <definedName name="TOTALITEM7.2_38">'[189]A.P.U'!#REF!</definedName>
    <definedName name="TOTALITEM7.2_39">'[189]A.P.U'!#REF!</definedName>
    <definedName name="TOTALITEM7.2_4">#N/A</definedName>
    <definedName name="TOTALITEM7.2_40">'[189]A.P.U'!#REF!</definedName>
    <definedName name="TOTALITEM7.2_41">'[189]A.P.U'!#REF!</definedName>
    <definedName name="TOTALITEM7.2_42">'[189]A.P.U'!#REF!</definedName>
    <definedName name="TOTALITEM7.2_43">'[189]A.P.U'!#REF!</definedName>
    <definedName name="TOTALITEM7.2_44">'[189]A.P.U'!#REF!</definedName>
    <definedName name="TOTALITEM7.2_45">'[189]A.P.U'!#REF!</definedName>
    <definedName name="TOTALITEM7.2_46">'[189]A.P.U'!#REF!</definedName>
    <definedName name="TOTALITEM7.2_47">'[189]A.P.U'!#REF!</definedName>
    <definedName name="TOTALITEM7.2_48">'[189]A.P.U'!#REF!</definedName>
    <definedName name="TOTALITEM7.2_49">'[189]A.P.U'!#REF!</definedName>
    <definedName name="TOTALITEM7.2_5">'[189]A.P.U'!#REF!</definedName>
    <definedName name="TOTALITEM7.2_50">'[189]A.P.U'!#REF!</definedName>
    <definedName name="TOTALITEM7.2_51">'[189]A.P.U'!#REF!</definedName>
    <definedName name="TOTALITEM7.2_52">'[189]A.P.U'!#REF!</definedName>
    <definedName name="TOTALITEM7.2_53">'[189]A.P.U'!#REF!</definedName>
    <definedName name="TOTALITEM7.2_54">'[189]A.P.U'!#REF!</definedName>
    <definedName name="TOTALITEM7.2_55">'[189]A.P.U'!#REF!</definedName>
    <definedName name="TOTALITEM7.2_56">'[189]A.P.U'!#REF!</definedName>
    <definedName name="TOTALITEM7.2_57">'[189]A.P.U'!#REF!</definedName>
    <definedName name="TOTALITEM7.2_58">'[189]A.P.U'!#REF!</definedName>
    <definedName name="TOTALITEM7.2_59">#N/A</definedName>
    <definedName name="TOTALITEM7.2_60">#N/A</definedName>
    <definedName name="TOTALITEM7.2_61">'[189]A.P.U'!#REF!</definedName>
    <definedName name="TOTALITEM7.2_62">'[189]A.P.U'!#REF!</definedName>
    <definedName name="TOTALITEM7.2_63">'[189]A.P.U'!#REF!</definedName>
    <definedName name="TOTALITEM7.2_64">'[189]A.P.U'!#REF!</definedName>
    <definedName name="TOTALITEM7.2_65">'[189]A.P.U'!#REF!</definedName>
    <definedName name="TOTALITEM7.2_66">'[189]A.P.U'!#REF!</definedName>
    <definedName name="TOTALITEM7.2_67">'[189]A.P.U'!#REF!</definedName>
    <definedName name="TOTALITEM7.2_68">'[189]A.P.U'!#REF!</definedName>
    <definedName name="TOTALITEM7.2_69">'[189]A.P.U'!#REF!</definedName>
    <definedName name="TOTALITEM7.2_70">'[189]A.P.U'!#REF!</definedName>
    <definedName name="TOTALITEM7.2_71">'[189]A.P.U'!#REF!</definedName>
    <definedName name="TOTALITEM7.2_72">'[189]A.P.U'!#REF!</definedName>
    <definedName name="TOTALITEM7.2_73">'[189]A.P.U'!#REF!</definedName>
    <definedName name="TOTALITEM7.2_74">'[189]A.P.U'!#REF!</definedName>
    <definedName name="TOTALITEM7.2_75">'[189]A.P.U'!#REF!</definedName>
    <definedName name="TOTALITEM7.2_76">'[189]A.P.U'!#REF!</definedName>
    <definedName name="TOTALITEM7.2_78">'[189]A.P.U'!#REF!</definedName>
    <definedName name="TOTALITEM7.2_79">'[189]A.P.U'!#REF!</definedName>
    <definedName name="TOTALITEM7.2_9">'[189]A.P.U'!#REF!</definedName>
    <definedName name="TOTALITEM7.3">#N/A</definedName>
    <definedName name="TOTALITEM7.3_1">#N/A</definedName>
    <definedName name="TOTALITEM7.3_10">'[189]A.P.U'!#REF!</definedName>
    <definedName name="TOTALITEM7.3_11">'[189]A.P.U'!#REF!</definedName>
    <definedName name="TOTALITEM7.3_12">'[189]A.P.U'!#REF!</definedName>
    <definedName name="TOTALITEM7.3_13">'[189]A.P.U'!#REF!</definedName>
    <definedName name="TOTALITEM7.3_14">'[189]A.P.U'!#REF!</definedName>
    <definedName name="TOTALITEM7.3_15">'[189]A.P.U'!#REF!</definedName>
    <definedName name="TOTALITEM7.3_16">'[189]A.P.U'!#REF!</definedName>
    <definedName name="TOTALITEM7.3_17">'[189]A.P.U'!#REF!</definedName>
    <definedName name="TOTALITEM7.3_18">'[189]A.P.U'!#REF!</definedName>
    <definedName name="TOTALITEM7.3_19">'[189]A.P.U'!#REF!</definedName>
    <definedName name="TOTALITEM7.3_2">#N/A</definedName>
    <definedName name="TOTALITEM7.3_20">'[189]A.P.U'!#REF!</definedName>
    <definedName name="TOTALITEM7.3_21">'[189]A.P.U'!#REF!</definedName>
    <definedName name="TOTALITEM7.3_22">'[189]A.P.U'!#REF!</definedName>
    <definedName name="TOTALITEM7.3_23">'[189]A.P.U'!#REF!</definedName>
    <definedName name="TOTALITEM7.3_24">'[189]A.P.U'!#REF!</definedName>
    <definedName name="TOTALITEM7.3_25">'[189]A.P.U'!#REF!</definedName>
    <definedName name="TOTALITEM7.3_26">'[189]A.P.U'!#REF!</definedName>
    <definedName name="TOTALITEM7.3_27">'[189]A.P.U'!#REF!</definedName>
    <definedName name="TOTALITEM7.3_28">'[189]A.P.U'!#REF!</definedName>
    <definedName name="TOTALITEM7.3_29">'[189]A.P.U'!#REF!</definedName>
    <definedName name="TOTALITEM7.3_3">'[190]A.P.U'!#REF!</definedName>
    <definedName name="TOTALITEM7.3_30">'[189]A.P.U'!#REF!</definedName>
    <definedName name="TOTALITEM7.3_31">'[189]A.P.U'!#REF!</definedName>
    <definedName name="TOTALITEM7.3_32">'[189]A.P.U'!#REF!</definedName>
    <definedName name="TOTALITEM7.3_33">'[189]A.P.U'!#REF!</definedName>
    <definedName name="TOTALITEM7.3_34">'[189]A.P.U'!#REF!</definedName>
    <definedName name="TOTALITEM7.3_35">'[189]A.P.U'!#REF!</definedName>
    <definedName name="TOTALITEM7.3_36">'[189]A.P.U'!#REF!</definedName>
    <definedName name="TOTALITEM7.3_37">'[189]A.P.U'!#REF!</definedName>
    <definedName name="TOTALITEM7.3_38">'[189]A.P.U'!#REF!</definedName>
    <definedName name="TOTALITEM7.3_39">'[189]A.P.U'!#REF!</definedName>
    <definedName name="TOTALITEM7.3_4">#N/A</definedName>
    <definedName name="TOTALITEM7.3_40">'[189]A.P.U'!#REF!</definedName>
    <definedName name="TOTALITEM7.3_41">'[189]A.P.U'!#REF!</definedName>
    <definedName name="TOTALITEM7.3_42">'[189]A.P.U'!#REF!</definedName>
    <definedName name="TOTALITEM7.3_43">'[189]A.P.U'!#REF!</definedName>
    <definedName name="TOTALITEM7.3_44">'[189]A.P.U'!#REF!</definedName>
    <definedName name="TOTALITEM7.3_45">'[189]A.P.U'!#REF!</definedName>
    <definedName name="TOTALITEM7.3_46">'[189]A.P.U'!#REF!</definedName>
    <definedName name="TOTALITEM7.3_47">'[189]A.P.U'!#REF!</definedName>
    <definedName name="TOTALITEM7.3_48">'[189]A.P.U'!#REF!</definedName>
    <definedName name="TOTALITEM7.3_49">'[189]A.P.U'!#REF!</definedName>
    <definedName name="TOTALITEM7.3_5">'[189]A.P.U'!#REF!</definedName>
    <definedName name="TOTALITEM7.3_50">'[189]A.P.U'!#REF!</definedName>
    <definedName name="TOTALITEM7.3_51">'[189]A.P.U'!#REF!</definedName>
    <definedName name="TOTALITEM7.3_52">'[189]A.P.U'!#REF!</definedName>
    <definedName name="TOTALITEM7.3_53">'[189]A.P.U'!#REF!</definedName>
    <definedName name="TOTALITEM7.3_54">'[189]A.P.U'!#REF!</definedName>
    <definedName name="TOTALITEM7.3_55">'[189]A.P.U'!#REF!</definedName>
    <definedName name="TOTALITEM7.3_56">'[189]A.P.U'!#REF!</definedName>
    <definedName name="TOTALITEM7.3_57">'[189]A.P.U'!#REF!</definedName>
    <definedName name="TOTALITEM7.3_58">'[189]A.P.U'!#REF!</definedName>
    <definedName name="TOTALITEM7.3_59">#N/A</definedName>
    <definedName name="TOTALITEM7.3_60">#N/A</definedName>
    <definedName name="TOTALITEM7.3_61">'[189]A.P.U'!#REF!</definedName>
    <definedName name="TOTALITEM7.3_62">'[189]A.P.U'!#REF!</definedName>
    <definedName name="TOTALITEM7.3_63">'[189]A.P.U'!#REF!</definedName>
    <definedName name="TOTALITEM7.3_64">'[189]A.P.U'!#REF!</definedName>
    <definedName name="TOTALITEM7.3_65">'[189]A.P.U'!#REF!</definedName>
    <definedName name="TOTALITEM7.3_66">'[189]A.P.U'!#REF!</definedName>
    <definedName name="TOTALITEM7.3_67">'[189]A.P.U'!#REF!</definedName>
    <definedName name="TOTALITEM7.3_68">'[189]A.P.U'!#REF!</definedName>
    <definedName name="TOTALITEM7.3_69">'[189]A.P.U'!#REF!</definedName>
    <definedName name="TOTALITEM7.3_70">'[189]A.P.U'!#REF!</definedName>
    <definedName name="TOTALITEM7.3_71">'[189]A.P.U'!#REF!</definedName>
    <definedName name="TOTALITEM7.3_72">'[189]A.P.U'!#REF!</definedName>
    <definedName name="TOTALITEM7.3_73">'[189]A.P.U'!#REF!</definedName>
    <definedName name="TOTALITEM7.3_74">'[189]A.P.U'!#REF!</definedName>
    <definedName name="TOTALITEM7.3_75">'[189]A.P.U'!#REF!</definedName>
    <definedName name="TOTALITEM7.3_76">'[189]A.P.U'!#REF!</definedName>
    <definedName name="TOTALITEM7.3_78">'[189]A.P.U'!#REF!</definedName>
    <definedName name="TOTALITEM7.3_79">'[189]A.P.U'!#REF!</definedName>
    <definedName name="TOTALITEM7.3_9">'[189]A.P.U'!#REF!</definedName>
    <definedName name="TOTALITEM7.4">#N/A</definedName>
    <definedName name="TOTALITEM7.4_1">#N/A</definedName>
    <definedName name="TOTALITEM7.4_10">'[189]A.P.U'!#REF!</definedName>
    <definedName name="TOTALITEM7.4_11">'[189]A.P.U'!#REF!</definedName>
    <definedName name="TOTALITEM7.4_12">'[189]A.P.U'!#REF!</definedName>
    <definedName name="TOTALITEM7.4_13">'[189]A.P.U'!#REF!</definedName>
    <definedName name="TOTALITEM7.4_14">'[189]A.P.U'!#REF!</definedName>
    <definedName name="TOTALITEM7.4_15">'[189]A.P.U'!#REF!</definedName>
    <definedName name="TOTALITEM7.4_16">'[189]A.P.U'!#REF!</definedName>
    <definedName name="TOTALITEM7.4_17">'[189]A.P.U'!#REF!</definedName>
    <definedName name="TOTALITEM7.4_18">'[189]A.P.U'!#REF!</definedName>
    <definedName name="TOTALITEM7.4_19">'[189]A.P.U'!#REF!</definedName>
    <definedName name="TOTALITEM7.4_2">#N/A</definedName>
    <definedName name="TOTALITEM7.4_20">'[189]A.P.U'!#REF!</definedName>
    <definedName name="TOTALITEM7.4_21">'[189]A.P.U'!#REF!</definedName>
    <definedName name="TOTALITEM7.4_22">'[189]A.P.U'!#REF!</definedName>
    <definedName name="TOTALITEM7.4_23">'[189]A.P.U'!#REF!</definedName>
    <definedName name="TOTALITEM7.4_24">'[189]A.P.U'!#REF!</definedName>
    <definedName name="TOTALITEM7.4_25">'[189]A.P.U'!#REF!</definedName>
    <definedName name="TOTALITEM7.4_26">'[189]A.P.U'!#REF!</definedName>
    <definedName name="TOTALITEM7.4_27">'[189]A.P.U'!#REF!</definedName>
    <definedName name="TOTALITEM7.4_28">'[189]A.P.U'!#REF!</definedName>
    <definedName name="TOTALITEM7.4_29">'[189]A.P.U'!#REF!</definedName>
    <definedName name="TOTALITEM7.4_3">'[190]A.P.U'!#REF!</definedName>
    <definedName name="TOTALITEM7.4_30">'[189]A.P.U'!#REF!</definedName>
    <definedName name="TOTALITEM7.4_31">'[189]A.P.U'!#REF!</definedName>
    <definedName name="TOTALITEM7.4_32">'[189]A.P.U'!#REF!</definedName>
    <definedName name="TOTALITEM7.4_33">'[189]A.P.U'!#REF!</definedName>
    <definedName name="TOTALITEM7.4_34">'[189]A.P.U'!#REF!</definedName>
    <definedName name="TOTALITEM7.4_35">'[189]A.P.U'!#REF!</definedName>
    <definedName name="TOTALITEM7.4_36">'[189]A.P.U'!#REF!</definedName>
    <definedName name="TOTALITEM7.4_37">'[189]A.P.U'!#REF!</definedName>
    <definedName name="TOTALITEM7.4_38">'[189]A.P.U'!#REF!</definedName>
    <definedName name="TOTALITEM7.4_39">'[189]A.P.U'!#REF!</definedName>
    <definedName name="TOTALITEM7.4_4">#N/A</definedName>
    <definedName name="TOTALITEM7.4_40">'[189]A.P.U'!#REF!</definedName>
    <definedName name="TOTALITEM7.4_41">'[189]A.P.U'!#REF!</definedName>
    <definedName name="TOTALITEM7.4_42">'[189]A.P.U'!#REF!</definedName>
    <definedName name="TOTALITEM7.4_43">'[189]A.P.U'!#REF!</definedName>
    <definedName name="TOTALITEM7.4_44">'[189]A.P.U'!#REF!</definedName>
    <definedName name="TOTALITEM7.4_45">'[189]A.P.U'!#REF!</definedName>
    <definedName name="TOTALITEM7.4_46">'[189]A.P.U'!#REF!</definedName>
    <definedName name="TOTALITEM7.4_47">'[189]A.P.U'!#REF!</definedName>
    <definedName name="TOTALITEM7.4_48">'[189]A.P.U'!#REF!</definedName>
    <definedName name="TOTALITEM7.4_49">'[189]A.P.U'!#REF!</definedName>
    <definedName name="TOTALITEM7.4_5">'[189]A.P.U'!#REF!</definedName>
    <definedName name="TOTALITEM7.4_50">'[189]A.P.U'!#REF!</definedName>
    <definedName name="TOTALITEM7.4_51">'[189]A.P.U'!#REF!</definedName>
    <definedName name="TOTALITEM7.4_52">'[189]A.P.U'!#REF!</definedName>
    <definedName name="TOTALITEM7.4_53">'[189]A.P.U'!#REF!</definedName>
    <definedName name="TOTALITEM7.4_54">'[189]A.P.U'!#REF!</definedName>
    <definedName name="TOTALITEM7.4_55">'[189]A.P.U'!#REF!</definedName>
    <definedName name="TOTALITEM7.4_56">'[189]A.P.U'!#REF!</definedName>
    <definedName name="TOTALITEM7.4_57">'[189]A.P.U'!#REF!</definedName>
    <definedName name="TOTALITEM7.4_58">'[189]A.P.U'!#REF!</definedName>
    <definedName name="TOTALITEM7.4_59">#N/A</definedName>
    <definedName name="TOTALITEM7.4_60">#N/A</definedName>
    <definedName name="TOTALITEM7.4_61">'[189]A.P.U'!#REF!</definedName>
    <definedName name="TOTALITEM7.4_62">'[189]A.P.U'!#REF!</definedName>
    <definedName name="TOTALITEM7.4_63">'[189]A.P.U'!#REF!</definedName>
    <definedName name="TOTALITEM7.4_64">'[189]A.P.U'!#REF!</definedName>
    <definedName name="TOTALITEM7.4_65">'[189]A.P.U'!#REF!</definedName>
    <definedName name="TOTALITEM7.4_66">'[189]A.P.U'!#REF!</definedName>
    <definedName name="TOTALITEM7.4_67">'[189]A.P.U'!#REF!</definedName>
    <definedName name="TOTALITEM7.4_68">'[189]A.P.U'!#REF!</definedName>
    <definedName name="TOTALITEM7.4_69">'[189]A.P.U'!#REF!</definedName>
    <definedName name="TOTALITEM7.4_70">'[189]A.P.U'!#REF!</definedName>
    <definedName name="TOTALITEM7.4_71">'[189]A.P.U'!#REF!</definedName>
    <definedName name="TOTALITEM7.4_72">'[189]A.P.U'!#REF!</definedName>
    <definedName name="TOTALITEM7.4_73">'[189]A.P.U'!#REF!</definedName>
    <definedName name="TOTALITEM7.4_74">'[189]A.P.U'!#REF!</definedName>
    <definedName name="TOTALITEM7.4_75">'[189]A.P.U'!#REF!</definedName>
    <definedName name="TOTALITEM7.4_76">'[189]A.P.U'!#REF!</definedName>
    <definedName name="TOTALITEM7.4_78">'[189]A.P.U'!#REF!</definedName>
    <definedName name="TOTALITEM7.4_79">'[189]A.P.U'!#REF!</definedName>
    <definedName name="TOTALITEM7.4_9">'[189]A.P.U'!#REF!</definedName>
    <definedName name="TOTALITEM7.5">#N/A</definedName>
    <definedName name="TOTALITEM7.5_1">#N/A</definedName>
    <definedName name="TOTALITEM7.5_10">'[189]A.P.U'!#REF!</definedName>
    <definedName name="TOTALITEM7.5_11">'[189]A.P.U'!#REF!</definedName>
    <definedName name="TOTALITEM7.5_12">'[189]A.P.U'!#REF!</definedName>
    <definedName name="TOTALITEM7.5_13">'[189]A.P.U'!#REF!</definedName>
    <definedName name="TOTALITEM7.5_14">'[189]A.P.U'!#REF!</definedName>
    <definedName name="TOTALITEM7.5_15">'[189]A.P.U'!#REF!</definedName>
    <definedName name="TOTALITEM7.5_16">'[189]A.P.U'!#REF!</definedName>
    <definedName name="TOTALITEM7.5_17">'[189]A.P.U'!#REF!</definedName>
    <definedName name="TOTALITEM7.5_18">'[189]A.P.U'!#REF!</definedName>
    <definedName name="TOTALITEM7.5_19">'[189]A.P.U'!#REF!</definedName>
    <definedName name="TOTALITEM7.5_2">#N/A</definedName>
    <definedName name="TOTALITEM7.5_20">'[189]A.P.U'!#REF!</definedName>
    <definedName name="TOTALITEM7.5_21">'[189]A.P.U'!#REF!</definedName>
    <definedName name="TOTALITEM7.5_22">'[189]A.P.U'!#REF!</definedName>
    <definedName name="TOTALITEM7.5_23">'[189]A.P.U'!#REF!</definedName>
    <definedName name="TOTALITEM7.5_24">'[189]A.P.U'!#REF!</definedName>
    <definedName name="TOTALITEM7.5_25">'[189]A.P.U'!#REF!</definedName>
    <definedName name="TOTALITEM7.5_26">'[189]A.P.U'!#REF!</definedName>
    <definedName name="TOTALITEM7.5_27">'[189]A.P.U'!#REF!</definedName>
    <definedName name="TOTALITEM7.5_28">'[189]A.P.U'!#REF!</definedName>
    <definedName name="TOTALITEM7.5_29">'[189]A.P.U'!#REF!</definedName>
    <definedName name="TOTALITEM7.5_3">'[190]A.P.U'!#REF!</definedName>
    <definedName name="TOTALITEM7.5_30">'[189]A.P.U'!#REF!</definedName>
    <definedName name="TOTALITEM7.5_31">'[189]A.P.U'!#REF!</definedName>
    <definedName name="TOTALITEM7.5_32">'[189]A.P.U'!#REF!</definedName>
    <definedName name="TOTALITEM7.5_33">'[189]A.P.U'!#REF!</definedName>
    <definedName name="TOTALITEM7.5_34">'[189]A.P.U'!#REF!</definedName>
    <definedName name="TOTALITEM7.5_35">'[189]A.P.U'!#REF!</definedName>
    <definedName name="TOTALITEM7.5_36">'[189]A.P.U'!#REF!</definedName>
    <definedName name="TOTALITEM7.5_37">'[189]A.P.U'!#REF!</definedName>
    <definedName name="TOTALITEM7.5_38">'[189]A.P.U'!#REF!</definedName>
    <definedName name="TOTALITEM7.5_39">'[189]A.P.U'!#REF!</definedName>
    <definedName name="TOTALITEM7.5_4">#N/A</definedName>
    <definedName name="TOTALITEM7.5_40">'[189]A.P.U'!#REF!</definedName>
    <definedName name="TOTALITEM7.5_41">'[189]A.P.U'!#REF!</definedName>
    <definedName name="TOTALITEM7.5_42">'[189]A.P.U'!#REF!</definedName>
    <definedName name="TOTALITEM7.5_43">'[189]A.P.U'!#REF!</definedName>
    <definedName name="TOTALITEM7.5_44">'[189]A.P.U'!#REF!</definedName>
    <definedName name="TOTALITEM7.5_45">'[189]A.P.U'!#REF!</definedName>
    <definedName name="TOTALITEM7.5_46">'[189]A.P.U'!#REF!</definedName>
    <definedName name="TOTALITEM7.5_47">'[189]A.P.U'!#REF!</definedName>
    <definedName name="TOTALITEM7.5_48">'[189]A.P.U'!#REF!</definedName>
    <definedName name="TOTALITEM7.5_49">'[189]A.P.U'!#REF!</definedName>
    <definedName name="TOTALITEM7.5_5">'[189]A.P.U'!#REF!</definedName>
    <definedName name="TOTALITEM7.5_50">'[189]A.P.U'!#REF!</definedName>
    <definedName name="TOTALITEM7.5_51">'[189]A.P.U'!#REF!</definedName>
    <definedName name="TOTALITEM7.5_52">'[189]A.P.U'!#REF!</definedName>
    <definedName name="TOTALITEM7.5_53">'[189]A.P.U'!#REF!</definedName>
    <definedName name="TOTALITEM7.5_54">'[189]A.P.U'!#REF!</definedName>
    <definedName name="TOTALITEM7.5_55">'[189]A.P.U'!#REF!</definedName>
    <definedName name="TOTALITEM7.5_56">'[189]A.P.U'!#REF!</definedName>
    <definedName name="TOTALITEM7.5_57">'[189]A.P.U'!#REF!</definedName>
    <definedName name="TOTALITEM7.5_58">'[189]A.P.U'!#REF!</definedName>
    <definedName name="TOTALITEM7.5_59">#N/A</definedName>
    <definedName name="TOTALITEM7.5_60">#N/A</definedName>
    <definedName name="TOTALITEM7.5_61">'[189]A.P.U'!#REF!</definedName>
    <definedName name="TOTALITEM7.5_62">'[189]A.P.U'!#REF!</definedName>
    <definedName name="TOTALITEM7.5_63">'[189]A.P.U'!#REF!</definedName>
    <definedName name="TOTALITEM7.5_64">'[189]A.P.U'!#REF!</definedName>
    <definedName name="TOTALITEM7.5_65">'[189]A.P.U'!#REF!</definedName>
    <definedName name="TOTALITEM7.5_66">'[189]A.P.U'!#REF!</definedName>
    <definedName name="TOTALITEM7.5_67">'[189]A.P.U'!#REF!</definedName>
    <definedName name="TOTALITEM7.5_68">'[189]A.P.U'!#REF!</definedName>
    <definedName name="TOTALITEM7.5_69">'[189]A.P.U'!#REF!</definedName>
    <definedName name="TOTALITEM7.5_70">'[189]A.P.U'!#REF!</definedName>
    <definedName name="TOTALITEM7.5_71">'[189]A.P.U'!#REF!</definedName>
    <definedName name="TOTALITEM7.5_72">'[189]A.P.U'!#REF!</definedName>
    <definedName name="TOTALITEM7.5_73">'[189]A.P.U'!#REF!</definedName>
    <definedName name="TOTALITEM7.5_74">'[189]A.P.U'!#REF!</definedName>
    <definedName name="TOTALITEM7.5_75">'[189]A.P.U'!#REF!</definedName>
    <definedName name="TOTALITEM7.5_76">'[189]A.P.U'!#REF!</definedName>
    <definedName name="TOTALITEM7.5_78">'[189]A.P.U'!#REF!</definedName>
    <definedName name="TOTALITEM7.5_79">'[189]A.P.U'!#REF!</definedName>
    <definedName name="TOTALITEM7.5_9">'[189]A.P.U'!#REF!</definedName>
    <definedName name="TOTALITEM8.1">#N/A</definedName>
    <definedName name="TOTALITEM8.1_1">#N/A</definedName>
    <definedName name="TOTALITEM8.1_10">'[189]A.P.U'!#REF!</definedName>
    <definedName name="TOTALITEM8.1_11">'[189]A.P.U'!#REF!</definedName>
    <definedName name="TOTALITEM8.1_12">'[189]A.P.U'!#REF!</definedName>
    <definedName name="TOTALITEM8.1_13">'[189]A.P.U'!#REF!</definedName>
    <definedName name="TOTALITEM8.1_14">'[189]A.P.U'!#REF!</definedName>
    <definedName name="TOTALITEM8.1_15">'[189]A.P.U'!#REF!</definedName>
    <definedName name="TOTALITEM8.1_16">'[189]A.P.U'!#REF!</definedName>
    <definedName name="TOTALITEM8.1_17">'[189]A.P.U'!#REF!</definedName>
    <definedName name="TOTALITEM8.1_18">'[189]A.P.U'!#REF!</definedName>
    <definedName name="TOTALITEM8.1_19">'[189]A.P.U'!#REF!</definedName>
    <definedName name="TOTALITEM8.1_2">#N/A</definedName>
    <definedName name="TOTALITEM8.1_20">'[189]A.P.U'!#REF!</definedName>
    <definedName name="TOTALITEM8.1_21">'[189]A.P.U'!#REF!</definedName>
    <definedName name="TOTALITEM8.1_22">'[189]A.P.U'!#REF!</definedName>
    <definedName name="TOTALITEM8.1_23">'[189]A.P.U'!#REF!</definedName>
    <definedName name="TOTALITEM8.1_24">'[189]A.P.U'!#REF!</definedName>
    <definedName name="TOTALITEM8.1_25">'[189]A.P.U'!#REF!</definedName>
    <definedName name="TOTALITEM8.1_26">'[189]A.P.U'!#REF!</definedName>
    <definedName name="TOTALITEM8.1_27">'[189]A.P.U'!#REF!</definedName>
    <definedName name="TOTALITEM8.1_28">'[189]A.P.U'!#REF!</definedName>
    <definedName name="TOTALITEM8.1_29">'[189]A.P.U'!#REF!</definedName>
    <definedName name="TOTALITEM8.1_3">'[190]A.P.U'!#REF!</definedName>
    <definedName name="TOTALITEM8.1_30">'[189]A.P.U'!#REF!</definedName>
    <definedName name="TOTALITEM8.1_31">'[189]A.P.U'!#REF!</definedName>
    <definedName name="TOTALITEM8.1_32">'[189]A.P.U'!#REF!</definedName>
    <definedName name="TOTALITEM8.1_33">'[189]A.P.U'!#REF!</definedName>
    <definedName name="TOTALITEM8.1_34">'[189]A.P.U'!#REF!</definedName>
    <definedName name="TOTALITEM8.1_35">'[189]A.P.U'!#REF!</definedName>
    <definedName name="TOTALITEM8.1_36">'[189]A.P.U'!#REF!</definedName>
    <definedName name="TOTALITEM8.1_37">'[189]A.P.U'!#REF!</definedName>
    <definedName name="TOTALITEM8.1_38">'[189]A.P.U'!#REF!</definedName>
    <definedName name="TOTALITEM8.1_39">'[189]A.P.U'!#REF!</definedName>
    <definedName name="TOTALITEM8.1_4">#N/A</definedName>
    <definedName name="TOTALITEM8.1_40">'[189]A.P.U'!#REF!</definedName>
    <definedName name="TOTALITEM8.1_41">'[189]A.P.U'!#REF!</definedName>
    <definedName name="TOTALITEM8.1_42">'[189]A.P.U'!#REF!</definedName>
    <definedName name="TOTALITEM8.1_43">'[189]A.P.U'!#REF!</definedName>
    <definedName name="TOTALITEM8.1_44">'[189]A.P.U'!#REF!</definedName>
    <definedName name="TOTALITEM8.1_45">'[189]A.P.U'!#REF!</definedName>
    <definedName name="TOTALITEM8.1_46">'[189]A.P.U'!#REF!</definedName>
    <definedName name="TOTALITEM8.1_47">'[189]A.P.U'!#REF!</definedName>
    <definedName name="TOTALITEM8.1_48">'[189]A.P.U'!#REF!</definedName>
    <definedName name="TOTALITEM8.1_49">'[189]A.P.U'!#REF!</definedName>
    <definedName name="TOTALITEM8.1_5">'[189]A.P.U'!#REF!</definedName>
    <definedName name="TOTALITEM8.1_50">'[189]A.P.U'!#REF!</definedName>
    <definedName name="TOTALITEM8.1_51">'[189]A.P.U'!#REF!</definedName>
    <definedName name="TOTALITEM8.1_52">'[189]A.P.U'!#REF!</definedName>
    <definedName name="TOTALITEM8.1_53">'[189]A.P.U'!#REF!</definedName>
    <definedName name="TOTALITEM8.1_54">'[189]A.P.U'!#REF!</definedName>
    <definedName name="TOTALITEM8.1_55">'[189]A.P.U'!#REF!</definedName>
    <definedName name="TOTALITEM8.1_56">'[189]A.P.U'!#REF!</definedName>
    <definedName name="TOTALITEM8.1_57">'[189]A.P.U'!#REF!</definedName>
    <definedName name="TOTALITEM8.1_58">'[189]A.P.U'!#REF!</definedName>
    <definedName name="TOTALITEM8.1_59">#N/A</definedName>
    <definedName name="TOTALITEM8.1_60">#N/A</definedName>
    <definedName name="TOTALITEM8.1_61">'[189]A.P.U'!#REF!</definedName>
    <definedName name="TOTALITEM8.1_62">'[189]A.P.U'!#REF!</definedName>
    <definedName name="TOTALITEM8.1_63">'[189]A.P.U'!#REF!</definedName>
    <definedName name="TOTALITEM8.1_64">'[189]A.P.U'!#REF!</definedName>
    <definedName name="TOTALITEM8.1_65">'[189]A.P.U'!#REF!</definedName>
    <definedName name="TOTALITEM8.1_66">'[189]A.P.U'!#REF!</definedName>
    <definedName name="TOTALITEM8.1_67">'[189]A.P.U'!#REF!</definedName>
    <definedName name="TOTALITEM8.1_68">'[189]A.P.U'!#REF!</definedName>
    <definedName name="TOTALITEM8.1_69">'[189]A.P.U'!#REF!</definedName>
    <definedName name="TOTALITEM8.1_70">'[189]A.P.U'!#REF!</definedName>
    <definedName name="TOTALITEM8.1_71">'[189]A.P.U'!#REF!</definedName>
    <definedName name="TOTALITEM8.1_72">'[189]A.P.U'!#REF!</definedName>
    <definedName name="TOTALITEM8.1_73">'[189]A.P.U'!#REF!</definedName>
    <definedName name="TOTALITEM8.1_74">'[189]A.P.U'!#REF!</definedName>
    <definedName name="TOTALITEM8.1_75">'[189]A.P.U'!#REF!</definedName>
    <definedName name="TOTALITEM8.1_76">'[189]A.P.U'!#REF!</definedName>
    <definedName name="TOTALITEM8.1_78">'[189]A.P.U'!#REF!</definedName>
    <definedName name="TOTALITEM8.1_79">'[189]A.P.U'!#REF!</definedName>
    <definedName name="TOTALITEM8.1_9">'[189]A.P.U'!#REF!</definedName>
    <definedName name="TOTALITEM8.2">#N/A</definedName>
    <definedName name="TOTALITEM8.2_1">#N/A</definedName>
    <definedName name="TOTALITEM8.2_10">'[189]A.P.U'!#REF!</definedName>
    <definedName name="TOTALITEM8.2_11">'[189]A.P.U'!#REF!</definedName>
    <definedName name="TOTALITEM8.2_12">'[189]A.P.U'!#REF!</definedName>
    <definedName name="TOTALITEM8.2_13">'[189]A.P.U'!#REF!</definedName>
    <definedName name="TOTALITEM8.2_14">'[189]A.P.U'!#REF!</definedName>
    <definedName name="TOTALITEM8.2_15">'[189]A.P.U'!#REF!</definedName>
    <definedName name="TOTALITEM8.2_16">'[189]A.P.U'!#REF!</definedName>
    <definedName name="TOTALITEM8.2_17">'[189]A.P.U'!#REF!</definedName>
    <definedName name="TOTALITEM8.2_18">'[189]A.P.U'!#REF!</definedName>
    <definedName name="TOTALITEM8.2_19">'[189]A.P.U'!#REF!</definedName>
    <definedName name="TOTALITEM8.2_2">#N/A</definedName>
    <definedName name="TOTALITEM8.2_20">'[189]A.P.U'!#REF!</definedName>
    <definedName name="TOTALITEM8.2_21">'[189]A.P.U'!#REF!</definedName>
    <definedName name="TOTALITEM8.2_22">'[189]A.P.U'!#REF!</definedName>
    <definedName name="TOTALITEM8.2_23">'[189]A.P.U'!#REF!</definedName>
    <definedName name="TOTALITEM8.2_24">'[189]A.P.U'!#REF!</definedName>
    <definedName name="TOTALITEM8.2_25">'[189]A.P.U'!#REF!</definedName>
    <definedName name="TOTALITEM8.2_26">'[189]A.P.U'!#REF!</definedName>
    <definedName name="TOTALITEM8.2_27">'[189]A.P.U'!#REF!</definedName>
    <definedName name="TOTALITEM8.2_28">'[189]A.P.U'!#REF!</definedName>
    <definedName name="TOTALITEM8.2_29">'[189]A.P.U'!#REF!</definedName>
    <definedName name="TOTALITEM8.2_3">'[190]A.P.U'!#REF!</definedName>
    <definedName name="TOTALITEM8.2_30">'[189]A.P.U'!#REF!</definedName>
    <definedName name="TOTALITEM8.2_31">'[189]A.P.U'!#REF!</definedName>
    <definedName name="TOTALITEM8.2_32">'[189]A.P.U'!#REF!</definedName>
    <definedName name="TOTALITEM8.2_33">'[189]A.P.U'!#REF!</definedName>
    <definedName name="TOTALITEM8.2_34">'[189]A.P.U'!#REF!</definedName>
    <definedName name="TOTALITEM8.2_35">'[189]A.P.U'!#REF!</definedName>
    <definedName name="TOTALITEM8.2_36">'[189]A.P.U'!#REF!</definedName>
    <definedName name="TOTALITEM8.2_37">'[189]A.P.U'!#REF!</definedName>
    <definedName name="TOTALITEM8.2_38">'[189]A.P.U'!#REF!</definedName>
    <definedName name="TOTALITEM8.2_39">'[189]A.P.U'!#REF!</definedName>
    <definedName name="TOTALITEM8.2_4">#N/A</definedName>
    <definedName name="TOTALITEM8.2_40">'[189]A.P.U'!#REF!</definedName>
    <definedName name="TOTALITEM8.2_41">'[189]A.P.U'!#REF!</definedName>
    <definedName name="TOTALITEM8.2_42">'[189]A.P.U'!#REF!</definedName>
    <definedName name="TOTALITEM8.2_43">'[189]A.P.U'!#REF!</definedName>
    <definedName name="TOTALITEM8.2_44">'[189]A.P.U'!#REF!</definedName>
    <definedName name="TOTALITEM8.2_45">'[189]A.P.U'!#REF!</definedName>
    <definedName name="TOTALITEM8.2_46">'[189]A.P.U'!#REF!</definedName>
    <definedName name="TOTALITEM8.2_47">'[189]A.P.U'!#REF!</definedName>
    <definedName name="TOTALITEM8.2_48">'[189]A.P.U'!#REF!</definedName>
    <definedName name="TOTALITEM8.2_49">'[189]A.P.U'!#REF!</definedName>
    <definedName name="TOTALITEM8.2_5">'[189]A.P.U'!#REF!</definedName>
    <definedName name="TOTALITEM8.2_50">'[189]A.P.U'!#REF!</definedName>
    <definedName name="TOTALITEM8.2_51">'[189]A.P.U'!#REF!</definedName>
    <definedName name="TOTALITEM8.2_52">'[189]A.P.U'!#REF!</definedName>
    <definedName name="TOTALITEM8.2_53">'[189]A.P.U'!#REF!</definedName>
    <definedName name="TOTALITEM8.2_54">'[189]A.P.U'!#REF!</definedName>
    <definedName name="TOTALITEM8.2_55">'[189]A.P.U'!#REF!</definedName>
    <definedName name="TOTALITEM8.2_56">'[189]A.P.U'!#REF!</definedName>
    <definedName name="TOTALITEM8.2_57">'[189]A.P.U'!#REF!</definedName>
    <definedName name="TOTALITEM8.2_58">'[189]A.P.U'!#REF!</definedName>
    <definedName name="TOTALITEM8.2_59">#N/A</definedName>
    <definedName name="TOTALITEM8.2_60">#N/A</definedName>
    <definedName name="TOTALITEM8.2_61">'[189]A.P.U'!#REF!</definedName>
    <definedName name="TOTALITEM8.2_62">'[189]A.P.U'!#REF!</definedName>
    <definedName name="TOTALITEM8.2_63">'[189]A.P.U'!#REF!</definedName>
    <definedName name="TOTALITEM8.2_64">'[189]A.P.U'!#REF!</definedName>
    <definedName name="TOTALITEM8.2_65">'[189]A.P.U'!#REF!</definedName>
    <definedName name="TOTALITEM8.2_66">'[189]A.P.U'!#REF!</definedName>
    <definedName name="TOTALITEM8.2_67">'[189]A.P.U'!#REF!</definedName>
    <definedName name="TOTALITEM8.2_68">'[189]A.P.U'!#REF!</definedName>
    <definedName name="TOTALITEM8.2_69">'[189]A.P.U'!#REF!</definedName>
    <definedName name="TOTALITEM8.2_70">'[189]A.P.U'!#REF!</definedName>
    <definedName name="TOTALITEM8.2_71">'[189]A.P.U'!#REF!</definedName>
    <definedName name="TOTALITEM8.2_72">'[189]A.P.U'!#REF!</definedName>
    <definedName name="TOTALITEM8.2_73">'[189]A.P.U'!#REF!</definedName>
    <definedName name="TOTALITEM8.2_74">'[189]A.P.U'!#REF!</definedName>
    <definedName name="TOTALITEM8.2_75">'[189]A.P.U'!#REF!</definedName>
    <definedName name="TOTALITEM8.2_76">'[189]A.P.U'!#REF!</definedName>
    <definedName name="TOTALITEM8.2_78">'[189]A.P.U'!#REF!</definedName>
    <definedName name="TOTALITEM8.2_79">'[189]A.P.U'!#REF!</definedName>
    <definedName name="TOTALITEM8.2_9">'[189]A.P.U'!#REF!</definedName>
    <definedName name="TOTALITEM8.3">#N/A</definedName>
    <definedName name="TOTALITEM8.3_1">#N/A</definedName>
    <definedName name="TOTALITEM8.3_10">'[189]A.P.U'!#REF!</definedName>
    <definedName name="TOTALITEM8.3_11">'[189]A.P.U'!#REF!</definedName>
    <definedName name="TOTALITEM8.3_12">'[189]A.P.U'!#REF!</definedName>
    <definedName name="TOTALITEM8.3_13">'[189]A.P.U'!#REF!</definedName>
    <definedName name="TOTALITEM8.3_14">'[189]A.P.U'!#REF!</definedName>
    <definedName name="TOTALITEM8.3_15">'[189]A.P.U'!#REF!</definedName>
    <definedName name="TOTALITEM8.3_16">'[189]A.P.U'!#REF!</definedName>
    <definedName name="TOTALITEM8.3_17">'[189]A.P.U'!#REF!</definedName>
    <definedName name="TOTALITEM8.3_18">'[189]A.P.U'!#REF!</definedName>
    <definedName name="TOTALITEM8.3_19">'[189]A.P.U'!#REF!</definedName>
    <definedName name="TOTALITEM8.3_2">#N/A</definedName>
    <definedName name="TOTALITEM8.3_20">'[189]A.P.U'!#REF!</definedName>
    <definedName name="TOTALITEM8.3_21">'[189]A.P.U'!#REF!</definedName>
    <definedName name="TOTALITEM8.3_22">'[189]A.P.U'!#REF!</definedName>
    <definedName name="TOTALITEM8.3_23">'[189]A.P.U'!#REF!</definedName>
    <definedName name="TOTALITEM8.3_24">'[189]A.P.U'!#REF!</definedName>
    <definedName name="TOTALITEM8.3_25">'[189]A.P.U'!#REF!</definedName>
    <definedName name="TOTALITEM8.3_26">'[189]A.P.U'!#REF!</definedName>
    <definedName name="TOTALITEM8.3_27">'[189]A.P.U'!#REF!</definedName>
    <definedName name="TOTALITEM8.3_28">'[189]A.P.U'!#REF!</definedName>
    <definedName name="TOTALITEM8.3_29">'[189]A.P.U'!#REF!</definedName>
    <definedName name="TOTALITEM8.3_3">'[190]A.P.U'!#REF!</definedName>
    <definedName name="TOTALITEM8.3_30">'[189]A.P.U'!#REF!</definedName>
    <definedName name="TOTALITEM8.3_31">'[189]A.P.U'!#REF!</definedName>
    <definedName name="TOTALITEM8.3_32">'[189]A.P.U'!#REF!</definedName>
    <definedName name="TOTALITEM8.3_33">'[189]A.P.U'!#REF!</definedName>
    <definedName name="TOTALITEM8.3_34">'[189]A.P.U'!#REF!</definedName>
    <definedName name="TOTALITEM8.3_35">'[189]A.P.U'!#REF!</definedName>
    <definedName name="TOTALITEM8.3_36">'[189]A.P.U'!#REF!</definedName>
    <definedName name="TOTALITEM8.3_37">'[189]A.P.U'!#REF!</definedName>
    <definedName name="TOTALITEM8.3_38">'[189]A.P.U'!#REF!</definedName>
    <definedName name="TOTALITEM8.3_39">'[189]A.P.U'!#REF!</definedName>
    <definedName name="TOTALITEM8.3_4">#N/A</definedName>
    <definedName name="TOTALITEM8.3_40">'[189]A.P.U'!#REF!</definedName>
    <definedName name="TOTALITEM8.3_41">'[189]A.P.U'!#REF!</definedName>
    <definedName name="TOTALITEM8.3_42">'[189]A.P.U'!#REF!</definedName>
    <definedName name="TOTALITEM8.3_43">'[189]A.P.U'!#REF!</definedName>
    <definedName name="TOTALITEM8.3_44">'[189]A.P.U'!#REF!</definedName>
    <definedName name="TOTALITEM8.3_45">'[189]A.P.U'!#REF!</definedName>
    <definedName name="TOTALITEM8.3_46">'[189]A.P.U'!#REF!</definedName>
    <definedName name="TOTALITEM8.3_47">'[189]A.P.U'!#REF!</definedName>
    <definedName name="TOTALITEM8.3_48">'[189]A.P.U'!#REF!</definedName>
    <definedName name="TOTALITEM8.3_49">'[189]A.P.U'!#REF!</definedName>
    <definedName name="TOTALITEM8.3_5">'[189]A.P.U'!#REF!</definedName>
    <definedName name="TOTALITEM8.3_50">'[189]A.P.U'!#REF!</definedName>
    <definedName name="TOTALITEM8.3_51">'[189]A.P.U'!#REF!</definedName>
    <definedName name="TOTALITEM8.3_52">'[189]A.P.U'!#REF!</definedName>
    <definedName name="TOTALITEM8.3_53">'[189]A.P.U'!#REF!</definedName>
    <definedName name="TOTALITEM8.3_54">'[189]A.P.U'!#REF!</definedName>
    <definedName name="TOTALITEM8.3_55">'[189]A.P.U'!#REF!</definedName>
    <definedName name="TOTALITEM8.3_56">'[189]A.P.U'!#REF!</definedName>
    <definedName name="TOTALITEM8.3_57">'[189]A.P.U'!#REF!</definedName>
    <definedName name="TOTALITEM8.3_58">'[189]A.P.U'!#REF!</definedName>
    <definedName name="TOTALITEM8.3_59">#N/A</definedName>
    <definedName name="TOTALITEM8.3_60">#N/A</definedName>
    <definedName name="TOTALITEM8.3_61">'[189]A.P.U'!#REF!</definedName>
    <definedName name="TOTALITEM8.3_62">'[189]A.P.U'!#REF!</definedName>
    <definedName name="TOTALITEM8.3_63">'[189]A.P.U'!#REF!</definedName>
    <definedName name="TOTALITEM8.3_64">'[189]A.P.U'!#REF!</definedName>
    <definedName name="TOTALITEM8.3_65">'[189]A.P.U'!#REF!</definedName>
    <definedName name="TOTALITEM8.3_66">'[189]A.P.U'!#REF!</definedName>
    <definedName name="TOTALITEM8.3_67">'[189]A.P.U'!#REF!</definedName>
    <definedName name="TOTALITEM8.3_68">'[189]A.P.U'!#REF!</definedName>
    <definedName name="TOTALITEM8.3_69">'[189]A.P.U'!#REF!</definedName>
    <definedName name="TOTALITEM8.3_70">'[189]A.P.U'!#REF!</definedName>
    <definedName name="TOTALITEM8.3_71">'[189]A.P.U'!#REF!</definedName>
    <definedName name="TOTALITEM8.3_72">'[189]A.P.U'!#REF!</definedName>
    <definedName name="TOTALITEM8.3_73">'[189]A.P.U'!#REF!</definedName>
    <definedName name="TOTALITEM8.3_74">'[189]A.P.U'!#REF!</definedName>
    <definedName name="TOTALITEM8.3_75">'[189]A.P.U'!#REF!</definedName>
    <definedName name="TOTALITEM8.3_76">'[189]A.P.U'!#REF!</definedName>
    <definedName name="TOTALITEM8.3_78">'[189]A.P.U'!#REF!</definedName>
    <definedName name="TOTALITEM8.3_79">'[189]A.P.U'!#REF!</definedName>
    <definedName name="TOTALITEM8.3_9">'[189]A.P.U'!#REF!</definedName>
    <definedName name="TOTALITEM8.4">#N/A</definedName>
    <definedName name="TOTALITEM8.4_1">#N/A</definedName>
    <definedName name="TOTALITEM8.4_10">'[189]A.P.U'!#REF!</definedName>
    <definedName name="TOTALITEM8.4_11">'[189]A.P.U'!#REF!</definedName>
    <definedName name="TOTALITEM8.4_12">'[189]A.P.U'!#REF!</definedName>
    <definedName name="TOTALITEM8.4_13">'[189]A.P.U'!#REF!</definedName>
    <definedName name="TOTALITEM8.4_14">'[189]A.P.U'!#REF!</definedName>
    <definedName name="TOTALITEM8.4_15">'[189]A.P.U'!#REF!</definedName>
    <definedName name="TOTALITEM8.4_16">'[189]A.P.U'!#REF!</definedName>
    <definedName name="TOTALITEM8.4_17">'[189]A.P.U'!#REF!</definedName>
    <definedName name="TOTALITEM8.4_18">'[189]A.P.U'!#REF!</definedName>
    <definedName name="TOTALITEM8.4_19">'[189]A.P.U'!#REF!</definedName>
    <definedName name="TOTALITEM8.4_2">#N/A</definedName>
    <definedName name="TOTALITEM8.4_20">'[189]A.P.U'!#REF!</definedName>
    <definedName name="TOTALITEM8.4_21">'[189]A.P.U'!#REF!</definedName>
    <definedName name="TOTALITEM8.4_22">'[189]A.P.U'!#REF!</definedName>
    <definedName name="TOTALITEM8.4_23">'[189]A.P.U'!#REF!</definedName>
    <definedName name="TOTALITEM8.4_24">'[189]A.P.U'!#REF!</definedName>
    <definedName name="TOTALITEM8.4_25">'[189]A.P.U'!#REF!</definedName>
    <definedName name="TOTALITEM8.4_26">'[189]A.P.U'!#REF!</definedName>
    <definedName name="TOTALITEM8.4_27">'[189]A.P.U'!#REF!</definedName>
    <definedName name="TOTALITEM8.4_28">'[189]A.P.U'!#REF!</definedName>
    <definedName name="TOTALITEM8.4_29">'[189]A.P.U'!#REF!</definedName>
    <definedName name="TOTALITEM8.4_3">'[190]A.P.U'!#REF!</definedName>
    <definedName name="TOTALITEM8.4_30">'[189]A.P.U'!#REF!</definedName>
    <definedName name="TOTALITEM8.4_31">'[189]A.P.U'!#REF!</definedName>
    <definedName name="TOTALITEM8.4_32">'[189]A.P.U'!#REF!</definedName>
    <definedName name="TOTALITEM8.4_33">'[189]A.P.U'!#REF!</definedName>
    <definedName name="TOTALITEM8.4_34">'[189]A.P.U'!#REF!</definedName>
    <definedName name="TOTALITEM8.4_35">'[189]A.P.U'!#REF!</definedName>
    <definedName name="TOTALITEM8.4_36">'[189]A.P.U'!#REF!</definedName>
    <definedName name="TOTALITEM8.4_37">'[189]A.P.U'!#REF!</definedName>
    <definedName name="TOTALITEM8.4_38">'[189]A.P.U'!#REF!</definedName>
    <definedName name="TOTALITEM8.4_39">'[189]A.P.U'!#REF!</definedName>
    <definedName name="TOTALITEM8.4_4">#N/A</definedName>
    <definedName name="TOTALITEM8.4_40">'[189]A.P.U'!#REF!</definedName>
    <definedName name="TOTALITEM8.4_41">'[189]A.P.U'!#REF!</definedName>
    <definedName name="TOTALITEM8.4_42">'[189]A.P.U'!#REF!</definedName>
    <definedName name="TOTALITEM8.4_43">'[189]A.P.U'!#REF!</definedName>
    <definedName name="TOTALITEM8.4_44">'[189]A.P.U'!#REF!</definedName>
    <definedName name="TOTALITEM8.4_45">'[189]A.P.U'!#REF!</definedName>
    <definedName name="TOTALITEM8.4_46">'[189]A.P.U'!#REF!</definedName>
    <definedName name="TOTALITEM8.4_47">'[189]A.P.U'!#REF!</definedName>
    <definedName name="TOTALITEM8.4_48">'[189]A.P.U'!#REF!</definedName>
    <definedName name="TOTALITEM8.4_49">'[189]A.P.U'!#REF!</definedName>
    <definedName name="TOTALITEM8.4_5">'[189]A.P.U'!#REF!</definedName>
    <definedName name="TOTALITEM8.4_50">'[189]A.P.U'!#REF!</definedName>
    <definedName name="TOTALITEM8.4_51">'[189]A.P.U'!#REF!</definedName>
    <definedName name="TOTALITEM8.4_52">'[189]A.P.U'!#REF!</definedName>
    <definedName name="TOTALITEM8.4_53">'[189]A.P.U'!#REF!</definedName>
    <definedName name="TOTALITEM8.4_54">'[189]A.P.U'!#REF!</definedName>
    <definedName name="TOTALITEM8.4_55">'[189]A.P.U'!#REF!</definedName>
    <definedName name="TOTALITEM8.4_56">'[189]A.P.U'!#REF!</definedName>
    <definedName name="TOTALITEM8.4_57">'[189]A.P.U'!#REF!</definedName>
    <definedName name="TOTALITEM8.4_58">'[189]A.P.U'!#REF!</definedName>
    <definedName name="TOTALITEM8.4_59">#N/A</definedName>
    <definedName name="TOTALITEM8.4_60">#N/A</definedName>
    <definedName name="TOTALITEM8.4_61">'[189]A.P.U'!#REF!</definedName>
    <definedName name="TOTALITEM8.4_62">'[189]A.P.U'!#REF!</definedName>
    <definedName name="TOTALITEM8.4_63">'[189]A.P.U'!#REF!</definedName>
    <definedName name="TOTALITEM8.4_64">'[189]A.P.U'!#REF!</definedName>
    <definedName name="TOTALITEM8.4_65">'[189]A.P.U'!#REF!</definedName>
    <definedName name="TOTALITEM8.4_66">'[189]A.P.U'!#REF!</definedName>
    <definedName name="TOTALITEM8.4_67">'[189]A.P.U'!#REF!</definedName>
    <definedName name="TOTALITEM8.4_68">'[189]A.P.U'!#REF!</definedName>
    <definedName name="TOTALITEM8.4_69">'[189]A.P.U'!#REF!</definedName>
    <definedName name="TOTALITEM8.4_70">'[189]A.P.U'!#REF!</definedName>
    <definedName name="TOTALITEM8.4_71">'[189]A.P.U'!#REF!</definedName>
    <definedName name="TOTALITEM8.4_72">'[189]A.P.U'!#REF!</definedName>
    <definedName name="TOTALITEM8.4_73">'[189]A.P.U'!#REF!</definedName>
    <definedName name="TOTALITEM8.4_74">'[189]A.P.U'!#REF!</definedName>
    <definedName name="TOTALITEM8.4_75">'[189]A.P.U'!#REF!</definedName>
    <definedName name="TOTALITEM8.4_76">'[189]A.P.U'!#REF!</definedName>
    <definedName name="TOTALITEM8.4_78">'[189]A.P.U'!#REF!</definedName>
    <definedName name="TOTALITEM8.4_79">'[189]A.P.U'!#REF!</definedName>
    <definedName name="TOTALITEM8.4_9">'[189]A.P.U'!#REF!</definedName>
    <definedName name="TOTALITEM8.5">#N/A</definedName>
    <definedName name="TOTALITEM8.5_1">#N/A</definedName>
    <definedName name="TOTALITEM8.5_10">'[189]A.P.U'!#REF!</definedName>
    <definedName name="TOTALITEM8.5_11">'[189]A.P.U'!#REF!</definedName>
    <definedName name="TOTALITEM8.5_12">'[189]A.P.U'!#REF!</definedName>
    <definedName name="TOTALITEM8.5_13">'[189]A.P.U'!#REF!</definedName>
    <definedName name="TOTALITEM8.5_14">'[189]A.P.U'!#REF!</definedName>
    <definedName name="TOTALITEM8.5_15">'[189]A.P.U'!#REF!</definedName>
    <definedName name="TOTALITEM8.5_16">'[189]A.P.U'!#REF!</definedName>
    <definedName name="TOTALITEM8.5_17">'[189]A.P.U'!#REF!</definedName>
    <definedName name="TOTALITEM8.5_18">'[189]A.P.U'!#REF!</definedName>
    <definedName name="TOTALITEM8.5_19">'[189]A.P.U'!#REF!</definedName>
    <definedName name="TOTALITEM8.5_2">#N/A</definedName>
    <definedName name="TOTALITEM8.5_20">'[189]A.P.U'!#REF!</definedName>
    <definedName name="TOTALITEM8.5_21">'[189]A.P.U'!#REF!</definedName>
    <definedName name="TOTALITEM8.5_22">'[189]A.P.U'!#REF!</definedName>
    <definedName name="TOTALITEM8.5_23">'[189]A.P.U'!#REF!</definedName>
    <definedName name="TOTALITEM8.5_24">'[189]A.P.U'!#REF!</definedName>
    <definedName name="TOTALITEM8.5_25">'[189]A.P.U'!#REF!</definedName>
    <definedName name="TOTALITEM8.5_26">'[189]A.P.U'!#REF!</definedName>
    <definedName name="TOTALITEM8.5_27">'[189]A.P.U'!#REF!</definedName>
    <definedName name="TOTALITEM8.5_28">'[189]A.P.U'!#REF!</definedName>
    <definedName name="TOTALITEM8.5_29">'[189]A.P.U'!#REF!</definedName>
    <definedName name="TOTALITEM8.5_3">'[190]A.P.U'!#REF!</definedName>
    <definedName name="TOTALITEM8.5_30">'[189]A.P.U'!#REF!</definedName>
    <definedName name="TOTALITEM8.5_31">'[189]A.P.U'!#REF!</definedName>
    <definedName name="TOTALITEM8.5_32">'[189]A.P.U'!#REF!</definedName>
    <definedName name="TOTALITEM8.5_33">'[189]A.P.U'!#REF!</definedName>
    <definedName name="TOTALITEM8.5_34">'[189]A.P.U'!#REF!</definedName>
    <definedName name="TOTALITEM8.5_35">'[189]A.P.U'!#REF!</definedName>
    <definedName name="TOTALITEM8.5_36">'[189]A.P.U'!#REF!</definedName>
    <definedName name="TOTALITEM8.5_37">'[189]A.P.U'!#REF!</definedName>
    <definedName name="TOTALITEM8.5_38">'[189]A.P.U'!#REF!</definedName>
    <definedName name="TOTALITEM8.5_39">'[189]A.P.U'!#REF!</definedName>
    <definedName name="TOTALITEM8.5_4">#N/A</definedName>
    <definedName name="TOTALITEM8.5_40">'[189]A.P.U'!#REF!</definedName>
    <definedName name="TOTALITEM8.5_41">'[189]A.P.U'!#REF!</definedName>
    <definedName name="TOTALITEM8.5_42">'[189]A.P.U'!#REF!</definedName>
    <definedName name="TOTALITEM8.5_43">'[189]A.P.U'!#REF!</definedName>
    <definedName name="TOTALITEM8.5_44">'[189]A.P.U'!#REF!</definedName>
    <definedName name="TOTALITEM8.5_45">'[189]A.P.U'!#REF!</definedName>
    <definedName name="TOTALITEM8.5_46">'[189]A.P.U'!#REF!</definedName>
    <definedName name="TOTALITEM8.5_47">'[189]A.P.U'!#REF!</definedName>
    <definedName name="TOTALITEM8.5_48">'[189]A.P.U'!#REF!</definedName>
    <definedName name="TOTALITEM8.5_49">'[189]A.P.U'!#REF!</definedName>
    <definedName name="TOTALITEM8.5_5">'[189]A.P.U'!#REF!</definedName>
    <definedName name="TOTALITEM8.5_50">'[189]A.P.U'!#REF!</definedName>
    <definedName name="TOTALITEM8.5_51">'[189]A.P.U'!#REF!</definedName>
    <definedName name="TOTALITEM8.5_52">'[189]A.P.U'!#REF!</definedName>
    <definedName name="TOTALITEM8.5_53">'[189]A.P.U'!#REF!</definedName>
    <definedName name="TOTALITEM8.5_54">'[189]A.P.U'!#REF!</definedName>
    <definedName name="TOTALITEM8.5_55">'[189]A.P.U'!#REF!</definedName>
    <definedName name="TOTALITEM8.5_56">'[189]A.P.U'!#REF!</definedName>
    <definedName name="TOTALITEM8.5_57">'[189]A.P.U'!#REF!</definedName>
    <definedName name="TOTALITEM8.5_58">'[189]A.P.U'!#REF!</definedName>
    <definedName name="TOTALITEM8.5_59">#N/A</definedName>
    <definedName name="TOTALITEM8.5_60">#N/A</definedName>
    <definedName name="TOTALITEM8.5_61">'[189]A.P.U'!#REF!</definedName>
    <definedName name="TOTALITEM8.5_62">'[189]A.P.U'!#REF!</definedName>
    <definedName name="TOTALITEM8.5_63">'[189]A.P.U'!#REF!</definedName>
    <definedName name="TOTALITEM8.5_64">'[189]A.P.U'!#REF!</definedName>
    <definedName name="TOTALITEM8.5_65">'[189]A.P.U'!#REF!</definedName>
    <definedName name="TOTALITEM8.5_66">'[189]A.P.U'!#REF!</definedName>
    <definedName name="TOTALITEM8.5_67">'[189]A.P.U'!#REF!</definedName>
    <definedName name="TOTALITEM8.5_68">'[189]A.P.U'!#REF!</definedName>
    <definedName name="TOTALITEM8.5_69">'[189]A.P.U'!#REF!</definedName>
    <definedName name="TOTALITEM8.5_70">'[189]A.P.U'!#REF!</definedName>
    <definedName name="TOTALITEM8.5_71">'[189]A.P.U'!#REF!</definedName>
    <definedName name="TOTALITEM8.5_72">'[189]A.P.U'!#REF!</definedName>
    <definedName name="TOTALITEM8.5_73">'[189]A.P.U'!#REF!</definedName>
    <definedName name="TOTALITEM8.5_74">'[189]A.P.U'!#REF!</definedName>
    <definedName name="TOTALITEM8.5_75">'[189]A.P.U'!#REF!</definedName>
    <definedName name="TOTALITEM8.5_76">'[189]A.P.U'!#REF!</definedName>
    <definedName name="TOTALITEM8.5_78">'[189]A.P.U'!#REF!</definedName>
    <definedName name="TOTALITEM8.5_79">'[189]A.P.U'!#REF!</definedName>
    <definedName name="TOTALITEM8.5_9">'[189]A.P.U'!#REF!</definedName>
    <definedName name="TOTALITEM8.6">#N/A</definedName>
    <definedName name="TOTALITEM8.6_1">#N/A</definedName>
    <definedName name="TOTALITEM8.6_10">'[189]A.P.U'!#REF!</definedName>
    <definedName name="TOTALITEM8.6_11">'[189]A.P.U'!#REF!</definedName>
    <definedName name="TOTALITEM8.6_12">'[189]A.P.U'!#REF!</definedName>
    <definedName name="TOTALITEM8.6_13">'[189]A.P.U'!#REF!</definedName>
    <definedName name="TOTALITEM8.6_14">'[189]A.P.U'!#REF!</definedName>
    <definedName name="TOTALITEM8.6_15">'[189]A.P.U'!#REF!</definedName>
    <definedName name="TOTALITEM8.6_16">'[189]A.P.U'!#REF!</definedName>
    <definedName name="TOTALITEM8.6_17">'[189]A.P.U'!#REF!</definedName>
    <definedName name="TOTALITEM8.6_18">'[189]A.P.U'!#REF!</definedName>
    <definedName name="TOTALITEM8.6_19">'[189]A.P.U'!#REF!</definedName>
    <definedName name="TOTALITEM8.6_2">#N/A</definedName>
    <definedName name="TOTALITEM8.6_20">'[189]A.P.U'!#REF!</definedName>
    <definedName name="TOTALITEM8.6_21">'[189]A.P.U'!#REF!</definedName>
    <definedName name="TOTALITEM8.6_22">'[189]A.P.U'!#REF!</definedName>
    <definedName name="TOTALITEM8.6_23">'[189]A.P.U'!#REF!</definedName>
    <definedName name="TOTALITEM8.6_24">'[189]A.P.U'!#REF!</definedName>
    <definedName name="TOTALITEM8.6_25">'[189]A.P.U'!#REF!</definedName>
    <definedName name="TOTALITEM8.6_26">'[189]A.P.U'!#REF!</definedName>
    <definedName name="TOTALITEM8.6_27">'[189]A.P.U'!#REF!</definedName>
    <definedName name="TOTALITEM8.6_28">'[189]A.P.U'!#REF!</definedName>
    <definedName name="TOTALITEM8.6_29">'[189]A.P.U'!#REF!</definedName>
    <definedName name="TOTALITEM8.6_3">'[190]A.P.U'!#REF!</definedName>
    <definedName name="TOTALITEM8.6_30">'[189]A.P.U'!#REF!</definedName>
    <definedName name="TOTALITEM8.6_31">'[189]A.P.U'!#REF!</definedName>
    <definedName name="TOTALITEM8.6_32">'[189]A.P.U'!#REF!</definedName>
    <definedName name="TOTALITEM8.6_33">'[189]A.P.U'!#REF!</definedName>
    <definedName name="TOTALITEM8.6_34">'[189]A.P.U'!#REF!</definedName>
    <definedName name="TOTALITEM8.6_35">'[189]A.P.U'!#REF!</definedName>
    <definedName name="TOTALITEM8.6_36">'[189]A.P.U'!#REF!</definedName>
    <definedName name="TOTALITEM8.6_37">'[189]A.P.U'!#REF!</definedName>
    <definedName name="TOTALITEM8.6_38">'[189]A.P.U'!#REF!</definedName>
    <definedName name="TOTALITEM8.6_39">'[189]A.P.U'!#REF!</definedName>
    <definedName name="TOTALITEM8.6_4">#N/A</definedName>
    <definedName name="TOTALITEM8.6_40">'[189]A.P.U'!#REF!</definedName>
    <definedName name="TOTALITEM8.6_41">'[189]A.P.U'!#REF!</definedName>
    <definedName name="TOTALITEM8.6_42">'[189]A.P.U'!#REF!</definedName>
    <definedName name="TOTALITEM8.6_43">'[189]A.P.U'!#REF!</definedName>
    <definedName name="TOTALITEM8.6_44">'[189]A.P.U'!#REF!</definedName>
    <definedName name="TOTALITEM8.6_45">'[189]A.P.U'!#REF!</definedName>
    <definedName name="TOTALITEM8.6_46">'[189]A.P.U'!#REF!</definedName>
    <definedName name="TOTALITEM8.6_47">'[189]A.P.U'!#REF!</definedName>
    <definedName name="TOTALITEM8.6_48">'[189]A.P.U'!#REF!</definedName>
    <definedName name="TOTALITEM8.6_49">'[189]A.P.U'!#REF!</definedName>
    <definedName name="TOTALITEM8.6_5">'[189]A.P.U'!#REF!</definedName>
    <definedName name="TOTALITEM8.6_50">'[189]A.P.U'!#REF!</definedName>
    <definedName name="TOTALITEM8.6_51">'[189]A.P.U'!#REF!</definedName>
    <definedName name="TOTALITEM8.6_52">'[189]A.P.U'!#REF!</definedName>
    <definedName name="TOTALITEM8.6_53">'[189]A.P.U'!#REF!</definedName>
    <definedName name="TOTALITEM8.6_54">'[189]A.P.U'!#REF!</definedName>
    <definedName name="TOTALITEM8.6_55">'[189]A.P.U'!#REF!</definedName>
    <definedName name="TOTALITEM8.6_56">'[189]A.P.U'!#REF!</definedName>
    <definedName name="TOTALITEM8.6_57">'[189]A.P.U'!#REF!</definedName>
    <definedName name="TOTALITEM8.6_58">'[189]A.P.U'!#REF!</definedName>
    <definedName name="TOTALITEM8.6_59">#N/A</definedName>
    <definedName name="TOTALITEM8.6_60">#N/A</definedName>
    <definedName name="TOTALITEM8.6_61">'[189]A.P.U'!#REF!</definedName>
    <definedName name="TOTALITEM8.6_62">'[189]A.P.U'!#REF!</definedName>
    <definedName name="TOTALITEM8.6_63">'[189]A.P.U'!#REF!</definedName>
    <definedName name="TOTALITEM8.6_64">'[189]A.P.U'!#REF!</definedName>
    <definedName name="TOTALITEM8.6_65">'[189]A.P.U'!#REF!</definedName>
    <definedName name="TOTALITEM8.6_66">'[189]A.P.U'!#REF!</definedName>
    <definedName name="TOTALITEM8.6_67">'[189]A.P.U'!#REF!</definedName>
    <definedName name="TOTALITEM8.6_68">'[189]A.P.U'!#REF!</definedName>
    <definedName name="TOTALITEM8.6_69">'[189]A.P.U'!#REF!</definedName>
    <definedName name="TOTALITEM8.6_70">'[189]A.P.U'!#REF!</definedName>
    <definedName name="TOTALITEM8.6_71">'[189]A.P.U'!#REF!</definedName>
    <definedName name="TOTALITEM8.6_72">'[189]A.P.U'!#REF!</definedName>
    <definedName name="TOTALITEM8.6_73">'[189]A.P.U'!#REF!</definedName>
    <definedName name="TOTALITEM8.6_74">'[189]A.P.U'!#REF!</definedName>
    <definedName name="TOTALITEM8.6_75">'[189]A.P.U'!#REF!</definedName>
    <definedName name="TOTALITEM8.6_76">'[189]A.P.U'!#REF!</definedName>
    <definedName name="TOTALITEM8.6_78">'[189]A.P.U'!#REF!</definedName>
    <definedName name="TOTALITEM8.6_79">'[189]A.P.U'!#REF!</definedName>
    <definedName name="TOTALITEM8.6_9">'[189]A.P.U'!#REF!</definedName>
    <definedName name="TOTALITEM8.7">#N/A</definedName>
    <definedName name="TOTALITEM8.7_1">#N/A</definedName>
    <definedName name="TOTALITEM8.7_10">'[189]A.P.U'!#REF!</definedName>
    <definedName name="TOTALITEM8.7_11">'[189]A.P.U'!#REF!</definedName>
    <definedName name="TOTALITEM8.7_12">'[189]A.P.U'!#REF!</definedName>
    <definedName name="TOTALITEM8.7_13">'[189]A.P.U'!#REF!</definedName>
    <definedName name="TOTALITEM8.7_14">'[189]A.P.U'!#REF!</definedName>
    <definedName name="TOTALITEM8.7_15">'[189]A.P.U'!#REF!</definedName>
    <definedName name="TOTALITEM8.7_16">'[189]A.P.U'!#REF!</definedName>
    <definedName name="TOTALITEM8.7_17">'[189]A.P.U'!#REF!</definedName>
    <definedName name="TOTALITEM8.7_18">'[189]A.P.U'!#REF!</definedName>
    <definedName name="TOTALITEM8.7_19">'[189]A.P.U'!#REF!</definedName>
    <definedName name="TOTALITEM8.7_2">#N/A</definedName>
    <definedName name="TOTALITEM8.7_20">'[189]A.P.U'!#REF!</definedName>
    <definedName name="TOTALITEM8.7_21">'[189]A.P.U'!#REF!</definedName>
    <definedName name="TOTALITEM8.7_22">'[189]A.P.U'!#REF!</definedName>
    <definedName name="TOTALITEM8.7_23">'[189]A.P.U'!#REF!</definedName>
    <definedName name="TOTALITEM8.7_24">'[189]A.P.U'!#REF!</definedName>
    <definedName name="TOTALITEM8.7_25">'[189]A.P.U'!#REF!</definedName>
    <definedName name="TOTALITEM8.7_26">'[189]A.P.U'!#REF!</definedName>
    <definedName name="TOTALITEM8.7_27">'[189]A.P.U'!#REF!</definedName>
    <definedName name="TOTALITEM8.7_28">'[189]A.P.U'!#REF!</definedName>
    <definedName name="TOTALITEM8.7_29">'[189]A.P.U'!#REF!</definedName>
    <definedName name="TOTALITEM8.7_3">'[190]A.P.U'!#REF!</definedName>
    <definedName name="TOTALITEM8.7_30">'[189]A.P.U'!#REF!</definedName>
    <definedName name="TOTALITEM8.7_31">'[189]A.P.U'!#REF!</definedName>
    <definedName name="TOTALITEM8.7_32">'[189]A.P.U'!#REF!</definedName>
    <definedName name="TOTALITEM8.7_33">'[189]A.P.U'!#REF!</definedName>
    <definedName name="TOTALITEM8.7_34">'[189]A.P.U'!#REF!</definedName>
    <definedName name="TOTALITEM8.7_35">'[189]A.P.U'!#REF!</definedName>
    <definedName name="TOTALITEM8.7_36">'[189]A.P.U'!#REF!</definedName>
    <definedName name="TOTALITEM8.7_37">'[189]A.P.U'!#REF!</definedName>
    <definedName name="TOTALITEM8.7_38">'[189]A.P.U'!#REF!</definedName>
    <definedName name="TOTALITEM8.7_39">'[189]A.P.U'!#REF!</definedName>
    <definedName name="TOTALITEM8.7_4">#N/A</definedName>
    <definedName name="TOTALITEM8.7_40">'[189]A.P.U'!#REF!</definedName>
    <definedName name="TOTALITEM8.7_41">'[189]A.P.U'!#REF!</definedName>
    <definedName name="TOTALITEM8.7_42">'[189]A.P.U'!#REF!</definedName>
    <definedName name="TOTALITEM8.7_43">'[189]A.P.U'!#REF!</definedName>
    <definedName name="TOTALITEM8.7_44">'[189]A.P.U'!#REF!</definedName>
    <definedName name="TOTALITEM8.7_45">'[189]A.P.U'!#REF!</definedName>
    <definedName name="TOTALITEM8.7_46">'[189]A.P.U'!#REF!</definedName>
    <definedName name="TOTALITEM8.7_47">'[189]A.P.U'!#REF!</definedName>
    <definedName name="TOTALITEM8.7_48">'[189]A.P.U'!#REF!</definedName>
    <definedName name="TOTALITEM8.7_49">'[189]A.P.U'!#REF!</definedName>
    <definedName name="TOTALITEM8.7_5">'[189]A.P.U'!#REF!</definedName>
    <definedName name="TOTALITEM8.7_50">'[189]A.P.U'!#REF!</definedName>
    <definedName name="TOTALITEM8.7_51">'[189]A.P.U'!#REF!</definedName>
    <definedName name="TOTALITEM8.7_52">'[189]A.P.U'!#REF!</definedName>
    <definedName name="TOTALITEM8.7_53">'[189]A.P.U'!#REF!</definedName>
    <definedName name="TOTALITEM8.7_54">'[189]A.P.U'!#REF!</definedName>
    <definedName name="TOTALITEM8.7_55">'[189]A.P.U'!#REF!</definedName>
    <definedName name="TOTALITEM8.7_56">'[189]A.P.U'!#REF!</definedName>
    <definedName name="TOTALITEM8.7_57">'[189]A.P.U'!#REF!</definedName>
    <definedName name="TOTALITEM8.7_58">'[189]A.P.U'!#REF!</definedName>
    <definedName name="TOTALITEM8.7_59">#N/A</definedName>
    <definedName name="TOTALITEM8.7_60">#N/A</definedName>
    <definedName name="TOTALITEM8.7_61">'[189]A.P.U'!#REF!</definedName>
    <definedName name="TOTALITEM8.7_62">'[189]A.P.U'!#REF!</definedName>
    <definedName name="TOTALITEM8.7_63">'[189]A.P.U'!#REF!</definedName>
    <definedName name="TOTALITEM8.7_64">'[189]A.P.U'!#REF!</definedName>
    <definedName name="TOTALITEM8.7_65">'[189]A.P.U'!#REF!</definedName>
    <definedName name="TOTALITEM8.7_66">'[189]A.P.U'!#REF!</definedName>
    <definedName name="TOTALITEM8.7_67">'[189]A.P.U'!#REF!</definedName>
    <definedName name="TOTALITEM8.7_68">'[189]A.P.U'!#REF!</definedName>
    <definedName name="TOTALITEM8.7_69">'[189]A.P.U'!#REF!</definedName>
    <definedName name="TOTALITEM8.7_70">'[189]A.P.U'!#REF!</definedName>
    <definedName name="TOTALITEM8.7_71">'[189]A.P.U'!#REF!</definedName>
    <definedName name="TOTALITEM8.7_72">'[189]A.P.U'!#REF!</definedName>
    <definedName name="TOTALITEM8.7_73">'[189]A.P.U'!#REF!</definedName>
    <definedName name="TOTALITEM8.7_74">'[189]A.P.U'!#REF!</definedName>
    <definedName name="TOTALITEM8.7_75">'[189]A.P.U'!#REF!</definedName>
    <definedName name="TOTALITEM8.7_76">'[189]A.P.U'!#REF!</definedName>
    <definedName name="TOTALITEM8.7_78">'[189]A.P.U'!#REF!</definedName>
    <definedName name="TOTALITEM8.7_79">'[189]A.P.U'!#REF!</definedName>
    <definedName name="TOTALITEM8.7_9">'[189]A.P.U'!#REF!</definedName>
    <definedName name="TOTALITEM8.8">#N/A</definedName>
    <definedName name="TOTALITEM8.8_1">#N/A</definedName>
    <definedName name="TOTALITEM8.8_10">'[189]A.P.U'!#REF!</definedName>
    <definedName name="TOTALITEM8.8_11">'[189]A.P.U'!#REF!</definedName>
    <definedName name="TOTALITEM8.8_12">'[189]A.P.U'!#REF!</definedName>
    <definedName name="TOTALITEM8.8_13">'[189]A.P.U'!#REF!</definedName>
    <definedName name="TOTALITEM8.8_14">'[189]A.P.U'!#REF!</definedName>
    <definedName name="TOTALITEM8.8_15">'[189]A.P.U'!#REF!</definedName>
    <definedName name="TOTALITEM8.8_16">'[189]A.P.U'!#REF!</definedName>
    <definedName name="TOTALITEM8.8_17">'[189]A.P.U'!#REF!</definedName>
    <definedName name="TOTALITEM8.8_18">'[189]A.P.U'!#REF!</definedName>
    <definedName name="TOTALITEM8.8_19">'[189]A.P.U'!#REF!</definedName>
    <definedName name="TOTALITEM8.8_2">#N/A</definedName>
    <definedName name="TOTALITEM8.8_20">'[189]A.P.U'!#REF!</definedName>
    <definedName name="TOTALITEM8.8_21">'[189]A.P.U'!#REF!</definedName>
    <definedName name="TOTALITEM8.8_22">'[189]A.P.U'!#REF!</definedName>
    <definedName name="TOTALITEM8.8_23">'[189]A.P.U'!#REF!</definedName>
    <definedName name="TOTALITEM8.8_24">'[189]A.P.U'!#REF!</definedName>
    <definedName name="TOTALITEM8.8_25">'[189]A.P.U'!#REF!</definedName>
    <definedName name="TOTALITEM8.8_26">'[189]A.P.U'!#REF!</definedName>
    <definedName name="TOTALITEM8.8_27">'[189]A.P.U'!#REF!</definedName>
    <definedName name="TOTALITEM8.8_28">'[189]A.P.U'!#REF!</definedName>
    <definedName name="TOTALITEM8.8_29">'[189]A.P.U'!#REF!</definedName>
    <definedName name="TOTALITEM8.8_3">'[190]A.P.U'!#REF!</definedName>
    <definedName name="TOTALITEM8.8_30">'[189]A.P.U'!#REF!</definedName>
    <definedName name="TOTALITEM8.8_31">'[189]A.P.U'!#REF!</definedName>
    <definedName name="TOTALITEM8.8_32">'[189]A.P.U'!#REF!</definedName>
    <definedName name="TOTALITEM8.8_33">'[189]A.P.U'!#REF!</definedName>
    <definedName name="TOTALITEM8.8_34">'[189]A.P.U'!#REF!</definedName>
    <definedName name="TOTALITEM8.8_35">'[189]A.P.U'!#REF!</definedName>
    <definedName name="TOTALITEM8.8_36">'[189]A.P.U'!#REF!</definedName>
    <definedName name="TOTALITEM8.8_37">'[189]A.P.U'!#REF!</definedName>
    <definedName name="TOTALITEM8.8_38">'[189]A.P.U'!#REF!</definedName>
    <definedName name="TOTALITEM8.8_39">'[189]A.P.U'!#REF!</definedName>
    <definedName name="TOTALITEM8.8_4">#N/A</definedName>
    <definedName name="TOTALITEM8.8_40">'[189]A.P.U'!#REF!</definedName>
    <definedName name="TOTALITEM8.8_41">'[189]A.P.U'!#REF!</definedName>
    <definedName name="TOTALITEM8.8_42">'[189]A.P.U'!#REF!</definedName>
    <definedName name="TOTALITEM8.8_43">'[189]A.P.U'!#REF!</definedName>
    <definedName name="TOTALITEM8.8_44">'[189]A.P.U'!#REF!</definedName>
    <definedName name="TOTALITEM8.8_45">'[189]A.P.U'!#REF!</definedName>
    <definedName name="TOTALITEM8.8_46">'[189]A.P.U'!#REF!</definedName>
    <definedName name="TOTALITEM8.8_47">'[189]A.P.U'!#REF!</definedName>
    <definedName name="TOTALITEM8.8_48">'[189]A.P.U'!#REF!</definedName>
    <definedName name="TOTALITEM8.8_49">'[189]A.P.U'!#REF!</definedName>
    <definedName name="TOTALITEM8.8_5">'[189]A.P.U'!#REF!</definedName>
    <definedName name="TOTALITEM8.8_50">'[189]A.P.U'!#REF!</definedName>
    <definedName name="TOTALITEM8.8_51">'[189]A.P.U'!#REF!</definedName>
    <definedName name="TOTALITEM8.8_52">'[189]A.P.U'!#REF!</definedName>
    <definedName name="TOTALITEM8.8_53">'[189]A.P.U'!#REF!</definedName>
    <definedName name="TOTALITEM8.8_54">'[189]A.P.U'!#REF!</definedName>
    <definedName name="TOTALITEM8.8_55">'[189]A.P.U'!#REF!</definedName>
    <definedName name="TOTALITEM8.8_56">'[189]A.P.U'!#REF!</definedName>
    <definedName name="TOTALITEM8.8_57">'[189]A.P.U'!#REF!</definedName>
    <definedName name="TOTALITEM8.8_58">'[189]A.P.U'!#REF!</definedName>
    <definedName name="TOTALITEM8.8_59">#N/A</definedName>
    <definedName name="TOTALITEM8.8_60">#N/A</definedName>
    <definedName name="TOTALITEM8.8_61">'[189]A.P.U'!#REF!</definedName>
    <definedName name="TOTALITEM8.8_62">'[189]A.P.U'!#REF!</definedName>
    <definedName name="TOTALITEM8.8_63">'[189]A.P.U'!#REF!</definedName>
    <definedName name="TOTALITEM8.8_64">'[189]A.P.U'!#REF!</definedName>
    <definedName name="TOTALITEM8.8_65">'[189]A.P.U'!#REF!</definedName>
    <definedName name="TOTALITEM8.8_66">'[189]A.P.U'!#REF!</definedName>
    <definedName name="TOTALITEM8.8_67">'[189]A.P.U'!#REF!</definedName>
    <definedName name="TOTALITEM8.8_68">'[189]A.P.U'!#REF!</definedName>
    <definedName name="TOTALITEM8.8_69">'[189]A.P.U'!#REF!</definedName>
    <definedName name="TOTALITEM8.8_70">'[189]A.P.U'!#REF!</definedName>
    <definedName name="TOTALITEM8.8_71">'[189]A.P.U'!#REF!</definedName>
    <definedName name="TOTALITEM8.8_72">'[189]A.P.U'!#REF!</definedName>
    <definedName name="TOTALITEM8.8_73">'[189]A.P.U'!#REF!</definedName>
    <definedName name="TOTALITEM8.8_74">'[189]A.P.U'!#REF!</definedName>
    <definedName name="TOTALITEM8.8_75">'[189]A.P.U'!#REF!</definedName>
    <definedName name="TOTALITEM8.8_76">'[189]A.P.U'!#REF!</definedName>
    <definedName name="TOTALITEM8.8_78">'[189]A.P.U'!#REF!</definedName>
    <definedName name="TOTALITEM8.8_79">'[189]A.P.U'!#REF!</definedName>
    <definedName name="TOTALITEM8.8_9">'[189]A.P.U'!#REF!</definedName>
    <definedName name="TOTALITEM9.1">#N/A</definedName>
    <definedName name="TOTALITEM9.1_1">#N/A</definedName>
    <definedName name="TOTALITEM9.1_10">'[189]A.P.U'!#REF!</definedName>
    <definedName name="TOTALITEM9.1_11">'[189]A.P.U'!#REF!</definedName>
    <definedName name="TOTALITEM9.1_12">'[189]A.P.U'!#REF!</definedName>
    <definedName name="TOTALITEM9.1_13">'[189]A.P.U'!#REF!</definedName>
    <definedName name="TOTALITEM9.1_14">'[189]A.P.U'!#REF!</definedName>
    <definedName name="TOTALITEM9.1_15">'[189]A.P.U'!#REF!</definedName>
    <definedName name="TOTALITEM9.1_16">'[189]A.P.U'!#REF!</definedName>
    <definedName name="TOTALITEM9.1_17">'[189]A.P.U'!#REF!</definedName>
    <definedName name="TOTALITEM9.1_18">'[189]A.P.U'!#REF!</definedName>
    <definedName name="TOTALITEM9.1_19">'[189]A.P.U'!#REF!</definedName>
    <definedName name="TOTALITEM9.1_2">#N/A</definedName>
    <definedName name="TOTALITEM9.1_20">'[189]A.P.U'!#REF!</definedName>
    <definedName name="TOTALITEM9.1_21">'[189]A.P.U'!#REF!</definedName>
    <definedName name="TOTALITEM9.1_22">'[189]A.P.U'!#REF!</definedName>
    <definedName name="TOTALITEM9.1_23">'[189]A.P.U'!#REF!</definedName>
    <definedName name="TOTALITEM9.1_24">'[189]A.P.U'!#REF!</definedName>
    <definedName name="TOTALITEM9.1_25">'[189]A.P.U'!#REF!</definedName>
    <definedName name="TOTALITEM9.1_26">'[189]A.P.U'!#REF!</definedName>
    <definedName name="TOTALITEM9.1_27">'[189]A.P.U'!#REF!</definedName>
    <definedName name="TOTALITEM9.1_28">'[189]A.P.U'!#REF!</definedName>
    <definedName name="TOTALITEM9.1_29">'[189]A.P.U'!#REF!</definedName>
    <definedName name="TOTALITEM9.1_3">'[190]A.P.U'!#REF!</definedName>
    <definedName name="TOTALITEM9.1_30">'[189]A.P.U'!#REF!</definedName>
    <definedName name="TOTALITEM9.1_31">'[189]A.P.U'!#REF!</definedName>
    <definedName name="TOTALITEM9.1_32">'[189]A.P.U'!#REF!</definedName>
    <definedName name="TOTALITEM9.1_33">'[189]A.P.U'!#REF!</definedName>
    <definedName name="TOTALITEM9.1_34">'[189]A.P.U'!#REF!</definedName>
    <definedName name="TOTALITEM9.1_35">'[189]A.P.U'!#REF!</definedName>
    <definedName name="TOTALITEM9.1_36">'[189]A.P.U'!#REF!</definedName>
    <definedName name="TOTALITEM9.1_37">'[189]A.P.U'!#REF!</definedName>
    <definedName name="TOTALITEM9.1_38">'[189]A.P.U'!#REF!</definedName>
    <definedName name="TOTALITEM9.1_39">'[189]A.P.U'!#REF!</definedName>
    <definedName name="TOTALITEM9.1_4">#N/A</definedName>
    <definedName name="TOTALITEM9.1_40">'[189]A.P.U'!#REF!</definedName>
    <definedName name="TOTALITEM9.1_41">'[189]A.P.U'!#REF!</definedName>
    <definedName name="TOTALITEM9.1_42">'[189]A.P.U'!#REF!</definedName>
    <definedName name="TOTALITEM9.1_43">'[189]A.P.U'!#REF!</definedName>
    <definedName name="TOTALITEM9.1_44">'[189]A.P.U'!#REF!</definedName>
    <definedName name="TOTALITEM9.1_45">'[189]A.P.U'!#REF!</definedName>
    <definedName name="TOTALITEM9.1_46">'[189]A.P.U'!#REF!</definedName>
    <definedName name="TOTALITEM9.1_47">'[189]A.P.U'!#REF!</definedName>
    <definedName name="TOTALITEM9.1_48">'[189]A.P.U'!#REF!</definedName>
    <definedName name="TOTALITEM9.1_49">'[189]A.P.U'!#REF!</definedName>
    <definedName name="TOTALITEM9.1_5">'[189]A.P.U'!#REF!</definedName>
    <definedName name="TOTALITEM9.1_50">'[189]A.P.U'!#REF!</definedName>
    <definedName name="TOTALITEM9.1_51">'[189]A.P.U'!#REF!</definedName>
    <definedName name="TOTALITEM9.1_52">'[189]A.P.U'!#REF!</definedName>
    <definedName name="TOTALITEM9.1_53">'[189]A.P.U'!#REF!</definedName>
    <definedName name="TOTALITEM9.1_54">'[189]A.P.U'!#REF!</definedName>
    <definedName name="TOTALITEM9.1_55">'[189]A.P.U'!#REF!</definedName>
    <definedName name="TOTALITEM9.1_56">'[189]A.P.U'!#REF!</definedName>
    <definedName name="TOTALITEM9.1_57">'[189]A.P.U'!#REF!</definedName>
    <definedName name="TOTALITEM9.1_58">'[189]A.P.U'!#REF!</definedName>
    <definedName name="TOTALITEM9.1_59">#N/A</definedName>
    <definedName name="TOTALITEM9.1_60">#N/A</definedName>
    <definedName name="TOTALITEM9.1_61">'[189]A.P.U'!#REF!</definedName>
    <definedName name="TOTALITEM9.1_62">'[189]A.P.U'!#REF!</definedName>
    <definedName name="TOTALITEM9.1_63">'[189]A.P.U'!#REF!</definedName>
    <definedName name="TOTALITEM9.1_64">'[189]A.P.U'!#REF!</definedName>
    <definedName name="TOTALITEM9.1_65">'[189]A.P.U'!#REF!</definedName>
    <definedName name="TOTALITEM9.1_66">'[189]A.P.U'!#REF!</definedName>
    <definedName name="TOTALITEM9.1_67">'[189]A.P.U'!#REF!</definedName>
    <definedName name="TOTALITEM9.1_68">'[189]A.P.U'!#REF!</definedName>
    <definedName name="TOTALITEM9.1_69">'[189]A.P.U'!#REF!</definedName>
    <definedName name="TOTALITEM9.1_70">'[189]A.P.U'!#REF!</definedName>
    <definedName name="TOTALITEM9.1_71">'[189]A.P.U'!#REF!</definedName>
    <definedName name="TOTALITEM9.1_72">'[189]A.P.U'!#REF!</definedName>
    <definedName name="TOTALITEM9.1_73">'[189]A.P.U'!#REF!</definedName>
    <definedName name="TOTALITEM9.1_74">'[189]A.P.U'!#REF!</definedName>
    <definedName name="TOTALITEM9.1_75">'[189]A.P.U'!#REF!</definedName>
    <definedName name="TOTALITEM9.1_76">'[189]A.P.U'!#REF!</definedName>
    <definedName name="TOTALITEM9.1_78">'[189]A.P.U'!#REF!</definedName>
    <definedName name="TOTALITEM9.1_79">'[189]A.P.U'!#REF!</definedName>
    <definedName name="TOTALITEM9.1_9">'[189]A.P.U'!#REF!</definedName>
    <definedName name="TOTALITEM9.2">#N/A</definedName>
    <definedName name="TOTALITEM9.2_1">#N/A</definedName>
    <definedName name="TOTALITEM9.2_10">'[189]A.P.U'!#REF!</definedName>
    <definedName name="TOTALITEM9.2_11">'[189]A.P.U'!#REF!</definedName>
    <definedName name="TOTALITEM9.2_12">'[189]A.P.U'!#REF!</definedName>
    <definedName name="TOTALITEM9.2_13">'[189]A.P.U'!#REF!</definedName>
    <definedName name="TOTALITEM9.2_14">'[189]A.P.U'!#REF!</definedName>
    <definedName name="TOTALITEM9.2_15">'[189]A.P.U'!#REF!</definedName>
    <definedName name="TOTALITEM9.2_16">'[189]A.P.U'!#REF!</definedName>
    <definedName name="TOTALITEM9.2_17">'[189]A.P.U'!#REF!</definedName>
    <definedName name="TOTALITEM9.2_18">'[189]A.P.U'!#REF!</definedName>
    <definedName name="TOTALITEM9.2_19">'[189]A.P.U'!#REF!</definedName>
    <definedName name="TOTALITEM9.2_2">#N/A</definedName>
    <definedName name="TOTALITEM9.2_20">'[189]A.P.U'!#REF!</definedName>
    <definedName name="TOTALITEM9.2_21">'[189]A.P.U'!#REF!</definedName>
    <definedName name="TOTALITEM9.2_22">'[189]A.P.U'!#REF!</definedName>
    <definedName name="TOTALITEM9.2_23">'[189]A.P.U'!#REF!</definedName>
    <definedName name="TOTALITEM9.2_24">'[189]A.P.U'!#REF!</definedName>
    <definedName name="TOTALITEM9.2_25">'[189]A.P.U'!#REF!</definedName>
    <definedName name="TOTALITEM9.2_26">'[189]A.P.U'!#REF!</definedName>
    <definedName name="TOTALITEM9.2_27">'[189]A.P.U'!#REF!</definedName>
    <definedName name="TOTALITEM9.2_28">'[189]A.P.U'!#REF!</definedName>
    <definedName name="TOTALITEM9.2_29">'[189]A.P.U'!#REF!</definedName>
    <definedName name="TOTALITEM9.2_3">'[190]A.P.U'!#REF!</definedName>
    <definedName name="TOTALITEM9.2_30">'[189]A.P.U'!#REF!</definedName>
    <definedName name="TOTALITEM9.2_31">'[189]A.P.U'!#REF!</definedName>
    <definedName name="TOTALITEM9.2_32">'[189]A.P.U'!#REF!</definedName>
    <definedName name="TOTALITEM9.2_33">'[189]A.P.U'!#REF!</definedName>
    <definedName name="TOTALITEM9.2_34">'[189]A.P.U'!#REF!</definedName>
    <definedName name="TOTALITEM9.2_35">'[189]A.P.U'!#REF!</definedName>
    <definedName name="TOTALITEM9.2_36">'[189]A.P.U'!#REF!</definedName>
    <definedName name="TOTALITEM9.2_37">'[189]A.P.U'!#REF!</definedName>
    <definedName name="TOTALITEM9.2_38">'[189]A.P.U'!#REF!</definedName>
    <definedName name="TOTALITEM9.2_39">'[189]A.P.U'!#REF!</definedName>
    <definedName name="TOTALITEM9.2_4">#N/A</definedName>
    <definedName name="TOTALITEM9.2_40">'[189]A.P.U'!#REF!</definedName>
    <definedName name="TOTALITEM9.2_41">'[189]A.P.U'!#REF!</definedName>
    <definedName name="TOTALITEM9.2_42">'[189]A.P.U'!#REF!</definedName>
    <definedName name="TOTALITEM9.2_43">'[189]A.P.U'!#REF!</definedName>
    <definedName name="TOTALITEM9.2_44">'[189]A.P.U'!#REF!</definedName>
    <definedName name="TOTALITEM9.2_45">'[189]A.P.U'!#REF!</definedName>
    <definedName name="TOTALITEM9.2_46">'[189]A.P.U'!#REF!</definedName>
    <definedName name="TOTALITEM9.2_47">'[189]A.P.U'!#REF!</definedName>
    <definedName name="TOTALITEM9.2_48">'[189]A.P.U'!#REF!</definedName>
    <definedName name="TOTALITEM9.2_49">'[189]A.P.U'!#REF!</definedName>
    <definedName name="TOTALITEM9.2_5">'[189]A.P.U'!#REF!</definedName>
    <definedName name="TOTALITEM9.2_50">'[189]A.P.U'!#REF!</definedName>
    <definedName name="TOTALITEM9.2_51">'[189]A.P.U'!#REF!</definedName>
    <definedName name="TOTALITEM9.2_52">'[189]A.P.U'!#REF!</definedName>
    <definedName name="TOTALITEM9.2_53">'[189]A.P.U'!#REF!</definedName>
    <definedName name="TOTALITEM9.2_54">'[189]A.P.U'!#REF!</definedName>
    <definedName name="TOTALITEM9.2_55">'[189]A.P.U'!#REF!</definedName>
    <definedName name="TOTALITEM9.2_56">'[189]A.P.U'!#REF!</definedName>
    <definedName name="TOTALITEM9.2_57">'[189]A.P.U'!#REF!</definedName>
    <definedName name="TOTALITEM9.2_58">'[189]A.P.U'!#REF!</definedName>
    <definedName name="TOTALITEM9.2_59">#N/A</definedName>
    <definedName name="TOTALITEM9.2_60">#N/A</definedName>
    <definedName name="TOTALITEM9.2_61">'[189]A.P.U'!#REF!</definedName>
    <definedName name="TOTALITEM9.2_62">'[189]A.P.U'!#REF!</definedName>
    <definedName name="TOTALITEM9.2_63">'[189]A.P.U'!#REF!</definedName>
    <definedName name="TOTALITEM9.2_64">'[189]A.P.U'!#REF!</definedName>
    <definedName name="TOTALITEM9.2_65">'[189]A.P.U'!#REF!</definedName>
    <definedName name="TOTALITEM9.2_66">'[189]A.P.U'!#REF!</definedName>
    <definedName name="TOTALITEM9.2_67">'[189]A.P.U'!#REF!</definedName>
    <definedName name="TOTALITEM9.2_68">'[189]A.P.U'!#REF!</definedName>
    <definedName name="TOTALITEM9.2_69">'[189]A.P.U'!#REF!</definedName>
    <definedName name="TOTALITEM9.2_70">'[189]A.P.U'!#REF!</definedName>
    <definedName name="TOTALITEM9.2_71">'[189]A.P.U'!#REF!</definedName>
    <definedName name="TOTALITEM9.2_72">'[189]A.P.U'!#REF!</definedName>
    <definedName name="TOTALITEM9.2_73">'[189]A.P.U'!#REF!</definedName>
    <definedName name="TOTALITEM9.2_74">'[189]A.P.U'!#REF!</definedName>
    <definedName name="TOTALITEM9.2_75">'[189]A.P.U'!#REF!</definedName>
    <definedName name="TOTALITEM9.2_76">'[189]A.P.U'!#REF!</definedName>
    <definedName name="TOTALITEM9.2_78">'[189]A.P.U'!#REF!</definedName>
    <definedName name="TOTALITEM9.2_79">'[189]A.P.U'!#REF!</definedName>
    <definedName name="TOTALITEM9.2_9">'[189]A.P.U'!#REF!</definedName>
    <definedName name="TOTALITEM9.3">#N/A</definedName>
    <definedName name="TOTALITEM9.3_1">#N/A</definedName>
    <definedName name="TOTALITEM9.3_10">'[189]A.P.U'!#REF!</definedName>
    <definedName name="TOTALITEM9.3_11">'[189]A.P.U'!#REF!</definedName>
    <definedName name="TOTALITEM9.3_12">'[189]A.P.U'!#REF!</definedName>
    <definedName name="TOTALITEM9.3_13">'[189]A.P.U'!#REF!</definedName>
    <definedName name="TOTALITEM9.3_14">'[189]A.P.U'!#REF!</definedName>
    <definedName name="TOTALITEM9.3_15">'[189]A.P.U'!#REF!</definedName>
    <definedName name="TOTALITEM9.3_16">'[189]A.P.U'!#REF!</definedName>
    <definedName name="TOTALITEM9.3_17">'[189]A.P.U'!#REF!</definedName>
    <definedName name="TOTALITEM9.3_18">'[189]A.P.U'!#REF!</definedName>
    <definedName name="TOTALITEM9.3_19">'[189]A.P.U'!#REF!</definedName>
    <definedName name="TOTALITEM9.3_2">#N/A</definedName>
    <definedName name="TOTALITEM9.3_20">'[189]A.P.U'!#REF!</definedName>
    <definedName name="TOTALITEM9.3_21">'[189]A.P.U'!#REF!</definedName>
    <definedName name="TOTALITEM9.3_22">'[189]A.P.U'!#REF!</definedName>
    <definedName name="TOTALITEM9.3_23">'[189]A.P.U'!#REF!</definedName>
    <definedName name="TOTALITEM9.3_24">'[189]A.P.U'!#REF!</definedName>
    <definedName name="TOTALITEM9.3_25">'[189]A.P.U'!#REF!</definedName>
    <definedName name="TOTALITEM9.3_26">'[189]A.P.U'!#REF!</definedName>
    <definedName name="TOTALITEM9.3_27">'[189]A.P.U'!#REF!</definedName>
    <definedName name="TOTALITEM9.3_28">'[189]A.P.U'!#REF!</definedName>
    <definedName name="TOTALITEM9.3_29">'[189]A.P.U'!#REF!</definedName>
    <definedName name="TOTALITEM9.3_3">'[190]A.P.U'!#REF!</definedName>
    <definedName name="TOTALITEM9.3_30">'[189]A.P.U'!#REF!</definedName>
    <definedName name="TOTALITEM9.3_31">'[189]A.P.U'!#REF!</definedName>
    <definedName name="TOTALITEM9.3_32">'[189]A.P.U'!#REF!</definedName>
    <definedName name="TOTALITEM9.3_33">'[189]A.P.U'!#REF!</definedName>
    <definedName name="TOTALITEM9.3_34">'[189]A.P.U'!#REF!</definedName>
    <definedName name="TOTALITEM9.3_35">'[189]A.P.U'!#REF!</definedName>
    <definedName name="TOTALITEM9.3_36">'[189]A.P.U'!#REF!</definedName>
    <definedName name="TOTALITEM9.3_37">'[189]A.P.U'!#REF!</definedName>
    <definedName name="TOTALITEM9.3_38">'[189]A.P.U'!#REF!</definedName>
    <definedName name="TOTALITEM9.3_39">'[189]A.P.U'!#REF!</definedName>
    <definedName name="TOTALITEM9.3_4">#N/A</definedName>
    <definedName name="TOTALITEM9.3_40">'[189]A.P.U'!#REF!</definedName>
    <definedName name="TOTALITEM9.3_41">'[189]A.P.U'!#REF!</definedName>
    <definedName name="TOTALITEM9.3_42">'[189]A.P.U'!#REF!</definedName>
    <definedName name="TOTALITEM9.3_43">'[189]A.P.U'!#REF!</definedName>
    <definedName name="TOTALITEM9.3_44">'[189]A.P.U'!#REF!</definedName>
    <definedName name="TOTALITEM9.3_45">'[189]A.P.U'!#REF!</definedName>
    <definedName name="TOTALITEM9.3_46">'[189]A.P.U'!#REF!</definedName>
    <definedName name="TOTALITEM9.3_47">'[189]A.P.U'!#REF!</definedName>
    <definedName name="TOTALITEM9.3_48">'[189]A.P.U'!#REF!</definedName>
    <definedName name="TOTALITEM9.3_49">'[189]A.P.U'!#REF!</definedName>
    <definedName name="TOTALITEM9.3_5">'[189]A.P.U'!#REF!</definedName>
    <definedName name="TOTALITEM9.3_50">'[189]A.P.U'!#REF!</definedName>
    <definedName name="TOTALITEM9.3_51">'[189]A.P.U'!#REF!</definedName>
    <definedName name="TOTALITEM9.3_52">'[189]A.P.U'!#REF!</definedName>
    <definedName name="TOTALITEM9.3_53">'[189]A.P.U'!#REF!</definedName>
    <definedName name="TOTALITEM9.3_54">'[189]A.P.U'!#REF!</definedName>
    <definedName name="TOTALITEM9.3_55">'[189]A.P.U'!#REF!</definedName>
    <definedName name="TOTALITEM9.3_56">'[189]A.P.U'!#REF!</definedName>
    <definedName name="TOTALITEM9.3_57">'[189]A.P.U'!#REF!</definedName>
    <definedName name="TOTALITEM9.3_58">'[189]A.P.U'!#REF!</definedName>
    <definedName name="TOTALITEM9.3_59">#N/A</definedName>
    <definedName name="TOTALITEM9.3_60">#N/A</definedName>
    <definedName name="TOTALITEM9.3_61">'[189]A.P.U'!#REF!</definedName>
    <definedName name="TOTALITEM9.3_62">'[189]A.P.U'!#REF!</definedName>
    <definedName name="TOTALITEM9.3_63">'[189]A.P.U'!#REF!</definedName>
    <definedName name="TOTALITEM9.3_64">'[189]A.P.U'!#REF!</definedName>
    <definedName name="TOTALITEM9.3_65">'[189]A.P.U'!#REF!</definedName>
    <definedName name="TOTALITEM9.3_66">'[189]A.P.U'!#REF!</definedName>
    <definedName name="TOTALITEM9.3_67">'[189]A.P.U'!#REF!</definedName>
    <definedName name="TOTALITEM9.3_68">'[189]A.P.U'!#REF!</definedName>
    <definedName name="TOTALITEM9.3_69">'[189]A.P.U'!#REF!</definedName>
    <definedName name="TOTALITEM9.3_70">'[189]A.P.U'!#REF!</definedName>
    <definedName name="TOTALITEM9.3_71">'[189]A.P.U'!#REF!</definedName>
    <definedName name="TOTALITEM9.3_72">'[189]A.P.U'!#REF!</definedName>
    <definedName name="TOTALITEM9.3_73">'[189]A.P.U'!#REF!</definedName>
    <definedName name="TOTALITEM9.3_74">'[189]A.P.U'!#REF!</definedName>
    <definedName name="TOTALITEM9.3_75">'[189]A.P.U'!#REF!</definedName>
    <definedName name="TOTALITEM9.3_76">'[189]A.P.U'!#REF!</definedName>
    <definedName name="TOTALITEM9.3_78">'[189]A.P.U'!#REF!</definedName>
    <definedName name="TOTALITEM9.3_79">'[189]A.P.U'!#REF!</definedName>
    <definedName name="TOTALITEM9.3_9">'[189]A.P.U'!#REF!</definedName>
    <definedName name="TOTALITEM9.4">#N/A</definedName>
    <definedName name="TOTALITEM9.4_1">#N/A</definedName>
    <definedName name="TOTALITEM9.4_10">'[189]A.P.U'!#REF!</definedName>
    <definedName name="TOTALITEM9.4_11">'[189]A.P.U'!#REF!</definedName>
    <definedName name="TOTALITEM9.4_12">'[189]A.P.U'!#REF!</definedName>
    <definedName name="TOTALITEM9.4_13">'[189]A.P.U'!#REF!</definedName>
    <definedName name="TOTALITEM9.4_14">'[189]A.P.U'!#REF!</definedName>
    <definedName name="TOTALITEM9.4_15">'[189]A.P.U'!#REF!</definedName>
    <definedName name="TOTALITEM9.4_16">'[189]A.P.U'!#REF!</definedName>
    <definedName name="TOTALITEM9.4_17">'[189]A.P.U'!#REF!</definedName>
    <definedName name="TOTALITEM9.4_18">'[189]A.P.U'!#REF!</definedName>
    <definedName name="TOTALITEM9.4_19">'[189]A.P.U'!#REF!</definedName>
    <definedName name="TOTALITEM9.4_2">#N/A</definedName>
    <definedName name="TOTALITEM9.4_20">'[189]A.P.U'!#REF!</definedName>
    <definedName name="TOTALITEM9.4_21">'[189]A.P.U'!#REF!</definedName>
    <definedName name="TOTALITEM9.4_22">'[189]A.P.U'!#REF!</definedName>
    <definedName name="TOTALITEM9.4_23">'[189]A.P.U'!#REF!</definedName>
    <definedName name="TOTALITEM9.4_24">'[189]A.P.U'!#REF!</definedName>
    <definedName name="TOTALITEM9.4_25">'[189]A.P.U'!#REF!</definedName>
    <definedName name="TOTALITEM9.4_26">'[189]A.P.U'!#REF!</definedName>
    <definedName name="TOTALITEM9.4_27">'[189]A.P.U'!#REF!</definedName>
    <definedName name="TOTALITEM9.4_28">'[189]A.P.U'!#REF!</definedName>
    <definedName name="TOTALITEM9.4_29">'[189]A.P.U'!#REF!</definedName>
    <definedName name="TOTALITEM9.4_3">'[190]A.P.U'!#REF!</definedName>
    <definedName name="TOTALITEM9.4_30">'[189]A.P.U'!#REF!</definedName>
    <definedName name="TOTALITEM9.4_31">'[189]A.P.U'!#REF!</definedName>
    <definedName name="TOTALITEM9.4_32">'[189]A.P.U'!#REF!</definedName>
    <definedName name="TOTALITEM9.4_33">'[189]A.P.U'!#REF!</definedName>
    <definedName name="TOTALITEM9.4_34">'[189]A.P.U'!#REF!</definedName>
    <definedName name="TOTALITEM9.4_35">'[189]A.P.U'!#REF!</definedName>
    <definedName name="TOTALITEM9.4_36">'[189]A.P.U'!#REF!</definedName>
    <definedName name="TOTALITEM9.4_37">'[189]A.P.U'!#REF!</definedName>
    <definedName name="TOTALITEM9.4_38">'[189]A.P.U'!#REF!</definedName>
    <definedName name="TOTALITEM9.4_39">'[189]A.P.U'!#REF!</definedName>
    <definedName name="TOTALITEM9.4_4">#N/A</definedName>
    <definedName name="TOTALITEM9.4_40">'[189]A.P.U'!#REF!</definedName>
    <definedName name="TOTALITEM9.4_41">'[189]A.P.U'!#REF!</definedName>
    <definedName name="TOTALITEM9.4_42">'[189]A.P.U'!#REF!</definedName>
    <definedName name="TOTALITEM9.4_43">'[189]A.P.U'!#REF!</definedName>
    <definedName name="TOTALITEM9.4_44">'[189]A.P.U'!#REF!</definedName>
    <definedName name="TOTALITEM9.4_45">'[189]A.P.U'!#REF!</definedName>
    <definedName name="TOTALITEM9.4_46">'[189]A.P.U'!#REF!</definedName>
    <definedName name="TOTALITEM9.4_47">'[189]A.P.U'!#REF!</definedName>
    <definedName name="TOTALITEM9.4_48">'[189]A.P.U'!#REF!</definedName>
    <definedName name="TOTALITEM9.4_49">'[189]A.P.U'!#REF!</definedName>
    <definedName name="TOTALITEM9.4_5">'[189]A.P.U'!#REF!</definedName>
    <definedName name="TOTALITEM9.4_50">'[189]A.P.U'!#REF!</definedName>
    <definedName name="TOTALITEM9.4_51">'[189]A.P.U'!#REF!</definedName>
    <definedName name="TOTALITEM9.4_52">'[189]A.P.U'!#REF!</definedName>
    <definedName name="TOTALITEM9.4_53">'[189]A.P.U'!#REF!</definedName>
    <definedName name="TOTALITEM9.4_54">'[189]A.P.U'!#REF!</definedName>
    <definedName name="TOTALITEM9.4_55">'[189]A.P.U'!#REF!</definedName>
    <definedName name="TOTALITEM9.4_56">'[189]A.P.U'!#REF!</definedName>
    <definedName name="TOTALITEM9.4_57">'[189]A.P.U'!#REF!</definedName>
    <definedName name="TOTALITEM9.4_58">'[189]A.P.U'!#REF!</definedName>
    <definedName name="TOTALITEM9.4_59">#N/A</definedName>
    <definedName name="TOTALITEM9.4_60">#N/A</definedName>
    <definedName name="TOTALITEM9.4_61">'[189]A.P.U'!#REF!</definedName>
    <definedName name="TOTALITEM9.4_62">'[189]A.P.U'!#REF!</definedName>
    <definedName name="TOTALITEM9.4_63">'[189]A.P.U'!#REF!</definedName>
    <definedName name="TOTALITEM9.4_64">'[189]A.P.U'!#REF!</definedName>
    <definedName name="TOTALITEM9.4_65">'[189]A.P.U'!#REF!</definedName>
    <definedName name="TOTALITEM9.4_66">'[189]A.P.U'!#REF!</definedName>
    <definedName name="TOTALITEM9.4_67">'[189]A.P.U'!#REF!</definedName>
    <definedName name="TOTALITEM9.4_68">'[189]A.P.U'!#REF!</definedName>
    <definedName name="TOTALITEM9.4_69">'[189]A.P.U'!#REF!</definedName>
    <definedName name="TOTALITEM9.4_70">'[189]A.P.U'!#REF!</definedName>
    <definedName name="TOTALITEM9.4_71">'[189]A.P.U'!#REF!</definedName>
    <definedName name="TOTALITEM9.4_72">'[189]A.P.U'!#REF!</definedName>
    <definedName name="TOTALITEM9.4_73">'[189]A.P.U'!#REF!</definedName>
    <definedName name="TOTALITEM9.4_74">'[189]A.P.U'!#REF!</definedName>
    <definedName name="TOTALITEM9.4_75">'[189]A.P.U'!#REF!</definedName>
    <definedName name="TOTALITEM9.4_76">'[189]A.P.U'!#REF!</definedName>
    <definedName name="TOTALITEM9.4_78">'[189]A.P.U'!#REF!</definedName>
    <definedName name="TOTALITEM9.4_79">'[189]A.P.U'!#REF!</definedName>
    <definedName name="TOTALITEM9.4_9">'[189]A.P.U'!#REF!</definedName>
    <definedName name="TOTALITEM9.5">#N/A</definedName>
    <definedName name="TOTALITEM9.5_1">#N/A</definedName>
    <definedName name="TOTALITEM9.5_10">'[189]A.P.U'!#REF!</definedName>
    <definedName name="TOTALITEM9.5_11">'[189]A.P.U'!#REF!</definedName>
    <definedName name="TOTALITEM9.5_12">'[189]A.P.U'!#REF!</definedName>
    <definedName name="TOTALITEM9.5_13">'[189]A.P.U'!#REF!</definedName>
    <definedName name="TOTALITEM9.5_14">'[189]A.P.U'!#REF!</definedName>
    <definedName name="TOTALITEM9.5_15">'[189]A.P.U'!#REF!</definedName>
    <definedName name="TOTALITEM9.5_16">'[189]A.P.U'!#REF!</definedName>
    <definedName name="TOTALITEM9.5_17">'[189]A.P.U'!#REF!</definedName>
    <definedName name="TOTALITEM9.5_18">'[189]A.P.U'!#REF!</definedName>
    <definedName name="TOTALITEM9.5_19">'[189]A.P.U'!#REF!</definedName>
    <definedName name="TOTALITEM9.5_2">#N/A</definedName>
    <definedName name="TOTALITEM9.5_20">'[189]A.P.U'!#REF!</definedName>
    <definedName name="TOTALITEM9.5_21">'[189]A.P.U'!#REF!</definedName>
    <definedName name="TOTALITEM9.5_22">'[189]A.P.U'!#REF!</definedName>
    <definedName name="TOTALITEM9.5_23">'[189]A.P.U'!#REF!</definedName>
    <definedName name="TOTALITEM9.5_24">'[189]A.P.U'!#REF!</definedName>
    <definedName name="TOTALITEM9.5_25">'[189]A.P.U'!#REF!</definedName>
    <definedName name="TOTALITEM9.5_26">'[189]A.P.U'!#REF!</definedName>
    <definedName name="TOTALITEM9.5_27">'[189]A.P.U'!#REF!</definedName>
    <definedName name="TOTALITEM9.5_28">'[189]A.P.U'!#REF!</definedName>
    <definedName name="TOTALITEM9.5_29">'[189]A.P.U'!#REF!</definedName>
    <definedName name="TOTALITEM9.5_3">'[190]A.P.U'!#REF!</definedName>
    <definedName name="TOTALITEM9.5_30">'[189]A.P.U'!#REF!</definedName>
    <definedName name="TOTALITEM9.5_31">'[189]A.P.U'!#REF!</definedName>
    <definedName name="TOTALITEM9.5_32">'[189]A.P.U'!#REF!</definedName>
    <definedName name="TOTALITEM9.5_33">'[189]A.P.U'!#REF!</definedName>
    <definedName name="TOTALITEM9.5_34">'[189]A.P.U'!#REF!</definedName>
    <definedName name="TOTALITEM9.5_35">'[189]A.P.U'!#REF!</definedName>
    <definedName name="TOTALITEM9.5_36">'[189]A.P.U'!#REF!</definedName>
    <definedName name="TOTALITEM9.5_37">'[189]A.P.U'!#REF!</definedName>
    <definedName name="TOTALITEM9.5_38">'[189]A.P.U'!#REF!</definedName>
    <definedName name="TOTALITEM9.5_39">'[189]A.P.U'!#REF!</definedName>
    <definedName name="TOTALITEM9.5_4">#N/A</definedName>
    <definedName name="TOTALITEM9.5_40">'[189]A.P.U'!#REF!</definedName>
    <definedName name="TOTALITEM9.5_41">'[189]A.P.U'!#REF!</definedName>
    <definedName name="TOTALITEM9.5_42">'[189]A.P.U'!#REF!</definedName>
    <definedName name="TOTALITEM9.5_43">'[189]A.P.U'!#REF!</definedName>
    <definedName name="TOTALITEM9.5_44">'[189]A.P.U'!#REF!</definedName>
    <definedName name="TOTALITEM9.5_45">'[189]A.P.U'!#REF!</definedName>
    <definedName name="TOTALITEM9.5_46">'[189]A.P.U'!#REF!</definedName>
    <definedName name="TOTALITEM9.5_47">'[189]A.P.U'!#REF!</definedName>
    <definedName name="TOTALITEM9.5_48">'[189]A.P.U'!#REF!</definedName>
    <definedName name="TOTALITEM9.5_49">'[189]A.P.U'!#REF!</definedName>
    <definedName name="TOTALITEM9.5_5">'[189]A.P.U'!#REF!</definedName>
    <definedName name="TOTALITEM9.5_50">'[189]A.P.U'!#REF!</definedName>
    <definedName name="TOTALITEM9.5_51">'[189]A.P.U'!#REF!</definedName>
    <definedName name="TOTALITEM9.5_52">'[189]A.P.U'!#REF!</definedName>
    <definedName name="TOTALITEM9.5_53">'[189]A.P.U'!#REF!</definedName>
    <definedName name="TOTALITEM9.5_54">'[189]A.P.U'!#REF!</definedName>
    <definedName name="TOTALITEM9.5_55">'[189]A.P.U'!#REF!</definedName>
    <definedName name="TOTALITEM9.5_56">'[189]A.P.U'!#REF!</definedName>
    <definedName name="TOTALITEM9.5_57">'[189]A.P.U'!#REF!</definedName>
    <definedName name="TOTALITEM9.5_58">'[189]A.P.U'!#REF!</definedName>
    <definedName name="TOTALITEM9.5_59">#N/A</definedName>
    <definedName name="TOTALITEM9.5_60">#N/A</definedName>
    <definedName name="TOTALITEM9.5_61">'[189]A.P.U'!#REF!</definedName>
    <definedName name="TOTALITEM9.5_62">'[189]A.P.U'!#REF!</definedName>
    <definedName name="TOTALITEM9.5_63">'[189]A.P.U'!#REF!</definedName>
    <definedName name="TOTALITEM9.5_64">'[189]A.P.U'!#REF!</definedName>
    <definedName name="TOTALITEM9.5_65">'[189]A.P.U'!#REF!</definedName>
    <definedName name="TOTALITEM9.5_66">'[189]A.P.U'!#REF!</definedName>
    <definedName name="TOTALITEM9.5_67">'[189]A.P.U'!#REF!</definedName>
    <definedName name="TOTALITEM9.5_68">'[189]A.P.U'!#REF!</definedName>
    <definedName name="TOTALITEM9.5_69">'[189]A.P.U'!#REF!</definedName>
    <definedName name="TOTALITEM9.5_70">'[189]A.P.U'!#REF!</definedName>
    <definedName name="TOTALITEM9.5_71">'[189]A.P.U'!#REF!</definedName>
    <definedName name="TOTALITEM9.5_72">'[189]A.P.U'!#REF!</definedName>
    <definedName name="TOTALITEM9.5_73">'[189]A.P.U'!#REF!</definedName>
    <definedName name="TOTALITEM9.5_74">'[189]A.P.U'!#REF!</definedName>
    <definedName name="TOTALITEM9.5_75">'[189]A.P.U'!#REF!</definedName>
    <definedName name="TOTALITEM9.5_76">'[189]A.P.U'!#REF!</definedName>
    <definedName name="TOTALITEM9.5_78">'[189]A.P.U'!#REF!</definedName>
    <definedName name="TOTALITEM9.5_79">'[189]A.P.U'!#REF!</definedName>
    <definedName name="TOTALITEM9.5_9">'[189]A.P.U'!#REF!</definedName>
    <definedName name="TOTALITEM9.6">#N/A</definedName>
    <definedName name="TOTALITEM9.6_1">#N/A</definedName>
    <definedName name="TOTALITEM9.6_10">'[189]A.P.U'!#REF!</definedName>
    <definedName name="TOTALITEM9.6_11">'[189]A.P.U'!#REF!</definedName>
    <definedName name="TOTALITEM9.6_12">'[189]A.P.U'!#REF!</definedName>
    <definedName name="TOTALITEM9.6_13">'[189]A.P.U'!#REF!</definedName>
    <definedName name="TOTALITEM9.6_14">'[189]A.P.U'!#REF!</definedName>
    <definedName name="TOTALITEM9.6_15">'[189]A.P.U'!#REF!</definedName>
    <definedName name="TOTALITEM9.6_16">'[189]A.P.U'!#REF!</definedName>
    <definedName name="TOTALITEM9.6_17">'[189]A.P.U'!#REF!</definedName>
    <definedName name="TOTALITEM9.6_18">'[189]A.P.U'!#REF!</definedName>
    <definedName name="TOTALITEM9.6_19">'[189]A.P.U'!#REF!</definedName>
    <definedName name="TOTALITEM9.6_2">#N/A</definedName>
    <definedName name="TOTALITEM9.6_20">'[189]A.P.U'!#REF!</definedName>
    <definedName name="TOTALITEM9.6_21">'[189]A.P.U'!#REF!</definedName>
    <definedName name="TOTALITEM9.6_22">'[189]A.P.U'!#REF!</definedName>
    <definedName name="TOTALITEM9.6_23">'[189]A.P.U'!#REF!</definedName>
    <definedName name="TOTALITEM9.6_24">'[189]A.P.U'!#REF!</definedName>
    <definedName name="TOTALITEM9.6_25">'[189]A.P.U'!#REF!</definedName>
    <definedName name="TOTALITEM9.6_26">'[189]A.P.U'!#REF!</definedName>
    <definedName name="TOTALITEM9.6_27">'[189]A.P.U'!#REF!</definedName>
    <definedName name="TOTALITEM9.6_28">'[189]A.P.U'!#REF!</definedName>
    <definedName name="TOTALITEM9.6_29">'[189]A.P.U'!#REF!</definedName>
    <definedName name="TOTALITEM9.6_3">'[190]A.P.U'!#REF!</definedName>
    <definedName name="TOTALITEM9.6_30">'[189]A.P.U'!#REF!</definedName>
    <definedName name="TOTALITEM9.6_31">'[189]A.P.U'!#REF!</definedName>
    <definedName name="TOTALITEM9.6_32">'[189]A.P.U'!#REF!</definedName>
    <definedName name="TOTALITEM9.6_33">'[189]A.P.U'!#REF!</definedName>
    <definedName name="TOTALITEM9.6_34">'[189]A.P.U'!#REF!</definedName>
    <definedName name="TOTALITEM9.6_35">'[189]A.P.U'!#REF!</definedName>
    <definedName name="TOTALITEM9.6_36">'[189]A.P.U'!#REF!</definedName>
    <definedName name="TOTALITEM9.6_37">'[189]A.P.U'!#REF!</definedName>
    <definedName name="TOTALITEM9.6_38">'[189]A.P.U'!#REF!</definedName>
    <definedName name="TOTALITEM9.6_39">'[189]A.P.U'!#REF!</definedName>
    <definedName name="TOTALITEM9.6_4">#N/A</definedName>
    <definedName name="TOTALITEM9.6_40">'[189]A.P.U'!#REF!</definedName>
    <definedName name="TOTALITEM9.6_41">'[189]A.P.U'!#REF!</definedName>
    <definedName name="TOTALITEM9.6_42">'[189]A.P.U'!#REF!</definedName>
    <definedName name="TOTALITEM9.6_43">'[189]A.P.U'!#REF!</definedName>
    <definedName name="TOTALITEM9.6_44">'[189]A.P.U'!#REF!</definedName>
    <definedName name="TOTALITEM9.6_45">'[189]A.P.U'!#REF!</definedName>
    <definedName name="TOTALITEM9.6_46">'[189]A.P.U'!#REF!</definedName>
    <definedName name="TOTALITEM9.6_47">'[189]A.P.U'!#REF!</definedName>
    <definedName name="TOTALITEM9.6_48">'[189]A.P.U'!#REF!</definedName>
    <definedName name="TOTALITEM9.6_49">'[189]A.P.U'!#REF!</definedName>
    <definedName name="TOTALITEM9.6_5">'[189]A.P.U'!#REF!</definedName>
    <definedName name="TOTALITEM9.6_50">'[189]A.P.U'!#REF!</definedName>
    <definedName name="TOTALITEM9.6_51">'[189]A.P.U'!#REF!</definedName>
    <definedName name="TOTALITEM9.6_52">'[189]A.P.U'!#REF!</definedName>
    <definedName name="TOTALITEM9.6_53">'[189]A.P.U'!#REF!</definedName>
    <definedName name="TOTALITEM9.6_54">'[189]A.P.U'!#REF!</definedName>
    <definedName name="TOTALITEM9.6_55">'[189]A.P.U'!#REF!</definedName>
    <definedName name="TOTALITEM9.6_56">'[189]A.P.U'!#REF!</definedName>
    <definedName name="TOTALITEM9.6_57">'[189]A.P.U'!#REF!</definedName>
    <definedName name="TOTALITEM9.6_58">'[189]A.P.U'!#REF!</definedName>
    <definedName name="TOTALITEM9.6_59">#N/A</definedName>
    <definedName name="TOTALITEM9.6_60">#N/A</definedName>
    <definedName name="TOTALITEM9.6_61">'[189]A.P.U'!#REF!</definedName>
    <definedName name="TOTALITEM9.6_62">'[189]A.P.U'!#REF!</definedName>
    <definedName name="TOTALITEM9.6_63">'[189]A.P.U'!#REF!</definedName>
    <definedName name="TOTALITEM9.6_64">'[189]A.P.U'!#REF!</definedName>
    <definedName name="TOTALITEM9.6_65">'[189]A.P.U'!#REF!</definedName>
    <definedName name="TOTALITEM9.6_66">'[189]A.P.U'!#REF!</definedName>
    <definedName name="TOTALITEM9.6_67">'[189]A.P.U'!#REF!</definedName>
    <definedName name="TOTALITEM9.6_68">'[189]A.P.U'!#REF!</definedName>
    <definedName name="TOTALITEM9.6_69">'[189]A.P.U'!#REF!</definedName>
    <definedName name="TOTALITEM9.6_70">'[189]A.P.U'!#REF!</definedName>
    <definedName name="TOTALITEM9.6_71">'[189]A.P.U'!#REF!</definedName>
    <definedName name="TOTALITEM9.6_72">'[189]A.P.U'!#REF!</definedName>
    <definedName name="TOTALITEM9.6_73">'[189]A.P.U'!#REF!</definedName>
    <definedName name="TOTALITEM9.6_74">'[189]A.P.U'!#REF!</definedName>
    <definedName name="TOTALITEM9.6_75">'[189]A.P.U'!#REF!</definedName>
    <definedName name="TOTALITEM9.6_76">'[189]A.P.U'!#REF!</definedName>
    <definedName name="TOTALITEM9.6_78">'[189]A.P.U'!#REF!</definedName>
    <definedName name="TOTALITEM9.6_79">'[189]A.P.U'!#REF!</definedName>
    <definedName name="TOTALITEM9.6_9">'[189]A.P.U'!#REF!</definedName>
    <definedName name="TOTALITEM9.7">#N/A</definedName>
    <definedName name="TOTALITEM9.7_1">#N/A</definedName>
    <definedName name="TOTALITEM9.7_10">'[189]A.P.U'!#REF!</definedName>
    <definedName name="TOTALITEM9.7_11">'[189]A.P.U'!#REF!</definedName>
    <definedName name="TOTALITEM9.7_12">'[189]A.P.U'!#REF!</definedName>
    <definedName name="TOTALITEM9.7_13">'[189]A.P.U'!#REF!</definedName>
    <definedName name="TOTALITEM9.7_14">'[189]A.P.U'!#REF!</definedName>
    <definedName name="TOTALITEM9.7_15">'[189]A.P.U'!#REF!</definedName>
    <definedName name="TOTALITEM9.7_16">'[189]A.P.U'!#REF!</definedName>
    <definedName name="TOTALITEM9.7_17">'[189]A.P.U'!#REF!</definedName>
    <definedName name="TOTALITEM9.7_18">'[189]A.P.U'!#REF!</definedName>
    <definedName name="TOTALITEM9.7_19">'[189]A.P.U'!#REF!</definedName>
    <definedName name="TOTALITEM9.7_2">#N/A</definedName>
    <definedName name="TOTALITEM9.7_20">'[189]A.P.U'!#REF!</definedName>
    <definedName name="TOTALITEM9.7_21">'[189]A.P.U'!#REF!</definedName>
    <definedName name="TOTALITEM9.7_22">'[189]A.P.U'!#REF!</definedName>
    <definedName name="TOTALITEM9.7_23">'[189]A.P.U'!#REF!</definedName>
    <definedName name="TOTALITEM9.7_24">'[189]A.P.U'!#REF!</definedName>
    <definedName name="TOTALITEM9.7_25">'[189]A.P.U'!#REF!</definedName>
    <definedName name="TOTALITEM9.7_26">'[189]A.P.U'!#REF!</definedName>
    <definedName name="TOTALITEM9.7_27">'[189]A.P.U'!#REF!</definedName>
    <definedName name="TOTALITEM9.7_28">'[189]A.P.U'!#REF!</definedName>
    <definedName name="TOTALITEM9.7_29">'[189]A.P.U'!#REF!</definedName>
    <definedName name="TOTALITEM9.7_3">'[190]A.P.U'!#REF!</definedName>
    <definedName name="TOTALITEM9.7_30">'[189]A.P.U'!#REF!</definedName>
    <definedName name="TOTALITEM9.7_31">'[189]A.P.U'!#REF!</definedName>
    <definedName name="TOTALITEM9.7_32">'[189]A.P.U'!#REF!</definedName>
    <definedName name="TOTALITEM9.7_33">'[189]A.P.U'!#REF!</definedName>
    <definedName name="TOTALITEM9.7_34">'[189]A.P.U'!#REF!</definedName>
    <definedName name="TOTALITEM9.7_35">'[189]A.P.U'!#REF!</definedName>
    <definedName name="TOTALITEM9.7_36">'[189]A.P.U'!#REF!</definedName>
    <definedName name="TOTALITEM9.7_37">'[189]A.P.U'!#REF!</definedName>
    <definedName name="TOTALITEM9.7_38">'[189]A.P.U'!#REF!</definedName>
    <definedName name="TOTALITEM9.7_39">'[189]A.P.U'!#REF!</definedName>
    <definedName name="TOTALITEM9.7_4">#N/A</definedName>
    <definedName name="TOTALITEM9.7_40">'[189]A.P.U'!#REF!</definedName>
    <definedName name="TOTALITEM9.7_41">'[189]A.P.U'!#REF!</definedName>
    <definedName name="TOTALITEM9.7_42">'[189]A.P.U'!#REF!</definedName>
    <definedName name="TOTALITEM9.7_43">'[189]A.P.U'!#REF!</definedName>
    <definedName name="TOTALITEM9.7_44">'[189]A.P.U'!#REF!</definedName>
    <definedName name="TOTALITEM9.7_45">'[189]A.P.U'!#REF!</definedName>
    <definedName name="TOTALITEM9.7_46">'[189]A.P.U'!#REF!</definedName>
    <definedName name="TOTALITEM9.7_47">'[189]A.P.U'!#REF!</definedName>
    <definedName name="TOTALITEM9.7_48">'[189]A.P.U'!#REF!</definedName>
    <definedName name="TOTALITEM9.7_49">'[189]A.P.U'!#REF!</definedName>
    <definedName name="TOTALITEM9.7_5">'[189]A.P.U'!#REF!</definedName>
    <definedName name="TOTALITEM9.7_50">'[189]A.P.U'!#REF!</definedName>
    <definedName name="TOTALITEM9.7_51">'[189]A.P.U'!#REF!</definedName>
    <definedName name="TOTALITEM9.7_52">'[189]A.P.U'!#REF!</definedName>
    <definedName name="TOTALITEM9.7_53">'[189]A.P.U'!#REF!</definedName>
    <definedName name="TOTALITEM9.7_54">'[189]A.P.U'!#REF!</definedName>
    <definedName name="TOTALITEM9.7_55">'[189]A.P.U'!#REF!</definedName>
    <definedName name="TOTALITEM9.7_56">'[189]A.P.U'!#REF!</definedName>
    <definedName name="TOTALITEM9.7_57">'[189]A.P.U'!#REF!</definedName>
    <definedName name="TOTALITEM9.7_58">'[189]A.P.U'!#REF!</definedName>
    <definedName name="TOTALITEM9.7_59">#N/A</definedName>
    <definedName name="TOTALITEM9.7_60">#N/A</definedName>
    <definedName name="TOTALITEM9.7_61">'[189]A.P.U'!#REF!</definedName>
    <definedName name="TOTALITEM9.7_62">'[189]A.P.U'!#REF!</definedName>
    <definedName name="TOTALITEM9.7_63">'[189]A.P.U'!#REF!</definedName>
    <definedName name="TOTALITEM9.7_64">'[189]A.P.U'!#REF!</definedName>
    <definedName name="TOTALITEM9.7_65">'[189]A.P.U'!#REF!</definedName>
    <definedName name="TOTALITEM9.7_66">'[189]A.P.U'!#REF!</definedName>
    <definedName name="TOTALITEM9.7_67">'[189]A.P.U'!#REF!</definedName>
    <definedName name="TOTALITEM9.7_68">'[189]A.P.U'!#REF!</definedName>
    <definedName name="TOTALITEM9.7_69">'[189]A.P.U'!#REF!</definedName>
    <definedName name="TOTALITEM9.7_70">'[189]A.P.U'!#REF!</definedName>
    <definedName name="TOTALITEM9.7_71">'[189]A.P.U'!#REF!</definedName>
    <definedName name="TOTALITEM9.7_72">'[189]A.P.U'!#REF!</definedName>
    <definedName name="TOTALITEM9.7_73">'[189]A.P.U'!#REF!</definedName>
    <definedName name="TOTALITEM9.7_74">'[189]A.P.U'!#REF!</definedName>
    <definedName name="TOTALITEM9.7_75">'[189]A.P.U'!#REF!</definedName>
    <definedName name="TOTALITEM9.7_76">'[189]A.P.U'!#REF!</definedName>
    <definedName name="TOTALITEM9.7_78">'[189]A.P.U'!#REF!</definedName>
    <definedName name="TOTALITEM9.7_79">'[189]A.P.U'!#REF!</definedName>
    <definedName name="TOTALITEM9.7_9">'[189]A.P.U'!#REF!</definedName>
    <definedName name="TOTALITEM9.8">#N/A</definedName>
    <definedName name="TOTALITEM9.8_1">#N/A</definedName>
    <definedName name="TOTALITEM9.8_10">'[189]A.P.U'!#REF!</definedName>
    <definedName name="TOTALITEM9.8_11">'[189]A.P.U'!#REF!</definedName>
    <definedName name="TOTALITEM9.8_12">'[189]A.P.U'!#REF!</definedName>
    <definedName name="TOTALITEM9.8_13">'[189]A.P.U'!#REF!</definedName>
    <definedName name="TOTALITEM9.8_14">'[189]A.P.U'!#REF!</definedName>
    <definedName name="TOTALITEM9.8_15">'[189]A.P.U'!#REF!</definedName>
    <definedName name="TOTALITEM9.8_16">'[189]A.P.U'!#REF!</definedName>
    <definedName name="TOTALITEM9.8_17">'[189]A.P.U'!#REF!</definedName>
    <definedName name="TOTALITEM9.8_18">'[189]A.P.U'!#REF!</definedName>
    <definedName name="TOTALITEM9.8_19">'[189]A.P.U'!#REF!</definedName>
    <definedName name="TOTALITEM9.8_2">#N/A</definedName>
    <definedName name="TOTALITEM9.8_20">'[189]A.P.U'!#REF!</definedName>
    <definedName name="TOTALITEM9.8_21">'[189]A.P.U'!#REF!</definedName>
    <definedName name="TOTALITEM9.8_22">'[189]A.P.U'!#REF!</definedName>
    <definedName name="TOTALITEM9.8_23">'[189]A.P.U'!#REF!</definedName>
    <definedName name="TOTALITEM9.8_24">'[189]A.P.U'!#REF!</definedName>
    <definedName name="TOTALITEM9.8_25">'[189]A.P.U'!#REF!</definedName>
    <definedName name="TOTALITEM9.8_26">'[189]A.P.U'!#REF!</definedName>
    <definedName name="TOTALITEM9.8_27">'[189]A.P.U'!#REF!</definedName>
    <definedName name="TOTALITEM9.8_28">'[189]A.P.U'!#REF!</definedName>
    <definedName name="TOTALITEM9.8_29">'[189]A.P.U'!#REF!</definedName>
    <definedName name="TOTALITEM9.8_3">'[190]A.P.U'!#REF!</definedName>
    <definedName name="TOTALITEM9.8_30">'[189]A.P.U'!#REF!</definedName>
    <definedName name="TOTALITEM9.8_31">'[189]A.P.U'!#REF!</definedName>
    <definedName name="TOTALITEM9.8_32">'[189]A.P.U'!#REF!</definedName>
    <definedName name="TOTALITEM9.8_33">'[189]A.P.U'!#REF!</definedName>
    <definedName name="TOTALITEM9.8_34">'[189]A.P.U'!#REF!</definedName>
    <definedName name="TOTALITEM9.8_35">'[189]A.P.U'!#REF!</definedName>
    <definedName name="TOTALITEM9.8_36">'[189]A.P.U'!#REF!</definedName>
    <definedName name="TOTALITEM9.8_37">'[189]A.P.U'!#REF!</definedName>
    <definedName name="TOTALITEM9.8_38">'[189]A.P.U'!#REF!</definedName>
    <definedName name="TOTALITEM9.8_39">'[189]A.P.U'!#REF!</definedName>
    <definedName name="TOTALITEM9.8_4">#N/A</definedName>
    <definedName name="TOTALITEM9.8_40">'[189]A.P.U'!#REF!</definedName>
    <definedName name="TOTALITEM9.8_41">'[189]A.P.U'!#REF!</definedName>
    <definedName name="TOTALITEM9.8_42">'[189]A.P.U'!#REF!</definedName>
    <definedName name="TOTALITEM9.8_43">'[189]A.P.U'!#REF!</definedName>
    <definedName name="TOTALITEM9.8_44">'[189]A.P.U'!#REF!</definedName>
    <definedName name="TOTALITEM9.8_45">'[189]A.P.U'!#REF!</definedName>
    <definedName name="TOTALITEM9.8_46">'[189]A.P.U'!#REF!</definedName>
    <definedName name="TOTALITEM9.8_47">'[189]A.P.U'!#REF!</definedName>
    <definedName name="TOTALITEM9.8_48">'[189]A.P.U'!#REF!</definedName>
    <definedName name="TOTALITEM9.8_49">'[189]A.P.U'!#REF!</definedName>
    <definedName name="TOTALITEM9.8_5">'[189]A.P.U'!#REF!</definedName>
    <definedName name="TOTALITEM9.8_50">'[189]A.P.U'!#REF!</definedName>
    <definedName name="TOTALITEM9.8_51">'[189]A.P.U'!#REF!</definedName>
    <definedName name="TOTALITEM9.8_52">'[189]A.P.U'!#REF!</definedName>
    <definedName name="TOTALITEM9.8_53">'[189]A.P.U'!#REF!</definedName>
    <definedName name="TOTALITEM9.8_54">'[189]A.P.U'!#REF!</definedName>
    <definedName name="TOTALITEM9.8_55">'[189]A.P.U'!#REF!</definedName>
    <definedName name="TOTALITEM9.8_56">'[189]A.P.U'!#REF!</definedName>
    <definedName name="TOTALITEM9.8_57">'[189]A.P.U'!#REF!</definedName>
    <definedName name="TOTALITEM9.8_58">'[189]A.P.U'!#REF!</definedName>
    <definedName name="TOTALITEM9.8_59">#N/A</definedName>
    <definedName name="TOTALITEM9.8_60">#N/A</definedName>
    <definedName name="TOTALITEM9.8_61">'[189]A.P.U'!#REF!</definedName>
    <definedName name="TOTALITEM9.8_62">'[189]A.P.U'!#REF!</definedName>
    <definedName name="TOTALITEM9.8_63">'[189]A.P.U'!#REF!</definedName>
    <definedName name="TOTALITEM9.8_64">'[189]A.P.U'!#REF!</definedName>
    <definedName name="TOTALITEM9.8_65">'[189]A.P.U'!#REF!</definedName>
    <definedName name="TOTALITEM9.8_66">'[189]A.P.U'!#REF!</definedName>
    <definedName name="TOTALITEM9.8_67">'[189]A.P.U'!#REF!</definedName>
    <definedName name="TOTALITEM9.8_68">'[189]A.P.U'!#REF!</definedName>
    <definedName name="TOTALITEM9.8_69">'[189]A.P.U'!#REF!</definedName>
    <definedName name="TOTALITEM9.8_70">'[189]A.P.U'!#REF!</definedName>
    <definedName name="TOTALITEM9.8_71">'[189]A.P.U'!#REF!</definedName>
    <definedName name="TOTALITEM9.8_72">'[189]A.P.U'!#REF!</definedName>
    <definedName name="TOTALITEM9.8_73">'[189]A.P.U'!#REF!</definedName>
    <definedName name="TOTALITEM9.8_74">'[189]A.P.U'!#REF!</definedName>
    <definedName name="TOTALITEM9.8_75">'[189]A.P.U'!#REF!</definedName>
    <definedName name="TOTALITEM9.8_76">'[189]A.P.U'!#REF!</definedName>
    <definedName name="TOTALITEM9.8_78">'[189]A.P.U'!#REF!</definedName>
    <definedName name="TOTALITEM9.8_79">'[189]A.P.U'!#REF!</definedName>
    <definedName name="TOTALITEM9.8_9">'[189]A.P.U'!#REF!</definedName>
    <definedName name="TOTALITEN1.2.4">#N/A</definedName>
    <definedName name="TOTALITEN1.2.4_1">#N/A</definedName>
    <definedName name="TOTALITEN1.2.4_10">'[189]A.P.U'!#REF!</definedName>
    <definedName name="TOTALITEN1.2.4_11">'[189]A.P.U'!#REF!</definedName>
    <definedName name="TOTALITEN1.2.4_12">'[189]A.P.U'!#REF!</definedName>
    <definedName name="TOTALITEN1.2.4_13">'[189]A.P.U'!#REF!</definedName>
    <definedName name="TOTALITEN1.2.4_14">'[189]A.P.U'!#REF!</definedName>
    <definedName name="TOTALITEN1.2.4_15">'[189]A.P.U'!#REF!</definedName>
    <definedName name="TOTALITEN1.2.4_16">'[189]A.P.U'!#REF!</definedName>
    <definedName name="TOTALITEN1.2.4_17">'[189]A.P.U'!#REF!</definedName>
    <definedName name="TOTALITEN1.2.4_18">'[189]A.P.U'!#REF!</definedName>
    <definedName name="TOTALITEN1.2.4_19">'[189]A.P.U'!#REF!</definedName>
    <definedName name="TOTALITEN1.2.4_2">#N/A</definedName>
    <definedName name="TOTALITEN1.2.4_20">'[189]A.P.U'!#REF!</definedName>
    <definedName name="TOTALITEN1.2.4_21">'[189]A.P.U'!#REF!</definedName>
    <definedName name="TOTALITEN1.2.4_22">'[189]A.P.U'!#REF!</definedName>
    <definedName name="TOTALITEN1.2.4_23">'[189]A.P.U'!#REF!</definedName>
    <definedName name="TOTALITEN1.2.4_24">'[189]A.P.U'!#REF!</definedName>
    <definedName name="TOTALITEN1.2.4_25">'[189]A.P.U'!#REF!</definedName>
    <definedName name="TOTALITEN1.2.4_26">'[189]A.P.U'!#REF!</definedName>
    <definedName name="TOTALITEN1.2.4_27">'[189]A.P.U'!#REF!</definedName>
    <definedName name="TOTALITEN1.2.4_28">'[189]A.P.U'!#REF!</definedName>
    <definedName name="TOTALITEN1.2.4_29">'[189]A.P.U'!#REF!</definedName>
    <definedName name="TOTALITEN1.2.4_3">'[190]A.P.U'!#REF!</definedName>
    <definedName name="TOTALITEN1.2.4_30">'[189]A.P.U'!#REF!</definedName>
    <definedName name="TOTALITEN1.2.4_31">'[189]A.P.U'!#REF!</definedName>
    <definedName name="TOTALITEN1.2.4_32">'[189]A.P.U'!#REF!</definedName>
    <definedName name="TOTALITEN1.2.4_33">'[189]A.P.U'!#REF!</definedName>
    <definedName name="TOTALITEN1.2.4_34">'[189]A.P.U'!#REF!</definedName>
    <definedName name="TOTALITEN1.2.4_35">'[189]A.P.U'!#REF!</definedName>
    <definedName name="TOTALITEN1.2.4_36">'[189]A.P.U'!#REF!</definedName>
    <definedName name="TOTALITEN1.2.4_37">'[189]A.P.U'!#REF!</definedName>
    <definedName name="TOTALITEN1.2.4_38">'[189]A.P.U'!#REF!</definedName>
    <definedName name="TOTALITEN1.2.4_39">'[189]A.P.U'!#REF!</definedName>
    <definedName name="TOTALITEN1.2.4_4">#N/A</definedName>
    <definedName name="TOTALITEN1.2.4_40">'[189]A.P.U'!#REF!</definedName>
    <definedName name="TOTALITEN1.2.4_41">'[189]A.P.U'!#REF!</definedName>
    <definedName name="TOTALITEN1.2.4_42">'[189]A.P.U'!#REF!</definedName>
    <definedName name="TOTALITEN1.2.4_43">'[189]A.P.U'!#REF!</definedName>
    <definedName name="TOTALITEN1.2.4_44">'[189]A.P.U'!#REF!</definedName>
    <definedName name="TOTALITEN1.2.4_45">'[189]A.P.U'!#REF!</definedName>
    <definedName name="TOTALITEN1.2.4_46">'[189]A.P.U'!#REF!</definedName>
    <definedName name="TOTALITEN1.2.4_47">'[189]A.P.U'!#REF!</definedName>
    <definedName name="TOTALITEN1.2.4_48">'[189]A.P.U'!#REF!</definedName>
    <definedName name="TOTALITEN1.2.4_49">'[189]A.P.U'!#REF!</definedName>
    <definedName name="TOTALITEN1.2.4_5">'[189]A.P.U'!#REF!</definedName>
    <definedName name="TOTALITEN1.2.4_50">'[189]A.P.U'!#REF!</definedName>
    <definedName name="TOTALITEN1.2.4_51">'[189]A.P.U'!#REF!</definedName>
    <definedName name="TOTALITEN1.2.4_52">'[189]A.P.U'!#REF!</definedName>
    <definedName name="TOTALITEN1.2.4_53">'[189]A.P.U'!#REF!</definedName>
    <definedName name="TOTALITEN1.2.4_54">'[189]A.P.U'!#REF!</definedName>
    <definedName name="TOTALITEN1.2.4_55">'[189]A.P.U'!#REF!</definedName>
    <definedName name="TOTALITEN1.2.4_56">'[189]A.P.U'!#REF!</definedName>
    <definedName name="TOTALITEN1.2.4_57">'[189]A.P.U'!#REF!</definedName>
    <definedName name="TOTALITEN1.2.4_58">'[189]A.P.U'!#REF!</definedName>
    <definedName name="TOTALITEN1.2.4_59">#N/A</definedName>
    <definedName name="TOTALITEN1.2.4_60">#N/A</definedName>
    <definedName name="TOTALITEN1.2.4_61">'[189]A.P.U'!#REF!</definedName>
    <definedName name="TOTALITEN1.2.4_62">'[189]A.P.U'!#REF!</definedName>
    <definedName name="TOTALITEN1.2.4_63">'[189]A.P.U'!#REF!</definedName>
    <definedName name="TOTALITEN1.2.4_64">'[189]A.P.U'!#REF!</definedName>
    <definedName name="TOTALITEN1.2.4_65">'[189]A.P.U'!#REF!</definedName>
    <definedName name="TOTALITEN1.2.4_66">'[189]A.P.U'!#REF!</definedName>
    <definedName name="TOTALITEN1.2.4_67">'[189]A.P.U'!#REF!</definedName>
    <definedName name="TOTALITEN1.2.4_68">'[189]A.P.U'!#REF!</definedName>
    <definedName name="TOTALITEN1.2.4_69">'[189]A.P.U'!#REF!</definedName>
    <definedName name="TOTALITEN1.2.4_70">'[189]A.P.U'!#REF!</definedName>
    <definedName name="TOTALITEN1.2.4_71">'[189]A.P.U'!#REF!</definedName>
    <definedName name="TOTALITEN1.2.4_72">'[189]A.P.U'!#REF!</definedName>
    <definedName name="TOTALITEN1.2.4_73">'[189]A.P.U'!#REF!</definedName>
    <definedName name="TOTALITEN1.2.4_74">'[189]A.P.U'!#REF!</definedName>
    <definedName name="TOTALITEN1.2.4_75">'[189]A.P.U'!#REF!</definedName>
    <definedName name="TOTALITEN1.2.4_76">'[189]A.P.U'!#REF!</definedName>
    <definedName name="TOTALITEN1.2.4_78">'[189]A.P.U'!#REF!</definedName>
    <definedName name="TOTALITEN1.2.4_79">'[189]A.P.U'!#REF!</definedName>
    <definedName name="TOTALITEN1.2.4_9">'[189]A.P.U'!#REF!</definedName>
    <definedName name="TotalVacaciones">'[67]NOMINA 1'!$N$37</definedName>
    <definedName name="TotAuxAlim">'[11]NOMINA-1'!$E$37</definedName>
    <definedName name="TotAuxAlimentacion">'[67]NOMINA 1'!$E$38</definedName>
    <definedName name="TotAuxCom">'[11]NOMINA-1'!$E$39</definedName>
    <definedName name="TotAuxComi">'[67]NOMINA 1'!$E$40</definedName>
    <definedName name="TotAuxDotacion">'[67]NOMINA 1'!$E$41</definedName>
    <definedName name="TotAuxHab">'[67]NOMINA 1'!$E$37</definedName>
    <definedName name="TotAuxTransporte">'[67]NOMINA 1'!$E$39</definedName>
    <definedName name="TotBasico">'[67]NOMINA 1'!$E$35</definedName>
    <definedName name="TotCom">'[11]NOMINA-1'!$E$41</definedName>
    <definedName name="TotComision">'[67]NOMINA 1'!$E$42</definedName>
    <definedName name="TotExtras">'[67]NOMINA 1'!$E$36</definedName>
    <definedName name="TotIntercesantias">'[67]NOMINA 1'!$N$39</definedName>
    <definedName name="TotPrimaServicios">'[67]NOMINA 1'!$N$36</definedName>
    <definedName name="TotPrimaServicos">'[67]NOMINA 1'!$N$36</definedName>
    <definedName name="TotPrimaVacaciones">'[67]NOMINA 1'!$N$41</definedName>
    <definedName name="TotPrimConv">'[11]NOMINA-1'!$N$39</definedName>
    <definedName name="TotPrimConvencional">'[67]NOMINA 1'!$N$40</definedName>
    <definedName name="TotPrimVac">'[11]NOMINA-1'!$N$40</definedName>
    <definedName name="TOTSHE1" localSheetId="13">#REF!</definedName>
    <definedName name="TOTSHE1" localSheetId="15">#REF!</definedName>
    <definedName name="TOTSHE1">#REF!</definedName>
    <definedName name="TOTSHE10" localSheetId="13">#REF!</definedName>
    <definedName name="TOTSHE10" localSheetId="15">#REF!</definedName>
    <definedName name="TOTSHE10">#REF!</definedName>
    <definedName name="TOTSHE11" localSheetId="13">#REF!</definedName>
    <definedName name="TOTSHE11" localSheetId="15">#REF!</definedName>
    <definedName name="TOTSHE11">#REF!</definedName>
    <definedName name="TOTSHE12">#REF!</definedName>
    <definedName name="TOTSHE13">#REF!</definedName>
    <definedName name="TOTSHE14">#REF!</definedName>
    <definedName name="TOTSHE15">#REF!</definedName>
    <definedName name="TOTSHE16">#REF!</definedName>
    <definedName name="TOTSHE17">#REF!</definedName>
    <definedName name="TOTSHE18">#REF!</definedName>
    <definedName name="TOTSHE19">#REF!</definedName>
    <definedName name="TOTSHE2">#REF!</definedName>
    <definedName name="TOTSHE20">#REF!</definedName>
    <definedName name="TOTSHE21">#REF!</definedName>
    <definedName name="TOTSHE22">#REF!</definedName>
    <definedName name="TOTSHE23">#REF!</definedName>
    <definedName name="TOTSHE24">#REF!</definedName>
    <definedName name="TOTSHE25">#REF!</definedName>
    <definedName name="TOTSHE26">#REF!</definedName>
    <definedName name="TOTSHE3">#REF!</definedName>
    <definedName name="TOTSHE4">#REF!</definedName>
    <definedName name="TOTSHE5">#REF!</definedName>
    <definedName name="TOTSHE6">#REF!</definedName>
    <definedName name="TOTSHE7">#REF!</definedName>
    <definedName name="TOTSHE8">#REF!</definedName>
    <definedName name="TOTSHE9">#REF!</definedName>
    <definedName name="TotVac">'[11]NOMINA-1'!$N$36</definedName>
    <definedName name="TP1_11" localSheetId="13">#REF!</definedName>
    <definedName name="TP1_11" localSheetId="15">#REF!</definedName>
    <definedName name="TP1_11">#REF!</definedName>
    <definedName name="tr" localSheetId="13" hidden="1">{"TAB1",#N/A,TRUE,"GENERAL";"TAB2",#N/A,TRUE,"GENERAL";"TAB3",#N/A,TRUE,"GENERAL";"TAB4",#N/A,TRUE,"GENERAL";"TAB5",#N/A,TRUE,"GENERAL"}</definedName>
    <definedName name="tr" localSheetId="15" hidden="1">{"TAB1",#N/A,TRUE,"GENERAL";"TAB2",#N/A,TRUE,"GENERAL";"TAB3",#N/A,TRUE,"GENERAL";"TAB4",#N/A,TRUE,"GENERAL";"TAB5",#N/A,TRUE,"GENERAL"}</definedName>
    <definedName name="tr" localSheetId="12" hidden="1">{"TAB1",#N/A,TRUE,"GENERAL";"TAB2",#N/A,TRUE,"GENERAL";"TAB3",#N/A,TRUE,"GENERAL";"TAB4",#N/A,TRUE,"GENERAL";"TAB5",#N/A,TRUE,"GENERAL"}</definedName>
    <definedName name="tr" localSheetId="3" hidden="1">{"TAB1",#N/A,TRUE,"GENERAL";"TAB2",#N/A,TRUE,"GENERAL";"TAB3",#N/A,TRUE,"GENERAL";"TAB4",#N/A,TRUE,"GENERAL";"TAB5",#N/A,TRUE,"GENERAL"}</definedName>
    <definedName name="tr" hidden="1">{"TAB1",#N/A,TRUE,"GENERAL";"TAB2",#N/A,TRUE,"GENERAL";"TAB3",#N/A,TRUE,"GENERAL";"TAB4",#N/A,TRUE,"GENERAL";"TAB5",#N/A,TRUE,"GENERAL"}</definedName>
    <definedName name="TrainSpec" localSheetId="13">#REF!</definedName>
    <definedName name="TrainSpec" localSheetId="15">#REF!</definedName>
    <definedName name="TrainSpec">#REF!</definedName>
    <definedName name="TRAMPAGRASA" localSheetId="13">#REF!</definedName>
    <definedName name="TRAMPAGRASA" localSheetId="15">#REF!</definedName>
    <definedName name="TRAMPAGRASA">#REF!</definedName>
    <definedName name="TRAMPAGRASA_11" localSheetId="13">#REF!</definedName>
    <definedName name="TRAMPAGRASA_11" localSheetId="15">#REF!</definedName>
    <definedName name="TRAMPAGRASA_11">#REF!</definedName>
    <definedName name="Transformador_intensidad_400_5A">#REF!</definedName>
    <definedName name="Transformador_intensidad_400_5A_11">#REF!</definedName>
    <definedName name="TRANSMISION">#REF!</definedName>
    <definedName name="Transmisores" localSheetId="13">#REF!</definedName>
    <definedName name="Transmisores" localSheetId="15">#REF!</definedName>
    <definedName name="Transmisores">#REF!</definedName>
    <definedName name="TRANSPORI" localSheetId="13" hidden="1">{#N/A,#N/A,TRUE,"INGENIERIA";#N/A,#N/A,TRUE,"COMPRAS";#N/A,#N/A,TRUE,"DIRECCION";#N/A,#N/A,TRUE,"RESUMEN"}</definedName>
    <definedName name="TRANSPORI" localSheetId="15" hidden="1">{#N/A,#N/A,TRUE,"INGENIERIA";#N/A,#N/A,TRUE,"COMPRAS";#N/A,#N/A,TRUE,"DIRECCION";#N/A,#N/A,TRUE,"RESUMEN"}</definedName>
    <definedName name="TRANSPORI" localSheetId="12" hidden="1">{#N/A,#N/A,TRUE,"INGENIERIA";#N/A,#N/A,TRUE,"COMPRAS";#N/A,#N/A,TRUE,"DIRECCION";#N/A,#N/A,TRUE,"RESUMEN"}</definedName>
    <definedName name="TRANSPORI" hidden="1">{#N/A,#N/A,TRUE,"INGENIERIA";#N/A,#N/A,TRUE,"COMPRAS";#N/A,#N/A,TRUE,"DIRECCION";#N/A,#N/A,TRUE,"RESUMEN"}</definedName>
    <definedName name="TRANSPORTE" localSheetId="13" hidden="1">{#N/A,#N/A,TRUE,"INGENIERIA";#N/A,#N/A,TRUE,"COMPRAS";#N/A,#N/A,TRUE,"DIRECCION";#N/A,#N/A,TRUE,"RESUMEN"}</definedName>
    <definedName name="TRANSPORTE" localSheetId="15" hidden="1">{#N/A,#N/A,TRUE,"INGENIERIA";#N/A,#N/A,TRUE,"COMPRAS";#N/A,#N/A,TRUE,"DIRECCION";#N/A,#N/A,TRUE,"RESUMEN"}</definedName>
    <definedName name="Transporte">'[11]DATOS CONTRATO'!$E$16</definedName>
    <definedName name="TRANSPORTES">#N/A</definedName>
    <definedName name="TRAT">[196]desmonte!$E$48</definedName>
    <definedName name="TREM" localSheetId="13">#REF!</definedName>
    <definedName name="TREM" localSheetId="15">#REF!</definedName>
    <definedName name="TREM">#REF!</definedName>
    <definedName name="Trenes" localSheetId="13">#REF!</definedName>
    <definedName name="Trenes" localSheetId="15">#REF!</definedName>
    <definedName name="Trenes">#REF!</definedName>
    <definedName name="tres" localSheetId="13">#REF!</definedName>
    <definedName name="tres" localSheetId="15">#REF!</definedName>
    <definedName name="tres">#REF!</definedName>
    <definedName name="trest" localSheetId="13" hidden="1">{"TAB1",#N/A,TRUE,"GENERAL";"TAB2",#N/A,TRUE,"GENERAL";"TAB3",#N/A,TRUE,"GENERAL";"TAB4",#N/A,TRUE,"GENERAL";"TAB5",#N/A,TRUE,"GENERAL"}</definedName>
    <definedName name="trest" localSheetId="15" hidden="1">{"TAB1",#N/A,TRUE,"GENERAL";"TAB2",#N/A,TRUE,"GENERAL";"TAB3",#N/A,TRUE,"GENERAL";"TAB4",#N/A,TRUE,"GENERAL";"TAB5",#N/A,TRUE,"GENERAL"}</definedName>
    <definedName name="trest" localSheetId="12" hidden="1">{"TAB1",#N/A,TRUE,"GENERAL";"TAB2",#N/A,TRUE,"GENERAL";"TAB3",#N/A,TRUE,"GENERAL";"TAB4",#N/A,TRUE,"GENERAL";"TAB5",#N/A,TRUE,"GENERAL"}</definedName>
    <definedName name="trest" localSheetId="3" hidden="1">{"TAB1",#N/A,TRUE,"GENERAL";"TAB2",#N/A,TRUE,"GENERAL";"TAB3",#N/A,TRUE,"GENERAL";"TAB4",#N/A,TRUE,"GENERAL";"TAB5",#N/A,TRUE,"GENERAL"}</definedName>
    <definedName name="trest" hidden="1">{"TAB1",#N/A,TRUE,"GENERAL";"TAB2",#N/A,TRUE,"GENERAL";"TAB3",#N/A,TRUE,"GENERAL";"TAB4",#N/A,TRUE,"GENERAL";"TAB5",#N/A,TRUE,"GENERAL"}</definedName>
    <definedName name="tret" localSheetId="13" hidden="1">{"TAB1",#N/A,TRUE,"GENERAL";"TAB2",#N/A,TRUE,"GENERAL";"TAB3",#N/A,TRUE,"GENERAL";"TAB4",#N/A,TRUE,"GENERAL";"TAB5",#N/A,TRUE,"GENERAL"}</definedName>
    <definedName name="tret" localSheetId="15" hidden="1">{"TAB1",#N/A,TRUE,"GENERAL";"TAB2",#N/A,TRUE,"GENERAL";"TAB3",#N/A,TRUE,"GENERAL";"TAB4",#N/A,TRUE,"GENERAL";"TAB5",#N/A,TRUE,"GENERAL"}</definedName>
    <definedName name="tret" localSheetId="12" hidden="1">{"TAB1",#N/A,TRUE,"GENERAL";"TAB2",#N/A,TRUE,"GENERAL";"TAB3",#N/A,TRUE,"GENERAL";"TAB4",#N/A,TRUE,"GENERAL";"TAB5",#N/A,TRUE,"GENERAL"}</definedName>
    <definedName name="tret" localSheetId="3" hidden="1">{"TAB1",#N/A,TRUE,"GENERAL";"TAB2",#N/A,TRUE,"GENERAL";"TAB3",#N/A,TRUE,"GENERAL";"TAB4",#N/A,TRUE,"GENERAL";"TAB5",#N/A,TRUE,"GENERAL"}</definedName>
    <definedName name="tret" hidden="1">{"TAB1",#N/A,TRUE,"GENERAL";"TAB2",#N/A,TRUE,"GENERAL";"TAB3",#N/A,TRUE,"GENERAL";"TAB4",#N/A,TRUE,"GENERAL";"TAB5",#N/A,TRUE,"GENERAL"}</definedName>
    <definedName name="trh" localSheetId="13" hidden="1">{"via1",#N/A,TRUE,"general";"via2",#N/A,TRUE,"general";"via3",#N/A,TRUE,"general"}</definedName>
    <definedName name="trh" localSheetId="15" hidden="1">{"via1",#N/A,TRUE,"general";"via2",#N/A,TRUE,"general";"via3",#N/A,TRUE,"general"}</definedName>
    <definedName name="trh" localSheetId="12" hidden="1">{"via1",#N/A,TRUE,"general";"via2",#N/A,TRUE,"general";"via3",#N/A,TRUE,"general"}</definedName>
    <definedName name="trh" localSheetId="3" hidden="1">{"via1",#N/A,TRUE,"general";"via2",#N/A,TRUE,"general";"via3",#N/A,TRUE,"general"}</definedName>
    <definedName name="trh" hidden="1">{"via1",#N/A,TRUE,"general";"via2",#N/A,TRUE,"general";"via3",#N/A,TRUE,"general"}</definedName>
    <definedName name="trhfh" localSheetId="13" hidden="1">{"via1",#N/A,TRUE,"general";"via2",#N/A,TRUE,"general";"via3",#N/A,TRUE,"general"}</definedName>
    <definedName name="trhfh" localSheetId="15" hidden="1">{"via1",#N/A,TRUE,"general";"via2",#N/A,TRUE,"general";"via3",#N/A,TRUE,"general"}</definedName>
    <definedName name="trhfh" localSheetId="12" hidden="1">{"via1",#N/A,TRUE,"general";"via2",#N/A,TRUE,"general";"via3",#N/A,TRUE,"general"}</definedName>
    <definedName name="trhfh" localSheetId="3" hidden="1">{"via1",#N/A,TRUE,"general";"via2",#N/A,TRUE,"general";"via3",#N/A,TRUE,"general"}</definedName>
    <definedName name="trhfh" hidden="1">{"via1",#N/A,TRUE,"general";"via2",#N/A,TRUE,"general";"via3",#N/A,TRUE,"general"}</definedName>
    <definedName name="tri" localSheetId="13">#REF!</definedName>
    <definedName name="tri" localSheetId="15">#REF!</definedName>
    <definedName name="tri">#REF!</definedName>
    <definedName name="Trimestre1" localSheetId="13">#REF!</definedName>
    <definedName name="Trimestre1" localSheetId="15">#REF!</definedName>
    <definedName name="Trimestre1">#REF!</definedName>
    <definedName name="Trimestre2" localSheetId="13">#REF!</definedName>
    <definedName name="Trimestre2" localSheetId="15">#REF!</definedName>
    <definedName name="Trimestre2">#REF!</definedName>
    <definedName name="Trimestre3">#REF!</definedName>
    <definedName name="Trimestre4">#REF!</definedName>
    <definedName name="TRIPLEX">#REF!</definedName>
    <definedName name="Triplex_lamina_4mm">#REF!</definedName>
    <definedName name="Triplex_lamina_4mm_11">#REF!</definedName>
    <definedName name="TRITURADO">[197]Hoja7!$B$15</definedName>
    <definedName name="trjfgjh" localSheetId="13" hidden="1">{"via1",#N/A,TRUE,"general";"via2",#N/A,TRUE,"general";"via3",#N/A,TRUE,"general"}</definedName>
    <definedName name="trjfgjh" localSheetId="15" hidden="1">{"via1",#N/A,TRUE,"general";"via2",#N/A,TRUE,"general";"via3",#N/A,TRUE,"general"}</definedName>
    <definedName name="trjfgjh" localSheetId="12" hidden="1">{"via1",#N/A,TRUE,"general";"via2",#N/A,TRUE,"general";"via3",#N/A,TRUE,"general"}</definedName>
    <definedName name="trjfgjh" localSheetId="3" hidden="1">{"via1",#N/A,TRUE,"general";"via2",#N/A,TRUE,"general";"via3",#N/A,TRUE,"general"}</definedName>
    <definedName name="trjfgjh" hidden="1">{"via1",#N/A,TRUE,"general";"via2",#N/A,TRUE,"general";"via3",#N/A,TRUE,"general"}</definedName>
    <definedName name="TRM">[198]Tablas!$B$2</definedName>
    <definedName name="tru" localSheetId="13" hidden="1">{"via1",#N/A,TRUE,"general";"via2",#N/A,TRUE,"general";"via3",#N/A,TRUE,"general"}</definedName>
    <definedName name="tru" localSheetId="15" hidden="1">{"via1",#N/A,TRUE,"general";"via2",#N/A,TRUE,"general";"via3",#N/A,TRUE,"general"}</definedName>
    <definedName name="tru" localSheetId="12" hidden="1">{"via1",#N/A,TRUE,"general";"via2",#N/A,TRUE,"general";"via3",#N/A,TRUE,"general"}</definedName>
    <definedName name="tru" localSheetId="3" hidden="1">{"via1",#N/A,TRUE,"general";"via2",#N/A,TRUE,"general";"via3",#N/A,TRUE,"general"}</definedName>
    <definedName name="tru" hidden="1">{"via1",#N/A,TRUE,"general";"via2",#N/A,TRUE,"general";"via3",#N/A,TRUE,"general"}</definedName>
    <definedName name="truds" localSheetId="13" hidden="1">{"via1",#N/A,TRUE,"general";"via2",#N/A,TRUE,"general";"via3",#N/A,TRUE,"general"}</definedName>
    <definedName name="truds" localSheetId="15" hidden="1">{"via1",#N/A,TRUE,"general";"via2",#N/A,TRUE,"general";"via3",#N/A,TRUE,"general"}</definedName>
    <definedName name="truds" localSheetId="12" hidden="1">{"via1",#N/A,TRUE,"general";"via2",#N/A,TRUE,"general";"via3",#N/A,TRUE,"general"}</definedName>
    <definedName name="truds" localSheetId="3" hidden="1">{"via1",#N/A,TRUE,"general";"via2",#N/A,TRUE,"general";"via3",#N/A,TRUE,"general"}</definedName>
    <definedName name="truds" hidden="1">{"via1",#N/A,TRUE,"general";"via2",#N/A,TRUE,"general";"via3",#N/A,TRUE,"general"}</definedName>
    <definedName name="trutu" localSheetId="13" hidden="1">{"via1",#N/A,TRUE,"general";"via2",#N/A,TRUE,"general";"via3",#N/A,TRUE,"general"}</definedName>
    <definedName name="trutu" localSheetId="15" hidden="1">{"via1",#N/A,TRUE,"general";"via2",#N/A,TRUE,"general";"via3",#N/A,TRUE,"general"}</definedName>
    <definedName name="trutu" localSheetId="12" hidden="1">{"via1",#N/A,TRUE,"general";"via2",#N/A,TRUE,"general";"via3",#N/A,TRUE,"general"}</definedName>
    <definedName name="trutu" localSheetId="3" hidden="1">{"via1",#N/A,TRUE,"general";"via2",#N/A,TRUE,"general";"via3",#N/A,TRUE,"general"}</definedName>
    <definedName name="trutu" hidden="1">{"via1",#N/A,TRUE,"general";"via2",#N/A,TRUE,"general";"via3",#N/A,TRUE,"general"}</definedName>
    <definedName name="trydfg" localSheetId="13" hidden="1">{"via1",#N/A,TRUE,"general";"via2",#N/A,TRUE,"general";"via3",#N/A,TRUE,"general"}</definedName>
    <definedName name="trydfg" localSheetId="15" hidden="1">{"via1",#N/A,TRUE,"general";"via2",#N/A,TRUE,"general";"via3",#N/A,TRUE,"general"}</definedName>
    <definedName name="trydfg" localSheetId="12" hidden="1">{"via1",#N/A,TRUE,"general";"via2",#N/A,TRUE,"general";"via3",#N/A,TRUE,"general"}</definedName>
    <definedName name="trydfg" localSheetId="3" hidden="1">{"via1",#N/A,TRUE,"general";"via2",#N/A,TRUE,"general";"via3",#N/A,TRUE,"general"}</definedName>
    <definedName name="trydfg" hidden="1">{"via1",#N/A,TRUE,"general";"via2",#N/A,TRUE,"general";"via3",#N/A,TRUE,"general"}</definedName>
    <definedName name="trydtrygf" localSheetId="13" hidden="1">{"via1",#N/A,TRUE,"general";"via2",#N/A,TRUE,"general";"via3",#N/A,TRUE,"general"}</definedName>
    <definedName name="trydtrygf" localSheetId="15" hidden="1">{"via1",#N/A,TRUE,"general";"via2",#N/A,TRUE,"general";"via3",#N/A,TRUE,"general"}</definedName>
    <definedName name="trydtrygf" localSheetId="12" hidden="1">{"via1",#N/A,TRUE,"general";"via2",#N/A,TRUE,"general";"via3",#N/A,TRUE,"general"}</definedName>
    <definedName name="trydtrygf" localSheetId="3" hidden="1">{"via1",#N/A,TRUE,"general";"via2",#N/A,TRUE,"general";"via3",#N/A,TRUE,"general"}</definedName>
    <definedName name="trydtrygf" hidden="1">{"via1",#N/A,TRUE,"general";"via2",#N/A,TRUE,"general";"via3",#N/A,TRUE,"general"}</definedName>
    <definedName name="tryery" localSheetId="13" hidden="1">{"TAB1",#N/A,TRUE,"GENERAL";"TAB2",#N/A,TRUE,"GENERAL";"TAB3",#N/A,TRUE,"GENERAL";"TAB4",#N/A,TRUE,"GENERAL";"TAB5",#N/A,TRUE,"GENERAL"}</definedName>
    <definedName name="tryery" localSheetId="15" hidden="1">{"TAB1",#N/A,TRUE,"GENERAL";"TAB2",#N/A,TRUE,"GENERAL";"TAB3",#N/A,TRUE,"GENERAL";"TAB4",#N/A,TRUE,"GENERAL";"TAB5",#N/A,TRUE,"GENERAL"}</definedName>
    <definedName name="tryery" localSheetId="12" hidden="1">{"TAB1",#N/A,TRUE,"GENERAL";"TAB2",#N/A,TRUE,"GENERAL";"TAB3",#N/A,TRUE,"GENERAL";"TAB4",#N/A,TRUE,"GENERAL";"TAB5",#N/A,TRUE,"GENERAL"}</definedName>
    <definedName name="tryery" localSheetId="3" hidden="1">{"TAB1",#N/A,TRUE,"GENERAL";"TAB2",#N/A,TRUE,"GENERAL";"TAB3",#N/A,TRUE,"GENERAL";"TAB4",#N/A,TRUE,"GENERAL";"TAB5",#N/A,TRUE,"GENERAL"}</definedName>
    <definedName name="tryery" hidden="1">{"TAB1",#N/A,TRUE,"GENERAL";"TAB2",#N/A,TRUE,"GENERAL";"TAB3",#N/A,TRUE,"GENERAL";"TAB4",#N/A,TRUE,"GENERAL";"TAB5",#N/A,TRUE,"GENERAL"}</definedName>
    <definedName name="tryi6" localSheetId="13" hidden="1">{"TAB1",#N/A,TRUE,"GENERAL";"TAB2",#N/A,TRUE,"GENERAL";"TAB3",#N/A,TRUE,"GENERAL";"TAB4",#N/A,TRUE,"GENERAL";"TAB5",#N/A,TRUE,"GENERAL"}</definedName>
    <definedName name="tryi6" localSheetId="15" hidden="1">{"TAB1",#N/A,TRUE,"GENERAL";"TAB2",#N/A,TRUE,"GENERAL";"TAB3",#N/A,TRUE,"GENERAL";"TAB4",#N/A,TRUE,"GENERAL";"TAB5",#N/A,TRUE,"GENERAL"}</definedName>
    <definedName name="tryi6" localSheetId="12" hidden="1">{"TAB1",#N/A,TRUE,"GENERAL";"TAB2",#N/A,TRUE,"GENERAL";"TAB3",#N/A,TRUE,"GENERAL";"TAB4",#N/A,TRUE,"GENERAL";"TAB5",#N/A,TRUE,"GENERAL"}</definedName>
    <definedName name="tryi6" localSheetId="3" hidden="1">{"TAB1",#N/A,TRUE,"GENERAL";"TAB2",#N/A,TRUE,"GENERAL";"TAB3",#N/A,TRUE,"GENERAL";"TAB4",#N/A,TRUE,"GENERAL";"TAB5",#N/A,TRUE,"GENERAL"}</definedName>
    <definedName name="tryi6" hidden="1">{"TAB1",#N/A,TRUE,"GENERAL";"TAB2",#N/A,TRUE,"GENERAL";"TAB3",#N/A,TRUE,"GENERAL";"TAB4",#N/A,TRUE,"GENERAL";"TAB5",#N/A,TRUE,"GENERAL"}</definedName>
    <definedName name="tryrth" localSheetId="13" hidden="1">{"via1",#N/A,TRUE,"general";"via2",#N/A,TRUE,"general";"via3",#N/A,TRUE,"general"}</definedName>
    <definedName name="tryrth" localSheetId="15" hidden="1">{"via1",#N/A,TRUE,"general";"via2",#N/A,TRUE,"general";"via3",#N/A,TRUE,"general"}</definedName>
    <definedName name="tryrth" localSheetId="12" hidden="1">{"via1",#N/A,TRUE,"general";"via2",#N/A,TRUE,"general";"via3",#N/A,TRUE,"general"}</definedName>
    <definedName name="tryrth" localSheetId="3" hidden="1">{"via1",#N/A,TRUE,"general";"via2",#N/A,TRUE,"general";"via3",#N/A,TRUE,"general"}</definedName>
    <definedName name="tryrth" hidden="1">{"via1",#N/A,TRUE,"general";"via2",#N/A,TRUE,"general";"via3",#N/A,TRUE,"general"}</definedName>
    <definedName name="tsert" localSheetId="13" hidden="1">{"TAB1",#N/A,TRUE,"GENERAL";"TAB2",#N/A,TRUE,"GENERAL";"TAB3",#N/A,TRUE,"GENERAL";"TAB4",#N/A,TRUE,"GENERAL";"TAB5",#N/A,TRUE,"GENERAL"}</definedName>
    <definedName name="tsert" localSheetId="15" hidden="1">{"TAB1",#N/A,TRUE,"GENERAL";"TAB2",#N/A,TRUE,"GENERAL";"TAB3",#N/A,TRUE,"GENERAL";"TAB4",#N/A,TRUE,"GENERAL";"TAB5",#N/A,TRUE,"GENERAL"}</definedName>
    <definedName name="tsert" localSheetId="12" hidden="1">{"TAB1",#N/A,TRUE,"GENERAL";"TAB2",#N/A,TRUE,"GENERAL";"TAB3",#N/A,TRUE,"GENERAL";"TAB4",#N/A,TRUE,"GENERAL";"TAB5",#N/A,TRUE,"GENERAL"}</definedName>
    <definedName name="tsert" localSheetId="3" hidden="1">{"TAB1",#N/A,TRUE,"GENERAL";"TAB2",#N/A,TRUE,"GENERAL";"TAB3",#N/A,TRUE,"GENERAL";"TAB4",#N/A,TRUE,"GENERAL";"TAB5",#N/A,TRUE,"GENERAL"}</definedName>
    <definedName name="tsert" hidden="1">{"TAB1",#N/A,TRUE,"GENERAL";"TAB2",#N/A,TRUE,"GENERAL";"TAB3",#N/A,TRUE,"GENERAL";"TAB4",#N/A,TRUE,"GENERAL";"TAB5",#N/A,TRUE,"GENERAL"}</definedName>
    <definedName name="tt">#REF!</definedName>
    <definedName name="TtCD" localSheetId="13">#REF!</definedName>
    <definedName name="TtCD" localSheetId="15">#REF!</definedName>
    <definedName name="TtCD">#REF!</definedName>
    <definedName name="TtlCD" localSheetId="13">[45]PRESUPUESTO!$G$152</definedName>
    <definedName name="TtlCD" localSheetId="15">[45]PRESUPUESTO!$G$152</definedName>
    <definedName name="TtlCD" localSheetId="9">AnalisisDelProyecto!$I$445</definedName>
    <definedName name="TtlCD" localSheetId="6">ParetoPresupuesto!$I$445</definedName>
    <definedName name="TtlCD" localSheetId="4">'RESUMEN POR CAPITULOS'!$I$445</definedName>
    <definedName name="TtlCD">#REF!</definedName>
    <definedName name="TtlCDCronog" localSheetId="13">[45]CRONOGRAMA!$H$27</definedName>
    <definedName name="TtlCDCronog" localSheetId="15">[45]CRONOGRAMA!$H$27</definedName>
    <definedName name="TtlCDCronog">[78]CRONOGRAMA!$H$27</definedName>
    <definedName name="TTR" localSheetId="13" hidden="1">{"via1",#N/A,TRUE,"general";"via2",#N/A,TRUE,"general";"via3",#N/A,TRUE,"general"}</definedName>
    <definedName name="TTR" localSheetId="15" hidden="1">{"via1",#N/A,TRUE,"general";"via2",#N/A,TRUE,"general";"via3",#N/A,TRUE,"general"}</definedName>
    <definedName name="TTR" localSheetId="12" hidden="1">{"via1",#N/A,TRUE,"general";"via2",#N/A,TRUE,"general";"via3",#N/A,TRUE,"general"}</definedName>
    <definedName name="TTR" localSheetId="3" hidden="1">{"via1",#N/A,TRUE,"general";"via2",#N/A,TRUE,"general";"via3",#N/A,TRUE,"general"}</definedName>
    <definedName name="TTR" hidden="1">{"via1",#N/A,TRUE,"general";"via2",#N/A,TRUE,"general";"via3",#N/A,TRUE,"general"}</definedName>
    <definedName name="ttrff" localSheetId="13" hidden="1">{"via1",#N/A,TRUE,"general";"via2",#N/A,TRUE,"general";"via3",#N/A,TRUE,"general"}</definedName>
    <definedName name="ttrff" localSheetId="15" hidden="1">{"via1",#N/A,TRUE,"general";"via2",#N/A,TRUE,"general";"via3",#N/A,TRUE,"general"}</definedName>
    <definedName name="ttrff" localSheetId="12" hidden="1">{"via1",#N/A,TRUE,"general";"via2",#N/A,TRUE,"general";"via3",#N/A,TRUE,"general"}</definedName>
    <definedName name="ttrff" localSheetId="3" hidden="1">{"via1",#N/A,TRUE,"general";"via2",#N/A,TRUE,"general";"via3",#N/A,TRUE,"general"}</definedName>
    <definedName name="ttrff" hidden="1">{"via1",#N/A,TRUE,"general";"via2",#N/A,TRUE,"general";"via3",#N/A,TRUE,"general"}</definedName>
    <definedName name="ttt" localSheetId="13" hidden="1">{"TAB1",#N/A,TRUE,"GENERAL";"TAB2",#N/A,TRUE,"GENERAL";"TAB3",#N/A,TRUE,"GENERAL";"TAB4",#N/A,TRUE,"GENERAL";"TAB5",#N/A,TRUE,"GENERAL"}</definedName>
    <definedName name="ttt" localSheetId="15" hidden="1">{"TAB1",#N/A,TRUE,"GENERAL";"TAB2",#N/A,TRUE,"GENERAL";"TAB3",#N/A,TRUE,"GENERAL";"TAB4",#N/A,TRUE,"GENERAL";"TAB5",#N/A,TRUE,"GENERAL"}</definedName>
    <definedName name="ttt" localSheetId="12" hidden="1">{"TAB1",#N/A,TRUE,"GENERAL";"TAB2",#N/A,TRUE,"GENERAL";"TAB3",#N/A,TRUE,"GENERAL";"TAB4",#N/A,TRUE,"GENERAL";"TAB5",#N/A,TRUE,"GENERAL"}</definedName>
    <definedName name="ttt" localSheetId="3" hidden="1">{"TAB1",#N/A,TRUE,"GENERAL";"TAB2",#N/A,TRUE,"GENERAL";"TAB3",#N/A,TRUE,"GENERAL";"TAB4",#N/A,TRUE,"GENERAL";"TAB5",#N/A,TRUE,"GENERAL"}</definedName>
    <definedName name="ttt" hidden="1">{"TAB1",#N/A,TRUE,"GENERAL";"TAB2",#N/A,TRUE,"GENERAL";"TAB3",#N/A,TRUE,"GENERAL";"TAB4",#N/A,TRUE,"GENERAL";"TAB5",#N/A,TRUE,"GENERAL"}</definedName>
    <definedName name="tttt7" localSheetId="13" hidden="1">{"via1",#N/A,TRUE,"general";"via2",#N/A,TRUE,"general";"via3",#N/A,TRUE,"general"}</definedName>
    <definedName name="tttt7" localSheetId="15" hidden="1">{"via1",#N/A,TRUE,"general";"via2",#N/A,TRUE,"general";"via3",#N/A,TRUE,"general"}</definedName>
    <definedName name="tttt7" localSheetId="12" hidden="1">{"via1",#N/A,TRUE,"general";"via2",#N/A,TRUE,"general";"via3",#N/A,TRUE,"general"}</definedName>
    <definedName name="tttt7" localSheetId="3" hidden="1">{"via1",#N/A,TRUE,"general";"via2",#N/A,TRUE,"general";"via3",#N/A,TRUE,"general"}</definedName>
    <definedName name="tttt7" hidden="1">{"via1",#N/A,TRUE,"general";"via2",#N/A,TRUE,"general";"via3",#N/A,TRUE,"general"}</definedName>
    <definedName name="tttthy" localSheetId="13" hidden="1">{"TAB1",#N/A,TRUE,"GENERAL";"TAB2",#N/A,TRUE,"GENERAL";"TAB3",#N/A,TRUE,"GENERAL";"TAB4",#N/A,TRUE,"GENERAL";"TAB5",#N/A,TRUE,"GENERAL"}</definedName>
    <definedName name="tttthy" localSheetId="15" hidden="1">{"TAB1",#N/A,TRUE,"GENERAL";"TAB2",#N/A,TRUE,"GENERAL";"TAB3",#N/A,TRUE,"GENERAL";"TAB4",#N/A,TRUE,"GENERAL";"TAB5",#N/A,TRUE,"GENERAL"}</definedName>
    <definedName name="tttthy" localSheetId="12" hidden="1">{"TAB1",#N/A,TRUE,"GENERAL";"TAB2",#N/A,TRUE,"GENERAL";"TAB3",#N/A,TRUE,"GENERAL";"TAB4",#N/A,TRUE,"GENERAL";"TAB5",#N/A,TRUE,"GENERAL"}</definedName>
    <definedName name="tttthy" localSheetId="3" hidden="1">{"TAB1",#N/A,TRUE,"GENERAL";"TAB2",#N/A,TRUE,"GENERAL";"TAB3",#N/A,TRUE,"GENERAL";"TAB4",#N/A,TRUE,"GENERAL";"TAB5",#N/A,TRUE,"GENERAL"}</definedName>
    <definedName name="tttthy" hidden="1">{"TAB1",#N/A,TRUE,"GENERAL";"TAB2",#N/A,TRUE,"GENERAL";"TAB3",#N/A,TRUE,"GENERAL";"TAB4",#N/A,TRUE,"GENERAL";"TAB5",#N/A,TRUE,"GENERAL"}</definedName>
    <definedName name="ttttr" localSheetId="13" hidden="1">{"via1",#N/A,TRUE,"general";"via2",#N/A,TRUE,"general";"via3",#N/A,TRUE,"general"}</definedName>
    <definedName name="ttttr" localSheetId="15" hidden="1">{"via1",#N/A,TRUE,"general";"via2",#N/A,TRUE,"general";"via3",#N/A,TRUE,"general"}</definedName>
    <definedName name="ttttr" localSheetId="12" hidden="1">{"via1",#N/A,TRUE,"general";"via2",#N/A,TRUE,"general";"via3",#N/A,TRUE,"general"}</definedName>
    <definedName name="ttttr" localSheetId="3" hidden="1">{"via1",#N/A,TRUE,"general";"via2",#N/A,TRUE,"general";"via3",#N/A,TRUE,"general"}</definedName>
    <definedName name="ttttr" hidden="1">{"via1",#N/A,TRUE,"general";"via2",#N/A,TRUE,"general";"via3",#N/A,TRUE,"general"}</definedName>
    <definedName name="ttttt" localSheetId="13" hidden="1">{"TAB1",#N/A,TRUE,"GENERAL";"TAB2",#N/A,TRUE,"GENERAL";"TAB3",#N/A,TRUE,"GENERAL";"TAB4",#N/A,TRUE,"GENERAL";"TAB5",#N/A,TRUE,"GENERAL"}</definedName>
    <definedName name="ttttt" localSheetId="15" hidden="1">{"TAB1",#N/A,TRUE,"GENERAL";"TAB2",#N/A,TRUE,"GENERAL";"TAB3",#N/A,TRUE,"GENERAL";"TAB4",#N/A,TRUE,"GENERAL";"TAB5",#N/A,TRUE,"GENERAL"}</definedName>
    <definedName name="ttttt" localSheetId="12" hidden="1">{"TAB1",#N/A,TRUE,"GENERAL";"TAB2",#N/A,TRUE,"GENERAL";"TAB3",#N/A,TRUE,"GENERAL";"TAB4",#N/A,TRUE,"GENERAL";"TAB5",#N/A,TRUE,"GENERAL"}</definedName>
    <definedName name="ttttt" localSheetId="3" hidden="1">{"TAB1",#N/A,TRUE,"GENERAL";"TAB2",#N/A,TRUE,"GENERAL";"TAB3",#N/A,TRUE,"GENERAL";"TAB4",#N/A,TRUE,"GENERAL";"TAB5",#N/A,TRUE,"GENERAL"}</definedName>
    <definedName name="ttttt" hidden="1">{"TAB1",#N/A,TRUE,"GENERAL";"TAB2",#N/A,TRUE,"GENERAL";"TAB3",#N/A,TRUE,"GENERAL";"TAB4",#N/A,TRUE,"GENERAL";"TAB5",#N/A,TRUE,"GENERAL"}</definedName>
    <definedName name="TTTTTT">[175]glvc!#REF!</definedName>
    <definedName name="tu" localSheetId="13" hidden="1">{"via1",#N/A,TRUE,"general";"via2",#N/A,TRUE,"general";"via3",#N/A,TRUE,"general"}</definedName>
    <definedName name="tu" localSheetId="15" hidden="1">{"via1",#N/A,TRUE,"general";"via2",#N/A,TRUE,"general";"via3",#N/A,TRUE,"general"}</definedName>
    <definedName name="tu" localSheetId="12" hidden="1">{"via1",#N/A,TRUE,"general";"via2",#N/A,TRUE,"general";"via3",#N/A,TRUE,"general"}</definedName>
    <definedName name="tu" localSheetId="3" hidden="1">{"via1",#N/A,TRUE,"general";"via2",#N/A,TRUE,"general";"via3",#N/A,TRUE,"general"}</definedName>
    <definedName name="tu" hidden="1">{"via1",#N/A,TRUE,"general";"via2",#N/A,TRUE,"general";"via3",#N/A,TRUE,"general"}</definedName>
    <definedName name="TUBERIA" localSheetId="13" hidden="1">#REF!</definedName>
    <definedName name="TUBERIA" localSheetId="15" hidden="1">#REF!</definedName>
    <definedName name="TUBERIA" hidden="1">#REF!</definedName>
    <definedName name="Tubería" localSheetId="13">#REF!</definedName>
    <definedName name="Tubería" localSheetId="15">#REF!</definedName>
    <definedName name="Tubería">#REF!</definedName>
    <definedName name="Tuberia_conduit_PVC_1_2" localSheetId="13">#REF!</definedName>
    <definedName name="Tuberia_conduit_PVC_1_2" localSheetId="15">#REF!</definedName>
    <definedName name="Tuberia_conduit_PVC_1_2">#REF!</definedName>
    <definedName name="Tuberia_conduit_PVC_1_2_11">#REF!</definedName>
    <definedName name="Tuberia_conduit_PVC_3_4">#REF!</definedName>
    <definedName name="Tuberia_conduit_PVC_3_4_11">#REF!</definedName>
    <definedName name="Tubería_Pres._1">#REF!</definedName>
    <definedName name="Tubería_Pres._1_11">#REF!</definedName>
    <definedName name="Tubería_Pres._1_2">#REF!</definedName>
    <definedName name="Tubería_Pres._1_2_11">#REF!</definedName>
    <definedName name="Tubería_Pres._3_4">#REF!</definedName>
    <definedName name="Tubería_Pres._3_4_11">#REF!</definedName>
    <definedName name="Tuberia_sanit._PVC_2">#REF!</definedName>
    <definedName name="Tuberia_sanit._PVC_2_11">#REF!</definedName>
    <definedName name="Tuberia_sanit._PVC_3">#REF!</definedName>
    <definedName name="Tuberia_sanit._PVC_3_11">#REF!</definedName>
    <definedName name="Tuberia_sanit._PVC_4">#REF!</definedName>
    <definedName name="Tuberia_sanit._PVC_4_11">#REF!</definedName>
    <definedName name="Tuberia_sanit._PVC_6">#REF!</definedName>
    <definedName name="Tuberia_sanit._PVC_6_11">#REF!</definedName>
    <definedName name="Tuberia_ventilacion_4">#REF!</definedName>
    <definedName name="Tuberia_ventilacion_4_11">#REF!</definedName>
    <definedName name="TUBERIA1" localSheetId="13" hidden="1">#REF!</definedName>
    <definedName name="TUBERIA1" localSheetId="15" hidden="1">#REF!</definedName>
    <definedName name="TUBERIA1" hidden="1">#REF!</definedName>
    <definedName name="tuberia3">#REF!</definedName>
    <definedName name="TUBLLUV4">#REF!</definedName>
    <definedName name="TUBLLUV4_11">#REF!</definedName>
    <definedName name="TUBLLUVIA1.5TOT">#REF!</definedName>
    <definedName name="TUBLLUVIA1.5TOT_11">#REF!</definedName>
    <definedName name="TUBLLUVIA4TOTAL">#REF!</definedName>
    <definedName name="TUBLLUVIA4TOTAL_11">#REF!</definedName>
    <definedName name="TUBO_CONCRETO_CII_36">#REF!</definedName>
    <definedName name="TUBO6">[150]PRECIOS!$B$40</definedName>
    <definedName name="TUBO8">[150]PRECIOS!$B$41</definedName>
    <definedName name="TUBPRE1_2TOT" localSheetId="13">#REF!</definedName>
    <definedName name="TUBPRE1_2TOT" localSheetId="15">#REF!</definedName>
    <definedName name="TUBPRE1_2TOT">#REF!</definedName>
    <definedName name="TUBPRE1_2TOT_11" localSheetId="13">#REF!</definedName>
    <definedName name="TUBPRE1_2TOT_11" localSheetId="15">#REF!</definedName>
    <definedName name="TUBPRE1_2TOT_11">#REF!</definedName>
    <definedName name="TUBPRE3_4TOT" localSheetId="13">#REF!</definedName>
    <definedName name="TUBPRE3_4TOT" localSheetId="15">#REF!</definedName>
    <definedName name="TUBPRE3_4TOT">#REF!</definedName>
    <definedName name="TUBPRE3_4TOT_11">#REF!</definedName>
    <definedName name="TUBSANIT2">#REF!</definedName>
    <definedName name="TUBSANIT2_11">#REF!</definedName>
    <definedName name="TUBSANIT2TOTAL">#REF!</definedName>
    <definedName name="TUBSANIT2TOTAL_11">#REF!</definedName>
    <definedName name="TUBSANIT4">#REF!</definedName>
    <definedName name="TUBSANIT4_11">#REF!</definedName>
    <definedName name="TUBSANIT4TOTAL">#REF!</definedName>
    <definedName name="TUBSANIT4TOTAL_11">#REF!</definedName>
    <definedName name="TUPI" localSheetId="13">MATCH(0.01,[0]!End_Bal,-1)+1</definedName>
    <definedName name="TUPI" localSheetId="15">MATCH(0.01,[0]!End_Bal,-1)+1</definedName>
    <definedName name="TUPI" localSheetId="12">MATCH(0.01,[0]!End_Bal,-1)+1</definedName>
    <definedName name="TUPI">MATCH(0.01,[0]!End_Bal,-1)+1</definedName>
    <definedName name="tur" localSheetId="13" hidden="1">{"TAB1",#N/A,TRUE,"GENERAL";"TAB2",#N/A,TRUE,"GENERAL";"TAB3",#N/A,TRUE,"GENERAL";"TAB4",#N/A,TRUE,"GENERAL";"TAB5",#N/A,TRUE,"GENERAL"}</definedName>
    <definedName name="tur" localSheetId="15" hidden="1">{"TAB1",#N/A,TRUE,"GENERAL";"TAB2",#N/A,TRUE,"GENERAL";"TAB3",#N/A,TRUE,"GENERAL";"TAB4",#N/A,TRUE,"GENERAL";"TAB5",#N/A,TRUE,"GENERAL"}</definedName>
    <definedName name="tur" localSheetId="12" hidden="1">{"TAB1",#N/A,TRUE,"GENERAL";"TAB2",#N/A,TRUE,"GENERAL";"TAB3",#N/A,TRUE,"GENERAL";"TAB4",#N/A,TRUE,"GENERAL";"TAB5",#N/A,TRUE,"GENERAL"}</definedName>
    <definedName name="tur" localSheetId="3" hidden="1">{"TAB1",#N/A,TRUE,"GENERAL";"TAB2",#N/A,TRUE,"GENERAL";"TAB3",#N/A,TRUE,"GENERAL";"TAB4",#N/A,TRUE,"GENERAL";"TAB5",#N/A,TRUE,"GENERAL"}</definedName>
    <definedName name="tur" hidden="1">{"TAB1",#N/A,TRUE,"GENERAL";"TAB2",#N/A,TRUE,"GENERAL";"TAB3",#N/A,TRUE,"GENERAL";"TAB4",#N/A,TRUE,"GENERAL";"TAB5",#N/A,TRUE,"GENERAL"}</definedName>
    <definedName name="turu" localSheetId="13" hidden="1">{"TAB1",#N/A,TRUE,"GENERAL";"TAB2",#N/A,TRUE,"GENERAL";"TAB3",#N/A,TRUE,"GENERAL";"TAB4",#N/A,TRUE,"GENERAL";"TAB5",#N/A,TRUE,"GENERAL"}</definedName>
    <definedName name="turu" localSheetId="15" hidden="1">{"TAB1",#N/A,TRUE,"GENERAL";"TAB2",#N/A,TRUE,"GENERAL";"TAB3",#N/A,TRUE,"GENERAL";"TAB4",#N/A,TRUE,"GENERAL";"TAB5",#N/A,TRUE,"GENERAL"}</definedName>
    <definedName name="turu" localSheetId="12" hidden="1">{"TAB1",#N/A,TRUE,"GENERAL";"TAB2",#N/A,TRUE,"GENERAL";"TAB3",#N/A,TRUE,"GENERAL";"TAB4",#N/A,TRUE,"GENERAL";"TAB5",#N/A,TRUE,"GENERAL"}</definedName>
    <definedName name="turu" localSheetId="3" hidden="1">{"TAB1",#N/A,TRUE,"GENERAL";"TAB2",#N/A,TRUE,"GENERAL";"TAB3",#N/A,TRUE,"GENERAL";"TAB4",#N/A,TRUE,"GENERAL";"TAB5",#N/A,TRUE,"GENERAL"}</definedName>
    <definedName name="turu" hidden="1">{"TAB1",#N/A,TRUE,"GENERAL";"TAB2",#N/A,TRUE,"GENERAL";"TAB3",#N/A,TRUE,"GENERAL";"TAB4",#N/A,TRUE,"GENERAL";"TAB5",#N/A,TRUE,"GENERAL"}</definedName>
    <definedName name="tutilidad" localSheetId="13">[46]otros!$A$7</definedName>
    <definedName name="tutilidad" localSheetId="15">[46]otros!$A$7</definedName>
    <definedName name="tutilidad">[47]otros!$A$7</definedName>
    <definedName name="tvmenor90min">'[156]CCP,LEYES, Y DEC.'!#REF!</definedName>
    <definedName name="twer" localSheetId="13" hidden="1">{"TAB1",#N/A,TRUE,"GENERAL";"TAB2",#N/A,TRUE,"GENERAL";"TAB3",#N/A,TRUE,"GENERAL";"TAB4",#N/A,TRUE,"GENERAL";"TAB5",#N/A,TRUE,"GENERAL"}</definedName>
    <definedName name="twer" localSheetId="15" hidden="1">{"TAB1",#N/A,TRUE,"GENERAL";"TAB2",#N/A,TRUE,"GENERAL";"TAB3",#N/A,TRUE,"GENERAL";"TAB4",#N/A,TRUE,"GENERAL";"TAB5",#N/A,TRUE,"GENERAL"}</definedName>
    <definedName name="twer" localSheetId="12" hidden="1">{"TAB1",#N/A,TRUE,"GENERAL";"TAB2",#N/A,TRUE,"GENERAL";"TAB3",#N/A,TRUE,"GENERAL";"TAB4",#N/A,TRUE,"GENERAL";"TAB5",#N/A,TRUE,"GENERAL"}</definedName>
    <definedName name="twer" localSheetId="3" hidden="1">{"TAB1",#N/A,TRUE,"GENERAL";"TAB2",#N/A,TRUE,"GENERAL";"TAB3",#N/A,TRUE,"GENERAL";"TAB4",#N/A,TRUE,"GENERAL";"TAB5",#N/A,TRUE,"GENERAL"}</definedName>
    <definedName name="twer" hidden="1">{"TAB1",#N/A,TRUE,"GENERAL";"TAB2",#N/A,TRUE,"GENERAL";"TAB3",#N/A,TRUE,"GENERAL";"TAB4",#N/A,TRUE,"GENERAL";"TAB5",#N/A,TRUE,"GENERAL"}</definedName>
    <definedName name="twet" localSheetId="13" hidden="1">{"TAB1",#N/A,TRUE,"GENERAL";"TAB2",#N/A,TRUE,"GENERAL";"TAB3",#N/A,TRUE,"GENERAL";"TAB4",#N/A,TRUE,"GENERAL";"TAB5",#N/A,TRUE,"GENERAL"}</definedName>
    <definedName name="twet" localSheetId="15" hidden="1">{"TAB1",#N/A,TRUE,"GENERAL";"TAB2",#N/A,TRUE,"GENERAL";"TAB3",#N/A,TRUE,"GENERAL";"TAB4",#N/A,TRUE,"GENERAL";"TAB5",#N/A,TRUE,"GENERAL"}</definedName>
    <definedName name="twet" localSheetId="12" hidden="1">{"TAB1",#N/A,TRUE,"GENERAL";"TAB2",#N/A,TRUE,"GENERAL";"TAB3",#N/A,TRUE,"GENERAL";"TAB4",#N/A,TRUE,"GENERAL";"TAB5",#N/A,TRUE,"GENERAL"}</definedName>
    <definedName name="twet" localSheetId="3" hidden="1">{"TAB1",#N/A,TRUE,"GENERAL";"TAB2",#N/A,TRUE,"GENERAL";"TAB3",#N/A,TRUE,"GENERAL";"TAB4",#N/A,TRUE,"GENERAL";"TAB5",#N/A,TRUE,"GENERAL"}</definedName>
    <definedName name="twet" hidden="1">{"TAB1",#N/A,TRUE,"GENERAL";"TAB2",#N/A,TRUE,"GENERAL";"TAB3",#N/A,TRUE,"GENERAL";"TAB4",#N/A,TRUE,"GENERAL";"TAB5",#N/A,TRUE,"GENERAL"}</definedName>
    <definedName name="ty" localSheetId="13" hidden="1">{"via1",#N/A,TRUE,"general";"via2",#N/A,TRUE,"general";"via3",#N/A,TRUE,"general"}</definedName>
    <definedName name="ty" localSheetId="15" hidden="1">{"via1",#N/A,TRUE,"general";"via2",#N/A,TRUE,"general";"via3",#N/A,TRUE,"general"}</definedName>
    <definedName name="ty" localSheetId="12" hidden="1">{"via1",#N/A,TRUE,"general";"via2",#N/A,TRUE,"general";"via3",#N/A,TRUE,"general"}</definedName>
    <definedName name="ty" localSheetId="3" hidden="1">{"via1",#N/A,TRUE,"general";"via2",#N/A,TRUE,"general";"via3",#N/A,TRUE,"general"}</definedName>
    <definedName name="ty" hidden="1">{"via1",#N/A,TRUE,"general";"via2",#N/A,TRUE,"general";"via3",#N/A,TRUE,"general"}</definedName>
    <definedName name="tyery" localSheetId="13" hidden="1">{"via1",#N/A,TRUE,"general";"via2",#N/A,TRUE,"general";"via3",#N/A,TRUE,"general"}</definedName>
    <definedName name="tyery" localSheetId="15" hidden="1">{"via1",#N/A,TRUE,"general";"via2",#N/A,TRUE,"general";"via3",#N/A,TRUE,"general"}</definedName>
    <definedName name="tyery" localSheetId="12" hidden="1">{"via1",#N/A,TRUE,"general";"via2",#N/A,TRUE,"general";"via3",#N/A,TRUE,"general"}</definedName>
    <definedName name="tyery" localSheetId="3" hidden="1">{"via1",#N/A,TRUE,"general";"via2",#N/A,TRUE,"general";"via3",#N/A,TRUE,"general"}</definedName>
    <definedName name="tyery" hidden="1">{"via1",#N/A,TRUE,"general";"via2",#N/A,TRUE,"general";"via3",#N/A,TRUE,"general"}</definedName>
    <definedName name="tyj" localSheetId="13" hidden="1">{"TAB1",#N/A,TRUE,"GENERAL";"TAB2",#N/A,TRUE,"GENERAL";"TAB3",#N/A,TRUE,"GENERAL";"TAB4",#N/A,TRUE,"GENERAL";"TAB5",#N/A,TRUE,"GENERAL"}</definedName>
    <definedName name="tyj" localSheetId="15" hidden="1">{"TAB1",#N/A,TRUE,"GENERAL";"TAB2",#N/A,TRUE,"GENERAL";"TAB3",#N/A,TRUE,"GENERAL";"TAB4",#N/A,TRUE,"GENERAL";"TAB5",#N/A,TRUE,"GENERAL"}</definedName>
    <definedName name="tyj" localSheetId="12" hidden="1">{"TAB1",#N/A,TRUE,"GENERAL";"TAB2",#N/A,TRUE,"GENERAL";"TAB3",#N/A,TRUE,"GENERAL";"TAB4",#N/A,TRUE,"GENERAL";"TAB5",#N/A,TRUE,"GENERAL"}</definedName>
    <definedName name="tyj" localSheetId="3" hidden="1">{"TAB1",#N/A,TRUE,"GENERAL";"TAB2",#N/A,TRUE,"GENERAL";"TAB3",#N/A,TRUE,"GENERAL";"TAB4",#N/A,TRUE,"GENERAL";"TAB5",#N/A,TRUE,"GENERAL"}</definedName>
    <definedName name="tyj" hidden="1">{"TAB1",#N/A,TRUE,"GENERAL";"TAB2",#N/A,TRUE,"GENERAL";"TAB3",#N/A,TRUE,"GENERAL";"TAB4",#N/A,TRUE,"GENERAL";"TAB5",#N/A,TRUE,"GENERAL"}</definedName>
    <definedName name="tyjtyj" localSheetId="13" hidden="1">{"TAB1",#N/A,TRUE,"GENERAL";"TAB2",#N/A,TRUE,"GENERAL";"TAB3",#N/A,TRUE,"GENERAL";"TAB4",#N/A,TRUE,"GENERAL";"TAB5",#N/A,TRUE,"GENERAL"}</definedName>
    <definedName name="tyjtyj" localSheetId="15" hidden="1">{"TAB1",#N/A,TRUE,"GENERAL";"TAB2",#N/A,TRUE,"GENERAL";"TAB3",#N/A,TRUE,"GENERAL";"TAB4",#N/A,TRUE,"GENERAL";"TAB5",#N/A,TRUE,"GENERAL"}</definedName>
    <definedName name="tyjtyj" localSheetId="12" hidden="1">{"TAB1",#N/A,TRUE,"GENERAL";"TAB2",#N/A,TRUE,"GENERAL";"TAB3",#N/A,TRUE,"GENERAL";"TAB4",#N/A,TRUE,"GENERAL";"TAB5",#N/A,TRUE,"GENERAL"}</definedName>
    <definedName name="tyjtyj" localSheetId="3" hidden="1">{"TAB1",#N/A,TRUE,"GENERAL";"TAB2",#N/A,TRUE,"GENERAL";"TAB3",#N/A,TRUE,"GENERAL";"TAB4",#N/A,TRUE,"GENERAL";"TAB5",#N/A,TRUE,"GENERAL"}</definedName>
    <definedName name="tyjtyj" hidden="1">{"TAB1",#N/A,TRUE,"GENERAL";"TAB2",#N/A,TRUE,"GENERAL";"TAB3",#N/A,TRUE,"GENERAL";"TAB4",#N/A,TRUE,"GENERAL";"TAB5",#N/A,TRUE,"GENERAL"}</definedName>
    <definedName name="tyjytjuyjuy" localSheetId="13" hidden="1">{"TAB1",#N/A,TRUE,"GENERAL";"TAB2",#N/A,TRUE,"GENERAL";"TAB3",#N/A,TRUE,"GENERAL";"TAB4",#N/A,TRUE,"GENERAL";"TAB5",#N/A,TRUE,"GENERAL"}</definedName>
    <definedName name="tyjytjuyjuy" localSheetId="15" hidden="1">{"TAB1",#N/A,TRUE,"GENERAL";"TAB2",#N/A,TRUE,"GENERAL";"TAB3",#N/A,TRUE,"GENERAL";"TAB4",#N/A,TRUE,"GENERAL";"TAB5",#N/A,TRUE,"GENERAL"}</definedName>
    <definedName name="tyjytjuyjuy" localSheetId="12" hidden="1">{"TAB1",#N/A,TRUE,"GENERAL";"TAB2",#N/A,TRUE,"GENERAL";"TAB3",#N/A,TRUE,"GENERAL";"TAB4",#N/A,TRUE,"GENERAL";"TAB5",#N/A,TRUE,"GENERAL"}</definedName>
    <definedName name="tyjytjuyjuy" localSheetId="3" hidden="1">{"TAB1",#N/A,TRUE,"GENERAL";"TAB2",#N/A,TRUE,"GENERAL";"TAB3",#N/A,TRUE,"GENERAL";"TAB4",#N/A,TRUE,"GENERAL";"TAB5",#N/A,TRUE,"GENERAL"}</definedName>
    <definedName name="tyjytjuyjuy" hidden="1">{"TAB1",#N/A,TRUE,"GENERAL";"TAB2",#N/A,TRUE,"GENERAL";"TAB3",#N/A,TRUE,"GENERAL";"TAB4",#N/A,TRUE,"GENERAL";"TAB5",#N/A,TRUE,"GENERAL"}</definedName>
    <definedName name="tyk" localSheetId="13" hidden="1">{"via1",#N/A,TRUE,"general";"via2",#N/A,TRUE,"general";"via3",#N/A,TRUE,"general"}</definedName>
    <definedName name="tyk" localSheetId="15" hidden="1">{"via1",#N/A,TRUE,"general";"via2",#N/A,TRUE,"general";"via3",#N/A,TRUE,"general"}</definedName>
    <definedName name="tyk" localSheetId="12" hidden="1">{"via1",#N/A,TRUE,"general";"via2",#N/A,TRUE,"general";"via3",#N/A,TRUE,"general"}</definedName>
    <definedName name="tyk" localSheetId="3" hidden="1">{"via1",#N/A,TRUE,"general";"via2",#N/A,TRUE,"general";"via3",#N/A,TRUE,"general"}</definedName>
    <definedName name="tyk" hidden="1">{"via1",#N/A,TRUE,"general";"via2",#N/A,TRUE,"general";"via3",#N/A,TRUE,"general"}</definedName>
    <definedName name="tym" localSheetId="13" hidden="1">{"via1",#N/A,TRUE,"general";"via2",#N/A,TRUE,"general";"via3",#N/A,TRUE,"general"}</definedName>
    <definedName name="tym" localSheetId="15" hidden="1">{"via1",#N/A,TRUE,"general";"via2",#N/A,TRUE,"general";"via3",#N/A,TRUE,"general"}</definedName>
    <definedName name="tym" localSheetId="12" hidden="1">{"via1",#N/A,TRUE,"general";"via2",#N/A,TRUE,"general";"via3",#N/A,TRUE,"general"}</definedName>
    <definedName name="tym" localSheetId="3" hidden="1">{"via1",#N/A,TRUE,"general";"via2",#N/A,TRUE,"general";"via3",#N/A,TRUE,"general"}</definedName>
    <definedName name="tym" hidden="1">{"via1",#N/A,TRUE,"general";"via2",#N/A,TRUE,"general";"via3",#N/A,TRUE,"general"}</definedName>
    <definedName name="tyr" localSheetId="13" hidden="1">{"via1",#N/A,TRUE,"general";"via2",#N/A,TRUE,"general";"via3",#N/A,TRUE,"general"}</definedName>
    <definedName name="tyr" localSheetId="15" hidden="1">{"via1",#N/A,TRUE,"general";"via2",#N/A,TRUE,"general";"via3",#N/A,TRUE,"general"}</definedName>
    <definedName name="tyr" localSheetId="12" hidden="1">{"via1",#N/A,TRUE,"general";"via2",#N/A,TRUE,"general";"via3",#N/A,TRUE,"general"}</definedName>
    <definedName name="tyr" localSheetId="3" hidden="1">{"via1",#N/A,TRUE,"general";"via2",#N/A,TRUE,"general";"via3",#N/A,TRUE,"general"}</definedName>
    <definedName name="tyr" hidden="1">{"via1",#N/A,TRUE,"general";"via2",#N/A,TRUE,"general";"via3",#N/A,TRUE,"general"}</definedName>
    <definedName name="tytgfhgfh" localSheetId="13" hidden="1">{"TAB1",#N/A,TRUE,"GENERAL";"TAB2",#N/A,TRUE,"GENERAL";"TAB3",#N/A,TRUE,"GENERAL";"TAB4",#N/A,TRUE,"GENERAL";"TAB5",#N/A,TRUE,"GENERAL"}</definedName>
    <definedName name="tytgfhgfh" localSheetId="15" hidden="1">{"TAB1",#N/A,TRUE,"GENERAL";"TAB2",#N/A,TRUE,"GENERAL";"TAB3",#N/A,TRUE,"GENERAL";"TAB4",#N/A,TRUE,"GENERAL";"TAB5",#N/A,TRUE,"GENERAL"}</definedName>
    <definedName name="tytgfhgfh" localSheetId="12" hidden="1">{"TAB1",#N/A,TRUE,"GENERAL";"TAB2",#N/A,TRUE,"GENERAL";"TAB3",#N/A,TRUE,"GENERAL";"TAB4",#N/A,TRUE,"GENERAL";"TAB5",#N/A,TRUE,"GENERAL"}</definedName>
    <definedName name="tytgfhgfh" localSheetId="3" hidden="1">{"TAB1",#N/A,TRUE,"GENERAL";"TAB2",#N/A,TRUE,"GENERAL";"TAB3",#N/A,TRUE,"GENERAL";"TAB4",#N/A,TRUE,"GENERAL";"TAB5",#N/A,TRUE,"GENERAL"}</definedName>
    <definedName name="tytgfhgfh" hidden="1">{"TAB1",#N/A,TRUE,"GENERAL";"TAB2",#N/A,TRUE,"GENERAL";"TAB3",#N/A,TRUE,"GENERAL";"TAB4",#N/A,TRUE,"GENERAL";"TAB5",#N/A,TRUE,"GENERAL"}</definedName>
    <definedName name="tyty" localSheetId="13" hidden="1">{"TAB1",#N/A,TRUE,"GENERAL";"TAB2",#N/A,TRUE,"GENERAL";"TAB3",#N/A,TRUE,"GENERAL";"TAB4",#N/A,TRUE,"GENERAL";"TAB5",#N/A,TRUE,"GENERAL"}</definedName>
    <definedName name="tyty" localSheetId="15" hidden="1">{"TAB1",#N/A,TRUE,"GENERAL";"TAB2",#N/A,TRUE,"GENERAL";"TAB3",#N/A,TRUE,"GENERAL";"TAB4",#N/A,TRUE,"GENERAL";"TAB5",#N/A,TRUE,"GENERAL"}</definedName>
    <definedName name="tyty" localSheetId="12" hidden="1">{"TAB1",#N/A,TRUE,"GENERAL";"TAB2",#N/A,TRUE,"GENERAL";"TAB3",#N/A,TRUE,"GENERAL";"TAB4",#N/A,TRUE,"GENERAL";"TAB5",#N/A,TRUE,"GENERAL"}</definedName>
    <definedName name="tyty" localSheetId="3" hidden="1">{"TAB1",#N/A,TRUE,"GENERAL";"TAB2",#N/A,TRUE,"GENERAL";"TAB3",#N/A,TRUE,"GENERAL";"TAB4",#N/A,TRUE,"GENERAL";"TAB5",#N/A,TRUE,"GENERAL"}</definedName>
    <definedName name="tyty" hidden="1">{"TAB1",#N/A,TRUE,"GENERAL";"TAB2",#N/A,TRUE,"GENERAL";"TAB3",#N/A,TRUE,"GENERAL";"TAB4",#N/A,TRUE,"GENERAL";"TAB5",#N/A,TRUE,"GENERAL"}</definedName>
    <definedName name="tyu">#REF!</definedName>
    <definedName name="TYUIYI" localSheetId="13" hidden="1">{"TAB1",#N/A,TRUE,"GENERAL";"TAB2",#N/A,TRUE,"GENERAL";"TAB3",#N/A,TRUE,"GENERAL";"TAB4",#N/A,TRUE,"GENERAL";"TAB5",#N/A,TRUE,"GENERAL"}</definedName>
    <definedName name="TYUIYI" localSheetId="15" hidden="1">{"TAB1",#N/A,TRUE,"GENERAL";"TAB2",#N/A,TRUE,"GENERAL";"TAB3",#N/A,TRUE,"GENERAL";"TAB4",#N/A,TRUE,"GENERAL";"TAB5",#N/A,TRUE,"GENERAL"}</definedName>
    <definedName name="TYUIYI" localSheetId="12" hidden="1">{"TAB1",#N/A,TRUE,"GENERAL";"TAB2",#N/A,TRUE,"GENERAL";"TAB3",#N/A,TRUE,"GENERAL";"TAB4",#N/A,TRUE,"GENERAL";"TAB5",#N/A,TRUE,"GENERAL"}</definedName>
    <definedName name="TYUIYI" localSheetId="3" hidden="1">{"TAB1",#N/A,TRUE,"GENERAL";"TAB2",#N/A,TRUE,"GENERAL";"TAB3",#N/A,TRUE,"GENERAL";"TAB4",#N/A,TRUE,"GENERAL";"TAB5",#N/A,TRUE,"GENERAL"}</definedName>
    <definedName name="TYUIYI" hidden="1">{"TAB1",#N/A,TRUE,"GENERAL";"TAB2",#N/A,TRUE,"GENERAL";"TAB3",#N/A,TRUE,"GENERAL";"TAB4",#N/A,TRUE,"GENERAL";"TAB5",#N/A,TRUE,"GENERAL"}</definedName>
    <definedName name="tyujh" localSheetId="13" hidden="1">{"TAB1",#N/A,TRUE,"GENERAL";"TAB2",#N/A,TRUE,"GENERAL";"TAB3",#N/A,TRUE,"GENERAL";"TAB4",#N/A,TRUE,"GENERAL";"TAB5",#N/A,TRUE,"GENERAL"}</definedName>
    <definedName name="tyujh" localSheetId="15" hidden="1">{"TAB1",#N/A,TRUE,"GENERAL";"TAB2",#N/A,TRUE,"GENERAL";"TAB3",#N/A,TRUE,"GENERAL";"TAB4",#N/A,TRUE,"GENERAL";"TAB5",#N/A,TRUE,"GENERAL"}</definedName>
    <definedName name="tyujh" localSheetId="12" hidden="1">{"TAB1",#N/A,TRUE,"GENERAL";"TAB2",#N/A,TRUE,"GENERAL";"TAB3",#N/A,TRUE,"GENERAL";"TAB4",#N/A,TRUE,"GENERAL";"TAB5",#N/A,TRUE,"GENERAL"}</definedName>
    <definedName name="tyujh" localSheetId="3" hidden="1">{"TAB1",#N/A,TRUE,"GENERAL";"TAB2",#N/A,TRUE,"GENERAL";"TAB3",#N/A,TRUE,"GENERAL";"TAB4",#N/A,TRUE,"GENERAL";"TAB5",#N/A,TRUE,"GENERAL"}</definedName>
    <definedName name="tyujh" hidden="1">{"TAB1",#N/A,TRUE,"GENERAL";"TAB2",#N/A,TRUE,"GENERAL";"TAB3",#N/A,TRUE,"GENERAL";"TAB4",#N/A,TRUE,"GENERAL";"TAB5",#N/A,TRUE,"GENERAL"}</definedName>
    <definedName name="tyuty" localSheetId="13" hidden="1">{"TAB1",#N/A,TRUE,"GENERAL";"TAB2",#N/A,TRUE,"GENERAL";"TAB3",#N/A,TRUE,"GENERAL";"TAB4",#N/A,TRUE,"GENERAL";"TAB5",#N/A,TRUE,"GENERAL"}</definedName>
    <definedName name="tyuty" localSheetId="15" hidden="1">{"TAB1",#N/A,TRUE,"GENERAL";"TAB2",#N/A,TRUE,"GENERAL";"TAB3",#N/A,TRUE,"GENERAL";"TAB4",#N/A,TRUE,"GENERAL";"TAB5",#N/A,TRUE,"GENERAL"}</definedName>
    <definedName name="tyuty" localSheetId="12" hidden="1">{"TAB1",#N/A,TRUE,"GENERAL";"TAB2",#N/A,TRUE,"GENERAL";"TAB3",#N/A,TRUE,"GENERAL";"TAB4",#N/A,TRUE,"GENERAL";"TAB5",#N/A,TRUE,"GENERAL"}</definedName>
    <definedName name="tyuty" localSheetId="3" hidden="1">{"TAB1",#N/A,TRUE,"GENERAL";"TAB2",#N/A,TRUE,"GENERAL";"TAB3",#N/A,TRUE,"GENERAL";"TAB4",#N/A,TRUE,"GENERAL";"TAB5",#N/A,TRUE,"GENERAL"}</definedName>
    <definedName name="tyuty" hidden="1">{"TAB1",#N/A,TRUE,"GENERAL";"TAB2",#N/A,TRUE,"GENERAL";"TAB3",#N/A,TRUE,"GENERAL";"TAB4",#N/A,TRUE,"GENERAL";"TAB5",#N/A,TRUE,"GENERAL"}</definedName>
    <definedName name="tyutyu" localSheetId="13" hidden="1">{"via1",#N/A,TRUE,"general";"via2",#N/A,TRUE,"general";"via3",#N/A,TRUE,"general"}</definedName>
    <definedName name="tyutyu" localSheetId="15" hidden="1">{"via1",#N/A,TRUE,"general";"via2",#N/A,TRUE,"general";"via3",#N/A,TRUE,"general"}</definedName>
    <definedName name="tyutyu" localSheetId="12" hidden="1">{"via1",#N/A,TRUE,"general";"via2",#N/A,TRUE,"general";"via3",#N/A,TRUE,"general"}</definedName>
    <definedName name="tyutyu" localSheetId="3" hidden="1">{"via1",#N/A,TRUE,"general";"via2",#N/A,TRUE,"general";"via3",#N/A,TRUE,"general"}</definedName>
    <definedName name="tyutyu" hidden="1">{"via1",#N/A,TRUE,"general";"via2",#N/A,TRUE,"general";"via3",#N/A,TRUE,"general"}</definedName>
    <definedName name="tyxg" localSheetId="13" hidden="1">{"via1",#N/A,TRUE,"general";"via2",#N/A,TRUE,"general";"via3",#N/A,TRUE,"general"}</definedName>
    <definedName name="tyxg" localSheetId="15" hidden="1">{"via1",#N/A,TRUE,"general";"via2",#N/A,TRUE,"general";"via3",#N/A,TRUE,"general"}</definedName>
    <definedName name="tyxg" localSheetId="12" hidden="1">{"via1",#N/A,TRUE,"general";"via2",#N/A,TRUE,"general";"via3",#N/A,TRUE,"general"}</definedName>
    <definedName name="tyxg" localSheetId="3" hidden="1">{"via1",#N/A,TRUE,"general";"via2",#N/A,TRUE,"general";"via3",#N/A,TRUE,"general"}</definedName>
    <definedName name="tyxg" hidden="1">{"via1",#N/A,TRUE,"general";"via2",#N/A,TRUE,"general";"via3",#N/A,TRUE,"general"}</definedName>
    <definedName name="U" localSheetId="13">#REF!</definedName>
    <definedName name="U" localSheetId="15">#REF!</definedName>
    <definedName name="U">#REF!</definedName>
    <definedName name="u3u" localSheetId="13" hidden="1">{"TAB1",#N/A,TRUE,"GENERAL";"TAB2",#N/A,TRUE,"GENERAL";"TAB3",#N/A,TRUE,"GENERAL";"TAB4",#N/A,TRUE,"GENERAL";"TAB5",#N/A,TRUE,"GENERAL"}</definedName>
    <definedName name="u3u" localSheetId="15" hidden="1">{"TAB1",#N/A,TRUE,"GENERAL";"TAB2",#N/A,TRUE,"GENERAL";"TAB3",#N/A,TRUE,"GENERAL";"TAB4",#N/A,TRUE,"GENERAL";"TAB5",#N/A,TRUE,"GENERAL"}</definedName>
    <definedName name="u3u" localSheetId="12" hidden="1">{"TAB1",#N/A,TRUE,"GENERAL";"TAB2",#N/A,TRUE,"GENERAL";"TAB3",#N/A,TRUE,"GENERAL";"TAB4",#N/A,TRUE,"GENERAL";"TAB5",#N/A,TRUE,"GENERAL"}</definedName>
    <definedName name="u3u" localSheetId="3" hidden="1">{"TAB1",#N/A,TRUE,"GENERAL";"TAB2",#N/A,TRUE,"GENERAL";"TAB3",#N/A,TRUE,"GENERAL";"TAB4",#N/A,TRUE,"GENERAL";"TAB5",#N/A,TRUE,"GENERAL"}</definedName>
    <definedName name="u3u" hidden="1">{"TAB1",#N/A,TRUE,"GENERAL";"TAB2",#N/A,TRUE,"GENERAL";"TAB3",#N/A,TRUE,"GENERAL";"TAB4",#N/A,TRUE,"GENERAL";"TAB5",#N/A,TRUE,"GENERAL"}</definedName>
    <definedName name="u7u7" localSheetId="13" hidden="1">{"TAB1",#N/A,TRUE,"GENERAL";"TAB2",#N/A,TRUE,"GENERAL";"TAB3",#N/A,TRUE,"GENERAL";"TAB4",#N/A,TRUE,"GENERAL";"TAB5",#N/A,TRUE,"GENERAL"}</definedName>
    <definedName name="u7u7" localSheetId="15" hidden="1">{"TAB1",#N/A,TRUE,"GENERAL";"TAB2",#N/A,TRUE,"GENERAL";"TAB3",#N/A,TRUE,"GENERAL";"TAB4",#N/A,TRUE,"GENERAL";"TAB5",#N/A,TRUE,"GENERAL"}</definedName>
    <definedName name="u7u7" localSheetId="12" hidden="1">{"TAB1",#N/A,TRUE,"GENERAL";"TAB2",#N/A,TRUE,"GENERAL";"TAB3",#N/A,TRUE,"GENERAL";"TAB4",#N/A,TRUE,"GENERAL";"TAB5",#N/A,TRUE,"GENERAL"}</definedName>
    <definedName name="u7u7" localSheetId="3" hidden="1">{"TAB1",#N/A,TRUE,"GENERAL";"TAB2",#N/A,TRUE,"GENERAL";"TAB3",#N/A,TRUE,"GENERAL";"TAB4",#N/A,TRUE,"GENERAL";"TAB5",#N/A,TRUE,"GENERAL"}</definedName>
    <definedName name="u7u7" hidden="1">{"TAB1",#N/A,TRUE,"GENERAL";"TAB2",#N/A,TRUE,"GENERAL";"TAB3",#N/A,TRUE,"GENERAL";"TAB4",#N/A,TRUE,"GENERAL";"TAB5",#N/A,TRUE,"GENERAL"}</definedName>
    <definedName name="Ubicación" localSheetId="13">#REF!</definedName>
    <definedName name="Ubicación" localSheetId="15">#REF!</definedName>
    <definedName name="Ubicación">#REF!</definedName>
    <definedName name="UFrm2InUse">1</definedName>
    <definedName name="UI" localSheetId="13" hidden="1">{"via1",#N/A,TRUE,"general";"via2",#N/A,TRUE,"general";"via3",#N/A,TRUE,"general"}</definedName>
    <definedName name="UI" localSheetId="15" hidden="1">{"via1",#N/A,TRUE,"general";"via2",#N/A,TRUE,"general";"via3",#N/A,TRUE,"general"}</definedName>
    <definedName name="UI" localSheetId="12" hidden="1">{"via1",#N/A,TRUE,"general";"via2",#N/A,TRUE,"general";"via3",#N/A,TRUE,"general"}</definedName>
    <definedName name="UI" localSheetId="3" hidden="1">{"via1",#N/A,TRUE,"general";"via2",#N/A,TRUE,"general";"via3",#N/A,TRUE,"general"}</definedName>
    <definedName name="UI" hidden="1">{"via1",#N/A,TRUE,"general";"via2",#N/A,TRUE,"general";"via3",#N/A,TRUE,"general"}</definedName>
    <definedName name="UIC">[13]Tablas!#REF!</definedName>
    <definedName name="uijhj" localSheetId="13" hidden="1">{"via1",#N/A,TRUE,"general";"via2",#N/A,TRUE,"general";"via3",#N/A,TRUE,"general"}</definedName>
    <definedName name="uijhj" localSheetId="15" hidden="1">{"via1",#N/A,TRUE,"general";"via2",#N/A,TRUE,"general";"via3",#N/A,TRUE,"general"}</definedName>
    <definedName name="uijhj" localSheetId="12" hidden="1">{"via1",#N/A,TRUE,"general";"via2",#N/A,TRUE,"general";"via3",#N/A,TRUE,"general"}</definedName>
    <definedName name="uijhj" localSheetId="3" hidden="1">{"via1",#N/A,TRUE,"general";"via2",#N/A,TRUE,"general";"via3",#N/A,TRUE,"general"}</definedName>
    <definedName name="uijhj" hidden="1">{"via1",#N/A,TRUE,"general";"via2",#N/A,TRUE,"general";"via3",#N/A,TRUE,"general"}</definedName>
    <definedName name="uio" localSheetId="13" hidden="1">{"TAB1",#N/A,TRUE,"GENERAL";"TAB2",#N/A,TRUE,"GENERAL";"TAB3",#N/A,TRUE,"GENERAL";"TAB4",#N/A,TRUE,"GENERAL";"TAB5",#N/A,TRUE,"GENERAL"}</definedName>
    <definedName name="uio" localSheetId="15" hidden="1">{"TAB1",#N/A,TRUE,"GENERAL";"TAB2",#N/A,TRUE,"GENERAL";"TAB3",#N/A,TRUE,"GENERAL";"TAB4",#N/A,TRUE,"GENERAL";"TAB5",#N/A,TRUE,"GENERAL"}</definedName>
    <definedName name="uio" localSheetId="12" hidden="1">{"TAB1",#N/A,TRUE,"GENERAL";"TAB2",#N/A,TRUE,"GENERAL";"TAB3",#N/A,TRUE,"GENERAL";"TAB4",#N/A,TRUE,"GENERAL";"TAB5",#N/A,TRUE,"GENERAL"}</definedName>
    <definedName name="uio" localSheetId="3" hidden="1">{"TAB1",#N/A,TRUE,"GENERAL";"TAB2",#N/A,TRUE,"GENERAL";"TAB3",#N/A,TRUE,"GENERAL";"TAB4",#N/A,TRUE,"GENERAL";"TAB5",#N/A,TRUE,"GENERAL"}</definedName>
    <definedName name="uio" hidden="1">{"TAB1",#N/A,TRUE,"GENERAL";"TAB2",#N/A,TRUE,"GENERAL";"TAB3",#N/A,TRUE,"GENERAL";"TAB4",#N/A,TRUE,"GENERAL";"TAB5",#N/A,TRUE,"GENERAL"}</definedName>
    <definedName name="uiou" localSheetId="13" hidden="1">{"TAB1",#N/A,TRUE,"GENERAL";"TAB2",#N/A,TRUE,"GENERAL";"TAB3",#N/A,TRUE,"GENERAL";"TAB4",#N/A,TRUE,"GENERAL";"TAB5",#N/A,TRUE,"GENERAL"}</definedName>
    <definedName name="uiou" localSheetId="15" hidden="1">{"TAB1",#N/A,TRUE,"GENERAL";"TAB2",#N/A,TRUE,"GENERAL";"TAB3",#N/A,TRUE,"GENERAL";"TAB4",#N/A,TRUE,"GENERAL";"TAB5",#N/A,TRUE,"GENERAL"}</definedName>
    <definedName name="uiou" localSheetId="12" hidden="1">{"TAB1",#N/A,TRUE,"GENERAL";"TAB2",#N/A,TRUE,"GENERAL";"TAB3",#N/A,TRUE,"GENERAL";"TAB4",#N/A,TRUE,"GENERAL";"TAB5",#N/A,TRUE,"GENERAL"}</definedName>
    <definedName name="uiou" localSheetId="3" hidden="1">{"TAB1",#N/A,TRUE,"GENERAL";"TAB2",#N/A,TRUE,"GENERAL";"TAB3",#N/A,TRUE,"GENERAL";"TAB4",#N/A,TRUE,"GENERAL";"TAB5",#N/A,TRUE,"GENERAL"}</definedName>
    <definedName name="uiou" hidden="1">{"TAB1",#N/A,TRUE,"GENERAL";"TAB2",#N/A,TRUE,"GENERAL";"TAB3",#N/A,TRUE,"GENERAL";"TAB4",#N/A,TRUE,"GENERAL";"TAB5",#N/A,TRUE,"GENERAL"}</definedName>
    <definedName name="uir" localSheetId="13" hidden="1">{"via1",#N/A,TRUE,"general";"via2",#N/A,TRUE,"general";"via3",#N/A,TRUE,"general"}</definedName>
    <definedName name="uir" localSheetId="15" hidden="1">{"via1",#N/A,TRUE,"general";"via2",#N/A,TRUE,"general";"via3",#N/A,TRUE,"general"}</definedName>
    <definedName name="uir" localSheetId="12" hidden="1">{"via1",#N/A,TRUE,"general";"via2",#N/A,TRUE,"general";"via3",#N/A,TRUE,"general"}</definedName>
    <definedName name="uir" localSheetId="3" hidden="1">{"via1",#N/A,TRUE,"general";"via2",#N/A,TRUE,"general";"via3",#N/A,TRUE,"general"}</definedName>
    <definedName name="uir" hidden="1">{"via1",#N/A,TRUE,"general";"via2",#N/A,TRUE,"general";"via3",#N/A,TRUE,"general"}</definedName>
    <definedName name="uituii" localSheetId="13" hidden="1">{"TAB1",#N/A,TRUE,"GENERAL";"TAB2",#N/A,TRUE,"GENERAL";"TAB3",#N/A,TRUE,"GENERAL";"TAB4",#N/A,TRUE,"GENERAL";"TAB5",#N/A,TRUE,"GENERAL"}</definedName>
    <definedName name="uituii" localSheetId="15" hidden="1">{"TAB1",#N/A,TRUE,"GENERAL";"TAB2",#N/A,TRUE,"GENERAL";"TAB3",#N/A,TRUE,"GENERAL";"TAB4",#N/A,TRUE,"GENERAL";"TAB5",#N/A,TRUE,"GENERAL"}</definedName>
    <definedName name="uituii" localSheetId="12" hidden="1">{"TAB1",#N/A,TRUE,"GENERAL";"TAB2",#N/A,TRUE,"GENERAL";"TAB3",#N/A,TRUE,"GENERAL";"TAB4",#N/A,TRUE,"GENERAL";"TAB5",#N/A,TRUE,"GENERAL"}</definedName>
    <definedName name="uituii" localSheetId="3" hidden="1">{"TAB1",#N/A,TRUE,"GENERAL";"TAB2",#N/A,TRUE,"GENERAL";"TAB3",#N/A,TRUE,"GENERAL";"TAB4",#N/A,TRUE,"GENERAL";"TAB5",#N/A,TRUE,"GENERAL"}</definedName>
    <definedName name="uituii" hidden="1">{"TAB1",#N/A,TRUE,"GENERAL";"TAB2",#N/A,TRUE,"GENERAL";"TAB3",#N/A,TRUE,"GENERAL";"TAB4",#N/A,TRUE,"GENERAL";"TAB5",#N/A,TRUE,"GENERAL"}</definedName>
    <definedName name="uityjj" localSheetId="13" hidden="1">{"via1",#N/A,TRUE,"general";"via2",#N/A,TRUE,"general";"via3",#N/A,TRUE,"general"}</definedName>
    <definedName name="uityjj" localSheetId="15" hidden="1">{"via1",#N/A,TRUE,"general";"via2",#N/A,TRUE,"general";"via3",#N/A,TRUE,"general"}</definedName>
    <definedName name="uityjj" localSheetId="12" hidden="1">{"via1",#N/A,TRUE,"general";"via2",#N/A,TRUE,"general";"via3",#N/A,TRUE,"general"}</definedName>
    <definedName name="uityjj" localSheetId="3" hidden="1">{"via1",#N/A,TRUE,"general";"via2",#N/A,TRUE,"general";"via3",#N/A,TRUE,"general"}</definedName>
    <definedName name="uityjj" hidden="1">{"via1",#N/A,TRUE,"general";"via2",#N/A,TRUE,"general";"via3",#N/A,TRUE,"general"}</definedName>
    <definedName name="uiufgj" localSheetId="13" hidden="1">{"TAB1",#N/A,TRUE,"GENERAL";"TAB2",#N/A,TRUE,"GENERAL";"TAB3",#N/A,TRUE,"GENERAL";"TAB4",#N/A,TRUE,"GENERAL";"TAB5",#N/A,TRUE,"GENERAL"}</definedName>
    <definedName name="uiufgj" localSheetId="15" hidden="1">{"TAB1",#N/A,TRUE,"GENERAL";"TAB2",#N/A,TRUE,"GENERAL";"TAB3",#N/A,TRUE,"GENERAL";"TAB4",#N/A,TRUE,"GENERAL";"TAB5",#N/A,TRUE,"GENERAL"}</definedName>
    <definedName name="uiufgj" localSheetId="12" hidden="1">{"TAB1",#N/A,TRUE,"GENERAL";"TAB2",#N/A,TRUE,"GENERAL";"TAB3",#N/A,TRUE,"GENERAL";"TAB4",#N/A,TRUE,"GENERAL";"TAB5",#N/A,TRUE,"GENERAL"}</definedName>
    <definedName name="uiufgj" localSheetId="3" hidden="1">{"TAB1",#N/A,TRUE,"GENERAL";"TAB2",#N/A,TRUE,"GENERAL";"TAB3",#N/A,TRUE,"GENERAL";"TAB4",#N/A,TRUE,"GENERAL";"TAB5",#N/A,TRUE,"GENERAL"}</definedName>
    <definedName name="uiufgj" hidden="1">{"TAB1",#N/A,TRUE,"GENERAL";"TAB2",#N/A,TRUE,"GENERAL";"TAB3",#N/A,TRUE,"GENERAL";"TAB4",#N/A,TRUE,"GENERAL";"TAB5",#N/A,TRUE,"GENERAL"}</definedName>
    <definedName name="uiui">#REF!</definedName>
    <definedName name="UIUYI" localSheetId="13" hidden="1">{"TAB1",#N/A,TRUE,"GENERAL";"TAB2",#N/A,TRUE,"GENERAL";"TAB3",#N/A,TRUE,"GENERAL";"TAB4",#N/A,TRUE,"GENERAL";"TAB5",#N/A,TRUE,"GENERAL"}</definedName>
    <definedName name="UIUYI" localSheetId="15" hidden="1">{"TAB1",#N/A,TRUE,"GENERAL";"TAB2",#N/A,TRUE,"GENERAL";"TAB3",#N/A,TRUE,"GENERAL";"TAB4",#N/A,TRUE,"GENERAL";"TAB5",#N/A,TRUE,"GENERAL"}</definedName>
    <definedName name="UIUYI" localSheetId="12" hidden="1">{"TAB1",#N/A,TRUE,"GENERAL";"TAB2",#N/A,TRUE,"GENERAL";"TAB3",#N/A,TRUE,"GENERAL";"TAB4",#N/A,TRUE,"GENERAL";"TAB5",#N/A,TRUE,"GENERAL"}</definedName>
    <definedName name="UIUYI" localSheetId="3" hidden="1">{"TAB1",#N/A,TRUE,"GENERAL";"TAB2",#N/A,TRUE,"GENERAL";"TAB3",#N/A,TRUE,"GENERAL";"TAB4",#N/A,TRUE,"GENERAL";"TAB5",#N/A,TRUE,"GENERAL"}</definedName>
    <definedName name="UIUYI" hidden="1">{"TAB1",#N/A,TRUE,"GENERAL";"TAB2",#N/A,TRUE,"GENERAL";"TAB3",#N/A,TRUE,"GENERAL";"TAB4",#N/A,TRUE,"GENERAL";"TAB5",#N/A,TRUE,"GENERAL"}</definedName>
    <definedName name="UK" localSheetId="13">#REF!</definedName>
    <definedName name="UK" localSheetId="15">#REF!</definedName>
    <definedName name="UK">#REF!</definedName>
    <definedName name="UN" localSheetId="13">#REF!</definedName>
    <definedName name="UN" localSheetId="15">#REF!</definedName>
    <definedName name="UN">#REF!</definedName>
    <definedName name="UN_PRI" localSheetId="13">#REF!</definedName>
    <definedName name="UN_PRI" localSheetId="15">#REF!</definedName>
    <definedName name="UN_PRI">#REF!</definedName>
    <definedName name="UNIDAD" localSheetId="13">[19]MAT!#REF!</definedName>
    <definedName name="UNIDAD" localSheetId="15">[19]MAT!#REF!</definedName>
    <definedName name="UNIDAD">[19]MAT!#REF!</definedName>
    <definedName name="Unidades">[199]Presup_Cancha!$J$13:$J$17</definedName>
    <definedName name="Union_Pres.._1" localSheetId="13">#REF!</definedName>
    <definedName name="Union_Pres.._1" localSheetId="15">#REF!</definedName>
    <definedName name="Union_Pres.._1">#REF!</definedName>
    <definedName name="Union_Pres.._1_11" localSheetId="13">#REF!</definedName>
    <definedName name="Union_Pres.._1_11" localSheetId="15">#REF!</definedName>
    <definedName name="Union_Pres.._1_11">#REF!</definedName>
    <definedName name="Union_Pres._1_2" localSheetId="13">#REF!</definedName>
    <definedName name="Union_Pres._1_2" localSheetId="15">#REF!</definedName>
    <definedName name="Union_Pres._1_2">#REF!</definedName>
    <definedName name="Union_Pres._1_2_11">#REF!</definedName>
    <definedName name="Union_Pres._3_4">#REF!</definedName>
    <definedName name="Union_Pres._3_4_11">#REF!</definedName>
    <definedName name="Union_Sanit._2">#REF!</definedName>
    <definedName name="Union_Sanit._2_11">#REF!</definedName>
    <definedName name="Union_Sanit._3">#REF!</definedName>
    <definedName name="Union_Sanit._3_11">#REF!</definedName>
    <definedName name="Union_Sanit._4">#REF!</definedName>
    <definedName name="Union_Sanit._4_11">#REF!</definedName>
    <definedName name="Union_Sanit._6">#REF!</definedName>
    <definedName name="Union_Sanit._6_11">#REF!</definedName>
    <definedName name="UNIT">'[200]Lista APU'!$A$3:$D$479</definedName>
    <definedName name="UNITARIO">[201]Unitarios!$A$3:$D$13</definedName>
    <definedName name="Unitarios" localSheetId="13">#REF!</definedName>
    <definedName name="Unitarios" localSheetId="15">#REF!</definedName>
    <definedName name="Unitarios">#REF!</definedName>
    <definedName name="unj" localSheetId="13" hidden="1">[26]INST!#REF!</definedName>
    <definedName name="unj" localSheetId="15" hidden="1">[26]INST!#REF!</definedName>
    <definedName name="unj" hidden="1">[26]INST!#REF!</definedName>
    <definedName name="unnamed">"$"</definedName>
    <definedName name="uno" localSheetId="13">'AIU '!ERR</definedName>
    <definedName name="uno" localSheetId="15">'AIU  (2)'!ERR</definedName>
    <definedName name="uno" localSheetId="12">'Analisis Mano Obra'!ERR</definedName>
    <definedName name="uno">[0]!ERR</definedName>
    <definedName name="UOUIV" localSheetId="13" hidden="1">{"TAB1",#N/A,TRUE,"GENERAL";"TAB2",#N/A,TRUE,"GENERAL";"TAB3",#N/A,TRUE,"GENERAL";"TAB4",#N/A,TRUE,"GENERAL";"TAB5",#N/A,TRUE,"GENERAL"}</definedName>
    <definedName name="UOUIV" localSheetId="15" hidden="1">{"TAB1",#N/A,TRUE,"GENERAL";"TAB2",#N/A,TRUE,"GENERAL";"TAB3",#N/A,TRUE,"GENERAL";"TAB4",#N/A,TRUE,"GENERAL";"TAB5",#N/A,TRUE,"GENERAL"}</definedName>
    <definedName name="UOUIV" localSheetId="12" hidden="1">{"TAB1",#N/A,TRUE,"GENERAL";"TAB2",#N/A,TRUE,"GENERAL";"TAB3",#N/A,TRUE,"GENERAL";"TAB4",#N/A,TRUE,"GENERAL";"TAB5",#N/A,TRUE,"GENERAL"}</definedName>
    <definedName name="UOUIV" localSheetId="3" hidden="1">{"TAB1",#N/A,TRUE,"GENERAL";"TAB2",#N/A,TRUE,"GENERAL";"TAB3",#N/A,TRUE,"GENERAL";"TAB4",#N/A,TRUE,"GENERAL";"TAB5",#N/A,TRUE,"GENERAL"}</definedName>
    <definedName name="UOUIV" hidden="1">{"TAB1",#N/A,TRUE,"GENERAL";"TAB2",#N/A,TRUE,"GENERAL";"TAB3",#N/A,TRUE,"GENERAL";"TAB4",#N/A,TRUE,"GENERAL";"TAB5",#N/A,TRUE,"GENERAL"}</definedName>
    <definedName name="uriel" localSheetId="13">'AIU '!ERR</definedName>
    <definedName name="uriel" localSheetId="15">'AIU  (2)'!ERR</definedName>
    <definedName name="uriel" localSheetId="12">'Analisis Mano Obra'!ERR</definedName>
    <definedName name="uriel">[0]!ERR</definedName>
    <definedName name="uryur" localSheetId="13" hidden="1">{"TAB1",#N/A,TRUE,"GENERAL";"TAB2",#N/A,TRUE,"GENERAL";"TAB3",#N/A,TRUE,"GENERAL";"TAB4",#N/A,TRUE,"GENERAL";"TAB5",#N/A,TRUE,"GENERAL"}</definedName>
    <definedName name="uryur" localSheetId="15" hidden="1">{"TAB1",#N/A,TRUE,"GENERAL";"TAB2",#N/A,TRUE,"GENERAL";"TAB3",#N/A,TRUE,"GENERAL";"TAB4",#N/A,TRUE,"GENERAL";"TAB5",#N/A,TRUE,"GENERAL"}</definedName>
    <definedName name="uryur" localSheetId="12" hidden="1">{"TAB1",#N/A,TRUE,"GENERAL";"TAB2",#N/A,TRUE,"GENERAL";"TAB3",#N/A,TRUE,"GENERAL";"TAB4",#N/A,TRUE,"GENERAL";"TAB5",#N/A,TRUE,"GENERAL"}</definedName>
    <definedName name="uryur" localSheetId="3" hidden="1">{"TAB1",#N/A,TRUE,"GENERAL";"TAB2",#N/A,TRUE,"GENERAL";"TAB3",#N/A,TRUE,"GENERAL";"TAB4",#N/A,TRUE,"GENERAL";"TAB5",#N/A,TRUE,"GENERAL"}</definedName>
    <definedName name="uryur" hidden="1">{"TAB1",#N/A,TRUE,"GENERAL";"TAB2",#N/A,TRUE,"GENERAL";"TAB3",#N/A,TRUE,"GENERAL";"TAB4",#N/A,TRUE,"GENERAL";"TAB5",#N/A,TRUE,"GENERAL"}</definedName>
    <definedName name="USO_RADIO" localSheetId="13">#REF!</definedName>
    <definedName name="USO_RADIO" localSheetId="15">#REF!</definedName>
    <definedName name="USO_RADIO">#REF!</definedName>
    <definedName name="USxCOL" localSheetId="13">#REF!</definedName>
    <definedName name="USxCOL" localSheetId="15">#REF!</definedName>
    <definedName name="USxCOL">#REF!</definedName>
    <definedName name="ut">'[134]1'!$N$42</definedName>
    <definedName name="Utilidad" localSheetId="13">[45]PRESUPUESTO!$F$155</definedName>
    <definedName name="Utilidad" localSheetId="15">[45]PRESUPUESTO!$F$155</definedName>
    <definedName name="Utilidad" localSheetId="9">AnalisisDelProyecto!$F$449</definedName>
    <definedName name="Utilidad" localSheetId="3">#REF!</definedName>
    <definedName name="Utilidad" localSheetId="6">ParetoPresupuesto!$F$448</definedName>
    <definedName name="Utilidad" localSheetId="4">'RESUMEN POR CAPITULOS'!$F$448</definedName>
    <definedName name="Utilidad">#REF!</definedName>
    <definedName name="Utilidadrev" localSheetId="13">#REF!</definedName>
    <definedName name="Utilidadrev" localSheetId="15">#REF!</definedName>
    <definedName name="Utilidadrev">#REF!</definedName>
    <definedName name="UTL">[36]otros!$C$4</definedName>
    <definedName name="uu" localSheetId="13" hidden="1">{"TAB1",#N/A,TRUE,"GENERAL";"TAB2",#N/A,TRUE,"GENERAL";"TAB3",#N/A,TRUE,"GENERAL";"TAB4",#N/A,TRUE,"GENERAL";"TAB5",#N/A,TRUE,"GENERAL"}</definedName>
    <definedName name="uu" localSheetId="15" hidden="1">{"TAB1",#N/A,TRUE,"GENERAL";"TAB2",#N/A,TRUE,"GENERAL";"TAB3",#N/A,TRUE,"GENERAL";"TAB4",#N/A,TRUE,"GENERAL";"TAB5",#N/A,TRUE,"GENERAL"}</definedName>
    <definedName name="uu" localSheetId="12" hidden="1">{"TAB1",#N/A,TRUE,"GENERAL";"TAB2",#N/A,TRUE,"GENERAL";"TAB3",#N/A,TRUE,"GENERAL";"TAB4",#N/A,TRUE,"GENERAL";"TAB5",#N/A,TRUE,"GENERAL"}</definedName>
    <definedName name="uu" localSheetId="3" hidden="1">{"TAB1",#N/A,TRUE,"GENERAL";"TAB2",#N/A,TRUE,"GENERAL";"TAB3",#N/A,TRUE,"GENERAL";"TAB4",#N/A,TRUE,"GENERAL";"TAB5",#N/A,TRUE,"GENERAL"}</definedName>
    <definedName name="uu" hidden="1">{"TAB1",#N/A,TRUE,"GENERAL";"TAB2",#N/A,TRUE,"GENERAL";"TAB3",#N/A,TRUE,"GENERAL";"TAB4",#N/A,TRUE,"GENERAL";"TAB5",#N/A,TRUE,"GENERAL"}</definedName>
    <definedName name="uuu" localSheetId="13" hidden="1">{"TAB1",#N/A,TRUE,"GENERAL";"TAB2",#N/A,TRUE,"GENERAL";"TAB3",#N/A,TRUE,"GENERAL";"TAB4",#N/A,TRUE,"GENERAL";"TAB5",#N/A,TRUE,"GENERAL"}</definedName>
    <definedName name="uuu" localSheetId="15" hidden="1">{"TAB1",#N/A,TRUE,"GENERAL";"TAB2",#N/A,TRUE,"GENERAL";"TAB3",#N/A,TRUE,"GENERAL";"TAB4",#N/A,TRUE,"GENERAL";"TAB5",#N/A,TRUE,"GENERAL"}</definedName>
    <definedName name="uuu" localSheetId="12" hidden="1">{"TAB1",#N/A,TRUE,"GENERAL";"TAB2",#N/A,TRUE,"GENERAL";"TAB3",#N/A,TRUE,"GENERAL";"TAB4",#N/A,TRUE,"GENERAL";"TAB5",#N/A,TRUE,"GENERAL"}</definedName>
    <definedName name="uuu" localSheetId="3" hidden="1">{"TAB1",#N/A,TRUE,"GENERAL";"TAB2",#N/A,TRUE,"GENERAL";"TAB3",#N/A,TRUE,"GENERAL";"TAB4",#N/A,TRUE,"GENERAL";"TAB5",#N/A,TRUE,"GENERAL"}</definedName>
    <definedName name="uuu" hidden="1">{"TAB1",#N/A,TRUE,"GENERAL";"TAB2",#N/A,TRUE,"GENERAL";"TAB3",#N/A,TRUE,"GENERAL";"TAB4",#N/A,TRUE,"GENERAL";"TAB5",#N/A,TRUE,"GENERAL"}</definedName>
    <definedName name="UUUU" localSheetId="13">#REF!</definedName>
    <definedName name="UUUU" localSheetId="15">#REF!</definedName>
    <definedName name="UUUU">#REF!</definedName>
    <definedName name="uuuuo" localSheetId="13" hidden="1">{"TAB1",#N/A,TRUE,"GENERAL";"TAB2",#N/A,TRUE,"GENERAL";"TAB3",#N/A,TRUE,"GENERAL";"TAB4",#N/A,TRUE,"GENERAL";"TAB5",#N/A,TRUE,"GENERAL"}</definedName>
    <definedName name="uuuuo" localSheetId="15" hidden="1">{"TAB1",#N/A,TRUE,"GENERAL";"TAB2",#N/A,TRUE,"GENERAL";"TAB3",#N/A,TRUE,"GENERAL";"TAB4",#N/A,TRUE,"GENERAL";"TAB5",#N/A,TRUE,"GENERAL"}</definedName>
    <definedName name="uuuuo" localSheetId="12" hidden="1">{"TAB1",#N/A,TRUE,"GENERAL";"TAB2",#N/A,TRUE,"GENERAL";"TAB3",#N/A,TRUE,"GENERAL";"TAB4",#N/A,TRUE,"GENERAL";"TAB5",#N/A,TRUE,"GENERAL"}</definedName>
    <definedName name="uuuuo" localSheetId="3" hidden="1">{"TAB1",#N/A,TRUE,"GENERAL";"TAB2",#N/A,TRUE,"GENERAL";"TAB3",#N/A,TRUE,"GENERAL";"TAB4",#N/A,TRUE,"GENERAL";"TAB5",#N/A,TRUE,"GENERAL"}</definedName>
    <definedName name="uuuuo" hidden="1">{"TAB1",#N/A,TRUE,"GENERAL";"TAB2",#N/A,TRUE,"GENERAL";"TAB3",#N/A,TRUE,"GENERAL";"TAB4",#N/A,TRUE,"GENERAL";"TAB5",#N/A,TRUE,"GENERAL"}</definedName>
    <definedName name="uuuuuj" localSheetId="13" hidden="1">{"via1",#N/A,TRUE,"general";"via2",#N/A,TRUE,"general";"via3",#N/A,TRUE,"general"}</definedName>
    <definedName name="uuuuuj" localSheetId="15" hidden="1">{"via1",#N/A,TRUE,"general";"via2",#N/A,TRUE,"general";"via3",#N/A,TRUE,"general"}</definedName>
    <definedName name="uuuuuj" localSheetId="12" hidden="1">{"via1",#N/A,TRUE,"general";"via2",#N/A,TRUE,"general";"via3",#N/A,TRUE,"general"}</definedName>
    <definedName name="uuuuuj" localSheetId="3" hidden="1">{"via1",#N/A,TRUE,"general";"via2",#N/A,TRUE,"general";"via3",#N/A,TRUE,"general"}</definedName>
    <definedName name="uuuuuj" hidden="1">{"via1",#N/A,TRUE,"general";"via2",#N/A,TRUE,"general";"via3",#N/A,TRUE,"general"}</definedName>
    <definedName name="uv">375000</definedName>
    <definedName name="uwkap" localSheetId="13" hidden="1">{"TAB1",#N/A,TRUE,"GENERAL";"TAB2",#N/A,TRUE,"GENERAL";"TAB3",#N/A,TRUE,"GENERAL";"TAB4",#N/A,TRUE,"GENERAL";"TAB5",#N/A,TRUE,"GENERAL"}</definedName>
    <definedName name="uwkap" localSheetId="15" hidden="1">{"TAB1",#N/A,TRUE,"GENERAL";"TAB2",#N/A,TRUE,"GENERAL";"TAB3",#N/A,TRUE,"GENERAL";"TAB4",#N/A,TRUE,"GENERAL";"TAB5",#N/A,TRUE,"GENERAL"}</definedName>
    <definedName name="uwkap" localSheetId="12" hidden="1">{"TAB1",#N/A,TRUE,"GENERAL";"TAB2",#N/A,TRUE,"GENERAL";"TAB3",#N/A,TRUE,"GENERAL";"TAB4",#N/A,TRUE,"GENERAL";"TAB5",#N/A,TRUE,"GENERAL"}</definedName>
    <definedName name="uwkap" localSheetId="3" hidden="1">{"TAB1",#N/A,TRUE,"GENERAL";"TAB2",#N/A,TRUE,"GENERAL";"TAB3",#N/A,TRUE,"GENERAL";"TAB4",#N/A,TRUE,"GENERAL";"TAB5",#N/A,TRUE,"GENERAL"}</definedName>
    <definedName name="uwkap" hidden="1">{"TAB1",#N/A,TRUE,"GENERAL";"TAB2",#N/A,TRUE,"GENERAL";"TAB3",#N/A,TRUE,"GENERAL";"TAB4",#N/A,TRUE,"GENERAL";"TAB5",#N/A,TRUE,"GENERAL"}</definedName>
    <definedName name="uxd">#REF!</definedName>
    <definedName name="uy">#REF!</definedName>
    <definedName name="uyiyiy" localSheetId="13" hidden="1">{"TAB1",#N/A,TRUE,"GENERAL";"TAB2",#N/A,TRUE,"GENERAL";"TAB3",#N/A,TRUE,"GENERAL";"TAB4",#N/A,TRUE,"GENERAL";"TAB5",#N/A,TRUE,"GENERAL"}</definedName>
    <definedName name="uyiyiy" localSheetId="15" hidden="1">{"TAB1",#N/A,TRUE,"GENERAL";"TAB2",#N/A,TRUE,"GENERAL";"TAB3",#N/A,TRUE,"GENERAL";"TAB4",#N/A,TRUE,"GENERAL";"TAB5",#N/A,TRUE,"GENERAL"}</definedName>
    <definedName name="uyiyiy" localSheetId="12" hidden="1">{"TAB1",#N/A,TRUE,"GENERAL";"TAB2",#N/A,TRUE,"GENERAL";"TAB3",#N/A,TRUE,"GENERAL";"TAB4",#N/A,TRUE,"GENERAL";"TAB5",#N/A,TRUE,"GENERAL"}</definedName>
    <definedName name="uyiyiy" localSheetId="3" hidden="1">{"TAB1",#N/A,TRUE,"GENERAL";"TAB2",#N/A,TRUE,"GENERAL";"TAB3",#N/A,TRUE,"GENERAL";"TAB4",#N/A,TRUE,"GENERAL";"TAB5",#N/A,TRUE,"GENERAL"}</definedName>
    <definedName name="uyiyiy" hidden="1">{"TAB1",#N/A,TRUE,"GENERAL";"TAB2",#N/A,TRUE,"GENERAL";"TAB3",#N/A,TRUE,"GENERAL";"TAB4",#N/A,TRUE,"GENERAL";"TAB5",#N/A,TRUE,"GENERAL"}</definedName>
    <definedName name="uytu" localSheetId="13" hidden="1">{"TAB1",#N/A,TRUE,"GENERAL";"TAB2",#N/A,TRUE,"GENERAL";"TAB3",#N/A,TRUE,"GENERAL";"TAB4",#N/A,TRUE,"GENERAL";"TAB5",#N/A,TRUE,"GENERAL"}</definedName>
    <definedName name="uytu" localSheetId="15" hidden="1">{"TAB1",#N/A,TRUE,"GENERAL";"TAB2",#N/A,TRUE,"GENERAL";"TAB3",#N/A,TRUE,"GENERAL";"TAB4",#N/A,TRUE,"GENERAL";"TAB5",#N/A,TRUE,"GENERAL"}</definedName>
    <definedName name="uytu" localSheetId="12" hidden="1">{"TAB1",#N/A,TRUE,"GENERAL";"TAB2",#N/A,TRUE,"GENERAL";"TAB3",#N/A,TRUE,"GENERAL";"TAB4",#N/A,TRUE,"GENERAL";"TAB5",#N/A,TRUE,"GENERAL"}</definedName>
    <definedName name="uytu" localSheetId="3" hidden="1">{"TAB1",#N/A,TRUE,"GENERAL";"TAB2",#N/A,TRUE,"GENERAL";"TAB3",#N/A,TRUE,"GENERAL";"TAB4",#N/A,TRUE,"GENERAL";"TAB5",#N/A,TRUE,"GENERAL"}</definedName>
    <definedName name="uytu" hidden="1">{"TAB1",#N/A,TRUE,"GENERAL";"TAB2",#N/A,TRUE,"GENERAL";"TAB3",#N/A,TRUE,"GENERAL";"TAB4",#N/A,TRUE,"GENERAL";"TAB5",#N/A,TRUE,"GENERAL"}</definedName>
    <definedName name="uyur" localSheetId="13" hidden="1">{"via1",#N/A,TRUE,"general";"via2",#N/A,TRUE,"general";"via3",#N/A,TRUE,"general"}</definedName>
    <definedName name="uyur" localSheetId="15" hidden="1">{"via1",#N/A,TRUE,"general";"via2",#N/A,TRUE,"general";"via3",#N/A,TRUE,"general"}</definedName>
    <definedName name="uyur" localSheetId="12" hidden="1">{"via1",#N/A,TRUE,"general";"via2",#N/A,TRUE,"general";"via3",#N/A,TRUE,"general"}</definedName>
    <definedName name="uyur" localSheetId="3" hidden="1">{"via1",#N/A,TRUE,"general";"via2",#N/A,TRUE,"general";"via3",#N/A,TRUE,"general"}</definedName>
    <definedName name="uyur" hidden="1">{"via1",#N/A,TRUE,"general";"via2",#N/A,TRUE,"general";"via3",#N/A,TRUE,"general"}</definedName>
    <definedName name="v" localSheetId="13" hidden="1">{"TAB1",#N/A,TRUE,"GENERAL";"TAB2",#N/A,TRUE,"GENERAL";"TAB3",#N/A,TRUE,"GENERAL";"TAB4",#N/A,TRUE,"GENERAL";"TAB5",#N/A,TRUE,"GENERAL"}</definedName>
    <definedName name="v" localSheetId="15" hidden="1">{"TAB1",#N/A,TRUE,"GENERAL";"TAB2",#N/A,TRUE,"GENERAL";"TAB3",#N/A,TRUE,"GENERAL";"TAB4",#N/A,TRUE,"GENERAL";"TAB5",#N/A,TRUE,"GENERAL"}</definedName>
    <definedName name="v" localSheetId="12" hidden="1">{"TAB1",#N/A,TRUE,"GENERAL";"TAB2",#N/A,TRUE,"GENERAL";"TAB3",#N/A,TRUE,"GENERAL";"TAB4",#N/A,TRUE,"GENERAL";"TAB5",#N/A,TRUE,"GENERAL"}</definedName>
    <definedName name="v" localSheetId="3" hidden="1">{"TAB1",#N/A,TRUE,"GENERAL";"TAB2",#N/A,TRUE,"GENERAL";"TAB3",#N/A,TRUE,"GENERAL";"TAB4",#N/A,TRUE,"GENERAL";"TAB5",#N/A,TRUE,"GENERAL"}</definedName>
    <definedName name="v" hidden="1">{"TAB1",#N/A,TRUE,"GENERAL";"TAB2",#N/A,TRUE,"GENERAL";"TAB3",#N/A,TRUE,"GENERAL";"TAB4",#N/A,TRUE,"GENERAL";"TAB5",#N/A,TRUE,"GENERAL"}</definedName>
    <definedName name="VALDES" localSheetId="13">#REF!</definedName>
    <definedName name="VALDES" localSheetId="15">#REF!</definedName>
    <definedName name="VALDES">#REF!</definedName>
    <definedName name="VALLE" localSheetId="13">#REF!</definedName>
    <definedName name="VALLE" localSheetId="15">#REF!</definedName>
    <definedName name="VALLE">#REF!</definedName>
    <definedName name="valor1" localSheetId="13">#REF!</definedName>
    <definedName name="valor1" localSheetId="15">#REF!</definedName>
    <definedName name="valor1">#REF!</definedName>
    <definedName name="VALOR1222">#REF!</definedName>
    <definedName name="valor2">#REF!</definedName>
    <definedName name="VALOR3">#REF!</definedName>
    <definedName name="VALOR55">#REF!</definedName>
    <definedName name="ValorCto">[202]CONTRATO!$E$9</definedName>
    <definedName name="ValorEjecutado" localSheetId="13">#REF!</definedName>
    <definedName name="ValorEjecutado" localSheetId="15">#REF!</definedName>
    <definedName name="ValorEjecutado">#REF!</definedName>
    <definedName name="ValorProyecto" localSheetId="13">#REF!</definedName>
    <definedName name="ValorProyecto" localSheetId="15">#REF!</definedName>
    <definedName name="ValorProyecto">#REF!</definedName>
    <definedName name="ValorRecursosComprometidos" localSheetId="13">#REF!</definedName>
    <definedName name="ValorRecursosComprometidos" localSheetId="15">#REF!</definedName>
    <definedName name="ValorRecursosComprometidos">#REF!</definedName>
    <definedName name="Values_Entered" localSheetId="13">IF('AIU '!Loan_Amount*'AIU '!Interest_Rate*Loan_Years*Loan_Start&gt;0,1,0)</definedName>
    <definedName name="Values_Entered" localSheetId="15">IF('AIU  (2)'!Loan_Amount*'AIU  (2)'!Interest_Rate*Loan_Years*Loan_Start&gt;0,1,0)</definedName>
    <definedName name="Values_Entered" localSheetId="12">IF(Loan_Amount*Interest_Rate*Loan_Years*Loan_Start&gt;0,1,0)</definedName>
    <definedName name="Values_Entered">IF(Loan_Amount*Interest_Rate*Loan_Years*Loan_Start&gt;0,1,0)</definedName>
    <definedName name="Válvulas" localSheetId="13">#REF!</definedName>
    <definedName name="Válvulas" localSheetId="15">#REF!</definedName>
    <definedName name="Válvulas" localSheetId="12">#REF!</definedName>
    <definedName name="Válvulas">#REF!</definedName>
    <definedName name="Var">[28]Varios.!$E$1:$E$65536</definedName>
    <definedName name="VARIACION1" localSheetId="13">#REF!</definedName>
    <definedName name="VARIACION1" localSheetId="15">#REF!</definedName>
    <definedName name="VARIACION1">#REF!</definedName>
    <definedName name="Varilla_de_couperwell" localSheetId="13">#REF!</definedName>
    <definedName name="Varilla_de_couperwell" localSheetId="15">#REF!</definedName>
    <definedName name="Varilla_de_couperwell">#REF!</definedName>
    <definedName name="Varilla_de_couperwell_11" localSheetId="13">#REF!</definedName>
    <definedName name="Varilla_de_couperwell_11" localSheetId="15">#REF!</definedName>
    <definedName name="Varilla_de_couperwell_11">#REF!</definedName>
    <definedName name="Varios" localSheetId="13">#REF!</definedName>
    <definedName name="Varios" localSheetId="15">#REF!</definedName>
    <definedName name="Varios">#REF!</definedName>
    <definedName name="Varios2">#REF!</definedName>
    <definedName name="vas" localSheetId="13">#REF!</definedName>
    <definedName name="vas" localSheetId="15">#REF!</definedName>
    <definedName name="vas">#REF!</definedName>
    <definedName name="vb">#REF!</definedName>
    <definedName name="vbvbvbvb" localSheetId="13" hidden="1">{"TAB1",#N/A,TRUE,"GENERAL";"TAB2",#N/A,TRUE,"GENERAL";"TAB3",#N/A,TRUE,"GENERAL";"TAB4",#N/A,TRUE,"GENERAL";"TAB5",#N/A,TRUE,"GENERAL"}</definedName>
    <definedName name="vbvbvbvb" localSheetId="15" hidden="1">{"TAB1",#N/A,TRUE,"GENERAL";"TAB2",#N/A,TRUE,"GENERAL";"TAB3",#N/A,TRUE,"GENERAL";"TAB4",#N/A,TRUE,"GENERAL";"TAB5",#N/A,TRUE,"GENERAL"}</definedName>
    <definedName name="vbvbvbvb" localSheetId="12" hidden="1">{"TAB1",#N/A,TRUE,"GENERAL";"TAB2",#N/A,TRUE,"GENERAL";"TAB3",#N/A,TRUE,"GENERAL";"TAB4",#N/A,TRUE,"GENERAL";"TAB5",#N/A,TRUE,"GENERAL"}</definedName>
    <definedName name="vbvbvbvb" localSheetId="3" hidden="1">{"TAB1",#N/A,TRUE,"GENERAL";"TAB2",#N/A,TRUE,"GENERAL";"TAB3",#N/A,TRUE,"GENERAL";"TAB4",#N/A,TRUE,"GENERAL";"TAB5",#N/A,TRUE,"GENERAL"}</definedName>
    <definedName name="vbvbvbvb" hidden="1">{"TAB1",#N/A,TRUE,"GENERAL";"TAB2",#N/A,TRUE,"GENERAL";"TAB3",#N/A,TRUE,"GENERAL";"TAB4",#N/A,TRUE,"GENERAL";"TAB5",#N/A,TRUE,"GENERAL"}</definedName>
    <definedName name="vc" localSheetId="13">#REF!</definedName>
    <definedName name="vc" localSheetId="15">#REF!</definedName>
    <definedName name="vc">#REF!</definedName>
    <definedName name="vck" localSheetId="13">#REF!</definedName>
    <definedName name="vck" localSheetId="15">#REF!</definedName>
    <definedName name="vck">#REF!</definedName>
    <definedName name="vct" localSheetId="13">#REF!</definedName>
    <definedName name="vct" localSheetId="15">#REF!</definedName>
    <definedName name="vct">#REF!</definedName>
    <definedName name="vcvvc" localSheetId="13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vcvvc" localSheetId="15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vcvvc" localSheetId="12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vcvvc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vd">#REF!</definedName>
    <definedName name="vdfvuio" localSheetId="13" hidden="1">{"via1",#N/A,TRUE,"general";"via2",#N/A,TRUE,"general";"via3",#N/A,TRUE,"general"}</definedName>
    <definedName name="vdfvuio" localSheetId="15" hidden="1">{"via1",#N/A,TRUE,"general";"via2",#N/A,TRUE,"general";"via3",#N/A,TRUE,"general"}</definedName>
    <definedName name="vdfvuio" localSheetId="12" hidden="1">{"via1",#N/A,TRUE,"general";"via2",#N/A,TRUE,"general";"via3",#N/A,TRUE,"general"}</definedName>
    <definedName name="vdfvuio" localSheetId="3" hidden="1">{"via1",#N/A,TRUE,"general";"via2",#N/A,TRUE,"general";"via3",#N/A,TRUE,"general"}</definedName>
    <definedName name="vdfvuio" hidden="1">{"via1",#N/A,TRUE,"general";"via2",#N/A,TRUE,"general";"via3",#N/A,TRUE,"general"}</definedName>
    <definedName name="vdsvnj" localSheetId="13" hidden="1">{"via1",#N/A,TRUE,"general";"via2",#N/A,TRUE,"general";"via3",#N/A,TRUE,"general"}</definedName>
    <definedName name="vdsvnj" localSheetId="15" hidden="1">{"via1",#N/A,TRUE,"general";"via2",#N/A,TRUE,"general";"via3",#N/A,TRUE,"general"}</definedName>
    <definedName name="vdsvnj" localSheetId="12" hidden="1">{"via1",#N/A,TRUE,"general";"via2",#N/A,TRUE,"general";"via3",#N/A,TRUE,"general"}</definedName>
    <definedName name="vdsvnj" localSheetId="3" hidden="1">{"via1",#N/A,TRUE,"general";"via2",#N/A,TRUE,"general";"via3",#N/A,TRUE,"general"}</definedName>
    <definedName name="vdsvnj" hidden="1">{"via1",#N/A,TRUE,"general";"via2",#N/A,TRUE,"general";"via3",#N/A,TRUE,"general"}</definedName>
    <definedName name="VentaAiu" localSheetId="13">#REF!</definedName>
    <definedName name="VentaAiu" localSheetId="15">#REF!</definedName>
    <definedName name="VentaAiu">#REF!</definedName>
    <definedName name="VentaInd">#REF!</definedName>
    <definedName name="VENTANAS_ITEM" localSheetId="13">[52]Presupuesto!#REF!</definedName>
    <definedName name="VENTANAS_ITEM" localSheetId="15">[52]Presupuesto!#REF!</definedName>
    <definedName name="VENTANAS_ITEM">[52]Presupuesto!#REF!</definedName>
    <definedName name="VENTANATOT" localSheetId="13">#REF!</definedName>
    <definedName name="VENTANATOT" localSheetId="15">#REF!</definedName>
    <definedName name="VENTANATOT">#REF!</definedName>
    <definedName name="VENTANATOT_11" localSheetId="13">#REF!</definedName>
    <definedName name="VENTANATOT_11" localSheetId="15">#REF!</definedName>
    <definedName name="VENTANATOT_11">#REF!</definedName>
    <definedName name="Ventanería_en_aluminio" localSheetId="13">#REF!</definedName>
    <definedName name="Ventanería_en_aluminio" localSheetId="15">#REF!</definedName>
    <definedName name="Ventanería_en_aluminio">#REF!</definedName>
    <definedName name="Ventanería_en_aluminio_11">#REF!</definedName>
    <definedName name="Ventilador_de_muro">#REF!</definedName>
    <definedName name="Ventilador_de_muro_11">#REF!</definedName>
    <definedName name="Version4OK" localSheetId="13" hidden="1">{"Datos de las Curvas",#N/A,TRUE,"TABLA-CALCULOS"}</definedName>
    <definedName name="Version4OK" localSheetId="15" hidden="1">{"Datos de las Curvas",#N/A,TRUE,"TABLA-CALCULOS"}</definedName>
    <definedName name="Version4OK" localSheetId="12" hidden="1">{"Datos de las Curvas",#N/A,TRUE,"TABLA-CALCULOS"}</definedName>
    <definedName name="Version4OK" hidden="1">{"Datos de las Curvas",#N/A,TRUE,"TABLA-CALCULOS"}</definedName>
    <definedName name="VEX">[13]Tablas!#REF!</definedName>
    <definedName name="VEX_ON" localSheetId="13">#REF!</definedName>
    <definedName name="VEX_ON" localSheetId="15">#REF!</definedName>
    <definedName name="VEX_ON">#REF!</definedName>
    <definedName name="VEX1_1">[13]Tablas!#REF!</definedName>
    <definedName name="VEX1_1_1">[13]Tablas!#REF!</definedName>
    <definedName name="VEX1_1_2">[13]Tablas!#REF!</definedName>
    <definedName name="VEX1_1_3">[13]Tablas!#REF!</definedName>
    <definedName name="VEX1_1_4">[13]Tablas!#REF!</definedName>
    <definedName name="VEX1_2">[13]Tablas!#REF!</definedName>
    <definedName name="VEX1_3">[13]Tablas!#REF!</definedName>
    <definedName name="VFA">[13]Tablas!#REF!</definedName>
    <definedName name="VFA1_1">[13]Tablas!#REF!</definedName>
    <definedName name="VFA1_1_1">[13]Tablas!#REF!</definedName>
    <definedName name="VFA1_1_2">[13]Tablas!#REF!</definedName>
    <definedName name="VFA1_1_3">[13]Tablas!#REF!</definedName>
    <definedName name="VFA1_1_4">[13]Tablas!#REF!</definedName>
    <definedName name="VFA1_1_5">[13]Tablas!#REF!</definedName>
    <definedName name="VFA1_1_6">[13]Tablas!#REF!</definedName>
    <definedName name="VFA1_2">[13]Tablas!#REF!</definedName>
    <definedName name="VFA1_3">[13]Tablas!#REF!</definedName>
    <definedName name="vfbgnhyt" localSheetId="13" hidden="1">{"via1",#N/A,TRUE,"general";"via2",#N/A,TRUE,"general";"via3",#N/A,TRUE,"general"}</definedName>
    <definedName name="vfbgnhyt" localSheetId="15" hidden="1">{"via1",#N/A,TRUE,"general";"via2",#N/A,TRUE,"general";"via3",#N/A,TRUE,"general"}</definedName>
    <definedName name="vfbgnhyt" localSheetId="12" hidden="1">{"via1",#N/A,TRUE,"general";"via2",#N/A,TRUE,"general";"via3",#N/A,TRUE,"general"}</definedName>
    <definedName name="vfbgnhyt" localSheetId="3" hidden="1">{"via1",#N/A,TRUE,"general";"via2",#N/A,TRUE,"general";"via3",#N/A,TRUE,"general"}</definedName>
    <definedName name="vfbgnhyt" hidden="1">{"via1",#N/A,TRUE,"general";"via2",#N/A,TRUE,"general";"via3",#N/A,TRUE,"general"}</definedName>
    <definedName name="vfh">'[126]7422CW00'!#REF!</definedName>
    <definedName name="vfn" localSheetId="13">#REF!</definedName>
    <definedName name="vfn" localSheetId="15">#REF!</definedName>
    <definedName name="vfn">#REF!</definedName>
    <definedName name="VFR" localSheetId="13">#REF!</definedName>
    <definedName name="VFR" localSheetId="15">#REF!</definedName>
    <definedName name="VFR">#REF!</definedName>
    <definedName name="vfvdv" localSheetId="13" hidden="1">{"TAB1",#N/A,TRUE,"GENERAL";"TAB2",#N/A,TRUE,"GENERAL";"TAB3",#N/A,TRUE,"GENERAL";"TAB4",#N/A,TRUE,"GENERAL";"TAB5",#N/A,TRUE,"GENERAL"}</definedName>
    <definedName name="vfvdv" localSheetId="15" hidden="1">{"TAB1",#N/A,TRUE,"GENERAL";"TAB2",#N/A,TRUE,"GENERAL";"TAB3",#N/A,TRUE,"GENERAL";"TAB4",#N/A,TRUE,"GENERAL";"TAB5",#N/A,TRUE,"GENERAL"}</definedName>
    <definedName name="vfvdv" localSheetId="12" hidden="1">{"TAB1",#N/A,TRUE,"GENERAL";"TAB2",#N/A,TRUE,"GENERAL";"TAB3",#N/A,TRUE,"GENERAL";"TAB4",#N/A,TRUE,"GENERAL";"TAB5",#N/A,TRUE,"GENERAL"}</definedName>
    <definedName name="vfvdv" localSheetId="3" hidden="1">{"TAB1",#N/A,TRUE,"GENERAL";"TAB2",#N/A,TRUE,"GENERAL";"TAB3",#N/A,TRUE,"GENERAL";"TAB4",#N/A,TRUE,"GENERAL";"TAB5",#N/A,TRUE,"GENERAL"}</definedName>
    <definedName name="vfvdv" hidden="1">{"TAB1",#N/A,TRUE,"GENERAL";"TAB2",#N/A,TRUE,"GENERAL";"TAB3",#N/A,TRUE,"GENERAL";"TAB4",#N/A,TRUE,"GENERAL";"TAB5",#N/A,TRUE,"GENERAL"}</definedName>
    <definedName name="vfvf" localSheetId="13" hidden="1">{"TAB1",#N/A,TRUE,"GENERAL";"TAB2",#N/A,TRUE,"GENERAL";"TAB3",#N/A,TRUE,"GENERAL";"TAB4",#N/A,TRUE,"GENERAL";"TAB5",#N/A,TRUE,"GENERAL"}</definedName>
    <definedName name="vfvf" localSheetId="15" hidden="1">{"TAB1",#N/A,TRUE,"GENERAL";"TAB2",#N/A,TRUE,"GENERAL";"TAB3",#N/A,TRUE,"GENERAL";"TAB4",#N/A,TRUE,"GENERAL";"TAB5",#N/A,TRUE,"GENERAL"}</definedName>
    <definedName name="vfvf" localSheetId="12" hidden="1">{"TAB1",#N/A,TRUE,"GENERAL";"TAB2",#N/A,TRUE,"GENERAL";"TAB3",#N/A,TRUE,"GENERAL";"TAB4",#N/A,TRUE,"GENERAL";"TAB5",#N/A,TRUE,"GENERAL"}</definedName>
    <definedName name="vfvf" localSheetId="3" hidden="1">{"TAB1",#N/A,TRUE,"GENERAL";"TAB2",#N/A,TRUE,"GENERAL";"TAB3",#N/A,TRUE,"GENERAL";"TAB4",#N/A,TRUE,"GENERAL";"TAB5",#N/A,TRUE,"GENERAL"}</definedName>
    <definedName name="vfvf" hidden="1">{"TAB1",#N/A,TRUE,"GENERAL";"TAB2",#N/A,TRUE,"GENERAL";"TAB3",#N/A,TRUE,"GENERAL";"TAB4",#N/A,TRUE,"GENERAL";"TAB5",#N/A,TRUE,"GENERAL"}</definedName>
    <definedName name="vg">#REF!</definedName>
    <definedName name="VIA" localSheetId="13">#REF!</definedName>
    <definedName name="VIA" localSheetId="15">#REF!</definedName>
    <definedName name="VIA">#REF!</definedName>
    <definedName name="vias">[184]Datos!$H$2:$H$6</definedName>
    <definedName name="VIBRA" localSheetId="13">#REF!</definedName>
    <definedName name="VIBRA" localSheetId="15">#REF!</definedName>
    <definedName name="VIBRA">#REF!</definedName>
    <definedName name="VIBRA_11" localSheetId="13">#REF!</definedName>
    <definedName name="VIBRA_11" localSheetId="15">#REF!</definedName>
    <definedName name="VIBRA_11">#REF!</definedName>
    <definedName name="VIBRADOR_A_GASOLINA" localSheetId="13">#REF!</definedName>
    <definedName name="VIBRADOR_A_GASOLINA" localSheetId="15">#REF!</definedName>
    <definedName name="VIBRADOR_A_GASOLINA">#REF!</definedName>
    <definedName name="Vibrador_para_concreto_Semco">#REF!</definedName>
    <definedName name="Vibrador_para_concreto_Semco_11">#REF!</definedName>
    <definedName name="VIBROCOMPACTADOR_CA_15" localSheetId="13">#REF!</definedName>
    <definedName name="VIBROCOMPACTADOR_CA_15" localSheetId="15">#REF!</definedName>
    <definedName name="VIBROCOMPACTADOR_CA_15">#REF!</definedName>
    <definedName name="Vibrocompactador_IngersollRandSD70D">#REF!</definedName>
    <definedName name="Vibrocompactador_IngersollRandSD70D_11">#REF!</definedName>
    <definedName name="Vibrocompactador_IngersollRandSX17">#REF!</definedName>
    <definedName name="Vibrocompactador_IngersollRandSX17_11">#REF!</definedName>
    <definedName name="VIBROCOMPACTADOR_TIPO_RANA">#REF!</definedName>
    <definedName name="VICEP_DIRECC">[159]Tablas!$A$6:$A$26</definedName>
    <definedName name="Vidrio_5mm" localSheetId="13">#REF!</definedName>
    <definedName name="Vidrio_5mm" localSheetId="15">#REF!</definedName>
    <definedName name="Vidrio_5mm">#REF!</definedName>
    <definedName name="Vidrio_5mm_11" localSheetId="13">#REF!</definedName>
    <definedName name="Vidrio_5mm_11" localSheetId="15">#REF!</definedName>
    <definedName name="Vidrio_5mm_11">#REF!</definedName>
    <definedName name="VIDRIO4" localSheetId="13">#REF!</definedName>
    <definedName name="VIDRIO4" localSheetId="15">#REF!</definedName>
    <definedName name="VIDRIO4">#REF!</definedName>
    <definedName name="VIGACI">#REF!</definedName>
    <definedName name="VIGACI_11">#REF!</definedName>
    <definedName name="VIGASUPERIOR">#REF!</definedName>
    <definedName name="VIGASUPERIOR_11">#REF!</definedName>
    <definedName name="VIGAT30X30">#REF!</definedName>
    <definedName name="VIGAT30X30_11">#REF!</definedName>
    <definedName name="VIGAT45X30">#REF!</definedName>
    <definedName name="VIGAT45X30_11">#REF!</definedName>
    <definedName name="VigenciaDolares" localSheetId="13">#REF!</definedName>
    <definedName name="VigenciaDolares" localSheetId="15">#REF!</definedName>
    <definedName name="VigenciaDolares">#REF!</definedName>
    <definedName name="VigenciaPesos" localSheetId="13">#REF!</definedName>
    <definedName name="VigenciaPesos" localSheetId="15">#REF!</definedName>
    <definedName name="VigenciaPesos">#REF!</definedName>
    <definedName name="VIGFUTURA">[159]Tablas!$J$6:$J$8</definedName>
    <definedName name="VINILO" localSheetId="13">#REF!</definedName>
    <definedName name="VINILO" localSheetId="15">#REF!</definedName>
    <definedName name="VINILO">#REF!</definedName>
    <definedName name="Vinilo_tipo_1" localSheetId="13">#REF!</definedName>
    <definedName name="Vinilo_tipo_1" localSheetId="15">#REF!</definedName>
    <definedName name="Vinilo_tipo_1">#REF!</definedName>
    <definedName name="Vinilo_tipo_1_11" localSheetId="13">#REF!</definedName>
    <definedName name="Vinilo_tipo_1_11" localSheetId="15">#REF!</definedName>
    <definedName name="Vinilo_tipo_1_11">#REF!</definedName>
    <definedName name="VINILOTOT">#REF!</definedName>
    <definedName name="VINILOTOT_11">#REF!</definedName>
    <definedName name="Visor_de_puerta">#REF!</definedName>
    <definedName name="Visor_de_puerta_11">#REF!</definedName>
    <definedName name="VIT" localSheetId="13">[13]Tablas!#REF!</definedName>
    <definedName name="VIT" localSheetId="15">[13]Tablas!#REF!</definedName>
    <definedName name="VIT">[13]Tablas!#REF!</definedName>
    <definedName name="VIT1_1" localSheetId="13">[13]Tablas!#REF!</definedName>
    <definedName name="VIT1_1" localSheetId="15">[13]Tablas!#REF!</definedName>
    <definedName name="VIT1_1">[13]Tablas!#REF!</definedName>
    <definedName name="VIT1_1_1" localSheetId="13">[13]Tablas!#REF!</definedName>
    <definedName name="VIT1_1_1" localSheetId="15">[13]Tablas!#REF!</definedName>
    <definedName name="VIT1_1_1">[13]Tablas!#REF!</definedName>
    <definedName name="VIT1_1_10" localSheetId="13">[13]Tablas!#REF!</definedName>
    <definedName name="VIT1_1_10" localSheetId="15">[13]Tablas!#REF!</definedName>
    <definedName name="VIT1_1_10">[13]Tablas!#REF!</definedName>
    <definedName name="VIT1_1_11">[13]Tablas!#REF!</definedName>
    <definedName name="VIT1_1_12">[13]Tablas!#REF!</definedName>
    <definedName name="VIT1_1_13">[13]Tablas!#REF!</definedName>
    <definedName name="VIT1_1_14">[13]Tablas!#REF!</definedName>
    <definedName name="VIT1_1_15">[13]Tablas!#REF!</definedName>
    <definedName name="VIT1_1_16">[13]Tablas!#REF!</definedName>
    <definedName name="VIt1_1_17">[13]Tablas!#REF!</definedName>
    <definedName name="VIT1_1_18">[13]Tablas!#REF!</definedName>
    <definedName name="VIt1_1_19">[13]Tablas!#REF!</definedName>
    <definedName name="VIT1_1_2">[13]Tablas!#REF!</definedName>
    <definedName name="VIT1_1_20">[13]Tablas!#REF!</definedName>
    <definedName name="VIT1_1_3">[13]Tablas!#REF!</definedName>
    <definedName name="VIT1_1_4">[13]Tablas!#REF!</definedName>
    <definedName name="VIT1_1_5">[13]Tablas!#REF!</definedName>
    <definedName name="VIT1_1_6">[13]Tablas!#REF!</definedName>
    <definedName name="VIT1_1_7">[13]Tablas!#REF!</definedName>
    <definedName name="VIT1_1_8">[13]Tablas!#REF!</definedName>
    <definedName name="VIT1_1_9">[13]Tablas!#REF!</definedName>
    <definedName name="VIT1_2">[13]Tablas!#REF!</definedName>
    <definedName name="VIT1_3">[13]Tablas!#REF!</definedName>
    <definedName name="VIT1_4">[13]Tablas!#REF!</definedName>
    <definedName name="VIT1_5">[13]Tablas!#REF!</definedName>
    <definedName name="VIT1_6">[13]Tablas!#REF!</definedName>
    <definedName name="vital5">[84]Personalizar!$E$15</definedName>
    <definedName name="vk" localSheetId="13" hidden="1">{"via1",#N/A,TRUE,"general";"via2",#N/A,TRUE,"general";"via3",#N/A,TRUE,"general"}</definedName>
    <definedName name="vk" localSheetId="15" hidden="1">{"via1",#N/A,TRUE,"general";"via2",#N/A,TRUE,"general";"via3",#N/A,TRUE,"general"}</definedName>
    <definedName name="vk" localSheetId="12" hidden="1">{"via1",#N/A,TRUE,"general";"via2",#N/A,TRUE,"general";"via3",#N/A,TRUE,"general"}</definedName>
    <definedName name="vk" localSheetId="3" hidden="1">{"via1",#N/A,TRUE,"general";"via2",#N/A,TRUE,"general";"via3",#N/A,TRUE,"general"}</definedName>
    <definedName name="vk" hidden="1">{"via1",#N/A,TRUE,"general";"via2",#N/A,TRUE,"general";"via3",#N/A,TRUE,"general"}</definedName>
    <definedName name="vm">#REF!</definedName>
    <definedName name="vnbvxb" localSheetId="13" hidden="1">{"via1",#N/A,TRUE,"general";"via2",#N/A,TRUE,"general";"via3",#N/A,TRUE,"general"}</definedName>
    <definedName name="vnbvxb" localSheetId="15" hidden="1">{"via1",#N/A,TRUE,"general";"via2",#N/A,TRUE,"general";"via3",#N/A,TRUE,"general"}</definedName>
    <definedName name="vnbvxb" localSheetId="12" hidden="1">{"via1",#N/A,TRUE,"general";"via2",#N/A,TRUE,"general";"via3",#N/A,TRUE,"general"}</definedName>
    <definedName name="vnbvxb" localSheetId="3" hidden="1">{"via1",#N/A,TRUE,"general";"via2",#N/A,TRUE,"general";"via3",#N/A,TRUE,"general"}</definedName>
    <definedName name="vnbvxb" hidden="1">{"via1",#N/A,TRUE,"general";"via2",#N/A,TRUE,"general";"via3",#N/A,TRUE,"general"}</definedName>
    <definedName name="VNVBN" localSheetId="13" hidden="1">{"TAB1",#N/A,TRUE,"GENERAL";"TAB2",#N/A,TRUE,"GENERAL";"TAB3",#N/A,TRUE,"GENERAL";"TAB4",#N/A,TRUE,"GENERAL";"TAB5",#N/A,TRUE,"GENERAL"}</definedName>
    <definedName name="VNVBN" localSheetId="15" hidden="1">{"TAB1",#N/A,TRUE,"GENERAL";"TAB2",#N/A,TRUE,"GENERAL";"TAB3",#N/A,TRUE,"GENERAL";"TAB4",#N/A,TRUE,"GENERAL";"TAB5",#N/A,TRUE,"GENERAL"}</definedName>
    <definedName name="VNVBN" localSheetId="12" hidden="1">{"TAB1",#N/A,TRUE,"GENERAL";"TAB2",#N/A,TRUE,"GENERAL";"TAB3",#N/A,TRUE,"GENERAL";"TAB4",#N/A,TRUE,"GENERAL";"TAB5",#N/A,TRUE,"GENERAL"}</definedName>
    <definedName name="VNVBN" localSheetId="3" hidden="1">{"TAB1",#N/A,TRUE,"GENERAL";"TAB2",#N/A,TRUE,"GENERAL";"TAB3",#N/A,TRUE,"GENERAL";"TAB4",#N/A,TRUE,"GENERAL";"TAB5",#N/A,TRUE,"GENERAL"}</definedName>
    <definedName name="VNVBN" hidden="1">{"TAB1",#N/A,TRUE,"GENERAL";"TAB2",#N/A,TRUE,"GENERAL";"TAB3",#N/A,TRUE,"GENERAL";"TAB4",#N/A,TRUE,"GENERAL";"TAB5",#N/A,TRUE,"GENERAL"}</definedName>
    <definedName name="VOLQUETA_5_M3" localSheetId="13">#REF!</definedName>
    <definedName name="VOLQUETA_5_M3" localSheetId="15">#REF!</definedName>
    <definedName name="VOLQUETA_5_M3">#REF!</definedName>
    <definedName name="Volqueta_C70_6M3" localSheetId="13">#REF!</definedName>
    <definedName name="Volqueta_C70_6M3" localSheetId="15">#REF!</definedName>
    <definedName name="Volqueta_C70_6M3">#REF!</definedName>
    <definedName name="Volqueta_C70_6M3_11" localSheetId="13">#REF!</definedName>
    <definedName name="Volqueta_C70_6M3_11" localSheetId="15">#REF!</definedName>
    <definedName name="Volqueta_C70_6M3_11">#REF!</definedName>
    <definedName name="Volqueta_Kamaz_10M3">#REF!</definedName>
    <definedName name="Volqueta_Kamaz_10M3_11">#REF!</definedName>
    <definedName name="VolTanqu">#REF!</definedName>
    <definedName name="Voltimetro_de_0_250v">#REF!</definedName>
    <definedName name="Voltimetro_de_0_250v_11">#REF!</definedName>
    <definedName name="vp" localSheetId="13">#REF!</definedName>
    <definedName name="vp" localSheetId="15">#REF!</definedName>
    <definedName name="vp">#REF!</definedName>
    <definedName name="VPN" localSheetId="13">#REF!</definedName>
    <definedName name="VPN" localSheetId="15">#REF!</definedName>
    <definedName name="VPN">#REF!</definedName>
    <definedName name="VPNCCP">#REF!</definedName>
    <definedName name="VPNInversion">#REF!</definedName>
    <definedName name="VPNInversionCCP">#REF!</definedName>
    <definedName name="VPR">#REF!</definedName>
    <definedName name="VPR_COMBUS">#REF!</definedName>
    <definedName name="VPR_CRUDO">#REF!</definedName>
    <definedName name="VPR_GAS">#REF!</definedName>
    <definedName name="VPR_ON">#REF!</definedName>
    <definedName name="VPR1_1">[13]Tablas!#REF!</definedName>
    <definedName name="VPR1_1_1">[13]Tablas!#REF!</definedName>
    <definedName name="VPR1_1_10">[13]Tablas!#REF!</definedName>
    <definedName name="VPR1_1_11">[13]Tablas!#REF!</definedName>
    <definedName name="VPR1_1_12">[13]Tablas!#REF!</definedName>
    <definedName name="VPR1_1_13">[13]Tablas!#REF!</definedName>
    <definedName name="VPR1_1_14">[13]Tablas!#REF!</definedName>
    <definedName name="VPR1_1_15">[13]Tablas!#REF!</definedName>
    <definedName name="VPR1_1_16">[13]Tablas!#REF!</definedName>
    <definedName name="VPR1_1_17">[13]Tablas!#REF!</definedName>
    <definedName name="VPR1_1_18">[13]Tablas!#REF!</definedName>
    <definedName name="VPR1_1_19">[13]Tablas!#REF!</definedName>
    <definedName name="VPR1_1_2">[13]Tablas!#REF!</definedName>
    <definedName name="VPR1_1_20">[13]Tablas!#REF!</definedName>
    <definedName name="VPR1_1_21">[13]Tablas!#REF!</definedName>
    <definedName name="VPR1_1_22">[13]Tablas!#REF!</definedName>
    <definedName name="VPR1_1_23">[13]Tablas!#REF!</definedName>
    <definedName name="VPR1_1_24">[13]Tablas!#REF!</definedName>
    <definedName name="VPR1_1_25">[13]Tablas!#REF!</definedName>
    <definedName name="VPR1_1_26">[13]Tablas!#REF!</definedName>
    <definedName name="VPR1_1_27">[13]Tablas!#REF!</definedName>
    <definedName name="VPR1_1_28">[13]Tablas!#REF!</definedName>
    <definedName name="VPR1_1_29">[13]Tablas!#REF!</definedName>
    <definedName name="VPR1_1_3">[13]Tablas!#REF!</definedName>
    <definedName name="VPR1_1_30">[13]Tablas!#REF!</definedName>
    <definedName name="VPR1_1_31">[13]Tablas!#REF!</definedName>
    <definedName name="VPR1_1_32">[13]Tablas!#REF!</definedName>
    <definedName name="VPR1_1_4">[13]Tablas!#REF!</definedName>
    <definedName name="VPR1_1_5">[13]Tablas!#REF!</definedName>
    <definedName name="VPR1_1_6">[13]Tablas!#REF!</definedName>
    <definedName name="VPR1_1_7">[13]Tablas!#REF!</definedName>
    <definedName name="VPR1_1_8">[13]Tablas!#REF!</definedName>
    <definedName name="VPR1_1_9">[13]Tablas!#REF!</definedName>
    <definedName name="VPR1_2">[13]Tablas!#REF!</definedName>
    <definedName name="VPR1_3">[13]Tablas!#REF!</definedName>
    <definedName name="VPR1_4">[13]Tablas!#REF!</definedName>
    <definedName name="VPR1_5">[13]Tablas!#REF!</definedName>
    <definedName name="VPR1_6">[13]Tablas!#REF!</definedName>
    <definedName name="vpt" localSheetId="13">#REF!</definedName>
    <definedName name="vpt" localSheetId="15">#REF!</definedName>
    <definedName name="vpt">#REF!</definedName>
    <definedName name="Vr._Unit." localSheetId="13">#REF!</definedName>
    <definedName name="Vr._Unit." localSheetId="15">#REF!</definedName>
    <definedName name="Vr._Unit.">#REF!</definedName>
    <definedName name="Vr__Unit_">#N/A</definedName>
    <definedName name="VrMeta" localSheetId="13">#REF!</definedName>
    <definedName name="VrMeta" localSheetId="15">#REF!</definedName>
    <definedName name="VrMeta">#REF!</definedName>
    <definedName name="VRP" localSheetId="13">[13]Tablas!#REF!</definedName>
    <definedName name="VRP" localSheetId="15">[13]Tablas!#REF!</definedName>
    <definedName name="VRP">[13]Tablas!#REF!</definedName>
    <definedName name="VRP_PETROQ" localSheetId="13">#REF!</definedName>
    <definedName name="VRP_PETROQ" localSheetId="15">#REF!</definedName>
    <definedName name="VRP_PETROQ">#REF!</definedName>
    <definedName name="VRP1_1" localSheetId="13">[13]Tablas!#REF!</definedName>
    <definedName name="VRP1_1" localSheetId="15">[13]Tablas!#REF!</definedName>
    <definedName name="VRP1_1">[13]Tablas!#REF!</definedName>
    <definedName name="VRP1_1_1" localSheetId="13">[13]Tablas!#REF!</definedName>
    <definedName name="VRP1_1_1" localSheetId="15">[13]Tablas!#REF!</definedName>
    <definedName name="VRP1_1_1">[13]Tablas!#REF!</definedName>
    <definedName name="VRP1_1_10" localSheetId="13">[13]Tablas!#REF!</definedName>
    <definedName name="VRP1_1_10" localSheetId="15">[13]Tablas!#REF!</definedName>
    <definedName name="VRP1_1_10">[13]Tablas!#REF!</definedName>
    <definedName name="VRP1_1_11" localSheetId="13">[13]Tablas!#REF!</definedName>
    <definedName name="VRP1_1_11" localSheetId="15">[13]Tablas!#REF!</definedName>
    <definedName name="VRP1_1_11">[13]Tablas!#REF!</definedName>
    <definedName name="VRP1_1_12" localSheetId="13">[13]Tablas!#REF!</definedName>
    <definedName name="VRP1_1_12" localSheetId="15">[13]Tablas!#REF!</definedName>
    <definedName name="VRP1_1_12">[13]Tablas!#REF!</definedName>
    <definedName name="VRP1_1_13">[13]Tablas!#REF!</definedName>
    <definedName name="VRP1_1_14">[13]Tablas!#REF!</definedName>
    <definedName name="VRP1_1_15">[13]Tablas!#REF!</definedName>
    <definedName name="VRP1_1_16">[13]Tablas!#REF!</definedName>
    <definedName name="VRP1_1_17">[13]Tablas!#REF!</definedName>
    <definedName name="VRP1_1_18">[13]Tablas!#REF!</definedName>
    <definedName name="VRP1_1_19">[13]Tablas!#REF!</definedName>
    <definedName name="VRP1_1_2">[13]Tablas!#REF!</definedName>
    <definedName name="VRP1_1_20">[13]Tablas!#REF!</definedName>
    <definedName name="VRP1_1_21">[13]Tablas!#REF!</definedName>
    <definedName name="VRP1_1_22">[13]Tablas!#REF!</definedName>
    <definedName name="VRP1_1_23">[13]Tablas!#REF!</definedName>
    <definedName name="VRP1_1_3">[13]Tablas!#REF!</definedName>
    <definedName name="VRP1_1_4">[13]Tablas!#REF!</definedName>
    <definedName name="VRP1_1_5">[13]Tablas!#REF!</definedName>
    <definedName name="VRP1_1_6">[13]Tablas!#REF!</definedName>
    <definedName name="VRP1_1_7">[13]Tablas!#REF!</definedName>
    <definedName name="VRP1_1_8">[13]Tablas!#REF!</definedName>
    <definedName name="VRP1_1_9">[13]Tablas!#REF!</definedName>
    <definedName name="VRP1_2">[13]Tablas!#REF!</definedName>
    <definedName name="VRP1_3">[13]Tablas!#REF!</definedName>
    <definedName name="VRP1_4">[13]Tablas!#REF!</definedName>
    <definedName name="vsdfj" localSheetId="13" hidden="1">{"via1",#N/A,TRUE,"general";"via2",#N/A,TRUE,"general";"via3",#N/A,TRUE,"general"}</definedName>
    <definedName name="vsdfj" localSheetId="15" hidden="1">{"via1",#N/A,TRUE,"general";"via2",#N/A,TRUE,"general";"via3",#N/A,TRUE,"general"}</definedName>
    <definedName name="vsdfj" localSheetId="12" hidden="1">{"via1",#N/A,TRUE,"general";"via2",#N/A,TRUE,"general";"via3",#N/A,TRUE,"general"}</definedName>
    <definedName name="vsdfj" localSheetId="3" hidden="1">{"via1",#N/A,TRUE,"general";"via2",#N/A,TRUE,"general";"via3",#N/A,TRUE,"general"}</definedName>
    <definedName name="vsdfj" hidden="1">{"via1",#N/A,TRUE,"general";"via2",#N/A,TRUE,"general";"via3",#N/A,TRUE,"general"}</definedName>
    <definedName name="VSM">[13]Tablas!#REF!</definedName>
    <definedName name="VSM1_1">[13]Tablas!#REF!</definedName>
    <definedName name="VSM1_1_1">[13]Tablas!#REF!</definedName>
    <definedName name="VSM1_1_2">[13]Tablas!#REF!</definedName>
    <definedName name="VSM1_1_3">[13]Tablas!#REF!</definedName>
    <definedName name="VSM1_1_4">[13]Tablas!#REF!</definedName>
    <definedName name="VSM1_1_5">[13]Tablas!#REF!</definedName>
    <definedName name="VSM1_2">[13]Tablas!#REF!</definedName>
    <definedName name="VSM1_3">[13]Tablas!#REF!</definedName>
    <definedName name="VSM1_4">[13]Tablas!#REF!</definedName>
    <definedName name="VSM1_5">[13]Tablas!#REF!</definedName>
    <definedName name="vsp" localSheetId="13">#REF!</definedName>
    <definedName name="vsp" localSheetId="15">#REF!</definedName>
    <definedName name="vsp">#REF!</definedName>
    <definedName name="vt" localSheetId="13" hidden="1">{"via1",#N/A,TRUE,"general";"via2",#N/A,TRUE,"general";"via3",#N/A,TRUE,"general"}</definedName>
    <definedName name="vt" localSheetId="15" hidden="1">{"via1",#N/A,TRUE,"general";"via2",#N/A,TRUE,"general";"via3",#N/A,TRUE,"general"}</definedName>
    <definedName name="vt" localSheetId="12" hidden="1">{"via1",#N/A,TRUE,"general";"via2",#N/A,TRUE,"general";"via3",#N/A,TRUE,"general"}</definedName>
    <definedName name="vt" localSheetId="3" hidden="1">{"via1",#N/A,TRUE,"general";"via2",#N/A,TRUE,"general";"via3",#N/A,TRUE,"general"}</definedName>
    <definedName name="vt" hidden="1">{"via1",#N/A,TRUE,"general";"via2",#N/A,TRUE,"general";"via3",#N/A,TRUE,"general"}</definedName>
    <definedName name="vutil" localSheetId="13">#REF!</definedName>
    <definedName name="vutil" localSheetId="15">#REF!</definedName>
    <definedName name="vutil">#REF!</definedName>
    <definedName name="vv" localSheetId="13">#REF!</definedName>
    <definedName name="vv" localSheetId="15">#REF!</definedName>
    <definedName name="vv">#REF!</definedName>
    <definedName name="vvcxv" localSheetId="13" hidden="1">{"TAB1",#N/A,TRUE,"GENERAL";"TAB2",#N/A,TRUE,"GENERAL";"TAB3",#N/A,TRUE,"GENERAL";"TAB4",#N/A,TRUE,"GENERAL";"TAB5",#N/A,TRUE,"GENERAL"}</definedName>
    <definedName name="vvcxv" localSheetId="15" hidden="1">{"TAB1",#N/A,TRUE,"GENERAL";"TAB2",#N/A,TRUE,"GENERAL";"TAB3",#N/A,TRUE,"GENERAL";"TAB4",#N/A,TRUE,"GENERAL";"TAB5",#N/A,TRUE,"GENERAL"}</definedName>
    <definedName name="vvcxv" localSheetId="12" hidden="1">{"TAB1",#N/A,TRUE,"GENERAL";"TAB2",#N/A,TRUE,"GENERAL";"TAB3",#N/A,TRUE,"GENERAL";"TAB4",#N/A,TRUE,"GENERAL";"TAB5",#N/A,TRUE,"GENERAL"}</definedName>
    <definedName name="vvcxv" localSheetId="3" hidden="1">{"TAB1",#N/A,TRUE,"GENERAL";"TAB2",#N/A,TRUE,"GENERAL";"TAB3",#N/A,TRUE,"GENERAL";"TAB4",#N/A,TRUE,"GENERAL";"TAB5",#N/A,TRUE,"GENERAL"}</definedName>
    <definedName name="vvcxv" hidden="1">{"TAB1",#N/A,TRUE,"GENERAL";"TAB2",#N/A,TRUE,"GENERAL";"TAB3",#N/A,TRUE,"GENERAL";"TAB4",#N/A,TRUE,"GENERAL";"TAB5",#N/A,TRUE,"GENERAL"}</definedName>
    <definedName name="Vvkmh" localSheetId="13">#REF!</definedName>
    <definedName name="Vvkmh" localSheetId="15">#REF!</definedName>
    <definedName name="Vvkmh">#REF!</definedName>
    <definedName name="Vvmph" localSheetId="13">#REF!</definedName>
    <definedName name="Vvmph" localSheetId="15">#REF!</definedName>
    <definedName name="Vvmph">#REF!</definedName>
    <definedName name="VVV" localSheetId="13">#REF!</definedName>
    <definedName name="VVV" localSheetId="15">#REF!</definedName>
    <definedName name="VVV">#REF!</definedName>
    <definedName name="vvvvt" localSheetId="13" hidden="1">{"via1",#N/A,TRUE,"general";"via2",#N/A,TRUE,"general";"via3",#N/A,TRUE,"general"}</definedName>
    <definedName name="vvvvt" localSheetId="15" hidden="1">{"via1",#N/A,TRUE,"general";"via2",#N/A,TRUE,"general";"via3",#N/A,TRUE,"general"}</definedName>
    <definedName name="vvvvt" localSheetId="12" hidden="1">{"via1",#N/A,TRUE,"general";"via2",#N/A,TRUE,"general";"via3",#N/A,TRUE,"general"}</definedName>
    <definedName name="vvvvt" localSheetId="3" hidden="1">{"via1",#N/A,TRUE,"general";"via2",#N/A,TRUE,"general";"via3",#N/A,TRUE,"general"}</definedName>
    <definedName name="vvvvt" hidden="1">{"via1",#N/A,TRUE,"general";"via2",#N/A,TRUE,"general";"via3",#N/A,TRUE,"general"}</definedName>
    <definedName name="vvvvvvf" localSheetId="13" hidden="1">{"via1",#N/A,TRUE,"general";"via2",#N/A,TRUE,"general";"via3",#N/A,TRUE,"general"}</definedName>
    <definedName name="vvvvvvf" localSheetId="15" hidden="1">{"via1",#N/A,TRUE,"general";"via2",#N/A,TRUE,"general";"via3",#N/A,TRUE,"general"}</definedName>
    <definedName name="vvvvvvf" localSheetId="12" hidden="1">{"via1",#N/A,TRUE,"general";"via2",#N/A,TRUE,"general";"via3",#N/A,TRUE,"general"}</definedName>
    <definedName name="vvvvvvf" localSheetId="3" hidden="1">{"via1",#N/A,TRUE,"general";"via2",#N/A,TRUE,"general";"via3",#N/A,TRUE,"general"}</definedName>
    <definedName name="vvvvvvf" hidden="1">{"via1",#N/A,TRUE,"general";"via2",#N/A,TRUE,"general";"via3",#N/A,TRUE,"general"}</definedName>
    <definedName name="vy" localSheetId="13" hidden="1">{"TAB1",#N/A,TRUE,"GENERAL";"TAB2",#N/A,TRUE,"GENERAL";"TAB3",#N/A,TRUE,"GENERAL";"TAB4",#N/A,TRUE,"GENERAL";"TAB5",#N/A,TRUE,"GENERAL"}</definedName>
    <definedName name="vy" localSheetId="15" hidden="1">{"TAB1",#N/A,TRUE,"GENERAL";"TAB2",#N/A,TRUE,"GENERAL";"TAB3",#N/A,TRUE,"GENERAL";"TAB4",#N/A,TRUE,"GENERAL";"TAB5",#N/A,TRUE,"GENERAL"}</definedName>
    <definedName name="vy" localSheetId="12" hidden="1">{"TAB1",#N/A,TRUE,"GENERAL";"TAB2",#N/A,TRUE,"GENERAL";"TAB3",#N/A,TRUE,"GENERAL";"TAB4",#N/A,TRUE,"GENERAL";"TAB5",#N/A,TRUE,"GENERAL"}</definedName>
    <definedName name="vy" localSheetId="3" hidden="1">{"TAB1",#N/A,TRUE,"GENERAL";"TAB2",#N/A,TRUE,"GENERAL";"TAB3",#N/A,TRUE,"GENERAL";"TAB4",#N/A,TRUE,"GENERAL";"TAB5",#N/A,TRUE,"GENERAL"}</definedName>
    <definedName name="vy" hidden="1">{"TAB1",#N/A,TRUE,"GENERAL";"TAB2",#N/A,TRUE,"GENERAL";"TAB3",#N/A,TRUE,"GENERAL";"TAB4",#N/A,TRUE,"GENERAL";"TAB5",#N/A,TRUE,"GENERAL"}</definedName>
    <definedName name="W" localSheetId="13">#REF!</definedName>
    <definedName name="W" localSheetId="15">#REF!</definedName>
    <definedName name="W">#REF!</definedName>
    <definedName name="w2w2w" localSheetId="13" hidden="1">{"via1",#N/A,TRUE,"general";"via2",#N/A,TRUE,"general";"via3",#N/A,TRUE,"general"}</definedName>
    <definedName name="w2w2w" localSheetId="15" hidden="1">{"via1",#N/A,TRUE,"general";"via2",#N/A,TRUE,"general";"via3",#N/A,TRUE,"general"}</definedName>
    <definedName name="w2w2w" localSheetId="12" hidden="1">{"via1",#N/A,TRUE,"general";"via2",#N/A,TRUE,"general";"via3",#N/A,TRUE,"general"}</definedName>
    <definedName name="w2w2w" localSheetId="3" hidden="1">{"via1",#N/A,TRUE,"general";"via2",#N/A,TRUE,"general";"via3",#N/A,TRUE,"general"}</definedName>
    <definedName name="w2w2w" hidden="1">{"via1",#N/A,TRUE,"general";"via2",#N/A,TRUE,"general";"via3",#N/A,TRUE,"general"}</definedName>
    <definedName name="WAGE_RATE" localSheetId="13">#REF!</definedName>
    <definedName name="WAGE_RATE" localSheetId="15">#REF!</definedName>
    <definedName name="WAGE_RATE">#REF!</definedName>
    <definedName name="Wage0100" localSheetId="13">#REF!</definedName>
    <definedName name="Wage0100" localSheetId="15">#REF!</definedName>
    <definedName name="Wage0100">#REF!</definedName>
    <definedName name="Wage0200" localSheetId="13">#REF!</definedName>
    <definedName name="Wage0200" localSheetId="15">#REF!</definedName>
    <definedName name="Wage0200">#REF!</definedName>
    <definedName name="WBS" localSheetId="13">'[203]2004'!#REF!</definedName>
    <definedName name="WBS" localSheetId="15">'[203]2004'!#REF!</definedName>
    <definedName name="WBS">'[203]2004'!#REF!</definedName>
    <definedName name="Wcut" localSheetId="13">#REF!</definedName>
    <definedName name="Wcut" localSheetId="15">#REF!</definedName>
    <definedName name="Wcut">#REF!</definedName>
    <definedName name="WD" localSheetId="13">#REF!</definedName>
    <definedName name="WD" localSheetId="15">#REF!</definedName>
    <definedName name="WD">#REF!</definedName>
    <definedName name="WDD" localSheetId="13" hidden="1">{#N/A,#N/A,FALSE,"orthoflow";#N/A,#N/A,FALSE,"Miscelaneos";#N/A,#N/A,FALSE,"Instrumentacio";#N/A,#N/A,FALSE,"Electrico";#N/A,#N/A,FALSE,"Valv. Seguridad"}</definedName>
    <definedName name="WDD" localSheetId="15" hidden="1">{#N/A,#N/A,FALSE,"orthoflow";#N/A,#N/A,FALSE,"Miscelaneos";#N/A,#N/A,FALSE,"Instrumentacio";#N/A,#N/A,FALSE,"Electrico";#N/A,#N/A,FALSE,"Valv. Seguridad"}</definedName>
    <definedName name="WDD" localSheetId="12" hidden="1">{#N/A,#N/A,FALSE,"orthoflow";#N/A,#N/A,FALSE,"Miscelaneos";#N/A,#N/A,FALSE,"Instrumentacio";#N/A,#N/A,FALSE,"Electrico";#N/A,#N/A,FALSE,"Valv. Seguridad"}</definedName>
    <definedName name="WDD" hidden="1">{#N/A,#N/A,FALSE,"orthoflow";#N/A,#N/A,FALSE,"Miscelaneos";#N/A,#N/A,FALSE,"Instrumentacio";#N/A,#N/A,FALSE,"Electrico";#N/A,#N/A,FALSE,"Valv. Seguridad"}</definedName>
    <definedName name="WDFSDF">'[64]Res-Accide-10'!#REF!</definedName>
    <definedName name="we" localSheetId="13">#REF!</definedName>
    <definedName name="we" localSheetId="15">#REF!</definedName>
    <definedName name="we">#REF!</definedName>
    <definedName name="wedw" localSheetId="13">#REF!</definedName>
    <definedName name="wedw" localSheetId="15">#REF!</definedName>
    <definedName name="wedw">#REF!</definedName>
    <definedName name="WEFWE" localSheetId="13">'[64]Res-Accide-10'!#REF!</definedName>
    <definedName name="WEFWE" localSheetId="15">'[64]Res-Accide-10'!#REF!</definedName>
    <definedName name="WEFWE">'[64]Res-Accide-10'!#REF!</definedName>
    <definedName name="WER">'[64]Res-Accide-10'!$S$2:$S$7</definedName>
    <definedName name="werew" localSheetId="13" hidden="1">{"TAB1",#N/A,TRUE,"GENERAL";"TAB2",#N/A,TRUE,"GENERAL";"TAB3",#N/A,TRUE,"GENERAL";"TAB4",#N/A,TRUE,"GENERAL";"TAB5",#N/A,TRUE,"GENERAL"}</definedName>
    <definedName name="werew" localSheetId="15" hidden="1">{"TAB1",#N/A,TRUE,"GENERAL";"TAB2",#N/A,TRUE,"GENERAL";"TAB3",#N/A,TRUE,"GENERAL";"TAB4",#N/A,TRUE,"GENERAL";"TAB5",#N/A,TRUE,"GENERAL"}</definedName>
    <definedName name="werew" localSheetId="12" hidden="1">{"TAB1",#N/A,TRUE,"GENERAL";"TAB2",#N/A,TRUE,"GENERAL";"TAB3",#N/A,TRUE,"GENERAL";"TAB4",#N/A,TRUE,"GENERAL";"TAB5",#N/A,TRUE,"GENERAL"}</definedName>
    <definedName name="werew" localSheetId="3" hidden="1">{"TAB1",#N/A,TRUE,"GENERAL";"TAB2",#N/A,TRUE,"GENERAL";"TAB3",#N/A,TRUE,"GENERAL";"TAB4",#N/A,TRUE,"GENERAL";"TAB5",#N/A,TRUE,"GENERAL"}</definedName>
    <definedName name="werew" hidden="1">{"TAB1",#N/A,TRUE,"GENERAL";"TAB2",#N/A,TRUE,"GENERAL";"TAB3",#N/A,TRUE,"GENERAL";"TAB4",#N/A,TRUE,"GENERAL";"TAB5",#N/A,TRUE,"GENERAL"}</definedName>
    <definedName name="WEREWR" localSheetId="13" hidden="1">{"via1",#N/A,TRUE,"general";"via2",#N/A,TRUE,"general";"via3",#N/A,TRUE,"general"}</definedName>
    <definedName name="WEREWR" localSheetId="15" hidden="1">{"via1",#N/A,TRUE,"general";"via2",#N/A,TRUE,"general";"via3",#N/A,TRUE,"general"}</definedName>
    <definedName name="WEREWR" localSheetId="12" hidden="1">{"via1",#N/A,TRUE,"general";"via2",#N/A,TRUE,"general";"via3",#N/A,TRUE,"general"}</definedName>
    <definedName name="WEREWR" localSheetId="3" hidden="1">{"via1",#N/A,TRUE,"general";"via2",#N/A,TRUE,"general";"via3",#N/A,TRUE,"general"}</definedName>
    <definedName name="WEREWR" hidden="1">{"via1",#N/A,TRUE,"general";"via2",#N/A,TRUE,"general";"via3",#N/A,TRUE,"general"}</definedName>
    <definedName name="werfdsf" localSheetId="13" hidden="1">{"TAB1",#N/A,TRUE,"GENERAL";"TAB2",#N/A,TRUE,"GENERAL";"TAB3",#N/A,TRUE,"GENERAL";"TAB4",#N/A,TRUE,"GENERAL";"TAB5",#N/A,TRUE,"GENERAL"}</definedName>
    <definedName name="werfdsf" localSheetId="15" hidden="1">{"TAB1",#N/A,TRUE,"GENERAL";"TAB2",#N/A,TRUE,"GENERAL";"TAB3",#N/A,TRUE,"GENERAL";"TAB4",#N/A,TRUE,"GENERAL";"TAB5",#N/A,TRUE,"GENERAL"}</definedName>
    <definedName name="werfdsf" localSheetId="12" hidden="1">{"TAB1",#N/A,TRUE,"GENERAL";"TAB2",#N/A,TRUE,"GENERAL";"TAB3",#N/A,TRUE,"GENERAL";"TAB4",#N/A,TRUE,"GENERAL";"TAB5",#N/A,TRUE,"GENERAL"}</definedName>
    <definedName name="werfdsf" localSheetId="3" hidden="1">{"TAB1",#N/A,TRUE,"GENERAL";"TAB2",#N/A,TRUE,"GENERAL";"TAB3",#N/A,TRUE,"GENERAL";"TAB4",#N/A,TRUE,"GENERAL";"TAB5",#N/A,TRUE,"GENERAL"}</definedName>
    <definedName name="werfdsf" hidden="1">{"TAB1",#N/A,TRUE,"GENERAL";"TAB2",#N/A,TRUE,"GENERAL";"TAB3",#N/A,TRUE,"GENERAL";"TAB4",#N/A,TRUE,"GENERAL";"TAB5",#N/A,TRUE,"GENERAL"}</definedName>
    <definedName name="werh" localSheetId="13" hidden="1">{"via1",#N/A,TRUE,"general";"via2",#N/A,TRUE,"general";"via3",#N/A,TRUE,"general"}</definedName>
    <definedName name="werh" localSheetId="15" hidden="1">{"via1",#N/A,TRUE,"general";"via2",#N/A,TRUE,"general";"via3",#N/A,TRUE,"general"}</definedName>
    <definedName name="werh" localSheetId="12" hidden="1">{"via1",#N/A,TRUE,"general";"via2",#N/A,TRUE,"general";"via3",#N/A,TRUE,"general"}</definedName>
    <definedName name="werh" localSheetId="3" hidden="1">{"via1",#N/A,TRUE,"general";"via2",#N/A,TRUE,"general";"via3",#N/A,TRUE,"general"}</definedName>
    <definedName name="werh" hidden="1">{"via1",#N/A,TRUE,"general";"via2",#N/A,TRUE,"general";"via3",#N/A,TRUE,"general"}</definedName>
    <definedName name="wersfdfrguyo" localSheetId="13" hidden="1">{"via1",#N/A,TRUE,"general";"via2",#N/A,TRUE,"general";"via3",#N/A,TRUE,"general"}</definedName>
    <definedName name="wersfdfrguyo" localSheetId="15" hidden="1">{"via1",#N/A,TRUE,"general";"via2",#N/A,TRUE,"general";"via3",#N/A,TRUE,"general"}</definedName>
    <definedName name="wersfdfrguyo" localSheetId="12" hidden="1">{"via1",#N/A,TRUE,"general";"via2",#N/A,TRUE,"general";"via3",#N/A,TRUE,"general"}</definedName>
    <definedName name="wersfdfrguyo" localSheetId="3" hidden="1">{"via1",#N/A,TRUE,"general";"via2",#N/A,TRUE,"general";"via3",#N/A,TRUE,"general"}</definedName>
    <definedName name="wersfdfrguyo" hidden="1">{"via1",#N/A,TRUE,"general";"via2",#N/A,TRUE,"general";"via3",#N/A,TRUE,"general"}</definedName>
    <definedName name="werwr" localSheetId="13" hidden="1">{"via1",#N/A,TRUE,"general";"via2",#N/A,TRUE,"general";"via3",#N/A,TRUE,"general"}</definedName>
    <definedName name="werwr" localSheetId="15" hidden="1">{"via1",#N/A,TRUE,"general";"via2",#N/A,TRUE,"general";"via3",#N/A,TRUE,"general"}</definedName>
    <definedName name="werwr" localSheetId="12" hidden="1">{"via1",#N/A,TRUE,"general";"via2",#N/A,TRUE,"general";"via3",#N/A,TRUE,"general"}</definedName>
    <definedName name="werwr" localSheetId="3" hidden="1">{"via1",#N/A,TRUE,"general";"via2",#N/A,TRUE,"general";"via3",#N/A,TRUE,"general"}</definedName>
    <definedName name="werwr" hidden="1">{"via1",#N/A,TRUE,"general";"via2",#N/A,TRUE,"general";"via3",#N/A,TRUE,"general"}</definedName>
    <definedName name="WERWVN" localSheetId="13" hidden="1">{"TAB1",#N/A,TRUE,"GENERAL";"TAB2",#N/A,TRUE,"GENERAL";"TAB3",#N/A,TRUE,"GENERAL";"TAB4",#N/A,TRUE,"GENERAL";"TAB5",#N/A,TRUE,"GENERAL"}</definedName>
    <definedName name="WERWVN" localSheetId="15" hidden="1">{"TAB1",#N/A,TRUE,"GENERAL";"TAB2",#N/A,TRUE,"GENERAL";"TAB3",#N/A,TRUE,"GENERAL";"TAB4",#N/A,TRUE,"GENERAL";"TAB5",#N/A,TRUE,"GENERAL"}</definedName>
    <definedName name="WERWVN" localSheetId="12" hidden="1">{"TAB1",#N/A,TRUE,"GENERAL";"TAB2",#N/A,TRUE,"GENERAL";"TAB3",#N/A,TRUE,"GENERAL";"TAB4",#N/A,TRUE,"GENERAL";"TAB5",#N/A,TRUE,"GENERAL"}</definedName>
    <definedName name="WERWVN" localSheetId="3" hidden="1">{"TAB1",#N/A,TRUE,"GENERAL";"TAB2",#N/A,TRUE,"GENERAL";"TAB3",#N/A,TRUE,"GENERAL";"TAB4",#N/A,TRUE,"GENERAL";"TAB5",#N/A,TRUE,"GENERAL"}</definedName>
    <definedName name="WERWVN" hidden="1">{"TAB1",#N/A,TRUE,"GENERAL";"TAB2",#N/A,TRUE,"GENERAL";"TAB3",#N/A,TRUE,"GENERAL";"TAB4",#N/A,TRUE,"GENERAL";"TAB5",#N/A,TRUE,"GENERAL"}</definedName>
    <definedName name="wetrew" localSheetId="13" hidden="1">{"via1",#N/A,TRUE,"general";"via2",#N/A,TRUE,"general";"via3",#N/A,TRUE,"general"}</definedName>
    <definedName name="wetrew" localSheetId="15" hidden="1">{"via1",#N/A,TRUE,"general";"via2",#N/A,TRUE,"general";"via3",#N/A,TRUE,"general"}</definedName>
    <definedName name="wetrew" localSheetId="12" hidden="1">{"via1",#N/A,TRUE,"general";"via2",#N/A,TRUE,"general";"via3",#N/A,TRUE,"general"}</definedName>
    <definedName name="wetrew" localSheetId="3" hidden="1">{"via1",#N/A,TRUE,"general";"via2",#N/A,TRUE,"general";"via3",#N/A,TRUE,"general"}</definedName>
    <definedName name="wetrew" hidden="1">{"via1",#N/A,TRUE,"general";"via2",#N/A,TRUE,"general";"via3",#N/A,TRUE,"general"}</definedName>
    <definedName name="wettt" localSheetId="13" hidden="1">{"via1",#N/A,TRUE,"general";"via2",#N/A,TRUE,"general";"via3",#N/A,TRUE,"general"}</definedName>
    <definedName name="wettt" localSheetId="15" hidden="1">{"via1",#N/A,TRUE,"general";"via2",#N/A,TRUE,"general";"via3",#N/A,TRUE,"general"}</definedName>
    <definedName name="wettt" localSheetId="12" hidden="1">{"via1",#N/A,TRUE,"general";"via2",#N/A,TRUE,"general";"via3",#N/A,TRUE,"general"}</definedName>
    <definedName name="wettt" localSheetId="3" hidden="1">{"via1",#N/A,TRUE,"general";"via2",#N/A,TRUE,"general";"via3",#N/A,TRUE,"general"}</definedName>
    <definedName name="wettt" hidden="1">{"via1",#N/A,TRUE,"general";"via2",#N/A,TRUE,"general";"via3",#N/A,TRUE,"general"}</definedName>
    <definedName name="wetwretd" localSheetId="13" hidden="1">{"via1",#N/A,TRUE,"general";"via2",#N/A,TRUE,"general";"via3",#N/A,TRUE,"general"}</definedName>
    <definedName name="wetwretd" localSheetId="15" hidden="1">{"via1",#N/A,TRUE,"general";"via2",#N/A,TRUE,"general";"via3",#N/A,TRUE,"general"}</definedName>
    <definedName name="wetwretd" localSheetId="12" hidden="1">{"via1",#N/A,TRUE,"general";"via2",#N/A,TRUE,"general";"via3",#N/A,TRUE,"general"}</definedName>
    <definedName name="wetwretd" localSheetId="3" hidden="1">{"via1",#N/A,TRUE,"general";"via2",#N/A,TRUE,"general";"via3",#N/A,TRUE,"general"}</definedName>
    <definedName name="wetwretd" hidden="1">{"via1",#N/A,TRUE,"general";"via2",#N/A,TRUE,"general";"via3",#N/A,TRUE,"general"}</definedName>
    <definedName name="wew" localSheetId="13" hidden="1">{"via1",#N/A,TRUE,"general";"via2",#N/A,TRUE,"general";"via3",#N/A,TRUE,"general"}</definedName>
    <definedName name="wew" localSheetId="15" hidden="1">{"via1",#N/A,TRUE,"general";"via2",#N/A,TRUE,"general";"via3",#N/A,TRUE,"general"}</definedName>
    <definedName name="wew" localSheetId="12" hidden="1">{"via1",#N/A,TRUE,"general";"via2",#N/A,TRUE,"general";"via3",#N/A,TRUE,"general"}</definedName>
    <definedName name="wew" localSheetId="3" hidden="1">{"via1",#N/A,TRUE,"general";"via2",#N/A,TRUE,"general";"via3",#N/A,TRUE,"general"}</definedName>
    <definedName name="wew" hidden="1">{"via1",#N/A,TRUE,"general";"via2",#N/A,TRUE,"general";"via3",#N/A,TRUE,"general"}</definedName>
    <definedName name="wffag" localSheetId="13" hidden="1">{"via1",#N/A,TRUE,"general";"via2",#N/A,TRUE,"general";"via3",#N/A,TRUE,"general"}</definedName>
    <definedName name="wffag" localSheetId="15" hidden="1">{"via1",#N/A,TRUE,"general";"via2",#N/A,TRUE,"general";"via3",#N/A,TRUE,"general"}</definedName>
    <definedName name="wffag" localSheetId="12" hidden="1">{"via1",#N/A,TRUE,"general";"via2",#N/A,TRUE,"general";"via3",#N/A,TRUE,"general"}</definedName>
    <definedName name="wffag" localSheetId="3" hidden="1">{"via1",#N/A,TRUE,"general";"via2",#N/A,TRUE,"general";"via3",#N/A,TRUE,"general"}</definedName>
    <definedName name="wffag" hidden="1">{"via1",#N/A,TRUE,"general";"via2",#N/A,TRUE,"general";"via3",#N/A,TRUE,"general"}</definedName>
    <definedName name="WILSON">'[64]Res-Accide-10'!#REF!</definedName>
    <definedName name="wj" localSheetId="13">#REF!</definedName>
    <definedName name="wj" localSheetId="15">#REF!</definedName>
    <definedName name="wj">#REF!</definedName>
    <definedName name="wl" localSheetId="13">#REF!</definedName>
    <definedName name="wl" localSheetId="15">#REF!</definedName>
    <definedName name="wl">#REF!</definedName>
    <definedName name="WQ" localSheetId="13">#REF!</definedName>
    <definedName name="WQ" localSheetId="15">#REF!</definedName>
    <definedName name="WQ">#REF!</definedName>
    <definedName name="WQEEWQ" localSheetId="13" hidden="1">{"TAB1",#N/A,TRUE,"GENERAL";"TAB2",#N/A,TRUE,"GENERAL";"TAB3",#N/A,TRUE,"GENERAL";"TAB4",#N/A,TRUE,"GENERAL";"TAB5",#N/A,TRUE,"GENERAL"}</definedName>
    <definedName name="WQEEWQ" localSheetId="15" hidden="1">{"TAB1",#N/A,TRUE,"GENERAL";"TAB2",#N/A,TRUE,"GENERAL";"TAB3",#N/A,TRUE,"GENERAL";"TAB4",#N/A,TRUE,"GENERAL";"TAB5",#N/A,TRUE,"GENERAL"}</definedName>
    <definedName name="WQEEWQ" localSheetId="12" hidden="1">{"TAB1",#N/A,TRUE,"GENERAL";"TAB2",#N/A,TRUE,"GENERAL";"TAB3",#N/A,TRUE,"GENERAL";"TAB4",#N/A,TRUE,"GENERAL";"TAB5",#N/A,TRUE,"GENERAL"}</definedName>
    <definedName name="WQEEWQ" localSheetId="3" hidden="1">{"TAB1",#N/A,TRUE,"GENERAL";"TAB2",#N/A,TRUE,"GENERAL";"TAB3",#N/A,TRUE,"GENERAL";"TAB4",#N/A,TRUE,"GENERAL";"TAB5",#N/A,TRUE,"GENERAL"}</definedName>
    <definedName name="WQEEWQ" hidden="1">{"TAB1",#N/A,TRUE,"GENERAL";"TAB2",#N/A,TRUE,"GENERAL";"TAB3",#N/A,TRUE,"GENERAL";"TAB4",#N/A,TRUE,"GENERAL";"TAB5",#N/A,TRUE,"GENERAL"}</definedName>
    <definedName name="wrn.civil._.works." localSheetId="13" hidden="1">{#N/A,#N/A,TRUE,"1842CWN0"}</definedName>
    <definedName name="wrn.civil._.works." localSheetId="15" hidden="1">{#N/A,#N/A,TRUE,"1842CWN0"}</definedName>
    <definedName name="wrn.civil._.works." localSheetId="12" hidden="1">{#N/A,#N/A,TRUE,"1842CWN0"}</definedName>
    <definedName name="wrn.civil._.works." hidden="1">{#N/A,#N/A,TRUE,"1842CWN0"}</definedName>
    <definedName name="wrn.FINAN97." localSheetId="13" hidden="1">{"COSOPE98",#N/A,FALSE,"COSOPE98";"COSOPE97",#N/A,FALSE,"COSOPE97";"GASECP98",#N/A,FALSE,"GASECP98";"GAS10098",#N/A,FALSE,"GAS10098";"GASECP97",#N/A,FALSE,"GASECP97";"GAS10097",#N/A,FALSE,"GAS10097";"INVECP98",#N/A,FALSE,"INVECP98";"INV10098",#N/A,FALSE,"INV10098";"INVECP97",#N/A,FALSE,"INVECP97";"INV10097",#N/A,FALSE,"INV10097"}</definedName>
    <definedName name="wrn.FINAN97." localSheetId="15" hidden="1">{"COSOPE98",#N/A,FALSE,"COSOPE98";"COSOPE97",#N/A,FALSE,"COSOPE97";"GASECP98",#N/A,FALSE,"GASECP98";"GAS10098",#N/A,FALSE,"GAS10098";"GASECP97",#N/A,FALSE,"GASECP97";"GAS10097",#N/A,FALSE,"GAS10097";"INVECP98",#N/A,FALSE,"INVECP98";"INV10098",#N/A,FALSE,"INV10098";"INVECP97",#N/A,FALSE,"INVECP97";"INV10097",#N/A,FALSE,"INV10097"}</definedName>
    <definedName name="wrn.FINAN97." localSheetId="12" hidden="1">{"COSOPE98",#N/A,FALSE,"COSOPE98";"COSOPE97",#N/A,FALSE,"COSOPE97";"GASECP98",#N/A,FALSE,"GASECP98";"GAS10098",#N/A,FALSE,"GAS10098";"GASECP97",#N/A,FALSE,"GASECP97";"GAS10097",#N/A,FALSE,"GAS10097";"INVECP98",#N/A,FALSE,"INVECP98";"INV10098",#N/A,FALSE,"INV10098";"INVECP97",#N/A,FALSE,"INVECP97";"INV10097",#N/A,FALSE,"INV10097"}</definedName>
    <definedName name="wrn.FINAN97." hidden="1">{"COSOPE98",#N/A,FALSE,"COSOPE98";"COSOPE97",#N/A,FALSE,"COSOPE97";"GASECP98",#N/A,FALSE,"GASECP98";"GAS10098",#N/A,FALSE,"GAS10098";"GASECP97",#N/A,FALSE,"GASECP97";"GAS10097",#N/A,FALSE,"GAS10097";"INVECP98",#N/A,FALSE,"INVECP98";"INV10098",#N/A,FALSE,"INV10098";"INVECP97",#N/A,FALSE,"INVECP97";"INV10097",#N/A,FALSE,"INV10097"}</definedName>
    <definedName name="wrn.FORMATOS." localSheetId="13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wrn.FORMATOS." localSheetId="15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wrn.FORMATOS." localSheetId="12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wrn.FORMATOS." hidden="1">{#N/A,#N/A,FALSE,"Formato No.2 ";#N/A,#N/A,FALSE,"Formato No.3A";#N/A,#N/A,FALSE,"Formato No. 3B";#N/A,#N/A,FALSE,"Formato No. 3C";#N/A,#N/A,FALSE,"Formato No. 4A";#N/A,#N/A,FALSE,"Formato No. 4B";#N/A,#N/A,FALSE,"Formato No. 4C (1)";#N/A,#N/A,FALSE,"Formato No. 4C (2)";#N/A,#N/A,FALSE,"Formato No. 4D";#N/A,#N/A,FALSE,"Formato No. 7 ";#N/A,#N/A,FALSE,"Formato No. 8";#N/A,#N/A,FALSE,"Formato No. 9";#N/A,#N/A,FALSE,"Formato No. 10";#N/A,#N/A,FALSE,"Formato No. 11";#N/A,#N/A,FALSE,"Formato No. 12";#N/A,#N/A,FALSE,"Formato No. 13";#N/A,#N/A,FALSE,"Formato No. 14";#N/A,#N/A,FALSE,"Formato No. 15 ";#N/A,#N/A,FALSE,"Formato No. 16";#N/A,#N/A,FALSE,"Formato No. 17";#N/A,#N/A,FALSE,"Formato No. 18";#N/A,#N/A,FALSE,"Formato No. 19"}</definedName>
    <definedName name="wrn.GENERAL." localSheetId="13" hidden="1">{"TAB1",#N/A,TRUE,"GENERAL";"TAB2",#N/A,TRUE,"GENERAL";"TAB3",#N/A,TRUE,"GENERAL";"TAB4",#N/A,TRUE,"GENERAL";"TAB5",#N/A,TRUE,"GENERAL"}</definedName>
    <definedName name="wrn.GENERAL." localSheetId="15" hidden="1">{"TAB1",#N/A,TRUE,"GENERAL";"TAB2",#N/A,TRUE,"GENERAL";"TAB3",#N/A,TRUE,"GENERAL";"TAB4",#N/A,TRUE,"GENERAL";"TAB5",#N/A,TRUE,"GENERAL"}</definedName>
    <definedName name="wrn.GENERAL." localSheetId="12" hidden="1">{"TAB1",#N/A,TRUE,"GENERAL";"TAB2",#N/A,TRUE,"GENERAL";"TAB3",#N/A,TRUE,"GENERAL";"TAB4",#N/A,TRUE,"GENERAL";"TAB5",#N/A,TRUE,"GENERAL"}</definedName>
    <definedName name="wrn.GENERAL." localSheetId="3" hidden="1">{"TAB1",#N/A,TRUE,"GENERAL";"TAB2",#N/A,TRUE,"GENERAL";"TAB3",#N/A,TRUE,"GENERAL";"TAB4",#N/A,TRUE,"GENERAL";"TAB5",#N/A,TRUE,"GENERAL"}</definedName>
    <definedName name="wrn.GENERAL." hidden="1">{"TAB1",#N/A,TRUE,"GENERAL";"TAB2",#N/A,TRUE,"GENERAL";"TAB3",#N/A,TRUE,"GENERAL";"TAB4",#N/A,TRUE,"GENERAL";"TAB5",#N/A,TRUE,"GENERAL"}</definedName>
    <definedName name="wrn.GERENCIA." localSheetId="13" hidden="1">{#N/A,#N/A,TRUE,"INGENIERIA";#N/A,#N/A,TRUE,"COMPRAS";#N/A,#N/A,TRUE,"DIRECCION";#N/A,#N/A,TRUE,"RESUMEN"}</definedName>
    <definedName name="wrn.GERENCIA." localSheetId="15" hidden="1">{#N/A,#N/A,TRUE,"INGENIERIA";#N/A,#N/A,TRUE,"COMPRAS";#N/A,#N/A,TRUE,"DIRECCION";#N/A,#N/A,TRUE,"RESUMEN"}</definedName>
    <definedName name="wrn.GERENCIA." localSheetId="12" hidden="1">{#N/A,#N/A,TRUE,"INGENIERIA";#N/A,#N/A,TRUE,"COMPRAS";#N/A,#N/A,TRUE,"DIRECCION";#N/A,#N/A,TRUE,"RESUMEN"}</definedName>
    <definedName name="wrn.GERENCIA." hidden="1">{#N/A,#N/A,TRUE,"INGENIERIA";#N/A,#N/A,TRUE,"COMPRAS";#N/A,#N/A,TRUE,"DIRECCION";#N/A,#N/A,TRUE,"RESUMEN"}</definedName>
    <definedName name="wrn.Impresion._.Datos._.de._.las._.Curvas." localSheetId="13" hidden="1">{"Datos de las Curvas",#N/A,TRUE,"TABLA-CALCULOS"}</definedName>
    <definedName name="wrn.Impresion._.Datos._.de._.las._.Curvas." localSheetId="15" hidden="1">{"Datos de las Curvas",#N/A,TRUE,"TABLA-CALCULOS"}</definedName>
    <definedName name="wrn.Impresion._.Datos._.de._.las._.Curvas." localSheetId="12" hidden="1">{"Datos de las Curvas",#N/A,TRUE,"TABLA-CALCULOS"}</definedName>
    <definedName name="wrn.Impresion._.Datos._.de._.las._.Curvas." hidden="1">{"Datos de las Curvas",#N/A,TRUE,"TABLA-CALCULOS"}</definedName>
    <definedName name="wrn.OPERADORES." localSheetId="13" hidden="1">{#N/A,#N/A,TRUE,"T1"}</definedName>
    <definedName name="wrn.OPERADORES." localSheetId="15" hidden="1">{#N/A,#N/A,TRUE,"T1"}</definedName>
    <definedName name="wrn.OPERADORES." localSheetId="12" hidden="1">{#N/A,#N/A,TRUE,"T1"}</definedName>
    <definedName name="wrn.OPERADORES." hidden="1">{#N/A,#N/A,TRUE,"T1"}</definedName>
    <definedName name="wrn.procurement." localSheetId="12" hidden="1">{#N/A,#N/A,FALSE,"sumi ";#N/A,#N/A,FALSE,"RESUMEN"}</definedName>
    <definedName name="wrn.procurement." hidden="1">{#N/A,#N/A,FALSE,"sumi ";#N/A,#N/A,FALSE,"RESUMEN"}</definedName>
    <definedName name="wrn.res7" localSheetId="13" hidden="1">{#N/A,#N/A,FALSE,"Hoja1";#N/A,#N/A,FALSE,"Hoja2"}</definedName>
    <definedName name="wrn.res7" localSheetId="15" hidden="1">{#N/A,#N/A,FALSE,"Hoja1";#N/A,#N/A,FALSE,"Hoja2"}</definedName>
    <definedName name="wrn.res7" localSheetId="12" hidden="1">{#N/A,#N/A,FALSE,"Hoja1";#N/A,#N/A,FALSE,"Hoja2"}</definedName>
    <definedName name="wrn.res7" hidden="1">{#N/A,#N/A,FALSE,"Hoja1";#N/A,#N/A,FALSE,"Hoja2"}</definedName>
    <definedName name="wrn.Resumen." localSheetId="13" hidden="1">{#N/A,#N/A,FALSE,"Hoja1";#N/A,#N/A,FALSE,"Hoja2"}</definedName>
    <definedName name="wrn.Resumen." localSheetId="15" hidden="1">{#N/A,#N/A,FALSE,"Hoja1";#N/A,#N/A,FALSE,"Hoja2"}</definedName>
    <definedName name="wrn.Resumen." localSheetId="12" hidden="1">{#N/A,#N/A,FALSE,"Hoja1";#N/A,#N/A,FALSE,"Hoja2"}</definedName>
    <definedName name="wrn.Resumen." hidden="1">{#N/A,#N/A,FALSE,"Hoja1";#N/A,#N/A,FALSE,"Hoja2"}</definedName>
    <definedName name="wrn.TRABFENO." localSheetId="13" hidden="1">{#N/A,#N/A,FALSE,"Estatico";#N/A,#N/A,FALSE,"Tuberia";#N/A,#N/A,FALSE,"Instrumentación";#N/A,#N/A,FALSE,"Mecanica";#N/A,#N/A,FALSE,"Electrico";#N/A,#N/A,FALSE,"Ofic.Civiles"}</definedName>
    <definedName name="wrn.TRABFENO." localSheetId="15" hidden="1">{#N/A,#N/A,FALSE,"Estatico";#N/A,#N/A,FALSE,"Tuberia";#N/A,#N/A,FALSE,"Instrumentación";#N/A,#N/A,FALSE,"Mecanica";#N/A,#N/A,FALSE,"Electrico";#N/A,#N/A,FALSE,"Ofic.Civiles"}</definedName>
    <definedName name="wrn.TRABFENO." localSheetId="12" hidden="1">{#N/A,#N/A,FALSE,"Estatico";#N/A,#N/A,FALSE,"Tuberia";#N/A,#N/A,FALSE,"Instrumentación";#N/A,#N/A,FALSE,"Mecanica";#N/A,#N/A,FALSE,"Electrico";#N/A,#N/A,FALSE,"Ofic.Civiles"}</definedName>
    <definedName name="wrn.TRABFENO." hidden="1">{#N/A,#N/A,FALSE,"Estatico";#N/A,#N/A,FALSE,"Tuberia";#N/A,#N/A,FALSE,"Instrumentación";#N/A,#N/A,FALSE,"Mecanica";#N/A,#N/A,FALSE,"Electrico";#N/A,#N/A,FALSE,"Ofic.Civiles"}</definedName>
    <definedName name="wrn.via." localSheetId="13" hidden="1">{"via1",#N/A,TRUE,"general";"via2",#N/A,TRUE,"general";"via3",#N/A,TRUE,"general"}</definedName>
    <definedName name="wrn.via." localSheetId="15" hidden="1">{"via1",#N/A,TRUE,"general";"via2",#N/A,TRUE,"general";"via3",#N/A,TRUE,"general"}</definedName>
    <definedName name="wrn.via." localSheetId="12" hidden="1">{"via1",#N/A,TRUE,"general";"via2",#N/A,TRUE,"general";"via3",#N/A,TRUE,"general"}</definedName>
    <definedName name="wrn.via." localSheetId="3" hidden="1">{"via1",#N/A,TRUE,"general";"via2",#N/A,TRUE,"general";"via3",#N/A,TRUE,"general"}</definedName>
    <definedName name="wrn.via." hidden="1">{"via1",#N/A,TRUE,"general";"via2",#N/A,TRUE,"general";"via3",#N/A,TRUE,"general"}</definedName>
    <definedName name="ws">#REF!</definedName>
    <definedName name="WSERWEER" localSheetId="13">'[204]COSTOS OFICINA'!#REF!</definedName>
    <definedName name="WSERWEER" localSheetId="15">'[204]COSTOS OFICINA'!#REF!</definedName>
    <definedName name="WSERWEER">'[205]COSTOS OFICINA'!#REF!</definedName>
    <definedName name="wsnhed" localSheetId="13" hidden="1">{"via1",#N/A,TRUE,"general";"via2",#N/A,TRUE,"general";"via3",#N/A,TRUE,"general"}</definedName>
    <definedName name="wsnhed" localSheetId="15" hidden="1">{"via1",#N/A,TRUE,"general";"via2",#N/A,TRUE,"general";"via3",#N/A,TRUE,"general"}</definedName>
    <definedName name="wsnhed" localSheetId="12" hidden="1">{"via1",#N/A,TRUE,"general";"via2",#N/A,TRUE,"general";"via3",#N/A,TRUE,"general"}</definedName>
    <definedName name="wsnhed" localSheetId="3" hidden="1">{"via1",#N/A,TRUE,"general";"via2",#N/A,TRUE,"general";"via3",#N/A,TRUE,"general"}</definedName>
    <definedName name="wsnhed" hidden="1">{"via1",#N/A,TRUE,"general";"via2",#N/A,TRUE,"general";"via3",#N/A,TRUE,"general"}</definedName>
    <definedName name="wswswsqa" localSheetId="13" hidden="1">{"via1",#N/A,TRUE,"general";"via2",#N/A,TRUE,"general";"via3",#N/A,TRUE,"general"}</definedName>
    <definedName name="wswswsqa" localSheetId="15" hidden="1">{"via1",#N/A,TRUE,"general";"via2",#N/A,TRUE,"general";"via3",#N/A,TRUE,"general"}</definedName>
    <definedName name="wswswsqa" localSheetId="12" hidden="1">{"via1",#N/A,TRUE,"general";"via2",#N/A,TRUE,"general";"via3",#N/A,TRUE,"general"}</definedName>
    <definedName name="wswswsqa" localSheetId="3" hidden="1">{"via1",#N/A,TRUE,"general";"via2",#N/A,TRUE,"general";"via3",#N/A,TRUE,"general"}</definedName>
    <definedName name="wswswsqa" hidden="1">{"via1",#N/A,TRUE,"general";"via2",#N/A,TRUE,"general";"via3",#N/A,TRUE,"general"}</definedName>
    <definedName name="WSX" localSheetId="13">#REF!</definedName>
    <definedName name="WSX" localSheetId="15">#REF!</definedName>
    <definedName name="WSX">#REF!</definedName>
    <definedName name="Wtot" localSheetId="13">#REF!</definedName>
    <definedName name="Wtot" localSheetId="15">#REF!</definedName>
    <definedName name="Wtot">#REF!</definedName>
    <definedName name="wtt" localSheetId="13" hidden="1">{"TAB1",#N/A,TRUE,"GENERAL";"TAB2",#N/A,TRUE,"GENERAL";"TAB3",#N/A,TRUE,"GENERAL";"TAB4",#N/A,TRUE,"GENERAL";"TAB5",#N/A,TRUE,"GENERAL"}</definedName>
    <definedName name="wtt" localSheetId="15" hidden="1">{"TAB1",#N/A,TRUE,"GENERAL";"TAB2",#N/A,TRUE,"GENERAL";"TAB3",#N/A,TRUE,"GENERAL";"TAB4",#N/A,TRUE,"GENERAL";"TAB5",#N/A,TRUE,"GENERAL"}</definedName>
    <definedName name="wtt" localSheetId="12" hidden="1">{"TAB1",#N/A,TRUE,"GENERAL";"TAB2",#N/A,TRUE,"GENERAL";"TAB3",#N/A,TRUE,"GENERAL";"TAB4",#N/A,TRUE,"GENERAL";"TAB5",#N/A,TRUE,"GENERAL"}</definedName>
    <definedName name="wtt" localSheetId="3" hidden="1">{"TAB1",#N/A,TRUE,"GENERAL";"TAB2",#N/A,TRUE,"GENERAL";"TAB3",#N/A,TRUE,"GENERAL";"TAB4",#N/A,TRUE,"GENERAL";"TAB5",#N/A,TRUE,"GENERAL"}</definedName>
    <definedName name="wtt" hidden="1">{"TAB1",#N/A,TRUE,"GENERAL";"TAB2",#N/A,TRUE,"GENERAL";"TAB3",#N/A,TRUE,"GENERAL";"TAB4",#N/A,TRUE,"GENERAL";"TAB5",#N/A,TRUE,"GENERAL"}</definedName>
    <definedName name="WW">[1]LIQUIDACION!#REF!</definedName>
    <definedName name="wwded3" localSheetId="13" hidden="1">{"via1",#N/A,TRUE,"general";"via2",#N/A,TRUE,"general";"via3",#N/A,TRUE,"general"}</definedName>
    <definedName name="wwded3" localSheetId="15" hidden="1">{"via1",#N/A,TRUE,"general";"via2",#N/A,TRUE,"general";"via3",#N/A,TRUE,"general"}</definedName>
    <definedName name="wwded3" localSheetId="12" hidden="1">{"via1",#N/A,TRUE,"general";"via2",#N/A,TRUE,"general";"via3",#N/A,TRUE,"general"}</definedName>
    <definedName name="wwded3" localSheetId="3" hidden="1">{"via1",#N/A,TRUE,"general";"via2",#N/A,TRUE,"general";"via3",#N/A,TRUE,"general"}</definedName>
    <definedName name="wwded3" hidden="1">{"via1",#N/A,TRUE,"general";"via2",#N/A,TRUE,"general";"via3",#N/A,TRUE,"general"}</definedName>
    <definedName name="wWW" localSheetId="13">#REF!</definedName>
    <definedName name="wWW" localSheetId="15">#REF!</definedName>
    <definedName name="wWW">#REF!</definedName>
    <definedName name="wwwwe" localSheetId="13" hidden="1">{"TAB1",#N/A,TRUE,"GENERAL";"TAB2",#N/A,TRUE,"GENERAL";"TAB3",#N/A,TRUE,"GENERAL";"TAB4",#N/A,TRUE,"GENERAL";"TAB5",#N/A,TRUE,"GENERAL"}</definedName>
    <definedName name="wwwwe" localSheetId="15" hidden="1">{"TAB1",#N/A,TRUE,"GENERAL";"TAB2",#N/A,TRUE,"GENERAL";"TAB3",#N/A,TRUE,"GENERAL";"TAB4",#N/A,TRUE,"GENERAL";"TAB5",#N/A,TRUE,"GENERAL"}</definedName>
    <definedName name="wwwwe" localSheetId="12" hidden="1">{"TAB1",#N/A,TRUE,"GENERAL";"TAB2",#N/A,TRUE,"GENERAL";"TAB3",#N/A,TRUE,"GENERAL";"TAB4",#N/A,TRUE,"GENERAL";"TAB5",#N/A,TRUE,"GENERAL"}</definedName>
    <definedName name="wwwwe" localSheetId="3" hidden="1">{"TAB1",#N/A,TRUE,"GENERAL";"TAB2",#N/A,TRUE,"GENERAL";"TAB3",#N/A,TRUE,"GENERAL";"TAB4",#N/A,TRUE,"GENERAL";"TAB5",#N/A,TRUE,"GENERAL"}</definedName>
    <definedName name="wwwwe" hidden="1">{"TAB1",#N/A,TRUE,"GENERAL";"TAB2",#N/A,TRUE,"GENERAL";"TAB3",#N/A,TRUE,"GENERAL";"TAB4",#N/A,TRUE,"GENERAL";"TAB5",#N/A,TRUE,"GENERAL"}</definedName>
    <definedName name="wwwwwww" localSheetId="13">#REF!</definedName>
    <definedName name="wwwwwww" localSheetId="15">#REF!</definedName>
    <definedName name="wwwwwww">#REF!</definedName>
    <definedName name="wyty" localSheetId="13" hidden="1">{"via1",#N/A,TRUE,"general";"via2",#N/A,TRUE,"general";"via3",#N/A,TRUE,"general"}</definedName>
    <definedName name="wyty" localSheetId="15" hidden="1">{"via1",#N/A,TRUE,"general";"via2",#N/A,TRUE,"general";"via3",#N/A,TRUE,"general"}</definedName>
    <definedName name="wyty" localSheetId="12" hidden="1">{"via1",#N/A,TRUE,"general";"via2",#N/A,TRUE,"general";"via3",#N/A,TRUE,"general"}</definedName>
    <definedName name="wyty" localSheetId="3" hidden="1">{"via1",#N/A,TRUE,"general";"via2",#N/A,TRUE,"general";"via3",#N/A,TRUE,"general"}</definedName>
    <definedName name="wyty" hidden="1">{"via1",#N/A,TRUE,"general";"via2",#N/A,TRUE,"general";"via3",#N/A,TRUE,"general"}</definedName>
    <definedName name="x" localSheetId="13">#REF!</definedName>
    <definedName name="x" localSheetId="15">#REF!</definedName>
    <definedName name="x">#REF!</definedName>
    <definedName name="xb" localSheetId="13">#REF!</definedName>
    <definedName name="xb" localSheetId="15">#REF!</definedName>
    <definedName name="xb">#REF!</definedName>
    <definedName name="xcbvbs" localSheetId="13" hidden="1">{"TAB1",#N/A,TRUE,"GENERAL";"TAB2",#N/A,TRUE,"GENERAL";"TAB3",#N/A,TRUE,"GENERAL";"TAB4",#N/A,TRUE,"GENERAL";"TAB5",#N/A,TRUE,"GENERAL"}</definedName>
    <definedName name="xcbvbs" localSheetId="15" hidden="1">{"TAB1",#N/A,TRUE,"GENERAL";"TAB2",#N/A,TRUE,"GENERAL";"TAB3",#N/A,TRUE,"GENERAL";"TAB4",#N/A,TRUE,"GENERAL";"TAB5",#N/A,TRUE,"GENERAL"}</definedName>
    <definedName name="xcbvbs" localSheetId="12" hidden="1">{"TAB1",#N/A,TRUE,"GENERAL";"TAB2",#N/A,TRUE,"GENERAL";"TAB3",#N/A,TRUE,"GENERAL";"TAB4",#N/A,TRUE,"GENERAL";"TAB5",#N/A,TRUE,"GENERAL"}</definedName>
    <definedName name="xcbvbs" localSheetId="3" hidden="1">{"TAB1",#N/A,TRUE,"GENERAL";"TAB2",#N/A,TRUE,"GENERAL";"TAB3",#N/A,TRUE,"GENERAL";"TAB4",#N/A,TRUE,"GENERAL";"TAB5",#N/A,TRUE,"GENERAL"}</definedName>
    <definedName name="xcbvbs" hidden="1">{"TAB1",#N/A,TRUE,"GENERAL";"TAB2",#N/A,TRUE,"GENERAL";"TAB3",#N/A,TRUE,"GENERAL";"TAB4",#N/A,TRUE,"GENERAL";"TAB5",#N/A,TRUE,"GENERAL"}</definedName>
    <definedName name="XD" localSheetId="13">#REF!</definedName>
    <definedName name="XD" localSheetId="15">#REF!</definedName>
    <definedName name="XD">#REF!</definedName>
    <definedName name="xo" localSheetId="13">#REF!</definedName>
    <definedName name="xo" localSheetId="15">#REF!</definedName>
    <definedName name="xo">#REF!</definedName>
    <definedName name="XON">[206]CUADRILLAS!$D$17</definedName>
    <definedName name="XSW" localSheetId="13" hidden="1">{#N/A,#N/A,TRUE,"1842CWN0"}</definedName>
    <definedName name="XSW" localSheetId="15" hidden="1">{#N/A,#N/A,TRUE,"1842CWN0"}</definedName>
    <definedName name="XSW" localSheetId="12" hidden="1">{#N/A,#N/A,TRUE,"1842CWN0"}</definedName>
    <definedName name="XSW" hidden="1">{#N/A,#N/A,TRUE,"1842CWN0"}</definedName>
    <definedName name="xsxs" localSheetId="13" hidden="1">{"TAB1",#N/A,TRUE,"GENERAL";"TAB2",#N/A,TRUE,"GENERAL";"TAB3",#N/A,TRUE,"GENERAL";"TAB4",#N/A,TRUE,"GENERAL";"TAB5",#N/A,TRUE,"GENERAL"}</definedName>
    <definedName name="xsxs" localSheetId="15" hidden="1">{"TAB1",#N/A,TRUE,"GENERAL";"TAB2",#N/A,TRUE,"GENERAL";"TAB3",#N/A,TRUE,"GENERAL";"TAB4",#N/A,TRUE,"GENERAL";"TAB5",#N/A,TRUE,"GENERAL"}</definedName>
    <definedName name="xsxs" localSheetId="12" hidden="1">{"TAB1",#N/A,TRUE,"GENERAL";"TAB2",#N/A,TRUE,"GENERAL";"TAB3",#N/A,TRUE,"GENERAL";"TAB4",#N/A,TRUE,"GENERAL";"TAB5",#N/A,TRUE,"GENERAL"}</definedName>
    <definedName name="xsxs" localSheetId="3" hidden="1">{"TAB1",#N/A,TRUE,"GENERAL";"TAB2",#N/A,TRUE,"GENERAL";"TAB3",#N/A,TRUE,"GENERAL";"TAB4",#N/A,TRUE,"GENERAL";"TAB5",#N/A,TRUE,"GENERAL"}</definedName>
    <definedName name="xsxs" hidden="1">{"TAB1",#N/A,TRUE,"GENERAL";"TAB2",#N/A,TRUE,"GENERAL";"TAB3",#N/A,TRUE,"GENERAL";"TAB4",#N/A,TRUE,"GENERAL";"TAB5",#N/A,TRUE,"GENERAL"}</definedName>
    <definedName name="XX" localSheetId="13">#REF!</definedName>
    <definedName name="XX" localSheetId="15">#REF!</definedName>
    <definedName name="XX">#REF!</definedName>
    <definedName name="xxfg" localSheetId="13" hidden="1">{"via1",#N/A,TRUE,"general";"via2",#N/A,TRUE,"general";"via3",#N/A,TRUE,"general"}</definedName>
    <definedName name="xxfg" localSheetId="15" hidden="1">{"via1",#N/A,TRUE,"general";"via2",#N/A,TRUE,"general";"via3",#N/A,TRUE,"general"}</definedName>
    <definedName name="xxfg" localSheetId="12" hidden="1">{"via1",#N/A,TRUE,"general";"via2",#N/A,TRUE,"general";"via3",#N/A,TRUE,"general"}</definedName>
    <definedName name="xxfg" localSheetId="3" hidden="1">{"via1",#N/A,TRUE,"general";"via2",#N/A,TRUE,"general";"via3",#N/A,TRUE,"general"}</definedName>
    <definedName name="xxfg" hidden="1">{"via1",#N/A,TRUE,"general";"via2",#N/A,TRUE,"general";"via3",#N/A,TRUE,"general"}</definedName>
    <definedName name="XXXX" localSheetId="13" hidden="1">#REF!</definedName>
    <definedName name="XXXX" localSheetId="15" hidden="1">#REF!</definedName>
    <definedName name="XXXX" hidden="1">#REF!</definedName>
    <definedName name="xxxxx" localSheetId="13">[207]!absc</definedName>
    <definedName name="xxxxx" localSheetId="15">[207]!absc</definedName>
    <definedName name="xxxxx" localSheetId="9">[207]!absc</definedName>
    <definedName name="xxxxx" localSheetId="4">[207]!absc</definedName>
    <definedName name="xxxxx">[207]!absc</definedName>
    <definedName name="xxxxxds" localSheetId="13" hidden="1">{"via1",#N/A,TRUE,"general";"via2",#N/A,TRUE,"general";"via3",#N/A,TRUE,"general"}</definedName>
    <definedName name="xxxxxds" localSheetId="15" hidden="1">{"via1",#N/A,TRUE,"general";"via2",#N/A,TRUE,"general";"via3",#N/A,TRUE,"general"}</definedName>
    <definedName name="xxxxxds" localSheetId="12" hidden="1">{"via1",#N/A,TRUE,"general";"via2",#N/A,TRUE,"general";"via3",#N/A,TRUE,"general"}</definedName>
    <definedName name="xxxxxds" localSheetId="3" hidden="1">{"via1",#N/A,TRUE,"general";"via2",#N/A,TRUE,"general";"via3",#N/A,TRUE,"general"}</definedName>
    <definedName name="xxxxxds" hidden="1">{"via1",#N/A,TRUE,"general";"via2",#N/A,TRUE,"general";"via3",#N/A,TRUE,"general"}</definedName>
    <definedName name="XXXXXX" localSheetId="13" hidden="1">{#N/A,#N/A,FALSE,"orthoflow";#N/A,#N/A,FALSE,"Miscelaneos";#N/A,#N/A,FALSE,"Instrumentacio";#N/A,#N/A,FALSE,"Electrico";#N/A,#N/A,FALSE,"Valv. Seguridad"}</definedName>
    <definedName name="XXXXXX" localSheetId="15" hidden="1">{#N/A,#N/A,FALSE,"orthoflow";#N/A,#N/A,FALSE,"Miscelaneos";#N/A,#N/A,FALSE,"Instrumentacio";#N/A,#N/A,FALSE,"Electrico";#N/A,#N/A,FALSE,"Valv. Seguridad"}</definedName>
    <definedName name="XXXXXX" localSheetId="12" hidden="1">{#N/A,#N/A,FALSE,"orthoflow";#N/A,#N/A,FALSE,"Miscelaneos";#N/A,#N/A,FALSE,"Instrumentacio";#N/A,#N/A,FALSE,"Electrico";#N/A,#N/A,FALSE,"Valv. Seguridad"}</definedName>
    <definedName name="XXXXXX" hidden="1">{#N/A,#N/A,FALSE,"orthoflow";#N/A,#N/A,FALSE,"Miscelaneos";#N/A,#N/A,FALSE,"Instrumentacio";#N/A,#N/A,FALSE,"Electrico";#N/A,#N/A,FALSE,"Valv. Seguridad"}</definedName>
    <definedName name="XXXXXXXXXX" localSheetId="13">#REF!</definedName>
    <definedName name="XXXXXXXXXX" localSheetId="15">#REF!</definedName>
    <definedName name="XXXXXXXXXX">#REF!</definedName>
    <definedName name="xxxxxxxxxx29" localSheetId="13" hidden="1">{"via1",#N/A,TRUE,"general";"via2",#N/A,TRUE,"general";"via3",#N/A,TRUE,"general"}</definedName>
    <definedName name="xxxxxxxxxx29" localSheetId="15" hidden="1">{"via1",#N/A,TRUE,"general";"via2",#N/A,TRUE,"general";"via3",#N/A,TRUE,"general"}</definedName>
    <definedName name="xxxxxxxxxx29" localSheetId="12" hidden="1">{"via1",#N/A,TRUE,"general";"via2",#N/A,TRUE,"general";"via3",#N/A,TRUE,"general"}</definedName>
    <definedName name="xxxxxxxxxx29" localSheetId="3" hidden="1">{"via1",#N/A,TRUE,"general";"via2",#N/A,TRUE,"general";"via3",#N/A,TRUE,"general"}</definedName>
    <definedName name="xxxxxxxxxx29" hidden="1">{"via1",#N/A,TRUE,"general";"via2",#N/A,TRUE,"general";"via3",#N/A,TRUE,"general"}</definedName>
    <definedName name="XXXXXXXXXXXX" localSheetId="13">#REF!</definedName>
    <definedName name="XXXXXXXXXXXX" localSheetId="15">#REF!</definedName>
    <definedName name="XXXXXXXXXXXX">#REF!</definedName>
    <definedName name="xyaz" localSheetId="13">#REF!</definedName>
    <definedName name="xyaz" localSheetId="15">#REF!</definedName>
    <definedName name="xyaz">#REF!</definedName>
    <definedName name="XYZ" localSheetId="13">#REF!</definedName>
    <definedName name="XYZ" localSheetId="15">#REF!</definedName>
    <definedName name="XYZ">#REF!</definedName>
    <definedName name="XZS" hidden="1">#REF!</definedName>
    <definedName name="XZXZV" localSheetId="13" hidden="1">{"via1",#N/A,TRUE,"general";"via2",#N/A,TRUE,"general";"via3",#N/A,TRUE,"general"}</definedName>
    <definedName name="XZXZV" localSheetId="15" hidden="1">{"via1",#N/A,TRUE,"general";"via2",#N/A,TRUE,"general";"via3",#N/A,TRUE,"general"}</definedName>
    <definedName name="XZXZV" localSheetId="12" hidden="1">{"via1",#N/A,TRUE,"general";"via2",#N/A,TRUE,"general";"via3",#N/A,TRUE,"general"}</definedName>
    <definedName name="XZXZV" localSheetId="3" hidden="1">{"via1",#N/A,TRUE,"general";"via2",#N/A,TRUE,"general";"via3",#N/A,TRUE,"general"}</definedName>
    <definedName name="XZXZV" hidden="1">{"via1",#N/A,TRUE,"general";"via2",#N/A,TRUE,"general";"via3",#N/A,TRUE,"general"}</definedName>
    <definedName name="Y" localSheetId="13">[41]!absc</definedName>
    <definedName name="Y" localSheetId="15">[41]!absc</definedName>
    <definedName name="Y" localSheetId="9">[41]!absc</definedName>
    <definedName name="Y" localSheetId="4">[41]!absc</definedName>
    <definedName name="Y">[41]!absc</definedName>
    <definedName name="y6y6" localSheetId="13" hidden="1">{"via1",#N/A,TRUE,"general";"via2",#N/A,TRUE,"general";"via3",#N/A,TRUE,"general"}</definedName>
    <definedName name="y6y6" localSheetId="15" hidden="1">{"via1",#N/A,TRUE,"general";"via2",#N/A,TRUE,"general";"via3",#N/A,TRUE,"general"}</definedName>
    <definedName name="y6y6" localSheetId="12" hidden="1">{"via1",#N/A,TRUE,"general";"via2",#N/A,TRUE,"general";"via3",#N/A,TRUE,"general"}</definedName>
    <definedName name="y6y6" localSheetId="3" hidden="1">{"via1",#N/A,TRUE,"general";"via2",#N/A,TRUE,"general";"via3",#N/A,TRUE,"general"}</definedName>
    <definedName name="y6y6" hidden="1">{"via1",#N/A,TRUE,"general";"via2",#N/A,TRUE,"general";"via3",#N/A,TRUE,"general"}</definedName>
    <definedName name="YA" localSheetId="13">#REF!</definedName>
    <definedName name="YA" localSheetId="15">#REF!</definedName>
    <definedName name="YA">#REF!</definedName>
    <definedName name="Yee_Sanit._2" localSheetId="13">#REF!</definedName>
    <definedName name="Yee_Sanit._2" localSheetId="15">#REF!</definedName>
    <definedName name="Yee_Sanit._2">#REF!</definedName>
    <definedName name="Yee_Sanit._2_11" localSheetId="13">#REF!</definedName>
    <definedName name="Yee_Sanit._2_11" localSheetId="15">#REF!</definedName>
    <definedName name="Yee_Sanit._2_11">#REF!</definedName>
    <definedName name="Yee_Sanit._3">#REF!</definedName>
    <definedName name="Yee_Sanit._3_11">#REF!</definedName>
    <definedName name="Yee_Sanit._4_x2">#REF!</definedName>
    <definedName name="Yee_Sanit._4_x2_11">#REF!</definedName>
    <definedName name="Yee_Sanit._6_X4">#REF!</definedName>
    <definedName name="Yee_Sanit._6_X4_11">#REF!</definedName>
    <definedName name="yery" localSheetId="13" hidden="1">{"via1",#N/A,TRUE,"general";"via2",#N/A,TRUE,"general";"via3",#N/A,TRUE,"general"}</definedName>
    <definedName name="yery" localSheetId="15" hidden="1">{"via1",#N/A,TRUE,"general";"via2",#N/A,TRUE,"general";"via3",#N/A,TRUE,"general"}</definedName>
    <definedName name="yery" localSheetId="12" hidden="1">{"via1",#N/A,TRUE,"general";"via2",#N/A,TRUE,"general";"via3",#N/A,TRUE,"general"}</definedName>
    <definedName name="yery" localSheetId="3" hidden="1">{"via1",#N/A,TRUE,"general";"via2",#N/A,TRUE,"general";"via3",#N/A,TRUE,"general"}</definedName>
    <definedName name="yery" hidden="1">{"via1",#N/A,TRUE,"general";"via2",#N/A,TRUE,"general";"via3",#N/A,TRUE,"general"}</definedName>
    <definedName name="YESO">#REF!</definedName>
    <definedName name="Yeso_11">#REF!</definedName>
    <definedName name="YHN" localSheetId="13">#REF!</definedName>
    <definedName name="YHN" localSheetId="15">#REF!</definedName>
    <definedName name="YHN">#REF!</definedName>
    <definedName name="yhy" localSheetId="13" hidden="1">{"TAB1",#N/A,TRUE,"GENERAL";"TAB2",#N/A,TRUE,"GENERAL";"TAB3",#N/A,TRUE,"GENERAL";"TAB4",#N/A,TRUE,"GENERAL";"TAB5",#N/A,TRUE,"GENERAL"}</definedName>
    <definedName name="yhy" localSheetId="15" hidden="1">{"TAB1",#N/A,TRUE,"GENERAL";"TAB2",#N/A,TRUE,"GENERAL";"TAB3",#N/A,TRUE,"GENERAL";"TAB4",#N/A,TRUE,"GENERAL";"TAB5",#N/A,TRUE,"GENERAL"}</definedName>
    <definedName name="yhy" localSheetId="12" hidden="1">{"TAB1",#N/A,TRUE,"GENERAL";"TAB2",#N/A,TRUE,"GENERAL";"TAB3",#N/A,TRUE,"GENERAL";"TAB4",#N/A,TRUE,"GENERAL";"TAB5",#N/A,TRUE,"GENERAL"}</definedName>
    <definedName name="yhy" localSheetId="3" hidden="1">{"TAB1",#N/A,TRUE,"GENERAL";"TAB2",#N/A,TRUE,"GENERAL";"TAB3",#N/A,TRUE,"GENERAL";"TAB4",#N/A,TRUE,"GENERAL";"TAB5",#N/A,TRUE,"GENERAL"}</definedName>
    <definedName name="yhy" hidden="1">{"TAB1",#N/A,TRUE,"GENERAL";"TAB2",#N/A,TRUE,"GENERAL";"TAB3",#N/A,TRUE,"GENERAL";"TAB4",#N/A,TRUE,"GENERAL";"TAB5",#N/A,TRUE,"GENERAL"}</definedName>
    <definedName name="YJ" localSheetId="13">#REF!</definedName>
    <definedName name="YJ" localSheetId="15">#REF!</definedName>
    <definedName name="YJ">#REF!</definedName>
    <definedName name="yjyj" localSheetId="13" hidden="1">{"TAB1",#N/A,TRUE,"GENERAL";"TAB2",#N/A,TRUE,"GENERAL";"TAB3",#N/A,TRUE,"GENERAL";"TAB4",#N/A,TRUE,"GENERAL";"TAB5",#N/A,TRUE,"GENERAL"}</definedName>
    <definedName name="yjyj" localSheetId="15" hidden="1">{"TAB1",#N/A,TRUE,"GENERAL";"TAB2",#N/A,TRUE,"GENERAL";"TAB3",#N/A,TRUE,"GENERAL";"TAB4",#N/A,TRUE,"GENERAL";"TAB5",#N/A,TRUE,"GENERAL"}</definedName>
    <definedName name="yjyj" localSheetId="12" hidden="1">{"TAB1",#N/A,TRUE,"GENERAL";"TAB2",#N/A,TRUE,"GENERAL";"TAB3",#N/A,TRUE,"GENERAL";"TAB4",#N/A,TRUE,"GENERAL";"TAB5",#N/A,TRUE,"GENERAL"}</definedName>
    <definedName name="yjyj" localSheetId="3" hidden="1">{"TAB1",#N/A,TRUE,"GENERAL";"TAB2",#N/A,TRUE,"GENERAL";"TAB3",#N/A,TRUE,"GENERAL";"TAB4",#N/A,TRUE,"GENERAL";"TAB5",#N/A,TRUE,"GENERAL"}</definedName>
    <definedName name="yjyj" hidden="1">{"TAB1",#N/A,TRUE,"GENERAL";"TAB2",#N/A,TRUE,"GENERAL";"TAB3",#N/A,TRUE,"GENERAL";"TAB4",#N/A,TRUE,"GENERAL";"TAB5",#N/A,TRUE,"GENERAL"}</definedName>
    <definedName name="yn">#REF!</definedName>
    <definedName name="YOYO">'[208]AISLAMIENTO CATEGORIAS II Y III'!$G$1:$I$65536</definedName>
    <definedName name="yrey" localSheetId="13" hidden="1">{"via1",#N/A,TRUE,"general";"via2",#N/A,TRUE,"general";"via3",#N/A,TRUE,"general"}</definedName>
    <definedName name="yrey" localSheetId="15" hidden="1">{"via1",#N/A,TRUE,"general";"via2",#N/A,TRUE,"general";"via3",#N/A,TRUE,"general"}</definedName>
    <definedName name="yrey" localSheetId="12" hidden="1">{"via1",#N/A,TRUE,"general";"via2",#N/A,TRUE,"general";"via3",#N/A,TRUE,"general"}</definedName>
    <definedName name="yrey" localSheetId="3" hidden="1">{"via1",#N/A,TRUE,"general";"via2",#N/A,TRUE,"general";"via3",#N/A,TRUE,"general"}</definedName>
    <definedName name="yrey" hidden="1">{"via1",#N/A,TRUE,"general";"via2",#N/A,TRUE,"general";"via3",#N/A,TRUE,"general"}</definedName>
    <definedName name="yry" localSheetId="13" hidden="1">{"via1",#N/A,TRUE,"general";"via2",#N/A,TRUE,"general";"via3",#N/A,TRUE,"general"}</definedName>
    <definedName name="yry" localSheetId="15" hidden="1">{"via1",#N/A,TRUE,"general";"via2",#N/A,TRUE,"general";"via3",#N/A,TRUE,"general"}</definedName>
    <definedName name="yry" localSheetId="12" hidden="1">{"via1",#N/A,TRUE,"general";"via2",#N/A,TRUE,"general";"via3",#N/A,TRUE,"general"}</definedName>
    <definedName name="yry" localSheetId="3" hidden="1">{"via1",#N/A,TRUE,"general";"via2",#N/A,TRUE,"general";"via3",#N/A,TRUE,"general"}</definedName>
    <definedName name="yry" hidden="1">{"via1",#N/A,TRUE,"general";"via2",#N/A,TRUE,"general";"via3",#N/A,TRUE,"general"}</definedName>
    <definedName name="YT" localSheetId="13">#REF!</definedName>
    <definedName name="YT" localSheetId="15">#REF!</definedName>
    <definedName name="YT">#REF!</definedName>
    <definedName name="ytj" localSheetId="13" hidden="1">{"TAB1",#N/A,TRUE,"GENERAL";"TAB2",#N/A,TRUE,"GENERAL";"TAB3",#N/A,TRUE,"GENERAL";"TAB4",#N/A,TRUE,"GENERAL";"TAB5",#N/A,TRUE,"GENERAL"}</definedName>
    <definedName name="ytj" localSheetId="15" hidden="1">{"TAB1",#N/A,TRUE,"GENERAL";"TAB2",#N/A,TRUE,"GENERAL";"TAB3",#N/A,TRUE,"GENERAL";"TAB4",#N/A,TRUE,"GENERAL";"TAB5",#N/A,TRUE,"GENERAL"}</definedName>
    <definedName name="ytj" localSheetId="12" hidden="1">{"TAB1",#N/A,TRUE,"GENERAL";"TAB2",#N/A,TRUE,"GENERAL";"TAB3",#N/A,TRUE,"GENERAL";"TAB4",#N/A,TRUE,"GENERAL";"TAB5",#N/A,TRUE,"GENERAL"}</definedName>
    <definedName name="ytj" localSheetId="3" hidden="1">{"TAB1",#N/A,TRUE,"GENERAL";"TAB2",#N/A,TRUE,"GENERAL";"TAB3",#N/A,TRUE,"GENERAL";"TAB4",#N/A,TRUE,"GENERAL";"TAB5",#N/A,TRUE,"GENERAL"}</definedName>
    <definedName name="ytj" hidden="1">{"TAB1",#N/A,TRUE,"GENERAL";"TAB2",#N/A,TRUE,"GENERAL";"TAB3",#N/A,TRUE,"GENERAL";"TAB4",#N/A,TRUE,"GENERAL";"TAB5",#N/A,TRUE,"GENERAL"}</definedName>
    <definedName name="ytjt6" localSheetId="13" hidden="1">{"via1",#N/A,TRUE,"general";"via2",#N/A,TRUE,"general";"via3",#N/A,TRUE,"general"}</definedName>
    <definedName name="ytjt6" localSheetId="15" hidden="1">{"via1",#N/A,TRUE,"general";"via2",#N/A,TRUE,"general";"via3",#N/A,TRUE,"general"}</definedName>
    <definedName name="ytjt6" localSheetId="12" hidden="1">{"via1",#N/A,TRUE,"general";"via2",#N/A,TRUE,"general";"via3",#N/A,TRUE,"general"}</definedName>
    <definedName name="ytjt6" localSheetId="3" hidden="1">{"via1",#N/A,TRUE,"general";"via2",#N/A,TRUE,"general";"via3",#N/A,TRUE,"general"}</definedName>
    <definedName name="ytjt6" hidden="1">{"via1",#N/A,TRUE,"general";"via2",#N/A,TRUE,"general";"via3",#N/A,TRUE,"general"}</definedName>
    <definedName name="ytrwyr" localSheetId="13" hidden="1">{"TAB1",#N/A,TRUE,"GENERAL";"TAB2",#N/A,TRUE,"GENERAL";"TAB3",#N/A,TRUE,"GENERAL";"TAB4",#N/A,TRUE,"GENERAL";"TAB5",#N/A,TRUE,"GENERAL"}</definedName>
    <definedName name="ytrwyr" localSheetId="15" hidden="1">{"TAB1",#N/A,TRUE,"GENERAL";"TAB2",#N/A,TRUE,"GENERAL";"TAB3",#N/A,TRUE,"GENERAL";"TAB4",#N/A,TRUE,"GENERAL";"TAB5",#N/A,TRUE,"GENERAL"}</definedName>
    <definedName name="ytrwyr" localSheetId="12" hidden="1">{"TAB1",#N/A,TRUE,"GENERAL";"TAB2",#N/A,TRUE,"GENERAL";"TAB3",#N/A,TRUE,"GENERAL";"TAB4",#N/A,TRUE,"GENERAL";"TAB5",#N/A,TRUE,"GENERAL"}</definedName>
    <definedName name="ytrwyr" localSheetId="3" hidden="1">{"TAB1",#N/A,TRUE,"GENERAL";"TAB2",#N/A,TRUE,"GENERAL";"TAB3",#N/A,TRUE,"GENERAL";"TAB4",#N/A,TRUE,"GENERAL";"TAB5",#N/A,TRUE,"GENERAL"}</definedName>
    <definedName name="ytrwyr" hidden="1">{"TAB1",#N/A,TRUE,"GENERAL";"TAB2",#N/A,TRUE,"GENERAL";"TAB3",#N/A,TRUE,"GENERAL";"TAB4",#N/A,TRUE,"GENERAL";"TAB5",#N/A,TRUE,"GENERAL"}</definedName>
    <definedName name="ytry" localSheetId="13" hidden="1">{"via1",#N/A,TRUE,"general";"via2",#N/A,TRUE,"general";"via3",#N/A,TRUE,"general"}</definedName>
    <definedName name="ytry" localSheetId="15" hidden="1">{"via1",#N/A,TRUE,"general";"via2",#N/A,TRUE,"general";"via3",#N/A,TRUE,"general"}</definedName>
    <definedName name="ytry" localSheetId="12" hidden="1">{"via1",#N/A,TRUE,"general";"via2",#N/A,TRUE,"general";"via3",#N/A,TRUE,"general"}</definedName>
    <definedName name="ytry" localSheetId="3" hidden="1">{"via1",#N/A,TRUE,"general";"via2",#N/A,TRUE,"general";"via3",#N/A,TRUE,"general"}</definedName>
    <definedName name="ytry" hidden="1">{"via1",#N/A,TRUE,"general";"via2",#N/A,TRUE,"general";"via3",#N/A,TRUE,"general"}</definedName>
    <definedName name="ytryrty" localSheetId="13" hidden="1">{"via1",#N/A,TRUE,"general";"via2",#N/A,TRUE,"general";"via3",#N/A,TRUE,"general"}</definedName>
    <definedName name="ytryrty" localSheetId="15" hidden="1">{"via1",#N/A,TRUE,"general";"via2",#N/A,TRUE,"general";"via3",#N/A,TRUE,"general"}</definedName>
    <definedName name="ytryrty" localSheetId="12" hidden="1">{"via1",#N/A,TRUE,"general";"via2",#N/A,TRUE,"general";"via3",#N/A,TRUE,"general"}</definedName>
    <definedName name="ytryrty" localSheetId="3" hidden="1">{"via1",#N/A,TRUE,"general";"via2",#N/A,TRUE,"general";"via3",#N/A,TRUE,"general"}</definedName>
    <definedName name="ytryrty" hidden="1">{"via1",#N/A,TRUE,"general";"via2",#N/A,TRUE,"general";"via3",#N/A,TRUE,"general"}</definedName>
    <definedName name="YTRYUYT" localSheetId="13" hidden="1">{"TAB1",#N/A,TRUE,"GENERAL";"TAB2",#N/A,TRUE,"GENERAL";"TAB3",#N/A,TRUE,"GENERAL";"TAB4",#N/A,TRUE,"GENERAL";"TAB5",#N/A,TRUE,"GENERAL"}</definedName>
    <definedName name="YTRYUYT" localSheetId="15" hidden="1">{"TAB1",#N/A,TRUE,"GENERAL";"TAB2",#N/A,TRUE,"GENERAL";"TAB3",#N/A,TRUE,"GENERAL";"TAB4",#N/A,TRUE,"GENERAL";"TAB5",#N/A,TRUE,"GENERAL"}</definedName>
    <definedName name="YTRYUYT" localSheetId="12" hidden="1">{"TAB1",#N/A,TRUE,"GENERAL";"TAB2",#N/A,TRUE,"GENERAL";"TAB3",#N/A,TRUE,"GENERAL";"TAB4",#N/A,TRUE,"GENERAL";"TAB5",#N/A,TRUE,"GENERAL"}</definedName>
    <definedName name="YTRYUYT" localSheetId="3" hidden="1">{"TAB1",#N/A,TRUE,"GENERAL";"TAB2",#N/A,TRUE,"GENERAL";"TAB3",#N/A,TRUE,"GENERAL";"TAB4",#N/A,TRUE,"GENERAL";"TAB5",#N/A,TRUE,"GENERAL"}</definedName>
    <definedName name="YTRYUYT" hidden="1">{"TAB1",#N/A,TRUE,"GENERAL";"TAB2",#N/A,TRUE,"GENERAL";"TAB3",#N/A,TRUE,"GENERAL";"TAB4",#N/A,TRUE,"GENERAL";"TAB5",#N/A,TRUE,"GENERAL"}</definedName>
    <definedName name="ytudfgd" localSheetId="13" hidden="1">{"TAB1",#N/A,TRUE,"GENERAL";"TAB2",#N/A,TRUE,"GENERAL";"TAB3",#N/A,TRUE,"GENERAL";"TAB4",#N/A,TRUE,"GENERAL";"TAB5",#N/A,TRUE,"GENERAL"}</definedName>
    <definedName name="ytudfgd" localSheetId="15" hidden="1">{"TAB1",#N/A,TRUE,"GENERAL";"TAB2",#N/A,TRUE,"GENERAL";"TAB3",#N/A,TRUE,"GENERAL";"TAB4",#N/A,TRUE,"GENERAL";"TAB5",#N/A,TRUE,"GENERAL"}</definedName>
    <definedName name="ytudfgd" localSheetId="12" hidden="1">{"TAB1",#N/A,TRUE,"GENERAL";"TAB2",#N/A,TRUE,"GENERAL";"TAB3",#N/A,TRUE,"GENERAL";"TAB4",#N/A,TRUE,"GENERAL";"TAB5",#N/A,TRUE,"GENERAL"}</definedName>
    <definedName name="ytudfgd" localSheetId="3" hidden="1">{"TAB1",#N/A,TRUE,"GENERAL";"TAB2",#N/A,TRUE,"GENERAL";"TAB3",#N/A,TRUE,"GENERAL";"TAB4",#N/A,TRUE,"GENERAL";"TAB5",#N/A,TRUE,"GENERAL"}</definedName>
    <definedName name="ytudfgd" hidden="1">{"TAB1",#N/A,TRUE,"GENERAL";"TAB2",#N/A,TRUE,"GENERAL";"TAB3",#N/A,TRUE,"GENERAL";"TAB4",#N/A,TRUE,"GENERAL";"TAB5",#N/A,TRUE,"GENERAL"}</definedName>
    <definedName name="yturtu7" localSheetId="13" hidden="1">{"TAB1",#N/A,TRUE,"GENERAL";"TAB2",#N/A,TRUE,"GENERAL";"TAB3",#N/A,TRUE,"GENERAL";"TAB4",#N/A,TRUE,"GENERAL";"TAB5",#N/A,TRUE,"GENERAL"}</definedName>
    <definedName name="yturtu7" localSheetId="15" hidden="1">{"TAB1",#N/A,TRUE,"GENERAL";"TAB2",#N/A,TRUE,"GENERAL";"TAB3",#N/A,TRUE,"GENERAL";"TAB4",#N/A,TRUE,"GENERAL";"TAB5",#N/A,TRUE,"GENERAL"}</definedName>
    <definedName name="yturtu7" localSheetId="12" hidden="1">{"TAB1",#N/A,TRUE,"GENERAL";"TAB2",#N/A,TRUE,"GENERAL";"TAB3",#N/A,TRUE,"GENERAL";"TAB4",#N/A,TRUE,"GENERAL";"TAB5",#N/A,TRUE,"GENERAL"}</definedName>
    <definedName name="yturtu7" localSheetId="3" hidden="1">{"TAB1",#N/A,TRUE,"GENERAL";"TAB2",#N/A,TRUE,"GENERAL";"TAB3",#N/A,TRUE,"GENERAL";"TAB4",#N/A,TRUE,"GENERAL";"TAB5",#N/A,TRUE,"GENERAL"}</definedName>
    <definedName name="yturtu7" hidden="1">{"TAB1",#N/A,TRUE,"GENERAL";"TAB2",#N/A,TRUE,"GENERAL";"TAB3",#N/A,TRUE,"GENERAL";"TAB4",#N/A,TRUE,"GENERAL";"TAB5",#N/A,TRUE,"GENERAL"}</definedName>
    <definedName name="yturu" localSheetId="13" hidden="1">{"TAB1",#N/A,TRUE,"GENERAL";"TAB2",#N/A,TRUE,"GENERAL";"TAB3",#N/A,TRUE,"GENERAL";"TAB4",#N/A,TRUE,"GENERAL";"TAB5",#N/A,TRUE,"GENERAL"}</definedName>
    <definedName name="yturu" localSheetId="15" hidden="1">{"TAB1",#N/A,TRUE,"GENERAL";"TAB2",#N/A,TRUE,"GENERAL";"TAB3",#N/A,TRUE,"GENERAL";"TAB4",#N/A,TRUE,"GENERAL";"TAB5",#N/A,TRUE,"GENERAL"}</definedName>
    <definedName name="yturu" localSheetId="12" hidden="1">{"TAB1",#N/A,TRUE,"GENERAL";"TAB2",#N/A,TRUE,"GENERAL";"TAB3",#N/A,TRUE,"GENERAL";"TAB4",#N/A,TRUE,"GENERAL";"TAB5",#N/A,TRUE,"GENERAL"}</definedName>
    <definedName name="yturu" localSheetId="3" hidden="1">{"TAB1",#N/A,TRUE,"GENERAL";"TAB2",#N/A,TRUE,"GENERAL";"TAB3",#N/A,TRUE,"GENERAL";"TAB4",#N/A,TRUE,"GENERAL";"TAB5",#N/A,TRUE,"GENERAL"}</definedName>
    <definedName name="yturu" hidden="1">{"TAB1",#N/A,TRUE,"GENERAL";"TAB2",#N/A,TRUE,"GENERAL";"TAB3",#N/A,TRUE,"GENERAL";"TAB4",#N/A,TRUE,"GENERAL";"TAB5",#N/A,TRUE,"GENERAL"}</definedName>
    <definedName name="ytuytfgh" localSheetId="13" hidden="1">{"via1",#N/A,TRUE,"general";"via2",#N/A,TRUE,"general";"via3",#N/A,TRUE,"general"}</definedName>
    <definedName name="ytuytfgh" localSheetId="15" hidden="1">{"via1",#N/A,TRUE,"general";"via2",#N/A,TRUE,"general";"via3",#N/A,TRUE,"general"}</definedName>
    <definedName name="ytuytfgh" localSheetId="12" hidden="1">{"via1",#N/A,TRUE,"general";"via2",#N/A,TRUE,"general";"via3",#N/A,TRUE,"general"}</definedName>
    <definedName name="ytuytfgh" localSheetId="3" hidden="1">{"via1",#N/A,TRUE,"general";"via2",#N/A,TRUE,"general";"via3",#N/A,TRUE,"general"}</definedName>
    <definedName name="ytuytfgh" hidden="1">{"via1",#N/A,TRUE,"general";"via2",#N/A,TRUE,"general";"via3",#N/A,TRUE,"general"}</definedName>
    <definedName name="yty" localSheetId="13" hidden="1">{"TAB1",#N/A,TRUE,"GENERAL";"TAB2",#N/A,TRUE,"GENERAL";"TAB3",#N/A,TRUE,"GENERAL";"TAB4",#N/A,TRUE,"GENERAL";"TAB5",#N/A,TRUE,"GENERAL"}</definedName>
    <definedName name="yty" localSheetId="15" hidden="1">{"TAB1",#N/A,TRUE,"GENERAL";"TAB2",#N/A,TRUE,"GENERAL";"TAB3",#N/A,TRUE,"GENERAL";"TAB4",#N/A,TRUE,"GENERAL";"TAB5",#N/A,TRUE,"GENERAL"}</definedName>
    <definedName name="yty" localSheetId="12" hidden="1">{"TAB1",#N/A,TRUE,"GENERAL";"TAB2",#N/A,TRUE,"GENERAL";"TAB3",#N/A,TRUE,"GENERAL";"TAB4",#N/A,TRUE,"GENERAL";"TAB5",#N/A,TRUE,"GENERAL"}</definedName>
    <definedName name="yty" localSheetId="3" hidden="1">{"TAB1",#N/A,TRUE,"GENERAL";"TAB2",#N/A,TRUE,"GENERAL";"TAB3",#N/A,TRUE,"GENERAL";"TAB4",#N/A,TRUE,"GENERAL";"TAB5",#N/A,TRUE,"GENERAL"}</definedName>
    <definedName name="yty" hidden="1">{"TAB1",#N/A,TRUE,"GENERAL";"TAB2",#N/A,TRUE,"GENERAL";"TAB3",#N/A,TRUE,"GENERAL";"TAB4",#N/A,TRUE,"GENERAL";"TAB5",#N/A,TRUE,"GENERAL"}</definedName>
    <definedName name="ytyyh" localSheetId="13" hidden="1">{"via1",#N/A,TRUE,"general";"via2",#N/A,TRUE,"general";"via3",#N/A,TRUE,"general"}</definedName>
    <definedName name="ytyyh" localSheetId="15" hidden="1">{"via1",#N/A,TRUE,"general";"via2",#N/A,TRUE,"general";"via3",#N/A,TRUE,"general"}</definedName>
    <definedName name="ytyyh" localSheetId="12" hidden="1">{"via1",#N/A,TRUE,"general";"via2",#N/A,TRUE,"general";"via3",#N/A,TRUE,"general"}</definedName>
    <definedName name="ytyyh" localSheetId="3" hidden="1">{"via1",#N/A,TRUE,"general";"via2",#N/A,TRUE,"general";"via3",#N/A,TRUE,"general"}</definedName>
    <definedName name="ytyyh" hidden="1">{"via1",#N/A,TRUE,"general";"via2",#N/A,TRUE,"general";"via3",#N/A,TRUE,"general"}</definedName>
    <definedName name="ytzacdfg" localSheetId="13" hidden="1">{"TAB1",#N/A,TRUE,"GENERAL";"TAB2",#N/A,TRUE,"GENERAL";"TAB3",#N/A,TRUE,"GENERAL";"TAB4",#N/A,TRUE,"GENERAL";"TAB5",#N/A,TRUE,"GENERAL"}</definedName>
    <definedName name="ytzacdfg" localSheetId="15" hidden="1">{"TAB1",#N/A,TRUE,"GENERAL";"TAB2",#N/A,TRUE,"GENERAL";"TAB3",#N/A,TRUE,"GENERAL";"TAB4",#N/A,TRUE,"GENERAL";"TAB5",#N/A,TRUE,"GENERAL"}</definedName>
    <definedName name="ytzacdfg" localSheetId="12" hidden="1">{"TAB1",#N/A,TRUE,"GENERAL";"TAB2",#N/A,TRUE,"GENERAL";"TAB3",#N/A,TRUE,"GENERAL";"TAB4",#N/A,TRUE,"GENERAL";"TAB5",#N/A,TRUE,"GENERAL"}</definedName>
    <definedName name="ytzacdfg" localSheetId="3" hidden="1">{"TAB1",#N/A,TRUE,"GENERAL";"TAB2",#N/A,TRUE,"GENERAL";"TAB3",#N/A,TRUE,"GENERAL";"TAB4",#N/A,TRUE,"GENERAL";"TAB5",#N/A,TRUE,"GENERAL"}</definedName>
    <definedName name="ytzacdfg" hidden="1">{"TAB1",#N/A,TRUE,"GENERAL";"TAB2",#N/A,TRUE,"GENERAL";"TAB3",#N/A,TRUE,"GENERAL";"TAB4",#N/A,TRUE,"GENERAL";"TAB5",#N/A,TRUE,"GENERAL"}</definedName>
    <definedName name="yu" localSheetId="13" hidden="1">{"TAB1",#N/A,TRUE,"GENERAL";"TAB2",#N/A,TRUE,"GENERAL";"TAB3",#N/A,TRUE,"GENERAL";"TAB4",#N/A,TRUE,"GENERAL";"TAB5",#N/A,TRUE,"GENERAL"}</definedName>
    <definedName name="yu" localSheetId="15" hidden="1">{"TAB1",#N/A,TRUE,"GENERAL";"TAB2",#N/A,TRUE,"GENERAL";"TAB3",#N/A,TRUE,"GENERAL";"TAB4",#N/A,TRUE,"GENERAL";"TAB5",#N/A,TRUE,"GENERAL"}</definedName>
    <definedName name="yu" localSheetId="12" hidden="1">{"TAB1",#N/A,TRUE,"GENERAL";"TAB2",#N/A,TRUE,"GENERAL";"TAB3",#N/A,TRUE,"GENERAL";"TAB4",#N/A,TRUE,"GENERAL";"TAB5",#N/A,TRUE,"GENERAL"}</definedName>
    <definedName name="yu" localSheetId="3" hidden="1">{"TAB1",#N/A,TRUE,"GENERAL";"TAB2",#N/A,TRUE,"GENERAL";"TAB3",#N/A,TRUE,"GENERAL";"TAB4",#N/A,TRUE,"GENERAL";"TAB5",#N/A,TRUE,"GENERAL"}</definedName>
    <definedName name="yu" hidden="1">{"TAB1",#N/A,TRUE,"GENERAL";"TAB2",#N/A,TRUE,"GENERAL";"TAB3",#N/A,TRUE,"GENERAL";"TAB4",#N/A,TRUE,"GENERAL";"TAB5",#N/A,TRUE,"GENERAL"}</definedName>
    <definedName name="yudre54" localSheetId="13" hidden="1">{"TAB1",#N/A,TRUE,"GENERAL";"TAB2",#N/A,TRUE,"GENERAL";"TAB3",#N/A,TRUE,"GENERAL";"TAB4",#N/A,TRUE,"GENERAL";"TAB5",#N/A,TRUE,"GENERAL"}</definedName>
    <definedName name="yudre54" localSheetId="15" hidden="1">{"TAB1",#N/A,TRUE,"GENERAL";"TAB2",#N/A,TRUE,"GENERAL";"TAB3",#N/A,TRUE,"GENERAL";"TAB4",#N/A,TRUE,"GENERAL";"TAB5",#N/A,TRUE,"GENERAL"}</definedName>
    <definedName name="yudre54" localSheetId="12" hidden="1">{"TAB1",#N/A,TRUE,"GENERAL";"TAB2",#N/A,TRUE,"GENERAL";"TAB3",#N/A,TRUE,"GENERAL";"TAB4",#N/A,TRUE,"GENERAL";"TAB5",#N/A,TRUE,"GENERAL"}</definedName>
    <definedName name="yudre54" localSheetId="3" hidden="1">{"TAB1",#N/A,TRUE,"GENERAL";"TAB2",#N/A,TRUE,"GENERAL";"TAB3",#N/A,TRUE,"GENERAL";"TAB4",#N/A,TRUE,"GENERAL";"TAB5",#N/A,TRUE,"GENERAL"}</definedName>
    <definedName name="yudre54" hidden="1">{"TAB1",#N/A,TRUE,"GENERAL";"TAB2",#N/A,TRUE,"GENERAL";"TAB3",#N/A,TRUE,"GENERAL";"TAB4",#N/A,TRUE,"GENERAL";"TAB5",#N/A,TRUE,"GENERAL"}</definedName>
    <definedName name="yuhgh" localSheetId="13" hidden="1">{"TAB1",#N/A,TRUE,"GENERAL";"TAB2",#N/A,TRUE,"GENERAL";"TAB3",#N/A,TRUE,"GENERAL";"TAB4",#N/A,TRUE,"GENERAL";"TAB5",#N/A,TRUE,"GENERAL"}</definedName>
    <definedName name="yuhgh" localSheetId="15" hidden="1">{"TAB1",#N/A,TRUE,"GENERAL";"TAB2",#N/A,TRUE,"GENERAL";"TAB3",#N/A,TRUE,"GENERAL";"TAB4",#N/A,TRUE,"GENERAL";"TAB5",#N/A,TRUE,"GENERAL"}</definedName>
    <definedName name="yuhgh" localSheetId="12" hidden="1">{"TAB1",#N/A,TRUE,"GENERAL";"TAB2",#N/A,TRUE,"GENERAL";"TAB3",#N/A,TRUE,"GENERAL";"TAB4",#N/A,TRUE,"GENERAL";"TAB5",#N/A,TRUE,"GENERAL"}</definedName>
    <definedName name="yuhgh" localSheetId="3" hidden="1">{"TAB1",#N/A,TRUE,"GENERAL";"TAB2",#N/A,TRUE,"GENERAL";"TAB3",#N/A,TRUE,"GENERAL";"TAB4",#N/A,TRUE,"GENERAL";"TAB5",#N/A,TRUE,"GENERAL"}</definedName>
    <definedName name="yuhgh" hidden="1">{"TAB1",#N/A,TRUE,"GENERAL";"TAB2",#N/A,TRUE,"GENERAL";"TAB3",#N/A,TRUE,"GENERAL";"TAB4",#N/A,TRUE,"GENERAL";"TAB5",#N/A,TRUE,"GENERAL"}</definedName>
    <definedName name="yui">#REF!</definedName>
    <definedName name="yutu" localSheetId="13" hidden="1">{"via1",#N/A,TRUE,"general";"via2",#N/A,TRUE,"general";"via3",#N/A,TRUE,"general"}</definedName>
    <definedName name="yutu" localSheetId="15" hidden="1">{"via1",#N/A,TRUE,"general";"via2",#N/A,TRUE,"general";"via3",#N/A,TRUE,"general"}</definedName>
    <definedName name="yutu" localSheetId="12" hidden="1">{"via1",#N/A,TRUE,"general";"via2",#N/A,TRUE,"general";"via3",#N/A,TRUE,"general"}</definedName>
    <definedName name="yutu" localSheetId="3" hidden="1">{"via1",#N/A,TRUE,"general";"via2",#N/A,TRUE,"general";"via3",#N/A,TRUE,"general"}</definedName>
    <definedName name="yutu" hidden="1">{"via1",#N/A,TRUE,"general";"via2",#N/A,TRUE,"general";"via3",#N/A,TRUE,"general"}</definedName>
    <definedName name="yuuiiy" localSheetId="13" hidden="1">{"via1",#N/A,TRUE,"general";"via2",#N/A,TRUE,"general";"via3",#N/A,TRUE,"general"}</definedName>
    <definedName name="yuuiiy" localSheetId="15" hidden="1">{"via1",#N/A,TRUE,"general";"via2",#N/A,TRUE,"general";"via3",#N/A,TRUE,"general"}</definedName>
    <definedName name="yuuiiy" localSheetId="12" hidden="1">{"via1",#N/A,TRUE,"general";"via2",#N/A,TRUE,"general";"via3",#N/A,TRUE,"general"}</definedName>
    <definedName name="yuuiiy" localSheetId="3" hidden="1">{"via1",#N/A,TRUE,"general";"via2",#N/A,TRUE,"general";"via3",#N/A,TRUE,"general"}</definedName>
    <definedName name="yuuiiy" hidden="1">{"via1",#N/A,TRUE,"general";"via2",#N/A,TRUE,"general";"via3",#N/A,TRUE,"general"}</definedName>
    <definedName name="yuuuuuu" localSheetId="13" hidden="1">{"via1",#N/A,TRUE,"general";"via2",#N/A,TRUE,"general";"via3",#N/A,TRUE,"general"}</definedName>
    <definedName name="yuuuuuu" localSheetId="15" hidden="1">{"via1",#N/A,TRUE,"general";"via2",#N/A,TRUE,"general";"via3",#N/A,TRUE,"general"}</definedName>
    <definedName name="yuuuuuu" localSheetId="12" hidden="1">{"via1",#N/A,TRUE,"general";"via2",#N/A,TRUE,"general";"via3",#N/A,TRUE,"general"}</definedName>
    <definedName name="yuuuuuu" localSheetId="3" hidden="1">{"via1",#N/A,TRUE,"general";"via2",#N/A,TRUE,"general";"via3",#N/A,TRUE,"general"}</definedName>
    <definedName name="yuuuuuu" hidden="1">{"via1",#N/A,TRUE,"general";"via2",#N/A,TRUE,"general";"via3",#N/A,TRUE,"general"}</definedName>
    <definedName name="yy" localSheetId="13" hidden="1">{"via1",#N/A,TRUE,"general";"via2",#N/A,TRUE,"general";"via3",#N/A,TRUE,"general"}</definedName>
    <definedName name="yy" localSheetId="15" hidden="1">{"via1",#N/A,TRUE,"general";"via2",#N/A,TRUE,"general";"via3",#N/A,TRUE,"general"}</definedName>
    <definedName name="yy" localSheetId="12" hidden="1">{"via1",#N/A,TRUE,"general";"via2",#N/A,TRUE,"general";"via3",#N/A,TRUE,"general"}</definedName>
    <definedName name="yy" localSheetId="3" hidden="1">{"via1",#N/A,TRUE,"general";"via2",#N/A,TRUE,"general";"via3",#N/A,TRUE,"general"}</definedName>
    <definedName name="yy" hidden="1">{"via1",#N/A,TRUE,"general";"via2",#N/A,TRUE,"general";"via3",#N/A,TRUE,"general"}</definedName>
    <definedName name="yyy" localSheetId="13" hidden="1">{"TAB1",#N/A,TRUE,"GENERAL";"TAB2",#N/A,TRUE,"GENERAL";"TAB3",#N/A,TRUE,"GENERAL";"TAB4",#N/A,TRUE,"GENERAL";"TAB5",#N/A,TRUE,"GENERAL"}</definedName>
    <definedName name="yyy" localSheetId="15" hidden="1">{"TAB1",#N/A,TRUE,"GENERAL";"TAB2",#N/A,TRUE,"GENERAL";"TAB3",#N/A,TRUE,"GENERAL";"TAB4",#N/A,TRUE,"GENERAL";"TAB5",#N/A,TRUE,"GENERAL"}</definedName>
    <definedName name="yyy" localSheetId="12" hidden="1">{"TAB1",#N/A,TRUE,"GENERAL";"TAB2",#N/A,TRUE,"GENERAL";"TAB3",#N/A,TRUE,"GENERAL";"TAB4",#N/A,TRUE,"GENERAL";"TAB5",#N/A,TRUE,"GENERAL"}</definedName>
    <definedName name="yyy" localSheetId="3" hidden="1">{"TAB1",#N/A,TRUE,"GENERAL";"TAB2",#N/A,TRUE,"GENERAL";"TAB3",#N/A,TRUE,"GENERAL";"TAB4",#N/A,TRUE,"GENERAL";"TAB5",#N/A,TRUE,"GENERAL"}</definedName>
    <definedName name="yyy" hidden="1">{"TAB1",#N/A,TRUE,"GENERAL";"TAB2",#N/A,TRUE,"GENERAL";"TAB3",#N/A,TRUE,"GENERAL";"TAB4",#N/A,TRUE,"GENERAL";"TAB5",#N/A,TRUE,"GENERAL"}</definedName>
    <definedName name="yyyuh" localSheetId="13" hidden="1">{"TAB1",#N/A,TRUE,"GENERAL";"TAB2",#N/A,TRUE,"GENERAL";"TAB3",#N/A,TRUE,"GENERAL";"TAB4",#N/A,TRUE,"GENERAL";"TAB5",#N/A,TRUE,"GENERAL"}</definedName>
    <definedName name="yyyuh" localSheetId="15" hidden="1">{"TAB1",#N/A,TRUE,"GENERAL";"TAB2",#N/A,TRUE,"GENERAL";"TAB3",#N/A,TRUE,"GENERAL";"TAB4",#N/A,TRUE,"GENERAL";"TAB5",#N/A,TRUE,"GENERAL"}</definedName>
    <definedName name="yyyuh" localSheetId="12" hidden="1">{"TAB1",#N/A,TRUE,"GENERAL";"TAB2",#N/A,TRUE,"GENERAL";"TAB3",#N/A,TRUE,"GENERAL";"TAB4",#N/A,TRUE,"GENERAL";"TAB5",#N/A,TRUE,"GENERAL"}</definedName>
    <definedName name="yyyuh" localSheetId="3" hidden="1">{"TAB1",#N/A,TRUE,"GENERAL";"TAB2",#N/A,TRUE,"GENERAL";"TAB3",#N/A,TRUE,"GENERAL";"TAB4",#N/A,TRUE,"GENERAL";"TAB5",#N/A,TRUE,"GENERAL"}</definedName>
    <definedName name="yyyuh" hidden="1">{"TAB1",#N/A,TRUE,"GENERAL";"TAB2",#N/A,TRUE,"GENERAL";"TAB3",#N/A,TRUE,"GENERAL";"TAB4",#N/A,TRUE,"GENERAL";"TAB5",#N/A,TRUE,"GENERAL"}</definedName>
    <definedName name="yyyyhhh" localSheetId="13" hidden="1">{"TAB1",#N/A,TRUE,"GENERAL";"TAB2",#N/A,TRUE,"GENERAL";"TAB3",#N/A,TRUE,"GENERAL";"TAB4",#N/A,TRUE,"GENERAL";"TAB5",#N/A,TRUE,"GENERAL"}</definedName>
    <definedName name="yyyyhhh" localSheetId="15" hidden="1">{"TAB1",#N/A,TRUE,"GENERAL";"TAB2",#N/A,TRUE,"GENERAL";"TAB3",#N/A,TRUE,"GENERAL";"TAB4",#N/A,TRUE,"GENERAL";"TAB5",#N/A,TRUE,"GENERAL"}</definedName>
    <definedName name="yyyyhhh" localSheetId="12" hidden="1">{"TAB1",#N/A,TRUE,"GENERAL";"TAB2",#N/A,TRUE,"GENERAL";"TAB3",#N/A,TRUE,"GENERAL";"TAB4",#N/A,TRUE,"GENERAL";"TAB5",#N/A,TRUE,"GENERAL"}</definedName>
    <definedName name="yyyyhhh" localSheetId="3" hidden="1">{"TAB1",#N/A,TRUE,"GENERAL";"TAB2",#N/A,TRUE,"GENERAL";"TAB3",#N/A,TRUE,"GENERAL";"TAB4",#N/A,TRUE,"GENERAL";"TAB5",#N/A,TRUE,"GENERAL"}</definedName>
    <definedName name="yyyyhhh" hidden="1">{"TAB1",#N/A,TRUE,"GENERAL";"TAB2",#N/A,TRUE,"GENERAL";"TAB3",#N/A,TRUE,"GENERAL";"TAB4",#N/A,TRUE,"GENERAL";"TAB5",#N/A,TRUE,"GENERAL"}</definedName>
    <definedName name="yyyyyf" localSheetId="13" hidden="1">{"via1",#N/A,TRUE,"general";"via2",#N/A,TRUE,"general";"via3",#N/A,TRUE,"general"}</definedName>
    <definedName name="yyyyyf" localSheetId="15" hidden="1">{"via1",#N/A,TRUE,"general";"via2",#N/A,TRUE,"general";"via3",#N/A,TRUE,"general"}</definedName>
    <definedName name="yyyyyf" localSheetId="12" hidden="1">{"via1",#N/A,TRUE,"general";"via2",#N/A,TRUE,"general";"via3",#N/A,TRUE,"general"}</definedName>
    <definedName name="yyyyyf" localSheetId="3" hidden="1">{"via1",#N/A,TRUE,"general";"via2",#N/A,TRUE,"general";"via3",#N/A,TRUE,"general"}</definedName>
    <definedName name="yyyyyf" hidden="1">{"via1",#N/A,TRUE,"general";"via2",#N/A,TRUE,"general";"via3",#N/A,TRUE,"general"}</definedName>
    <definedName name="z" localSheetId="13">#REF!</definedName>
    <definedName name="z" localSheetId="15">#REF!</definedName>
    <definedName name="z">#REF!</definedName>
    <definedName name="Z_59ADE9C4_192C_4DC9_9CBF_95C003861D8E_.wvu.Cols" localSheetId="9" hidden="1">AnalisisDelProyecto!$A:$A,AnalisisDelProyecto!#REF!,AnalisisDelProyecto!$AP:$AR</definedName>
    <definedName name="Z_59ADE9C4_192C_4DC9_9CBF_95C003861D8E_.wvu.Cols" localSheetId="6" hidden="1">ParetoPresupuesto!$A:$A,ParetoPresupuesto!#REF!,ParetoPresupuesto!$AM:$AO</definedName>
    <definedName name="Z_59ADE9C4_192C_4DC9_9CBF_95C003861D8E_.wvu.Cols" localSheetId="4" hidden="1">'RESUMEN POR CAPITULOS'!$A:$A,'RESUMEN POR CAPITULOS'!#REF!,'RESUMEN POR CAPITULOS'!$AM:$AO</definedName>
    <definedName name="Z_59ADE9C4_192C_4DC9_9CBF_95C003861D8E_.wvu.PrintTitles" localSheetId="9" hidden="1">AnalisisDelProyecto!$6:$6</definedName>
    <definedName name="Z_59ADE9C4_192C_4DC9_9CBF_95C003861D8E_.wvu.PrintTitles" localSheetId="6" hidden="1">ParetoPresupuesto!$6:$6</definedName>
    <definedName name="Z_59ADE9C4_192C_4DC9_9CBF_95C003861D8E_.wvu.PrintTitles" localSheetId="4" hidden="1">'RESUMEN POR CAPITULOS'!$6:$6</definedName>
    <definedName name="Z_59ADE9C4_192C_4DC9_9CBF_95C003861D8E_.wvu.Rows" localSheetId="9" hidden="1">AnalisisDelProyecto!#REF!,AnalisisDelProyecto!$13:$13,AnalisisDelProyecto!$24:$24,AnalisisDelProyecto!$46:$46,AnalisisDelProyecto!$59:$59,AnalisisDelProyecto!#REF!,AnalisisDelProyecto!$80:$80,AnalisisDelProyecto!$87:$87,AnalisisDelProyecto!$100:$100,AnalisisDelProyecto!$122:$122,AnalisisDelProyecto!$126:$126,AnalisisDelProyecto!#REF!,AnalisisDelProyecto!$136:$136,AnalisisDelProyecto!$141:$141,AnalisisDelProyecto!$150:$150,AnalisisDelProyecto!$160:$160,AnalisisDelProyecto!$165:$165,AnalisisDelProyecto!$175:$175,AnalisisDelProyecto!$179:$179,AnalisisDelProyecto!#REF!,AnalisisDelProyecto!#REF!,AnalisisDelProyecto!#REF!,AnalisisDelProyecto!#REF!,AnalisisDelProyecto!#REF!,AnalisisDelProyecto!#REF!,AnalisisDelProyecto!#REF!,AnalisisDelProyecto!#REF!,AnalisisDelProyecto!$188:$188,AnalisisDelProyecto!$196:$196,AnalisisDelProyecto!$201:$201,AnalisisDelProyecto!#REF!,AnalisisDelProyecto!#REF!,AnalisisDelProyecto!#REF!,AnalisisDelProyecto!#REF!,AnalisisDelProyecto!#REF!,AnalisisDelProyecto!#REF!,AnalisisDelProyecto!$279:$279,AnalisisDelProyecto!#REF!,AnalisisDelProyecto!$419:$441,AnalisisDelProyecto!$443:$444,AnalisisDelProyecto!$451:$451,AnalisisDelProyecto!$458:$468,AnalisisDelProyecto!$470:$472,AnalisisDelProyecto!$474:$488,AnalisisDelProyecto!#REF!,AnalisisDelProyecto!#REF!</definedName>
    <definedName name="Z_59ADE9C4_192C_4DC9_9CBF_95C003861D8E_.wvu.Rows" localSheetId="6" hidden="1">ParetoPresupuesto!#REF!,ParetoPresupuesto!$13:$13,ParetoPresupuesto!$24:$24,ParetoPresupuesto!$46:$46,ParetoPresupuesto!$59:$59,ParetoPresupuesto!#REF!,ParetoPresupuesto!$80:$80,ParetoPresupuesto!$87:$87,ParetoPresupuesto!$100:$100,ParetoPresupuesto!$122:$122,ParetoPresupuesto!$126:$126,ParetoPresupuesto!#REF!,ParetoPresupuesto!$136:$136,ParetoPresupuesto!$141:$141,ParetoPresupuesto!$150:$150,ParetoPresupuesto!$160:$160,ParetoPresupuesto!$165:$165,ParetoPresupuesto!$175:$175,ParetoPresupuesto!$179:$179,ParetoPresupuesto!#REF!,ParetoPresupuesto!#REF!,ParetoPresupuesto!#REF!,ParetoPresupuesto!#REF!,ParetoPresupuesto!#REF!,ParetoPresupuesto!#REF!,ParetoPresupuesto!#REF!,ParetoPresupuesto!#REF!,ParetoPresupuesto!$188:$188,ParetoPresupuesto!$196:$196,ParetoPresupuesto!$201:$201,ParetoPresupuesto!#REF!,ParetoPresupuesto!#REF!,ParetoPresupuesto!#REF!,ParetoPresupuesto!#REF!,ParetoPresupuesto!#REF!,ParetoPresupuesto!#REF!,ParetoPresupuesto!$279:$279,ParetoPresupuesto!#REF!,ParetoPresupuesto!$419:$441,ParetoPresupuesto!$443:$444,ParetoPresupuesto!$450:$450,ParetoPresupuesto!$457:$467,ParetoPresupuesto!$469:$471,ParetoPresupuesto!$473:$487,ParetoPresupuesto!#REF!,ParetoPresupuesto!#REF!</definedName>
    <definedName name="Z_59ADE9C4_192C_4DC9_9CBF_95C003861D8E_.wvu.Rows" localSheetId="4" hidden="1">'RESUMEN POR CAPITULOS'!#REF!,'RESUMEN POR CAPITULOS'!$13:$13,'RESUMEN POR CAPITULOS'!$24:$24,'RESUMEN POR CAPITULOS'!$46:$46,'RESUMEN POR CAPITULOS'!$59:$59,'RESUMEN POR CAPITULOS'!#REF!,'RESUMEN POR CAPITULOS'!$80:$80,'RESUMEN POR CAPITULOS'!$87:$87,'RESUMEN POR CAPITULOS'!$100:$100,'RESUMEN POR CAPITULOS'!$122:$122,'RESUMEN POR CAPITULOS'!$126:$126,'RESUMEN POR CAPITULOS'!#REF!,'RESUMEN POR CAPITULOS'!$136:$136,'RESUMEN POR CAPITULOS'!$141:$141,'RESUMEN POR CAPITULOS'!$150:$150,'RESUMEN POR CAPITULOS'!$160:$160,'RESUMEN POR CAPITULOS'!$165:$165,'RESUMEN POR CAPITULOS'!$175:$175,'RESUMEN POR CAPITULOS'!$179:$179,'RESUMEN POR CAPITULOS'!#REF!,'RESUMEN POR CAPITULOS'!#REF!,'RESUMEN POR CAPITULOS'!#REF!,'RESUMEN POR CAPITULOS'!#REF!,'RESUMEN POR CAPITULOS'!#REF!,'RESUMEN POR CAPITULOS'!#REF!,'RESUMEN POR CAPITULOS'!#REF!,'RESUMEN POR CAPITULOS'!#REF!,'RESUMEN POR CAPITULOS'!$188:$188,'RESUMEN POR CAPITULOS'!$196:$196,'RESUMEN POR CAPITULOS'!$201:$201,'RESUMEN POR CAPITULOS'!#REF!,'RESUMEN POR CAPITULOS'!#REF!,'RESUMEN POR CAPITULOS'!#REF!,'RESUMEN POR CAPITULOS'!#REF!,'RESUMEN POR CAPITULOS'!#REF!,'RESUMEN POR CAPITULOS'!#REF!,'RESUMEN POR CAPITULOS'!$279:$279,'RESUMEN POR CAPITULOS'!#REF!,'RESUMEN POR CAPITULOS'!$419:$441,'RESUMEN POR CAPITULOS'!$443:$444,'RESUMEN POR CAPITULOS'!$450:$450,'RESUMEN POR CAPITULOS'!$457:$467,'RESUMEN POR CAPITULOS'!$469:$471,'RESUMEN POR CAPITULOS'!$473:$487,'RESUMEN POR CAPITULOS'!#REF!,'RESUMEN POR CAPITULOS'!#REF!</definedName>
    <definedName name="ZAPATA" localSheetId="13">#REF!</definedName>
    <definedName name="ZAPATA" localSheetId="15">#REF!</definedName>
    <definedName name="ZAPATA">#REF!</definedName>
    <definedName name="ZAPATA_11" localSheetId="13">#REF!</definedName>
    <definedName name="ZAPATA_11" localSheetId="15">#REF!</definedName>
    <definedName name="ZAPATA_11">#REF!</definedName>
    <definedName name="ZAQ" localSheetId="13" hidden="1">{#N/A,#N/A,TRUE,"INGENIERIA";#N/A,#N/A,TRUE,"COMPRAS";#N/A,#N/A,TRUE,"DIRECCION";#N/A,#N/A,TRUE,"RESUMEN"}</definedName>
    <definedName name="ZAQ" localSheetId="15" hidden="1">{#N/A,#N/A,TRUE,"INGENIERIA";#N/A,#N/A,TRUE,"COMPRAS";#N/A,#N/A,TRUE,"DIRECCION";#N/A,#N/A,TRUE,"RESUMEN"}</definedName>
    <definedName name="ZAQ" localSheetId="12" hidden="1">{#N/A,#N/A,TRUE,"INGENIERIA";#N/A,#N/A,TRUE,"COMPRAS";#N/A,#N/A,TRUE,"DIRECCION";#N/A,#N/A,TRUE,"RESUMEN"}</definedName>
    <definedName name="ZAQ" hidden="1">{#N/A,#N/A,TRUE,"INGENIERIA";#N/A,#N/A,TRUE,"COMPRAS";#N/A,#N/A,TRUE,"DIRECCION";#N/A,#N/A,TRUE,"RESUMEN"}</definedName>
    <definedName name="zc">#REF!</definedName>
    <definedName name="zd">#REF!</definedName>
    <definedName name="zdervr" localSheetId="13" hidden="1">{"via1",#N/A,TRUE,"general";"via2",#N/A,TRUE,"general";"via3",#N/A,TRUE,"general"}</definedName>
    <definedName name="zdervr" localSheetId="15" hidden="1">{"via1",#N/A,TRUE,"general";"via2",#N/A,TRUE,"general";"via3",#N/A,TRUE,"general"}</definedName>
    <definedName name="zdervr" localSheetId="12" hidden="1">{"via1",#N/A,TRUE,"general";"via2",#N/A,TRUE,"general";"via3",#N/A,TRUE,"general"}</definedName>
    <definedName name="zdervr" localSheetId="3" hidden="1">{"via1",#N/A,TRUE,"general";"via2",#N/A,TRUE,"general";"via3",#N/A,TRUE,"general"}</definedName>
    <definedName name="zdervr" hidden="1">{"via1",#N/A,TRUE,"general";"via2",#N/A,TRUE,"general";"via3",#N/A,TRUE,"general"}</definedName>
    <definedName name="ZDF" localSheetId="13">#REF!</definedName>
    <definedName name="ZDF" localSheetId="15">#REF!</definedName>
    <definedName name="ZDF">#REF!</definedName>
    <definedName name="zdr" localSheetId="13">#REF!</definedName>
    <definedName name="zdr" localSheetId="15">#REF!</definedName>
    <definedName name="zdr">#REF!</definedName>
    <definedName name="ZONA1" localSheetId="13">#REF!</definedName>
    <definedName name="ZONA1" localSheetId="15">#REF!</definedName>
    <definedName name="ZONA1">#REF!</definedName>
    <definedName name="ZONA3" localSheetId="13">#REF!</definedName>
    <definedName name="ZONA3" localSheetId="15">#REF!</definedName>
    <definedName name="ZONA3">#REF!</definedName>
    <definedName name="ZONA4">#REF!</definedName>
    <definedName name="zx" localSheetId="13">'AIU '!ERR</definedName>
    <definedName name="zx" localSheetId="15">'AIU  (2)'!ERR</definedName>
    <definedName name="zx" localSheetId="12">'Analisis Mano Obra'!ERR</definedName>
    <definedName name="zx">[0]!ERR</definedName>
    <definedName name="zxczds" localSheetId="13" hidden="1">{"TAB1",#N/A,TRUE,"GENERAL";"TAB2",#N/A,TRUE,"GENERAL";"TAB3",#N/A,TRUE,"GENERAL";"TAB4",#N/A,TRUE,"GENERAL";"TAB5",#N/A,TRUE,"GENERAL"}</definedName>
    <definedName name="zxczds" localSheetId="15" hidden="1">{"TAB1",#N/A,TRUE,"GENERAL";"TAB2",#N/A,TRUE,"GENERAL";"TAB3",#N/A,TRUE,"GENERAL";"TAB4",#N/A,TRUE,"GENERAL";"TAB5",#N/A,TRUE,"GENERAL"}</definedName>
    <definedName name="zxczds" localSheetId="12" hidden="1">{"TAB1",#N/A,TRUE,"GENERAL";"TAB2",#N/A,TRUE,"GENERAL";"TAB3",#N/A,TRUE,"GENERAL";"TAB4",#N/A,TRUE,"GENERAL";"TAB5",#N/A,TRUE,"GENERAL"}</definedName>
    <definedName name="zxczds" localSheetId="3" hidden="1">{"TAB1",#N/A,TRUE,"GENERAL";"TAB2",#N/A,TRUE,"GENERAL";"TAB3",#N/A,TRUE,"GENERAL";"TAB4",#N/A,TRUE,"GENERAL";"TAB5",#N/A,TRUE,"GENERAL"}</definedName>
    <definedName name="zxczds" hidden="1">{"TAB1",#N/A,TRUE,"GENERAL";"TAB2",#N/A,TRUE,"GENERAL";"TAB3",#N/A,TRUE,"GENERAL";"TAB4",#N/A,TRUE,"GENERAL";"TAB5",#N/A,TRUE,"GENERAL"}</definedName>
    <definedName name="zxsdftyu" localSheetId="13" hidden="1">{"via1",#N/A,TRUE,"general";"via2",#N/A,TRUE,"general";"via3",#N/A,TRUE,"general"}</definedName>
    <definedName name="zxsdftyu" localSheetId="15" hidden="1">{"via1",#N/A,TRUE,"general";"via2",#N/A,TRUE,"general";"via3",#N/A,TRUE,"general"}</definedName>
    <definedName name="zxsdftyu" localSheetId="12" hidden="1">{"via1",#N/A,TRUE,"general";"via2",#N/A,TRUE,"general";"via3",#N/A,TRUE,"general"}</definedName>
    <definedName name="zxsdftyu" localSheetId="3" hidden="1">{"via1",#N/A,TRUE,"general";"via2",#N/A,TRUE,"general";"via3",#N/A,TRUE,"general"}</definedName>
    <definedName name="zxsdftyu" hidden="1">{"via1",#N/A,TRUE,"general";"via2",#N/A,TRUE,"general";"via3",#N/A,TRUE,"general"}</definedName>
    <definedName name="zxvxczv" localSheetId="13" hidden="1">{"via1",#N/A,TRUE,"general";"via2",#N/A,TRUE,"general";"via3",#N/A,TRUE,"general"}</definedName>
    <definedName name="zxvxczv" localSheetId="15" hidden="1">{"via1",#N/A,TRUE,"general";"via2",#N/A,TRUE,"general";"via3",#N/A,TRUE,"general"}</definedName>
    <definedName name="zxvxczv" localSheetId="12" hidden="1">{"via1",#N/A,TRUE,"general";"via2",#N/A,TRUE,"general";"via3",#N/A,TRUE,"general"}</definedName>
    <definedName name="zxvxczv" localSheetId="3" hidden="1">{"via1",#N/A,TRUE,"general";"via2",#N/A,TRUE,"general";"via3",#N/A,TRUE,"general"}</definedName>
    <definedName name="zxvxczv" hidden="1">{"via1",#N/A,TRUE,"general";"via2",#N/A,TRUE,"general";"via3",#N/A,TRUE,"general"}</definedName>
    <definedName name="zz">#REF!</definedName>
    <definedName name="ZZZZZZZZZZZ" localSheetId="13">'[85]A. P. U.'!#REF!</definedName>
    <definedName name="ZZZZZZZZZZZ" localSheetId="15">'[85]A. P. U.'!#REF!</definedName>
    <definedName name="ZZZZZZZZZZZ">'[85]A. P. U.'!#REF!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64" i="17" l="1"/>
  <c r="H361" i="17"/>
  <c r="S128" i="17"/>
  <c r="H128" i="17" s="1"/>
  <c r="H83" i="17"/>
  <c r="H87" i="17"/>
  <c r="H492" i="17"/>
  <c r="H461" i="17"/>
  <c r="H460" i="17"/>
  <c r="H425" i="17"/>
  <c r="H444" i="17"/>
  <c r="H464" i="17"/>
  <c r="H459" i="17"/>
  <c r="H458" i="17"/>
  <c r="H457" i="17"/>
  <c r="H456" i="17"/>
  <c r="H455" i="17"/>
  <c r="J199" i="24" l="1"/>
  <c r="J200" i="24" s="1"/>
  <c r="I200" i="24"/>
  <c r="J172" i="24"/>
  <c r="J173" i="24"/>
  <c r="J174" i="24"/>
  <c r="J175" i="24"/>
  <c r="J176" i="24"/>
  <c r="J177" i="24"/>
  <c r="J178" i="24"/>
  <c r="J179" i="24"/>
  <c r="J171" i="24"/>
  <c r="J170" i="24"/>
  <c r="I172" i="24"/>
  <c r="I173" i="24"/>
  <c r="I174" i="24"/>
  <c r="I175" i="24"/>
  <c r="I176" i="24"/>
  <c r="I177" i="24"/>
  <c r="I178" i="24"/>
  <c r="I179" i="24"/>
  <c r="I171" i="24"/>
  <c r="H157" i="17"/>
  <c r="J147" i="24"/>
  <c r="J148" i="24"/>
  <c r="J146" i="24"/>
  <c r="I147" i="24"/>
  <c r="I148" i="24"/>
  <c r="I146" i="24"/>
  <c r="H63" i="17" l="1"/>
  <c r="H161" i="17"/>
  <c r="S465" i="17" l="1"/>
  <c r="T465" i="17" s="1"/>
  <c r="S433" i="17"/>
  <c r="S467" i="17"/>
  <c r="S466" i="17"/>
  <c r="H466" i="17" s="1"/>
  <c r="S463" i="17"/>
  <c r="H463" i="17" s="1"/>
  <c r="S462" i="17"/>
  <c r="H462" i="17" s="1"/>
  <c r="S453" i="17"/>
  <c r="S452" i="17"/>
  <c r="S451" i="17"/>
  <c r="H451" i="17" s="1"/>
  <c r="S450" i="17"/>
  <c r="S449" i="17"/>
  <c r="H438" i="17"/>
  <c r="H499" i="17"/>
  <c r="H454" i="17"/>
  <c r="H448" i="17"/>
  <c r="H485" i="17"/>
  <c r="H484" i="17"/>
  <c r="H435" i="17"/>
  <c r="H437" i="17"/>
  <c r="H480" i="17"/>
  <c r="O235" i="12"/>
  <c r="H434" i="17"/>
  <c r="H465" i="17" l="1"/>
  <c r="H453" i="17"/>
  <c r="H467" i="17"/>
  <c r="H452" i="17"/>
  <c r="H450" i="17"/>
  <c r="H449" i="17"/>
  <c r="S315" i="17" l="1"/>
  <c r="H315" i="17" s="1"/>
  <c r="S166" i="17"/>
  <c r="Q166" i="17"/>
  <c r="H433" i="17"/>
  <c r="H397" i="17"/>
  <c r="S170" i="17"/>
  <c r="H170" i="17" s="1"/>
  <c r="J83" i="24"/>
  <c r="J82" i="24" s="1"/>
  <c r="I72" i="24"/>
  <c r="J72" i="24" s="1"/>
  <c r="I73" i="24"/>
  <c r="J73" i="24" s="1"/>
  <c r="I74" i="24"/>
  <c r="J74" i="24" s="1"/>
  <c r="I75" i="24"/>
  <c r="J75" i="24" s="1"/>
  <c r="I71" i="24"/>
  <c r="J71" i="24" s="1"/>
  <c r="J47" i="24"/>
  <c r="J48" i="24"/>
  <c r="K46" i="24" s="1"/>
  <c r="J11" i="24"/>
  <c r="K11" i="24" s="1"/>
  <c r="L11" i="24" s="1"/>
  <c r="J12" i="24"/>
  <c r="K12" i="24" s="1"/>
  <c r="L12" i="24" s="1"/>
  <c r="J13" i="24"/>
  <c r="K13" i="24" s="1"/>
  <c r="L13" i="24" s="1"/>
  <c r="J14" i="24"/>
  <c r="K14" i="24" s="1"/>
  <c r="L14" i="24" s="1"/>
  <c r="J15" i="24"/>
  <c r="K15" i="24" s="1"/>
  <c r="L15" i="24" s="1"/>
  <c r="J16" i="24"/>
  <c r="K16" i="24" s="1"/>
  <c r="L16" i="24" s="1"/>
  <c r="J17" i="24"/>
  <c r="K17" i="24" s="1"/>
  <c r="L17" i="24" s="1"/>
  <c r="J10" i="24"/>
  <c r="K10" i="24" s="1"/>
  <c r="L10" i="24" s="1"/>
  <c r="K47" i="24" l="1"/>
  <c r="T433" i="17"/>
  <c r="S498" i="17" l="1"/>
  <c r="H498" i="17" s="1"/>
  <c r="Q498" i="17"/>
  <c r="S140" i="17"/>
  <c r="H140" i="17" s="1"/>
  <c r="S137" i="17"/>
  <c r="S136" i="17"/>
  <c r="H136" i="17" s="1"/>
  <c r="Q135" i="17"/>
  <c r="S135" i="17" s="1"/>
  <c r="H135" i="17" s="1"/>
  <c r="Q134" i="17"/>
  <c r="S134" i="17" s="1"/>
  <c r="H134" i="17" s="1"/>
  <c r="Q133" i="17"/>
  <c r="S133" i="17" s="1"/>
  <c r="Q132" i="17"/>
  <c r="S132" i="17" s="1"/>
  <c r="H132" i="17" s="1"/>
  <c r="S130" i="17"/>
  <c r="R69" i="17"/>
  <c r="S69" i="17" s="1"/>
  <c r="Q130" i="17"/>
  <c r="S152" i="17"/>
  <c r="C76" i="17"/>
  <c r="S149" i="17"/>
  <c r="H149" i="17" s="1"/>
  <c r="S18" i="17"/>
  <c r="H130" i="17" l="1"/>
  <c r="H133" i="17"/>
  <c r="H137" i="17"/>
  <c r="H152" i="17"/>
  <c r="H18" i="17"/>
  <c r="H169" i="17" l="1"/>
  <c r="H92" i="17" l="1"/>
  <c r="H98" i="17"/>
  <c r="H69" i="17"/>
  <c r="S495" i="17"/>
  <c r="S159" i="17"/>
  <c r="H159" i="17" s="1"/>
  <c r="R435" i="17" l="1"/>
  <c r="T435" i="17" s="1"/>
  <c r="S435" i="17"/>
  <c r="S333" i="17"/>
  <c r="H333" i="17" s="1"/>
  <c r="R337" i="17"/>
  <c r="H337" i="17" s="1"/>
  <c r="S187" i="17" l="1"/>
  <c r="H187" i="17" s="1"/>
  <c r="R187" i="17"/>
  <c r="H60" i="17" l="1"/>
  <c r="H57" i="17"/>
  <c r="S260" i="17"/>
  <c r="H260" i="17" s="1"/>
  <c r="S258" i="17"/>
  <c r="H258" i="17" s="1"/>
  <c r="S252" i="17"/>
  <c r="H252" i="17" s="1"/>
  <c r="S247" i="17"/>
  <c r="H247" i="17" s="1"/>
  <c r="S238" i="17"/>
  <c r="H238" i="17" s="1"/>
  <c r="S237" i="17"/>
  <c r="H237" i="17" s="1"/>
  <c r="S230" i="17"/>
  <c r="H230" i="17" s="1"/>
  <c r="S229" i="17"/>
  <c r="H229" i="17" s="1"/>
  <c r="S228" i="17"/>
  <c r="H228" i="17" s="1"/>
  <c r="S227" i="17"/>
  <c r="H227" i="17" s="1"/>
  <c r="S226" i="17"/>
  <c r="H226" i="17" s="1"/>
  <c r="S225" i="17"/>
  <c r="H225" i="17" s="1"/>
  <c r="S224" i="17"/>
  <c r="H224" i="17" s="1"/>
  <c r="S220" i="17"/>
  <c r="H220" i="17" s="1"/>
  <c r="S219" i="17"/>
  <c r="H219" i="17" s="1"/>
  <c r="S218" i="17"/>
  <c r="H218" i="17" s="1"/>
  <c r="S217" i="17"/>
  <c r="H217" i="17" s="1"/>
  <c r="S216" i="17"/>
  <c r="H216" i="17" s="1"/>
  <c r="S195" i="17"/>
  <c r="H195" i="17" s="1"/>
  <c r="S191" i="17"/>
  <c r="F191" i="17" s="1"/>
  <c r="S81" i="17"/>
  <c r="F81" i="17" s="1"/>
  <c r="S79" i="17"/>
  <c r="F79" i="17" s="1"/>
  <c r="F38" i="13"/>
  <c r="F37" i="13"/>
  <c r="Q240" i="17"/>
  <c r="S240" i="17" s="1"/>
  <c r="H240" i="17" s="1"/>
  <c r="R199" i="17"/>
  <c r="Q199" i="17"/>
  <c r="S199" i="17" s="1"/>
  <c r="H199" i="17" s="1"/>
  <c r="R501" i="17"/>
  <c r="R491" i="17"/>
  <c r="R490" i="17"/>
  <c r="R489" i="17"/>
  <c r="R488" i="17"/>
  <c r="R482" i="17"/>
  <c r="R476" i="17"/>
  <c r="R475" i="17"/>
  <c r="R477" i="17"/>
  <c r="Q501" i="17"/>
  <c r="S501" i="17" s="1"/>
  <c r="H501" i="17" s="1"/>
  <c r="F36" i="13"/>
  <c r="F35" i="13"/>
  <c r="Q496" i="17"/>
  <c r="Q494" i="17"/>
  <c r="Q491" i="17"/>
  <c r="S491" i="17" s="1"/>
  <c r="H491" i="17" s="1"/>
  <c r="Q490" i="17"/>
  <c r="S490" i="17" s="1"/>
  <c r="H490" i="17" s="1"/>
  <c r="Q489" i="17"/>
  <c r="S489" i="17" s="1"/>
  <c r="H489" i="17" s="1"/>
  <c r="Q488" i="17"/>
  <c r="S488" i="17" s="1"/>
  <c r="Q487" i="17"/>
  <c r="Q482" i="17"/>
  <c r="S482" i="17" s="1"/>
  <c r="H482" i="17" s="1"/>
  <c r="Q477" i="17"/>
  <c r="S477" i="17" s="1"/>
  <c r="H477" i="17" s="1"/>
  <c r="Q476" i="17"/>
  <c r="S476" i="17" s="1"/>
  <c r="H476" i="17" s="1"/>
  <c r="Q475" i="17"/>
  <c r="S475" i="17" s="1"/>
  <c r="H475" i="17" s="1"/>
  <c r="F26" i="17"/>
  <c r="F511" i="17"/>
  <c r="H488" i="17" l="1"/>
  <c r="K26" i="13"/>
  <c r="J26" i="13"/>
  <c r="I26" i="13"/>
  <c r="S40" i="17"/>
  <c r="E245" i="17"/>
  <c r="I245" i="17" s="1"/>
  <c r="H411" i="17"/>
  <c r="H478" i="17"/>
  <c r="H479" i="17"/>
  <c r="H481" i="17"/>
  <c r="H483" i="17"/>
  <c r="H486" i="17"/>
  <c r="H493" i="17"/>
  <c r="H497" i="17"/>
  <c r="H500" i="17"/>
  <c r="H502" i="17"/>
  <c r="H503" i="17"/>
  <c r="H504" i="17"/>
  <c r="H505" i="17"/>
  <c r="V223" i="12"/>
  <c r="V224" i="12"/>
  <c r="V225" i="12"/>
  <c r="V226" i="12"/>
  <c r="V227" i="12"/>
  <c r="V228" i="12"/>
  <c r="V229" i="12"/>
  <c r="V230" i="12"/>
  <c r="V231" i="12"/>
  <c r="V232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8" i="12"/>
  <c r="V269" i="12"/>
  <c r="V270" i="12"/>
  <c r="V271" i="12"/>
  <c r="V272" i="12"/>
  <c r="V273" i="12"/>
  <c r="V274" i="12"/>
  <c r="V275" i="12"/>
  <c r="O268" i="12"/>
  <c r="H34" i="19"/>
  <c r="E34" i="19"/>
  <c r="I34" i="19" s="1"/>
  <c r="H33" i="19"/>
  <c r="E36" i="19"/>
  <c r="H35" i="19"/>
  <c r="E35" i="19"/>
  <c r="I35" i="19" s="1"/>
  <c r="E33" i="19"/>
  <c r="E32" i="19"/>
  <c r="I32" i="19" s="1"/>
  <c r="E31" i="19"/>
  <c r="I31" i="19" s="1"/>
  <c r="E29" i="19"/>
  <c r="I29" i="19" s="1"/>
  <c r="E28" i="19"/>
  <c r="I28" i="19" s="1"/>
  <c r="E27" i="19"/>
  <c r="I27" i="19" s="1"/>
  <c r="I33" i="19" l="1"/>
  <c r="H26" i="13" l="1"/>
  <c r="F26" i="13"/>
  <c r="E26" i="13"/>
  <c r="D26" i="13"/>
  <c r="B26" i="13"/>
  <c r="Q497" i="12" l="1"/>
  <c r="I499" i="12"/>
  <c r="Q499" i="12" s="1"/>
  <c r="I498" i="12"/>
  <c r="F87" i="19"/>
  <c r="F81" i="19" s="1"/>
  <c r="F68" i="19"/>
  <c r="G66" i="19"/>
  <c r="I8" i="19" l="1"/>
  <c r="I57" i="19"/>
  <c r="O269" i="12"/>
  <c r="Q269" i="12" s="1"/>
  <c r="O270" i="12"/>
  <c r="Q270" i="12" s="1"/>
  <c r="O271" i="12"/>
  <c r="Q271" i="12" s="1"/>
  <c r="O272" i="12"/>
  <c r="Q272" i="12" s="1"/>
  <c r="O273" i="12"/>
  <c r="Q273" i="12" s="1"/>
  <c r="O274" i="12"/>
  <c r="Q274" i="12" s="1"/>
  <c r="O275" i="12"/>
  <c r="Q275" i="12" s="1"/>
  <c r="O276" i="12"/>
  <c r="Q276" i="12" s="1"/>
  <c r="O277" i="12"/>
  <c r="Q277" i="12" s="1"/>
  <c r="J59" i="21"/>
  <c r="O243" i="12"/>
  <c r="Q243" i="12" s="1"/>
  <c r="O244" i="12"/>
  <c r="Q244" i="12" s="1"/>
  <c r="O245" i="12"/>
  <c r="Q245" i="12" s="1"/>
  <c r="O246" i="12"/>
  <c r="Q246" i="12" s="1"/>
  <c r="O247" i="12"/>
  <c r="Q247" i="12" s="1"/>
  <c r="O248" i="12"/>
  <c r="Q248" i="12" s="1"/>
  <c r="O249" i="12"/>
  <c r="Q249" i="12" s="1"/>
  <c r="O250" i="12"/>
  <c r="Q250" i="12" s="1"/>
  <c r="O251" i="12"/>
  <c r="Q251" i="12" s="1"/>
  <c r="O252" i="12"/>
  <c r="Q252" i="12" s="1"/>
  <c r="O253" i="12"/>
  <c r="Q253" i="12" s="1"/>
  <c r="O254" i="12"/>
  <c r="Q254" i="12" s="1"/>
  <c r="O255" i="12"/>
  <c r="Q255" i="12" s="1"/>
  <c r="O256" i="12"/>
  <c r="Q256" i="12" s="1"/>
  <c r="O257" i="12"/>
  <c r="Q257" i="12" s="1"/>
  <c r="O258" i="12"/>
  <c r="Q258" i="12" s="1"/>
  <c r="O259" i="12"/>
  <c r="Q259" i="12" s="1"/>
  <c r="O260" i="12"/>
  <c r="Q260" i="12" s="1"/>
  <c r="O261" i="12"/>
  <c r="Q261" i="12" s="1"/>
  <c r="O262" i="12"/>
  <c r="Q262" i="12" s="1"/>
  <c r="O263" i="12"/>
  <c r="Q263" i="12" s="1"/>
  <c r="O264" i="12"/>
  <c r="Q264" i="12" s="1"/>
  <c r="O265" i="12"/>
  <c r="Q265" i="12" s="1"/>
  <c r="O236" i="12"/>
  <c r="Q236" i="12" s="1"/>
  <c r="O237" i="12"/>
  <c r="Q237" i="12" s="1"/>
  <c r="O238" i="12"/>
  <c r="Q238" i="12" s="1"/>
  <c r="O239" i="12"/>
  <c r="Q239" i="12" s="1"/>
  <c r="O240" i="12"/>
  <c r="Q240" i="12" s="1"/>
  <c r="O241" i="12"/>
  <c r="Q241" i="12" s="1"/>
  <c r="O242" i="12"/>
  <c r="Q242" i="12" s="1"/>
  <c r="Q235" i="12"/>
  <c r="O224" i="12"/>
  <c r="Q224" i="12" s="1"/>
  <c r="O225" i="12"/>
  <c r="Q225" i="12" s="1"/>
  <c r="O226" i="12"/>
  <c r="Q226" i="12" s="1"/>
  <c r="O227" i="12"/>
  <c r="Q227" i="12" s="1"/>
  <c r="O228" i="12"/>
  <c r="Q228" i="12" s="1"/>
  <c r="O229" i="12"/>
  <c r="Q229" i="12" s="1"/>
  <c r="O230" i="12"/>
  <c r="Q230" i="12" s="1"/>
  <c r="O231" i="12"/>
  <c r="Q231" i="12" s="1"/>
  <c r="O232" i="12"/>
  <c r="Q232" i="12" s="1"/>
  <c r="O223" i="12"/>
  <c r="Q223" i="12" s="1"/>
  <c r="V14" i="12"/>
  <c r="V15" i="12"/>
  <c r="V16" i="12"/>
  <c r="V18" i="12"/>
  <c r="V19" i="12"/>
  <c r="V21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7" i="12"/>
  <c r="V48" i="12"/>
  <c r="V49" i="12"/>
  <c r="V50" i="12"/>
  <c r="V51" i="12"/>
  <c r="V52" i="12"/>
  <c r="V53" i="12"/>
  <c r="V54" i="12"/>
  <c r="V55" i="12"/>
  <c r="V56" i="12"/>
  <c r="V60" i="12"/>
  <c r="V61" i="12"/>
  <c r="V62" i="12"/>
  <c r="V63" i="12"/>
  <c r="V64" i="12"/>
  <c r="V67" i="12"/>
  <c r="V68" i="12"/>
  <c r="V69" i="12"/>
  <c r="V70" i="12"/>
  <c r="V71" i="12" s="1"/>
  <c r="V72" i="12"/>
  <c r="V73" i="12"/>
  <c r="V74" i="12"/>
  <c r="V75" i="12"/>
  <c r="V76" i="12"/>
  <c r="V77" i="12"/>
  <c r="V81" i="12"/>
  <c r="V82" i="12"/>
  <c r="V83" i="12"/>
  <c r="V84" i="12"/>
  <c r="V88" i="12"/>
  <c r="V89" i="12"/>
  <c r="V90" i="12"/>
  <c r="V91" i="12"/>
  <c r="V92" i="12"/>
  <c r="V93" i="12"/>
  <c r="V94" i="12"/>
  <c r="V95" i="12"/>
  <c r="V96" i="12"/>
  <c r="V97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3" i="12"/>
  <c r="V127" i="12"/>
  <c r="V128" i="12"/>
  <c r="V129" i="12"/>
  <c r="V132" i="12"/>
  <c r="V133" i="12"/>
  <c r="V137" i="12"/>
  <c r="V142" i="12"/>
  <c r="V143" i="12"/>
  <c r="V144" i="12"/>
  <c r="V145" i="12"/>
  <c r="V146" i="12"/>
  <c r="V147" i="12"/>
  <c r="V151" i="12"/>
  <c r="V152" i="12"/>
  <c r="V153" i="12"/>
  <c r="V154" i="12"/>
  <c r="V155" i="12"/>
  <c r="V156" i="12"/>
  <c r="V157" i="12"/>
  <c r="V161" i="12"/>
  <c r="V162" i="12"/>
  <c r="V166" i="12"/>
  <c r="V167" i="12"/>
  <c r="V168" i="12"/>
  <c r="V169" i="12"/>
  <c r="V170" i="12"/>
  <c r="V171" i="12"/>
  <c r="V172" i="12"/>
  <c r="V176" i="12"/>
  <c r="V180" i="12"/>
  <c r="V181" i="12"/>
  <c r="V182" i="12"/>
  <c r="V183" i="12"/>
  <c r="V184" i="12"/>
  <c r="V189" i="12"/>
  <c r="V190" i="12"/>
  <c r="V191" i="12"/>
  <c r="V192" i="12"/>
  <c r="V193" i="12"/>
  <c r="V197" i="12"/>
  <c r="V198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82" i="12"/>
  <c r="V283" i="12"/>
  <c r="V284" i="12"/>
  <c r="V285" i="12"/>
  <c r="V286" i="12"/>
  <c r="V287" i="12"/>
  <c r="V288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6" i="12"/>
  <c r="V309" i="12"/>
  <c r="V310" i="12"/>
  <c r="V311" i="12"/>
  <c r="V312" i="12"/>
  <c r="V313" i="12"/>
  <c r="V314" i="12"/>
  <c r="V315" i="12" s="1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31" i="12"/>
  <c r="V332" i="12"/>
  <c r="V333" i="12"/>
  <c r="V334" i="12"/>
  <c r="V335" i="12"/>
  <c r="V336" i="12"/>
  <c r="V337" i="12"/>
  <c r="V338" i="12"/>
  <c r="V339" i="12"/>
  <c r="V340" i="12"/>
  <c r="V341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3" i="12"/>
  <c r="V386" i="12"/>
  <c r="V387" i="12"/>
  <c r="V390" i="12"/>
  <c r="V391" i="12"/>
  <c r="V392" i="12"/>
  <c r="V393" i="12"/>
  <c r="V394" i="12"/>
  <c r="V395" i="12"/>
  <c r="V396" i="12"/>
  <c r="V397" i="12"/>
  <c r="V398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3" i="12"/>
  <c r="V414" i="12"/>
  <c r="V415" i="12"/>
  <c r="J68" i="21"/>
  <c r="J67" i="21"/>
  <c r="J66" i="21"/>
  <c r="J65" i="21"/>
  <c r="J64" i="21"/>
  <c r="J63" i="21"/>
  <c r="J62" i="21"/>
  <c r="J61" i="21"/>
  <c r="J60" i="21"/>
  <c r="J57" i="21"/>
  <c r="J56" i="21"/>
  <c r="J55" i="21"/>
  <c r="J54" i="21"/>
  <c r="J53" i="21"/>
  <c r="J52" i="21"/>
  <c r="J51" i="21"/>
  <c r="J50" i="21"/>
  <c r="J49" i="21"/>
  <c r="J48" i="21"/>
  <c r="J47" i="21"/>
  <c r="J46" i="21"/>
  <c r="J45" i="21"/>
  <c r="J44" i="21"/>
  <c r="J43" i="21"/>
  <c r="J42" i="21"/>
  <c r="J41" i="21"/>
  <c r="J40" i="21"/>
  <c r="J39" i="21"/>
  <c r="J38" i="21"/>
  <c r="J37" i="21"/>
  <c r="J36" i="21"/>
  <c r="J35" i="21"/>
  <c r="J34" i="21"/>
  <c r="J33" i="21"/>
  <c r="J32" i="21"/>
  <c r="J31" i="21"/>
  <c r="J30" i="21"/>
  <c r="J29" i="21"/>
  <c r="J28" i="21"/>
  <c r="J27" i="21"/>
  <c r="J25" i="21"/>
  <c r="J24" i="21"/>
  <c r="J23" i="21"/>
  <c r="J22" i="21"/>
  <c r="J21" i="21"/>
  <c r="J20" i="21"/>
  <c r="J19" i="21"/>
  <c r="J18" i="21"/>
  <c r="J17" i="21"/>
  <c r="J16" i="21"/>
  <c r="P22" i="17"/>
  <c r="P31" i="17"/>
  <c r="P42" i="17"/>
  <c r="P44" i="17"/>
  <c r="P46" i="17"/>
  <c r="P53" i="17"/>
  <c r="P56" i="17"/>
  <c r="P74" i="17"/>
  <c r="P84" i="17"/>
  <c r="P86" i="17"/>
  <c r="P88" i="17"/>
  <c r="P99" i="17"/>
  <c r="P102" i="17"/>
  <c r="P106" i="17"/>
  <c r="P110" i="17"/>
  <c r="P112" i="17"/>
  <c r="P118" i="17"/>
  <c r="P125" i="17"/>
  <c r="P127" i="17"/>
  <c r="P141" i="17"/>
  <c r="P146" i="17"/>
  <c r="P153" i="17"/>
  <c r="P155" i="17"/>
  <c r="P160" i="17"/>
  <c r="P162" i="17"/>
  <c r="P174" i="17"/>
  <c r="P178" i="17"/>
  <c r="P182" i="17"/>
  <c r="P184" i="17"/>
  <c r="P190" i="17"/>
  <c r="P262" i="17"/>
  <c r="P265" i="17"/>
  <c r="P268" i="17"/>
  <c r="P271" i="17"/>
  <c r="P290" i="17"/>
  <c r="P297" i="17"/>
  <c r="P299" i="17"/>
  <c r="P304" i="17"/>
  <c r="P309" i="17"/>
  <c r="P313" i="17"/>
  <c r="P317" i="17"/>
  <c r="P329" i="17"/>
  <c r="P362" i="17"/>
  <c r="P366" i="17"/>
  <c r="P371" i="17"/>
  <c r="P390" i="17"/>
  <c r="P392" i="17"/>
  <c r="P394" i="17"/>
  <c r="P396" i="17"/>
  <c r="P399" i="17"/>
  <c r="O22" i="17"/>
  <c r="O31" i="17"/>
  <c r="O42" i="17"/>
  <c r="O44" i="17"/>
  <c r="O46" i="17"/>
  <c r="O53" i="17"/>
  <c r="O56" i="17"/>
  <c r="O74" i="17"/>
  <c r="O84" i="17"/>
  <c r="O86" i="17"/>
  <c r="O88" i="17"/>
  <c r="O99" i="17"/>
  <c r="O102" i="17"/>
  <c r="O106" i="17"/>
  <c r="O110" i="17"/>
  <c r="O112" i="17"/>
  <c r="O118" i="17"/>
  <c r="O125" i="17"/>
  <c r="O127" i="17"/>
  <c r="O141" i="17"/>
  <c r="O146" i="17"/>
  <c r="O153" i="17"/>
  <c r="O155" i="17"/>
  <c r="O160" i="17"/>
  <c r="O162" i="17"/>
  <c r="O174" i="17"/>
  <c r="O178" i="17"/>
  <c r="O182" i="17"/>
  <c r="O184" i="17"/>
  <c r="O190" i="17"/>
  <c r="O262" i="17"/>
  <c r="O265" i="17"/>
  <c r="O268" i="17"/>
  <c r="O271" i="17"/>
  <c r="O290" i="17"/>
  <c r="O297" i="17"/>
  <c r="O299" i="17"/>
  <c r="O304" i="17"/>
  <c r="O309" i="17"/>
  <c r="O313" i="17"/>
  <c r="O317" i="17"/>
  <c r="O329" i="17"/>
  <c r="O362" i="17"/>
  <c r="O366" i="17"/>
  <c r="O371" i="17"/>
  <c r="O390" i="17"/>
  <c r="O392" i="17"/>
  <c r="O394" i="17"/>
  <c r="O396" i="17"/>
  <c r="O399" i="17"/>
  <c r="L390" i="17"/>
  <c r="L392" i="17"/>
  <c r="L394" i="17"/>
  <c r="L396" i="17"/>
  <c r="L399" i="17"/>
  <c r="L53" i="17"/>
  <c r="L56" i="17"/>
  <c r="L74" i="17"/>
  <c r="L84" i="17"/>
  <c r="L86" i="17"/>
  <c r="L88" i="17"/>
  <c r="L99" i="17"/>
  <c r="L102" i="17"/>
  <c r="L106" i="17"/>
  <c r="L110" i="17"/>
  <c r="L112" i="17"/>
  <c r="L118" i="17"/>
  <c r="L125" i="17"/>
  <c r="L127" i="17"/>
  <c r="L141" i="17"/>
  <c r="L146" i="17"/>
  <c r="L153" i="17"/>
  <c r="L155" i="17"/>
  <c r="L160" i="17"/>
  <c r="L162" i="17"/>
  <c r="L174" i="17"/>
  <c r="L178" i="17"/>
  <c r="L182" i="17"/>
  <c r="L184" i="17"/>
  <c r="L190" i="17"/>
  <c r="L262" i="17"/>
  <c r="L265" i="17"/>
  <c r="L268" i="17"/>
  <c r="L271" i="17"/>
  <c r="L290" i="17"/>
  <c r="L297" i="17"/>
  <c r="L299" i="17"/>
  <c r="L304" i="17"/>
  <c r="L309" i="17"/>
  <c r="L313" i="17"/>
  <c r="L317" i="17"/>
  <c r="L329" i="17"/>
  <c r="L362" i="17"/>
  <c r="L366" i="17"/>
  <c r="L371" i="17"/>
  <c r="L22" i="17"/>
  <c r="L31" i="17"/>
  <c r="L42" i="17"/>
  <c r="L44" i="17"/>
  <c r="L46" i="17"/>
  <c r="L12" i="17"/>
  <c r="J22" i="17"/>
  <c r="J31" i="17"/>
  <c r="J42" i="17"/>
  <c r="J44" i="17"/>
  <c r="J46" i="17"/>
  <c r="J53" i="17"/>
  <c r="J56" i="17"/>
  <c r="J74" i="17"/>
  <c r="J84" i="17"/>
  <c r="J86" i="17"/>
  <c r="J88" i="17"/>
  <c r="J99" i="17"/>
  <c r="J102" i="17"/>
  <c r="J106" i="17"/>
  <c r="J110" i="17"/>
  <c r="J112" i="17"/>
  <c r="J118" i="17"/>
  <c r="J125" i="17"/>
  <c r="J127" i="17"/>
  <c r="J141" i="17"/>
  <c r="J146" i="17"/>
  <c r="J153" i="17"/>
  <c r="J155" i="17"/>
  <c r="J160" i="17"/>
  <c r="J162" i="17"/>
  <c r="J174" i="17"/>
  <c r="J178" i="17"/>
  <c r="J182" i="17"/>
  <c r="J184" i="17"/>
  <c r="J190" i="17"/>
  <c r="J262" i="17"/>
  <c r="J265" i="17"/>
  <c r="J268" i="17"/>
  <c r="J271" i="17"/>
  <c r="J290" i="17"/>
  <c r="J297" i="17"/>
  <c r="J299" i="17"/>
  <c r="J304" i="17"/>
  <c r="J309" i="17"/>
  <c r="J313" i="17"/>
  <c r="J317" i="17"/>
  <c r="J329" i="17"/>
  <c r="J362" i="17"/>
  <c r="J366" i="17"/>
  <c r="J371" i="17"/>
  <c r="J390" i="17"/>
  <c r="J392" i="17"/>
  <c r="J394" i="17"/>
  <c r="J396" i="17"/>
  <c r="J399" i="17"/>
  <c r="K22" i="17"/>
  <c r="K31" i="17"/>
  <c r="K42" i="17"/>
  <c r="K44" i="17"/>
  <c r="K46" i="17"/>
  <c r="K53" i="17"/>
  <c r="K56" i="17"/>
  <c r="K74" i="17"/>
  <c r="K84" i="17"/>
  <c r="K86" i="17"/>
  <c r="K88" i="17"/>
  <c r="K99" i="17"/>
  <c r="K102" i="17"/>
  <c r="K106" i="17"/>
  <c r="K110" i="17"/>
  <c r="K112" i="17"/>
  <c r="K118" i="17"/>
  <c r="K125" i="17"/>
  <c r="K127" i="17"/>
  <c r="K141" i="17"/>
  <c r="K146" i="17"/>
  <c r="K153" i="17"/>
  <c r="K155" i="17"/>
  <c r="K160" i="17"/>
  <c r="K162" i="17"/>
  <c r="K174" i="17"/>
  <c r="K178" i="17"/>
  <c r="K182" i="17"/>
  <c r="K184" i="17"/>
  <c r="K190" i="17"/>
  <c r="K262" i="17"/>
  <c r="K265" i="17"/>
  <c r="K268" i="17"/>
  <c r="K271" i="17"/>
  <c r="K290" i="17"/>
  <c r="K297" i="17"/>
  <c r="K299" i="17"/>
  <c r="K304" i="17"/>
  <c r="K309" i="17"/>
  <c r="K313" i="17"/>
  <c r="K317" i="17"/>
  <c r="K329" i="17"/>
  <c r="K362" i="17"/>
  <c r="K366" i="17"/>
  <c r="K371" i="17"/>
  <c r="K390" i="17"/>
  <c r="K392" i="17"/>
  <c r="K394" i="17"/>
  <c r="K396" i="17"/>
  <c r="K399" i="17"/>
  <c r="H13" i="17"/>
  <c r="L84" i="20"/>
  <c r="L82" i="20"/>
  <c r="L80" i="20"/>
  <c r="F70" i="20"/>
  <c r="F69" i="20" s="1"/>
  <c r="F60" i="20"/>
  <c r="F57" i="20"/>
  <c r="F56" i="20"/>
  <c r="I56" i="20" s="1"/>
  <c r="T56" i="20" s="1"/>
  <c r="G55" i="20"/>
  <c r="G50" i="20"/>
  <c r="T49" i="20"/>
  <c r="I49" i="20"/>
  <c r="AU44" i="20"/>
  <c r="I43" i="20"/>
  <c r="I42" i="20"/>
  <c r="I41" i="20"/>
  <c r="I40" i="20"/>
  <c r="I39" i="20"/>
  <c r="I38" i="20"/>
  <c r="T37" i="20"/>
  <c r="I33" i="20"/>
  <c r="I32" i="20"/>
  <c r="E26" i="20"/>
  <c r="I26" i="20" s="1"/>
  <c r="E25" i="20"/>
  <c r="I25" i="20" s="1"/>
  <c r="AE25" i="20" s="1"/>
  <c r="M24" i="20"/>
  <c r="L24" i="20"/>
  <c r="G23" i="20" s="1"/>
  <c r="E24" i="20"/>
  <c r="I24" i="20" s="1"/>
  <c r="T24" i="20" s="1"/>
  <c r="E23" i="20"/>
  <c r="I23" i="20" s="1"/>
  <c r="T23" i="20" s="1"/>
  <c r="E22" i="20"/>
  <c r="I22" i="20" s="1"/>
  <c r="M21" i="20"/>
  <c r="E21" i="20"/>
  <c r="I21" i="20" s="1"/>
  <c r="E20" i="20"/>
  <c r="I20" i="20" s="1"/>
  <c r="M19" i="20"/>
  <c r="L19" i="20" s="1"/>
  <c r="E19" i="20"/>
  <c r="I19" i="20" s="1"/>
  <c r="AE19" i="20" s="1"/>
  <c r="E18" i="20"/>
  <c r="I18" i="20" s="1"/>
  <c r="R17" i="20"/>
  <c r="M17" i="20"/>
  <c r="E17" i="20"/>
  <c r="I17" i="20" s="1"/>
  <c r="M16" i="20"/>
  <c r="L16" i="20" s="1"/>
  <c r="G20" i="20" s="1"/>
  <c r="W20" i="20" s="1"/>
  <c r="Y20" i="20" s="1"/>
  <c r="M14" i="20"/>
  <c r="E13" i="20"/>
  <c r="E57" i="20" s="1"/>
  <c r="I57" i="20" s="1"/>
  <c r="T57" i="20" s="1"/>
  <c r="I10" i="20"/>
  <c r="G66" i="20" s="1"/>
  <c r="I66" i="20" s="1"/>
  <c r="I8" i="20"/>
  <c r="I82" i="20" s="1"/>
  <c r="AX68" i="19"/>
  <c r="C22" i="13"/>
  <c r="G18" i="13"/>
  <c r="Q268" i="12" l="1"/>
  <c r="Q267" i="12" s="1"/>
  <c r="Q222" i="12"/>
  <c r="Q234" i="12"/>
  <c r="J69" i="21"/>
  <c r="T20" i="20"/>
  <c r="AE20" i="20"/>
  <c r="G17" i="20"/>
  <c r="I44" i="20"/>
  <c r="M44" i="20" s="1"/>
  <c r="G18" i="20"/>
  <c r="G19" i="20"/>
  <c r="W19" i="20" s="1"/>
  <c r="Y19" i="20" s="1"/>
  <c r="G21" i="20"/>
  <c r="G63" i="20"/>
  <c r="I63" i="20" s="1"/>
  <c r="G22" i="20"/>
  <c r="AA22" i="20" s="1"/>
  <c r="AC22" i="20" s="1"/>
  <c r="G65" i="20"/>
  <c r="I65" i="20" s="1"/>
  <c r="I27" i="20"/>
  <c r="AE17" i="20"/>
  <c r="T17" i="20"/>
  <c r="AU27" i="20"/>
  <c r="G25" i="20"/>
  <c r="G24" i="20"/>
  <c r="G26" i="20"/>
  <c r="AE26" i="20"/>
  <c r="T26" i="20"/>
  <c r="AE21" i="20"/>
  <c r="T21" i="20"/>
  <c r="M82" i="20"/>
  <c r="AU82" i="20"/>
  <c r="AE22" i="20"/>
  <c r="T22" i="20"/>
  <c r="T18" i="20"/>
  <c r="AE18" i="20"/>
  <c r="E30" i="20"/>
  <c r="I30" i="20" s="1"/>
  <c r="E47" i="20"/>
  <c r="I47" i="20" s="1"/>
  <c r="E50" i="20"/>
  <c r="I50" i="20" s="1"/>
  <c r="T50" i="20" s="1"/>
  <c r="E51" i="20"/>
  <c r="I51" i="20" s="1"/>
  <c r="T51" i="20" s="1"/>
  <c r="T19" i="20"/>
  <c r="AE24" i="20"/>
  <c r="I84" i="20"/>
  <c r="J20" i="20"/>
  <c r="AA20" i="20"/>
  <c r="AC20" i="20" s="1"/>
  <c r="T25" i="20"/>
  <c r="E53" i="20"/>
  <c r="I53" i="20" s="1"/>
  <c r="T53" i="20" s="1"/>
  <c r="G62" i="20"/>
  <c r="I62" i="20" s="1"/>
  <c r="G64" i="20"/>
  <c r="I64" i="20" s="1"/>
  <c r="E55" i="20"/>
  <c r="I55" i="20" s="1"/>
  <c r="T55" i="20" s="1"/>
  <c r="W22" i="20"/>
  <c r="Y22" i="20" s="1"/>
  <c r="E54" i="20"/>
  <c r="I54" i="20" s="1"/>
  <c r="T54" i="20" s="1"/>
  <c r="G70" i="20"/>
  <c r="I70" i="20" s="1"/>
  <c r="J22" i="20"/>
  <c r="E31" i="20"/>
  <c r="I31" i="20" s="1"/>
  <c r="T31" i="20" s="1"/>
  <c r="E48" i="20"/>
  <c r="I48" i="20" s="1"/>
  <c r="T48" i="20" s="1"/>
  <c r="E52" i="20"/>
  <c r="I52" i="20" s="1"/>
  <c r="T52" i="20" s="1"/>
  <c r="J19" i="20" l="1"/>
  <c r="Q221" i="12"/>
  <c r="W21" i="20"/>
  <c r="Y21" i="20" s="1"/>
  <c r="J21" i="20"/>
  <c r="AA21" i="20"/>
  <c r="AC21" i="20" s="1"/>
  <c r="W17" i="20"/>
  <c r="Y17" i="20" s="1"/>
  <c r="AW17" i="20"/>
  <c r="J17" i="20"/>
  <c r="AZ26" i="20"/>
  <c r="AA17" i="20"/>
  <c r="AC17" i="20" s="1"/>
  <c r="AA19" i="20"/>
  <c r="AC19" i="20" s="1"/>
  <c r="W18" i="20"/>
  <c r="Y18" i="20" s="1"/>
  <c r="J18" i="20"/>
  <c r="AA18" i="20"/>
  <c r="AC18" i="20" s="1"/>
  <c r="I67" i="20"/>
  <c r="T67" i="20" s="1"/>
  <c r="AU67" i="20"/>
  <c r="I58" i="20"/>
  <c r="T47" i="20"/>
  <c r="AU58" i="20"/>
  <c r="AA26" i="20"/>
  <c r="AC26" i="20" s="1"/>
  <c r="J26" i="20"/>
  <c r="W26" i="20"/>
  <c r="Y26" i="20" s="1"/>
  <c r="T30" i="20"/>
  <c r="AU34" i="20"/>
  <c r="I34" i="20"/>
  <c r="AA24" i="20"/>
  <c r="AC24" i="20" s="1"/>
  <c r="W24" i="20"/>
  <c r="Y24" i="20" s="1"/>
  <c r="J24" i="20"/>
  <c r="AE28" i="20"/>
  <c r="T70" i="20"/>
  <c r="I78" i="20"/>
  <c r="AU78" i="20"/>
  <c r="M84" i="20"/>
  <c r="AU84" i="20"/>
  <c r="W25" i="20"/>
  <c r="Y25" i="20" s="1"/>
  <c r="AA25" i="20"/>
  <c r="AC25" i="20" s="1"/>
  <c r="J25" i="20"/>
  <c r="AU86" i="20" l="1"/>
  <c r="I80" i="20"/>
  <c r="I86" i="20" s="1"/>
  <c r="AV86" i="20" s="1"/>
  <c r="T80" i="20"/>
  <c r="U80" i="20" s="1"/>
  <c r="AA28" i="20"/>
  <c r="W28" i="20"/>
  <c r="I12" i="20" l="1"/>
  <c r="M80" i="20"/>
  <c r="G80" i="20"/>
  <c r="G86" i="20" s="1"/>
  <c r="W80" i="20"/>
  <c r="C18" i="13"/>
  <c r="Q453" i="12"/>
  <c r="Q452" i="12"/>
  <c r="L96" i="19"/>
  <c r="L94" i="19"/>
  <c r="L91" i="19"/>
  <c r="F71" i="19"/>
  <c r="F67" i="19"/>
  <c r="I67" i="19" s="1"/>
  <c r="T67" i="19" s="1"/>
  <c r="I60" i="19"/>
  <c r="T60" i="19" s="1"/>
  <c r="AU54" i="19"/>
  <c r="I53" i="19"/>
  <c r="I52" i="19"/>
  <c r="I51" i="19"/>
  <c r="I50" i="19"/>
  <c r="I49" i="19"/>
  <c r="I48" i="19"/>
  <c r="T47" i="19"/>
  <c r="I43" i="19"/>
  <c r="I42" i="19"/>
  <c r="E26" i="19"/>
  <c r="I26" i="19" s="1"/>
  <c r="E25" i="19"/>
  <c r="I25" i="19" s="1"/>
  <c r="AE25" i="19" s="1"/>
  <c r="M24" i="19"/>
  <c r="L24" i="19" s="1"/>
  <c r="E24" i="19"/>
  <c r="I24" i="19" s="1"/>
  <c r="E23" i="19"/>
  <c r="I23" i="19" s="1"/>
  <c r="T23" i="19" s="1"/>
  <c r="E22" i="19"/>
  <c r="I22" i="19" s="1"/>
  <c r="M21" i="19"/>
  <c r="E21" i="19"/>
  <c r="I21" i="19" s="1"/>
  <c r="E20" i="19"/>
  <c r="I20" i="19" s="1"/>
  <c r="T20" i="19" s="1"/>
  <c r="M19" i="19"/>
  <c r="L19" i="19" s="1"/>
  <c r="G34" i="19" s="1"/>
  <c r="E19" i="19"/>
  <c r="I19" i="19" s="1"/>
  <c r="AE19" i="19" s="1"/>
  <c r="E18" i="19"/>
  <c r="I18" i="19" s="1"/>
  <c r="R17" i="19"/>
  <c r="M17" i="19"/>
  <c r="E17" i="19"/>
  <c r="M16" i="19"/>
  <c r="L16" i="19" s="1"/>
  <c r="M14" i="19"/>
  <c r="E13" i="19"/>
  <c r="E66" i="19" s="1"/>
  <c r="I66" i="19" s="1"/>
  <c r="T66" i="19" s="1"/>
  <c r="G32" i="19" l="1"/>
  <c r="G31" i="19"/>
  <c r="G35" i="19"/>
  <c r="G33" i="19"/>
  <c r="G29" i="19"/>
  <c r="G27" i="19"/>
  <c r="G28" i="19"/>
  <c r="G17" i="19"/>
  <c r="G21" i="19"/>
  <c r="G23" i="19"/>
  <c r="AX23" i="19" s="1"/>
  <c r="G18" i="19"/>
  <c r="AX18" i="19" s="1"/>
  <c r="G22" i="19"/>
  <c r="W22" i="19" s="1"/>
  <c r="Y22" i="19" s="1"/>
  <c r="G24" i="19"/>
  <c r="G25" i="19"/>
  <c r="AX25" i="19" s="1"/>
  <c r="G26" i="19"/>
  <c r="AX26" i="19" s="1"/>
  <c r="G20" i="19"/>
  <c r="AX20" i="19" s="1"/>
  <c r="G19" i="19"/>
  <c r="AX19" i="19" s="1"/>
  <c r="F80" i="19"/>
  <c r="I96" i="19"/>
  <c r="AU96" i="19" s="1"/>
  <c r="I54" i="19"/>
  <c r="M54" i="19" s="1"/>
  <c r="AX21" i="19"/>
  <c r="E64" i="19"/>
  <c r="I64" i="19" s="1"/>
  <c r="T64" i="19" s="1"/>
  <c r="AE24" i="19"/>
  <c r="T24" i="19"/>
  <c r="T18" i="19"/>
  <c r="AE18" i="19"/>
  <c r="AE21" i="19"/>
  <c r="T21" i="19"/>
  <c r="AE22" i="19"/>
  <c r="T22" i="19"/>
  <c r="T26" i="19"/>
  <c r="AE26" i="19"/>
  <c r="AX24" i="19"/>
  <c r="T19" i="19"/>
  <c r="AE20" i="19"/>
  <c r="E65" i="19"/>
  <c r="I94" i="19"/>
  <c r="T25" i="19"/>
  <c r="E41" i="19"/>
  <c r="I41" i="19" s="1"/>
  <c r="T41" i="19" s="1"/>
  <c r="E59" i="19"/>
  <c r="I59" i="19" s="1"/>
  <c r="T59" i="19" s="1"/>
  <c r="I63" i="19"/>
  <c r="T63" i="19" s="1"/>
  <c r="E68" i="19"/>
  <c r="I68" i="19" s="1"/>
  <c r="T68" i="19" s="1"/>
  <c r="E40" i="19"/>
  <c r="I40" i="19" s="1"/>
  <c r="E58" i="19"/>
  <c r="I58" i="19" s="1"/>
  <c r="E61" i="19"/>
  <c r="I61" i="19" s="1"/>
  <c r="T61" i="19" s="1"/>
  <c r="I62" i="19"/>
  <c r="T62" i="19" s="1"/>
  <c r="J20" i="19" l="1"/>
  <c r="AA20" i="19"/>
  <c r="AC20" i="19" s="1"/>
  <c r="W20" i="19"/>
  <c r="Y20" i="19" s="1"/>
  <c r="AU94" i="19"/>
  <c r="Q448" i="12"/>
  <c r="AA22" i="19"/>
  <c r="AC22" i="19" s="1"/>
  <c r="AX22" i="19"/>
  <c r="J22" i="19"/>
  <c r="I65" i="19"/>
  <c r="AX65" i="19"/>
  <c r="AA18" i="19"/>
  <c r="AC18" i="19" s="1"/>
  <c r="J21" i="19"/>
  <c r="W18" i="19"/>
  <c r="Y18" i="19" s="1"/>
  <c r="J18" i="19"/>
  <c r="M96" i="19"/>
  <c r="W21" i="19"/>
  <c r="Y21" i="19" s="1"/>
  <c r="AA21" i="19"/>
  <c r="AC21" i="19" s="1"/>
  <c r="T58" i="19"/>
  <c r="AA26" i="19"/>
  <c r="AC26" i="19" s="1"/>
  <c r="J26" i="19"/>
  <c r="W26" i="19"/>
  <c r="Y26" i="19" s="1"/>
  <c r="I44" i="19"/>
  <c r="T40" i="19"/>
  <c r="AU44" i="19"/>
  <c r="W19" i="19"/>
  <c r="J19" i="19"/>
  <c r="AA19" i="19"/>
  <c r="AC19" i="19" s="1"/>
  <c r="AA24" i="19"/>
  <c r="AC24" i="19" s="1"/>
  <c r="J24" i="19"/>
  <c r="W24" i="19"/>
  <c r="Y24" i="19" s="1"/>
  <c r="M94" i="19"/>
  <c r="W25" i="19"/>
  <c r="Y25" i="19" s="1"/>
  <c r="AA25" i="19"/>
  <c r="AC25" i="19" s="1"/>
  <c r="J25" i="19"/>
  <c r="T65" i="19" l="1"/>
  <c r="I69" i="19"/>
  <c r="AU69" i="19"/>
  <c r="Y19" i="19"/>
  <c r="I398" i="17" l="1"/>
  <c r="I395" i="17"/>
  <c r="I394" i="17" s="1"/>
  <c r="I393" i="17"/>
  <c r="I392" i="17" s="1"/>
  <c r="I368" i="17"/>
  <c r="M368" i="17" s="1"/>
  <c r="I369" i="17"/>
  <c r="M369" i="17" s="1"/>
  <c r="I370" i="17"/>
  <c r="M370" i="17" s="1"/>
  <c r="I367" i="17"/>
  <c r="M367" i="17" s="1"/>
  <c r="I364" i="17"/>
  <c r="I365" i="17"/>
  <c r="I363" i="17"/>
  <c r="I331" i="17"/>
  <c r="I334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19" i="17"/>
  <c r="I320" i="17"/>
  <c r="I322" i="17"/>
  <c r="I324" i="17"/>
  <c r="I325" i="17"/>
  <c r="I326" i="17"/>
  <c r="I327" i="17"/>
  <c r="I328" i="17"/>
  <c r="I318" i="17"/>
  <c r="I316" i="17"/>
  <c r="I314" i="17"/>
  <c r="I311" i="17"/>
  <c r="I312" i="17"/>
  <c r="I310" i="17"/>
  <c r="I306" i="17"/>
  <c r="I307" i="17"/>
  <c r="I308" i="17"/>
  <c r="I305" i="17"/>
  <c r="I301" i="17"/>
  <c r="I302" i="17"/>
  <c r="I303" i="17"/>
  <c r="I300" i="17"/>
  <c r="I298" i="17"/>
  <c r="I297" i="17" s="1"/>
  <c r="I292" i="17"/>
  <c r="I293" i="17"/>
  <c r="I294" i="17"/>
  <c r="I295" i="17"/>
  <c r="I296" i="17"/>
  <c r="I291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8" i="17"/>
  <c r="I289" i="17"/>
  <c r="I272" i="17"/>
  <c r="I270" i="17"/>
  <c r="I269" i="17"/>
  <c r="I267" i="17"/>
  <c r="I266" i="17"/>
  <c r="I263" i="17"/>
  <c r="I192" i="17"/>
  <c r="I193" i="17"/>
  <c r="I196" i="17"/>
  <c r="I197" i="17"/>
  <c r="I198" i="17"/>
  <c r="I200" i="17"/>
  <c r="I201" i="17"/>
  <c r="I205" i="17"/>
  <c r="I207" i="17"/>
  <c r="I208" i="17"/>
  <c r="I209" i="17"/>
  <c r="I210" i="17"/>
  <c r="I212" i="17"/>
  <c r="I213" i="17"/>
  <c r="I214" i="17"/>
  <c r="I241" i="17"/>
  <c r="I242" i="17"/>
  <c r="I243" i="17"/>
  <c r="I244" i="17"/>
  <c r="I249" i="17"/>
  <c r="I251" i="17"/>
  <c r="I253" i="17"/>
  <c r="I254" i="17"/>
  <c r="I255" i="17"/>
  <c r="I256" i="17"/>
  <c r="I259" i="17"/>
  <c r="I261" i="17"/>
  <c r="I186" i="17"/>
  <c r="I188" i="17"/>
  <c r="I189" i="17"/>
  <c r="I185" i="17"/>
  <c r="I183" i="17"/>
  <c r="I182" i="17" s="1"/>
  <c r="I180" i="17"/>
  <c r="I181" i="17"/>
  <c r="I179" i="17"/>
  <c r="I177" i="17"/>
  <c r="I175" i="17"/>
  <c r="I165" i="17"/>
  <c r="I167" i="17"/>
  <c r="I171" i="17"/>
  <c r="I172" i="17"/>
  <c r="I173" i="17"/>
  <c r="I163" i="17"/>
  <c r="I156" i="17"/>
  <c r="I154" i="17"/>
  <c r="I153" i="17" s="1"/>
  <c r="I148" i="17"/>
  <c r="I150" i="17"/>
  <c r="I151" i="17"/>
  <c r="I147" i="17"/>
  <c r="I138" i="17"/>
  <c r="I139" i="17"/>
  <c r="I126" i="17"/>
  <c r="I125" i="17" s="1"/>
  <c r="I124" i="17"/>
  <c r="I119" i="17"/>
  <c r="I114" i="17"/>
  <c r="I116" i="17"/>
  <c r="I113" i="17"/>
  <c r="I111" i="17"/>
  <c r="I110" i="17" s="1"/>
  <c r="I109" i="17"/>
  <c r="I107" i="17"/>
  <c r="I105" i="17"/>
  <c r="I104" i="17"/>
  <c r="I103" i="17"/>
  <c r="I101" i="17"/>
  <c r="I100" i="17"/>
  <c r="I90" i="17"/>
  <c r="I91" i="17"/>
  <c r="I92" i="17"/>
  <c r="I93" i="17"/>
  <c r="I94" i="17"/>
  <c r="I95" i="17"/>
  <c r="I96" i="17"/>
  <c r="I97" i="17"/>
  <c r="I89" i="17"/>
  <c r="I87" i="17"/>
  <c r="I86" i="17" s="1"/>
  <c r="I85" i="17"/>
  <c r="I84" i="17" s="1"/>
  <c r="I76" i="17"/>
  <c r="I77" i="17"/>
  <c r="I78" i="17"/>
  <c r="I80" i="17"/>
  <c r="I82" i="17"/>
  <c r="I75" i="17"/>
  <c r="I58" i="17"/>
  <c r="I62" i="17"/>
  <c r="I64" i="17"/>
  <c r="I65" i="17"/>
  <c r="I66" i="17"/>
  <c r="I68" i="17"/>
  <c r="I70" i="17"/>
  <c r="I71" i="17"/>
  <c r="I72" i="17"/>
  <c r="I73" i="17"/>
  <c r="I55" i="17"/>
  <c r="I54" i="17"/>
  <c r="I48" i="17"/>
  <c r="I49" i="17"/>
  <c r="I50" i="17"/>
  <c r="I51" i="17"/>
  <c r="I47" i="17"/>
  <c r="I45" i="17"/>
  <c r="I44" i="17" s="1"/>
  <c r="I43" i="17"/>
  <c r="I42" i="17" s="1"/>
  <c r="I33" i="17"/>
  <c r="I34" i="17"/>
  <c r="I35" i="17"/>
  <c r="I36" i="17"/>
  <c r="I37" i="17"/>
  <c r="I38" i="17"/>
  <c r="I39" i="17"/>
  <c r="I40" i="17"/>
  <c r="I32" i="17"/>
  <c r="I24" i="17"/>
  <c r="I25" i="17"/>
  <c r="I27" i="17"/>
  <c r="I28" i="17"/>
  <c r="I29" i="17"/>
  <c r="I30" i="17"/>
  <c r="I23" i="17"/>
  <c r="I14" i="17"/>
  <c r="I15" i="17"/>
  <c r="I17" i="17"/>
  <c r="I19" i="17"/>
  <c r="I20" i="17"/>
  <c r="I21" i="17"/>
  <c r="I13" i="17"/>
  <c r="H14" i="17"/>
  <c r="H15" i="17"/>
  <c r="H17" i="17"/>
  <c r="H19" i="17"/>
  <c r="H20" i="17"/>
  <c r="H21" i="17"/>
  <c r="H23" i="17"/>
  <c r="H27" i="17"/>
  <c r="H28" i="17"/>
  <c r="H32" i="17"/>
  <c r="H33" i="17"/>
  <c r="H34" i="17"/>
  <c r="H35" i="17"/>
  <c r="H36" i="17"/>
  <c r="H37" i="17"/>
  <c r="H38" i="17"/>
  <c r="H39" i="17"/>
  <c r="H40" i="17"/>
  <c r="H43" i="17"/>
  <c r="H45" i="17"/>
  <c r="H47" i="17"/>
  <c r="H48" i="17"/>
  <c r="H49" i="17"/>
  <c r="H50" i="17"/>
  <c r="H51" i="17"/>
  <c r="H54" i="17"/>
  <c r="H55" i="17"/>
  <c r="H58" i="17"/>
  <c r="H62" i="17"/>
  <c r="H64" i="17"/>
  <c r="H65" i="17"/>
  <c r="H66" i="17"/>
  <c r="H68" i="17"/>
  <c r="H70" i="17"/>
  <c r="H71" i="17"/>
  <c r="H72" i="17"/>
  <c r="H73" i="17"/>
  <c r="H75" i="17"/>
  <c r="H76" i="17"/>
  <c r="H77" i="17"/>
  <c r="H78" i="17"/>
  <c r="H80" i="17"/>
  <c r="H82" i="17"/>
  <c r="H85" i="17"/>
  <c r="H89" i="17"/>
  <c r="H90" i="17"/>
  <c r="H91" i="17"/>
  <c r="H93" i="17"/>
  <c r="H94" i="17"/>
  <c r="H95" i="17"/>
  <c r="H96" i="17"/>
  <c r="H97" i="17"/>
  <c r="H100" i="17"/>
  <c r="H101" i="17"/>
  <c r="H103" i="17"/>
  <c r="H104" i="17"/>
  <c r="H105" i="17"/>
  <c r="H107" i="17"/>
  <c r="H109" i="17"/>
  <c r="H111" i="17"/>
  <c r="H113" i="17"/>
  <c r="H114" i="17"/>
  <c r="H116" i="17"/>
  <c r="H119" i="17"/>
  <c r="H124" i="17"/>
  <c r="H126" i="17"/>
  <c r="H138" i="17"/>
  <c r="H139" i="17"/>
  <c r="H147" i="17"/>
  <c r="H148" i="17"/>
  <c r="H150" i="17"/>
  <c r="H151" i="17"/>
  <c r="H154" i="17"/>
  <c r="H156" i="17"/>
  <c r="H163" i="17"/>
  <c r="H165" i="17"/>
  <c r="H167" i="17"/>
  <c r="H171" i="17"/>
  <c r="H172" i="17"/>
  <c r="H173" i="17"/>
  <c r="H175" i="17"/>
  <c r="H177" i="17"/>
  <c r="H179" i="17"/>
  <c r="H180" i="17"/>
  <c r="H181" i="17"/>
  <c r="H183" i="17"/>
  <c r="H185" i="17"/>
  <c r="H186" i="17"/>
  <c r="H188" i="17"/>
  <c r="H189" i="17"/>
  <c r="H192" i="17"/>
  <c r="H193" i="17"/>
  <c r="H196" i="17"/>
  <c r="H197" i="17"/>
  <c r="H198" i="17"/>
  <c r="H200" i="17"/>
  <c r="H201" i="17"/>
  <c r="H205" i="17"/>
  <c r="H207" i="17"/>
  <c r="H208" i="17"/>
  <c r="H209" i="17"/>
  <c r="H210" i="17"/>
  <c r="H212" i="17"/>
  <c r="H213" i="17"/>
  <c r="H214" i="17"/>
  <c r="H241" i="17"/>
  <c r="H242" i="17"/>
  <c r="H243" i="17"/>
  <c r="H244" i="17"/>
  <c r="H249" i="17"/>
  <c r="H251" i="17"/>
  <c r="H253" i="17"/>
  <c r="H254" i="17"/>
  <c r="H255" i="17"/>
  <c r="H256" i="17"/>
  <c r="H259" i="17"/>
  <c r="H261" i="17"/>
  <c r="H263" i="17"/>
  <c r="H266" i="17"/>
  <c r="H267" i="17"/>
  <c r="H269" i="17"/>
  <c r="H270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8" i="17"/>
  <c r="H289" i="17"/>
  <c r="H291" i="17"/>
  <c r="H292" i="17"/>
  <c r="H293" i="17"/>
  <c r="H294" i="17"/>
  <c r="H295" i="17"/>
  <c r="H296" i="17"/>
  <c r="H298" i="17"/>
  <c r="H300" i="17"/>
  <c r="H301" i="17"/>
  <c r="H302" i="17"/>
  <c r="H303" i="17"/>
  <c r="H305" i="17"/>
  <c r="H306" i="17"/>
  <c r="H307" i="17"/>
  <c r="H308" i="17"/>
  <c r="H310" i="17"/>
  <c r="H311" i="17"/>
  <c r="H312" i="17"/>
  <c r="H314" i="17"/>
  <c r="H316" i="17"/>
  <c r="H318" i="17"/>
  <c r="H319" i="17"/>
  <c r="H320" i="17"/>
  <c r="H322" i="17"/>
  <c r="H324" i="17"/>
  <c r="H325" i="17"/>
  <c r="H326" i="17"/>
  <c r="H327" i="17"/>
  <c r="H328" i="17"/>
  <c r="H331" i="17"/>
  <c r="H334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3" i="17"/>
  <c r="H364" i="17"/>
  <c r="H365" i="17"/>
  <c r="H367" i="17"/>
  <c r="H368" i="17"/>
  <c r="H369" i="17"/>
  <c r="H370" i="17"/>
  <c r="H372" i="17"/>
  <c r="H373" i="17"/>
  <c r="H374" i="17"/>
  <c r="H375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166" i="17" s="1"/>
  <c r="H393" i="17"/>
  <c r="H395" i="17"/>
  <c r="H398" i="17"/>
  <c r="H400" i="17"/>
  <c r="H402" i="17"/>
  <c r="H403" i="17"/>
  <c r="H404" i="17"/>
  <c r="H405" i="17"/>
  <c r="H406" i="17"/>
  <c r="H408" i="17"/>
  <c r="H409" i="17"/>
  <c r="H410" i="17"/>
  <c r="H412" i="17"/>
  <c r="H413" i="17"/>
  <c r="H414" i="17"/>
  <c r="H416" i="17"/>
  <c r="H417" i="17"/>
  <c r="H419" i="17"/>
  <c r="H423" i="17"/>
  <c r="H424" i="17"/>
  <c r="H427" i="17"/>
  <c r="H428" i="17"/>
  <c r="H429" i="17"/>
  <c r="H430" i="17"/>
  <c r="H431" i="17"/>
  <c r="H432" i="17"/>
  <c r="H443" i="17"/>
  <c r="H445" i="17"/>
  <c r="H446" i="17"/>
  <c r="H447" i="17"/>
  <c r="H468" i="17"/>
  <c r="H469" i="17"/>
  <c r="H470" i="17"/>
  <c r="H471" i="17"/>
  <c r="H472" i="17"/>
  <c r="H473" i="17"/>
  <c r="H474" i="17"/>
  <c r="A12" i="16"/>
  <c r="L27" i="16"/>
  <c r="J27" i="16"/>
  <c r="K27" i="16" s="1"/>
  <c r="J17" i="16"/>
  <c r="J10" i="16"/>
  <c r="L8" i="16"/>
  <c r="L9" i="16"/>
  <c r="L10" i="16"/>
  <c r="A13" i="16" s="1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7" i="16"/>
  <c r="S6" i="17" l="1"/>
  <c r="H41" i="17"/>
  <c r="I268" i="17"/>
  <c r="I290" i="17"/>
  <c r="I362" i="17"/>
  <c r="I102" i="17"/>
  <c r="I265" i="17"/>
  <c r="I366" i="17"/>
  <c r="I53" i="17"/>
  <c r="I99" i="17"/>
  <c r="I178" i="17"/>
  <c r="I299" i="17"/>
  <c r="I304" i="17"/>
  <c r="I309" i="17"/>
  <c r="L12" i="3" l="1"/>
  <c r="L13" i="3"/>
  <c r="L14" i="3"/>
  <c r="L15" i="3"/>
  <c r="L16" i="3"/>
  <c r="L17" i="3"/>
  <c r="L18" i="3"/>
  <c r="L21" i="3"/>
  <c r="L22" i="3"/>
  <c r="L23" i="3"/>
  <c r="L26" i="3"/>
  <c r="L27" i="3"/>
  <c r="L28" i="3"/>
  <c r="L29" i="3"/>
  <c r="L30" i="3"/>
  <c r="L31" i="3"/>
  <c r="L32" i="3"/>
  <c r="L33" i="3"/>
  <c r="L34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2" i="3"/>
  <c r="L273" i="3"/>
  <c r="L274" i="3"/>
  <c r="L275" i="3"/>
  <c r="L276" i="3"/>
  <c r="L277" i="3"/>
  <c r="L279" i="3"/>
  <c r="L280" i="3"/>
  <c r="L281" i="3"/>
  <c r="L282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76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K17" i="16"/>
  <c r="K10" i="16"/>
  <c r="J9" i="16"/>
  <c r="K9" i="16" s="1"/>
  <c r="J8" i="16"/>
  <c r="K8" i="16" s="1"/>
  <c r="M10" i="13" l="1"/>
  <c r="N10" i="13" s="1"/>
  <c r="O10" i="13" s="1"/>
  <c r="M6" i="13"/>
  <c r="N6" i="13" s="1"/>
  <c r="O6" i="13" s="1"/>
  <c r="H2" i="13"/>
  <c r="Q2" i="13" s="1"/>
  <c r="R2" i="13" s="1"/>
  <c r="U2" i="13"/>
  <c r="G8" i="3" l="1"/>
  <c r="G9" i="3"/>
  <c r="G14" i="17" s="1"/>
  <c r="G10" i="3"/>
  <c r="G15" i="17" s="1"/>
  <c r="G11" i="3"/>
  <c r="G12" i="3"/>
  <c r="G17" i="17" s="1"/>
  <c r="G13" i="3"/>
  <c r="G18" i="17" s="1"/>
  <c r="G14" i="3"/>
  <c r="G19" i="17" s="1"/>
  <c r="G15" i="3"/>
  <c r="G20" i="17" s="1"/>
  <c r="G16" i="3"/>
  <c r="G21" i="17" s="1"/>
  <c r="G17" i="3"/>
  <c r="G18" i="3"/>
  <c r="G23" i="17" s="1"/>
  <c r="G19" i="3"/>
  <c r="G20" i="3"/>
  <c r="G21" i="3"/>
  <c r="G26" i="17" s="1"/>
  <c r="G22" i="3"/>
  <c r="G27" i="17" s="1"/>
  <c r="G23" i="3"/>
  <c r="G28" i="17" s="1"/>
  <c r="G24" i="3"/>
  <c r="G25" i="3"/>
  <c r="G26" i="3"/>
  <c r="G27" i="3"/>
  <c r="G32" i="17" s="1"/>
  <c r="G28" i="3"/>
  <c r="G33" i="17" s="1"/>
  <c r="G29" i="3"/>
  <c r="G34" i="17" s="1"/>
  <c r="G30" i="3"/>
  <c r="G35" i="17" s="1"/>
  <c r="G31" i="3"/>
  <c r="G36" i="17" s="1"/>
  <c r="G32" i="3"/>
  <c r="G37" i="17" s="1"/>
  <c r="G33" i="3"/>
  <c r="G38" i="17" s="1"/>
  <c r="G34" i="3"/>
  <c r="G39" i="17" s="1"/>
  <c r="G35" i="3"/>
  <c r="G36" i="3"/>
  <c r="G41" i="17" s="1"/>
  <c r="G37" i="3"/>
  <c r="G38" i="3"/>
  <c r="G43" i="17" s="1"/>
  <c r="G39" i="3"/>
  <c r="G40" i="3"/>
  <c r="G45" i="17" s="1"/>
  <c r="G41" i="3"/>
  <c r="G42" i="3"/>
  <c r="G47" i="17" s="1"/>
  <c r="G43" i="3"/>
  <c r="G48" i="17" s="1"/>
  <c r="G44" i="3"/>
  <c r="G49" i="17" s="1"/>
  <c r="G45" i="3"/>
  <c r="G50" i="17" s="1"/>
  <c r="G46" i="3"/>
  <c r="G51" i="17" s="1"/>
  <c r="G47" i="3"/>
  <c r="G52" i="17" s="1"/>
  <c r="G48" i="3"/>
  <c r="G49" i="3"/>
  <c r="G54" i="17" s="1"/>
  <c r="G50" i="3"/>
  <c r="G55" i="17" s="1"/>
  <c r="G51" i="3"/>
  <c r="G52" i="3"/>
  <c r="G57" i="17" s="1"/>
  <c r="G53" i="3"/>
  <c r="G58" i="17" s="1"/>
  <c r="G54" i="3"/>
  <c r="G59" i="17" s="1"/>
  <c r="G55" i="3"/>
  <c r="G60" i="17" s="1"/>
  <c r="G56" i="3"/>
  <c r="G61" i="17" s="1"/>
  <c r="G57" i="3"/>
  <c r="G62" i="17" s="1"/>
  <c r="G58" i="3"/>
  <c r="G63" i="17" s="1"/>
  <c r="G59" i="3"/>
  <c r="G64" i="17" s="1"/>
  <c r="G60" i="3"/>
  <c r="G65" i="17" s="1"/>
  <c r="G61" i="3"/>
  <c r="G66" i="17" s="1"/>
  <c r="G62" i="3"/>
  <c r="G67" i="17" s="1"/>
  <c r="G63" i="3"/>
  <c r="G68" i="17" s="1"/>
  <c r="G64" i="3"/>
  <c r="G69" i="17" s="1"/>
  <c r="G65" i="3"/>
  <c r="G70" i="17" s="1"/>
  <c r="G66" i="3"/>
  <c r="G71" i="17" s="1"/>
  <c r="G67" i="3"/>
  <c r="G72" i="17" s="1"/>
  <c r="G68" i="3"/>
  <c r="G73" i="17" s="1"/>
  <c r="G69" i="3"/>
  <c r="G70" i="3"/>
  <c r="G75" i="17" s="1"/>
  <c r="G71" i="3"/>
  <c r="G76" i="17" s="1"/>
  <c r="G72" i="3"/>
  <c r="G77" i="17" s="1"/>
  <c r="G73" i="3"/>
  <c r="G78" i="17" s="1"/>
  <c r="G74" i="3"/>
  <c r="G79" i="17" s="1"/>
  <c r="G75" i="3"/>
  <c r="G80" i="17" s="1"/>
  <c r="G76" i="3"/>
  <c r="G81" i="17" s="1"/>
  <c r="G77" i="3"/>
  <c r="G82" i="17" s="1"/>
  <c r="G78" i="3"/>
  <c r="G83" i="17" s="1"/>
  <c r="G79" i="3"/>
  <c r="G80" i="3"/>
  <c r="G85" i="17" s="1"/>
  <c r="G81" i="3"/>
  <c r="G82" i="3"/>
  <c r="G87" i="17" s="1"/>
  <c r="G83" i="3"/>
  <c r="G84" i="3"/>
  <c r="G89" i="17" s="1"/>
  <c r="G85" i="3"/>
  <c r="G90" i="17" s="1"/>
  <c r="G86" i="3"/>
  <c r="G91" i="17" s="1"/>
  <c r="G87" i="3"/>
  <c r="G92" i="17" s="1"/>
  <c r="G88" i="3"/>
  <c r="G93" i="17" s="1"/>
  <c r="G89" i="3"/>
  <c r="G94" i="17" s="1"/>
  <c r="G90" i="3"/>
  <c r="G95" i="17" s="1"/>
  <c r="G91" i="3"/>
  <c r="G96" i="17" s="1"/>
  <c r="G92" i="3"/>
  <c r="G97" i="17" s="1"/>
  <c r="G93" i="3"/>
  <c r="G98" i="17" s="1"/>
  <c r="G94" i="3"/>
  <c r="G95" i="3"/>
  <c r="G100" i="17" s="1"/>
  <c r="G96" i="3"/>
  <c r="G101" i="17" s="1"/>
  <c r="G97" i="3"/>
  <c r="G98" i="3"/>
  <c r="G103" i="17" s="1"/>
  <c r="G99" i="3"/>
  <c r="G104" i="17" s="1"/>
  <c r="G100" i="3"/>
  <c r="G105" i="17" s="1"/>
  <c r="G101" i="3"/>
  <c r="G102" i="3"/>
  <c r="G107" i="17" s="1"/>
  <c r="G103" i="3"/>
  <c r="G108" i="17" s="1"/>
  <c r="G104" i="3"/>
  <c r="G109" i="17" s="1"/>
  <c r="G105" i="3"/>
  <c r="G106" i="3"/>
  <c r="G111" i="17" s="1"/>
  <c r="G107" i="3"/>
  <c r="G108" i="3"/>
  <c r="G113" i="17" s="1"/>
  <c r="G109" i="3"/>
  <c r="G114" i="17" s="1"/>
  <c r="G110" i="3"/>
  <c r="G115" i="17" s="1"/>
  <c r="G111" i="3"/>
  <c r="G116" i="17" s="1"/>
  <c r="G112" i="3"/>
  <c r="G117" i="17" s="1"/>
  <c r="G113" i="3"/>
  <c r="G114" i="3"/>
  <c r="G119" i="17" s="1"/>
  <c r="G115" i="3"/>
  <c r="G120" i="17" s="1"/>
  <c r="G116" i="3"/>
  <c r="G121" i="17" s="1"/>
  <c r="G117" i="3"/>
  <c r="G122" i="17" s="1"/>
  <c r="G118" i="3"/>
  <c r="G123" i="17" s="1"/>
  <c r="G119" i="3"/>
  <c r="G124" i="17" s="1"/>
  <c r="G120" i="3"/>
  <c r="G121" i="3"/>
  <c r="G126" i="17" s="1"/>
  <c r="G122" i="3"/>
  <c r="G123" i="3"/>
  <c r="G128" i="17" s="1"/>
  <c r="G124" i="3"/>
  <c r="G129" i="17" s="1"/>
  <c r="G125" i="3"/>
  <c r="G130" i="17" s="1"/>
  <c r="G126" i="3"/>
  <c r="G131" i="17" s="1"/>
  <c r="G127" i="3"/>
  <c r="G132" i="17" s="1"/>
  <c r="G128" i="3"/>
  <c r="G133" i="17" s="1"/>
  <c r="G129" i="3"/>
  <c r="G134" i="17" s="1"/>
  <c r="G130" i="3"/>
  <c r="G135" i="17" s="1"/>
  <c r="G131" i="3"/>
  <c r="G136" i="17" s="1"/>
  <c r="G132" i="3"/>
  <c r="G137" i="17" s="1"/>
  <c r="G133" i="3"/>
  <c r="G138" i="17" s="1"/>
  <c r="G134" i="3"/>
  <c r="G139" i="17" s="1"/>
  <c r="G135" i="3"/>
  <c r="G140" i="17" s="1"/>
  <c r="G136" i="3"/>
  <c r="G137" i="3"/>
  <c r="G142" i="17" s="1"/>
  <c r="G138" i="3"/>
  <c r="G143" i="17" s="1"/>
  <c r="G139" i="3"/>
  <c r="G144" i="17" s="1"/>
  <c r="G140" i="3"/>
  <c r="G145" i="17" s="1"/>
  <c r="G141" i="3"/>
  <c r="G142" i="3"/>
  <c r="G147" i="17" s="1"/>
  <c r="G143" i="3"/>
  <c r="G148" i="17" s="1"/>
  <c r="G144" i="3"/>
  <c r="G149" i="17" s="1"/>
  <c r="G145" i="3"/>
  <c r="G150" i="17" s="1"/>
  <c r="G146" i="3"/>
  <c r="G151" i="17" s="1"/>
  <c r="G147" i="3"/>
  <c r="G152" i="17" s="1"/>
  <c r="G148" i="3"/>
  <c r="G149" i="3"/>
  <c r="G154" i="17" s="1"/>
  <c r="G150" i="3"/>
  <c r="G151" i="3"/>
  <c r="G156" i="17" s="1"/>
  <c r="G152" i="3"/>
  <c r="G157" i="17" s="1"/>
  <c r="G153" i="3"/>
  <c r="G158" i="17" s="1"/>
  <c r="G154" i="3"/>
  <c r="G159" i="17" s="1"/>
  <c r="G155" i="3"/>
  <c r="G156" i="3"/>
  <c r="G161" i="17" s="1"/>
  <c r="G157" i="3"/>
  <c r="G158" i="3"/>
  <c r="G163" i="17" s="1"/>
  <c r="G159" i="3"/>
  <c r="G164" i="17" s="1"/>
  <c r="G160" i="3"/>
  <c r="G165" i="17" s="1"/>
  <c r="G161" i="3"/>
  <c r="G166" i="17" s="1"/>
  <c r="G162" i="3"/>
  <c r="G167" i="17" s="1"/>
  <c r="G163" i="3"/>
  <c r="G168" i="17" s="1"/>
  <c r="G164" i="3"/>
  <c r="G169" i="17" s="1"/>
  <c r="G165" i="3"/>
  <c r="G170" i="17" s="1"/>
  <c r="G166" i="3"/>
  <c r="G171" i="17" s="1"/>
  <c r="G167" i="3"/>
  <c r="G172" i="17" s="1"/>
  <c r="G168" i="3"/>
  <c r="G173" i="17" s="1"/>
  <c r="G169" i="3"/>
  <c r="G170" i="3"/>
  <c r="G175" i="17" s="1"/>
  <c r="G171" i="3"/>
  <c r="G176" i="17" s="1"/>
  <c r="G172" i="3"/>
  <c r="G177" i="17" s="1"/>
  <c r="G173" i="3"/>
  <c r="G174" i="3"/>
  <c r="G179" i="17" s="1"/>
  <c r="G175" i="3"/>
  <c r="G180" i="17" s="1"/>
  <c r="G176" i="3"/>
  <c r="G181" i="17" s="1"/>
  <c r="G177" i="3"/>
  <c r="G178" i="3"/>
  <c r="G183" i="17" s="1"/>
  <c r="G179" i="3"/>
  <c r="G180" i="3"/>
  <c r="G185" i="17" s="1"/>
  <c r="G181" i="3"/>
  <c r="G186" i="17" s="1"/>
  <c r="G182" i="3"/>
  <c r="G187" i="17" s="1"/>
  <c r="G183" i="3"/>
  <c r="G188" i="17" s="1"/>
  <c r="G184" i="3"/>
  <c r="G189" i="17" s="1"/>
  <c r="G185" i="3"/>
  <c r="G186" i="3"/>
  <c r="G191" i="17" s="1"/>
  <c r="G187" i="3"/>
  <c r="G192" i="17" s="1"/>
  <c r="G188" i="3"/>
  <c r="G193" i="17" s="1"/>
  <c r="G189" i="3"/>
  <c r="G194" i="17" s="1"/>
  <c r="G190" i="3"/>
  <c r="G195" i="17" s="1"/>
  <c r="G191" i="3"/>
  <c r="G196" i="17" s="1"/>
  <c r="G192" i="3"/>
  <c r="G197" i="17" s="1"/>
  <c r="G193" i="3"/>
  <c r="G198" i="17" s="1"/>
  <c r="G194" i="3"/>
  <c r="G199" i="17" s="1"/>
  <c r="G195" i="3"/>
  <c r="G200" i="17" s="1"/>
  <c r="G196" i="3"/>
  <c r="G201" i="17" s="1"/>
  <c r="G197" i="3"/>
  <c r="G202" i="17" s="1"/>
  <c r="G198" i="3"/>
  <c r="G203" i="17" s="1"/>
  <c r="G199" i="3"/>
  <c r="G204" i="17" s="1"/>
  <c r="G200" i="3"/>
  <c r="G205" i="17" s="1"/>
  <c r="G201" i="3"/>
  <c r="G206" i="17" s="1"/>
  <c r="G202" i="3"/>
  <c r="G207" i="17" s="1"/>
  <c r="G203" i="3"/>
  <c r="G208" i="17" s="1"/>
  <c r="G204" i="3"/>
  <c r="G209" i="17" s="1"/>
  <c r="G205" i="3"/>
  <c r="G210" i="17" s="1"/>
  <c r="G206" i="3"/>
  <c r="G211" i="17" s="1"/>
  <c r="G207" i="3"/>
  <c r="G212" i="17" s="1"/>
  <c r="G208" i="3"/>
  <c r="G213" i="17" s="1"/>
  <c r="G209" i="3"/>
  <c r="G214" i="17" s="1"/>
  <c r="G210" i="3"/>
  <c r="G215" i="17" s="1"/>
  <c r="G211" i="3"/>
  <c r="G216" i="17" s="1"/>
  <c r="G212" i="3"/>
  <c r="G217" i="17" s="1"/>
  <c r="G213" i="3"/>
  <c r="G218" i="17" s="1"/>
  <c r="G214" i="3"/>
  <c r="G219" i="17" s="1"/>
  <c r="G215" i="3"/>
  <c r="G220" i="17" s="1"/>
  <c r="G216" i="3"/>
  <c r="G221" i="17" s="1"/>
  <c r="G217" i="3"/>
  <c r="G222" i="17" s="1"/>
  <c r="G218" i="3"/>
  <c r="G223" i="17" s="1"/>
  <c r="G219" i="3"/>
  <c r="G224" i="17" s="1"/>
  <c r="G220" i="3"/>
  <c r="G225" i="17" s="1"/>
  <c r="G221" i="3"/>
  <c r="G226" i="17" s="1"/>
  <c r="G222" i="3"/>
  <c r="G227" i="17" s="1"/>
  <c r="G223" i="3"/>
  <c r="G228" i="17" s="1"/>
  <c r="G224" i="3"/>
  <c r="G229" i="17" s="1"/>
  <c r="G225" i="3"/>
  <c r="G230" i="17" s="1"/>
  <c r="G226" i="3"/>
  <c r="G231" i="17" s="1"/>
  <c r="G227" i="3"/>
  <c r="G232" i="17" s="1"/>
  <c r="G228" i="3"/>
  <c r="G233" i="17" s="1"/>
  <c r="G229" i="3"/>
  <c r="G234" i="17" s="1"/>
  <c r="G230" i="3"/>
  <c r="G235" i="17" s="1"/>
  <c r="G231" i="3"/>
  <c r="G236" i="17" s="1"/>
  <c r="G232" i="3"/>
  <c r="G237" i="17" s="1"/>
  <c r="G233" i="3"/>
  <c r="G238" i="17" s="1"/>
  <c r="G234" i="3"/>
  <c r="G239" i="17" s="1"/>
  <c r="G235" i="3"/>
  <c r="G240" i="17" s="1"/>
  <c r="G236" i="3"/>
  <c r="G241" i="17" s="1"/>
  <c r="G237" i="3"/>
  <c r="G242" i="17" s="1"/>
  <c r="G238" i="3"/>
  <c r="G243" i="17" s="1"/>
  <c r="G239" i="3"/>
  <c r="G244" i="17" s="1"/>
  <c r="G240" i="3"/>
  <c r="G245" i="17" s="1"/>
  <c r="G241" i="3"/>
  <c r="G246" i="17" s="1"/>
  <c r="G242" i="3"/>
  <c r="G247" i="17" s="1"/>
  <c r="G243" i="3"/>
  <c r="G248" i="17" s="1"/>
  <c r="G244" i="3"/>
  <c r="G249" i="17" s="1"/>
  <c r="G245" i="3"/>
  <c r="G250" i="17" s="1"/>
  <c r="G246" i="3"/>
  <c r="G251" i="17" s="1"/>
  <c r="G247" i="3"/>
  <c r="G252" i="17" s="1"/>
  <c r="G248" i="3"/>
  <c r="G253" i="17" s="1"/>
  <c r="G249" i="3"/>
  <c r="G254" i="17" s="1"/>
  <c r="G250" i="3"/>
  <c r="G255" i="17" s="1"/>
  <c r="G251" i="3"/>
  <c r="G256" i="17" s="1"/>
  <c r="G252" i="3"/>
  <c r="G257" i="17" s="1"/>
  <c r="G253" i="3"/>
  <c r="G258" i="17" s="1"/>
  <c r="G254" i="3"/>
  <c r="G259" i="17" s="1"/>
  <c r="G255" i="3"/>
  <c r="G260" i="17" s="1"/>
  <c r="G256" i="3"/>
  <c r="G261" i="17" s="1"/>
  <c r="G257" i="3"/>
  <c r="G258" i="3"/>
  <c r="G263" i="17" s="1"/>
  <c r="G259" i="3"/>
  <c r="G264" i="17" s="1"/>
  <c r="G260" i="3"/>
  <c r="G261" i="3"/>
  <c r="G266" i="17" s="1"/>
  <c r="G262" i="3"/>
  <c r="G267" i="17" s="1"/>
  <c r="G263" i="3"/>
  <c r="G264" i="3"/>
  <c r="G269" i="17" s="1"/>
  <c r="G265" i="3"/>
  <c r="G270" i="17" s="1"/>
  <c r="G266" i="3"/>
  <c r="G267" i="3"/>
  <c r="G272" i="17" s="1"/>
  <c r="G268" i="3"/>
  <c r="G273" i="17" s="1"/>
  <c r="G269" i="3"/>
  <c r="G274" i="17" s="1"/>
  <c r="G270" i="3"/>
  <c r="G275" i="17" s="1"/>
  <c r="G271" i="3"/>
  <c r="G272" i="3"/>
  <c r="G277" i="17" s="1"/>
  <c r="G273" i="3"/>
  <c r="G278" i="17" s="1"/>
  <c r="G274" i="3"/>
  <c r="G279" i="17" s="1"/>
  <c r="G275" i="3"/>
  <c r="G280" i="17" s="1"/>
  <c r="G276" i="3"/>
  <c r="G281" i="17" s="1"/>
  <c r="G277" i="3"/>
  <c r="G282" i="17" s="1"/>
  <c r="G278" i="3"/>
  <c r="G279" i="3"/>
  <c r="G284" i="17" s="1"/>
  <c r="G280" i="3"/>
  <c r="G285" i="17" s="1"/>
  <c r="G281" i="3"/>
  <c r="G286" i="17" s="1"/>
  <c r="G282" i="3"/>
  <c r="G287" i="17" s="1"/>
  <c r="G283" i="3"/>
  <c r="G284" i="3"/>
  <c r="G289" i="17" s="1"/>
  <c r="G285" i="3"/>
  <c r="G286" i="3"/>
  <c r="G291" i="17" s="1"/>
  <c r="G287" i="3"/>
  <c r="G292" i="17" s="1"/>
  <c r="G288" i="3"/>
  <c r="G293" i="17" s="1"/>
  <c r="G289" i="3"/>
  <c r="G294" i="17" s="1"/>
  <c r="G290" i="3"/>
  <c r="G295" i="17" s="1"/>
  <c r="G291" i="3"/>
  <c r="G296" i="17" s="1"/>
  <c r="G292" i="3"/>
  <c r="G293" i="3"/>
  <c r="G298" i="17" s="1"/>
  <c r="G294" i="3"/>
  <c r="G295" i="3"/>
  <c r="G300" i="17" s="1"/>
  <c r="G296" i="3"/>
  <c r="G301" i="17" s="1"/>
  <c r="G297" i="3"/>
  <c r="G302" i="17" s="1"/>
  <c r="G298" i="3"/>
  <c r="G303" i="17" s="1"/>
  <c r="G299" i="3"/>
  <c r="G300" i="3"/>
  <c r="G305" i="17" s="1"/>
  <c r="G301" i="3"/>
  <c r="G306" i="17" s="1"/>
  <c r="G302" i="3"/>
  <c r="G307" i="17" s="1"/>
  <c r="G303" i="3"/>
  <c r="G308" i="17" s="1"/>
  <c r="G304" i="3"/>
  <c r="G305" i="3"/>
  <c r="G310" i="17" s="1"/>
  <c r="G306" i="3"/>
  <c r="G311" i="17" s="1"/>
  <c r="G307" i="3"/>
  <c r="G312" i="17" s="1"/>
  <c r="G308" i="3"/>
  <c r="G309" i="3"/>
  <c r="G314" i="17" s="1"/>
  <c r="G310" i="3"/>
  <c r="G315" i="17" s="1"/>
  <c r="G311" i="3"/>
  <c r="G316" i="17" s="1"/>
  <c r="G312" i="3"/>
  <c r="G313" i="3"/>
  <c r="G318" i="17" s="1"/>
  <c r="G314" i="3"/>
  <c r="G319" i="17" s="1"/>
  <c r="G315" i="3"/>
  <c r="G320" i="17" s="1"/>
  <c r="G316" i="3"/>
  <c r="G321" i="17" s="1"/>
  <c r="G317" i="3"/>
  <c r="G322" i="17" s="1"/>
  <c r="G318" i="3"/>
  <c r="G323" i="17" s="1"/>
  <c r="G319" i="3"/>
  <c r="G324" i="17" s="1"/>
  <c r="G320" i="3"/>
  <c r="G325" i="17" s="1"/>
  <c r="G321" i="3"/>
  <c r="G326" i="17" s="1"/>
  <c r="G322" i="3"/>
  <c r="G327" i="17" s="1"/>
  <c r="G323" i="3"/>
  <c r="G328" i="17" s="1"/>
  <c r="G324" i="3"/>
  <c r="G325" i="3"/>
  <c r="G330" i="17" s="1"/>
  <c r="G326" i="3"/>
  <c r="G331" i="17" s="1"/>
  <c r="G327" i="3"/>
  <c r="G332" i="17" s="1"/>
  <c r="G328" i="3"/>
  <c r="G333" i="17" s="1"/>
  <c r="G329" i="3"/>
  <c r="G334" i="17" s="1"/>
  <c r="G330" i="3"/>
  <c r="G335" i="17" s="1"/>
  <c r="G331" i="3"/>
  <c r="G336" i="17" s="1"/>
  <c r="G332" i="3"/>
  <c r="G337" i="17" s="1"/>
  <c r="G333" i="3"/>
  <c r="G338" i="17" s="1"/>
  <c r="G334" i="3"/>
  <c r="G339" i="17" s="1"/>
  <c r="G335" i="3"/>
  <c r="G340" i="17" s="1"/>
  <c r="G336" i="3"/>
  <c r="G341" i="17" s="1"/>
  <c r="G337" i="3"/>
  <c r="G342" i="17" s="1"/>
  <c r="G338" i="3"/>
  <c r="G343" i="17" s="1"/>
  <c r="G339" i="3"/>
  <c r="G344" i="17" s="1"/>
  <c r="G340" i="3"/>
  <c r="G345" i="17" s="1"/>
  <c r="G341" i="3"/>
  <c r="G346" i="17" s="1"/>
  <c r="G342" i="3"/>
  <c r="G347" i="17" s="1"/>
  <c r="G343" i="3"/>
  <c r="G348" i="17" s="1"/>
  <c r="G344" i="3"/>
  <c r="G349" i="17" s="1"/>
  <c r="G345" i="3"/>
  <c r="G350" i="17" s="1"/>
  <c r="G346" i="3"/>
  <c r="G351" i="17" s="1"/>
  <c r="G347" i="3"/>
  <c r="G352" i="17" s="1"/>
  <c r="G348" i="3"/>
  <c r="G353" i="17" s="1"/>
  <c r="G349" i="3"/>
  <c r="G354" i="17" s="1"/>
  <c r="G350" i="3"/>
  <c r="G355" i="17" s="1"/>
  <c r="G351" i="3"/>
  <c r="G356" i="17" s="1"/>
  <c r="G352" i="3"/>
  <c r="G357" i="17" s="1"/>
  <c r="G353" i="3"/>
  <c r="G358" i="17" s="1"/>
  <c r="G354" i="3"/>
  <c r="G359" i="17" s="1"/>
  <c r="G355" i="3"/>
  <c r="G360" i="17" s="1"/>
  <c r="G356" i="3"/>
  <c r="G361" i="17" s="1"/>
  <c r="G357" i="3"/>
  <c r="G358" i="3"/>
  <c r="G363" i="17" s="1"/>
  <c r="G359" i="3"/>
  <c r="G364" i="17" s="1"/>
  <c r="G360" i="3"/>
  <c r="G365" i="17" s="1"/>
  <c r="G361" i="3"/>
  <c r="G362" i="3"/>
  <c r="G367" i="17" s="1"/>
  <c r="G363" i="3"/>
  <c r="G368" i="17" s="1"/>
  <c r="G364" i="3"/>
  <c r="G369" i="17" s="1"/>
  <c r="G365" i="3"/>
  <c r="G370" i="17" s="1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91" i="17" s="1"/>
  <c r="G387" i="3"/>
  <c r="G388" i="3"/>
  <c r="G393" i="17" s="1"/>
  <c r="G389" i="3"/>
  <c r="G390" i="3"/>
  <c r="G395" i="17" s="1"/>
  <c r="G391" i="3"/>
  <c r="G392" i="3"/>
  <c r="G397" i="17" s="1"/>
  <c r="G393" i="3"/>
  <c r="G398" i="17" s="1"/>
  <c r="G394" i="3"/>
  <c r="G395" i="3"/>
  <c r="G400" i="17" s="1"/>
  <c r="G396" i="3"/>
  <c r="G401" i="17" s="1"/>
  <c r="G397" i="3"/>
  <c r="G402" i="17" s="1"/>
  <c r="G398" i="3"/>
  <c r="G403" i="17" s="1"/>
  <c r="G399" i="3"/>
  <c r="G404" i="17" s="1"/>
  <c r="G400" i="3"/>
  <c r="G405" i="17" s="1"/>
  <c r="G401" i="3"/>
  <c r="G406" i="17" s="1"/>
  <c r="G402" i="3"/>
  <c r="G407" i="17" s="1"/>
  <c r="G403" i="3"/>
  <c r="G408" i="17" s="1"/>
  <c r="G404" i="3"/>
  <c r="G409" i="17" s="1"/>
  <c r="G405" i="3"/>
  <c r="G410" i="17" s="1"/>
  <c r="G406" i="3"/>
  <c r="G411" i="17" s="1"/>
  <c r="G407" i="3"/>
  <c r="G412" i="17" s="1"/>
  <c r="G408" i="3"/>
  <c r="G413" i="17" s="1"/>
  <c r="G409" i="3"/>
  <c r="G414" i="17" s="1"/>
  <c r="G410" i="3"/>
  <c r="G415" i="17" s="1"/>
  <c r="G411" i="3"/>
  <c r="G416" i="17" s="1"/>
  <c r="G412" i="3"/>
  <c r="G417" i="17" s="1"/>
  <c r="G413" i="3"/>
  <c r="G418" i="17" s="1"/>
  <c r="G414" i="3"/>
  <c r="G419" i="17" s="1"/>
  <c r="G415" i="3"/>
  <c r="G420" i="17" s="1"/>
  <c r="G416" i="3"/>
  <c r="G421" i="17" s="1"/>
  <c r="G417" i="3"/>
  <c r="G422" i="17" s="1"/>
  <c r="G418" i="3"/>
  <c r="G423" i="17" s="1"/>
  <c r="G419" i="3"/>
  <c r="G424" i="17" s="1"/>
  <c r="G420" i="3"/>
  <c r="G425" i="17" s="1"/>
  <c r="G421" i="3"/>
  <c r="G426" i="17" s="1"/>
  <c r="G422" i="3"/>
  <c r="G427" i="17" s="1"/>
  <c r="G423" i="3"/>
  <c r="G428" i="17" s="1"/>
  <c r="G424" i="3"/>
  <c r="G429" i="17" s="1"/>
  <c r="G425" i="3"/>
  <c r="G430" i="17" s="1"/>
  <c r="G426" i="3"/>
  <c r="G431" i="17" s="1"/>
  <c r="G427" i="3"/>
  <c r="G432" i="17" s="1"/>
  <c r="G428" i="3"/>
  <c r="G433" i="17" s="1"/>
  <c r="G429" i="3"/>
  <c r="G434" i="17" s="1"/>
  <c r="G430" i="3"/>
  <c r="G435" i="17" s="1"/>
  <c r="G431" i="3"/>
  <c r="G436" i="17" s="1"/>
  <c r="G432" i="3"/>
  <c r="G437" i="17" s="1"/>
  <c r="G433" i="3"/>
  <c r="G438" i="17" s="1"/>
  <c r="G434" i="3"/>
  <c r="G439" i="17" s="1"/>
  <c r="G435" i="3"/>
  <c r="G440" i="17" s="1"/>
  <c r="G436" i="3"/>
  <c r="G441" i="17" s="1"/>
  <c r="G437" i="3"/>
  <c r="G442" i="17" s="1"/>
  <c r="G438" i="3"/>
  <c r="G443" i="17" s="1"/>
  <c r="G439" i="3"/>
  <c r="G444" i="17" s="1"/>
  <c r="G440" i="3"/>
  <c r="G445" i="17" s="1"/>
  <c r="G441" i="3"/>
  <c r="G446" i="17" s="1"/>
  <c r="G442" i="3"/>
  <c r="G447" i="17" s="1"/>
  <c r="G443" i="3"/>
  <c r="G448" i="17" s="1"/>
  <c r="G444" i="3"/>
  <c r="G449" i="17" s="1"/>
  <c r="G445" i="3"/>
  <c r="G450" i="17" s="1"/>
  <c r="G446" i="3"/>
  <c r="G451" i="17" s="1"/>
  <c r="G447" i="3"/>
  <c r="G452" i="17" s="1"/>
  <c r="G448" i="3"/>
  <c r="G453" i="17" s="1"/>
  <c r="G449" i="3"/>
  <c r="G454" i="17" s="1"/>
  <c r="G450" i="3"/>
  <c r="G455" i="17" s="1"/>
  <c r="G451" i="3"/>
  <c r="G456" i="17" s="1"/>
  <c r="G452" i="3"/>
  <c r="G457" i="17" s="1"/>
  <c r="G453" i="3"/>
  <c r="G458" i="17" s="1"/>
  <c r="G454" i="3"/>
  <c r="G459" i="17" s="1"/>
  <c r="G455" i="3"/>
  <c r="G460" i="17" s="1"/>
  <c r="G456" i="3"/>
  <c r="G461" i="17" s="1"/>
  <c r="G457" i="3"/>
  <c r="G462" i="17" s="1"/>
  <c r="G458" i="3"/>
  <c r="G463" i="17" s="1"/>
  <c r="G459" i="3"/>
  <c r="G464" i="17" s="1"/>
  <c r="G460" i="3"/>
  <c r="G465" i="17" s="1"/>
  <c r="G461" i="3"/>
  <c r="G466" i="17" s="1"/>
  <c r="G462" i="3"/>
  <c r="G467" i="17" s="1"/>
  <c r="G463" i="3"/>
  <c r="G468" i="17" s="1"/>
  <c r="G464" i="3"/>
  <c r="G469" i="17" s="1"/>
  <c r="G465" i="3"/>
  <c r="G470" i="17" s="1"/>
  <c r="G466" i="3"/>
  <c r="G471" i="17" s="1"/>
  <c r="G467" i="3"/>
  <c r="G472" i="17" s="1"/>
  <c r="G468" i="3"/>
  <c r="G473" i="17" s="1"/>
  <c r="G469" i="3"/>
  <c r="G474" i="17" s="1"/>
  <c r="G470" i="3"/>
  <c r="G475" i="17" s="1"/>
  <c r="G471" i="3"/>
  <c r="G476" i="17" s="1"/>
  <c r="G472" i="3"/>
  <c r="G477" i="17" s="1"/>
  <c r="G473" i="3"/>
  <c r="G478" i="17" s="1"/>
  <c r="G474" i="3"/>
  <c r="G479" i="17" s="1"/>
  <c r="G475" i="3"/>
  <c r="G480" i="17" s="1"/>
  <c r="G476" i="3"/>
  <c r="G481" i="17" s="1"/>
  <c r="G477" i="3"/>
  <c r="G482" i="17" s="1"/>
  <c r="G478" i="3"/>
  <c r="G483" i="17" s="1"/>
  <c r="G479" i="3"/>
  <c r="G484" i="17" s="1"/>
  <c r="G480" i="3"/>
  <c r="G485" i="17" s="1"/>
  <c r="G481" i="3"/>
  <c r="G486" i="17" s="1"/>
  <c r="G482" i="3"/>
  <c r="G487" i="17" s="1"/>
  <c r="G483" i="3"/>
  <c r="G488" i="17" s="1"/>
  <c r="G484" i="3"/>
  <c r="G489" i="17" s="1"/>
  <c r="G485" i="3"/>
  <c r="G490" i="17" s="1"/>
  <c r="G486" i="3"/>
  <c r="G491" i="17" s="1"/>
  <c r="G487" i="3"/>
  <c r="G492" i="17" s="1"/>
  <c r="G488" i="3"/>
  <c r="G493" i="17" s="1"/>
  <c r="G489" i="3"/>
  <c r="G494" i="17" s="1"/>
  <c r="G490" i="3"/>
  <c r="G495" i="17" s="1"/>
  <c r="G491" i="3"/>
  <c r="G496" i="17" s="1"/>
  <c r="G492" i="3"/>
  <c r="G497" i="17" s="1"/>
  <c r="G493" i="3"/>
  <c r="G498" i="17" s="1"/>
  <c r="G494" i="3"/>
  <c r="G499" i="17" s="1"/>
  <c r="G495" i="3"/>
  <c r="G500" i="17" s="1"/>
  <c r="G496" i="3"/>
  <c r="G501" i="17" s="1"/>
  <c r="G497" i="3"/>
  <c r="G502" i="17" s="1"/>
  <c r="G498" i="3"/>
  <c r="G503" i="17" s="1"/>
  <c r="G499" i="3"/>
  <c r="G504" i="17" s="1"/>
  <c r="G500" i="3"/>
  <c r="G505" i="17" s="1"/>
  <c r="G7" i="3"/>
  <c r="F8" i="3"/>
  <c r="F13" i="17" s="1"/>
  <c r="F9" i="3"/>
  <c r="F14" i="17" s="1"/>
  <c r="F10" i="3"/>
  <c r="F15" i="17" s="1"/>
  <c r="F11" i="3"/>
  <c r="F16" i="17" s="1"/>
  <c r="F12" i="3"/>
  <c r="F17" i="17" s="1"/>
  <c r="F13" i="3"/>
  <c r="F18" i="17" s="1"/>
  <c r="F14" i="3"/>
  <c r="F19" i="17" s="1"/>
  <c r="F15" i="3"/>
  <c r="F20" i="17" s="1"/>
  <c r="F16" i="3"/>
  <c r="F21" i="17" s="1"/>
  <c r="P21" i="17" s="1"/>
  <c r="F17" i="3"/>
  <c r="F18" i="3"/>
  <c r="F23" i="17" s="1"/>
  <c r="F19" i="3"/>
  <c r="F24" i="17" s="1"/>
  <c r="F20" i="3"/>
  <c r="F25" i="17" s="1"/>
  <c r="F21" i="3"/>
  <c r="F22" i="3"/>
  <c r="F27" i="17" s="1"/>
  <c r="F23" i="3"/>
  <c r="F28" i="17" s="1"/>
  <c r="F24" i="3"/>
  <c r="F29" i="17" s="1"/>
  <c r="F25" i="3"/>
  <c r="F30" i="17" s="1"/>
  <c r="F26" i="3"/>
  <c r="F27" i="3"/>
  <c r="F32" i="17" s="1"/>
  <c r="F28" i="3"/>
  <c r="F33" i="17" s="1"/>
  <c r="P33" i="17" s="1"/>
  <c r="F29" i="3"/>
  <c r="F34" i="17" s="1"/>
  <c r="F30" i="3"/>
  <c r="F35" i="17" s="1"/>
  <c r="F31" i="3"/>
  <c r="F36" i="17" s="1"/>
  <c r="F32" i="3"/>
  <c r="F37" i="17" s="1"/>
  <c r="P37" i="17" s="1"/>
  <c r="F33" i="3"/>
  <c r="F38" i="17" s="1"/>
  <c r="F34" i="3"/>
  <c r="F39" i="17" s="1"/>
  <c r="F35" i="3"/>
  <c r="F40" i="17" s="1"/>
  <c r="F36" i="3"/>
  <c r="F41" i="17" s="1"/>
  <c r="F37" i="3"/>
  <c r="F38" i="3"/>
  <c r="F43" i="17" s="1"/>
  <c r="F39" i="3"/>
  <c r="F40" i="3"/>
  <c r="F45" i="17" s="1"/>
  <c r="P45" i="17" s="1"/>
  <c r="F41" i="3"/>
  <c r="F42" i="3"/>
  <c r="F47" i="17" s="1"/>
  <c r="F43" i="3"/>
  <c r="F48" i="17" s="1"/>
  <c r="F44" i="3"/>
  <c r="F49" i="17" s="1"/>
  <c r="F45" i="3"/>
  <c r="F50" i="17" s="1"/>
  <c r="F46" i="3"/>
  <c r="F51" i="17" s="1"/>
  <c r="F47" i="3"/>
  <c r="F52" i="17" s="1"/>
  <c r="F48" i="3"/>
  <c r="F49" i="3"/>
  <c r="F54" i="17" s="1"/>
  <c r="F50" i="3"/>
  <c r="F55" i="17" s="1"/>
  <c r="F51" i="3"/>
  <c r="F52" i="3"/>
  <c r="F57" i="17" s="1"/>
  <c r="F53" i="3"/>
  <c r="F58" i="17" s="1"/>
  <c r="F54" i="3"/>
  <c r="F59" i="17" s="1"/>
  <c r="F55" i="3"/>
  <c r="F60" i="17" s="1"/>
  <c r="F56" i="3"/>
  <c r="F61" i="17" s="1"/>
  <c r="F57" i="3"/>
  <c r="F62" i="17" s="1"/>
  <c r="F58" i="3"/>
  <c r="F63" i="17" s="1"/>
  <c r="F59" i="3"/>
  <c r="F64" i="17" s="1"/>
  <c r="F60" i="3"/>
  <c r="F65" i="17" s="1"/>
  <c r="F61" i="3"/>
  <c r="F66" i="17" s="1"/>
  <c r="F62" i="3"/>
  <c r="F67" i="17" s="1"/>
  <c r="F63" i="3"/>
  <c r="F68" i="17" s="1"/>
  <c r="F64" i="3"/>
  <c r="F69" i="17" s="1"/>
  <c r="F65" i="3"/>
  <c r="F70" i="17" s="1"/>
  <c r="F66" i="3"/>
  <c r="F71" i="17" s="1"/>
  <c r="F67" i="3"/>
  <c r="F72" i="17" s="1"/>
  <c r="F68" i="3"/>
  <c r="F73" i="17" s="1"/>
  <c r="F69" i="3"/>
  <c r="F70" i="3"/>
  <c r="F75" i="17" s="1"/>
  <c r="F71" i="3"/>
  <c r="F76" i="17" s="1"/>
  <c r="F72" i="3"/>
  <c r="F77" i="17" s="1"/>
  <c r="F73" i="3"/>
  <c r="F78" i="17" s="1"/>
  <c r="F74" i="3"/>
  <c r="F75" i="3"/>
  <c r="F80" i="17" s="1"/>
  <c r="F76" i="3"/>
  <c r="F77" i="3"/>
  <c r="F82" i="17" s="1"/>
  <c r="F78" i="3"/>
  <c r="F83" i="17" s="1"/>
  <c r="F79" i="3"/>
  <c r="F80" i="3"/>
  <c r="F85" i="17" s="1"/>
  <c r="F81" i="3"/>
  <c r="F82" i="3"/>
  <c r="F87" i="17" s="1"/>
  <c r="F83" i="3"/>
  <c r="F84" i="3"/>
  <c r="F89" i="17" s="1"/>
  <c r="F85" i="3"/>
  <c r="F90" i="17" s="1"/>
  <c r="F86" i="3"/>
  <c r="F91" i="17" s="1"/>
  <c r="F87" i="3"/>
  <c r="F92" i="17" s="1"/>
  <c r="F88" i="3"/>
  <c r="F93" i="17" s="1"/>
  <c r="F89" i="3"/>
  <c r="F94" i="17" s="1"/>
  <c r="F90" i="3"/>
  <c r="F95" i="17" s="1"/>
  <c r="F91" i="3"/>
  <c r="F96" i="17" s="1"/>
  <c r="F92" i="3"/>
  <c r="F97" i="17" s="1"/>
  <c r="F93" i="3"/>
  <c r="F98" i="17" s="1"/>
  <c r="F94" i="3"/>
  <c r="F95" i="3"/>
  <c r="F100" i="17" s="1"/>
  <c r="F96" i="3"/>
  <c r="F101" i="17" s="1"/>
  <c r="F97" i="3"/>
  <c r="F98" i="3"/>
  <c r="F103" i="17" s="1"/>
  <c r="F99" i="3"/>
  <c r="F104" i="17" s="1"/>
  <c r="F100" i="3"/>
  <c r="F105" i="17" s="1"/>
  <c r="F101" i="3"/>
  <c r="F102" i="3"/>
  <c r="F107" i="17" s="1"/>
  <c r="F103" i="3"/>
  <c r="F108" i="17" s="1"/>
  <c r="F104" i="3"/>
  <c r="F109" i="17" s="1"/>
  <c r="F105" i="3"/>
  <c r="F106" i="3"/>
  <c r="F111" i="17" s="1"/>
  <c r="F107" i="3"/>
  <c r="F108" i="3"/>
  <c r="F113" i="17" s="1"/>
  <c r="F109" i="3"/>
  <c r="F114" i="17" s="1"/>
  <c r="F110" i="3"/>
  <c r="F115" i="17" s="1"/>
  <c r="F111" i="3"/>
  <c r="F116" i="17" s="1"/>
  <c r="F112" i="3"/>
  <c r="F117" i="17" s="1"/>
  <c r="F113" i="3"/>
  <c r="F114" i="3"/>
  <c r="F119" i="17" s="1"/>
  <c r="F115" i="3"/>
  <c r="F120" i="17" s="1"/>
  <c r="F116" i="3"/>
  <c r="F121" i="17" s="1"/>
  <c r="F117" i="3"/>
  <c r="F122" i="17" s="1"/>
  <c r="F118" i="3"/>
  <c r="F123" i="17" s="1"/>
  <c r="F119" i="3"/>
  <c r="F124" i="17" s="1"/>
  <c r="F120" i="3"/>
  <c r="F121" i="3"/>
  <c r="F126" i="17" s="1"/>
  <c r="F122" i="3"/>
  <c r="F123" i="3"/>
  <c r="F128" i="17" s="1"/>
  <c r="F124" i="3"/>
  <c r="F129" i="17" s="1"/>
  <c r="F125" i="3"/>
  <c r="F130" i="17" s="1"/>
  <c r="F126" i="3"/>
  <c r="F131" i="17" s="1"/>
  <c r="F127" i="3"/>
  <c r="F132" i="17" s="1"/>
  <c r="F128" i="3"/>
  <c r="F133" i="17" s="1"/>
  <c r="F129" i="3"/>
  <c r="F134" i="17" s="1"/>
  <c r="F130" i="3"/>
  <c r="F135" i="17" s="1"/>
  <c r="F131" i="3"/>
  <c r="F136" i="17" s="1"/>
  <c r="F132" i="3"/>
  <c r="F137" i="17" s="1"/>
  <c r="F133" i="3"/>
  <c r="F138" i="17" s="1"/>
  <c r="F134" i="3"/>
  <c r="F139" i="17" s="1"/>
  <c r="F135" i="3"/>
  <c r="F140" i="17" s="1"/>
  <c r="F136" i="3"/>
  <c r="F137" i="3"/>
  <c r="F142" i="17" s="1"/>
  <c r="F138" i="3"/>
  <c r="F143" i="17" s="1"/>
  <c r="F139" i="3"/>
  <c r="F144" i="17" s="1"/>
  <c r="F140" i="3"/>
  <c r="F145" i="17" s="1"/>
  <c r="F141" i="3"/>
  <c r="F142" i="3"/>
  <c r="F147" i="17" s="1"/>
  <c r="F143" i="3"/>
  <c r="F148" i="17" s="1"/>
  <c r="F144" i="3"/>
  <c r="F149" i="17" s="1"/>
  <c r="F145" i="3"/>
  <c r="F150" i="17" s="1"/>
  <c r="F146" i="3"/>
  <c r="F151" i="17" s="1"/>
  <c r="F147" i="3"/>
  <c r="F152" i="17" s="1"/>
  <c r="F148" i="3"/>
  <c r="F149" i="3"/>
  <c r="F154" i="17" s="1"/>
  <c r="F150" i="3"/>
  <c r="F151" i="3"/>
  <c r="F156" i="17" s="1"/>
  <c r="F152" i="3"/>
  <c r="F157" i="17" s="1"/>
  <c r="F153" i="3"/>
  <c r="F158" i="17" s="1"/>
  <c r="F154" i="3"/>
  <c r="F159" i="17" s="1"/>
  <c r="F155" i="3"/>
  <c r="F156" i="3"/>
  <c r="F161" i="17" s="1"/>
  <c r="F157" i="3"/>
  <c r="F158" i="3"/>
  <c r="F163" i="17" s="1"/>
  <c r="F159" i="3"/>
  <c r="F164" i="17" s="1"/>
  <c r="F160" i="3"/>
  <c r="F165" i="17" s="1"/>
  <c r="F161" i="3"/>
  <c r="F166" i="17" s="1"/>
  <c r="F162" i="3"/>
  <c r="F167" i="17" s="1"/>
  <c r="F163" i="3"/>
  <c r="F168" i="17" s="1"/>
  <c r="F164" i="3"/>
  <c r="F169" i="17" s="1"/>
  <c r="F165" i="3"/>
  <c r="F170" i="17" s="1"/>
  <c r="F166" i="3"/>
  <c r="F171" i="17" s="1"/>
  <c r="F167" i="3"/>
  <c r="F172" i="17" s="1"/>
  <c r="F168" i="3"/>
  <c r="F173" i="17" s="1"/>
  <c r="F169" i="3"/>
  <c r="F170" i="3"/>
  <c r="F175" i="17" s="1"/>
  <c r="F171" i="3"/>
  <c r="F176" i="17" s="1"/>
  <c r="F172" i="3"/>
  <c r="F177" i="17" s="1"/>
  <c r="F173" i="3"/>
  <c r="F174" i="3"/>
  <c r="F179" i="17" s="1"/>
  <c r="F175" i="3"/>
  <c r="F180" i="17" s="1"/>
  <c r="F176" i="3"/>
  <c r="F181" i="17" s="1"/>
  <c r="F177" i="3"/>
  <c r="F178" i="3"/>
  <c r="F183" i="17" s="1"/>
  <c r="F179" i="3"/>
  <c r="F180" i="3"/>
  <c r="F185" i="17" s="1"/>
  <c r="F181" i="3"/>
  <c r="F186" i="17" s="1"/>
  <c r="F182" i="3"/>
  <c r="F187" i="17" s="1"/>
  <c r="F183" i="3"/>
  <c r="F188" i="17" s="1"/>
  <c r="F184" i="3"/>
  <c r="F189" i="17" s="1"/>
  <c r="F185" i="3"/>
  <c r="F186" i="3"/>
  <c r="F187" i="3"/>
  <c r="F192" i="17" s="1"/>
  <c r="F188" i="3"/>
  <c r="F193" i="17" s="1"/>
  <c r="F189" i="3"/>
  <c r="F194" i="17" s="1"/>
  <c r="F190" i="3"/>
  <c r="F195" i="17" s="1"/>
  <c r="F191" i="3"/>
  <c r="F196" i="17" s="1"/>
  <c r="F192" i="3"/>
  <c r="F197" i="17" s="1"/>
  <c r="F193" i="3"/>
  <c r="F198" i="17" s="1"/>
  <c r="F194" i="3"/>
  <c r="F199" i="17" s="1"/>
  <c r="F195" i="3"/>
  <c r="F200" i="17" s="1"/>
  <c r="F196" i="3"/>
  <c r="F201" i="17" s="1"/>
  <c r="F197" i="3"/>
  <c r="F202" i="17" s="1"/>
  <c r="F198" i="3"/>
  <c r="F203" i="17" s="1"/>
  <c r="F199" i="3"/>
  <c r="F204" i="17" s="1"/>
  <c r="F200" i="3"/>
  <c r="F205" i="17" s="1"/>
  <c r="F201" i="3"/>
  <c r="F206" i="17" s="1"/>
  <c r="F202" i="3"/>
  <c r="F207" i="17" s="1"/>
  <c r="F203" i="3"/>
  <c r="F208" i="17" s="1"/>
  <c r="F204" i="3"/>
  <c r="F209" i="17" s="1"/>
  <c r="F205" i="3"/>
  <c r="F210" i="17" s="1"/>
  <c r="F206" i="3"/>
  <c r="F211" i="17" s="1"/>
  <c r="F207" i="3"/>
  <c r="F212" i="17" s="1"/>
  <c r="F208" i="3"/>
  <c r="F213" i="17" s="1"/>
  <c r="F209" i="3"/>
  <c r="F214" i="17" s="1"/>
  <c r="F210" i="3"/>
  <c r="F215" i="17" s="1"/>
  <c r="F211" i="3"/>
  <c r="F216" i="17" s="1"/>
  <c r="F212" i="3"/>
  <c r="F217" i="17" s="1"/>
  <c r="F213" i="3"/>
  <c r="F218" i="17" s="1"/>
  <c r="F214" i="3"/>
  <c r="F219" i="17" s="1"/>
  <c r="F215" i="3"/>
  <c r="F220" i="17" s="1"/>
  <c r="F216" i="3"/>
  <c r="F221" i="17" s="1"/>
  <c r="F217" i="3"/>
  <c r="F222" i="17" s="1"/>
  <c r="F218" i="3"/>
  <c r="F223" i="17" s="1"/>
  <c r="F219" i="3"/>
  <c r="F224" i="17" s="1"/>
  <c r="F220" i="3"/>
  <c r="F225" i="17" s="1"/>
  <c r="F221" i="3"/>
  <c r="F226" i="17" s="1"/>
  <c r="F222" i="3"/>
  <c r="F227" i="17" s="1"/>
  <c r="F223" i="3"/>
  <c r="F228" i="17" s="1"/>
  <c r="F224" i="3"/>
  <c r="F229" i="17" s="1"/>
  <c r="F225" i="3"/>
  <c r="F230" i="17" s="1"/>
  <c r="F226" i="3"/>
  <c r="F231" i="17" s="1"/>
  <c r="F227" i="3"/>
  <c r="F232" i="17" s="1"/>
  <c r="F228" i="3"/>
  <c r="F233" i="17" s="1"/>
  <c r="F229" i="3"/>
  <c r="F234" i="17" s="1"/>
  <c r="F230" i="3"/>
  <c r="F235" i="17" s="1"/>
  <c r="F231" i="3"/>
  <c r="F236" i="17" s="1"/>
  <c r="F232" i="3"/>
  <c r="F237" i="17" s="1"/>
  <c r="F233" i="3"/>
  <c r="F238" i="17" s="1"/>
  <c r="F234" i="3"/>
  <c r="F239" i="17" s="1"/>
  <c r="F235" i="3"/>
  <c r="F240" i="17" s="1"/>
  <c r="F236" i="3"/>
  <c r="F241" i="17" s="1"/>
  <c r="F237" i="3"/>
  <c r="F242" i="17" s="1"/>
  <c r="F238" i="3"/>
  <c r="F243" i="17" s="1"/>
  <c r="F239" i="3"/>
  <c r="F244" i="17" s="1"/>
  <c r="F240" i="3"/>
  <c r="F245" i="17" s="1"/>
  <c r="F241" i="3"/>
  <c r="F246" i="17" s="1"/>
  <c r="F242" i="3"/>
  <c r="F247" i="17" s="1"/>
  <c r="F243" i="3"/>
  <c r="F248" i="17" s="1"/>
  <c r="F244" i="3"/>
  <c r="F249" i="17" s="1"/>
  <c r="F245" i="3"/>
  <c r="F250" i="17" s="1"/>
  <c r="F246" i="3"/>
  <c r="F251" i="17" s="1"/>
  <c r="F247" i="3"/>
  <c r="F252" i="17" s="1"/>
  <c r="F248" i="3"/>
  <c r="F253" i="17" s="1"/>
  <c r="F249" i="3"/>
  <c r="F254" i="17" s="1"/>
  <c r="F250" i="3"/>
  <c r="F255" i="17" s="1"/>
  <c r="F251" i="3"/>
  <c r="F256" i="17" s="1"/>
  <c r="F252" i="3"/>
  <c r="F257" i="17" s="1"/>
  <c r="F253" i="3"/>
  <c r="F258" i="17" s="1"/>
  <c r="F254" i="3"/>
  <c r="F259" i="17" s="1"/>
  <c r="F255" i="3"/>
  <c r="F260" i="17" s="1"/>
  <c r="F256" i="3"/>
  <c r="F261" i="17" s="1"/>
  <c r="F257" i="3"/>
  <c r="F258" i="3"/>
  <c r="F263" i="17" s="1"/>
  <c r="F259" i="3"/>
  <c r="F264" i="17" s="1"/>
  <c r="F260" i="3"/>
  <c r="F261" i="3"/>
  <c r="F266" i="17" s="1"/>
  <c r="F262" i="3"/>
  <c r="F267" i="17" s="1"/>
  <c r="F263" i="3"/>
  <c r="F264" i="3"/>
  <c r="F269" i="17" s="1"/>
  <c r="F265" i="3"/>
  <c r="F270" i="17" s="1"/>
  <c r="F266" i="3"/>
  <c r="F267" i="3"/>
  <c r="F272" i="17" s="1"/>
  <c r="F268" i="3"/>
  <c r="F273" i="17" s="1"/>
  <c r="F269" i="3"/>
  <c r="F274" i="17" s="1"/>
  <c r="F270" i="3"/>
  <c r="F275" i="17" s="1"/>
  <c r="F271" i="3"/>
  <c r="F276" i="17" s="1"/>
  <c r="F272" i="3"/>
  <c r="F277" i="17" s="1"/>
  <c r="F273" i="3"/>
  <c r="F278" i="17" s="1"/>
  <c r="F274" i="3"/>
  <c r="F279" i="17" s="1"/>
  <c r="F275" i="3"/>
  <c r="F280" i="17" s="1"/>
  <c r="F276" i="3"/>
  <c r="F281" i="17" s="1"/>
  <c r="F277" i="3"/>
  <c r="F282" i="17" s="1"/>
  <c r="F278" i="3"/>
  <c r="F283" i="17" s="1"/>
  <c r="F279" i="3"/>
  <c r="F284" i="17" s="1"/>
  <c r="F280" i="3"/>
  <c r="F285" i="17" s="1"/>
  <c r="F281" i="3"/>
  <c r="F286" i="17" s="1"/>
  <c r="F282" i="3"/>
  <c r="F287" i="17" s="1"/>
  <c r="F283" i="3"/>
  <c r="F288" i="17" s="1"/>
  <c r="F284" i="3"/>
  <c r="F289" i="17" s="1"/>
  <c r="F285" i="3"/>
  <c r="F286" i="3"/>
  <c r="F291" i="17" s="1"/>
  <c r="F287" i="3"/>
  <c r="F292" i="17" s="1"/>
  <c r="F288" i="3"/>
  <c r="F293" i="17" s="1"/>
  <c r="F289" i="3"/>
  <c r="F294" i="17" s="1"/>
  <c r="F290" i="3"/>
  <c r="F295" i="17" s="1"/>
  <c r="F291" i="3"/>
  <c r="F296" i="17" s="1"/>
  <c r="F292" i="3"/>
  <c r="F293" i="3"/>
  <c r="F298" i="17" s="1"/>
  <c r="F294" i="3"/>
  <c r="F295" i="3"/>
  <c r="F300" i="17" s="1"/>
  <c r="F296" i="3"/>
  <c r="F301" i="17" s="1"/>
  <c r="F297" i="3"/>
  <c r="F302" i="17" s="1"/>
  <c r="F298" i="3"/>
  <c r="F303" i="17" s="1"/>
  <c r="F299" i="3"/>
  <c r="F300" i="3"/>
  <c r="F305" i="17" s="1"/>
  <c r="F301" i="3"/>
  <c r="F306" i="17" s="1"/>
  <c r="F302" i="3"/>
  <c r="F307" i="17" s="1"/>
  <c r="F303" i="3"/>
  <c r="F308" i="17" s="1"/>
  <c r="F304" i="3"/>
  <c r="F305" i="3"/>
  <c r="F310" i="17" s="1"/>
  <c r="F306" i="3"/>
  <c r="F311" i="17" s="1"/>
  <c r="F307" i="3"/>
  <c r="F312" i="17" s="1"/>
  <c r="F308" i="3"/>
  <c r="F309" i="3"/>
  <c r="F314" i="17" s="1"/>
  <c r="F310" i="3"/>
  <c r="F315" i="17" s="1"/>
  <c r="F311" i="3"/>
  <c r="F316" i="17" s="1"/>
  <c r="F312" i="3"/>
  <c r="F313" i="3"/>
  <c r="F318" i="17" s="1"/>
  <c r="F314" i="3"/>
  <c r="F319" i="17" s="1"/>
  <c r="F315" i="3"/>
  <c r="F320" i="17" s="1"/>
  <c r="F316" i="3"/>
  <c r="F321" i="17" s="1"/>
  <c r="F317" i="3"/>
  <c r="F322" i="17" s="1"/>
  <c r="F318" i="3"/>
  <c r="F323" i="17" s="1"/>
  <c r="F319" i="3"/>
  <c r="F324" i="17" s="1"/>
  <c r="F320" i="3"/>
  <c r="F325" i="17" s="1"/>
  <c r="F321" i="3"/>
  <c r="F326" i="17" s="1"/>
  <c r="F322" i="3"/>
  <c r="F327" i="17" s="1"/>
  <c r="F323" i="3"/>
  <c r="F328" i="17" s="1"/>
  <c r="F324" i="3"/>
  <c r="F325" i="3"/>
  <c r="F330" i="17" s="1"/>
  <c r="F326" i="3"/>
  <c r="F331" i="17" s="1"/>
  <c r="F327" i="3"/>
  <c r="F332" i="17" s="1"/>
  <c r="F328" i="3"/>
  <c r="F333" i="17" s="1"/>
  <c r="F329" i="3"/>
  <c r="F334" i="17" s="1"/>
  <c r="F330" i="3"/>
  <c r="F335" i="17" s="1"/>
  <c r="F331" i="3"/>
  <c r="F336" i="17" s="1"/>
  <c r="F332" i="3"/>
  <c r="F337" i="17" s="1"/>
  <c r="F333" i="3"/>
  <c r="F338" i="17" s="1"/>
  <c r="F334" i="3"/>
  <c r="F339" i="17" s="1"/>
  <c r="F335" i="3"/>
  <c r="F340" i="17" s="1"/>
  <c r="F336" i="3"/>
  <c r="F341" i="17" s="1"/>
  <c r="F337" i="3"/>
  <c r="F342" i="17" s="1"/>
  <c r="F338" i="3"/>
  <c r="F343" i="17" s="1"/>
  <c r="F339" i="3"/>
  <c r="F344" i="17" s="1"/>
  <c r="F340" i="3"/>
  <c r="F345" i="17" s="1"/>
  <c r="F341" i="3"/>
  <c r="F346" i="17" s="1"/>
  <c r="F342" i="3"/>
  <c r="F347" i="17" s="1"/>
  <c r="F343" i="3"/>
  <c r="F348" i="17" s="1"/>
  <c r="F344" i="3"/>
  <c r="F349" i="17" s="1"/>
  <c r="F345" i="3"/>
  <c r="F350" i="17" s="1"/>
  <c r="F346" i="3"/>
  <c r="F351" i="17" s="1"/>
  <c r="F347" i="3"/>
  <c r="F352" i="17" s="1"/>
  <c r="F348" i="3"/>
  <c r="F353" i="17" s="1"/>
  <c r="F349" i="3"/>
  <c r="F354" i="17" s="1"/>
  <c r="F350" i="3"/>
  <c r="F355" i="17" s="1"/>
  <c r="F351" i="3"/>
  <c r="F356" i="17" s="1"/>
  <c r="F352" i="3"/>
  <c r="F357" i="17" s="1"/>
  <c r="F353" i="3"/>
  <c r="F358" i="17" s="1"/>
  <c r="F354" i="3"/>
  <c r="F359" i="17" s="1"/>
  <c r="F355" i="3"/>
  <c r="F360" i="17" s="1"/>
  <c r="F356" i="3"/>
  <c r="F361" i="17" s="1"/>
  <c r="F357" i="3"/>
  <c r="F358" i="3"/>
  <c r="F363" i="17" s="1"/>
  <c r="F359" i="3"/>
  <c r="F364" i="17" s="1"/>
  <c r="F360" i="3"/>
  <c r="F365" i="17" s="1"/>
  <c r="F361" i="3"/>
  <c r="F362" i="3"/>
  <c r="F367" i="17" s="1"/>
  <c r="F363" i="3"/>
  <c r="F368" i="17" s="1"/>
  <c r="F364" i="3"/>
  <c r="F369" i="17" s="1"/>
  <c r="F365" i="3"/>
  <c r="F370" i="17" s="1"/>
  <c r="F366" i="3"/>
  <c r="F367" i="3"/>
  <c r="F372" i="17" s="1"/>
  <c r="F368" i="3"/>
  <c r="F373" i="17" s="1"/>
  <c r="F369" i="3"/>
  <c r="F374" i="17" s="1"/>
  <c r="F370" i="3"/>
  <c r="F375" i="17" s="1"/>
  <c r="F371" i="3"/>
  <c r="F376" i="17" s="1"/>
  <c r="F372" i="3"/>
  <c r="F377" i="17" s="1"/>
  <c r="F373" i="3"/>
  <c r="F378" i="17" s="1"/>
  <c r="F374" i="3"/>
  <c r="F379" i="17" s="1"/>
  <c r="F375" i="3"/>
  <c r="F380" i="17" s="1"/>
  <c r="F376" i="3"/>
  <c r="F381" i="17" s="1"/>
  <c r="F377" i="3"/>
  <c r="F382" i="17" s="1"/>
  <c r="F378" i="3"/>
  <c r="F383" i="17" s="1"/>
  <c r="F379" i="3"/>
  <c r="F384" i="17" s="1"/>
  <c r="F380" i="3"/>
  <c r="F385" i="17" s="1"/>
  <c r="F381" i="3"/>
  <c r="F386" i="17" s="1"/>
  <c r="F382" i="3"/>
  <c r="F387" i="17" s="1"/>
  <c r="F383" i="3"/>
  <c r="F388" i="17" s="1"/>
  <c r="F384" i="3"/>
  <c r="F389" i="17" s="1"/>
  <c r="F385" i="3"/>
  <c r="F386" i="3"/>
  <c r="F391" i="17" s="1"/>
  <c r="F387" i="3"/>
  <c r="F388" i="3"/>
  <c r="F393" i="17" s="1"/>
  <c r="F389" i="3"/>
  <c r="F390" i="3"/>
  <c r="F395" i="17" s="1"/>
  <c r="F391" i="3"/>
  <c r="F392" i="3"/>
  <c r="F397" i="17" s="1"/>
  <c r="F393" i="3"/>
  <c r="F398" i="17" s="1"/>
  <c r="F394" i="3"/>
  <c r="F395" i="3"/>
  <c r="F400" i="17" s="1"/>
  <c r="F396" i="3"/>
  <c r="F401" i="17" s="1"/>
  <c r="F397" i="3"/>
  <c r="F402" i="17" s="1"/>
  <c r="F398" i="3"/>
  <c r="F403" i="17" s="1"/>
  <c r="F399" i="3"/>
  <c r="F404" i="17" s="1"/>
  <c r="F400" i="3"/>
  <c r="F405" i="17" s="1"/>
  <c r="F401" i="3"/>
  <c r="F406" i="17" s="1"/>
  <c r="F402" i="3"/>
  <c r="F407" i="17" s="1"/>
  <c r="F403" i="3"/>
  <c r="F408" i="17" s="1"/>
  <c r="F404" i="3"/>
  <c r="F409" i="17" s="1"/>
  <c r="F405" i="3"/>
  <c r="F410" i="17" s="1"/>
  <c r="F406" i="3"/>
  <c r="F411" i="17" s="1"/>
  <c r="F407" i="3"/>
  <c r="F412" i="17" s="1"/>
  <c r="F408" i="3"/>
  <c r="F413" i="17" s="1"/>
  <c r="F409" i="3"/>
  <c r="F414" i="17" s="1"/>
  <c r="F410" i="3"/>
  <c r="F415" i="17" s="1"/>
  <c r="F411" i="3"/>
  <c r="F416" i="17" s="1"/>
  <c r="F412" i="3"/>
  <c r="F417" i="17" s="1"/>
  <c r="F413" i="3"/>
  <c r="F418" i="17" s="1"/>
  <c r="F414" i="3"/>
  <c r="F419" i="17" s="1"/>
  <c r="F415" i="3"/>
  <c r="F420" i="17" s="1"/>
  <c r="F416" i="3"/>
  <c r="F421" i="17" s="1"/>
  <c r="F417" i="3"/>
  <c r="F422" i="17" s="1"/>
  <c r="F418" i="3"/>
  <c r="F423" i="17" s="1"/>
  <c r="F419" i="3"/>
  <c r="F424" i="17" s="1"/>
  <c r="F420" i="3"/>
  <c r="F425" i="17" s="1"/>
  <c r="F421" i="3"/>
  <c r="F426" i="17" s="1"/>
  <c r="F422" i="3"/>
  <c r="F427" i="17" s="1"/>
  <c r="F423" i="3"/>
  <c r="F428" i="17" s="1"/>
  <c r="F424" i="3"/>
  <c r="F429" i="17" s="1"/>
  <c r="F425" i="3"/>
  <c r="F430" i="17" s="1"/>
  <c r="F426" i="3"/>
  <c r="F431" i="17" s="1"/>
  <c r="F427" i="3"/>
  <c r="F432" i="17" s="1"/>
  <c r="F428" i="3"/>
  <c r="F433" i="17" s="1"/>
  <c r="F429" i="3"/>
  <c r="F434" i="17" s="1"/>
  <c r="F430" i="3"/>
  <c r="F435" i="17" s="1"/>
  <c r="F431" i="3"/>
  <c r="F436" i="17" s="1"/>
  <c r="F432" i="3"/>
  <c r="F437" i="17" s="1"/>
  <c r="F433" i="3"/>
  <c r="F438" i="17" s="1"/>
  <c r="F434" i="3"/>
  <c r="F439" i="17" s="1"/>
  <c r="F435" i="3"/>
  <c r="F440" i="17" s="1"/>
  <c r="F436" i="3"/>
  <c r="F441" i="17" s="1"/>
  <c r="F437" i="3"/>
  <c r="F442" i="17" s="1"/>
  <c r="F438" i="3"/>
  <c r="F443" i="17" s="1"/>
  <c r="F439" i="3"/>
  <c r="F444" i="17" s="1"/>
  <c r="F440" i="3"/>
  <c r="F445" i="17" s="1"/>
  <c r="F441" i="3"/>
  <c r="F446" i="17" s="1"/>
  <c r="F442" i="3"/>
  <c r="F447" i="17" s="1"/>
  <c r="F443" i="3"/>
  <c r="F448" i="17" s="1"/>
  <c r="F444" i="3"/>
  <c r="F449" i="17" s="1"/>
  <c r="F445" i="3"/>
  <c r="F450" i="17" s="1"/>
  <c r="F446" i="3"/>
  <c r="F451" i="17" s="1"/>
  <c r="F447" i="3"/>
  <c r="F452" i="17" s="1"/>
  <c r="F448" i="3"/>
  <c r="F453" i="17" s="1"/>
  <c r="F449" i="3"/>
  <c r="F454" i="17" s="1"/>
  <c r="F450" i="3"/>
  <c r="F455" i="17" s="1"/>
  <c r="F451" i="3"/>
  <c r="F456" i="17" s="1"/>
  <c r="F452" i="3"/>
  <c r="F457" i="17" s="1"/>
  <c r="F453" i="3"/>
  <c r="F458" i="17" s="1"/>
  <c r="F454" i="3"/>
  <c r="F459" i="17" s="1"/>
  <c r="F455" i="3"/>
  <c r="F460" i="17" s="1"/>
  <c r="F456" i="3"/>
  <c r="F461" i="17" s="1"/>
  <c r="F457" i="3"/>
  <c r="F462" i="17" s="1"/>
  <c r="F458" i="3"/>
  <c r="F463" i="17" s="1"/>
  <c r="F459" i="3"/>
  <c r="F464" i="17" s="1"/>
  <c r="F460" i="3"/>
  <c r="F465" i="17" s="1"/>
  <c r="F461" i="3"/>
  <c r="F466" i="17" s="1"/>
  <c r="F462" i="3"/>
  <c r="F467" i="17" s="1"/>
  <c r="F463" i="3"/>
  <c r="F468" i="17" s="1"/>
  <c r="F464" i="3"/>
  <c r="F469" i="17" s="1"/>
  <c r="F465" i="3"/>
  <c r="F470" i="17" s="1"/>
  <c r="F466" i="3"/>
  <c r="F471" i="17" s="1"/>
  <c r="F467" i="3"/>
  <c r="F472" i="17" s="1"/>
  <c r="F468" i="3"/>
  <c r="F473" i="17" s="1"/>
  <c r="F469" i="3"/>
  <c r="F474" i="17" s="1"/>
  <c r="F470" i="3"/>
  <c r="F475" i="17" s="1"/>
  <c r="F471" i="3"/>
  <c r="F476" i="17" s="1"/>
  <c r="F472" i="3"/>
  <c r="F477" i="17" s="1"/>
  <c r="F473" i="3"/>
  <c r="F478" i="17" s="1"/>
  <c r="F474" i="3"/>
  <c r="F479" i="17" s="1"/>
  <c r="F475" i="3"/>
  <c r="F480" i="17" s="1"/>
  <c r="F476" i="3"/>
  <c r="F481" i="17" s="1"/>
  <c r="F477" i="3"/>
  <c r="F482" i="17" s="1"/>
  <c r="F478" i="3"/>
  <c r="F483" i="17" s="1"/>
  <c r="F479" i="3"/>
  <c r="F484" i="17" s="1"/>
  <c r="F480" i="3"/>
  <c r="F485" i="17" s="1"/>
  <c r="F481" i="3"/>
  <c r="F486" i="17" s="1"/>
  <c r="F482" i="3"/>
  <c r="F487" i="17" s="1"/>
  <c r="F483" i="3"/>
  <c r="F488" i="17" s="1"/>
  <c r="F484" i="3"/>
  <c r="F489" i="17" s="1"/>
  <c r="F485" i="3"/>
  <c r="F490" i="17" s="1"/>
  <c r="F486" i="3"/>
  <c r="F491" i="17" s="1"/>
  <c r="F487" i="3"/>
  <c r="F492" i="17" s="1"/>
  <c r="F488" i="3"/>
  <c r="F493" i="17" s="1"/>
  <c r="F489" i="3"/>
  <c r="F494" i="17" s="1"/>
  <c r="F490" i="3"/>
  <c r="F495" i="17" s="1"/>
  <c r="F491" i="3"/>
  <c r="F496" i="17" s="1"/>
  <c r="F492" i="3"/>
  <c r="F497" i="17" s="1"/>
  <c r="F493" i="3"/>
  <c r="F498" i="17" s="1"/>
  <c r="F494" i="3"/>
  <c r="F499" i="17" s="1"/>
  <c r="F495" i="3"/>
  <c r="F500" i="17" s="1"/>
  <c r="F496" i="3"/>
  <c r="F501" i="17" s="1"/>
  <c r="F497" i="3"/>
  <c r="F502" i="17" s="1"/>
  <c r="F498" i="3"/>
  <c r="F503" i="17" s="1"/>
  <c r="F499" i="3"/>
  <c r="F504" i="17" s="1"/>
  <c r="F500" i="3"/>
  <c r="F505" i="17" s="1"/>
  <c r="F7" i="3"/>
  <c r="E8" i="3"/>
  <c r="E13" i="17" s="1"/>
  <c r="E9" i="3"/>
  <c r="E14" i="17" s="1"/>
  <c r="E10" i="3"/>
  <c r="E15" i="17" s="1"/>
  <c r="E11" i="3"/>
  <c r="E16" i="17" s="1"/>
  <c r="I16" i="17" s="1"/>
  <c r="E12" i="3"/>
  <c r="E17" i="17" s="1"/>
  <c r="E13" i="3"/>
  <c r="E18" i="17" s="1"/>
  <c r="E14" i="3"/>
  <c r="E19" i="17" s="1"/>
  <c r="E15" i="3"/>
  <c r="E20" i="17" s="1"/>
  <c r="E16" i="3"/>
  <c r="E21" i="17" s="1"/>
  <c r="E17" i="3"/>
  <c r="E18" i="3"/>
  <c r="E23" i="17" s="1"/>
  <c r="E19" i="3"/>
  <c r="E24" i="17" s="1"/>
  <c r="E20" i="3"/>
  <c r="E25" i="17" s="1"/>
  <c r="E21" i="3"/>
  <c r="E26" i="17" s="1"/>
  <c r="E22" i="3"/>
  <c r="E27" i="17" s="1"/>
  <c r="E23" i="3"/>
  <c r="E28" i="17" s="1"/>
  <c r="E24" i="3"/>
  <c r="E29" i="17" s="1"/>
  <c r="E25" i="3"/>
  <c r="E30" i="17" s="1"/>
  <c r="E26" i="3"/>
  <c r="E27" i="3"/>
  <c r="E32" i="17" s="1"/>
  <c r="E28" i="3"/>
  <c r="E33" i="17" s="1"/>
  <c r="E29" i="3"/>
  <c r="E34" i="17" s="1"/>
  <c r="E30" i="3"/>
  <c r="E35" i="17" s="1"/>
  <c r="E31" i="3"/>
  <c r="E36" i="17" s="1"/>
  <c r="E32" i="3"/>
  <c r="E37" i="17" s="1"/>
  <c r="E33" i="3"/>
  <c r="E38" i="17" s="1"/>
  <c r="E34" i="3"/>
  <c r="E39" i="17" s="1"/>
  <c r="E35" i="3"/>
  <c r="E36" i="3"/>
  <c r="E41" i="17" s="1"/>
  <c r="I41" i="17" s="1"/>
  <c r="I31" i="17" s="1"/>
  <c r="E37" i="3"/>
  <c r="E38" i="3"/>
  <c r="E43" i="17" s="1"/>
  <c r="E39" i="3"/>
  <c r="E40" i="3"/>
  <c r="E45" i="17" s="1"/>
  <c r="E41" i="3"/>
  <c r="E42" i="3"/>
  <c r="E47" i="17" s="1"/>
  <c r="S47" i="17" s="1"/>
  <c r="T47" i="17" s="1"/>
  <c r="E43" i="3"/>
  <c r="E48" i="17" s="1"/>
  <c r="E44" i="3"/>
  <c r="E49" i="17" s="1"/>
  <c r="E45" i="3"/>
  <c r="E50" i="17" s="1"/>
  <c r="E46" i="3"/>
  <c r="E51" i="17" s="1"/>
  <c r="E47" i="3"/>
  <c r="E52" i="17" s="1"/>
  <c r="I52" i="17" s="1"/>
  <c r="I46" i="17" s="1"/>
  <c r="E48" i="3"/>
  <c r="E49" i="3"/>
  <c r="E54" i="17" s="1"/>
  <c r="E50" i="3"/>
  <c r="E55" i="17" s="1"/>
  <c r="E51" i="3"/>
  <c r="E52" i="3"/>
  <c r="E57" i="17" s="1"/>
  <c r="I57" i="17" s="1"/>
  <c r="E53" i="3"/>
  <c r="E58" i="17" s="1"/>
  <c r="E54" i="3"/>
  <c r="E59" i="17" s="1"/>
  <c r="I59" i="17" s="1"/>
  <c r="E55" i="3"/>
  <c r="E60" i="17" s="1"/>
  <c r="I60" i="17" s="1"/>
  <c r="E56" i="3"/>
  <c r="E61" i="17" s="1"/>
  <c r="I61" i="17" s="1"/>
  <c r="E57" i="3"/>
  <c r="E62" i="17" s="1"/>
  <c r="E58" i="3"/>
  <c r="E63" i="17" s="1"/>
  <c r="I63" i="17" s="1"/>
  <c r="E59" i="3"/>
  <c r="E64" i="17" s="1"/>
  <c r="E60" i="3"/>
  <c r="E65" i="17" s="1"/>
  <c r="E61" i="3"/>
  <c r="E66" i="17" s="1"/>
  <c r="E62" i="3"/>
  <c r="E67" i="17" s="1"/>
  <c r="I67" i="17" s="1"/>
  <c r="E63" i="3"/>
  <c r="E68" i="17" s="1"/>
  <c r="E64" i="3"/>
  <c r="E69" i="17" s="1"/>
  <c r="T69" i="17" s="1"/>
  <c r="E65" i="3"/>
  <c r="E70" i="17" s="1"/>
  <c r="E66" i="3"/>
  <c r="E71" i="17" s="1"/>
  <c r="E67" i="3"/>
  <c r="E72" i="17" s="1"/>
  <c r="E68" i="3"/>
  <c r="E73" i="17" s="1"/>
  <c r="E69" i="3"/>
  <c r="E70" i="3"/>
  <c r="E75" i="17" s="1"/>
  <c r="E71" i="3"/>
  <c r="E76" i="17" s="1"/>
  <c r="E72" i="3"/>
  <c r="E77" i="17" s="1"/>
  <c r="E73" i="3"/>
  <c r="E78" i="17" s="1"/>
  <c r="E74" i="3"/>
  <c r="E79" i="17" s="1"/>
  <c r="E75" i="3"/>
  <c r="E80" i="17" s="1"/>
  <c r="E76" i="3"/>
  <c r="E81" i="17" s="1"/>
  <c r="E77" i="3"/>
  <c r="E82" i="17" s="1"/>
  <c r="E78" i="3"/>
  <c r="E83" i="17" s="1"/>
  <c r="I83" i="17" s="1"/>
  <c r="E79" i="3"/>
  <c r="E80" i="3"/>
  <c r="E85" i="17" s="1"/>
  <c r="E81" i="3"/>
  <c r="E82" i="3"/>
  <c r="E87" i="17" s="1"/>
  <c r="E83" i="3"/>
  <c r="E84" i="3"/>
  <c r="E89" i="17" s="1"/>
  <c r="E85" i="3"/>
  <c r="E90" i="17" s="1"/>
  <c r="E86" i="3"/>
  <c r="E91" i="17" s="1"/>
  <c r="E87" i="3"/>
  <c r="E92" i="17" s="1"/>
  <c r="E88" i="3"/>
  <c r="E93" i="17" s="1"/>
  <c r="E89" i="3"/>
  <c r="E94" i="17" s="1"/>
  <c r="E90" i="3"/>
  <c r="E95" i="17" s="1"/>
  <c r="E91" i="3"/>
  <c r="E96" i="17" s="1"/>
  <c r="E92" i="3"/>
  <c r="E97" i="17" s="1"/>
  <c r="E93" i="3"/>
  <c r="E98" i="17" s="1"/>
  <c r="I98" i="17" s="1"/>
  <c r="I88" i="17" s="1"/>
  <c r="E94" i="3"/>
  <c r="E95" i="3"/>
  <c r="E100" i="17" s="1"/>
  <c r="E96" i="3"/>
  <c r="E101" i="17" s="1"/>
  <c r="E97" i="3"/>
  <c r="E98" i="3"/>
  <c r="E103" i="17" s="1"/>
  <c r="E99" i="3"/>
  <c r="E104" i="17" s="1"/>
  <c r="E100" i="3"/>
  <c r="E105" i="17" s="1"/>
  <c r="E101" i="3"/>
  <c r="E102" i="3"/>
  <c r="E107" i="17" s="1"/>
  <c r="E103" i="3"/>
  <c r="E108" i="17" s="1"/>
  <c r="E104" i="3"/>
  <c r="E109" i="17" s="1"/>
  <c r="E105" i="3"/>
  <c r="E106" i="3"/>
  <c r="E111" i="17" s="1"/>
  <c r="E107" i="3"/>
  <c r="E108" i="3"/>
  <c r="E113" i="17" s="1"/>
  <c r="E109" i="3"/>
  <c r="E114" i="17" s="1"/>
  <c r="E110" i="3"/>
  <c r="E115" i="17" s="1"/>
  <c r="I115" i="17" s="1"/>
  <c r="E111" i="3"/>
  <c r="E116" i="17" s="1"/>
  <c r="E112" i="3"/>
  <c r="E117" i="17" s="1"/>
  <c r="I117" i="17" s="1"/>
  <c r="E113" i="3"/>
  <c r="E114" i="3"/>
  <c r="E119" i="17" s="1"/>
  <c r="E115" i="3"/>
  <c r="E120" i="17" s="1"/>
  <c r="I120" i="17" s="1"/>
  <c r="E116" i="3"/>
  <c r="E121" i="17" s="1"/>
  <c r="I121" i="17" s="1"/>
  <c r="E117" i="3"/>
  <c r="E122" i="17" s="1"/>
  <c r="I122" i="17" s="1"/>
  <c r="E118" i="3"/>
  <c r="E123" i="17" s="1"/>
  <c r="I123" i="17" s="1"/>
  <c r="E119" i="3"/>
  <c r="E124" i="17" s="1"/>
  <c r="E120" i="3"/>
  <c r="E121" i="3"/>
  <c r="E126" i="17" s="1"/>
  <c r="E122" i="3"/>
  <c r="E123" i="3"/>
  <c r="E128" i="17" s="1"/>
  <c r="E124" i="3"/>
  <c r="E129" i="17" s="1"/>
  <c r="I129" i="17" s="1"/>
  <c r="E125" i="3"/>
  <c r="E130" i="17" s="1"/>
  <c r="E126" i="3"/>
  <c r="E131" i="17" s="1"/>
  <c r="I131" i="17" s="1"/>
  <c r="E127" i="3"/>
  <c r="E132" i="17" s="1"/>
  <c r="E128" i="3"/>
  <c r="E133" i="17" s="1"/>
  <c r="E129" i="3"/>
  <c r="E134" i="17" s="1"/>
  <c r="E130" i="3"/>
  <c r="E135" i="17" s="1"/>
  <c r="E131" i="3"/>
  <c r="E136" i="17" s="1"/>
  <c r="E132" i="3"/>
  <c r="E137" i="17" s="1"/>
  <c r="E133" i="3"/>
  <c r="E138" i="17" s="1"/>
  <c r="E134" i="3"/>
  <c r="E139" i="17" s="1"/>
  <c r="E135" i="3"/>
  <c r="E140" i="17" s="1"/>
  <c r="E136" i="3"/>
  <c r="E137" i="3"/>
  <c r="E142" i="17" s="1"/>
  <c r="I142" i="17" s="1"/>
  <c r="E138" i="3"/>
  <c r="E143" i="17" s="1"/>
  <c r="I143" i="17" s="1"/>
  <c r="E139" i="3"/>
  <c r="E144" i="17" s="1"/>
  <c r="I144" i="17" s="1"/>
  <c r="E140" i="3"/>
  <c r="E145" i="17" s="1"/>
  <c r="I145" i="17" s="1"/>
  <c r="E141" i="3"/>
  <c r="E142" i="3"/>
  <c r="E147" i="17" s="1"/>
  <c r="E143" i="3"/>
  <c r="E148" i="17" s="1"/>
  <c r="E144" i="3"/>
  <c r="E149" i="17" s="1"/>
  <c r="E145" i="3"/>
  <c r="E150" i="17" s="1"/>
  <c r="E146" i="3"/>
  <c r="E151" i="17" s="1"/>
  <c r="E147" i="3"/>
  <c r="E152" i="17" s="1"/>
  <c r="E148" i="3"/>
  <c r="E149" i="3"/>
  <c r="E154" i="17" s="1"/>
  <c r="E150" i="3"/>
  <c r="E151" i="3"/>
  <c r="E156" i="17" s="1"/>
  <c r="E152" i="3"/>
  <c r="E157" i="17" s="1"/>
  <c r="I157" i="17" s="1"/>
  <c r="E153" i="3"/>
  <c r="E158" i="17" s="1"/>
  <c r="I158" i="17" s="1"/>
  <c r="E154" i="3"/>
  <c r="E159" i="17" s="1"/>
  <c r="E155" i="3"/>
  <c r="E156" i="3"/>
  <c r="E161" i="17" s="1"/>
  <c r="I161" i="17" s="1"/>
  <c r="I160" i="17" s="1"/>
  <c r="E157" i="3"/>
  <c r="E158" i="3"/>
  <c r="E163" i="17" s="1"/>
  <c r="E159" i="3"/>
  <c r="E164" i="17" s="1"/>
  <c r="I164" i="17" s="1"/>
  <c r="E160" i="3"/>
  <c r="E165" i="17" s="1"/>
  <c r="E161" i="3"/>
  <c r="E166" i="17" s="1"/>
  <c r="E162" i="3"/>
  <c r="E167" i="17" s="1"/>
  <c r="E163" i="3"/>
  <c r="E168" i="17" s="1"/>
  <c r="I168" i="17" s="1"/>
  <c r="E164" i="3"/>
  <c r="E169" i="17" s="1"/>
  <c r="E165" i="3"/>
  <c r="E170" i="17" s="1"/>
  <c r="I170" i="17" s="1"/>
  <c r="E166" i="3"/>
  <c r="E171" i="17" s="1"/>
  <c r="E167" i="3"/>
  <c r="E172" i="17" s="1"/>
  <c r="E168" i="3"/>
  <c r="E173" i="17" s="1"/>
  <c r="E169" i="3"/>
  <c r="E170" i="3"/>
  <c r="E175" i="17" s="1"/>
  <c r="E171" i="3"/>
  <c r="E176" i="17" s="1"/>
  <c r="I176" i="17" s="1"/>
  <c r="I174" i="17" s="1"/>
  <c r="E172" i="3"/>
  <c r="E177" i="17" s="1"/>
  <c r="E173" i="3"/>
  <c r="E174" i="3"/>
  <c r="E179" i="17" s="1"/>
  <c r="E175" i="3"/>
  <c r="E180" i="17" s="1"/>
  <c r="E176" i="3"/>
  <c r="E181" i="17" s="1"/>
  <c r="E177" i="3"/>
  <c r="E178" i="3"/>
  <c r="E183" i="17" s="1"/>
  <c r="E179" i="3"/>
  <c r="E180" i="3"/>
  <c r="E185" i="17" s="1"/>
  <c r="E181" i="3"/>
  <c r="E186" i="17" s="1"/>
  <c r="E182" i="3"/>
  <c r="E187" i="17" s="1"/>
  <c r="E183" i="3"/>
  <c r="E188" i="17" s="1"/>
  <c r="E184" i="3"/>
  <c r="E189" i="17" s="1"/>
  <c r="E185" i="3"/>
  <c r="E186" i="3"/>
  <c r="E191" i="17" s="1"/>
  <c r="E187" i="3"/>
  <c r="E192" i="17" s="1"/>
  <c r="E188" i="3"/>
  <c r="E193" i="17" s="1"/>
  <c r="E189" i="3"/>
  <c r="E194" i="17" s="1"/>
  <c r="I194" i="17" s="1"/>
  <c r="E190" i="3"/>
  <c r="E195" i="17" s="1"/>
  <c r="E191" i="3"/>
  <c r="E196" i="17" s="1"/>
  <c r="E192" i="3"/>
  <c r="E197" i="17" s="1"/>
  <c r="E193" i="3"/>
  <c r="E198" i="17" s="1"/>
  <c r="E194" i="3"/>
  <c r="E199" i="17" s="1"/>
  <c r="E195" i="3"/>
  <c r="E200" i="17" s="1"/>
  <c r="E196" i="3"/>
  <c r="E201" i="17" s="1"/>
  <c r="E197" i="3"/>
  <c r="E202" i="17" s="1"/>
  <c r="I202" i="17" s="1"/>
  <c r="E198" i="3"/>
  <c r="E203" i="17" s="1"/>
  <c r="I203" i="17" s="1"/>
  <c r="E199" i="3"/>
  <c r="E204" i="17" s="1"/>
  <c r="I204" i="17" s="1"/>
  <c r="E200" i="3"/>
  <c r="E205" i="17" s="1"/>
  <c r="E201" i="3"/>
  <c r="E206" i="17" s="1"/>
  <c r="I206" i="17" s="1"/>
  <c r="E202" i="3"/>
  <c r="E207" i="17" s="1"/>
  <c r="E203" i="3"/>
  <c r="E208" i="17" s="1"/>
  <c r="E204" i="3"/>
  <c r="E209" i="17" s="1"/>
  <c r="E205" i="3"/>
  <c r="E210" i="17" s="1"/>
  <c r="E206" i="3"/>
  <c r="E211" i="17" s="1"/>
  <c r="I211" i="17" s="1"/>
  <c r="E207" i="3"/>
  <c r="E212" i="17" s="1"/>
  <c r="E208" i="3"/>
  <c r="E213" i="17" s="1"/>
  <c r="E209" i="3"/>
  <c r="E214" i="17" s="1"/>
  <c r="E210" i="3"/>
  <c r="E215" i="17" s="1"/>
  <c r="I215" i="17" s="1"/>
  <c r="E211" i="3"/>
  <c r="E216" i="17" s="1"/>
  <c r="T216" i="17" s="1"/>
  <c r="E212" i="3"/>
  <c r="E217" i="17" s="1"/>
  <c r="E213" i="3"/>
  <c r="E218" i="17" s="1"/>
  <c r="E214" i="3"/>
  <c r="E219" i="17" s="1"/>
  <c r="E215" i="3"/>
  <c r="E220" i="17" s="1"/>
  <c r="E216" i="3"/>
  <c r="E221" i="17" s="1"/>
  <c r="I221" i="17" s="1"/>
  <c r="E217" i="3"/>
  <c r="E222" i="17" s="1"/>
  <c r="I222" i="17" s="1"/>
  <c r="E218" i="3"/>
  <c r="E223" i="17" s="1"/>
  <c r="I223" i="17" s="1"/>
  <c r="E219" i="3"/>
  <c r="E224" i="17" s="1"/>
  <c r="E220" i="3"/>
  <c r="E225" i="17" s="1"/>
  <c r="E221" i="3"/>
  <c r="E226" i="17" s="1"/>
  <c r="E222" i="3"/>
  <c r="E227" i="17" s="1"/>
  <c r="E223" i="3"/>
  <c r="E228" i="17" s="1"/>
  <c r="E224" i="3"/>
  <c r="E229" i="17" s="1"/>
  <c r="E225" i="3"/>
  <c r="E230" i="17" s="1"/>
  <c r="E226" i="3"/>
  <c r="E231" i="17" s="1"/>
  <c r="I231" i="17" s="1"/>
  <c r="E227" i="3"/>
  <c r="E232" i="17" s="1"/>
  <c r="I232" i="17" s="1"/>
  <c r="E228" i="3"/>
  <c r="E233" i="17" s="1"/>
  <c r="I233" i="17" s="1"/>
  <c r="E229" i="3"/>
  <c r="E234" i="17" s="1"/>
  <c r="I234" i="17" s="1"/>
  <c r="E230" i="3"/>
  <c r="E235" i="17" s="1"/>
  <c r="I235" i="17" s="1"/>
  <c r="E231" i="3"/>
  <c r="E236" i="17" s="1"/>
  <c r="I236" i="17" s="1"/>
  <c r="E232" i="3"/>
  <c r="E237" i="17" s="1"/>
  <c r="E233" i="3"/>
  <c r="E238" i="17" s="1"/>
  <c r="E234" i="3"/>
  <c r="E239" i="17" s="1"/>
  <c r="I239" i="17" s="1"/>
  <c r="E235" i="3"/>
  <c r="E240" i="17" s="1"/>
  <c r="E236" i="3"/>
  <c r="E241" i="17" s="1"/>
  <c r="E237" i="3"/>
  <c r="E242" i="17" s="1"/>
  <c r="E238" i="3"/>
  <c r="E243" i="17" s="1"/>
  <c r="E239" i="3"/>
  <c r="E244" i="17" s="1"/>
  <c r="E240" i="3"/>
  <c r="E241" i="3"/>
  <c r="E246" i="17" s="1"/>
  <c r="I246" i="17" s="1"/>
  <c r="E242" i="3"/>
  <c r="E247" i="17" s="1"/>
  <c r="E243" i="3"/>
  <c r="E248" i="17" s="1"/>
  <c r="I248" i="17" s="1"/>
  <c r="E244" i="3"/>
  <c r="E249" i="17" s="1"/>
  <c r="E245" i="3"/>
  <c r="E250" i="17" s="1"/>
  <c r="I250" i="17" s="1"/>
  <c r="E246" i="3"/>
  <c r="E251" i="17" s="1"/>
  <c r="E247" i="3"/>
  <c r="E252" i="17" s="1"/>
  <c r="E248" i="3"/>
  <c r="E253" i="17" s="1"/>
  <c r="E249" i="3"/>
  <c r="E254" i="17" s="1"/>
  <c r="E250" i="3"/>
  <c r="E255" i="17" s="1"/>
  <c r="E251" i="3"/>
  <c r="E256" i="17" s="1"/>
  <c r="E252" i="3"/>
  <c r="E257" i="17" s="1"/>
  <c r="I257" i="17" s="1"/>
  <c r="E253" i="3"/>
  <c r="E258" i="17" s="1"/>
  <c r="E254" i="3"/>
  <c r="E259" i="17" s="1"/>
  <c r="E255" i="3"/>
  <c r="E260" i="17" s="1"/>
  <c r="E256" i="3"/>
  <c r="E261" i="17" s="1"/>
  <c r="E257" i="3"/>
  <c r="E258" i="3"/>
  <c r="E263" i="17" s="1"/>
  <c r="E259" i="3"/>
  <c r="E264" i="17" s="1"/>
  <c r="E260" i="3"/>
  <c r="E261" i="3"/>
  <c r="E266" i="17" s="1"/>
  <c r="E262" i="3"/>
  <c r="E267" i="17" s="1"/>
  <c r="E263" i="3"/>
  <c r="E264" i="3"/>
  <c r="E269" i="17" s="1"/>
  <c r="E265" i="3"/>
  <c r="E270" i="17" s="1"/>
  <c r="E266" i="3"/>
  <c r="E267" i="3"/>
  <c r="E272" i="17" s="1"/>
  <c r="Q272" i="17" s="1"/>
  <c r="S272" i="17" s="1"/>
  <c r="E268" i="3"/>
  <c r="E273" i="17" s="1"/>
  <c r="I273" i="17" s="1"/>
  <c r="E269" i="3"/>
  <c r="E274" i="17" s="1"/>
  <c r="E270" i="3"/>
  <c r="E275" i="17" s="1"/>
  <c r="E271" i="3"/>
  <c r="E272" i="3"/>
  <c r="E277" i="17" s="1"/>
  <c r="E273" i="3"/>
  <c r="E278" i="17" s="1"/>
  <c r="E274" i="3"/>
  <c r="E279" i="17" s="1"/>
  <c r="E275" i="3"/>
  <c r="E280" i="17" s="1"/>
  <c r="E276" i="3"/>
  <c r="E281" i="17" s="1"/>
  <c r="E277" i="3"/>
  <c r="E282" i="17" s="1"/>
  <c r="E278" i="3"/>
  <c r="E283" i="17" s="1"/>
  <c r="E279" i="3"/>
  <c r="E284" i="17" s="1"/>
  <c r="E280" i="3"/>
  <c r="E285" i="17" s="1"/>
  <c r="E281" i="3"/>
  <c r="E286" i="17" s="1"/>
  <c r="E282" i="3"/>
  <c r="E287" i="17" s="1"/>
  <c r="I287" i="17" s="1"/>
  <c r="E283" i="3"/>
  <c r="E284" i="3"/>
  <c r="E289" i="17" s="1"/>
  <c r="E285" i="3"/>
  <c r="E286" i="3"/>
  <c r="E291" i="17" s="1"/>
  <c r="E287" i="3"/>
  <c r="E288" i="3"/>
  <c r="E293" i="17" s="1"/>
  <c r="E289" i="3"/>
  <c r="E294" i="17" s="1"/>
  <c r="E290" i="3"/>
  <c r="E295" i="17" s="1"/>
  <c r="E291" i="3"/>
  <c r="E296" i="17" s="1"/>
  <c r="E292" i="3"/>
  <c r="E293" i="3"/>
  <c r="E298" i="17" s="1"/>
  <c r="E294" i="3"/>
  <c r="E295" i="3"/>
  <c r="E300" i="17" s="1"/>
  <c r="E296" i="3"/>
  <c r="E301" i="17" s="1"/>
  <c r="E297" i="3"/>
  <c r="E302" i="17" s="1"/>
  <c r="E298" i="3"/>
  <c r="E303" i="17" s="1"/>
  <c r="E299" i="3"/>
  <c r="E300" i="3"/>
  <c r="E305" i="17" s="1"/>
  <c r="E301" i="3"/>
  <c r="E306" i="17" s="1"/>
  <c r="E302" i="3"/>
  <c r="E307" i="17" s="1"/>
  <c r="E303" i="3"/>
  <c r="E308" i="17" s="1"/>
  <c r="E304" i="3"/>
  <c r="E305" i="3"/>
  <c r="E310" i="17" s="1"/>
  <c r="E306" i="3"/>
  <c r="E311" i="17" s="1"/>
  <c r="E307" i="3"/>
  <c r="E312" i="17" s="1"/>
  <c r="E308" i="3"/>
  <c r="E309" i="3"/>
  <c r="E314" i="17" s="1"/>
  <c r="E310" i="3"/>
  <c r="E315" i="17" s="1"/>
  <c r="E311" i="3"/>
  <c r="E316" i="17" s="1"/>
  <c r="E312" i="3"/>
  <c r="E313" i="3"/>
  <c r="E318" i="17" s="1"/>
  <c r="E314" i="3"/>
  <c r="E319" i="17" s="1"/>
  <c r="E315" i="3"/>
  <c r="E320" i="17" s="1"/>
  <c r="E316" i="3"/>
  <c r="E321" i="17" s="1"/>
  <c r="I321" i="17" s="1"/>
  <c r="E317" i="3"/>
  <c r="E322" i="17" s="1"/>
  <c r="E318" i="3"/>
  <c r="E323" i="17" s="1"/>
  <c r="I323" i="17" s="1"/>
  <c r="E319" i="3"/>
  <c r="E324" i="17" s="1"/>
  <c r="E320" i="3"/>
  <c r="E325" i="17" s="1"/>
  <c r="E321" i="3"/>
  <c r="E326" i="17" s="1"/>
  <c r="E322" i="3"/>
  <c r="E327" i="17" s="1"/>
  <c r="E323" i="3"/>
  <c r="E328" i="17" s="1"/>
  <c r="E324" i="3"/>
  <c r="E325" i="3"/>
  <c r="E330" i="17" s="1"/>
  <c r="I330" i="17" s="1"/>
  <c r="E326" i="3"/>
  <c r="E331" i="17" s="1"/>
  <c r="E327" i="3"/>
  <c r="E332" i="17" s="1"/>
  <c r="I332" i="17" s="1"/>
  <c r="E328" i="3"/>
  <c r="E333" i="17" s="1"/>
  <c r="E329" i="3"/>
  <c r="E334" i="17" s="1"/>
  <c r="E330" i="3"/>
  <c r="E335" i="17" s="1"/>
  <c r="I335" i="17" s="1"/>
  <c r="E331" i="3"/>
  <c r="E336" i="17" s="1"/>
  <c r="I336" i="17" s="1"/>
  <c r="E332" i="3"/>
  <c r="E337" i="17" s="1"/>
  <c r="E333" i="3"/>
  <c r="E338" i="17" s="1"/>
  <c r="E334" i="3"/>
  <c r="E339" i="17" s="1"/>
  <c r="E335" i="3"/>
  <c r="E340" i="17" s="1"/>
  <c r="E336" i="3"/>
  <c r="E341" i="17" s="1"/>
  <c r="E337" i="3"/>
  <c r="E342" i="17" s="1"/>
  <c r="E338" i="3"/>
  <c r="E343" i="17" s="1"/>
  <c r="E339" i="3"/>
  <c r="E344" i="17" s="1"/>
  <c r="E340" i="3"/>
  <c r="E345" i="17" s="1"/>
  <c r="E341" i="3"/>
  <c r="E346" i="17" s="1"/>
  <c r="E342" i="3"/>
  <c r="E347" i="17" s="1"/>
  <c r="E343" i="3"/>
  <c r="E348" i="17" s="1"/>
  <c r="E344" i="3"/>
  <c r="E349" i="17" s="1"/>
  <c r="E345" i="3"/>
  <c r="E350" i="17" s="1"/>
  <c r="E346" i="3"/>
  <c r="E351" i="17" s="1"/>
  <c r="E347" i="3"/>
  <c r="E352" i="17" s="1"/>
  <c r="E348" i="3"/>
  <c r="E353" i="17" s="1"/>
  <c r="E349" i="3"/>
  <c r="E354" i="17" s="1"/>
  <c r="E350" i="3"/>
  <c r="E355" i="17" s="1"/>
  <c r="E351" i="3"/>
  <c r="E356" i="17" s="1"/>
  <c r="E352" i="3"/>
  <c r="E357" i="17" s="1"/>
  <c r="E353" i="3"/>
  <c r="E358" i="17" s="1"/>
  <c r="E354" i="3"/>
  <c r="E359" i="17" s="1"/>
  <c r="E355" i="3"/>
  <c r="E360" i="17" s="1"/>
  <c r="E356" i="3"/>
  <c r="E361" i="17" s="1"/>
  <c r="I361" i="17" s="1"/>
  <c r="E357" i="3"/>
  <c r="E358" i="3"/>
  <c r="E363" i="17" s="1"/>
  <c r="E359" i="3"/>
  <c r="E364" i="17" s="1"/>
  <c r="E360" i="3"/>
  <c r="E365" i="17" s="1"/>
  <c r="E361" i="3"/>
  <c r="E362" i="3"/>
  <c r="E367" i="17" s="1"/>
  <c r="E363" i="3"/>
  <c r="E368" i="17" s="1"/>
  <c r="E364" i="3"/>
  <c r="E369" i="17" s="1"/>
  <c r="E365" i="3"/>
  <c r="E370" i="17" s="1"/>
  <c r="E366" i="3"/>
  <c r="E367" i="3"/>
  <c r="E372" i="17" s="1"/>
  <c r="I372" i="17" s="1"/>
  <c r="E368" i="3"/>
  <c r="E373" i="17" s="1"/>
  <c r="I373" i="17" s="1"/>
  <c r="E369" i="3"/>
  <c r="E374" i="17" s="1"/>
  <c r="I374" i="17" s="1"/>
  <c r="E370" i="3"/>
  <c r="E375" i="17" s="1"/>
  <c r="I375" i="17" s="1"/>
  <c r="E371" i="3"/>
  <c r="E376" i="17" s="1"/>
  <c r="E372" i="3"/>
  <c r="E377" i="17" s="1"/>
  <c r="I377" i="17" s="1"/>
  <c r="E373" i="3"/>
  <c r="E378" i="17" s="1"/>
  <c r="I378" i="17" s="1"/>
  <c r="E374" i="3"/>
  <c r="E379" i="17" s="1"/>
  <c r="I379" i="17" s="1"/>
  <c r="E375" i="3"/>
  <c r="E380" i="17" s="1"/>
  <c r="I380" i="17" s="1"/>
  <c r="E376" i="3"/>
  <c r="E381" i="17" s="1"/>
  <c r="I381" i="17" s="1"/>
  <c r="E377" i="3"/>
  <c r="E382" i="17" s="1"/>
  <c r="I382" i="17" s="1"/>
  <c r="E378" i="3"/>
  <c r="E383" i="17" s="1"/>
  <c r="I383" i="17" s="1"/>
  <c r="E379" i="3"/>
  <c r="E384" i="17" s="1"/>
  <c r="I384" i="17" s="1"/>
  <c r="E380" i="3"/>
  <c r="E385" i="17" s="1"/>
  <c r="I385" i="17" s="1"/>
  <c r="E381" i="3"/>
  <c r="E386" i="17" s="1"/>
  <c r="I386" i="17" s="1"/>
  <c r="E382" i="3"/>
  <c r="E387" i="17" s="1"/>
  <c r="I387" i="17" s="1"/>
  <c r="E383" i="3"/>
  <c r="E388" i="17" s="1"/>
  <c r="I388" i="17" s="1"/>
  <c r="E384" i="3"/>
  <c r="E389" i="17" s="1"/>
  <c r="I389" i="17" s="1"/>
  <c r="E385" i="3"/>
  <c r="E386" i="3"/>
  <c r="E391" i="17" s="1"/>
  <c r="S391" i="17" s="1"/>
  <c r="E387" i="3"/>
  <c r="E388" i="3"/>
  <c r="E393" i="17" s="1"/>
  <c r="E389" i="3"/>
  <c r="E390" i="3"/>
  <c r="E395" i="17" s="1"/>
  <c r="E391" i="3"/>
  <c r="E392" i="3"/>
  <c r="E397" i="17" s="1"/>
  <c r="I397" i="17" s="1"/>
  <c r="I396" i="17" s="1"/>
  <c r="E393" i="3"/>
  <c r="E398" i="17" s="1"/>
  <c r="E394" i="3"/>
  <c r="E395" i="3"/>
  <c r="E400" i="17" s="1"/>
  <c r="I400" i="17" s="1"/>
  <c r="E396" i="3"/>
  <c r="E401" i="17" s="1"/>
  <c r="I401" i="17" s="1"/>
  <c r="E397" i="3"/>
  <c r="E402" i="17" s="1"/>
  <c r="I402" i="17" s="1"/>
  <c r="E398" i="3"/>
  <c r="E403" i="17" s="1"/>
  <c r="I403" i="17" s="1"/>
  <c r="E399" i="3"/>
  <c r="E404" i="17" s="1"/>
  <c r="I404" i="17" s="1"/>
  <c r="E400" i="3"/>
  <c r="E405" i="17" s="1"/>
  <c r="I405" i="17" s="1"/>
  <c r="E401" i="3"/>
  <c r="E406" i="17" s="1"/>
  <c r="I406" i="17" s="1"/>
  <c r="E402" i="3"/>
  <c r="E407" i="17" s="1"/>
  <c r="I407" i="17" s="1"/>
  <c r="E403" i="3"/>
  <c r="E408" i="17" s="1"/>
  <c r="I408" i="17" s="1"/>
  <c r="E404" i="3"/>
  <c r="E409" i="17" s="1"/>
  <c r="I409" i="17" s="1"/>
  <c r="E405" i="3"/>
  <c r="E410" i="17" s="1"/>
  <c r="I410" i="17" s="1"/>
  <c r="E406" i="3"/>
  <c r="E411" i="17" s="1"/>
  <c r="I411" i="17" s="1"/>
  <c r="E407" i="3"/>
  <c r="E412" i="17" s="1"/>
  <c r="I412" i="17" s="1"/>
  <c r="E408" i="3"/>
  <c r="E413" i="17" s="1"/>
  <c r="I413" i="17" s="1"/>
  <c r="E409" i="3"/>
  <c r="E414" i="17" s="1"/>
  <c r="I414" i="17" s="1"/>
  <c r="E410" i="3"/>
  <c r="E415" i="17" s="1"/>
  <c r="I415" i="17" s="1"/>
  <c r="E411" i="3"/>
  <c r="E416" i="17" s="1"/>
  <c r="I416" i="17" s="1"/>
  <c r="E412" i="3"/>
  <c r="E417" i="17" s="1"/>
  <c r="I417" i="17" s="1"/>
  <c r="E413" i="3"/>
  <c r="E418" i="17" s="1"/>
  <c r="I418" i="17" s="1"/>
  <c r="E414" i="3"/>
  <c r="E419" i="17" s="1"/>
  <c r="I419" i="17" s="1"/>
  <c r="E415" i="3"/>
  <c r="E420" i="17" s="1"/>
  <c r="I420" i="17" s="1"/>
  <c r="E416" i="3"/>
  <c r="E421" i="17" s="1"/>
  <c r="I421" i="17" s="1"/>
  <c r="E417" i="3"/>
  <c r="E422" i="17" s="1"/>
  <c r="I422" i="17" s="1"/>
  <c r="E418" i="3"/>
  <c r="E423" i="17" s="1"/>
  <c r="I423" i="17" s="1"/>
  <c r="E419" i="3"/>
  <c r="E424" i="17" s="1"/>
  <c r="I424" i="17" s="1"/>
  <c r="E420" i="3"/>
  <c r="E425" i="17" s="1"/>
  <c r="I425" i="17" s="1"/>
  <c r="E421" i="3"/>
  <c r="E426" i="17" s="1"/>
  <c r="I426" i="17" s="1"/>
  <c r="E422" i="3"/>
  <c r="E427" i="17" s="1"/>
  <c r="I427" i="17" s="1"/>
  <c r="E423" i="3"/>
  <c r="E428" i="17" s="1"/>
  <c r="I428" i="17" s="1"/>
  <c r="E424" i="3"/>
  <c r="E429" i="17" s="1"/>
  <c r="I429" i="17" s="1"/>
  <c r="E425" i="3"/>
  <c r="E430" i="17" s="1"/>
  <c r="I430" i="17" s="1"/>
  <c r="E426" i="3"/>
  <c r="E431" i="17" s="1"/>
  <c r="I431" i="17" s="1"/>
  <c r="E427" i="3"/>
  <c r="E432" i="17" s="1"/>
  <c r="I432" i="17" s="1"/>
  <c r="E428" i="3"/>
  <c r="E433" i="17" s="1"/>
  <c r="I433" i="17" s="1"/>
  <c r="E429" i="3"/>
  <c r="E434" i="17" s="1"/>
  <c r="I434" i="17" s="1"/>
  <c r="E430" i="3"/>
  <c r="E435" i="17" s="1"/>
  <c r="I435" i="17" s="1"/>
  <c r="E431" i="3"/>
  <c r="E436" i="17" s="1"/>
  <c r="I436" i="17" s="1"/>
  <c r="E432" i="3"/>
  <c r="E437" i="17" s="1"/>
  <c r="I437" i="17" s="1"/>
  <c r="E433" i="3"/>
  <c r="E438" i="17" s="1"/>
  <c r="I438" i="17" s="1"/>
  <c r="E434" i="3"/>
  <c r="E439" i="17" s="1"/>
  <c r="I439" i="17" s="1"/>
  <c r="E435" i="3"/>
  <c r="E440" i="17" s="1"/>
  <c r="I440" i="17" s="1"/>
  <c r="E436" i="3"/>
  <c r="E441" i="17" s="1"/>
  <c r="I441" i="17" s="1"/>
  <c r="E437" i="3"/>
  <c r="E442" i="17" s="1"/>
  <c r="I442" i="17" s="1"/>
  <c r="E438" i="3"/>
  <c r="E443" i="17" s="1"/>
  <c r="I443" i="17" s="1"/>
  <c r="E439" i="3"/>
  <c r="E444" i="17" s="1"/>
  <c r="I444" i="17" s="1"/>
  <c r="E440" i="3"/>
  <c r="E445" i="17" s="1"/>
  <c r="I445" i="17" s="1"/>
  <c r="E441" i="3"/>
  <c r="E446" i="17" s="1"/>
  <c r="I446" i="17" s="1"/>
  <c r="E442" i="3"/>
  <c r="E447" i="17" s="1"/>
  <c r="I447" i="17" s="1"/>
  <c r="E443" i="3"/>
  <c r="E448" i="17" s="1"/>
  <c r="I448" i="17" s="1"/>
  <c r="E444" i="3"/>
  <c r="E449" i="17" s="1"/>
  <c r="E445" i="3"/>
  <c r="E450" i="17" s="1"/>
  <c r="E446" i="3"/>
  <c r="E451" i="17" s="1"/>
  <c r="E447" i="3"/>
  <c r="E452" i="17" s="1"/>
  <c r="E448" i="3"/>
  <c r="E453" i="17" s="1"/>
  <c r="E449" i="3"/>
  <c r="E454" i="17" s="1"/>
  <c r="I454" i="17" s="1"/>
  <c r="E450" i="3"/>
  <c r="E455" i="17" s="1"/>
  <c r="I455" i="17" s="1"/>
  <c r="E451" i="3"/>
  <c r="E456" i="17" s="1"/>
  <c r="I456" i="17" s="1"/>
  <c r="E452" i="3"/>
  <c r="E457" i="17" s="1"/>
  <c r="I457" i="17" s="1"/>
  <c r="E453" i="3"/>
  <c r="E458" i="17" s="1"/>
  <c r="I458" i="17" s="1"/>
  <c r="E454" i="3"/>
  <c r="E459" i="17" s="1"/>
  <c r="I459" i="17" s="1"/>
  <c r="E455" i="3"/>
  <c r="E460" i="17" s="1"/>
  <c r="I460" i="17" s="1"/>
  <c r="E456" i="3"/>
  <c r="E461" i="17" s="1"/>
  <c r="I461" i="17" s="1"/>
  <c r="E457" i="3"/>
  <c r="E462" i="17" s="1"/>
  <c r="E458" i="3"/>
  <c r="E463" i="17" s="1"/>
  <c r="E459" i="3"/>
  <c r="E464" i="17" s="1"/>
  <c r="I464" i="17" s="1"/>
  <c r="E460" i="3"/>
  <c r="E465" i="17" s="1"/>
  <c r="I465" i="17" s="1"/>
  <c r="E461" i="3"/>
  <c r="E466" i="17" s="1"/>
  <c r="E462" i="3"/>
  <c r="E467" i="17" s="1"/>
  <c r="E463" i="3"/>
  <c r="E468" i="17" s="1"/>
  <c r="I468" i="17" s="1"/>
  <c r="E464" i="3"/>
  <c r="E469" i="17" s="1"/>
  <c r="I469" i="17" s="1"/>
  <c r="E465" i="3"/>
  <c r="E470" i="17" s="1"/>
  <c r="I470" i="17" s="1"/>
  <c r="E466" i="3"/>
  <c r="E471" i="17" s="1"/>
  <c r="I471" i="17" s="1"/>
  <c r="E467" i="3"/>
  <c r="E472" i="17" s="1"/>
  <c r="I472" i="17" s="1"/>
  <c r="E468" i="3"/>
  <c r="E473" i="17" s="1"/>
  <c r="I473" i="17" s="1"/>
  <c r="E469" i="3"/>
  <c r="E474" i="17" s="1"/>
  <c r="I474" i="17" s="1"/>
  <c r="E470" i="3"/>
  <c r="E475" i="17" s="1"/>
  <c r="E471" i="3"/>
  <c r="E476" i="17" s="1"/>
  <c r="E472" i="3"/>
  <c r="E477" i="17" s="1"/>
  <c r="E473" i="3"/>
  <c r="E478" i="17" s="1"/>
  <c r="I478" i="17" s="1"/>
  <c r="E474" i="3"/>
  <c r="E479" i="17" s="1"/>
  <c r="I479" i="17" s="1"/>
  <c r="E475" i="3"/>
  <c r="E480" i="17" s="1"/>
  <c r="I480" i="17" s="1"/>
  <c r="E476" i="3"/>
  <c r="E481" i="17" s="1"/>
  <c r="I481" i="17" s="1"/>
  <c r="E477" i="3"/>
  <c r="E482" i="17" s="1"/>
  <c r="E478" i="3"/>
  <c r="E483" i="17" s="1"/>
  <c r="I483" i="17" s="1"/>
  <c r="E479" i="3"/>
  <c r="E484" i="17" s="1"/>
  <c r="I484" i="17" s="1"/>
  <c r="E480" i="3"/>
  <c r="E485" i="17" s="1"/>
  <c r="I485" i="17" s="1"/>
  <c r="E481" i="3"/>
  <c r="E486" i="17" s="1"/>
  <c r="I486" i="17" s="1"/>
  <c r="E482" i="3"/>
  <c r="E487" i="17" s="1"/>
  <c r="I487" i="17" s="1"/>
  <c r="E483" i="3"/>
  <c r="E488" i="17" s="1"/>
  <c r="E484" i="3"/>
  <c r="E489" i="17" s="1"/>
  <c r="E485" i="3"/>
  <c r="E490" i="17" s="1"/>
  <c r="E486" i="3"/>
  <c r="E491" i="17" s="1"/>
  <c r="E487" i="3"/>
  <c r="E492" i="17" s="1"/>
  <c r="I492" i="17" s="1"/>
  <c r="E488" i="3"/>
  <c r="E493" i="17" s="1"/>
  <c r="I493" i="17" s="1"/>
  <c r="E489" i="3"/>
  <c r="E494" i="17" s="1"/>
  <c r="I494" i="17" s="1"/>
  <c r="E490" i="3"/>
  <c r="E495" i="17" s="1"/>
  <c r="E491" i="3"/>
  <c r="E496" i="17" s="1"/>
  <c r="I496" i="17" s="1"/>
  <c r="E492" i="3"/>
  <c r="E497" i="17" s="1"/>
  <c r="I497" i="17" s="1"/>
  <c r="E493" i="3"/>
  <c r="E498" i="17" s="1"/>
  <c r="E494" i="3"/>
  <c r="E499" i="17" s="1"/>
  <c r="I499" i="17" s="1"/>
  <c r="E495" i="3"/>
  <c r="E500" i="17" s="1"/>
  <c r="I500" i="17" s="1"/>
  <c r="E496" i="3"/>
  <c r="E501" i="17" s="1"/>
  <c r="E497" i="3"/>
  <c r="E502" i="17" s="1"/>
  <c r="I502" i="17" s="1"/>
  <c r="E498" i="3"/>
  <c r="E503" i="17" s="1"/>
  <c r="I503" i="17" s="1"/>
  <c r="E499" i="3"/>
  <c r="E504" i="17" s="1"/>
  <c r="I504" i="17" s="1"/>
  <c r="E500" i="3"/>
  <c r="E505" i="17" s="1"/>
  <c r="I505" i="17" s="1"/>
  <c r="E7" i="3"/>
  <c r="D7" i="3"/>
  <c r="B8" i="3"/>
  <c r="C13" i="17" s="1"/>
  <c r="B9" i="3"/>
  <c r="C14" i="17" s="1"/>
  <c r="B10" i="3"/>
  <c r="C15" i="17" s="1"/>
  <c r="B11" i="3"/>
  <c r="B12" i="3"/>
  <c r="C17" i="17" s="1"/>
  <c r="B13" i="3"/>
  <c r="C18" i="17" s="1"/>
  <c r="B14" i="3"/>
  <c r="C19" i="17" s="1"/>
  <c r="B15" i="3"/>
  <c r="C20" i="17" s="1"/>
  <c r="B16" i="3"/>
  <c r="C21" i="17" s="1"/>
  <c r="B17" i="3"/>
  <c r="C22" i="17" s="1"/>
  <c r="B18" i="3"/>
  <c r="C23" i="17" s="1"/>
  <c r="B19" i="3"/>
  <c r="C24" i="17" s="1"/>
  <c r="B20" i="3"/>
  <c r="B21" i="3"/>
  <c r="C26" i="17" s="1"/>
  <c r="D23" i="3"/>
  <c r="D28" i="17" s="1"/>
  <c r="D24" i="3"/>
  <c r="D29" i="17" s="1"/>
  <c r="J29" i="17" s="1"/>
  <c r="D25" i="3"/>
  <c r="D30" i="17" s="1"/>
  <c r="D26" i="3"/>
  <c r="D27" i="3"/>
  <c r="D32" i="17" s="1"/>
  <c r="D28" i="3"/>
  <c r="D33" i="17" s="1"/>
  <c r="J33" i="17" s="1"/>
  <c r="D29" i="3"/>
  <c r="D34" i="17" s="1"/>
  <c r="D30" i="3"/>
  <c r="D35" i="17" s="1"/>
  <c r="D31" i="3"/>
  <c r="D36" i="17" s="1"/>
  <c r="D32" i="3"/>
  <c r="D37" i="17" s="1"/>
  <c r="J37" i="17" s="1"/>
  <c r="D33" i="3"/>
  <c r="D38" i="17" s="1"/>
  <c r="D34" i="3"/>
  <c r="D39" i="17" s="1"/>
  <c r="D35" i="3"/>
  <c r="D40" i="17" s="1"/>
  <c r="D36" i="3"/>
  <c r="D41" i="17" s="1"/>
  <c r="J41" i="17" s="1"/>
  <c r="D37" i="3"/>
  <c r="D38" i="3"/>
  <c r="D43" i="17" s="1"/>
  <c r="D39" i="3"/>
  <c r="D40" i="3"/>
  <c r="D45" i="17" s="1"/>
  <c r="J45" i="17" s="1"/>
  <c r="D41" i="3"/>
  <c r="D42" i="3"/>
  <c r="D47" i="17" s="1"/>
  <c r="D43" i="3"/>
  <c r="D48" i="17" s="1"/>
  <c r="D44" i="3"/>
  <c r="D49" i="17" s="1"/>
  <c r="J49" i="17" s="1"/>
  <c r="D45" i="3"/>
  <c r="D50" i="17" s="1"/>
  <c r="D46" i="3"/>
  <c r="D51" i="17" s="1"/>
  <c r="D47" i="3"/>
  <c r="D52" i="17" s="1"/>
  <c r="D48" i="3"/>
  <c r="D49" i="3"/>
  <c r="D54" i="17" s="1"/>
  <c r="D50" i="3"/>
  <c r="D55" i="17" s="1"/>
  <c r="D51" i="3"/>
  <c r="D52" i="3"/>
  <c r="D57" i="17" s="1"/>
  <c r="J57" i="17" s="1"/>
  <c r="D53" i="3"/>
  <c r="D58" i="17" s="1"/>
  <c r="D54" i="3"/>
  <c r="D59" i="17" s="1"/>
  <c r="D55" i="3"/>
  <c r="D60" i="17" s="1"/>
  <c r="D56" i="3"/>
  <c r="D61" i="17" s="1"/>
  <c r="J61" i="17" s="1"/>
  <c r="D57" i="3"/>
  <c r="D62" i="17" s="1"/>
  <c r="D58" i="3"/>
  <c r="D63" i="17" s="1"/>
  <c r="D59" i="3"/>
  <c r="D64" i="17" s="1"/>
  <c r="D60" i="3"/>
  <c r="D65" i="17" s="1"/>
  <c r="J65" i="17" s="1"/>
  <c r="D61" i="3"/>
  <c r="D66" i="17" s="1"/>
  <c r="D62" i="3"/>
  <c r="D67" i="17" s="1"/>
  <c r="D63" i="3"/>
  <c r="D68" i="17" s="1"/>
  <c r="D64" i="3"/>
  <c r="D69" i="17" s="1"/>
  <c r="J69" i="17" s="1"/>
  <c r="D65" i="3"/>
  <c r="D70" i="17" s="1"/>
  <c r="D66" i="3"/>
  <c r="D71" i="17" s="1"/>
  <c r="D67" i="3"/>
  <c r="D72" i="17" s="1"/>
  <c r="D68" i="3"/>
  <c r="D73" i="17" s="1"/>
  <c r="J73" i="17" s="1"/>
  <c r="D69" i="3"/>
  <c r="D70" i="3"/>
  <c r="D75" i="17" s="1"/>
  <c r="D71" i="3"/>
  <c r="D76" i="17" s="1"/>
  <c r="D72" i="3"/>
  <c r="D77" i="17" s="1"/>
  <c r="J77" i="17" s="1"/>
  <c r="D73" i="3"/>
  <c r="D78" i="17" s="1"/>
  <c r="D74" i="3"/>
  <c r="D79" i="17" s="1"/>
  <c r="D75" i="3"/>
  <c r="D80" i="17" s="1"/>
  <c r="D76" i="3"/>
  <c r="D81" i="17" s="1"/>
  <c r="J81" i="17" s="1"/>
  <c r="D77" i="3"/>
  <c r="D82" i="17" s="1"/>
  <c r="D78" i="3"/>
  <c r="D83" i="17" s="1"/>
  <c r="D79" i="3"/>
  <c r="D80" i="3"/>
  <c r="D85" i="17" s="1"/>
  <c r="J85" i="17" s="1"/>
  <c r="D81" i="3"/>
  <c r="D82" i="3"/>
  <c r="D87" i="17" s="1"/>
  <c r="D83" i="3"/>
  <c r="D84" i="3"/>
  <c r="D89" i="17" s="1"/>
  <c r="J89" i="17" s="1"/>
  <c r="D85" i="3"/>
  <c r="D90" i="17" s="1"/>
  <c r="D86" i="3"/>
  <c r="D91" i="17" s="1"/>
  <c r="D87" i="3"/>
  <c r="D92" i="17" s="1"/>
  <c r="D88" i="3"/>
  <c r="D93" i="17" s="1"/>
  <c r="J93" i="17" s="1"/>
  <c r="D89" i="3"/>
  <c r="D94" i="17" s="1"/>
  <c r="D90" i="3"/>
  <c r="D95" i="17" s="1"/>
  <c r="D91" i="3"/>
  <c r="D96" i="17" s="1"/>
  <c r="D92" i="3"/>
  <c r="D97" i="17" s="1"/>
  <c r="J97" i="17" s="1"/>
  <c r="D93" i="3"/>
  <c r="D98" i="17" s="1"/>
  <c r="D94" i="3"/>
  <c r="D95" i="3"/>
  <c r="D100" i="17" s="1"/>
  <c r="D96" i="3"/>
  <c r="D101" i="17" s="1"/>
  <c r="J101" i="17" s="1"/>
  <c r="D97" i="3"/>
  <c r="D98" i="3"/>
  <c r="D103" i="17" s="1"/>
  <c r="D99" i="3"/>
  <c r="D104" i="17" s="1"/>
  <c r="D100" i="3"/>
  <c r="D105" i="17" s="1"/>
  <c r="J105" i="17" s="1"/>
  <c r="D101" i="3"/>
  <c r="D102" i="3"/>
  <c r="D107" i="17" s="1"/>
  <c r="D103" i="3"/>
  <c r="D108" i="17" s="1"/>
  <c r="D104" i="3"/>
  <c r="D109" i="17" s="1"/>
  <c r="J109" i="17" s="1"/>
  <c r="D105" i="3"/>
  <c r="D106" i="3"/>
  <c r="D111" i="17" s="1"/>
  <c r="D107" i="3"/>
  <c r="D108" i="3"/>
  <c r="D113" i="17" s="1"/>
  <c r="J113" i="17" s="1"/>
  <c r="D109" i="3"/>
  <c r="D114" i="17" s="1"/>
  <c r="D110" i="3"/>
  <c r="D115" i="17" s="1"/>
  <c r="D111" i="3"/>
  <c r="D116" i="17" s="1"/>
  <c r="D112" i="3"/>
  <c r="D117" i="17" s="1"/>
  <c r="J117" i="17" s="1"/>
  <c r="D113" i="3"/>
  <c r="D114" i="3"/>
  <c r="D119" i="17" s="1"/>
  <c r="D115" i="3"/>
  <c r="D120" i="17" s="1"/>
  <c r="D116" i="3"/>
  <c r="D121" i="17" s="1"/>
  <c r="J121" i="17" s="1"/>
  <c r="D117" i="3"/>
  <c r="D122" i="17" s="1"/>
  <c r="D118" i="3"/>
  <c r="D123" i="17" s="1"/>
  <c r="D119" i="3"/>
  <c r="D124" i="17" s="1"/>
  <c r="D120" i="3"/>
  <c r="D121" i="3"/>
  <c r="D126" i="17" s="1"/>
  <c r="D122" i="3"/>
  <c r="D123" i="3"/>
  <c r="D128" i="17" s="1"/>
  <c r="D124" i="3"/>
  <c r="D129" i="17" s="1"/>
  <c r="J129" i="17" s="1"/>
  <c r="D125" i="3"/>
  <c r="D130" i="17" s="1"/>
  <c r="D126" i="3"/>
  <c r="D131" i="17" s="1"/>
  <c r="D127" i="3"/>
  <c r="D132" i="17" s="1"/>
  <c r="D128" i="3"/>
  <c r="D133" i="17" s="1"/>
  <c r="J133" i="17" s="1"/>
  <c r="D129" i="3"/>
  <c r="D134" i="17" s="1"/>
  <c r="D130" i="3"/>
  <c r="D135" i="17" s="1"/>
  <c r="D131" i="3"/>
  <c r="D136" i="17" s="1"/>
  <c r="D132" i="3"/>
  <c r="D137" i="17" s="1"/>
  <c r="J137" i="17" s="1"/>
  <c r="D133" i="3"/>
  <c r="D138" i="17" s="1"/>
  <c r="D134" i="3"/>
  <c r="D139" i="17" s="1"/>
  <c r="D135" i="3"/>
  <c r="D140" i="17" s="1"/>
  <c r="D136" i="3"/>
  <c r="D137" i="3"/>
  <c r="D142" i="17" s="1"/>
  <c r="D138" i="3"/>
  <c r="D143" i="17" s="1"/>
  <c r="D139" i="3"/>
  <c r="D144" i="17" s="1"/>
  <c r="D140" i="3"/>
  <c r="D145" i="17" s="1"/>
  <c r="J145" i="17" s="1"/>
  <c r="D141" i="3"/>
  <c r="D142" i="3"/>
  <c r="D147" i="17" s="1"/>
  <c r="D143" i="3"/>
  <c r="D148" i="17" s="1"/>
  <c r="D144" i="3"/>
  <c r="D149" i="17" s="1"/>
  <c r="J149" i="17" s="1"/>
  <c r="D145" i="3"/>
  <c r="D150" i="17" s="1"/>
  <c r="D146" i="3"/>
  <c r="D151" i="17" s="1"/>
  <c r="D147" i="3"/>
  <c r="D152" i="17" s="1"/>
  <c r="D148" i="3"/>
  <c r="D149" i="3"/>
  <c r="D154" i="17" s="1"/>
  <c r="D150" i="3"/>
  <c r="D151" i="3"/>
  <c r="D156" i="17" s="1"/>
  <c r="D152" i="3"/>
  <c r="D157" i="17" s="1"/>
  <c r="J157" i="17" s="1"/>
  <c r="D153" i="3"/>
  <c r="D158" i="17" s="1"/>
  <c r="D154" i="3"/>
  <c r="D159" i="17" s="1"/>
  <c r="D155" i="3"/>
  <c r="D156" i="3"/>
  <c r="D161" i="17" s="1"/>
  <c r="J161" i="17" s="1"/>
  <c r="D157" i="3"/>
  <c r="D158" i="3"/>
  <c r="D163" i="17" s="1"/>
  <c r="D159" i="3"/>
  <c r="D164" i="17" s="1"/>
  <c r="D160" i="3"/>
  <c r="D165" i="17" s="1"/>
  <c r="J165" i="17" s="1"/>
  <c r="D161" i="3"/>
  <c r="D166" i="17" s="1"/>
  <c r="D162" i="3"/>
  <c r="D167" i="17" s="1"/>
  <c r="D163" i="3"/>
  <c r="D168" i="17" s="1"/>
  <c r="D164" i="3"/>
  <c r="D169" i="17" s="1"/>
  <c r="J169" i="17" s="1"/>
  <c r="D165" i="3"/>
  <c r="D170" i="17" s="1"/>
  <c r="D166" i="3"/>
  <c r="D171" i="17" s="1"/>
  <c r="D167" i="3"/>
  <c r="D172" i="17" s="1"/>
  <c r="D168" i="3"/>
  <c r="D173" i="17" s="1"/>
  <c r="J173" i="17" s="1"/>
  <c r="D169" i="3"/>
  <c r="D170" i="3"/>
  <c r="D175" i="17" s="1"/>
  <c r="D171" i="3"/>
  <c r="D176" i="17" s="1"/>
  <c r="D172" i="3"/>
  <c r="D177" i="17" s="1"/>
  <c r="J177" i="17" s="1"/>
  <c r="D173" i="3"/>
  <c r="D174" i="3"/>
  <c r="D179" i="17" s="1"/>
  <c r="D175" i="3"/>
  <c r="D180" i="17" s="1"/>
  <c r="D176" i="3"/>
  <c r="D181" i="17" s="1"/>
  <c r="J181" i="17" s="1"/>
  <c r="D177" i="3"/>
  <c r="D178" i="3"/>
  <c r="D183" i="17" s="1"/>
  <c r="D179" i="3"/>
  <c r="D180" i="3"/>
  <c r="D185" i="17" s="1"/>
  <c r="J185" i="17" s="1"/>
  <c r="D181" i="3"/>
  <c r="D186" i="17" s="1"/>
  <c r="D182" i="3"/>
  <c r="D187" i="17" s="1"/>
  <c r="D183" i="3"/>
  <c r="D188" i="17" s="1"/>
  <c r="D184" i="3"/>
  <c r="D189" i="17" s="1"/>
  <c r="J189" i="17" s="1"/>
  <c r="D185" i="3"/>
  <c r="D186" i="3"/>
  <c r="D191" i="17" s="1"/>
  <c r="D187" i="3"/>
  <c r="D192" i="17" s="1"/>
  <c r="D188" i="3"/>
  <c r="D193" i="17" s="1"/>
  <c r="J193" i="17" s="1"/>
  <c r="D189" i="3"/>
  <c r="D194" i="17" s="1"/>
  <c r="D190" i="3"/>
  <c r="D195" i="17" s="1"/>
  <c r="D191" i="3"/>
  <c r="D196" i="17" s="1"/>
  <c r="D192" i="3"/>
  <c r="D197" i="17" s="1"/>
  <c r="J197" i="17" s="1"/>
  <c r="D193" i="3"/>
  <c r="D198" i="17" s="1"/>
  <c r="D194" i="3"/>
  <c r="D199" i="17" s="1"/>
  <c r="D195" i="3"/>
  <c r="D200" i="17" s="1"/>
  <c r="D196" i="3"/>
  <c r="D201" i="17" s="1"/>
  <c r="J201" i="17" s="1"/>
  <c r="D197" i="3"/>
  <c r="D202" i="17" s="1"/>
  <c r="D198" i="3"/>
  <c r="D203" i="17" s="1"/>
  <c r="D199" i="3"/>
  <c r="D204" i="17" s="1"/>
  <c r="D200" i="3"/>
  <c r="D205" i="17" s="1"/>
  <c r="J205" i="17" s="1"/>
  <c r="D201" i="3"/>
  <c r="D206" i="17" s="1"/>
  <c r="D202" i="3"/>
  <c r="D207" i="17" s="1"/>
  <c r="D203" i="3"/>
  <c r="D208" i="17" s="1"/>
  <c r="D204" i="3"/>
  <c r="D209" i="17" s="1"/>
  <c r="J209" i="17" s="1"/>
  <c r="D205" i="3"/>
  <c r="D210" i="17" s="1"/>
  <c r="D206" i="3"/>
  <c r="D211" i="17" s="1"/>
  <c r="D207" i="3"/>
  <c r="D212" i="17" s="1"/>
  <c r="D208" i="3"/>
  <c r="D213" i="17" s="1"/>
  <c r="J213" i="17" s="1"/>
  <c r="D209" i="3"/>
  <c r="D214" i="17" s="1"/>
  <c r="D210" i="3"/>
  <c r="D215" i="17" s="1"/>
  <c r="D211" i="3"/>
  <c r="D216" i="17" s="1"/>
  <c r="D212" i="3"/>
  <c r="D217" i="17" s="1"/>
  <c r="J217" i="17" s="1"/>
  <c r="D213" i="3"/>
  <c r="D218" i="17" s="1"/>
  <c r="D214" i="3"/>
  <c r="D219" i="17" s="1"/>
  <c r="D215" i="3"/>
  <c r="D220" i="17" s="1"/>
  <c r="D216" i="3"/>
  <c r="D221" i="17" s="1"/>
  <c r="J221" i="17" s="1"/>
  <c r="D217" i="3"/>
  <c r="D222" i="17" s="1"/>
  <c r="D218" i="3"/>
  <c r="D223" i="17" s="1"/>
  <c r="D219" i="3"/>
  <c r="D224" i="17" s="1"/>
  <c r="D220" i="3"/>
  <c r="D225" i="17" s="1"/>
  <c r="J225" i="17" s="1"/>
  <c r="D221" i="3"/>
  <c r="D226" i="17" s="1"/>
  <c r="D222" i="3"/>
  <c r="D227" i="17" s="1"/>
  <c r="D223" i="3"/>
  <c r="D228" i="17" s="1"/>
  <c r="D224" i="3"/>
  <c r="D229" i="17" s="1"/>
  <c r="J229" i="17" s="1"/>
  <c r="D225" i="3"/>
  <c r="D230" i="17" s="1"/>
  <c r="D226" i="3"/>
  <c r="D231" i="17" s="1"/>
  <c r="D227" i="3"/>
  <c r="D232" i="17" s="1"/>
  <c r="D228" i="3"/>
  <c r="D233" i="17" s="1"/>
  <c r="J233" i="17" s="1"/>
  <c r="D229" i="3"/>
  <c r="D234" i="17" s="1"/>
  <c r="D230" i="3"/>
  <c r="D235" i="17" s="1"/>
  <c r="D231" i="3"/>
  <c r="D236" i="17" s="1"/>
  <c r="D232" i="3"/>
  <c r="D237" i="17" s="1"/>
  <c r="J237" i="17" s="1"/>
  <c r="D233" i="3"/>
  <c r="D238" i="17" s="1"/>
  <c r="D234" i="3"/>
  <c r="D239" i="17" s="1"/>
  <c r="D235" i="3"/>
  <c r="D240" i="17" s="1"/>
  <c r="D236" i="3"/>
  <c r="D241" i="17" s="1"/>
  <c r="J241" i="17" s="1"/>
  <c r="D237" i="3"/>
  <c r="D242" i="17" s="1"/>
  <c r="D238" i="3"/>
  <c r="D243" i="17" s="1"/>
  <c r="D239" i="3"/>
  <c r="D244" i="17" s="1"/>
  <c r="D240" i="3"/>
  <c r="D245" i="17" s="1"/>
  <c r="J245" i="17" s="1"/>
  <c r="D241" i="3"/>
  <c r="D246" i="17" s="1"/>
  <c r="D242" i="3"/>
  <c r="D247" i="17" s="1"/>
  <c r="D243" i="3"/>
  <c r="D248" i="17" s="1"/>
  <c r="D244" i="3"/>
  <c r="D249" i="17" s="1"/>
  <c r="J249" i="17" s="1"/>
  <c r="D245" i="3"/>
  <c r="D250" i="17" s="1"/>
  <c r="D246" i="3"/>
  <c r="D251" i="17" s="1"/>
  <c r="D247" i="3"/>
  <c r="D252" i="17" s="1"/>
  <c r="D248" i="3"/>
  <c r="D253" i="17" s="1"/>
  <c r="J253" i="17" s="1"/>
  <c r="D249" i="3"/>
  <c r="D254" i="17" s="1"/>
  <c r="D250" i="3"/>
  <c r="D255" i="17" s="1"/>
  <c r="D251" i="3"/>
  <c r="D256" i="17" s="1"/>
  <c r="D252" i="3"/>
  <c r="D257" i="17" s="1"/>
  <c r="J257" i="17" s="1"/>
  <c r="D253" i="3"/>
  <c r="D258" i="17" s="1"/>
  <c r="D254" i="3"/>
  <c r="D259" i="17" s="1"/>
  <c r="D255" i="3"/>
  <c r="D260" i="17" s="1"/>
  <c r="D256" i="3"/>
  <c r="D261" i="17" s="1"/>
  <c r="J261" i="17" s="1"/>
  <c r="D257" i="3"/>
  <c r="D258" i="3"/>
  <c r="D263" i="17" s="1"/>
  <c r="J263" i="17" s="1"/>
  <c r="D259" i="3"/>
  <c r="D264" i="17" s="1"/>
  <c r="D260" i="3"/>
  <c r="D261" i="3"/>
  <c r="D266" i="17" s="1"/>
  <c r="D262" i="3"/>
  <c r="D267" i="17" s="1"/>
  <c r="J267" i="17" s="1"/>
  <c r="D263" i="3"/>
  <c r="D264" i="3"/>
  <c r="D269" i="17" s="1"/>
  <c r="D265" i="3"/>
  <c r="D270" i="17" s="1"/>
  <c r="D266" i="3"/>
  <c r="D267" i="3"/>
  <c r="D272" i="17" s="1"/>
  <c r="D268" i="3"/>
  <c r="D273" i="17" s="1"/>
  <c r="D269" i="3"/>
  <c r="D274" i="17" s="1"/>
  <c r="D270" i="3"/>
  <c r="D275" i="17" s="1"/>
  <c r="J275" i="17" s="1"/>
  <c r="D271" i="3"/>
  <c r="D276" i="17" s="1"/>
  <c r="D272" i="3"/>
  <c r="D277" i="17" s="1"/>
  <c r="D273" i="3"/>
  <c r="D278" i="17" s="1"/>
  <c r="D274" i="3"/>
  <c r="D279" i="17" s="1"/>
  <c r="J279" i="17" s="1"/>
  <c r="D275" i="3"/>
  <c r="D280" i="17" s="1"/>
  <c r="D276" i="3"/>
  <c r="D281" i="17" s="1"/>
  <c r="D277" i="3"/>
  <c r="D282" i="17" s="1"/>
  <c r="D278" i="3"/>
  <c r="D283" i="17" s="1"/>
  <c r="J283" i="17" s="1"/>
  <c r="D279" i="3"/>
  <c r="D284" i="17" s="1"/>
  <c r="D280" i="3"/>
  <c r="D285" i="17" s="1"/>
  <c r="D281" i="3"/>
  <c r="D286" i="17" s="1"/>
  <c r="D282" i="3"/>
  <c r="D287" i="17" s="1"/>
  <c r="J287" i="17" s="1"/>
  <c r="D283" i="3"/>
  <c r="D288" i="17" s="1"/>
  <c r="D284" i="3"/>
  <c r="D289" i="17" s="1"/>
  <c r="D285" i="3"/>
  <c r="D286" i="3"/>
  <c r="D291" i="17" s="1"/>
  <c r="J291" i="17" s="1"/>
  <c r="D287" i="3"/>
  <c r="D292" i="17" s="1"/>
  <c r="D288" i="3"/>
  <c r="D293" i="17" s="1"/>
  <c r="D289" i="3"/>
  <c r="D294" i="17" s="1"/>
  <c r="D290" i="3"/>
  <c r="D295" i="17" s="1"/>
  <c r="J295" i="17" s="1"/>
  <c r="D291" i="3"/>
  <c r="D296" i="17" s="1"/>
  <c r="D292" i="3"/>
  <c r="D293" i="3"/>
  <c r="D298" i="17" s="1"/>
  <c r="D294" i="3"/>
  <c r="D295" i="3"/>
  <c r="D300" i="17" s="1"/>
  <c r="D296" i="3"/>
  <c r="D301" i="17" s="1"/>
  <c r="D297" i="3"/>
  <c r="D302" i="17" s="1"/>
  <c r="D298" i="3"/>
  <c r="D303" i="17" s="1"/>
  <c r="J303" i="17" s="1"/>
  <c r="D299" i="3"/>
  <c r="D300" i="3"/>
  <c r="D305" i="17" s="1"/>
  <c r="D301" i="3"/>
  <c r="D306" i="17" s="1"/>
  <c r="D302" i="3"/>
  <c r="D307" i="17" s="1"/>
  <c r="J307" i="17" s="1"/>
  <c r="D303" i="3"/>
  <c r="D308" i="17" s="1"/>
  <c r="D304" i="3"/>
  <c r="D305" i="3"/>
  <c r="D310" i="17" s="1"/>
  <c r="D306" i="3"/>
  <c r="D311" i="17" s="1"/>
  <c r="J311" i="17" s="1"/>
  <c r="D307" i="3"/>
  <c r="D312" i="17" s="1"/>
  <c r="D308" i="3"/>
  <c r="D309" i="3"/>
  <c r="D314" i="17" s="1"/>
  <c r="D310" i="3"/>
  <c r="D315" i="17" s="1"/>
  <c r="J315" i="17" s="1"/>
  <c r="D311" i="3"/>
  <c r="D316" i="17" s="1"/>
  <c r="D312" i="3"/>
  <c r="D313" i="3"/>
  <c r="D318" i="17" s="1"/>
  <c r="D314" i="3"/>
  <c r="D319" i="17" s="1"/>
  <c r="J319" i="17" s="1"/>
  <c r="D315" i="3"/>
  <c r="D320" i="17" s="1"/>
  <c r="D316" i="3"/>
  <c r="D321" i="17" s="1"/>
  <c r="D317" i="3"/>
  <c r="D322" i="17" s="1"/>
  <c r="D318" i="3"/>
  <c r="D323" i="17" s="1"/>
  <c r="J323" i="17" s="1"/>
  <c r="D319" i="3"/>
  <c r="D324" i="17" s="1"/>
  <c r="D320" i="3"/>
  <c r="D325" i="17" s="1"/>
  <c r="D321" i="3"/>
  <c r="D326" i="17" s="1"/>
  <c r="D322" i="3"/>
  <c r="D327" i="17" s="1"/>
  <c r="J327" i="17" s="1"/>
  <c r="D323" i="3"/>
  <c r="D328" i="17" s="1"/>
  <c r="D324" i="3"/>
  <c r="D325" i="3"/>
  <c r="D330" i="17" s="1"/>
  <c r="D326" i="3"/>
  <c r="D331" i="17" s="1"/>
  <c r="J331" i="17" s="1"/>
  <c r="D327" i="3"/>
  <c r="D332" i="17" s="1"/>
  <c r="D328" i="3"/>
  <c r="D333" i="17" s="1"/>
  <c r="D329" i="3"/>
  <c r="D334" i="17" s="1"/>
  <c r="D330" i="3"/>
  <c r="D335" i="17" s="1"/>
  <c r="J335" i="17" s="1"/>
  <c r="D331" i="3"/>
  <c r="D336" i="17" s="1"/>
  <c r="D332" i="3"/>
  <c r="D337" i="17" s="1"/>
  <c r="D333" i="3"/>
  <c r="D338" i="17" s="1"/>
  <c r="D334" i="3"/>
  <c r="D339" i="17" s="1"/>
  <c r="J339" i="17" s="1"/>
  <c r="D335" i="3"/>
  <c r="D340" i="17" s="1"/>
  <c r="D336" i="3"/>
  <c r="D341" i="17" s="1"/>
  <c r="D337" i="3"/>
  <c r="D342" i="17" s="1"/>
  <c r="D338" i="3"/>
  <c r="D343" i="17" s="1"/>
  <c r="J343" i="17" s="1"/>
  <c r="D339" i="3"/>
  <c r="D344" i="17" s="1"/>
  <c r="D340" i="3"/>
  <c r="D345" i="17" s="1"/>
  <c r="D341" i="3"/>
  <c r="D346" i="17" s="1"/>
  <c r="D342" i="3"/>
  <c r="D347" i="17" s="1"/>
  <c r="J347" i="17" s="1"/>
  <c r="D343" i="3"/>
  <c r="D348" i="17" s="1"/>
  <c r="D344" i="3"/>
  <c r="D349" i="17" s="1"/>
  <c r="D345" i="3"/>
  <c r="D350" i="17" s="1"/>
  <c r="D346" i="3"/>
  <c r="D351" i="17" s="1"/>
  <c r="J351" i="17" s="1"/>
  <c r="D347" i="3"/>
  <c r="D352" i="17" s="1"/>
  <c r="D348" i="3"/>
  <c r="D353" i="17" s="1"/>
  <c r="D349" i="3"/>
  <c r="D354" i="17" s="1"/>
  <c r="D350" i="3"/>
  <c r="D355" i="17" s="1"/>
  <c r="J355" i="17" s="1"/>
  <c r="D351" i="3"/>
  <c r="D356" i="17" s="1"/>
  <c r="D352" i="3"/>
  <c r="D357" i="17" s="1"/>
  <c r="D353" i="3"/>
  <c r="D358" i="17" s="1"/>
  <c r="D354" i="3"/>
  <c r="D359" i="17" s="1"/>
  <c r="J359" i="17" s="1"/>
  <c r="D355" i="3"/>
  <c r="D360" i="17" s="1"/>
  <c r="D356" i="3"/>
  <c r="D361" i="17" s="1"/>
  <c r="D357" i="3"/>
  <c r="D358" i="3"/>
  <c r="D363" i="17" s="1"/>
  <c r="J363" i="17" s="1"/>
  <c r="D359" i="3"/>
  <c r="D364" i="17" s="1"/>
  <c r="D360" i="3"/>
  <c r="D365" i="17" s="1"/>
  <c r="D361" i="3"/>
  <c r="D362" i="3"/>
  <c r="D367" i="17" s="1"/>
  <c r="J367" i="17" s="1"/>
  <c r="D363" i="3"/>
  <c r="D368" i="17" s="1"/>
  <c r="D364" i="3"/>
  <c r="D369" i="17" s="1"/>
  <c r="D365" i="3"/>
  <c r="D370" i="17" s="1"/>
  <c r="D366" i="3"/>
  <c r="D367" i="3"/>
  <c r="D372" i="17" s="1"/>
  <c r="D368" i="3"/>
  <c r="D373" i="17" s="1"/>
  <c r="D369" i="3"/>
  <c r="D374" i="17" s="1"/>
  <c r="D370" i="3"/>
  <c r="D375" i="17" s="1"/>
  <c r="J375" i="17" s="1"/>
  <c r="D371" i="3"/>
  <c r="D376" i="17" s="1"/>
  <c r="D372" i="3"/>
  <c r="D377" i="17" s="1"/>
  <c r="D373" i="3"/>
  <c r="D378" i="17" s="1"/>
  <c r="D374" i="3"/>
  <c r="D379" i="17" s="1"/>
  <c r="J379" i="17" s="1"/>
  <c r="D375" i="3"/>
  <c r="D380" i="17" s="1"/>
  <c r="D376" i="3"/>
  <c r="D381" i="17" s="1"/>
  <c r="D377" i="3"/>
  <c r="D382" i="17" s="1"/>
  <c r="D378" i="3"/>
  <c r="D383" i="17" s="1"/>
  <c r="J383" i="17" s="1"/>
  <c r="D379" i="3"/>
  <c r="D384" i="17" s="1"/>
  <c r="D380" i="3"/>
  <c r="D385" i="17" s="1"/>
  <c r="D381" i="3"/>
  <c r="D386" i="17" s="1"/>
  <c r="D382" i="3"/>
  <c r="D387" i="17" s="1"/>
  <c r="J387" i="17" s="1"/>
  <c r="D383" i="3"/>
  <c r="D388" i="17" s="1"/>
  <c r="D384" i="3"/>
  <c r="D389" i="17" s="1"/>
  <c r="D385" i="3"/>
  <c r="D386" i="3"/>
  <c r="D391" i="17" s="1"/>
  <c r="D387" i="3"/>
  <c r="D388" i="3"/>
  <c r="D393" i="17" s="1"/>
  <c r="D389" i="3"/>
  <c r="D390" i="3"/>
  <c r="D395" i="17" s="1"/>
  <c r="J395" i="17" s="1"/>
  <c r="D391" i="3"/>
  <c r="D392" i="3"/>
  <c r="D397" i="17" s="1"/>
  <c r="D393" i="3"/>
  <c r="D398" i="17" s="1"/>
  <c r="D394" i="3"/>
  <c r="D395" i="3"/>
  <c r="D400" i="17" s="1"/>
  <c r="D396" i="3"/>
  <c r="D401" i="17" s="1"/>
  <c r="D397" i="3"/>
  <c r="D402" i="17" s="1"/>
  <c r="D398" i="3"/>
  <c r="D403" i="17" s="1"/>
  <c r="J403" i="17" s="1"/>
  <c r="D399" i="3"/>
  <c r="D404" i="17" s="1"/>
  <c r="D400" i="3"/>
  <c r="D405" i="17" s="1"/>
  <c r="D401" i="3"/>
  <c r="D406" i="17" s="1"/>
  <c r="D402" i="3"/>
  <c r="D407" i="17" s="1"/>
  <c r="J407" i="17" s="1"/>
  <c r="D403" i="3"/>
  <c r="D408" i="17" s="1"/>
  <c r="D404" i="3"/>
  <c r="D409" i="17" s="1"/>
  <c r="D405" i="3"/>
  <c r="D410" i="17" s="1"/>
  <c r="D406" i="3"/>
  <c r="D411" i="17" s="1"/>
  <c r="J411" i="17" s="1"/>
  <c r="D407" i="3"/>
  <c r="D412" i="17" s="1"/>
  <c r="D408" i="3"/>
  <c r="D413" i="17" s="1"/>
  <c r="D409" i="3"/>
  <c r="D414" i="17" s="1"/>
  <c r="D410" i="3"/>
  <c r="D415" i="17" s="1"/>
  <c r="J415" i="17" s="1"/>
  <c r="D411" i="3"/>
  <c r="D416" i="17" s="1"/>
  <c r="D412" i="3"/>
  <c r="D417" i="17" s="1"/>
  <c r="D413" i="3"/>
  <c r="D418" i="17" s="1"/>
  <c r="D414" i="3"/>
  <c r="D419" i="17" s="1"/>
  <c r="J419" i="17" s="1"/>
  <c r="D415" i="3"/>
  <c r="D420" i="17" s="1"/>
  <c r="D416" i="3"/>
  <c r="D421" i="17" s="1"/>
  <c r="D417" i="3"/>
  <c r="D422" i="17" s="1"/>
  <c r="D418" i="3"/>
  <c r="D423" i="17" s="1"/>
  <c r="J423" i="17" s="1"/>
  <c r="D419" i="3"/>
  <c r="D424" i="17" s="1"/>
  <c r="D420" i="3"/>
  <c r="D425" i="17" s="1"/>
  <c r="D421" i="3"/>
  <c r="D426" i="17" s="1"/>
  <c r="D422" i="3"/>
  <c r="D427" i="17" s="1"/>
  <c r="J427" i="17" s="1"/>
  <c r="D423" i="3"/>
  <c r="D428" i="17" s="1"/>
  <c r="D424" i="3"/>
  <c r="D429" i="17" s="1"/>
  <c r="D425" i="3"/>
  <c r="D430" i="17" s="1"/>
  <c r="D426" i="3"/>
  <c r="D431" i="17" s="1"/>
  <c r="J431" i="17" s="1"/>
  <c r="D427" i="3"/>
  <c r="D432" i="17" s="1"/>
  <c r="D428" i="3"/>
  <c r="D433" i="17" s="1"/>
  <c r="D429" i="3"/>
  <c r="D434" i="17" s="1"/>
  <c r="D430" i="3"/>
  <c r="D435" i="17" s="1"/>
  <c r="J435" i="17" s="1"/>
  <c r="D431" i="3"/>
  <c r="D436" i="17" s="1"/>
  <c r="D432" i="3"/>
  <c r="D437" i="17" s="1"/>
  <c r="D433" i="3"/>
  <c r="D438" i="17" s="1"/>
  <c r="D434" i="3"/>
  <c r="D439" i="17" s="1"/>
  <c r="J439" i="17" s="1"/>
  <c r="D435" i="3"/>
  <c r="D440" i="17" s="1"/>
  <c r="D436" i="3"/>
  <c r="D441" i="17" s="1"/>
  <c r="D437" i="3"/>
  <c r="D442" i="17" s="1"/>
  <c r="D438" i="3"/>
  <c r="D443" i="17" s="1"/>
  <c r="J443" i="17" s="1"/>
  <c r="D439" i="3"/>
  <c r="D444" i="17" s="1"/>
  <c r="D440" i="3"/>
  <c r="D445" i="17" s="1"/>
  <c r="D441" i="3"/>
  <c r="D446" i="17" s="1"/>
  <c r="D442" i="3"/>
  <c r="D447" i="17" s="1"/>
  <c r="J447" i="17" s="1"/>
  <c r="D443" i="3"/>
  <c r="D448" i="17" s="1"/>
  <c r="D444" i="3"/>
  <c r="D449" i="17" s="1"/>
  <c r="D445" i="3"/>
  <c r="D450" i="17" s="1"/>
  <c r="D446" i="3"/>
  <c r="D451" i="17" s="1"/>
  <c r="J451" i="17" s="1"/>
  <c r="D447" i="3"/>
  <c r="D452" i="17" s="1"/>
  <c r="D448" i="3"/>
  <c r="D453" i="17" s="1"/>
  <c r="D449" i="3"/>
  <c r="D454" i="17" s="1"/>
  <c r="D450" i="3"/>
  <c r="D455" i="17" s="1"/>
  <c r="J455" i="17" s="1"/>
  <c r="D451" i="3"/>
  <c r="D456" i="17" s="1"/>
  <c r="D452" i="3"/>
  <c r="D457" i="17" s="1"/>
  <c r="D453" i="3"/>
  <c r="D458" i="17" s="1"/>
  <c r="D454" i="3"/>
  <c r="D459" i="17" s="1"/>
  <c r="J459" i="17" s="1"/>
  <c r="D455" i="3"/>
  <c r="D460" i="17" s="1"/>
  <c r="D456" i="3"/>
  <c r="D461" i="17" s="1"/>
  <c r="D457" i="3"/>
  <c r="D462" i="17" s="1"/>
  <c r="D458" i="3"/>
  <c r="D463" i="17" s="1"/>
  <c r="J463" i="17" s="1"/>
  <c r="D459" i="3"/>
  <c r="D464" i="17" s="1"/>
  <c r="D460" i="3"/>
  <c r="D465" i="17" s="1"/>
  <c r="D461" i="3"/>
  <c r="D466" i="17" s="1"/>
  <c r="D462" i="3"/>
  <c r="D467" i="17" s="1"/>
  <c r="J467" i="17" s="1"/>
  <c r="D463" i="3"/>
  <c r="D468" i="17" s="1"/>
  <c r="D464" i="3"/>
  <c r="D469" i="17" s="1"/>
  <c r="D465" i="3"/>
  <c r="D470" i="17" s="1"/>
  <c r="D466" i="3"/>
  <c r="D471" i="17" s="1"/>
  <c r="J471" i="17" s="1"/>
  <c r="D467" i="3"/>
  <c r="D472" i="17" s="1"/>
  <c r="D468" i="3"/>
  <c r="D473" i="17" s="1"/>
  <c r="D469" i="3"/>
  <c r="D474" i="17" s="1"/>
  <c r="D470" i="3"/>
  <c r="D475" i="17" s="1"/>
  <c r="J475" i="17" s="1"/>
  <c r="D471" i="3"/>
  <c r="D476" i="17" s="1"/>
  <c r="D472" i="3"/>
  <c r="D477" i="17" s="1"/>
  <c r="D473" i="3"/>
  <c r="D478" i="17" s="1"/>
  <c r="D474" i="3"/>
  <c r="D479" i="17" s="1"/>
  <c r="J479" i="17" s="1"/>
  <c r="D475" i="3"/>
  <c r="D480" i="17" s="1"/>
  <c r="D476" i="3"/>
  <c r="D481" i="17" s="1"/>
  <c r="D477" i="3"/>
  <c r="D482" i="17" s="1"/>
  <c r="D478" i="3"/>
  <c r="D483" i="17" s="1"/>
  <c r="J483" i="17" s="1"/>
  <c r="D479" i="3"/>
  <c r="D484" i="17" s="1"/>
  <c r="D480" i="3"/>
  <c r="D485" i="17" s="1"/>
  <c r="D481" i="3"/>
  <c r="D486" i="17" s="1"/>
  <c r="D482" i="3"/>
  <c r="D487" i="17" s="1"/>
  <c r="J487" i="17" s="1"/>
  <c r="D483" i="3"/>
  <c r="D488" i="17" s="1"/>
  <c r="D484" i="3"/>
  <c r="D489" i="17" s="1"/>
  <c r="D485" i="3"/>
  <c r="D490" i="17" s="1"/>
  <c r="D486" i="3"/>
  <c r="D491" i="17" s="1"/>
  <c r="J491" i="17" s="1"/>
  <c r="D487" i="3"/>
  <c r="D492" i="17" s="1"/>
  <c r="D488" i="3"/>
  <c r="D493" i="17" s="1"/>
  <c r="D489" i="3"/>
  <c r="D494" i="17" s="1"/>
  <c r="D490" i="3"/>
  <c r="D495" i="17" s="1"/>
  <c r="J495" i="17" s="1"/>
  <c r="D491" i="3"/>
  <c r="D496" i="17" s="1"/>
  <c r="D492" i="3"/>
  <c r="D497" i="17" s="1"/>
  <c r="D493" i="3"/>
  <c r="D498" i="17" s="1"/>
  <c r="D494" i="3"/>
  <c r="D499" i="17" s="1"/>
  <c r="J499" i="17" s="1"/>
  <c r="D495" i="3"/>
  <c r="D500" i="17" s="1"/>
  <c r="D496" i="3"/>
  <c r="D501" i="17" s="1"/>
  <c r="D497" i="3"/>
  <c r="D502" i="17" s="1"/>
  <c r="D498" i="3"/>
  <c r="D503" i="17" s="1"/>
  <c r="J503" i="17" s="1"/>
  <c r="D499" i="3"/>
  <c r="D504" i="17" s="1"/>
  <c r="D500" i="3"/>
  <c r="D505" i="17" s="1"/>
  <c r="D17" i="3"/>
  <c r="D18" i="3"/>
  <c r="D23" i="17" s="1"/>
  <c r="D19" i="3"/>
  <c r="D24" i="17" s="1"/>
  <c r="D20" i="3"/>
  <c r="D25" i="17" s="1"/>
  <c r="J25" i="17" s="1"/>
  <c r="D21" i="3"/>
  <c r="D26" i="17" s="1"/>
  <c r="D22" i="3"/>
  <c r="D27" i="17" s="1"/>
  <c r="D9" i="3"/>
  <c r="D14" i="17" s="1"/>
  <c r="D10" i="3"/>
  <c r="D15" i="17" s="1"/>
  <c r="D11" i="3"/>
  <c r="D16" i="17" s="1"/>
  <c r="D12" i="3"/>
  <c r="D17" i="17" s="1"/>
  <c r="D13" i="3"/>
  <c r="D18" i="17" s="1"/>
  <c r="D14" i="3"/>
  <c r="D19" i="17" s="1"/>
  <c r="D15" i="3"/>
  <c r="D20" i="17" s="1"/>
  <c r="D16" i="3"/>
  <c r="D21" i="17" s="1"/>
  <c r="D8" i="3"/>
  <c r="D13" i="17" s="1"/>
  <c r="B7" i="3"/>
  <c r="C12" i="17" s="1"/>
  <c r="B22" i="3"/>
  <c r="C27" i="17" s="1"/>
  <c r="B23" i="3"/>
  <c r="C28" i="17" s="1"/>
  <c r="B24" i="3"/>
  <c r="C29" i="17" s="1"/>
  <c r="B25" i="3"/>
  <c r="C30" i="17" s="1"/>
  <c r="B26" i="3"/>
  <c r="C31" i="17" s="1"/>
  <c r="B27" i="3"/>
  <c r="C32" i="17" s="1"/>
  <c r="B28" i="3"/>
  <c r="C33" i="17" s="1"/>
  <c r="B29" i="3"/>
  <c r="C34" i="17" s="1"/>
  <c r="B30" i="3"/>
  <c r="C35" i="17" s="1"/>
  <c r="B31" i="3"/>
  <c r="C36" i="17" s="1"/>
  <c r="B32" i="3"/>
  <c r="C37" i="17" s="1"/>
  <c r="B33" i="3"/>
  <c r="C38" i="17" s="1"/>
  <c r="B34" i="3"/>
  <c r="C39" i="17" s="1"/>
  <c r="B35" i="3"/>
  <c r="B36" i="3"/>
  <c r="C41" i="17" s="1"/>
  <c r="B37" i="3"/>
  <c r="C42" i="17" s="1"/>
  <c r="B38" i="3"/>
  <c r="C43" i="17" s="1"/>
  <c r="B39" i="3"/>
  <c r="C44" i="17" s="1"/>
  <c r="B40" i="3"/>
  <c r="C45" i="17" s="1"/>
  <c r="B41" i="3"/>
  <c r="C46" i="17" s="1"/>
  <c r="B42" i="3"/>
  <c r="C47" i="17" s="1"/>
  <c r="B43" i="3"/>
  <c r="C48" i="17" s="1"/>
  <c r="B44" i="3"/>
  <c r="C49" i="17" s="1"/>
  <c r="B45" i="3"/>
  <c r="C50" i="17" s="1"/>
  <c r="B46" i="3"/>
  <c r="C51" i="17" s="1"/>
  <c r="B47" i="3"/>
  <c r="C52" i="17" s="1"/>
  <c r="B48" i="3"/>
  <c r="C53" i="17" s="1"/>
  <c r="B49" i="3"/>
  <c r="C54" i="17" s="1"/>
  <c r="B50" i="3"/>
  <c r="C55" i="17" s="1"/>
  <c r="B51" i="3"/>
  <c r="C56" i="17" s="1"/>
  <c r="B52" i="3"/>
  <c r="C57" i="17" s="1"/>
  <c r="B53" i="3"/>
  <c r="C58" i="17" s="1"/>
  <c r="B54" i="3"/>
  <c r="C59" i="17" s="1"/>
  <c r="B55" i="3"/>
  <c r="C60" i="17" s="1"/>
  <c r="B56" i="3"/>
  <c r="C61" i="17" s="1"/>
  <c r="B57" i="3"/>
  <c r="C62" i="17" s="1"/>
  <c r="B58" i="3"/>
  <c r="C63" i="17" s="1"/>
  <c r="B59" i="3"/>
  <c r="C64" i="17" s="1"/>
  <c r="B60" i="3"/>
  <c r="C65" i="17" s="1"/>
  <c r="B61" i="3"/>
  <c r="C66" i="17" s="1"/>
  <c r="B62" i="3"/>
  <c r="C67" i="17" s="1"/>
  <c r="B63" i="3"/>
  <c r="C68" i="17" s="1"/>
  <c r="B64" i="3"/>
  <c r="C69" i="17" s="1"/>
  <c r="B65" i="3"/>
  <c r="C70" i="17" s="1"/>
  <c r="B66" i="3"/>
  <c r="C71" i="17" s="1"/>
  <c r="B67" i="3"/>
  <c r="C72" i="17" s="1"/>
  <c r="B68" i="3"/>
  <c r="C73" i="17" s="1"/>
  <c r="B69" i="3"/>
  <c r="C74" i="17" s="1"/>
  <c r="B70" i="3"/>
  <c r="C75" i="17" s="1"/>
  <c r="B71" i="3"/>
  <c r="B72" i="3"/>
  <c r="C77" i="17" s="1"/>
  <c r="B73" i="3"/>
  <c r="C78" i="17" s="1"/>
  <c r="B74" i="3"/>
  <c r="C79" i="17" s="1"/>
  <c r="B75" i="3"/>
  <c r="C80" i="17" s="1"/>
  <c r="B76" i="3"/>
  <c r="C81" i="17" s="1"/>
  <c r="B77" i="3"/>
  <c r="C82" i="17" s="1"/>
  <c r="B78" i="3"/>
  <c r="C83" i="17" s="1"/>
  <c r="B79" i="3"/>
  <c r="C84" i="17" s="1"/>
  <c r="B80" i="3"/>
  <c r="C85" i="17" s="1"/>
  <c r="B81" i="3"/>
  <c r="C86" i="17" s="1"/>
  <c r="B82" i="3"/>
  <c r="C87" i="17" s="1"/>
  <c r="B83" i="3"/>
  <c r="C88" i="17" s="1"/>
  <c r="B84" i="3"/>
  <c r="C89" i="17" s="1"/>
  <c r="B85" i="3"/>
  <c r="C90" i="17" s="1"/>
  <c r="B86" i="3"/>
  <c r="C91" i="17" s="1"/>
  <c r="B87" i="3"/>
  <c r="C92" i="17" s="1"/>
  <c r="B88" i="3"/>
  <c r="C93" i="17" s="1"/>
  <c r="B89" i="3"/>
  <c r="C94" i="17" s="1"/>
  <c r="B90" i="3"/>
  <c r="C95" i="17" s="1"/>
  <c r="B91" i="3"/>
  <c r="C96" i="17" s="1"/>
  <c r="B92" i="3"/>
  <c r="C97" i="17" s="1"/>
  <c r="B93" i="3"/>
  <c r="C98" i="17" s="1"/>
  <c r="B94" i="3"/>
  <c r="C99" i="17" s="1"/>
  <c r="B95" i="3"/>
  <c r="C100" i="17" s="1"/>
  <c r="B96" i="3"/>
  <c r="C101" i="17" s="1"/>
  <c r="B97" i="3"/>
  <c r="C102" i="17" s="1"/>
  <c r="B98" i="3"/>
  <c r="C103" i="17" s="1"/>
  <c r="B99" i="3"/>
  <c r="C104" i="17" s="1"/>
  <c r="B100" i="3"/>
  <c r="C105" i="17" s="1"/>
  <c r="B101" i="3"/>
  <c r="C106" i="17" s="1"/>
  <c r="B102" i="3"/>
  <c r="C107" i="17" s="1"/>
  <c r="B103" i="3"/>
  <c r="C108" i="17" s="1"/>
  <c r="B104" i="3"/>
  <c r="C109" i="17" s="1"/>
  <c r="B105" i="3"/>
  <c r="C110" i="17" s="1"/>
  <c r="B106" i="3"/>
  <c r="C111" i="17" s="1"/>
  <c r="B107" i="3"/>
  <c r="C112" i="17" s="1"/>
  <c r="B108" i="3"/>
  <c r="C113" i="17" s="1"/>
  <c r="B109" i="3"/>
  <c r="C114" i="17" s="1"/>
  <c r="B110" i="3"/>
  <c r="C115" i="17" s="1"/>
  <c r="B111" i="3"/>
  <c r="C116" i="17" s="1"/>
  <c r="B112" i="3"/>
  <c r="C117" i="17" s="1"/>
  <c r="B113" i="3"/>
  <c r="C118" i="17" s="1"/>
  <c r="B114" i="3"/>
  <c r="C119" i="17" s="1"/>
  <c r="B115" i="3"/>
  <c r="C120" i="17" s="1"/>
  <c r="B116" i="3"/>
  <c r="C121" i="17" s="1"/>
  <c r="B117" i="3"/>
  <c r="C122" i="17" s="1"/>
  <c r="B118" i="3"/>
  <c r="C123" i="17" s="1"/>
  <c r="B119" i="3"/>
  <c r="C124" i="17" s="1"/>
  <c r="B120" i="3"/>
  <c r="C125" i="17" s="1"/>
  <c r="B121" i="3"/>
  <c r="C126" i="17" s="1"/>
  <c r="B122" i="3"/>
  <c r="C127" i="17" s="1"/>
  <c r="B123" i="3"/>
  <c r="C128" i="17" s="1"/>
  <c r="B124" i="3"/>
  <c r="C129" i="17" s="1"/>
  <c r="B125" i="3"/>
  <c r="C130" i="17" s="1"/>
  <c r="B126" i="3"/>
  <c r="C131" i="17" s="1"/>
  <c r="B127" i="3"/>
  <c r="C132" i="17" s="1"/>
  <c r="B128" i="3"/>
  <c r="C133" i="17" s="1"/>
  <c r="B129" i="3"/>
  <c r="C134" i="17" s="1"/>
  <c r="B130" i="3"/>
  <c r="C135" i="17" s="1"/>
  <c r="B131" i="3"/>
  <c r="C136" i="17" s="1"/>
  <c r="B132" i="3"/>
  <c r="C137" i="17" s="1"/>
  <c r="B133" i="3"/>
  <c r="C138" i="17" s="1"/>
  <c r="B134" i="3"/>
  <c r="C139" i="17" s="1"/>
  <c r="B135" i="3"/>
  <c r="C140" i="17" s="1"/>
  <c r="B136" i="3"/>
  <c r="C141" i="17" s="1"/>
  <c r="B137" i="3"/>
  <c r="C142" i="17" s="1"/>
  <c r="B138" i="3"/>
  <c r="C143" i="17" s="1"/>
  <c r="B139" i="3"/>
  <c r="C144" i="17" s="1"/>
  <c r="B140" i="3"/>
  <c r="C145" i="17" s="1"/>
  <c r="B141" i="3"/>
  <c r="C146" i="17" s="1"/>
  <c r="B142" i="3"/>
  <c r="C147" i="17" s="1"/>
  <c r="B143" i="3"/>
  <c r="C148" i="17" s="1"/>
  <c r="B144" i="3"/>
  <c r="C149" i="17" s="1"/>
  <c r="B145" i="3"/>
  <c r="C150" i="17" s="1"/>
  <c r="B146" i="3"/>
  <c r="C151" i="17" s="1"/>
  <c r="B147" i="3"/>
  <c r="C152" i="17" s="1"/>
  <c r="B148" i="3"/>
  <c r="C153" i="17" s="1"/>
  <c r="B149" i="3"/>
  <c r="C154" i="17" s="1"/>
  <c r="B150" i="3"/>
  <c r="C155" i="17" s="1"/>
  <c r="B151" i="3"/>
  <c r="B152" i="3"/>
  <c r="C157" i="17" s="1"/>
  <c r="B153" i="3"/>
  <c r="C158" i="17" s="1"/>
  <c r="B154" i="3"/>
  <c r="C159" i="17" s="1"/>
  <c r="B155" i="3"/>
  <c r="C160" i="17" s="1"/>
  <c r="B156" i="3"/>
  <c r="C161" i="17" s="1"/>
  <c r="B157" i="3"/>
  <c r="C162" i="17" s="1"/>
  <c r="B158" i="3"/>
  <c r="C163" i="17" s="1"/>
  <c r="B159" i="3"/>
  <c r="C164" i="17" s="1"/>
  <c r="B160" i="3"/>
  <c r="C165" i="17" s="1"/>
  <c r="B161" i="3"/>
  <c r="C166" i="17" s="1"/>
  <c r="B162" i="3"/>
  <c r="C167" i="17" s="1"/>
  <c r="B163" i="3"/>
  <c r="C168" i="17" s="1"/>
  <c r="B164" i="3"/>
  <c r="C169" i="17" s="1"/>
  <c r="B165" i="3"/>
  <c r="C170" i="17" s="1"/>
  <c r="B166" i="3"/>
  <c r="C171" i="17" s="1"/>
  <c r="B167" i="3"/>
  <c r="C172" i="17" s="1"/>
  <c r="B168" i="3"/>
  <c r="C173" i="17" s="1"/>
  <c r="B169" i="3"/>
  <c r="C174" i="17" s="1"/>
  <c r="B170" i="3"/>
  <c r="C175" i="17" s="1"/>
  <c r="B171" i="3"/>
  <c r="C176" i="17" s="1"/>
  <c r="B172" i="3"/>
  <c r="C177" i="17" s="1"/>
  <c r="B173" i="3"/>
  <c r="C178" i="17" s="1"/>
  <c r="B174" i="3"/>
  <c r="C179" i="17" s="1"/>
  <c r="B175" i="3"/>
  <c r="C180" i="17" s="1"/>
  <c r="B176" i="3"/>
  <c r="C181" i="17" s="1"/>
  <c r="B177" i="3"/>
  <c r="C182" i="17" s="1"/>
  <c r="B178" i="3"/>
  <c r="C183" i="17" s="1"/>
  <c r="B179" i="3"/>
  <c r="C184" i="17" s="1"/>
  <c r="B180" i="3"/>
  <c r="C185" i="17" s="1"/>
  <c r="B181" i="3"/>
  <c r="C186" i="17" s="1"/>
  <c r="B182" i="3"/>
  <c r="C187" i="17" s="1"/>
  <c r="B183" i="3"/>
  <c r="C188" i="17" s="1"/>
  <c r="B184" i="3"/>
  <c r="C189" i="17" s="1"/>
  <c r="B185" i="3"/>
  <c r="C190" i="17" s="1"/>
  <c r="B186" i="3"/>
  <c r="C191" i="17" s="1"/>
  <c r="B187" i="3"/>
  <c r="C192" i="17" s="1"/>
  <c r="B188" i="3"/>
  <c r="C193" i="17" s="1"/>
  <c r="B189" i="3"/>
  <c r="C194" i="17" s="1"/>
  <c r="B190" i="3"/>
  <c r="C195" i="17" s="1"/>
  <c r="B192" i="3"/>
  <c r="C197" i="17" s="1"/>
  <c r="B193" i="3"/>
  <c r="C198" i="17" s="1"/>
  <c r="B194" i="3"/>
  <c r="C199" i="17" s="1"/>
  <c r="B195" i="3"/>
  <c r="C200" i="17" s="1"/>
  <c r="B196" i="3"/>
  <c r="C201" i="17" s="1"/>
  <c r="B197" i="3"/>
  <c r="C202" i="17" s="1"/>
  <c r="B198" i="3"/>
  <c r="C203" i="17" s="1"/>
  <c r="B199" i="3"/>
  <c r="C204" i="17" s="1"/>
  <c r="B200" i="3"/>
  <c r="C205" i="17" s="1"/>
  <c r="B201" i="3"/>
  <c r="C206" i="17" s="1"/>
  <c r="B202" i="3"/>
  <c r="C207" i="17" s="1"/>
  <c r="B203" i="3"/>
  <c r="C208" i="17" s="1"/>
  <c r="B204" i="3"/>
  <c r="C209" i="17" s="1"/>
  <c r="B205" i="3"/>
  <c r="C210" i="17" s="1"/>
  <c r="B206" i="3"/>
  <c r="C211" i="17" s="1"/>
  <c r="B207" i="3"/>
  <c r="C212" i="17" s="1"/>
  <c r="B208" i="3"/>
  <c r="C213" i="17" s="1"/>
  <c r="B209" i="3"/>
  <c r="C214" i="17" s="1"/>
  <c r="B210" i="3"/>
  <c r="C215" i="17" s="1"/>
  <c r="B211" i="3"/>
  <c r="C216" i="17" s="1"/>
  <c r="B212" i="3"/>
  <c r="C217" i="17" s="1"/>
  <c r="B213" i="3"/>
  <c r="C218" i="17" s="1"/>
  <c r="B214" i="3"/>
  <c r="C219" i="17" s="1"/>
  <c r="B215" i="3"/>
  <c r="C220" i="17" s="1"/>
  <c r="B216" i="3"/>
  <c r="C221" i="17" s="1"/>
  <c r="B217" i="3"/>
  <c r="C222" i="17" s="1"/>
  <c r="B218" i="3"/>
  <c r="C223" i="17" s="1"/>
  <c r="B219" i="3"/>
  <c r="C224" i="17" s="1"/>
  <c r="B220" i="3"/>
  <c r="C225" i="17" s="1"/>
  <c r="B221" i="3"/>
  <c r="C226" i="17" s="1"/>
  <c r="B222" i="3"/>
  <c r="C227" i="17" s="1"/>
  <c r="B223" i="3"/>
  <c r="C228" i="17" s="1"/>
  <c r="B224" i="3"/>
  <c r="C229" i="17" s="1"/>
  <c r="B225" i="3"/>
  <c r="C230" i="17" s="1"/>
  <c r="B226" i="3"/>
  <c r="C231" i="17" s="1"/>
  <c r="B227" i="3"/>
  <c r="C232" i="17" s="1"/>
  <c r="B228" i="3"/>
  <c r="C233" i="17" s="1"/>
  <c r="B229" i="3"/>
  <c r="C234" i="17" s="1"/>
  <c r="B230" i="3"/>
  <c r="C235" i="17" s="1"/>
  <c r="B231" i="3"/>
  <c r="C236" i="17" s="1"/>
  <c r="B232" i="3"/>
  <c r="C237" i="17" s="1"/>
  <c r="B233" i="3"/>
  <c r="C238" i="17" s="1"/>
  <c r="B234" i="3"/>
  <c r="C239" i="17" s="1"/>
  <c r="B235" i="3"/>
  <c r="C240" i="17" s="1"/>
  <c r="B236" i="3"/>
  <c r="C241" i="17" s="1"/>
  <c r="B237" i="3"/>
  <c r="C242" i="17" s="1"/>
  <c r="B238" i="3"/>
  <c r="C243" i="17" s="1"/>
  <c r="B239" i="3"/>
  <c r="C244" i="17" s="1"/>
  <c r="B240" i="3"/>
  <c r="C245" i="17" s="1"/>
  <c r="B241" i="3"/>
  <c r="C246" i="17" s="1"/>
  <c r="B242" i="3"/>
  <c r="C247" i="17" s="1"/>
  <c r="B243" i="3"/>
  <c r="C248" i="17" s="1"/>
  <c r="B244" i="3"/>
  <c r="C249" i="17" s="1"/>
  <c r="B245" i="3"/>
  <c r="C250" i="17" s="1"/>
  <c r="B246" i="3"/>
  <c r="C251" i="17" s="1"/>
  <c r="B247" i="3"/>
  <c r="C252" i="17" s="1"/>
  <c r="B248" i="3"/>
  <c r="C253" i="17" s="1"/>
  <c r="B249" i="3"/>
  <c r="C254" i="17" s="1"/>
  <c r="B250" i="3"/>
  <c r="C255" i="17" s="1"/>
  <c r="B251" i="3"/>
  <c r="C256" i="17" s="1"/>
  <c r="B252" i="3"/>
  <c r="C257" i="17" s="1"/>
  <c r="B253" i="3"/>
  <c r="C258" i="17" s="1"/>
  <c r="B254" i="3"/>
  <c r="C259" i="17" s="1"/>
  <c r="B255" i="3"/>
  <c r="C260" i="17" s="1"/>
  <c r="B256" i="3"/>
  <c r="C261" i="17" s="1"/>
  <c r="B257" i="3"/>
  <c r="C262" i="17" s="1"/>
  <c r="B258" i="3"/>
  <c r="C263" i="17" s="1"/>
  <c r="B259" i="3"/>
  <c r="C264" i="17" s="1"/>
  <c r="B260" i="3"/>
  <c r="C265" i="17" s="1"/>
  <c r="B261" i="3"/>
  <c r="C266" i="17" s="1"/>
  <c r="B262" i="3"/>
  <c r="C267" i="17" s="1"/>
  <c r="B263" i="3"/>
  <c r="C268" i="17" s="1"/>
  <c r="B264" i="3"/>
  <c r="C269" i="17" s="1"/>
  <c r="B265" i="3"/>
  <c r="C270" i="17" s="1"/>
  <c r="B266" i="3"/>
  <c r="C271" i="17" s="1"/>
  <c r="B267" i="3"/>
  <c r="C272" i="17" s="1"/>
  <c r="B268" i="3"/>
  <c r="C273" i="17" s="1"/>
  <c r="B269" i="3"/>
  <c r="C274" i="17" s="1"/>
  <c r="B270" i="3"/>
  <c r="C275" i="17" s="1"/>
  <c r="B271" i="3"/>
  <c r="C276" i="17" s="1"/>
  <c r="B272" i="3"/>
  <c r="C277" i="17" s="1"/>
  <c r="B273" i="3"/>
  <c r="C278" i="17" s="1"/>
  <c r="B274" i="3"/>
  <c r="C279" i="17" s="1"/>
  <c r="B275" i="3"/>
  <c r="C280" i="17" s="1"/>
  <c r="B276" i="3"/>
  <c r="C281" i="17" s="1"/>
  <c r="B277" i="3"/>
  <c r="C282" i="17" s="1"/>
  <c r="B278" i="3"/>
  <c r="C283" i="17" s="1"/>
  <c r="B279" i="3"/>
  <c r="C284" i="17" s="1"/>
  <c r="B280" i="3"/>
  <c r="C285" i="17" s="1"/>
  <c r="B281" i="3"/>
  <c r="C286" i="17" s="1"/>
  <c r="B282" i="3"/>
  <c r="C287" i="17" s="1"/>
  <c r="B283" i="3"/>
  <c r="B22" i="13" s="1"/>
  <c r="B284" i="3"/>
  <c r="C289" i="17" s="1"/>
  <c r="B285" i="3"/>
  <c r="C290" i="17" s="1"/>
  <c r="B286" i="3"/>
  <c r="C291" i="17" s="1"/>
  <c r="B287" i="3"/>
  <c r="C292" i="17" s="1"/>
  <c r="B288" i="3"/>
  <c r="C293" i="17" s="1"/>
  <c r="B289" i="3"/>
  <c r="C294" i="17" s="1"/>
  <c r="B290" i="3"/>
  <c r="C295" i="17" s="1"/>
  <c r="B291" i="3"/>
  <c r="C296" i="17" s="1"/>
  <c r="B292" i="3"/>
  <c r="C297" i="17" s="1"/>
  <c r="B293" i="3"/>
  <c r="C298" i="17" s="1"/>
  <c r="B294" i="3"/>
  <c r="C299" i="17" s="1"/>
  <c r="B295" i="3"/>
  <c r="C300" i="17" s="1"/>
  <c r="B296" i="3"/>
  <c r="C301" i="17" s="1"/>
  <c r="B297" i="3"/>
  <c r="C302" i="17" s="1"/>
  <c r="B298" i="3"/>
  <c r="C303" i="17" s="1"/>
  <c r="B299" i="3"/>
  <c r="C304" i="17" s="1"/>
  <c r="B300" i="3"/>
  <c r="C305" i="17" s="1"/>
  <c r="B301" i="3"/>
  <c r="C306" i="17" s="1"/>
  <c r="B302" i="3"/>
  <c r="C307" i="17" s="1"/>
  <c r="B303" i="3"/>
  <c r="C308" i="17" s="1"/>
  <c r="B304" i="3"/>
  <c r="C309" i="17" s="1"/>
  <c r="B305" i="3"/>
  <c r="C310" i="17" s="1"/>
  <c r="B306" i="3"/>
  <c r="C311" i="17" s="1"/>
  <c r="B307" i="3"/>
  <c r="C312" i="17" s="1"/>
  <c r="B308" i="3"/>
  <c r="C313" i="17" s="1"/>
  <c r="B309" i="3"/>
  <c r="C314" i="17" s="1"/>
  <c r="B310" i="3"/>
  <c r="C315" i="17" s="1"/>
  <c r="B311" i="3"/>
  <c r="C316" i="17" s="1"/>
  <c r="B312" i="3"/>
  <c r="C317" i="17" s="1"/>
  <c r="B313" i="3"/>
  <c r="C318" i="17" s="1"/>
  <c r="B314" i="3"/>
  <c r="C319" i="17" s="1"/>
  <c r="B315" i="3"/>
  <c r="C320" i="17" s="1"/>
  <c r="B316" i="3"/>
  <c r="C321" i="17" s="1"/>
  <c r="B317" i="3"/>
  <c r="C322" i="17" s="1"/>
  <c r="B318" i="3"/>
  <c r="C323" i="17" s="1"/>
  <c r="B319" i="3"/>
  <c r="C324" i="17" s="1"/>
  <c r="B320" i="3"/>
  <c r="C325" i="17" s="1"/>
  <c r="B321" i="3"/>
  <c r="C326" i="17" s="1"/>
  <c r="B322" i="3"/>
  <c r="C327" i="17" s="1"/>
  <c r="B323" i="3"/>
  <c r="C328" i="17" s="1"/>
  <c r="B324" i="3"/>
  <c r="C329" i="17" s="1"/>
  <c r="B325" i="3"/>
  <c r="C330" i="17" s="1"/>
  <c r="B326" i="3"/>
  <c r="C331" i="17" s="1"/>
  <c r="B327" i="3"/>
  <c r="C332" i="17" s="1"/>
  <c r="B328" i="3"/>
  <c r="C333" i="17" s="1"/>
  <c r="B329" i="3"/>
  <c r="C334" i="17" s="1"/>
  <c r="B330" i="3"/>
  <c r="C335" i="17" s="1"/>
  <c r="B331" i="3"/>
  <c r="C336" i="17" s="1"/>
  <c r="B332" i="3"/>
  <c r="C337" i="17" s="1"/>
  <c r="B333" i="3"/>
  <c r="C338" i="17" s="1"/>
  <c r="B334" i="3"/>
  <c r="C339" i="17" s="1"/>
  <c r="B335" i="3"/>
  <c r="C340" i="17" s="1"/>
  <c r="B336" i="3"/>
  <c r="C341" i="17" s="1"/>
  <c r="B337" i="3"/>
  <c r="C342" i="17" s="1"/>
  <c r="B338" i="3"/>
  <c r="C343" i="17" s="1"/>
  <c r="B339" i="3"/>
  <c r="C344" i="17" s="1"/>
  <c r="B340" i="3"/>
  <c r="C345" i="17" s="1"/>
  <c r="B341" i="3"/>
  <c r="C346" i="17" s="1"/>
  <c r="B342" i="3"/>
  <c r="C347" i="17" s="1"/>
  <c r="B343" i="3"/>
  <c r="C348" i="17" s="1"/>
  <c r="B344" i="3"/>
  <c r="C349" i="17" s="1"/>
  <c r="B345" i="3"/>
  <c r="C350" i="17" s="1"/>
  <c r="B346" i="3"/>
  <c r="C351" i="17" s="1"/>
  <c r="B347" i="3"/>
  <c r="C352" i="17" s="1"/>
  <c r="B348" i="3"/>
  <c r="C353" i="17" s="1"/>
  <c r="B349" i="3"/>
  <c r="C354" i="17" s="1"/>
  <c r="B350" i="3"/>
  <c r="C355" i="17" s="1"/>
  <c r="B351" i="3"/>
  <c r="C356" i="17" s="1"/>
  <c r="B352" i="3"/>
  <c r="C357" i="17" s="1"/>
  <c r="B353" i="3"/>
  <c r="C358" i="17" s="1"/>
  <c r="B354" i="3"/>
  <c r="C359" i="17" s="1"/>
  <c r="B355" i="3"/>
  <c r="C360" i="17" s="1"/>
  <c r="B356" i="3"/>
  <c r="C361" i="17" s="1"/>
  <c r="B357" i="3"/>
  <c r="C362" i="17" s="1"/>
  <c r="B358" i="3"/>
  <c r="C363" i="17" s="1"/>
  <c r="B359" i="3"/>
  <c r="C364" i="17" s="1"/>
  <c r="B360" i="3"/>
  <c r="C365" i="17" s="1"/>
  <c r="B361" i="3"/>
  <c r="C366" i="17" s="1"/>
  <c r="B362" i="3"/>
  <c r="C367" i="17" s="1"/>
  <c r="B363" i="3"/>
  <c r="C368" i="17" s="1"/>
  <c r="B364" i="3"/>
  <c r="C369" i="17" s="1"/>
  <c r="B365" i="3"/>
  <c r="C370" i="17" s="1"/>
  <c r="B366" i="3"/>
  <c r="C371" i="17" s="1"/>
  <c r="B367" i="3"/>
  <c r="C372" i="17" s="1"/>
  <c r="B368" i="3"/>
  <c r="C373" i="17" s="1"/>
  <c r="B369" i="3"/>
  <c r="C374" i="17" s="1"/>
  <c r="B370" i="3"/>
  <c r="C375" i="17" s="1"/>
  <c r="B371" i="3"/>
  <c r="C376" i="17" s="1"/>
  <c r="B372" i="3"/>
  <c r="C377" i="17" s="1"/>
  <c r="B373" i="3"/>
  <c r="C378" i="17" s="1"/>
  <c r="B374" i="3"/>
  <c r="C379" i="17" s="1"/>
  <c r="B375" i="3"/>
  <c r="C380" i="17" s="1"/>
  <c r="B376" i="3"/>
  <c r="C381" i="17" s="1"/>
  <c r="B377" i="3"/>
  <c r="C382" i="17" s="1"/>
  <c r="B378" i="3"/>
  <c r="C383" i="17" s="1"/>
  <c r="B379" i="3"/>
  <c r="C384" i="17" s="1"/>
  <c r="B380" i="3"/>
  <c r="C385" i="17" s="1"/>
  <c r="B381" i="3"/>
  <c r="C386" i="17" s="1"/>
  <c r="B382" i="3"/>
  <c r="C387" i="17" s="1"/>
  <c r="B383" i="3"/>
  <c r="C388" i="17" s="1"/>
  <c r="B384" i="3"/>
  <c r="C389" i="17" s="1"/>
  <c r="B385" i="3"/>
  <c r="C390" i="17" s="1"/>
  <c r="B386" i="3"/>
  <c r="C391" i="17" s="1"/>
  <c r="B387" i="3"/>
  <c r="C392" i="17" s="1"/>
  <c r="B388" i="3"/>
  <c r="C393" i="17" s="1"/>
  <c r="B389" i="3"/>
  <c r="C394" i="17" s="1"/>
  <c r="B390" i="3"/>
  <c r="C395" i="17" s="1"/>
  <c r="B391" i="3"/>
  <c r="C396" i="17" s="1"/>
  <c r="B392" i="3"/>
  <c r="C397" i="17" s="1"/>
  <c r="B393" i="3"/>
  <c r="C398" i="17" s="1"/>
  <c r="B394" i="3"/>
  <c r="C399" i="17" s="1"/>
  <c r="B395" i="3"/>
  <c r="C400" i="17" s="1"/>
  <c r="B396" i="3"/>
  <c r="C401" i="17" s="1"/>
  <c r="B397" i="3"/>
  <c r="C402" i="17" s="1"/>
  <c r="B398" i="3"/>
  <c r="C403" i="17" s="1"/>
  <c r="B399" i="3"/>
  <c r="C404" i="17" s="1"/>
  <c r="B400" i="3"/>
  <c r="C405" i="17" s="1"/>
  <c r="B401" i="3"/>
  <c r="C406" i="17" s="1"/>
  <c r="B402" i="3"/>
  <c r="C407" i="17" s="1"/>
  <c r="B403" i="3"/>
  <c r="C408" i="17" s="1"/>
  <c r="B404" i="3"/>
  <c r="C409" i="17" s="1"/>
  <c r="B405" i="3"/>
  <c r="C410" i="17" s="1"/>
  <c r="B406" i="3"/>
  <c r="C411" i="17" s="1"/>
  <c r="B407" i="3"/>
  <c r="C412" i="17" s="1"/>
  <c r="B408" i="3"/>
  <c r="C413" i="17" s="1"/>
  <c r="B409" i="3"/>
  <c r="C414" i="17" s="1"/>
  <c r="B410" i="3"/>
  <c r="C415" i="17" s="1"/>
  <c r="B411" i="3"/>
  <c r="C416" i="17" s="1"/>
  <c r="B412" i="3"/>
  <c r="C417" i="17" s="1"/>
  <c r="B413" i="3"/>
  <c r="C418" i="17" s="1"/>
  <c r="B414" i="3"/>
  <c r="C419" i="17" s="1"/>
  <c r="B415" i="3"/>
  <c r="C420" i="17" s="1"/>
  <c r="B416" i="3"/>
  <c r="C421" i="17" s="1"/>
  <c r="B417" i="3"/>
  <c r="C422" i="17" s="1"/>
  <c r="B418" i="3"/>
  <c r="C423" i="17" s="1"/>
  <c r="B419" i="3"/>
  <c r="C424" i="17" s="1"/>
  <c r="B420" i="3"/>
  <c r="C425" i="17" s="1"/>
  <c r="B421" i="3"/>
  <c r="C426" i="17" s="1"/>
  <c r="B422" i="3"/>
  <c r="C427" i="17" s="1"/>
  <c r="B423" i="3"/>
  <c r="C428" i="17" s="1"/>
  <c r="B424" i="3"/>
  <c r="C429" i="17" s="1"/>
  <c r="B425" i="3"/>
  <c r="C430" i="17" s="1"/>
  <c r="B426" i="3"/>
  <c r="C431" i="17" s="1"/>
  <c r="B427" i="3"/>
  <c r="C432" i="17" s="1"/>
  <c r="B428" i="3"/>
  <c r="C433" i="17" s="1"/>
  <c r="B429" i="3"/>
  <c r="C434" i="17" s="1"/>
  <c r="B430" i="3"/>
  <c r="C435" i="17" s="1"/>
  <c r="B431" i="3"/>
  <c r="C436" i="17" s="1"/>
  <c r="B432" i="3"/>
  <c r="C437" i="17" s="1"/>
  <c r="B433" i="3"/>
  <c r="C438" i="17" s="1"/>
  <c r="B434" i="3"/>
  <c r="C439" i="17" s="1"/>
  <c r="B435" i="3"/>
  <c r="C440" i="17" s="1"/>
  <c r="B436" i="3"/>
  <c r="C441" i="17" s="1"/>
  <c r="B437" i="3"/>
  <c r="C442" i="17" s="1"/>
  <c r="B438" i="3"/>
  <c r="C443" i="17" s="1"/>
  <c r="B439" i="3"/>
  <c r="C444" i="17" s="1"/>
  <c r="B440" i="3"/>
  <c r="C445" i="17" s="1"/>
  <c r="B441" i="3"/>
  <c r="C446" i="17" s="1"/>
  <c r="B442" i="3"/>
  <c r="C447" i="17" s="1"/>
  <c r="B443" i="3"/>
  <c r="C448" i="17" s="1"/>
  <c r="B444" i="3"/>
  <c r="C449" i="17" s="1"/>
  <c r="B445" i="3"/>
  <c r="C450" i="17" s="1"/>
  <c r="B446" i="3"/>
  <c r="C451" i="17" s="1"/>
  <c r="B447" i="3"/>
  <c r="C452" i="17" s="1"/>
  <c r="B448" i="3"/>
  <c r="C453" i="17" s="1"/>
  <c r="B449" i="3"/>
  <c r="C454" i="17" s="1"/>
  <c r="B450" i="3"/>
  <c r="C455" i="17" s="1"/>
  <c r="B451" i="3"/>
  <c r="C456" i="17" s="1"/>
  <c r="B452" i="3"/>
  <c r="C457" i="17" s="1"/>
  <c r="B453" i="3"/>
  <c r="C458" i="17" s="1"/>
  <c r="B454" i="3"/>
  <c r="C459" i="17" s="1"/>
  <c r="B455" i="3"/>
  <c r="C460" i="17" s="1"/>
  <c r="B456" i="3"/>
  <c r="C461" i="17" s="1"/>
  <c r="B457" i="3"/>
  <c r="C462" i="17" s="1"/>
  <c r="B458" i="3"/>
  <c r="C463" i="17" s="1"/>
  <c r="B459" i="3"/>
  <c r="C464" i="17" s="1"/>
  <c r="B460" i="3"/>
  <c r="C465" i="17" s="1"/>
  <c r="B461" i="3"/>
  <c r="C466" i="17" s="1"/>
  <c r="B462" i="3"/>
  <c r="C467" i="17" s="1"/>
  <c r="B463" i="3"/>
  <c r="C468" i="17" s="1"/>
  <c r="B464" i="3"/>
  <c r="C469" i="17" s="1"/>
  <c r="B465" i="3"/>
  <c r="C470" i="17" s="1"/>
  <c r="B466" i="3"/>
  <c r="C471" i="17" s="1"/>
  <c r="B467" i="3"/>
  <c r="C472" i="17" s="1"/>
  <c r="B468" i="3"/>
  <c r="C473" i="17" s="1"/>
  <c r="B469" i="3"/>
  <c r="C474" i="17" s="1"/>
  <c r="B470" i="3"/>
  <c r="C475" i="17" s="1"/>
  <c r="B471" i="3"/>
  <c r="C476" i="17" s="1"/>
  <c r="B472" i="3"/>
  <c r="C477" i="17" s="1"/>
  <c r="B473" i="3"/>
  <c r="C478" i="17" s="1"/>
  <c r="B474" i="3"/>
  <c r="C479" i="17" s="1"/>
  <c r="B475" i="3"/>
  <c r="C480" i="17" s="1"/>
  <c r="B476" i="3"/>
  <c r="C481" i="17" s="1"/>
  <c r="B477" i="3"/>
  <c r="C482" i="17" s="1"/>
  <c r="B478" i="3"/>
  <c r="C483" i="17" s="1"/>
  <c r="B479" i="3"/>
  <c r="C484" i="17" s="1"/>
  <c r="B480" i="3"/>
  <c r="B481" i="3"/>
  <c r="C486" i="17" s="1"/>
  <c r="B482" i="3"/>
  <c r="C487" i="17" s="1"/>
  <c r="B483" i="3"/>
  <c r="C488" i="17" s="1"/>
  <c r="B484" i="3"/>
  <c r="C489" i="17" s="1"/>
  <c r="B485" i="3"/>
  <c r="C490" i="17" s="1"/>
  <c r="B486" i="3"/>
  <c r="C491" i="17" s="1"/>
  <c r="B487" i="3"/>
  <c r="C492" i="17" s="1"/>
  <c r="B488" i="3"/>
  <c r="C493" i="17" s="1"/>
  <c r="B489" i="3"/>
  <c r="C494" i="17" s="1"/>
  <c r="B490" i="3"/>
  <c r="C495" i="17" s="1"/>
  <c r="B491" i="3"/>
  <c r="C496" i="17" s="1"/>
  <c r="B492" i="3"/>
  <c r="C497" i="17" s="1"/>
  <c r="B493" i="3"/>
  <c r="C498" i="17" s="1"/>
  <c r="B494" i="3"/>
  <c r="C499" i="17" s="1"/>
  <c r="B495" i="3"/>
  <c r="C500" i="17" s="1"/>
  <c r="B496" i="3"/>
  <c r="C501" i="17" s="1"/>
  <c r="B497" i="3"/>
  <c r="C502" i="17" s="1"/>
  <c r="B498" i="3"/>
  <c r="C503" i="17" s="1"/>
  <c r="B499" i="3"/>
  <c r="C504" i="17" s="1"/>
  <c r="B500" i="3"/>
  <c r="C505" i="17" s="1"/>
  <c r="O414" i="12"/>
  <c r="Q414" i="12" s="1"/>
  <c r="O415" i="12"/>
  <c r="Q415" i="12" s="1"/>
  <c r="O413" i="12"/>
  <c r="O408" i="12"/>
  <c r="Q408" i="12" s="1"/>
  <c r="O409" i="12"/>
  <c r="Q409" i="12" s="1"/>
  <c r="O410" i="12"/>
  <c r="Q410" i="12" s="1"/>
  <c r="O411" i="12"/>
  <c r="Q411" i="12" s="1"/>
  <c r="O401" i="12"/>
  <c r="Q401" i="12" s="1"/>
  <c r="O402" i="12"/>
  <c r="Q402" i="12" s="1"/>
  <c r="O403" i="12"/>
  <c r="Q403" i="12" s="1"/>
  <c r="O404" i="12"/>
  <c r="Q404" i="12" s="1"/>
  <c r="O405" i="12"/>
  <c r="Q405" i="12" s="1"/>
  <c r="O406" i="12"/>
  <c r="Q406" i="12" s="1"/>
  <c r="O407" i="12"/>
  <c r="Q407" i="12" s="1"/>
  <c r="O400" i="12"/>
  <c r="O391" i="12"/>
  <c r="O392" i="12"/>
  <c r="O393" i="12"/>
  <c r="Q393" i="12" s="1"/>
  <c r="O394" i="12"/>
  <c r="Q394" i="12" s="1"/>
  <c r="O395" i="12"/>
  <c r="Q395" i="12" s="1"/>
  <c r="O396" i="12"/>
  <c r="Q396" i="12" s="1"/>
  <c r="O397" i="12"/>
  <c r="Q397" i="12" s="1"/>
  <c r="O398" i="12"/>
  <c r="Q398" i="12" s="1"/>
  <c r="O390" i="12"/>
  <c r="Q390" i="12" s="1"/>
  <c r="O387" i="12"/>
  <c r="Q387" i="12" s="1"/>
  <c r="O386" i="12"/>
  <c r="Q386" i="12" s="1"/>
  <c r="O383" i="12"/>
  <c r="Q383" i="12" s="1"/>
  <c r="Q382" i="12" s="1"/>
  <c r="O369" i="12"/>
  <c r="Q369" i="12" s="1"/>
  <c r="O370" i="12"/>
  <c r="Q370" i="12" s="1"/>
  <c r="O371" i="12"/>
  <c r="Q371" i="12" s="1"/>
  <c r="O372" i="12"/>
  <c r="Q372" i="12" s="1"/>
  <c r="O373" i="12"/>
  <c r="O374" i="12"/>
  <c r="Q374" i="12" s="1"/>
  <c r="O375" i="12"/>
  <c r="Q375" i="12" s="1"/>
  <c r="O376" i="12"/>
  <c r="Q376" i="12" s="1"/>
  <c r="O377" i="12"/>
  <c r="Q377" i="12" s="1"/>
  <c r="O378" i="12"/>
  <c r="O379" i="12"/>
  <c r="Q379" i="12" s="1"/>
  <c r="O380" i="12"/>
  <c r="Q380" i="12" s="1"/>
  <c r="O367" i="12"/>
  <c r="Q367" i="12" s="1"/>
  <c r="O368" i="12"/>
  <c r="Q368" i="12" s="1"/>
  <c r="O366" i="12"/>
  <c r="Q366" i="12" s="1"/>
  <c r="O345" i="12"/>
  <c r="Q345" i="12" s="1"/>
  <c r="O346" i="12"/>
  <c r="Q346" i="12" s="1"/>
  <c r="O347" i="12"/>
  <c r="Q347" i="12" s="1"/>
  <c r="O348" i="12"/>
  <c r="Q348" i="12" s="1"/>
  <c r="O349" i="12"/>
  <c r="Q349" i="12" s="1"/>
  <c r="O350" i="12"/>
  <c r="O351" i="12"/>
  <c r="Q351" i="12" s="1"/>
  <c r="O352" i="12"/>
  <c r="Q352" i="12" s="1"/>
  <c r="O353" i="12"/>
  <c r="O354" i="12"/>
  <c r="Q354" i="12" s="1"/>
  <c r="O355" i="12"/>
  <c r="Q355" i="12" s="1"/>
  <c r="O356" i="12"/>
  <c r="Q356" i="12" s="1"/>
  <c r="O357" i="12"/>
  <c r="O358" i="12"/>
  <c r="Q358" i="12" s="1"/>
  <c r="O359" i="12"/>
  <c r="Q359" i="12" s="1"/>
  <c r="O360" i="12"/>
  <c r="Q360" i="12" s="1"/>
  <c r="O361" i="12"/>
  <c r="Q361" i="12" s="1"/>
  <c r="O362" i="12"/>
  <c r="Q362" i="12" s="1"/>
  <c r="O363" i="12"/>
  <c r="Q363" i="12" s="1"/>
  <c r="O364" i="12"/>
  <c r="Q364" i="12" s="1"/>
  <c r="O344" i="12"/>
  <c r="Q344" i="12" s="1"/>
  <c r="O336" i="12"/>
  <c r="Q336" i="12" s="1"/>
  <c r="O335" i="12"/>
  <c r="Q335" i="12" s="1"/>
  <c r="O332" i="12"/>
  <c r="Q332" i="12" s="1"/>
  <c r="O333" i="12"/>
  <c r="Q333" i="12" s="1"/>
  <c r="O334" i="12"/>
  <c r="O337" i="12"/>
  <c r="Q337" i="12" s="1"/>
  <c r="O338" i="12"/>
  <c r="Q338" i="12" s="1"/>
  <c r="O339" i="12"/>
  <c r="Q339" i="12" s="1"/>
  <c r="O340" i="12"/>
  <c r="Q340" i="12" s="1"/>
  <c r="O341" i="12"/>
  <c r="Q341" i="12" s="1"/>
  <c r="O331" i="12"/>
  <c r="Q331" i="12" s="1"/>
  <c r="O328" i="12"/>
  <c r="O327" i="12"/>
  <c r="O318" i="12"/>
  <c r="Q318" i="12" s="1"/>
  <c r="O319" i="12"/>
  <c r="Q319" i="12" s="1"/>
  <c r="O320" i="12"/>
  <c r="O321" i="12"/>
  <c r="Q321" i="12" s="1"/>
  <c r="O322" i="12"/>
  <c r="Q322" i="12" s="1"/>
  <c r="O323" i="12"/>
  <c r="Q323" i="12" s="1"/>
  <c r="O324" i="12"/>
  <c r="O325" i="12"/>
  <c r="Q325" i="12" s="1"/>
  <c r="O326" i="12"/>
  <c r="Q326" i="12" s="1"/>
  <c r="O317" i="12"/>
  <c r="Q317" i="12" s="1"/>
  <c r="O310" i="12"/>
  <c r="O311" i="12"/>
  <c r="Q311" i="12" s="1"/>
  <c r="O312" i="12"/>
  <c r="Q312" i="12" s="1"/>
  <c r="O313" i="12"/>
  <c r="Q313" i="12" s="1"/>
  <c r="O314" i="12"/>
  <c r="O315" i="12" s="1"/>
  <c r="O309" i="12"/>
  <c r="Q309" i="12" s="1"/>
  <c r="O306" i="12"/>
  <c r="Q306" i="12" s="1"/>
  <c r="Q305" i="12" s="1"/>
  <c r="O292" i="12"/>
  <c r="Q292" i="12" s="1"/>
  <c r="O293" i="12"/>
  <c r="O294" i="12"/>
  <c r="Q294" i="12" s="1"/>
  <c r="O295" i="12"/>
  <c r="Q295" i="12" s="1"/>
  <c r="O296" i="12"/>
  <c r="Q296" i="12" s="1"/>
  <c r="O297" i="12"/>
  <c r="O298" i="12"/>
  <c r="Q298" i="12" s="1"/>
  <c r="O299" i="12"/>
  <c r="Q299" i="12" s="1"/>
  <c r="O300" i="12"/>
  <c r="Q300" i="12" s="1"/>
  <c r="O301" i="12"/>
  <c r="O302" i="12"/>
  <c r="O303" i="12"/>
  <c r="Q303" i="12" s="1"/>
  <c r="O291" i="12"/>
  <c r="Q291" i="12" s="1"/>
  <c r="O283" i="12"/>
  <c r="O284" i="12"/>
  <c r="Q284" i="12" s="1"/>
  <c r="O285" i="12"/>
  <c r="Q285" i="12" s="1"/>
  <c r="O286" i="12"/>
  <c r="Q286" i="12" s="1"/>
  <c r="O287" i="12"/>
  <c r="O288" i="12"/>
  <c r="O282" i="12"/>
  <c r="Q282" i="12" s="1"/>
  <c r="V276" i="12"/>
  <c r="V277" i="12"/>
  <c r="O204" i="12"/>
  <c r="Q204" i="12" s="1"/>
  <c r="O205" i="12"/>
  <c r="Q205" i="12" s="1"/>
  <c r="O206" i="12"/>
  <c r="Q206" i="12" s="1"/>
  <c r="O207" i="12"/>
  <c r="Q207" i="12" s="1"/>
  <c r="O208" i="12"/>
  <c r="Q208" i="12" s="1"/>
  <c r="O209" i="12"/>
  <c r="Q209" i="12" s="1"/>
  <c r="O210" i="12"/>
  <c r="Q210" i="12" s="1"/>
  <c r="O211" i="12"/>
  <c r="Q211" i="12" s="1"/>
  <c r="O212" i="12"/>
  <c r="O213" i="12"/>
  <c r="Q213" i="12" s="1"/>
  <c r="O214" i="12"/>
  <c r="Q214" i="12" s="1"/>
  <c r="O215" i="12"/>
  <c r="Q215" i="12" s="1"/>
  <c r="O216" i="12"/>
  <c r="O217" i="12"/>
  <c r="Q217" i="12" s="1"/>
  <c r="O218" i="12"/>
  <c r="Q218" i="12" s="1"/>
  <c r="O219" i="12"/>
  <c r="Q219" i="12" s="1"/>
  <c r="O203" i="12"/>
  <c r="O202" i="12"/>
  <c r="Q202" i="12" s="1"/>
  <c r="O198" i="12"/>
  <c r="Q198" i="12" s="1"/>
  <c r="O197" i="12"/>
  <c r="O192" i="12"/>
  <c r="Q192" i="12" s="1"/>
  <c r="O193" i="12"/>
  <c r="Q193" i="12" s="1"/>
  <c r="O191" i="12"/>
  <c r="Q191" i="12" s="1"/>
  <c r="O190" i="12"/>
  <c r="Q190" i="12" s="1"/>
  <c r="O189" i="12"/>
  <c r="O181" i="12"/>
  <c r="Q181" i="12" s="1"/>
  <c r="O182" i="12"/>
  <c r="Q182" i="12" s="1"/>
  <c r="O183" i="12"/>
  <c r="Q183" i="12" s="1"/>
  <c r="O184" i="12"/>
  <c r="Q184" i="12" s="1"/>
  <c r="O180" i="12"/>
  <c r="Q180" i="12" s="1"/>
  <c r="O176" i="12"/>
  <c r="Q176" i="12" s="1"/>
  <c r="O172" i="12"/>
  <c r="Q172" i="12" s="1"/>
  <c r="O171" i="12"/>
  <c r="Q171" i="12" s="1"/>
  <c r="O167" i="12"/>
  <c r="Q167" i="12" s="1"/>
  <c r="O168" i="12"/>
  <c r="Q168" i="12" s="1"/>
  <c r="O169" i="12"/>
  <c r="O170" i="12"/>
  <c r="Q170" i="12" s="1"/>
  <c r="O166" i="12"/>
  <c r="Q166" i="12" s="1"/>
  <c r="O162" i="12"/>
  <c r="Q162" i="12" s="1"/>
  <c r="O161" i="12"/>
  <c r="Q161" i="12" s="1"/>
  <c r="O157" i="12"/>
  <c r="Q157" i="12" s="1"/>
  <c r="Q156" i="12"/>
  <c r="O155" i="12"/>
  <c r="Q155" i="12" s="1"/>
  <c r="O152" i="12"/>
  <c r="Q152" i="12" s="1"/>
  <c r="O153" i="12"/>
  <c r="O154" i="12"/>
  <c r="Q154" i="12" s="1"/>
  <c r="O151" i="12"/>
  <c r="Q151" i="12" s="1"/>
  <c r="O143" i="12"/>
  <c r="Q143" i="12" s="1"/>
  <c r="O144" i="12"/>
  <c r="O145" i="12"/>
  <c r="Q145" i="12" s="1"/>
  <c r="O146" i="12"/>
  <c r="Q146" i="12" s="1"/>
  <c r="O147" i="12"/>
  <c r="O142" i="12"/>
  <c r="Q142" i="12" s="1"/>
  <c r="O137" i="12"/>
  <c r="Q137" i="12" s="1"/>
  <c r="Q135" i="12" s="1"/>
  <c r="R135" i="12" s="1"/>
  <c r="O133" i="12"/>
  <c r="Q133" i="12" s="1"/>
  <c r="O132" i="12"/>
  <c r="Q132" i="12" s="1"/>
  <c r="O128" i="12"/>
  <c r="O129" i="12"/>
  <c r="Q129" i="12" s="1"/>
  <c r="O127" i="12"/>
  <c r="Q127" i="12" s="1"/>
  <c r="O123" i="12"/>
  <c r="Q123" i="12" s="1"/>
  <c r="Q121" i="12" s="1"/>
  <c r="O102" i="12"/>
  <c r="O103" i="12"/>
  <c r="Q103" i="12" s="1"/>
  <c r="O104" i="12"/>
  <c r="Q104" i="12" s="1"/>
  <c r="O105" i="12"/>
  <c r="Q105" i="12" s="1"/>
  <c r="O106" i="12"/>
  <c r="Q106" i="12" s="1"/>
  <c r="O107" i="12"/>
  <c r="Q107" i="12" s="1"/>
  <c r="O108" i="12"/>
  <c r="Q108" i="12" s="1"/>
  <c r="O109" i="12"/>
  <c r="O110" i="12"/>
  <c r="Q110" i="12" s="1"/>
  <c r="O111" i="12"/>
  <c r="Q111" i="12" s="1"/>
  <c r="O112" i="12"/>
  <c r="Q112" i="12" s="1"/>
  <c r="O113" i="12"/>
  <c r="Q113" i="12" s="1"/>
  <c r="O114" i="12"/>
  <c r="O115" i="12"/>
  <c r="Q115" i="12" s="1"/>
  <c r="O116" i="12"/>
  <c r="Q116" i="12" s="1"/>
  <c r="O117" i="12"/>
  <c r="Q117" i="12" s="1"/>
  <c r="O118" i="12"/>
  <c r="Q118" i="12" s="1"/>
  <c r="O119" i="12"/>
  <c r="Q119" i="12" s="1"/>
  <c r="O101" i="12"/>
  <c r="Q101" i="12" s="1"/>
  <c r="O94" i="12"/>
  <c r="O95" i="12"/>
  <c r="Q95" i="12" s="1"/>
  <c r="O96" i="12"/>
  <c r="Q96" i="12" s="1"/>
  <c r="O97" i="12"/>
  <c r="Q97" i="12" s="1"/>
  <c r="O89" i="12"/>
  <c r="Q89" i="12" s="1"/>
  <c r="O90" i="12"/>
  <c r="Q90" i="12" s="1"/>
  <c r="O91" i="12"/>
  <c r="Q91" i="12" s="1"/>
  <c r="O92" i="12"/>
  <c r="Q92" i="12" s="1"/>
  <c r="O93" i="12"/>
  <c r="Q93" i="12" s="1"/>
  <c r="O88" i="12"/>
  <c r="Q88" i="12" s="1"/>
  <c r="O82" i="12"/>
  <c r="Q82" i="12" s="1"/>
  <c r="O83" i="12"/>
  <c r="Q83" i="12" s="1"/>
  <c r="O84" i="12"/>
  <c r="Q84" i="12" s="1"/>
  <c r="O81" i="12"/>
  <c r="Q81" i="12" s="1"/>
  <c r="O73" i="12"/>
  <c r="Q73" i="12" s="1"/>
  <c r="O74" i="12"/>
  <c r="Q74" i="12" s="1"/>
  <c r="O75" i="12"/>
  <c r="Q75" i="12" s="1"/>
  <c r="O76" i="12"/>
  <c r="Q76" i="12" s="1"/>
  <c r="O77" i="12"/>
  <c r="Q77" i="12" s="1"/>
  <c r="O72" i="12"/>
  <c r="Q72" i="12" s="1"/>
  <c r="O68" i="12"/>
  <c r="Q68" i="12" s="1"/>
  <c r="O69" i="12"/>
  <c r="O70" i="12"/>
  <c r="O71" i="12" s="1"/>
  <c r="Q71" i="12" s="1"/>
  <c r="O67" i="12"/>
  <c r="Q67" i="12" s="1"/>
  <c r="O61" i="12"/>
  <c r="Q61" i="12" s="1"/>
  <c r="O62" i="12"/>
  <c r="O63" i="12"/>
  <c r="Q63" i="12" s="1"/>
  <c r="O64" i="12"/>
  <c r="Q64" i="12" s="1"/>
  <c r="O60" i="12"/>
  <c r="Q60" i="12" s="1"/>
  <c r="O48" i="12"/>
  <c r="Q48" i="12" s="1"/>
  <c r="O49" i="12"/>
  <c r="Q49" i="12" s="1"/>
  <c r="O50" i="12"/>
  <c r="Q50" i="12" s="1"/>
  <c r="O51" i="12"/>
  <c r="Q51" i="12" s="1"/>
  <c r="O52" i="12"/>
  <c r="Q52" i="12" s="1"/>
  <c r="O53" i="12"/>
  <c r="Q53" i="12" s="1"/>
  <c r="O54" i="12"/>
  <c r="Q54" i="12" s="1"/>
  <c r="O55" i="12"/>
  <c r="Q55" i="12" s="1"/>
  <c r="O56" i="12"/>
  <c r="O47" i="12"/>
  <c r="Q47" i="12" s="1"/>
  <c r="O26" i="12"/>
  <c r="Q26" i="12" s="1"/>
  <c r="O27" i="12"/>
  <c r="Q27" i="12" s="1"/>
  <c r="O28" i="12"/>
  <c r="Q28" i="12" s="1"/>
  <c r="O29" i="12"/>
  <c r="Q29" i="12" s="1"/>
  <c r="O30" i="12"/>
  <c r="Q30" i="12" s="1"/>
  <c r="O31" i="12"/>
  <c r="Q31" i="12" s="1"/>
  <c r="O32" i="12"/>
  <c r="Q32" i="12" s="1"/>
  <c r="O33" i="12"/>
  <c r="Q33" i="12" s="1"/>
  <c r="O34" i="12"/>
  <c r="Q34" i="12" s="1"/>
  <c r="O35" i="12"/>
  <c r="Q35" i="12" s="1"/>
  <c r="O36" i="12"/>
  <c r="O37" i="12"/>
  <c r="Q37" i="12" s="1"/>
  <c r="O38" i="12"/>
  <c r="Q38" i="12" s="1"/>
  <c r="O39" i="12"/>
  <c r="Q39" i="12" s="1"/>
  <c r="O40" i="12"/>
  <c r="Q40" i="12" s="1"/>
  <c r="O41" i="12"/>
  <c r="Q41" i="12" s="1"/>
  <c r="O42" i="12"/>
  <c r="Q42" i="12" s="1"/>
  <c r="Q43" i="12"/>
  <c r="O25" i="12"/>
  <c r="Q25" i="12" s="1"/>
  <c r="O21" i="12"/>
  <c r="Q21" i="12" s="1"/>
  <c r="O19" i="12"/>
  <c r="Q19" i="12" s="1"/>
  <c r="O18" i="12"/>
  <c r="O15" i="12"/>
  <c r="O16" i="12"/>
  <c r="Q16" i="12" s="1"/>
  <c r="O14" i="12"/>
  <c r="Q14" i="12" s="1"/>
  <c r="M415" i="12"/>
  <c r="M414" i="12"/>
  <c r="M413" i="12"/>
  <c r="M411" i="12"/>
  <c r="M410" i="12"/>
  <c r="M409" i="12"/>
  <c r="M408" i="12"/>
  <c r="M407" i="12"/>
  <c r="M406" i="12"/>
  <c r="M405" i="12"/>
  <c r="M404" i="12"/>
  <c r="M403" i="12"/>
  <c r="M402" i="12"/>
  <c r="M401" i="12"/>
  <c r="M400" i="12"/>
  <c r="M398" i="12"/>
  <c r="M397" i="12"/>
  <c r="M396" i="12"/>
  <c r="M395" i="12"/>
  <c r="M394" i="12"/>
  <c r="M393" i="12"/>
  <c r="M392" i="12"/>
  <c r="M391" i="12"/>
  <c r="M386" i="12"/>
  <c r="M383" i="12"/>
  <c r="M380" i="12"/>
  <c r="M379" i="12"/>
  <c r="M378" i="12"/>
  <c r="M377" i="12"/>
  <c r="M376" i="12"/>
  <c r="M375" i="12"/>
  <c r="M374" i="12"/>
  <c r="M373" i="12"/>
  <c r="M372" i="12"/>
  <c r="M371" i="12"/>
  <c r="M370" i="12"/>
  <c r="M369" i="12"/>
  <c r="M368" i="12"/>
  <c r="M367" i="12"/>
  <c r="M366" i="12"/>
  <c r="M364" i="12"/>
  <c r="M363" i="12"/>
  <c r="M362" i="12"/>
  <c r="M361" i="12"/>
  <c r="M360" i="12"/>
  <c r="M359" i="12"/>
  <c r="M358" i="12"/>
  <c r="M357" i="12"/>
  <c r="M356" i="12"/>
  <c r="M355" i="12"/>
  <c r="M354" i="12"/>
  <c r="M353" i="12"/>
  <c r="M352" i="12"/>
  <c r="M351" i="12"/>
  <c r="M350" i="12"/>
  <c r="M349" i="12"/>
  <c r="M348" i="12"/>
  <c r="M347" i="12"/>
  <c r="M346" i="12"/>
  <c r="M345" i="12"/>
  <c r="M341" i="12"/>
  <c r="M340" i="12"/>
  <c r="M339" i="12"/>
  <c r="M338" i="12"/>
  <c r="M337" i="12"/>
  <c r="M336" i="12"/>
  <c r="M335" i="12"/>
  <c r="M334" i="12"/>
  <c r="M333" i="12"/>
  <c r="M332" i="12"/>
  <c r="M331" i="12"/>
  <c r="M328" i="12"/>
  <c r="M327" i="12"/>
  <c r="M326" i="12"/>
  <c r="M325" i="12"/>
  <c r="M324" i="12"/>
  <c r="M323" i="12"/>
  <c r="M322" i="12"/>
  <c r="M321" i="12"/>
  <c r="M320" i="12"/>
  <c r="M319" i="12"/>
  <c r="M318" i="12"/>
  <c r="M317" i="12"/>
  <c r="M315" i="12"/>
  <c r="M314" i="12"/>
  <c r="M313" i="12"/>
  <c r="M312" i="12"/>
  <c r="M311" i="12"/>
  <c r="M310" i="12"/>
  <c r="M309" i="12"/>
  <c r="M306" i="12"/>
  <c r="M303" i="12"/>
  <c r="M302" i="12"/>
  <c r="M301" i="12"/>
  <c r="M300" i="12"/>
  <c r="M299" i="12"/>
  <c r="M298" i="12"/>
  <c r="M297" i="12"/>
  <c r="M296" i="12"/>
  <c r="M295" i="12"/>
  <c r="M294" i="12"/>
  <c r="M293" i="12"/>
  <c r="M292" i="12"/>
  <c r="M291" i="12"/>
  <c r="M288" i="12"/>
  <c r="M287" i="12"/>
  <c r="M286" i="12"/>
  <c r="M285" i="12"/>
  <c r="M284" i="12"/>
  <c r="M283" i="12"/>
  <c r="M282" i="12"/>
  <c r="M219" i="12"/>
  <c r="M218" i="12"/>
  <c r="M217" i="12"/>
  <c r="M216" i="12"/>
  <c r="M210" i="12"/>
  <c r="M209" i="12"/>
  <c r="M208" i="12"/>
  <c r="M207" i="12"/>
  <c r="M206" i="12"/>
  <c r="M205" i="12"/>
  <c r="M204" i="12"/>
  <c r="M203" i="12"/>
  <c r="M202" i="12"/>
  <c r="M198" i="12"/>
  <c r="M197" i="12"/>
  <c r="M193" i="12"/>
  <c r="M192" i="12"/>
  <c r="M191" i="12"/>
  <c r="M190" i="12"/>
  <c r="M189" i="12"/>
  <c r="M184" i="12"/>
  <c r="M183" i="12"/>
  <c r="M182" i="12"/>
  <c r="M181" i="12"/>
  <c r="M180" i="12"/>
  <c r="M176" i="12"/>
  <c r="M171" i="12"/>
  <c r="M170" i="12"/>
  <c r="M169" i="12"/>
  <c r="M168" i="12"/>
  <c r="M167" i="12"/>
  <c r="M162" i="12"/>
  <c r="M153" i="12"/>
  <c r="M152" i="12"/>
  <c r="M151" i="12"/>
  <c r="M147" i="12"/>
  <c r="M146" i="12"/>
  <c r="M145" i="12"/>
  <c r="M143" i="12"/>
  <c r="M142" i="12"/>
  <c r="M137" i="12"/>
  <c r="M133" i="12"/>
  <c r="M129" i="12"/>
  <c r="M128" i="12"/>
  <c r="M127" i="12"/>
  <c r="M123" i="12"/>
  <c r="M119" i="12"/>
  <c r="M118" i="12"/>
  <c r="M117" i="12"/>
  <c r="M116" i="12"/>
  <c r="M115" i="12"/>
  <c r="M114" i="12"/>
  <c r="M113" i="12"/>
  <c r="M112" i="12"/>
  <c r="M111" i="12"/>
  <c r="M110" i="12"/>
  <c r="M109" i="12"/>
  <c r="M108" i="12"/>
  <c r="M107" i="12"/>
  <c r="M106" i="12"/>
  <c r="M105" i="12"/>
  <c r="M104" i="12"/>
  <c r="M103" i="12"/>
  <c r="M102" i="12"/>
  <c r="M101" i="12"/>
  <c r="M97" i="12"/>
  <c r="M96" i="12"/>
  <c r="M95" i="12"/>
  <c r="M94" i="12"/>
  <c r="M93" i="12"/>
  <c r="M91" i="12"/>
  <c r="M90" i="12"/>
  <c r="M84" i="12"/>
  <c r="M83" i="12"/>
  <c r="M82" i="12"/>
  <c r="M81" i="12"/>
  <c r="M77" i="12"/>
  <c r="M76" i="12"/>
  <c r="M75" i="12"/>
  <c r="M74" i="12"/>
  <c r="M73" i="12"/>
  <c r="M72" i="12"/>
  <c r="M71" i="12"/>
  <c r="M70" i="12"/>
  <c r="M69" i="12"/>
  <c r="M68" i="12"/>
  <c r="M67" i="12"/>
  <c r="M64" i="12"/>
  <c r="M63" i="12"/>
  <c r="M62" i="12"/>
  <c r="M61" i="12"/>
  <c r="M60" i="12"/>
  <c r="M56" i="12"/>
  <c r="M55" i="12"/>
  <c r="M54" i="12"/>
  <c r="M53" i="12"/>
  <c r="M52" i="12"/>
  <c r="M51" i="12"/>
  <c r="M50" i="12"/>
  <c r="M48" i="12"/>
  <c r="M47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6" i="12"/>
  <c r="M25" i="12"/>
  <c r="M21" i="12"/>
  <c r="M19" i="12"/>
  <c r="M18" i="12"/>
  <c r="F468" i="12"/>
  <c r="I466" i="12"/>
  <c r="F466" i="12"/>
  <c r="I463" i="12"/>
  <c r="I458" i="12"/>
  <c r="F450" i="12"/>
  <c r="F437" i="12"/>
  <c r="I433" i="12"/>
  <c r="I434" i="12" s="1"/>
  <c r="F428" i="12"/>
  <c r="I424" i="12"/>
  <c r="I425" i="12" s="1"/>
  <c r="J417" i="12"/>
  <c r="F417" i="12"/>
  <c r="J416" i="12"/>
  <c r="H415" i="12"/>
  <c r="I415" i="12" s="1"/>
  <c r="N415" i="12" s="1"/>
  <c r="H414" i="12"/>
  <c r="I414" i="12" s="1"/>
  <c r="N414" i="12" s="1"/>
  <c r="Q413" i="12"/>
  <c r="H413" i="12"/>
  <c r="I413" i="12" s="1"/>
  <c r="N413" i="12" s="1"/>
  <c r="Q412" i="12"/>
  <c r="R412" i="12" s="1"/>
  <c r="J412" i="12"/>
  <c r="K412" i="12" s="1"/>
  <c r="H412" i="12"/>
  <c r="H411" i="12"/>
  <c r="I411" i="12" s="1"/>
  <c r="N411" i="12" s="1"/>
  <c r="H410" i="12"/>
  <c r="I410" i="12" s="1"/>
  <c r="N410" i="12" s="1"/>
  <c r="H409" i="12"/>
  <c r="I409" i="12" s="1"/>
  <c r="N409" i="12" s="1"/>
  <c r="H408" i="12"/>
  <c r="I408" i="12" s="1"/>
  <c r="N408" i="12" s="1"/>
  <c r="H407" i="12"/>
  <c r="I407" i="12" s="1"/>
  <c r="N407" i="12" s="1"/>
  <c r="H406" i="12"/>
  <c r="I406" i="12" s="1"/>
  <c r="N406" i="12" s="1"/>
  <c r="H405" i="12"/>
  <c r="I405" i="12" s="1"/>
  <c r="N405" i="12" s="1"/>
  <c r="H404" i="12"/>
  <c r="I404" i="12" s="1"/>
  <c r="N404" i="12" s="1"/>
  <c r="H403" i="12"/>
  <c r="I403" i="12" s="1"/>
  <c r="N403" i="12" s="1"/>
  <c r="H402" i="12"/>
  <c r="I402" i="12" s="1"/>
  <c r="N402" i="12" s="1"/>
  <c r="H401" i="12"/>
  <c r="I401" i="12" s="1"/>
  <c r="N401" i="12" s="1"/>
  <c r="Q400" i="12"/>
  <c r="H400" i="12"/>
  <c r="I400" i="12" s="1"/>
  <c r="N400" i="12" s="1"/>
  <c r="Q399" i="12"/>
  <c r="R399" i="12" s="1"/>
  <c r="J399" i="12"/>
  <c r="K399" i="12" s="1"/>
  <c r="H398" i="12"/>
  <c r="I398" i="12" s="1"/>
  <c r="N398" i="12" s="1"/>
  <c r="H397" i="12"/>
  <c r="I397" i="12" s="1"/>
  <c r="N397" i="12" s="1"/>
  <c r="H396" i="12"/>
  <c r="I396" i="12" s="1"/>
  <c r="N396" i="12" s="1"/>
  <c r="H395" i="12"/>
  <c r="I395" i="12" s="1"/>
  <c r="N395" i="12" s="1"/>
  <c r="H394" i="12"/>
  <c r="I394" i="12" s="1"/>
  <c r="N394" i="12" s="1"/>
  <c r="H393" i="12"/>
  <c r="I393" i="12" s="1"/>
  <c r="N393" i="12" s="1"/>
  <c r="Q392" i="12"/>
  <c r="H392" i="12"/>
  <c r="I392" i="12" s="1"/>
  <c r="N392" i="12" s="1"/>
  <c r="Q391" i="12"/>
  <c r="H391" i="12"/>
  <c r="I391" i="12" s="1"/>
  <c r="N391" i="12" s="1"/>
  <c r="H390" i="12"/>
  <c r="I390" i="12" s="1"/>
  <c r="M390" i="12" s="1"/>
  <c r="Q388" i="12"/>
  <c r="R388" i="12" s="1"/>
  <c r="J388" i="12"/>
  <c r="K388" i="12" s="1"/>
  <c r="H387" i="12"/>
  <c r="I387" i="12" s="1"/>
  <c r="M387" i="12" s="1"/>
  <c r="H386" i="12"/>
  <c r="I386" i="12" s="1"/>
  <c r="N386" i="12" s="1"/>
  <c r="Q384" i="12"/>
  <c r="R384" i="12" s="1"/>
  <c r="J384" i="12"/>
  <c r="K384" i="12" s="1"/>
  <c r="H383" i="12"/>
  <c r="I383" i="12" s="1"/>
  <c r="I382" i="12" s="1"/>
  <c r="R382" i="12" s="1"/>
  <c r="Q381" i="12"/>
  <c r="R381" i="12" s="1"/>
  <c r="J381" i="12"/>
  <c r="K381" i="12" s="1"/>
  <c r="H380" i="12"/>
  <c r="I380" i="12" s="1"/>
  <c r="N380" i="12" s="1"/>
  <c r="H379" i="12"/>
  <c r="I379" i="12" s="1"/>
  <c r="N379" i="12" s="1"/>
  <c r="Q378" i="12"/>
  <c r="H378" i="12"/>
  <c r="I378" i="12" s="1"/>
  <c r="N378" i="12" s="1"/>
  <c r="H377" i="12"/>
  <c r="I377" i="12" s="1"/>
  <c r="N377" i="12" s="1"/>
  <c r="H376" i="12"/>
  <c r="I376" i="12" s="1"/>
  <c r="N376" i="12" s="1"/>
  <c r="H375" i="12"/>
  <c r="I375" i="12" s="1"/>
  <c r="N375" i="12" s="1"/>
  <c r="H374" i="12"/>
  <c r="I374" i="12" s="1"/>
  <c r="N374" i="12" s="1"/>
  <c r="Q373" i="12"/>
  <c r="H373" i="12"/>
  <c r="I373" i="12" s="1"/>
  <c r="N373" i="12" s="1"/>
  <c r="H372" i="12"/>
  <c r="I372" i="12" s="1"/>
  <c r="N372" i="12" s="1"/>
  <c r="H371" i="12"/>
  <c r="I371" i="12" s="1"/>
  <c r="N371" i="12" s="1"/>
  <c r="H370" i="12"/>
  <c r="I370" i="12" s="1"/>
  <c r="N370" i="12" s="1"/>
  <c r="H369" i="12"/>
  <c r="I369" i="12" s="1"/>
  <c r="N369" i="12" s="1"/>
  <c r="H368" i="12"/>
  <c r="I368" i="12" s="1"/>
  <c r="N368" i="12" s="1"/>
  <c r="H367" i="12"/>
  <c r="I367" i="12" s="1"/>
  <c r="N367" i="12" s="1"/>
  <c r="H366" i="12"/>
  <c r="I366" i="12" s="1"/>
  <c r="N366" i="12" s="1"/>
  <c r="Q365" i="12"/>
  <c r="R365" i="12" s="1"/>
  <c r="H365" i="12"/>
  <c r="I365" i="12" s="1"/>
  <c r="H364" i="12"/>
  <c r="I364" i="12" s="1"/>
  <c r="N364" i="12" s="1"/>
  <c r="H363" i="12"/>
  <c r="I363" i="12" s="1"/>
  <c r="N363" i="12" s="1"/>
  <c r="H362" i="12"/>
  <c r="I362" i="12" s="1"/>
  <c r="N362" i="12" s="1"/>
  <c r="H361" i="12"/>
  <c r="I361" i="12" s="1"/>
  <c r="N361" i="12" s="1"/>
  <c r="H360" i="12"/>
  <c r="I360" i="12" s="1"/>
  <c r="N360" i="12" s="1"/>
  <c r="H359" i="12"/>
  <c r="I359" i="12" s="1"/>
  <c r="N359" i="12" s="1"/>
  <c r="H358" i="12"/>
  <c r="I358" i="12" s="1"/>
  <c r="N358" i="12" s="1"/>
  <c r="Q357" i="12"/>
  <c r="H357" i="12"/>
  <c r="I357" i="12" s="1"/>
  <c r="N357" i="12" s="1"/>
  <c r="H356" i="12"/>
  <c r="I356" i="12" s="1"/>
  <c r="N356" i="12" s="1"/>
  <c r="H355" i="12"/>
  <c r="I355" i="12" s="1"/>
  <c r="N355" i="12" s="1"/>
  <c r="H354" i="12"/>
  <c r="I354" i="12" s="1"/>
  <c r="N354" i="12" s="1"/>
  <c r="Q353" i="12"/>
  <c r="H353" i="12"/>
  <c r="I353" i="12" s="1"/>
  <c r="N353" i="12" s="1"/>
  <c r="H352" i="12"/>
  <c r="I352" i="12" s="1"/>
  <c r="N352" i="12" s="1"/>
  <c r="H351" i="12"/>
  <c r="I351" i="12" s="1"/>
  <c r="N351" i="12" s="1"/>
  <c r="Q350" i="12"/>
  <c r="H350" i="12"/>
  <c r="I350" i="12" s="1"/>
  <c r="N350" i="12" s="1"/>
  <c r="H349" i="12"/>
  <c r="I349" i="12" s="1"/>
  <c r="N349" i="12" s="1"/>
  <c r="H348" i="12"/>
  <c r="I348" i="12" s="1"/>
  <c r="N348" i="12" s="1"/>
  <c r="H347" i="12"/>
  <c r="I347" i="12" s="1"/>
  <c r="N347" i="12" s="1"/>
  <c r="H346" i="12"/>
  <c r="I346" i="12" s="1"/>
  <c r="N346" i="12" s="1"/>
  <c r="H345" i="12"/>
  <c r="I345" i="12" s="1"/>
  <c r="N345" i="12" s="1"/>
  <c r="H344" i="12"/>
  <c r="I344" i="12" s="1"/>
  <c r="M344" i="12" s="1"/>
  <c r="Q342" i="12"/>
  <c r="R342" i="12" s="1"/>
  <c r="J342" i="12"/>
  <c r="K342" i="12" s="1"/>
  <c r="H341" i="12"/>
  <c r="I341" i="12" s="1"/>
  <c r="N341" i="12" s="1"/>
  <c r="H340" i="12"/>
  <c r="I340" i="12" s="1"/>
  <c r="N340" i="12" s="1"/>
  <c r="H339" i="12"/>
  <c r="I339" i="12" s="1"/>
  <c r="N339" i="12" s="1"/>
  <c r="H338" i="12"/>
  <c r="I338" i="12" s="1"/>
  <c r="N338" i="12" s="1"/>
  <c r="H337" i="12"/>
  <c r="I337" i="12" s="1"/>
  <c r="N337" i="12" s="1"/>
  <c r="H336" i="12"/>
  <c r="I336" i="12" s="1"/>
  <c r="N336" i="12" s="1"/>
  <c r="H335" i="12"/>
  <c r="I335" i="12" s="1"/>
  <c r="N335" i="12" s="1"/>
  <c r="Q334" i="12"/>
  <c r="H334" i="12"/>
  <c r="I334" i="12" s="1"/>
  <c r="N334" i="12" s="1"/>
  <c r="H333" i="12"/>
  <c r="I333" i="12" s="1"/>
  <c r="N333" i="12" s="1"/>
  <c r="H332" i="12"/>
  <c r="I332" i="12" s="1"/>
  <c r="N332" i="12" s="1"/>
  <c r="H331" i="12"/>
  <c r="I331" i="12" s="1"/>
  <c r="N331" i="12" s="1"/>
  <c r="Q329" i="12"/>
  <c r="R329" i="12" s="1"/>
  <c r="J329" i="12"/>
  <c r="K329" i="12" s="1"/>
  <c r="Q328" i="12"/>
  <c r="H328" i="12"/>
  <c r="I328" i="12" s="1"/>
  <c r="N328" i="12" s="1"/>
  <c r="Q327" i="12"/>
  <c r="H327" i="12"/>
  <c r="I327" i="12" s="1"/>
  <c r="N327" i="12" s="1"/>
  <c r="H326" i="12"/>
  <c r="I326" i="12" s="1"/>
  <c r="N326" i="12" s="1"/>
  <c r="H325" i="12"/>
  <c r="I325" i="12" s="1"/>
  <c r="N325" i="12" s="1"/>
  <c r="Q324" i="12"/>
  <c r="H324" i="12"/>
  <c r="I324" i="12" s="1"/>
  <c r="N324" i="12" s="1"/>
  <c r="H323" i="12"/>
  <c r="I323" i="12" s="1"/>
  <c r="N323" i="12" s="1"/>
  <c r="H322" i="12"/>
  <c r="I322" i="12" s="1"/>
  <c r="N322" i="12" s="1"/>
  <c r="H321" i="12"/>
  <c r="I321" i="12" s="1"/>
  <c r="N321" i="12" s="1"/>
  <c r="Q320" i="12"/>
  <c r="H320" i="12"/>
  <c r="I320" i="12" s="1"/>
  <c r="N320" i="12" s="1"/>
  <c r="H319" i="12"/>
  <c r="I319" i="12" s="1"/>
  <c r="N319" i="12" s="1"/>
  <c r="H318" i="12"/>
  <c r="I318" i="12" s="1"/>
  <c r="N318" i="12" s="1"/>
  <c r="H317" i="12"/>
  <c r="I317" i="12" s="1"/>
  <c r="N317" i="12" s="1"/>
  <c r="Q316" i="12"/>
  <c r="R316" i="12" s="1"/>
  <c r="J316" i="12"/>
  <c r="K316" i="12" s="1"/>
  <c r="H316" i="12"/>
  <c r="H315" i="12"/>
  <c r="I315" i="12" s="1"/>
  <c r="N315" i="12" s="1"/>
  <c r="H314" i="12"/>
  <c r="I314" i="12" s="1"/>
  <c r="N314" i="12" s="1"/>
  <c r="H313" i="12"/>
  <c r="I313" i="12" s="1"/>
  <c r="N313" i="12" s="1"/>
  <c r="H312" i="12"/>
  <c r="I312" i="12" s="1"/>
  <c r="N312" i="12" s="1"/>
  <c r="H311" i="12"/>
  <c r="I311" i="12" s="1"/>
  <c r="N311" i="12" s="1"/>
  <c r="Q310" i="12"/>
  <c r="H310" i="12"/>
  <c r="I310" i="12" s="1"/>
  <c r="N310" i="12" s="1"/>
  <c r="H309" i="12"/>
  <c r="I309" i="12" s="1"/>
  <c r="N309" i="12" s="1"/>
  <c r="Q307" i="12"/>
  <c r="R307" i="12" s="1"/>
  <c r="J307" i="12"/>
  <c r="K307" i="12" s="1"/>
  <c r="H306" i="12"/>
  <c r="I306" i="12" s="1"/>
  <c r="Q304" i="12"/>
  <c r="R304" i="12" s="1"/>
  <c r="J304" i="12"/>
  <c r="K304" i="12" s="1"/>
  <c r="H303" i="12"/>
  <c r="I303" i="12" s="1"/>
  <c r="N303" i="12" s="1"/>
  <c r="Q302" i="12"/>
  <c r="H302" i="12"/>
  <c r="I302" i="12" s="1"/>
  <c r="N302" i="12" s="1"/>
  <c r="Q301" i="12"/>
  <c r="H301" i="12"/>
  <c r="I301" i="12" s="1"/>
  <c r="N301" i="12" s="1"/>
  <c r="H300" i="12"/>
  <c r="I300" i="12" s="1"/>
  <c r="N300" i="12" s="1"/>
  <c r="H299" i="12"/>
  <c r="I299" i="12" s="1"/>
  <c r="N299" i="12" s="1"/>
  <c r="H298" i="12"/>
  <c r="I298" i="12" s="1"/>
  <c r="N298" i="12" s="1"/>
  <c r="Q297" i="12"/>
  <c r="H297" i="12"/>
  <c r="I297" i="12" s="1"/>
  <c r="N297" i="12" s="1"/>
  <c r="H296" i="12"/>
  <c r="I296" i="12" s="1"/>
  <c r="N296" i="12" s="1"/>
  <c r="H295" i="12"/>
  <c r="I295" i="12" s="1"/>
  <c r="N295" i="12" s="1"/>
  <c r="H294" i="12"/>
  <c r="I294" i="12" s="1"/>
  <c r="N294" i="12" s="1"/>
  <c r="Q293" i="12"/>
  <c r="H293" i="12"/>
  <c r="I293" i="12" s="1"/>
  <c r="N293" i="12" s="1"/>
  <c r="H292" i="12"/>
  <c r="I292" i="12" s="1"/>
  <c r="N292" i="12" s="1"/>
  <c r="H291" i="12"/>
  <c r="I291" i="12" s="1"/>
  <c r="N291" i="12" s="1"/>
  <c r="Q289" i="12"/>
  <c r="R289" i="12" s="1"/>
  <c r="J289" i="12"/>
  <c r="K289" i="12" s="1"/>
  <c r="Q288" i="12"/>
  <c r="H288" i="12"/>
  <c r="I288" i="12" s="1"/>
  <c r="N288" i="12" s="1"/>
  <c r="Q287" i="12"/>
  <c r="H287" i="12"/>
  <c r="I287" i="12" s="1"/>
  <c r="N287" i="12" s="1"/>
  <c r="H286" i="12"/>
  <c r="I286" i="12" s="1"/>
  <c r="N286" i="12" s="1"/>
  <c r="H285" i="12"/>
  <c r="I285" i="12" s="1"/>
  <c r="N285" i="12" s="1"/>
  <c r="H284" i="12"/>
  <c r="I284" i="12" s="1"/>
  <c r="N284" i="12" s="1"/>
  <c r="Q283" i="12"/>
  <c r="H283" i="12"/>
  <c r="I283" i="12" s="1"/>
  <c r="N283" i="12" s="1"/>
  <c r="H282" i="12"/>
  <c r="I282" i="12" s="1"/>
  <c r="N282" i="12" s="1"/>
  <c r="Q279" i="12"/>
  <c r="R279" i="12" s="1"/>
  <c r="J279" i="12"/>
  <c r="K279" i="12" s="1"/>
  <c r="Q278" i="12"/>
  <c r="R278" i="12" s="1"/>
  <c r="J278" i="12"/>
  <c r="K278" i="12" s="1"/>
  <c r="H277" i="12"/>
  <c r="I277" i="12" s="1"/>
  <c r="N277" i="12" s="1"/>
  <c r="H276" i="12"/>
  <c r="I276" i="12" s="1"/>
  <c r="M276" i="12" s="1"/>
  <c r="H275" i="12"/>
  <c r="I275" i="12" s="1"/>
  <c r="N275" i="12" s="1"/>
  <c r="H274" i="12"/>
  <c r="I274" i="12" s="1"/>
  <c r="M274" i="12" s="1"/>
  <c r="H273" i="12"/>
  <c r="I273" i="12" s="1"/>
  <c r="N273" i="12" s="1"/>
  <c r="H272" i="12"/>
  <c r="I272" i="12" s="1"/>
  <c r="N272" i="12" s="1"/>
  <c r="H271" i="12"/>
  <c r="I271" i="12" s="1"/>
  <c r="N271" i="12" s="1"/>
  <c r="H270" i="12"/>
  <c r="I270" i="12" s="1"/>
  <c r="N270" i="12" s="1"/>
  <c r="H269" i="12"/>
  <c r="I269" i="12" s="1"/>
  <c r="N269" i="12" s="1"/>
  <c r="H268" i="12"/>
  <c r="I268" i="12" s="1"/>
  <c r="M268" i="12" s="1"/>
  <c r="Q266" i="12"/>
  <c r="R266" i="12" s="1"/>
  <c r="J266" i="12"/>
  <c r="K266" i="12" s="1"/>
  <c r="H265" i="12"/>
  <c r="I265" i="12" s="1"/>
  <c r="N265" i="12" s="1"/>
  <c r="H264" i="12"/>
  <c r="I264" i="12" s="1"/>
  <c r="N264" i="12" s="1"/>
  <c r="H263" i="12"/>
  <c r="I263" i="12" s="1"/>
  <c r="N263" i="12" s="1"/>
  <c r="H262" i="12"/>
  <c r="I262" i="12" s="1"/>
  <c r="N262" i="12" s="1"/>
  <c r="H261" i="12"/>
  <c r="I261" i="12" s="1"/>
  <c r="N261" i="12" s="1"/>
  <c r="H260" i="12"/>
  <c r="I260" i="12" s="1"/>
  <c r="N260" i="12" s="1"/>
  <c r="H259" i="12"/>
  <c r="I259" i="12" s="1"/>
  <c r="N259" i="12" s="1"/>
  <c r="H258" i="12"/>
  <c r="I258" i="12" s="1"/>
  <c r="N258" i="12" s="1"/>
  <c r="H257" i="12"/>
  <c r="I257" i="12" s="1"/>
  <c r="N257" i="12" s="1"/>
  <c r="H256" i="12"/>
  <c r="I256" i="12" s="1"/>
  <c r="N256" i="12" s="1"/>
  <c r="H255" i="12"/>
  <c r="I255" i="12" s="1"/>
  <c r="N255" i="12" s="1"/>
  <c r="H254" i="12"/>
  <c r="I254" i="12" s="1"/>
  <c r="N254" i="12" s="1"/>
  <c r="H253" i="12"/>
  <c r="I253" i="12" s="1"/>
  <c r="N253" i="12" s="1"/>
  <c r="H252" i="12"/>
  <c r="I252" i="12" s="1"/>
  <c r="N252" i="12" s="1"/>
  <c r="H251" i="12"/>
  <c r="I251" i="12" s="1"/>
  <c r="N251" i="12" s="1"/>
  <c r="H250" i="12"/>
  <c r="I250" i="12" s="1"/>
  <c r="N250" i="12" s="1"/>
  <c r="H249" i="12"/>
  <c r="I249" i="12" s="1"/>
  <c r="N249" i="12" s="1"/>
  <c r="H248" i="12"/>
  <c r="I248" i="12" s="1"/>
  <c r="N248" i="12" s="1"/>
  <c r="H247" i="12"/>
  <c r="I247" i="12" s="1"/>
  <c r="N247" i="12" s="1"/>
  <c r="H246" i="12"/>
  <c r="I246" i="12" s="1"/>
  <c r="N246" i="12" s="1"/>
  <c r="H245" i="12"/>
  <c r="I245" i="12" s="1"/>
  <c r="N245" i="12" s="1"/>
  <c r="H244" i="12"/>
  <c r="I244" i="12" s="1"/>
  <c r="N244" i="12" s="1"/>
  <c r="H243" i="12"/>
  <c r="I243" i="12" s="1"/>
  <c r="N243" i="12" s="1"/>
  <c r="H242" i="12"/>
  <c r="I242" i="12" s="1"/>
  <c r="N242" i="12" s="1"/>
  <c r="H241" i="12"/>
  <c r="I241" i="12" s="1"/>
  <c r="N241" i="12" s="1"/>
  <c r="H240" i="12"/>
  <c r="I240" i="12" s="1"/>
  <c r="N240" i="12" s="1"/>
  <c r="H239" i="12"/>
  <c r="I239" i="12" s="1"/>
  <c r="N239" i="12" s="1"/>
  <c r="H238" i="12"/>
  <c r="I238" i="12" s="1"/>
  <c r="N238" i="12" s="1"/>
  <c r="H237" i="12"/>
  <c r="I237" i="12" s="1"/>
  <c r="N237" i="12" s="1"/>
  <c r="H236" i="12"/>
  <c r="I236" i="12" s="1"/>
  <c r="M236" i="12" s="1"/>
  <c r="H235" i="12"/>
  <c r="I235" i="12" s="1"/>
  <c r="M235" i="12" s="1"/>
  <c r="Q233" i="12"/>
  <c r="R233" i="12" s="1"/>
  <c r="J233" i="12"/>
  <c r="K233" i="12" s="1"/>
  <c r="H232" i="12"/>
  <c r="I232" i="12" s="1"/>
  <c r="M232" i="12" s="1"/>
  <c r="H231" i="12"/>
  <c r="I231" i="12" s="1"/>
  <c r="N231" i="12" s="1"/>
  <c r="H230" i="12"/>
  <c r="I230" i="12" s="1"/>
  <c r="M230" i="12" s="1"/>
  <c r="H229" i="12"/>
  <c r="I229" i="12" s="1"/>
  <c r="N229" i="12" s="1"/>
  <c r="H228" i="12"/>
  <c r="I228" i="12" s="1"/>
  <c r="N228" i="12" s="1"/>
  <c r="H227" i="12"/>
  <c r="I227" i="12" s="1"/>
  <c r="N227" i="12" s="1"/>
  <c r="H226" i="12"/>
  <c r="I226" i="12" s="1"/>
  <c r="N226" i="12" s="1"/>
  <c r="H225" i="12"/>
  <c r="I225" i="12" s="1"/>
  <c r="N225" i="12" s="1"/>
  <c r="H224" i="12"/>
  <c r="I224" i="12" s="1"/>
  <c r="N224" i="12" s="1"/>
  <c r="H223" i="12"/>
  <c r="I223" i="12" s="1"/>
  <c r="N223" i="12" s="1"/>
  <c r="Q220" i="12"/>
  <c r="R220" i="12" s="1"/>
  <c r="J220" i="12"/>
  <c r="K220" i="12" s="1"/>
  <c r="I219" i="12"/>
  <c r="N219" i="12" s="1"/>
  <c r="H219" i="12"/>
  <c r="I218" i="12"/>
  <c r="N218" i="12" s="1"/>
  <c r="H218" i="12"/>
  <c r="H217" i="12"/>
  <c r="I217" i="12" s="1"/>
  <c r="N217" i="12" s="1"/>
  <c r="Q216" i="12"/>
  <c r="H216" i="12"/>
  <c r="I216" i="12" s="1"/>
  <c r="N216" i="12" s="1"/>
  <c r="H215" i="12"/>
  <c r="I215" i="12" s="1"/>
  <c r="N215" i="12" s="1"/>
  <c r="H214" i="12"/>
  <c r="I214" i="12" s="1"/>
  <c r="N214" i="12" s="1"/>
  <c r="H213" i="12"/>
  <c r="I213" i="12" s="1"/>
  <c r="N213" i="12" s="1"/>
  <c r="Q212" i="12"/>
  <c r="H212" i="12"/>
  <c r="I212" i="12" s="1"/>
  <c r="N212" i="12" s="1"/>
  <c r="H211" i="12"/>
  <c r="I211" i="12" s="1"/>
  <c r="M211" i="12" s="1"/>
  <c r="H210" i="12"/>
  <c r="I210" i="12" s="1"/>
  <c r="N210" i="12" s="1"/>
  <c r="H209" i="12"/>
  <c r="I209" i="12" s="1"/>
  <c r="N209" i="12" s="1"/>
  <c r="H208" i="12"/>
  <c r="I208" i="12" s="1"/>
  <c r="N208" i="12" s="1"/>
  <c r="H207" i="12"/>
  <c r="I207" i="12" s="1"/>
  <c r="N207" i="12" s="1"/>
  <c r="H206" i="12"/>
  <c r="I206" i="12" s="1"/>
  <c r="N206" i="12" s="1"/>
  <c r="H205" i="12"/>
  <c r="I205" i="12" s="1"/>
  <c r="N205" i="12" s="1"/>
  <c r="H204" i="12"/>
  <c r="I204" i="12" s="1"/>
  <c r="N204" i="12" s="1"/>
  <c r="Q203" i="12"/>
  <c r="H203" i="12"/>
  <c r="I203" i="12" s="1"/>
  <c r="N203" i="12" s="1"/>
  <c r="H202" i="12"/>
  <c r="I202" i="12" s="1"/>
  <c r="N202" i="12" s="1"/>
  <c r="Q201" i="12"/>
  <c r="R201" i="12" s="1"/>
  <c r="J201" i="12"/>
  <c r="K201" i="12" s="1"/>
  <c r="Q199" i="12"/>
  <c r="R199" i="12" s="1"/>
  <c r="J199" i="12"/>
  <c r="K199" i="12" s="1"/>
  <c r="H198" i="12"/>
  <c r="I198" i="12" s="1"/>
  <c r="N198" i="12" s="1"/>
  <c r="Q197" i="12"/>
  <c r="H197" i="12"/>
  <c r="I197" i="12" s="1"/>
  <c r="N197" i="12" s="1"/>
  <c r="Q196" i="12"/>
  <c r="R196" i="12" s="1"/>
  <c r="J196" i="12"/>
  <c r="K196" i="12" s="1"/>
  <c r="Q194" i="12"/>
  <c r="R194" i="12" s="1"/>
  <c r="J194" i="12"/>
  <c r="K194" i="12" s="1"/>
  <c r="H193" i="12"/>
  <c r="I193" i="12" s="1"/>
  <c r="N193" i="12" s="1"/>
  <c r="H192" i="12"/>
  <c r="I192" i="12" s="1"/>
  <c r="N192" i="12" s="1"/>
  <c r="H191" i="12"/>
  <c r="I191" i="12" s="1"/>
  <c r="N191" i="12" s="1"/>
  <c r="H190" i="12"/>
  <c r="I190" i="12" s="1"/>
  <c r="N190" i="12" s="1"/>
  <c r="Q189" i="12"/>
  <c r="H189" i="12"/>
  <c r="I189" i="12" s="1"/>
  <c r="N189" i="12" s="1"/>
  <c r="Q188" i="12"/>
  <c r="R188" i="12" s="1"/>
  <c r="J188" i="12"/>
  <c r="K188" i="12" s="1"/>
  <c r="Q185" i="12"/>
  <c r="R185" i="12" s="1"/>
  <c r="J185" i="12"/>
  <c r="K185" i="12" s="1"/>
  <c r="H184" i="12"/>
  <c r="I184" i="12" s="1"/>
  <c r="N184" i="12" s="1"/>
  <c r="H183" i="12"/>
  <c r="I183" i="12" s="1"/>
  <c r="N183" i="12" s="1"/>
  <c r="H182" i="12"/>
  <c r="I182" i="12" s="1"/>
  <c r="N182" i="12" s="1"/>
  <c r="H181" i="12"/>
  <c r="I181" i="12" s="1"/>
  <c r="N181" i="12" s="1"/>
  <c r="H180" i="12"/>
  <c r="I180" i="12" s="1"/>
  <c r="N180" i="12" s="1"/>
  <c r="Q179" i="12"/>
  <c r="R179" i="12" s="1"/>
  <c r="J179" i="12"/>
  <c r="K179" i="12" s="1"/>
  <c r="Q177" i="12"/>
  <c r="R177" i="12" s="1"/>
  <c r="J177" i="12"/>
  <c r="K177" i="12" s="1"/>
  <c r="H176" i="12"/>
  <c r="I176" i="12" s="1"/>
  <c r="N176" i="12" s="1"/>
  <c r="Q175" i="12"/>
  <c r="J175" i="12"/>
  <c r="K175" i="12" s="1"/>
  <c r="Q173" i="12"/>
  <c r="R173" i="12" s="1"/>
  <c r="J173" i="12"/>
  <c r="K173" i="12" s="1"/>
  <c r="H172" i="12"/>
  <c r="I172" i="12" s="1"/>
  <c r="M172" i="12" s="1"/>
  <c r="H171" i="12"/>
  <c r="I171" i="12" s="1"/>
  <c r="N171" i="12" s="1"/>
  <c r="H170" i="12"/>
  <c r="I170" i="12" s="1"/>
  <c r="N170" i="12" s="1"/>
  <c r="Q169" i="12"/>
  <c r="H169" i="12"/>
  <c r="I169" i="12" s="1"/>
  <c r="N169" i="12" s="1"/>
  <c r="H168" i="12"/>
  <c r="I168" i="12" s="1"/>
  <c r="N168" i="12" s="1"/>
  <c r="H167" i="12"/>
  <c r="I167" i="12" s="1"/>
  <c r="N167" i="12" s="1"/>
  <c r="H166" i="12"/>
  <c r="I166" i="12" s="1"/>
  <c r="N166" i="12" s="1"/>
  <c r="Q165" i="12"/>
  <c r="R165" i="12" s="1"/>
  <c r="J165" i="12"/>
  <c r="K165" i="12" s="1"/>
  <c r="J164" i="12"/>
  <c r="K164" i="12" s="1"/>
  <c r="Q163" i="12"/>
  <c r="R163" i="12" s="1"/>
  <c r="J163" i="12"/>
  <c r="K163" i="12" s="1"/>
  <c r="H162" i="12"/>
  <c r="I162" i="12" s="1"/>
  <c r="N162" i="12" s="1"/>
  <c r="H161" i="12"/>
  <c r="I161" i="12" s="1"/>
  <c r="N161" i="12" s="1"/>
  <c r="Q160" i="12"/>
  <c r="R160" i="12" s="1"/>
  <c r="J160" i="12"/>
  <c r="K160" i="12" s="1"/>
  <c r="Q158" i="12"/>
  <c r="R158" i="12" s="1"/>
  <c r="J158" i="12"/>
  <c r="K158" i="12" s="1"/>
  <c r="H157" i="12"/>
  <c r="I157" i="12" s="1"/>
  <c r="N157" i="12" s="1"/>
  <c r="H156" i="12"/>
  <c r="I156" i="12" s="1"/>
  <c r="N156" i="12" s="1"/>
  <c r="H155" i="12"/>
  <c r="I155" i="12" s="1"/>
  <c r="M155" i="12" s="1"/>
  <c r="H154" i="12"/>
  <c r="I154" i="12" s="1"/>
  <c r="M154" i="12" s="1"/>
  <c r="Q153" i="12"/>
  <c r="H153" i="12"/>
  <c r="I153" i="12" s="1"/>
  <c r="N153" i="12" s="1"/>
  <c r="H152" i="12"/>
  <c r="I152" i="12" s="1"/>
  <c r="N152" i="12" s="1"/>
  <c r="H151" i="12"/>
  <c r="I151" i="12" s="1"/>
  <c r="N151" i="12" s="1"/>
  <c r="Q150" i="12"/>
  <c r="R150" i="12" s="1"/>
  <c r="J150" i="12"/>
  <c r="K150" i="12" s="1"/>
  <c r="Q148" i="12"/>
  <c r="R148" i="12" s="1"/>
  <c r="J148" i="12"/>
  <c r="K148" i="12" s="1"/>
  <c r="Q147" i="12"/>
  <c r="H147" i="12"/>
  <c r="I147" i="12" s="1"/>
  <c r="N147" i="12" s="1"/>
  <c r="H146" i="12"/>
  <c r="I146" i="12" s="1"/>
  <c r="N146" i="12" s="1"/>
  <c r="H145" i="12"/>
  <c r="I145" i="12" s="1"/>
  <c r="N145" i="12" s="1"/>
  <c r="Q144" i="12"/>
  <c r="H144" i="12"/>
  <c r="I144" i="12" s="1"/>
  <c r="M144" i="12" s="1"/>
  <c r="H143" i="12"/>
  <c r="I143" i="12" s="1"/>
  <c r="N143" i="12" s="1"/>
  <c r="H142" i="12"/>
  <c r="I142" i="12" s="1"/>
  <c r="N142" i="12" s="1"/>
  <c r="J141" i="12"/>
  <c r="K141" i="12" s="1"/>
  <c r="Q138" i="12"/>
  <c r="R138" i="12" s="1"/>
  <c r="J138" i="12"/>
  <c r="K138" i="12" s="1"/>
  <c r="H137" i="12"/>
  <c r="I137" i="12" s="1"/>
  <c r="J136" i="12"/>
  <c r="K136" i="12" s="1"/>
  <c r="Q134" i="12"/>
  <c r="R134" i="12" s="1"/>
  <c r="J134" i="12"/>
  <c r="K134" i="12" s="1"/>
  <c r="H133" i="12"/>
  <c r="I133" i="12" s="1"/>
  <c r="N133" i="12" s="1"/>
  <c r="H132" i="12"/>
  <c r="I132" i="12" s="1"/>
  <c r="M132" i="12" s="1"/>
  <c r="Q130" i="12"/>
  <c r="R130" i="12" s="1"/>
  <c r="J130" i="12"/>
  <c r="K130" i="12" s="1"/>
  <c r="H129" i="12"/>
  <c r="I129" i="12" s="1"/>
  <c r="N129" i="12" s="1"/>
  <c r="Q128" i="12"/>
  <c r="H128" i="12"/>
  <c r="I128" i="12" s="1"/>
  <c r="N128" i="12" s="1"/>
  <c r="H127" i="12"/>
  <c r="I127" i="12" s="1"/>
  <c r="N127" i="12" s="1"/>
  <c r="Q126" i="12"/>
  <c r="R126" i="12" s="1"/>
  <c r="J126" i="12"/>
  <c r="K126" i="12" s="1"/>
  <c r="Q124" i="12"/>
  <c r="R124" i="12" s="1"/>
  <c r="J124" i="12"/>
  <c r="K124" i="12" s="1"/>
  <c r="H123" i="12"/>
  <c r="I123" i="12" s="1"/>
  <c r="N123" i="12" s="1"/>
  <c r="Q122" i="12"/>
  <c r="R122" i="12" s="1"/>
  <c r="J122" i="12"/>
  <c r="K122" i="12" s="1"/>
  <c r="Q120" i="12"/>
  <c r="R120" i="12" s="1"/>
  <c r="J120" i="12"/>
  <c r="K120" i="12" s="1"/>
  <c r="I119" i="12"/>
  <c r="N119" i="12" s="1"/>
  <c r="H119" i="12"/>
  <c r="I118" i="12"/>
  <c r="N118" i="12" s="1"/>
  <c r="H118" i="12"/>
  <c r="I117" i="12"/>
  <c r="N117" i="12" s="1"/>
  <c r="H117" i="12"/>
  <c r="H116" i="12"/>
  <c r="I116" i="12" s="1"/>
  <c r="N116" i="12" s="1"/>
  <c r="H115" i="12"/>
  <c r="I115" i="12" s="1"/>
  <c r="N115" i="12" s="1"/>
  <c r="Q114" i="12"/>
  <c r="H114" i="12"/>
  <c r="I114" i="12" s="1"/>
  <c r="N114" i="12" s="1"/>
  <c r="H113" i="12"/>
  <c r="I113" i="12" s="1"/>
  <c r="N113" i="12" s="1"/>
  <c r="H112" i="12"/>
  <c r="I112" i="12" s="1"/>
  <c r="N112" i="12" s="1"/>
  <c r="H111" i="12"/>
  <c r="I111" i="12" s="1"/>
  <c r="N111" i="12" s="1"/>
  <c r="H110" i="12"/>
  <c r="I110" i="12" s="1"/>
  <c r="N110" i="12" s="1"/>
  <c r="Q109" i="12"/>
  <c r="H109" i="12"/>
  <c r="I109" i="12" s="1"/>
  <c r="N109" i="12" s="1"/>
  <c r="H108" i="12"/>
  <c r="I108" i="12" s="1"/>
  <c r="N108" i="12" s="1"/>
  <c r="H107" i="12"/>
  <c r="I107" i="12" s="1"/>
  <c r="N107" i="12" s="1"/>
  <c r="H106" i="12"/>
  <c r="I106" i="12" s="1"/>
  <c r="N106" i="12" s="1"/>
  <c r="H105" i="12"/>
  <c r="I105" i="12" s="1"/>
  <c r="N105" i="12" s="1"/>
  <c r="H104" i="12"/>
  <c r="I104" i="12" s="1"/>
  <c r="N104" i="12" s="1"/>
  <c r="H103" i="12"/>
  <c r="I103" i="12" s="1"/>
  <c r="N103" i="12" s="1"/>
  <c r="Q102" i="12"/>
  <c r="H102" i="12"/>
  <c r="I102" i="12" s="1"/>
  <c r="N102" i="12" s="1"/>
  <c r="H101" i="12"/>
  <c r="I101" i="12" s="1"/>
  <c r="N101" i="12" s="1"/>
  <c r="Q100" i="12"/>
  <c r="R100" i="12" s="1"/>
  <c r="J100" i="12"/>
  <c r="K100" i="12" s="1"/>
  <c r="Q98" i="12"/>
  <c r="R98" i="12" s="1"/>
  <c r="J98" i="12"/>
  <c r="K98" i="12" s="1"/>
  <c r="H97" i="12"/>
  <c r="I97" i="12" s="1"/>
  <c r="N97" i="12" s="1"/>
  <c r="H96" i="12"/>
  <c r="I96" i="12" s="1"/>
  <c r="N96" i="12" s="1"/>
  <c r="H95" i="12"/>
  <c r="I95" i="12" s="1"/>
  <c r="N95" i="12" s="1"/>
  <c r="Q94" i="12"/>
  <c r="H94" i="12"/>
  <c r="I94" i="12" s="1"/>
  <c r="N94" i="12" s="1"/>
  <c r="H93" i="12"/>
  <c r="I93" i="12" s="1"/>
  <c r="N93" i="12" s="1"/>
  <c r="H92" i="12"/>
  <c r="I92" i="12" s="1"/>
  <c r="M92" i="12" s="1"/>
  <c r="H91" i="12"/>
  <c r="I91" i="12" s="1"/>
  <c r="N91" i="12" s="1"/>
  <c r="H90" i="12"/>
  <c r="I90" i="12" s="1"/>
  <c r="N90" i="12" s="1"/>
  <c r="H89" i="12"/>
  <c r="I89" i="12" s="1"/>
  <c r="M89" i="12" s="1"/>
  <c r="H88" i="12"/>
  <c r="I88" i="12" s="1"/>
  <c r="M88" i="12" s="1"/>
  <c r="Q87" i="12"/>
  <c r="R87" i="12" s="1"/>
  <c r="J87" i="12"/>
  <c r="K87" i="12" s="1"/>
  <c r="Q85" i="12"/>
  <c r="R85" i="12" s="1"/>
  <c r="J85" i="12"/>
  <c r="K85" i="12" s="1"/>
  <c r="H84" i="12"/>
  <c r="I84" i="12" s="1"/>
  <c r="N84" i="12" s="1"/>
  <c r="H83" i="12"/>
  <c r="I83" i="12" s="1"/>
  <c r="N83" i="12" s="1"/>
  <c r="H82" i="12"/>
  <c r="I82" i="12" s="1"/>
  <c r="N82" i="12" s="1"/>
  <c r="H81" i="12"/>
  <c r="I81" i="12" s="1"/>
  <c r="N81" i="12" s="1"/>
  <c r="Q80" i="12"/>
  <c r="R80" i="12" s="1"/>
  <c r="J80" i="12"/>
  <c r="K80" i="12" s="1"/>
  <c r="Q78" i="12"/>
  <c r="R78" i="12" s="1"/>
  <c r="J78" i="12"/>
  <c r="K78" i="12" s="1"/>
  <c r="H77" i="12"/>
  <c r="I77" i="12" s="1"/>
  <c r="N77" i="12" s="1"/>
  <c r="H76" i="12"/>
  <c r="I76" i="12" s="1"/>
  <c r="N76" i="12" s="1"/>
  <c r="H75" i="12"/>
  <c r="I75" i="12" s="1"/>
  <c r="N75" i="12" s="1"/>
  <c r="H74" i="12"/>
  <c r="I74" i="12" s="1"/>
  <c r="N74" i="12" s="1"/>
  <c r="H73" i="12"/>
  <c r="I73" i="12" s="1"/>
  <c r="N73" i="12" s="1"/>
  <c r="H72" i="12"/>
  <c r="I72" i="12" s="1"/>
  <c r="N72" i="12" s="1"/>
  <c r="H71" i="12"/>
  <c r="I71" i="12" s="1"/>
  <c r="N71" i="12" s="1"/>
  <c r="H70" i="12"/>
  <c r="I70" i="12" s="1"/>
  <c r="N70" i="12" s="1"/>
  <c r="Q69" i="12"/>
  <c r="H69" i="12"/>
  <c r="I69" i="12" s="1"/>
  <c r="N69" i="12" s="1"/>
  <c r="H68" i="12"/>
  <c r="I68" i="12" s="1"/>
  <c r="N68" i="12" s="1"/>
  <c r="H67" i="12"/>
  <c r="I67" i="12" s="1"/>
  <c r="N67" i="12" s="1"/>
  <c r="Q65" i="12"/>
  <c r="R65" i="12" s="1"/>
  <c r="J65" i="12"/>
  <c r="K65" i="12" s="1"/>
  <c r="H64" i="12"/>
  <c r="I64" i="12" s="1"/>
  <c r="N64" i="12" s="1"/>
  <c r="H63" i="12"/>
  <c r="I63" i="12" s="1"/>
  <c r="N63" i="12" s="1"/>
  <c r="Q62" i="12"/>
  <c r="H62" i="12"/>
  <c r="I62" i="12" s="1"/>
  <c r="N62" i="12" s="1"/>
  <c r="H61" i="12"/>
  <c r="I61" i="12" s="1"/>
  <c r="N61" i="12" s="1"/>
  <c r="H60" i="12"/>
  <c r="I60" i="12" s="1"/>
  <c r="N60" i="12" s="1"/>
  <c r="Q59" i="12"/>
  <c r="R59" i="12" s="1"/>
  <c r="J59" i="12"/>
  <c r="K59" i="12" s="1"/>
  <c r="Q57" i="12"/>
  <c r="R57" i="12" s="1"/>
  <c r="J57" i="12"/>
  <c r="K57" i="12" s="1"/>
  <c r="Q56" i="12"/>
  <c r="H56" i="12"/>
  <c r="I56" i="12" s="1"/>
  <c r="N56" i="12" s="1"/>
  <c r="H55" i="12"/>
  <c r="I55" i="12" s="1"/>
  <c r="N55" i="12" s="1"/>
  <c r="H54" i="12"/>
  <c r="I54" i="12" s="1"/>
  <c r="N54" i="12" s="1"/>
  <c r="H53" i="12"/>
  <c r="I53" i="12" s="1"/>
  <c r="N53" i="12" s="1"/>
  <c r="H52" i="12"/>
  <c r="I52" i="12" s="1"/>
  <c r="N52" i="12" s="1"/>
  <c r="H51" i="12"/>
  <c r="I51" i="12" s="1"/>
  <c r="N51" i="12" s="1"/>
  <c r="H50" i="12"/>
  <c r="I50" i="12" s="1"/>
  <c r="N50" i="12" s="1"/>
  <c r="H49" i="12"/>
  <c r="I49" i="12" s="1"/>
  <c r="N49" i="12" s="1"/>
  <c r="H48" i="12"/>
  <c r="I48" i="12" s="1"/>
  <c r="N48" i="12" s="1"/>
  <c r="H47" i="12"/>
  <c r="I47" i="12" s="1"/>
  <c r="N47" i="12" s="1"/>
  <c r="Q46" i="12"/>
  <c r="J46" i="12"/>
  <c r="K46" i="12" s="1"/>
  <c r="Q44" i="12"/>
  <c r="R44" i="12" s="1"/>
  <c r="J44" i="12"/>
  <c r="K44" i="12" s="1"/>
  <c r="H43" i="12"/>
  <c r="I43" i="12" s="1"/>
  <c r="N43" i="12" s="1"/>
  <c r="H42" i="12"/>
  <c r="I42" i="12" s="1"/>
  <c r="M42" i="12" s="1"/>
  <c r="H41" i="12"/>
  <c r="I41" i="12" s="1"/>
  <c r="N41" i="12" s="1"/>
  <c r="H40" i="12"/>
  <c r="I40" i="12" s="1"/>
  <c r="N40" i="12" s="1"/>
  <c r="H39" i="12"/>
  <c r="I39" i="12" s="1"/>
  <c r="N39" i="12" s="1"/>
  <c r="H38" i="12"/>
  <c r="I38" i="12" s="1"/>
  <c r="N38" i="12" s="1"/>
  <c r="H37" i="12"/>
  <c r="I37" i="12" s="1"/>
  <c r="N37" i="12" s="1"/>
  <c r="Q36" i="12"/>
  <c r="H36" i="12"/>
  <c r="I36" i="12" s="1"/>
  <c r="N36" i="12" s="1"/>
  <c r="H35" i="12"/>
  <c r="I35" i="12" s="1"/>
  <c r="N35" i="12" s="1"/>
  <c r="H34" i="12"/>
  <c r="I34" i="12" s="1"/>
  <c r="N34" i="12" s="1"/>
  <c r="H33" i="12"/>
  <c r="I33" i="12" s="1"/>
  <c r="N33" i="12" s="1"/>
  <c r="H32" i="12"/>
  <c r="I32" i="12" s="1"/>
  <c r="N32" i="12" s="1"/>
  <c r="H31" i="12"/>
  <c r="I31" i="12" s="1"/>
  <c r="N31" i="12" s="1"/>
  <c r="H30" i="12"/>
  <c r="I30" i="12" s="1"/>
  <c r="N30" i="12" s="1"/>
  <c r="H29" i="12"/>
  <c r="I29" i="12" s="1"/>
  <c r="N29" i="12" s="1"/>
  <c r="H28" i="12"/>
  <c r="I28" i="12" s="1"/>
  <c r="N28" i="12" s="1"/>
  <c r="H27" i="12"/>
  <c r="I27" i="12" s="1"/>
  <c r="N27" i="12" s="1"/>
  <c r="H26" i="12"/>
  <c r="I26" i="12" s="1"/>
  <c r="N26" i="12" s="1"/>
  <c r="H25" i="12"/>
  <c r="I25" i="12" s="1"/>
  <c r="N25" i="12" s="1"/>
  <c r="Q24" i="12"/>
  <c r="R24" i="12" s="1"/>
  <c r="J24" i="12"/>
  <c r="K24" i="12" s="1"/>
  <c r="Q22" i="12"/>
  <c r="R22" i="12" s="1"/>
  <c r="J22" i="12"/>
  <c r="K22" i="12" s="1"/>
  <c r="H21" i="12"/>
  <c r="I21" i="12" s="1"/>
  <c r="N21" i="12" s="1"/>
  <c r="Q20" i="12"/>
  <c r="R20" i="12" s="1"/>
  <c r="J20" i="12"/>
  <c r="K20" i="12" s="1"/>
  <c r="H19" i="12"/>
  <c r="I19" i="12" s="1"/>
  <c r="N19" i="12" s="1"/>
  <c r="Q18" i="12"/>
  <c r="H18" i="12"/>
  <c r="I18" i="12" s="1"/>
  <c r="N18" i="12" s="1"/>
  <c r="Q17" i="12"/>
  <c r="R17" i="12" s="1"/>
  <c r="J17" i="12"/>
  <c r="K17" i="12" s="1"/>
  <c r="H16" i="12"/>
  <c r="I16" i="12" s="1"/>
  <c r="N16" i="12" s="1"/>
  <c r="Q15" i="12"/>
  <c r="H15" i="12"/>
  <c r="I15" i="12" s="1"/>
  <c r="M15" i="12" s="1"/>
  <c r="H14" i="12"/>
  <c r="I14" i="12" s="1"/>
  <c r="M14" i="12" s="1"/>
  <c r="J13" i="12"/>
  <c r="J11" i="12"/>
  <c r="J9" i="12"/>
  <c r="F467" i="10"/>
  <c r="I465" i="10"/>
  <c r="F465" i="10"/>
  <c r="I462" i="10"/>
  <c r="I467" i="10" s="1"/>
  <c r="I457" i="10"/>
  <c r="F449" i="10"/>
  <c r="F437" i="10"/>
  <c r="I433" i="10"/>
  <c r="I434" i="10" s="1"/>
  <c r="F428" i="10"/>
  <c r="I424" i="10"/>
  <c r="I425" i="10" s="1"/>
  <c r="J417" i="10"/>
  <c r="F417" i="10"/>
  <c r="J416" i="10"/>
  <c r="L415" i="10"/>
  <c r="N415" i="10" s="1"/>
  <c r="H415" i="10"/>
  <c r="I415" i="10" s="1"/>
  <c r="L414" i="10"/>
  <c r="N414" i="10" s="1"/>
  <c r="H414" i="10"/>
  <c r="I414" i="10" s="1"/>
  <c r="L413" i="10"/>
  <c r="N413" i="10" s="1"/>
  <c r="H413" i="10"/>
  <c r="I413" i="10" s="1"/>
  <c r="N412" i="10"/>
  <c r="O412" i="10" s="1"/>
  <c r="L412" i="10"/>
  <c r="J412" i="10"/>
  <c r="H412" i="10"/>
  <c r="L411" i="10"/>
  <c r="N411" i="10" s="1"/>
  <c r="H411" i="10"/>
  <c r="I411" i="10" s="1"/>
  <c r="L410" i="10"/>
  <c r="N410" i="10" s="1"/>
  <c r="H410" i="10"/>
  <c r="I410" i="10" s="1"/>
  <c r="L409" i="10"/>
  <c r="N409" i="10" s="1"/>
  <c r="H409" i="10"/>
  <c r="I409" i="10" s="1"/>
  <c r="L408" i="10"/>
  <c r="N408" i="10" s="1"/>
  <c r="H408" i="10"/>
  <c r="I408" i="10" s="1"/>
  <c r="L407" i="10"/>
  <c r="N407" i="10" s="1"/>
  <c r="H407" i="10"/>
  <c r="I407" i="10" s="1"/>
  <c r="L406" i="10"/>
  <c r="N406" i="10" s="1"/>
  <c r="H406" i="10"/>
  <c r="I406" i="10" s="1"/>
  <c r="L405" i="10"/>
  <c r="N405" i="10" s="1"/>
  <c r="H405" i="10"/>
  <c r="I405" i="10" s="1"/>
  <c r="L404" i="10"/>
  <c r="N404" i="10" s="1"/>
  <c r="H404" i="10"/>
  <c r="I404" i="10" s="1"/>
  <c r="L403" i="10"/>
  <c r="N403" i="10" s="1"/>
  <c r="H403" i="10"/>
  <c r="I403" i="10" s="1"/>
  <c r="L402" i="10"/>
  <c r="N402" i="10" s="1"/>
  <c r="H402" i="10"/>
  <c r="I402" i="10" s="1"/>
  <c r="L401" i="10"/>
  <c r="N401" i="10" s="1"/>
  <c r="H401" i="10"/>
  <c r="I401" i="10" s="1"/>
  <c r="L400" i="10"/>
  <c r="N400" i="10" s="1"/>
  <c r="H400" i="10"/>
  <c r="I400" i="10" s="1"/>
  <c r="N399" i="10"/>
  <c r="O399" i="10" s="1"/>
  <c r="L399" i="10"/>
  <c r="J399" i="10"/>
  <c r="L398" i="10"/>
  <c r="N398" i="10" s="1"/>
  <c r="H398" i="10"/>
  <c r="I398" i="10" s="1"/>
  <c r="L397" i="10"/>
  <c r="N397" i="10" s="1"/>
  <c r="H397" i="10"/>
  <c r="I397" i="10" s="1"/>
  <c r="L396" i="10"/>
  <c r="N396" i="10" s="1"/>
  <c r="H396" i="10"/>
  <c r="I396" i="10" s="1"/>
  <c r="L395" i="10"/>
  <c r="N395" i="10" s="1"/>
  <c r="H395" i="10"/>
  <c r="I395" i="10" s="1"/>
  <c r="L394" i="10"/>
  <c r="N394" i="10" s="1"/>
  <c r="H394" i="10"/>
  <c r="I394" i="10" s="1"/>
  <c r="L393" i="10"/>
  <c r="N393" i="10" s="1"/>
  <c r="H393" i="10"/>
  <c r="I393" i="10" s="1"/>
  <c r="L392" i="10"/>
  <c r="N392" i="10" s="1"/>
  <c r="H392" i="10"/>
  <c r="I392" i="10" s="1"/>
  <c r="L391" i="10"/>
  <c r="N391" i="10" s="1"/>
  <c r="H391" i="10"/>
  <c r="I391" i="10" s="1"/>
  <c r="L390" i="10"/>
  <c r="N390" i="10" s="1"/>
  <c r="H390" i="10"/>
  <c r="I390" i="10" s="1"/>
  <c r="N389" i="10"/>
  <c r="O389" i="10" s="1"/>
  <c r="N388" i="10"/>
  <c r="O388" i="10" s="1"/>
  <c r="J388" i="10"/>
  <c r="L387" i="10"/>
  <c r="N387" i="10" s="1"/>
  <c r="H387" i="10"/>
  <c r="I387" i="10" s="1"/>
  <c r="L386" i="10"/>
  <c r="N386" i="10" s="1"/>
  <c r="H386" i="10"/>
  <c r="I386" i="10" s="1"/>
  <c r="N385" i="10"/>
  <c r="O385" i="10" s="1"/>
  <c r="N384" i="10"/>
  <c r="O384" i="10" s="1"/>
  <c r="J384" i="10"/>
  <c r="L383" i="10"/>
  <c r="N383" i="10" s="1"/>
  <c r="H383" i="10"/>
  <c r="I383" i="10" s="1"/>
  <c r="N382" i="10"/>
  <c r="O382" i="10" s="1"/>
  <c r="N381" i="10"/>
  <c r="O381" i="10" s="1"/>
  <c r="J381" i="10"/>
  <c r="L380" i="10"/>
  <c r="N380" i="10" s="1"/>
  <c r="H380" i="10"/>
  <c r="I380" i="10" s="1"/>
  <c r="L379" i="10"/>
  <c r="N379" i="10" s="1"/>
  <c r="H379" i="10"/>
  <c r="I379" i="10" s="1"/>
  <c r="L378" i="10"/>
  <c r="N378" i="10" s="1"/>
  <c r="H378" i="10"/>
  <c r="I378" i="10" s="1"/>
  <c r="L377" i="10"/>
  <c r="N377" i="10" s="1"/>
  <c r="H377" i="10"/>
  <c r="I377" i="10" s="1"/>
  <c r="L376" i="10"/>
  <c r="N376" i="10" s="1"/>
  <c r="H376" i="10"/>
  <c r="I376" i="10" s="1"/>
  <c r="L375" i="10"/>
  <c r="N375" i="10" s="1"/>
  <c r="H375" i="10"/>
  <c r="I375" i="10" s="1"/>
  <c r="L374" i="10"/>
  <c r="N374" i="10" s="1"/>
  <c r="H374" i="10"/>
  <c r="I374" i="10" s="1"/>
  <c r="L373" i="10"/>
  <c r="N373" i="10" s="1"/>
  <c r="H373" i="10"/>
  <c r="I373" i="10" s="1"/>
  <c r="L372" i="10"/>
  <c r="N372" i="10" s="1"/>
  <c r="H372" i="10"/>
  <c r="I372" i="10" s="1"/>
  <c r="L371" i="10"/>
  <c r="N371" i="10" s="1"/>
  <c r="H371" i="10"/>
  <c r="I371" i="10" s="1"/>
  <c r="L370" i="10"/>
  <c r="N370" i="10" s="1"/>
  <c r="H370" i="10"/>
  <c r="I370" i="10" s="1"/>
  <c r="L369" i="10"/>
  <c r="N369" i="10" s="1"/>
  <c r="H369" i="10"/>
  <c r="I369" i="10" s="1"/>
  <c r="L368" i="10"/>
  <c r="N368" i="10" s="1"/>
  <c r="H368" i="10"/>
  <c r="I368" i="10" s="1"/>
  <c r="L367" i="10"/>
  <c r="N367" i="10" s="1"/>
  <c r="H367" i="10"/>
  <c r="I367" i="10" s="1"/>
  <c r="L366" i="10"/>
  <c r="N366" i="10" s="1"/>
  <c r="H366" i="10"/>
  <c r="I366" i="10" s="1"/>
  <c r="N365" i="10"/>
  <c r="O365" i="10" s="1"/>
  <c r="L365" i="10"/>
  <c r="H365" i="10"/>
  <c r="I365" i="10" s="1"/>
  <c r="L364" i="10"/>
  <c r="N364" i="10" s="1"/>
  <c r="H364" i="10"/>
  <c r="I364" i="10" s="1"/>
  <c r="L363" i="10"/>
  <c r="N363" i="10" s="1"/>
  <c r="H363" i="10"/>
  <c r="I363" i="10" s="1"/>
  <c r="L362" i="10"/>
  <c r="N362" i="10" s="1"/>
  <c r="H362" i="10"/>
  <c r="I362" i="10" s="1"/>
  <c r="L361" i="10"/>
  <c r="N361" i="10" s="1"/>
  <c r="H361" i="10"/>
  <c r="I361" i="10" s="1"/>
  <c r="L360" i="10"/>
  <c r="N360" i="10" s="1"/>
  <c r="H360" i="10"/>
  <c r="I360" i="10" s="1"/>
  <c r="L359" i="10"/>
  <c r="N359" i="10" s="1"/>
  <c r="H359" i="10"/>
  <c r="L358" i="10"/>
  <c r="N358" i="10" s="1"/>
  <c r="H358" i="10"/>
  <c r="I358" i="10" s="1"/>
  <c r="L357" i="10"/>
  <c r="N357" i="10" s="1"/>
  <c r="H357" i="10"/>
  <c r="I357" i="10" s="1"/>
  <c r="L356" i="10"/>
  <c r="N356" i="10" s="1"/>
  <c r="H356" i="10"/>
  <c r="I356" i="10" s="1"/>
  <c r="L355" i="10"/>
  <c r="N355" i="10" s="1"/>
  <c r="H355" i="10"/>
  <c r="I355" i="10" s="1"/>
  <c r="L354" i="10"/>
  <c r="N354" i="10" s="1"/>
  <c r="H354" i="10"/>
  <c r="I354" i="10" s="1"/>
  <c r="L353" i="10"/>
  <c r="N353" i="10" s="1"/>
  <c r="H353" i="10"/>
  <c r="I353" i="10" s="1"/>
  <c r="L352" i="10"/>
  <c r="N352" i="10" s="1"/>
  <c r="H352" i="10"/>
  <c r="I352" i="10" s="1"/>
  <c r="L351" i="10"/>
  <c r="N351" i="10" s="1"/>
  <c r="H351" i="10"/>
  <c r="I351" i="10" s="1"/>
  <c r="L350" i="10"/>
  <c r="N350" i="10" s="1"/>
  <c r="H350" i="10"/>
  <c r="I350" i="10" s="1"/>
  <c r="L349" i="10"/>
  <c r="N349" i="10" s="1"/>
  <c r="H349" i="10"/>
  <c r="I349" i="10" s="1"/>
  <c r="L348" i="10"/>
  <c r="N348" i="10" s="1"/>
  <c r="H348" i="10"/>
  <c r="I348" i="10" s="1"/>
  <c r="L347" i="10"/>
  <c r="N347" i="10" s="1"/>
  <c r="H347" i="10"/>
  <c r="I347" i="10" s="1"/>
  <c r="L346" i="10"/>
  <c r="N346" i="10" s="1"/>
  <c r="H346" i="10"/>
  <c r="I346" i="10" s="1"/>
  <c r="L345" i="10"/>
  <c r="N345" i="10" s="1"/>
  <c r="H345" i="10"/>
  <c r="I345" i="10" s="1"/>
  <c r="L344" i="10"/>
  <c r="N344" i="10" s="1"/>
  <c r="H344" i="10"/>
  <c r="I344" i="10" s="1"/>
  <c r="N343" i="10"/>
  <c r="O343" i="10" s="1"/>
  <c r="N342" i="10"/>
  <c r="O342" i="10" s="1"/>
  <c r="J342" i="10"/>
  <c r="L341" i="10"/>
  <c r="N341" i="10" s="1"/>
  <c r="H341" i="10"/>
  <c r="I341" i="10" s="1"/>
  <c r="L340" i="10"/>
  <c r="N340" i="10" s="1"/>
  <c r="H340" i="10"/>
  <c r="I340" i="10" s="1"/>
  <c r="L339" i="10"/>
  <c r="N339" i="10" s="1"/>
  <c r="H339" i="10"/>
  <c r="I339" i="10" s="1"/>
  <c r="L338" i="10"/>
  <c r="N338" i="10" s="1"/>
  <c r="H338" i="10"/>
  <c r="I338" i="10" s="1"/>
  <c r="L337" i="10"/>
  <c r="N337" i="10" s="1"/>
  <c r="H337" i="10"/>
  <c r="I337" i="10" s="1"/>
  <c r="L336" i="10"/>
  <c r="N336" i="10" s="1"/>
  <c r="H336" i="10"/>
  <c r="I336" i="10" s="1"/>
  <c r="L335" i="10"/>
  <c r="N335" i="10" s="1"/>
  <c r="H335" i="10"/>
  <c r="I335" i="10" s="1"/>
  <c r="L334" i="10"/>
  <c r="N334" i="10" s="1"/>
  <c r="H334" i="10"/>
  <c r="I334" i="10" s="1"/>
  <c r="L333" i="10"/>
  <c r="N333" i="10" s="1"/>
  <c r="H333" i="10"/>
  <c r="I333" i="10" s="1"/>
  <c r="L332" i="10"/>
  <c r="N332" i="10" s="1"/>
  <c r="H332" i="10"/>
  <c r="I332" i="10" s="1"/>
  <c r="L331" i="10"/>
  <c r="N331" i="10" s="1"/>
  <c r="H331" i="10"/>
  <c r="I331" i="10" s="1"/>
  <c r="N330" i="10"/>
  <c r="O330" i="10" s="1"/>
  <c r="N329" i="10"/>
  <c r="O329" i="10" s="1"/>
  <c r="J329" i="10"/>
  <c r="L328" i="10"/>
  <c r="N328" i="10" s="1"/>
  <c r="H328" i="10"/>
  <c r="I328" i="10" s="1"/>
  <c r="L327" i="10"/>
  <c r="N327" i="10" s="1"/>
  <c r="H327" i="10"/>
  <c r="I327" i="10" s="1"/>
  <c r="L326" i="10"/>
  <c r="N326" i="10" s="1"/>
  <c r="H326" i="10"/>
  <c r="I326" i="10" s="1"/>
  <c r="L325" i="10"/>
  <c r="N325" i="10" s="1"/>
  <c r="H325" i="10"/>
  <c r="I325" i="10" s="1"/>
  <c r="L324" i="10"/>
  <c r="N324" i="10" s="1"/>
  <c r="H324" i="10"/>
  <c r="I324" i="10" s="1"/>
  <c r="L323" i="10"/>
  <c r="N323" i="10" s="1"/>
  <c r="H323" i="10"/>
  <c r="I323" i="10" s="1"/>
  <c r="L322" i="10"/>
  <c r="N322" i="10" s="1"/>
  <c r="H322" i="10"/>
  <c r="I322" i="10" s="1"/>
  <c r="L321" i="10"/>
  <c r="N321" i="10" s="1"/>
  <c r="H321" i="10"/>
  <c r="I321" i="10" s="1"/>
  <c r="L320" i="10"/>
  <c r="N320" i="10" s="1"/>
  <c r="H320" i="10"/>
  <c r="I320" i="10" s="1"/>
  <c r="L319" i="10"/>
  <c r="N319" i="10" s="1"/>
  <c r="H319" i="10"/>
  <c r="I319" i="10" s="1"/>
  <c r="L318" i="10"/>
  <c r="N318" i="10" s="1"/>
  <c r="H318" i="10"/>
  <c r="I318" i="10" s="1"/>
  <c r="L317" i="10"/>
  <c r="N317" i="10" s="1"/>
  <c r="H317" i="10"/>
  <c r="I317" i="10" s="1"/>
  <c r="N316" i="10"/>
  <c r="O316" i="10" s="1"/>
  <c r="J316" i="10"/>
  <c r="H316" i="10"/>
  <c r="H315" i="10"/>
  <c r="I315" i="10" s="1"/>
  <c r="L314" i="10"/>
  <c r="L315" i="10" s="1"/>
  <c r="N315" i="10" s="1"/>
  <c r="H314" i="10"/>
  <c r="I314" i="10" s="1"/>
  <c r="L313" i="10"/>
  <c r="N313" i="10" s="1"/>
  <c r="H313" i="10"/>
  <c r="I313" i="10" s="1"/>
  <c r="L312" i="10"/>
  <c r="N312" i="10" s="1"/>
  <c r="H312" i="10"/>
  <c r="I312" i="10" s="1"/>
  <c r="L311" i="10"/>
  <c r="N311" i="10" s="1"/>
  <c r="H311" i="10"/>
  <c r="I311" i="10" s="1"/>
  <c r="L310" i="10"/>
  <c r="N310" i="10" s="1"/>
  <c r="H310" i="10"/>
  <c r="I310" i="10" s="1"/>
  <c r="L309" i="10"/>
  <c r="N309" i="10" s="1"/>
  <c r="H309" i="10"/>
  <c r="I309" i="10" s="1"/>
  <c r="N308" i="10"/>
  <c r="O308" i="10" s="1"/>
  <c r="N307" i="10"/>
  <c r="O307" i="10" s="1"/>
  <c r="J307" i="10"/>
  <c r="L306" i="10"/>
  <c r="N306" i="10" s="1"/>
  <c r="H306" i="10"/>
  <c r="I306" i="10" s="1"/>
  <c r="N305" i="10"/>
  <c r="O305" i="10" s="1"/>
  <c r="N304" i="10"/>
  <c r="O304" i="10" s="1"/>
  <c r="J304" i="10"/>
  <c r="L303" i="10"/>
  <c r="N303" i="10" s="1"/>
  <c r="H303" i="10"/>
  <c r="I303" i="10" s="1"/>
  <c r="L302" i="10"/>
  <c r="N302" i="10" s="1"/>
  <c r="H302" i="10"/>
  <c r="I302" i="10" s="1"/>
  <c r="L301" i="10"/>
  <c r="N301" i="10" s="1"/>
  <c r="H301" i="10"/>
  <c r="I301" i="10" s="1"/>
  <c r="L300" i="10"/>
  <c r="N300" i="10" s="1"/>
  <c r="H300" i="10"/>
  <c r="I300" i="10" s="1"/>
  <c r="L299" i="10"/>
  <c r="N299" i="10" s="1"/>
  <c r="H299" i="10"/>
  <c r="I299" i="10" s="1"/>
  <c r="L298" i="10"/>
  <c r="N298" i="10" s="1"/>
  <c r="H298" i="10"/>
  <c r="I298" i="10" s="1"/>
  <c r="L297" i="10"/>
  <c r="N297" i="10" s="1"/>
  <c r="H297" i="10"/>
  <c r="I297" i="10" s="1"/>
  <c r="L296" i="10"/>
  <c r="N296" i="10" s="1"/>
  <c r="H296" i="10"/>
  <c r="I296" i="10" s="1"/>
  <c r="L295" i="10"/>
  <c r="N295" i="10" s="1"/>
  <c r="H295" i="10"/>
  <c r="I295" i="10" s="1"/>
  <c r="L294" i="10"/>
  <c r="N294" i="10" s="1"/>
  <c r="H294" i="10"/>
  <c r="I294" i="10" s="1"/>
  <c r="L293" i="10"/>
  <c r="N293" i="10" s="1"/>
  <c r="H293" i="10"/>
  <c r="I293" i="10" s="1"/>
  <c r="L292" i="10"/>
  <c r="N292" i="10" s="1"/>
  <c r="H292" i="10"/>
  <c r="I292" i="10" s="1"/>
  <c r="L291" i="10"/>
  <c r="N291" i="10" s="1"/>
  <c r="H291" i="10"/>
  <c r="I291" i="10" s="1"/>
  <c r="N290" i="10"/>
  <c r="O290" i="10" s="1"/>
  <c r="N289" i="10"/>
  <c r="O289" i="10" s="1"/>
  <c r="J289" i="10"/>
  <c r="L288" i="10"/>
  <c r="N288" i="10" s="1"/>
  <c r="H288" i="10"/>
  <c r="I288" i="10" s="1"/>
  <c r="L287" i="10"/>
  <c r="N287" i="10" s="1"/>
  <c r="H287" i="10"/>
  <c r="I287" i="10" s="1"/>
  <c r="L286" i="10"/>
  <c r="N286" i="10" s="1"/>
  <c r="H286" i="10"/>
  <c r="I286" i="10" s="1"/>
  <c r="L285" i="10"/>
  <c r="N285" i="10" s="1"/>
  <c r="H285" i="10"/>
  <c r="I285" i="10" s="1"/>
  <c r="L284" i="10"/>
  <c r="N284" i="10" s="1"/>
  <c r="H284" i="10"/>
  <c r="I284" i="10" s="1"/>
  <c r="L283" i="10"/>
  <c r="N283" i="10" s="1"/>
  <c r="H283" i="10"/>
  <c r="I283" i="10" s="1"/>
  <c r="L282" i="10"/>
  <c r="N282" i="10" s="1"/>
  <c r="H282" i="10"/>
  <c r="I282" i="10" s="1"/>
  <c r="N281" i="10"/>
  <c r="O281" i="10" s="1"/>
  <c r="N280" i="10"/>
  <c r="O280" i="10" s="1"/>
  <c r="N279" i="10"/>
  <c r="O279" i="10" s="1"/>
  <c r="J279" i="10"/>
  <c r="N278" i="10"/>
  <c r="O278" i="10" s="1"/>
  <c r="J278" i="10"/>
  <c r="L277" i="10"/>
  <c r="N277" i="10" s="1"/>
  <c r="H277" i="10"/>
  <c r="I277" i="10" s="1"/>
  <c r="L276" i="10"/>
  <c r="N276" i="10" s="1"/>
  <c r="H276" i="10"/>
  <c r="I276" i="10" s="1"/>
  <c r="L275" i="10"/>
  <c r="N275" i="10" s="1"/>
  <c r="H275" i="10"/>
  <c r="I275" i="10" s="1"/>
  <c r="L274" i="10"/>
  <c r="N274" i="10" s="1"/>
  <c r="H274" i="10"/>
  <c r="I274" i="10" s="1"/>
  <c r="L273" i="10"/>
  <c r="N273" i="10" s="1"/>
  <c r="H273" i="10"/>
  <c r="I273" i="10" s="1"/>
  <c r="L272" i="10"/>
  <c r="N272" i="10" s="1"/>
  <c r="H272" i="10"/>
  <c r="I272" i="10" s="1"/>
  <c r="L271" i="10"/>
  <c r="N271" i="10" s="1"/>
  <c r="H271" i="10"/>
  <c r="I271" i="10" s="1"/>
  <c r="L270" i="10"/>
  <c r="N270" i="10" s="1"/>
  <c r="H270" i="10"/>
  <c r="I270" i="10" s="1"/>
  <c r="L269" i="10"/>
  <c r="N269" i="10" s="1"/>
  <c r="H269" i="10"/>
  <c r="I269" i="10" s="1"/>
  <c r="L268" i="10"/>
  <c r="N268" i="10" s="1"/>
  <c r="H268" i="10"/>
  <c r="I268" i="10" s="1"/>
  <c r="N267" i="10"/>
  <c r="O267" i="10" s="1"/>
  <c r="N266" i="10"/>
  <c r="O266" i="10" s="1"/>
  <c r="J266" i="10"/>
  <c r="L265" i="10"/>
  <c r="N265" i="10" s="1"/>
  <c r="H265" i="10"/>
  <c r="I265" i="10" s="1"/>
  <c r="L264" i="10"/>
  <c r="N264" i="10" s="1"/>
  <c r="H264" i="10"/>
  <c r="I264" i="10" s="1"/>
  <c r="L263" i="10"/>
  <c r="N263" i="10" s="1"/>
  <c r="H263" i="10"/>
  <c r="I263" i="10" s="1"/>
  <c r="L262" i="10"/>
  <c r="N262" i="10" s="1"/>
  <c r="H262" i="10"/>
  <c r="I262" i="10" s="1"/>
  <c r="L261" i="10"/>
  <c r="N261" i="10" s="1"/>
  <c r="H261" i="10"/>
  <c r="I261" i="10" s="1"/>
  <c r="L260" i="10"/>
  <c r="N260" i="10" s="1"/>
  <c r="H260" i="10"/>
  <c r="I260" i="10" s="1"/>
  <c r="L259" i="10"/>
  <c r="N259" i="10" s="1"/>
  <c r="H259" i="10"/>
  <c r="I259" i="10" s="1"/>
  <c r="L258" i="10"/>
  <c r="N258" i="10" s="1"/>
  <c r="H258" i="10"/>
  <c r="I258" i="10" s="1"/>
  <c r="L257" i="10"/>
  <c r="N257" i="10" s="1"/>
  <c r="H257" i="10"/>
  <c r="I257" i="10" s="1"/>
  <c r="L256" i="10"/>
  <c r="N256" i="10" s="1"/>
  <c r="H256" i="10"/>
  <c r="I256" i="10" s="1"/>
  <c r="L255" i="10"/>
  <c r="N255" i="10" s="1"/>
  <c r="H255" i="10"/>
  <c r="I255" i="10" s="1"/>
  <c r="L254" i="10"/>
  <c r="N254" i="10" s="1"/>
  <c r="H254" i="10"/>
  <c r="I254" i="10" s="1"/>
  <c r="L253" i="10"/>
  <c r="N253" i="10" s="1"/>
  <c r="H253" i="10"/>
  <c r="I253" i="10" s="1"/>
  <c r="L252" i="10"/>
  <c r="N252" i="10" s="1"/>
  <c r="H252" i="10"/>
  <c r="I252" i="10" s="1"/>
  <c r="L251" i="10"/>
  <c r="N251" i="10" s="1"/>
  <c r="H251" i="10"/>
  <c r="I251" i="10" s="1"/>
  <c r="L250" i="10"/>
  <c r="N250" i="10" s="1"/>
  <c r="H250" i="10"/>
  <c r="I250" i="10" s="1"/>
  <c r="L249" i="10"/>
  <c r="N249" i="10" s="1"/>
  <c r="H249" i="10"/>
  <c r="I249" i="10" s="1"/>
  <c r="L248" i="10"/>
  <c r="N248" i="10" s="1"/>
  <c r="H248" i="10"/>
  <c r="I248" i="10" s="1"/>
  <c r="L247" i="10"/>
  <c r="N247" i="10" s="1"/>
  <c r="H247" i="10"/>
  <c r="I247" i="10" s="1"/>
  <c r="L246" i="10"/>
  <c r="N246" i="10" s="1"/>
  <c r="H246" i="10"/>
  <c r="I246" i="10" s="1"/>
  <c r="L245" i="10"/>
  <c r="N245" i="10" s="1"/>
  <c r="H245" i="10"/>
  <c r="I245" i="10" s="1"/>
  <c r="L244" i="10"/>
  <c r="N244" i="10" s="1"/>
  <c r="H244" i="10"/>
  <c r="I244" i="10" s="1"/>
  <c r="L243" i="10"/>
  <c r="N243" i="10" s="1"/>
  <c r="H243" i="10"/>
  <c r="I243" i="10" s="1"/>
  <c r="L242" i="10"/>
  <c r="N242" i="10" s="1"/>
  <c r="H242" i="10"/>
  <c r="I242" i="10" s="1"/>
  <c r="L241" i="10"/>
  <c r="N241" i="10" s="1"/>
  <c r="H241" i="10"/>
  <c r="I241" i="10" s="1"/>
  <c r="L240" i="10"/>
  <c r="N240" i="10" s="1"/>
  <c r="H240" i="10"/>
  <c r="I240" i="10" s="1"/>
  <c r="L239" i="10"/>
  <c r="N239" i="10" s="1"/>
  <c r="H239" i="10"/>
  <c r="I239" i="10" s="1"/>
  <c r="L238" i="10"/>
  <c r="N238" i="10" s="1"/>
  <c r="H238" i="10"/>
  <c r="I238" i="10" s="1"/>
  <c r="L237" i="10"/>
  <c r="N237" i="10" s="1"/>
  <c r="H237" i="10"/>
  <c r="I237" i="10" s="1"/>
  <c r="L236" i="10"/>
  <c r="N236" i="10" s="1"/>
  <c r="H236" i="10"/>
  <c r="I236" i="10" s="1"/>
  <c r="L235" i="10"/>
  <c r="N235" i="10" s="1"/>
  <c r="H235" i="10"/>
  <c r="I235" i="10" s="1"/>
  <c r="N234" i="10"/>
  <c r="O234" i="10" s="1"/>
  <c r="N233" i="10"/>
  <c r="O233" i="10" s="1"/>
  <c r="J233" i="10"/>
  <c r="L232" i="10"/>
  <c r="N232" i="10" s="1"/>
  <c r="H232" i="10"/>
  <c r="I232" i="10" s="1"/>
  <c r="L231" i="10"/>
  <c r="N231" i="10" s="1"/>
  <c r="H231" i="10"/>
  <c r="I231" i="10" s="1"/>
  <c r="L230" i="10"/>
  <c r="N230" i="10" s="1"/>
  <c r="H230" i="10"/>
  <c r="I230" i="10" s="1"/>
  <c r="L229" i="10"/>
  <c r="N229" i="10" s="1"/>
  <c r="H229" i="10"/>
  <c r="I229" i="10" s="1"/>
  <c r="L228" i="10"/>
  <c r="N228" i="10" s="1"/>
  <c r="H228" i="10"/>
  <c r="I228" i="10" s="1"/>
  <c r="L227" i="10"/>
  <c r="N227" i="10" s="1"/>
  <c r="H227" i="10"/>
  <c r="I227" i="10" s="1"/>
  <c r="L226" i="10"/>
  <c r="N226" i="10" s="1"/>
  <c r="H226" i="10"/>
  <c r="I226" i="10" s="1"/>
  <c r="L225" i="10"/>
  <c r="N225" i="10" s="1"/>
  <c r="H225" i="10"/>
  <c r="I225" i="10" s="1"/>
  <c r="L224" i="10"/>
  <c r="N224" i="10" s="1"/>
  <c r="H224" i="10"/>
  <c r="I224" i="10" s="1"/>
  <c r="L223" i="10"/>
  <c r="N223" i="10" s="1"/>
  <c r="H223" i="10"/>
  <c r="I223" i="10" s="1"/>
  <c r="N222" i="10"/>
  <c r="O222" i="10" s="1"/>
  <c r="N221" i="10"/>
  <c r="O221" i="10" s="1"/>
  <c r="N220" i="10"/>
  <c r="O220" i="10" s="1"/>
  <c r="J220" i="10"/>
  <c r="L219" i="10"/>
  <c r="N219" i="10" s="1"/>
  <c r="I219" i="10"/>
  <c r="H219" i="10"/>
  <c r="L218" i="10"/>
  <c r="N218" i="10" s="1"/>
  <c r="I218" i="10"/>
  <c r="H218" i="10"/>
  <c r="L217" i="10"/>
  <c r="N217" i="10" s="1"/>
  <c r="H217" i="10"/>
  <c r="I217" i="10" s="1"/>
  <c r="L216" i="10"/>
  <c r="N216" i="10" s="1"/>
  <c r="H216" i="10"/>
  <c r="I216" i="10" s="1"/>
  <c r="L215" i="10"/>
  <c r="N215" i="10" s="1"/>
  <c r="H215" i="10"/>
  <c r="I215" i="10" s="1"/>
  <c r="L214" i="10"/>
  <c r="N214" i="10" s="1"/>
  <c r="H214" i="10"/>
  <c r="I214" i="10" s="1"/>
  <c r="L213" i="10"/>
  <c r="N213" i="10" s="1"/>
  <c r="H213" i="10"/>
  <c r="I213" i="10" s="1"/>
  <c r="L212" i="10"/>
  <c r="N212" i="10" s="1"/>
  <c r="H212" i="10"/>
  <c r="I212" i="10" s="1"/>
  <c r="L211" i="10"/>
  <c r="N211" i="10" s="1"/>
  <c r="H211" i="10"/>
  <c r="I211" i="10" s="1"/>
  <c r="L210" i="10"/>
  <c r="N210" i="10" s="1"/>
  <c r="H210" i="10"/>
  <c r="I210" i="10" s="1"/>
  <c r="L209" i="10"/>
  <c r="N209" i="10" s="1"/>
  <c r="H209" i="10"/>
  <c r="I209" i="10" s="1"/>
  <c r="L208" i="10"/>
  <c r="N208" i="10" s="1"/>
  <c r="H208" i="10"/>
  <c r="I208" i="10" s="1"/>
  <c r="L207" i="10"/>
  <c r="N207" i="10" s="1"/>
  <c r="H207" i="10"/>
  <c r="I207" i="10" s="1"/>
  <c r="L206" i="10"/>
  <c r="N206" i="10" s="1"/>
  <c r="H206" i="10"/>
  <c r="I206" i="10" s="1"/>
  <c r="L205" i="10"/>
  <c r="N205" i="10" s="1"/>
  <c r="H205" i="10"/>
  <c r="I205" i="10" s="1"/>
  <c r="L204" i="10"/>
  <c r="N204" i="10" s="1"/>
  <c r="H204" i="10"/>
  <c r="I204" i="10" s="1"/>
  <c r="L203" i="10"/>
  <c r="N203" i="10" s="1"/>
  <c r="H203" i="10"/>
  <c r="I203" i="10" s="1"/>
  <c r="L202" i="10"/>
  <c r="N202" i="10" s="1"/>
  <c r="H202" i="10"/>
  <c r="I202" i="10" s="1"/>
  <c r="N201" i="10"/>
  <c r="O201" i="10" s="1"/>
  <c r="J201" i="10"/>
  <c r="N200" i="10"/>
  <c r="O200" i="10" s="1"/>
  <c r="N199" i="10"/>
  <c r="O199" i="10" s="1"/>
  <c r="J199" i="10"/>
  <c r="L198" i="10"/>
  <c r="N198" i="10" s="1"/>
  <c r="H198" i="10"/>
  <c r="I198" i="10" s="1"/>
  <c r="L197" i="10"/>
  <c r="N197" i="10" s="1"/>
  <c r="H197" i="10"/>
  <c r="I197" i="10" s="1"/>
  <c r="N196" i="10"/>
  <c r="O196" i="10" s="1"/>
  <c r="J196" i="10"/>
  <c r="N195" i="10"/>
  <c r="O195" i="10" s="1"/>
  <c r="N194" i="10"/>
  <c r="O194" i="10" s="1"/>
  <c r="J194" i="10"/>
  <c r="L193" i="10"/>
  <c r="N193" i="10" s="1"/>
  <c r="H193" i="10"/>
  <c r="I193" i="10" s="1"/>
  <c r="L192" i="10"/>
  <c r="N192" i="10" s="1"/>
  <c r="H192" i="10"/>
  <c r="I192" i="10" s="1"/>
  <c r="L191" i="10"/>
  <c r="N191" i="10" s="1"/>
  <c r="H191" i="10"/>
  <c r="I191" i="10" s="1"/>
  <c r="L190" i="10"/>
  <c r="N190" i="10" s="1"/>
  <c r="H190" i="10"/>
  <c r="I190" i="10" s="1"/>
  <c r="L189" i="10"/>
  <c r="N189" i="10" s="1"/>
  <c r="H189" i="10"/>
  <c r="I189" i="10" s="1"/>
  <c r="N188" i="10"/>
  <c r="O188" i="10" s="1"/>
  <c r="J188" i="10"/>
  <c r="N187" i="10"/>
  <c r="O187" i="10" s="1"/>
  <c r="N186" i="10"/>
  <c r="O186" i="10" s="1"/>
  <c r="N185" i="10"/>
  <c r="O185" i="10" s="1"/>
  <c r="J185" i="10"/>
  <c r="L184" i="10"/>
  <c r="N184" i="10" s="1"/>
  <c r="H184" i="10"/>
  <c r="I184" i="10" s="1"/>
  <c r="L183" i="10"/>
  <c r="N183" i="10" s="1"/>
  <c r="H183" i="10"/>
  <c r="I183" i="10" s="1"/>
  <c r="L182" i="10"/>
  <c r="N182" i="10" s="1"/>
  <c r="H182" i="10"/>
  <c r="I182" i="10" s="1"/>
  <c r="L181" i="10"/>
  <c r="N181" i="10" s="1"/>
  <c r="H181" i="10"/>
  <c r="I181" i="10" s="1"/>
  <c r="L180" i="10"/>
  <c r="N180" i="10" s="1"/>
  <c r="H180" i="10"/>
  <c r="I180" i="10" s="1"/>
  <c r="N179" i="10"/>
  <c r="O179" i="10" s="1"/>
  <c r="J179" i="10"/>
  <c r="N178" i="10"/>
  <c r="O178" i="10" s="1"/>
  <c r="N177" i="10"/>
  <c r="O177" i="10" s="1"/>
  <c r="J177" i="10"/>
  <c r="L176" i="10"/>
  <c r="N176" i="10" s="1"/>
  <c r="H176" i="10"/>
  <c r="I176" i="10" s="1"/>
  <c r="N175" i="10"/>
  <c r="O175" i="10" s="1"/>
  <c r="J175" i="10"/>
  <c r="N174" i="10"/>
  <c r="O174" i="10" s="1"/>
  <c r="N173" i="10"/>
  <c r="O173" i="10" s="1"/>
  <c r="J173" i="10"/>
  <c r="L172" i="10"/>
  <c r="N172" i="10" s="1"/>
  <c r="H172" i="10"/>
  <c r="I172" i="10" s="1"/>
  <c r="L171" i="10"/>
  <c r="N171" i="10" s="1"/>
  <c r="H171" i="10"/>
  <c r="I171" i="10" s="1"/>
  <c r="L170" i="10"/>
  <c r="N170" i="10" s="1"/>
  <c r="H170" i="10"/>
  <c r="I170" i="10" s="1"/>
  <c r="L169" i="10"/>
  <c r="N169" i="10" s="1"/>
  <c r="H169" i="10"/>
  <c r="I169" i="10" s="1"/>
  <c r="L168" i="10"/>
  <c r="N168" i="10" s="1"/>
  <c r="H168" i="10"/>
  <c r="I168" i="10" s="1"/>
  <c r="L167" i="10"/>
  <c r="N167" i="10" s="1"/>
  <c r="H167" i="10"/>
  <c r="I167" i="10" s="1"/>
  <c r="L166" i="10"/>
  <c r="N166" i="10" s="1"/>
  <c r="H166" i="10"/>
  <c r="I166" i="10" s="1"/>
  <c r="N165" i="10"/>
  <c r="O165" i="10" s="1"/>
  <c r="J165" i="10"/>
  <c r="N164" i="10"/>
  <c r="O164" i="10" s="1"/>
  <c r="J164" i="10"/>
  <c r="N163" i="10"/>
  <c r="O163" i="10" s="1"/>
  <c r="J163" i="10"/>
  <c r="L162" i="10"/>
  <c r="N162" i="10" s="1"/>
  <c r="H162" i="10"/>
  <c r="I162" i="10" s="1"/>
  <c r="L161" i="10"/>
  <c r="N161" i="10" s="1"/>
  <c r="H161" i="10"/>
  <c r="I161" i="10" s="1"/>
  <c r="N160" i="10"/>
  <c r="O160" i="10" s="1"/>
  <c r="J160" i="10"/>
  <c r="N159" i="10"/>
  <c r="O159" i="10" s="1"/>
  <c r="N158" i="10"/>
  <c r="O158" i="10" s="1"/>
  <c r="J158" i="10"/>
  <c r="L157" i="10"/>
  <c r="N157" i="10" s="1"/>
  <c r="H157" i="10"/>
  <c r="I157" i="10" s="1"/>
  <c r="L156" i="10"/>
  <c r="N156" i="10" s="1"/>
  <c r="H156" i="10"/>
  <c r="I156" i="10" s="1"/>
  <c r="L155" i="10"/>
  <c r="N155" i="10" s="1"/>
  <c r="H155" i="10"/>
  <c r="I155" i="10" s="1"/>
  <c r="L154" i="10"/>
  <c r="N154" i="10" s="1"/>
  <c r="H154" i="10"/>
  <c r="I154" i="10" s="1"/>
  <c r="L153" i="10"/>
  <c r="N153" i="10" s="1"/>
  <c r="H153" i="10"/>
  <c r="I153" i="10" s="1"/>
  <c r="L152" i="10"/>
  <c r="N152" i="10" s="1"/>
  <c r="H152" i="10"/>
  <c r="I152" i="10" s="1"/>
  <c r="L151" i="10"/>
  <c r="N151" i="10" s="1"/>
  <c r="H151" i="10"/>
  <c r="I151" i="10" s="1"/>
  <c r="N150" i="10"/>
  <c r="O150" i="10" s="1"/>
  <c r="J150" i="10"/>
  <c r="N149" i="10"/>
  <c r="O149" i="10" s="1"/>
  <c r="N148" i="10"/>
  <c r="O148" i="10" s="1"/>
  <c r="J148" i="10"/>
  <c r="L147" i="10"/>
  <c r="N147" i="10" s="1"/>
  <c r="H147" i="10"/>
  <c r="I147" i="10" s="1"/>
  <c r="L146" i="10"/>
  <c r="N146" i="10" s="1"/>
  <c r="H146" i="10"/>
  <c r="I146" i="10" s="1"/>
  <c r="L145" i="10"/>
  <c r="N145" i="10" s="1"/>
  <c r="H145" i="10"/>
  <c r="I145" i="10" s="1"/>
  <c r="L144" i="10"/>
  <c r="N144" i="10" s="1"/>
  <c r="H144" i="10"/>
  <c r="I144" i="10" s="1"/>
  <c r="L143" i="10"/>
  <c r="N143" i="10" s="1"/>
  <c r="H143" i="10"/>
  <c r="I143" i="10" s="1"/>
  <c r="L142" i="10"/>
  <c r="N142" i="10" s="1"/>
  <c r="H142" i="10"/>
  <c r="I142" i="10" s="1"/>
  <c r="N141" i="10"/>
  <c r="O141" i="10" s="1"/>
  <c r="J141" i="10"/>
  <c r="N140" i="10"/>
  <c r="O140" i="10" s="1"/>
  <c r="N139" i="10"/>
  <c r="O139" i="10" s="1"/>
  <c r="N138" i="10"/>
  <c r="O138" i="10" s="1"/>
  <c r="J138" i="10"/>
  <c r="L137" i="10"/>
  <c r="N137" i="10" s="1"/>
  <c r="H137" i="10"/>
  <c r="I137" i="10" s="1"/>
  <c r="N136" i="10"/>
  <c r="O136" i="10" s="1"/>
  <c r="J136" i="10"/>
  <c r="N135" i="10"/>
  <c r="O135" i="10" s="1"/>
  <c r="N134" i="10"/>
  <c r="O134" i="10" s="1"/>
  <c r="J134" i="10"/>
  <c r="L133" i="10"/>
  <c r="N133" i="10" s="1"/>
  <c r="H133" i="10"/>
  <c r="I133" i="10" s="1"/>
  <c r="L132" i="10"/>
  <c r="N132" i="10" s="1"/>
  <c r="H132" i="10"/>
  <c r="I132" i="10" s="1"/>
  <c r="N131" i="10"/>
  <c r="O131" i="10" s="1"/>
  <c r="N130" i="10"/>
  <c r="O130" i="10" s="1"/>
  <c r="J130" i="10"/>
  <c r="L129" i="10"/>
  <c r="N129" i="10" s="1"/>
  <c r="H129" i="10"/>
  <c r="I129" i="10" s="1"/>
  <c r="L128" i="10"/>
  <c r="N128" i="10" s="1"/>
  <c r="H128" i="10"/>
  <c r="I128" i="10" s="1"/>
  <c r="L127" i="10"/>
  <c r="N127" i="10" s="1"/>
  <c r="H127" i="10"/>
  <c r="I127" i="10" s="1"/>
  <c r="N126" i="10"/>
  <c r="O126" i="10" s="1"/>
  <c r="J126" i="10"/>
  <c r="N125" i="10"/>
  <c r="O125" i="10" s="1"/>
  <c r="N124" i="10"/>
  <c r="O124" i="10" s="1"/>
  <c r="J124" i="10"/>
  <c r="L123" i="10"/>
  <c r="N123" i="10" s="1"/>
  <c r="H123" i="10"/>
  <c r="I123" i="10" s="1"/>
  <c r="N122" i="10"/>
  <c r="O122" i="10" s="1"/>
  <c r="J122" i="10"/>
  <c r="N121" i="10"/>
  <c r="O121" i="10" s="1"/>
  <c r="N120" i="10"/>
  <c r="O120" i="10" s="1"/>
  <c r="J120" i="10"/>
  <c r="L119" i="10"/>
  <c r="N119" i="10" s="1"/>
  <c r="I119" i="10"/>
  <c r="H119" i="10"/>
  <c r="L118" i="10"/>
  <c r="N118" i="10" s="1"/>
  <c r="I118" i="10"/>
  <c r="H118" i="10"/>
  <c r="L117" i="10"/>
  <c r="N117" i="10" s="1"/>
  <c r="I117" i="10"/>
  <c r="H117" i="10"/>
  <c r="L116" i="10"/>
  <c r="N116" i="10" s="1"/>
  <c r="H116" i="10"/>
  <c r="I116" i="10" s="1"/>
  <c r="L115" i="10"/>
  <c r="N115" i="10" s="1"/>
  <c r="H115" i="10"/>
  <c r="I115" i="10" s="1"/>
  <c r="L114" i="10"/>
  <c r="N114" i="10" s="1"/>
  <c r="H114" i="10"/>
  <c r="I114" i="10" s="1"/>
  <c r="L113" i="10"/>
  <c r="N113" i="10" s="1"/>
  <c r="H113" i="10"/>
  <c r="I113" i="10" s="1"/>
  <c r="L112" i="10"/>
  <c r="N112" i="10" s="1"/>
  <c r="H112" i="10"/>
  <c r="I112" i="10" s="1"/>
  <c r="L111" i="10"/>
  <c r="N111" i="10" s="1"/>
  <c r="H111" i="10"/>
  <c r="I111" i="10" s="1"/>
  <c r="L110" i="10"/>
  <c r="N110" i="10" s="1"/>
  <c r="H110" i="10"/>
  <c r="I110" i="10" s="1"/>
  <c r="L109" i="10"/>
  <c r="N109" i="10" s="1"/>
  <c r="H109" i="10"/>
  <c r="I109" i="10" s="1"/>
  <c r="L108" i="10"/>
  <c r="N108" i="10" s="1"/>
  <c r="H108" i="10"/>
  <c r="I108" i="10" s="1"/>
  <c r="L107" i="10"/>
  <c r="N107" i="10" s="1"/>
  <c r="H107" i="10"/>
  <c r="I107" i="10" s="1"/>
  <c r="L106" i="10"/>
  <c r="N106" i="10" s="1"/>
  <c r="H106" i="10"/>
  <c r="I106" i="10" s="1"/>
  <c r="L105" i="10"/>
  <c r="N105" i="10" s="1"/>
  <c r="H105" i="10"/>
  <c r="I105" i="10" s="1"/>
  <c r="L104" i="10"/>
  <c r="N104" i="10" s="1"/>
  <c r="H104" i="10"/>
  <c r="I104" i="10" s="1"/>
  <c r="L103" i="10"/>
  <c r="N103" i="10" s="1"/>
  <c r="H103" i="10"/>
  <c r="I103" i="10" s="1"/>
  <c r="L102" i="10"/>
  <c r="N102" i="10" s="1"/>
  <c r="H102" i="10"/>
  <c r="I102" i="10" s="1"/>
  <c r="L101" i="10"/>
  <c r="N101" i="10" s="1"/>
  <c r="H101" i="10"/>
  <c r="I101" i="10" s="1"/>
  <c r="N100" i="10"/>
  <c r="O100" i="10" s="1"/>
  <c r="J100" i="10"/>
  <c r="N99" i="10"/>
  <c r="O99" i="10" s="1"/>
  <c r="N98" i="10"/>
  <c r="O98" i="10" s="1"/>
  <c r="J98" i="10"/>
  <c r="L97" i="10"/>
  <c r="N97" i="10" s="1"/>
  <c r="H97" i="10"/>
  <c r="I97" i="10" s="1"/>
  <c r="L96" i="10"/>
  <c r="N96" i="10" s="1"/>
  <c r="H96" i="10"/>
  <c r="I96" i="10" s="1"/>
  <c r="L95" i="10"/>
  <c r="N95" i="10" s="1"/>
  <c r="H95" i="10"/>
  <c r="I95" i="10" s="1"/>
  <c r="L94" i="10"/>
  <c r="N94" i="10" s="1"/>
  <c r="H94" i="10"/>
  <c r="I94" i="10" s="1"/>
  <c r="L93" i="10"/>
  <c r="N93" i="10" s="1"/>
  <c r="H93" i="10"/>
  <c r="I93" i="10" s="1"/>
  <c r="L92" i="10"/>
  <c r="N92" i="10" s="1"/>
  <c r="H92" i="10"/>
  <c r="I92" i="10" s="1"/>
  <c r="L91" i="10"/>
  <c r="N91" i="10" s="1"/>
  <c r="H91" i="10"/>
  <c r="I91" i="10" s="1"/>
  <c r="L90" i="10"/>
  <c r="N90" i="10" s="1"/>
  <c r="H90" i="10"/>
  <c r="I90" i="10" s="1"/>
  <c r="L89" i="10"/>
  <c r="N89" i="10" s="1"/>
  <c r="H89" i="10"/>
  <c r="I89" i="10" s="1"/>
  <c r="L88" i="10"/>
  <c r="N88" i="10" s="1"/>
  <c r="H88" i="10"/>
  <c r="I88" i="10" s="1"/>
  <c r="N87" i="10"/>
  <c r="O87" i="10" s="1"/>
  <c r="J87" i="10"/>
  <c r="N86" i="10"/>
  <c r="O86" i="10" s="1"/>
  <c r="N85" i="10"/>
  <c r="O85" i="10" s="1"/>
  <c r="J85" i="10"/>
  <c r="L84" i="10"/>
  <c r="N84" i="10" s="1"/>
  <c r="H84" i="10"/>
  <c r="I84" i="10" s="1"/>
  <c r="L83" i="10"/>
  <c r="N83" i="10" s="1"/>
  <c r="H83" i="10"/>
  <c r="I83" i="10" s="1"/>
  <c r="L82" i="10"/>
  <c r="N82" i="10" s="1"/>
  <c r="H82" i="10"/>
  <c r="I82" i="10" s="1"/>
  <c r="L81" i="10"/>
  <c r="N81" i="10" s="1"/>
  <c r="H81" i="10"/>
  <c r="I81" i="10" s="1"/>
  <c r="N80" i="10"/>
  <c r="O80" i="10" s="1"/>
  <c r="J80" i="10"/>
  <c r="N79" i="10"/>
  <c r="O79" i="10" s="1"/>
  <c r="N78" i="10"/>
  <c r="O78" i="10" s="1"/>
  <c r="J78" i="10"/>
  <c r="L77" i="10"/>
  <c r="N77" i="10" s="1"/>
  <c r="H77" i="10"/>
  <c r="I77" i="10" s="1"/>
  <c r="L76" i="10"/>
  <c r="N76" i="10" s="1"/>
  <c r="H76" i="10"/>
  <c r="I76" i="10" s="1"/>
  <c r="L75" i="10"/>
  <c r="N75" i="10" s="1"/>
  <c r="H75" i="10"/>
  <c r="I75" i="10" s="1"/>
  <c r="L74" i="10"/>
  <c r="N74" i="10" s="1"/>
  <c r="H74" i="10"/>
  <c r="I74" i="10" s="1"/>
  <c r="L73" i="10"/>
  <c r="N73" i="10" s="1"/>
  <c r="H73" i="10"/>
  <c r="I73" i="10" s="1"/>
  <c r="L72" i="10"/>
  <c r="N72" i="10" s="1"/>
  <c r="H72" i="10"/>
  <c r="I72" i="10" s="1"/>
  <c r="L71" i="10"/>
  <c r="N71" i="10" s="1"/>
  <c r="H71" i="10"/>
  <c r="I71" i="10" s="1"/>
  <c r="L70" i="10"/>
  <c r="N70" i="10" s="1"/>
  <c r="H70" i="10"/>
  <c r="I70" i="10" s="1"/>
  <c r="L69" i="10"/>
  <c r="N69" i="10" s="1"/>
  <c r="H69" i="10"/>
  <c r="I69" i="10" s="1"/>
  <c r="L68" i="10"/>
  <c r="N68" i="10" s="1"/>
  <c r="H68" i="10"/>
  <c r="I68" i="10" s="1"/>
  <c r="L67" i="10"/>
  <c r="N67" i="10" s="1"/>
  <c r="H67" i="10"/>
  <c r="I67" i="10" s="1"/>
  <c r="N66" i="10"/>
  <c r="O66" i="10" s="1"/>
  <c r="N65" i="10"/>
  <c r="O65" i="10" s="1"/>
  <c r="J65" i="10"/>
  <c r="K65" i="10" s="1"/>
  <c r="L64" i="10"/>
  <c r="N64" i="10" s="1"/>
  <c r="H64" i="10"/>
  <c r="I64" i="10" s="1"/>
  <c r="L63" i="10"/>
  <c r="N63" i="10" s="1"/>
  <c r="H63" i="10"/>
  <c r="I63" i="10" s="1"/>
  <c r="L62" i="10"/>
  <c r="N62" i="10" s="1"/>
  <c r="H62" i="10"/>
  <c r="I62" i="10" s="1"/>
  <c r="L61" i="10"/>
  <c r="N61" i="10" s="1"/>
  <c r="H61" i="10"/>
  <c r="I61" i="10" s="1"/>
  <c r="L60" i="10"/>
  <c r="N60" i="10" s="1"/>
  <c r="H60" i="10"/>
  <c r="I60" i="10" s="1"/>
  <c r="N59" i="10"/>
  <c r="O59" i="10" s="1"/>
  <c r="J59" i="10"/>
  <c r="K59" i="10" s="1"/>
  <c r="N58" i="10"/>
  <c r="O58" i="10" s="1"/>
  <c r="N57" i="10"/>
  <c r="O57" i="10" s="1"/>
  <c r="J57" i="10"/>
  <c r="L56" i="10"/>
  <c r="N56" i="10" s="1"/>
  <c r="H56" i="10"/>
  <c r="I56" i="10" s="1"/>
  <c r="L55" i="10"/>
  <c r="N55" i="10" s="1"/>
  <c r="H55" i="10"/>
  <c r="I55" i="10" s="1"/>
  <c r="L54" i="10"/>
  <c r="N54" i="10" s="1"/>
  <c r="H54" i="10"/>
  <c r="I54" i="10" s="1"/>
  <c r="L53" i="10"/>
  <c r="N53" i="10" s="1"/>
  <c r="H53" i="10"/>
  <c r="I53" i="10" s="1"/>
  <c r="L52" i="10"/>
  <c r="N52" i="10" s="1"/>
  <c r="H52" i="10"/>
  <c r="I52" i="10" s="1"/>
  <c r="L51" i="10"/>
  <c r="N51" i="10" s="1"/>
  <c r="H51" i="10"/>
  <c r="I51" i="10" s="1"/>
  <c r="L50" i="10"/>
  <c r="N50" i="10" s="1"/>
  <c r="H50" i="10"/>
  <c r="I50" i="10" s="1"/>
  <c r="L49" i="10"/>
  <c r="N49" i="10" s="1"/>
  <c r="H49" i="10"/>
  <c r="I49" i="10" s="1"/>
  <c r="L48" i="10"/>
  <c r="N48" i="10" s="1"/>
  <c r="H48" i="10"/>
  <c r="I48" i="10" s="1"/>
  <c r="L47" i="10"/>
  <c r="N47" i="10" s="1"/>
  <c r="H47" i="10"/>
  <c r="I47" i="10" s="1"/>
  <c r="N46" i="10"/>
  <c r="O46" i="10" s="1"/>
  <c r="J46" i="10"/>
  <c r="N45" i="10"/>
  <c r="O45" i="10" s="1"/>
  <c r="N44" i="10"/>
  <c r="O44" i="10" s="1"/>
  <c r="J44" i="10"/>
  <c r="K44" i="10" s="1"/>
  <c r="L43" i="10"/>
  <c r="N43" i="10" s="1"/>
  <c r="H43" i="10"/>
  <c r="I43" i="10" s="1"/>
  <c r="L42" i="10"/>
  <c r="N42" i="10" s="1"/>
  <c r="H42" i="10"/>
  <c r="I42" i="10" s="1"/>
  <c r="L41" i="10"/>
  <c r="N41" i="10" s="1"/>
  <c r="H41" i="10"/>
  <c r="I41" i="10" s="1"/>
  <c r="L40" i="10"/>
  <c r="N40" i="10" s="1"/>
  <c r="H40" i="10"/>
  <c r="I40" i="10" s="1"/>
  <c r="L39" i="10"/>
  <c r="N39" i="10" s="1"/>
  <c r="H39" i="10"/>
  <c r="I39" i="10" s="1"/>
  <c r="L38" i="10"/>
  <c r="N38" i="10" s="1"/>
  <c r="H38" i="10"/>
  <c r="I38" i="10" s="1"/>
  <c r="L37" i="10"/>
  <c r="N37" i="10" s="1"/>
  <c r="H37" i="10"/>
  <c r="I37" i="10" s="1"/>
  <c r="L36" i="10"/>
  <c r="N36" i="10" s="1"/>
  <c r="H36" i="10"/>
  <c r="I36" i="10" s="1"/>
  <c r="L35" i="10"/>
  <c r="N35" i="10" s="1"/>
  <c r="H35" i="10"/>
  <c r="I35" i="10" s="1"/>
  <c r="L34" i="10"/>
  <c r="N34" i="10" s="1"/>
  <c r="H34" i="10"/>
  <c r="I34" i="10" s="1"/>
  <c r="L33" i="10"/>
  <c r="N33" i="10" s="1"/>
  <c r="H33" i="10"/>
  <c r="I33" i="10" s="1"/>
  <c r="L32" i="10"/>
  <c r="N32" i="10" s="1"/>
  <c r="H32" i="10"/>
  <c r="I32" i="10" s="1"/>
  <c r="L31" i="10"/>
  <c r="N31" i="10" s="1"/>
  <c r="H31" i="10"/>
  <c r="I31" i="10" s="1"/>
  <c r="L30" i="10"/>
  <c r="N30" i="10" s="1"/>
  <c r="H30" i="10"/>
  <c r="I30" i="10" s="1"/>
  <c r="L29" i="10"/>
  <c r="N29" i="10" s="1"/>
  <c r="H29" i="10"/>
  <c r="I29" i="10" s="1"/>
  <c r="L28" i="10"/>
  <c r="N28" i="10" s="1"/>
  <c r="H28" i="10"/>
  <c r="I28" i="10" s="1"/>
  <c r="L27" i="10"/>
  <c r="N27" i="10" s="1"/>
  <c r="H27" i="10"/>
  <c r="I27" i="10" s="1"/>
  <c r="L26" i="10"/>
  <c r="N26" i="10" s="1"/>
  <c r="H26" i="10"/>
  <c r="I26" i="10" s="1"/>
  <c r="L25" i="10"/>
  <c r="N25" i="10" s="1"/>
  <c r="H25" i="10"/>
  <c r="I25" i="10" s="1"/>
  <c r="N24" i="10"/>
  <c r="O24" i="10" s="1"/>
  <c r="J24" i="10"/>
  <c r="K24" i="10" s="1"/>
  <c r="N23" i="10"/>
  <c r="O23" i="10" s="1"/>
  <c r="N22" i="10"/>
  <c r="O22" i="10" s="1"/>
  <c r="J22" i="10"/>
  <c r="K22" i="10" s="1"/>
  <c r="L21" i="10"/>
  <c r="N21" i="10" s="1"/>
  <c r="H21" i="10"/>
  <c r="I21" i="10" s="1"/>
  <c r="N20" i="10"/>
  <c r="O20" i="10" s="1"/>
  <c r="L20" i="10"/>
  <c r="J20" i="10"/>
  <c r="L19" i="10"/>
  <c r="N19" i="10" s="1"/>
  <c r="H19" i="10"/>
  <c r="I19" i="10" s="1"/>
  <c r="L18" i="10"/>
  <c r="N18" i="10" s="1"/>
  <c r="H18" i="10"/>
  <c r="I18" i="10" s="1"/>
  <c r="N17" i="10"/>
  <c r="O17" i="10" s="1"/>
  <c r="J17" i="10"/>
  <c r="K17" i="10" s="1"/>
  <c r="L16" i="10"/>
  <c r="N16" i="10" s="1"/>
  <c r="H16" i="10"/>
  <c r="I16" i="10" s="1"/>
  <c r="L15" i="10"/>
  <c r="N15" i="10" s="1"/>
  <c r="H15" i="10"/>
  <c r="I15" i="10" s="1"/>
  <c r="L14" i="10"/>
  <c r="N14" i="10" s="1"/>
  <c r="H14" i="10"/>
  <c r="I14" i="10" s="1"/>
  <c r="J13" i="10"/>
  <c r="J11" i="10"/>
  <c r="J9" i="10"/>
  <c r="L14" i="4"/>
  <c r="T272" i="17" l="1"/>
  <c r="H272" i="17"/>
  <c r="I264" i="17"/>
  <c r="I262" i="17" s="1"/>
  <c r="T264" i="17"/>
  <c r="I128" i="17"/>
  <c r="T128" i="17"/>
  <c r="I452" i="17"/>
  <c r="T452" i="17"/>
  <c r="I467" i="17"/>
  <c r="T467" i="17"/>
  <c r="I463" i="17"/>
  <c r="T463" i="17"/>
  <c r="I451" i="17"/>
  <c r="T451" i="17"/>
  <c r="I466" i="17"/>
  <c r="T466" i="17"/>
  <c r="I462" i="17"/>
  <c r="P462" i="17" s="1"/>
  <c r="T462" i="17"/>
  <c r="I450" i="17"/>
  <c r="T450" i="17"/>
  <c r="I453" i="17"/>
  <c r="T453" i="17"/>
  <c r="I449" i="17"/>
  <c r="T449" i="17"/>
  <c r="P398" i="17"/>
  <c r="P370" i="17"/>
  <c r="P358" i="17"/>
  <c r="P354" i="17"/>
  <c r="P350" i="17"/>
  <c r="P346" i="17"/>
  <c r="P342" i="17"/>
  <c r="P338" i="17"/>
  <c r="P334" i="17"/>
  <c r="P326" i="17"/>
  <c r="P322" i="17"/>
  <c r="P318" i="17"/>
  <c r="P314" i="17"/>
  <c r="P310" i="17"/>
  <c r="P306" i="17"/>
  <c r="P302" i="17"/>
  <c r="P298" i="17"/>
  <c r="P294" i="17"/>
  <c r="P286" i="17"/>
  <c r="P282" i="17"/>
  <c r="P278" i="17"/>
  <c r="P274" i="17"/>
  <c r="P270" i="17"/>
  <c r="P266" i="17"/>
  <c r="P254" i="17"/>
  <c r="P242" i="17"/>
  <c r="P214" i="17"/>
  <c r="P210" i="17"/>
  <c r="P198" i="17"/>
  <c r="P186" i="17"/>
  <c r="P158" i="17"/>
  <c r="P154" i="17"/>
  <c r="P150" i="17"/>
  <c r="P138" i="17"/>
  <c r="P126" i="17"/>
  <c r="P114" i="17"/>
  <c r="P94" i="17"/>
  <c r="P90" i="17"/>
  <c r="P82" i="17"/>
  <c r="P78" i="17"/>
  <c r="P70" i="17"/>
  <c r="P66" i="17"/>
  <c r="P62" i="17"/>
  <c r="P58" i="17"/>
  <c r="P54" i="17"/>
  <c r="P50" i="17"/>
  <c r="P38" i="17"/>
  <c r="P34" i="17"/>
  <c r="P330" i="17"/>
  <c r="P170" i="17"/>
  <c r="P41" i="17"/>
  <c r="I315" i="17"/>
  <c r="I313" i="17" s="1"/>
  <c r="T315" i="17"/>
  <c r="T166" i="17"/>
  <c r="I166" i="17"/>
  <c r="P166" i="17" s="1"/>
  <c r="M215" i="12"/>
  <c r="I317" i="17"/>
  <c r="I108" i="17"/>
  <c r="I106" i="17" s="1"/>
  <c r="I498" i="17"/>
  <c r="P498" i="17" s="1"/>
  <c r="T498" i="17"/>
  <c r="I140" i="17"/>
  <c r="P140" i="17" s="1"/>
  <c r="T140" i="17"/>
  <c r="I136" i="17"/>
  <c r="P136" i="17" s="1"/>
  <c r="T136" i="17"/>
  <c r="I132" i="17"/>
  <c r="P132" i="17" s="1"/>
  <c r="T132" i="17"/>
  <c r="I135" i="17"/>
  <c r="P135" i="17" s="1"/>
  <c r="T135" i="17"/>
  <c r="I134" i="17"/>
  <c r="P134" i="17" s="1"/>
  <c r="T134" i="17"/>
  <c r="I130" i="17"/>
  <c r="P130" i="17" s="1"/>
  <c r="T130" i="17"/>
  <c r="I137" i="17"/>
  <c r="P137" i="17" s="1"/>
  <c r="T137" i="17"/>
  <c r="I133" i="17"/>
  <c r="P133" i="17" s="1"/>
  <c r="T133" i="17"/>
  <c r="P142" i="17"/>
  <c r="P98" i="17"/>
  <c r="T152" i="17"/>
  <c r="I152" i="17"/>
  <c r="P152" i="17" s="1"/>
  <c r="I149" i="17"/>
  <c r="P149" i="17" s="1"/>
  <c r="T149" i="17"/>
  <c r="T18" i="17"/>
  <c r="I18" i="17"/>
  <c r="I12" i="17" s="1"/>
  <c r="I169" i="17"/>
  <c r="T170" i="17"/>
  <c r="I141" i="17"/>
  <c r="I69" i="17"/>
  <c r="P69" i="17" s="1"/>
  <c r="I495" i="17"/>
  <c r="P495" i="17" s="1"/>
  <c r="T495" i="17"/>
  <c r="T391" i="17"/>
  <c r="H391" i="17"/>
  <c r="I391" i="17" s="1"/>
  <c r="I390" i="17" s="1"/>
  <c r="T159" i="17"/>
  <c r="I159" i="17"/>
  <c r="I155" i="17" s="1"/>
  <c r="T333" i="17"/>
  <c r="I333" i="17"/>
  <c r="P333" i="17" s="1"/>
  <c r="I337" i="17"/>
  <c r="S337" i="17"/>
  <c r="I118" i="17"/>
  <c r="P122" i="17"/>
  <c r="I271" i="17"/>
  <c r="T187" i="17"/>
  <c r="I187" i="17"/>
  <c r="I184" i="17" s="1"/>
  <c r="I56" i="17"/>
  <c r="I112" i="17"/>
  <c r="I488" i="17"/>
  <c r="P488" i="17" s="1"/>
  <c r="T488" i="17"/>
  <c r="I476" i="17"/>
  <c r="P476" i="17" s="1"/>
  <c r="T476" i="17"/>
  <c r="I260" i="17"/>
  <c r="P260" i="17" s="1"/>
  <c r="T260" i="17"/>
  <c r="I252" i="17"/>
  <c r="P252" i="17" s="1"/>
  <c r="T252" i="17"/>
  <c r="I240" i="17"/>
  <c r="P240" i="17" s="1"/>
  <c r="T240" i="17"/>
  <c r="I228" i="17"/>
  <c r="P228" i="17" s="1"/>
  <c r="T228" i="17"/>
  <c r="I224" i="17"/>
  <c r="P224" i="17" s="1"/>
  <c r="T224" i="17"/>
  <c r="I220" i="17"/>
  <c r="P220" i="17" s="1"/>
  <c r="T220" i="17"/>
  <c r="I216" i="17"/>
  <c r="P216" i="17" s="1"/>
  <c r="I491" i="17"/>
  <c r="P491" i="17" s="1"/>
  <c r="T491" i="17"/>
  <c r="I475" i="17"/>
  <c r="P475" i="17" s="1"/>
  <c r="T475" i="17"/>
  <c r="I247" i="17"/>
  <c r="P247" i="17" s="1"/>
  <c r="T247" i="17"/>
  <c r="I227" i="17"/>
  <c r="P227" i="17" s="1"/>
  <c r="T227" i="17"/>
  <c r="I219" i="17"/>
  <c r="P219" i="17" s="1"/>
  <c r="T219" i="17"/>
  <c r="I199" i="17"/>
  <c r="P199" i="17" s="1"/>
  <c r="T199" i="17"/>
  <c r="I195" i="17"/>
  <c r="P195" i="17" s="1"/>
  <c r="T195" i="17"/>
  <c r="I191" i="17"/>
  <c r="P191" i="17" s="1"/>
  <c r="T191" i="17"/>
  <c r="I79" i="17"/>
  <c r="P79" i="17" s="1"/>
  <c r="T79" i="17"/>
  <c r="I490" i="17"/>
  <c r="P490" i="17" s="1"/>
  <c r="T490" i="17"/>
  <c r="I482" i="17"/>
  <c r="P482" i="17" s="1"/>
  <c r="T482" i="17"/>
  <c r="I258" i="17"/>
  <c r="P258" i="17" s="1"/>
  <c r="T258" i="17"/>
  <c r="I238" i="17"/>
  <c r="P238" i="17" s="1"/>
  <c r="T238" i="17"/>
  <c r="I230" i="17"/>
  <c r="P230" i="17" s="1"/>
  <c r="T230" i="17"/>
  <c r="I226" i="17"/>
  <c r="P226" i="17" s="1"/>
  <c r="T226" i="17"/>
  <c r="I218" i="17"/>
  <c r="P218" i="17" s="1"/>
  <c r="T218" i="17"/>
  <c r="I501" i="17"/>
  <c r="P501" i="17" s="1"/>
  <c r="T501" i="17"/>
  <c r="I489" i="17"/>
  <c r="P489" i="17" s="1"/>
  <c r="T489" i="17"/>
  <c r="I477" i="17"/>
  <c r="P477" i="17" s="1"/>
  <c r="T477" i="17"/>
  <c r="I237" i="17"/>
  <c r="P237" i="17" s="1"/>
  <c r="T237" i="17"/>
  <c r="I229" i="17"/>
  <c r="P229" i="17" s="1"/>
  <c r="T229" i="17"/>
  <c r="I225" i="17"/>
  <c r="P225" i="17" s="1"/>
  <c r="T225" i="17"/>
  <c r="I217" i="17"/>
  <c r="P217" i="17" s="1"/>
  <c r="T217" i="17"/>
  <c r="I81" i="17"/>
  <c r="P81" i="17" s="1"/>
  <c r="T81" i="17"/>
  <c r="G510" i="17"/>
  <c r="G511" i="17" s="1"/>
  <c r="M212" i="12"/>
  <c r="M166" i="12"/>
  <c r="M156" i="12"/>
  <c r="M157" i="12"/>
  <c r="M213" i="12"/>
  <c r="M43" i="12"/>
  <c r="M161" i="12"/>
  <c r="M214" i="12"/>
  <c r="P250" i="17"/>
  <c r="P246" i="17"/>
  <c r="P234" i="17"/>
  <c r="P222" i="17"/>
  <c r="P206" i="17"/>
  <c r="P202" i="17"/>
  <c r="P194" i="17"/>
  <c r="P397" i="17"/>
  <c r="P393" i="17"/>
  <c r="P369" i="17"/>
  <c r="P365" i="17"/>
  <c r="P361" i="17"/>
  <c r="P357" i="17"/>
  <c r="P353" i="17"/>
  <c r="P349" i="17"/>
  <c r="P345" i="17"/>
  <c r="P341" i="17"/>
  <c r="P337" i="17"/>
  <c r="P325" i="17"/>
  <c r="P321" i="17"/>
  <c r="P305" i="17"/>
  <c r="P301" i="17"/>
  <c r="P293" i="17"/>
  <c r="P289" i="17"/>
  <c r="P285" i="17"/>
  <c r="P281" i="17"/>
  <c r="P277" i="17"/>
  <c r="P273" i="17"/>
  <c r="P269" i="17"/>
  <c r="P261" i="17"/>
  <c r="P257" i="17"/>
  <c r="P253" i="17"/>
  <c r="P249" i="17"/>
  <c r="P245" i="17"/>
  <c r="P241" i="17"/>
  <c r="P233" i="17"/>
  <c r="P221" i="17"/>
  <c r="P213" i="17"/>
  <c r="P209" i="17"/>
  <c r="P205" i="17"/>
  <c r="P201" i="17"/>
  <c r="P197" i="17"/>
  <c r="P193" i="17"/>
  <c r="P189" i="17"/>
  <c r="P185" i="17"/>
  <c r="P181" i="17"/>
  <c r="P177" i="17"/>
  <c r="P173" i="17"/>
  <c r="P165" i="17"/>
  <c r="P161" i="17"/>
  <c r="P157" i="17"/>
  <c r="P145" i="17"/>
  <c r="P129" i="17"/>
  <c r="P121" i="17"/>
  <c r="P117" i="17"/>
  <c r="P113" i="17"/>
  <c r="P109" i="17"/>
  <c r="P105" i="17"/>
  <c r="P101" i="17"/>
  <c r="P97" i="17"/>
  <c r="P93" i="17"/>
  <c r="P89" i="17"/>
  <c r="P85" i="17"/>
  <c r="P77" i="17"/>
  <c r="P73" i="17"/>
  <c r="P65" i="17"/>
  <c r="P61" i="17"/>
  <c r="P57" i="17"/>
  <c r="P49" i="17"/>
  <c r="P502" i="17"/>
  <c r="P494" i="17"/>
  <c r="P486" i="17"/>
  <c r="P478" i="17"/>
  <c r="P474" i="17"/>
  <c r="P470" i="17"/>
  <c r="P466" i="17"/>
  <c r="P458" i="17"/>
  <c r="P454" i="17"/>
  <c r="P450" i="17"/>
  <c r="P446" i="17"/>
  <c r="P442" i="17"/>
  <c r="P438" i="17"/>
  <c r="P434" i="17"/>
  <c r="P430" i="17"/>
  <c r="P426" i="17"/>
  <c r="P422" i="17"/>
  <c r="P418" i="17"/>
  <c r="P414" i="17"/>
  <c r="P410" i="17"/>
  <c r="P406" i="17"/>
  <c r="P402" i="17"/>
  <c r="G386" i="17"/>
  <c r="P386" i="17" s="1"/>
  <c r="G382" i="17"/>
  <c r="P382" i="17" s="1"/>
  <c r="G378" i="17"/>
  <c r="P378" i="17" s="1"/>
  <c r="G374" i="17"/>
  <c r="P374" i="17" s="1"/>
  <c r="P505" i="17"/>
  <c r="P497" i="17"/>
  <c r="P493" i="17"/>
  <c r="P485" i="17"/>
  <c r="P481" i="17"/>
  <c r="P473" i="17"/>
  <c r="P469" i="17"/>
  <c r="P465" i="17"/>
  <c r="P461" i="17"/>
  <c r="P457" i="17"/>
  <c r="P453" i="17"/>
  <c r="P449" i="17"/>
  <c r="P445" i="17"/>
  <c r="P441" i="17"/>
  <c r="P437" i="17"/>
  <c r="P433" i="17"/>
  <c r="P429" i="17"/>
  <c r="P425" i="17"/>
  <c r="P421" i="17"/>
  <c r="P417" i="17"/>
  <c r="P413" i="17"/>
  <c r="P409" i="17"/>
  <c r="P405" i="17"/>
  <c r="P401" i="17"/>
  <c r="G389" i="17"/>
  <c r="P389" i="17" s="1"/>
  <c r="G385" i="17"/>
  <c r="P385" i="17" s="1"/>
  <c r="G381" i="17"/>
  <c r="P381" i="17" s="1"/>
  <c r="G377" i="17"/>
  <c r="P377" i="17" s="1"/>
  <c r="G373" i="17"/>
  <c r="P373" i="17" s="1"/>
  <c r="G388" i="17"/>
  <c r="P388" i="17" s="1"/>
  <c r="G384" i="17"/>
  <c r="P384" i="17" s="1"/>
  <c r="G380" i="17"/>
  <c r="P380" i="17" s="1"/>
  <c r="H376" i="17"/>
  <c r="I376" i="17" s="1"/>
  <c r="G376" i="17"/>
  <c r="G372" i="17"/>
  <c r="P372" i="17" s="1"/>
  <c r="G387" i="17"/>
  <c r="L387" i="17" s="1"/>
  <c r="G383" i="17"/>
  <c r="G379" i="17"/>
  <c r="L379" i="17" s="1"/>
  <c r="G375" i="17"/>
  <c r="Q195" i="12"/>
  <c r="Q385" i="12"/>
  <c r="Q70" i="12"/>
  <c r="R70" i="12" s="1"/>
  <c r="Q131" i="12"/>
  <c r="Q178" i="12"/>
  <c r="Q159" i="12"/>
  <c r="M241" i="12"/>
  <c r="M257" i="12"/>
  <c r="M245" i="12"/>
  <c r="M261" i="12"/>
  <c r="M223" i="12"/>
  <c r="M249" i="12"/>
  <c r="M265" i="12"/>
  <c r="M237" i="12"/>
  <c r="M253" i="12"/>
  <c r="M269" i="12"/>
  <c r="Q290" i="12"/>
  <c r="M227" i="12"/>
  <c r="M242" i="12"/>
  <c r="M250" i="12"/>
  <c r="M258" i="12"/>
  <c r="M272" i="12"/>
  <c r="Q79" i="12"/>
  <c r="M238" i="12"/>
  <c r="M246" i="12"/>
  <c r="M254" i="12"/>
  <c r="M262" i="12"/>
  <c r="M273" i="12"/>
  <c r="Q330" i="12"/>
  <c r="Q140" i="12"/>
  <c r="Q187" i="12"/>
  <c r="M228" i="12"/>
  <c r="Q281" i="12"/>
  <c r="Q86" i="12"/>
  <c r="M225" i="12"/>
  <c r="M229" i="12"/>
  <c r="M239" i="12"/>
  <c r="M243" i="12"/>
  <c r="M247" i="12"/>
  <c r="M251" i="12"/>
  <c r="M255" i="12"/>
  <c r="M259" i="12"/>
  <c r="M263" i="12"/>
  <c r="M270" i="12"/>
  <c r="M275" i="12"/>
  <c r="Q58" i="12"/>
  <c r="Q389" i="12"/>
  <c r="Q164" i="12"/>
  <c r="Q200" i="12"/>
  <c r="M224" i="12"/>
  <c r="Q23" i="12"/>
  <c r="R175" i="12"/>
  <c r="Q174" i="12"/>
  <c r="M226" i="12"/>
  <c r="M231" i="12"/>
  <c r="M240" i="12"/>
  <c r="M244" i="12"/>
  <c r="M248" i="12"/>
  <c r="M252" i="12"/>
  <c r="M256" i="12"/>
  <c r="M260" i="12"/>
  <c r="M264" i="12"/>
  <c r="M271" i="12"/>
  <c r="M277" i="12"/>
  <c r="Q99" i="12"/>
  <c r="Q125" i="12"/>
  <c r="Q149" i="12"/>
  <c r="Q343" i="12"/>
  <c r="R46" i="12"/>
  <c r="Q45" i="12"/>
  <c r="Q12" i="12"/>
  <c r="I436" i="12"/>
  <c r="I438" i="12" s="1"/>
  <c r="I468" i="12"/>
  <c r="P503" i="17"/>
  <c r="P499" i="17"/>
  <c r="P487" i="17"/>
  <c r="P483" i="17"/>
  <c r="P479" i="17"/>
  <c r="P471" i="17"/>
  <c r="P467" i="17"/>
  <c r="P463" i="17"/>
  <c r="P459" i="17"/>
  <c r="P455" i="17"/>
  <c r="P451" i="17"/>
  <c r="P447" i="17"/>
  <c r="P443" i="17"/>
  <c r="P439" i="17"/>
  <c r="P435" i="17"/>
  <c r="P431" i="17"/>
  <c r="P427" i="17"/>
  <c r="P423" i="17"/>
  <c r="P419" i="17"/>
  <c r="P415" i="17"/>
  <c r="P411" i="17"/>
  <c r="P407" i="17"/>
  <c r="P403" i="17"/>
  <c r="P395" i="17"/>
  <c r="P367" i="17"/>
  <c r="P363" i="17"/>
  <c r="P359" i="17"/>
  <c r="P355" i="17"/>
  <c r="P351" i="17"/>
  <c r="P347" i="17"/>
  <c r="P343" i="17"/>
  <c r="P339" i="17"/>
  <c r="P335" i="17"/>
  <c r="P331" i="17"/>
  <c r="P327" i="17"/>
  <c r="P323" i="17"/>
  <c r="P319" i="17"/>
  <c r="P311" i="17"/>
  <c r="P307" i="17"/>
  <c r="P303" i="17"/>
  <c r="P295" i="17"/>
  <c r="P291" i="17"/>
  <c r="P287" i="17"/>
  <c r="P279" i="17"/>
  <c r="P275" i="17"/>
  <c r="P267" i="17"/>
  <c r="P263" i="17"/>
  <c r="P259" i="17"/>
  <c r="P255" i="17"/>
  <c r="P251" i="17"/>
  <c r="P243" i="17"/>
  <c r="P239" i="17"/>
  <c r="P235" i="17"/>
  <c r="P231" i="17"/>
  <c r="P223" i="17"/>
  <c r="P215" i="17"/>
  <c r="P211" i="17"/>
  <c r="P207" i="17"/>
  <c r="P203" i="17"/>
  <c r="P183" i="17"/>
  <c r="P179" i="17"/>
  <c r="P175" i="17"/>
  <c r="P171" i="17"/>
  <c r="P167" i="17"/>
  <c r="P163" i="17"/>
  <c r="P151" i="17"/>
  <c r="P147" i="17"/>
  <c r="P143" i="17"/>
  <c r="P139" i="17"/>
  <c r="P131" i="17"/>
  <c r="P123" i="17"/>
  <c r="P119" i="17"/>
  <c r="P115" i="17"/>
  <c r="P111" i="17"/>
  <c r="P107" i="17"/>
  <c r="P103" i="17"/>
  <c r="P95" i="17"/>
  <c r="P91" i="17"/>
  <c r="P87" i="17"/>
  <c r="P83" i="17"/>
  <c r="P75" i="17"/>
  <c r="P71" i="17"/>
  <c r="P67" i="17"/>
  <c r="P63" i="17"/>
  <c r="P59" i="17"/>
  <c r="P55" i="17"/>
  <c r="P51" i="17"/>
  <c r="P47" i="17"/>
  <c r="P43" i="17"/>
  <c r="P39" i="17"/>
  <c r="P35" i="17"/>
  <c r="P27" i="17"/>
  <c r="P23" i="17"/>
  <c r="J18" i="17"/>
  <c r="O18" i="17" s="1"/>
  <c r="J14" i="17"/>
  <c r="O14" i="17" s="1"/>
  <c r="P14" i="17"/>
  <c r="J17" i="17"/>
  <c r="O17" i="17" s="1"/>
  <c r="P17" i="17"/>
  <c r="J13" i="17"/>
  <c r="O13" i="17" s="1"/>
  <c r="P504" i="17"/>
  <c r="P500" i="17"/>
  <c r="P496" i="17"/>
  <c r="P492" i="17"/>
  <c r="P484" i="17"/>
  <c r="P480" i="17"/>
  <c r="P472" i="17"/>
  <c r="P468" i="17"/>
  <c r="P464" i="17"/>
  <c r="P460" i="17"/>
  <c r="P456" i="17"/>
  <c r="P452" i="17"/>
  <c r="P448" i="17"/>
  <c r="P444" i="17"/>
  <c r="P440" i="17"/>
  <c r="P436" i="17"/>
  <c r="P432" i="17"/>
  <c r="P428" i="17"/>
  <c r="P424" i="17"/>
  <c r="P420" i="17"/>
  <c r="P416" i="17"/>
  <c r="P412" i="17"/>
  <c r="P408" i="17"/>
  <c r="P404" i="17"/>
  <c r="P400" i="17"/>
  <c r="P368" i="17"/>
  <c r="P364" i="17"/>
  <c r="P360" i="17"/>
  <c r="P356" i="17"/>
  <c r="P352" i="17"/>
  <c r="P348" i="17"/>
  <c r="P344" i="17"/>
  <c r="P340" i="17"/>
  <c r="P336" i="17"/>
  <c r="P332" i="17"/>
  <c r="P328" i="17"/>
  <c r="P324" i="17"/>
  <c r="P320" i="17"/>
  <c r="P316" i="17"/>
  <c r="P312" i="17"/>
  <c r="P308" i="17"/>
  <c r="P300" i="17"/>
  <c r="P296" i="17"/>
  <c r="P292" i="17"/>
  <c r="P284" i="17"/>
  <c r="P280" i="17"/>
  <c r="P272" i="17"/>
  <c r="P264" i="17"/>
  <c r="P256" i="17"/>
  <c r="P248" i="17"/>
  <c r="P244" i="17"/>
  <c r="P236" i="17"/>
  <c r="P232" i="17"/>
  <c r="P212" i="17"/>
  <c r="P208" i="17"/>
  <c r="P204" i="17"/>
  <c r="P200" i="17"/>
  <c r="P196" i="17"/>
  <c r="P192" i="17"/>
  <c r="P188" i="17"/>
  <c r="P180" i="17"/>
  <c r="P176" i="17"/>
  <c r="P172" i="17"/>
  <c r="P168" i="17"/>
  <c r="P164" i="17"/>
  <c r="P156" i="17"/>
  <c r="P148" i="17"/>
  <c r="P144" i="17"/>
  <c r="P128" i="17"/>
  <c r="P124" i="17"/>
  <c r="P120" i="17"/>
  <c r="P116" i="17"/>
  <c r="P104" i="17"/>
  <c r="P100" i="17"/>
  <c r="P96" i="17"/>
  <c r="P92" i="17"/>
  <c r="P80" i="17"/>
  <c r="P76" i="17"/>
  <c r="P72" i="17"/>
  <c r="P68" i="17"/>
  <c r="P64" i="17"/>
  <c r="P60" i="17"/>
  <c r="P52" i="17"/>
  <c r="P48" i="17"/>
  <c r="P36" i="17"/>
  <c r="P32" i="17"/>
  <c r="P28" i="17"/>
  <c r="J20" i="17"/>
  <c r="O20" i="17" s="1"/>
  <c r="P20" i="17"/>
  <c r="J16" i="17"/>
  <c r="O16" i="17" s="1"/>
  <c r="J19" i="17"/>
  <c r="O19" i="17" s="1"/>
  <c r="P19" i="17"/>
  <c r="J15" i="17"/>
  <c r="O15" i="17" s="1"/>
  <c r="P15" i="17"/>
  <c r="K261" i="17"/>
  <c r="L261" i="17" s="1"/>
  <c r="O261" i="17"/>
  <c r="K245" i="17"/>
  <c r="L245" i="17" s="1"/>
  <c r="O245" i="17"/>
  <c r="K233" i="17"/>
  <c r="L233" i="17" s="1"/>
  <c r="O233" i="17"/>
  <c r="K225" i="17"/>
  <c r="L225" i="17" s="1"/>
  <c r="O225" i="17"/>
  <c r="K213" i="17"/>
  <c r="L213" i="17" s="1"/>
  <c r="O213" i="17"/>
  <c r="K201" i="17"/>
  <c r="L201" i="17" s="1"/>
  <c r="O201" i="17"/>
  <c r="K189" i="17"/>
  <c r="L189" i="17" s="1"/>
  <c r="O189" i="17"/>
  <c r="K177" i="17"/>
  <c r="L177" i="17" s="1"/>
  <c r="O177" i="17"/>
  <c r="K165" i="17"/>
  <c r="L165" i="17" s="1"/>
  <c r="O165" i="17"/>
  <c r="K149" i="17"/>
  <c r="L149" i="17" s="1"/>
  <c r="O149" i="17"/>
  <c r="K129" i="17"/>
  <c r="L129" i="17" s="1"/>
  <c r="O129" i="17"/>
  <c r="K113" i="17"/>
  <c r="L113" i="17" s="1"/>
  <c r="O113" i="17"/>
  <c r="K101" i="17"/>
  <c r="L101" i="17" s="1"/>
  <c r="O101" i="17"/>
  <c r="K89" i="17"/>
  <c r="L89" i="17" s="1"/>
  <c r="O89" i="17"/>
  <c r="K77" i="17"/>
  <c r="L77" i="17" s="1"/>
  <c r="O77" i="17"/>
  <c r="K65" i="17"/>
  <c r="L65" i="17" s="1"/>
  <c r="O65" i="17"/>
  <c r="K49" i="17"/>
  <c r="L49" i="17" s="1"/>
  <c r="O49" i="17"/>
  <c r="K45" i="17"/>
  <c r="L45" i="17" s="1"/>
  <c r="O45" i="17"/>
  <c r="K33" i="17"/>
  <c r="L33" i="17" s="1"/>
  <c r="O33" i="17"/>
  <c r="K25" i="17"/>
  <c r="O25" i="17"/>
  <c r="K253" i="17"/>
  <c r="L253" i="17" s="1"/>
  <c r="O253" i="17"/>
  <c r="K241" i="17"/>
  <c r="L241" i="17" s="1"/>
  <c r="O241" i="17"/>
  <c r="K229" i="17"/>
  <c r="L229" i="17" s="1"/>
  <c r="O229" i="17"/>
  <c r="K217" i="17"/>
  <c r="L217" i="17" s="1"/>
  <c r="O217" i="17"/>
  <c r="K205" i="17"/>
  <c r="L205" i="17" s="1"/>
  <c r="O205" i="17"/>
  <c r="K193" i="17"/>
  <c r="L193" i="17" s="1"/>
  <c r="O193" i="17"/>
  <c r="K181" i="17"/>
  <c r="L181" i="17" s="1"/>
  <c r="O181" i="17"/>
  <c r="K169" i="17"/>
  <c r="L169" i="17" s="1"/>
  <c r="O169" i="17"/>
  <c r="K157" i="17"/>
  <c r="L157" i="17" s="1"/>
  <c r="O157" i="17"/>
  <c r="K137" i="17"/>
  <c r="L137" i="17" s="1"/>
  <c r="O137" i="17"/>
  <c r="K121" i="17"/>
  <c r="L121" i="17" s="1"/>
  <c r="O121" i="17"/>
  <c r="K109" i="17"/>
  <c r="L109" i="17" s="1"/>
  <c r="O109" i="17"/>
  <c r="K97" i="17"/>
  <c r="L97" i="17" s="1"/>
  <c r="O97" i="17"/>
  <c r="K85" i="17"/>
  <c r="L85" i="17" s="1"/>
  <c r="O85" i="17"/>
  <c r="K73" i="17"/>
  <c r="L73" i="17" s="1"/>
  <c r="O73" i="17"/>
  <c r="K61" i="17"/>
  <c r="L61" i="17" s="1"/>
  <c r="O61" i="17"/>
  <c r="K37" i="17"/>
  <c r="L37" i="17" s="1"/>
  <c r="O37" i="17"/>
  <c r="K257" i="17"/>
  <c r="L257" i="17" s="1"/>
  <c r="O257" i="17"/>
  <c r="K249" i="17"/>
  <c r="L249" i="17" s="1"/>
  <c r="O249" i="17"/>
  <c r="K237" i="17"/>
  <c r="L237" i="17" s="1"/>
  <c r="O237" i="17"/>
  <c r="K221" i="17"/>
  <c r="L221" i="17" s="1"/>
  <c r="O221" i="17"/>
  <c r="K209" i="17"/>
  <c r="L209" i="17" s="1"/>
  <c r="O209" i="17"/>
  <c r="K197" i="17"/>
  <c r="L197" i="17" s="1"/>
  <c r="O197" i="17"/>
  <c r="K185" i="17"/>
  <c r="L185" i="17" s="1"/>
  <c r="O185" i="17"/>
  <c r="K173" i="17"/>
  <c r="L173" i="17" s="1"/>
  <c r="O173" i="17"/>
  <c r="K161" i="17"/>
  <c r="L161" i="17" s="1"/>
  <c r="O161" i="17"/>
  <c r="K145" i="17"/>
  <c r="L145" i="17" s="1"/>
  <c r="O145" i="17"/>
  <c r="K133" i="17"/>
  <c r="L133" i="17" s="1"/>
  <c r="O133" i="17"/>
  <c r="K117" i="17"/>
  <c r="L117" i="17" s="1"/>
  <c r="O117" i="17"/>
  <c r="K105" i="17"/>
  <c r="L105" i="17" s="1"/>
  <c r="O105" i="17"/>
  <c r="K93" i="17"/>
  <c r="L93" i="17" s="1"/>
  <c r="O93" i="17"/>
  <c r="K81" i="17"/>
  <c r="L81" i="17" s="1"/>
  <c r="O81" i="17"/>
  <c r="K69" i="17"/>
  <c r="L69" i="17" s="1"/>
  <c r="O69" i="17"/>
  <c r="K57" i="17"/>
  <c r="L57" i="17" s="1"/>
  <c r="O57" i="17"/>
  <c r="K41" i="17"/>
  <c r="L41" i="17" s="1"/>
  <c r="O41" i="17"/>
  <c r="K29" i="17"/>
  <c r="O29" i="17"/>
  <c r="K503" i="17"/>
  <c r="L503" i="17" s="1"/>
  <c r="O503" i="17"/>
  <c r="K499" i="17"/>
  <c r="L499" i="17" s="1"/>
  <c r="O499" i="17"/>
  <c r="K495" i="17"/>
  <c r="L495" i="17" s="1"/>
  <c r="O495" i="17"/>
  <c r="K491" i="17"/>
  <c r="L491" i="17" s="1"/>
  <c r="O491" i="17"/>
  <c r="K487" i="17"/>
  <c r="L487" i="17" s="1"/>
  <c r="O487" i="17"/>
  <c r="K483" i="17"/>
  <c r="L483" i="17" s="1"/>
  <c r="O483" i="17"/>
  <c r="K479" i="17"/>
  <c r="L479" i="17" s="1"/>
  <c r="O479" i="17"/>
  <c r="K475" i="17"/>
  <c r="L475" i="17" s="1"/>
  <c r="O475" i="17"/>
  <c r="K471" i="17"/>
  <c r="L471" i="17" s="1"/>
  <c r="O471" i="17"/>
  <c r="K467" i="17"/>
  <c r="L467" i="17" s="1"/>
  <c r="O467" i="17"/>
  <c r="K463" i="17"/>
  <c r="L463" i="17" s="1"/>
  <c r="O463" i="17"/>
  <c r="K459" i="17"/>
  <c r="L459" i="17" s="1"/>
  <c r="O459" i="17"/>
  <c r="K455" i="17"/>
  <c r="L455" i="17" s="1"/>
  <c r="O455" i="17"/>
  <c r="K451" i="17"/>
  <c r="L451" i="17" s="1"/>
  <c r="O451" i="17"/>
  <c r="K447" i="17"/>
  <c r="L447" i="17" s="1"/>
  <c r="O447" i="17"/>
  <c r="K443" i="17"/>
  <c r="L443" i="17" s="1"/>
  <c r="O443" i="17"/>
  <c r="K439" i="17"/>
  <c r="L439" i="17" s="1"/>
  <c r="O439" i="17"/>
  <c r="K435" i="17"/>
  <c r="L435" i="17" s="1"/>
  <c r="O435" i="17"/>
  <c r="K431" i="17"/>
  <c r="L431" i="17" s="1"/>
  <c r="O431" i="17"/>
  <c r="K427" i="17"/>
  <c r="L427" i="17" s="1"/>
  <c r="O427" i="17"/>
  <c r="K423" i="17"/>
  <c r="L423" i="17" s="1"/>
  <c r="O423" i="17"/>
  <c r="K419" i="17"/>
  <c r="L419" i="17" s="1"/>
  <c r="O419" i="17"/>
  <c r="K415" i="17"/>
  <c r="L415" i="17" s="1"/>
  <c r="O415" i="17"/>
  <c r="K411" i="17"/>
  <c r="L411" i="17" s="1"/>
  <c r="O411" i="17"/>
  <c r="K407" i="17"/>
  <c r="L407" i="17" s="1"/>
  <c r="O407" i="17"/>
  <c r="K403" i="17"/>
  <c r="L403" i="17" s="1"/>
  <c r="O403" i="17"/>
  <c r="K395" i="17"/>
  <c r="L395" i="17" s="1"/>
  <c r="O395" i="17"/>
  <c r="O387" i="17"/>
  <c r="O383" i="17"/>
  <c r="O379" i="17"/>
  <c r="O375" i="17"/>
  <c r="L367" i="17"/>
  <c r="O367" i="17"/>
  <c r="K363" i="17"/>
  <c r="L363" i="17" s="1"/>
  <c r="O363" i="17"/>
  <c r="K359" i="17"/>
  <c r="L359" i="17" s="1"/>
  <c r="O359" i="17"/>
  <c r="K355" i="17"/>
  <c r="L355" i="17" s="1"/>
  <c r="O355" i="17"/>
  <c r="K351" i="17"/>
  <c r="L351" i="17" s="1"/>
  <c r="O351" i="17"/>
  <c r="K347" i="17"/>
  <c r="L347" i="17" s="1"/>
  <c r="O347" i="17"/>
  <c r="K343" i="17"/>
  <c r="L343" i="17" s="1"/>
  <c r="O343" i="17"/>
  <c r="K339" i="17"/>
  <c r="L339" i="17" s="1"/>
  <c r="O339" i="17"/>
  <c r="K335" i="17"/>
  <c r="L335" i="17" s="1"/>
  <c r="O335" i="17"/>
  <c r="K331" i="17"/>
  <c r="L331" i="17" s="1"/>
  <c r="O331" i="17"/>
  <c r="K327" i="17"/>
  <c r="L327" i="17" s="1"/>
  <c r="O327" i="17"/>
  <c r="K323" i="17"/>
  <c r="L323" i="17" s="1"/>
  <c r="O323" i="17"/>
  <c r="K319" i="17"/>
  <c r="L319" i="17" s="1"/>
  <c r="O319" i="17"/>
  <c r="K315" i="17"/>
  <c r="L315" i="17" s="1"/>
  <c r="O315" i="17"/>
  <c r="K311" i="17"/>
  <c r="L311" i="17" s="1"/>
  <c r="O311" i="17"/>
  <c r="K307" i="17"/>
  <c r="L307" i="17" s="1"/>
  <c r="O307" i="17"/>
  <c r="K303" i="17"/>
  <c r="L303" i="17" s="1"/>
  <c r="O303" i="17"/>
  <c r="K295" i="17"/>
  <c r="L295" i="17" s="1"/>
  <c r="O295" i="17"/>
  <c r="K291" i="17"/>
  <c r="L291" i="17" s="1"/>
  <c r="O291" i="17"/>
  <c r="K287" i="17"/>
  <c r="L287" i="17" s="1"/>
  <c r="O287" i="17"/>
  <c r="K283" i="17"/>
  <c r="O283" i="17"/>
  <c r="K279" i="17"/>
  <c r="L279" i="17" s="1"/>
  <c r="O279" i="17"/>
  <c r="K275" i="17"/>
  <c r="L275" i="17" s="1"/>
  <c r="O275" i="17"/>
  <c r="K267" i="17"/>
  <c r="L267" i="17" s="1"/>
  <c r="O267" i="17"/>
  <c r="K263" i="17"/>
  <c r="L263" i="17" s="1"/>
  <c r="O263" i="17"/>
  <c r="G394" i="17"/>
  <c r="G390" i="17"/>
  <c r="G297" i="17"/>
  <c r="G153" i="17"/>
  <c r="G125" i="17"/>
  <c r="G182" i="17"/>
  <c r="G110" i="17"/>
  <c r="G86" i="17"/>
  <c r="G42" i="17"/>
  <c r="G392" i="17"/>
  <c r="G160" i="17"/>
  <c r="G84" i="17"/>
  <c r="G44" i="17"/>
  <c r="G399" i="17"/>
  <c r="J21" i="17"/>
  <c r="G502" i="3"/>
  <c r="J497" i="17"/>
  <c r="J485" i="17"/>
  <c r="J473" i="17"/>
  <c r="J461" i="17"/>
  <c r="J449" i="17"/>
  <c r="J437" i="17"/>
  <c r="J425" i="17"/>
  <c r="J413" i="17"/>
  <c r="J397" i="17"/>
  <c r="J385" i="17"/>
  <c r="J373" i="17"/>
  <c r="J361" i="17"/>
  <c r="J349" i="17"/>
  <c r="J337" i="17"/>
  <c r="J305" i="17"/>
  <c r="J293" i="17"/>
  <c r="J277" i="17"/>
  <c r="J251" i="17"/>
  <c r="J239" i="17"/>
  <c r="J227" i="17"/>
  <c r="J215" i="17"/>
  <c r="J203" i="17"/>
  <c r="J191" i="17"/>
  <c r="J179" i="17"/>
  <c r="J167" i="17"/>
  <c r="J151" i="17"/>
  <c r="J139" i="17"/>
  <c r="J119" i="17"/>
  <c r="J103" i="17"/>
  <c r="J87" i="17"/>
  <c r="J75" i="17"/>
  <c r="J63" i="17"/>
  <c r="J43" i="17"/>
  <c r="J502" i="17"/>
  <c r="J498" i="17"/>
  <c r="J494" i="17"/>
  <c r="J490" i="17"/>
  <c r="J486" i="17"/>
  <c r="J482" i="17"/>
  <c r="J478" i="17"/>
  <c r="J474" i="17"/>
  <c r="J470" i="17"/>
  <c r="J466" i="17"/>
  <c r="J462" i="17"/>
  <c r="J458" i="17"/>
  <c r="J454" i="17"/>
  <c r="J450" i="17"/>
  <c r="J446" i="17"/>
  <c r="J442" i="17"/>
  <c r="J438" i="17"/>
  <c r="J434" i="17"/>
  <c r="J430" i="17"/>
  <c r="J426" i="17"/>
  <c r="J422" i="17"/>
  <c r="J418" i="17"/>
  <c r="J414" i="17"/>
  <c r="J410" i="17"/>
  <c r="J406" i="17"/>
  <c r="J402" i="17"/>
  <c r="J398" i="17"/>
  <c r="J386" i="17"/>
  <c r="J382" i="17"/>
  <c r="J378" i="17"/>
  <c r="J374" i="17"/>
  <c r="J370" i="17"/>
  <c r="J358" i="17"/>
  <c r="J354" i="17"/>
  <c r="J350" i="17"/>
  <c r="J346" i="17"/>
  <c r="J342" i="17"/>
  <c r="J338" i="17"/>
  <c r="J334" i="17"/>
  <c r="J330" i="17"/>
  <c r="J326" i="17"/>
  <c r="J318" i="17"/>
  <c r="J314" i="17"/>
  <c r="J306" i="17"/>
  <c r="J302" i="17"/>
  <c r="J294" i="17"/>
  <c r="J286" i="17"/>
  <c r="J278" i="17"/>
  <c r="J274" i="17"/>
  <c r="J266" i="17"/>
  <c r="J256" i="17"/>
  <c r="J248" i="17"/>
  <c r="J240" i="17"/>
  <c r="J236" i="17"/>
  <c r="J232" i="17"/>
  <c r="J228" i="17"/>
  <c r="J224" i="17"/>
  <c r="J220" i="17"/>
  <c r="J212" i="17"/>
  <c r="J204" i="17"/>
  <c r="J196" i="17"/>
  <c r="J180" i="17"/>
  <c r="J168" i="17"/>
  <c r="J136" i="17"/>
  <c r="J128" i="17"/>
  <c r="J120" i="17"/>
  <c r="J104" i="17"/>
  <c r="J96" i="17"/>
  <c r="J76" i="17"/>
  <c r="J64" i="17"/>
  <c r="J52" i="17"/>
  <c r="J40" i="17"/>
  <c r="J28" i="17"/>
  <c r="J501" i="17"/>
  <c r="J489" i="17"/>
  <c r="J477" i="17"/>
  <c r="J465" i="17"/>
  <c r="J453" i="17"/>
  <c r="J441" i="17"/>
  <c r="J429" i="17"/>
  <c r="J417" i="17"/>
  <c r="J405" i="17"/>
  <c r="J393" i="17"/>
  <c r="J381" i="17"/>
  <c r="J369" i="17"/>
  <c r="J357" i="17"/>
  <c r="J345" i="17"/>
  <c r="J333" i="17"/>
  <c r="J321" i="17"/>
  <c r="J289" i="17"/>
  <c r="J281" i="17"/>
  <c r="J269" i="17"/>
  <c r="J255" i="17"/>
  <c r="J243" i="17"/>
  <c r="J231" i="17"/>
  <c r="J219" i="17"/>
  <c r="J207" i="17"/>
  <c r="J195" i="17"/>
  <c r="J183" i="17"/>
  <c r="J171" i="17"/>
  <c r="J159" i="17"/>
  <c r="J143" i="17"/>
  <c r="J131" i="17"/>
  <c r="J123" i="17"/>
  <c r="J111" i="17"/>
  <c r="J95" i="17"/>
  <c r="J83" i="17"/>
  <c r="J71" i="17"/>
  <c r="J59" i="17"/>
  <c r="J51" i="17"/>
  <c r="J35" i="17"/>
  <c r="J24" i="17"/>
  <c r="J504" i="17"/>
  <c r="J500" i="17"/>
  <c r="J496" i="17"/>
  <c r="J492" i="17"/>
  <c r="J488" i="17"/>
  <c r="J484" i="17"/>
  <c r="J480" i="17"/>
  <c r="J476" i="17"/>
  <c r="J472" i="17"/>
  <c r="J468" i="17"/>
  <c r="J464" i="17"/>
  <c r="J460" i="17"/>
  <c r="J456" i="17"/>
  <c r="J452" i="17"/>
  <c r="J448" i="17"/>
  <c r="J444" i="17"/>
  <c r="J440" i="17"/>
  <c r="J436" i="17"/>
  <c r="J432" i="17"/>
  <c r="J428" i="17"/>
  <c r="J424" i="17"/>
  <c r="J420" i="17"/>
  <c r="J416" i="17"/>
  <c r="J412" i="17"/>
  <c r="J408" i="17"/>
  <c r="J404" i="17"/>
  <c r="J400" i="17"/>
  <c r="J388" i="17"/>
  <c r="J384" i="17"/>
  <c r="J380" i="17"/>
  <c r="J372" i="17"/>
  <c r="J368" i="17"/>
  <c r="J364" i="17"/>
  <c r="J360" i="17"/>
  <c r="J356" i="17"/>
  <c r="J352" i="17"/>
  <c r="J348" i="17"/>
  <c r="J344" i="17"/>
  <c r="J340" i="17"/>
  <c r="J336" i="17"/>
  <c r="J332" i="17"/>
  <c r="J328" i="17"/>
  <c r="J324" i="17"/>
  <c r="J320" i="17"/>
  <c r="J316" i="17"/>
  <c r="J312" i="17"/>
  <c r="J308" i="17"/>
  <c r="J300" i="17"/>
  <c r="J296" i="17"/>
  <c r="J292" i="17"/>
  <c r="J288" i="17"/>
  <c r="J284" i="17"/>
  <c r="J280" i="17"/>
  <c r="J276" i="17"/>
  <c r="J272" i="17"/>
  <c r="J264" i="17"/>
  <c r="J258" i="17"/>
  <c r="J254" i="17"/>
  <c r="J250" i="17"/>
  <c r="J246" i="17"/>
  <c r="J242" i="17"/>
  <c r="J238" i="17"/>
  <c r="J234" i="17"/>
  <c r="J230" i="17"/>
  <c r="J226" i="17"/>
  <c r="J222" i="17"/>
  <c r="J218" i="17"/>
  <c r="J214" i="17"/>
  <c r="J210" i="17"/>
  <c r="J206" i="17"/>
  <c r="J202" i="17"/>
  <c r="J198" i="17"/>
  <c r="J194" i="17"/>
  <c r="J186" i="17"/>
  <c r="J170" i="17"/>
  <c r="J166" i="17"/>
  <c r="J158" i="17"/>
  <c r="J154" i="17"/>
  <c r="J150" i="17"/>
  <c r="J142" i="17"/>
  <c r="J138" i="17"/>
  <c r="J134" i="17"/>
  <c r="J130" i="17"/>
  <c r="J126" i="17"/>
  <c r="J122" i="17"/>
  <c r="J114" i="17"/>
  <c r="J98" i="17"/>
  <c r="J94" i="17"/>
  <c r="J90" i="17"/>
  <c r="J82" i="17"/>
  <c r="J78" i="17"/>
  <c r="J70" i="17"/>
  <c r="J66" i="17"/>
  <c r="J62" i="17"/>
  <c r="J58" i="17"/>
  <c r="J54" i="17"/>
  <c r="J50" i="17"/>
  <c r="J38" i="17"/>
  <c r="J34" i="17"/>
  <c r="J30" i="17"/>
  <c r="J322" i="17"/>
  <c r="J310" i="17"/>
  <c r="J298" i="17"/>
  <c r="J282" i="17"/>
  <c r="J270" i="17"/>
  <c r="J260" i="17"/>
  <c r="J252" i="17"/>
  <c r="J244" i="17"/>
  <c r="J216" i="17"/>
  <c r="J208" i="17"/>
  <c r="J200" i="17"/>
  <c r="J192" i="17"/>
  <c r="J188" i="17"/>
  <c r="J176" i="17"/>
  <c r="J172" i="17"/>
  <c r="J164" i="17"/>
  <c r="J156" i="17"/>
  <c r="J152" i="17"/>
  <c r="J148" i="17"/>
  <c r="J144" i="17"/>
  <c r="J140" i="17"/>
  <c r="J132" i="17"/>
  <c r="J124" i="17"/>
  <c r="J116" i="17"/>
  <c r="J108" i="17"/>
  <c r="J100" i="17"/>
  <c r="J92" i="17"/>
  <c r="J80" i="17"/>
  <c r="J72" i="17"/>
  <c r="J68" i="17"/>
  <c r="J60" i="17"/>
  <c r="J48" i="17"/>
  <c r="J36" i="17"/>
  <c r="J32" i="17"/>
  <c r="J505" i="17"/>
  <c r="J493" i="17"/>
  <c r="J481" i="17"/>
  <c r="J469" i="17"/>
  <c r="J457" i="17"/>
  <c r="J445" i="17"/>
  <c r="J433" i="17"/>
  <c r="J421" i="17"/>
  <c r="J409" i="17"/>
  <c r="J401" i="17"/>
  <c r="J389" i="17"/>
  <c r="J377" i="17"/>
  <c r="J365" i="17"/>
  <c r="J353" i="17"/>
  <c r="J341" i="17"/>
  <c r="J325" i="17"/>
  <c r="J301" i="17"/>
  <c r="J285" i="17"/>
  <c r="J273" i="17"/>
  <c r="J259" i="17"/>
  <c r="J247" i="17"/>
  <c r="J235" i="17"/>
  <c r="J223" i="17"/>
  <c r="J211" i="17"/>
  <c r="J199" i="17"/>
  <c r="J187" i="17"/>
  <c r="J175" i="17"/>
  <c r="J163" i="17"/>
  <c r="J147" i="17"/>
  <c r="J135" i="17"/>
  <c r="J115" i="17"/>
  <c r="J107" i="17"/>
  <c r="J91" i="17"/>
  <c r="J79" i="17"/>
  <c r="J67" i="17"/>
  <c r="J55" i="17"/>
  <c r="J47" i="17"/>
  <c r="J39" i="17"/>
  <c r="J27" i="17"/>
  <c r="J23" i="17"/>
  <c r="I435" i="12"/>
  <c r="G13" i="17"/>
  <c r="P13" i="17" s="1"/>
  <c r="H394" i="3"/>
  <c r="G283" i="17"/>
  <c r="P283" i="17" s="1"/>
  <c r="L278" i="3"/>
  <c r="G276" i="17"/>
  <c r="P276" i="17" s="1"/>
  <c r="L271" i="3"/>
  <c r="E276" i="17"/>
  <c r="D22" i="13"/>
  <c r="E292" i="17"/>
  <c r="G288" i="17"/>
  <c r="P288" i="17" s="1"/>
  <c r="L283" i="3"/>
  <c r="C288" i="17"/>
  <c r="B18" i="13"/>
  <c r="E288" i="17"/>
  <c r="D18" i="13"/>
  <c r="G396" i="17"/>
  <c r="G304" i="17"/>
  <c r="G268" i="17"/>
  <c r="G366" i="17"/>
  <c r="G362" i="17"/>
  <c r="G262" i="17"/>
  <c r="B6" i="13"/>
  <c r="C25" i="17"/>
  <c r="L384" i="3"/>
  <c r="L380" i="3"/>
  <c r="L372" i="3"/>
  <c r="G190" i="17"/>
  <c r="G178" i="17"/>
  <c r="G174" i="17"/>
  <c r="G162" i="17"/>
  <c r="G146" i="17"/>
  <c r="G118" i="17"/>
  <c r="G106" i="17"/>
  <c r="G102" i="17"/>
  <c r="G74" i="17"/>
  <c r="G46" i="17"/>
  <c r="B2" i="13"/>
  <c r="C16" i="17"/>
  <c r="C14" i="13"/>
  <c r="D14" i="13" s="1"/>
  <c r="G14" i="13" s="1"/>
  <c r="I14" i="13" s="1"/>
  <c r="K14" i="13" s="1"/>
  <c r="M14" i="13" s="1"/>
  <c r="E40" i="17"/>
  <c r="T40" i="17" s="1"/>
  <c r="L383" i="3"/>
  <c r="L379" i="3"/>
  <c r="L375" i="3"/>
  <c r="L371" i="3"/>
  <c r="G299" i="17"/>
  <c r="G141" i="17"/>
  <c r="G53" i="17"/>
  <c r="G30" i="17"/>
  <c r="P30" i="17" s="1"/>
  <c r="L25" i="3"/>
  <c r="B14" i="13"/>
  <c r="C40" i="17"/>
  <c r="L382" i="3"/>
  <c r="L378" i="3"/>
  <c r="L374" i="3"/>
  <c r="L370" i="3"/>
  <c r="G290" i="17"/>
  <c r="G184" i="17"/>
  <c r="G112" i="17"/>
  <c r="G88" i="17"/>
  <c r="G56" i="17"/>
  <c r="G29" i="17"/>
  <c r="L24" i="3"/>
  <c r="G25" i="17"/>
  <c r="L20" i="3"/>
  <c r="L381" i="3"/>
  <c r="L377" i="3"/>
  <c r="L373" i="3"/>
  <c r="L369" i="3"/>
  <c r="G329" i="17"/>
  <c r="G317" i="17"/>
  <c r="G313" i="17"/>
  <c r="G309" i="17"/>
  <c r="G265" i="17"/>
  <c r="G155" i="17"/>
  <c r="G127" i="17"/>
  <c r="G99" i="17"/>
  <c r="G40" i="17"/>
  <c r="P40" i="17" s="1"/>
  <c r="L35" i="3"/>
  <c r="G24" i="17"/>
  <c r="P24" i="17" s="1"/>
  <c r="L19" i="3"/>
  <c r="G16" i="17"/>
  <c r="P16" i="17" s="1"/>
  <c r="L11" i="3"/>
  <c r="C8" i="14"/>
  <c r="C10" i="13"/>
  <c r="E10" i="13" s="1"/>
  <c r="H10" i="13" s="1"/>
  <c r="J10" i="13" s="1"/>
  <c r="K10" i="13" s="1"/>
  <c r="C6" i="14"/>
  <c r="C2" i="13"/>
  <c r="C7" i="14"/>
  <c r="C6" i="13"/>
  <c r="E6" i="13" s="1"/>
  <c r="H6" i="13" s="1"/>
  <c r="J6" i="13" s="1"/>
  <c r="K6" i="13" s="1"/>
  <c r="N314" i="10"/>
  <c r="N8" i="10" s="1"/>
  <c r="M49" i="12"/>
  <c r="M16" i="12"/>
  <c r="N92" i="12"/>
  <c r="N172" i="12"/>
  <c r="N230" i="12"/>
  <c r="N15" i="12"/>
  <c r="N232" i="12"/>
  <c r="N154" i="12"/>
  <c r="N268" i="12"/>
  <c r="N387" i="12"/>
  <c r="N89" i="12"/>
  <c r="N14" i="12"/>
  <c r="N155" i="12"/>
  <c r="N274" i="12"/>
  <c r="N42" i="12"/>
  <c r="N132" i="12"/>
  <c r="N235" i="12"/>
  <c r="N276" i="12"/>
  <c r="N390" i="12"/>
  <c r="N88" i="12"/>
  <c r="N144" i="12"/>
  <c r="N211" i="12"/>
  <c r="N236" i="12"/>
  <c r="N344" i="12"/>
  <c r="R360" i="12"/>
  <c r="O404" i="10"/>
  <c r="O400" i="10"/>
  <c r="I426" i="10"/>
  <c r="I435" i="10"/>
  <c r="I437" i="10" s="1"/>
  <c r="I439" i="10" s="1"/>
  <c r="I444" i="10" s="1"/>
  <c r="I427" i="10"/>
  <c r="I429" i="10" s="1"/>
  <c r="I436" i="10"/>
  <c r="I438" i="10" s="1"/>
  <c r="O407" i="10"/>
  <c r="O411" i="10"/>
  <c r="I135" i="12"/>
  <c r="N137" i="12"/>
  <c r="I305" i="12"/>
  <c r="R305" i="12" s="1"/>
  <c r="N306" i="12"/>
  <c r="R333" i="12"/>
  <c r="R335" i="12"/>
  <c r="N383" i="12"/>
  <c r="R102" i="12"/>
  <c r="I131" i="12"/>
  <c r="R302" i="12"/>
  <c r="R311" i="12"/>
  <c r="R210" i="12"/>
  <c r="R216" i="12"/>
  <c r="R361" i="12"/>
  <c r="R390" i="12"/>
  <c r="R322" i="12"/>
  <c r="R184" i="12"/>
  <c r="R189" i="12"/>
  <c r="R206" i="12"/>
  <c r="R209" i="12"/>
  <c r="R259" i="12"/>
  <c r="R354" i="12"/>
  <c r="R404" i="12"/>
  <c r="R397" i="12"/>
  <c r="R183" i="12"/>
  <c r="R117" i="12"/>
  <c r="R172" i="12"/>
  <c r="R205" i="12"/>
  <c r="R208" i="12"/>
  <c r="R212" i="12"/>
  <c r="R215" i="12"/>
  <c r="R356" i="12"/>
  <c r="R362" i="12"/>
  <c r="R145" i="12"/>
  <c r="R146" i="12"/>
  <c r="R142" i="12"/>
  <c r="R350" i="12"/>
  <c r="R393" i="12"/>
  <c r="R35" i="12"/>
  <c r="R154" i="12"/>
  <c r="R232" i="12"/>
  <c r="R264" i="12"/>
  <c r="R303" i="12"/>
  <c r="R358" i="12"/>
  <c r="R378" i="12"/>
  <c r="R401" i="12"/>
  <c r="R405" i="12"/>
  <c r="R414" i="12"/>
  <c r="R84" i="12"/>
  <c r="R119" i="12"/>
  <c r="R326" i="12"/>
  <c r="R366" i="12"/>
  <c r="I426" i="12"/>
  <c r="R372" i="12"/>
  <c r="R284" i="12"/>
  <c r="R373" i="12"/>
  <c r="R377" i="12"/>
  <c r="R394" i="12"/>
  <c r="R407" i="12"/>
  <c r="I427" i="12"/>
  <c r="I429" i="12" s="1"/>
  <c r="I159" i="12"/>
  <c r="I385" i="12"/>
  <c r="R152" i="12"/>
  <c r="R51" i="12"/>
  <c r="R63" i="12"/>
  <c r="R198" i="12"/>
  <c r="R202" i="12"/>
  <c r="R204" i="12"/>
  <c r="R219" i="12"/>
  <c r="R270" i="12"/>
  <c r="R277" i="12"/>
  <c r="R349" i="12"/>
  <c r="R367" i="12"/>
  <c r="R369" i="12"/>
  <c r="R415" i="12"/>
  <c r="R38" i="12"/>
  <c r="R69" i="12"/>
  <c r="R101" i="12"/>
  <c r="R105" i="12"/>
  <c r="R109" i="12"/>
  <c r="R113" i="12"/>
  <c r="I195" i="12"/>
  <c r="R195" i="12" s="1"/>
  <c r="R312" i="12"/>
  <c r="R321" i="12"/>
  <c r="R336" i="12"/>
  <c r="R337" i="12"/>
  <c r="R341" i="12"/>
  <c r="R375" i="12"/>
  <c r="R380" i="12"/>
  <c r="R398" i="12"/>
  <c r="R400" i="12"/>
  <c r="R403" i="12"/>
  <c r="R153" i="12"/>
  <c r="R181" i="12"/>
  <c r="R197" i="12"/>
  <c r="R213" i="12"/>
  <c r="R248" i="12"/>
  <c r="R271" i="12"/>
  <c r="R276" i="12"/>
  <c r="R288" i="12"/>
  <c r="R306" i="12"/>
  <c r="R317" i="12"/>
  <c r="R318" i="12"/>
  <c r="R370" i="12"/>
  <c r="R387" i="12"/>
  <c r="R36" i="12"/>
  <c r="R89" i="12"/>
  <c r="R112" i="12"/>
  <c r="R129" i="12"/>
  <c r="R132" i="12"/>
  <c r="R30" i="12"/>
  <c r="R97" i="12"/>
  <c r="I164" i="12"/>
  <c r="R166" i="12"/>
  <c r="R39" i="12"/>
  <c r="R49" i="12"/>
  <c r="R50" i="12"/>
  <c r="R56" i="12"/>
  <c r="R61" i="12"/>
  <c r="R62" i="12"/>
  <c r="R88" i="12"/>
  <c r="R104" i="12"/>
  <c r="R110" i="12"/>
  <c r="R408" i="12"/>
  <c r="R410" i="12"/>
  <c r="R54" i="12"/>
  <c r="R71" i="12"/>
  <c r="R74" i="12"/>
  <c r="R90" i="12"/>
  <c r="R106" i="12"/>
  <c r="R116" i="12"/>
  <c r="R118" i="12"/>
  <c r="R133" i="12"/>
  <c r="I140" i="12"/>
  <c r="R171" i="12"/>
  <c r="R269" i="12"/>
  <c r="R18" i="12"/>
  <c r="R21" i="12"/>
  <c r="R25" i="12"/>
  <c r="R26" i="12"/>
  <c r="R28" i="12"/>
  <c r="R31" i="12"/>
  <c r="R15" i="12"/>
  <c r="R33" i="12"/>
  <c r="R34" i="12"/>
  <c r="R37" i="12"/>
  <c r="R41" i="12"/>
  <c r="R42" i="12"/>
  <c r="R55" i="12"/>
  <c r="R64" i="12"/>
  <c r="R72" i="12"/>
  <c r="R73" i="12"/>
  <c r="R76" i="12"/>
  <c r="R77" i="12"/>
  <c r="R92" i="12"/>
  <c r="R93" i="12"/>
  <c r="R108" i="12"/>
  <c r="R114" i="12"/>
  <c r="R123" i="12"/>
  <c r="R161" i="12"/>
  <c r="R162" i="12"/>
  <c r="R167" i="12"/>
  <c r="R168" i="12"/>
  <c r="R170" i="12"/>
  <c r="R243" i="12"/>
  <c r="R298" i="12"/>
  <c r="R344" i="12"/>
  <c r="R376" i="12"/>
  <c r="R143" i="12"/>
  <c r="R144" i="12"/>
  <c r="R191" i="12"/>
  <c r="R223" i="12"/>
  <c r="R224" i="12"/>
  <c r="R227" i="12"/>
  <c r="R238" i="12"/>
  <c r="R239" i="12"/>
  <c r="R244" i="12"/>
  <c r="R250" i="12"/>
  <c r="R251" i="12"/>
  <c r="R254" i="12"/>
  <c r="R255" i="12"/>
  <c r="R260" i="12"/>
  <c r="R268" i="12"/>
  <c r="R275" i="12"/>
  <c r="R293" i="12"/>
  <c r="R294" i="12"/>
  <c r="R325" i="12"/>
  <c r="R340" i="12"/>
  <c r="R374" i="12"/>
  <c r="R409" i="12"/>
  <c r="R207" i="12"/>
  <c r="R211" i="12"/>
  <c r="R230" i="12"/>
  <c r="R246" i="12"/>
  <c r="R247" i="12"/>
  <c r="R257" i="12"/>
  <c r="R258" i="12"/>
  <c r="R263" i="12"/>
  <c r="R282" i="12"/>
  <c r="R283" i="12"/>
  <c r="R286" i="12"/>
  <c r="R287" i="12"/>
  <c r="R347" i="12"/>
  <c r="R357" i="12"/>
  <c r="R363" i="12"/>
  <c r="R368" i="12"/>
  <c r="R371" i="12"/>
  <c r="R406" i="12"/>
  <c r="R411" i="12"/>
  <c r="R413" i="12"/>
  <c r="R203" i="12"/>
  <c r="R214" i="12"/>
  <c r="R218" i="12"/>
  <c r="R225" i="12"/>
  <c r="R229" i="12"/>
  <c r="R236" i="12"/>
  <c r="R240" i="12"/>
  <c r="R245" i="12"/>
  <c r="R249" i="12"/>
  <c r="R252" i="12"/>
  <c r="R253" i="12"/>
  <c r="R256" i="12"/>
  <c r="R265" i="12"/>
  <c r="R274" i="12"/>
  <c r="R291" i="12"/>
  <c r="R295" i="12"/>
  <c r="R301" i="12"/>
  <c r="R332" i="12"/>
  <c r="R352" i="12"/>
  <c r="R379" i="12"/>
  <c r="R402" i="12"/>
  <c r="R16" i="12"/>
  <c r="I23" i="12"/>
  <c r="R53" i="12"/>
  <c r="I12" i="12"/>
  <c r="I58" i="12"/>
  <c r="R14" i="12"/>
  <c r="R19" i="12"/>
  <c r="R27" i="12"/>
  <c r="R29" i="12"/>
  <c r="R40" i="12"/>
  <c r="R48" i="12"/>
  <c r="I66" i="12"/>
  <c r="R68" i="12"/>
  <c r="R32" i="12"/>
  <c r="R43" i="12"/>
  <c r="R47" i="12"/>
  <c r="R52" i="12"/>
  <c r="R60" i="12"/>
  <c r="R67" i="12"/>
  <c r="I125" i="12"/>
  <c r="I149" i="12"/>
  <c r="I45" i="12"/>
  <c r="R147" i="12"/>
  <c r="R151" i="12"/>
  <c r="I174" i="12"/>
  <c r="R262" i="12"/>
  <c r="R297" i="12"/>
  <c r="R75" i="12"/>
  <c r="R83" i="12"/>
  <c r="R94" i="12"/>
  <c r="R95" i="12"/>
  <c r="I99" i="12"/>
  <c r="R127" i="12"/>
  <c r="R176" i="12"/>
  <c r="I178" i="12"/>
  <c r="R180" i="12"/>
  <c r="I234" i="12"/>
  <c r="R234" i="12" s="1"/>
  <c r="R242" i="12"/>
  <c r="I308" i="12"/>
  <c r="R346" i="12"/>
  <c r="I343" i="12"/>
  <c r="I79" i="12"/>
  <c r="R231" i="12"/>
  <c r="I330" i="12"/>
  <c r="R81" i="12"/>
  <c r="R82" i="12"/>
  <c r="I86" i="12"/>
  <c r="R91" i="12"/>
  <c r="R96" i="12"/>
  <c r="R103" i="12"/>
  <c r="R107" i="12"/>
  <c r="R111" i="12"/>
  <c r="R115" i="12"/>
  <c r="I121" i="12"/>
  <c r="R121" i="12" s="1"/>
  <c r="R128" i="12"/>
  <c r="R157" i="12"/>
  <c r="R182" i="12"/>
  <c r="I200" i="12"/>
  <c r="I187" i="12"/>
  <c r="R190" i="12"/>
  <c r="R226" i="12"/>
  <c r="R300" i="12"/>
  <c r="R155" i="12"/>
  <c r="R156" i="12"/>
  <c r="R169" i="12"/>
  <c r="R217" i="12"/>
  <c r="R228" i="12"/>
  <c r="R235" i="12"/>
  <c r="R237" i="12"/>
  <c r="R241" i="12"/>
  <c r="R261" i="12"/>
  <c r="R273" i="12"/>
  <c r="I290" i="12"/>
  <c r="R348" i="12"/>
  <c r="R137" i="12"/>
  <c r="R192" i="12"/>
  <c r="R193" i="12"/>
  <c r="I222" i="12"/>
  <c r="R222" i="12" s="1"/>
  <c r="I267" i="12"/>
  <c r="R267" i="12" s="1"/>
  <c r="R272" i="12"/>
  <c r="I281" i="12"/>
  <c r="R299" i="12"/>
  <c r="Q315" i="12"/>
  <c r="R315" i="12" s="1"/>
  <c r="Q314" i="12"/>
  <c r="R314" i="12" s="1"/>
  <c r="R323" i="12"/>
  <c r="R324" i="12"/>
  <c r="R331" i="12"/>
  <c r="I389" i="12"/>
  <c r="R285" i="12"/>
  <c r="R292" i="12"/>
  <c r="R296" i="12"/>
  <c r="R310" i="12"/>
  <c r="R364" i="12"/>
  <c r="R392" i="12"/>
  <c r="R319" i="12"/>
  <c r="R320" i="12"/>
  <c r="R327" i="12"/>
  <c r="R328" i="12"/>
  <c r="R339" i="12"/>
  <c r="R345" i="12"/>
  <c r="R351" i="12"/>
  <c r="R309" i="12"/>
  <c r="R313" i="12"/>
  <c r="R334" i="12"/>
  <c r="R338" i="12"/>
  <c r="R353" i="12"/>
  <c r="R355" i="12"/>
  <c r="R396" i="12"/>
  <c r="R391" i="12"/>
  <c r="R395" i="12"/>
  <c r="R359" i="12"/>
  <c r="R383" i="12"/>
  <c r="R386" i="12"/>
  <c r="O241" i="10"/>
  <c r="O253" i="10"/>
  <c r="O414" i="10"/>
  <c r="K20" i="10"/>
  <c r="K57" i="10"/>
  <c r="K46" i="10"/>
  <c r="O261" i="10"/>
  <c r="O284" i="10"/>
  <c r="O331" i="10"/>
  <c r="O393" i="10"/>
  <c r="O319" i="10"/>
  <c r="I382" i="10"/>
  <c r="O14" i="10"/>
  <c r="O19" i="10"/>
  <c r="O29" i="10"/>
  <c r="O33" i="10"/>
  <c r="O84" i="10"/>
  <c r="O157" i="10"/>
  <c r="O273" i="10"/>
  <c r="O286" i="10"/>
  <c r="I385" i="10"/>
  <c r="I131" i="10"/>
  <c r="O252" i="10"/>
  <c r="O318" i="10"/>
  <c r="O357" i="10"/>
  <c r="O394" i="10"/>
  <c r="O50" i="10"/>
  <c r="O106" i="10"/>
  <c r="O268" i="10"/>
  <c r="O295" i="10"/>
  <c r="O301" i="10"/>
  <c r="O153" i="10"/>
  <c r="O118" i="10"/>
  <c r="O215" i="10"/>
  <c r="O117" i="10"/>
  <c r="O198" i="10"/>
  <c r="O223" i="10"/>
  <c r="O262" i="10"/>
  <c r="O265" i="10"/>
  <c r="O309" i="10"/>
  <c r="O369" i="10"/>
  <c r="O373" i="10"/>
  <c r="O377" i="10"/>
  <c r="O21" i="10"/>
  <c r="O25" i="10"/>
  <c r="O53" i="10"/>
  <c r="O231" i="10"/>
  <c r="O238" i="10"/>
  <c r="O242" i="10"/>
  <c r="O180" i="10"/>
  <c r="O245" i="10"/>
  <c r="O27" i="10"/>
  <c r="O93" i="10"/>
  <c r="O147" i="10"/>
  <c r="O155" i="10"/>
  <c r="O156" i="10"/>
  <c r="O207" i="10"/>
  <c r="O230" i="10"/>
  <c r="O251" i="10"/>
  <c r="O257" i="10"/>
  <c r="O276" i="10"/>
  <c r="O277" i="10"/>
  <c r="O317" i="10"/>
  <c r="O323" i="10"/>
  <c r="O337" i="10"/>
  <c r="O340" i="10"/>
  <c r="O390" i="10"/>
  <c r="O142" i="10"/>
  <c r="O246" i="10"/>
  <c r="O352" i="10"/>
  <c r="O96" i="10"/>
  <c r="O48" i="10"/>
  <c r="O49" i="10"/>
  <c r="O109" i="10"/>
  <c r="O143" i="10"/>
  <c r="O169" i="10"/>
  <c r="O192" i="10"/>
  <c r="O214" i="10"/>
  <c r="O240" i="10"/>
  <c r="O272" i="10"/>
  <c r="O306" i="10"/>
  <c r="O328" i="10"/>
  <c r="O367" i="10"/>
  <c r="O403" i="10"/>
  <c r="O37" i="10"/>
  <c r="O89" i="10"/>
  <c r="O16" i="10"/>
  <c r="O34" i="10"/>
  <c r="O61" i="10"/>
  <c r="O68" i="10"/>
  <c r="O88" i="10"/>
  <c r="O102" i="10"/>
  <c r="O137" i="10"/>
  <c r="I159" i="10"/>
  <c r="O191" i="10"/>
  <c r="O256" i="10"/>
  <c r="O297" i="10"/>
  <c r="O313" i="10"/>
  <c r="O315" i="10"/>
  <c r="O322" i="10"/>
  <c r="O335" i="10"/>
  <c r="O336" i="10"/>
  <c r="O349" i="10"/>
  <c r="O360" i="10"/>
  <c r="O128" i="10"/>
  <c r="O311" i="10"/>
  <c r="O30" i="10"/>
  <c r="O56" i="10"/>
  <c r="O64" i="10"/>
  <c r="O67" i="10"/>
  <c r="O91" i="10"/>
  <c r="O92" i="10"/>
  <c r="O145" i="10"/>
  <c r="O197" i="10"/>
  <c r="O206" i="10"/>
  <c r="O269" i="10"/>
  <c r="O386" i="10"/>
  <c r="O28" i="10"/>
  <c r="O83" i="10"/>
  <c r="O103" i="10"/>
  <c r="O116" i="10"/>
  <c r="O119" i="10"/>
  <c r="O202" i="10"/>
  <c r="O285" i="10"/>
  <c r="O292" i="10"/>
  <c r="O332" i="10"/>
  <c r="O383" i="10"/>
  <c r="O204" i="10"/>
  <c r="O209" i="10"/>
  <c r="O210" i="10"/>
  <c r="O219" i="10"/>
  <c r="O224" i="10"/>
  <c r="O244" i="10"/>
  <c r="O259" i="10"/>
  <c r="O303" i="10"/>
  <c r="O321" i="10"/>
  <c r="O325" i="10"/>
  <c r="O327" i="10"/>
  <c r="O354" i="10"/>
  <c r="O362" i="10"/>
  <c r="O366" i="10"/>
  <c r="O379" i="10"/>
  <c r="O395" i="10"/>
  <c r="O40" i="10"/>
  <c r="O52" i="10"/>
  <c r="O60" i="10"/>
  <c r="O95" i="10"/>
  <c r="O101" i="10"/>
  <c r="O108" i="10"/>
  <c r="O111" i="10"/>
  <c r="O132" i="10"/>
  <c r="O146" i="10"/>
  <c r="O181" i="10"/>
  <c r="O193" i="10"/>
  <c r="O203" i="10"/>
  <c r="O212" i="10"/>
  <c r="O217" i="10"/>
  <c r="O218" i="10"/>
  <c r="O249" i="10"/>
  <c r="O250" i="10"/>
  <c r="O274" i="10"/>
  <c r="O275" i="10"/>
  <c r="O282" i="10"/>
  <c r="O283" i="10"/>
  <c r="O293" i="10"/>
  <c r="O294" i="10"/>
  <c r="O338" i="10"/>
  <c r="O374" i="10"/>
  <c r="O375" i="10"/>
  <c r="O387" i="10"/>
  <c r="O405" i="10"/>
  <c r="O406" i="10"/>
  <c r="O144" i="10"/>
  <c r="O166" i="10"/>
  <c r="O170" i="10"/>
  <c r="O182" i="10"/>
  <c r="O216" i="10"/>
  <c r="O226" i="10"/>
  <c r="O227" i="10"/>
  <c r="O237" i="10"/>
  <c r="O254" i="10"/>
  <c r="O258" i="10"/>
  <c r="O287" i="10"/>
  <c r="O298" i="10"/>
  <c r="O302" i="10"/>
  <c r="O310" i="10"/>
  <c r="O324" i="10"/>
  <c r="O346" i="10"/>
  <c r="O356" i="10"/>
  <c r="O364" i="10"/>
  <c r="O397" i="10"/>
  <c r="O408" i="10"/>
  <c r="O413" i="10"/>
  <c r="O47" i="10"/>
  <c r="O54" i="10"/>
  <c r="O15" i="10"/>
  <c r="O26" i="10"/>
  <c r="O35" i="10"/>
  <c r="O36" i="10"/>
  <c r="O51" i="10"/>
  <c r="O69" i="10"/>
  <c r="O94" i="10"/>
  <c r="O39" i="10"/>
  <c r="O42" i="10"/>
  <c r="O62" i="10"/>
  <c r="O90" i="10"/>
  <c r="O18" i="10"/>
  <c r="O31" i="10"/>
  <c r="O32" i="10"/>
  <c r="O38" i="10"/>
  <c r="O43" i="10"/>
  <c r="O55" i="10"/>
  <c r="O63" i="10"/>
  <c r="O127" i="10"/>
  <c r="O152" i="10"/>
  <c r="O171" i="10"/>
  <c r="O189" i="10"/>
  <c r="O190" i="10"/>
  <c r="O213" i="10"/>
  <c r="O225" i="10"/>
  <c r="O113" i="10"/>
  <c r="I121" i="10"/>
  <c r="O133" i="10"/>
  <c r="O167" i="10"/>
  <c r="O168" i="10"/>
  <c r="O176" i="10"/>
  <c r="O183" i="10"/>
  <c r="O205" i="10"/>
  <c r="O211" i="10"/>
  <c r="O107" i="10"/>
  <c r="O115" i="10"/>
  <c r="I125" i="10"/>
  <c r="O129" i="10" s="1"/>
  <c r="I135" i="10"/>
  <c r="O353" i="10" s="1"/>
  <c r="O161" i="10"/>
  <c r="O380" i="10"/>
  <c r="O235" i="10"/>
  <c r="O239" i="10"/>
  <c r="O243" i="10"/>
  <c r="O247" i="10"/>
  <c r="O248" i="10"/>
  <c r="O263" i="10"/>
  <c r="O264" i="10"/>
  <c r="O270" i="10"/>
  <c r="O271" i="10"/>
  <c r="O299" i="10"/>
  <c r="O300" i="10"/>
  <c r="O208" i="10"/>
  <c r="O228" i="10"/>
  <c r="O229" i="10"/>
  <c r="O232" i="10"/>
  <c r="O260" i="10"/>
  <c r="O296" i="10"/>
  <c r="O255" i="10"/>
  <c r="O288" i="10"/>
  <c r="O291" i="10"/>
  <c r="I305" i="10"/>
  <c r="I281" i="10" s="1"/>
  <c r="O162" i="10" s="1"/>
  <c r="O347" i="10"/>
  <c r="I359" i="10"/>
  <c r="O415" i="10"/>
  <c r="O312" i="10"/>
  <c r="O333" i="10"/>
  <c r="O341" i="10"/>
  <c r="O344" i="10"/>
  <c r="O351" i="10"/>
  <c r="O355" i="10"/>
  <c r="O363" i="10"/>
  <c r="O326" i="10"/>
  <c r="O339" i="10"/>
  <c r="O348" i="10"/>
  <c r="O320" i="10"/>
  <c r="O334" i="10"/>
  <c r="O345" i="10"/>
  <c r="O392" i="10"/>
  <c r="O396" i="10"/>
  <c r="O391" i="10"/>
  <c r="O361" i="10"/>
  <c r="O368" i="10"/>
  <c r="O370" i="10"/>
  <c r="O371" i="10"/>
  <c r="O376" i="10"/>
  <c r="O378" i="10"/>
  <c r="O398" i="10"/>
  <c r="O401" i="10"/>
  <c r="O402" i="10"/>
  <c r="O409" i="10"/>
  <c r="O410" i="10"/>
  <c r="O350" i="10"/>
  <c r="O358" i="10"/>
  <c r="P315" i="17" l="1"/>
  <c r="I162" i="17"/>
  <c r="P108" i="17"/>
  <c r="P169" i="17"/>
  <c r="P18" i="17"/>
  <c r="I127" i="17"/>
  <c r="I146" i="17"/>
  <c r="P159" i="17"/>
  <c r="P187" i="17"/>
  <c r="J391" i="17"/>
  <c r="K391" i="17" s="1"/>
  <c r="L391" i="17" s="1"/>
  <c r="P391" i="17"/>
  <c r="I329" i="17"/>
  <c r="R385" i="12"/>
  <c r="R159" i="12"/>
  <c r="I74" i="17"/>
  <c r="I399" i="17"/>
  <c r="I190" i="17"/>
  <c r="J376" i="17"/>
  <c r="O376" i="17" s="1"/>
  <c r="P376" i="17"/>
  <c r="I371" i="17"/>
  <c r="K18" i="17"/>
  <c r="L18" i="17" s="1"/>
  <c r="K17" i="17"/>
  <c r="L17" i="17" s="1"/>
  <c r="Q66" i="12"/>
  <c r="Q10" i="12" s="1"/>
  <c r="R131" i="12"/>
  <c r="L29" i="17"/>
  <c r="R290" i="12"/>
  <c r="L283" i="17"/>
  <c r="O314" i="10"/>
  <c r="R178" i="12"/>
  <c r="I437" i="12"/>
  <c r="I439" i="12" s="1"/>
  <c r="I444" i="12" s="1"/>
  <c r="R79" i="12"/>
  <c r="R200" i="12"/>
  <c r="R330" i="12"/>
  <c r="R99" i="12"/>
  <c r="Q308" i="12"/>
  <c r="R308" i="12" s="1"/>
  <c r="R12" i="12"/>
  <c r="R343" i="12"/>
  <c r="Q186" i="12"/>
  <c r="R187" i="12"/>
  <c r="R149" i="12"/>
  <c r="R164" i="12"/>
  <c r="R86" i="12"/>
  <c r="Q139" i="12"/>
  <c r="R140" i="12"/>
  <c r="R23" i="12"/>
  <c r="R174" i="12"/>
  <c r="R58" i="12"/>
  <c r="R221" i="12"/>
  <c r="R45" i="12"/>
  <c r="R125" i="12"/>
  <c r="R389" i="12"/>
  <c r="R281" i="12"/>
  <c r="L25" i="17"/>
  <c r="L375" i="17"/>
  <c r="L383" i="17"/>
  <c r="K14" i="17"/>
  <c r="L14" i="17" s="1"/>
  <c r="K13" i="17"/>
  <c r="L13" i="17" s="1"/>
  <c r="P375" i="17"/>
  <c r="K20" i="17"/>
  <c r="L20" i="17" s="1"/>
  <c r="P379" i="17"/>
  <c r="P25" i="17"/>
  <c r="P383" i="17"/>
  <c r="P29" i="17"/>
  <c r="K15" i="17"/>
  <c r="L15" i="17" s="1"/>
  <c r="P387" i="17"/>
  <c r="K16" i="17"/>
  <c r="L16" i="17" s="1"/>
  <c r="K19" i="17"/>
  <c r="L19" i="17" s="1"/>
  <c r="K47" i="17"/>
  <c r="L47" i="17" s="1"/>
  <c r="O47" i="17"/>
  <c r="K199" i="17"/>
  <c r="L199" i="17" s="1"/>
  <c r="O199" i="17"/>
  <c r="K301" i="17"/>
  <c r="L301" i="17" s="1"/>
  <c r="O301" i="17"/>
  <c r="K457" i="17"/>
  <c r="L457" i="17" s="1"/>
  <c r="O457" i="17"/>
  <c r="K92" i="17"/>
  <c r="L92" i="17" s="1"/>
  <c r="O92" i="17"/>
  <c r="K172" i="17"/>
  <c r="L172" i="17" s="1"/>
  <c r="O172" i="17"/>
  <c r="K298" i="17"/>
  <c r="L298" i="17" s="1"/>
  <c r="O298" i="17"/>
  <c r="K78" i="17"/>
  <c r="L78" i="17" s="1"/>
  <c r="O78" i="17"/>
  <c r="K170" i="17"/>
  <c r="L170" i="17" s="1"/>
  <c r="O170" i="17"/>
  <c r="K234" i="17"/>
  <c r="L234" i="17" s="1"/>
  <c r="O234" i="17"/>
  <c r="K288" i="17"/>
  <c r="L288" i="17" s="1"/>
  <c r="O288" i="17"/>
  <c r="K324" i="17"/>
  <c r="L324" i="17" s="1"/>
  <c r="O324" i="17"/>
  <c r="L372" i="17"/>
  <c r="O372" i="17"/>
  <c r="K428" i="17"/>
  <c r="L428" i="17" s="1"/>
  <c r="O428" i="17"/>
  <c r="K476" i="17"/>
  <c r="L476" i="17" s="1"/>
  <c r="O476" i="17"/>
  <c r="K24" i="17"/>
  <c r="L24" i="17" s="1"/>
  <c r="O24" i="17"/>
  <c r="K171" i="17"/>
  <c r="L171" i="17" s="1"/>
  <c r="O171" i="17"/>
  <c r="L381" i="17"/>
  <c r="O381" i="17"/>
  <c r="K136" i="17"/>
  <c r="L136" i="17" s="1"/>
  <c r="O136" i="17"/>
  <c r="K228" i="17"/>
  <c r="L228" i="17" s="1"/>
  <c r="O228" i="17"/>
  <c r="K306" i="17"/>
  <c r="L306" i="17" s="1"/>
  <c r="O306" i="17"/>
  <c r="L386" i="17"/>
  <c r="O386" i="17"/>
  <c r="K458" i="17"/>
  <c r="L458" i="17" s="1"/>
  <c r="O458" i="17"/>
  <c r="K23" i="17"/>
  <c r="L23" i="17" s="1"/>
  <c r="O23" i="17"/>
  <c r="K55" i="17"/>
  <c r="L55" i="17" s="1"/>
  <c r="O55" i="17"/>
  <c r="K107" i="17"/>
  <c r="L107" i="17" s="1"/>
  <c r="O107" i="17"/>
  <c r="K163" i="17"/>
  <c r="L163" i="17" s="1"/>
  <c r="O163" i="17"/>
  <c r="K211" i="17"/>
  <c r="L211" i="17" s="1"/>
  <c r="O211" i="17"/>
  <c r="K259" i="17"/>
  <c r="L259" i="17" s="1"/>
  <c r="O259" i="17"/>
  <c r="K325" i="17"/>
  <c r="L325" i="17" s="1"/>
  <c r="O325" i="17"/>
  <c r="L377" i="17"/>
  <c r="O377" i="17"/>
  <c r="K421" i="17"/>
  <c r="L421" i="17" s="1"/>
  <c r="O421" i="17"/>
  <c r="K469" i="17"/>
  <c r="L469" i="17" s="1"/>
  <c r="O469" i="17"/>
  <c r="K32" i="17"/>
  <c r="L32" i="17" s="1"/>
  <c r="O32" i="17"/>
  <c r="K68" i="17"/>
  <c r="L68" i="17" s="1"/>
  <c r="O68" i="17"/>
  <c r="K100" i="17"/>
  <c r="L100" i="17" s="1"/>
  <c r="O100" i="17"/>
  <c r="K132" i="17"/>
  <c r="L132" i="17" s="1"/>
  <c r="O132" i="17"/>
  <c r="K152" i="17"/>
  <c r="L152" i="17" s="1"/>
  <c r="O152" i="17"/>
  <c r="K176" i="17"/>
  <c r="L176" i="17" s="1"/>
  <c r="O176" i="17"/>
  <c r="K208" i="17"/>
  <c r="L208" i="17" s="1"/>
  <c r="O208" i="17"/>
  <c r="K260" i="17"/>
  <c r="L260" i="17" s="1"/>
  <c r="O260" i="17"/>
  <c r="K310" i="17"/>
  <c r="L310" i="17" s="1"/>
  <c r="O310" i="17"/>
  <c r="K38" i="17"/>
  <c r="L38" i="17" s="1"/>
  <c r="O38" i="17"/>
  <c r="K62" i="17"/>
  <c r="L62" i="17" s="1"/>
  <c r="O62" i="17"/>
  <c r="K82" i="17"/>
  <c r="L82" i="17" s="1"/>
  <c r="O82" i="17"/>
  <c r="K114" i="17"/>
  <c r="L114" i="17" s="1"/>
  <c r="O114" i="17"/>
  <c r="K134" i="17"/>
  <c r="L134" i="17" s="1"/>
  <c r="O134" i="17"/>
  <c r="K154" i="17"/>
  <c r="L154" i="17" s="1"/>
  <c r="O154" i="17"/>
  <c r="K186" i="17"/>
  <c r="L186" i="17" s="1"/>
  <c r="O186" i="17"/>
  <c r="K206" i="17"/>
  <c r="L206" i="17" s="1"/>
  <c r="O206" i="17"/>
  <c r="K222" i="17"/>
  <c r="L222" i="17" s="1"/>
  <c r="O222" i="17"/>
  <c r="K238" i="17"/>
  <c r="L238" i="17" s="1"/>
  <c r="O238" i="17"/>
  <c r="K254" i="17"/>
  <c r="L254" i="17" s="1"/>
  <c r="O254" i="17"/>
  <c r="K276" i="17"/>
  <c r="L276" i="17" s="1"/>
  <c r="O276" i="17"/>
  <c r="K292" i="17"/>
  <c r="L292" i="17" s="1"/>
  <c r="O292" i="17"/>
  <c r="K312" i="17"/>
  <c r="L312" i="17" s="1"/>
  <c r="O312" i="17"/>
  <c r="K328" i="17"/>
  <c r="L328" i="17" s="1"/>
  <c r="O328" i="17"/>
  <c r="K344" i="17"/>
  <c r="L344" i="17" s="1"/>
  <c r="O344" i="17"/>
  <c r="K360" i="17"/>
  <c r="L360" i="17" s="1"/>
  <c r="O360" i="17"/>
  <c r="L376" i="17"/>
  <c r="K400" i="17"/>
  <c r="L400" i="17" s="1"/>
  <c r="O400" i="17"/>
  <c r="K416" i="17"/>
  <c r="L416" i="17" s="1"/>
  <c r="O416" i="17"/>
  <c r="K432" i="17"/>
  <c r="L432" i="17" s="1"/>
  <c r="O432" i="17"/>
  <c r="K448" i="17"/>
  <c r="L448" i="17" s="1"/>
  <c r="O448" i="17"/>
  <c r="K464" i="17"/>
  <c r="L464" i="17" s="1"/>
  <c r="O464" i="17"/>
  <c r="K480" i="17"/>
  <c r="L480" i="17" s="1"/>
  <c r="O480" i="17"/>
  <c r="K496" i="17"/>
  <c r="L496" i="17" s="1"/>
  <c r="O496" i="17"/>
  <c r="K35" i="17"/>
  <c r="L35" i="17" s="1"/>
  <c r="O35" i="17"/>
  <c r="K83" i="17"/>
  <c r="L83" i="17" s="1"/>
  <c r="O83" i="17"/>
  <c r="K131" i="17"/>
  <c r="L131" i="17" s="1"/>
  <c r="O131" i="17"/>
  <c r="K183" i="17"/>
  <c r="L183" i="17" s="1"/>
  <c r="O183" i="17"/>
  <c r="K231" i="17"/>
  <c r="L231" i="17" s="1"/>
  <c r="O231" i="17"/>
  <c r="K281" i="17"/>
  <c r="L281" i="17" s="1"/>
  <c r="O281" i="17"/>
  <c r="K345" i="17"/>
  <c r="L345" i="17" s="1"/>
  <c r="O345" i="17"/>
  <c r="K393" i="17"/>
  <c r="L393" i="17" s="1"/>
  <c r="O393" i="17"/>
  <c r="K441" i="17"/>
  <c r="L441" i="17" s="1"/>
  <c r="O441" i="17"/>
  <c r="K489" i="17"/>
  <c r="L489" i="17" s="1"/>
  <c r="O489" i="17"/>
  <c r="K52" i="17"/>
  <c r="L52" i="17" s="1"/>
  <c r="O52" i="17"/>
  <c r="K104" i="17"/>
  <c r="L104" i="17" s="1"/>
  <c r="O104" i="17"/>
  <c r="K168" i="17"/>
  <c r="L168" i="17" s="1"/>
  <c r="O168" i="17"/>
  <c r="K212" i="17"/>
  <c r="L212" i="17" s="1"/>
  <c r="O212" i="17"/>
  <c r="K232" i="17"/>
  <c r="L232" i="17" s="1"/>
  <c r="O232" i="17"/>
  <c r="K256" i="17"/>
  <c r="L256" i="17" s="1"/>
  <c r="O256" i="17"/>
  <c r="K286" i="17"/>
  <c r="L286" i="17" s="1"/>
  <c r="O286" i="17"/>
  <c r="K314" i="17"/>
  <c r="L314" i="17" s="1"/>
  <c r="O314" i="17"/>
  <c r="K334" i="17"/>
  <c r="L334" i="17" s="1"/>
  <c r="O334" i="17"/>
  <c r="K350" i="17"/>
  <c r="L350" i="17" s="1"/>
  <c r="O350" i="17"/>
  <c r="L374" i="17"/>
  <c r="O374" i="17"/>
  <c r="K398" i="17"/>
  <c r="L398" i="17" s="1"/>
  <c r="O398" i="17"/>
  <c r="K414" i="17"/>
  <c r="L414" i="17" s="1"/>
  <c r="O414" i="17"/>
  <c r="K430" i="17"/>
  <c r="L430" i="17" s="1"/>
  <c r="O430" i="17"/>
  <c r="K446" i="17"/>
  <c r="L446" i="17" s="1"/>
  <c r="O446" i="17"/>
  <c r="K462" i="17"/>
  <c r="L462" i="17" s="1"/>
  <c r="O462" i="17"/>
  <c r="K478" i="17"/>
  <c r="L478" i="17" s="1"/>
  <c r="O478" i="17"/>
  <c r="K494" i="17"/>
  <c r="L494" i="17" s="1"/>
  <c r="O494" i="17"/>
  <c r="K43" i="17"/>
  <c r="L43" i="17" s="1"/>
  <c r="O43" i="17"/>
  <c r="K103" i="17"/>
  <c r="L103" i="17" s="1"/>
  <c r="O103" i="17"/>
  <c r="K167" i="17"/>
  <c r="L167" i="17" s="1"/>
  <c r="O167" i="17"/>
  <c r="K215" i="17"/>
  <c r="L215" i="17" s="1"/>
  <c r="O215" i="17"/>
  <c r="K277" i="17"/>
  <c r="L277" i="17" s="1"/>
  <c r="O277" i="17"/>
  <c r="K349" i="17"/>
  <c r="L349" i="17" s="1"/>
  <c r="O349" i="17"/>
  <c r="K397" i="17"/>
  <c r="L397" i="17" s="1"/>
  <c r="O397" i="17"/>
  <c r="K449" i="17"/>
  <c r="L449" i="17" s="1"/>
  <c r="O449" i="17"/>
  <c r="K497" i="17"/>
  <c r="L497" i="17" s="1"/>
  <c r="O497" i="17"/>
  <c r="K91" i="17"/>
  <c r="L91" i="17" s="1"/>
  <c r="O91" i="17"/>
  <c r="K247" i="17"/>
  <c r="L247" i="17" s="1"/>
  <c r="O247" i="17"/>
  <c r="K409" i="17"/>
  <c r="L409" i="17" s="1"/>
  <c r="O409" i="17"/>
  <c r="K60" i="17"/>
  <c r="L60" i="17" s="1"/>
  <c r="O60" i="17"/>
  <c r="K124" i="17"/>
  <c r="L124" i="17" s="1"/>
  <c r="O124" i="17"/>
  <c r="K200" i="17"/>
  <c r="L200" i="17" s="1"/>
  <c r="O200" i="17"/>
  <c r="K34" i="17"/>
  <c r="L34" i="17" s="1"/>
  <c r="O34" i="17"/>
  <c r="K98" i="17"/>
  <c r="L98" i="17" s="1"/>
  <c r="O98" i="17"/>
  <c r="K150" i="17"/>
  <c r="L150" i="17" s="1"/>
  <c r="O150" i="17"/>
  <c r="K202" i="17"/>
  <c r="L202" i="17" s="1"/>
  <c r="O202" i="17"/>
  <c r="K250" i="17"/>
  <c r="L250" i="17" s="1"/>
  <c r="O250" i="17"/>
  <c r="K340" i="17"/>
  <c r="L340" i="17" s="1"/>
  <c r="O340" i="17"/>
  <c r="L388" i="17"/>
  <c r="O388" i="17"/>
  <c r="K460" i="17"/>
  <c r="L460" i="17" s="1"/>
  <c r="O460" i="17"/>
  <c r="K71" i="17"/>
  <c r="L71" i="17" s="1"/>
  <c r="O71" i="17"/>
  <c r="K219" i="17"/>
  <c r="L219" i="17" s="1"/>
  <c r="O219" i="17"/>
  <c r="K333" i="17"/>
  <c r="L333" i="17" s="1"/>
  <c r="O333" i="17"/>
  <c r="K477" i="17"/>
  <c r="L477" i="17" s="1"/>
  <c r="O477" i="17"/>
  <c r="K96" i="17"/>
  <c r="L96" i="17" s="1"/>
  <c r="O96" i="17"/>
  <c r="K248" i="17"/>
  <c r="L248" i="17" s="1"/>
  <c r="O248" i="17"/>
  <c r="K330" i="17"/>
  <c r="L330" i="17" s="1"/>
  <c r="O330" i="17"/>
  <c r="L370" i="17"/>
  <c r="O370" i="17"/>
  <c r="K410" i="17"/>
  <c r="L410" i="17" s="1"/>
  <c r="O410" i="17"/>
  <c r="K442" i="17"/>
  <c r="L442" i="17" s="1"/>
  <c r="O442" i="17"/>
  <c r="K474" i="17"/>
  <c r="L474" i="17" s="1"/>
  <c r="O474" i="17"/>
  <c r="K151" i="17"/>
  <c r="L151" i="17" s="1"/>
  <c r="O151" i="17"/>
  <c r="K203" i="17"/>
  <c r="L203" i="17" s="1"/>
  <c r="O203" i="17"/>
  <c r="K337" i="17"/>
  <c r="L337" i="17" s="1"/>
  <c r="O337" i="17"/>
  <c r="L385" i="17"/>
  <c r="O385" i="17"/>
  <c r="K437" i="17"/>
  <c r="L437" i="17" s="1"/>
  <c r="O437" i="17"/>
  <c r="K485" i="17"/>
  <c r="L485" i="17" s="1"/>
  <c r="O485" i="17"/>
  <c r="K27" i="17"/>
  <c r="L27" i="17" s="1"/>
  <c r="O27" i="17"/>
  <c r="K67" i="17"/>
  <c r="L67" i="17" s="1"/>
  <c r="O67" i="17"/>
  <c r="K115" i="17"/>
  <c r="L115" i="17" s="1"/>
  <c r="O115" i="17"/>
  <c r="K175" i="17"/>
  <c r="L175" i="17" s="1"/>
  <c r="O175" i="17"/>
  <c r="K223" i="17"/>
  <c r="L223" i="17" s="1"/>
  <c r="O223" i="17"/>
  <c r="K273" i="17"/>
  <c r="L273" i="17" s="1"/>
  <c r="O273" i="17"/>
  <c r="K341" i="17"/>
  <c r="L341" i="17" s="1"/>
  <c r="O341" i="17"/>
  <c r="L389" i="17"/>
  <c r="O389" i="17"/>
  <c r="K433" i="17"/>
  <c r="L433" i="17" s="1"/>
  <c r="O433" i="17"/>
  <c r="K481" i="17"/>
  <c r="L481" i="17" s="1"/>
  <c r="O481" i="17"/>
  <c r="K36" i="17"/>
  <c r="L36" i="17" s="1"/>
  <c r="O36" i="17"/>
  <c r="K72" i="17"/>
  <c r="L72" i="17" s="1"/>
  <c r="O72" i="17"/>
  <c r="K108" i="17"/>
  <c r="L108" i="17" s="1"/>
  <c r="O108" i="17"/>
  <c r="K140" i="17"/>
  <c r="L140" i="17" s="1"/>
  <c r="O140" i="17"/>
  <c r="K156" i="17"/>
  <c r="L156" i="17" s="1"/>
  <c r="O156" i="17"/>
  <c r="K188" i="17"/>
  <c r="L188" i="17" s="1"/>
  <c r="O188" i="17"/>
  <c r="K216" i="17"/>
  <c r="L216" i="17" s="1"/>
  <c r="O216" i="17"/>
  <c r="K270" i="17"/>
  <c r="L270" i="17" s="1"/>
  <c r="O270" i="17"/>
  <c r="K322" i="17"/>
  <c r="L322" i="17" s="1"/>
  <c r="O322" i="17"/>
  <c r="K50" i="17"/>
  <c r="L50" i="17" s="1"/>
  <c r="O50" i="17"/>
  <c r="K66" i="17"/>
  <c r="L66" i="17" s="1"/>
  <c r="O66" i="17"/>
  <c r="K90" i="17"/>
  <c r="L90" i="17" s="1"/>
  <c r="O90" i="17"/>
  <c r="K122" i="17"/>
  <c r="L122" i="17" s="1"/>
  <c r="O122" i="17"/>
  <c r="K138" i="17"/>
  <c r="L138" i="17" s="1"/>
  <c r="O138" i="17"/>
  <c r="K158" i="17"/>
  <c r="L158" i="17" s="1"/>
  <c r="O158" i="17"/>
  <c r="K194" i="17"/>
  <c r="L194" i="17" s="1"/>
  <c r="O194" i="17"/>
  <c r="K210" i="17"/>
  <c r="L210" i="17" s="1"/>
  <c r="O210" i="17"/>
  <c r="K226" i="17"/>
  <c r="L226" i="17" s="1"/>
  <c r="O226" i="17"/>
  <c r="K242" i="17"/>
  <c r="L242" i="17" s="1"/>
  <c r="O242" i="17"/>
  <c r="K258" i="17"/>
  <c r="L258" i="17" s="1"/>
  <c r="O258" i="17"/>
  <c r="K280" i="17"/>
  <c r="L280" i="17" s="1"/>
  <c r="O280" i="17"/>
  <c r="K296" i="17"/>
  <c r="L296" i="17" s="1"/>
  <c r="O296" i="17"/>
  <c r="K316" i="17"/>
  <c r="L316" i="17" s="1"/>
  <c r="O316" i="17"/>
  <c r="K332" i="17"/>
  <c r="L332" i="17" s="1"/>
  <c r="O332" i="17"/>
  <c r="K348" i="17"/>
  <c r="L348" i="17" s="1"/>
  <c r="O348" i="17"/>
  <c r="K364" i="17"/>
  <c r="L364" i="17" s="1"/>
  <c r="O364" i="17"/>
  <c r="L380" i="17"/>
  <c r="O380" i="17"/>
  <c r="K404" i="17"/>
  <c r="L404" i="17" s="1"/>
  <c r="O404" i="17"/>
  <c r="K420" i="17"/>
  <c r="L420" i="17" s="1"/>
  <c r="O420" i="17"/>
  <c r="K436" i="17"/>
  <c r="L436" i="17" s="1"/>
  <c r="O436" i="17"/>
  <c r="K452" i="17"/>
  <c r="L452" i="17" s="1"/>
  <c r="O452" i="17"/>
  <c r="K468" i="17"/>
  <c r="L468" i="17" s="1"/>
  <c r="O468" i="17"/>
  <c r="K484" i="17"/>
  <c r="L484" i="17" s="1"/>
  <c r="O484" i="17"/>
  <c r="K500" i="17"/>
  <c r="L500" i="17" s="1"/>
  <c r="O500" i="17"/>
  <c r="K51" i="17"/>
  <c r="L51" i="17" s="1"/>
  <c r="O51" i="17"/>
  <c r="K95" i="17"/>
  <c r="L95" i="17" s="1"/>
  <c r="O95" i="17"/>
  <c r="K143" i="17"/>
  <c r="L143" i="17" s="1"/>
  <c r="O143" i="17"/>
  <c r="K195" i="17"/>
  <c r="L195" i="17" s="1"/>
  <c r="O195" i="17"/>
  <c r="K243" i="17"/>
  <c r="L243" i="17" s="1"/>
  <c r="O243" i="17"/>
  <c r="K289" i="17"/>
  <c r="L289" i="17" s="1"/>
  <c r="O289" i="17"/>
  <c r="K357" i="17"/>
  <c r="L357" i="17" s="1"/>
  <c r="O357" i="17"/>
  <c r="K405" i="17"/>
  <c r="L405" i="17" s="1"/>
  <c r="O405" i="17"/>
  <c r="K453" i="17"/>
  <c r="L453" i="17" s="1"/>
  <c r="O453" i="17"/>
  <c r="K501" i="17"/>
  <c r="L501" i="17" s="1"/>
  <c r="O501" i="17"/>
  <c r="K64" i="17"/>
  <c r="L64" i="17" s="1"/>
  <c r="O64" i="17"/>
  <c r="K120" i="17"/>
  <c r="L120" i="17" s="1"/>
  <c r="O120" i="17"/>
  <c r="K180" i="17"/>
  <c r="L180" i="17" s="1"/>
  <c r="O180" i="17"/>
  <c r="K220" i="17"/>
  <c r="L220" i="17" s="1"/>
  <c r="O220" i="17"/>
  <c r="K236" i="17"/>
  <c r="L236" i="17" s="1"/>
  <c r="O236" i="17"/>
  <c r="K266" i="17"/>
  <c r="L266" i="17" s="1"/>
  <c r="O266" i="17"/>
  <c r="L294" i="17"/>
  <c r="O294" i="17"/>
  <c r="K318" i="17"/>
  <c r="L318" i="17" s="1"/>
  <c r="O318" i="17"/>
  <c r="K338" i="17"/>
  <c r="L338" i="17" s="1"/>
  <c r="O338" i="17"/>
  <c r="K354" i="17"/>
  <c r="L354" i="17" s="1"/>
  <c r="O354" i="17"/>
  <c r="L378" i="17"/>
  <c r="O378" i="17"/>
  <c r="K402" i="17"/>
  <c r="L402" i="17" s="1"/>
  <c r="O402" i="17"/>
  <c r="K418" i="17"/>
  <c r="L418" i="17" s="1"/>
  <c r="O418" i="17"/>
  <c r="K434" i="17"/>
  <c r="L434" i="17" s="1"/>
  <c r="O434" i="17"/>
  <c r="K450" i="17"/>
  <c r="L450" i="17" s="1"/>
  <c r="O450" i="17"/>
  <c r="K466" i="17"/>
  <c r="L466" i="17" s="1"/>
  <c r="O466" i="17"/>
  <c r="K482" i="17"/>
  <c r="L482" i="17" s="1"/>
  <c r="O482" i="17"/>
  <c r="K498" i="17"/>
  <c r="L498" i="17" s="1"/>
  <c r="O498" i="17"/>
  <c r="K63" i="17"/>
  <c r="L63" i="17" s="1"/>
  <c r="O63" i="17"/>
  <c r="K119" i="17"/>
  <c r="L119" i="17" s="1"/>
  <c r="O119" i="17"/>
  <c r="K179" i="17"/>
  <c r="L179" i="17" s="1"/>
  <c r="O179" i="17"/>
  <c r="K227" i="17"/>
  <c r="L227" i="17" s="1"/>
  <c r="O227" i="17"/>
  <c r="K293" i="17"/>
  <c r="L293" i="17" s="1"/>
  <c r="O293" i="17"/>
  <c r="K361" i="17"/>
  <c r="L361" i="17" s="1"/>
  <c r="O361" i="17"/>
  <c r="K413" i="17"/>
  <c r="L413" i="17" s="1"/>
  <c r="O413" i="17"/>
  <c r="K461" i="17"/>
  <c r="L461" i="17" s="1"/>
  <c r="O461" i="17"/>
  <c r="K21" i="17"/>
  <c r="L21" i="17" s="1"/>
  <c r="O21" i="17"/>
  <c r="K147" i="17"/>
  <c r="L147" i="17" s="1"/>
  <c r="O147" i="17"/>
  <c r="K365" i="17"/>
  <c r="L365" i="17" s="1"/>
  <c r="O365" i="17"/>
  <c r="K505" i="17"/>
  <c r="L505" i="17" s="1"/>
  <c r="O505" i="17"/>
  <c r="K148" i="17"/>
  <c r="L148" i="17" s="1"/>
  <c r="O148" i="17"/>
  <c r="K252" i="17"/>
  <c r="L252" i="17" s="1"/>
  <c r="O252" i="17"/>
  <c r="K58" i="17"/>
  <c r="L58" i="17" s="1"/>
  <c r="O58" i="17"/>
  <c r="K130" i="17"/>
  <c r="L130" i="17" s="1"/>
  <c r="O130" i="17"/>
  <c r="K218" i="17"/>
  <c r="L218" i="17" s="1"/>
  <c r="O218" i="17"/>
  <c r="K272" i="17"/>
  <c r="L272" i="17" s="1"/>
  <c r="O272" i="17"/>
  <c r="K308" i="17"/>
  <c r="L308" i="17" s="1"/>
  <c r="O308" i="17"/>
  <c r="K356" i="17"/>
  <c r="L356" i="17" s="1"/>
  <c r="O356" i="17"/>
  <c r="K412" i="17"/>
  <c r="L412" i="17" s="1"/>
  <c r="O412" i="17"/>
  <c r="K444" i="17"/>
  <c r="L444" i="17" s="1"/>
  <c r="O444" i="17"/>
  <c r="K492" i="17"/>
  <c r="L492" i="17" s="1"/>
  <c r="O492" i="17"/>
  <c r="K123" i="17"/>
  <c r="L123" i="17" s="1"/>
  <c r="O123" i="17"/>
  <c r="K269" i="17"/>
  <c r="L269" i="17" s="1"/>
  <c r="O269" i="17"/>
  <c r="K429" i="17"/>
  <c r="L429" i="17" s="1"/>
  <c r="O429" i="17"/>
  <c r="K40" i="17"/>
  <c r="L40" i="17" s="1"/>
  <c r="O40" i="17"/>
  <c r="K204" i="17"/>
  <c r="L204" i="17" s="1"/>
  <c r="O204" i="17"/>
  <c r="K278" i="17"/>
  <c r="L278" i="17" s="1"/>
  <c r="O278" i="17"/>
  <c r="K346" i="17"/>
  <c r="L346" i="17" s="1"/>
  <c r="O346" i="17"/>
  <c r="K426" i="17"/>
  <c r="L426" i="17" s="1"/>
  <c r="O426" i="17"/>
  <c r="K490" i="17"/>
  <c r="L490" i="17" s="1"/>
  <c r="O490" i="17"/>
  <c r="K87" i="17"/>
  <c r="L87" i="17" s="1"/>
  <c r="O87" i="17"/>
  <c r="K251" i="17"/>
  <c r="L251" i="17" s="1"/>
  <c r="O251" i="17"/>
  <c r="K39" i="17"/>
  <c r="L39" i="17" s="1"/>
  <c r="O39" i="17"/>
  <c r="K79" i="17"/>
  <c r="L79" i="17" s="1"/>
  <c r="O79" i="17"/>
  <c r="K135" i="17"/>
  <c r="L135" i="17" s="1"/>
  <c r="O135" i="17"/>
  <c r="K187" i="17"/>
  <c r="L187" i="17" s="1"/>
  <c r="O187" i="17"/>
  <c r="K235" i="17"/>
  <c r="L235" i="17" s="1"/>
  <c r="O235" i="17"/>
  <c r="K285" i="17"/>
  <c r="L285" i="17" s="1"/>
  <c r="O285" i="17"/>
  <c r="K353" i="17"/>
  <c r="L353" i="17" s="1"/>
  <c r="O353" i="17"/>
  <c r="K401" i="17"/>
  <c r="L401" i="17" s="1"/>
  <c r="O401" i="17"/>
  <c r="K445" i="17"/>
  <c r="L445" i="17" s="1"/>
  <c r="O445" i="17"/>
  <c r="K493" i="17"/>
  <c r="L493" i="17" s="1"/>
  <c r="O493" i="17"/>
  <c r="K48" i="17"/>
  <c r="L48" i="17" s="1"/>
  <c r="O48" i="17"/>
  <c r="K80" i="17"/>
  <c r="L80" i="17" s="1"/>
  <c r="O80" i="17"/>
  <c r="K116" i="17"/>
  <c r="L116" i="17" s="1"/>
  <c r="O116" i="17"/>
  <c r="K144" i="17"/>
  <c r="L144" i="17" s="1"/>
  <c r="O144" i="17"/>
  <c r="K164" i="17"/>
  <c r="L164" i="17" s="1"/>
  <c r="O164" i="17"/>
  <c r="K192" i="17"/>
  <c r="L192" i="17" s="1"/>
  <c r="O192" i="17"/>
  <c r="K244" i="17"/>
  <c r="L244" i="17" s="1"/>
  <c r="O244" i="17"/>
  <c r="K282" i="17"/>
  <c r="L282" i="17" s="1"/>
  <c r="O282" i="17"/>
  <c r="K30" i="17"/>
  <c r="L30" i="17" s="1"/>
  <c r="O30" i="17"/>
  <c r="K54" i="17"/>
  <c r="L54" i="17" s="1"/>
  <c r="O54" i="17"/>
  <c r="K70" i="17"/>
  <c r="L70" i="17" s="1"/>
  <c r="O70" i="17"/>
  <c r="K94" i="17"/>
  <c r="L94" i="17" s="1"/>
  <c r="O94" i="17"/>
  <c r="K126" i="17"/>
  <c r="L126" i="17" s="1"/>
  <c r="O126" i="17"/>
  <c r="K142" i="17"/>
  <c r="L142" i="17" s="1"/>
  <c r="O142" i="17"/>
  <c r="K166" i="17"/>
  <c r="L166" i="17" s="1"/>
  <c r="O166" i="17"/>
  <c r="K198" i="17"/>
  <c r="L198" i="17" s="1"/>
  <c r="O198" i="17"/>
  <c r="K214" i="17"/>
  <c r="L214" i="17" s="1"/>
  <c r="O214" i="17"/>
  <c r="K230" i="17"/>
  <c r="L230" i="17" s="1"/>
  <c r="O230" i="17"/>
  <c r="K246" i="17"/>
  <c r="L246" i="17" s="1"/>
  <c r="O246" i="17"/>
  <c r="K264" i="17"/>
  <c r="L264" i="17" s="1"/>
  <c r="O264" i="17"/>
  <c r="K284" i="17"/>
  <c r="L284" i="17" s="1"/>
  <c r="O284" i="17"/>
  <c r="K300" i="17"/>
  <c r="L300" i="17" s="1"/>
  <c r="O300" i="17"/>
  <c r="K320" i="17"/>
  <c r="L320" i="17" s="1"/>
  <c r="O320" i="17"/>
  <c r="K336" i="17"/>
  <c r="L336" i="17" s="1"/>
  <c r="O336" i="17"/>
  <c r="K352" i="17"/>
  <c r="L352" i="17" s="1"/>
  <c r="O352" i="17"/>
  <c r="L368" i="17"/>
  <c r="O368" i="17"/>
  <c r="L384" i="17"/>
  <c r="O384" i="17"/>
  <c r="K408" i="17"/>
  <c r="L408" i="17" s="1"/>
  <c r="O408" i="17"/>
  <c r="K424" i="17"/>
  <c r="L424" i="17" s="1"/>
  <c r="O424" i="17"/>
  <c r="K440" i="17"/>
  <c r="L440" i="17" s="1"/>
  <c r="O440" i="17"/>
  <c r="K456" i="17"/>
  <c r="L456" i="17" s="1"/>
  <c r="O456" i="17"/>
  <c r="K472" i="17"/>
  <c r="L472" i="17" s="1"/>
  <c r="O472" i="17"/>
  <c r="K488" i="17"/>
  <c r="L488" i="17" s="1"/>
  <c r="O488" i="17"/>
  <c r="K504" i="17"/>
  <c r="L504" i="17" s="1"/>
  <c r="O504" i="17"/>
  <c r="K59" i="17"/>
  <c r="L59" i="17" s="1"/>
  <c r="O59" i="17"/>
  <c r="K111" i="17"/>
  <c r="L111" i="17" s="1"/>
  <c r="O111" i="17"/>
  <c r="K159" i="17"/>
  <c r="L159" i="17" s="1"/>
  <c r="O159" i="17"/>
  <c r="K207" i="17"/>
  <c r="L207" i="17" s="1"/>
  <c r="O207" i="17"/>
  <c r="K255" i="17"/>
  <c r="L255" i="17" s="1"/>
  <c r="O255" i="17"/>
  <c r="K321" i="17"/>
  <c r="L321" i="17" s="1"/>
  <c r="O321" i="17"/>
  <c r="L369" i="17"/>
  <c r="O369" i="17"/>
  <c r="K417" i="17"/>
  <c r="L417" i="17" s="1"/>
  <c r="O417" i="17"/>
  <c r="K465" i="17"/>
  <c r="L465" i="17" s="1"/>
  <c r="O465" i="17"/>
  <c r="K28" i="17"/>
  <c r="L28" i="17" s="1"/>
  <c r="O28" i="17"/>
  <c r="K76" i="17"/>
  <c r="L76" i="17" s="1"/>
  <c r="O76" i="17"/>
  <c r="K128" i="17"/>
  <c r="L128" i="17" s="1"/>
  <c r="O128" i="17"/>
  <c r="K196" i="17"/>
  <c r="L196" i="17" s="1"/>
  <c r="O196" i="17"/>
  <c r="K224" i="17"/>
  <c r="L224" i="17" s="1"/>
  <c r="O224" i="17"/>
  <c r="K240" i="17"/>
  <c r="L240" i="17" s="1"/>
  <c r="O240" i="17"/>
  <c r="K274" i="17"/>
  <c r="L274" i="17" s="1"/>
  <c r="O274" i="17"/>
  <c r="K302" i="17"/>
  <c r="L302" i="17" s="1"/>
  <c r="O302" i="17"/>
  <c r="K326" i="17"/>
  <c r="L326" i="17" s="1"/>
  <c r="O326" i="17"/>
  <c r="K342" i="17"/>
  <c r="L342" i="17" s="1"/>
  <c r="O342" i="17"/>
  <c r="K358" i="17"/>
  <c r="L358" i="17" s="1"/>
  <c r="O358" i="17"/>
  <c r="L382" i="17"/>
  <c r="O382" i="17"/>
  <c r="K406" i="17"/>
  <c r="L406" i="17" s="1"/>
  <c r="O406" i="17"/>
  <c r="K422" i="17"/>
  <c r="L422" i="17" s="1"/>
  <c r="O422" i="17"/>
  <c r="K438" i="17"/>
  <c r="L438" i="17" s="1"/>
  <c r="O438" i="17"/>
  <c r="K454" i="17"/>
  <c r="L454" i="17" s="1"/>
  <c r="O454" i="17"/>
  <c r="K470" i="17"/>
  <c r="L470" i="17" s="1"/>
  <c r="O470" i="17"/>
  <c r="K486" i="17"/>
  <c r="L486" i="17" s="1"/>
  <c r="O486" i="17"/>
  <c r="K502" i="17"/>
  <c r="L502" i="17" s="1"/>
  <c r="O502" i="17"/>
  <c r="K75" i="17"/>
  <c r="L75" i="17" s="1"/>
  <c r="O75" i="17"/>
  <c r="K139" i="17"/>
  <c r="L139" i="17" s="1"/>
  <c r="O139" i="17"/>
  <c r="K191" i="17"/>
  <c r="L191" i="17" s="1"/>
  <c r="O191" i="17"/>
  <c r="K239" i="17"/>
  <c r="L239" i="17" s="1"/>
  <c r="O239" i="17"/>
  <c r="K305" i="17"/>
  <c r="L305" i="17" s="1"/>
  <c r="O305" i="17"/>
  <c r="L373" i="17"/>
  <c r="O373" i="17"/>
  <c r="K425" i="17"/>
  <c r="L425" i="17" s="1"/>
  <c r="O425" i="17"/>
  <c r="K473" i="17"/>
  <c r="L473" i="17" s="1"/>
  <c r="O473" i="17"/>
  <c r="G31" i="17"/>
  <c r="G12" i="17"/>
  <c r="L502" i="3"/>
  <c r="L3" i="3" s="1"/>
  <c r="G22" i="17"/>
  <c r="H26" i="3"/>
  <c r="H260" i="3"/>
  <c r="H312" i="3"/>
  <c r="H83" i="3"/>
  <c r="H389" i="3"/>
  <c r="H148" i="3"/>
  <c r="H391" i="3"/>
  <c r="H357" i="3"/>
  <c r="H41" i="3"/>
  <c r="H101" i="3"/>
  <c r="H157" i="3"/>
  <c r="H185" i="3"/>
  <c r="H387" i="3"/>
  <c r="H94" i="3"/>
  <c r="H292" i="3"/>
  <c r="H324" i="3"/>
  <c r="H107" i="3"/>
  <c r="H48" i="3"/>
  <c r="H266" i="3"/>
  <c r="H39" i="3"/>
  <c r="H385" i="3"/>
  <c r="H69" i="3"/>
  <c r="H105" i="3"/>
  <c r="H169" i="3"/>
  <c r="H155" i="3"/>
  <c r="H122" i="3"/>
  <c r="H304" i="3"/>
  <c r="H7" i="3"/>
  <c r="H285" i="3"/>
  <c r="H120" i="3"/>
  <c r="H294" i="3"/>
  <c r="H79" i="3"/>
  <c r="H17" i="3"/>
  <c r="H81" i="3"/>
  <c r="H113" i="3"/>
  <c r="H173" i="3"/>
  <c r="H263" i="3"/>
  <c r="H179" i="3"/>
  <c r="H150" i="3"/>
  <c r="H308" i="3"/>
  <c r="H51" i="3"/>
  <c r="H361" i="3"/>
  <c r="H136" i="3"/>
  <c r="H366" i="3"/>
  <c r="H257" i="3"/>
  <c r="H37" i="3"/>
  <c r="H97" i="3"/>
  <c r="H141" i="3"/>
  <c r="H177" i="3"/>
  <c r="H299" i="3"/>
  <c r="G271" i="17"/>
  <c r="E18" i="13"/>
  <c r="H18" i="13" s="1"/>
  <c r="I18" i="13"/>
  <c r="G22" i="13"/>
  <c r="I22" i="13"/>
  <c r="E22" i="13"/>
  <c r="G371" i="17"/>
  <c r="E2" i="13"/>
  <c r="D2" i="13"/>
  <c r="I428" i="10"/>
  <c r="I430" i="10" s="1"/>
  <c r="I443" i="10" s="1"/>
  <c r="I428" i="12"/>
  <c r="I430" i="12" s="1"/>
  <c r="I443" i="12" s="1"/>
  <c r="I139" i="12"/>
  <c r="I280" i="12"/>
  <c r="I186" i="12"/>
  <c r="I10" i="12"/>
  <c r="I221" i="12"/>
  <c r="I174" i="10"/>
  <c r="O372" i="10" s="1"/>
  <c r="O359" i="10"/>
  <c r="O391" i="17" l="1"/>
  <c r="R66" i="12"/>
  <c r="Q280" i="12"/>
  <c r="Q8" i="12" s="1"/>
  <c r="Q445" i="12" s="1"/>
  <c r="R186" i="12"/>
  <c r="R280" i="12"/>
  <c r="R139" i="12"/>
  <c r="R10" i="12"/>
  <c r="G506" i="17"/>
  <c r="H22" i="13"/>
  <c r="V2" i="13"/>
  <c r="Y2" i="13" s="1"/>
  <c r="AA2" i="13" s="1"/>
  <c r="AB2" i="13" s="1"/>
  <c r="J2" i="13"/>
  <c r="L2" i="13" s="1"/>
  <c r="M2" i="13" s="1"/>
  <c r="O2" i="13" s="1"/>
  <c r="I417" i="12"/>
  <c r="J186" i="12" s="1"/>
  <c r="O154" i="10"/>
  <c r="R8" i="12" l="1"/>
  <c r="Q449" i="12"/>
  <c r="N20" i="17"/>
  <c r="N484" i="17"/>
  <c r="N460" i="17"/>
  <c r="N432" i="17"/>
  <c r="N408" i="17"/>
  <c r="N352" i="17"/>
  <c r="N320" i="17"/>
  <c r="N292" i="17"/>
  <c r="N252" i="17"/>
  <c r="N224" i="17"/>
  <c r="N200" i="17"/>
  <c r="N168" i="17"/>
  <c r="N132" i="17"/>
  <c r="N96" i="17"/>
  <c r="N64" i="17"/>
  <c r="N323" i="17"/>
  <c r="N476" i="17"/>
  <c r="N436" i="17"/>
  <c r="N372" i="17"/>
  <c r="N340" i="17"/>
  <c r="N300" i="17"/>
  <c r="N248" i="17"/>
  <c r="N208" i="17"/>
  <c r="N164" i="17"/>
  <c r="N128" i="17"/>
  <c r="N80" i="17"/>
  <c r="N32" i="17"/>
  <c r="N491" i="17"/>
  <c r="N475" i="17"/>
  <c r="N459" i="17"/>
  <c r="N443" i="17"/>
  <c r="N427" i="17"/>
  <c r="N411" i="17"/>
  <c r="N395" i="17"/>
  <c r="N363" i="17"/>
  <c r="N347" i="17"/>
  <c r="N331" i="17"/>
  <c r="N498" i="17"/>
  <c r="N482" i="17"/>
  <c r="N466" i="17"/>
  <c r="N450" i="17"/>
  <c r="N434" i="17"/>
  <c r="N418" i="17"/>
  <c r="N402" i="17"/>
  <c r="N354" i="17"/>
  <c r="N338" i="17"/>
  <c r="N322" i="17"/>
  <c r="N306" i="17"/>
  <c r="N294" i="17"/>
  <c r="N274" i="17"/>
  <c r="N254" i="17"/>
  <c r="N238" i="17"/>
  <c r="N222" i="17"/>
  <c r="N206" i="17"/>
  <c r="N186" i="17"/>
  <c r="N138" i="17"/>
  <c r="N126" i="17"/>
  <c r="N94" i="17"/>
  <c r="N70" i="17"/>
  <c r="N54" i="17"/>
  <c r="N26" i="17"/>
  <c r="N311" i="17"/>
  <c r="N291" i="17"/>
  <c r="N267" i="17"/>
  <c r="N251" i="17"/>
  <c r="N235" i="17"/>
  <c r="N219" i="17"/>
  <c r="N203" i="17"/>
  <c r="N187" i="17"/>
  <c r="N175" i="17"/>
  <c r="N159" i="17"/>
  <c r="N139" i="17"/>
  <c r="N119" i="17"/>
  <c r="N107" i="17"/>
  <c r="N75" i="17"/>
  <c r="N59" i="17"/>
  <c r="N27" i="17"/>
  <c r="N501" i="17"/>
  <c r="N485" i="17"/>
  <c r="N469" i="17"/>
  <c r="N453" i="17"/>
  <c r="N437" i="17"/>
  <c r="N421" i="17"/>
  <c r="N405" i="17"/>
  <c r="N393" i="17"/>
  <c r="N365" i="17"/>
  <c r="N349" i="17"/>
  <c r="N333" i="17"/>
  <c r="N301" i="17"/>
  <c r="N281" i="17"/>
  <c r="N261" i="17"/>
  <c r="N245" i="17"/>
  <c r="N229" i="17"/>
  <c r="N213" i="17"/>
  <c r="N197" i="17"/>
  <c r="N181" i="17"/>
  <c r="N165" i="17"/>
  <c r="N149" i="17"/>
  <c r="N129" i="17"/>
  <c r="N109" i="17"/>
  <c r="N93" i="17"/>
  <c r="N81" i="17"/>
  <c r="N65" i="17"/>
  <c r="N33" i="17"/>
  <c r="N500" i="17"/>
  <c r="N448" i="17"/>
  <c r="N336" i="17"/>
  <c r="N264" i="17"/>
  <c r="N212" i="17"/>
  <c r="N148" i="17"/>
  <c r="N76" i="17"/>
  <c r="N36" i="17"/>
  <c r="N452" i="17"/>
  <c r="N356" i="17"/>
  <c r="N272" i="17"/>
  <c r="N188" i="17"/>
  <c r="N108" i="17"/>
  <c r="N499" i="17"/>
  <c r="N467" i="17"/>
  <c r="N435" i="17"/>
  <c r="N403" i="17"/>
  <c r="N355" i="17"/>
  <c r="N319" i="17"/>
  <c r="N474" i="17"/>
  <c r="N442" i="17"/>
  <c r="N410" i="17"/>
  <c r="N346" i="17"/>
  <c r="N314" i="17"/>
  <c r="N282" i="17"/>
  <c r="N246" i="17"/>
  <c r="N214" i="17"/>
  <c r="N166" i="17"/>
  <c r="N130" i="17"/>
  <c r="N114" i="17"/>
  <c r="N62" i="17"/>
  <c r="N14" i="17"/>
  <c r="N259" i="17"/>
  <c r="N243" i="17"/>
  <c r="N211" i="17"/>
  <c r="N183" i="17"/>
  <c r="N147" i="17"/>
  <c r="N67" i="17"/>
  <c r="N39" i="17"/>
  <c r="N493" i="17"/>
  <c r="N461" i="17"/>
  <c r="N445" i="17"/>
  <c r="N413" i="17"/>
  <c r="N373" i="17"/>
  <c r="N341" i="17"/>
  <c r="N289" i="17"/>
  <c r="N253" i="17"/>
  <c r="N221" i="17"/>
  <c r="N189" i="17"/>
  <c r="N161" i="17"/>
  <c r="N117" i="17"/>
  <c r="N57" i="17"/>
  <c r="N41" i="17"/>
  <c r="N492" i="17"/>
  <c r="N412" i="17"/>
  <c r="N328" i="17"/>
  <c r="N256" i="17"/>
  <c r="N232" i="17"/>
  <c r="N15" i="17"/>
  <c r="N480" i="17"/>
  <c r="N456" i="17"/>
  <c r="N424" i="17"/>
  <c r="N400" i="17"/>
  <c r="N344" i="17"/>
  <c r="N316" i="17"/>
  <c r="N280" i="17"/>
  <c r="N244" i="17"/>
  <c r="N216" i="17"/>
  <c r="N192" i="17"/>
  <c r="N156" i="17"/>
  <c r="N124" i="17"/>
  <c r="N92" i="17"/>
  <c r="N52" i="17"/>
  <c r="N504" i="17"/>
  <c r="N464" i="17"/>
  <c r="N428" i="17"/>
  <c r="N364" i="17"/>
  <c r="N332" i="17"/>
  <c r="N284" i="17"/>
  <c r="N240" i="17"/>
  <c r="N196" i="17"/>
  <c r="N152" i="17"/>
  <c r="N120" i="17"/>
  <c r="N72" i="17"/>
  <c r="N503" i="17"/>
  <c r="N487" i="17"/>
  <c r="N471" i="17"/>
  <c r="N455" i="17"/>
  <c r="N439" i="17"/>
  <c r="N423" i="17"/>
  <c r="N407" i="17"/>
  <c r="N359" i="17"/>
  <c r="N343" i="17"/>
  <c r="N327" i="17"/>
  <c r="N494" i="17"/>
  <c r="N478" i="17"/>
  <c r="N462" i="17"/>
  <c r="N446" i="17"/>
  <c r="N430" i="17"/>
  <c r="N414" i="17"/>
  <c r="N398" i="17"/>
  <c r="N350" i="17"/>
  <c r="N334" i="17"/>
  <c r="N318" i="17"/>
  <c r="N302" i="17"/>
  <c r="N286" i="17"/>
  <c r="N270" i="17"/>
  <c r="N250" i="17"/>
  <c r="N234" i="17"/>
  <c r="N218" i="17"/>
  <c r="N202" i="17"/>
  <c r="N170" i="17"/>
  <c r="N154" i="17"/>
  <c r="N134" i="17"/>
  <c r="N122" i="17"/>
  <c r="N90" i="17"/>
  <c r="N66" i="17"/>
  <c r="N50" i="17"/>
  <c r="N18" i="17"/>
  <c r="N307" i="17"/>
  <c r="N287" i="17"/>
  <c r="N263" i="17"/>
  <c r="N247" i="17"/>
  <c r="N231" i="17"/>
  <c r="N215" i="17"/>
  <c r="N199" i="17"/>
  <c r="N171" i="17"/>
  <c r="N151" i="17"/>
  <c r="N135" i="17"/>
  <c r="N115" i="17"/>
  <c r="N103" i="17"/>
  <c r="N87" i="17"/>
  <c r="N71" i="17"/>
  <c r="N55" i="17"/>
  <c r="N43" i="17"/>
  <c r="N23" i="17"/>
  <c r="N497" i="17"/>
  <c r="N481" i="17"/>
  <c r="N465" i="17"/>
  <c r="N449" i="17"/>
  <c r="N433" i="17"/>
  <c r="N417" i="17"/>
  <c r="N401" i="17"/>
  <c r="N381" i="17"/>
  <c r="N361" i="17"/>
  <c r="N345" i="17"/>
  <c r="N325" i="17"/>
  <c r="N293" i="17"/>
  <c r="N277" i="17"/>
  <c r="N257" i="17"/>
  <c r="N241" i="17"/>
  <c r="N225" i="17"/>
  <c r="N209" i="17"/>
  <c r="N193" i="17"/>
  <c r="N177" i="17"/>
  <c r="N145" i="17"/>
  <c r="N121" i="17"/>
  <c r="N105" i="17"/>
  <c r="N89" i="17"/>
  <c r="N77" i="17"/>
  <c r="N61" i="17"/>
  <c r="N45" i="17"/>
  <c r="N21" i="17"/>
  <c r="N472" i="17"/>
  <c r="N420" i="17"/>
  <c r="N368" i="17"/>
  <c r="N308" i="17"/>
  <c r="N236" i="17"/>
  <c r="N180" i="17"/>
  <c r="N116" i="17"/>
  <c r="N496" i="17"/>
  <c r="N416" i="17"/>
  <c r="N324" i="17"/>
  <c r="N228" i="17"/>
  <c r="N144" i="17"/>
  <c r="N60" i="17"/>
  <c r="N483" i="17"/>
  <c r="N451" i="17"/>
  <c r="N419" i="17"/>
  <c r="N391" i="17"/>
  <c r="N339" i="17"/>
  <c r="N490" i="17"/>
  <c r="N458" i="17"/>
  <c r="N426" i="17"/>
  <c r="N370" i="17"/>
  <c r="N330" i="17"/>
  <c r="N266" i="17"/>
  <c r="N230" i="17"/>
  <c r="N198" i="17"/>
  <c r="N150" i="17"/>
  <c r="N82" i="17"/>
  <c r="N38" i="17"/>
  <c r="N303" i="17"/>
  <c r="N279" i="17"/>
  <c r="N227" i="17"/>
  <c r="N195" i="17"/>
  <c r="N167" i="17"/>
  <c r="N131" i="17"/>
  <c r="N95" i="17"/>
  <c r="N83" i="17"/>
  <c r="N51" i="17"/>
  <c r="N19" i="17"/>
  <c r="N477" i="17"/>
  <c r="N429" i="17"/>
  <c r="N397" i="17"/>
  <c r="N357" i="17"/>
  <c r="N321" i="17"/>
  <c r="N273" i="17"/>
  <c r="N237" i="17"/>
  <c r="N205" i="17"/>
  <c r="N173" i="17"/>
  <c r="N137" i="17"/>
  <c r="N101" i="17"/>
  <c r="N73" i="17"/>
  <c r="N17" i="17"/>
  <c r="N468" i="17"/>
  <c r="N440" i="17"/>
  <c r="N360" i="17"/>
  <c r="N296" i="17"/>
  <c r="N104" i="17"/>
  <c r="N444" i="17"/>
  <c r="N260" i="17"/>
  <c r="N100" i="17"/>
  <c r="N463" i="17"/>
  <c r="N335" i="17"/>
  <c r="N454" i="17"/>
  <c r="N358" i="17"/>
  <c r="N242" i="17"/>
  <c r="N158" i="17"/>
  <c r="N98" i="17"/>
  <c r="N315" i="17"/>
  <c r="N239" i="17"/>
  <c r="N123" i="17"/>
  <c r="N473" i="17"/>
  <c r="N409" i="17"/>
  <c r="N337" i="17"/>
  <c r="N249" i="17"/>
  <c r="N185" i="17"/>
  <c r="N133" i="17"/>
  <c r="N85" i="17"/>
  <c r="N37" i="17"/>
  <c r="N204" i="17"/>
  <c r="N223" i="17"/>
  <c r="N79" i="17"/>
  <c r="N169" i="17"/>
  <c r="N69" i="17"/>
  <c r="N176" i="17"/>
  <c r="N172" i="17"/>
  <c r="N495" i="17"/>
  <c r="N367" i="17"/>
  <c r="N422" i="17"/>
  <c r="N278" i="17"/>
  <c r="N142" i="17"/>
  <c r="N58" i="17"/>
  <c r="N207" i="17"/>
  <c r="N111" i="17"/>
  <c r="N505" i="17"/>
  <c r="N441" i="17"/>
  <c r="N285" i="17"/>
  <c r="N97" i="17"/>
  <c r="N140" i="17"/>
  <c r="N136" i="17"/>
  <c r="N479" i="17"/>
  <c r="N351" i="17"/>
  <c r="N406" i="17"/>
  <c r="N258" i="17"/>
  <c r="N255" i="17"/>
  <c r="N91" i="17"/>
  <c r="N47" i="17"/>
  <c r="N425" i="17"/>
  <c r="N269" i="17"/>
  <c r="N157" i="17"/>
  <c r="N68" i="17"/>
  <c r="N404" i="17"/>
  <c r="N220" i="17"/>
  <c r="N48" i="17"/>
  <c r="N447" i="17"/>
  <c r="N502" i="17"/>
  <c r="N438" i="17"/>
  <c r="N342" i="17"/>
  <c r="N298" i="17"/>
  <c r="N226" i="17"/>
  <c r="N78" i="17"/>
  <c r="N295" i="17"/>
  <c r="N179" i="17"/>
  <c r="N35" i="17"/>
  <c r="N457" i="17"/>
  <c r="N305" i="17"/>
  <c r="N233" i="17"/>
  <c r="N113" i="17"/>
  <c r="N28" i="17"/>
  <c r="N348" i="17"/>
  <c r="N431" i="17"/>
  <c r="N486" i="17"/>
  <c r="N326" i="17"/>
  <c r="N210" i="17"/>
  <c r="N275" i="17"/>
  <c r="N163" i="17"/>
  <c r="N63" i="17"/>
  <c r="N369" i="17"/>
  <c r="N217" i="17"/>
  <c r="N49" i="17"/>
  <c r="N488" i="17"/>
  <c r="N312" i="17"/>
  <c r="N415" i="17"/>
  <c r="N470" i="17"/>
  <c r="N310" i="17"/>
  <c r="N194" i="17"/>
  <c r="N34" i="17"/>
  <c r="N191" i="17"/>
  <c r="N143" i="17"/>
  <c r="N489" i="17"/>
  <c r="N353" i="17"/>
  <c r="N201" i="17"/>
  <c r="N389" i="17"/>
  <c r="N29" i="17"/>
  <c r="N30" i="17"/>
  <c r="N25" i="17"/>
  <c r="N288" i="17"/>
  <c r="N383" i="17"/>
  <c r="N379" i="17"/>
  <c r="N382" i="17"/>
  <c r="N385" i="17"/>
  <c r="N40" i="17"/>
  <c r="N388" i="17"/>
  <c r="N24" i="17"/>
  <c r="N376" i="17"/>
  <c r="N387" i="17"/>
  <c r="N276" i="17"/>
  <c r="N386" i="17"/>
  <c r="N378" i="17"/>
  <c r="N16" i="17"/>
  <c r="N377" i="17"/>
  <c r="N374" i="17"/>
  <c r="N384" i="17"/>
  <c r="N283" i="17"/>
  <c r="N13" i="17"/>
  <c r="N380" i="17"/>
  <c r="N375" i="17"/>
  <c r="J280" i="12"/>
  <c r="J10" i="12"/>
  <c r="J398" i="12"/>
  <c r="J394" i="12"/>
  <c r="J390" i="12"/>
  <c r="J365" i="12"/>
  <c r="J358" i="12"/>
  <c r="J349" i="12"/>
  <c r="J408" i="12"/>
  <c r="J404" i="12"/>
  <c r="J400" i="12"/>
  <c r="J387" i="12"/>
  <c r="J377" i="12"/>
  <c r="J373" i="12"/>
  <c r="J369" i="12"/>
  <c r="J414" i="12"/>
  <c r="J407" i="12"/>
  <c r="J380" i="12"/>
  <c r="J361" i="12"/>
  <c r="J403" i="12"/>
  <c r="J383" i="12"/>
  <c r="J376" i="12"/>
  <c r="I422" i="12"/>
  <c r="J322" i="12"/>
  <c r="J312" i="12"/>
  <c r="J298" i="12"/>
  <c r="J291" i="12"/>
  <c r="J284" i="12"/>
  <c r="J189" i="12"/>
  <c r="J183" i="12"/>
  <c r="J118" i="12"/>
  <c r="J386" i="12"/>
  <c r="J352" i="12"/>
  <c r="J333" i="12"/>
  <c r="J302" i="12"/>
  <c r="I445" i="12"/>
  <c r="K452" i="12" s="1"/>
  <c r="J393" i="12"/>
  <c r="J372" i="12"/>
  <c r="J368" i="12"/>
  <c r="J366" i="12"/>
  <c r="J357" i="12"/>
  <c r="J354" i="12"/>
  <c r="J344" i="12"/>
  <c r="J337" i="12"/>
  <c r="J326" i="12"/>
  <c r="J318" i="12"/>
  <c r="J301" i="12"/>
  <c r="J225" i="12"/>
  <c r="J154" i="12"/>
  <c r="J411" i="12"/>
  <c r="J264" i="12"/>
  <c r="J255" i="12"/>
  <c r="J252" i="12"/>
  <c r="J243" i="12"/>
  <c r="J211" i="12"/>
  <c r="J208" i="12"/>
  <c r="J192" i="12"/>
  <c r="J162" i="12"/>
  <c r="J232" i="12"/>
  <c r="J170" i="12"/>
  <c r="J166" i="12"/>
  <c r="J146" i="12"/>
  <c r="J142" i="12"/>
  <c r="J129" i="12"/>
  <c r="J97" i="12"/>
  <c r="J341" i="12"/>
  <c r="J259" i="12"/>
  <c r="J239" i="12"/>
  <c r="J117" i="12"/>
  <c r="J113" i="12"/>
  <c r="J109" i="12"/>
  <c r="J105" i="12"/>
  <c r="J101" i="12"/>
  <c r="J74" i="12"/>
  <c r="J204" i="12"/>
  <c r="J88" i="12"/>
  <c r="J51" i="12"/>
  <c r="J31" i="12"/>
  <c r="J275" i="12"/>
  <c r="J223" i="12"/>
  <c r="J215" i="12"/>
  <c r="J184" i="12"/>
  <c r="J161" i="12"/>
  <c r="J116" i="12"/>
  <c r="J112" i="12"/>
  <c r="J108" i="12"/>
  <c r="J104" i="12"/>
  <c r="J90" i="12"/>
  <c r="J332" i="12"/>
  <c r="J315" i="12"/>
  <c r="J248" i="12"/>
  <c r="J236" i="12"/>
  <c r="J132" i="12"/>
  <c r="J89" i="12"/>
  <c r="J197" i="12"/>
  <c r="J84" i="12"/>
  <c r="J38" i="12"/>
  <c r="J15" i="12"/>
  <c r="J37" i="12"/>
  <c r="J49" i="12"/>
  <c r="J70" i="12"/>
  <c r="J14" i="12"/>
  <c r="J41" i="12"/>
  <c r="J69" i="12"/>
  <c r="J32" i="12"/>
  <c r="J63" i="12"/>
  <c r="J26" i="12"/>
  <c r="J53" i="12"/>
  <c r="J95" i="12"/>
  <c r="J77" i="12"/>
  <c r="J94" i="12"/>
  <c r="J235" i="12"/>
  <c r="J111" i="12"/>
  <c r="J145" i="12"/>
  <c r="J180" i="12"/>
  <c r="J240" i="12"/>
  <c r="J287" i="12"/>
  <c r="J355" i="12"/>
  <c r="J156" i="12"/>
  <c r="J324" i="12"/>
  <c r="J119" i="12"/>
  <c r="J135" i="12"/>
  <c r="J226" i="12"/>
  <c r="J131" i="12"/>
  <c r="J193" i="12"/>
  <c r="J265" i="12"/>
  <c r="J167" i="12"/>
  <c r="J172" i="12"/>
  <c r="J212" i="12"/>
  <c r="J227" i="12"/>
  <c r="J256" i="12"/>
  <c r="J272" i="12"/>
  <c r="J292" i="12"/>
  <c r="J323" i="12"/>
  <c r="J106" i="12"/>
  <c r="J195" i="12"/>
  <c r="J238" i="12"/>
  <c r="J268" i="12"/>
  <c r="J271" i="12"/>
  <c r="J293" i="12"/>
  <c r="J340" i="12"/>
  <c r="J327" i="12"/>
  <c r="J295" i="12"/>
  <c r="J334" i="12"/>
  <c r="J362" i="12"/>
  <c r="J359" i="12"/>
  <c r="J371" i="12"/>
  <c r="J379" i="12"/>
  <c r="J406" i="12"/>
  <c r="J25" i="12"/>
  <c r="J39" i="12"/>
  <c r="J52" i="12"/>
  <c r="J73" i="12"/>
  <c r="J55" i="12"/>
  <c r="J72" i="12"/>
  <c r="J19" i="12"/>
  <c r="J40" i="12"/>
  <c r="J68" i="12"/>
  <c r="J43" i="12"/>
  <c r="J62" i="12"/>
  <c r="J56" i="12"/>
  <c r="J76" i="12"/>
  <c r="J157" i="12"/>
  <c r="J83" i="12"/>
  <c r="J176" i="12"/>
  <c r="J241" i="12"/>
  <c r="J314" i="12"/>
  <c r="J103" i="12"/>
  <c r="J115" i="12"/>
  <c r="J169" i="12"/>
  <c r="J300" i="12"/>
  <c r="J346" i="12"/>
  <c r="J36" i="12"/>
  <c r="J96" i="12"/>
  <c r="J182" i="12"/>
  <c r="J237" i="12"/>
  <c r="J143" i="12"/>
  <c r="J273" i="12"/>
  <c r="J137" i="12"/>
  <c r="J210" i="12"/>
  <c r="J254" i="12"/>
  <c r="J277" i="12"/>
  <c r="J313" i="12"/>
  <c r="J168" i="12"/>
  <c r="J191" i="12"/>
  <c r="J213" i="12"/>
  <c r="J245" i="12"/>
  <c r="J257" i="12"/>
  <c r="J328" i="12"/>
  <c r="J350" i="12"/>
  <c r="J110" i="12"/>
  <c r="J159" i="12"/>
  <c r="J198" i="12"/>
  <c r="J224" i="12"/>
  <c r="J244" i="12"/>
  <c r="J356" i="12"/>
  <c r="J392" i="12"/>
  <c r="J338" i="12"/>
  <c r="J306" i="12"/>
  <c r="J325" i="12"/>
  <c r="J397" i="12"/>
  <c r="J395" i="12"/>
  <c r="J374" i="12"/>
  <c r="J382" i="12"/>
  <c r="J401" i="12"/>
  <c r="J409" i="12"/>
  <c r="J18" i="12"/>
  <c r="J28" i="12"/>
  <c r="J42" i="12"/>
  <c r="J140" i="12"/>
  <c r="J30" i="12"/>
  <c r="J60" i="12"/>
  <c r="J75" i="12"/>
  <c r="J27" i="12"/>
  <c r="J48" i="12"/>
  <c r="J16" i="12"/>
  <c r="J67" i="12"/>
  <c r="J82" i="12"/>
  <c r="J127" i="12"/>
  <c r="J217" i="12"/>
  <c r="J92" i="12"/>
  <c r="J190" i="12"/>
  <c r="J246" i="12"/>
  <c r="J320" i="12"/>
  <c r="J228" i="12"/>
  <c r="J250" i="12"/>
  <c r="J305" i="12"/>
  <c r="J71" i="12"/>
  <c r="J128" i="12"/>
  <c r="J202" i="12"/>
  <c r="J242" i="12"/>
  <c r="J331" i="12"/>
  <c r="J123" i="12"/>
  <c r="J152" i="12"/>
  <c r="J285" i="12"/>
  <c r="J216" i="12"/>
  <c r="J260" i="12"/>
  <c r="J286" i="12"/>
  <c r="J207" i="12"/>
  <c r="J214" i="12"/>
  <c r="J251" i="12"/>
  <c r="J258" i="12"/>
  <c r="J276" i="12"/>
  <c r="J294" i="12"/>
  <c r="J336" i="12"/>
  <c r="J364" i="12"/>
  <c r="J114" i="12"/>
  <c r="J203" i="12"/>
  <c r="J229" i="12"/>
  <c r="J247" i="12"/>
  <c r="J269" i="12"/>
  <c r="J282" i="12"/>
  <c r="J311" i="12"/>
  <c r="J360" i="12"/>
  <c r="J321" i="12"/>
  <c r="J353" i="12"/>
  <c r="J415" i="12"/>
  <c r="J345" i="12"/>
  <c r="J181" i="12"/>
  <c r="J317" i="12"/>
  <c r="J303" i="12"/>
  <c r="J396" i="12"/>
  <c r="J363" i="12"/>
  <c r="J375" i="12"/>
  <c r="J402" i="12"/>
  <c r="J410" i="12"/>
  <c r="J21" i="12"/>
  <c r="J34" i="12"/>
  <c r="J47" i="12"/>
  <c r="J61" i="12"/>
  <c r="J33" i="12"/>
  <c r="J29" i="12"/>
  <c r="J54" i="12"/>
  <c r="J35" i="12"/>
  <c r="J50" i="12"/>
  <c r="J64" i="12"/>
  <c r="J91" i="12"/>
  <c r="J151" i="12"/>
  <c r="J93" i="12"/>
  <c r="J155" i="12"/>
  <c r="J206" i="12"/>
  <c r="J261" i="12"/>
  <c r="J297" i="12"/>
  <c r="J107" i="12"/>
  <c r="J144" i="12"/>
  <c r="J274" i="12"/>
  <c r="J310" i="12"/>
  <c r="J81" i="12"/>
  <c r="J147" i="12"/>
  <c r="J231" i="12"/>
  <c r="J262" i="12"/>
  <c r="J153" i="12"/>
  <c r="J218" i="12"/>
  <c r="J339" i="12"/>
  <c r="J219" i="12"/>
  <c r="J263" i="12"/>
  <c r="J296" i="12"/>
  <c r="J171" i="12"/>
  <c r="J209" i="12"/>
  <c r="J253" i="12"/>
  <c r="J283" i="12"/>
  <c r="J299" i="12"/>
  <c r="J348" i="12"/>
  <c r="J102" i="12"/>
  <c r="J133" i="12"/>
  <c r="J205" i="12"/>
  <c r="J230" i="12"/>
  <c r="J249" i="12"/>
  <c r="J270" i="12"/>
  <c r="J335" i="12"/>
  <c r="J309" i="12"/>
  <c r="J391" i="12"/>
  <c r="J319" i="12"/>
  <c r="J351" i="12"/>
  <c r="J288" i="12"/>
  <c r="J367" i="12"/>
  <c r="J347" i="12"/>
  <c r="J370" i="12"/>
  <c r="J378" i="12"/>
  <c r="J385" i="12"/>
  <c r="J405" i="12"/>
  <c r="J413" i="12"/>
  <c r="J139" i="12"/>
  <c r="J234" i="12"/>
  <c r="J58" i="12"/>
  <c r="J99" i="12"/>
  <c r="J86" i="12"/>
  <c r="J79" i="12"/>
  <c r="J178" i="12"/>
  <c r="J187" i="12"/>
  <c r="J267" i="12"/>
  <c r="J330" i="12"/>
  <c r="J389" i="12"/>
  <c r="J308" i="12"/>
  <c r="J23" i="12"/>
  <c r="J281" i="12"/>
  <c r="J45" i="12"/>
  <c r="J290" i="12"/>
  <c r="J125" i="12"/>
  <c r="J222" i="12"/>
  <c r="J174" i="12"/>
  <c r="J343" i="12"/>
  <c r="J66" i="12"/>
  <c r="J200" i="12"/>
  <c r="J121" i="12"/>
  <c r="J12" i="12"/>
  <c r="J149" i="12"/>
  <c r="J221" i="12"/>
  <c r="O114" i="10"/>
  <c r="I79" i="10"/>
  <c r="I140" i="10" s="1"/>
  <c r="I45" i="10" s="1"/>
  <c r="O236" i="10"/>
  <c r="K221" i="12" l="1"/>
  <c r="K12" i="12"/>
  <c r="K45" i="12"/>
  <c r="K58" i="12"/>
  <c r="K10" i="12"/>
  <c r="K79" i="12"/>
  <c r="K66" i="12"/>
  <c r="K23" i="12"/>
  <c r="K86" i="12"/>
  <c r="M442" i="12"/>
  <c r="N442" i="12"/>
  <c r="K121" i="12"/>
  <c r="K222" i="12"/>
  <c r="K174" i="12"/>
  <c r="K389" i="12"/>
  <c r="K178" i="12"/>
  <c r="K405" i="12"/>
  <c r="K347" i="12"/>
  <c r="K319" i="12"/>
  <c r="K270" i="12"/>
  <c r="K133" i="12"/>
  <c r="K283" i="12"/>
  <c r="K296" i="12"/>
  <c r="K330" i="12"/>
  <c r="K367" i="12"/>
  <c r="K102" i="12"/>
  <c r="K153" i="12"/>
  <c r="K29" i="12"/>
  <c r="K317" i="12"/>
  <c r="K214" i="12"/>
  <c r="K71" i="12"/>
  <c r="K28" i="12"/>
  <c r="K159" i="12"/>
  <c r="K237" i="12"/>
  <c r="K62" i="12"/>
  <c r="K379" i="12"/>
  <c r="K324" i="12"/>
  <c r="K84" i="12"/>
  <c r="K170" i="12"/>
  <c r="K366" i="12"/>
  <c r="K284" i="12"/>
  <c r="K385" i="12"/>
  <c r="K249" i="12"/>
  <c r="K263" i="12"/>
  <c r="K107" i="12"/>
  <c r="K64" i="12"/>
  <c r="K375" i="12"/>
  <c r="K353" i="12"/>
  <c r="K203" i="12"/>
  <c r="K216" i="12"/>
  <c r="K320" i="12"/>
  <c r="K16" i="12"/>
  <c r="K186" i="12"/>
  <c r="K382" i="12"/>
  <c r="K356" i="12"/>
  <c r="K168" i="12"/>
  <c r="K346" i="12"/>
  <c r="K83" i="12"/>
  <c r="K52" i="12"/>
  <c r="K293" i="12"/>
  <c r="K172" i="12"/>
  <c r="K240" i="12"/>
  <c r="K53" i="12"/>
  <c r="K49" i="12"/>
  <c r="K90" i="12"/>
  <c r="K223" i="12"/>
  <c r="K105" i="12"/>
  <c r="K239" i="12"/>
  <c r="K208" i="12"/>
  <c r="K225" i="12"/>
  <c r="K386" i="12"/>
  <c r="K322" i="12"/>
  <c r="K281" i="12"/>
  <c r="K234" i="12"/>
  <c r="K391" i="12"/>
  <c r="K253" i="12"/>
  <c r="K81" i="12"/>
  <c r="K155" i="12"/>
  <c r="K34" i="12"/>
  <c r="K282" i="12"/>
  <c r="K294" i="12"/>
  <c r="K331" i="12"/>
  <c r="K217" i="12"/>
  <c r="K60" i="12"/>
  <c r="K325" i="12"/>
  <c r="K257" i="12"/>
  <c r="K210" i="12"/>
  <c r="K103" i="12"/>
  <c r="K19" i="12"/>
  <c r="K334" i="12"/>
  <c r="K272" i="12"/>
  <c r="K131" i="12"/>
  <c r="K235" i="12"/>
  <c r="K69" i="12"/>
  <c r="K236" i="12"/>
  <c r="K116" i="12"/>
  <c r="K88" i="12"/>
  <c r="K129" i="12"/>
  <c r="K255" i="12"/>
  <c r="K337" i="12"/>
  <c r="I449" i="12"/>
  <c r="I448" i="12"/>
  <c r="I446" i="12"/>
  <c r="I8" i="12"/>
  <c r="K403" i="12"/>
  <c r="K387" i="12"/>
  <c r="K394" i="12"/>
  <c r="K267" i="12"/>
  <c r="K139" i="12"/>
  <c r="K378" i="12"/>
  <c r="K288" i="12"/>
  <c r="K309" i="12"/>
  <c r="K230" i="12"/>
  <c r="K348" i="12"/>
  <c r="K209" i="12"/>
  <c r="K219" i="12"/>
  <c r="K262" i="12"/>
  <c r="K310" i="12"/>
  <c r="K297" i="12"/>
  <c r="K93" i="12"/>
  <c r="K50" i="12"/>
  <c r="K33" i="12"/>
  <c r="K21" i="12"/>
  <c r="K363" i="12"/>
  <c r="K181" i="12"/>
  <c r="K321" i="12"/>
  <c r="K269" i="12"/>
  <c r="K114" i="12"/>
  <c r="K276" i="12"/>
  <c r="K207" i="12"/>
  <c r="K285" i="12"/>
  <c r="K242" i="12"/>
  <c r="K305" i="12"/>
  <c r="K246" i="12"/>
  <c r="K127" i="12"/>
  <c r="K48" i="12"/>
  <c r="K30" i="12"/>
  <c r="K18" i="12"/>
  <c r="K374" i="12"/>
  <c r="K306" i="12"/>
  <c r="K244" i="12"/>
  <c r="K110" i="12"/>
  <c r="K245" i="12"/>
  <c r="K313" i="12"/>
  <c r="K137" i="12"/>
  <c r="K182" i="12"/>
  <c r="K300" i="12"/>
  <c r="K314" i="12"/>
  <c r="K157" i="12"/>
  <c r="K43" i="12"/>
  <c r="K72" i="12"/>
  <c r="K39" i="12"/>
  <c r="K371" i="12"/>
  <c r="K295" i="12"/>
  <c r="K271" i="12"/>
  <c r="K106" i="12"/>
  <c r="K256" i="12"/>
  <c r="K167" i="12"/>
  <c r="K226" i="12"/>
  <c r="K156" i="12"/>
  <c r="K180" i="12"/>
  <c r="K94" i="12"/>
  <c r="K26" i="12"/>
  <c r="K41" i="12"/>
  <c r="K37" i="12"/>
  <c r="K197" i="12"/>
  <c r="K248" i="12"/>
  <c r="K104" i="12"/>
  <c r="K161" i="12"/>
  <c r="K275" i="12"/>
  <c r="K204" i="12"/>
  <c r="K109" i="12"/>
  <c r="K259" i="12"/>
  <c r="K142" i="12"/>
  <c r="K232" i="12"/>
  <c r="K211" i="12"/>
  <c r="K264" i="12"/>
  <c r="K301" i="12"/>
  <c r="K344" i="12"/>
  <c r="K368" i="12"/>
  <c r="K302" i="12"/>
  <c r="K118" i="12"/>
  <c r="K291" i="12"/>
  <c r="K361" i="12"/>
  <c r="K369" i="12"/>
  <c r="K400" i="12"/>
  <c r="K358" i="12"/>
  <c r="K398" i="12"/>
  <c r="K414" i="12"/>
  <c r="K349" i="12"/>
  <c r="K149" i="12"/>
  <c r="K125" i="12"/>
  <c r="K343" i="12"/>
  <c r="K290" i="12"/>
  <c r="K308" i="12"/>
  <c r="K187" i="12"/>
  <c r="K99" i="12"/>
  <c r="K413" i="12"/>
  <c r="K370" i="12"/>
  <c r="K351" i="12"/>
  <c r="K335" i="12"/>
  <c r="K205" i="12"/>
  <c r="K299" i="12"/>
  <c r="K171" i="12"/>
  <c r="K339" i="12"/>
  <c r="K231" i="12"/>
  <c r="K274" i="12"/>
  <c r="K261" i="12"/>
  <c r="K151" i="12"/>
  <c r="K35" i="12"/>
  <c r="K61" i="12"/>
  <c r="K410" i="12"/>
  <c r="K396" i="12"/>
  <c r="K345" i="12"/>
  <c r="K360" i="12"/>
  <c r="K247" i="12"/>
  <c r="K364" i="12"/>
  <c r="K258" i="12"/>
  <c r="K286" i="12"/>
  <c r="K152" i="12"/>
  <c r="K202" i="12"/>
  <c r="K250" i="12"/>
  <c r="K190" i="12"/>
  <c r="K82" i="12"/>
  <c r="K27" i="12"/>
  <c r="K140" i="12"/>
  <c r="K409" i="12"/>
  <c r="K395" i="12"/>
  <c r="K338" i="12"/>
  <c r="K224" i="12"/>
  <c r="K350" i="12"/>
  <c r="K213" i="12"/>
  <c r="K277" i="12"/>
  <c r="K273" i="12"/>
  <c r="K96" i="12"/>
  <c r="K169" i="12"/>
  <c r="K241" i="12"/>
  <c r="K76" i="12"/>
  <c r="K68" i="12"/>
  <c r="K55" i="12"/>
  <c r="K25" i="12"/>
  <c r="K359" i="12"/>
  <c r="K327" i="12"/>
  <c r="K268" i="12"/>
  <c r="K323" i="12"/>
  <c r="K227" i="12"/>
  <c r="K265" i="12"/>
  <c r="K135" i="12"/>
  <c r="K355" i="12"/>
  <c r="K145" i="12"/>
  <c r="K77" i="12"/>
  <c r="K63" i="12"/>
  <c r="K14" i="12"/>
  <c r="K15" i="12"/>
  <c r="K89" i="12"/>
  <c r="K315" i="12"/>
  <c r="K108" i="12"/>
  <c r="K184" i="12"/>
  <c r="K31" i="12"/>
  <c r="K74" i="12"/>
  <c r="K113" i="12"/>
  <c r="K341" i="12"/>
  <c r="K146" i="12"/>
  <c r="K162" i="12"/>
  <c r="K243" i="12"/>
  <c r="K411" i="12"/>
  <c r="K318" i="12"/>
  <c r="K354" i="12"/>
  <c r="K372" i="12"/>
  <c r="K333" i="12"/>
  <c r="K183" i="12"/>
  <c r="K298" i="12"/>
  <c r="K376" i="12"/>
  <c r="K380" i="12"/>
  <c r="K373" i="12"/>
  <c r="K404" i="12"/>
  <c r="K365" i="12"/>
  <c r="K280" i="12"/>
  <c r="K218" i="12"/>
  <c r="K147" i="12"/>
  <c r="K144" i="12"/>
  <c r="K206" i="12"/>
  <c r="K91" i="12"/>
  <c r="K54" i="12"/>
  <c r="K47" i="12"/>
  <c r="K402" i="12"/>
  <c r="K303" i="12"/>
  <c r="K415" i="12"/>
  <c r="K311" i="12"/>
  <c r="K229" i="12"/>
  <c r="K336" i="12"/>
  <c r="K251" i="12"/>
  <c r="K260" i="12"/>
  <c r="K123" i="12"/>
  <c r="K128" i="12"/>
  <c r="K228" i="12"/>
  <c r="K92" i="12"/>
  <c r="K67" i="12"/>
  <c r="K75" i="12"/>
  <c r="K42" i="12"/>
  <c r="K401" i="12"/>
  <c r="K397" i="12"/>
  <c r="K392" i="12"/>
  <c r="K198" i="12"/>
  <c r="K328" i="12"/>
  <c r="K191" i="12"/>
  <c r="K254" i="12"/>
  <c r="K143" i="12"/>
  <c r="K36" i="12"/>
  <c r="K115" i="12"/>
  <c r="K176" i="12"/>
  <c r="K56" i="12"/>
  <c r="K40" i="12"/>
  <c r="K73" i="12"/>
  <c r="K406" i="12"/>
  <c r="K362" i="12"/>
  <c r="K340" i="12"/>
  <c r="K238" i="12"/>
  <c r="K292" i="12"/>
  <c r="K212" i="12"/>
  <c r="K193" i="12"/>
  <c r="K119" i="12"/>
  <c r="K287" i="12"/>
  <c r="K111" i="12"/>
  <c r="K95" i="12"/>
  <c r="K32" i="12"/>
  <c r="K70" i="12"/>
  <c r="K38" i="12"/>
  <c r="K132" i="12"/>
  <c r="K332" i="12"/>
  <c r="K112" i="12"/>
  <c r="K215" i="12"/>
  <c r="K51" i="12"/>
  <c r="K101" i="12"/>
  <c r="K117" i="12"/>
  <c r="K97" i="12"/>
  <c r="K166" i="12"/>
  <c r="K192" i="12"/>
  <c r="K252" i="12"/>
  <c r="K154" i="12"/>
  <c r="K326" i="12"/>
  <c r="K357" i="12"/>
  <c r="K393" i="12"/>
  <c r="K352" i="12"/>
  <c r="K189" i="12"/>
  <c r="K312" i="12"/>
  <c r="K383" i="12"/>
  <c r="K407" i="12"/>
  <c r="K377" i="12"/>
  <c r="K408" i="12"/>
  <c r="K390" i="12"/>
  <c r="I12" i="10"/>
  <c r="I187" i="10" s="1"/>
  <c r="O123" i="10"/>
  <c r="I195" i="10"/>
  <c r="O112" i="10"/>
  <c r="Q4" i="12" l="1"/>
  <c r="V8" i="12"/>
  <c r="T7" i="12"/>
  <c r="I450" i="12"/>
  <c r="I457" i="12" s="1"/>
  <c r="O151" i="10"/>
  <c r="I58" i="10"/>
  <c r="O110" i="10"/>
  <c r="I471" i="12" l="1"/>
  <c r="I500" i="12"/>
  <c r="G81" i="19"/>
  <c r="I459" i="12"/>
  <c r="I473" i="12" s="1"/>
  <c r="O105" i="10"/>
  <c r="I23" i="10" l="1"/>
  <c r="I389" i="10" s="1"/>
  <c r="I99" i="10" s="1"/>
  <c r="O104" i="10"/>
  <c r="O97" i="10" l="1"/>
  <c r="I66" i="10" l="1"/>
  <c r="F467" i="4" l="1"/>
  <c r="I465" i="4"/>
  <c r="F465" i="4"/>
  <c r="I462" i="4"/>
  <c r="I467" i="4" s="1"/>
  <c r="I457" i="4"/>
  <c r="F449" i="4"/>
  <c r="F437" i="4"/>
  <c r="I433" i="4"/>
  <c r="F428" i="4"/>
  <c r="I424" i="4"/>
  <c r="F417" i="4"/>
  <c r="H415" i="4"/>
  <c r="I415" i="4" s="1"/>
  <c r="H414" i="4"/>
  <c r="I414" i="4" s="1"/>
  <c r="H413" i="4"/>
  <c r="I413" i="4" s="1"/>
  <c r="H412" i="4"/>
  <c r="H411" i="4"/>
  <c r="I411" i="4" s="1"/>
  <c r="H410" i="4"/>
  <c r="I410" i="4" s="1"/>
  <c r="H409" i="4"/>
  <c r="I409" i="4" s="1"/>
  <c r="H408" i="4"/>
  <c r="I408" i="4" s="1"/>
  <c r="H407" i="4"/>
  <c r="I407" i="4" s="1"/>
  <c r="H406" i="4"/>
  <c r="I406" i="4" s="1"/>
  <c r="H405" i="4"/>
  <c r="I405" i="4" s="1"/>
  <c r="H404" i="4"/>
  <c r="I404" i="4" s="1"/>
  <c r="H403" i="4"/>
  <c r="I403" i="4" s="1"/>
  <c r="H402" i="4"/>
  <c r="I402" i="4" s="1"/>
  <c r="H401" i="4"/>
  <c r="I401" i="4" s="1"/>
  <c r="H400" i="4"/>
  <c r="I400" i="4" s="1"/>
  <c r="H398" i="4"/>
  <c r="I398" i="4" s="1"/>
  <c r="H397" i="4"/>
  <c r="I397" i="4" s="1"/>
  <c r="H396" i="4"/>
  <c r="I396" i="4" s="1"/>
  <c r="H395" i="4"/>
  <c r="I395" i="4" s="1"/>
  <c r="H394" i="4"/>
  <c r="I394" i="4" s="1"/>
  <c r="H393" i="4"/>
  <c r="I393" i="4" s="1"/>
  <c r="H392" i="4"/>
  <c r="I392" i="4" s="1"/>
  <c r="H391" i="4"/>
  <c r="I391" i="4" s="1"/>
  <c r="H390" i="4"/>
  <c r="I390" i="4" s="1"/>
  <c r="H387" i="4"/>
  <c r="I387" i="4" s="1"/>
  <c r="H386" i="4"/>
  <c r="I386" i="4" s="1"/>
  <c r="H383" i="4"/>
  <c r="I383" i="4" s="1"/>
  <c r="H380" i="4"/>
  <c r="I380" i="4" s="1"/>
  <c r="H379" i="4"/>
  <c r="I379" i="4" s="1"/>
  <c r="H378" i="4"/>
  <c r="I378" i="4" s="1"/>
  <c r="H377" i="4"/>
  <c r="I377" i="4" s="1"/>
  <c r="H376" i="4"/>
  <c r="I376" i="4" s="1"/>
  <c r="H375" i="4"/>
  <c r="I375" i="4" s="1"/>
  <c r="H374" i="4"/>
  <c r="I374" i="4" s="1"/>
  <c r="H373" i="4"/>
  <c r="I373" i="4" s="1"/>
  <c r="H372" i="4"/>
  <c r="I372" i="4" s="1"/>
  <c r="H371" i="4"/>
  <c r="I371" i="4" s="1"/>
  <c r="H370" i="4"/>
  <c r="I370" i="4" s="1"/>
  <c r="H369" i="4"/>
  <c r="I369" i="4" s="1"/>
  <c r="H368" i="4"/>
  <c r="I368" i="4" s="1"/>
  <c r="H367" i="4"/>
  <c r="I367" i="4" s="1"/>
  <c r="H366" i="4"/>
  <c r="I366" i="4" s="1"/>
  <c r="H365" i="4"/>
  <c r="I365" i="4" s="1"/>
  <c r="H364" i="4"/>
  <c r="I364" i="4" s="1"/>
  <c r="H363" i="4"/>
  <c r="I363" i="4" s="1"/>
  <c r="H362" i="4"/>
  <c r="I362" i="4" s="1"/>
  <c r="H361" i="4"/>
  <c r="I361" i="4" s="1"/>
  <c r="H360" i="4"/>
  <c r="I360" i="4" s="1"/>
  <c r="H359" i="4"/>
  <c r="I359" i="4" s="1"/>
  <c r="H358" i="4"/>
  <c r="I358" i="4" s="1"/>
  <c r="H357" i="4"/>
  <c r="I357" i="4" s="1"/>
  <c r="H356" i="4"/>
  <c r="I356" i="4" s="1"/>
  <c r="H355" i="4"/>
  <c r="I355" i="4" s="1"/>
  <c r="H354" i="4"/>
  <c r="I354" i="4" s="1"/>
  <c r="H353" i="4"/>
  <c r="I353" i="4" s="1"/>
  <c r="H352" i="4"/>
  <c r="I352" i="4" s="1"/>
  <c r="H351" i="4"/>
  <c r="I351" i="4" s="1"/>
  <c r="H350" i="4"/>
  <c r="I350" i="4" s="1"/>
  <c r="H349" i="4"/>
  <c r="I349" i="4" s="1"/>
  <c r="H348" i="4"/>
  <c r="I348" i="4" s="1"/>
  <c r="H347" i="4"/>
  <c r="I347" i="4" s="1"/>
  <c r="H346" i="4"/>
  <c r="I346" i="4" s="1"/>
  <c r="H345" i="4"/>
  <c r="I345" i="4" s="1"/>
  <c r="H344" i="4"/>
  <c r="I344" i="4" s="1"/>
  <c r="H341" i="4"/>
  <c r="I341" i="4" s="1"/>
  <c r="H340" i="4"/>
  <c r="I340" i="4" s="1"/>
  <c r="H339" i="4"/>
  <c r="I339" i="4" s="1"/>
  <c r="H338" i="4"/>
  <c r="I338" i="4" s="1"/>
  <c r="H337" i="4"/>
  <c r="I337" i="4" s="1"/>
  <c r="H336" i="4"/>
  <c r="I336" i="4" s="1"/>
  <c r="H335" i="4"/>
  <c r="I335" i="4" s="1"/>
  <c r="H334" i="4"/>
  <c r="I334" i="4" s="1"/>
  <c r="H333" i="4"/>
  <c r="I333" i="4" s="1"/>
  <c r="H332" i="4"/>
  <c r="I332" i="4" s="1"/>
  <c r="H331" i="4"/>
  <c r="I331" i="4" s="1"/>
  <c r="H328" i="4"/>
  <c r="I328" i="4" s="1"/>
  <c r="H327" i="4"/>
  <c r="I327" i="4" s="1"/>
  <c r="H326" i="4"/>
  <c r="I326" i="4" s="1"/>
  <c r="H325" i="4"/>
  <c r="I325" i="4" s="1"/>
  <c r="H324" i="4"/>
  <c r="I324" i="4" s="1"/>
  <c r="H323" i="4"/>
  <c r="I323" i="4" s="1"/>
  <c r="H322" i="4"/>
  <c r="I322" i="4" s="1"/>
  <c r="H321" i="4"/>
  <c r="I321" i="4" s="1"/>
  <c r="H320" i="4"/>
  <c r="I320" i="4" s="1"/>
  <c r="H319" i="4"/>
  <c r="I319" i="4" s="1"/>
  <c r="H318" i="4"/>
  <c r="I318" i="4" s="1"/>
  <c r="H317" i="4"/>
  <c r="I317" i="4" s="1"/>
  <c r="H316" i="4"/>
  <c r="H315" i="4"/>
  <c r="I315" i="4" s="1"/>
  <c r="H314" i="4"/>
  <c r="I314" i="4" s="1"/>
  <c r="H313" i="4"/>
  <c r="I313" i="4" s="1"/>
  <c r="H312" i="4"/>
  <c r="I312" i="4" s="1"/>
  <c r="H311" i="4"/>
  <c r="I311" i="4" s="1"/>
  <c r="H310" i="4"/>
  <c r="I310" i="4" s="1"/>
  <c r="H309" i="4"/>
  <c r="I309" i="4" s="1"/>
  <c r="H306" i="4"/>
  <c r="I306" i="4" s="1"/>
  <c r="I305" i="4" s="1"/>
  <c r="H303" i="4"/>
  <c r="I303" i="4" s="1"/>
  <c r="H302" i="4"/>
  <c r="I302" i="4" s="1"/>
  <c r="H301" i="4"/>
  <c r="I301" i="4" s="1"/>
  <c r="H300" i="4"/>
  <c r="I300" i="4" s="1"/>
  <c r="H299" i="4"/>
  <c r="I299" i="4" s="1"/>
  <c r="H298" i="4"/>
  <c r="I298" i="4" s="1"/>
  <c r="H297" i="4"/>
  <c r="I297" i="4" s="1"/>
  <c r="H296" i="4"/>
  <c r="I296" i="4" s="1"/>
  <c r="H295" i="4"/>
  <c r="I295" i="4" s="1"/>
  <c r="H294" i="4"/>
  <c r="I294" i="4" s="1"/>
  <c r="H293" i="4"/>
  <c r="I293" i="4" s="1"/>
  <c r="H292" i="4"/>
  <c r="I292" i="4" s="1"/>
  <c r="H291" i="4"/>
  <c r="I291" i="4" s="1"/>
  <c r="H288" i="4"/>
  <c r="I288" i="4" s="1"/>
  <c r="H287" i="4"/>
  <c r="I287" i="4" s="1"/>
  <c r="H286" i="4"/>
  <c r="I286" i="4" s="1"/>
  <c r="H285" i="4"/>
  <c r="I285" i="4" s="1"/>
  <c r="H284" i="4"/>
  <c r="I284" i="4" s="1"/>
  <c r="H283" i="4"/>
  <c r="I283" i="4" s="1"/>
  <c r="H282" i="4"/>
  <c r="I282" i="4" s="1"/>
  <c r="H277" i="4"/>
  <c r="I277" i="4" s="1"/>
  <c r="H276" i="4"/>
  <c r="I276" i="4" s="1"/>
  <c r="H275" i="4"/>
  <c r="H274" i="4"/>
  <c r="H273" i="4"/>
  <c r="I273" i="4" s="1"/>
  <c r="H272" i="4"/>
  <c r="I272" i="4" s="1"/>
  <c r="H271" i="4"/>
  <c r="I271" i="4" s="1"/>
  <c r="H270" i="4"/>
  <c r="I270" i="4" s="1"/>
  <c r="H269" i="4"/>
  <c r="I269" i="4" s="1"/>
  <c r="H268" i="4"/>
  <c r="I268" i="4" s="1"/>
  <c r="H265" i="4"/>
  <c r="I265" i="4" s="1"/>
  <c r="H264" i="4"/>
  <c r="I264" i="4" s="1"/>
  <c r="H263" i="4"/>
  <c r="I263" i="4" s="1"/>
  <c r="H262" i="4"/>
  <c r="I262" i="4" s="1"/>
  <c r="H261" i="4"/>
  <c r="I261" i="4" s="1"/>
  <c r="H260" i="4"/>
  <c r="I260" i="4" s="1"/>
  <c r="H259" i="4"/>
  <c r="I259" i="4" s="1"/>
  <c r="H258" i="4"/>
  <c r="H257" i="4"/>
  <c r="H256" i="4"/>
  <c r="H255" i="4"/>
  <c r="I255" i="4" s="1"/>
  <c r="H254" i="4"/>
  <c r="H253" i="4"/>
  <c r="H252" i="4"/>
  <c r="H251" i="4"/>
  <c r="H250" i="4"/>
  <c r="H249" i="4"/>
  <c r="I249" i="4" s="1"/>
  <c r="H248" i="4"/>
  <c r="H247" i="4"/>
  <c r="H246" i="4"/>
  <c r="H245" i="4"/>
  <c r="I245" i="4" s="1"/>
  <c r="H244" i="4"/>
  <c r="H243" i="4"/>
  <c r="H242" i="4"/>
  <c r="H241" i="4"/>
  <c r="I241" i="4" s="1"/>
  <c r="H240" i="4"/>
  <c r="H239" i="4"/>
  <c r="H238" i="4"/>
  <c r="H237" i="4"/>
  <c r="I237" i="4" s="1"/>
  <c r="H236" i="4"/>
  <c r="H235" i="4"/>
  <c r="H232" i="4"/>
  <c r="H231" i="4"/>
  <c r="I231" i="4" s="1"/>
  <c r="H230" i="4"/>
  <c r="I230" i="4" s="1"/>
  <c r="H229" i="4"/>
  <c r="H228" i="4"/>
  <c r="H227" i="4"/>
  <c r="I227" i="4" s="1"/>
  <c r="H226" i="4"/>
  <c r="I226" i="4" s="1"/>
  <c r="H225" i="4"/>
  <c r="H224" i="4"/>
  <c r="H223" i="4"/>
  <c r="I223" i="4" s="1"/>
  <c r="I219" i="4"/>
  <c r="H219" i="4"/>
  <c r="H218" i="4"/>
  <c r="H217" i="4"/>
  <c r="I217" i="4" s="1"/>
  <c r="H216" i="4"/>
  <c r="I216" i="4" s="1"/>
  <c r="H215" i="4"/>
  <c r="I215" i="4" s="1"/>
  <c r="H214" i="4"/>
  <c r="I214" i="4" s="1"/>
  <c r="H213" i="4"/>
  <c r="I213" i="4" s="1"/>
  <c r="H212" i="4"/>
  <c r="I212" i="4" s="1"/>
  <c r="H211" i="4"/>
  <c r="I211" i="4" s="1"/>
  <c r="H210" i="4"/>
  <c r="I210" i="4" s="1"/>
  <c r="H209" i="4"/>
  <c r="I209" i="4" s="1"/>
  <c r="H208" i="4"/>
  <c r="I208" i="4" s="1"/>
  <c r="H207" i="4"/>
  <c r="I207" i="4" s="1"/>
  <c r="H206" i="4"/>
  <c r="I206" i="4" s="1"/>
  <c r="H205" i="4"/>
  <c r="I205" i="4" s="1"/>
  <c r="H204" i="4"/>
  <c r="I204" i="4" s="1"/>
  <c r="H203" i="4"/>
  <c r="I203" i="4" s="1"/>
  <c r="H202" i="4"/>
  <c r="I202" i="4" s="1"/>
  <c r="H198" i="4"/>
  <c r="I198" i="4" s="1"/>
  <c r="H197" i="4"/>
  <c r="I197" i="4" s="1"/>
  <c r="H193" i="4"/>
  <c r="I193" i="4" s="1"/>
  <c r="H192" i="4"/>
  <c r="I192" i="4" s="1"/>
  <c r="H191" i="4"/>
  <c r="I191" i="4" s="1"/>
  <c r="H190" i="4"/>
  <c r="I190" i="4" s="1"/>
  <c r="H189" i="4"/>
  <c r="I189" i="4" s="1"/>
  <c r="H184" i="4"/>
  <c r="I184" i="4" s="1"/>
  <c r="H183" i="4"/>
  <c r="I183" i="4" s="1"/>
  <c r="H182" i="4"/>
  <c r="I182" i="4" s="1"/>
  <c r="H181" i="4"/>
  <c r="I181" i="4" s="1"/>
  <c r="H180" i="4"/>
  <c r="I180" i="4" s="1"/>
  <c r="H176" i="4"/>
  <c r="I176" i="4" s="1"/>
  <c r="I174" i="4" s="1"/>
  <c r="H172" i="4"/>
  <c r="I172" i="4" s="1"/>
  <c r="H171" i="4"/>
  <c r="H170" i="4"/>
  <c r="I170" i="4" s="1"/>
  <c r="H169" i="4"/>
  <c r="I169" i="4" s="1"/>
  <c r="H168" i="4"/>
  <c r="I168" i="4" s="1"/>
  <c r="H167" i="4"/>
  <c r="I167" i="4" s="1"/>
  <c r="H166" i="4"/>
  <c r="I166" i="4" s="1"/>
  <c r="H162" i="4"/>
  <c r="I162" i="4" s="1"/>
  <c r="H161" i="4"/>
  <c r="I161" i="4" s="1"/>
  <c r="H157" i="4"/>
  <c r="I157" i="4" s="1"/>
  <c r="H156" i="4"/>
  <c r="I156" i="4" s="1"/>
  <c r="H155" i="4"/>
  <c r="I155" i="4" s="1"/>
  <c r="H154" i="4"/>
  <c r="I154" i="4" s="1"/>
  <c r="H153" i="4"/>
  <c r="I153" i="4" s="1"/>
  <c r="H152" i="4"/>
  <c r="I152" i="4" s="1"/>
  <c r="H151" i="4"/>
  <c r="I151" i="4" s="1"/>
  <c r="H147" i="4"/>
  <c r="I147" i="4" s="1"/>
  <c r="H146" i="4"/>
  <c r="I146" i="4" s="1"/>
  <c r="H145" i="4"/>
  <c r="I145" i="4" s="1"/>
  <c r="H144" i="4"/>
  <c r="I144" i="4" s="1"/>
  <c r="H143" i="4"/>
  <c r="I143" i="4" s="1"/>
  <c r="H142" i="4"/>
  <c r="I142" i="4" s="1"/>
  <c r="H137" i="4"/>
  <c r="H133" i="4"/>
  <c r="H132" i="4"/>
  <c r="H129" i="4"/>
  <c r="H128" i="4"/>
  <c r="H127" i="4"/>
  <c r="I127" i="4" s="1"/>
  <c r="H123" i="4"/>
  <c r="H119" i="4"/>
  <c r="I119" i="4"/>
  <c r="H118" i="4"/>
  <c r="I118" i="4"/>
  <c r="H117" i="4"/>
  <c r="I117" i="4"/>
  <c r="H116" i="4"/>
  <c r="H115" i="4"/>
  <c r="H114" i="4"/>
  <c r="I114" i="4" s="1"/>
  <c r="H113" i="4"/>
  <c r="I113" i="4" s="1"/>
  <c r="H112" i="4"/>
  <c r="H111" i="4"/>
  <c r="H110" i="4"/>
  <c r="I110" i="4" s="1"/>
  <c r="H109" i="4"/>
  <c r="I109" i="4" s="1"/>
  <c r="H108" i="4"/>
  <c r="H107" i="4"/>
  <c r="H106" i="4"/>
  <c r="H105" i="4"/>
  <c r="I105" i="4" s="1"/>
  <c r="H104" i="4"/>
  <c r="H103" i="4"/>
  <c r="H102" i="4"/>
  <c r="H101" i="4"/>
  <c r="I101" i="4" s="1"/>
  <c r="H97" i="4"/>
  <c r="H96" i="4"/>
  <c r="H95" i="4"/>
  <c r="H94" i="4"/>
  <c r="I94" i="4" s="1"/>
  <c r="H93" i="4"/>
  <c r="H92" i="4"/>
  <c r="H91" i="4"/>
  <c r="H90" i="4"/>
  <c r="I90" i="4" s="1"/>
  <c r="H89" i="4"/>
  <c r="H88" i="4"/>
  <c r="H84" i="4"/>
  <c r="H83" i="4"/>
  <c r="I83" i="4" s="1"/>
  <c r="H82" i="4"/>
  <c r="H81" i="4"/>
  <c r="H77" i="4"/>
  <c r="H76" i="4"/>
  <c r="H75" i="4"/>
  <c r="I75" i="4" s="1"/>
  <c r="H74" i="4"/>
  <c r="H73" i="4"/>
  <c r="H72" i="4"/>
  <c r="H71" i="4"/>
  <c r="I71" i="4" s="1"/>
  <c r="H70" i="4"/>
  <c r="H69" i="4"/>
  <c r="H68" i="4"/>
  <c r="H67" i="4"/>
  <c r="I67" i="4" s="1"/>
  <c r="H64" i="4"/>
  <c r="H63" i="4"/>
  <c r="H62" i="4"/>
  <c r="I62" i="4" s="1"/>
  <c r="H61" i="4"/>
  <c r="I61" i="4" s="1"/>
  <c r="H60" i="4"/>
  <c r="H56" i="4"/>
  <c r="H55" i="4"/>
  <c r="H54" i="4"/>
  <c r="H53" i="4"/>
  <c r="H52" i="4"/>
  <c r="H51" i="4"/>
  <c r="H50" i="4"/>
  <c r="H49" i="4"/>
  <c r="H48" i="4"/>
  <c r="H47" i="4"/>
  <c r="H43" i="4"/>
  <c r="I43" i="4" s="1"/>
  <c r="H42" i="4"/>
  <c r="H41" i="4"/>
  <c r="H40" i="4"/>
  <c r="I40" i="4" s="1"/>
  <c r="H39" i="4"/>
  <c r="I39" i="4" s="1"/>
  <c r="H38" i="4"/>
  <c r="H37" i="4"/>
  <c r="H36" i="4"/>
  <c r="I36" i="4" s="1"/>
  <c r="H35" i="4"/>
  <c r="I35" i="4" s="1"/>
  <c r="H34" i="4"/>
  <c r="H33" i="4"/>
  <c r="H32" i="4"/>
  <c r="I32" i="4" s="1"/>
  <c r="H31" i="4"/>
  <c r="I31" i="4" s="1"/>
  <c r="H30" i="4"/>
  <c r="H29" i="4"/>
  <c r="H28" i="4"/>
  <c r="I28" i="4" s="1"/>
  <c r="H27" i="4"/>
  <c r="I27" i="4" s="1"/>
  <c r="H26" i="4"/>
  <c r="H25" i="4"/>
  <c r="H21" i="4"/>
  <c r="I21" i="4" s="1"/>
  <c r="H19" i="4"/>
  <c r="H18" i="4"/>
  <c r="H16" i="4"/>
  <c r="H15" i="4"/>
  <c r="I15" i="4" s="1"/>
  <c r="H14" i="4"/>
  <c r="I382" i="4" l="1"/>
  <c r="I159" i="4"/>
  <c r="I82" i="4"/>
  <c r="I89" i="4"/>
  <c r="I104" i="4"/>
  <c r="I108" i="4"/>
  <c r="I112" i="4"/>
  <c r="I116" i="4"/>
  <c r="I330" i="4"/>
  <c r="I26" i="4"/>
  <c r="I30" i="4"/>
  <c r="I34" i="4"/>
  <c r="I38" i="4"/>
  <c r="I42" i="4"/>
  <c r="I49" i="4"/>
  <c r="I53" i="4"/>
  <c r="I60" i="4"/>
  <c r="I64" i="4"/>
  <c r="I70" i="4"/>
  <c r="I74" i="4"/>
  <c r="I81" i="4"/>
  <c r="I103" i="4"/>
  <c r="I107" i="4"/>
  <c r="I111" i="4"/>
  <c r="I115" i="4"/>
  <c r="I129" i="4"/>
  <c r="I225" i="4"/>
  <c r="I229" i="4"/>
  <c r="I16" i="4"/>
  <c r="I25" i="4"/>
  <c r="I29" i="4"/>
  <c r="I33" i="4"/>
  <c r="I37" i="4"/>
  <c r="I41" i="4"/>
  <c r="I48" i="4"/>
  <c r="I52" i="4"/>
  <c r="I56" i="4"/>
  <c r="I63" i="4"/>
  <c r="I84" i="4"/>
  <c r="I102" i="4"/>
  <c r="I106" i="4"/>
  <c r="I128" i="4"/>
  <c r="I137" i="4"/>
  <c r="I171" i="4"/>
  <c r="I224" i="4"/>
  <c r="I228" i="4"/>
  <c r="I232" i="4"/>
  <c r="I238" i="4"/>
  <c r="I242" i="4"/>
  <c r="I246" i="4"/>
  <c r="I250" i="4"/>
  <c r="I274" i="4"/>
  <c r="I93" i="4"/>
  <c r="I97" i="4"/>
  <c r="I140" i="4"/>
  <c r="I187" i="4"/>
  <c r="I14" i="4"/>
  <c r="I19" i="4"/>
  <c r="I47" i="4"/>
  <c r="I51" i="4"/>
  <c r="I55" i="4"/>
  <c r="I69" i="4"/>
  <c r="I73" i="4"/>
  <c r="I77" i="4"/>
  <c r="I88" i="4"/>
  <c r="I92" i="4"/>
  <c r="I96" i="4"/>
  <c r="I123" i="4"/>
  <c r="I133" i="4"/>
  <c r="I18" i="4"/>
  <c r="I50" i="4"/>
  <c r="I54" i="4"/>
  <c r="I68" i="4"/>
  <c r="I72" i="4"/>
  <c r="I76" i="4"/>
  <c r="I91" i="4"/>
  <c r="I95" i="4"/>
  <c r="I132" i="4"/>
  <c r="I149" i="4"/>
  <c r="I178" i="4"/>
  <c r="I308" i="4"/>
  <c r="I385" i="4"/>
  <c r="I426" i="4"/>
  <c r="I425" i="4"/>
  <c r="I427" i="4"/>
  <c r="I429" i="4" s="1"/>
  <c r="I195" i="4"/>
  <c r="I236" i="4"/>
  <c r="I240" i="4"/>
  <c r="I244" i="4"/>
  <c r="I248" i="4"/>
  <c r="I252" i="4"/>
  <c r="I275" i="4"/>
  <c r="I281" i="4"/>
  <c r="I343" i="4"/>
  <c r="I389" i="4"/>
  <c r="I218" i="4"/>
  <c r="I200" i="4" s="1"/>
  <c r="I235" i="4"/>
  <c r="I239" i="4"/>
  <c r="I243" i="4"/>
  <c r="I247" i="4"/>
  <c r="I251" i="4"/>
  <c r="I290" i="4"/>
  <c r="I435" i="4"/>
  <c r="I434" i="4"/>
  <c r="I436" i="4"/>
  <c r="I438" i="4" s="1"/>
  <c r="I254" i="4"/>
  <c r="I258" i="4"/>
  <c r="I253" i="4"/>
  <c r="I257" i="4"/>
  <c r="I256" i="4"/>
  <c r="I125" i="4" l="1"/>
  <c r="I164" i="4"/>
  <c r="I267" i="4"/>
  <c r="I79" i="4"/>
  <c r="I23" i="4"/>
  <c r="I222" i="4"/>
  <c r="I99" i="4"/>
  <c r="I58" i="4"/>
  <c r="I437" i="4"/>
  <c r="I439" i="4" s="1"/>
  <c r="I444" i="4" s="1"/>
  <c r="I66" i="4"/>
  <c r="I135" i="4"/>
  <c r="I131" i="4"/>
  <c r="I86" i="4"/>
  <c r="I12" i="4"/>
  <c r="I139" i="4"/>
  <c r="I234" i="4"/>
  <c r="I121" i="4"/>
  <c r="I186" i="4"/>
  <c r="I45" i="4"/>
  <c r="I280" i="4"/>
  <c r="I428" i="4"/>
  <c r="I430" i="4" s="1"/>
  <c r="I443" i="4" s="1"/>
  <c r="I221" i="4" l="1"/>
  <c r="I10" i="4"/>
  <c r="I417" i="4" l="1"/>
  <c r="I445" i="4" l="1"/>
  <c r="I8" i="4" s="1"/>
  <c r="I422" i="4"/>
  <c r="I446" i="4" l="1"/>
  <c r="I447" i="4"/>
  <c r="I448" i="4"/>
  <c r="I449" i="4" l="1"/>
  <c r="I456" i="4" s="1"/>
  <c r="I470" i="4" s="1"/>
  <c r="I458" i="4" s="1"/>
  <c r="I472" i="4" s="1"/>
  <c r="J360" i="4"/>
  <c r="J56" i="4"/>
  <c r="J51" i="4"/>
  <c r="J48" i="4"/>
  <c r="J41" i="4"/>
  <c r="J251" i="4"/>
  <c r="J361" i="4"/>
  <c r="J362" i="4"/>
  <c r="J363" i="4"/>
  <c r="J335" i="4"/>
  <c r="J364" i="4"/>
  <c r="J174" i="4"/>
  <c r="J365" i="4"/>
  <c r="J187" i="4"/>
  <c r="J153" i="4"/>
  <c r="J37" i="4"/>
  <c r="J150" i="4"/>
  <c r="J39" i="4"/>
  <c r="J27" i="4"/>
  <c r="J179" i="4"/>
  <c r="J22" i="4"/>
  <c r="J192" i="4"/>
  <c r="J40" i="4"/>
  <c r="J167" i="4"/>
  <c r="J165" i="4"/>
  <c r="J202" i="4"/>
  <c r="J209" i="4"/>
  <c r="J161" i="4"/>
  <c r="J136" i="4"/>
  <c r="J38" i="4"/>
  <c r="J343" i="4"/>
  <c r="J366" i="4"/>
  <c r="J175" i="4"/>
  <c r="J367" i="4"/>
  <c r="J18" i="4"/>
  <c r="J25" i="4"/>
  <c r="J54" i="4"/>
  <c r="J75" i="4"/>
  <c r="J70" i="4"/>
  <c r="J24" i="4"/>
  <c r="J180" i="4"/>
  <c r="J28" i="4"/>
  <c r="J339" i="4"/>
  <c r="J368" i="4"/>
  <c r="J197" i="4"/>
  <c r="J369" i="4"/>
  <c r="J103" i="4"/>
  <c r="J93" i="4"/>
  <c r="J94" i="4"/>
  <c r="J59" i="4"/>
  <c r="J333" i="4"/>
  <c r="J370" i="4"/>
  <c r="J191" i="4"/>
  <c r="J10" i="4"/>
  <c r="J81" i="4"/>
  <c r="J206" i="4"/>
  <c r="J312" i="4"/>
  <c r="J310" i="4"/>
  <c r="J264" i="4"/>
  <c r="J121" i="4"/>
  <c r="J273" i="4"/>
  <c r="J135" i="4"/>
  <c r="J76" i="4"/>
  <c r="J347" i="4"/>
  <c r="J371" i="4"/>
  <c r="J372" i="4"/>
  <c r="J216" i="4"/>
  <c r="J271" i="4"/>
  <c r="J304" i="4"/>
  <c r="J323" i="4"/>
  <c r="J341" i="4"/>
  <c r="J373" i="4"/>
  <c r="J194" i="4"/>
  <c r="J374" i="4"/>
  <c r="J315" i="4"/>
  <c r="J303" i="4"/>
  <c r="J85" i="4"/>
  <c r="J177" i="4"/>
  <c r="J178" i="4"/>
  <c r="J98" i="4"/>
  <c r="J184" i="4"/>
  <c r="J82" i="4"/>
  <c r="J181" i="4"/>
  <c r="J350" i="4"/>
  <c r="J375" i="4"/>
  <c r="J195" i="4"/>
  <c r="J376" i="4"/>
  <c r="J203" i="4"/>
  <c r="J208" i="4"/>
  <c r="J155" i="4"/>
  <c r="J154" i="4"/>
  <c r="J111" i="4"/>
  <c r="J211" i="4"/>
  <c r="J13" i="4"/>
  <c r="J186" i="4"/>
  <c r="J66" i="4"/>
  <c r="J185" i="4"/>
  <c r="J183" i="4"/>
  <c r="J172" i="4"/>
  <c r="J57" i="4"/>
  <c r="J58" i="4"/>
  <c r="J188" i="4"/>
  <c r="J296" i="4"/>
  <c r="J342" i="4"/>
  <c r="J377" i="4"/>
  <c r="J196" i="4"/>
  <c r="J378" i="4"/>
  <c r="J100" i="4"/>
  <c r="J338" i="4"/>
  <c r="J379" i="4"/>
  <c r="J182" i="4"/>
  <c r="J380" i="4"/>
  <c r="J50" i="4"/>
  <c r="J52" i="4"/>
  <c r="J49" i="4"/>
  <c r="J337" i="4"/>
  <c r="J176" i="4"/>
  <c r="J166" i="4"/>
  <c r="J125" i="4"/>
  <c r="J344" i="4"/>
  <c r="J381" i="4"/>
  <c r="J173" i="4"/>
  <c r="J382" i="4"/>
  <c r="J124" i="4"/>
  <c r="J249" i="4"/>
  <c r="J355" i="4"/>
  <c r="J383" i="4"/>
  <c r="J198" i="4"/>
  <c r="J168" i="4"/>
  <c r="J67" i="4"/>
  <c r="J15" i="4"/>
  <c r="J11" i="4"/>
  <c r="J42" i="4"/>
  <c r="J112" i="4"/>
  <c r="J61" i="4"/>
  <c r="J340" i="4"/>
  <c r="J207" i="4"/>
  <c r="J384" i="4"/>
  <c r="J282" i="4"/>
  <c r="J160" i="4"/>
  <c r="J147" i="4"/>
  <c r="J149" i="4"/>
  <c r="J36" i="4"/>
  <c r="J148" i="4"/>
  <c r="J351" i="4"/>
  <c r="J385" i="4"/>
  <c r="J298" i="4"/>
  <c r="J386" i="4"/>
  <c r="J146" i="4"/>
  <c r="J345" i="4"/>
  <c r="J387" i="4"/>
  <c r="J300" i="4"/>
  <c r="J307" i="4"/>
  <c r="J80" i="4"/>
  <c r="J134" i="4"/>
  <c r="J313" i="4"/>
  <c r="J352" i="4"/>
  <c r="J388" i="4"/>
  <c r="J389" i="4"/>
  <c r="J71" i="4"/>
  <c r="J14" i="4"/>
  <c r="J390" i="4"/>
  <c r="J254" i="4"/>
  <c r="J391" i="4"/>
  <c r="J299" i="4"/>
  <c r="J171" i="4"/>
  <c r="J72" i="4"/>
  <c r="J221" i="4"/>
  <c r="J272" i="4"/>
  <c r="J330" i="4"/>
  <c r="J356" i="4"/>
  <c r="J392" i="4"/>
  <c r="J189" i="4"/>
  <c r="J190" i="4"/>
  <c r="J393" i="4"/>
  <c r="J141" i="4"/>
  <c r="J263" i="4"/>
  <c r="J96" i="4"/>
  <c r="J130" i="4"/>
  <c r="J34" i="4"/>
  <c r="J334" i="4"/>
  <c r="J394" i="4"/>
  <c r="J395" i="4"/>
  <c r="J107" i="4"/>
  <c r="J109" i="4"/>
  <c r="J396" i="4"/>
  <c r="J205" i="4"/>
  <c r="J397" i="4"/>
  <c r="J108" i="4"/>
  <c r="J139" i="4"/>
  <c r="J140" i="4"/>
  <c r="J26" i="4"/>
  <c r="J29" i="4"/>
  <c r="J12" i="4"/>
  <c r="J43" i="4"/>
  <c r="J144" i="4"/>
  <c r="J137" i="4"/>
  <c r="J31" i="4"/>
  <c r="J30" i="4"/>
  <c r="J32" i="4"/>
  <c r="J138" i="4"/>
  <c r="J218" i="4"/>
  <c r="J55" i="4"/>
  <c r="J152" i="4"/>
  <c r="J105" i="4"/>
  <c r="J354" i="4"/>
  <c r="J357" i="4"/>
  <c r="J398" i="4"/>
  <c r="J320" i="4"/>
  <c r="J399" i="4"/>
  <c r="J316" i="4"/>
  <c r="J95" i="4"/>
  <c r="J311" i="4"/>
  <c r="J68" i="4"/>
  <c r="J62" i="4"/>
  <c r="J84" i="4"/>
  <c r="J44" i="4"/>
  <c r="J120" i="4"/>
  <c r="J131" i="4"/>
  <c r="J113" i="4"/>
  <c r="J305" i="4"/>
  <c r="J349" i="4"/>
  <c r="J400" i="4"/>
  <c r="J293" i="4"/>
  <c r="J65" i="4"/>
  <c r="J145" i="4"/>
  <c r="J162" i="4"/>
  <c r="J267" i="4"/>
  <c r="J9" i="4"/>
  <c r="J78" i="4"/>
  <c r="J97" i="4"/>
  <c r="J116" i="4"/>
  <c r="J123" i="4"/>
  <c r="J106" i="4"/>
  <c r="J308" i="4"/>
  <c r="J199" i="4"/>
  <c r="J74" i="4"/>
  <c r="J217" i="4"/>
  <c r="J60" i="4"/>
  <c r="J64" i="4"/>
  <c r="J63" i="4"/>
  <c r="J69" i="4"/>
  <c r="J294" i="4"/>
  <c r="J170" i="4"/>
  <c r="J319" i="4"/>
  <c r="J314" i="4"/>
  <c r="J83" i="4"/>
  <c r="J17" i="4"/>
  <c r="J79" i="4"/>
  <c r="J33" i="4"/>
  <c r="J285" i="4"/>
  <c r="J210" i="4"/>
  <c r="J348" i="4"/>
  <c r="J401" i="4"/>
  <c r="J309" i="4"/>
  <c r="J169" i="4"/>
  <c r="J122" i="4"/>
  <c r="J16" i="4"/>
  <c r="J117" i="4"/>
  <c r="J127" i="4"/>
  <c r="J143" i="4"/>
  <c r="J118" i="4"/>
  <c r="J19" i="4"/>
  <c r="J99" i="4"/>
  <c r="J129" i="4"/>
  <c r="J353" i="4"/>
  <c r="J358" i="4"/>
  <c r="J402" i="4"/>
  <c r="J403" i="4"/>
  <c r="J231" i="4"/>
  <c r="J77" i="4"/>
  <c r="J261" i="4"/>
  <c r="J318" i="4"/>
  <c r="J201" i="4"/>
  <c r="J20" i="4"/>
  <c r="J47" i="4"/>
  <c r="J73" i="4"/>
  <c r="J331" i="4"/>
  <c r="J404" i="4"/>
  <c r="J321" i="4"/>
  <c r="J159" i="4"/>
  <c r="J243" i="4"/>
  <c r="J35" i="4"/>
  <c r="J110" i="4"/>
  <c r="J119" i="4"/>
  <c r="J230" i="4"/>
  <c r="J229" i="4"/>
  <c r="J258" i="4"/>
  <c r="J302" i="4"/>
  <c r="J156" i="4"/>
  <c r="J157" i="4"/>
  <c r="J158" i="4"/>
  <c r="J328" i="4"/>
  <c r="J405" i="4"/>
  <c r="J193" i="4"/>
  <c r="J23" i="4"/>
  <c r="J332" i="4"/>
  <c r="J406" i="4"/>
  <c r="J255" i="4"/>
  <c r="J284" i="4"/>
  <c r="J306" i="4"/>
  <c r="J238" i="4"/>
  <c r="J237" i="4"/>
  <c r="J240" i="4"/>
  <c r="J239" i="4"/>
  <c r="J259" i="4"/>
  <c r="J241" i="4"/>
  <c r="J297" i="4"/>
  <c r="J262" i="4"/>
  <c r="J317" i="4"/>
  <c r="J163" i="4"/>
  <c r="J301" i="4"/>
  <c r="J235" i="4"/>
  <c r="J236" i="4"/>
  <c r="J233" i="4"/>
  <c r="J234" i="4"/>
  <c r="J250" i="4"/>
  <c r="J329" i="4"/>
  <c r="J407" i="4"/>
  <c r="J252" i="4"/>
  <c r="J283" i="4"/>
  <c r="J325" i="4"/>
  <c r="J326" i="4"/>
  <c r="J104" i="4"/>
  <c r="J151" i="4"/>
  <c r="J292" i="4"/>
  <c r="J281" i="4"/>
  <c r="J274" i="4"/>
  <c r="J290" i="4"/>
  <c r="J128" i="4"/>
  <c r="J324" i="4"/>
  <c r="J408" i="4"/>
  <c r="J257" i="4"/>
  <c r="J291" i="4"/>
  <c r="J227" i="4"/>
  <c r="J220" i="4"/>
  <c r="J214" i="4"/>
  <c r="J232" i="4"/>
  <c r="J247" i="4"/>
  <c r="J248" i="4"/>
  <c r="J246" i="4"/>
  <c r="J245" i="4"/>
  <c r="J133" i="4"/>
  <c r="J279" i="4"/>
  <c r="J132" i="4"/>
  <c r="J269" i="4"/>
  <c r="J295" i="4"/>
  <c r="J226" i="4"/>
  <c r="J225" i="4"/>
  <c r="J224" i="4"/>
  <c r="J260" i="4"/>
  <c r="J228" i="4"/>
  <c r="J21" i="4"/>
  <c r="J266" i="4"/>
  <c r="J287" i="4"/>
  <c r="J288" i="4"/>
  <c r="J286" i="4"/>
  <c r="J223" i="4"/>
  <c r="J268" i="4"/>
  <c r="J280" i="4"/>
  <c r="J222" i="4"/>
  <c r="J219" i="4"/>
  <c r="J213" i="4"/>
  <c r="J212" i="4"/>
  <c r="J215" i="4"/>
  <c r="J114" i="4"/>
  <c r="J346" i="4"/>
  <c r="J409" i="4"/>
  <c r="J253" i="4"/>
  <c r="J244" i="4"/>
  <c r="J410" i="4"/>
  <c r="J327" i="4"/>
  <c r="J411" i="4"/>
  <c r="J256" i="4"/>
  <c r="J322" i="4"/>
  <c r="J242" i="4"/>
  <c r="J336" i="4"/>
  <c r="J412" i="4"/>
  <c r="J46" i="4"/>
  <c r="J278" i="4"/>
  <c r="J289" i="4"/>
  <c r="J89" i="4"/>
  <c r="J91" i="4"/>
  <c r="J87" i="4"/>
  <c r="J45" i="4"/>
  <c r="J101" i="4"/>
  <c r="J126" i="4"/>
  <c r="J53" i="4"/>
  <c r="J413" i="4"/>
  <c r="J275" i="4"/>
  <c r="J265" i="4"/>
  <c r="J115" i="4"/>
  <c r="J270" i="4"/>
  <c r="J277" i="4"/>
  <c r="J276" i="4"/>
  <c r="J88" i="4"/>
  <c r="J142" i="4"/>
  <c r="J86" i="4"/>
  <c r="J92" i="4"/>
  <c r="J414" i="4"/>
  <c r="J90" i="4"/>
  <c r="J102" i="4"/>
  <c r="L401" i="4"/>
  <c r="L400" i="4"/>
  <c r="L414" i="4"/>
  <c r="L415" i="4"/>
  <c r="L413" i="4"/>
  <c r="L403" i="4" l="1"/>
  <c r="L410" i="4"/>
  <c r="L411" i="4"/>
  <c r="L412" i="4"/>
  <c r="L407" i="4"/>
  <c r="L408" i="4"/>
  <c r="L409" i="4"/>
  <c r="L406" i="4"/>
  <c r="L405" i="4"/>
  <c r="L404" i="4"/>
  <c r="L402" i="4"/>
  <c r="L391" i="4"/>
  <c r="L392" i="4"/>
  <c r="L393" i="4"/>
  <c r="L394" i="4"/>
  <c r="L395" i="4"/>
  <c r="L396" i="4"/>
  <c r="L397" i="4"/>
  <c r="L398" i="4"/>
  <c r="L399" i="4"/>
  <c r="L390" i="4"/>
  <c r="L387" i="4"/>
  <c r="L386" i="4"/>
  <c r="L383" i="4"/>
  <c r="L380" i="4"/>
  <c r="L379" i="4"/>
  <c r="L377" i="4"/>
  <c r="L378" i="4"/>
  <c r="L376" i="4"/>
  <c r="L375" i="4"/>
  <c r="L370" i="4"/>
  <c r="L371" i="4"/>
  <c r="L372" i="4"/>
  <c r="L373" i="4"/>
  <c r="L374" i="4"/>
  <c r="L369" i="4"/>
  <c r="L368" i="4"/>
  <c r="L367" i="4"/>
  <c r="L366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44" i="4"/>
  <c r="L339" i="4"/>
  <c r="L336" i="4"/>
  <c r="L335" i="4"/>
  <c r="L332" i="4"/>
  <c r="L333" i="4"/>
  <c r="L334" i="4"/>
  <c r="L337" i="4"/>
  <c r="L338" i="4"/>
  <c r="L340" i="4"/>
  <c r="L341" i="4"/>
  <c r="L331" i="4"/>
  <c r="L328" i="4"/>
  <c r="L327" i="4"/>
  <c r="L318" i="4"/>
  <c r="L319" i="4"/>
  <c r="L320" i="4"/>
  <c r="L321" i="4"/>
  <c r="L322" i="4"/>
  <c r="L323" i="4"/>
  <c r="L324" i="4"/>
  <c r="L325" i="4"/>
  <c r="L326" i="4"/>
  <c r="L317" i="4"/>
  <c r="L310" i="4"/>
  <c r="L311" i="4"/>
  <c r="L312" i="4"/>
  <c r="L313" i="4"/>
  <c r="L314" i="4"/>
  <c r="L315" i="4" s="1"/>
  <c r="L309" i="4"/>
  <c r="L306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291" i="4"/>
  <c r="L283" i="4"/>
  <c r="L284" i="4"/>
  <c r="L285" i="4"/>
  <c r="L286" i="4"/>
  <c r="L287" i="4"/>
  <c r="L288" i="4"/>
  <c r="L282" i="4"/>
  <c r="L271" i="4"/>
  <c r="L272" i="4"/>
  <c r="L273" i="4"/>
  <c r="L274" i="4"/>
  <c r="L275" i="4"/>
  <c r="L276" i="4"/>
  <c r="L277" i="4"/>
  <c r="L269" i="4"/>
  <c r="L270" i="4"/>
  <c r="L268" i="4"/>
  <c r="L254" i="4"/>
  <c r="L253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5" i="4"/>
  <c r="L256" i="4"/>
  <c r="L257" i="4"/>
  <c r="L258" i="4"/>
  <c r="L259" i="4"/>
  <c r="L260" i="4"/>
  <c r="L261" i="4"/>
  <c r="L262" i="4"/>
  <c r="L263" i="4"/>
  <c r="L264" i="4"/>
  <c r="L265" i="4"/>
  <c r="L235" i="4"/>
  <c r="L232" i="4"/>
  <c r="L231" i="4"/>
  <c r="L224" i="4"/>
  <c r="L225" i="4"/>
  <c r="L226" i="4"/>
  <c r="L227" i="4"/>
  <c r="L228" i="4"/>
  <c r="L229" i="4"/>
  <c r="L230" i="4"/>
  <c r="L223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02" i="4"/>
  <c r="L198" i="4"/>
  <c r="L197" i="4"/>
  <c r="L191" i="4"/>
  <c r="L192" i="4"/>
  <c r="L193" i="4"/>
  <c r="L190" i="4"/>
  <c r="L189" i="4"/>
  <c r="L181" i="4"/>
  <c r="L182" i="4"/>
  <c r="L183" i="4"/>
  <c r="L184" i="4"/>
  <c r="L180" i="4"/>
  <c r="L176" i="4"/>
  <c r="L172" i="4"/>
  <c r="L171" i="4"/>
  <c r="L167" i="4"/>
  <c r="L168" i="4"/>
  <c r="L169" i="4"/>
  <c r="L170" i="4"/>
  <c r="L166" i="4"/>
  <c r="L162" i="4"/>
  <c r="L161" i="4"/>
  <c r="L157" i="4"/>
  <c r="L156" i="4"/>
  <c r="L155" i="4"/>
  <c r="L152" i="4"/>
  <c r="L153" i="4"/>
  <c r="L154" i="4"/>
  <c r="L151" i="4"/>
  <c r="L143" i="4"/>
  <c r="L144" i="4"/>
  <c r="L145" i="4"/>
  <c r="L146" i="4"/>
  <c r="L147" i="4"/>
  <c r="L142" i="4"/>
  <c r="L137" i="4"/>
  <c r="L133" i="4"/>
  <c r="L132" i="4"/>
  <c r="L128" i="4"/>
  <c r="L129" i="4"/>
  <c r="L127" i="4"/>
  <c r="L123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01" i="4"/>
  <c r="L89" i="4"/>
  <c r="L90" i="4"/>
  <c r="L91" i="4"/>
  <c r="L92" i="4"/>
  <c r="L93" i="4"/>
  <c r="L94" i="4"/>
  <c r="L95" i="4"/>
  <c r="L96" i="4"/>
  <c r="L97" i="4"/>
  <c r="L88" i="4"/>
  <c r="L82" i="4"/>
  <c r="L83" i="4"/>
  <c r="L84" i="4"/>
  <c r="L81" i="4"/>
  <c r="L68" i="4"/>
  <c r="L69" i="4"/>
  <c r="L70" i="4"/>
  <c r="L71" i="4"/>
  <c r="L72" i="4"/>
  <c r="L73" i="4"/>
  <c r="L74" i="4"/>
  <c r="L75" i="4"/>
  <c r="L76" i="4"/>
  <c r="L77" i="4"/>
  <c r="L67" i="4"/>
  <c r="L61" i="4"/>
  <c r="L62" i="4"/>
  <c r="L63" i="4"/>
  <c r="L64" i="4"/>
  <c r="L60" i="4"/>
  <c r="L48" i="4"/>
  <c r="L49" i="4"/>
  <c r="L50" i="4"/>
  <c r="L51" i="4"/>
  <c r="L52" i="4"/>
  <c r="L53" i="4"/>
  <c r="L54" i="4"/>
  <c r="L55" i="4"/>
  <c r="L56" i="4"/>
  <c r="L47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26" i="4"/>
  <c r="L27" i="4"/>
  <c r="L28" i="4"/>
  <c r="L25" i="4"/>
  <c r="L21" i="4"/>
  <c r="L19" i="4"/>
  <c r="L20" i="4"/>
  <c r="L18" i="4"/>
  <c r="L15" i="4"/>
  <c r="L16" i="4"/>
  <c r="K45" i="4" l="1"/>
  <c r="J200" i="4"/>
  <c r="J164" i="4"/>
  <c r="N14" i="4"/>
  <c r="O14" i="4" s="1"/>
  <c r="K58" i="4"/>
  <c r="K23" i="4"/>
  <c r="J415" i="4"/>
  <c r="J416" i="4"/>
  <c r="J417" i="4"/>
  <c r="J359" i="4"/>
  <c r="J204" i="4"/>
  <c r="N415" i="4"/>
  <c r="O415" i="4" s="1"/>
  <c r="N414" i="4"/>
  <c r="O414" i="4" s="1"/>
  <c r="N413" i="4"/>
  <c r="O413" i="4" s="1"/>
  <c r="N412" i="4"/>
  <c r="O412" i="4" s="1"/>
  <c r="N411" i="4"/>
  <c r="O411" i="4" s="1"/>
  <c r="N410" i="4"/>
  <c r="O410" i="4" s="1"/>
  <c r="N409" i="4"/>
  <c r="O409" i="4" s="1"/>
  <c r="N408" i="4"/>
  <c r="O408" i="4" s="1"/>
  <c r="N407" i="4"/>
  <c r="O407" i="4" s="1"/>
  <c r="N406" i="4"/>
  <c r="O406" i="4" s="1"/>
  <c r="N405" i="4"/>
  <c r="O405" i="4" s="1"/>
  <c r="N404" i="4"/>
  <c r="O404" i="4" s="1"/>
  <c r="N403" i="4"/>
  <c r="N402" i="4"/>
  <c r="O402" i="4" s="1"/>
  <c r="N401" i="4"/>
  <c r="O401" i="4" s="1"/>
  <c r="N400" i="4"/>
  <c r="O400" i="4" s="1"/>
  <c r="N399" i="4"/>
  <c r="O399" i="4" s="1"/>
  <c r="N398" i="4"/>
  <c r="O398" i="4" s="1"/>
  <c r="N397" i="4"/>
  <c r="O397" i="4" s="1"/>
  <c r="N396" i="4"/>
  <c r="O396" i="4" s="1"/>
  <c r="N395" i="4"/>
  <c r="O395" i="4" s="1"/>
  <c r="N394" i="4"/>
  <c r="O394" i="4" s="1"/>
  <c r="N393" i="4"/>
  <c r="O393" i="4" s="1"/>
  <c r="N392" i="4"/>
  <c r="O392" i="4" s="1"/>
  <c r="N391" i="4"/>
  <c r="O391" i="4" s="1"/>
  <c r="N390" i="4"/>
  <c r="O390" i="4" s="1"/>
  <c r="N389" i="4"/>
  <c r="O389" i="4" s="1"/>
  <c r="N388" i="4"/>
  <c r="O388" i="4" s="1"/>
  <c r="N387" i="4"/>
  <c r="O387" i="4" s="1"/>
  <c r="N386" i="4"/>
  <c r="N385" i="4"/>
  <c r="O385" i="4" s="1"/>
  <c r="N384" i="4"/>
  <c r="O384" i="4" s="1"/>
  <c r="N383" i="4"/>
  <c r="O383" i="4" s="1"/>
  <c r="N382" i="4"/>
  <c r="O382" i="4" s="1"/>
  <c r="N381" i="4"/>
  <c r="O381" i="4" s="1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O343" i="4" s="1"/>
  <c r="N342" i="4"/>
  <c r="O342" i="4" s="1"/>
  <c r="N341" i="4"/>
  <c r="N340" i="4"/>
  <c r="O340" i="4" s="1"/>
  <c r="N339" i="4"/>
  <c r="N338" i="4"/>
  <c r="N337" i="4"/>
  <c r="N336" i="4"/>
  <c r="N335" i="4"/>
  <c r="N334" i="4"/>
  <c r="N333" i="4"/>
  <c r="N332" i="4"/>
  <c r="N331" i="4"/>
  <c r="N330" i="4"/>
  <c r="O330" i="4" s="1"/>
  <c r="N329" i="4"/>
  <c r="O329" i="4" s="1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O308" i="4" s="1"/>
  <c r="N307" i="4"/>
  <c r="O307" i="4" s="1"/>
  <c r="N306" i="4"/>
  <c r="N305" i="4"/>
  <c r="O305" i="4" s="1"/>
  <c r="N304" i="4"/>
  <c r="O304" i="4" s="1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O290" i="4" s="1"/>
  <c r="N289" i="4"/>
  <c r="O289" i="4" s="1"/>
  <c r="N288" i="4"/>
  <c r="N287" i="4"/>
  <c r="N286" i="4"/>
  <c r="N285" i="4"/>
  <c r="N284" i="4"/>
  <c r="N283" i="4"/>
  <c r="N282" i="4"/>
  <c r="N281" i="4"/>
  <c r="O281" i="4" s="1"/>
  <c r="N280" i="4"/>
  <c r="O280" i="4" s="1"/>
  <c r="N279" i="4"/>
  <c r="O279" i="4" s="1"/>
  <c r="N278" i="4"/>
  <c r="O278" i="4" s="1"/>
  <c r="N277" i="4"/>
  <c r="N276" i="4"/>
  <c r="N275" i="4"/>
  <c r="N274" i="4"/>
  <c r="N273" i="4"/>
  <c r="N272" i="4"/>
  <c r="N271" i="4"/>
  <c r="N270" i="4"/>
  <c r="N269" i="4"/>
  <c r="N268" i="4"/>
  <c r="N267" i="4"/>
  <c r="O267" i="4" s="1"/>
  <c r="N266" i="4"/>
  <c r="O266" i="4" s="1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O234" i="4" s="1"/>
  <c r="N233" i="4"/>
  <c r="O233" i="4" s="1"/>
  <c r="N232" i="4"/>
  <c r="N231" i="4"/>
  <c r="N230" i="4"/>
  <c r="N229" i="4"/>
  <c r="N228" i="4"/>
  <c r="N227" i="4"/>
  <c r="N226" i="4"/>
  <c r="N225" i="4"/>
  <c r="N224" i="4"/>
  <c r="N223" i="4"/>
  <c r="N222" i="4"/>
  <c r="O222" i="4" s="1"/>
  <c r="N221" i="4"/>
  <c r="O221" i="4" s="1"/>
  <c r="N220" i="4"/>
  <c r="O220" i="4" s="1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O201" i="4" s="1"/>
  <c r="N200" i="4"/>
  <c r="O200" i="4" s="1"/>
  <c r="N199" i="4"/>
  <c r="O199" i="4" s="1"/>
  <c r="N198" i="4"/>
  <c r="N197" i="4"/>
  <c r="N196" i="4"/>
  <c r="O196" i="4" s="1"/>
  <c r="N195" i="4"/>
  <c r="O195" i="4" s="1"/>
  <c r="N194" i="4"/>
  <c r="O194" i="4" s="1"/>
  <c r="N193" i="4"/>
  <c r="N192" i="4"/>
  <c r="N191" i="4"/>
  <c r="N190" i="4"/>
  <c r="N189" i="4"/>
  <c r="N188" i="4"/>
  <c r="O188" i="4" s="1"/>
  <c r="N187" i="4"/>
  <c r="O187" i="4" s="1"/>
  <c r="N186" i="4"/>
  <c r="O186" i="4" s="1"/>
  <c r="N185" i="4"/>
  <c r="O185" i="4" s="1"/>
  <c r="N184" i="4"/>
  <c r="N183" i="4"/>
  <c r="N182" i="4"/>
  <c r="N181" i="4"/>
  <c r="N180" i="4"/>
  <c r="N179" i="4"/>
  <c r="O179" i="4" s="1"/>
  <c r="N178" i="4"/>
  <c r="O178" i="4" s="1"/>
  <c r="N177" i="4"/>
  <c r="O177" i="4" s="1"/>
  <c r="N176" i="4"/>
  <c r="N175" i="4"/>
  <c r="O175" i="4" s="1"/>
  <c r="N174" i="4"/>
  <c r="O174" i="4" s="1"/>
  <c r="N173" i="4"/>
  <c r="O173" i="4" s="1"/>
  <c r="N172" i="4"/>
  <c r="N171" i="4"/>
  <c r="N170" i="4"/>
  <c r="N169" i="4"/>
  <c r="N168" i="4"/>
  <c r="N167" i="4"/>
  <c r="N166" i="4"/>
  <c r="N165" i="4"/>
  <c r="O165" i="4" s="1"/>
  <c r="N164" i="4"/>
  <c r="O164" i="4" s="1"/>
  <c r="N163" i="4"/>
  <c r="O163" i="4" s="1"/>
  <c r="N162" i="4"/>
  <c r="N161" i="4"/>
  <c r="N160" i="4"/>
  <c r="O160" i="4" s="1"/>
  <c r="N159" i="4"/>
  <c r="O159" i="4" s="1"/>
  <c r="N158" i="4"/>
  <c r="O158" i="4" s="1"/>
  <c r="N157" i="4"/>
  <c r="N156" i="4"/>
  <c r="N155" i="4"/>
  <c r="N154" i="4"/>
  <c r="N153" i="4"/>
  <c r="N152" i="4"/>
  <c r="N151" i="4"/>
  <c r="N150" i="4"/>
  <c r="O150" i="4" s="1"/>
  <c r="N149" i="4"/>
  <c r="O149" i="4" s="1"/>
  <c r="N148" i="4"/>
  <c r="O148" i="4" s="1"/>
  <c r="N147" i="4"/>
  <c r="N146" i="4"/>
  <c r="N145" i="4"/>
  <c r="N144" i="4"/>
  <c r="N143" i="4"/>
  <c r="N142" i="4"/>
  <c r="N141" i="4"/>
  <c r="O141" i="4" s="1"/>
  <c r="N140" i="4"/>
  <c r="O140" i="4" s="1"/>
  <c r="N139" i="4"/>
  <c r="O139" i="4" s="1"/>
  <c r="N138" i="4"/>
  <c r="O138" i="4" s="1"/>
  <c r="N137" i="4"/>
  <c r="N136" i="4"/>
  <c r="O136" i="4" s="1"/>
  <c r="N135" i="4"/>
  <c r="O135" i="4" s="1"/>
  <c r="N134" i="4"/>
  <c r="O134" i="4" s="1"/>
  <c r="N133" i="4"/>
  <c r="N132" i="4"/>
  <c r="N131" i="4"/>
  <c r="O131" i="4" s="1"/>
  <c r="N130" i="4"/>
  <c r="O130" i="4" s="1"/>
  <c r="N129" i="4"/>
  <c r="N128" i="4"/>
  <c r="N127" i="4"/>
  <c r="N126" i="4"/>
  <c r="O126" i="4" s="1"/>
  <c r="N125" i="4"/>
  <c r="O125" i="4" s="1"/>
  <c r="N124" i="4"/>
  <c r="O124" i="4" s="1"/>
  <c r="N123" i="4"/>
  <c r="N122" i="4"/>
  <c r="O122" i="4" s="1"/>
  <c r="N121" i="4"/>
  <c r="O121" i="4" s="1"/>
  <c r="N120" i="4"/>
  <c r="O120" i="4" s="1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O100" i="4" s="1"/>
  <c r="N99" i="4"/>
  <c r="O99" i="4" s="1"/>
  <c r="N98" i="4"/>
  <c r="O98" i="4" s="1"/>
  <c r="N97" i="4"/>
  <c r="N96" i="4"/>
  <c r="N95" i="4"/>
  <c r="N94" i="4"/>
  <c r="N93" i="4"/>
  <c r="N92" i="4"/>
  <c r="N91" i="4"/>
  <c r="N90" i="4"/>
  <c r="N89" i="4"/>
  <c r="N88" i="4"/>
  <c r="N87" i="4"/>
  <c r="O87" i="4" s="1"/>
  <c r="N86" i="4"/>
  <c r="O86" i="4" s="1"/>
  <c r="N85" i="4"/>
  <c r="O85" i="4" s="1"/>
  <c r="N84" i="4"/>
  <c r="N83" i="4"/>
  <c r="N82" i="4"/>
  <c r="N81" i="4"/>
  <c r="N80" i="4"/>
  <c r="O80" i="4" s="1"/>
  <c r="N79" i="4"/>
  <c r="O79" i="4" s="1"/>
  <c r="N78" i="4"/>
  <c r="O78" i="4" s="1"/>
  <c r="N77" i="4"/>
  <c r="N76" i="4"/>
  <c r="N75" i="4"/>
  <c r="N74" i="4"/>
  <c r="N73" i="4"/>
  <c r="N72" i="4"/>
  <c r="N71" i="4"/>
  <c r="N70" i="4"/>
  <c r="N69" i="4"/>
  <c r="N68" i="4"/>
  <c r="N67" i="4"/>
  <c r="N66" i="4"/>
  <c r="O66" i="4" s="1"/>
  <c r="N65" i="4"/>
  <c r="O65" i="4" s="1"/>
  <c r="N64" i="4"/>
  <c r="N63" i="4"/>
  <c r="N62" i="4"/>
  <c r="N61" i="4"/>
  <c r="N60" i="4"/>
  <c r="N59" i="4"/>
  <c r="O59" i="4" s="1"/>
  <c r="N58" i="4"/>
  <c r="O58" i="4" s="1"/>
  <c r="N57" i="4"/>
  <c r="O57" i="4" s="1"/>
  <c r="N56" i="4"/>
  <c r="N55" i="4"/>
  <c r="N54" i="4"/>
  <c r="N53" i="4"/>
  <c r="N52" i="4"/>
  <c r="N51" i="4"/>
  <c r="N50" i="4"/>
  <c r="N49" i="4"/>
  <c r="N48" i="4"/>
  <c r="N47" i="4"/>
  <c r="N46" i="4"/>
  <c r="O46" i="4" s="1"/>
  <c r="N45" i="4"/>
  <c r="O45" i="4" s="1"/>
  <c r="N44" i="4"/>
  <c r="O44" i="4" s="1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O24" i="4" s="1"/>
  <c r="N23" i="4"/>
  <c r="O23" i="4" s="1"/>
  <c r="N22" i="4"/>
  <c r="O22" i="4" s="1"/>
  <c r="N21" i="4"/>
  <c r="N20" i="4"/>
  <c r="N19" i="4"/>
  <c r="N18" i="4"/>
  <c r="N17" i="4"/>
  <c r="N16" i="4"/>
  <c r="N15" i="4"/>
  <c r="K46" i="4" l="1"/>
  <c r="K24" i="4"/>
  <c r="K44" i="4"/>
  <c r="K85" i="4"/>
  <c r="K22" i="4"/>
  <c r="K20" i="4"/>
  <c r="K65" i="4"/>
  <c r="K59" i="4"/>
  <c r="K57" i="4"/>
  <c r="K12" i="4"/>
  <c r="K381" i="4"/>
  <c r="K266" i="4"/>
  <c r="K201" i="4"/>
  <c r="K179" i="4"/>
  <c r="K134" i="4"/>
  <c r="K120" i="4"/>
  <c r="K173" i="4"/>
  <c r="K412" i="4"/>
  <c r="K304" i="4"/>
  <c r="K199" i="4"/>
  <c r="K175" i="4"/>
  <c r="K136" i="4"/>
  <c r="K78" i="4"/>
  <c r="K342" i="4"/>
  <c r="K233" i="4"/>
  <c r="K194" i="4"/>
  <c r="K165" i="4"/>
  <c r="K130" i="4"/>
  <c r="K98" i="4"/>
  <c r="K148" i="4"/>
  <c r="K388" i="4"/>
  <c r="K289" i="4"/>
  <c r="K196" i="4"/>
  <c r="K163" i="4"/>
  <c r="K122" i="4"/>
  <c r="K399" i="4"/>
  <c r="K307" i="4"/>
  <c r="K220" i="4"/>
  <c r="K185" i="4"/>
  <c r="K158" i="4"/>
  <c r="K126" i="4"/>
  <c r="K87" i="4"/>
  <c r="K149" i="4"/>
  <c r="K141" i="4"/>
  <c r="K278" i="4"/>
  <c r="K188" i="4"/>
  <c r="K160" i="4"/>
  <c r="K100" i="4"/>
  <c r="K384" i="4"/>
  <c r="K279" i="4"/>
  <c r="K150" i="4"/>
  <c r="K124" i="4"/>
  <c r="K80" i="4"/>
  <c r="K329" i="4"/>
  <c r="K177" i="4"/>
  <c r="K138" i="4"/>
  <c r="K343" i="4"/>
  <c r="K79" i="4"/>
  <c r="K187" i="4"/>
  <c r="K330" i="4"/>
  <c r="K281" i="4"/>
  <c r="K240" i="4"/>
  <c r="K174" i="4"/>
  <c r="K90" i="4"/>
  <c r="K396" i="4"/>
  <c r="K353" i="4"/>
  <c r="K161" i="4"/>
  <c r="K104" i="4"/>
  <c r="K338" i="4"/>
  <c r="K322" i="4"/>
  <c r="K37" i="4"/>
  <c r="K385" i="4"/>
  <c r="K337" i="4"/>
  <c r="K267" i="4"/>
  <c r="K60" i="4"/>
  <c r="K52" i="4"/>
  <c r="N8" i="4"/>
  <c r="O403" i="4"/>
  <c r="K356" i="4"/>
  <c r="K404" i="4"/>
  <c r="K400" i="4"/>
  <c r="K392" i="4"/>
  <c r="K383" i="4"/>
  <c r="K380" i="4"/>
  <c r="K372" i="4"/>
  <c r="K368" i="4"/>
  <c r="K364" i="4"/>
  <c r="K360" i="4"/>
  <c r="K352" i="4"/>
  <c r="K348" i="4"/>
  <c r="K344" i="4"/>
  <c r="K341" i="4"/>
  <c r="K333" i="4"/>
  <c r="K326" i="4"/>
  <c r="K318" i="4"/>
  <c r="K314" i="4"/>
  <c r="K292" i="4"/>
  <c r="K285" i="4"/>
  <c r="K192" i="4"/>
  <c r="K167" i="4"/>
  <c r="K157" i="4"/>
  <c r="K142" i="4"/>
  <c r="K56" i="4"/>
  <c r="K48" i="4"/>
  <c r="K41" i="4"/>
  <c r="K33" i="4"/>
  <c r="K29" i="4"/>
  <c r="K25" i="4"/>
  <c r="K212" i="4"/>
  <c r="K376" i="4"/>
  <c r="K252" i="4"/>
  <c r="K394" i="4"/>
  <c r="K408" i="4"/>
  <c r="K296" i="4"/>
  <c r="K40" i="4"/>
  <c r="K275" i="4"/>
  <c r="K300" i="4"/>
  <c r="K375" i="4"/>
  <c r="K406" i="4"/>
  <c r="K310" i="4"/>
  <c r="K17" i="4"/>
  <c r="K208" i="4"/>
  <c r="O371" i="4"/>
  <c r="O355" i="4"/>
  <c r="K402" i="4"/>
  <c r="K390" i="4"/>
  <c r="K369" i="4"/>
  <c r="K264" i="4"/>
  <c r="K32" i="4"/>
  <c r="K271" i="4"/>
  <c r="K244" i="4"/>
  <c r="K204" i="4"/>
  <c r="K414" i="4"/>
  <c r="K386" i="4"/>
  <c r="K323" i="4"/>
  <c r="K276" i="4"/>
  <c r="K256" i="4"/>
  <c r="K213" i="4"/>
  <c r="K197" i="4"/>
  <c r="K72" i="4"/>
  <c r="K53" i="4"/>
  <c r="K19" i="4"/>
  <c r="K236" i="4"/>
  <c r="K216" i="4"/>
  <c r="K410" i="4"/>
  <c r="K398" i="4"/>
  <c r="K359" i="4"/>
  <c r="K316" i="4"/>
  <c r="K268" i="4"/>
  <c r="K248" i="4"/>
  <c r="K225" i="4"/>
  <c r="K205" i="4"/>
  <c r="K112" i="4"/>
  <c r="K260" i="4"/>
  <c r="K229" i="4"/>
  <c r="K186" i="4"/>
  <c r="K166" i="4"/>
  <c r="K156" i="4"/>
  <c r="K135" i="4"/>
  <c r="K125" i="4"/>
  <c r="K111" i="4"/>
  <c r="K96" i="4"/>
  <c r="K88" i="4"/>
  <c r="K66" i="4"/>
  <c r="K16" i="4"/>
  <c r="K26" i="4"/>
  <c r="K30" i="4"/>
  <c r="K34" i="4"/>
  <c r="K38" i="4"/>
  <c r="K42" i="4"/>
  <c r="K50" i="4"/>
  <c r="K54" i="4"/>
  <c r="K62" i="4"/>
  <c r="K69" i="4"/>
  <c r="K73" i="4"/>
  <c r="K77" i="4"/>
  <c r="K84" i="4"/>
  <c r="K91" i="4"/>
  <c r="K95" i="4"/>
  <c r="K102" i="4"/>
  <c r="K106" i="4"/>
  <c r="K110" i="4"/>
  <c r="K114" i="4"/>
  <c r="K118" i="4"/>
  <c r="K121" i="4"/>
  <c r="K128" i="4"/>
  <c r="K131" i="4"/>
  <c r="K140" i="4"/>
  <c r="K144" i="4"/>
  <c r="K151" i="4"/>
  <c r="K155" i="4"/>
  <c r="K162" i="4"/>
  <c r="K169" i="4"/>
  <c r="K176" i="4"/>
  <c r="K183" i="4"/>
  <c r="K198" i="4"/>
  <c r="K202" i="4"/>
  <c r="K206" i="4"/>
  <c r="K210" i="4"/>
  <c r="K214" i="4"/>
  <c r="K218" i="4"/>
  <c r="K223" i="4"/>
  <c r="K227" i="4"/>
  <c r="K231" i="4"/>
  <c r="K234" i="4"/>
  <c r="K238" i="4"/>
  <c r="K242" i="4"/>
  <c r="K246" i="4"/>
  <c r="K250" i="4"/>
  <c r="K254" i="4"/>
  <c r="K258" i="4"/>
  <c r="K262" i="4"/>
  <c r="K269" i="4"/>
  <c r="K273" i="4"/>
  <c r="K277" i="4"/>
  <c r="K283" i="4"/>
  <c r="K287" i="4"/>
  <c r="K290" i="4"/>
  <c r="K294" i="4"/>
  <c r="K298" i="4"/>
  <c r="K302" i="4"/>
  <c r="K305" i="4"/>
  <c r="K308" i="4"/>
  <c r="K312" i="4"/>
  <c r="K320" i="4"/>
  <c r="K324" i="4"/>
  <c r="K328" i="4"/>
  <c r="K331" i="4"/>
  <c r="K335" i="4"/>
  <c r="K339" i="4"/>
  <c r="K346" i="4"/>
  <c r="K350" i="4"/>
  <c r="K354" i="4"/>
  <c r="K358" i="4"/>
  <c r="K362" i="4"/>
  <c r="K366" i="4"/>
  <c r="K370" i="4"/>
  <c r="K374" i="4"/>
  <c r="K378" i="4"/>
  <c r="K387" i="4"/>
  <c r="K21" i="4"/>
  <c r="K27" i="4"/>
  <c r="K31" i="4"/>
  <c r="K35" i="4"/>
  <c r="K39" i="4"/>
  <c r="K43" i="4"/>
  <c r="K47" i="4"/>
  <c r="K51" i="4"/>
  <c r="K55" i="4"/>
  <c r="K191" i="4"/>
  <c r="K203" i="4"/>
  <c r="K207" i="4"/>
  <c r="K211" i="4"/>
  <c r="K215" i="4"/>
  <c r="K219" i="4"/>
  <c r="K221" i="4"/>
  <c r="K224" i="4"/>
  <c r="K228" i="4"/>
  <c r="K232" i="4"/>
  <c r="K235" i="4"/>
  <c r="K239" i="4"/>
  <c r="K243" i="4"/>
  <c r="K247" i="4"/>
  <c r="K251" i="4"/>
  <c r="K255" i="4"/>
  <c r="K259" i="4"/>
  <c r="K263" i="4"/>
  <c r="K270" i="4"/>
  <c r="K274" i="4"/>
  <c r="K280" i="4"/>
  <c r="K284" i="4"/>
  <c r="K288" i="4"/>
  <c r="K291" i="4"/>
  <c r="K295" i="4"/>
  <c r="K299" i="4"/>
  <c r="K303" i="4"/>
  <c r="K306" i="4"/>
  <c r="K309" i="4"/>
  <c r="K313" i="4"/>
  <c r="K317" i="4"/>
  <c r="K321" i="4"/>
  <c r="K325" i="4"/>
  <c r="K332" i="4"/>
  <c r="K336" i="4"/>
  <c r="K340" i="4"/>
  <c r="K413" i="4"/>
  <c r="K409" i="4"/>
  <c r="K405" i="4"/>
  <c r="K401" i="4"/>
  <c r="K397" i="4"/>
  <c r="K393" i="4"/>
  <c r="K389" i="4"/>
  <c r="K382" i="4"/>
  <c r="K379" i="4"/>
  <c r="K373" i="4"/>
  <c r="K363" i="4"/>
  <c r="K357" i="4"/>
  <c r="K347" i="4"/>
  <c r="K315" i="4"/>
  <c r="K301" i="4"/>
  <c r="K293" i="4"/>
  <c r="K286" i="4"/>
  <c r="K261" i="4"/>
  <c r="K253" i="4"/>
  <c r="K245" i="4"/>
  <c r="K237" i="4"/>
  <c r="K230" i="4"/>
  <c r="K222" i="4"/>
  <c r="K189" i="4"/>
  <c r="K178" i="4"/>
  <c r="K172" i="4"/>
  <c r="K154" i="4"/>
  <c r="K147" i="4"/>
  <c r="K139" i="4"/>
  <c r="K117" i="4"/>
  <c r="K109" i="4"/>
  <c r="K101" i="4"/>
  <c r="K97" i="4"/>
  <c r="K89" i="4"/>
  <c r="K83" i="4"/>
  <c r="K71" i="4"/>
  <c r="K18" i="4"/>
  <c r="K190" i="4"/>
  <c r="K180" i="4"/>
  <c r="K152" i="4"/>
  <c r="K129" i="4"/>
  <c r="K115" i="4"/>
  <c r="K107" i="4"/>
  <c r="K99" i="4"/>
  <c r="K92" i="4"/>
  <c r="K81" i="4"/>
  <c r="K74" i="4"/>
  <c r="K63" i="4"/>
  <c r="K377" i="4"/>
  <c r="K367" i="4"/>
  <c r="K361" i="4"/>
  <c r="K351" i="4"/>
  <c r="K345" i="4"/>
  <c r="K334" i="4"/>
  <c r="K327" i="4"/>
  <c r="K319" i="4"/>
  <c r="K272" i="4"/>
  <c r="K217" i="4"/>
  <c r="K209" i="4"/>
  <c r="K182" i="4"/>
  <c r="K171" i="4"/>
  <c r="K164" i="4"/>
  <c r="K153" i="4"/>
  <c r="K146" i="4"/>
  <c r="K127" i="4"/>
  <c r="K123" i="4"/>
  <c r="K116" i="4"/>
  <c r="K108" i="4"/>
  <c r="K94" i="4"/>
  <c r="K82" i="4"/>
  <c r="K76" i="4"/>
  <c r="K68" i="4"/>
  <c r="K64" i="4"/>
  <c r="K49" i="4"/>
  <c r="K36" i="4"/>
  <c r="K28" i="4"/>
  <c r="K184" i="4"/>
  <c r="K170" i="4"/>
  <c r="K159" i="4"/>
  <c r="K145" i="4"/>
  <c r="K132" i="4"/>
  <c r="K119" i="4"/>
  <c r="K103" i="4"/>
  <c r="K70" i="4"/>
  <c r="K415" i="4"/>
  <c r="K411" i="4"/>
  <c r="K407" i="4"/>
  <c r="K403" i="4"/>
  <c r="K395" i="4"/>
  <c r="K391" i="4"/>
  <c r="K371" i="4"/>
  <c r="K365" i="4"/>
  <c r="K355" i="4"/>
  <c r="K349" i="4"/>
  <c r="K311" i="4"/>
  <c r="K297" i="4"/>
  <c r="K282" i="4"/>
  <c r="K265" i="4"/>
  <c r="K257" i="4"/>
  <c r="K249" i="4"/>
  <c r="K241" i="4"/>
  <c r="K226" i="4"/>
  <c r="K193" i="4"/>
  <c r="K181" i="4"/>
  <c r="K168" i="4"/>
  <c r="K143" i="4"/>
  <c r="K137" i="4"/>
  <c r="K133" i="4"/>
  <c r="K113" i="4"/>
  <c r="K105" i="4"/>
  <c r="K93" i="4"/>
  <c r="K86" i="4"/>
  <c r="K75" i="4"/>
  <c r="K67" i="4"/>
  <c r="K61" i="4"/>
  <c r="K15" i="4"/>
  <c r="K14" i="4"/>
  <c r="O151" i="4"/>
  <c r="O36" i="4"/>
  <c r="O367" i="4"/>
  <c r="O351" i="4"/>
  <c r="O336" i="4"/>
  <c r="O251" i="4"/>
  <c r="O193" i="4"/>
  <c r="O207" i="4"/>
  <c r="O95" i="4"/>
  <c r="O379" i="4"/>
  <c r="O363" i="4"/>
  <c r="O347" i="4"/>
  <c r="O295" i="4"/>
  <c r="O235" i="4"/>
  <c r="O375" i="4"/>
  <c r="O359" i="4"/>
  <c r="O110" i="4"/>
  <c r="O51" i="4"/>
  <c r="O16" i="4"/>
  <c r="O29" i="4"/>
  <c r="O37" i="4"/>
  <c r="O48" i="4"/>
  <c r="O56" i="4"/>
  <c r="O63" i="4"/>
  <c r="O70" i="4"/>
  <c r="O92" i="4"/>
  <c r="O103" i="4"/>
  <c r="O111" i="4"/>
  <c r="O119" i="4"/>
  <c r="O132" i="4"/>
  <c r="O145" i="4"/>
  <c r="O152" i="4"/>
  <c r="O166" i="4"/>
  <c r="O170" i="4"/>
  <c r="O184" i="4"/>
  <c r="O190" i="4"/>
  <c r="O212" i="4"/>
  <c r="O225" i="4"/>
  <c r="O236" i="4"/>
  <c r="O244" i="4"/>
  <c r="O252" i="4"/>
  <c r="O260" i="4"/>
  <c r="O271" i="4"/>
  <c r="O275" i="4"/>
  <c r="O296" i="4"/>
  <c r="O314" i="4"/>
  <c r="O30" i="4"/>
  <c r="O38" i="4"/>
  <c r="O49" i="4"/>
  <c r="O64" i="4"/>
  <c r="O71" i="4"/>
  <c r="O82" i="4"/>
  <c r="O89" i="4"/>
  <c r="O97" i="4"/>
  <c r="O104" i="4"/>
  <c r="O112" i="4"/>
  <c r="O116" i="4"/>
  <c r="O123" i="4"/>
  <c r="O142" i="4"/>
  <c r="O146" i="4"/>
  <c r="O153" i="4"/>
  <c r="O157" i="4"/>
  <c r="O167" i="4"/>
  <c r="O171" i="4"/>
  <c r="O181" i="4"/>
  <c r="O191" i="4"/>
  <c r="O198" i="4"/>
  <c r="O205" i="4"/>
  <c r="O209" i="4"/>
  <c r="O213" i="4"/>
  <c r="O217" i="4"/>
  <c r="O226" i="4"/>
  <c r="O230" i="4"/>
  <c r="O237" i="4"/>
  <c r="O241" i="4"/>
  <c r="O245" i="4"/>
  <c r="O249" i="4"/>
  <c r="O253" i="4"/>
  <c r="O257" i="4"/>
  <c r="O261" i="4"/>
  <c r="O265" i="4"/>
  <c r="O268" i="4"/>
  <c r="O272" i="4"/>
  <c r="O276" i="4"/>
  <c r="O282" i="4"/>
  <c r="O286" i="4"/>
  <c r="O293" i="4"/>
  <c r="O297" i="4"/>
  <c r="O301" i="4"/>
  <c r="O311" i="4"/>
  <c r="O315" i="4"/>
  <c r="O319" i="4"/>
  <c r="O323" i="4"/>
  <c r="O327" i="4"/>
  <c r="O378" i="4"/>
  <c r="O374" i="4"/>
  <c r="O370" i="4"/>
  <c r="O366" i="4"/>
  <c r="O362" i="4"/>
  <c r="O358" i="4"/>
  <c r="O354" i="4"/>
  <c r="O350" i="4"/>
  <c r="O346" i="4"/>
  <c r="O339" i="4"/>
  <c r="O334" i="4"/>
  <c r="O321" i="4"/>
  <c r="O313" i="4"/>
  <c r="O306" i="4"/>
  <c r="O291" i="4"/>
  <c r="O263" i="4"/>
  <c r="O247" i="4"/>
  <c r="O232" i="4"/>
  <c r="O219" i="4"/>
  <c r="O203" i="4"/>
  <c r="O189" i="4"/>
  <c r="O176" i="4"/>
  <c r="O162" i="4"/>
  <c r="O106" i="4"/>
  <c r="O91" i="4"/>
  <c r="O77" i="4"/>
  <c r="O62" i="4"/>
  <c r="O47" i="4"/>
  <c r="O28" i="4"/>
  <c r="O20" i="4"/>
  <c r="O25" i="4"/>
  <c r="O33" i="4"/>
  <c r="O41" i="4"/>
  <c r="O52" i="4"/>
  <c r="O74" i="4"/>
  <c r="O81" i="4"/>
  <c r="O88" i="4"/>
  <c r="O96" i="4"/>
  <c r="O107" i="4"/>
  <c r="O115" i="4"/>
  <c r="O129" i="4"/>
  <c r="O156" i="4"/>
  <c r="O180" i="4"/>
  <c r="O197" i="4"/>
  <c r="O204" i="4"/>
  <c r="O208" i="4"/>
  <c r="O216" i="4"/>
  <c r="O229" i="4"/>
  <c r="O240" i="4"/>
  <c r="O248" i="4"/>
  <c r="O256" i="4"/>
  <c r="O264" i="4"/>
  <c r="O292" i="4"/>
  <c r="O17" i="4"/>
  <c r="O26" i="4"/>
  <c r="O34" i="4"/>
  <c r="O53" i="4"/>
  <c r="O60" i="4"/>
  <c r="O67" i="4"/>
  <c r="O75" i="4"/>
  <c r="O93" i="4"/>
  <c r="O108" i="4"/>
  <c r="O133" i="4"/>
  <c r="O18" i="4"/>
  <c r="O27" i="4"/>
  <c r="O31" i="4"/>
  <c r="O35" i="4"/>
  <c r="O39" i="4"/>
  <c r="O43" i="4"/>
  <c r="O50" i="4"/>
  <c r="O54" i="4"/>
  <c r="O61" i="4"/>
  <c r="O68" i="4"/>
  <c r="O72" i="4"/>
  <c r="O76" i="4"/>
  <c r="O83" i="4"/>
  <c r="O90" i="4"/>
  <c r="O94" i="4"/>
  <c r="O101" i="4"/>
  <c r="O105" i="4"/>
  <c r="O109" i="4"/>
  <c r="O113" i="4"/>
  <c r="O117" i="4"/>
  <c r="O127" i="4"/>
  <c r="O137" i="4"/>
  <c r="O143" i="4"/>
  <c r="O147" i="4"/>
  <c r="O154" i="4"/>
  <c r="O161" i="4"/>
  <c r="O168" i="4"/>
  <c r="O172" i="4"/>
  <c r="O182" i="4"/>
  <c r="O192" i="4"/>
  <c r="O202" i="4"/>
  <c r="O206" i="4"/>
  <c r="O210" i="4"/>
  <c r="O214" i="4"/>
  <c r="O218" i="4"/>
  <c r="O223" i="4"/>
  <c r="O227" i="4"/>
  <c r="O231" i="4"/>
  <c r="O238" i="4"/>
  <c r="O242" i="4"/>
  <c r="O246" i="4"/>
  <c r="O250" i="4"/>
  <c r="O254" i="4"/>
  <c r="O258" i="4"/>
  <c r="O262" i="4"/>
  <c r="O269" i="4"/>
  <c r="O273" i="4"/>
  <c r="O277" i="4"/>
  <c r="O283" i="4"/>
  <c r="O287" i="4"/>
  <c r="O294" i="4"/>
  <c r="O298" i="4"/>
  <c r="O302" i="4"/>
  <c r="O312" i="4"/>
  <c r="O316" i="4"/>
  <c r="O320" i="4"/>
  <c r="O324" i="4"/>
  <c r="O328" i="4"/>
  <c r="O331" i="4"/>
  <c r="O335" i="4"/>
  <c r="O386" i="4"/>
  <c r="O377" i="4"/>
  <c r="O373" i="4"/>
  <c r="O369" i="4"/>
  <c r="O365" i="4"/>
  <c r="O361" i="4"/>
  <c r="O357" i="4"/>
  <c r="O353" i="4"/>
  <c r="O349" i="4"/>
  <c r="O345" i="4"/>
  <c r="O338" i="4"/>
  <c r="O333" i="4"/>
  <c r="O326" i="4"/>
  <c r="O318" i="4"/>
  <c r="O310" i="4"/>
  <c r="O303" i="4"/>
  <c r="O288" i="4"/>
  <c r="O274" i="4"/>
  <c r="O259" i="4"/>
  <c r="O243" i="4"/>
  <c r="O228" i="4"/>
  <c r="O215" i="4"/>
  <c r="O144" i="4"/>
  <c r="O118" i="4"/>
  <c r="O102" i="4"/>
  <c r="O73" i="4"/>
  <c r="O285" i="4"/>
  <c r="O300" i="4"/>
  <c r="O322" i="4"/>
  <c r="O21" i="4"/>
  <c r="O42" i="4"/>
  <c r="O15" i="4"/>
  <c r="O19" i="4"/>
  <c r="O32" i="4"/>
  <c r="O380" i="4"/>
  <c r="O376" i="4"/>
  <c r="O372" i="4"/>
  <c r="O368" i="4"/>
  <c r="O364" i="4"/>
  <c r="O360" i="4"/>
  <c r="O356" i="4"/>
  <c r="O352" i="4"/>
  <c r="O348" i="4"/>
  <c r="O344" i="4"/>
  <c r="O341" i="4"/>
  <c r="O337" i="4"/>
  <c r="O332" i="4"/>
  <c r="O325" i="4"/>
  <c r="O317" i="4"/>
  <c r="O309" i="4"/>
  <c r="O299" i="4"/>
  <c r="O284" i="4"/>
  <c r="O270" i="4"/>
  <c r="O255" i="4"/>
  <c r="O239" i="4"/>
  <c r="O224" i="4"/>
  <c r="O211" i="4"/>
  <c r="O183" i="4"/>
  <c r="O169" i="4"/>
  <c r="O155" i="4"/>
  <c r="O128" i="4"/>
  <c r="O114" i="4"/>
  <c r="O84" i="4"/>
  <c r="O69" i="4"/>
  <c r="O55" i="4"/>
  <c r="O40" i="4"/>
  <c r="O8" i="4" l="1"/>
  <c r="O1" i="4"/>
  <c r="H400" i="3"/>
  <c r="H402" i="3"/>
  <c r="H404" i="3"/>
  <c r="H406" i="3"/>
  <c r="H408" i="3"/>
  <c r="H410" i="3"/>
  <c r="H412" i="3"/>
  <c r="H414" i="3"/>
  <c r="H416" i="3"/>
  <c r="H418" i="3"/>
  <c r="H420" i="3"/>
  <c r="H422" i="3"/>
  <c r="H424" i="3"/>
  <c r="H426" i="3"/>
  <c r="H428" i="3"/>
  <c r="H430" i="3"/>
  <c r="H432" i="3"/>
  <c r="H434" i="3"/>
  <c r="H436" i="3"/>
  <c r="H438" i="3"/>
  <c r="H440" i="3"/>
  <c r="H442" i="3"/>
  <c r="H444" i="3"/>
  <c r="H446" i="3"/>
  <c r="H448" i="3"/>
  <c r="H450" i="3"/>
  <c r="H452" i="3"/>
  <c r="H454" i="3"/>
  <c r="H456" i="3"/>
  <c r="H458" i="3"/>
  <c r="H460" i="3"/>
  <c r="H462" i="3"/>
  <c r="H464" i="3"/>
  <c r="H466" i="3"/>
  <c r="H468" i="3"/>
  <c r="H470" i="3"/>
  <c r="H472" i="3"/>
  <c r="H474" i="3"/>
  <c r="H476" i="3"/>
  <c r="H478" i="3"/>
  <c r="H480" i="3"/>
  <c r="H482" i="3"/>
  <c r="H484" i="3"/>
  <c r="H486" i="3"/>
  <c r="H488" i="3"/>
  <c r="H490" i="3"/>
  <c r="H492" i="3"/>
  <c r="H494" i="3"/>
  <c r="H496" i="3"/>
  <c r="H498" i="3"/>
  <c r="H500" i="3"/>
  <c r="H398" i="3"/>
  <c r="H393" i="3"/>
  <c r="H374" i="3"/>
  <c r="H378" i="3"/>
  <c r="H382" i="3"/>
  <c r="H386" i="3"/>
  <c r="H367" i="3"/>
  <c r="H363" i="3"/>
  <c r="H330" i="3"/>
  <c r="H332" i="3"/>
  <c r="H334" i="3"/>
  <c r="H336" i="3"/>
  <c r="H338" i="3"/>
  <c r="H340" i="3"/>
  <c r="H342" i="3"/>
  <c r="H344" i="3"/>
  <c r="H346" i="3"/>
  <c r="H348" i="3"/>
  <c r="H350" i="3"/>
  <c r="H352" i="3"/>
  <c r="H354" i="3"/>
  <c r="H356" i="3"/>
  <c r="H358" i="3"/>
  <c r="H319" i="3"/>
  <c r="H320" i="3"/>
  <c r="H323" i="3"/>
  <c r="H316" i="3"/>
  <c r="H309" i="3"/>
  <c r="H305" i="3"/>
  <c r="H306" i="3"/>
  <c r="H300" i="3"/>
  <c r="H290" i="3"/>
  <c r="H293" i="3"/>
  <c r="H274" i="3"/>
  <c r="H275" i="3"/>
  <c r="H278" i="3"/>
  <c r="H279" i="3"/>
  <c r="H282" i="3"/>
  <c r="H283" i="3"/>
  <c r="H286" i="3"/>
  <c r="H287" i="3"/>
  <c r="H268" i="3"/>
  <c r="H262" i="3"/>
  <c r="H193" i="3"/>
  <c r="H197" i="3"/>
  <c r="H201" i="3"/>
  <c r="H205" i="3"/>
  <c r="H209" i="3"/>
  <c r="H213" i="3"/>
  <c r="H217" i="3"/>
  <c r="H221" i="3"/>
  <c r="H225" i="3"/>
  <c r="H229" i="3"/>
  <c r="H233" i="3"/>
  <c r="H237" i="3"/>
  <c r="H241" i="3"/>
  <c r="H245" i="3"/>
  <c r="H249" i="3"/>
  <c r="H253" i="3"/>
  <c r="H190" i="3"/>
  <c r="H188" i="3"/>
  <c r="H182" i="3"/>
  <c r="H180" i="3"/>
  <c r="H165" i="3"/>
  <c r="H162" i="3"/>
  <c r="H158" i="3"/>
  <c r="H146" i="3"/>
  <c r="H131" i="3"/>
  <c r="H135" i="3"/>
  <c r="H139" i="3"/>
  <c r="H125" i="3"/>
  <c r="H121" i="3"/>
  <c r="H118" i="3"/>
  <c r="H116" i="3"/>
  <c r="H108" i="3"/>
  <c r="H102" i="3"/>
  <c r="H99" i="3"/>
  <c r="H90" i="3"/>
  <c r="H92" i="3"/>
  <c r="H96" i="3"/>
  <c r="H88" i="3"/>
  <c r="H82" i="3"/>
  <c r="H73" i="3"/>
  <c r="H74" i="3"/>
  <c r="H77" i="3"/>
  <c r="H78" i="3"/>
  <c r="H54" i="3"/>
  <c r="H56" i="3"/>
  <c r="H58" i="3"/>
  <c r="H60" i="3"/>
  <c r="H62" i="3"/>
  <c r="H64" i="3"/>
  <c r="H66" i="3"/>
  <c r="H68" i="3"/>
  <c r="H43" i="3"/>
  <c r="H45" i="3"/>
  <c r="H28" i="3"/>
  <c r="H30" i="3"/>
  <c r="H32" i="3"/>
  <c r="H34" i="3"/>
  <c r="H20" i="3"/>
  <c r="H21" i="3"/>
  <c r="H12" i="3"/>
  <c r="H8" i="3"/>
  <c r="H397" i="3"/>
  <c r="H390" i="3"/>
  <c r="H388" i="3"/>
  <c r="H369" i="3"/>
  <c r="H364" i="3"/>
  <c r="H360" i="3"/>
  <c r="H327" i="3"/>
  <c r="H315" i="3"/>
  <c r="H311" i="3"/>
  <c r="H307" i="3"/>
  <c r="H302" i="3"/>
  <c r="H297" i="3"/>
  <c r="H295" i="3"/>
  <c r="H288" i="3"/>
  <c r="H270" i="3"/>
  <c r="H267" i="3"/>
  <c r="H264" i="3"/>
  <c r="H261" i="3"/>
  <c r="H259" i="3"/>
  <c r="H189" i="3"/>
  <c r="H183" i="3"/>
  <c r="H181" i="3"/>
  <c r="H161" i="3"/>
  <c r="H159" i="3"/>
  <c r="H154" i="3"/>
  <c r="H152" i="3"/>
  <c r="H145" i="3"/>
  <c r="H140" i="3"/>
  <c r="H126" i="3"/>
  <c r="H124" i="3"/>
  <c r="H117" i="3"/>
  <c r="H111" i="3"/>
  <c r="H109" i="3"/>
  <c r="H98" i="3"/>
  <c r="H87" i="3"/>
  <c r="H46" i="3"/>
  <c r="H35" i="3"/>
  <c r="H24" i="3"/>
  <c r="H16" i="3"/>
  <c r="H501" i="3"/>
  <c r="H499" i="3"/>
  <c r="H497" i="3"/>
  <c r="H495" i="3"/>
  <c r="H493" i="3"/>
  <c r="H491" i="3"/>
  <c r="H489" i="3"/>
  <c r="H487" i="3"/>
  <c r="H485" i="3"/>
  <c r="H483" i="3"/>
  <c r="H481" i="3"/>
  <c r="H479" i="3"/>
  <c r="H477" i="3"/>
  <c r="H475" i="3"/>
  <c r="H473" i="3"/>
  <c r="H471" i="3"/>
  <c r="H469" i="3"/>
  <c r="H467" i="3"/>
  <c r="H465" i="3"/>
  <c r="H463" i="3"/>
  <c r="H461" i="3"/>
  <c r="H459" i="3"/>
  <c r="H457" i="3"/>
  <c r="H455" i="3"/>
  <c r="H453" i="3"/>
  <c r="H451" i="3"/>
  <c r="H449" i="3"/>
  <c r="H447" i="3"/>
  <c r="H445" i="3"/>
  <c r="H443" i="3"/>
  <c r="H441" i="3"/>
  <c r="H439" i="3"/>
  <c r="H437" i="3"/>
  <c r="H435" i="3"/>
  <c r="H433" i="3"/>
  <c r="H431" i="3"/>
  <c r="H429" i="3"/>
  <c r="H427" i="3"/>
  <c r="H425" i="3"/>
  <c r="H423" i="3"/>
  <c r="H421" i="3"/>
  <c r="H419" i="3"/>
  <c r="H417" i="3"/>
  <c r="H415" i="3"/>
  <c r="H413" i="3"/>
  <c r="H411" i="3"/>
  <c r="H409" i="3"/>
  <c r="H407" i="3"/>
  <c r="H405" i="3"/>
  <c r="H403" i="3"/>
  <c r="H401" i="3"/>
  <c r="H399" i="3"/>
  <c r="H396" i="3"/>
  <c r="H395" i="3"/>
  <c r="H392" i="3"/>
  <c r="H384" i="3"/>
  <c r="H383" i="3"/>
  <c r="H381" i="3"/>
  <c r="H380" i="3"/>
  <c r="H379" i="3"/>
  <c r="H377" i="3"/>
  <c r="H376" i="3"/>
  <c r="H375" i="3"/>
  <c r="H373" i="3"/>
  <c r="H372" i="3"/>
  <c r="H371" i="3"/>
  <c r="H370" i="3"/>
  <c r="H368" i="3"/>
  <c r="H365" i="3"/>
  <c r="H362" i="3"/>
  <c r="H359" i="3"/>
  <c r="H355" i="3"/>
  <c r="H353" i="3"/>
  <c r="H351" i="3"/>
  <c r="H349" i="3"/>
  <c r="H347" i="3"/>
  <c r="H345" i="3"/>
  <c r="H343" i="3"/>
  <c r="H341" i="3"/>
  <c r="H339" i="3"/>
  <c r="H337" i="3"/>
  <c r="H335" i="3"/>
  <c r="H333" i="3"/>
  <c r="H331" i="3"/>
  <c r="H329" i="3"/>
  <c r="H328" i="3"/>
  <c r="H326" i="3"/>
  <c r="H325" i="3"/>
  <c r="H322" i="3"/>
  <c r="H321" i="3"/>
  <c r="H318" i="3"/>
  <c r="H317" i="3"/>
  <c r="H314" i="3"/>
  <c r="H313" i="3"/>
  <c r="H310" i="3"/>
  <c r="H303" i="3"/>
  <c r="H301" i="3"/>
  <c r="H298" i="3"/>
  <c r="H296" i="3"/>
  <c r="H291" i="3"/>
  <c r="H289" i="3"/>
  <c r="H284" i="3"/>
  <c r="H281" i="3"/>
  <c r="H280" i="3"/>
  <c r="H277" i="3"/>
  <c r="H276" i="3"/>
  <c r="H273" i="3"/>
  <c r="H272" i="3"/>
  <c r="H271" i="3"/>
  <c r="H269" i="3"/>
  <c r="H265" i="3"/>
  <c r="H258" i="3"/>
  <c r="H256" i="3"/>
  <c r="H255" i="3"/>
  <c r="H254" i="3"/>
  <c r="H252" i="3"/>
  <c r="H251" i="3"/>
  <c r="H250" i="3"/>
  <c r="H248" i="3"/>
  <c r="H247" i="3"/>
  <c r="H246" i="3"/>
  <c r="H244" i="3"/>
  <c r="H243" i="3"/>
  <c r="H242" i="3"/>
  <c r="H240" i="3"/>
  <c r="H239" i="3"/>
  <c r="H238" i="3"/>
  <c r="H236" i="3"/>
  <c r="H235" i="3"/>
  <c r="H234" i="3"/>
  <c r="H232" i="3"/>
  <c r="H231" i="3"/>
  <c r="H230" i="3"/>
  <c r="H228" i="3"/>
  <c r="H227" i="3"/>
  <c r="H226" i="3"/>
  <c r="H224" i="3"/>
  <c r="H223" i="3"/>
  <c r="H222" i="3"/>
  <c r="H220" i="3"/>
  <c r="H219" i="3"/>
  <c r="H218" i="3"/>
  <c r="H216" i="3"/>
  <c r="H215" i="3"/>
  <c r="H214" i="3"/>
  <c r="H212" i="3"/>
  <c r="H211" i="3"/>
  <c r="H210" i="3"/>
  <c r="H208" i="3"/>
  <c r="H207" i="3"/>
  <c r="H206" i="3"/>
  <c r="H204" i="3"/>
  <c r="H203" i="3"/>
  <c r="H202" i="3"/>
  <c r="H200" i="3"/>
  <c r="H199" i="3"/>
  <c r="H198" i="3"/>
  <c r="H196" i="3"/>
  <c r="H195" i="3"/>
  <c r="H194" i="3"/>
  <c r="H192" i="3"/>
  <c r="H191" i="3"/>
  <c r="H187" i="3"/>
  <c r="H186" i="3"/>
  <c r="H184" i="3"/>
  <c r="H178" i="3"/>
  <c r="H176" i="3"/>
  <c r="H175" i="3"/>
  <c r="H174" i="3"/>
  <c r="H172" i="3"/>
  <c r="H171" i="3"/>
  <c r="H170" i="3"/>
  <c r="H168" i="3"/>
  <c r="H167" i="3"/>
  <c r="H166" i="3"/>
  <c r="H164" i="3"/>
  <c r="H163" i="3"/>
  <c r="H160" i="3"/>
  <c r="H156" i="3"/>
  <c r="H153" i="3"/>
  <c r="H151" i="3"/>
  <c r="H149" i="3"/>
  <c r="H147" i="3"/>
  <c r="H144" i="3"/>
  <c r="H143" i="3"/>
  <c r="H142" i="3"/>
  <c r="H138" i="3"/>
  <c r="H137" i="3"/>
  <c r="H134" i="3"/>
  <c r="H133" i="3"/>
  <c r="H132" i="3"/>
  <c r="H130" i="3"/>
  <c r="H129" i="3"/>
  <c r="H128" i="3"/>
  <c r="H127" i="3"/>
  <c r="H123" i="3"/>
  <c r="H119" i="3"/>
  <c r="H115" i="3"/>
  <c r="H114" i="3"/>
  <c r="H112" i="3"/>
  <c r="H110" i="3"/>
  <c r="H106" i="3"/>
  <c r="H104" i="3"/>
  <c r="H103" i="3"/>
  <c r="H100" i="3"/>
  <c r="H95" i="3"/>
  <c r="H93" i="3"/>
  <c r="H91" i="3"/>
  <c r="H89" i="3"/>
  <c r="H86" i="3"/>
  <c r="H85" i="3"/>
  <c r="H84" i="3"/>
  <c r="H80" i="3"/>
  <c r="H76" i="3"/>
  <c r="H75" i="3"/>
  <c r="H72" i="3"/>
  <c r="H71" i="3"/>
  <c r="H70" i="3"/>
  <c r="H67" i="3"/>
  <c r="H65" i="3"/>
  <c r="H63" i="3"/>
  <c r="H61" i="3"/>
  <c r="H59" i="3"/>
  <c r="H57" i="3"/>
  <c r="H55" i="3"/>
  <c r="H53" i="3"/>
  <c r="H52" i="3"/>
  <c r="H50" i="3"/>
  <c r="H49" i="3"/>
  <c r="H47" i="3"/>
  <c r="H44" i="3"/>
  <c r="H42" i="3"/>
  <c r="H40" i="3"/>
  <c r="H38" i="3"/>
  <c r="H36" i="3"/>
  <c r="H33" i="3"/>
  <c r="H31" i="3"/>
  <c r="H29" i="3"/>
  <c r="H27" i="3"/>
  <c r="H25" i="3"/>
  <c r="H23" i="3"/>
  <c r="H22" i="3"/>
  <c r="H19" i="3"/>
  <c r="H18" i="3"/>
  <c r="H15" i="3"/>
  <c r="H14" i="3"/>
  <c r="H13" i="3"/>
  <c r="H11" i="3"/>
  <c r="H10" i="3"/>
  <c r="H9" i="3"/>
  <c r="H514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16" i="1"/>
  <c r="H17" i="1"/>
  <c r="H18" i="1"/>
  <c r="H19" i="1"/>
  <c r="H20" i="1"/>
  <c r="H21" i="1"/>
  <c r="H22" i="1"/>
  <c r="H23" i="1"/>
  <c r="H24" i="1"/>
  <c r="H25" i="1"/>
  <c r="H26" i="1"/>
  <c r="H9" i="1"/>
  <c r="H10" i="1"/>
  <c r="H11" i="1"/>
  <c r="H12" i="1"/>
  <c r="H13" i="1"/>
  <c r="H14" i="1"/>
  <c r="H15" i="1"/>
  <c r="H8" i="1"/>
  <c r="H7" i="1"/>
  <c r="I7" i="3" l="1"/>
  <c r="I10" i="3"/>
  <c r="I15" i="3"/>
  <c r="I36" i="3"/>
  <c r="I48" i="3"/>
  <c r="I67" i="3"/>
  <c r="I89" i="3"/>
  <c r="I113" i="3"/>
  <c r="I131" i="3"/>
  <c r="I153" i="3"/>
  <c r="I170" i="3"/>
  <c r="I193" i="3"/>
  <c r="I213" i="3"/>
  <c r="I229" i="3"/>
  <c r="I245" i="3"/>
  <c r="I310" i="3"/>
  <c r="I13" i="3"/>
  <c r="I22" i="3"/>
  <c r="I33" i="3"/>
  <c r="I45" i="3"/>
  <c r="I54" i="3"/>
  <c r="I65" i="3"/>
  <c r="I76" i="3"/>
  <c r="I87" i="3"/>
  <c r="I97" i="3"/>
  <c r="I110" i="3"/>
  <c r="I120" i="3"/>
  <c r="I133" i="3"/>
  <c r="I141" i="3"/>
  <c r="I149" i="3"/>
  <c r="I162" i="3"/>
  <c r="I172" i="3"/>
  <c r="I185" i="3"/>
  <c r="I195" i="3"/>
  <c r="I203" i="3"/>
  <c r="I211" i="3"/>
  <c r="I219" i="3"/>
  <c r="I227" i="3"/>
  <c r="I235" i="3"/>
  <c r="I243" i="3"/>
  <c r="I251" i="3"/>
  <c r="I257" i="3"/>
  <c r="I274" i="3"/>
  <c r="I371" i="3"/>
  <c r="I30" i="3"/>
  <c r="I42" i="3"/>
  <c r="I62" i="3"/>
  <c r="I85" i="3"/>
  <c r="I107" i="3"/>
  <c r="I135" i="3"/>
  <c r="I147" i="3"/>
  <c r="I175" i="3"/>
  <c r="I197" i="3"/>
  <c r="I209" i="3"/>
  <c r="I225" i="3"/>
  <c r="I241" i="3"/>
  <c r="I260" i="3"/>
  <c r="I316" i="3"/>
  <c r="I17" i="3"/>
  <c r="I27" i="3"/>
  <c r="I40" i="3"/>
  <c r="I50" i="3"/>
  <c r="I59" i="3"/>
  <c r="I71" i="3"/>
  <c r="I82" i="3"/>
  <c r="I91" i="3"/>
  <c r="I104" i="3"/>
  <c r="I115" i="3"/>
  <c r="I129" i="3"/>
  <c r="I137" i="3"/>
  <c r="I145" i="3"/>
  <c r="I156" i="3"/>
  <c r="I167" i="3"/>
  <c r="I178" i="3"/>
  <c r="I191" i="3"/>
  <c r="I199" i="3"/>
  <c r="I207" i="3"/>
  <c r="I215" i="3"/>
  <c r="I223" i="3"/>
  <c r="I231" i="3"/>
  <c r="I239" i="3"/>
  <c r="I247" i="3"/>
  <c r="I255" i="3"/>
  <c r="I263" i="3"/>
  <c r="I269" i="3"/>
  <c r="I280" i="3"/>
  <c r="I285" i="3"/>
  <c r="I25" i="3"/>
  <c r="I57" i="3"/>
  <c r="I79" i="3"/>
  <c r="I94" i="3"/>
  <c r="I118" i="3"/>
  <c r="I139" i="3"/>
  <c r="I158" i="3"/>
  <c r="I180" i="3"/>
  <c r="I201" i="3"/>
  <c r="I217" i="3"/>
  <c r="I233" i="3"/>
  <c r="I249" i="3"/>
  <c r="I266" i="3"/>
  <c r="I277" i="3"/>
  <c r="I288" i="3"/>
  <c r="I299" i="3"/>
  <c r="I321" i="3"/>
  <c r="I331" i="3"/>
  <c r="I342" i="3"/>
  <c r="I353" i="3"/>
  <c r="I358" i="3"/>
  <c r="I363" i="3"/>
  <c r="I368" i="3"/>
  <c r="I373" i="3"/>
  <c r="I379" i="3"/>
  <c r="I384" i="3"/>
  <c r="I395" i="3"/>
  <c r="I400" i="3"/>
  <c r="I405" i="3"/>
  <c r="I411" i="3"/>
  <c r="I416" i="3"/>
  <c r="I421" i="3"/>
  <c r="I427" i="3"/>
  <c r="I432" i="3"/>
  <c r="I437" i="3"/>
  <c r="I443" i="3"/>
  <c r="I448" i="3"/>
  <c r="I453" i="3"/>
  <c r="I19" i="3"/>
  <c r="I52" i="3"/>
  <c r="I73" i="3"/>
  <c r="I102" i="3"/>
  <c r="I127" i="3"/>
  <c r="I143" i="3"/>
  <c r="I164" i="3"/>
  <c r="I187" i="3"/>
  <c r="I205" i="3"/>
  <c r="I221" i="3"/>
  <c r="I237" i="3"/>
  <c r="I253" i="3"/>
  <c r="I272" i="3"/>
  <c r="I282" i="3"/>
  <c r="I292" i="3"/>
  <c r="I304" i="3"/>
  <c r="I326" i="3"/>
  <c r="I337" i="3"/>
  <c r="I347" i="3"/>
  <c r="I11" i="3"/>
  <c r="I16" i="3"/>
  <c r="I20" i="3"/>
  <c r="I26" i="3"/>
  <c r="I31" i="3"/>
  <c r="I38" i="3"/>
  <c r="I44" i="3"/>
  <c r="I290" i="3"/>
  <c r="I296" i="3"/>
  <c r="I301" i="3"/>
  <c r="I308" i="3"/>
  <c r="I313" i="3"/>
  <c r="I318" i="3"/>
  <c r="I323" i="3"/>
  <c r="I329" i="3"/>
  <c r="I334" i="3"/>
  <c r="I339" i="3"/>
  <c r="I345" i="3"/>
  <c r="I350" i="3"/>
  <c r="I355" i="3"/>
  <c r="I361" i="3"/>
  <c r="I366" i="3"/>
  <c r="I9" i="3"/>
  <c r="I14" i="3"/>
  <c r="I18" i="3"/>
  <c r="I23" i="3"/>
  <c r="I29" i="3"/>
  <c r="I34" i="3"/>
  <c r="I41" i="3"/>
  <c r="I47" i="3"/>
  <c r="I51" i="3"/>
  <c r="I55" i="3"/>
  <c r="I61" i="3"/>
  <c r="I66" i="3"/>
  <c r="I72" i="3"/>
  <c r="I77" i="3"/>
  <c r="I84" i="3"/>
  <c r="I88" i="3"/>
  <c r="I93" i="3"/>
  <c r="I100" i="3"/>
  <c r="I106" i="3"/>
  <c r="I112" i="3"/>
  <c r="I116" i="3"/>
  <c r="I123" i="3"/>
  <c r="I130" i="3"/>
  <c r="I134" i="3"/>
  <c r="I138" i="3"/>
  <c r="I142" i="3"/>
  <c r="I146" i="3"/>
  <c r="I151" i="3"/>
  <c r="I157" i="3"/>
  <c r="I163" i="3"/>
  <c r="I168" i="3"/>
  <c r="I174" i="3"/>
  <c r="I179" i="3"/>
  <c r="I186" i="3"/>
  <c r="I192" i="3"/>
  <c r="I196" i="3"/>
  <c r="I200" i="3"/>
  <c r="I204" i="3"/>
  <c r="I208" i="3"/>
  <c r="I212" i="3"/>
  <c r="I216" i="3"/>
  <c r="I220" i="3"/>
  <c r="I224" i="3"/>
  <c r="I228" i="3"/>
  <c r="I232" i="3"/>
  <c r="I236" i="3"/>
  <c r="I240" i="3"/>
  <c r="I244" i="3"/>
  <c r="I248" i="3"/>
  <c r="I252" i="3"/>
  <c r="I256" i="3"/>
  <c r="I258" i="3"/>
  <c r="I265" i="3"/>
  <c r="I271" i="3"/>
  <c r="I276" i="3"/>
  <c r="I281" i="3"/>
  <c r="I286" i="3"/>
  <c r="I291" i="3"/>
  <c r="I298" i="3"/>
  <c r="I303" i="3"/>
  <c r="I309" i="3"/>
  <c r="I314" i="3"/>
  <c r="I319" i="3"/>
  <c r="I325" i="3"/>
  <c r="I330" i="3"/>
  <c r="I335" i="3"/>
  <c r="I341" i="3"/>
  <c r="I346" i="3"/>
  <c r="I351" i="3"/>
  <c r="I357" i="3"/>
  <c r="I362" i="3"/>
  <c r="I367" i="3"/>
  <c r="I372" i="3"/>
  <c r="I377" i="3"/>
  <c r="I459" i="3"/>
  <c r="I464" i="3"/>
  <c r="I469" i="3"/>
  <c r="I475" i="3"/>
  <c r="I480" i="3"/>
  <c r="I485" i="3"/>
  <c r="I491" i="3"/>
  <c r="I496" i="3"/>
  <c r="I39" i="3"/>
  <c r="I98" i="3"/>
  <c r="I111" i="3"/>
  <c r="I159" i="3"/>
  <c r="I183" i="3"/>
  <c r="I264" i="3"/>
  <c r="I295" i="3"/>
  <c r="I311" i="3"/>
  <c r="I364" i="3"/>
  <c r="I8" i="3"/>
  <c r="I12" i="3"/>
  <c r="I169" i="3"/>
  <c r="I165" i="3"/>
  <c r="I177" i="3"/>
  <c r="I49" i="3"/>
  <c r="I53" i="3"/>
  <c r="I58" i="3"/>
  <c r="I63" i="3"/>
  <c r="I70" i="3"/>
  <c r="I75" i="3"/>
  <c r="I80" i="3"/>
  <c r="I86" i="3"/>
  <c r="I90" i="3"/>
  <c r="I95" i="3"/>
  <c r="I103" i="3"/>
  <c r="I108" i="3"/>
  <c r="I114" i="3"/>
  <c r="I119" i="3"/>
  <c r="I128" i="3"/>
  <c r="I132" i="3"/>
  <c r="I136" i="3"/>
  <c r="I140" i="3"/>
  <c r="I144" i="3"/>
  <c r="I148" i="3"/>
  <c r="I155" i="3"/>
  <c r="I160" i="3"/>
  <c r="I166" i="3"/>
  <c r="I171" i="3"/>
  <c r="I176" i="3"/>
  <c r="I184" i="3"/>
  <c r="I190" i="3"/>
  <c r="I194" i="3"/>
  <c r="I198" i="3"/>
  <c r="I202" i="3"/>
  <c r="I206" i="3"/>
  <c r="I210" i="3"/>
  <c r="I214" i="3"/>
  <c r="I218" i="3"/>
  <c r="I222" i="3"/>
  <c r="I226" i="3"/>
  <c r="I230" i="3"/>
  <c r="I234" i="3"/>
  <c r="I238" i="3"/>
  <c r="I242" i="3"/>
  <c r="I246" i="3"/>
  <c r="I250" i="3"/>
  <c r="I254" i="3"/>
  <c r="I262" i="3"/>
  <c r="I268" i="3"/>
  <c r="I273" i="3"/>
  <c r="I278" i="3"/>
  <c r="I284" i="3"/>
  <c r="I289" i="3"/>
  <c r="I294" i="3"/>
  <c r="I300" i="3"/>
  <c r="I305" i="3"/>
  <c r="I312" i="3"/>
  <c r="I317" i="3"/>
  <c r="I322" i="3"/>
  <c r="I328" i="3"/>
  <c r="I333" i="3"/>
  <c r="I338" i="3"/>
  <c r="I343" i="3"/>
  <c r="I349" i="3"/>
  <c r="I354" i="3"/>
  <c r="I359" i="3"/>
  <c r="I365" i="3"/>
  <c r="I370" i="3"/>
  <c r="I375" i="3"/>
  <c r="I380" i="3"/>
  <c r="I385" i="3"/>
  <c r="I396" i="3"/>
  <c r="I401" i="3"/>
  <c r="I407" i="3"/>
  <c r="I412" i="3"/>
  <c r="I417" i="3"/>
  <c r="I423" i="3"/>
  <c r="I428" i="3"/>
  <c r="I433" i="3"/>
  <c r="I439" i="3"/>
  <c r="I444" i="3"/>
  <c r="I449" i="3"/>
  <c r="I455" i="3"/>
  <c r="I460" i="3"/>
  <c r="I465" i="3"/>
  <c r="I471" i="3"/>
  <c r="I376" i="3"/>
  <c r="I381" i="3"/>
  <c r="I387" i="3"/>
  <c r="I392" i="3"/>
  <c r="I398" i="3"/>
  <c r="I403" i="3"/>
  <c r="I408" i="3"/>
  <c r="I413" i="3"/>
  <c r="I419" i="3"/>
  <c r="I424" i="3"/>
  <c r="I429" i="3"/>
  <c r="I435" i="3"/>
  <c r="I440" i="3"/>
  <c r="I445" i="3"/>
  <c r="I451" i="3"/>
  <c r="I456" i="3"/>
  <c r="I461" i="3"/>
  <c r="I467" i="3"/>
  <c r="I472" i="3"/>
  <c r="I477" i="3"/>
  <c r="I483" i="3"/>
  <c r="I488" i="3"/>
  <c r="I493" i="3"/>
  <c r="I499" i="3"/>
  <c r="I35" i="3"/>
  <c r="I83" i="3"/>
  <c r="I105" i="3"/>
  <c r="I124" i="3"/>
  <c r="I152" i="3"/>
  <c r="I173" i="3"/>
  <c r="I259" i="3"/>
  <c r="I270" i="3"/>
  <c r="I302" i="3"/>
  <c r="I327" i="3"/>
  <c r="I388" i="3"/>
  <c r="I394" i="3"/>
  <c r="I32" i="3"/>
  <c r="I28" i="3"/>
  <c r="I43" i="3"/>
  <c r="I68" i="3"/>
  <c r="I64" i="3"/>
  <c r="I60" i="3"/>
  <c r="I56" i="3"/>
  <c r="I96" i="3"/>
  <c r="I92" i="3"/>
  <c r="I99" i="3"/>
  <c r="I122" i="3"/>
  <c r="I125" i="3"/>
  <c r="I150" i="3"/>
  <c r="I182" i="3"/>
  <c r="I356" i="3"/>
  <c r="I352" i="3"/>
  <c r="I348" i="3"/>
  <c r="I344" i="3"/>
  <c r="I340" i="3"/>
  <c r="I336" i="3"/>
  <c r="I332" i="3"/>
  <c r="I391" i="3"/>
  <c r="I498" i="3"/>
  <c r="I494" i="3"/>
  <c r="I490" i="3"/>
  <c r="I486" i="3"/>
  <c r="I482" i="3"/>
  <c r="I478" i="3"/>
  <c r="I474" i="3"/>
  <c r="I470" i="3"/>
  <c r="I466" i="3"/>
  <c r="I462" i="3"/>
  <c r="I458" i="3"/>
  <c r="I454" i="3"/>
  <c r="I450" i="3"/>
  <c r="I446" i="3"/>
  <c r="I442" i="3"/>
  <c r="I438" i="3"/>
  <c r="I434" i="3"/>
  <c r="I430" i="3"/>
  <c r="I426" i="3"/>
  <c r="I422" i="3"/>
  <c r="I418" i="3"/>
  <c r="I414" i="3"/>
  <c r="I410" i="3"/>
  <c r="I406" i="3"/>
  <c r="I402" i="3"/>
  <c r="I383" i="3"/>
  <c r="I389" i="3"/>
  <c r="I393" i="3"/>
  <c r="I399" i="3"/>
  <c r="I404" i="3"/>
  <c r="I409" i="3"/>
  <c r="I415" i="3"/>
  <c r="I420" i="3"/>
  <c r="I425" i="3"/>
  <c r="I431" i="3"/>
  <c r="I436" i="3"/>
  <c r="I441" i="3"/>
  <c r="I447" i="3"/>
  <c r="I452" i="3"/>
  <c r="I457" i="3"/>
  <c r="I463" i="3"/>
  <c r="I468" i="3"/>
  <c r="I473" i="3"/>
  <c r="I479" i="3"/>
  <c r="I484" i="3"/>
  <c r="I489" i="3"/>
  <c r="I495" i="3"/>
  <c r="I500" i="3"/>
  <c r="I37" i="3"/>
  <c r="I69" i="3"/>
  <c r="I109" i="3"/>
  <c r="I126" i="3"/>
  <c r="I154" i="3"/>
  <c r="I181" i="3"/>
  <c r="I261" i="3"/>
  <c r="I307" i="3"/>
  <c r="I360" i="3"/>
  <c r="I390" i="3"/>
  <c r="I397" i="3"/>
  <c r="I21" i="3"/>
  <c r="I78" i="3"/>
  <c r="I74" i="3"/>
  <c r="I121" i="3"/>
  <c r="I287" i="3"/>
  <c r="I283" i="3"/>
  <c r="I279" i="3"/>
  <c r="I275" i="3"/>
  <c r="I306" i="3"/>
  <c r="I324" i="3"/>
  <c r="I320" i="3"/>
  <c r="I188" i="3"/>
  <c r="I386" i="3"/>
  <c r="I382" i="3"/>
  <c r="I378" i="3"/>
  <c r="I374" i="3"/>
  <c r="I476" i="3"/>
  <c r="I481" i="3"/>
  <c r="I487" i="3"/>
  <c r="I492" i="3"/>
  <c r="I497" i="3"/>
  <c r="I24" i="3"/>
  <c r="I46" i="3"/>
  <c r="I81" i="3"/>
  <c r="I101" i="3"/>
  <c r="I117" i="3"/>
  <c r="I161" i="3"/>
  <c r="I189" i="3"/>
  <c r="I267" i="3"/>
  <c r="I297" i="3"/>
  <c r="I315" i="3"/>
  <c r="I369" i="3"/>
  <c r="I293" i="3"/>
  <c r="I149" i="10"/>
  <c r="I178" i="10"/>
  <c r="I308" i="10" s="1"/>
  <c r="I330" i="10" s="1"/>
  <c r="I290" i="10" s="1"/>
  <c r="O75" i="10"/>
  <c r="O74" i="10"/>
  <c r="O71" i="10"/>
  <c r="O77" i="10"/>
  <c r="O82" i="10"/>
  <c r="K199" i="10"/>
  <c r="O172" i="10"/>
  <c r="O184" i="10"/>
  <c r="O81" i="10"/>
  <c r="O70" i="10"/>
  <c r="K80" i="10"/>
  <c r="O73" i="10"/>
  <c r="O76" i="10"/>
  <c r="O72" i="10"/>
  <c r="I86" i="10" l="1"/>
  <c r="I222" i="10"/>
  <c r="O41" i="10" l="1"/>
  <c r="I234" i="10" l="1"/>
  <c r="I343" i="10"/>
  <c r="I280" i="10" s="1"/>
  <c r="K196" i="10"/>
  <c r="K233" i="10"/>
  <c r="K165" i="10"/>
  <c r="K141" i="10"/>
  <c r="K177" i="10"/>
  <c r="K130" i="10"/>
  <c r="K279" i="10"/>
  <c r="K278" i="10"/>
  <c r="K120" i="10"/>
  <c r="K329" i="10"/>
  <c r="K124" i="10"/>
  <c r="K384" i="10"/>
  <c r="K122" i="10"/>
  <c r="K381" i="10"/>
  <c r="K388" i="10"/>
  <c r="K266" i="10"/>
  <c r="K163" i="10"/>
  <c r="K98" i="10"/>
  <c r="K289" i="10"/>
  <c r="K126" i="10"/>
  <c r="K150" i="10"/>
  <c r="K158" i="10"/>
  <c r="K399" i="10"/>
  <c r="K304" i="10"/>
  <c r="K201" i="10"/>
  <c r="K148" i="10"/>
  <c r="K175" i="10"/>
  <c r="K85" i="10"/>
  <c r="K179" i="10"/>
  <c r="K78" i="10"/>
  <c r="K185" i="10"/>
  <c r="K188" i="10"/>
  <c r="K100" i="10"/>
  <c r="K220" i="10"/>
  <c r="K136" i="10"/>
  <c r="K160" i="10"/>
  <c r="K134" i="10"/>
  <c r="K138" i="10"/>
  <c r="K173" i="10"/>
  <c r="K342" i="10"/>
  <c r="K87" i="10"/>
  <c r="K194" i="10"/>
  <c r="K316" i="10"/>
  <c r="K307" i="10"/>
  <c r="I10" i="10" l="1"/>
  <c r="I200" i="10" l="1"/>
  <c r="I267" i="10"/>
  <c r="I221" i="10" s="1"/>
  <c r="K164" i="10"/>
  <c r="I186" i="10" l="1"/>
  <c r="I164" i="10"/>
  <c r="I139" i="10" s="1"/>
  <c r="I417" i="10" l="1"/>
  <c r="J186" i="10"/>
  <c r="J395" i="10" l="1"/>
  <c r="J396" i="10"/>
  <c r="J390" i="10"/>
  <c r="J398" i="10"/>
  <c r="J413" i="10"/>
  <c r="J408" i="10"/>
  <c r="J414" i="10"/>
  <c r="J393" i="10"/>
  <c r="J403" i="10"/>
  <c r="J405" i="10"/>
  <c r="J402" i="10"/>
  <c r="J397" i="10"/>
  <c r="J415" i="10"/>
  <c r="J392" i="10"/>
  <c r="J404" i="10"/>
  <c r="J401" i="10"/>
  <c r="J410" i="10"/>
  <c r="J407" i="10"/>
  <c r="J411" i="10"/>
  <c r="J406" i="10"/>
  <c r="J391" i="10"/>
  <c r="J394" i="10"/>
  <c r="K412" i="10" s="1"/>
  <c r="J409" i="10"/>
  <c r="J400" i="10"/>
  <c r="J234" i="10"/>
  <c r="J343" i="10"/>
  <c r="J36" i="10"/>
  <c r="J108" i="10"/>
  <c r="J376" i="10"/>
  <c r="J348" i="10"/>
  <c r="J97" i="10"/>
  <c r="J360" i="10"/>
  <c r="J115" i="10"/>
  <c r="J300" i="10"/>
  <c r="J153" i="10"/>
  <c r="J232" i="10"/>
  <c r="J327" i="10"/>
  <c r="J131" i="10"/>
  <c r="J106" i="10"/>
  <c r="J187" i="10"/>
  <c r="J379" i="10"/>
  <c r="J317" i="10"/>
  <c r="J245" i="10"/>
  <c r="J241" i="10"/>
  <c r="J369" i="10"/>
  <c r="J297" i="10"/>
  <c r="J19" i="10"/>
  <c r="J356" i="10"/>
  <c r="J299" i="10"/>
  <c r="J64" i="10"/>
  <c r="J219" i="10"/>
  <c r="J239" i="10"/>
  <c r="J182" i="10"/>
  <c r="J254" i="10"/>
  <c r="J361" i="10"/>
  <c r="J292" i="10"/>
  <c r="J231" i="10"/>
  <c r="J88" i="10"/>
  <c r="J118" i="10"/>
  <c r="J309" i="10"/>
  <c r="J205" i="10"/>
  <c r="J261" i="10"/>
  <c r="J215" i="10"/>
  <c r="J243" i="10"/>
  <c r="J84" i="10"/>
  <c r="J333" i="10"/>
  <c r="J238" i="10"/>
  <c r="J151" i="10"/>
  <c r="J256" i="10"/>
  <c r="J132" i="10"/>
  <c r="J287" i="10"/>
  <c r="J92" i="10"/>
  <c r="J206" i="10"/>
  <c r="J184" i="10"/>
  <c r="J284" i="10"/>
  <c r="J146" i="10"/>
  <c r="J102" i="10"/>
  <c r="J38" i="10"/>
  <c r="J95" i="10"/>
  <c r="J368" i="10"/>
  <c r="J162" i="10"/>
  <c r="J183" i="10"/>
  <c r="J58" i="10"/>
  <c r="J204" i="10"/>
  <c r="J354" i="10"/>
  <c r="J149" i="10"/>
  <c r="J135" i="10"/>
  <c r="J359" i="10"/>
  <c r="J214" i="10"/>
  <c r="J181" i="10"/>
  <c r="J270" i="10"/>
  <c r="J129" i="10"/>
  <c r="J280" i="10"/>
  <c r="J339" i="10"/>
  <c r="J14" i="10"/>
  <c r="J117" i="10"/>
  <c r="J125" i="10"/>
  <c r="J193" i="10"/>
  <c r="J79" i="10"/>
  <c r="J373" i="10"/>
  <c r="J73" i="10"/>
  <c r="J21" i="10"/>
  <c r="J156" i="10"/>
  <c r="J264" i="10"/>
  <c r="J32" i="10"/>
  <c r="J99" i="10"/>
  <c r="J350" i="10"/>
  <c r="J306" i="10"/>
  <c r="J69" i="10"/>
  <c r="J228" i="10"/>
  <c r="J49" i="10"/>
  <c r="J213" i="10"/>
  <c r="J145" i="10"/>
  <c r="J192" i="10"/>
  <c r="J70" i="10"/>
  <c r="J226" i="10"/>
  <c r="J380" i="10"/>
  <c r="J385" i="10"/>
  <c r="J340" i="10"/>
  <c r="J275" i="10"/>
  <c r="J203" i="10"/>
  <c r="J66" i="10"/>
  <c r="J260" i="10"/>
  <c r="J212" i="10"/>
  <c r="J172" i="10"/>
  <c r="J322" i="10"/>
  <c r="J34" i="10"/>
  <c r="J51" i="10"/>
  <c r="J365" i="10"/>
  <c r="J96" i="10"/>
  <c r="J363" i="10"/>
  <c r="J81" i="10"/>
  <c r="J337" i="10"/>
  <c r="J269" i="10"/>
  <c r="J265" i="10"/>
  <c r="J326" i="10"/>
  <c r="J211" i="10"/>
  <c r="J249" i="10"/>
  <c r="J60" i="10"/>
  <c r="J12" i="10"/>
  <c r="J302" i="10"/>
  <c r="J109" i="10"/>
  <c r="J319" i="10"/>
  <c r="J171" i="10"/>
  <c r="J366" i="10"/>
  <c r="J161" i="10"/>
  <c r="J121" i="10"/>
  <c r="J170" i="10"/>
  <c r="J375" i="10"/>
  <c r="J137" i="10"/>
  <c r="J67" i="10"/>
  <c r="J321" i="10"/>
  <c r="J240" i="10"/>
  <c r="J377" i="10"/>
  <c r="J325" i="10"/>
  <c r="J43" i="10"/>
  <c r="J114" i="10"/>
  <c r="J133" i="10"/>
  <c r="J140" i="10"/>
  <c r="J268" i="10"/>
  <c r="J107" i="10"/>
  <c r="J372" i="10"/>
  <c r="J285" i="10"/>
  <c r="J335" i="10"/>
  <c r="J216" i="10"/>
  <c r="J291" i="10"/>
  <c r="J168" i="10"/>
  <c r="J389" i="10"/>
  <c r="J272" i="10"/>
  <c r="J55" i="10"/>
  <c r="J189" i="10"/>
  <c r="J244" i="10"/>
  <c r="J16" i="10"/>
  <c r="J54" i="10"/>
  <c r="J246" i="10"/>
  <c r="J230" i="10"/>
  <c r="J218" i="10"/>
  <c r="J142" i="10"/>
  <c r="J104" i="10"/>
  <c r="J89" i="10"/>
  <c r="J123" i="10"/>
  <c r="J298" i="10"/>
  <c r="J374" i="10"/>
  <c r="J42" i="10"/>
  <c r="J301" i="10"/>
  <c r="J112" i="10"/>
  <c r="J364" i="10"/>
  <c r="J314" i="10"/>
  <c r="J50" i="10"/>
  <c r="J303" i="10"/>
  <c r="J355" i="10"/>
  <c r="J195" i="10"/>
  <c r="J52" i="10"/>
  <c r="I445" i="10"/>
  <c r="J86" i="10"/>
  <c r="J91" i="10"/>
  <c r="J47" i="10"/>
  <c r="J229" i="10"/>
  <c r="J208" i="10"/>
  <c r="J257" i="10"/>
  <c r="J45" i="10"/>
  <c r="J37" i="10"/>
  <c r="J242" i="10"/>
  <c r="J311" i="10"/>
  <c r="J94" i="10"/>
  <c r="J332" i="10"/>
  <c r="J248" i="10"/>
  <c r="J346" i="10"/>
  <c r="J294" i="10"/>
  <c r="J312" i="10"/>
  <c r="J113" i="10"/>
  <c r="J197" i="10"/>
  <c r="J82" i="10"/>
  <c r="J382" i="10"/>
  <c r="J23" i="10"/>
  <c r="K23" i="10" s="1"/>
  <c r="J101" i="10"/>
  <c r="J224" i="10"/>
  <c r="J371" i="10"/>
  <c r="J198" i="10"/>
  <c r="J370" i="10"/>
  <c r="J353" i="10"/>
  <c r="J119" i="10"/>
  <c r="J313" i="10"/>
  <c r="J40" i="10"/>
  <c r="J35" i="10"/>
  <c r="J387" i="10"/>
  <c r="J103" i="10"/>
  <c r="J253" i="10"/>
  <c r="J191" i="10"/>
  <c r="J25" i="10"/>
  <c r="J252" i="10"/>
  <c r="J334" i="10"/>
  <c r="J281" i="10"/>
  <c r="J147" i="10"/>
  <c r="J209" i="10"/>
  <c r="J330" i="10"/>
  <c r="J105" i="10"/>
  <c r="J328" i="10"/>
  <c r="J227" i="10"/>
  <c r="J93" i="10"/>
  <c r="J174" i="10"/>
  <c r="J271" i="10"/>
  <c r="J331" i="10"/>
  <c r="J274" i="10"/>
  <c r="J258" i="10"/>
  <c r="J263" i="10"/>
  <c r="J152" i="10"/>
  <c r="J351" i="10"/>
  <c r="J347" i="10"/>
  <c r="J28" i="10"/>
  <c r="J27" i="10"/>
  <c r="J259" i="10"/>
  <c r="J349" i="10"/>
  <c r="J33" i="10"/>
  <c r="J362" i="10"/>
  <c r="J169" i="10"/>
  <c r="J358" i="10"/>
  <c r="J29" i="10"/>
  <c r="J235" i="10"/>
  <c r="J324" i="10"/>
  <c r="J315" i="10"/>
  <c r="J75" i="10"/>
  <c r="J30" i="10"/>
  <c r="J61" i="10"/>
  <c r="J76" i="10"/>
  <c r="J383" i="10"/>
  <c r="J344" i="10"/>
  <c r="J180" i="10"/>
  <c r="J336" i="10"/>
  <c r="J18" i="10"/>
  <c r="J236" i="10"/>
  <c r="J39" i="10"/>
  <c r="J48" i="10"/>
  <c r="J154" i="10"/>
  <c r="J63" i="10"/>
  <c r="J225" i="10"/>
  <c r="J217" i="10"/>
  <c r="J71" i="10"/>
  <c r="J178" i="10"/>
  <c r="J128" i="10"/>
  <c r="J223" i="10"/>
  <c r="J110" i="10"/>
  <c r="J378" i="10"/>
  <c r="J157" i="10"/>
  <c r="J283" i="10"/>
  <c r="J305" i="10"/>
  <c r="J320" i="10"/>
  <c r="J190" i="10"/>
  <c r="J288" i="10"/>
  <c r="J296" i="10"/>
  <c r="J111" i="10"/>
  <c r="J127" i="10"/>
  <c r="J68" i="10"/>
  <c r="J53" i="10"/>
  <c r="J176" i="10"/>
  <c r="J262" i="10"/>
  <c r="J15" i="10"/>
  <c r="J31" i="10"/>
  <c r="J222" i="10"/>
  <c r="J338" i="10"/>
  <c r="J77" i="10"/>
  <c r="J202" i="10"/>
  <c r="J250" i="10"/>
  <c r="J83" i="10"/>
  <c r="J293" i="10"/>
  <c r="J352" i="10"/>
  <c r="J367" i="10"/>
  <c r="J167" i="10"/>
  <c r="J207" i="10"/>
  <c r="I422" i="10"/>
  <c r="J386" i="10"/>
  <c r="J323" i="10"/>
  <c r="J357" i="10"/>
  <c r="J74" i="10"/>
  <c r="J318" i="10"/>
  <c r="J276" i="10"/>
  <c r="J143" i="10"/>
  <c r="J282" i="10"/>
  <c r="J144" i="10"/>
  <c r="J308" i="10"/>
  <c r="J247" i="10"/>
  <c r="J237" i="10"/>
  <c r="J286" i="10"/>
  <c r="J159" i="10"/>
  <c r="J41" i="10"/>
  <c r="J166" i="10"/>
  <c r="J341" i="10"/>
  <c r="J72" i="10"/>
  <c r="J277" i="10"/>
  <c r="J255" i="10"/>
  <c r="J345" i="10"/>
  <c r="J90" i="10"/>
  <c r="J290" i="10"/>
  <c r="J210" i="10"/>
  <c r="J251" i="10"/>
  <c r="J273" i="10"/>
  <c r="J116" i="10"/>
  <c r="J56" i="10"/>
  <c r="J62" i="10"/>
  <c r="J295" i="10"/>
  <c r="J155" i="10"/>
  <c r="J26" i="10"/>
  <c r="J310" i="10"/>
  <c r="J10" i="10"/>
  <c r="K10" i="10" s="1"/>
  <c r="J221" i="10"/>
  <c r="J200" i="10"/>
  <c r="J267" i="10"/>
  <c r="J139" i="10"/>
  <c r="K221" i="10" l="1"/>
  <c r="K139" i="10"/>
  <c r="K155" i="10"/>
  <c r="K295" i="10"/>
  <c r="K90" i="10"/>
  <c r="K159" i="10"/>
  <c r="K308" i="10"/>
  <c r="K276" i="10"/>
  <c r="K273" i="10"/>
  <c r="K72" i="10"/>
  <c r="K323" i="10"/>
  <c r="K116" i="10"/>
  <c r="K45" i="10"/>
  <c r="K290" i="10"/>
  <c r="K277" i="10"/>
  <c r="K41" i="10"/>
  <c r="K247" i="10"/>
  <c r="K143" i="10"/>
  <c r="K357" i="10"/>
  <c r="K207" i="10"/>
  <c r="K83" i="10"/>
  <c r="K262" i="10"/>
  <c r="K190" i="10"/>
  <c r="K128" i="10"/>
  <c r="K225" i="10"/>
  <c r="K180" i="10"/>
  <c r="K324" i="10"/>
  <c r="K351" i="10"/>
  <c r="K310" i="10"/>
  <c r="K62" i="10"/>
  <c r="K251" i="10"/>
  <c r="K345" i="10"/>
  <c r="K341" i="10"/>
  <c r="K286" i="10"/>
  <c r="K144" i="10"/>
  <c r="K318" i="10"/>
  <c r="K386" i="10"/>
  <c r="K367" i="10"/>
  <c r="K250" i="10"/>
  <c r="K222" i="10"/>
  <c r="K176" i="10"/>
  <c r="K111" i="10"/>
  <c r="K320" i="10"/>
  <c r="K378" i="10"/>
  <c r="K178" i="10"/>
  <c r="K63" i="10"/>
  <c r="K236" i="10"/>
  <c r="K344" i="10"/>
  <c r="K30" i="10"/>
  <c r="K235" i="10"/>
  <c r="K362" i="10"/>
  <c r="K27" i="10"/>
  <c r="K152" i="10"/>
  <c r="K331" i="10"/>
  <c r="K227" i="10"/>
  <c r="K209" i="10"/>
  <c r="K252" i="10"/>
  <c r="K103" i="10"/>
  <c r="K313" i="10"/>
  <c r="K198" i="10"/>
  <c r="K113" i="10"/>
  <c r="K248" i="10"/>
  <c r="K242" i="10"/>
  <c r="K208" i="10"/>
  <c r="K86" i="10"/>
  <c r="K355" i="10"/>
  <c r="K364" i="10"/>
  <c r="K374" i="10"/>
  <c r="K104" i="10"/>
  <c r="K246" i="10"/>
  <c r="K189" i="10"/>
  <c r="K168" i="10"/>
  <c r="K285" i="10"/>
  <c r="K140" i="10"/>
  <c r="K325" i="10"/>
  <c r="K67" i="10"/>
  <c r="K121" i="10"/>
  <c r="K319" i="10"/>
  <c r="K60" i="10"/>
  <c r="K265" i="10"/>
  <c r="K363" i="10"/>
  <c r="K34" i="10"/>
  <c r="K260" i="10"/>
  <c r="K340" i="10"/>
  <c r="K70" i="10"/>
  <c r="K49" i="10"/>
  <c r="K350" i="10"/>
  <c r="K156" i="10"/>
  <c r="K79" i="10"/>
  <c r="K409" i="10"/>
  <c r="K391" i="10"/>
  <c r="K402" i="10"/>
  <c r="K394" i="10"/>
  <c r="K393" i="10"/>
  <c r="K395" i="10"/>
  <c r="K398" i="10"/>
  <c r="K414" i="10"/>
  <c r="K14" i="10"/>
  <c r="K408" i="10"/>
  <c r="K413" i="10"/>
  <c r="K407" i="10"/>
  <c r="K390" i="10"/>
  <c r="K406" i="10"/>
  <c r="K410" i="10"/>
  <c r="K405" i="10"/>
  <c r="K415" i="10"/>
  <c r="K401" i="10"/>
  <c r="K404" i="10"/>
  <c r="K411" i="10"/>
  <c r="K403" i="10"/>
  <c r="K397" i="10"/>
  <c r="K396" i="10"/>
  <c r="K392" i="10"/>
  <c r="K400" i="10"/>
  <c r="K270" i="10"/>
  <c r="K135" i="10"/>
  <c r="K95" i="10"/>
  <c r="K284" i="10"/>
  <c r="K287" i="10"/>
  <c r="K238" i="10"/>
  <c r="K215" i="10"/>
  <c r="K118" i="10"/>
  <c r="K361" i="10"/>
  <c r="K219" i="10"/>
  <c r="K19" i="10"/>
  <c r="K245" i="10"/>
  <c r="K106" i="10"/>
  <c r="K153" i="10"/>
  <c r="K97" i="10"/>
  <c r="K36" i="10"/>
  <c r="K167" i="10"/>
  <c r="K338" i="10"/>
  <c r="K127" i="10"/>
  <c r="K157" i="10"/>
  <c r="K39" i="10"/>
  <c r="K61" i="10"/>
  <c r="K169" i="10"/>
  <c r="K259" i="10"/>
  <c r="K267" i="10"/>
  <c r="K26" i="10"/>
  <c r="K56" i="10"/>
  <c r="K210" i="10"/>
  <c r="K255" i="10"/>
  <c r="K166" i="10"/>
  <c r="K237" i="10"/>
  <c r="K282" i="10"/>
  <c r="K74" i="10"/>
  <c r="K352" i="10"/>
  <c r="K202" i="10"/>
  <c r="K31" i="10"/>
  <c r="K53" i="10"/>
  <c r="K296" i="10"/>
  <c r="K305" i="10"/>
  <c r="K110" i="10"/>
  <c r="K71" i="10"/>
  <c r="K154" i="10"/>
  <c r="K18" i="10"/>
  <c r="K383" i="10"/>
  <c r="K75" i="10"/>
  <c r="K29" i="10"/>
  <c r="K33" i="10"/>
  <c r="K28" i="10"/>
  <c r="K263" i="10"/>
  <c r="K271" i="10"/>
  <c r="K328" i="10"/>
  <c r="K147" i="10"/>
  <c r="K25" i="10"/>
  <c r="K387" i="10"/>
  <c r="K119" i="10"/>
  <c r="K371" i="10"/>
  <c r="K382" i="10"/>
  <c r="K312" i="10"/>
  <c r="K332" i="10"/>
  <c r="K37" i="10"/>
  <c r="K229" i="10"/>
  <c r="I447" i="10"/>
  <c r="I448" i="10"/>
  <c r="I446" i="10"/>
  <c r="I8" i="10"/>
  <c r="K303" i="10"/>
  <c r="K112" i="10"/>
  <c r="K298" i="10"/>
  <c r="K142" i="10"/>
  <c r="K54" i="10"/>
  <c r="K55" i="10"/>
  <c r="K291" i="10"/>
  <c r="K372" i="10"/>
  <c r="K133" i="10"/>
  <c r="K377" i="10"/>
  <c r="K137" i="10"/>
  <c r="K161" i="10"/>
  <c r="K109" i="10"/>
  <c r="K249" i="10"/>
  <c r="K269" i="10"/>
  <c r="K96" i="10"/>
  <c r="K322" i="10"/>
  <c r="K66" i="10"/>
  <c r="K385" i="10"/>
  <c r="K192" i="10"/>
  <c r="K228" i="10"/>
  <c r="K99" i="10"/>
  <c r="K21" i="10"/>
  <c r="K193" i="10"/>
  <c r="K339" i="10"/>
  <c r="K181" i="10"/>
  <c r="K149" i="10"/>
  <c r="K183" i="10"/>
  <c r="K38" i="10"/>
  <c r="K184" i="10"/>
  <c r="K132" i="10"/>
  <c r="K333" i="10"/>
  <c r="K261" i="10"/>
  <c r="K88" i="10"/>
  <c r="K254" i="10"/>
  <c r="K64" i="10"/>
  <c r="K297" i="10"/>
  <c r="K317" i="10"/>
  <c r="K131" i="10"/>
  <c r="K300" i="10"/>
  <c r="K348" i="10"/>
  <c r="K343" i="10"/>
  <c r="K293" i="10"/>
  <c r="K77" i="10"/>
  <c r="K15" i="10"/>
  <c r="K68" i="10"/>
  <c r="K288" i="10"/>
  <c r="K283" i="10"/>
  <c r="K223" i="10"/>
  <c r="K217" i="10"/>
  <c r="K48" i="10"/>
  <c r="K336" i="10"/>
  <c r="K76" i="10"/>
  <c r="K315" i="10"/>
  <c r="K358" i="10"/>
  <c r="K349" i="10"/>
  <c r="K347" i="10"/>
  <c r="K258" i="10"/>
  <c r="K174" i="10"/>
  <c r="K105" i="10"/>
  <c r="K281" i="10"/>
  <c r="K191" i="10"/>
  <c r="K35" i="10"/>
  <c r="K353" i="10"/>
  <c r="K224" i="10"/>
  <c r="K82" i="10"/>
  <c r="K294" i="10"/>
  <c r="K94" i="10"/>
  <c r="K47" i="10"/>
  <c r="K52" i="10"/>
  <c r="K50" i="10"/>
  <c r="K301" i="10"/>
  <c r="K123" i="10"/>
  <c r="K218" i="10"/>
  <c r="K16" i="10"/>
  <c r="K272" i="10"/>
  <c r="K216" i="10"/>
  <c r="K107" i="10"/>
  <c r="K114" i="10"/>
  <c r="K240" i="10"/>
  <c r="K375" i="10"/>
  <c r="K366" i="10"/>
  <c r="K302" i="10"/>
  <c r="K211" i="10"/>
  <c r="K337" i="10"/>
  <c r="K365" i="10"/>
  <c r="K172" i="10"/>
  <c r="K203" i="10"/>
  <c r="K380" i="10"/>
  <c r="K145" i="10"/>
  <c r="K69" i="10"/>
  <c r="K32" i="10"/>
  <c r="K73" i="10"/>
  <c r="K125" i="10"/>
  <c r="K280" i="10"/>
  <c r="K214" i="10"/>
  <c r="K354" i="10"/>
  <c r="K162" i="10"/>
  <c r="K102" i="10"/>
  <c r="K206" i="10"/>
  <c r="K256" i="10"/>
  <c r="K84" i="10"/>
  <c r="K205" i="10"/>
  <c r="K231" i="10"/>
  <c r="K182" i="10"/>
  <c r="K299" i="10"/>
  <c r="K369" i="10"/>
  <c r="K379" i="10"/>
  <c r="K327" i="10"/>
  <c r="K115" i="10"/>
  <c r="K376" i="10"/>
  <c r="K234" i="10"/>
  <c r="K274" i="10"/>
  <c r="K93" i="10"/>
  <c r="K58" i="10"/>
  <c r="K330" i="10"/>
  <c r="K334" i="10"/>
  <c r="K253" i="10"/>
  <c r="K40" i="10"/>
  <c r="K370" i="10"/>
  <c r="K101" i="10"/>
  <c r="K197" i="10"/>
  <c r="K346" i="10"/>
  <c r="K311" i="10"/>
  <c r="K257" i="10"/>
  <c r="K91" i="10"/>
  <c r="K314" i="10"/>
  <c r="K42" i="10"/>
  <c r="K89" i="10"/>
  <c r="K230" i="10"/>
  <c r="K244" i="10"/>
  <c r="K389" i="10"/>
  <c r="K335" i="10"/>
  <c r="K268" i="10"/>
  <c r="K43" i="10"/>
  <c r="K321" i="10"/>
  <c r="K170" i="10"/>
  <c r="K171" i="10"/>
  <c r="K12" i="10"/>
  <c r="K326" i="10"/>
  <c r="K81" i="10"/>
  <c r="K51" i="10"/>
  <c r="K212" i="10"/>
  <c r="K275" i="10"/>
  <c r="K226" i="10"/>
  <c r="K213" i="10"/>
  <c r="K306" i="10"/>
  <c r="K264" i="10"/>
  <c r="K373" i="10"/>
  <c r="K117" i="10"/>
  <c r="K129" i="10"/>
  <c r="K359" i="10"/>
  <c r="K204" i="10"/>
  <c r="K368" i="10"/>
  <c r="K146" i="10"/>
  <c r="K92" i="10"/>
  <c r="K151" i="10"/>
  <c r="K243" i="10"/>
  <c r="K309" i="10"/>
  <c r="K292" i="10"/>
  <c r="K239" i="10"/>
  <c r="K356" i="10"/>
  <c r="K241" i="10"/>
  <c r="K187" i="10"/>
  <c r="K232" i="10"/>
  <c r="K360" i="10"/>
  <c r="K108" i="10"/>
  <c r="K186" i="10"/>
  <c r="O8" i="10" l="1"/>
  <c r="I449" i="10"/>
  <c r="I456" i="10" s="1"/>
  <c r="I470" i="10" s="1"/>
  <c r="I458" i="10" s="1"/>
  <c r="I472" i="10" s="1"/>
  <c r="I17" i="19"/>
  <c r="I37" i="19" s="1"/>
  <c r="AW17" i="19"/>
  <c r="I91" i="19" l="1"/>
  <c r="Q446" i="12" s="1"/>
  <c r="P446" i="12" s="1"/>
  <c r="Q498" i="12"/>
  <c r="AU37" i="19"/>
  <c r="AX17" i="19"/>
  <c r="J17" i="19"/>
  <c r="AA17" i="19"/>
  <c r="T17" i="19"/>
  <c r="W17" i="19"/>
  <c r="AE17" i="19"/>
  <c r="AE38" i="19" s="1"/>
  <c r="Y17" i="19" l="1"/>
  <c r="W38" i="19"/>
  <c r="AC17" i="19"/>
  <c r="AA38" i="19"/>
  <c r="I81" i="19" l="1"/>
  <c r="Q447" i="12" s="1"/>
  <c r="P447" i="12" s="1"/>
  <c r="AU89" i="19" l="1"/>
  <c r="T81" i="19"/>
  <c r="M91" i="19"/>
  <c r="I12" i="19"/>
  <c r="AX12" i="19" s="1"/>
  <c r="G91" i="19"/>
  <c r="G98" i="19" s="1"/>
  <c r="I10" i="19" l="1"/>
  <c r="G36" i="19" s="1"/>
  <c r="I36" i="19" s="1"/>
  <c r="G77" i="19" l="1"/>
  <c r="I77" i="19" s="1"/>
  <c r="G74" i="19"/>
  <c r="I74" i="19" s="1"/>
  <c r="G73" i="19"/>
  <c r="I73" i="19" s="1"/>
  <c r="AX76" i="19"/>
  <c r="G75" i="19"/>
  <c r="I75" i="19" s="1"/>
  <c r="AX77" i="19"/>
  <c r="AX81" i="19"/>
  <c r="G76" i="19"/>
  <c r="I76" i="19" s="1"/>
  <c r="AX75" i="19"/>
  <c r="AX74" i="19"/>
  <c r="AX73" i="19"/>
  <c r="AU78" i="19" l="1"/>
  <c r="AU98" i="19" s="1"/>
  <c r="I78" i="19"/>
  <c r="T78" i="19" l="1"/>
  <c r="T91" i="19" s="1"/>
  <c r="I89" i="19"/>
  <c r="I92" i="19" s="1"/>
  <c r="Q450" i="12" l="1"/>
  <c r="Q457" i="12" s="1"/>
  <c r="I98" i="19"/>
  <c r="W91" i="19"/>
  <c r="U91" i="19"/>
  <c r="P450" i="12"/>
  <c r="Q500" i="12" l="1"/>
  <c r="R500" i="12" s="1"/>
  <c r="R501" i="12" s="1"/>
  <c r="R456" i="12"/>
  <c r="AX8" i="19"/>
  <c r="AV98" i="19"/>
  <c r="R457" i="12"/>
  <c r="R4" i="12" s="1"/>
  <c r="W457" i="12"/>
  <c r="G512" i="17" l="1"/>
  <c r="G513" i="17" s="1"/>
  <c r="G515" i="17" l="1"/>
  <c r="H26" i="17" s="1"/>
  <c r="I26" i="17" s="1"/>
  <c r="J26" i="17" l="1"/>
  <c r="O26" i="17" s="1"/>
  <c r="I22" i="17"/>
  <c r="I506" i="17" s="1"/>
  <c r="P26" i="17"/>
  <c r="K26" i="17" l="1"/>
  <c r="L26" i="17" s="1"/>
  <c r="F2" i="17" s="1"/>
  <c r="E2" i="17" s="1"/>
  <c r="G4" i="17"/>
  <c r="J506" i="17"/>
  <c r="F3" i="17" l="1"/>
</calcChain>
</file>

<file path=xl/sharedStrings.xml><?xml version="1.0" encoding="utf-8"?>
<sst xmlns="http://schemas.openxmlformats.org/spreadsheetml/2006/main" count="12896" uniqueCount="3011">
  <si>
    <t>CONSORCIO SOLAR BIGHT 2021</t>
  </si>
  <si>
    <t>Proyecto: ESTADIO DE SOFTBALL - SAN ANDRES</t>
  </si>
  <si>
    <t>Informe control insumos por categorías</t>
  </si>
  <si>
    <t>Código</t>
  </si>
  <si>
    <t>Descripción</t>
  </si>
  <si>
    <t>Tipo</t>
  </si>
  <si>
    <t>UM</t>
  </si>
  <si>
    <t>Presupuestado</t>
  </si>
  <si>
    <t>Cantidad</t>
  </si>
  <si>
    <t>VrUnit</t>
  </si>
  <si>
    <t>Total</t>
  </si>
  <si>
    <t>%</t>
  </si>
  <si>
    <t>CEMENTO Y MINERALES</t>
  </si>
  <si>
    <t>ACONDICIONADOR</t>
  </si>
  <si>
    <t>M</t>
  </si>
  <si>
    <t>Und</t>
  </si>
  <si>
    <t>CEMENTO BLANCO</t>
  </si>
  <si>
    <t>Kg</t>
  </si>
  <si>
    <t>CEMENTO BLANCO SACO</t>
  </si>
  <si>
    <t>BTO</t>
  </si>
  <si>
    <t>CEMENTO GRIS</t>
  </si>
  <si>
    <t>ESTUCO PLASTICO PASTA</t>
  </si>
  <si>
    <t>TRAGANTE TCI 4 ALUMINIO</t>
  </si>
  <si>
    <t>TUBERIA 1 S 40</t>
  </si>
  <si>
    <t>Ml</t>
  </si>
  <si>
    <t>MINERAL ROJO</t>
  </si>
  <si>
    <t>MATERIALES PETREOS</t>
  </si>
  <si>
    <t>ARENA FINA</t>
  </si>
  <si>
    <t>M3</t>
  </si>
  <si>
    <t>MATERIAL DE RELLENO</t>
  </si>
  <si>
    <t>RELLENO FINO INTERIOR</t>
  </si>
  <si>
    <t>RELLENO GRUESO INTERIOR</t>
  </si>
  <si>
    <t>ARENA GRUESA -</t>
  </si>
  <si>
    <t>ACEROS</t>
  </si>
  <si>
    <t>ALAMBRE NEGRO # 18</t>
  </si>
  <si>
    <t>MALLA ELECTROSOLDADA M-084</t>
  </si>
  <si>
    <t>Lb</t>
  </si>
  <si>
    <t>PUNTILLA 4 CC</t>
  </si>
  <si>
    <t>ALAMBRE GALVANIZADO</t>
  </si>
  <si>
    <t>HIERRO de 60000 PSI 420 MPA</t>
  </si>
  <si>
    <t>PUNTILLAS</t>
  </si>
  <si>
    <t>TUBERIA METALICA</t>
  </si>
  <si>
    <t>SOPORTE TIPO TECNA</t>
  </si>
  <si>
    <t>ADOQUINES BLOQUES Y LADRILLOS</t>
  </si>
  <si>
    <t>M2</t>
  </si>
  <si>
    <t>BLOQUE CONCRETO M 12X19X19</t>
  </si>
  <si>
    <t>BLOQUE CONCRETO N 12X19X39</t>
  </si>
  <si>
    <t>BLOQUE CONCRETO T 12X19X39</t>
  </si>
  <si>
    <t>GRANITO #3</t>
  </si>
  <si>
    <t>LANA ROCA</t>
  </si>
  <si>
    <t>CONCRETOS PREMEZCLADOS</t>
  </si>
  <si>
    <t>CONCRETO 3000 PSI</t>
  </si>
  <si>
    <t>MEZCLA CONCRETO 1:2:3 3100 PSI 210 MPA</t>
  </si>
  <si>
    <t>CONCRETO 5000 PSI (35 MPA )</t>
  </si>
  <si>
    <t>MADERAS</t>
  </si>
  <si>
    <t>CIELO FALSO MADERA PLASTICA</t>
  </si>
  <si>
    <t>CUARTON 2"X4"X3M UNIDAD</t>
  </si>
  <si>
    <t>LISTON 1 X2X300 OTOBO</t>
  </si>
  <si>
    <t>LISTON 1 X4X300 OTOBO</t>
  </si>
  <si>
    <t>LISTON 2 X2X300 OTOBO</t>
  </si>
  <si>
    <t>REJA CERRAMIENTO MADERA PLASTICA</t>
  </si>
  <si>
    <t>TABLA 1X10X300 OTOBO [2C]</t>
  </si>
  <si>
    <t>TABLON 2"X10"X3M</t>
  </si>
  <si>
    <t>VARETA 2"X2"X3M</t>
  </si>
  <si>
    <t>VARILLA ANCLAJE 3/8 X 8'</t>
  </si>
  <si>
    <t>TABLONES DE 3 MTS</t>
  </si>
  <si>
    <t>Día</t>
  </si>
  <si>
    <t>TABLA 1X10X300 OTOBO</t>
  </si>
  <si>
    <t>CUARTON 2"x4"x3M</t>
  </si>
  <si>
    <t>TABLA 1x05x300 OTOBO [1C]</t>
  </si>
  <si>
    <t>VARETA 1"x1"x3M</t>
  </si>
  <si>
    <t>TUBERIA Y ACCESORIOS PVC PRESION</t>
  </si>
  <si>
    <t>CANASTILLA-SIFON-ACOPLE</t>
  </si>
  <si>
    <t>FLUXOMETRO PARASANITARIO</t>
  </si>
  <si>
    <t>MANÒMETRO 0 - 600 PSI</t>
  </si>
  <si>
    <t>REGILLA SOSCO 3 X2"</t>
  </si>
  <si>
    <t>VÁLVULA CHEQUE RANURADA 2 1/2"</t>
  </si>
  <si>
    <t>VALVULA DE ALIVIO DE PRESIÓN 3/4"</t>
  </si>
  <si>
    <t>VÁLVULA DE MARIPOSA (TIPO VM1) 2 1/2"</t>
  </si>
  <si>
    <t>WIPE</t>
  </si>
  <si>
    <t>TANQUE DE ALMACENAMIENTO - FIBRA DE VIDRIO DE 50 M3</t>
  </si>
  <si>
    <t>TUBERIA Y ACCESORIOS PVC SANITARIA Y VENTILACION</t>
  </si>
  <si>
    <t>SIFON LAVAM ACOPLE BOTELLA</t>
  </si>
  <si>
    <t>TUBERIAS ELECTRICAS</t>
  </si>
  <si>
    <t>Tuberia de 4"</t>
  </si>
  <si>
    <t>MORTEROS PREPARADOS</t>
  </si>
  <si>
    <t>MORTERO 1:2</t>
  </si>
  <si>
    <t>MORTERO 1:3</t>
  </si>
  <si>
    <t>MORTERO DE PEGA PARA BLOQUE</t>
  </si>
  <si>
    <t>ADITIVOS CONCRETOS Y MORTEROS</t>
  </si>
  <si>
    <t>ACRONAL</t>
  </si>
  <si>
    <t>Gal</t>
  </si>
  <si>
    <t>CAL - OXIDO DE CALCIO</t>
  </si>
  <si>
    <t>COLOR MINERAL</t>
  </si>
  <si>
    <t>SELLADOR ACRILICO SEMILUST</t>
  </si>
  <si>
    <t>Lt</t>
  </si>
  <si>
    <t>SEPAROL DESFORMALETEANTE</t>
  </si>
  <si>
    <t>SHELACK</t>
  </si>
  <si>
    <t>SHELADK CREMA SELLANTE</t>
  </si>
  <si>
    <t>SIKAGROUT 200</t>
  </si>
  <si>
    <t>ADITIVO LIQUIDO IMPERMEABI</t>
  </si>
  <si>
    <t>IMPERMEABILIZANTES Y LIMPIADORES</t>
  </si>
  <si>
    <t>ANTISOL ROJO</t>
  </si>
  <si>
    <t>IMPERMEABILIZANTE ACRILICO</t>
  </si>
  <si>
    <t>SELLO JUNTA POLIETILENO 6M</t>
  </si>
  <si>
    <t>SILICONA TRANSPARENTE 781</t>
  </si>
  <si>
    <t>SELLADOR ELASTICO POLIURETANO</t>
  </si>
  <si>
    <t>QUIMICOS Y DISOLVENTES</t>
  </si>
  <si>
    <t>DISOLVENTE</t>
  </si>
  <si>
    <t>ANTICORROSIVO PHCL</t>
  </si>
  <si>
    <t>DISOLVENTE TIPO TRAFICO</t>
  </si>
  <si>
    <t>PLACAS YESO Y FIBROCEMENTO</t>
  </si>
  <si>
    <t>PLACA BOARD 6MM</t>
  </si>
  <si>
    <t>ESTUCOS Y MASILLAS</t>
  </si>
  <si>
    <t>ESTUCO LISTO POLVO</t>
  </si>
  <si>
    <t>ESTUCO PLASTICO POLVO</t>
  </si>
  <si>
    <t>MARMOLINA BLANCA</t>
  </si>
  <si>
    <t>YES0 BLANCO ESTUCADOR</t>
  </si>
  <si>
    <t>MASILLA PLASTICA TEC PANEL</t>
  </si>
  <si>
    <t>CU</t>
  </si>
  <si>
    <t>PINTURAS</t>
  </si>
  <si>
    <t>ANTICORROSIVO ROJO</t>
  </si>
  <si>
    <t>KORAZA</t>
  </si>
  <si>
    <t>KORAZA PLASTICA</t>
  </si>
  <si>
    <t>VINILO ACRILTEX TIPO 2</t>
  </si>
  <si>
    <t>VINILO TIPO 1</t>
  </si>
  <si>
    <t>PINTURA DEMARCACION</t>
  </si>
  <si>
    <t>TEJAS Y ACCESORIOS</t>
  </si>
  <si>
    <t>PISOS Y ENCHAPES</t>
  </si>
  <si>
    <t>BALDOSA CEMENTO 25-30CM</t>
  </si>
  <si>
    <t>CERAMICA COLOR GRIS</t>
  </si>
  <si>
    <t>CERAMICA PARA PISO</t>
  </si>
  <si>
    <t>EMBOQUILLADOR</t>
  </si>
  <si>
    <t>LOSETA TÁCTIL</t>
  </si>
  <si>
    <t>PEGACOR BLANCO</t>
  </si>
  <si>
    <t>PEGANTE CERAMICA</t>
  </si>
  <si>
    <t>GRIFERIAS Y ACCESORIOS</t>
  </si>
  <si>
    <t>DISPENSADOR PAPEL HIGIENIC</t>
  </si>
  <si>
    <t>GRIFO DUCHA SENCILLA</t>
  </si>
  <si>
    <t>APARATOS SANITARIOS Y ACCESORIOS</t>
  </si>
  <si>
    <t>BARRA SEGURIDAD AI-105-110</t>
  </si>
  <si>
    <t>KIT SIFON LAVAPLATOS PVC</t>
  </si>
  <si>
    <t>LAVAPLATOS SOB 40X40 AI DR</t>
  </si>
  <si>
    <t>TAZA SANITARIA PARAFLUXOM</t>
  </si>
  <si>
    <t>EQUIPOS ESPECIALES</t>
  </si>
  <si>
    <t>CARPINTERIA ALUMINIO</t>
  </si>
  <si>
    <t>PUERTA ALUMINIO</t>
  </si>
  <si>
    <t>PUERTA PANEL FENOLICO</t>
  </si>
  <si>
    <t>TUBERIA 3/4" EMT</t>
  </si>
  <si>
    <t>CARPINTERIA MADERA</t>
  </si>
  <si>
    <t>FACHADA MADERA PLASTICA</t>
  </si>
  <si>
    <t>CARPINTERIA METALICA</t>
  </si>
  <si>
    <t>ANGULO 1 X 3/ 4 ALU</t>
  </si>
  <si>
    <t>ANGULO 1X1 -178X23MM</t>
  </si>
  <si>
    <t>CERRAMIENTO ALUMINIO TUBERIA CAL 18</t>
  </si>
  <si>
    <t>DIVISION BAÑO MOD=42-15</t>
  </si>
  <si>
    <t>LOCKER METALICO VERTICAL 6 PUESTOS</t>
  </si>
  <si>
    <t>PROTECTOR ESTACION MANUAL EN ACRILICO</t>
  </si>
  <si>
    <t>ESCALERA CERTIFICADA</t>
  </si>
  <si>
    <t>SUMINISTRO TRANSPORTE E INSTALACION DE ESTRUCTURA METALICA</t>
  </si>
  <si>
    <t>CERRADURAS</t>
  </si>
  <si>
    <t>CERRADURA TIPO POMO</t>
  </si>
  <si>
    <t>CHAPA ANTIPANICO DE 1 PUNTO + CERRADURA</t>
  </si>
  <si>
    <t>GASOLINA CORRIENTE</t>
  </si>
  <si>
    <t>ACEITE MOTOR 4 TIEMPOS</t>
  </si>
  <si>
    <t>ACEITE QUEMADO</t>
  </si>
  <si>
    <t>VIDRIOS Y ESPEJOS</t>
  </si>
  <si>
    <t>ESPEJO 4 MM</t>
  </si>
  <si>
    <t>DOTACIONES</t>
  </si>
  <si>
    <t>CANECA RESIDUO 40 LT CONIC</t>
  </si>
  <si>
    <t>CANECA RESIDUO 40 LT CONICA EN ACERO INOXIDABLE</t>
  </si>
  <si>
    <t>SILLA PARA GRADERIA</t>
  </si>
  <si>
    <t>SOPORTE ALUMINIO TOALLERO</t>
  </si>
  <si>
    <t>TOALLERO BARRA CROMO</t>
  </si>
  <si>
    <t>INSTALACIONES RED CONTRA INCENDIO</t>
  </si>
  <si>
    <t>C-900 6"</t>
  </si>
  <si>
    <t>CODO C900 6X90</t>
  </si>
  <si>
    <t>ESTACION MANUAL</t>
  </si>
  <si>
    <t>GABIETE 40X 40</t>
  </si>
  <si>
    <t>MANGUERA FLEXIBLE GRIFLEX</t>
  </si>
  <si>
    <t>RESTRICTORES</t>
  </si>
  <si>
    <t>RESTRICTORES C-9000</t>
  </si>
  <si>
    <t>SENSOR DE FLUJO 2 1/2"</t>
  </si>
  <si>
    <t>SENSOR DE HUMO FOTO-ELECTRICO</t>
  </si>
  <si>
    <t>SIAMESA</t>
  </si>
  <si>
    <t>SUMINISTRO E INSTALACIÒN DE CODO RANURADO UL/FM 1 1/2"X90</t>
  </si>
  <si>
    <t>SUMINISTRO E INSTALACIÒN DE CODO RANURADO UL/FM 4"</t>
  </si>
  <si>
    <t>SUMINISTRO E INSTALACIÒN DE CODO RANURADO UL/FM 6"</t>
  </si>
  <si>
    <t>SUMINISTRO E INSTALACIÒN DE REDUCCIÒN COPA RANURADA 2 1/2" X 2"</t>
  </si>
  <si>
    <t>SUMINISTRO E INSTALACIÒN DE REDUCCIÓN COPA ROSCADA 1 1/2" X 1"</t>
  </si>
  <si>
    <t>SUMINISTRO E INSTALACIÒN DE REDUCCIÓN COPA ROSCADA 1 X 3/4"</t>
  </si>
  <si>
    <t>SUMINISTRO E INSTALACIÒN DE STRAP UL/FM SALIDA ROSCADA 1 1/2" X 1"</t>
  </si>
  <si>
    <t>SUMINISTRO E INSTALACIÒN DE TAPÓN RANURADO 1 1/2"</t>
  </si>
  <si>
    <t>SUMINISTRO E INSTALACIÒN DE TAPÓN RANURADO 6</t>
  </si>
  <si>
    <t>SUMINISTRO E INSTALACIÒN DE TEE MECÁNICA UL/FM SALIDA RANURADA 6" X 2 1/2"</t>
  </si>
  <si>
    <t>SUMINISTRO E INSTALACIÒN DE TEE RANURADA UL/FM 2 1/2"</t>
  </si>
  <si>
    <t>SUMINISTRO E INSTALACIÒN DE TEE RANURADA UL/FM 4"</t>
  </si>
  <si>
    <t>SUMINISTRO E INSTALACIÒN DE TUBERÍA SCH 10 - 4"</t>
  </si>
  <si>
    <t>SUMINISTRO E INSTALACIÒN DE TUBERÍA SCH 10 - 6"</t>
  </si>
  <si>
    <t>SUMINISTRO E INSTALACIÒN DE TUBERÍA SCH 40 - 1</t>
  </si>
  <si>
    <t>SUMINISTRO E INSTALACIÒN DE TUBERÍA SCH 40 - 1 1/2</t>
  </si>
  <si>
    <t>SUMINISTRO E INSTALACIÒN DE UNIÓN FLEXIBLE UL/FM 6"</t>
  </si>
  <si>
    <t>SUMINISTRO E INSTALACIÒN DE UNIÓN RÍGIDA UL/FM 1 1/2"</t>
  </si>
  <si>
    <t>SUMINISTRO E INSTALACIÒN DE UNIÓN RÍGIDA UL/FM 2 "</t>
  </si>
  <si>
    <t>SUMINISTRO E INSTALACIÒN DE UNIÓN RÍGIDA UL/FM 2 1/2"</t>
  </si>
  <si>
    <t>SUMINISTRO E INSTALACIÒN DE UNIÓN RÍGIDA UL/FM 4"</t>
  </si>
  <si>
    <t>SUMINISTRO E INSTALACIÒN DE UNIÓN RÍGIDA UL/FM 6"</t>
  </si>
  <si>
    <t>TOMA DE BOMBEROS 2 1/2</t>
  </si>
  <si>
    <t>VÁLVULA DE VENTEO SETEADA A UNA PRESIÓN DE 175PSI 3/4"</t>
  </si>
  <si>
    <t>VALVULA MARIPOSA 2 "</t>
  </si>
  <si>
    <t>BRIDAS (INCLUYE TORNILLERÍA Y EMPAQUES)</t>
  </si>
  <si>
    <t>SUMINISTRO E INSTALACIÒN DE BRIDAS (INCLUYE TORNILLERÍA Y EMPAQUES) 1 1/4</t>
  </si>
  <si>
    <t>SUMINISTRO E INSTALACIÒN DE SENSOR DE INUNDACIÓN</t>
  </si>
  <si>
    <t>SUMINISTRO E INSTALACIÒN DE SENSOR DE NIVEL DE AGUA DE TANQUES DE INCENDIO</t>
  </si>
  <si>
    <t>SUMINISTRO E INSTALACIÒN DE SENSORES DE ESTADO DE VÁLVULAS (TAMPERSWITCH TS)</t>
  </si>
  <si>
    <t>SUMINISTRO E INSTALACIÒN DE TEE MECÁNICA ROSCADA</t>
  </si>
  <si>
    <t>SUMINISTRO E INSTALACIÒN DE VÁLVULA MARIPOSA RANURADA 1 1/2"</t>
  </si>
  <si>
    <t>MOTOBOMBA DE 3"</t>
  </si>
  <si>
    <t>MOVIMIENTO DE TIERRAS</t>
  </si>
  <si>
    <t>DISPOCISION BOTADERO</t>
  </si>
  <si>
    <t>PREFABRICADOS</t>
  </si>
  <si>
    <t>BOLARDO METALICO</t>
  </si>
  <si>
    <t>ELEMENTOS DE SEGURIDAD INDUSTRIAL</t>
  </si>
  <si>
    <t>EQUIPO TRABAJO SEGURO ALTURA</t>
  </si>
  <si>
    <t>Equipo HSEQ Alturas por persona</t>
  </si>
  <si>
    <t>SEÑALIZACIÓN</t>
  </si>
  <si>
    <t>SEÑALETICA</t>
  </si>
  <si>
    <t>SEÑALIZACIÓN DE EQUIPOS E INSTRUMENTOS CUARTO DE BOMBAS (SEGÚN NFPA 170)</t>
  </si>
  <si>
    <t>EQUIPOS EN ALQUILER</t>
  </si>
  <si>
    <t>ANDAMIO METALICO TUBULAR</t>
  </si>
  <si>
    <t>MONTACARGA DE 3 TON</t>
  </si>
  <si>
    <t>Hr</t>
  </si>
  <si>
    <t>COMPRESOR AIRE + PISTOLA</t>
  </si>
  <si>
    <t>CRUCETA ANDAMIO</t>
  </si>
  <si>
    <t>MEZCLADORA ELECTRICA 1 M3</t>
  </si>
  <si>
    <t>OXICORTE (OXIGENO-ACETILENO)</t>
  </si>
  <si>
    <t>PISTOLA CALAFATEO TIPO ESQUELETO REFORZADA</t>
  </si>
  <si>
    <t>PULIDORA CON PIEDRA O DISCO</t>
  </si>
  <si>
    <t>SOLDADOR</t>
  </si>
  <si>
    <t>VIBRADOR A GASOLINA</t>
  </si>
  <si>
    <t>VOLQUETA 5 M3</t>
  </si>
  <si>
    <t>Vje</t>
  </si>
  <si>
    <t>Andamio certificado 18m</t>
  </si>
  <si>
    <t>E</t>
  </si>
  <si>
    <t>TALADRO PERCUTOR TIPO HILTI</t>
  </si>
  <si>
    <t>VOLQUETA(ACARREO)</t>
  </si>
  <si>
    <t>M3/K</t>
  </si>
  <si>
    <t>COMPRESOR DE DOS MARTILLOS</t>
  </si>
  <si>
    <t>REGLA VIBRATORIA DE 4MTS</t>
  </si>
  <si>
    <t>HERRAMIENTA Y EQUIPO MENOR</t>
  </si>
  <si>
    <t>WINCHRER ELÉCTRICO</t>
  </si>
  <si>
    <t>ANDAMIOS UNIDIRECCIONALES</t>
  </si>
  <si>
    <t>MAQUINA DOBLADORA LAMINA</t>
  </si>
  <si>
    <t>LAM</t>
  </si>
  <si>
    <t>HERRAMIENTA MENOR GLOBAL</t>
  </si>
  <si>
    <t>H</t>
  </si>
  <si>
    <t>Glb</t>
  </si>
  <si>
    <t>PULIDORA MANUAL ELECTRICA</t>
  </si>
  <si>
    <t>VIBROCOMPACTADOR SALTARIN</t>
  </si>
  <si>
    <t>CINTAS</t>
  </si>
  <si>
    <t>CINTA ENMASCARAR</t>
  </si>
  <si>
    <t>Roll</t>
  </si>
  <si>
    <t>CINTA TEFLON 10 MTS</t>
  </si>
  <si>
    <t>CINTA TEFLON 3-4 10 MTS</t>
  </si>
  <si>
    <t>CINTA TEMFLtEX 18mm x 18 MT DE MARCACIÓN</t>
  </si>
  <si>
    <t>TUERCAS Y TORNILLOS</t>
  </si>
  <si>
    <t>TORN P/MAD 1 x 6</t>
  </si>
  <si>
    <t>TORNILLOS</t>
  </si>
  <si>
    <t>CHAZO EXPANSIVO 3/8" X 1-1/2"</t>
  </si>
  <si>
    <t>CHAZO Y TORNILLO 1/2 X 1"</t>
  </si>
  <si>
    <t>ADHESIVO ANCLAJES ESTRUCTU</t>
  </si>
  <si>
    <t>SOLDADURA 6011 X 1/8"</t>
  </si>
  <si>
    <t>SOLDADURA ACERO INOXIDABLE</t>
  </si>
  <si>
    <t>OTROS DE FERRETERIA</t>
  </si>
  <si>
    <t>BISAGRA 3X2" COBRI</t>
  </si>
  <si>
    <t>BROCHA CERDA MONA 4</t>
  </si>
  <si>
    <t>CANDADO YALE 110-30</t>
  </si>
  <si>
    <t>LIJA 320 AGUA</t>
  </si>
  <si>
    <t>PLI</t>
  </si>
  <si>
    <t>RODAMIENTO NYLON VC-50-20</t>
  </si>
  <si>
    <t>RODILLO FELPA</t>
  </si>
  <si>
    <t>PIOLA GRUESA RLL 50 METROS</t>
  </si>
  <si>
    <t>PIOLA GRUESA 50 METROS</t>
  </si>
  <si>
    <t>LIJA 400 AGUA</t>
  </si>
  <si>
    <t>SEGUETA SIN MARCO</t>
  </si>
  <si>
    <t>MATERIALES METALICOS</t>
  </si>
  <si>
    <t>CARRILERA RODAMIENTO</t>
  </si>
  <si>
    <t>MARCO PARA PUERTA ALUMINIO</t>
  </si>
  <si>
    <t>NAVE PUERTA BATIENTE SENCILLA ENTAMBORADA</t>
  </si>
  <si>
    <t>PERFIL TUBULAR METÁLICO 150X50X40MM</t>
  </si>
  <si>
    <t>RODACHIN/DIV/BANO COLGANTE</t>
  </si>
  <si>
    <t>SOPORTE 6 TECNA</t>
  </si>
  <si>
    <t>SOPORTE A COLGANTE 1 1/2"</t>
  </si>
  <si>
    <t>SOPORTE A COLGANTE 1"</t>
  </si>
  <si>
    <t>SOPORTE A COLGANTE 2 1/2"</t>
  </si>
  <si>
    <t>SOPORTE A COLGANTE 2"</t>
  </si>
  <si>
    <t>SOPORTE A PERA 6"</t>
  </si>
  <si>
    <t>SOPORTE CUATRO VÍAS 6"</t>
  </si>
  <si>
    <t>SOPORTE MARIPOSA</t>
  </si>
  <si>
    <t>SOPORTE MULTIUSOS 3/8</t>
  </si>
  <si>
    <t>SOPORTE SISMO-RESISTENTE DE DOS VÍAS LATERAL 2 1/2"</t>
  </si>
  <si>
    <t>SOPORTE SISMO-RESISTENTE DE DOS VÍAS LATERAL 4"</t>
  </si>
  <si>
    <t>SOPORTE SISMO-RESISTENTE DE DOS VÍAS LONGITUDINAL 2 1/2"</t>
  </si>
  <si>
    <t>SOPORTE SISMO-RESISTENTE DE DOS VÍAS LONGITUDINAL 2"</t>
  </si>
  <si>
    <t>SOPORTE TIPO TECNA 6</t>
  </si>
  <si>
    <t>TECNA 4X2</t>
  </si>
  <si>
    <t>COMPUERTA DE ACCESO CUBIERTA</t>
  </si>
  <si>
    <t>RieLt especiaLtizado para soporte de paneLtes</t>
  </si>
  <si>
    <t>Piezas de fijación de rieLtes a cUndbierta de concreto</t>
  </si>
  <si>
    <t>SOPORTERÍA CUARTO DE BOMBAS</t>
  </si>
  <si>
    <t>Tn</t>
  </si>
  <si>
    <t>Elementos de sujeción paneles (clamp)</t>
  </si>
  <si>
    <t>PUNTILLA 2 CC</t>
  </si>
  <si>
    <t>FORMALETAS</t>
  </si>
  <si>
    <t>FORMALETA ESTAMPADO PISO JUEGO (3-4 )KLS KLS KLS LTS KLS UND LTS ML ROL HRS HC DIA und DIA</t>
  </si>
  <si>
    <t>FORMALETA PARA ENTREPISO</t>
  </si>
  <si>
    <t>PERSONAL ADMINISTRACIÓN</t>
  </si>
  <si>
    <t>TECNICO ELECTRICISTA - CURSO ALTURAS</t>
  </si>
  <si>
    <t>INGENIERO ELECTRICISTA - CURSO ALTURAS</t>
  </si>
  <si>
    <t>COORDINADOR TRABAJO EN ALTURAS (SISO) - ELÉCTRICO</t>
  </si>
  <si>
    <t>MECÁNICO SOLDADOR PARA TRABAJOS DE SISFV</t>
  </si>
  <si>
    <t>MANO DE OBRA</t>
  </si>
  <si>
    <t>MANO OBRA ELECTRICAS 1 AYUDANTE-1 OFI</t>
  </si>
  <si>
    <t>AYUDANTE ENFOQUE ELECTRICO</t>
  </si>
  <si>
    <t>MANO OBRA OFICIAL ALBANILERIA</t>
  </si>
  <si>
    <t>O</t>
  </si>
  <si>
    <t>MAQUINARIA Y EQUIPOS</t>
  </si>
  <si>
    <t>RETROEXCAVADORA JD-510</t>
  </si>
  <si>
    <t>SERVICIOS PUBLICOS</t>
  </si>
  <si>
    <t>AGUA</t>
  </si>
  <si>
    <t>SUBCONTRATOS</t>
  </si>
  <si>
    <t>SUBCONTRATO CARPINTERIA ALUMINIO</t>
  </si>
  <si>
    <t>TRANSPORTES</t>
  </si>
  <si>
    <t>TRANSPORTE MARITIMO CARTAGENA SAN ANDRES</t>
  </si>
  <si>
    <t>TRANSPORTE MARITIMO DE EQUIPOS Y MATERIALES DE CARTAGENA A PUERTO SAI</t>
  </si>
  <si>
    <t>TRANSPORTE TERRESTRE DE EQUIPOS Y MATERIALES A ZONA FRANCA CARTAGENA</t>
  </si>
  <si>
    <t>TRANSPORTE TERRESTRE DE EQUIPOS Y MATERIALES DE PUERTO SAI A OBRA</t>
  </si>
  <si>
    <t>Transporte maritimo de equipos y materiales de Cartagena a puerto SAI(2)</t>
  </si>
  <si>
    <t>T</t>
  </si>
  <si>
    <t>Transporte terrestre de equipos y materiales a Zona Franca Cartagena(2)</t>
  </si>
  <si>
    <t>Transporte terrestre de equipos y materiales de puerto SAI a obra(2)</t>
  </si>
  <si>
    <t>INSUMOS AGRICOLAS</t>
  </si>
  <si>
    <t>TIERRA AGRICOLA</t>
  </si>
  <si>
    <t>PRADO TRENZA</t>
  </si>
  <si>
    <t>MATERIALES ELECTRICOS</t>
  </si>
  <si>
    <t>BATERIAS CARGA SECA 12V-7A</t>
  </si>
  <si>
    <t>BEAM DETECTOR</t>
  </si>
  <si>
    <t>CABLE ALARMA CONTRAINCENDIOS 2 X 16 NACIONAL</t>
  </si>
  <si>
    <t>CABLE CONTRAINCENIDOS</t>
  </si>
  <si>
    <t>CAJAS CUADRADA RAWELT</t>
  </si>
  <si>
    <t>CAJAS REDONDA PLATICA</t>
  </si>
  <si>
    <t>CONECTORES 3/4" EMT</t>
  </si>
  <si>
    <t>CORAZA TIPO AMERICANA</t>
  </si>
  <si>
    <t>MODULO DE CONTROL</t>
  </si>
  <si>
    <t>MODULO ISO</t>
  </si>
  <si>
    <t>REMACHE POP 4-2 1/4"X1/8</t>
  </si>
  <si>
    <t>REMACHE POT 4*4</t>
  </si>
  <si>
    <t>SIRENA ESTROBO</t>
  </si>
  <si>
    <t>TAPA CUADRADA RAWELT</t>
  </si>
  <si>
    <t>TUBERIA CONDUIT 2"/ EXCAVACION Y RELLENO</t>
  </si>
  <si>
    <t>TUBO 3/4"" EMT"</t>
  </si>
  <si>
    <t>TUBO DE 1" EMT</t>
  </si>
  <si>
    <t>UNION 1"" EMT"</t>
  </si>
  <si>
    <t>UNION 1CM*4CM*1/8" ALUMI</t>
  </si>
  <si>
    <t>UNION 3/4"" EMT"</t>
  </si>
  <si>
    <t>UNIÒN FLEXIBLE 8"</t>
  </si>
  <si>
    <t>MALLA REFUERZO PROLIPROPIL</t>
  </si>
  <si>
    <t>Caja octagonaLt condUndit 100x100x47</t>
  </si>
  <si>
    <t>caja de paso</t>
  </si>
  <si>
    <t>CINTA TEMFLtEX 18mm x 18 MT NEGRA</t>
  </si>
  <si>
    <t>Coraza americana 1 1/2''</t>
  </si>
  <si>
    <t>TerminaLtes de ojo #10 de AC</t>
  </si>
  <si>
    <t>TABLERO CELDA MEDIA TENSION</t>
  </si>
  <si>
    <t>PLANTA DE EMERGENCIA DIESEL 150 KVA</t>
  </si>
  <si>
    <t>TABLERO CELDA TRANSFORMADOR</t>
  </si>
  <si>
    <t>TABLERO BANCO DE CONDENSADORES 150KVAR / 220V</t>
  </si>
  <si>
    <t>APANTALLAMIENTO ELECTRICO</t>
  </si>
  <si>
    <t>ILUNDMINACION LED 5200 LM / 80W</t>
  </si>
  <si>
    <t>ILUNDMINACION LED 4000 LM / 68W</t>
  </si>
  <si>
    <t>ILUNDMINACION LED 2100 LM / 36W</t>
  </si>
  <si>
    <t>ILUNDMINACION LED HRIGHR BAY 100W</t>
  </si>
  <si>
    <t>ILUNDMINACION LED APLIQUNDE 750 LM 5W</t>
  </si>
  <si>
    <t>ILUNDMINACION LED EMERGENCIA 600LM 4W</t>
  </si>
  <si>
    <t>ILUNDMINACION LED EMERGENCIA 400LM 4W</t>
  </si>
  <si>
    <t>ILUNDMINACION LED (SALIDA) EMERGENCIA 2W</t>
  </si>
  <si>
    <t>TOMAS DOBLES NORMALES</t>
  </si>
  <si>
    <t>TABLERO DE PROTECCIONES TB6-1 PARA (8) TORRES DE ILUNDMINACION DE EXTERIOR</t>
  </si>
  <si>
    <t>TABLERO ELECTRICO PISO 1 TB1</t>
  </si>
  <si>
    <t>TABLERO ELECTRICO PISO 1 TB2</t>
  </si>
  <si>
    <t>TABLERO ELECTRICO PISO 1 TB3</t>
  </si>
  <si>
    <t>TABLERO ELECTRICO PISO 2 TB4</t>
  </si>
  <si>
    <t>TABLERO ELECTRICO PISO 3 TB5</t>
  </si>
  <si>
    <t>TABLERO ELECTRICO ILUNDMINACION EXTERIOR TORRES TB6</t>
  </si>
  <si>
    <t>TABLERO ELECTRICO PRINCIPAL DE EMERGENCIA TB7</t>
  </si>
  <si>
    <t>TABLERO ELECTRICO CIRCUNDITO REGUNDLADO - UNDPS</t>
  </si>
  <si>
    <t>UPS 10KVA BIFASICA</t>
  </si>
  <si>
    <t>INVERSOR DE INYECCION DIRECTA A LA RED 80 KW</t>
  </si>
  <si>
    <t>TABLERO AC SOLAR ONGRID</t>
  </si>
  <si>
    <t>TRANSFORMADOR SECO DE ACOPLE SISTEMA SOLAR 90KVA (440/220V)</t>
  </si>
  <si>
    <t>TABLERO DC SOLAR OFF GRID</t>
  </si>
  <si>
    <t>TABLERO AC SOLAR OFF GRID</t>
  </si>
  <si>
    <t>RANURADURA</t>
  </si>
  <si>
    <t>ROSCADORA</t>
  </si>
  <si>
    <t>ESTACION CONTROL ROCIADORES</t>
  </si>
  <si>
    <t>SUMINISTRO E INSTALACIÒN ESPIRODUCTO 6"</t>
  </si>
  <si>
    <t>ACABADO PROTECCION SALINIDAD</t>
  </si>
  <si>
    <t>CABLE XLPE 15kV #2 AWG</t>
  </si>
  <si>
    <t>Cable THHN # 4/0 AWG</t>
  </si>
  <si>
    <t>Cable THHN # 2/0 AWG</t>
  </si>
  <si>
    <t>Terminales de ojo #2/0 de AC</t>
  </si>
  <si>
    <t>Terminales de ojo #4/0 de AC</t>
  </si>
  <si>
    <t>Terminales de ojo #2 de AC(2)</t>
  </si>
  <si>
    <t>Cable THHN # 3/0 AWG</t>
  </si>
  <si>
    <t>Terminales de ojo #3/0 de AC</t>
  </si>
  <si>
    <t>Malla de tierra principal trafo 6x6</t>
  </si>
  <si>
    <t>ILUMINACION LED 120000 LM / 800W - TORRES EXTERIORES</t>
  </si>
  <si>
    <t>Herramienta de medición luxómetro</t>
  </si>
  <si>
    <t>Cable encauchetado 3 x #12 THHN</t>
  </si>
  <si>
    <t>Cable THHN # 2 AWG</t>
  </si>
  <si>
    <t>Cable THHN # 4 AWG</t>
  </si>
  <si>
    <t>Cable THHN # 6 AWG</t>
  </si>
  <si>
    <t>Cable THHN # 8 AWG</t>
  </si>
  <si>
    <t>Tuberia de 1"</t>
  </si>
  <si>
    <t>Tuberia de 1 1/2"</t>
  </si>
  <si>
    <t>Cable THHN # 10 AWG</t>
  </si>
  <si>
    <t>Tuberia de 3/4</t>
  </si>
  <si>
    <t>Cable THHN # 12 AWG</t>
  </si>
  <si>
    <t>Interruptores sencillos</t>
  </si>
  <si>
    <t>PANEL SOLAR FOTOVOLTAICO</t>
  </si>
  <si>
    <t>W</t>
  </si>
  <si>
    <t>Cable solar #12</t>
  </si>
  <si>
    <t>Fusible de linea con conector MC4 - 20A - 1500 VDC</t>
  </si>
  <si>
    <t>Cable THHN # 1/0 AWG</t>
  </si>
  <si>
    <t>Terminales de ojo #1/0 de AC</t>
  </si>
  <si>
    <t>Tuberia de 2"</t>
  </si>
  <si>
    <t>Terminales de ojo #6 de AC</t>
  </si>
  <si>
    <t>Totales</t>
  </si>
  <si>
    <t>TOTAL PROYECTO</t>
  </si>
  <si>
    <t>SILICONAS SELLANTES Y PROTECTOR</t>
  </si>
  <si>
    <t>ANGULO 11/2 X 1/ 8</t>
  </si>
  <si>
    <t>ACEITES GRASAS Y COMBUSTIBLES</t>
  </si>
  <si>
    <t>BROCA TUGSTENO 3/4"-50</t>
  </si>
  <si>
    <t>CABEZAL DE PRUEBAS 6"X21/2"X21/2"X21/2"X2 1/2"</t>
  </si>
  <si>
    <t>SUMINISTRO E INSTALACIÒN DE ASTM A 53/A 53M TUBERÍA ACERO CARBONO 1 1/2"</t>
  </si>
  <si>
    <t>SUMINISTRO E INSTALACIÒN DE ASTM A 53/A 53M TUBERÍA ACERO CARBONO 1 1/4"</t>
  </si>
  <si>
    <t>SUMINISTRO E INSTALACIÒN DE ASTM A 53/A 53M TUBERÍA ACERO CARBONO 2 1/2"</t>
  </si>
  <si>
    <t>SUMINISTRO E INSTALACIÒN DE ASTM A 53/A 53M TUBERÍA ACERO CARBONO 4"</t>
  </si>
  <si>
    <t>SUMINISTRO E INSTALACIÒN DE ASTM A 53/A 53M TUBERÍA ACERO CARBONO 6"</t>
  </si>
  <si>
    <t>SUMINISTRO E INSTALACIÒN DE CODO RADIO LARGO ACERO AL CARBONO 8"</t>
  </si>
  <si>
    <t>SUMINISTRO E INSTALACIÒN DE GABINETE CONTRA INCENDIOS TIPO II (INCLUYE VÀLVULA ANGULAR DE 2 1/2" CON TAPA VÀLVULA ANGULAR DE 1 1/2" MANGUERA DE 1 1/2" BOQUILLA CHORRO NIEBLA DE 1 1/2" LLAVE SPANN</t>
  </si>
  <si>
    <t>SUMINISTRO E INSTALACIÒN DE REDUCCIÓN EXCÉNTRICA  8"X6"</t>
  </si>
  <si>
    <t>SUMINISTRO E INSTALACIÒN DE TEE ACERO CARBONO 8"</t>
  </si>
  <si>
    <t>SUMINISTRO E INSTALACIÒN DE VÁLVULA COMPUERTA OS&amp;Y  8"</t>
  </si>
  <si>
    <t>SUMINISTRO E INSTALACIÒN DE VÁLVULA DE ALIVIO 3/4"</t>
  </si>
  <si>
    <t>SUMINISTRO E INSTALACIÒN DE VÁLVULA DE GLOBO ROSCADAS 1 1/4"</t>
  </si>
  <si>
    <t>TUBERIA DE COBRE TIPO L  1/2"</t>
  </si>
  <si>
    <t>VÁLVULA PRUEBA Y DRENAJE K112 1 1/2"</t>
  </si>
  <si>
    <t>SUMINISTRO E INSTALACIÒN DE CODO RADIO CORTO ACERO AL CARBONO 8"</t>
  </si>
  <si>
    <t>SUMINISTRO E INSTALACIÒN DE CODOS RECTOS ROSCADOS 1 1/4"</t>
  </si>
  <si>
    <t>SUMINISTRO E INSTALACIÒN DE VÁLVULA CHEQUE ROSCADA 1 1/4"</t>
  </si>
  <si>
    <t>SUMINISTRO E INSTALACIÒN DE VÁLVULA CHEQUE 8"</t>
  </si>
  <si>
    <t>SUMINISTRO E INSTALACIÒN DE VÁLVULA MARIPOSA TIPO WAFFER 8"</t>
  </si>
  <si>
    <t>LONAS TELAS Y MEMBRANAS</t>
  </si>
  <si>
    <t>CHAZOS GUAZAS Y REMACHES</t>
  </si>
  <si>
    <t>SOLDADURAS ADHESIVOS Y PEGANTES</t>
  </si>
  <si>
    <t>ESCALERA METÁLICA TIPO GATO CON GUARDA HOMBRE RECUBIERTA CON PINTURA PARA AMBIENTES MARINOS A DOS CAPAS</t>
  </si>
  <si>
    <t>JUNTAS UNIVERSALES ROSCADAS 1 1/4"</t>
  </si>
  <si>
    <t>PLACA ANTIVÓRTICE 16"X16"</t>
  </si>
  <si>
    <t>REDUCCIÓN CONCÉNTRICA 8"X6"</t>
  </si>
  <si>
    <t>Accesorios y protecciones afLtoramiento 132kv</t>
  </si>
  <si>
    <t>CONECTOR MC4 MACHO 5MM2</t>
  </si>
  <si>
    <t>CONECTOR MC4 HEMBRA 5MM2</t>
  </si>
  <si>
    <t>INVERSOR/CARGADOR BIDIRECCIONAL 68KW</t>
  </si>
  <si>
    <t>BATERIA DE LITIO 185 KWHR - 48VDC</t>
  </si>
  <si>
    <t>ARENA CUARZO 0,40-0,50MM</t>
  </si>
  <si>
    <t>GRAVA TRITURADA ,3/4</t>
  </si>
  <si>
    <t>PUNTILLA ,3/4 CC</t>
  </si>
  <si>
    <t>PUNTILLA 2,1/2 CC</t>
  </si>
  <si>
    <t>ANCLAJE HIERRO 5/8"-PERF, 3/4" 10-15C</t>
  </si>
  <si>
    <t>PUNTILLA 1,1/2"</t>
  </si>
  <si>
    <t>HIERRO ,3/8" 37,000 [CH]</t>
  </si>
  <si>
    <t>PUNTILLA 1,1/2 CC</t>
  </si>
  <si>
    <t>ADOQ,CONCR,PEATO,GUITARRA</t>
  </si>
  <si>
    <t>MEZCLA CONCRETO 1:2:1 4000 PSI-28,0MPA</t>
  </si>
  <si>
    <t>GUADUA [TACO] 2,50-3M</t>
  </si>
  <si>
    <t>TACO GUADUA 2,5-3,0M</t>
  </si>
  <si>
    <t>DESMOLDATOC UNX16 KG,</t>
  </si>
  <si>
    <t>TEJA GALVANIZ,TRAPEZOIDAL</t>
  </si>
  <si>
    <t>CERAMICA 20,5 X 20,5</t>
  </si>
  <si>
    <t>CERAMICA 41,7X41,7 TRAF,4</t>
  </si>
  <si>
    <t>CERAMICA TRAF,3-4 30 X30CM</t>
  </si>
  <si>
    <t>CERAMICA TRAF,3-4 33 X33CM</t>
  </si>
  <si>
    <t>CERAMICA TRAF,4 40 X40CM</t>
  </si>
  <si>
    <t>ENDURECEDOR SUPERF, PISOS</t>
  </si>
  <si>
    <t>DISPENSADOR JABON 1,2 LTS</t>
  </si>
  <si>
    <t>GRIFO LAVAM,HIDROST,SOBREP</t>
  </si>
  <si>
    <t>LAVAM,AQUAJET COLGAR CF HG</t>
  </si>
  <si>
    <t>LAVAM,SOPORTE BRAZOS FREE</t>
  </si>
  <si>
    <t>PANEL DE INCENDIOS INTELIGENTE DIRECCIONABLE INCLUYE PROGRAMACIÓN DE PANEL,</t>
  </si>
  <si>
    <t>PERFIL ALUM,BARRA TOALLERO</t>
  </si>
  <si>
    <t>DIV,BANO ACERO INOX,C,20</t>
  </si>
  <si>
    <t>MARCO LAMINA CAL, GALV 18</t>
  </si>
  <si>
    <t>MANIJA ALUM,MEDIANA</t>
  </si>
  <si>
    <t>BOMBA CENTRÍFUGA HORIZONTAL ACCIONADA POR MOTOR DIESEL 550GPM@120 PSI (INCLUYE BOMBA JOCKEY TANQUE DE COMBUSTIBLE ACCESORIOS Y TABLEROS DE CONTROL CONTROL DE NIVEL),</t>
  </si>
  <si>
    <t>NIPLE GALV ,1/2X 5 CM</t>
  </si>
  <si>
    <t>ROCIADOR UPRIGHT K=5,6 1/2"</t>
  </si>
  <si>
    <t>TAPON GALV ,1/2</t>
  </si>
  <si>
    <t>TEE ALUM, 7/8" X 3/4" X 6M</t>
  </si>
  <si>
    <t>TEE ALUM,ANODIZADO 1"X3/4"</t>
  </si>
  <si>
    <t>TEE GALV ,1/2"</t>
  </si>
  <si>
    <t>BANCA CONCR,PREFABRICADA L=120-150CM CEMENTO AFINADO</t>
  </si>
  <si>
    <t>GRUA CAPACIDAD 1O TON,</t>
  </si>
  <si>
    <t>TELA FIBRA TEJIDA H=2,10M</t>
  </si>
  <si>
    <t>PERNO 3/8" LONG, 200MM</t>
  </si>
  <si>
    <t>TORN AVELLA ,1/2X 8</t>
  </si>
  <si>
    <t>CHAZO PLASTICO ,5/16"</t>
  </si>
  <si>
    <t>PIRLAN PLASTICO-PVC TIRA DE 2,40MT</t>
  </si>
  <si>
    <t>LAM,ACERO INOX C,18 304</t>
  </si>
  <si>
    <t>LAM,ACRILICA 75% ACRILICO</t>
  </si>
  <si>
    <t>LAM,COLD ROLLED C,20 122X244 CM</t>
  </si>
  <si>
    <t>LAM,HOT ROLLED 3/16</t>
  </si>
  <si>
    <t>FORMALETA MET,PAVIMENTO 0,15X0,20X3MTS</t>
  </si>
  <si>
    <t>M,O, ALB, ACABADOS 1 AYUDANTE-1 OFI</t>
  </si>
  <si>
    <t>M,O, ALB, ACABADOS 2 AYUDANTE-1 OFI</t>
  </si>
  <si>
    <t>M,O, ALBANILERIA 2 AYUDANTE-1 OFI</t>
  </si>
  <si>
    <t>M,O, ALBANILERIA 1 AYUDANTE-1 OFI</t>
  </si>
  <si>
    <t>M,O, ALBANILERIA 1 AYUDANTE</t>
  </si>
  <si>
    <t>M,O, ALBANILERIA 2 AYUDANTE</t>
  </si>
  <si>
    <t>M,O, TOPOGRAFIA 1 CADENERO-1 TOP</t>
  </si>
  <si>
    <t>M,O, ALBANILERIA 3 AYUDANTE</t>
  </si>
  <si>
    <t>M,O, CARP,ALUMINIO 1 AYUDANTE-1 OFI</t>
  </si>
  <si>
    <t>M,O, METALISTERIA 1 AYUDANTE-1 OFI</t>
  </si>
  <si>
    <t>M,O, PINTURA 1 AYUDANTE-1 OFI</t>
  </si>
  <si>
    <t>M,O, CARP,TALLER 1 AYUDANTE-1 OFI</t>
  </si>
  <si>
    <t>M,O, ALBANILERIA 3 AYUDANTES - 1 OFICIAL</t>
  </si>
  <si>
    <t>M,O, HIDROSANIT, 1 AYUDANTE-1 OFI</t>
  </si>
  <si>
    <t>M,O, METALISTERIA 2 AYUDANTE-1 OFI</t>
  </si>
  <si>
    <t>SISTEMA DE CIERRE AUTOM, TIPO GATO</t>
  </si>
  <si>
    <t>TRANSFORMADOR TIPO SECO 250KVA (13,2KV/220V)</t>
  </si>
  <si>
    <t>TABLERO ELECTRICO EMERGECIA TB7,1</t>
  </si>
  <si>
    <t>TABLERO ELECTRICO EMERGECIA TB7,2</t>
  </si>
  <si>
    <t>TABLERO ELECTRICO EMERGECIA TB7,3</t>
  </si>
  <si>
    <t>CONEXIÓN DE BOMBEROS (2 VÍAS) 4" X 2,1/2" X 2,1/2" - INCLUYE VÁLVULA CHEQUE</t>
  </si>
  <si>
    <t>TACO METALICO EXTENSION DE 2,OM A 3,30MT</t>
  </si>
  <si>
    <t>Tablero principal de protecciones 220v con transferencia P,E</t>
  </si>
  <si>
    <t>Programación de panel,</t>
  </si>
  <si>
    <t>Proyectado</t>
  </si>
  <si>
    <t>Ejecutado</t>
  </si>
  <si>
    <t>Contratado</t>
  </si>
  <si>
    <t>Comprado</t>
  </si>
  <si>
    <t>Asegurado</t>
  </si>
  <si>
    <t>Consumido</t>
  </si>
  <si>
    <t>Por Consumir</t>
  </si>
  <si>
    <t>Invertido</t>
  </si>
  <si>
    <t>Diferencias</t>
  </si>
  <si>
    <t>Vr Parcial</t>
  </si>
  <si>
    <t>Cant</t>
  </si>
  <si>
    <t>Valor</t>
  </si>
  <si>
    <t>PANEL DE INCENDIOS INTELIGENTE DIRECCIONABLE, INCLUYE PROGRAMACIÓN DE PANEL.</t>
  </si>
  <si>
    <t>CABEZAL DE PRUEBAS 6"X2,1/2"X2,1/2"X2,1/2"X2 1/2"</t>
  </si>
  <si>
    <t>SUMINISTRO E INSTALACIÒN DE ASTM A 53/A 53M TUBERÍA ACERO CARBONO, 1 1/2"</t>
  </si>
  <si>
    <t>SUMINISTRO E INSTALACIÒN DE ASTM A 53/A 53M TUBERÍA ACERO CARBONO, 1 1/4"</t>
  </si>
  <si>
    <t>SUMINISTRO E INSTALACIÒN DE ASTM A 53/A 53M TUBERÍA ACERO CARBONO, 2 1/2"</t>
  </si>
  <si>
    <t>SUMINISTRO E INSTALACIÒN DE ASTM A 53/A 53M TUBERÍA ACERO CARBONO, 4"</t>
  </si>
  <si>
    <t>SUMINISTRO E INSTALACIÒN DE ASTM A 53/A 53M TUBERÍA ACERO CARBONO, 6"</t>
  </si>
  <si>
    <t>SUMINISTRO E INSTALACIÒN DE CODO RADIO LARGO ACERO AL CARBONO, 8"</t>
  </si>
  <si>
    <t>SUMINISTRO E INSTALACIÒN DE REDUCCIÓN EXCÉNTRICA , 8"X6"</t>
  </si>
  <si>
    <t>SUMINISTRO E INSTALACIÒN DE TEE ACERO CARBONO, 8"</t>
  </si>
  <si>
    <t>SUMINISTRO E INSTALACIÒN DE VÁLVULA COMPUERTA OS&amp;Y , 8"</t>
  </si>
  <si>
    <t>SUMINISTRO E INSTALACIÒN DE VÁLVULA DE ALIVIO, 3/4"</t>
  </si>
  <si>
    <t>SUMINISTRO E INSTALACIÒN DE VÁLVULA DE GLOBO ROSCADAS, 1 1/4"</t>
  </si>
  <si>
    <t>TUBERIA DE COBRE TIPO L , 1/2"</t>
  </si>
  <si>
    <t>SUMINISTRO E INSTALACIÒN DE CODO RADIO CORTO ACERO AL CARBONO, 8"</t>
  </si>
  <si>
    <t>SUMINISTRO E INSTALACIÒN DE CODOS RECTOS ROSCADOS, 1 1/4"</t>
  </si>
  <si>
    <t>SUMINISTRO E INSTALACIÒN DE VÁLVULA CHEQUE ROSCADA, 1 1/4"</t>
  </si>
  <si>
    <t>SUMINISTRO E INSTALACIÒN DE VÁLVULA CHEQUE, 8"</t>
  </si>
  <si>
    <t>SUMINISTRO E INSTALACIÒN DE VÁLVULA MARIPOSA TIPO WAFFER, 8"</t>
  </si>
  <si>
    <t>ESCALERA METÁLICA TIPO GATO CON GUARDA HOMBRE, RECUBIERTA CON PINTURA PARA AMBIENTES MARINOS A DOS CAPAS</t>
  </si>
  <si>
    <t>JUNTAS UNIVERSALES ROSCADAS, 1 1/4"</t>
  </si>
  <si>
    <t>PLACA ANTIVÓRTICE, 16"X16"</t>
  </si>
  <si>
    <t>REDUCCIÓN CONCÉNTRICA, 8"X6"</t>
  </si>
  <si>
    <t>%-</t>
  </si>
  <si>
    <t>PRESUPUESTO</t>
  </si>
  <si>
    <t>DE OBRA</t>
  </si>
  <si>
    <t>FECHA:</t>
  </si>
  <si>
    <t>ENCAB</t>
  </si>
  <si>
    <t>DESCRIPCION</t>
  </si>
  <si>
    <t>UND</t>
  </si>
  <si>
    <t>CANT.</t>
  </si>
  <si>
    <t>VR. UNIT</t>
  </si>
  <si>
    <t>FACTOR MAYORACION IPC</t>
  </si>
  <si>
    <t>VR. UNIT AJUSTADO</t>
  </si>
  <si>
    <t>VR.TOTAL</t>
  </si>
  <si>
    <t>DURAC</t>
  </si>
  <si>
    <t>V.UNIT CALCULADO</t>
  </si>
  <si>
    <t>PRECIO TOPE</t>
  </si>
  <si>
    <t>V. TOTAL</t>
  </si>
  <si>
    <t>MEJORAR LA INFRAESTRUCTURA FÍSICA DEL ESTADIO DE SOFTBALL HIGINIO ARCHBOLD</t>
  </si>
  <si>
    <t>1.1</t>
  </si>
  <si>
    <t xml:space="preserve">REFORZAMIENTO ARQUITECTÓNICO DEL ESTADIO DE SOFTBALL HIGINIO ARCHBOLD </t>
  </si>
  <si>
    <t>CAP</t>
  </si>
  <si>
    <t>1.1.1</t>
  </si>
  <si>
    <t>ARQUITECTURA - MODERNIZACION ESCENARIO DEPORTIVO - PRELIMINARES</t>
  </si>
  <si>
    <t>COD</t>
  </si>
  <si>
    <t>100106</t>
  </si>
  <si>
    <t>1.1.1.1</t>
  </si>
  <si>
    <t>CERRAMIENTO LAMINA GALVANIZADA</t>
  </si>
  <si>
    <t>100108-70P</t>
  </si>
  <si>
    <t>1.1.1.2</t>
  </si>
  <si>
    <t>DESCAPOTE MANUAL MAS RETIRO H= O.20 MTS</t>
  </si>
  <si>
    <t>100113</t>
  </si>
  <si>
    <t>1.1.1.3</t>
  </si>
  <si>
    <t>LOCALIZACION-REPLANTEO OBRA ARQUITECTON.</t>
  </si>
  <si>
    <t>100103</t>
  </si>
  <si>
    <t>1.1.1.4</t>
  </si>
  <si>
    <t>1.1.1.5</t>
  </si>
  <si>
    <t>CERCA EN TELA VERDE H = 2.10 M</t>
  </si>
  <si>
    <t>ML</t>
  </si>
  <si>
    <t>100109-72P</t>
  </si>
  <si>
    <t>1.1.1.6</t>
  </si>
  <si>
    <t>ESCALERA PROVISIONAL MADERA L=3.0 M</t>
  </si>
  <si>
    <t>100112</t>
  </si>
  <si>
    <t>100114</t>
  </si>
  <si>
    <t>1.1.1.7</t>
  </si>
  <si>
    <t>PUERTA TABLA Y GUADUA INCLUYE CANDADO</t>
  </si>
  <si>
    <t>100110</t>
  </si>
  <si>
    <t>STCAP</t>
  </si>
  <si>
    <t>1.1.2</t>
  </si>
  <si>
    <t>ARQUITECTURA - MODERNIZACION ESCENARIO DEPORTIVO -  DESMONTES Y DEMOLICIÓN</t>
  </si>
  <si>
    <t>100515-74P</t>
  </si>
  <si>
    <t>1.1.2.1</t>
  </si>
  <si>
    <t>DESMONTE DE PUERTAS EXISTENTES INCLUYE MARCOS</t>
  </si>
  <si>
    <t>100520</t>
  </si>
  <si>
    <t>1.1.2.2</t>
  </si>
  <si>
    <t>DESM.VENTANA EXISTENTE</t>
  </si>
  <si>
    <t>100512-75P</t>
  </si>
  <si>
    <t>1.1.2.3</t>
  </si>
  <si>
    <t>DESMONTE DE CARPINTERÍA METÁLICA EXISTENTE</t>
  </si>
  <si>
    <t>100514</t>
  </si>
  <si>
    <t>1.1.2.4</t>
  </si>
  <si>
    <t>DESM.MALLA ESLABONADA H=2.0 MT</t>
  </si>
  <si>
    <t>100524-77P</t>
  </si>
  <si>
    <t>1.1.2.5</t>
  </si>
  <si>
    <t>DESMONTE DE CUBIERTA EN TEJA EXISTENTE</t>
  </si>
  <si>
    <t>100542-78P</t>
  </si>
  <si>
    <t>1.1.2.6</t>
  </si>
  <si>
    <t>DESMONTE DE CANAL EN LÁMINA EXISTENTE</t>
  </si>
  <si>
    <t>100527-79P</t>
  </si>
  <si>
    <t>1.1.2.7</t>
  </si>
  <si>
    <t>DESMONTE DE BAJANTES DE CUBIERTA EXISTENTES</t>
  </si>
  <si>
    <t>100529-80P</t>
  </si>
  <si>
    <t>1.1.2.8</t>
  </si>
  <si>
    <t>DESM.SILLETERIA EXISTENTE</t>
  </si>
  <si>
    <t>100543-81P</t>
  </si>
  <si>
    <t>1.1.2.9</t>
  </si>
  <si>
    <t>DESM CIELO FALSO DESMONTE DE CIELO FALSO EN CABINAS DE TRANSMISIÓN</t>
  </si>
  <si>
    <t>100212-82P</t>
  </si>
  <si>
    <t>1.1.2.10</t>
  </si>
  <si>
    <t>DEMOLICION MURO EN BLOQUE ESTRUCTURAL PERIMETRO DEL DIAMANTE DE SOFTBOL- INCLUYE REVOQUE, ACARREO HORIZONTAL Y MANO DE OBRA</t>
  </si>
  <si>
    <t>100513-65P</t>
  </si>
  <si>
    <t>1.1.2.11</t>
  </si>
  <si>
    <t>DESMONTE DE LAVAPLATOS</t>
  </si>
  <si>
    <t>100503-83P</t>
  </si>
  <si>
    <t>1.1.2.12</t>
  </si>
  <si>
    <t xml:space="preserve">DESMONTE DE PERLINES METÁLICOS DE CUBIERTA </t>
  </si>
  <si>
    <t>100212-2-84P</t>
  </si>
  <si>
    <t>1.1.2.13</t>
  </si>
  <si>
    <t>DEMOLICIÓN MUROS EXISTENTES</t>
  </si>
  <si>
    <t>100305-85P</t>
  </si>
  <si>
    <t>1.1.2.14</t>
  </si>
  <si>
    <t xml:space="preserve">DEMOLICIÓN DE ENCHAPES DE PISOS </t>
  </si>
  <si>
    <t>100305-3-86P</t>
  </si>
  <si>
    <t>1.1.2.15</t>
  </si>
  <si>
    <t>DEMOLICIÓN DE ENCHAPES DE PARED</t>
  </si>
  <si>
    <t>100312-87P</t>
  </si>
  <si>
    <t>1.1.2.16</t>
  </si>
  <si>
    <t>DEMOLICIÓN DE MESONES EN CONCRETO</t>
  </si>
  <si>
    <t>290115</t>
  </si>
  <si>
    <t>1.1.2.17</t>
  </si>
  <si>
    <t>RASQUETEADA-LIJADA-RESANE</t>
  </si>
  <si>
    <t>100208</t>
  </si>
  <si>
    <t>1.1.2.18</t>
  </si>
  <si>
    <t>DEMOL.LOSA ALIGERADA E&gt;=25CMS</t>
  </si>
  <si>
    <t>1.1.2.19</t>
  </si>
  <si>
    <t>RETIRO DE ESCOMBROS DE DEMOLICIONES VARIAS</t>
  </si>
  <si>
    <t>M3K</t>
  </si>
  <si>
    <t>1.1.3</t>
  </si>
  <si>
    <t>ARQUITECTURA - MODERNIZACION ESCENARIO DEPORTIVO -  MUROS</t>
  </si>
  <si>
    <t>140106</t>
  </si>
  <si>
    <t>1.1.3.1</t>
  </si>
  <si>
    <t>MURO BLOQUE CONCRETO 12x19x39CM</t>
  </si>
  <si>
    <t>130403-88P</t>
  </si>
  <si>
    <t>1.1.3.2</t>
  </si>
  <si>
    <t>VIGA 0,20X0,12 CONCR.AMARRE MURO - CONCRETO 3.100 PSI 210 MPA</t>
  </si>
  <si>
    <t>290119</t>
  </si>
  <si>
    <t>1.1.3.3</t>
  </si>
  <si>
    <t>ESTUCO PLASTICO + RELLENO S/BLOQUE</t>
  </si>
  <si>
    <t>290119-4-89P</t>
  </si>
  <si>
    <t>1.1.3.4</t>
  </si>
  <si>
    <t>ACABADO MUROS  ACABADO EXTERIOR EN STO</t>
  </si>
  <si>
    <t>290110-90P</t>
  </si>
  <si>
    <t>1.1.3.5</t>
  </si>
  <si>
    <t xml:space="preserve">ACABADO MUROS RESANES ESTUCO </t>
  </si>
  <si>
    <t>290110-5-91P</t>
  </si>
  <si>
    <t>1.1.3.6</t>
  </si>
  <si>
    <t xml:space="preserve">ACABADO MUROS 1C ESTUCO </t>
  </si>
  <si>
    <t>290304-92P</t>
  </si>
  <si>
    <t>1.1.3.7</t>
  </si>
  <si>
    <t xml:space="preserve">ACABADO MURO EN VINILO 3 MANOS  - TIPO 1 </t>
  </si>
  <si>
    <t>290606-93P</t>
  </si>
  <si>
    <t>1.1.3.8</t>
  </si>
  <si>
    <t>ACABADO MUROS 1C ZONAS HÚMEDAS + ESTUCO PLÁSTICO + PINTURA KORAZA 3M</t>
  </si>
  <si>
    <t>IM0203</t>
  </si>
  <si>
    <t>1.1.3.9</t>
  </si>
  <si>
    <t xml:space="preserve">TABIQUE MÓVIL ACÚSTICO </t>
  </si>
  <si>
    <t>290114-95P</t>
  </si>
  <si>
    <t>1.1.3.10</t>
  </si>
  <si>
    <t>FILOS Y DILATACIONES MUROS</t>
  </si>
  <si>
    <t>1.1.4</t>
  </si>
  <si>
    <t>ARQUITECTURA - MODERNIZACION ESCENARIO DEPORTIVO -  ACABADOS  ESTRUCTURA</t>
  </si>
  <si>
    <t>IM0204</t>
  </si>
  <si>
    <t>1.1.4.1</t>
  </si>
  <si>
    <t>ACABADO EN COLUMNAS + ESTUCO PLÁSTICO + ACABADO EXTERIOR STO</t>
  </si>
  <si>
    <t>IM0205</t>
  </si>
  <si>
    <t>1.1.4.2</t>
  </si>
  <si>
    <t>ACABADO EN VIGAS + ESTUCO PLÁSTICO + ACABADO EXTERIOR STO</t>
  </si>
  <si>
    <t>290114-227</t>
  </si>
  <si>
    <t>1.1.4.3</t>
  </si>
  <si>
    <t>FILOS - DILATACIONES</t>
  </si>
  <si>
    <t>1.1.4.4</t>
  </si>
  <si>
    <t>IMPERMEABILIZACIÓN PARA CANALES</t>
  </si>
  <si>
    <t>1.1.4.5</t>
  </si>
  <si>
    <t>IMPERMEABILIZACIÓN PARA LOSAS - CUBIERTAS</t>
  </si>
  <si>
    <t>1.1.5</t>
  </si>
  <si>
    <t>ARQUITECTURA - MODERNIZACION ESCENARIO DEPORTIVO - PISOS Y ENCHAPES</t>
  </si>
  <si>
    <t>IM0206</t>
  </si>
  <si>
    <t>1.1.5.1</t>
  </si>
  <si>
    <t>PISO EN CONCRETO E=0,10 ESTAMPADO DE COLOR AMARILLO GOLD 113 - CONCRETO DE 3100 PSI 210 MPA</t>
  </si>
  <si>
    <t>IM0207</t>
  </si>
  <si>
    <t>1.1.5.2</t>
  </si>
  <si>
    <t>PISO EN CONCRETO E=0,10 ESTAMPADO DE COLOR ROJO PARDO B 163 - CONCRETO DE 3100 PSI 210 MPA</t>
  </si>
  <si>
    <t>1.1.5.3</t>
  </si>
  <si>
    <t>PISO EN CONCRETO E=0,10 ESTAMPADO DE COLOR AZUL OSCURO 150 - CONCRETO DE 3100 PSI 210 MPA</t>
  </si>
  <si>
    <t>IM0209</t>
  </si>
  <si>
    <t>1.1.5.4</t>
  </si>
  <si>
    <t>PISO EN CONCRETO E=0,10 ESTAMPADO DE COLOR BROWN 15 - CONCRETO DE 3100 PSI 210 MPA</t>
  </si>
  <si>
    <t>IM0210</t>
  </si>
  <si>
    <t>1.1.5.5</t>
  </si>
  <si>
    <t>PISO EN CONCRETO E=0,10 ESTAMPADO DE COLOR GRIS NEUTRO 103 - CONCRETO DE 3100 PSI 210 MPA</t>
  </si>
  <si>
    <t>IM0211</t>
  </si>
  <si>
    <t>1.1.5.6</t>
  </si>
  <si>
    <t xml:space="preserve">CENEFA EN CONCRETO PULIDO </t>
  </si>
  <si>
    <t>200221-104P</t>
  </si>
  <si>
    <t>1.1.5.7</t>
  </si>
  <si>
    <t>ENCHAPE COLOR GRIS PARA ZONAS HÚMEDAS</t>
  </si>
  <si>
    <t>200219-105P</t>
  </si>
  <si>
    <t>1.1.5.8</t>
  </si>
  <si>
    <t xml:space="preserve">ENCHAPE PISO COLOR GRIS PARA LOCALES Y ADMON </t>
  </si>
  <si>
    <t>200135-106P</t>
  </si>
  <si>
    <t>1.1.5.9</t>
  </si>
  <si>
    <t>PISO EN CONCRETO PULIDO - CONCRETO DE 3100 PSI 210 MPA</t>
  </si>
  <si>
    <t>190505-107P</t>
  </si>
  <si>
    <t>1.1.5.10</t>
  </si>
  <si>
    <t>ENCHAPE PARA PARED EGEO BLANCO O SIMILAR</t>
  </si>
  <si>
    <t>1.1.5.11</t>
  </si>
  <si>
    <t>MORTERO DE NIVELACIÓN Y PENDIENTE PARA PISOS BAÑOS Y CUBIERTA</t>
  </si>
  <si>
    <t>1.1.6</t>
  </si>
  <si>
    <t>ARQUITECTURA - MODERNIZACION ESCENARIO DEPORTIVO -  CIELOS</t>
  </si>
  <si>
    <t>180401-108P</t>
  </si>
  <si>
    <t>1.1.6.1</t>
  </si>
  <si>
    <t>CIELO FALSO EN MADERA PLÁSTICA</t>
  </si>
  <si>
    <t>180437-109P</t>
  </si>
  <si>
    <t>1.1.6.2</t>
  </si>
  <si>
    <t>CIELO FALSO EN SUPER BOARD PARA ZONAS HÚMEDAS</t>
  </si>
  <si>
    <t>290106-110P</t>
  </si>
  <si>
    <t>1.1.6.3</t>
  </si>
  <si>
    <t>ESTUCO PLÁSTICO PARA CIELOS</t>
  </si>
  <si>
    <t>290619-111P</t>
  </si>
  <si>
    <t>1.1.6.4</t>
  </si>
  <si>
    <t>PINTURA KORAZA 3M PARA CIELOS</t>
  </si>
  <si>
    <t>1.1.7</t>
  </si>
  <si>
    <t>ARQUITECTURA - MODERNIZACION ESCENARIO DEPORTIVO -  CARPINTERÍA METALICA Y ACERO INOX.</t>
  </si>
  <si>
    <t>220611-112P</t>
  </si>
  <si>
    <t>1.1.7.1</t>
  </si>
  <si>
    <t>BARANDAS EN ACERO INOXIDABLE -  Ø 18 - 2"</t>
  </si>
  <si>
    <t>G0142P</t>
  </si>
  <si>
    <t>1.1.7.2</t>
  </si>
  <si>
    <t>FACHADA PRINCIPAL EN MADERA PLÁSTICA (INCLUYE ESTRUCTURA Y HERRAJES)</t>
  </si>
  <si>
    <t>G0143P</t>
  </si>
  <si>
    <t>1.1.7.3</t>
  </si>
  <si>
    <t>REJA DE CERRAMIENTO INTERIOR EN MADERA PLÁSTICA</t>
  </si>
  <si>
    <t>G0144P</t>
  </si>
  <si>
    <t>1.1.7.4</t>
  </si>
  <si>
    <t>PUERTAS EN INTERIORES EN ALUMINIO (INCLUYE MARCO Y CERRADURA TIPO POMO)</t>
  </si>
  <si>
    <t>G0145P</t>
  </si>
  <si>
    <t>1.1.7.5</t>
  </si>
  <si>
    <t>(P-09) )PUERTA BATIENTE SENCILLA, TIPO SEGURIDAD Y CONTRAINCENDIOS, ENTAMBORADA EN LAMINA DE ALUMINIO ANODIZADO COLOR NATURAL, Y MARCOS EN ALUMINIO COLOR NEGRO</t>
  </si>
  <si>
    <t>250304-113P</t>
  </si>
  <si>
    <t>1.1.7.6</t>
  </si>
  <si>
    <t>BARRA DE SEGURIDAD EN ACERO INOX. PARA BAÑOS PMR Ø 18 - 2"</t>
  </si>
  <si>
    <t>IM0212-257P</t>
  </si>
  <si>
    <t>1.1.7.7</t>
  </si>
  <si>
    <t xml:space="preserve">DIVISIONES PARA BAÑO EN PANEL FENOLICO DE 1,90MT DE ALTO </t>
  </si>
  <si>
    <t>IM0213</t>
  </si>
  <si>
    <t>1.1.7.8</t>
  </si>
  <si>
    <t xml:space="preserve">PUERTA PARA BAÑOS EN PANEL FENOLICO DE 1,90MT DE ALTO </t>
  </si>
  <si>
    <t>IM0214</t>
  </si>
  <si>
    <t>1.1.7.9</t>
  </si>
  <si>
    <t>ESCALERA DE GATO (PERFIL TUBULAR METÁLICO)</t>
  </si>
  <si>
    <t>1.1.7.10</t>
  </si>
  <si>
    <t>ESCOTILLA DE INSPECCIÓN A CUBIERTA. DIM. 1.73 M X 0.90 M</t>
  </si>
  <si>
    <t>1.1.8</t>
  </si>
  <si>
    <t>ARQUITECTURA - MODERNIZACION ESCENARIO DEPORTIVO -  APARATOS SANITARIOS Y CARPINTERIA</t>
  </si>
  <si>
    <t>1.1.8.1</t>
  </si>
  <si>
    <t>CANASTILLA - SIFON LAVAPLATOS. INCLUYE KIT SIFÓN LAVAPLATOS</t>
  </si>
  <si>
    <t>250619-115P</t>
  </si>
  <si>
    <t>1.1.8.2</t>
  </si>
  <si>
    <t>CUPULA TRAGANTE SOSCO ALUMINIO 4” X 3”</t>
  </si>
  <si>
    <t>250611</t>
  </si>
  <si>
    <t>1.1.8.3</t>
  </si>
  <si>
    <t>REJILLA SOSCO 3"X2" ALUMINIO"</t>
  </si>
  <si>
    <t>250203-116P</t>
  </si>
  <si>
    <t>1.1.8.4</t>
  </si>
  <si>
    <t xml:space="preserve">PIRAGUA </t>
  </si>
  <si>
    <t>251110-117P</t>
  </si>
  <si>
    <t>1.1.8.5</t>
  </si>
  <si>
    <t>CANECA RESIDUO 40 LT CONICA EN ACERO INOXIDABLE FABRICADA EN LAMINA MICROPERFORADA - CALIBRE 18 AI 304</t>
  </si>
  <si>
    <t>223006-118P</t>
  </si>
  <si>
    <t>1.1.8.6</t>
  </si>
  <si>
    <t xml:space="preserve">REPISA EN ACERO INOXIDABLE </t>
  </si>
  <si>
    <t>G0147P</t>
  </si>
  <si>
    <t>1.1.8.7</t>
  </si>
  <si>
    <t>LOCKERS METALICO 2,0X0,40 MT</t>
  </si>
  <si>
    <t>250403-119P</t>
  </si>
  <si>
    <t>1.1.8.8</t>
  </si>
  <si>
    <t>SUMINISTRO E INTALACIÓN LAVAMANOS DE INCRUSTAR – MARSELLA. INCLUYE GRIFERÍA</t>
  </si>
  <si>
    <t>250403-13-120P</t>
  </si>
  <si>
    <t>1.1.8.9</t>
  </si>
  <si>
    <t>SUMINISTRO E INSTALACIÓN LAVAMANOS INSTITUCIONAL ACQUAJET CF/HG.</t>
  </si>
  <si>
    <t>1.1.8.10</t>
  </si>
  <si>
    <t>SUMINISTRO E INSTALACIÓN GRIFERÍA DE LAVAMANOS INSTITUCIONAL PUSH TIPO MESA.</t>
  </si>
  <si>
    <t>250110-122P</t>
  </si>
  <si>
    <t>1.1.8.11</t>
  </si>
  <si>
    <t>SUMINISTRO E INTALACIÓN BARRA DE LAVAMANOS FREE DE CORONA O SIMILAR</t>
  </si>
  <si>
    <t>260202-123P</t>
  </si>
  <si>
    <t>1.1.8.12</t>
  </si>
  <si>
    <t>SUMINISTRO E INSTALACIÓN ESPEJO PARA BAÑOS DE 4MM</t>
  </si>
  <si>
    <t>1.1.8.13</t>
  </si>
  <si>
    <t>SUMINISTRO E INSTALACIÓN LAVAPLATOS EN ACERO INOXIDABLE. INCLUYE GRIFERÍA</t>
  </si>
  <si>
    <t>250440-125P</t>
  </si>
  <si>
    <t>1.1.8.14</t>
  </si>
  <si>
    <t>SUMINISTRO E INSTALACIÓN INODORO TIPO TAZA BALTICA ENTRADA SUPERIOR. INCLUYE FLUXÓMETRO</t>
  </si>
  <si>
    <t>250438-126P</t>
  </si>
  <si>
    <t>1.1.8.15</t>
  </si>
  <si>
    <t>SUMINISTRO E INSTALACIÓN ORINAL TIPO ARRECIFE ENTRADA SUPERIOR</t>
  </si>
  <si>
    <t>1.1.8.16</t>
  </si>
  <si>
    <t xml:space="preserve">SUMINISTRO E INSTALACIÓN GRIFERÍA PARA DUCHA SENCILLA SEVILLA </t>
  </si>
  <si>
    <t>1.1.8.17</t>
  </si>
  <si>
    <t>DISP JABON LIQUIDO 1.2 LTS PARED A.INOX</t>
  </si>
  <si>
    <t>1.1.8.18</t>
  </si>
  <si>
    <t>DISPENSADOR DE PAPEL HIGIÉNICO A.I SOBREPONER 1 ROLLO</t>
  </si>
  <si>
    <t>1.1.8.19</t>
  </si>
  <si>
    <t>MESON EN CONCRETO ESMALTADO A &lt;=60 CM H=5.0- 8CM  ESPACIOS NUEVOS</t>
  </si>
  <si>
    <t>1.1.9</t>
  </si>
  <si>
    <t>ARQUITECTURA - MODERNIZACION ESCENARIO DEPORTIVO - MOBILIARIO Y SILLETERIA</t>
  </si>
  <si>
    <t>IM0300</t>
  </si>
  <si>
    <t>1.1.9.1</t>
  </si>
  <si>
    <t>SUMIINISTRO E INSTALACION DE SILLETERIA EN GRADERIA</t>
  </si>
  <si>
    <t>1.1.10</t>
  </si>
  <si>
    <t>ARQUITECTURA - MODERNIZACION ESCENARIO DEPORTIVO -   TRIBUNA - GRADERIA</t>
  </si>
  <si>
    <t>190108</t>
  </si>
  <si>
    <t>1.1.10.1</t>
  </si>
  <si>
    <t>REPELLO MURO 1:3</t>
  </si>
  <si>
    <t>290106-514-515P</t>
  </si>
  <si>
    <t>1.1.10.2</t>
  </si>
  <si>
    <t>ESTUCO PLÁSTICO</t>
  </si>
  <si>
    <t>290304-516-517P</t>
  </si>
  <si>
    <t>1.1.10.3</t>
  </si>
  <si>
    <t xml:space="preserve">VINILO MURO 3 MANOS  - TIPO 1 </t>
  </si>
  <si>
    <t>1.1.11</t>
  </si>
  <si>
    <t>ARQUITECTURA - MODERNIZACION ESCENARIO DEPORTIVO -   ZONA JUEGO</t>
  </si>
  <si>
    <t>300230-130P</t>
  </si>
  <si>
    <t>1.1.11.1</t>
  </si>
  <si>
    <t>GRAMA</t>
  </si>
  <si>
    <t>G0152P</t>
  </si>
  <si>
    <t>1.1.11.2</t>
  </si>
  <si>
    <t>CERRAMIENTO PERIMETRAL EN PERFIL TUBULAR EN ALUMINIO CALIBRE 18</t>
  </si>
  <si>
    <t>1.1.12</t>
  </si>
  <si>
    <t>ARQUITECTURA - MODERNIZACION ESCENARIO DEPORTIVO -   SEÑALETICA</t>
  </si>
  <si>
    <t>080704-131P</t>
  </si>
  <si>
    <t>1.1.12.1</t>
  </si>
  <si>
    <t>SEÑALETICA VERTICAL EN PUERTAS, MUROS, SALIDAS DE EMERGENCIA Y BAÑOS.</t>
  </si>
  <si>
    <t>1.2</t>
  </si>
  <si>
    <t>MEJORAMIENTO DE LOS ELEMENTOS URBANÍSTICOS DEL ESTADIO DE SOFTBALL HIGINIO ARCHBOLD</t>
  </si>
  <si>
    <t>1.2.1</t>
  </si>
  <si>
    <t>OBRAS NUEVAS - URBANISMO - PRELIMINARES ESPACIO PUBLICO</t>
  </si>
  <si>
    <t>100416-132P</t>
  </si>
  <si>
    <t>1.2.1.1</t>
  </si>
  <si>
    <t>DEMOLICIÓN DE BORDILLO EN CONCRETO</t>
  </si>
  <si>
    <t>1.2.1.2</t>
  </si>
  <si>
    <t>DEMOLICIÓN DE CONTRAPISO EN CONCRETO</t>
  </si>
  <si>
    <t>IM0199</t>
  </si>
  <si>
    <t>1.2.1.3</t>
  </si>
  <si>
    <t>DEMOLICIÓN DE CONTRAPISO ADOQUIN</t>
  </si>
  <si>
    <t>100628-18-135P</t>
  </si>
  <si>
    <t>1.2.1.4</t>
  </si>
  <si>
    <t>IM0200</t>
  </si>
  <si>
    <t>1.2.1.5</t>
  </si>
  <si>
    <t>LOCALIZACIÓN Y REPLANTEO</t>
  </si>
  <si>
    <t>IM0201</t>
  </si>
  <si>
    <t>1.2.1.6</t>
  </si>
  <si>
    <t>CERRAMIENTO PERIMETRAL EN MALLA FIBRA VERDE H:2,10 MTS</t>
  </si>
  <si>
    <t>1.2.2</t>
  </si>
  <si>
    <t>OBRAS NUEVAS - URBANISMO - MOVIMIENTO TIERRA</t>
  </si>
  <si>
    <t>010203-225-260P</t>
  </si>
  <si>
    <t>1.2.2.1</t>
  </si>
  <si>
    <t xml:space="preserve">EXCAVACION CON EQUIPO MECANICO </t>
  </si>
  <si>
    <t>060810-228</t>
  </si>
  <si>
    <t>1.2.2.2</t>
  </si>
  <si>
    <t>EXCAVACION TIERRA A MANO</t>
  </si>
  <si>
    <t>IM0215</t>
  </si>
  <si>
    <t>1.2.2.3</t>
  </si>
  <si>
    <t>RELLENO CONVENCIONAL CON MATERIAL EXCAVADO</t>
  </si>
  <si>
    <t>010207-229-258P</t>
  </si>
  <si>
    <t>1.2.2.4</t>
  </si>
  <si>
    <t>RELLENO MATERIAL COMPAC-CILINDRO</t>
  </si>
  <si>
    <t>100620-226-259P</t>
  </si>
  <si>
    <t>1.2.2.5</t>
  </si>
  <si>
    <t>RELLENO MATERIAL COMPACT-SALTARIN</t>
  </si>
  <si>
    <t>100628-21-140P</t>
  </si>
  <si>
    <t>1.2.2.6</t>
  </si>
  <si>
    <t xml:space="preserve">RETIRO INTERNO SOBRANTES DE EXCAVACION </t>
  </si>
  <si>
    <t>IM0202</t>
  </si>
  <si>
    <t>1.2.2.7</t>
  </si>
  <si>
    <t>DISPOSICION ZONA DE BOTADERO</t>
  </si>
  <si>
    <t>1.2.3</t>
  </si>
  <si>
    <t>OBRAS NUEVAS - URBANISMO -  CONCRETOS</t>
  </si>
  <si>
    <t>080510-142P</t>
  </si>
  <si>
    <t>1.2.3.1</t>
  </si>
  <si>
    <t>BORDILLO EN CONCRETO 1:2:3   3100 PSI 210 Mpa</t>
  </si>
  <si>
    <t>IM0216</t>
  </si>
  <si>
    <t>1.2.3.2</t>
  </si>
  <si>
    <t>CONCRETO 3000 PSI ESCALINATAS</t>
  </si>
  <si>
    <t>1.2.4</t>
  </si>
  <si>
    <t>OBRAS NUEVAS - URBANISMO - PISOS</t>
  </si>
  <si>
    <t>200444-144P</t>
  </si>
  <si>
    <t>1.2.4.1</t>
  </si>
  <si>
    <t>ADOQUIN DRENANTE 60X100X200 PARA ESPACIO PUBLICO COLORES GRIS CLARO Y OSCURO</t>
  </si>
  <si>
    <t>200444-22-145P</t>
  </si>
  <si>
    <t>1.2.4.2</t>
  </si>
  <si>
    <t>GRAMOQUIN 90X290X430 PARA ESPACIO PUBLICO COLORES AZUL CLARO, OSCURO Y GRIS</t>
  </si>
  <si>
    <t>IM0217</t>
  </si>
  <si>
    <t>1.2.4.3</t>
  </si>
  <si>
    <t>ACERO DE REFUERZO ESCALINATAS</t>
  </si>
  <si>
    <t>KLS</t>
  </si>
  <si>
    <t>200403-147P</t>
  </si>
  <si>
    <t>1.2.4.4</t>
  </si>
  <si>
    <t>SUMINISTRO TRANSPORTE E INSTALACION DE LOSETA TACTIL DE 40x40</t>
  </si>
  <si>
    <t>1.2.4.5</t>
  </si>
  <si>
    <t>SUB-BASE COMP.MAT.SELECC. TIPO INV SIN T</t>
  </si>
  <si>
    <t>1.2.4.6</t>
  </si>
  <si>
    <t>RELLENO GRAVA TRITURA-POLVILLO [S.COM]</t>
  </si>
  <si>
    <t>1.2.5</t>
  </si>
  <si>
    <t>OBRAS NUEVAS - URBANISMO - PINTURAS</t>
  </si>
  <si>
    <t>291205-150P</t>
  </si>
  <si>
    <t>1.2.5.2</t>
  </si>
  <si>
    <t xml:space="preserve">DEMARCACION CON PINTURA BLANCA TIPO TRAFICO PARA CEBRAS </t>
  </si>
  <si>
    <t>1.2.6</t>
  </si>
  <si>
    <t>OBRAS NUEVAS - URBANISMO - DOTACIONES Y MOBILIARIO URBANO</t>
  </si>
  <si>
    <t>IM0301</t>
  </si>
  <si>
    <t>1.2.6.1</t>
  </si>
  <si>
    <t>SUMINISTRO E INSTALACION DE CANECA EN ACERO INOXIDABLE PARA BASURERO</t>
  </si>
  <si>
    <t>1.2.6.2</t>
  </si>
  <si>
    <t>SUMINISTRO E INSTALACION DE BOLARDO METALICO H:0,70 MTS</t>
  </si>
  <si>
    <t>IM0303</t>
  </si>
  <si>
    <t>1.2.6.3</t>
  </si>
  <si>
    <t>CONSTRUCCION RAMPA PMR DOBLE</t>
  </si>
  <si>
    <t>IM0304</t>
  </si>
  <si>
    <t>1.2.6.4</t>
  </si>
  <si>
    <t>CONSTRUCCION RAMPA PMR SENCILLA</t>
  </si>
  <si>
    <t>IM0305</t>
  </si>
  <si>
    <t>1.2.6.5</t>
  </si>
  <si>
    <t>BANCA CONCRETO PREFABRICADAS L=120-150CM CEMENTO AFINADO</t>
  </si>
  <si>
    <t>1.3</t>
  </si>
  <si>
    <t>ADECUACIÓN Y MEJORAMIENTO ESTRUCTURAL DEL ESTADIO DE SOFTBALL HIGINIO ARCHBOLD.</t>
  </si>
  <si>
    <t>1.3.1</t>
  </si>
  <si>
    <t>COMPONENTE ESTRUCTURAL - PRELIMINARES</t>
  </si>
  <si>
    <t>010105-194P</t>
  </si>
  <si>
    <t>1.3.1.1</t>
  </si>
  <si>
    <t>CORTE Y DEMOLICIÓN DE CONTRA PISO EN CONCRETO E=15CM. INCLUYE EL RETIRO DE SOBRANTES A SITIO AUTORIZADO POR LA ENTIDAD CONTRATANTE.</t>
  </si>
  <si>
    <t>1.3.1.2</t>
  </si>
  <si>
    <t>DEMOLICIÓN DE NUDO EN CONCRETO CON LLEGADA DE 1 VIGA. INCLUYE: CORTE Y DEMOLICIÓN NECESARIA PARA REALIZAR EL RESPECTIVO ENCAMIZAMIENTO DE LA COLUMNA (TENIENDO EN CUENTA TODOS LOS PLANOS INTERSEPTADOS, Y PERMITIENDO EN LIBRE PASO DE LAS BARRAS DE REFUERZO), ALZAPRIMADO CON EL RESPECTIVO APUNTALAMIENTO EN CADA VIGA, Y EL RETIRO DE SOBRANTES A SITIO AUTORIZADO POR LA ENTIDAD CONTRATANTE.</t>
  </si>
  <si>
    <t>100203-52-196P</t>
  </si>
  <si>
    <t>1.3.1.3</t>
  </si>
  <si>
    <t>DEMOLICIÓN DE NUDO EN CONCRETO CON LLEGADA DE 2 VIGAS. INCLUYE: CORTE Y DEMOLICIÓN NECESARIA PARA REALIZAR EL RESPECTIVO ENCAMIZAMIENTO DE LA COLUMNA (TENIENDO EN CUENTA TODOS LOS PLANOS INTERSEPTADOS, Y PERMITIENDO EN LIBRE PASO DE LAS BARRAS DE REFUERZO), ALZAPRIMADO CON EL RESPECTIVO APUNTALAMIENTO EN CADA VIGA, Y EL RETIRO DE SOBRANTES A SITIO AUTORIZADO POR LA ENTIDAD CONTRATANTE.</t>
  </si>
  <si>
    <t>100203-53-197P</t>
  </si>
  <si>
    <t>1.3.1.4</t>
  </si>
  <si>
    <t>DEMOLICIÓN DE NUDO EN CONCRETO CON LLEGADA DE 3 VIGAS. INCLUYE: CORTE Y DEMOLICIÓN NECESARIA PARA REALIZAR EL RESPECTIVO ENCAMIZAMIENTO DE LA COLUMNA (TENIENDO EN CUENTA TODOS LOS PLANOS INTERSEPTADOS, Y PERMITIENDO EN LIBRE PASO DE LAS BARRAS DE REFUERZO), ALZAPRIMADO CON EL RESPECTIVO APUNTALAMIENTO EN CADA VIGA, Y EL RETIRO DE SOBRANTES A SITIO AUTORIZADO POR LA ENTIDAD CONTRATANTE.</t>
  </si>
  <si>
    <t>100203-54-198P</t>
  </si>
  <si>
    <t>1.3.1.5</t>
  </si>
  <si>
    <t>DEMOLICIÓN DE NUDO EN CONCRETO CON LLEGADA DE 4 VIGAS. INCLUYE: CORTE Y DEMOLICIÓN NECESARIA PARA REALIZAR EL RESPECTIVO ENCAMIZAMIENTO DE LA COLUMNA (TENIENDO EN CUENTA TODOS LOS PLANOS INTERSEPTADOS, Y PERMITIENDO EN LIBRE PASO DE LAS BARRAS DE REFUERZO), ALZAPRIMADO CON EL RESPECTIVO APUNTALAMIENTO EN CADA VIGA, Y EL RETIRO DE SOBRANTES A SITIO AUTORIZADO POR LA ENTIDAD CONTRATANTE.</t>
  </si>
  <si>
    <t>1.3.2</t>
  </si>
  <si>
    <t>COMPONENTE ESTRUCTURAL - MOVIMIENTOS DE TIERRA</t>
  </si>
  <si>
    <t>100601-199P</t>
  </si>
  <si>
    <t>1.3.2.1</t>
  </si>
  <si>
    <t>EXCAVACIÓN TIERRA A MANO H&gt;2M. INCLUYE ESTRUCTURAS PROVISIONALES DE ESTABILIZACIÓN DE PAREDES, EQUIPO DE BOMBEO PARA EVACUACIÓN DE AGUA DEL NIVEL FREÁTICO. INCLUYE EL RETIRO DE SOBRANTES A SITIO AUTORIZADO POR LA ENTIDAD CONTRATANTE.</t>
  </si>
  <si>
    <t>010207-55-200P</t>
  </si>
  <si>
    <t>1.3.2.2</t>
  </si>
  <si>
    <t>1.3.3</t>
  </si>
  <si>
    <t>COMPONENTE ESTRUCTURAL - OBRAS REFORZAMIENTO</t>
  </si>
  <si>
    <t>120225-201P</t>
  </si>
  <si>
    <t>1.3.3.1</t>
  </si>
  <si>
    <t>REALCE DE ZAPATA EN CONCRETO CON RESISTENCIA A LA COMPRESIÓN F'C: 4000 PSI. INCLUYE: DEMOLICIÓN SUPERFICIAL MÍNIMA DE 5CM, ACONDICIONAMIENTO DE SUPERFICIE O SUBSTRATO, APLICACIÓN DE ADHERENTE EPÓXICO PARA UNIÓN DE CONCRETO NUEVO SOBRE ENDURECIDO. NO INCLUYE ACERO DE REFUERZO.</t>
  </si>
  <si>
    <t>120402-202P</t>
  </si>
  <si>
    <t>1.3.3.2</t>
  </si>
  <si>
    <t>ENCAMIZADO DE PEDESTAL EN CONCRETO CON RESISTENCIA A LA COMPRESIÓN F'C: 4000 PSI. INCLUYE: DEMOLICIÓN DE RECUBRIMIENTO DEL ELEMENTO EXISTENTE, SOBRE PASANDO AL NÚCLEO DE CONCRETO HASTA 2CM PARA PERMITIR EL INGRESO DE CONCRETO NUEVO A LAS BARRAS LONGITUDINALES DE REFUERZO, RETIRO DE PARTÍCULAS Y ACONDICIONAMIENTO DE SUPERFICIE O SUBSTRATO, APLICACIÓN DE ADHERENTE EPÓXICO PARA UNIÓN DE CONCRETO NUEVO SOBRE ENDURECIDO. NO INCLUYE BARRAS NI ANCLAJES DE REFUERZO.</t>
  </si>
  <si>
    <t>130206-203P</t>
  </si>
  <si>
    <t>1.3.3.3</t>
  </si>
  <si>
    <t>ENCAMIZADO DE COLUMNAS EN CONCRETO CON RESISTENCIA A LA COMPRESIÓN F'C: 4000 PSI. INCLUYE: DEMOLICIÓN DE RECUBRIMIENTO DEL ELEMENTO EXISTENTE, SOBRE PASANDO AL NÚCLEO DE CONCRETO HASTA 2CM PARA PERMITIR EL INGRESO DE CONCRETO NUEVO A LAS BARRAS LONGITUDINALES DE REFUERZO, RETIRO DE PARTÍCULAS Y ACONDICIONAMIENTO DE SUPERFICIE O SUBSTRATO, APLICACIÓN DE ADHERENTE EPÓXICO PARA UNIÓN DE CONCRETO NUEVO SOBRE ENDURECIDO. NO INCLUYE BARRAS NI ANCLAJES DE REFUERZO.</t>
  </si>
  <si>
    <t>130206-56-204P</t>
  </si>
  <si>
    <t>1.3.3.4</t>
  </si>
  <si>
    <t>REPOSICIÓN DE NUDO INTERVENIDO CON LLEGADA DE 1 VIGAS, IMPLEMENTANDO CONCRETO CON RESISTENCIA A LA COMPRESIÓN F'C: 4000 PSI. INCLUYE LIMPIEZA CON EQUIPO DE PRESIÓN Y ACONDICIONAMIENTO DE SUPERFICIE DE ELEMENTOS, ALZAPRIMADO, FORMALETEADO, APLICACIÓN DE ADHERENTE EPÓXICO PARA UNIÓN DE CONCRETO NUEVO SOBRE ENDURECIDO.</t>
  </si>
  <si>
    <t>130206-57-205P</t>
  </si>
  <si>
    <t>1.3.3.5</t>
  </si>
  <si>
    <t>REPOSICIÓN DE NUDO INTERVENIDO CON LLEGADA DE 2 VIGAS, IMPLEMENTANDO CONCRETO CON RESISTENCIA A LA COMPRESIÓN F'C: 4000 PSI. INCLUYE LIMPIEZA CON EQUIPO DE PRESIÓN Y ACONDICIONAMIENTO DE SUPERFICIE DE ELEMENTOS, ALZAPRIMADO, FORMALETEADO, APLICACIÓN DE ADHERENTE EPÓXICO PARA UNIÓN DE CONCRETO NUEVO SOBRE ENDURECIDO.</t>
  </si>
  <si>
    <t>130206-58-206P</t>
  </si>
  <si>
    <t>1.3.3.6</t>
  </si>
  <si>
    <t>REPOSICIÓN DE NUDO INTERVENIDO CON LLEGADA DE 3 VIGAS, IMPLEMENTANDO CONCRETO CON RESISTENCIA A LA COMPRESIÓN F'C: 4000 PSI. INCLUYE LIMPIEZA CON EQUIPO DE PRESIÓN Y ACONDICIONAMIENTO DE SUPERFICIE DE ELEMENTOS, ALZAPRIMADO, FORMALETEADO, APLICACIÓN DE ADHERENTE EPÓXICO PARA UNIÓN DE CONCRETO NUEVO SOBRE ENDURECIDO.</t>
  </si>
  <si>
    <t>130206-59-207P</t>
  </si>
  <si>
    <t>1.3.3.7</t>
  </si>
  <si>
    <t>REPOSICIÓN DE NUDO INTERVENIDO CON LLEGADA DE 4 VIGAS, IMPLEMENTANDO CONCRETO CON RESISTENCIA A LA COMPRESIÓN F'C: 4000 PSI. INCLUYE LIMPIEZA CON EQUIPO DE PRESIÓN Y ACONDICIONAMIENTO DE SUPERFICIE DE ELEMENTOS, ALZAPRIMADO, FORMALETEADO, APLICACIÓN DE ADHERENTE EPÓXICO PARA UNIÓN DE CONCRETO NUEVO SOBRE ENDURECIDO.</t>
  </si>
  <si>
    <t>200147-208P</t>
  </si>
  <si>
    <t>1.3.3.8</t>
  </si>
  <si>
    <t>REPOSICIÓN DE LOSA DE CONTRAPISO EN CONCRETO CON RESISTENCIA A LA COMPRESIÓN F'C: 4000 PSI Y ESPESOR DE 15CM. INCLUYE REFUERZO EN MALLA ELECTROSOLDADA 15X15X4MM (M-084).</t>
  </si>
  <si>
    <t>130702-209P</t>
  </si>
  <si>
    <t>1.3.3.9</t>
  </si>
  <si>
    <t>CONSTRUCCIÓN DE LOSA DE CUBIERTA E=10CM EN CONCRETO PREMEZCLADO DE BAJA PERMEABILIDAD CON RESISTENCIA A LA COMPRESIÓN F'C: 4000 PSI. INCLUYE: MANO DE OBRA, FORMALETA METÁLICA PROVISIONAL, EQUIPO PARA TRABAJO SEGURO EN ALTURA, EQUIPO DE VACIADO Y BOMBEO DEL CONCRETO. NO INCLUYE ACERO DE REFUERZO.</t>
  </si>
  <si>
    <t>080812-60-210P</t>
  </si>
  <si>
    <t>1.3.3.10</t>
  </si>
  <si>
    <t>CONSTRUCCIÓN DE VIGUETAS PREFABRICADAS PARA CUBIERTA DE SECCIÓN 12CM X 30CM, EN CONCRETO CON RESISTENCIA A LA COMPRESIÓN F'C: 4000 PSI. INCLUYE: MANO DE OBRA, ACERO DE REFUERZO FY: 60000 PSI, EQUIPO DE ISAJE E INSTALACIÓN, CONEXIONES A VIGAS DE CARGA EN CONCRETO EXISTENTE, EQUIPO PARA TRABAJO SEGURO EN ALTURA.</t>
  </si>
  <si>
    <t>080812-61-211P</t>
  </si>
  <si>
    <t>1.3.3.11</t>
  </si>
  <si>
    <t>CONSTRUCCIÓN DE RIOSTRAS PARA CUBIERTA DE SECCIÓN 10CM X 30CM, EN CONCRETO CON RESISTENCIA A LA COMPRESIÓN F'C: 4000 PSI. INCLUYE: MANO DE OBRA, ACERO DE REFUERZO FY: 60000 PSI, FORMALETA METÁLICA APOYADA A LAS VIGUETAS PREFABRICADAS, CONEXIONES, EQUIPO PARA TRABAJO SEGURO EN ALTURA.</t>
  </si>
  <si>
    <t>080812-62-212P</t>
  </si>
  <si>
    <t>1.3.3.12</t>
  </si>
  <si>
    <t>CONSTRUCCIÓN DE VIGAS PREFABRICADAS PARA CUBIERTA DE SECCIÓN 20CM X 40CM, EN CONCRETO CON RESISTENCIA A LA COMPRESIÓN F'C: 4000 PSI. INCLUYE: MANO DE OBRA, ACERO DE REFUERZO FY: 60000 PSI, EQUIPO DE ISAJE E INSTALACIÓN, CONEXIONES A VIGAS DE CARGA EN CONCRETO EXISTENTE, EQUIPO PARA TRABAJO SEGURO EN ALTURA.</t>
  </si>
  <si>
    <t>1.3.3.13</t>
  </si>
  <si>
    <t>CONSTRUCCIÓN DE VIGAS PREFABRICADAS PARA CUBIERTA DE SECCIÓN 40CM X 40CM, EN CONCRETO CON RESISTENCIA A LA COMPRESIÓN F'C: 4000 PSI. INCLUYE: MANO DE OBRA, ACERO DE REFUERZO FY: 60000 PSI, EQUIPO DE ISAJE E INSTALACIÓN, CONEXIONES A VIGAS DE CARGA EN CONCRETO EXISTENTE, EQUIPO PARA TRABAJO SEGURO EN ALTURA.</t>
  </si>
  <si>
    <t>1.3.3.14</t>
  </si>
  <si>
    <t>CONSTRUCCIÓN DE VIGAS FABRICADAS EN SITIO DE SECCIÓN 40CM X 40CM, EN CONCRETO CON RESISTENCIA A LA COMPRESIÓN F'C: 4000 PSI. INCLUYE: MANO DE OBRA, FORMALETA Y ESTRUCTURA PROVISIONAL METÁLICA, EQUIPO PARA TRABAJO SEGURO EN ALTURA. NO INCLUYE ACERO DE REFUERZO.</t>
  </si>
  <si>
    <t>131116-215P</t>
  </si>
  <si>
    <t>1.3.3.15</t>
  </si>
  <si>
    <t>ANCLAJES PARA BARRAS DE ACERO DE 5/8". INCLUYE PERFORACIÓN 3/4" X 25CM Y EPÓXICO PARA FIJACIÓN A CONCRETO ENDURECIDO.</t>
  </si>
  <si>
    <t>PTO</t>
  </si>
  <si>
    <t>130102-216P</t>
  </si>
  <si>
    <t>1.3.3.16</t>
  </si>
  <si>
    <t>SUMINISTRO E INSTALACIÓN DE ACERO DE REFUERZO FY:60000 PSI.</t>
  </si>
  <si>
    <t>1.3.3.17</t>
  </si>
  <si>
    <t xml:space="preserve"> SUMINISTRO E INSTALACIÓN DE PERFILES METÁLICOS ESTRUCTURALES PARA CONSTRUCCIÓN DE FACHADA.</t>
  </si>
  <si>
    <t>KG</t>
  </si>
  <si>
    <t>1.3.3.18</t>
  </si>
  <si>
    <t>ANCLAJES PARA BARRAS DE ACERO DE 3/8". INCLUYE PERFORACIÓN 1/2" X 20CM Y EPÓXICO PARA FIJACIÓN A CONCRETO ENDURECIDO.</t>
  </si>
  <si>
    <t>1.4</t>
  </si>
  <si>
    <t>ADECUACIÓN Y MEJORAMIENTO DE LOS SISTEMAS ELÉCTRICOS</t>
  </si>
  <si>
    <t>1.4.1</t>
  </si>
  <si>
    <t>REDES ELECTRICAS</t>
  </si>
  <si>
    <t>1.4.1.1</t>
  </si>
  <si>
    <t xml:space="preserve">TRANSFORMADOR  TIPO SECO 250KVA (13.200V/220V) </t>
  </si>
  <si>
    <t>1.4.1.2</t>
  </si>
  <si>
    <t>TABLERO CELDA DE MEDIA TENSION CON CENTRO DE MEDIDA 13,2 KV</t>
  </si>
  <si>
    <t>1.4.1.3</t>
  </si>
  <si>
    <t>ACOMETIDA PRINCIPAL DE TRANSFORMADOR MEDIA TENSION 13,2 KV</t>
  </si>
  <si>
    <t>1.4.1.4</t>
  </si>
  <si>
    <t>ACCESORIOS Y PROTECCIONES POSTE DE RED PUBLICA 13,2KV</t>
  </si>
  <si>
    <t>1.4.1.5</t>
  </si>
  <si>
    <t>ACOMETIDA BAJA TENSION 220V DESDE TRANSFORMADOR HASTA TABLERO GENERAL DE PROTECCIONES</t>
  </si>
  <si>
    <t>1.4.1.6</t>
  </si>
  <si>
    <t>TABLERO GENERAL DE PROTECCIONES 220V CON TRANSFERENCIA PLANTA ELECTRICA</t>
  </si>
  <si>
    <t>1.4.1.7</t>
  </si>
  <si>
    <t>TABLERO BANCO DE CONDENSADORES 125KVAR / 220V (INCLUYE ACOMETIDA)</t>
  </si>
  <si>
    <t>1.4.1.8</t>
  </si>
  <si>
    <t>PLANTA DE EMERGENCIA DIESEL 150 KVA (INCLUYE ACOMETIDA)</t>
  </si>
  <si>
    <t>1.4.1.9</t>
  </si>
  <si>
    <t>MALLA DE TIERRA GENERAL</t>
  </si>
  <si>
    <t>1.4.1.10</t>
  </si>
  <si>
    <t>SISTEMA DE APANTALLAMIENTO</t>
  </si>
  <si>
    <t>1.4.2</t>
  </si>
  <si>
    <t>ILUMINACION Y SALIDAS ELECTRICAS</t>
  </si>
  <si>
    <t>1.4.2.1</t>
  </si>
  <si>
    <t>ILUMINACION LED 120000 LM / 800W - TORRES EXTERIORES (INCLUYE ALIMENTACION DESDE TABLERO TB6-1)</t>
  </si>
  <si>
    <t>1.4.2.2</t>
  </si>
  <si>
    <t>TABLERO DE PROTECCIONES TB6-1 PARA (8) TORRES DE ILUMINACION DE EXTERIOR  (INCLUYE ACOMETIDA)</t>
  </si>
  <si>
    <t>1.4.2.3</t>
  </si>
  <si>
    <t>TABLERO ELECTRICO PISO 1 TB1 (INCLUYE ACOMETIDA)</t>
  </si>
  <si>
    <t>1.4.2.4</t>
  </si>
  <si>
    <t>TABLERO ELECTRICO PISO 1 TB2 (INCLUYE ACOMETIDA)</t>
  </si>
  <si>
    <t>1.4.2.5</t>
  </si>
  <si>
    <t>TABLERO ELECTRICO PISO 1 TB3 (INCLUYE ACOMETIDA)</t>
  </si>
  <si>
    <t>1.4.2.6</t>
  </si>
  <si>
    <t>TABLERO ELECTRICO PISO 2 TB4 (INCLUYE ACOMETIDA)</t>
  </si>
  <si>
    <t>1.4.2.7</t>
  </si>
  <si>
    <t>TABLERO ELECTRICO PISO 3 TB5 (INCLUYE ACOMETIDA)</t>
  </si>
  <si>
    <t>1.4.2.8</t>
  </si>
  <si>
    <t>TABLERO ELECTRICO ILUMINACION EXTERIOR TORRES TB6 (INCLUYE ACOMETIDA)</t>
  </si>
  <si>
    <t>1.4.2.9</t>
  </si>
  <si>
    <t>TABLERO ELECTRICO PRINCIPAL DE EMERGENCIA TB7 (INCLUYE ACOMETIDA)</t>
  </si>
  <si>
    <t>1.4.2.10</t>
  </si>
  <si>
    <t>TABLERO ELECTRICO EMERGECIA TB7.1 (INCLUYE ACOMETIDA)</t>
  </si>
  <si>
    <t>1.4.2.11</t>
  </si>
  <si>
    <t>TABLERO ELECTRICO EMERGECIA TB7.2 (INCLUYE ACOMETIDA)</t>
  </si>
  <si>
    <t>1.4.2.12</t>
  </si>
  <si>
    <t>TABLERO ELECTRICO EMERGECIA TB7.3 (INCLUYE ACOMETIDA)</t>
  </si>
  <si>
    <t>1.4.2.13</t>
  </si>
  <si>
    <t>TABLERO ELECTRICO CIRCUITO REGULADO - UPS (INCLUYE ACOMETIDA)</t>
  </si>
  <si>
    <t>1.4.2.14</t>
  </si>
  <si>
    <t>ILUMINACION LED 5200 LM / 80W PISO 3 (INCLUYE ACOMETIDA)</t>
  </si>
  <si>
    <t>1.4.2.15</t>
  </si>
  <si>
    <t>ILUMINACION LED 4000 LM / 68W PISO 1 (INCLUYE ACOMETIDA)</t>
  </si>
  <si>
    <t>1.4.2.16</t>
  </si>
  <si>
    <t>ILUMINACION LED 4000 LM / 68W PISO 2 (INCLUYE ACOMETIDA)</t>
  </si>
  <si>
    <t>1.4.2.17</t>
  </si>
  <si>
    <t>ILUMINACION LED 2100 LM / 36W PISO 1 (INCLUYE ACOMETIDA)</t>
  </si>
  <si>
    <t>1.4.2.18</t>
  </si>
  <si>
    <t>ILUMINACION LED 2100 LM / 36W PISO 2 (INCLUYE ACOMETIDA)</t>
  </si>
  <si>
    <t>1.4.2.19</t>
  </si>
  <si>
    <t>ILUMINACION LED 2100 LM / 36W PISO 3 (INCLUYE ACOMETIDA)</t>
  </si>
  <si>
    <t>1.4.2.20</t>
  </si>
  <si>
    <t>ILUMINACION LED HIGH BAY 100W PISO 3 (INCLUYE ACOMETIDA)</t>
  </si>
  <si>
    <t>1.4.2.21</t>
  </si>
  <si>
    <t>ILUMINACION LED APLIQUE 750 LM 5W PISO 1 (INCLUYE ACOMETIDA)</t>
  </si>
  <si>
    <t>1.4.2.22</t>
  </si>
  <si>
    <t>ILUMINACION LED APLIQUE 750 LM 5W PISO 2 (INCLUYE ACOMETIDA)</t>
  </si>
  <si>
    <t>1.4.2.23</t>
  </si>
  <si>
    <t>ILUMINACION LED EMERGENCIA 600LM 4W PISO 1 (INCLUYE ACOMETIDA)</t>
  </si>
  <si>
    <t>1.4.2.24</t>
  </si>
  <si>
    <t>ILUMINACION LED EMERGENCIA 600LM 4W PISO 2 (INCLUYE ACOMETIDA)</t>
  </si>
  <si>
    <t>1.4.2.25</t>
  </si>
  <si>
    <t>ILUMINACION LED EMERGENCIA 400LM 4W PISO 3 (INCLUYE ACOMETIDA)</t>
  </si>
  <si>
    <t>1.4.2.26</t>
  </si>
  <si>
    <t>ILUMINACION LED (SALIDA) EMERGENCIA 2W PISO 1 (INCLUYE ACOMETIDA)</t>
  </si>
  <si>
    <t>1.4.2.27</t>
  </si>
  <si>
    <t>INTERRUPTORES SENCILLOS ILUMINACION INTERNA (INCLUYE ACOMETIDA)</t>
  </si>
  <si>
    <t>1.4.2.28</t>
  </si>
  <si>
    <t>TOMACORRIENTE DOBLE 110V PISOS 1, 2 Y 3 (INCLUYE ACOMETIDA)</t>
  </si>
  <si>
    <t>1.4.2.29</t>
  </si>
  <si>
    <t>TOMACORRIENTE DOBLE 110V REGULADO PISOS 1,2 Y 3 (INCLUYE ACOMETIDA)</t>
  </si>
  <si>
    <t>1.4.2.30</t>
  </si>
  <si>
    <t xml:space="preserve">ACOMETIDA AIRES ACONDICIONADOS 12000 BTU/ 220V </t>
  </si>
  <si>
    <t>1.4.2.31</t>
  </si>
  <si>
    <t>UPS 10 kVA / 2F-220 V - CONTROL ACCESOS, RED DATOS, CCTV Y TOMAS REGULADOS (INCLUYE ACOMETIDA)</t>
  </si>
  <si>
    <t>1.4.3</t>
  </si>
  <si>
    <t xml:space="preserve">SISTEMAS ENERGÉTICOS FNCER </t>
  </si>
  <si>
    <t>1.4.3.1</t>
  </si>
  <si>
    <t>PANELES SOLARES FOTOVOLTAICOS MONOCRISTALINOS &gt;= 540W</t>
  </si>
  <si>
    <t>1.4.3.2</t>
  </si>
  <si>
    <t xml:space="preserve">ESTRUCTURA GALVANIZADA CON RECUBRIMIENTO </t>
  </si>
  <si>
    <t>1.4.3.3</t>
  </si>
  <si>
    <t>ACOMETIDA SERIES DC DESDE PANELES HASTA INVERSOR (CABLE #12 SOLAR)</t>
  </si>
  <si>
    <t>1.4.3.4</t>
  </si>
  <si>
    <t>INVERSOR DE INYECCION DIRECTA A LA RED 70KW - 440V (INCLUYE ACOMETIDA AC HASTA TB SOLAR ON GRID)</t>
  </si>
  <si>
    <t>1.4.3.5</t>
  </si>
  <si>
    <t>TABLERO DE PROTECCIONES AC DEL SISTEMA SOLAR ON GRID (INCLUYE ACOMETIDA A TRANSFORMADOR SOLAR 90 kVA)</t>
  </si>
  <si>
    <t>1.4.3.6</t>
  </si>
  <si>
    <t>TRANSFORMADOR SECO DE ACOPLE SISTEMA SOLAR 90KVA (440/220V) (INCLUYE ACOMETIDA HASTA TABLERO GENERAL ITEM 2.1.6.)</t>
  </si>
  <si>
    <t>1.4.3.7</t>
  </si>
  <si>
    <t>BATERIA DE LITIO CAPACIDAD 185 kWh 48VDC (INCLUYE ACOMETIDA DC HASTA TB-SOLAR DC OFF GRID)</t>
  </si>
  <si>
    <t>1.4.3.8</t>
  </si>
  <si>
    <t>TABLERO SOLAR DE DC (OFF GRID BATERIAS) (INCLUYE ACOMETIDA DC DE INVERSORES BIDIRECCIONALES)</t>
  </si>
  <si>
    <t>1.4.3.9</t>
  </si>
  <si>
    <t>INVERSOR/CARGADOR BIDIRECCIONAL 6,8KW (INCLUYE ACOMETIDA AC HASTA TB-SOLAR AC OFF GRID)</t>
  </si>
  <si>
    <t>1.4.3.10</t>
  </si>
  <si>
    <t>TABLERO DE PROTECCIONES AC DEL SISTEMA SOLAR OFF GRID (INCLUYE ACOMETIDA HASTA TABLERO GENERAL ITEM 2.1.6.)</t>
  </si>
  <si>
    <t>1.5</t>
  </si>
  <si>
    <t>ADECUACIÓN DEL SISTEMA RED CONTRA INCENDIOS DEL ESTADIO DE SOFTBALL HIGINIO ARCHBOLD</t>
  </si>
  <si>
    <t>1.5.1</t>
  </si>
  <si>
    <t>RED DE TUBERIAS</t>
  </si>
  <si>
    <t>1.5.1.1</t>
  </si>
  <si>
    <t>LOCALIZACION-REPLANTEO ACUEDUCTO-ALCANTA</t>
  </si>
  <si>
    <t>1.5.1.2</t>
  </si>
  <si>
    <t>SUMINISTRO E INSTALACIÒN DE TUBERÍA  SCH 10 - 6"</t>
  </si>
  <si>
    <t>1.5.1.3</t>
  </si>
  <si>
    <t>SUMINISTRO E INSTALACIÒN DE TUBERÍA  SCH 10 - 4"</t>
  </si>
  <si>
    <t>1.5.1.4</t>
  </si>
  <si>
    <t xml:space="preserve">SUMINISTRO E INSTALACIÒN DE TUBERÍA  SCH 40 - 1 1/2 </t>
  </si>
  <si>
    <t>1.5.1.5</t>
  </si>
  <si>
    <t>SUMINISTRO E INSTALACIÒN DE TUBERÍA  SCH 40 - 1</t>
  </si>
  <si>
    <t>1.5.1.6</t>
  </si>
  <si>
    <t>1.5.1.7</t>
  </si>
  <si>
    <t>PINTURA TUBERIA</t>
  </si>
  <si>
    <t>1.5.2</t>
  </si>
  <si>
    <t xml:space="preserve">FITTINGS Y OTROS </t>
  </si>
  <si>
    <t>1.5.2.1</t>
  </si>
  <si>
    <t>1.5.2.2</t>
  </si>
  <si>
    <t>1.5.2.3</t>
  </si>
  <si>
    <t>1.5.2.4</t>
  </si>
  <si>
    <t>1.5.2.5</t>
  </si>
  <si>
    <t>1.5.2.6</t>
  </si>
  <si>
    <t>1.5.2.7</t>
  </si>
  <si>
    <t>162201-520P</t>
  </si>
  <si>
    <t>1.5.2.8</t>
  </si>
  <si>
    <t>G0251P</t>
  </si>
  <si>
    <t>1.5.2.9</t>
  </si>
  <si>
    <t>413002-521P</t>
  </si>
  <si>
    <t>1.5.2.10</t>
  </si>
  <si>
    <t>163006-522P</t>
  </si>
  <si>
    <t>1.5.2.11</t>
  </si>
  <si>
    <t>413006-523P</t>
  </si>
  <si>
    <t>1.5.2.12</t>
  </si>
  <si>
    <t>413008-524P</t>
  </si>
  <si>
    <t>1.5.2.13</t>
  </si>
  <si>
    <t>G0256P</t>
  </si>
  <si>
    <t>G0257P</t>
  </si>
  <si>
    <t>1.5.3</t>
  </si>
  <si>
    <t>ROCIADORES</t>
  </si>
  <si>
    <t>G0258P</t>
  </si>
  <si>
    <t>1.5.3.1</t>
  </si>
  <si>
    <t>ROCIADOR  UPRIGHT, K=5.6   1/2"</t>
  </si>
  <si>
    <t>160635-525P</t>
  </si>
  <si>
    <t>1.5.4</t>
  </si>
  <si>
    <t>UNIONES</t>
  </si>
  <si>
    <t>160415</t>
  </si>
  <si>
    <t>1.5.4.1</t>
  </si>
  <si>
    <t>162711-527P</t>
  </si>
  <si>
    <t>1.5.4.2</t>
  </si>
  <si>
    <t>162710-495P</t>
  </si>
  <si>
    <t>1.5.4.3</t>
  </si>
  <si>
    <t>162710-492-496P</t>
  </si>
  <si>
    <t>1.5.4.4</t>
  </si>
  <si>
    <t>1.5.4.5</t>
  </si>
  <si>
    <t>162710-494-498P</t>
  </si>
  <si>
    <t>1.5.4.6</t>
  </si>
  <si>
    <t>162707-499P</t>
  </si>
  <si>
    <t>1.5.4.7</t>
  </si>
  <si>
    <t>162707-500-501P</t>
  </si>
  <si>
    <t>1.5.4.8</t>
  </si>
  <si>
    <t>162704-502P</t>
  </si>
  <si>
    <t>1.5.4.9</t>
  </si>
  <si>
    <t>162712-528P</t>
  </si>
  <si>
    <t>1.5.4.10</t>
  </si>
  <si>
    <t>SOPORTE A PERA  6"</t>
  </si>
  <si>
    <t>162115-506P</t>
  </si>
  <si>
    <t>1.5.4.11</t>
  </si>
  <si>
    <t>162113-507P</t>
  </si>
  <si>
    <t>1.5.4.12</t>
  </si>
  <si>
    <t>162113-503-508P</t>
  </si>
  <si>
    <t>1.5.4.13</t>
  </si>
  <si>
    <t>162109-509P</t>
  </si>
  <si>
    <t>1.5.4.14</t>
  </si>
  <si>
    <t>162109-504-510P</t>
  </si>
  <si>
    <t>1.5.4.15</t>
  </si>
  <si>
    <t>162109-505-511P</t>
  </si>
  <si>
    <t>1.5.4.16</t>
  </si>
  <si>
    <t>162105-512P</t>
  </si>
  <si>
    <t>1.5.4.17</t>
  </si>
  <si>
    <t>1.5.4.18</t>
  </si>
  <si>
    <t>G0279P</t>
  </si>
  <si>
    <t>1.5.4.19</t>
  </si>
  <si>
    <t>G0280P</t>
  </si>
  <si>
    <t>1.5.4.20</t>
  </si>
  <si>
    <t>G0281P</t>
  </si>
  <si>
    <t>G0282P</t>
  </si>
  <si>
    <t>1.5.5</t>
  </si>
  <si>
    <t>GABINETES Y VALVULAS</t>
  </si>
  <si>
    <t>G0283P</t>
  </si>
  <si>
    <t>1.5.5.1</t>
  </si>
  <si>
    <t>VÁLVULA DE MARIPOSA  (TIPO VM1) 2 1/2"</t>
  </si>
  <si>
    <t>G0284P</t>
  </si>
  <si>
    <t>1.5.5.2</t>
  </si>
  <si>
    <t>G0285P</t>
  </si>
  <si>
    <t>1.5.5.3</t>
  </si>
  <si>
    <t>VÁLVULA PRUEBA Y DRENAJE K11,2     1 1/2"</t>
  </si>
  <si>
    <t>G0286P</t>
  </si>
  <si>
    <t>1.5.5.4</t>
  </si>
  <si>
    <t>G0287P</t>
  </si>
  <si>
    <t>1.5.5.5</t>
  </si>
  <si>
    <t>SENSOR DE FLUJO  2 1/2"</t>
  </si>
  <si>
    <t>G0288P</t>
  </si>
  <si>
    <t>1.5.5.6</t>
  </si>
  <si>
    <t>162502-529P</t>
  </si>
  <si>
    <t>1.5.5.7</t>
  </si>
  <si>
    <t>SUMINISTRO E INSTALACIÒN DE GABINETE CONTRA INCENDIOS TIPO II (INCLUYE VÀLVULA ANGULAR DE 2 1/2" CON TAPA, VÀLVULA ANGULAR DE 1 1/2", MANGUERA DE 1 1/2", BOQUILLA CHORRO NIEBLA DE 1  1/2", LLAVE SPANNER, HACHA, PICO, CANASTILLA Y EXTINTOR</t>
  </si>
  <si>
    <t>1.5.5.8</t>
  </si>
  <si>
    <t>1.5.5.9</t>
  </si>
  <si>
    <t>1.5.5.10</t>
  </si>
  <si>
    <t>1.5.5.11</t>
  </si>
  <si>
    <t>1.5.6</t>
  </si>
  <si>
    <t>CUARTO DE BOMBAS</t>
  </si>
  <si>
    <t>1.5.6.1</t>
  </si>
  <si>
    <t>BOMBA CENTRÍFUGA HORIZONTAL ACCIONADA POR MOTOR DIESEL  550GPM@120 PSI (INCLUYE BOMBA JOCKEY, TANQUE DE COMBUSTIBLE, ACCESORIOS Y TABLEROS DE CONTROL, CONTROL DE NIVEL).</t>
  </si>
  <si>
    <t>1.5.6.2</t>
  </si>
  <si>
    <t>1.5.6.3</t>
  </si>
  <si>
    <t>1.5.6.4</t>
  </si>
  <si>
    <t>1.5.6.5</t>
  </si>
  <si>
    <t>1.5.6.6</t>
  </si>
  <si>
    <t>1.5.6.7</t>
  </si>
  <si>
    <t>1.5.6.8</t>
  </si>
  <si>
    <t>1.5.6.9</t>
  </si>
  <si>
    <t>1.5.6.10</t>
  </si>
  <si>
    <t>1.5.6.11</t>
  </si>
  <si>
    <t>1.5.6.12</t>
  </si>
  <si>
    <t>1.5.6.13</t>
  </si>
  <si>
    <t>162506-530P</t>
  </si>
  <si>
    <t>1.5.6.14</t>
  </si>
  <si>
    <t>162504-531P</t>
  </si>
  <si>
    <t>1.5.6.15</t>
  </si>
  <si>
    <t>162501-532P</t>
  </si>
  <si>
    <t>1.5.6.16</t>
  </si>
  <si>
    <t>G0293P</t>
  </si>
  <si>
    <t>1.5.6.17</t>
  </si>
  <si>
    <t>G0294P</t>
  </si>
  <si>
    <t>1.5.6.18</t>
  </si>
  <si>
    <t>G0295P</t>
  </si>
  <si>
    <t>1.5.6.19</t>
  </si>
  <si>
    <t>G0296P</t>
  </si>
  <si>
    <t>1.5.6.20</t>
  </si>
  <si>
    <t>G0297P</t>
  </si>
  <si>
    <t>1.5.6.21</t>
  </si>
  <si>
    <t>G0299P</t>
  </si>
  <si>
    <t>1.5.6.23</t>
  </si>
  <si>
    <t>1.5.6.24</t>
  </si>
  <si>
    <t>1.5.6.25</t>
  </si>
  <si>
    <t>1.5.6.26</t>
  </si>
  <si>
    <t>G0197P</t>
  </si>
  <si>
    <t>1.5.6.28</t>
  </si>
  <si>
    <t>1.5.6.29</t>
  </si>
  <si>
    <t>1.5.6.30</t>
  </si>
  <si>
    <t>CONEXIÓN DE BOMBEROS (2 VÍAS)  4" X 2.1/2" X 2.1/2" - INCLUYE VÁLVULA CHEQUE</t>
  </si>
  <si>
    <t>1.5.6.31</t>
  </si>
  <si>
    <t>1.5.6.32</t>
  </si>
  <si>
    <t>1.5.6.33</t>
  </si>
  <si>
    <t>1.5.6.34</t>
  </si>
  <si>
    <t>1.5.6.35</t>
  </si>
  <si>
    <t>1.5.6.36</t>
  </si>
  <si>
    <t>1.5.6.37</t>
  </si>
  <si>
    <t>1.5.6.38</t>
  </si>
  <si>
    <t>1.5.7</t>
  </si>
  <si>
    <t>DOCUMENTOS Y OTROS</t>
  </si>
  <si>
    <t>1.5.7.1</t>
  </si>
  <si>
    <t>SEÑALIZACIÓN DE RED CONTRA INCENDIOS</t>
  </si>
  <si>
    <t>1.5.8</t>
  </si>
  <si>
    <t xml:space="preserve">TANQUE DE ALMACENAMIENTO </t>
  </si>
  <si>
    <t>1.5.8.1</t>
  </si>
  <si>
    <t>LOSA 6X6X0.30 CONCRETO 5000 PSI (35 MPA )</t>
  </si>
  <si>
    <t>1.5.8.2</t>
  </si>
  <si>
    <t>1.5.9</t>
  </si>
  <si>
    <t>SISTEMA DE DETECCION Y ALARMA</t>
  </si>
  <si>
    <t>1.5.9.1</t>
  </si>
  <si>
    <t>1.5.9.2</t>
  </si>
  <si>
    <t>1.5.9.3</t>
  </si>
  <si>
    <t>1.5.9.4</t>
  </si>
  <si>
    <t>ESTACIÓN MANUAL</t>
  </si>
  <si>
    <t>1.5.9.5</t>
  </si>
  <si>
    <t>1.5.9.6</t>
  </si>
  <si>
    <t>1.5.9.7</t>
  </si>
  <si>
    <t>UNIONES 3/4" EMT</t>
  </si>
  <si>
    <t>1.5.9.8</t>
  </si>
  <si>
    <t>1.5.9.9</t>
  </si>
  <si>
    <t>1.5.9.11</t>
  </si>
  <si>
    <t>CAJAS REDONDA PLASTICA</t>
  </si>
  <si>
    <t>1.5.9.12</t>
  </si>
  <si>
    <t>1.5.9.13</t>
  </si>
  <si>
    <t>1.5.9.14</t>
  </si>
  <si>
    <t>1.5.9.15</t>
  </si>
  <si>
    <t>1.5.9.16</t>
  </si>
  <si>
    <t>1.5.9.17</t>
  </si>
  <si>
    <t>1.5.9.18</t>
  </si>
  <si>
    <t>1.5.9.19</t>
  </si>
  <si>
    <t>1.5.9.20</t>
  </si>
  <si>
    <t>1.5.9.21</t>
  </si>
  <si>
    <t>1.5.9.22</t>
  </si>
  <si>
    <t>1.5.9.24</t>
  </si>
  <si>
    <t>PRUEBAS DE ACEPTACION</t>
  </si>
  <si>
    <t>1.5.9.25</t>
  </si>
  <si>
    <t>CAJAS DE PASO 50X50</t>
  </si>
  <si>
    <t>1.5.9.26</t>
  </si>
  <si>
    <t>SUBTTL</t>
  </si>
  <si>
    <t>SUBTTLOC</t>
  </si>
  <si>
    <t>VALOR COSTOS DIRECTOS OBRA CIVIL</t>
  </si>
  <si>
    <t>SUBTTLSM</t>
  </si>
  <si>
    <t>VALOR COSTOS DIRECTOS SUMINISTRO</t>
  </si>
  <si>
    <t>COSTINDOC</t>
  </si>
  <si>
    <t>COSTOS INDIRECTOS OBRA CIVIL</t>
  </si>
  <si>
    <t>TTLCDOC</t>
  </si>
  <si>
    <t>ADMOC</t>
  </si>
  <si>
    <t>ADMINISTRACION</t>
  </si>
  <si>
    <t>IMPROC</t>
  </si>
  <si>
    <t>IMPREVISTOS</t>
  </si>
  <si>
    <t>UTLOC</t>
  </si>
  <si>
    <t>UTILIDAD</t>
  </si>
  <si>
    <t>TTLAIUOC</t>
  </si>
  <si>
    <t>TOTAL AIU</t>
  </si>
  <si>
    <t>IVAOC</t>
  </si>
  <si>
    <t>IVA SOBRE LA UTILIDAD</t>
  </si>
  <si>
    <t>TTLPPTOOC</t>
  </si>
  <si>
    <t>VALOR TOTAL PRESUPUESTO DE OBRA CIVIL</t>
  </si>
  <si>
    <t>COSTINDSM</t>
  </si>
  <si>
    <t>COSTOS INDIRECTOS SUMINISTRO</t>
  </si>
  <si>
    <t>TTLCDSM</t>
  </si>
  <si>
    <t>ADMSM</t>
  </si>
  <si>
    <t>IMPRSM</t>
  </si>
  <si>
    <t>UTLSM</t>
  </si>
  <si>
    <t>TTLAIUSM</t>
  </si>
  <si>
    <t>IVASM</t>
  </si>
  <si>
    <t>TTLPPTOSM</t>
  </si>
  <si>
    <t>VALOR TOTAL PRESUPUESTO DE SUMINISTRO</t>
  </si>
  <si>
    <t>COSTIND</t>
  </si>
  <si>
    <t>COSTOS INDIRECTOS</t>
  </si>
  <si>
    <t>TTLOC</t>
  </si>
  <si>
    <t>COSTO TOTAL      OBRA CIVIL</t>
  </si>
  <si>
    <t>TTLSM</t>
  </si>
  <si>
    <t>COSTO TOTAL   SUMINISTRO</t>
  </si>
  <si>
    <t>TTLCD</t>
  </si>
  <si>
    <t>VALOR COSTOS DIRECTOS</t>
  </si>
  <si>
    <t>ADM</t>
  </si>
  <si>
    <t>IMPR</t>
  </si>
  <si>
    <t>UTL</t>
  </si>
  <si>
    <t>TTLAIU</t>
  </si>
  <si>
    <t>IVA</t>
  </si>
  <si>
    <t>CERTIFICACION RETIE COMPONENTE ELECTRICO</t>
  </si>
  <si>
    <t>PGIO</t>
  </si>
  <si>
    <t>INTERVENTORÍA</t>
  </si>
  <si>
    <t>APOYO A LA SUPERVISIÓN</t>
  </si>
  <si>
    <t>TTLPPTO</t>
  </si>
  <si>
    <t>VALOR TOTAL PRESUPUESTO ETAPA I</t>
  </si>
  <si>
    <t>IVAMANT</t>
  </si>
  <si>
    <t>IVA SOBRE COSTOS DIRECTOS + INDIRECTOS</t>
  </si>
  <si>
    <t>OUT_AIU</t>
  </si>
  <si>
    <t>ITEMS  POR  FUERA  DE   AIU:</t>
  </si>
  <si>
    <t>ESCRIBA AQUÍ EL NOMBRE DEL CAPITULO</t>
  </si>
  <si>
    <t>STOUTAIU</t>
  </si>
  <si>
    <t>INTERV</t>
  </si>
  <si>
    <t>INTERVENTORIA</t>
  </si>
  <si>
    <t>SUBTTLF</t>
  </si>
  <si>
    <t>TOTAL</t>
  </si>
  <si>
    <t>TTLPPTOF</t>
  </si>
  <si>
    <t>VALOR TOTAL PRESUPUESTO DE OBRA ETAPA I</t>
  </si>
  <si>
    <t>VRLTR</t>
  </si>
  <si>
    <t>TREINTA Y OCHO MIL TRESCIENTOS TREINTA Y OCHO MILLONES QUINIENTOS SETENTA Y DOS MIL SETECIENTOS TREINTA Y CUATRO PESOS</t>
  </si>
  <si>
    <t>PLAZO DE ENTREGA:              (DIAS CALENDARIO)</t>
  </si>
  <si>
    <t/>
  </si>
  <si>
    <t>VALOR  TOTAL PRESUPUESTO:</t>
  </si>
  <si>
    <t>GANA / PIERDE</t>
  </si>
  <si>
    <t>1,1,1,1</t>
  </si>
  <si>
    <t>1,1,1,2</t>
  </si>
  <si>
    <t>1,1,1,3</t>
  </si>
  <si>
    <t>1,1,1,5</t>
  </si>
  <si>
    <t>1,1,1,6</t>
  </si>
  <si>
    <t>1,1,1,7</t>
  </si>
  <si>
    <t>1,1,2,1</t>
  </si>
  <si>
    <t>1,1,2,2</t>
  </si>
  <si>
    <t>1,1,2,3</t>
  </si>
  <si>
    <t>1,1,2,4</t>
  </si>
  <si>
    <t>1,1,2,5</t>
  </si>
  <si>
    <t>1,1,2,6</t>
  </si>
  <si>
    <t>1,1,2,7</t>
  </si>
  <si>
    <t>1,1,2,8</t>
  </si>
  <si>
    <t>1,1,2,9</t>
  </si>
  <si>
    <t>1,1,2,10</t>
  </si>
  <si>
    <t>1,1,2,11</t>
  </si>
  <si>
    <t>1,1,2,12</t>
  </si>
  <si>
    <t>1,1,2,13</t>
  </si>
  <si>
    <t>1,1,2,14</t>
  </si>
  <si>
    <t>1,1,2,15</t>
  </si>
  <si>
    <t>1,1,2,16</t>
  </si>
  <si>
    <t>1,1,2,17</t>
  </si>
  <si>
    <t>1,1,2,18</t>
  </si>
  <si>
    <t>1,1,2,19</t>
  </si>
  <si>
    <t>1,1,3,1</t>
  </si>
  <si>
    <t>1,1,3,2</t>
  </si>
  <si>
    <t>1,1,3,3</t>
  </si>
  <si>
    <t>1,1,3,4</t>
  </si>
  <si>
    <t>1,1,3,5</t>
  </si>
  <si>
    <t>1,1,3,6</t>
  </si>
  <si>
    <t>1,1,3,7</t>
  </si>
  <si>
    <t>1,1,3,8</t>
  </si>
  <si>
    <t>1,1,3,9</t>
  </si>
  <si>
    <t>1,1,3,10</t>
  </si>
  <si>
    <t>1,1,4,1</t>
  </si>
  <si>
    <t>1,1,4,2</t>
  </si>
  <si>
    <t>1,1,4,3</t>
  </si>
  <si>
    <t>1,1,4,4</t>
  </si>
  <si>
    <t>1,1,4,5</t>
  </si>
  <si>
    <t>1,1,5,1</t>
  </si>
  <si>
    <t>1,1,5,2</t>
  </si>
  <si>
    <t>1,1,5,3</t>
  </si>
  <si>
    <t>1,1,5,4</t>
  </si>
  <si>
    <t>1,1,5,5</t>
  </si>
  <si>
    <t>1,1,5,6</t>
  </si>
  <si>
    <t>1,1,5,7</t>
  </si>
  <si>
    <t>1,1,5,8</t>
  </si>
  <si>
    <t>1,1,5,9</t>
  </si>
  <si>
    <t>1,1,5,10</t>
  </si>
  <si>
    <t>1,1,5,11</t>
  </si>
  <si>
    <t>1,1,6,1</t>
  </si>
  <si>
    <t>1,1,6,2</t>
  </si>
  <si>
    <t>1,1,6,3</t>
  </si>
  <si>
    <t>1,1,6,4</t>
  </si>
  <si>
    <t>1,1,7,1</t>
  </si>
  <si>
    <t>1,1,7,2</t>
  </si>
  <si>
    <t>1,1,7,3</t>
  </si>
  <si>
    <t>1,1,7,4</t>
  </si>
  <si>
    <t>1,1,7,5</t>
  </si>
  <si>
    <t>1,1,7,6</t>
  </si>
  <si>
    <t>1,1,7,7</t>
  </si>
  <si>
    <t>1,1,7,8</t>
  </si>
  <si>
    <t>1,1,7,9</t>
  </si>
  <si>
    <t>1,1,7,10</t>
  </si>
  <si>
    <t>1,1,8,1</t>
  </si>
  <si>
    <t>1,1,8,2</t>
  </si>
  <si>
    <t>1,1,8,3</t>
  </si>
  <si>
    <t>1,1,8,4</t>
  </si>
  <si>
    <t>1,1,8,5</t>
  </si>
  <si>
    <t>1,1,8,6</t>
  </si>
  <si>
    <t>1,1,8,7</t>
  </si>
  <si>
    <t>1,1,8,8</t>
  </si>
  <si>
    <t>1,1,8,9</t>
  </si>
  <si>
    <t>1,1,8,10</t>
  </si>
  <si>
    <t>1,1,8,11</t>
  </si>
  <si>
    <t>1,1,8,12</t>
  </si>
  <si>
    <t>1,1,8,13</t>
  </si>
  <si>
    <t>1,1,8,14</t>
  </si>
  <si>
    <t>1,1,8,15</t>
  </si>
  <si>
    <t>1,1,8,16</t>
  </si>
  <si>
    <t>1,1,8,17</t>
  </si>
  <si>
    <t>1,1,8,18</t>
  </si>
  <si>
    <t>1,1,8,19</t>
  </si>
  <si>
    <t>1,1,10,1</t>
  </si>
  <si>
    <t>1,1,10,2</t>
  </si>
  <si>
    <t>1,1,10,3</t>
  </si>
  <si>
    <t>1,1,11,1</t>
  </si>
  <si>
    <t>1,1,11,2</t>
  </si>
  <si>
    <t>1,1,12,1</t>
  </si>
  <si>
    <t>1,2,1,1</t>
  </si>
  <si>
    <t>1,2,1,2</t>
  </si>
  <si>
    <t>1,2,1,3</t>
  </si>
  <si>
    <t>1,2,1,4</t>
  </si>
  <si>
    <t>1,2,1,5</t>
  </si>
  <si>
    <t>1,2,1,6</t>
  </si>
  <si>
    <t>1,2,2,1</t>
  </si>
  <si>
    <t>1,2,2,2</t>
  </si>
  <si>
    <t>1,2,2,3</t>
  </si>
  <si>
    <t>1,2,2,4</t>
  </si>
  <si>
    <t>1,2,2,5</t>
  </si>
  <si>
    <t>1,2,2,6</t>
  </si>
  <si>
    <t>1,2,2,7</t>
  </si>
  <si>
    <t>1,2,3,1</t>
  </si>
  <si>
    <t>1,2,3,2</t>
  </si>
  <si>
    <t>1,2,4,1</t>
  </si>
  <si>
    <t>1,2,4,2</t>
  </si>
  <si>
    <t>1,2,4,3</t>
  </si>
  <si>
    <t>1,2,4,4</t>
  </si>
  <si>
    <t>1,2,4,5</t>
  </si>
  <si>
    <t>1,2,4,6</t>
  </si>
  <si>
    <t>1,2,5,2</t>
  </si>
  <si>
    <t>1,2,6,1</t>
  </si>
  <si>
    <t>1,2,6,2</t>
  </si>
  <si>
    <t>1,2,6,3</t>
  </si>
  <si>
    <t>1,2,6,4</t>
  </si>
  <si>
    <t>1,2,6,5</t>
  </si>
  <si>
    <t>1,3,1,1</t>
  </si>
  <si>
    <t>1,3,1,2</t>
  </si>
  <si>
    <t>1,3,1,3</t>
  </si>
  <si>
    <t>1,3,1,4</t>
  </si>
  <si>
    <t>1,3,1,5</t>
  </si>
  <si>
    <t>1,3,2,1</t>
  </si>
  <si>
    <t>1,3,2,2</t>
  </si>
  <si>
    <t>1,3,3,1</t>
  </si>
  <si>
    <t>1,3,3,2</t>
  </si>
  <si>
    <t>1,3,3,3</t>
  </si>
  <si>
    <t>1,3,3,4</t>
  </si>
  <si>
    <t>1,3,3,5</t>
  </si>
  <si>
    <t>1,3,3,6</t>
  </si>
  <si>
    <t>1,3,3,7</t>
  </si>
  <si>
    <t>1,3,3,8</t>
  </si>
  <si>
    <t>1,3,3,9</t>
  </si>
  <si>
    <t>1,3,3,10</t>
  </si>
  <si>
    <t>1,3,3,11</t>
  </si>
  <si>
    <t>1,3,3,12</t>
  </si>
  <si>
    <t>1,3,3,13</t>
  </si>
  <si>
    <t>1,3,3,14</t>
  </si>
  <si>
    <t>1,3,3,15</t>
  </si>
  <si>
    <t>1,3,3,16</t>
  </si>
  <si>
    <t>1,3,3,17</t>
  </si>
  <si>
    <t>1,3,3,18</t>
  </si>
  <si>
    <t>1,4,1,1</t>
  </si>
  <si>
    <t>1,4,1,2</t>
  </si>
  <si>
    <t>1,4,1,3</t>
  </si>
  <si>
    <t>1,4,1,4</t>
  </si>
  <si>
    <t>1,4,1,5</t>
  </si>
  <si>
    <t>1,4,1,6</t>
  </si>
  <si>
    <t>1,4,1,7</t>
  </si>
  <si>
    <t>1,4,1,8</t>
  </si>
  <si>
    <t>1,4,1,9</t>
  </si>
  <si>
    <t>1,4,1,10</t>
  </si>
  <si>
    <t>1,4,2,1</t>
  </si>
  <si>
    <t>1,4,2,2</t>
  </si>
  <si>
    <t>1,4,2,3</t>
  </si>
  <si>
    <t>1,4,2,4</t>
  </si>
  <si>
    <t>1,4,2,5</t>
  </si>
  <si>
    <t>1,4,2,6</t>
  </si>
  <si>
    <t>1,4,2,7</t>
  </si>
  <si>
    <t>1,4,2,8</t>
  </si>
  <si>
    <t>1,4,2,9</t>
  </si>
  <si>
    <t>1,4,2,10</t>
  </si>
  <si>
    <t>1,4,2,11</t>
  </si>
  <si>
    <t>1,4,2,12</t>
  </si>
  <si>
    <t>1,4,2,13</t>
  </si>
  <si>
    <t>1,4,2,14</t>
  </si>
  <si>
    <t>1,4,2,15</t>
  </si>
  <si>
    <t>1,4,2,16</t>
  </si>
  <si>
    <t>1,4,2,17</t>
  </si>
  <si>
    <t>1,4,2,18</t>
  </si>
  <si>
    <t>1,4,2,19</t>
  </si>
  <si>
    <t>1,4,2,20</t>
  </si>
  <si>
    <t>1,4,2,21</t>
  </si>
  <si>
    <t>1,4,2,22</t>
  </si>
  <si>
    <t>1,4,2,23</t>
  </si>
  <si>
    <t>1,4,2,24</t>
  </si>
  <si>
    <t>1,4,2,25</t>
  </si>
  <si>
    <t>1,4,2,26</t>
  </si>
  <si>
    <t>1,4,2,27</t>
  </si>
  <si>
    <t>1,4,2,28</t>
  </si>
  <si>
    <t>1,4,2,29</t>
  </si>
  <si>
    <t>1,4,2,30</t>
  </si>
  <si>
    <t>1,4,2,31</t>
  </si>
  <si>
    <t>1,4,3,1</t>
  </si>
  <si>
    <t>1,4,3,2</t>
  </si>
  <si>
    <t>1,4,3,3</t>
  </si>
  <si>
    <t>1,4,3,4</t>
  </si>
  <si>
    <t>1,4,3,5</t>
  </si>
  <si>
    <t>1,4,3,6</t>
  </si>
  <si>
    <t>1,4,3,7</t>
  </si>
  <si>
    <t>1,4,3,8</t>
  </si>
  <si>
    <t>1,4,3,9</t>
  </si>
  <si>
    <t>1,4,3,10</t>
  </si>
  <si>
    <t>1,5,1,1</t>
  </si>
  <si>
    <t>1,5,1,2</t>
  </si>
  <si>
    <t>1,5,1,3</t>
  </si>
  <si>
    <t>1,5,1,4</t>
  </si>
  <si>
    <t>1,5,1,5</t>
  </si>
  <si>
    <t>1,5,1,6</t>
  </si>
  <si>
    <t>1,5,1,7</t>
  </si>
  <si>
    <t>1,5,2,1</t>
  </si>
  <si>
    <t>1,5,2,2</t>
  </si>
  <si>
    <t>1,5,2,3</t>
  </si>
  <si>
    <t>1,5,2,4</t>
  </si>
  <si>
    <t>1,5,2,5</t>
  </si>
  <si>
    <t>1,5,2,6</t>
  </si>
  <si>
    <t>1,5,2,7</t>
  </si>
  <si>
    <t>1,5,2,8</t>
  </si>
  <si>
    <t>1,5,2,9</t>
  </si>
  <si>
    <t>1,5,2,10</t>
  </si>
  <si>
    <t>1,5,2,11</t>
  </si>
  <si>
    <t>1,5,2,12</t>
  </si>
  <si>
    <t>1,5,2,13</t>
  </si>
  <si>
    <t>1,5,3,1</t>
  </si>
  <si>
    <t>1,5,4,1</t>
  </si>
  <si>
    <t>1,5,4,2</t>
  </si>
  <si>
    <t>1,5,4,3</t>
  </si>
  <si>
    <t>1,5,4,4</t>
  </si>
  <si>
    <t>1,5,4,5</t>
  </si>
  <si>
    <t>1,5,4,6</t>
  </si>
  <si>
    <t>1,5,4,7</t>
  </si>
  <si>
    <t>1,5,4,8</t>
  </si>
  <si>
    <t>1,5,4,9</t>
  </si>
  <si>
    <t>1,5,4,10</t>
  </si>
  <si>
    <t>1,5,4,11</t>
  </si>
  <si>
    <t>1,5,4,12</t>
  </si>
  <si>
    <t>1,5,4,13</t>
  </si>
  <si>
    <t>1,5,4,14</t>
  </si>
  <si>
    <t>1,5,4,15</t>
  </si>
  <si>
    <t>1,5,4,16</t>
  </si>
  <si>
    <t>1,5,4,17</t>
  </si>
  <si>
    <t>1,5,4,18</t>
  </si>
  <si>
    <t>1,5,5,1</t>
  </si>
  <si>
    <t>1,5,5,2</t>
  </si>
  <si>
    <t>1,5,5,3</t>
  </si>
  <si>
    <t>1,5,5,4</t>
  </si>
  <si>
    <t>1,5,5,5</t>
  </si>
  <si>
    <t>1,5,5,6</t>
  </si>
  <si>
    <t>1,5,5,7</t>
  </si>
  <si>
    <t>1,5,5,8</t>
  </si>
  <si>
    <t>1,5,5,9</t>
  </si>
  <si>
    <t>1,5,5,10</t>
  </si>
  <si>
    <t>1,5,5,11</t>
  </si>
  <si>
    <t>1,5,6,1</t>
  </si>
  <si>
    <t>1,5,6,2</t>
  </si>
  <si>
    <t>1,5,6,3</t>
  </si>
  <si>
    <t>1,5,6,4</t>
  </si>
  <si>
    <t>1,5,6,5</t>
  </si>
  <si>
    <t>1,5,6,6</t>
  </si>
  <si>
    <t>1,5,6,7</t>
  </si>
  <si>
    <t>1,5,6,8</t>
  </si>
  <si>
    <t>1,5,6,9</t>
  </si>
  <si>
    <t>1,5,6,10</t>
  </si>
  <si>
    <t>1,5,6,11</t>
  </si>
  <si>
    <t>1,5,6,12</t>
  </si>
  <si>
    <t>1,5,6,13</t>
  </si>
  <si>
    <t>1,5,6,14</t>
  </si>
  <si>
    <t>1,5,6,15</t>
  </si>
  <si>
    <t>1,5,6,16</t>
  </si>
  <si>
    <t>1,5,6,17</t>
  </si>
  <si>
    <t>1,5,6,18</t>
  </si>
  <si>
    <t>1,5,6,19</t>
  </si>
  <si>
    <t>1,5,6,20</t>
  </si>
  <si>
    <t>1,5,6,21</t>
  </si>
  <si>
    <t>1,5,6,23</t>
  </si>
  <si>
    <t>1,5,6,24</t>
  </si>
  <si>
    <t>1,5,6,25</t>
  </si>
  <si>
    <t>1,5,6,26</t>
  </si>
  <si>
    <t>1,5,6,28</t>
  </si>
  <si>
    <t>1,5,6,29</t>
  </si>
  <si>
    <t>1,5,6,30</t>
  </si>
  <si>
    <t>1,5,6,31</t>
  </si>
  <si>
    <t>1,5,6,32</t>
  </si>
  <si>
    <t>1,5,6,33</t>
  </si>
  <si>
    <t>1,5,6,34</t>
  </si>
  <si>
    <t>1,5,6,35</t>
  </si>
  <si>
    <t>1,5,6,36</t>
  </si>
  <si>
    <t>1,5,6,37</t>
  </si>
  <si>
    <t>1,5,6,38</t>
  </si>
  <si>
    <t>1,5,7,1</t>
  </si>
  <si>
    <t>1,5,8,1</t>
  </si>
  <si>
    <t>1,5,8,2</t>
  </si>
  <si>
    <t>1,5,9,1</t>
  </si>
  <si>
    <t>1,5,9,2</t>
  </si>
  <si>
    <t>1,5,9,3</t>
  </si>
  <si>
    <t>1,5,9,4</t>
  </si>
  <si>
    <t>1,5,9,5</t>
  </si>
  <si>
    <t>1,5,9,6</t>
  </si>
  <si>
    <t>1,5,9,7</t>
  </si>
  <si>
    <t>1,5,9,8</t>
  </si>
  <si>
    <t>1,5,9,9</t>
  </si>
  <si>
    <t>1,5,9,11</t>
  </si>
  <si>
    <t>1,5,9,12</t>
  </si>
  <si>
    <t>1,5,9,13</t>
  </si>
  <si>
    <t>1,5,9,14</t>
  </si>
  <si>
    <t>1,5,9,15</t>
  </si>
  <si>
    <t>1,5,9,16</t>
  </si>
  <si>
    <t>1,5,9,17</t>
  </si>
  <si>
    <t>1,5,9,18</t>
  </si>
  <si>
    <t>1,5,9,19</t>
  </si>
  <si>
    <t>1,5,9,20</t>
  </si>
  <si>
    <t>1,5,9,21</t>
  </si>
  <si>
    <t>1,5,9,22</t>
  </si>
  <si>
    <t>1,5,9,24</t>
  </si>
  <si>
    <t>1,5,9,25</t>
  </si>
  <si>
    <t>1,5,9,26</t>
  </si>
  <si>
    <t>Presupuesto detallado ítems</t>
  </si>
  <si>
    <t>Item</t>
  </si>
  <si>
    <t>Valor Unitario</t>
  </si>
  <si>
    <t>Valor Total</t>
  </si>
  <si>
    <t>%Inc</t>
  </si>
  <si>
    <t>% Inc</t>
  </si>
  <si>
    <t>APU</t>
  </si>
  <si>
    <t>Cap</t>
  </si>
  <si>
    <t>T Costo</t>
  </si>
  <si>
    <t>Sin Tipo de costo</t>
  </si>
  <si>
    <t> 1  </t>
  </si>
  <si>
    <t>CERRAMIENTO DE LAMINA GALVANIZADA  </t>
  </si>
  <si>
    <t> 119010002  </t>
  </si>
  <si>
    <t> 119010003  </t>
  </si>
  <si>
    <t> 119010004  </t>
  </si>
  <si>
    <t> 119010005  </t>
  </si>
  <si>
    <t> 119010006  </t>
  </si>
  <si>
    <t>PUERTA TABLA Y GUADUA INCLUYE CANDADO  </t>
  </si>
  <si>
    <t> 119010007  </t>
  </si>
  <si>
    <t>DESMONTE DE PUERTAS EXISTENTES INCLUYE MARCOS  </t>
  </si>
  <si>
    <t> 119010008  </t>
  </si>
  <si>
    <t> 119010009  </t>
  </si>
  <si>
    <t>DESMONTE DE CARPINTERÍA METÁLICA EXISTENTE  </t>
  </si>
  <si>
    <t> 119010010  </t>
  </si>
  <si>
    <t> 119010011  </t>
  </si>
  <si>
    <t>DESMONTE DE CUBIERTA EN TEJA EXISTENTE  </t>
  </si>
  <si>
    <t> 119010012  </t>
  </si>
  <si>
    <t>DESMONTE DE CANAL EN LÁMINA EXISTENTE  </t>
  </si>
  <si>
    <t> 119010013  </t>
  </si>
  <si>
    <t>DESMONTE DE BAJANTES DE CUBIERTA EXISTENTES  </t>
  </si>
  <si>
    <t> 119010014  </t>
  </si>
  <si>
    <t> 119010015  </t>
  </si>
  <si>
    <t>DESM CIELO FALSO DESMONTE DE CIELO FALSO EN CABINAS DE TRANSMISIÓN  </t>
  </si>
  <si>
    <t> 119010016  </t>
  </si>
  <si>
    <t> 119010017  </t>
  </si>
  <si>
    <t>DESMONTE DE LAVAPLATOS  </t>
  </si>
  <si>
    <t> 119010018  </t>
  </si>
  <si>
    <t>DESMONTE DE PERLINES METÁLICOS DE CUBIERTA   </t>
  </si>
  <si>
    <t> 119010019  </t>
  </si>
  <si>
    <t>DEMOLICIÓN MUROS EXISTENTES  </t>
  </si>
  <si>
    <t> 119010020  </t>
  </si>
  <si>
    <t>DEMOLICIÓN DE ENCHAPES DE PISOS   </t>
  </si>
  <si>
    <t> 119010021  </t>
  </si>
  <si>
    <t>DEMOLICIÓN DE ENCHAPES DE PARED  </t>
  </si>
  <si>
    <t> 119010023  </t>
  </si>
  <si>
    <t>DEMOLICIÓN DE MESONES EN CONCRETO  </t>
  </si>
  <si>
    <t> 119010022  </t>
  </si>
  <si>
    <t>RASQUETEADA-LIJADA-RESANE  </t>
  </si>
  <si>
    <t> 119010024  </t>
  </si>
  <si>
    <t> 119010025  </t>
  </si>
  <si>
    <t>RETIRO DE ESCOMBROS DE DEMOLICIONES VARIAS  </t>
  </si>
  <si>
    <t> 119010026  </t>
  </si>
  <si>
    <t>MURO BLOQUE CONCRETO 12x19x39CM  </t>
  </si>
  <si>
    <t> 119010027  </t>
  </si>
  <si>
    <t> 119010028  </t>
  </si>
  <si>
    <t>ESTUCO PLASTICO + RELLENO S/BLOQUE  </t>
  </si>
  <si>
    <t> 119010029  </t>
  </si>
  <si>
    <t>ACABADO MUROS ACABADO EXTERIOR EN STO  </t>
  </si>
  <si>
    <t> 119010030  </t>
  </si>
  <si>
    <t>ACABADO MUROS RESANES ESTUCO   </t>
  </si>
  <si>
    <t> 119010031  </t>
  </si>
  <si>
    <t>ACABADO MUROS 1C ESTUCO   </t>
  </si>
  <si>
    <t> 119010032  </t>
  </si>
  <si>
    <t>ACABADO MURO EN VINILO 3 MANOS - TIPO 1   </t>
  </si>
  <si>
    <t> 119010033  </t>
  </si>
  <si>
    <t>ACABADO MUROS 1C ZONAS HÚMEDAS + ESTUCO PLÁSTICO + PINTURA KORAZA 3M  </t>
  </si>
  <si>
    <t> 119010034  </t>
  </si>
  <si>
    <t>TABIQUE MÓVIL ACÚSTICO   </t>
  </si>
  <si>
    <t> 119010035  </t>
  </si>
  <si>
    <t>FILOS - DILATACIONES  </t>
  </si>
  <si>
    <t> 119010036  </t>
  </si>
  <si>
    <t>ACABADO EN COLUMNAS + ESTUCO PLÁSTICO + ACABADO EXTERIOR STO  </t>
  </si>
  <si>
    <t> 119010037  </t>
  </si>
  <si>
    <t>ACABADO EN VIGAS + ESTUCO PLÁSTICO + ACABADO EXTERIOR STO  </t>
  </si>
  <si>
    <t> 119010039  </t>
  </si>
  <si>
    <t>IMPERMEABILIZACIÓN PARA CANALES  </t>
  </si>
  <si>
    <t> 119010040  </t>
  </si>
  <si>
    <t>IMPERMEABILIZACIÓN PARA LOSAS - CUBIERTAS  </t>
  </si>
  <si>
    <t> 119010041  </t>
  </si>
  <si>
    <t> 119010042  </t>
  </si>
  <si>
    <t> 119010043  </t>
  </si>
  <si>
    <t> 119010044  </t>
  </si>
  <si>
    <t> 119010045  </t>
  </si>
  <si>
    <t> 119010046  </t>
  </si>
  <si>
    <t>CENEFA EN CONCRETO PULIDO   </t>
  </si>
  <si>
    <t> 119010047  </t>
  </si>
  <si>
    <t>ENCHAPE COLOR GRIS PARA ZONAS HÚMEDAS  </t>
  </si>
  <si>
    <t> 119010048  </t>
  </si>
  <si>
    <t>ENCHAPE PISO COLOR GRIS PARA LOCALES Y ADMON   </t>
  </si>
  <si>
    <t> 119010049  </t>
  </si>
  <si>
    <t>PISO EN CONCRETO PULIDO - CONCRETO DE 3100 PSI 210 MPA  </t>
  </si>
  <si>
    <t> 119010050  </t>
  </si>
  <si>
    <t>ENCHAPE PARA PARED EGEO BLANCO O SIMILAR  </t>
  </si>
  <si>
    <t> 119010051  </t>
  </si>
  <si>
    <t>MORTERO DE NIVELACIÓN Y PENDIENTE PARA PISOS BAÑOS Y CUBIERTA  </t>
  </si>
  <si>
    <t> 119010052  </t>
  </si>
  <si>
    <t>CIELO FALSO EN MADERA PLÁSTICA  </t>
  </si>
  <si>
    <t> 119010053  </t>
  </si>
  <si>
    <t>CIELO FALSO EN SUPER BOARD PARA ZONAS HÚMEDAS  </t>
  </si>
  <si>
    <t> 119010054  </t>
  </si>
  <si>
    <t>ESTUCO PLÁSTICO PARA CIELOS  </t>
  </si>
  <si>
    <t> 119010055  </t>
  </si>
  <si>
    <t>PINTURA KORAZA 3M PARA CIELOS  </t>
  </si>
  <si>
    <t> 119010056  </t>
  </si>
  <si>
    <t>BARANDAS EN ACERO INOXIDABLE - Ø 18 - 2"  </t>
  </si>
  <si>
    <t> 119010057  </t>
  </si>
  <si>
    <t>FACHADA PRINCIPAL EN MADERA PLÁSTICA (INCLUYE ESTRUCTURA Y HERRAJES)  </t>
  </si>
  <si>
    <t> 119010058  </t>
  </si>
  <si>
    <t>REJA DE CERRAMIENTO INTERIOR EN MADERA PLÁSTICA  </t>
  </si>
  <si>
    <t> 119010059  </t>
  </si>
  <si>
    <t>PUERTAS EN INTERIORES EN ALUMINIO (INCLUYE MARCO Y CERRADURA TIPO POMO)  </t>
  </si>
  <si>
    <t> 119010060  </t>
  </si>
  <si>
    <t> 119010061  </t>
  </si>
  <si>
    <t> 119010062  </t>
  </si>
  <si>
    <t> 119010063  </t>
  </si>
  <si>
    <t> 119010064  </t>
  </si>
  <si>
    <t>ESCALERA DE GATO (PERFIL TUBULAR METÁLICO)  </t>
  </si>
  <si>
    <t> 119010065  </t>
  </si>
  <si>
    <t> 119010066  </t>
  </si>
  <si>
    <t> 119010067  </t>
  </si>
  <si>
    <t>CUPULA TRAGANTE SOSCO ALUMINIO 4” X 3”  </t>
  </si>
  <si>
    <t> 119010068  </t>
  </si>
  <si>
    <t>REJILLA SOSCO 3"X2" ALUMINIO"  </t>
  </si>
  <si>
    <t> 119010069  </t>
  </si>
  <si>
    <t>PIRAGUA   </t>
  </si>
  <si>
    <t> 119010070  </t>
  </si>
  <si>
    <t>CANECA RESIDUO 40 LT CONICA EN ACERO INOXIDABLE FABRICADA EN LAMINA MICROPERFORADA - CALIBRE 18 AI 304   </t>
  </si>
  <si>
    <t> 119010071  </t>
  </si>
  <si>
    <t>REPISA EN ACERO INOXIDABLE   </t>
  </si>
  <si>
    <t> 119010072  </t>
  </si>
  <si>
    <t> 119010073  </t>
  </si>
  <si>
    <t> 119010074  </t>
  </si>
  <si>
    <t> 119010075  </t>
  </si>
  <si>
    <t> 119010076  </t>
  </si>
  <si>
    <t>SUMINISTRO E INTALACIÓN BARRA DE LAVAMANOS FREE DE CORONA O SIMILAR  </t>
  </si>
  <si>
    <t> 119010077  </t>
  </si>
  <si>
    <t>SUMINISTRO E INSTALACIÓN ESPEJO PARA BAÑOS DE 4MM  </t>
  </si>
  <si>
    <t> 119010078  </t>
  </si>
  <si>
    <t> 119010079  </t>
  </si>
  <si>
    <t> 119010080  </t>
  </si>
  <si>
    <t>SUMINISTRO E INSTALACIÓN ORINAL TIPO ARRECIFE ENTRADA SUPERIOR  </t>
  </si>
  <si>
    <t> 119010081  </t>
  </si>
  <si>
    <t>SUMINISTRO E INSTALACIÓN GRIFERÍA PARA DUCHA SENCILLA SEVILLA   </t>
  </si>
  <si>
    <t> 119010082  </t>
  </si>
  <si>
    <t> 119010083  </t>
  </si>
  <si>
    <t> 119010084  </t>
  </si>
  <si>
    <t> 119010085  </t>
  </si>
  <si>
    <t>SUMIINISTRO E INSTALACION DE SILLETERIA EN GRADERIA  </t>
  </si>
  <si>
    <t> 119010086  </t>
  </si>
  <si>
    <t>REPELLO MURO 1:3  </t>
  </si>
  <si>
    <t> 119010087  </t>
  </si>
  <si>
    <t>ESTUCO PLÁSTICO  </t>
  </si>
  <si>
    <t> 119010088  </t>
  </si>
  <si>
    <t>VINILO MURO 3 MANOS - TIPO 1   </t>
  </si>
  <si>
    <t> 119010090  </t>
  </si>
  <si>
    <t>GRAMA  </t>
  </si>
  <si>
    <t> 119010089  </t>
  </si>
  <si>
    <t>CERRAMIENTO PERIMETRAL EN PERFIL TUBULAR EN ALUMINIO CALIBRE 18  </t>
  </si>
  <si>
    <t> 119010091  </t>
  </si>
  <si>
    <t> 119010092  </t>
  </si>
  <si>
    <t>DEMOLICIÓN DE BORDILLO EN CONCRETO  </t>
  </si>
  <si>
    <t> 119010093  </t>
  </si>
  <si>
    <t>DEMOLICIÓN DE CONTRAPISO EN CONCRETO  </t>
  </si>
  <si>
    <t> 119010094  </t>
  </si>
  <si>
    <t>DEMOLICIÓN DE CONTRAPISO ADOQUIN  </t>
  </si>
  <si>
    <t> 119010096  </t>
  </si>
  <si>
    <t> 119010097  </t>
  </si>
  <si>
    <t>EXCAVACION CON EQUIPO MECANICO   </t>
  </si>
  <si>
    <t> 119010098  </t>
  </si>
  <si>
    <t>EXCAVACION TIERRA A MANO  </t>
  </si>
  <si>
    <t> 119010099  </t>
  </si>
  <si>
    <t>RELLENO CONVENCIONAL CON MATERIAL EXCAVADO  </t>
  </si>
  <si>
    <t> 119010100  </t>
  </si>
  <si>
    <t>RELLENO MATERIAL COMPAC-CILINDRO  </t>
  </si>
  <si>
    <t> 119010101  </t>
  </si>
  <si>
    <t>RETIRO INTERNO SOBRANTES DE EXCAVACION   </t>
  </si>
  <si>
    <t> 119010102  </t>
  </si>
  <si>
    <t>DISPOSICION ZONA DE BOTADERO  </t>
  </si>
  <si>
    <t> 119010103  </t>
  </si>
  <si>
    <t>RELLENO MATERIAL COMPACT-SALTARIN  </t>
  </si>
  <si>
    <t> 119010104  </t>
  </si>
  <si>
    <t>BORDILLO EN CONCRETO 1:2:3 3100 PSI 210 Mpa  </t>
  </si>
  <si>
    <t> 119010105  </t>
  </si>
  <si>
    <t>CONCRETO 3000 PSI ESCALINATAS  </t>
  </si>
  <si>
    <t> 119010106  </t>
  </si>
  <si>
    <t>ADOQUIN DRENANTE 60X100X200 PARA ESPACIO PUBLICO COLORES GRIS CLARO Y OSCURO  </t>
  </si>
  <si>
    <t> 119010107  </t>
  </si>
  <si>
    <t> 119010108  </t>
  </si>
  <si>
    <t>ACERO DE REFUERZO ESCALINATAS  </t>
  </si>
  <si>
    <t> 119010109  </t>
  </si>
  <si>
    <t>SUMINISTRO TRANSPORTE E INSTALACION DE LOSETA TACTIL DE 40x40  </t>
  </si>
  <si>
    <t> 119010110  </t>
  </si>
  <si>
    <t> 119010111  </t>
  </si>
  <si>
    <t>DEMARCACION CON PINTURA BLANCA TIPO TRAFICO PARA CEBRAS   </t>
  </si>
  <si>
    <t> 119010112  </t>
  </si>
  <si>
    <t>SUMINISTRO E INSTALACION DE CANECA EN ACERO INOXIDABLE PARA BASURERO  </t>
  </si>
  <si>
    <t> 119010113  </t>
  </si>
  <si>
    <t> 119010114  </t>
  </si>
  <si>
    <t>CONSTRUCCION RAMPA PMR DOBLE  </t>
  </si>
  <si>
    <t> 119010115  </t>
  </si>
  <si>
    <t>CONSTRUCCION RAMPA PMR SENCILLA  </t>
  </si>
  <si>
    <t> 119010116  </t>
  </si>
  <si>
    <t>BANCA CONCRETO PREFABRICADAS L=120-150CM CEMENTO AFINADO  </t>
  </si>
  <si>
    <t> 119010117  </t>
  </si>
  <si>
    <t> 119010118  </t>
  </si>
  <si>
    <t> 119010119  </t>
  </si>
  <si>
    <t> 119010120  </t>
  </si>
  <si>
    <t> 119010121  </t>
  </si>
  <si>
    <t> 119010122  </t>
  </si>
  <si>
    <t> 119010123  </t>
  </si>
  <si>
    <t> 119010124  </t>
  </si>
  <si>
    <t> 119010125  </t>
  </si>
  <si>
    <t> 119010126  </t>
  </si>
  <si>
    <t> 119010127  </t>
  </si>
  <si>
    <t> 119010128  </t>
  </si>
  <si>
    <t> 119010130  </t>
  </si>
  <si>
    <t> 119010131  </t>
  </si>
  <si>
    <t> 119010132  </t>
  </si>
  <si>
    <t> 119010133  </t>
  </si>
  <si>
    <t> 119010135  </t>
  </si>
  <si>
    <t> 119010136  </t>
  </si>
  <si>
    <t> 119010137  </t>
  </si>
  <si>
    <t> 119010138  </t>
  </si>
  <si>
    <t> 119010139  </t>
  </si>
  <si>
    <t> 119010140  </t>
  </si>
  <si>
    <t> 119010141  </t>
  </si>
  <si>
    <t> 119010142  </t>
  </si>
  <si>
    <t> 119010143  </t>
  </si>
  <si>
    <t> 119010144  </t>
  </si>
  <si>
    <t> 119010145  </t>
  </si>
  <si>
    <t> 119010146  </t>
  </si>
  <si>
    <t> 119010147  </t>
  </si>
  <si>
    <t>ACOMETIDA BAJA TENSION 220V DESDE TRANSFORMADOR HASTA TABLERO GENERAL DE PROTECCIONES  </t>
  </si>
  <si>
    <t> 119010148  </t>
  </si>
  <si>
    <t>TABLERO GENERAL DE PROTECCIONES 220V CON TRANSFERENCIA PLANTA ELECTRICA  </t>
  </si>
  <si>
    <t> 119010149  </t>
  </si>
  <si>
    <t>TABLERO BANCO DE CONDENSADORES 125KVAR / 220V (INCLUYE ACOMETIDA)  </t>
  </si>
  <si>
    <t> 119010150  </t>
  </si>
  <si>
    <t>PLANTA DE EMERGENCIA DIESEL 150 KVA (INCLUYE ACOMETIDA)  </t>
  </si>
  <si>
    <t> 119010152  </t>
  </si>
  <si>
    <t>SISTEMA DE APANTALLAMIENTO  </t>
  </si>
  <si>
    <t> 119010151  </t>
  </si>
  <si>
    <t>MALLA DE TIERRA GENERAL  </t>
  </si>
  <si>
    <t> 119010153  </t>
  </si>
  <si>
    <t>ILUMINACION LED 120000 LM / 800W - TORRES EXTERIORES (INCLUYE ALIMENTACION DESDE TABLERO TB6-1)  </t>
  </si>
  <si>
    <t> 119010154  </t>
  </si>
  <si>
    <t>TABLERO DE PROTECCIONES TB6-1 PARA (8) TORRES DE ILUMINACION DE EXTERIOR  (INCLUYE ACOMETIDA)  </t>
  </si>
  <si>
    <t> 119010155  </t>
  </si>
  <si>
    <t>TABLERO ELECTRICO PISO 1 TB1 (INCLUYE ACOMETIDA  </t>
  </si>
  <si>
    <t> 119010156  </t>
  </si>
  <si>
    <t>TABLERO ELECTRICO PISO 1 TB2 (INCLUYE ACOMETIDA)  </t>
  </si>
  <si>
    <t> 119010157  </t>
  </si>
  <si>
    <t>TABLERO ELECTRICO PISO 1 TB3 (INCLUYE ACOMETIDA)  </t>
  </si>
  <si>
    <t> 119010158  </t>
  </si>
  <si>
    <t>TABLERO ELECTRICO PISO 2 TB4 (INCLUYE ACOMETIDA)  </t>
  </si>
  <si>
    <t> 119010159  </t>
  </si>
  <si>
    <t>TABLERO ELECTRICO PISO 3 TB5 (INCLUYE ACOMETIDA)  </t>
  </si>
  <si>
    <t> 119010160  </t>
  </si>
  <si>
    <t>TABLERO ELECTRICO ILUMINACION EXTERIOR TORRES TB6 (INCLUYE ACOMETIDA)  </t>
  </si>
  <si>
    <t> 119010161  </t>
  </si>
  <si>
    <t>TABLERO ELECTRICO PRINCIPAL DE EMERGENCIA TB7 (INCLUYE ACOMETIDA)  </t>
  </si>
  <si>
    <t> 119010162  </t>
  </si>
  <si>
    <t> 119010163  </t>
  </si>
  <si>
    <t> 119010164  </t>
  </si>
  <si>
    <t> 119010165  </t>
  </si>
  <si>
    <t>TABLERO ELECTRICO CIRCUITO REGULADO - UPS (INCLUYE ACOMETIDA)  </t>
  </si>
  <si>
    <t> 119010166  </t>
  </si>
  <si>
    <t>ILUMINACION LED 5200 LM / 80W PISO 3 (INCLUYE ACOMETIDA)  </t>
  </si>
  <si>
    <t> 119010167  </t>
  </si>
  <si>
    <t>ILUMINACION LED 4000 LM / 68W PISO 1 (INCLUYE ACOMETIDA)  </t>
  </si>
  <si>
    <t> 119010168  </t>
  </si>
  <si>
    <t>ILUMINACION LED 4000 LM / 68W PISO 2 (INCLUYE ACOMETIDA)  </t>
  </si>
  <si>
    <t> 119010169  </t>
  </si>
  <si>
    <t>ILUMINACION LED 2100 LM / 36W PISO 1 (INCLUYE ACOMETIDA)  </t>
  </si>
  <si>
    <t> 119010170  </t>
  </si>
  <si>
    <t>ILUMINACION LED 2100 LM / 36W PISO 2 (INCLUYE ACOMETIDA)  </t>
  </si>
  <si>
    <t> 119010171  </t>
  </si>
  <si>
    <t>ILUMINACION LED HIGH BAY 100W PISO 3 (INCLUYE ACOMETIDA)  </t>
  </si>
  <si>
    <t> 119010172  </t>
  </si>
  <si>
    <t>ILUMINACION LED 2100 LM / 36W PISO 3 (INCLUYE ACOMETIDA)  </t>
  </si>
  <si>
    <t> 119010173  </t>
  </si>
  <si>
    <t>ILUMINACION LED APLIQUE 750 LM 5W PISO 1 (INCLUYE ACOMETIDA)  </t>
  </si>
  <si>
    <t> 119010174  </t>
  </si>
  <si>
    <t>ILUMINACION LED APLIQUE 750 LM 5W PISO 2 (INCLUYE ACOMETIDA)  </t>
  </si>
  <si>
    <t> 119010175  </t>
  </si>
  <si>
    <t>ILUMINACION LED EMERGENCIA 600LM 4W PISO 1 (INCLUYE ACOMETIDA)  </t>
  </si>
  <si>
    <t> 119010176  </t>
  </si>
  <si>
    <t>ILUMINACION LED EMERGENCIA 600LM 4W PISO 2 (INCLUYE ACOMETIDA)  </t>
  </si>
  <si>
    <t> 119010177  </t>
  </si>
  <si>
    <t>ILUMINACION LED EMERGENCIA 400LM 4W PISO 3 (INCLUYE ACOMETIDA)  </t>
  </si>
  <si>
    <t> 119010178  </t>
  </si>
  <si>
    <t>ILUMINACION LED (SALIDA) EMERGENCIA 2W PISO 1 (INCLUYE ACOMETIDA)  </t>
  </si>
  <si>
    <t> 119010179  </t>
  </si>
  <si>
    <t>INTERRUPTORES SENCILLOS ILUMINACION INTERNA (INCLUYE ACOMETIDA)  </t>
  </si>
  <si>
    <t> 119010180  </t>
  </si>
  <si>
    <t> 119010181  </t>
  </si>
  <si>
    <t> 119010182  </t>
  </si>
  <si>
    <t>ACOMETIDA AIRES ACONDICIONADOS 12000 BTU/ 220V   </t>
  </si>
  <si>
    <t> 119010183  </t>
  </si>
  <si>
    <t> 119010184  </t>
  </si>
  <si>
    <t>PANELES SOLARES FOTOVOLTAICOS MONOCRISTALINOS &gt;= 540W  </t>
  </si>
  <si>
    <t> 119010185  </t>
  </si>
  <si>
    <t>ESTRUCTURA GALVANIZADA CON RECUBRIMIENTO   </t>
  </si>
  <si>
    <t> 119010186  </t>
  </si>
  <si>
    <t>ACOMETIDA SERIES DC DESDE PANELES HASTA INVERSOR (CABLE #12 SOLAR)  </t>
  </si>
  <si>
    <t> 119010187  </t>
  </si>
  <si>
    <t>INVERSOR DE INYECCION DIRECTA A LA RED 70KW - 440V (INCLUYE ACOMETIDA AC HASTA TB SOLAR ON GRID)  </t>
  </si>
  <si>
    <t> 119010188  </t>
  </si>
  <si>
    <t>TABLERO DE PROTECCIONES AC DEL SISTEMA SOLAR ON GRID (INCLUYE ACOMETIDA A TRANSFORMADOR SOLAR 90 kVA)  </t>
  </si>
  <si>
    <t> 119010189  </t>
  </si>
  <si>
    <t> 119010190  </t>
  </si>
  <si>
    <t>BATERIA DE LITIO CAPACIDAD 185 kWh 48VDC (INCLUYE ACOMETIDA DC HASTA TB-SOLAR DC OFF GRID)  </t>
  </si>
  <si>
    <t> 119010191  </t>
  </si>
  <si>
    <t>TABLERO SOLAR DE DC (OFF GRID BATERIAS) (INCLUYE ACOMETIDA DC DE INVERSORES BIDIRECCIONALES)  </t>
  </si>
  <si>
    <t> 119010192  </t>
  </si>
  <si>
    <t> 119010193  </t>
  </si>
  <si>
    <t> 119010194  </t>
  </si>
  <si>
    <t>LOCALIZACION-REPLANTEO ACUEDUCTO-ALCANTA  </t>
  </si>
  <si>
    <t> 119010195  </t>
  </si>
  <si>
    <t>SUMINISTRO E INSTALACIÒN DE TUBERÍA  SCH 10 - 6"  </t>
  </si>
  <si>
    <t> 119010196  </t>
  </si>
  <si>
    <t>SUMINISTRO E INSTALACIÒN DE TUBERÍA  SCH 10 - 4"  </t>
  </si>
  <si>
    <t> 119010197  </t>
  </si>
  <si>
    <t>SUMINISTRO E INSTALACIÒN DE TUBERÍA  SCH 40 - 1 1/2   </t>
  </si>
  <si>
    <t> 119010198  </t>
  </si>
  <si>
    <t>SUMINISTRO E INSTALACIÒN DE TUBERÍA  SCH 40 - 1  </t>
  </si>
  <si>
    <t> 119010199  </t>
  </si>
  <si>
    <t>C-900 6"  </t>
  </si>
  <si>
    <t> 119010200  </t>
  </si>
  <si>
    <t>PINTURA TUBERIA  </t>
  </si>
  <si>
    <t> 119010201  </t>
  </si>
  <si>
    <t>SUMINISTRO E INSTALACIÒN DE TEE RANURADA UL/FM 4"  </t>
  </si>
  <si>
    <t> 119010202  </t>
  </si>
  <si>
    <t>SUMINISTRO E INSTALACIÒN DE TEE RANURADA UL/FM 2 1/2"  </t>
  </si>
  <si>
    <t> 119010203  </t>
  </si>
  <si>
    <t>SUMINISTRO E INSTALACIÒN DE TEE MECÁNICA UL/FM SALIDA RANURADA 6" X 2 1/2"  </t>
  </si>
  <si>
    <t> 119010204  </t>
  </si>
  <si>
    <t>SUMINISTRO E INSTALACIÒN DE STRAP UL/FM SALIDA ROSCADA 1 1/2" X 1"  </t>
  </si>
  <si>
    <t> 119010205  </t>
  </si>
  <si>
    <t>SUMINISTRO E INSTALACIÒN DE CODO RANURADO UL/FM 6"  </t>
  </si>
  <si>
    <t> 119010206  </t>
  </si>
  <si>
    <t>SUMINISTRO E INSTALACIÒN DE CODO RANURADO UL/FM 4"  </t>
  </si>
  <si>
    <t> 119010207  </t>
  </si>
  <si>
    <t>SUMINISTRO E INSTALACIÒN DE CODO RANURADO UL/FM 1 1/2"X90  </t>
  </si>
  <si>
    <t> 119010208  </t>
  </si>
  <si>
    <t>SUMINISTRO E INSTALACIÒN DE REDUCCIÒN COPA RANURADA 2 1/2" X 2"  </t>
  </si>
  <si>
    <t> 119010209  </t>
  </si>
  <si>
    <t>SUMINISTRO E INSTALACIÒN DE REDUCCIÓN COPA ROSCADA 1 1/2" X 1"  </t>
  </si>
  <si>
    <t> 119010210  </t>
  </si>
  <si>
    <t>SUMINISTRO E INSTALACIÒN DE REDUCCIÓN COPA ROSCADA 1 X 3/4"  </t>
  </si>
  <si>
    <t> 119010211  </t>
  </si>
  <si>
    <t>SUMINISTRO E INSTALACIÒN DE TAPÓN RANURADO 1 1/2"  </t>
  </si>
  <si>
    <t> 119010212  </t>
  </si>
  <si>
    <t>SUMINISTRO E INSTALACIÒN DE TAPÓN RANURADO 6  </t>
  </si>
  <si>
    <t> 119010213  </t>
  </si>
  <si>
    <t>CODO C900 6X90  </t>
  </si>
  <si>
    <t> 119010214  </t>
  </si>
  <si>
    <t> 119010215  </t>
  </si>
  <si>
    <t>SUMINISTRO E INSTALACIÒN DE UNIÓN FLEXIBLE UL/FM 6"  </t>
  </si>
  <si>
    <t> 119010217  </t>
  </si>
  <si>
    <t>SUMINISTRO E INSTALACIÒN DE UNIÓN RÍGIDA UL/FM 6  </t>
  </si>
  <si>
    <t> 119010216  </t>
  </si>
  <si>
    <t>SUMINISTRO E INSTALACIÒN DE UNIÓN RÍGIDA UL/FM 4"  </t>
  </si>
  <si>
    <t> 119010218  </t>
  </si>
  <si>
    <t>SUMINISTRO E INSTALACIÒN DE UNIÓN RÍGIDA UL/FM 2 1/2"  </t>
  </si>
  <si>
    <t> 119010219  </t>
  </si>
  <si>
    <t>SUMINISTRO E INSTALACIÒN DE UNIÓN RÍGIDA UL/FM 2 "  </t>
  </si>
  <si>
    <t> 119010220  </t>
  </si>
  <si>
    <t>SUMINISTRO E INSTALACIÒN DE UNIÓN RÍGIDA UL/FM 1 1/2"  </t>
  </si>
  <si>
    <t> 119010221  </t>
  </si>
  <si>
    <t>SOPORTE CUATRO VÍAS 6"  </t>
  </si>
  <si>
    <t> 119010222  </t>
  </si>
  <si>
    <t>SOPORTE A PERA  6"  </t>
  </si>
  <si>
    <t> 119010223  </t>
  </si>
  <si>
    <t>SOPORTE A COLGANTE 2 1/2"  </t>
  </si>
  <si>
    <t> 119010224  </t>
  </si>
  <si>
    <t>SOPORTE A COLGANTE 2"  </t>
  </si>
  <si>
    <t> 119010225  </t>
  </si>
  <si>
    <t>SOPORTE A COLGANTE 1 1/2"  </t>
  </si>
  <si>
    <t> 119010226  </t>
  </si>
  <si>
    <t>SOPORTE A COLGANTE 1"  </t>
  </si>
  <si>
    <t> 119010227  </t>
  </si>
  <si>
    <t>SOPORTE SISMO-RESISTENTE DE DOS VÍAS LATERAL 4"  </t>
  </si>
  <si>
    <t> 119010228  </t>
  </si>
  <si>
    <t>SOPORTE SISMO-RESISTENTE DE DOS VÍAS LATERAL 2 1/2"  </t>
  </si>
  <si>
    <t> 119010229  </t>
  </si>
  <si>
    <t>SOPORTE SISMO-RESISTENTE DE DOS VÍAS LONGITUDINAL 2"  </t>
  </si>
  <si>
    <t> 119010230  </t>
  </si>
  <si>
    <t>SOPORTE SISMO-RESISTENTE DE DOS VÍAS LONGITUDINAL 2 1/2"  </t>
  </si>
  <si>
    <t> 119010231  </t>
  </si>
  <si>
    <t>RESTRICTORES C-9000  </t>
  </si>
  <si>
    <t> 119010232  </t>
  </si>
  <si>
    <t>SOPORTE TIPO TECNA 6  </t>
  </si>
  <si>
    <t> 119010233  </t>
  </si>
  <si>
    <t>VÁLVULA DE MARIPOSA (TIPO VM1) 2 1/2"  </t>
  </si>
  <si>
    <t> 119010234  </t>
  </si>
  <si>
    <t>VÁLVULA CHEQUE RANURADA 2 1/2"  </t>
  </si>
  <si>
    <t> 119010235  </t>
  </si>
  <si>
    <t> 119010236  </t>
  </si>
  <si>
    <t>VÁLVULA DE VENTEO SETEADA A UNA PRESIÓN DE 175PSI 3/4"  </t>
  </si>
  <si>
    <t> 119010237  </t>
  </si>
  <si>
    <t>VALVULA DE ALIVIO DE PRESIÓN 3/4"  </t>
  </si>
  <si>
    <t> 119010238  </t>
  </si>
  <si>
    <t>SENSOR DE FLUJO  2 1/2"  </t>
  </si>
  <si>
    <t> 119010239  </t>
  </si>
  <si>
    <t> 119010240  </t>
  </si>
  <si>
    <t>ESTACION CONTROL ROCIADORES  </t>
  </si>
  <si>
    <t> 119010241  </t>
  </si>
  <si>
    <t>SIAMESA  </t>
  </si>
  <si>
    <t> 119010242  </t>
  </si>
  <si>
    <t>VALVULA MARIPOSA 2 "  </t>
  </si>
  <si>
    <t> 119010243  </t>
  </si>
  <si>
    <t>TOMA DE BOMBEROS 2 1/2  </t>
  </si>
  <si>
    <t> 119010244  </t>
  </si>
  <si>
    <t> 119010245  </t>
  </si>
  <si>
    <t> 119010246  </t>
  </si>
  <si>
    <t> 119010247  </t>
  </si>
  <si>
    <t> 119010248  </t>
  </si>
  <si>
    <t> 119010249  </t>
  </si>
  <si>
    <t> 119010250  </t>
  </si>
  <si>
    <t> 119010251  </t>
  </si>
  <si>
    <t> 119010252  </t>
  </si>
  <si>
    <t> 119010253  </t>
  </si>
  <si>
    <t> 119010254  </t>
  </si>
  <si>
    <t>UNIÒN FLEXIBLE 8"  </t>
  </si>
  <si>
    <t> 119010255  </t>
  </si>
  <si>
    <t> 119010256  </t>
  </si>
  <si>
    <t> 119010257  </t>
  </si>
  <si>
    <t> 119010258  </t>
  </si>
  <si>
    <t> 119010259  </t>
  </si>
  <si>
    <t> 119010260  </t>
  </si>
  <si>
    <t> 119010261  </t>
  </si>
  <si>
    <t>MANÒMETRO 0 - 600 PSI  </t>
  </si>
  <si>
    <t> 119010262  </t>
  </si>
  <si>
    <t>BRIDAS (INCLUYE TORNILLERÍA Y EMPAQUES)  </t>
  </si>
  <si>
    <t> 119010263  </t>
  </si>
  <si>
    <t> 119010264  </t>
  </si>
  <si>
    <t> 119010265  </t>
  </si>
  <si>
    <t> 119010266  </t>
  </si>
  <si>
    <t> 119010267  </t>
  </si>
  <si>
    <t> 119010268  </t>
  </si>
  <si>
    <t> 119010269  </t>
  </si>
  <si>
    <t>SUMINISTRO E INSTALACIÒN DE BRIDAS (INCLUYE TORNILLERÍA Y EMPAQUES) 1 1/4  </t>
  </si>
  <si>
    <t> 119010270  </t>
  </si>
  <si>
    <t>SUMINISTRO E INSTALACIÒN DE TEE MECÁNICA ROSCADA  </t>
  </si>
  <si>
    <t> 119010271  </t>
  </si>
  <si>
    <t> 119010272  </t>
  </si>
  <si>
    <t>SOPORTERÍA CUARTO DE BOMBAS  </t>
  </si>
  <si>
    <t> 119010273  </t>
  </si>
  <si>
    <t>SEÑALIZACIÓN DE EQUIPOS E INSTRUMENTOS CUARTO DE BOMBAS (SEGÚN NFPA 170)  </t>
  </si>
  <si>
    <t> 119010274  </t>
  </si>
  <si>
    <t> 119010275  </t>
  </si>
  <si>
    <t>SUMINISTRO E INSTALACIÒN DE SENSORES DE ESTADO DE VÁLVULAS (TAMPERSWITCH TS)  </t>
  </si>
  <si>
    <t> 119010276  </t>
  </si>
  <si>
    <t>SUMINISTRO E INSTALACIÒN DE SENSOR DE INUNDACIÓN  </t>
  </si>
  <si>
    <t> 119010277  </t>
  </si>
  <si>
    <t>SUMINISTRO E INSTALACIÒN DE SENSOR DE NIVEL DE AGUA DE TANQUES DE INCENDIO  </t>
  </si>
  <si>
    <t> 119010278  </t>
  </si>
  <si>
    <t>SUMINISTRO E INSTALACIÒN DE VÁLVULA MARIPOSA RANURADA 1 1/2"  </t>
  </si>
  <si>
    <t> 119010279  </t>
  </si>
  <si>
    <t>SUMINISTRO E INSTALACIÒN ESPIRODUCTO 6"  </t>
  </si>
  <si>
    <t> 119010280  </t>
  </si>
  <si>
    <t>SEÑALIZACIÓN DE RED CONTRA INCENDIOS  </t>
  </si>
  <si>
    <t> 119010281  </t>
  </si>
  <si>
    <t> 119010282  </t>
  </si>
  <si>
    <t>TANQUE DE ALMACENAMIENTO - FIBRA DE VIDRIO DE 50 M3  </t>
  </si>
  <si>
    <t> 119010283  </t>
  </si>
  <si>
    <t>SENSOR DE HUMO FOTO-ELECTRICO  </t>
  </si>
  <si>
    <t> 119010284  </t>
  </si>
  <si>
    <t>BEAM DETECTOR  </t>
  </si>
  <si>
    <t> 119010285  </t>
  </si>
  <si>
    <t>SIRENA ESTROBO  </t>
  </si>
  <si>
    <t> 119010286  </t>
  </si>
  <si>
    <t>ESTACIÓN MANUAL  </t>
  </si>
  <si>
    <t> 119010287  </t>
  </si>
  <si>
    <t>PROTECTOR ESTACION MANUAL EN ACRILICO  </t>
  </si>
  <si>
    <t> 119010288  </t>
  </si>
  <si>
    <t>TUBERIA 3/4" EMT  </t>
  </si>
  <si>
    <t> 119010289  </t>
  </si>
  <si>
    <t>UNIONES 3/4" EMT  </t>
  </si>
  <si>
    <t> 119010290  </t>
  </si>
  <si>
    <t>CONECTORES 3/4" EMT  </t>
  </si>
  <si>
    <t> 119010291  </t>
  </si>
  <si>
    <t>CAJAS CUADRADA RAWELT  </t>
  </si>
  <si>
    <t> 119010292  </t>
  </si>
  <si>
    <t>CAJAS REDONDA PLASTICA  </t>
  </si>
  <si>
    <t> 119010293  </t>
  </si>
  <si>
    <t>TAPA CUADRADA RAWELT  </t>
  </si>
  <si>
    <t> 119010294  </t>
  </si>
  <si>
    <t>CABLE CONTRAINCENIDOS  </t>
  </si>
  <si>
    <t> 119010295  </t>
  </si>
  <si>
    <t>MODULO DE CONTROL  </t>
  </si>
  <si>
    <t> 119010296  </t>
  </si>
  <si>
    <t>SOPORTE MARIPOSA  </t>
  </si>
  <si>
    <t> 119010297  </t>
  </si>
  <si>
    <t>CHAZO Y TORNILLO 1/2 X 1"  </t>
  </si>
  <si>
    <t> 119010298  </t>
  </si>
  <si>
    <t>CHAZO EXPANSIVO 3/8" X 1-1/2"  </t>
  </si>
  <si>
    <t> 119010299  </t>
  </si>
  <si>
    <t> 119010300  </t>
  </si>
  <si>
    <t>TUBO DE 1" EMT  </t>
  </si>
  <si>
    <t> 119010301  </t>
  </si>
  <si>
    <t>MODULO ISO  </t>
  </si>
  <si>
    <t> 119010302  </t>
  </si>
  <si>
    <t>BATERIAS CARGA SECA 12V-7A  </t>
  </si>
  <si>
    <t> 119010303  </t>
  </si>
  <si>
    <t>CORAZA TIPO AMERICANA  </t>
  </si>
  <si>
    <t> 119010304  </t>
  </si>
  <si>
    <t>PRUEBAS DE ACEPTACION  </t>
  </si>
  <si>
    <t> 119010305  </t>
  </si>
  <si>
    <t>CAJAS DE PASO 50X50  </t>
  </si>
  <si>
    <t> 119010306  </t>
  </si>
  <si>
    <t>TUBERIA CONDUIT 2"/ EXCAVACION Y RELLENO  </t>
  </si>
  <si>
    <t>Total presupuestado proyecto</t>
  </si>
  <si>
    <t>DEMOLICION MURO EN BLOQUE ESTRUCTURAL PERIMETRO DEL DIAMANTE DE SOFTBOL- INCLUYE REVOQUE ACARREO HORIZONTAL Y MANO DE OBRA  </t>
  </si>
  <si>
    <t>PISO EN CONCRETO E=010 ESTAMPADO DE COLOR AMARILLO GOLD 113 - CONCRETO DE 3100 PSI 210 MPA  </t>
  </si>
  <si>
    <t>PISO EN CONCRETO E=010 ESTAMPADO DE COLOR ROJO PARDO B 163 - CONCRETO DE 3100 PSI 210 MPA  </t>
  </si>
  <si>
    <t>PISO EN CONCRETO E=010 ESTAMPADO DE COLOR AZUL OSCURO 150 - CONCRETO DE 3100 PSI 210 MPA  </t>
  </si>
  <si>
    <t>PISO EN CONCRETO E=010 ESTAMPADO DE COLOR BROWN 15 - CONCRETO DE 3100 PSI 210 MPA  </t>
  </si>
  <si>
    <t>PISO EN CONCRETO E=010 ESTAMPADO DE COLOR GRIS NEUTRO 103 - CONCRETO DE 3100 PSI 210 MPA  </t>
  </si>
  <si>
    <t>(P-09) )PUERTA BATIENTE SENCILLA TIPO SEGURIDAD Y CONTRAINCENDIOS ENTAMBORADA EN LAMINA DE ALUMINIO ANODIZADO COLOR NATURAL Y MARCOS EN ALUMINIO COLOR NEGRO  </t>
  </si>
  <si>
    <t>DIVISIONES PARA BAÑO EN PANEL FENOLICO DE 190MT DE ALTO  </t>
  </si>
  <si>
    <t>PUERTA PARA BAÑOS EN PANEL FENOLICO DE 190MT DE ALTO   </t>
  </si>
  <si>
    <t>LOCKERS METALICO 20X040 MT  </t>
  </si>
  <si>
    <t>CERRAMIENTO PERIMETRAL EN MALLA FIBRA VERDE H:210 MTS  </t>
  </si>
  <si>
    <t>GRAMOQUIN 90X290X430 PARA ESPACIO PUBLICO COLORES AZUL CLARO OSCURO Y GRIS  </t>
  </si>
  <si>
    <t>SUMINISTRO E INSTALACION DE BOLARDO METALICO H:070 MTS  </t>
  </si>
  <si>
    <t>TABLERO CELDA DE MEDIA TENSION CON CENTRO DE MEDIDA 132 KV  </t>
  </si>
  <si>
    <t>ACOMETIDA PRINCIPAL DE TRANSFORMADOR MEDIA TENSION 132 KV  </t>
  </si>
  <si>
    <t>ACCESORIOS Y PROTECCIONES POSTE DE RED PUBLICA 132KV  </t>
  </si>
  <si>
    <t>TOMACORRIENTE DOBLE 110V PISOS 1 2 Y 3 (INCLUYE ACOMETIDA)  </t>
  </si>
  <si>
    <t>TOMACORRIENTE DOBLE 110V REGULADO PISOS 12 Y 3 (INCLUYE ACOMETIDA)  </t>
  </si>
  <si>
    <t>UPS 10 kVA / 2F-220 V - CONTROL ACCESOS RED DATOS CCTV Y TOMAS REGULADOS (INCLUYE ACOMETIDA)  </t>
  </si>
  <si>
    <t>INVERSOR/CARGADOR BIDIRECCIONAL 68KW (INCLUYE ACOMETIDA AC HASTA TB-SOLAR AC OFF GRID)  </t>
  </si>
  <si>
    <t>VÁLVULA PRUEBA Y DRENAJE K112     1 1/2"  </t>
  </si>
  <si>
    <t>SUMINISTRO E INSTALACIÒN DE GABINETE CONTRA INCENDIOS TIPO II (INCLUYE VÀLVULA ANGULAR DE 2 1/2" CON TAPA VÀLVULA ANGULAR DE 1 1/2" MANGUERA DE 1 1/2" BOQUILLA CHORRO NIEBLA DE 1  1/2" LLAVE SPANNER HACHA PICO CANASTILLA Y EXTINTOR  </t>
  </si>
  <si>
    <t>SUMINISTRO E INSTALACIÒN DE ASTM A 53/A 53M TUBERÍA ACERO CARBONO 2 1/2"  </t>
  </si>
  <si>
    <t>SUMINISTRO E INSTALACIÒN DE ASTM A 53/A 53M TUBERÍA ACERO CARBONO 1 1/4"  </t>
  </si>
  <si>
    <t>SUMINISTRO E INSTALACIÒN DE ASTM A 53/A 53M TUBERÍA ACERO CARBONO 4"  </t>
  </si>
  <si>
    <t>SUMINISTRO E INSTALACIÒN DE ASTM A 53/A 53M TUBERÍA ACERO CARBONO 6"  </t>
  </si>
  <si>
    <t>SUMINISTRO E INSTALACIÒN DE ASTM A 53/A 53M TUBERÍA ACERO CARBONO 1 1/2"  </t>
  </si>
  <si>
    <t>TUBERIA DE COBRE TIPO L  1/2"  </t>
  </si>
  <si>
    <t>PLACA ANTIVÓRTICE 16"X16"  </t>
  </si>
  <si>
    <t>SUMINISTRO E INSTALACIÒN DE CODO RADIO LARGO ACERO AL CARBONO 8"  </t>
  </si>
  <si>
    <t>SUMINISTRO E INSTALACIÒN DE VÁLVULA COMPUERTA OS&amp;Y  8"  </t>
  </si>
  <si>
    <t>SUMINISTRO E INSTALACIÒN DE REDUCCIÓN EXCÉNTRICA  8"X6"  </t>
  </si>
  <si>
    <t>REDUCCIÓN CONCÉNTRICA 8"X6"  </t>
  </si>
  <si>
    <t>SUMINISTRO E INSTALACIÒN DE TEE ACERO CARBONO 8"  </t>
  </si>
  <si>
    <t>SUMINISTRO E INSTALACIÒN DE CODO RADIO CORTO ACERO AL CARBONO 8"  </t>
  </si>
  <si>
    <t>SUMINISTRO E INSTALACIÒN DE VÁLVULA DE ALIVIO 3/4"  </t>
  </si>
  <si>
    <t>CABEZAL DE PRUEBAS 6"X21/2"X21/2"X21/2"X2 1/2"  </t>
  </si>
  <si>
    <t>SUMINISTRO E INSTALACIÒN DE VÁLVULA CHEQUE 8"  </t>
  </si>
  <si>
    <t>SUMINISTRO E INSTALACIÒN DE VÁLVULA MARIPOSA TIPO WAFFER 8"  </t>
  </si>
  <si>
    <t>SUMINISTRO E INSTALACIÒN DE VÁLVULA DE GLOBO ROSCADAS 1 1/4"  </t>
  </si>
  <si>
    <t>JUNTAS UNIVERSALES ROSCADAS 1 1/4"  </t>
  </si>
  <si>
    <t>SUMINISTRO E INSTALACIÒN DE CODOS RECTOS ROSCADOS 1 1/4"  </t>
  </si>
  <si>
    <t>SUMINISTRO E INSTALACIÒN DE VÁLVULA CHEQUE ROSCADA 1 1/4"  </t>
  </si>
  <si>
    <t>ESCALERA METÁLICA TIPO GATO CON GUARDA HOMBRE RECUBIERTA CON PINTURA PARA AMBIENTES MARINOS A DOS CAPAS  </t>
  </si>
  <si>
    <t>Capítulo No, 1,1,1  ARQUITECTURA - MODERNIZACION ESCENARIO DEPORTIVO - PRELIMINARES</t>
  </si>
  <si>
    <t>DESCAPOTE MANUAL MAS RETIRO H= O,20 MTS  </t>
  </si>
  <si>
    <t>LOCALIZACION-REPLANTEO OBRA ARQUITECTON,  </t>
  </si>
  <si>
    <t>CERCA EN TELA VERDE H = 2,10 M  </t>
  </si>
  <si>
    <t>ESCALERA PROVISIONAL MADERA L=3,0 M  </t>
  </si>
  <si>
    <t>Capítulo No, 1,1,2  ARQUITECTURA - MODERNIZACION ESCENARIO DEPORTIVO - DESMONTES Y DEMOLICIÓN</t>
  </si>
  <si>
    <t>DESM,VENTANA EXISTENTE  </t>
  </si>
  <si>
    <t>DESM,MALLA ESLABONADA H=2,0 MT  </t>
  </si>
  <si>
    <t>DESM,SILLETERIA EXISTENTE  </t>
  </si>
  <si>
    <t>DEMOL,LOSA ALIGERADA E&gt;=25CMS  </t>
  </si>
  <si>
    <t>Capítulo No, 1,1,3  ARQUITECTURA - MODERNIZACION ESCENARIO DEPORTIVO - MUROS</t>
  </si>
  <si>
    <t>VIGA 020X012 CONCR,AMARRE MURO - CONCRETO 3,100 PSI 210 MPA  </t>
  </si>
  <si>
    <t>Capítulo No, 1,1,4  ARQUITECTURA - MODERNIZACION ESCENARIO DEPORTIVO - ACABADOS ESTRUCTURA</t>
  </si>
  <si>
    <t>Capítulo No, 1,1,5  ARQUITECTURA - MODERNIZACION ESCENARIO DEPORTIVO - PISOS Y ENCHAPES</t>
  </si>
  <si>
    <t>Capítulo No, 1,1,6  ARQUITECTURA - MODERNIZACION ESCENARIO DEPORTIVO - CIELOS</t>
  </si>
  <si>
    <t>Capítulo No, 1,1,7  ARQUITECTURA - MODERNIZACION ESCENARIO DEPORTIVO - CARPINTERÍA METALICA Y ACERO INOX,</t>
  </si>
  <si>
    <t>BARRA DE SEGURIDAD EN ACERO INOX, PARA BAÑOS PMR Ø 18 - 2"  </t>
  </si>
  <si>
    <t>ESCOTILLA DE INSPECCIÓN A CUBIERTA, DIM, 1,73 M X 0,90 M  </t>
  </si>
  <si>
    <t>Capítulo No, 1,1,8  ARQUITECTURA - MODERNIZACION ESCENARIO DEPORTIVO - APARATOS SANITARIOS Y CARPINTERIA</t>
  </si>
  <si>
    <t>CANASTILLA - SIFON LAVAPLATOS, INCLUYE KIT SIFÓN LAVAPLATOS  </t>
  </si>
  <si>
    <t>SUMINISTRO E INTALACIÓN LAVAMANOS DE INCRUSTAR – MARSELLA, INCLUYE GRIFERÍA  </t>
  </si>
  <si>
    <t>SUMINISTRO E INSTALACIÓN LAVAMANOS INSTITUCIONAL ACQUAJET CF/HG,  </t>
  </si>
  <si>
    <t>SUMINISTRO E INSTALACIÓN GRIFERÍA DE LAVAMANOS INSTITUCIONAL PUSH TIPO MESA,  </t>
  </si>
  <si>
    <t>SUMINISTRO E INSTALACIÓN LAVAPLATOS EN ACERO INOXIDABLE, INCLUYE GRIFERÍA  </t>
  </si>
  <si>
    <t>SUMINISTRO E INSTALACIÓN INODORO TIPO TAZA BALTICA ENTRADA SUPERIOR, INCLUYE FLUXÓMETRO  </t>
  </si>
  <si>
    <t>DISP JABON LIQUIDO 1,2 LTS PARED A,INOX  </t>
  </si>
  <si>
    <t>DISPENSADOR DE PAPEL HIGIÉNICO A,I SOBREPONER 1 ROLLO  </t>
  </si>
  <si>
    <t>MESON EN CONCRETO ESMALTADO A &lt;=60 CM H=5,0- 8CM ESPACIOS NUEVOS  </t>
  </si>
  <si>
    <t>Capítulo No, 1,1,9  ARQUITECTURA - MODERNIZACION ESCENARIO DEPORTIVO - MOBILIARIO Y SILLETERIA</t>
  </si>
  <si>
    <t>Capítulo No, 1,1,10  ARQUITECTURA - MODERNIZACION ESCENARIO DEPORTIVO - TRIBUNA - GRADERIA</t>
  </si>
  <si>
    <t>Capítulo No, 1,1,11  ARQUITECTURA - MODERNIZACION ESCENARIO DEPORTIVO - ZONA JUEGO</t>
  </si>
  <si>
    <t>Capítulo No, 1,1,12  ARQUITECTURA - MODERNIZACION ESCENARIO DEPORTIVO - SEÑALETICA</t>
  </si>
  <si>
    <t>SEÑALETICA VERTICAL EN PUERTAS MUROS SALIDAS DE EMERGENCIA Y BAÑOS,  </t>
  </si>
  <si>
    <t>Capítulo No, 1,2,1  OBRAS NUEVAS - URBANISMO - PRELIMINARES ESPACIO PUBLICO</t>
  </si>
  <si>
    <t>Capítulo No, 1,2,2  OBRAS NUEVAS - URBANISMO - MOVIMIENTO TIERRA</t>
  </si>
  <si>
    <t>Capítulo No, 1,2,3  OBRAS NUEVAS - URBANISMO - CONCRETOS</t>
  </si>
  <si>
    <t>Capítulo No, 1,2,4  OBRAS NUEVAS - URBANISMO - PISOS</t>
  </si>
  <si>
    <t>RELLENO GRAVA TRITURA-POLVILLO [S,COM]  </t>
  </si>
  <si>
    <t>Capítulo No, 1,2,5  OBRAS NUEVAS - URBANISMO - PINTURAS</t>
  </si>
  <si>
    <t>Capítulo No, 1,2,6  OBRAS NUEVAS - URBANISMO - DOTACIONES Y MOBILIARIO URBANO</t>
  </si>
  <si>
    <t>Capítulo No, 1,3,1  COMPONENTE ESTRUCTURAL - PRELIMINARES</t>
  </si>
  <si>
    <t>CORTE Y DEMOLICIÓN DE CONTRA PISO EN CONCRETO E=15CM, INCLUYE EL RETIRO DE SOBRANTES A SITIO AUTORIZADO POR LA ENTIDAD CONTRATANTE,  </t>
  </si>
  <si>
    <t>DEMOLICIÓN DE NUDO EN CONCRETO CON LLEGADA DE 1 VIGA, INCLUYE: CORTE Y DEMOLICIÓN NECESARIA PARA REALIZAR EL RESPECTIVO ENCAMIZAMIENTO DE LA COLUMNA (TENIENDO EN CUENTA TODOS LOS PLANOS INTERSEPTADOS Y PERMITIENDO EN LIBRE PASO DE LAS BARRAS DE REFUERZO) ALZAPRIMADO CON EL RESPECTIVO APUNTALAMIENTO EN CADA VIGA Y EL RETIRO DE SOBRANTES A SITIO AUTORIZADO POR LA ENTIDAD CONTRATANTE,  </t>
  </si>
  <si>
    <t>DEMOLICIÓN DE NUDO EN CONCRETO CON LLEGADA DE 2 VIGAS, INCLUYE: CORTE Y DEMOLICIÓN NECESARIA PARA REALIZAR EL RESPECTIVO ENCAMIZAMIENTO DE LA COLUMNA (TENIENDO EN CUENTA TODOS LOS PLANOS INTERSEPTADOS Y PERMITIENDO EN LIBRE PASO DE LAS BARRAS DE REFUERZO) ALZAPRIMADO CON EL RESPECTIVO APUNTALAMIENTO EN CADA VIGA Y EL RETIRO DE SOBRANTES A SITIO AUTORIZADO POR LA ENTIDAD CONTRATANTE,  </t>
  </si>
  <si>
    <t>DEMOLICIÓN DE NUDO EN CONCRETO CON LLEGADA DE 3 VIGAS, INCLUYE: CORTE Y DEMOLICIÓN NECESARIA PARA REALIZAR EL RESPECTIVO ENCAMIZAMIENTO DE LA COLUMNA (TENIENDO EN CUENTA TODOS LOS PLANOS INTERSEPTADOS Y PERMITIENDO EN LIBRE PASO DE LAS BARRAS DE REFUERZO) ALZAPRIMADO CON EL RESPECTIVO APUNTALAMIENTO EN CADA VIGA Y EL RETIRO DE SOBRANTES A SITIO AUTORIZADO POR LA ENTIDAD CONTRATANTE,  </t>
  </si>
  <si>
    <t>DEMOLICIÓN DE NUDO EN CONCRETO CON LLEGADA DE 4 VIGAS, INCLUYE: CORTE Y DEMOLICIÓN NECESARIA PARA REALIZAR EL RESPECTIVO ENCAMIZAMIENTO DE LA COLUMNA (TENIENDO EN CUENTA TODOS LOS PLANOS INTERSEPTADOS Y PERMITIENDO EN LIBRE PASO DE LAS BARRAS DE REFUERZO) ALZAPRIMADO CON EL RESPECTIVO APUNTALAMIENTO EN CADA VIGA Y EL RETIRO DE SOBRANTES A SITIO AUTORIZADO POR LA ENTIDAD CONTRATANTE,  </t>
  </si>
  <si>
    <t>Capítulo No, 1,3,2  COMPONENTE ESTRUCTURAL - MOVIMIENTOS DE TIERRA</t>
  </si>
  <si>
    <t>EXCAVACIÓN TIERRA A MANO H&gt;2M, INCLUYE ESTRUCTURAS PROVISIONALES DE ESTABILIZACIÓN DE PAREDES EQUIPO DE BOMBEO PARA EVACUACIÓN DE AGUA DEL NIVEL FREÁTICO, INCLUYE EL RETIRO DE SOBRANTES A SITIO AUTORIZADO POR LA ENTIDAD CONTRATANTE,  </t>
  </si>
  <si>
    <t>Capítulo No, 1,3,3  COMPONENTE ESTRUCTURAL - OBRAS REFORZAMIENTO</t>
  </si>
  <si>
    <t>REALCE DE ZAPATA EN CONCRETO CON RESISTENCIA A LA COMPRESIÓN FC: 4000 PSI, INCLUYE: DEMOLICIÓN SUPERFICIAL MÍNIMA DE 5CM ACONDICIONAMIENTO DE SUPERFICIE O SUBSTRATO APLICACIÓN DE ADHERENTE EPÓXICO PARA UNIÓN DE CONCRETO NUEVO SOBRE ENDURECIDO, NO INCLUYE ACERO DE REFUERZO,  </t>
  </si>
  <si>
    <t>ENCAMIZADO DE PEDESTAL EN CONCRETO CON RESISTENCIA A LA COMPRESIÓN FC: 4000 PSI, INCLUYE: DEMOLICIÓN DE RECUBRIMIENTO DEL ELEMENTO EXISTENTE SOBRE PASANDO AL NÚCLEO DE CONCRETO HASTA 2CM PARA PERMITIR EL INGRESO DE CONCRETO NUEVO A LAS BARRAS LONGITUDINALES DE REFUERZO RETIRO DE PARTÍCULAS Y ACONDICIONAMIENTO DE SUPERFICIE O SUBSTRATO APLICACIÓN DE ADHERENTE EPÓXICO PARA UNIÓN DE CONCRETO NUEVO SOBRE ENDURECIDO, NO INCLUYE BARRAS NI ANCLAJES DE REFUERZO,  </t>
  </si>
  <si>
    <t>ENCAMIZADO DE COLUMNAS EN CONCRETO CON RESISTENCIA A LA COMPRESIÓN FC: 4000 PSI, INCLUYE: DEMOLICIÓN DE RECUBRIMIENTO DEL ELEMENTO EXISTENTE SOBRE PASANDO AL NÚCLEO DE CONCRETO HASTA 2CM PARA PERMITIR EL INGRESO DE CONCRETO NUEVO A LAS BARRAS LONGITUDINALES DE REFUERZO RETIRO DE PARTÍCULAS Y ACONDICIONAMIENTO DE SUPERFICIE O SUBSTRATO APLICACIÓN DE ADHERENTE EPÓXICO PARA UNIÓN DE CONCRETO NUEVO SOBRE ENDURECIDO, NO INCLUYE BARRAS NI ANCLAJES DE REFUERZO,  </t>
  </si>
  <si>
    <t>REPOSICIÓN DE NUDO INTERVENIDO CON LLEGADA DE 1 VIGAS IMPLEMENTANDO CONCRETO CON RESISTENCIA A LA COMPRESIÓN FC: 4000 PSI, INCLUYE LIMPIEZA CON EQUIPO DE PRESIÓN Y ACONDICIONAMIENTO DE SUPERFICIE DE ELEMENTOS ALZAPRIMADO FORMALETEADO APLICACIÓN DE ADHERENTE EPÓXICO PARA UNIÓN DE CONCRETO NUEVO SOBRE ENDURECIDO,  </t>
  </si>
  <si>
    <t>REPOSICIÓN DE NUDO INTERVENIDO CON LLEGADA DE 2 VIGAS IMPLEMENTANDO CONCRETO CON RESISTENCIA A LA COMPRESIÓN FC: 4000 PSI, INCLUYE LIMPIEZA CON EQUIPO DE PRESIÓN Y ACONDICIONAMIENTO DE SUPERFICIE DE ELEMENTOS ALZAPRIMADO FORMALETEADO APLICACIÓN DE ADHERENTE EPÓXICO PARA UNIÓN DE CONCRETO NUEVO SOBRE ENDURECIDO,  </t>
  </si>
  <si>
    <t>REPOSICIÓN DE NUDO INTERVENIDO CON LLEGADA DE 3 VIGAS IMPLEMENTANDO CONCRETO CON RESISTENCIA A LA COMPRESIÓN FC: 4000 PSI, INCLUYE LIMPIEZA CON EQUIPO DE PRESIÓN Y ACONDICIONAMIENTO DE SUPERFICIE DE ELEMENTOS ALZAPRIMADO FORMALETEADO APLICACIÓN DE ADHERENTE EPÓXICO PARA UNIÓN DE CONCRETO NUEVO SOBRE ENDURECIDO,  </t>
  </si>
  <si>
    <t>REPOSICIÓN DE NUDO INTERVENIDO CON LLEGADA DE 4 VIGAS IMPLEMENTANDO CONCRETO CON RESISTENCIA A LA COMPRESIÓN FC: 4000 PSI, INCLUYE LIMPIEZA CON EQUIPO DE PRESIÓN Y ACONDICIONAMIENTO DE SFICIE DE ELEMENTOS ALZAPRIMADO FORMALETEADO APLICACIÓN DE ADHERENTE EPÓXICO PARA UNIÓN DE CONCRETO NUEVO SOBRE ENDURECIDO, - DUPLICADO  </t>
  </si>
  <si>
    <t>REPOSICIÓN DE LOSA DE CONTRAPISO EN CONCRETO CON RESISTENCIA A LA COMPRESIÓN FC: 4000 PSI Y ESPESOR DE 15CM, INCLUYE REFUERZO EN MALLA ELECTROSOLDADA 15X15X4MM (M-084),  </t>
  </si>
  <si>
    <t>CONSTRUCCIÓN DE LOSA DE CUBIERTA E=10CM EN CONCRETO PREMEZCLADO DE BAJA PERMEABILIDAD CON RESISTENCIA A LA COMPRESIÓN FC: 4000 PSI, INCLUYE: MANO DE OBRA FORMALETA METÁLICA PROVISIONAL EQUIPO PARA TRABAJO SEGURO EN ALTURA EQUIPO DE VACIADO Y BOMBEO DEL CONCRETO, NO INCLUYE ACERO DE REFUERZO,  </t>
  </si>
  <si>
    <t>CONSTRUCCIÓN DE VIGUETAS PREFABRICADAS PARA CUBIERTA DE SECCIÓN 12CM X 30CM EN CONCRETO CON RESISTENCIA A LA COMPRESIÓN FC: 4000 PSI, INCLUYE: MANO DE OBRA ACERO DE REFUERZO FY: 60000 PSI EQUIPO DE ISAJE E INSTALACIÓN CONEXIONES A VIGAS DE CARGA EN CONCRETO EXISTENTE EQUIPO PARA TRABAJO SEGURO EN ALTURA,  </t>
  </si>
  <si>
    <t>CONSTRUCCIÓN DE RIOSTRAS PARA CUBIERTA DE SECCIÓN 10CM X 30CM EN CONCRETO CON RESISTENCIA A LA COMPRESIÓN FC: 4000 PSI, INCLUYE: MANO DE OBRA ACERO DE REFUERZO FY: 60000 PSI FORMALETA METÁLICA APOYAN CONEXIONES A VIGAS DE CARGA EN CONCRETO EXISTENTE EQUIPO PARA TRABAJO SEGURO EN ALTURA, - DUPLICADO  </t>
  </si>
  <si>
    <t>CONSTRUCCIÓN DE VIGAS PREFABRICADAS PARA CUBIERTA DE SECCIÓN 20CM X 40CM EN CONCRETO CON RESISTENCIA A LA COMPRESIÓN FC: 4000 PSI, INCLUYE: MANO DE OBRA ACERO DE REFUERZO FY: 60000 PSI EQUIPO DE ISAJE E INSTALACIÓN CONEXIONES A VIGAS DE CARGA EN CONCRETO EXISTENTE EQUIPO PARA TRABAJO SEGURO EN ALTURA, METÁLICA APOYAN CONEXIONES A VIGAS DE CARGA EN CONCRETO EXISTENTE EQUIPO PARA TRABAJO SEGURO EN ALTURA, - DUPLICADO - DUPLICADO  </t>
  </si>
  <si>
    <t>CONSTRUCCIÓN DE VIGAS PREFABRICADAS PARA CUBIERTA DE SECCIÓN 40CM X 40CM EN CONCRETO CON RESISTENCIA A LA COMPRESIÓN FC: 4000 PSI, INCLUYE: MANO DE OBRA ACERO DE REFUERZO FY: 60000 PSI EQUIPO DE ISAJE E INSTALACIÓN CONEXIONES A VIGAS DE CARGA EN CONCRETO EXISTENTE EQUIPO PARA TRABAJO SEGURO EN ALTURA,E ISAJE E INSTALACIÓN CONEXIONES A VIGAS DE CARGA EN CONCRETO EXISTENTE EQUIPO PARA TRABAJO SEGURO EN ALTURA, METÁLICA APOYAN CONEXIONES A VIGAS DE CARGA EN CONCRETO EXISTENTE EQUIPO PARA TRABAJO SEGURO EN ALTURA, - DUPLICADO - DUPLICADO - DUPLICADO  </t>
  </si>
  <si>
    <t>CONSTRUCCIÓN DE VIGAS FABRICADAS EN SITIO DE SECCIÓN 40CM X 40CM EN CONCRETO CON RESISTENCIA A LA COMPRESIÓN FC: 4000 PSI, INCLUYE: MANO DE OBRA FORMALETA Y ESTRUCTURA PROVISIONAL METÁLICA EQUIPO PARA TRABAJO SEGURO EN ALTURA, NO INCLUYE ACERO DE REFUERZO,PSI EQUIPO DE ISAJE E INSTALACIÓN CONEXIONES A VIGAS DE CARGA EN CONCRETO EXISTENTE EQUIPO PARA TRABAJO SEGURO EN ALTURA, - DUPLICADO  </t>
  </si>
  <si>
    <t>ANCLAJES PARA BARRAS DE ACERO DE 5/8", INCLUYE PERFORACIÓN 3/4" X 25CM Y EPÓXICO PARA FIJACIÓN A CONCRETO ENDURECIDO,  </t>
  </si>
  <si>
    <t>SUMINISTRO E INSTALACIÓN DE ACERO DE REFUERZO FY:60000 PSI,  </t>
  </si>
  <si>
    <t>SUMINISTRO E INSTALACIÓN DE PERFILES METÁLICOS ESTRUCTURALES PARA CONSTRUCCIÓN DE FACHADA,  </t>
  </si>
  <si>
    <t>ANCLAJES PARA BARRAS DE ACERO DE 3/8", INCLUYE PERFORACIÓN 1/2" X 20CM Y EPÓXICO PARA FIJACIÓN A CONCRETO ENDURECIDO,  </t>
  </si>
  <si>
    <t>Capítulo No, 1,4,1  REDES ELECTRICAS</t>
  </si>
  <si>
    <t>TRANSFORMADOR TIPO SECO 250KVA (13,200V/220V)   </t>
  </si>
  <si>
    <t>Capítulo No, 1,4,2  ILUMINACION Y SALIDAS ELECTRICAS</t>
  </si>
  <si>
    <t>TABLERO ELECTRICO EMERGECIA TB7,1 (INCLUYE ACOMETIDA)  </t>
  </si>
  <si>
    <t>TABLERO ELECTRICO EMERGECIA TB7,2 (INCLUYE ACOMETIDA)  </t>
  </si>
  <si>
    <t>TABLERO ELECTRICO EMERGECIA TB7,3 (INCLUYE ACOMETIDA)  </t>
  </si>
  <si>
    <t>Capítulo No, 1,4,3  SISTEMAS ENERGÉTICOS FNCER</t>
  </si>
  <si>
    <t>TRANSFORMADOR SECO DE ACOPLE SISTEMA SOLAR 90KVA (440/220V) (INCLUYE ACOMETIDA HASTA TABLERO GENERAL ITEM 2,1,6,)0 kVA) - DUPLICADO  </t>
  </si>
  <si>
    <t>TABLERO DE PROTECCIONES AC DEL SISTEMA SOLAR OFF GRID (INCLUYE ACOMETIDA HASTA TABLERO GENERAL ITEM 2,1,6,)  </t>
  </si>
  <si>
    <t>Capítulo No, 1,5,1  RED DE TUBERIAS</t>
  </si>
  <si>
    <t>Capítulo No, 1,5,2  FITTINGS Y OTROS</t>
  </si>
  <si>
    <t>Capítulo No, 1,5,3  ROCIADORES</t>
  </si>
  <si>
    <t>ROCIADOR UPRIGHT K=5,6 1/2"  </t>
  </si>
  <si>
    <t>Capítulo No, 1,5,4  UNIONES</t>
  </si>
  <si>
    <t>Capítulo No, 1,5,5  GABINETES Y VALVULAS</t>
  </si>
  <si>
    <t>Capítulo No, 1,5,6  CUARTO DE BOMBAS</t>
  </si>
  <si>
    <t>BOMBA CENTRÍFUGA HORIZONTAL ACCIONADA POR MOTOR DIESEL 550GPM@120 PSI (INCLUYE BOMBA JOCKEY TANQUE DE COMBUSTIBLE ACCESORIOS Y TABLEROS DE CONTROL CONTROL DE NIVEL),  </t>
  </si>
  <si>
    <t>CONEXIÓN DE BOMBEROS (2 VÍAS)  4" X 2,1/2" X 2,1/2" - INCLUYE VÁLVULA CHEQUE  </t>
  </si>
  <si>
    <t>Capítulo No, 1,5,7  DOCUMENTOS Y OTROS</t>
  </si>
  <si>
    <t>Capítulo No, 1,5,8  TANQUE DE ALMACENAMIENTO</t>
  </si>
  <si>
    <t>LOSA 6X6X0,30 CONCRETO 5000 PSI (35 MPA )  </t>
  </si>
  <si>
    <t>Capítulo No, 1,5,9  SISTEMA DE DETECCION Y ALARMA</t>
  </si>
  <si>
    <t>PANEL DE INCENDIOS INTELIGENTE DIRECCIONABLE INCLUYE PROGRAMACIÓN DE PANEL,  </t>
  </si>
  <si>
    <t xml:space="preserve">   </t>
  </si>
  <si>
    <t>DATOS BASICOS DEL PROYECTO</t>
  </si>
  <si>
    <t>CONSECUTIVO INTERNO</t>
  </si>
  <si>
    <t>NÚMERO DE PROCESO</t>
  </si>
  <si>
    <t>CLIENTE</t>
  </si>
  <si>
    <t>NOMBRE DEL PROYECTO</t>
  </si>
  <si>
    <t>NOMBRE CORTO PROYECTO</t>
  </si>
  <si>
    <t>TIPO PROYECTO</t>
  </si>
  <si>
    <t>UBICACION</t>
  </si>
  <si>
    <t>PRESUPUESTO OFICIAL</t>
  </si>
  <si>
    <t>PLAZO TOTAL M1</t>
  </si>
  <si>
    <t>PLAN COMERCIAL</t>
  </si>
  <si>
    <t>ACTUAL</t>
  </si>
  <si>
    <t>TIPO PROCESO</t>
  </si>
  <si>
    <t>LICITACIÓN PUBLICA ABIERTA</t>
  </si>
  <si>
    <t>ESTADO PROYECTO</t>
  </si>
  <si>
    <t>PRE PLIEGO</t>
  </si>
  <si>
    <t>FECHA CONOCIMIENTO PROYECTO</t>
  </si>
  <si>
    <t>MEDIO IDENTIFICACIÓN PROCESO</t>
  </si>
  <si>
    <t>SECOP II</t>
  </si>
  <si>
    <t>RUTA DE ACCESO</t>
  </si>
  <si>
    <t>https://community.secop.gov.co/Public/Tendering/OpportunityDetail/Index?noticeUID=CO1.NTC.2822237&amp;isFromPublicArea=True&amp;isModal=true&amp;asPopupView=true&amp;currentLanguage=es&amp;currentCulture=es</t>
  </si>
  <si>
    <t>ALCANCE DEL PROYECTO</t>
  </si>
  <si>
    <t xml:space="preserve">BPIN 2023002880001
</t>
  </si>
  <si>
    <t>SAN ANDRÉS ISLAS</t>
  </si>
  <si>
    <t>ADECUACION</t>
  </si>
  <si>
    <t xml:space="preserve">MEJORAMIENTO DE LA INFRAESTRUCTURA FÍSICA DEL ESTADIO DE SOFTBALL HIGINIO ARCHBOLD PARA EL APROVECHAMIENTO DEPORTIVO, CULTURAL Y SOCIAL DE LOS HABITANTES DEL DEPARTAMENTO SAN ANDRES Y PROVIDENCIA.  </t>
  </si>
  <si>
    <t>GOBERNACION ARCHIPIELAGO SAN AND´RES Y SANTA CATALINA Y PROVIDENCIA</t>
  </si>
  <si>
    <t>ESTADIO DE SOFTBALL SAN ANDRÉS</t>
  </si>
  <si>
    <t xml:space="preserve">20 meses: 2 meses etapa precontractual; 17 meses etapa ejecución y 1 mes etapa de liquidación.
</t>
  </si>
  <si>
    <t>METROQUADRANTTE SAS</t>
  </si>
  <si>
    <t>RESULTADO</t>
  </si>
  <si>
    <t>Hallazgos a Solucionar:
La cubierta de las graderías del escenario deportivo en su parte central presenta un avanzado deterioro.
La losa de entrepiso del Nivel N+3.60 m presenta corrosión del acero de refuerzo de los elementos que la conforman, debido a que esta no presenta un recubrimiento óptimo que la proteja contra la humedad y la alta salinidad en el ambiente, así como tampoco cuenta con una fachada ni una cubierta en condiciones que puedan ayudar a protegerla contra las lluvias.
Los elementos no estructurales tales como barandas metálicas, antepechos metálicos, carpintería metálica, cerramientos metálicos y antepechos en muros de bloque de concreto son los elementos más afectados debido a su exposición a la intemperie manifestando alto grado de deterioro.
Los muros divisorios y de cerramiento en muro de bloque en concreto que no cuentan con ningún tipo de acabado que los proteja adecuadamente de la intemperie y el ambiente salino de la isla ha ocasionado que haya un importante deterioro en ellos.
El escenario deportivo actualmente no cuenta con fachada que ayude a proteger de la intemperie, la lluvia y la radiación el interior del escenario deportivo.
La canal de cubierta y las bajantes se encuentran en un nivel avanzado de deterioro, se evidencian debido a la corrosión perforaciones en la canal, humedades en bajantes y muchas de ellas se encuentran incompletas.
Los acabados interiores de los espacios de camerinos, baños, salas de masajes, zonas de estiramientos y vestieres se encuentran en un estado bastante avanzado de deterioro debido a la humedad dentro de los espacios mencionados.
La mampostería en concreto que cuenta con acabados (Estuco de relleno y pintura) se encuentran sumamente deteriorados debido a la humedad, se evidencian humedades superficiales, ampollamiento, eflorescencias, decoración y craqueo en la pintura.
Las divisiones metálicas de los baños tanto para el público en general cómo para los deportistas se encuentran en avanzado estado de deterioro debido a la humedad que ha ocasionado corrosión en las láminas de puertas, divisiones y parales.
El cerramiento en malla eslabonada plastificada perimetral al campo de juego se encuentra desplomada y el zócalo en concreto se encuentra en su gran mayoría roto.
La grama y el área de bases, bateo y seguridad en tierra no se encuentran en óptimas condiciones para el correcto desarrollo de la actividad deportiva.
Las luminarias fluorescentes en pasillos y espacios interiores se encuentran en su gran mayoría deterioradas debido a la humedad persistente en el tiempo, además de esto y en virtud del cumplimiento de nuevos estándares para la eficiencia en el uso de la energía se deberán actualizar todas las luminarias a un sistema integral de ahorro en la iluminación de los espacios del Escenario.</t>
  </si>
  <si>
    <t>SI</t>
  </si>
  <si>
    <t>NO</t>
  </si>
  <si>
    <t>AVANCE</t>
  </si>
  <si>
    <t>FALTANTE</t>
  </si>
  <si>
    <t>COTIZADO</t>
  </si>
  <si>
    <t>Fecha de Impresión: 12/03/2023</t>
  </si>
  <si>
    <t>Fecha de Corte:12/03/2023</t>
  </si>
  <si>
    <t>CAL HIDRATADA</t>
  </si>
  <si>
    <t>ARENA MEDIANA</t>
  </si>
  <si>
    <t>MEZCLADORA DE 9 PIES CUBICOS</t>
  </si>
  <si>
    <t>ITEM</t>
  </si>
  <si>
    <t>DIMENSIONES /BULTO</t>
  </si>
  <si>
    <t>60 X 40 X 11</t>
  </si>
  <si>
    <t>PESO POR BULTO
(KG)</t>
  </si>
  <si>
    <t>CANTIDAD
(KG)</t>
  </si>
  <si>
    <t>DIMENSIONES /BULTO (M3)</t>
  </si>
  <si>
    <t>VOLUMEN / BULTOS(M3)</t>
  </si>
  <si>
    <t>CAPACIDAD 
CONTENEDOR
(40 PIES) (M3)</t>
  </si>
  <si>
    <t>CANT CONTENEDORES</t>
  </si>
  <si>
    <t>% APROVECHAMIENTO ESPACIO
CONTENEDOR</t>
  </si>
  <si>
    <t>VALOR CONTENEDOR</t>
  </si>
  <si>
    <t>VALOR TOTAL TRANSPORTE</t>
  </si>
  <si>
    <t>VALOR TRANSPORTE POR KG</t>
  </si>
  <si>
    <t>CANTIDAD
(TN)</t>
  </si>
  <si>
    <t>CANTIDAD MAX BULTOS / CONTENEDOR</t>
  </si>
  <si>
    <t>CANT TOTAL BULTOS
(UND)</t>
  </si>
  <si>
    <t>VALOR CONTENEDOR
(40PIES)</t>
  </si>
  <si>
    <t>VALOR REVUSTA CONSTRUDATA
(BARRANQUILLA)</t>
  </si>
  <si>
    <t>VALOR FINAL(KG)</t>
  </si>
  <si>
    <t>PESO M3 / GRAVA
(KG)</t>
  </si>
  <si>
    <t>PESO TOTAL
(TN)</t>
  </si>
  <si>
    <t>CAPACIDAD 
CONTENEDOR
(20 PIES) (TN)</t>
  </si>
  <si>
    <t>VALOR CONTENEDOR
(20PIES)</t>
  </si>
  <si>
    <t>VALOR TRANSPORTE POR M3</t>
  </si>
  <si>
    <t>CANTIDAD
(M3)</t>
  </si>
  <si>
    <t>ARENA</t>
  </si>
  <si>
    <t>PESO M3 / ARENA
(KG)</t>
  </si>
  <si>
    <t>CAPACIDAD 
CONTENEDOR
(20 PIES) (m3)</t>
  </si>
  <si>
    <t>Espacio Libre</t>
  </si>
  <si>
    <t>CAPACIDAD MAX MAT
CONTENEDOR
(20 PIES) (M3)</t>
  </si>
  <si>
    <t>ESPACIO LIBRE</t>
  </si>
  <si>
    <t>% ESPACIO LIBRE</t>
  </si>
  <si>
    <t>SOLICITUD COTIZACION CEMENTO Y AGREGADOS</t>
  </si>
  <si>
    <t>13 DE MARZO DE 2023</t>
  </si>
  <si>
    <t>AFS</t>
  </si>
  <si>
    <t>CEMENTO</t>
  </si>
  <si>
    <t>GRAVA 3/4</t>
  </si>
  <si>
    <t>ARENA HUMEDA</t>
  </si>
  <si>
    <t>CANT TOTAL HIERRO
(UND)</t>
  </si>
  <si>
    <t>VALOR COTIZACION</t>
  </si>
  <si>
    <t>VALOR TOTAL TRANSPORTE
(CTG - SAN ANDRÉS)</t>
  </si>
  <si>
    <t>VALOR TRANSPORTE
SAN ANDRÉS - OBRA</t>
  </si>
  <si>
    <t>Analisis mano de Obra</t>
  </si>
  <si>
    <t>13 de marzo de 2023</t>
  </si>
  <si>
    <t>afs</t>
  </si>
  <si>
    <t>M.O. ALB. ACABADOS 2 AYUDANTE-1 OFI</t>
  </si>
  <si>
    <t>HC</t>
  </si>
  <si>
    <t>M.O. ALB. ACABADOS 2 AYUDANTE-1 OFIHC</t>
  </si>
  <si>
    <t>AYUDANTE DE OBRA</t>
  </si>
  <si>
    <t>OFICIAL DE OBRA</t>
  </si>
  <si>
    <t>MAESTRO DE OBRA</t>
  </si>
  <si>
    <t>M.O. ALBANILERIA 1 AYUDANTE</t>
  </si>
  <si>
    <t>M.O. ALBANILERIA 1 AYUDANTEHC</t>
  </si>
  <si>
    <t>Factor:</t>
  </si>
  <si>
    <t>M.O. ALBANILERIA 1 OFICIAL</t>
  </si>
  <si>
    <t>M.O. ALBANILERIA 1 AYUDANTE-1 OFI</t>
  </si>
  <si>
    <t>M.O. ALBANILERIA 1 AYUDANTE-1 OFIHC</t>
  </si>
  <si>
    <t>Mensual</t>
  </si>
  <si>
    <t>Diario</t>
  </si>
  <si>
    <t>M.O. ALBANILERIA 2 AYUDANTE</t>
  </si>
  <si>
    <t>M.O. ALBANILERIA 2 AYUDANTEHC</t>
  </si>
  <si>
    <t>Salario</t>
  </si>
  <si>
    <t>M.O. ALBANILERIA 2 AYUDANTE-1 OFI</t>
  </si>
  <si>
    <t>M.O. ALBANILERIA 2 AYUDANTE-1 OFIHC</t>
  </si>
  <si>
    <t>Auxilio de Transporte</t>
  </si>
  <si>
    <t>M.O. ALBANILERIA 3 AYUDANTE</t>
  </si>
  <si>
    <t>M.O. ALBANILERIA 3 AYUDANTEHC</t>
  </si>
  <si>
    <t>SUBTOTAL</t>
  </si>
  <si>
    <t>M.O. ALBANILERIA 3 AYUDANTE-1 OFI</t>
  </si>
  <si>
    <t>M.O. ALBANILERIA 3 AYUDANTE-1 OFIHC</t>
  </si>
  <si>
    <t>Seguridad Social</t>
  </si>
  <si>
    <t>M.O. CARP.ALUMINIO 1 AYUDANTE-1 OFI</t>
  </si>
  <si>
    <t>M.O. CARP.ALUMINIO 1 AYUDANTE-1 OFIHC</t>
  </si>
  <si>
    <t>Provisión Prestaciones</t>
  </si>
  <si>
    <t>M.O. CARP.TALLER 1 AYUDANTE-1 OFI</t>
  </si>
  <si>
    <t>M.O. CARP.TALLER 1 AYUDANTE-1 OFIHC</t>
  </si>
  <si>
    <t>Aportes Parafiscales</t>
  </si>
  <si>
    <t>M.O. HIDROSANIT. 1 AYUDANTE-1 OFI</t>
  </si>
  <si>
    <t>M.O. HIDROSANIT. 1 AYUDANTE-1 OFIHC</t>
  </si>
  <si>
    <t>Otros Aportes:</t>
  </si>
  <si>
    <t>M.O. HIDROSANIT. 1 AYUDANTE</t>
  </si>
  <si>
    <t>Descansos Remunerados</t>
  </si>
  <si>
    <t>M.O. HIDROSANIT. 1 OFICIAL</t>
  </si>
  <si>
    <t>TOTAL JORNAL</t>
  </si>
  <si>
    <t>M.O. HIDROSANIT. 2 AYUDANTE - 1 OFIC.</t>
  </si>
  <si>
    <t>M.O. HIDROSANIT. 2 AYUDANTE - 1 OFIC.HC</t>
  </si>
  <si>
    <t>TOTAL HORA-HOMBRE</t>
  </si>
  <si>
    <t>M.O. METALISTERIA 1 AYUDANTE-1 OFI</t>
  </si>
  <si>
    <t>M.O. METALISTERIA 1 AYUDANTE-1 OFIHC</t>
  </si>
  <si>
    <t>M.O. METALISTERIA 1 AYUDANTE</t>
  </si>
  <si>
    <t>M.O. METALISTERIA 1 OFICIAL</t>
  </si>
  <si>
    <t>M.O. METALISTERIA 2 AYUDANTE-1 OFI</t>
  </si>
  <si>
    <t>M.O. METALISTERIA 2 AYUDANTE-1 OFIHC</t>
  </si>
  <si>
    <t>M.O. PINTURA 1 AYUDANTE-1 OFI</t>
  </si>
  <si>
    <t>M.O. PINTURA 1 AYUDANTE-1 OFIHC</t>
  </si>
  <si>
    <t>M.O. TOPOGRAFIA 1 CADENERO-1 TOP</t>
  </si>
  <si>
    <t>M.O. TOPOGRAFIA 1 CADENERO-1 TOPHC</t>
  </si>
  <si>
    <t>MANO OBRA ELECTRICAS    1 AYUDANTE-1 OFI</t>
  </si>
  <si>
    <t>BASES DE DATOS SISPAC</t>
  </si>
  <si>
    <t>FUENTE</t>
  </si>
  <si>
    <t>BD SISPAC INCREMENTADO 30 % PARA QUEDAR AL DOBLE</t>
  </si>
  <si>
    <t>Incrementado al 30%</t>
  </si>
  <si>
    <t>Un.</t>
  </si>
  <si>
    <t>Barranquilla</t>
  </si>
  <si>
    <t>Cuadrilla ofic-ayud tipo aa</t>
  </si>
  <si>
    <t>HH</t>
  </si>
  <si>
    <t>60001</t>
  </si>
  <si>
    <t>Cuadrilla tipo bb (plom.elec)</t>
  </si>
  <si>
    <t>60002</t>
  </si>
  <si>
    <t>Cuadrilla tipo cc (carpintería)</t>
  </si>
  <si>
    <t>60003</t>
  </si>
  <si>
    <t>Cuadrilla tipo dd (acabados)</t>
  </si>
  <si>
    <t>60004</t>
  </si>
  <si>
    <t>Hora oficial albanileria</t>
  </si>
  <si>
    <t>HO</t>
  </si>
  <si>
    <t>60005</t>
  </si>
  <si>
    <t>Hora ayudante albanileria</t>
  </si>
  <si>
    <t>60006</t>
  </si>
  <si>
    <t>Operador mezcladora</t>
  </si>
  <si>
    <t>DI</t>
  </si>
  <si>
    <t>60007</t>
  </si>
  <si>
    <t>Operador de equipos</t>
  </si>
  <si>
    <t>60008</t>
  </si>
  <si>
    <t>Cuadrilla WF Losa</t>
  </si>
  <si>
    <t>60510</t>
  </si>
  <si>
    <t>Cuadrilla WF Muros</t>
  </si>
  <si>
    <t>60520</t>
  </si>
  <si>
    <t>Cuadrilla Excavacion</t>
  </si>
  <si>
    <t>60523</t>
  </si>
  <si>
    <t>Cuadrilla  Fundicion</t>
  </si>
  <si>
    <t>60524</t>
  </si>
  <si>
    <t>incremenado 50%</t>
  </si>
  <si>
    <t>MANO OBRA UTILIZADA PROYECTO</t>
  </si>
  <si>
    <t>% INSUMOS ANALIZADOS</t>
  </si>
  <si>
    <t>COMPARATIVO EXPLOSION INSUMOS PRE. OFICIAL VS PRESUPUESTO INTERNO</t>
  </si>
  <si>
    <t>14 DE MARZO DE 2023</t>
  </si>
  <si>
    <t>PRESUPUESTO INTERNO</t>
  </si>
  <si>
    <t>NVP AGREGADOS</t>
  </si>
  <si>
    <t>DIF</t>
  </si>
  <si>
    <t xml:space="preserve">MODERNIZACIÓN DEL ESTADIO DE SOFTBALL EN SAN ANDRÉS ISLAS: RECUPERACIÓN, REFORZARMIENTO Y ACTUALIZACIÓN DE LA INFRAESTRUCTURA EXISTENTE Y LOS ESPACIOS DE SERVICIO.  </t>
  </si>
  <si>
    <t>LOCALIZACION</t>
  </si>
  <si>
    <t>SAN ANDRES</t>
  </si>
  <si>
    <t>ANÁLISIS DEL AIU</t>
  </si>
  <si>
    <t>Costo directo Total</t>
  </si>
  <si>
    <t>Costo Total OBRA + AIU</t>
  </si>
  <si>
    <t>Costos de administración de obra</t>
  </si>
  <si>
    <t>DURACION TOTAL DEL PROYECTO (MESES)</t>
  </si>
  <si>
    <t>un</t>
  </si>
  <si>
    <t>% de participación</t>
  </si>
  <si>
    <t>VALOR MENSUAL SIN PRESTACIONES</t>
  </si>
  <si>
    <t>VALOR TOTAL  MENSUAL CON PRESTACIONES SOCIALES</t>
  </si>
  <si>
    <t>Valor total</t>
  </si>
  <si>
    <t>FACTOR PRESTACIONAL SALARIOS MAYORES A 2 SALARIOS MINIMOS</t>
  </si>
  <si>
    <t>Personal de obra</t>
  </si>
  <si>
    <t>1,1</t>
  </si>
  <si>
    <t xml:space="preserve">DIRECTOR DE OBRA ARQUITECTO O ING CIVIL,  CON ESPECIALIZACION   </t>
  </si>
  <si>
    <t>Mes</t>
  </si>
  <si>
    <t>FACTOR PRESTACIONAL SALARIOS MENORES A 2 SALARIOS MINIMOS</t>
  </si>
  <si>
    <t>1,2</t>
  </si>
  <si>
    <t>INGENIERO CIVIL   ESPECIALISTA ESTRUCTURAS</t>
  </si>
  <si>
    <t>1,3</t>
  </si>
  <si>
    <t>ARQUITECTO  RESIDENTE DE OBRA</t>
  </si>
  <si>
    <t>INGENIERO CIVIL RESIDENTE DE OBRA</t>
  </si>
  <si>
    <t>1,5</t>
  </si>
  <si>
    <t>INGENIERO MECANICO</t>
  </si>
  <si>
    <t>FACTOR PRESTACIONAL SALARIOS MAYORES A 4 SALARIOS MINIMOS</t>
  </si>
  <si>
    <t>1,6</t>
  </si>
  <si>
    <t>INGENIERO ELECTRICO</t>
  </si>
  <si>
    <t>INGENIERO SANITARIO</t>
  </si>
  <si>
    <t>1,7</t>
  </si>
  <si>
    <t xml:space="preserve">CELADOR </t>
  </si>
  <si>
    <t>1,8</t>
  </si>
  <si>
    <t xml:space="preserve">TECNICO O TECNOLOGO   SISO  - TITULO FORMACION TECNOLOGICA  </t>
  </si>
  <si>
    <t>1,9</t>
  </si>
  <si>
    <t xml:space="preserve">MAESTRO DE OBRA - TITULO FORMACION TECNOLOGICA   </t>
  </si>
  <si>
    <t>Total personal de obra</t>
  </si>
  <si>
    <t>Costos de servicios públicos</t>
  </si>
  <si>
    <t xml:space="preserve">Internet OFICINA </t>
  </si>
  <si>
    <t xml:space="preserve">SERVICIO DE TELECOMUNICACIONES  CORPORATIVO PARA EL CONTROL Y GESTION DEL PROYECTO (2 PLANES DE EQUIPOS CELULARES PARA : DIRECTOR , RESIDENTE) - EL VALOR CONSIDERADO ES LA MENSUALIDAD DE LOS  EQUIPOS. </t>
  </si>
  <si>
    <t>MES</t>
  </si>
  <si>
    <t>2.3</t>
  </si>
  <si>
    <t>INSTALACIÓN PROVISIONAL ACUEDUCTO</t>
  </si>
  <si>
    <t>2.4</t>
  </si>
  <si>
    <t>INSTALACIÓN PROVISIONAL ENERGÍA</t>
  </si>
  <si>
    <t>Total costos de servicios públicos</t>
  </si>
  <si>
    <t xml:space="preserve">Costos de  instalaciones provisionales </t>
  </si>
  <si>
    <t>3.1</t>
  </si>
  <si>
    <t>computador portatil</t>
  </si>
  <si>
    <t>3.2</t>
  </si>
  <si>
    <t>CELULAR CORPORATIVO CON CAMARA</t>
  </si>
  <si>
    <t>3.3</t>
  </si>
  <si>
    <t>MESA RIMAX O SIMILAR</t>
  </si>
  <si>
    <t>3.4</t>
  </si>
  <si>
    <t>SILLA RIMAX O SIMILAR</t>
  </si>
  <si>
    <t>3.5</t>
  </si>
  <si>
    <t>ESCRITORIO</t>
  </si>
  <si>
    <t>3.6</t>
  </si>
  <si>
    <t>Mueble PARA ARCHIVAR</t>
  </si>
  <si>
    <t>Costos de campamento e instalaciones provisionales Y EQUIPAMIENTO</t>
  </si>
  <si>
    <t>Otros - gastos generales</t>
  </si>
  <si>
    <t>4,1</t>
  </si>
  <si>
    <t>Compra de Papelería (carpetas, resmas, etc..) e implementos de oficina (lapiceros, marcadores, etc..)  gestion  personal administracion de obra</t>
  </si>
  <si>
    <t>4,2</t>
  </si>
  <si>
    <t>Ploteada planos, copia planos y fotocopias (servicio prestado por un establecimiento externo a la obra), para gestion personal de obra</t>
  </si>
  <si>
    <t>4,3</t>
  </si>
  <si>
    <t xml:space="preserve">Valla Informativa del proyecto </t>
  </si>
  <si>
    <t>4,4</t>
  </si>
  <si>
    <t xml:space="preserve">Ensayos de Laboratorio (en este rubro se tiene proyectada la realizacion de ensayos de laboratorio, con el proposito de verificar las caracteristicas de los suelos, concretos y materiales petreos) </t>
  </si>
  <si>
    <t>4,5</t>
  </si>
  <si>
    <t xml:space="preserve">Camioneta de estacas 4x4 </t>
  </si>
  <si>
    <t>4,6</t>
  </si>
  <si>
    <t xml:space="preserve">Estación Total </t>
  </si>
  <si>
    <t>4,7</t>
  </si>
  <si>
    <t>ALQUILER OFICINA MES</t>
  </si>
  <si>
    <t>4,8</t>
  </si>
  <si>
    <t>ALQUILER CASA HOSPEDAJE</t>
  </si>
  <si>
    <t>mes</t>
  </si>
  <si>
    <t>4,9</t>
  </si>
  <si>
    <t>ALIMENTACION</t>
  </si>
  <si>
    <t>4,10</t>
  </si>
  <si>
    <t>TARJETAS RESIDENCIA</t>
  </si>
  <si>
    <t>4,11</t>
  </si>
  <si>
    <t>TRANSPORTE AEREO</t>
  </si>
  <si>
    <t>Total otros - gastos generales</t>
  </si>
  <si>
    <t>Costos de legalización del contrato - POLIZAS</t>
  </si>
  <si>
    <t>Pólizas</t>
  </si>
  <si>
    <t>5.1</t>
  </si>
  <si>
    <t xml:space="preserve">Cumplimiento </t>
  </si>
  <si>
    <t>5.2</t>
  </si>
  <si>
    <t>Amparo de salarios y prest. Sociales</t>
  </si>
  <si>
    <t>5.3</t>
  </si>
  <si>
    <t xml:space="preserve">Amparo de anticipo </t>
  </si>
  <si>
    <t>5.4</t>
  </si>
  <si>
    <t>Responsabilidad civil extracontractual</t>
  </si>
  <si>
    <t>5.5</t>
  </si>
  <si>
    <t>Estabilidad de obra</t>
  </si>
  <si>
    <t>Total costos de legalización del contrato</t>
  </si>
  <si>
    <t>Costos de impuestos o carga impositiva</t>
  </si>
  <si>
    <t>6.1</t>
  </si>
  <si>
    <t>PRO CONSTRUCCIÓN</t>
  </si>
  <si>
    <t>ESTAMPILLA PRO ANCIANOS</t>
  </si>
  <si>
    <t>ESTAMPILLA PROCULTURA</t>
  </si>
  <si>
    <t>IMPUESTO DE SEGURIDAD</t>
  </si>
  <si>
    <t>Administración</t>
  </si>
  <si>
    <t>Imprevistos</t>
  </si>
  <si>
    <t>Utilidad</t>
  </si>
  <si>
    <t>Total AIU</t>
  </si>
  <si>
    <t>EQUIPO</t>
  </si>
  <si>
    <t>COTIZACION MOVILIZACION</t>
  </si>
  <si>
    <t>CANTIDAD HORAS REQUERIDAS</t>
  </si>
  <si>
    <t>VALOR MOVILIZACION POR HORA</t>
  </si>
  <si>
    <t>VALOR MANTENIMIENTO HORA</t>
  </si>
  <si>
    <t>VALOR FINAL</t>
  </si>
  <si>
    <t>VALOR COTIZACION EQUIPO</t>
  </si>
  <si>
    <t>VALOR CONSTRUDATA
(HORA)</t>
  </si>
  <si>
    <t>CASTILIFT - ANÁLISIS TRANSPORTE INTERNO</t>
  </si>
  <si>
    <t>CONSTRUDATA - ANÁLISIS TRANSPORTE INTERNO</t>
  </si>
  <si>
    <t xml:space="preserve">CONSTRUDATA  </t>
  </si>
  <si>
    <t>RETEFUENTE???</t>
  </si>
  <si>
    <t>%GANA / PIERDE</t>
  </si>
  <si>
    <t>% GANA / PIERDE</t>
  </si>
  <si>
    <t>ANÁLISIS</t>
  </si>
  <si>
    <t>$ GANA / PIERDE</t>
  </si>
  <si>
    <t>INCIDENCIA
PRESUPUESTO</t>
  </si>
  <si>
    <r>
      <rPr>
        <b/>
        <sz val="10"/>
        <rFont val="Arial"/>
        <family val="2"/>
      </rPr>
      <t>PROPUESTA ECONOMICA</t>
    </r>
  </si>
  <si>
    <r>
      <rPr>
        <b/>
        <sz val="8.5"/>
        <rFont val="Arial"/>
        <family val="2"/>
      </rPr>
      <t>PROCESO: OPERACIONAL</t>
    </r>
  </si>
  <si>
    <r>
      <rPr>
        <b/>
        <sz val="8.5"/>
        <rFont val="Arial"/>
        <family val="2"/>
      </rPr>
      <t>CODIGO: FI-GC-012</t>
    </r>
  </si>
  <si>
    <r>
      <rPr>
        <b/>
        <sz val="8.5"/>
        <rFont val="Arial"/>
        <family val="2"/>
      </rPr>
      <t>VERSIÓN: 1</t>
    </r>
  </si>
  <si>
    <r>
      <rPr>
        <b/>
        <sz val="8.5"/>
        <rFont val="Arial"/>
        <family val="2"/>
      </rPr>
      <t>FECHA DE ACTUALIZACIÓN: 26/04/2022</t>
    </r>
  </si>
  <si>
    <r>
      <rPr>
        <b/>
        <sz val="8.5"/>
        <rFont val="Arial"/>
        <family val="2"/>
      </rPr>
      <t xml:space="preserve">Sres
</t>
    </r>
    <r>
      <rPr>
        <b/>
        <sz val="8.5"/>
        <rFont val="Arial"/>
        <family val="2"/>
      </rPr>
      <t>Atn. Ing. Andres Sanchez</t>
    </r>
  </si>
  <si>
    <r>
      <rPr>
        <b/>
        <sz val="9.5"/>
        <rFont val="Arial"/>
        <family val="2"/>
      </rPr>
      <t>No Cotización</t>
    </r>
  </si>
  <si>
    <r>
      <rPr>
        <b/>
        <sz val="9.5"/>
        <rFont val="Arial"/>
        <family val="2"/>
      </rPr>
      <t>054-MM-23</t>
    </r>
  </si>
  <si>
    <r>
      <rPr>
        <sz val="8.5"/>
        <rFont val="Arial MT"/>
        <family val="2"/>
      </rPr>
      <t xml:space="preserve">L.C.
</t>
    </r>
    <r>
      <rPr>
        <sz val="8.5"/>
        <rFont val="Arial MT"/>
        <family val="2"/>
      </rPr>
      <t xml:space="preserve">Ref.         </t>
    </r>
    <r>
      <rPr>
        <b/>
        <vertAlign val="superscript"/>
        <sz val="8.5"/>
        <rFont val="Arial"/>
        <family val="2"/>
      </rPr>
      <t>ADECUACIÓN Y MEJORAMIENTO DE LOS SISTEMAS ELÉCTRICOS ESTADIO DE SOFTBALL - SAI</t>
    </r>
  </si>
  <si>
    <r>
      <rPr>
        <b/>
        <u/>
        <sz val="8.5"/>
        <rFont val="Arial"/>
        <family val="2"/>
      </rPr>
      <t xml:space="preserve">Alcance de la propuesta
</t>
    </r>
    <r>
      <rPr>
        <sz val="8.5"/>
        <rFont val="Arial MT"/>
        <family val="2"/>
      </rPr>
      <t>- Comprende la dirección técnica, administrativa y operativa, la coordinación, el suministro de personal, consumibles, herramientas y equipos según análisis unitarios.</t>
    </r>
  </si>
  <si>
    <r>
      <rPr>
        <b/>
        <u/>
        <sz val="8.5"/>
        <rFont val="Arial"/>
        <family val="2"/>
      </rPr>
      <t xml:space="preserve">Mano de obra
</t>
    </r>
    <r>
      <rPr>
        <sz val="8.5"/>
        <rFont val="Arial MT"/>
        <family val="2"/>
      </rPr>
      <t>TECNICO ELECTRICO AYUDANTE ELECTRICO</t>
    </r>
  </si>
  <si>
    <r>
      <rPr>
        <b/>
        <u/>
        <sz val="8.5"/>
        <rFont val="Arial"/>
        <family val="2"/>
      </rPr>
      <t xml:space="preserve">Herramientas, Equipos y Materiales
</t>
    </r>
    <r>
      <rPr>
        <sz val="8.5"/>
        <rFont val="Arial MT"/>
        <family val="2"/>
      </rPr>
      <t xml:space="preserve">- IMEIM Ltda suministrará todas las herramientas y consumibles necesarios para la correcta ejecución de los trabajos.
</t>
    </r>
    <r>
      <rPr>
        <sz val="8.5"/>
        <rFont val="Arial MT"/>
        <family val="2"/>
      </rPr>
      <t>-  IMEIM Ltda suministrará los materiales solicitados de acuerdo a los términos de referencia y APU.</t>
    </r>
  </si>
  <si>
    <t>aiu</t>
  </si>
  <si>
    <r>
      <rPr>
        <b/>
        <u/>
        <sz val="8.5"/>
        <rFont val="Arial"/>
        <family val="2"/>
      </rPr>
      <t xml:space="preserve">Tiempo de ejecución
</t>
    </r>
    <r>
      <rPr>
        <sz val="8.5"/>
        <rFont val="Arial MT"/>
        <family val="2"/>
      </rPr>
      <t xml:space="preserve">- Ejecución: 6 mes calendario
</t>
    </r>
    <r>
      <rPr>
        <b/>
        <u/>
        <sz val="8.5"/>
        <rFont val="Arial"/>
        <family val="2"/>
      </rPr>
      <t>Resumen de la propuesta</t>
    </r>
  </si>
  <si>
    <r>
      <rPr>
        <b/>
        <sz val="8.5"/>
        <rFont val="Arial"/>
        <family val="2"/>
      </rPr>
      <t>Item</t>
    </r>
  </si>
  <si>
    <r>
      <rPr>
        <b/>
        <sz val="8.5"/>
        <rFont val="Arial"/>
        <family val="2"/>
      </rPr>
      <t>Descripción</t>
    </r>
  </si>
  <si>
    <r>
      <rPr>
        <b/>
        <sz val="8.5"/>
        <rFont val="Arial"/>
        <family val="2"/>
      </rPr>
      <t>Unid</t>
    </r>
  </si>
  <si>
    <r>
      <rPr>
        <b/>
        <sz val="8.5"/>
        <rFont val="Arial"/>
        <family val="2"/>
      </rPr>
      <t>Cant</t>
    </r>
  </si>
  <si>
    <r>
      <rPr>
        <b/>
        <sz val="8.5"/>
        <rFont val="Arial"/>
        <family val="2"/>
      </rPr>
      <t>Vr Unit</t>
    </r>
  </si>
  <si>
    <r>
      <rPr>
        <b/>
        <sz val="8.5"/>
        <rFont val="Arial"/>
        <family val="2"/>
      </rPr>
      <t>Vr Total</t>
    </r>
  </si>
  <si>
    <r>
      <rPr>
        <b/>
        <sz val="8.5"/>
        <rFont val="Arial"/>
        <family val="2"/>
      </rPr>
      <t>1.4.1</t>
    </r>
  </si>
  <si>
    <r>
      <rPr>
        <b/>
        <sz val="8.5"/>
        <rFont val="Arial"/>
        <family val="2"/>
      </rPr>
      <t>REDES ELECTRICAS</t>
    </r>
  </si>
  <si>
    <r>
      <rPr>
        <sz val="8.5"/>
        <rFont val="Arial MT"/>
        <family val="2"/>
      </rPr>
      <t xml:space="preserve">TRANSFORMADOR  TIPO SECO 300KVA
</t>
    </r>
    <r>
      <rPr>
        <sz val="8.5"/>
        <rFont val="Arial MT"/>
        <family val="2"/>
      </rPr>
      <t>(13.200V/220V)</t>
    </r>
  </si>
  <si>
    <r>
      <rPr>
        <sz val="8.5"/>
        <rFont val="Arial MT"/>
        <family val="2"/>
      </rPr>
      <t>UND</t>
    </r>
  </si>
  <si>
    <r>
      <rPr>
        <b/>
        <sz val="8.5"/>
        <rFont val="Arial"/>
        <family val="2"/>
      </rPr>
      <t>1.4.1.2</t>
    </r>
  </si>
  <si>
    <r>
      <rPr>
        <sz val="8.5"/>
        <rFont val="Arial MT"/>
        <family val="2"/>
      </rPr>
      <t xml:space="preserve">TABLERO CELDA DE MEDIA TENSION CON
</t>
    </r>
    <r>
      <rPr>
        <sz val="8.5"/>
        <rFont val="Arial MT"/>
        <family val="2"/>
      </rPr>
      <t>CENTRO DE MEDIDA 13,2 KV</t>
    </r>
  </si>
  <si>
    <r>
      <rPr>
        <b/>
        <sz val="8.5"/>
        <rFont val="Arial"/>
        <family val="2"/>
      </rPr>
      <t>1.4.1.3</t>
    </r>
  </si>
  <si>
    <r>
      <rPr>
        <sz val="8.5"/>
        <rFont val="Arial MT"/>
        <family val="2"/>
      </rPr>
      <t xml:space="preserve">ACOMETIDA PRINCIPAL DE TRANSFORMADOR
</t>
    </r>
    <r>
      <rPr>
        <sz val="8.5"/>
        <rFont val="Arial MT"/>
        <family val="2"/>
      </rPr>
      <t>MEDIA TENSION 13,2 KV,1/0 XLPE AL 100%</t>
    </r>
  </si>
  <si>
    <r>
      <rPr>
        <sz val="8.5"/>
        <rFont val="Arial MT"/>
        <family val="2"/>
      </rPr>
      <t>ML</t>
    </r>
  </si>
  <si>
    <r>
      <rPr>
        <b/>
        <sz val="8.5"/>
        <rFont val="Arial"/>
        <family val="2"/>
      </rPr>
      <t>1.4.1.4</t>
    </r>
  </si>
  <si>
    <r>
      <rPr>
        <sz val="8.5"/>
        <rFont val="Arial MT"/>
        <family val="2"/>
      </rPr>
      <t xml:space="preserve">ACCESORIOS Y PROTECCIONES POSTE DE RED
</t>
    </r>
    <r>
      <rPr>
        <sz val="8.5"/>
        <rFont val="Arial MT"/>
        <family val="2"/>
      </rPr>
      <t>PUBLICA 13,2KV</t>
    </r>
  </si>
  <si>
    <r>
      <rPr>
        <b/>
        <sz val="8.5"/>
        <rFont val="Arial"/>
        <family val="2"/>
      </rPr>
      <t>1.4.1.5</t>
    </r>
  </si>
  <si>
    <r>
      <rPr>
        <sz val="8.5"/>
        <rFont val="Arial MT"/>
        <family val="2"/>
      </rPr>
      <t xml:space="preserve">ACOMETIDA BAJA TENSION 220V DESDE
</t>
    </r>
    <r>
      <rPr>
        <sz val="8.5"/>
        <rFont val="Arial MT"/>
        <family val="2"/>
      </rPr>
      <t>TRANSFORMADOR HASTA TABLERO GENERAL</t>
    </r>
  </si>
  <si>
    <r>
      <rPr>
        <b/>
        <sz val="8.5"/>
        <rFont val="Arial"/>
        <family val="2"/>
      </rPr>
      <t>1.4.1.6</t>
    </r>
  </si>
  <si>
    <r>
      <rPr>
        <sz val="8.5"/>
        <rFont val="Arial MT"/>
        <family val="2"/>
      </rPr>
      <t xml:space="preserve">TABLERO GENERAL DE PROTECCIONES 220V
</t>
    </r>
    <r>
      <rPr>
        <sz val="8.5"/>
        <rFont val="Arial MT"/>
        <family val="2"/>
      </rPr>
      <t>CON TRANSFERENCIA PLANTA ELECTRICA</t>
    </r>
  </si>
  <si>
    <r>
      <rPr>
        <b/>
        <sz val="8.5"/>
        <rFont val="Arial"/>
        <family val="2"/>
      </rPr>
      <t>1.4.1.7</t>
    </r>
  </si>
  <si>
    <r>
      <rPr>
        <sz val="8.5"/>
        <rFont val="Arial MT"/>
        <family val="2"/>
      </rPr>
      <t xml:space="preserve">TABLERO BANCO DE CONDENSADORES 125KVAR
</t>
    </r>
    <r>
      <rPr>
        <sz val="8.5"/>
        <rFont val="Arial MT"/>
        <family val="2"/>
      </rPr>
      <t>/ 220V (INCLUYE ACOMETIDA)</t>
    </r>
  </si>
  <si>
    <r>
      <rPr>
        <b/>
        <sz val="8.5"/>
        <rFont val="Arial"/>
        <family val="2"/>
      </rPr>
      <t>1.4.1.8</t>
    </r>
  </si>
  <si>
    <r>
      <rPr>
        <sz val="8.5"/>
        <rFont val="Arial MT"/>
        <family val="2"/>
      </rPr>
      <t xml:space="preserve">PLANTA DE EMERGENCIA DIESEL 150 KVA
</t>
    </r>
    <r>
      <rPr>
        <sz val="8.5"/>
        <rFont val="Arial MT"/>
        <family val="2"/>
      </rPr>
      <t>(INCLUYE ACOMETIDA)</t>
    </r>
  </si>
  <si>
    <r>
      <rPr>
        <b/>
        <sz val="8.5"/>
        <rFont val="Arial"/>
        <family val="2"/>
      </rPr>
      <t>1.4.1.9</t>
    </r>
  </si>
  <si>
    <r>
      <rPr>
        <sz val="8.5"/>
        <rFont val="Arial MT"/>
        <family val="2"/>
      </rPr>
      <t>MALLA DE TIERRA GENERAL</t>
    </r>
  </si>
  <si>
    <r>
      <rPr>
        <b/>
        <sz val="8.5"/>
        <rFont val="Arial"/>
        <family val="2"/>
      </rPr>
      <t>1.4.1.10</t>
    </r>
  </si>
  <si>
    <r>
      <rPr>
        <sz val="8.5"/>
        <rFont val="Arial MT"/>
        <family val="2"/>
      </rPr>
      <t>SISTEMA DE APANTALLAMIENTO</t>
    </r>
  </si>
  <si>
    <r>
      <rPr>
        <b/>
        <sz val="8.5"/>
        <rFont val="Arial"/>
        <family val="2"/>
      </rPr>
      <t>1.4.2</t>
    </r>
  </si>
  <si>
    <r>
      <rPr>
        <b/>
        <sz val="8.5"/>
        <rFont val="Arial"/>
        <family val="2"/>
      </rPr>
      <t>ILUMINACION Y SALIDAS ELECTRICAS</t>
    </r>
  </si>
  <si>
    <r>
      <rPr>
        <b/>
        <sz val="8.5"/>
        <rFont val="Arial"/>
        <family val="2"/>
      </rPr>
      <t>1.4.2.1</t>
    </r>
  </si>
  <si>
    <r>
      <rPr>
        <sz val="8.5"/>
        <rFont val="Arial MT"/>
        <family val="2"/>
      </rPr>
      <t xml:space="preserve">ILUMINACION LED 120000 LM / 800W - TORRES EXTERIORES (INCLUYE ALIMENTACION DESDE
</t>
    </r>
    <r>
      <rPr>
        <sz val="8.5"/>
        <rFont val="Arial MT"/>
        <family val="2"/>
      </rPr>
      <t>TABLERO TB6-1)</t>
    </r>
  </si>
  <si>
    <r>
      <rPr>
        <b/>
        <sz val="8.5"/>
        <rFont val="Arial"/>
        <family val="2"/>
      </rPr>
      <t>1.4.2.2</t>
    </r>
  </si>
  <si>
    <r>
      <rPr>
        <sz val="8.5"/>
        <rFont val="Arial MT"/>
        <family val="2"/>
      </rPr>
      <t xml:space="preserve">TABLERO DE PROTECCIONES TB6-1 PARA (8)
</t>
    </r>
    <r>
      <rPr>
        <sz val="8.5"/>
        <rFont val="Arial MT"/>
        <family val="2"/>
      </rPr>
      <t>TORRES DE ILUMINACION DE EXTERIOR</t>
    </r>
  </si>
  <si>
    <r>
      <rPr>
        <b/>
        <sz val="8.5"/>
        <rFont val="Arial"/>
        <family val="2"/>
      </rPr>
      <t>1.4.2.3</t>
    </r>
  </si>
  <si>
    <r>
      <rPr>
        <sz val="8.5"/>
        <rFont val="Arial MT"/>
        <family val="2"/>
      </rPr>
      <t xml:space="preserve">TABLERO ELECTRICO PISO 1 TB1 (INCLUYE
</t>
    </r>
    <r>
      <rPr>
        <sz val="8.5"/>
        <rFont val="Arial MT"/>
        <family val="2"/>
      </rPr>
      <t>ACOMETIDA)</t>
    </r>
  </si>
  <si>
    <r>
      <rPr>
        <b/>
        <sz val="8.5"/>
        <rFont val="Arial"/>
        <family val="2"/>
      </rPr>
      <t>1.4.2.4</t>
    </r>
  </si>
  <si>
    <r>
      <rPr>
        <sz val="8.5"/>
        <rFont val="Arial MT"/>
        <family val="2"/>
      </rPr>
      <t xml:space="preserve">TABLERO ELECTRICO PISO 1 TB2 (INCLUYE
</t>
    </r>
    <r>
      <rPr>
        <sz val="8.5"/>
        <rFont val="Arial MT"/>
        <family val="2"/>
      </rPr>
      <t>ACOMETIDA)</t>
    </r>
  </si>
  <si>
    <r>
      <rPr>
        <b/>
        <sz val="8.5"/>
        <rFont val="Arial"/>
        <family val="2"/>
      </rPr>
      <t>1.4.2.5</t>
    </r>
  </si>
  <si>
    <r>
      <rPr>
        <sz val="8.5"/>
        <rFont val="Arial MT"/>
        <family val="2"/>
      </rPr>
      <t xml:space="preserve">TABLERO ELECTRICO PISO 1 TB3 (INCLUYE
</t>
    </r>
    <r>
      <rPr>
        <sz val="8.5"/>
        <rFont val="Arial MT"/>
        <family val="2"/>
      </rPr>
      <t>ACOMETIDA)</t>
    </r>
  </si>
  <si>
    <r>
      <rPr>
        <b/>
        <sz val="8.5"/>
        <rFont val="Arial"/>
        <family val="2"/>
      </rPr>
      <t>1.4.2.6</t>
    </r>
  </si>
  <si>
    <r>
      <rPr>
        <sz val="8.5"/>
        <rFont val="Arial MT"/>
        <family val="2"/>
      </rPr>
      <t xml:space="preserve">TABLERO ELECTRICO PISO 2 TB4 (INCLUYE
</t>
    </r>
    <r>
      <rPr>
        <sz val="8.5"/>
        <rFont val="Arial MT"/>
        <family val="2"/>
      </rPr>
      <t>ACOMETIDA)</t>
    </r>
  </si>
  <si>
    <r>
      <rPr>
        <b/>
        <sz val="8.5"/>
        <rFont val="Arial"/>
        <family val="2"/>
      </rPr>
      <t>1.4.2.7</t>
    </r>
  </si>
  <si>
    <r>
      <rPr>
        <b/>
        <sz val="8.5"/>
        <rFont val="Arial"/>
        <family val="2"/>
      </rPr>
      <t>1.4.2.8</t>
    </r>
  </si>
  <si>
    <r>
      <rPr>
        <sz val="8.5"/>
        <rFont val="Arial MT"/>
        <family val="2"/>
      </rPr>
      <t xml:space="preserve">TABLERO ELECTRICO ILUMINACION EXTERIOR
</t>
    </r>
    <r>
      <rPr>
        <sz val="8.5"/>
        <rFont val="Arial MT"/>
        <family val="2"/>
      </rPr>
      <t>TORRES TB6 (INCLUYE ACOMETIDA)</t>
    </r>
  </si>
  <si>
    <r>
      <rPr>
        <b/>
        <sz val="8.5"/>
        <rFont val="Arial"/>
        <family val="2"/>
      </rPr>
      <t>1.4.2.9</t>
    </r>
  </si>
  <si>
    <r>
      <rPr>
        <sz val="8.5"/>
        <rFont val="Arial MT"/>
        <family val="2"/>
      </rPr>
      <t xml:space="preserve">TABLERO ELECTRICO PRINCIPAL DE
</t>
    </r>
    <r>
      <rPr>
        <sz val="8.5"/>
        <rFont val="Arial MT"/>
        <family val="2"/>
      </rPr>
      <t>EMERGENCIA TB7 (INCLUYE ACOMETIDA)</t>
    </r>
  </si>
  <si>
    <r>
      <rPr>
        <b/>
        <sz val="8.5"/>
        <rFont val="Arial"/>
        <family val="2"/>
      </rPr>
      <t>1.4.2.10</t>
    </r>
  </si>
  <si>
    <r>
      <rPr>
        <sz val="8.5"/>
        <rFont val="Arial MT"/>
        <family val="2"/>
      </rPr>
      <t xml:space="preserve">TABLERO ELECTRICO EMERGECIA TB7.1
</t>
    </r>
    <r>
      <rPr>
        <sz val="8.5"/>
        <rFont val="Arial MT"/>
        <family val="2"/>
      </rPr>
      <t>(INCLUYE ACOMETIDA)</t>
    </r>
  </si>
  <si>
    <r>
      <rPr>
        <b/>
        <sz val="8.5"/>
        <rFont val="Arial"/>
        <family val="2"/>
      </rPr>
      <t>1.4.2.11</t>
    </r>
  </si>
  <si>
    <r>
      <rPr>
        <sz val="8.5"/>
        <rFont val="Arial MT"/>
        <family val="2"/>
      </rPr>
      <t xml:space="preserve">TABLERO ELECTRICO EMERGECIA TB7.2
</t>
    </r>
    <r>
      <rPr>
        <sz val="8.5"/>
        <rFont val="Arial MT"/>
        <family val="2"/>
      </rPr>
      <t>(INCLUYE ACOMETIDA)</t>
    </r>
  </si>
  <si>
    <r>
      <rPr>
        <b/>
        <sz val="8.5"/>
        <rFont val="Arial"/>
        <family val="2"/>
      </rPr>
      <t>1.4.2.12</t>
    </r>
  </si>
  <si>
    <r>
      <rPr>
        <sz val="8.5"/>
        <rFont val="Arial MT"/>
        <family val="2"/>
      </rPr>
      <t xml:space="preserve">TABLERO ELECTRICO EMERGECIA TB7.3
</t>
    </r>
    <r>
      <rPr>
        <sz val="8.5"/>
        <rFont val="Arial MT"/>
        <family val="2"/>
      </rPr>
      <t>(INCLUYE ACOMETIDA)</t>
    </r>
  </si>
  <si>
    <r>
      <rPr>
        <b/>
        <sz val="8.5"/>
        <rFont val="Arial"/>
        <family val="2"/>
      </rPr>
      <t>1.4.2.13</t>
    </r>
  </si>
  <si>
    <r>
      <rPr>
        <sz val="8.5"/>
        <rFont val="Arial MT"/>
        <family val="2"/>
      </rPr>
      <t xml:space="preserve">TABLERO ELECTRICO CIRCUITO REGULADO -
</t>
    </r>
    <r>
      <rPr>
        <sz val="8.5"/>
        <rFont val="Arial MT"/>
        <family val="2"/>
      </rPr>
      <t>UPS (INCLUYE ACOMETIDA)</t>
    </r>
  </si>
  <si>
    <r>
      <rPr>
        <b/>
        <sz val="8.5"/>
        <rFont val="Arial"/>
        <family val="2"/>
      </rPr>
      <t>1.4.2.14</t>
    </r>
  </si>
  <si>
    <r>
      <rPr>
        <sz val="8.5"/>
        <rFont val="Arial MT"/>
        <family val="2"/>
      </rPr>
      <t xml:space="preserve">ILUMINACION LED 5200 LM / 80W PISO 3 (INCLUYE
</t>
    </r>
    <r>
      <rPr>
        <sz val="8.5"/>
        <rFont val="Arial MT"/>
        <family val="2"/>
      </rPr>
      <t>ACOMETIDA)</t>
    </r>
  </si>
  <si>
    <r>
      <rPr>
        <b/>
        <sz val="8.5"/>
        <rFont val="Arial"/>
        <family val="2"/>
      </rPr>
      <t>1.4.2.15</t>
    </r>
  </si>
  <si>
    <r>
      <rPr>
        <sz val="8.5"/>
        <rFont val="Arial MT"/>
        <family val="2"/>
      </rPr>
      <t xml:space="preserve">ILUMINACION LED 4000 LM / 68W PISO 1 (INCLUYE
</t>
    </r>
    <r>
      <rPr>
        <sz val="8.5"/>
        <rFont val="Arial MT"/>
        <family val="2"/>
      </rPr>
      <t>ACOMETIDA)</t>
    </r>
  </si>
  <si>
    <r>
      <rPr>
        <b/>
        <sz val="8.5"/>
        <rFont val="Arial"/>
        <family val="2"/>
      </rPr>
      <t>1.4.2.16</t>
    </r>
  </si>
  <si>
    <r>
      <rPr>
        <sz val="8.5"/>
        <rFont val="Arial MT"/>
        <family val="2"/>
      </rPr>
      <t xml:space="preserve">ILUMINACION LED 4000 LM / 68W PISO 2 (INCLUYE
</t>
    </r>
    <r>
      <rPr>
        <sz val="8.5"/>
        <rFont val="Arial MT"/>
        <family val="2"/>
      </rPr>
      <t>ACOMETIDA)</t>
    </r>
  </si>
  <si>
    <r>
      <rPr>
        <b/>
        <sz val="8.5"/>
        <rFont val="Arial"/>
        <family val="2"/>
      </rPr>
      <t>1.4.2.17</t>
    </r>
  </si>
  <si>
    <r>
      <rPr>
        <sz val="8.5"/>
        <rFont val="Arial MT"/>
        <family val="2"/>
      </rPr>
      <t xml:space="preserve">ILUMINACION LED 2100 LM / 36W PISO 1 (INCLUYE
</t>
    </r>
    <r>
      <rPr>
        <sz val="8.5"/>
        <rFont val="Arial MT"/>
        <family val="2"/>
      </rPr>
      <t>ACOMETIDA)</t>
    </r>
  </si>
  <si>
    <r>
      <rPr>
        <b/>
        <sz val="8.5"/>
        <rFont val="Arial"/>
        <family val="2"/>
      </rPr>
      <t>1.4.2.18</t>
    </r>
  </si>
  <si>
    <r>
      <rPr>
        <sz val="8.5"/>
        <rFont val="Arial MT"/>
        <family val="2"/>
      </rPr>
      <t xml:space="preserve">ILUMINACION LED 2100 LM / 36W PISO 2 (INCLUYE
</t>
    </r>
    <r>
      <rPr>
        <sz val="8.5"/>
        <rFont val="Arial MT"/>
        <family val="2"/>
      </rPr>
      <t>ACOMETIDA)</t>
    </r>
  </si>
  <si>
    <r>
      <rPr>
        <b/>
        <sz val="8.5"/>
        <rFont val="Arial"/>
        <family val="2"/>
      </rPr>
      <t>1.4.2.19</t>
    </r>
  </si>
  <si>
    <r>
      <rPr>
        <sz val="8.5"/>
        <rFont val="Arial MT"/>
        <family val="2"/>
      </rPr>
      <t xml:space="preserve">ILUMINACION LED 2100 LM / 36W PISO 3 (INCLUYE
</t>
    </r>
    <r>
      <rPr>
        <sz val="8.5"/>
        <rFont val="Arial MT"/>
        <family val="2"/>
      </rPr>
      <t>ACOMETIDA)</t>
    </r>
  </si>
  <si>
    <r>
      <rPr>
        <b/>
        <sz val="8.5"/>
        <rFont val="Arial"/>
        <family val="2"/>
      </rPr>
      <t>1.4.2.20</t>
    </r>
  </si>
  <si>
    <r>
      <rPr>
        <sz val="8.5"/>
        <rFont val="Arial MT"/>
        <family val="2"/>
      </rPr>
      <t xml:space="preserve">ILUMINACION LED HIGH BAY 100W PISO 3
</t>
    </r>
    <r>
      <rPr>
        <sz val="8.5"/>
        <rFont val="Arial MT"/>
        <family val="2"/>
      </rPr>
      <t>(INCLUYE ACOMETIDA)</t>
    </r>
  </si>
  <si>
    <r>
      <rPr>
        <b/>
        <sz val="8.5"/>
        <rFont val="Arial"/>
        <family val="2"/>
      </rPr>
      <t>1.4.2.21</t>
    </r>
  </si>
  <si>
    <r>
      <rPr>
        <sz val="8.5"/>
        <rFont val="Arial MT"/>
        <family val="2"/>
      </rPr>
      <t xml:space="preserve">ILUMINACION LED APLIQUE 750 LM 5W PISO 1
</t>
    </r>
    <r>
      <rPr>
        <sz val="8.5"/>
        <rFont val="Arial MT"/>
        <family val="2"/>
      </rPr>
      <t>(INCLUYE ACOMETIDA)</t>
    </r>
  </si>
  <si>
    <r>
      <rPr>
        <b/>
        <sz val="8.5"/>
        <rFont val="Arial"/>
        <family val="2"/>
      </rPr>
      <t>1.4.2.22</t>
    </r>
  </si>
  <si>
    <r>
      <rPr>
        <sz val="8.5"/>
        <rFont val="Arial MT"/>
        <family val="2"/>
      </rPr>
      <t xml:space="preserve">ILUMINACION LED APLIQUE 750 LM 5W PISO 2
</t>
    </r>
    <r>
      <rPr>
        <sz val="8.5"/>
        <rFont val="Arial MT"/>
        <family val="2"/>
      </rPr>
      <t>(INCLUYE ACOMETIDA)</t>
    </r>
  </si>
  <si>
    <r>
      <rPr>
        <b/>
        <sz val="8.5"/>
        <rFont val="Arial"/>
        <family val="2"/>
      </rPr>
      <t>1.4.2.23</t>
    </r>
  </si>
  <si>
    <r>
      <rPr>
        <sz val="8.5"/>
        <rFont val="Arial MT"/>
        <family val="2"/>
      </rPr>
      <t xml:space="preserve">ILUMINACION LED EMERGENCIA 600LM 4W PISO
</t>
    </r>
    <r>
      <rPr>
        <sz val="8.5"/>
        <rFont val="Arial MT"/>
        <family val="2"/>
      </rPr>
      <t>1 (INCLUYE ACOMETIDA)</t>
    </r>
  </si>
  <si>
    <r>
      <rPr>
        <b/>
        <sz val="8.5"/>
        <rFont val="Arial"/>
        <family val="2"/>
      </rPr>
      <t>1.4.2.24</t>
    </r>
  </si>
  <si>
    <r>
      <rPr>
        <sz val="8.5"/>
        <rFont val="Arial MT"/>
        <family val="2"/>
      </rPr>
      <t xml:space="preserve">ILUMINACION LED EMERGENCIA 600LM 4W PISO
</t>
    </r>
    <r>
      <rPr>
        <sz val="8.5"/>
        <rFont val="Arial MT"/>
        <family val="2"/>
      </rPr>
      <t>2 (INCLUYE ACOMETIDA)</t>
    </r>
  </si>
  <si>
    <r>
      <rPr>
        <b/>
        <sz val="8.5"/>
        <rFont val="Arial"/>
        <family val="2"/>
      </rPr>
      <t>1.4.2.25</t>
    </r>
  </si>
  <si>
    <r>
      <rPr>
        <sz val="8.5"/>
        <rFont val="Arial MT"/>
        <family val="2"/>
      </rPr>
      <t xml:space="preserve">ILUMINACION LED EMERGENCIA 400LM 4W PISO
</t>
    </r>
    <r>
      <rPr>
        <sz val="8.5"/>
        <rFont val="Arial MT"/>
        <family val="2"/>
      </rPr>
      <t>3 (INCLUYE ACOMETIDA)</t>
    </r>
  </si>
  <si>
    <r>
      <rPr>
        <b/>
        <sz val="8.5"/>
        <rFont val="Arial"/>
        <family val="2"/>
      </rPr>
      <t>1.4.2.26</t>
    </r>
  </si>
  <si>
    <r>
      <rPr>
        <sz val="8.5"/>
        <rFont val="Arial MT"/>
        <family val="2"/>
      </rPr>
      <t xml:space="preserve">ILUMINACION LED (SALIDA) EMERGENCIA 2W
</t>
    </r>
    <r>
      <rPr>
        <sz val="8.5"/>
        <rFont val="Arial MT"/>
        <family val="2"/>
      </rPr>
      <t>PISO 1 (INCLUYE ACOMETIDA)</t>
    </r>
  </si>
  <si>
    <r>
      <rPr>
        <b/>
        <sz val="8.5"/>
        <rFont val="Arial"/>
        <family val="2"/>
      </rPr>
      <t>1.4.2.27</t>
    </r>
  </si>
  <si>
    <r>
      <rPr>
        <sz val="8.5"/>
        <rFont val="Arial MT"/>
        <family val="2"/>
      </rPr>
      <t xml:space="preserve">INTERRUPTORES SENCILLOS ILUMINACION
</t>
    </r>
    <r>
      <rPr>
        <sz val="8.5"/>
        <rFont val="Arial MT"/>
        <family val="2"/>
      </rPr>
      <t>INTERNA (INCLUYE ACOMETIDA)</t>
    </r>
  </si>
  <si>
    <r>
      <rPr>
        <b/>
        <sz val="8.5"/>
        <rFont val="Arial"/>
        <family val="2"/>
      </rPr>
      <t>1.4.2.28</t>
    </r>
  </si>
  <si>
    <r>
      <rPr>
        <sz val="8.5"/>
        <rFont val="Arial MT"/>
        <family val="2"/>
      </rPr>
      <t xml:space="preserve">TOMACORRIENTE DOBLE 110V PISOS 1, 2 Y 3
</t>
    </r>
    <r>
      <rPr>
        <sz val="8.5"/>
        <rFont val="Arial MT"/>
        <family val="2"/>
      </rPr>
      <t>(INCLUYE ACOMETIDA)</t>
    </r>
  </si>
  <si>
    <r>
      <rPr>
        <b/>
        <sz val="8.5"/>
        <rFont val="Arial"/>
        <family val="2"/>
      </rPr>
      <t>1.4.2.29</t>
    </r>
  </si>
  <si>
    <r>
      <rPr>
        <sz val="8.5"/>
        <rFont val="Arial MT"/>
        <family val="2"/>
      </rPr>
      <t xml:space="preserve">TOMACORRIENTE DOBLE 110V REGULADO PISOS
</t>
    </r>
    <r>
      <rPr>
        <sz val="8.5"/>
        <rFont val="Arial MT"/>
        <family val="2"/>
      </rPr>
      <t>1,2 Y 3 (INCLUYE ACOMETIDA)</t>
    </r>
  </si>
  <si>
    <r>
      <rPr>
        <b/>
        <sz val="8.5"/>
        <rFont val="Arial"/>
        <family val="2"/>
      </rPr>
      <t>1.4.2.30</t>
    </r>
  </si>
  <si>
    <r>
      <rPr>
        <sz val="8.5"/>
        <rFont val="Arial MT"/>
        <family val="2"/>
      </rPr>
      <t xml:space="preserve">ACOMETIDA AIRES ACONDICIONADOS 12000 BTU/
</t>
    </r>
    <r>
      <rPr>
        <sz val="8.5"/>
        <rFont val="Arial MT"/>
        <family val="2"/>
      </rPr>
      <t>220V</t>
    </r>
  </si>
  <si>
    <r>
      <rPr>
        <b/>
        <sz val="8.5"/>
        <rFont val="Arial"/>
        <family val="2"/>
      </rPr>
      <t>1.4.2.31</t>
    </r>
  </si>
  <si>
    <r>
      <rPr>
        <sz val="8.5"/>
        <rFont val="Arial MT"/>
        <family val="2"/>
      </rPr>
      <t xml:space="preserve">UPS 10 kVA / 2F-220 V - CONTROL ACCESOS, RED
</t>
    </r>
    <r>
      <rPr>
        <sz val="8.5"/>
        <rFont val="Arial MT"/>
        <family val="2"/>
      </rPr>
      <t>DATOS, CCTV Y TOMAS REGULADOS (INCLUYE</t>
    </r>
  </si>
  <si>
    <r>
      <rPr>
        <b/>
        <sz val="8.5"/>
        <rFont val="Arial"/>
        <family val="2"/>
      </rPr>
      <t>1.4.3</t>
    </r>
  </si>
  <si>
    <r>
      <rPr>
        <b/>
        <sz val="8.5"/>
        <rFont val="Arial"/>
        <family val="2"/>
      </rPr>
      <t>SISTEMAS ENERGÉTICOS FNCER</t>
    </r>
  </si>
  <si>
    <r>
      <rPr>
        <b/>
        <sz val="8.5"/>
        <rFont val="Arial"/>
        <family val="2"/>
      </rPr>
      <t>1.4.3.1</t>
    </r>
  </si>
  <si>
    <r>
      <rPr>
        <sz val="8.5"/>
        <rFont val="Arial MT"/>
        <family val="2"/>
      </rPr>
      <t xml:space="preserve">PANELES SOLARES FOTOVOLTAICOS
</t>
    </r>
    <r>
      <rPr>
        <sz val="8.5"/>
        <rFont val="Arial MT"/>
        <family val="2"/>
      </rPr>
      <t>MONOCRISTALINOS &gt;= 540W</t>
    </r>
  </si>
  <si>
    <r>
      <rPr>
        <sz val="8.5"/>
        <rFont val="Arial MT"/>
        <family val="2"/>
      </rPr>
      <t>UN</t>
    </r>
  </si>
  <si>
    <r>
      <rPr>
        <b/>
        <sz val="8.5"/>
        <rFont val="Arial"/>
        <family val="2"/>
      </rPr>
      <t>1.4.3.2</t>
    </r>
  </si>
  <si>
    <r>
      <rPr>
        <sz val="8.5"/>
        <rFont val="Arial MT"/>
        <family val="2"/>
      </rPr>
      <t xml:space="preserve">ESTRUCTURA GALVANIZADA CON
</t>
    </r>
    <r>
      <rPr>
        <sz val="8.5"/>
        <rFont val="Arial MT"/>
        <family val="2"/>
      </rPr>
      <t>RECUBRIMIENTO</t>
    </r>
  </si>
  <si>
    <r>
      <rPr>
        <sz val="8.5"/>
        <rFont val="Arial MT"/>
        <family val="2"/>
      </rPr>
      <t>M2</t>
    </r>
  </si>
  <si>
    <r>
      <rPr>
        <b/>
        <sz val="8.5"/>
        <rFont val="Arial"/>
        <family val="2"/>
      </rPr>
      <t>1.4.3.3</t>
    </r>
  </si>
  <si>
    <r>
      <rPr>
        <sz val="8.5"/>
        <rFont val="Arial MT"/>
        <family val="2"/>
      </rPr>
      <t xml:space="preserve">ACOMETIDA SERIES DC DESDE PANELES HASTA
</t>
    </r>
    <r>
      <rPr>
        <sz val="8.5"/>
        <rFont val="Arial MT"/>
        <family val="2"/>
      </rPr>
      <t>INVERSOR (CABLE #12 SOLAR)</t>
    </r>
  </si>
  <si>
    <r>
      <rPr>
        <b/>
        <sz val="8.5"/>
        <rFont val="Arial"/>
        <family val="2"/>
      </rPr>
      <t>1.4.3.4</t>
    </r>
  </si>
  <si>
    <r>
      <rPr>
        <sz val="8.5"/>
        <rFont val="Arial MT"/>
        <family val="2"/>
      </rPr>
      <t xml:space="preserve">INVERSOR DE INYECCION DIRECTA A LA RED
</t>
    </r>
    <r>
      <rPr>
        <sz val="8.5"/>
        <rFont val="Arial MT"/>
        <family val="2"/>
      </rPr>
      <t>70KW - 440V (INCLUYE ACOMETIDA AC HASTA TB</t>
    </r>
  </si>
  <si>
    <r>
      <rPr>
        <b/>
        <sz val="8.5"/>
        <rFont val="Arial"/>
        <family val="2"/>
      </rPr>
      <t>1.4.3.5</t>
    </r>
  </si>
  <si>
    <r>
      <rPr>
        <sz val="8.5"/>
        <rFont val="Arial MT"/>
        <family val="2"/>
      </rPr>
      <t xml:space="preserve">TABLERO DE PROTECCIONES AC DEL SISTEMA
</t>
    </r>
    <r>
      <rPr>
        <sz val="8.5"/>
        <rFont val="Arial MT"/>
        <family val="2"/>
      </rPr>
      <t>SOLAR ON GRID (INCLUYE ACOMETIDA A</t>
    </r>
  </si>
  <si>
    <r>
      <rPr>
        <b/>
        <sz val="8.5"/>
        <rFont val="Arial"/>
        <family val="2"/>
      </rPr>
      <t>1.4.3.6</t>
    </r>
  </si>
  <si>
    <r>
      <rPr>
        <sz val="8.5"/>
        <rFont val="Arial MT"/>
        <family val="2"/>
      </rPr>
      <t xml:space="preserve">TRANSFORMADOR SECO DE ACOPLE SISTEMA
</t>
    </r>
    <r>
      <rPr>
        <sz val="8.5"/>
        <rFont val="Arial MT"/>
        <family val="2"/>
      </rPr>
      <t>SOLAR 90KVA (440/220V) (INCLUYE ACOMETIDA</t>
    </r>
  </si>
  <si>
    <r>
      <rPr>
        <b/>
        <sz val="8.5"/>
        <rFont val="Arial"/>
        <family val="2"/>
      </rPr>
      <t>1.4.3.7</t>
    </r>
  </si>
  <si>
    <r>
      <rPr>
        <sz val="8.5"/>
        <rFont val="Arial MT"/>
        <family val="2"/>
      </rPr>
      <t xml:space="preserve">BATERIA DE LITIO CAPACIDAD 185 kWh 48VDC
</t>
    </r>
    <r>
      <rPr>
        <sz val="8.5"/>
        <rFont val="Arial MT"/>
        <family val="2"/>
      </rPr>
      <t>(INCLUYE ACOMETIDA DC HASTA TB-SOLAR DC</t>
    </r>
  </si>
  <si>
    <r>
      <rPr>
        <b/>
        <sz val="8.5"/>
        <rFont val="Arial"/>
        <family val="2"/>
      </rPr>
      <t>1.4.3.8</t>
    </r>
  </si>
  <si>
    <r>
      <rPr>
        <sz val="8.5"/>
        <rFont val="Arial MT"/>
        <family val="2"/>
      </rPr>
      <t>TABLERO SOLAR DE DC (OFF GRID BATERIAS) (INCLUYE ACOMETIDA DC DE INVERSORES</t>
    </r>
  </si>
  <si>
    <r>
      <rPr>
        <b/>
        <sz val="8.5"/>
        <rFont val="Arial"/>
        <family val="2"/>
      </rPr>
      <t>1.4.3.9</t>
    </r>
  </si>
  <si>
    <r>
      <rPr>
        <sz val="8.5"/>
        <rFont val="Arial MT"/>
        <family val="2"/>
      </rPr>
      <t xml:space="preserve">INVERSOR/CARGADOR BIDIRECCIONAL 6,8KW
</t>
    </r>
    <r>
      <rPr>
        <sz val="8.5"/>
        <rFont val="Arial MT"/>
        <family val="2"/>
      </rPr>
      <t>(INCLUYE ACOMETIDA AC HASTA TB-SOLAR AC</t>
    </r>
  </si>
  <si>
    <r>
      <rPr>
        <b/>
        <sz val="8.5"/>
        <rFont val="Arial"/>
        <family val="2"/>
      </rPr>
      <t>1.4.3.10</t>
    </r>
  </si>
  <si>
    <r>
      <rPr>
        <sz val="8.5"/>
        <rFont val="Arial MT"/>
        <family val="2"/>
      </rPr>
      <t xml:space="preserve">TABLERO DE PROTECCIONES AC DEL SISTEMA
</t>
    </r>
    <r>
      <rPr>
        <sz val="8.5"/>
        <rFont val="Arial MT"/>
        <family val="2"/>
      </rPr>
      <t>SOLAR OFF GRID (INCLUYE ACOMETIDA HASTA</t>
    </r>
  </si>
  <si>
    <t xml:space="preserve">PRESU INTERNO / PRESU OFICIAL
</t>
  </si>
  <si>
    <t>Personal de obra (Exigido por la entidad)</t>
  </si>
  <si>
    <t>Personal Administrativo MetroQuadrantte</t>
  </si>
  <si>
    <t>2.1</t>
  </si>
  <si>
    <t>Gerente de proyecto</t>
  </si>
  <si>
    <t>Ingeniero Control y presupuestos</t>
  </si>
  <si>
    <t>Conductor Camioneta Estacas</t>
  </si>
  <si>
    <t>BAÑOS PORTÁTILES</t>
  </si>
  <si>
    <t>Obra</t>
  </si>
  <si>
    <t>Arquitectura</t>
  </si>
  <si>
    <t>Estructuras</t>
  </si>
  <si>
    <t xml:space="preserve">1.1 Reforzamiento arquitectónico del estadio de softball Higinio Archbold </t>
  </si>
  <si>
    <t>1.2 Mejoramiento de los elementos Urbanísticos del estadio de softball Higinio Archbold</t>
  </si>
  <si>
    <t>1.3 Adecuación y mejoramiento Estructural del estadio de softball Higinio Archbold.</t>
  </si>
  <si>
    <t>1.4 Adecuación y mejoramiento de los sistemas eléctricos del estadio de softball Higinio Archbold.</t>
  </si>
  <si>
    <t>1.5 Adecuación del sistema Red Contra Incendios del estadio de softball Higinio Archbold</t>
  </si>
  <si>
    <t>REFORZAMIENTO ESTRUCTURAL</t>
  </si>
  <si>
    <t>DISEÑO DE ESPACIO URBANO PÚBLICO</t>
  </si>
  <si>
    <t>ADECUACIÓN DE CUBIERTAS</t>
  </si>
  <si>
    <t>RED CONTRA INCENDIOS</t>
  </si>
  <si>
    <r>
      <rPr>
        <b/>
        <sz val="11"/>
        <color theme="1"/>
        <rFont val="Calibri"/>
        <family val="2"/>
        <scheme val="minor"/>
      </rPr>
      <t>1.1.1</t>
    </r>
    <r>
      <rPr>
        <sz val="11"/>
        <color theme="1"/>
        <rFont val="Calibri"/>
        <family val="2"/>
        <scheme val="minor"/>
      </rPr>
      <t xml:space="preserve">
ADECUACIÓN CIRCULACION ESCENARIO
ACTUALIZACIÓN GENERAL DE LOS ESPACIOS INTERNOS
ADECUACIÓN DE BAÑOS DUCHAS Y PISOS
</t>
    </r>
  </si>
  <si>
    <r>
      <t xml:space="preserve">
</t>
    </r>
    <r>
      <rPr>
        <b/>
        <sz val="11"/>
        <color theme="1"/>
        <rFont val="Calibri"/>
        <family val="2"/>
        <scheme val="minor"/>
      </rPr>
      <t>1.1.2</t>
    </r>
    <r>
      <rPr>
        <sz val="11"/>
        <color theme="1"/>
        <rFont val="Calibri"/>
        <family val="2"/>
        <scheme val="minor"/>
      </rPr>
      <t xml:space="preserve">
FACHADA PRINCIPAL
CARPINTERIA METÁLICA - BARANDAS</t>
    </r>
  </si>
  <si>
    <t xml:space="preserve">
1.1
ARQUITECTO  RESIDENTE DE OBRA</t>
  </si>
  <si>
    <t>1.3
INGENIERO CIVIL   ESPECIALISTA ESTRUCTURAS</t>
  </si>
  <si>
    <t>1.2
Ing. Civil con experiencia en urbanis,o</t>
  </si>
  <si>
    <t>1.5
INGENIERO MECÁNICO</t>
  </si>
  <si>
    <t>1.4 INGENIERO ELÉCTRICO</t>
  </si>
  <si>
    <t>GERENTE DE PROYECTO</t>
  </si>
  <si>
    <t>Aux almacen</t>
  </si>
  <si>
    <t>Almacenista</t>
  </si>
  <si>
    <t>ADMINISTRADOR</t>
  </si>
  <si>
    <t>Ing. Compras</t>
  </si>
  <si>
    <t>Director Obra</t>
  </si>
  <si>
    <t>Aux. Administrativo</t>
  </si>
  <si>
    <t>Gestor documental</t>
  </si>
  <si>
    <t>und</t>
  </si>
  <si>
    <t>RETENCION DE LA FUENTE</t>
  </si>
  <si>
    <t>RETENCION DE ICA</t>
  </si>
  <si>
    <t>OTRAS RETENCIONES 1</t>
  </si>
  <si>
    <t>OTRAS RETENCIONES 2</t>
  </si>
  <si>
    <t>administracion + costo legalizacion del contrato</t>
  </si>
  <si>
    <t>CD interno / CD proyecto</t>
  </si>
  <si>
    <t>(CDinterno + AIUinterno)/(CDproyecto + AIUproyecto)</t>
  </si>
  <si>
    <t>INTERVENTORIA INTERNA</t>
  </si>
  <si>
    <t>VALOR TOTAL INTERNO</t>
  </si>
  <si>
    <t>Resumen de la propuesta</t>
  </si>
  <si>
    <t>Acceso a cotización</t>
  </si>
  <si>
    <t>https://drive.google.com/drive/folders/19S8MLcolCJEm7EG8j2-JXVEIN3-jUqfO</t>
  </si>
  <si>
    <t xml:space="preserve">ADMINISTRACIÓN </t>
  </si>
  <si>
    <t>COSTOS LEGALIZACIÓN</t>
  </si>
  <si>
    <t>VALOR TOTAL DEL PROYECTO</t>
  </si>
  <si>
    <t>VALOR TRANSPORTE MARITIMO</t>
  </si>
  <si>
    <t>CANT DE BLOQUES</t>
  </si>
  <si>
    <t>VALOR MOVILIZACION POR ADOQ</t>
  </si>
  <si>
    <t>VALOR UND ADOQ</t>
  </si>
  <si>
    <t>% INCERTIDUMBRE</t>
  </si>
  <si>
    <t>VALOR POR M2</t>
  </si>
  <si>
    <t>2.0</t>
  </si>
  <si>
    <t>GESTOR SOCIAL</t>
  </si>
  <si>
    <t>tecnologo en costruccion</t>
  </si>
  <si>
    <t>2.2</t>
  </si>
  <si>
    <t>Administrador</t>
  </si>
  <si>
    <t>Costo oficina central</t>
  </si>
  <si>
    <t>Aux lmacen</t>
  </si>
  <si>
    <t>Fecha de Impresión: 22/03/2023</t>
  </si>
  <si>
    <t>Fecha de Corte:22/03/2023</t>
  </si>
  <si>
    <t>Proyecto ESTADIO DE SOFTBALL - SAN ANDRES INTERNO</t>
  </si>
  <si>
    <t>FICHA TÉCNICA : PESO - KG (POR UNIDAD)</t>
  </si>
  <si>
    <t>FICHA TÉCNICA: VOLUMEN - M3 (POR UNIDAD)</t>
  </si>
  <si>
    <t>VALOR UNITARIO TRANSPORTE (YA INCLUIDO EN EL VALOR UNITARIO DE LOS INSUMOS)</t>
  </si>
  <si>
    <t>VALOR TOTAL TRANSPORTE (YA INCLUIDO EN EL VALOR UNITARIO DE LOS INSUMOS)</t>
  </si>
  <si>
    <t>EMPRESA QUE COTIZA TRANSPORTE</t>
  </si>
  <si>
    <t>EMPRESA QUE COTIZA SUMINISTRO - VALOR SIN IVA</t>
  </si>
  <si>
    <t>MELEXA</t>
  </si>
  <si>
    <t>DIELCO</t>
  </si>
  <si>
    <t>ING DIEGO</t>
  </si>
  <si>
    <t xml:space="preserve">INSUMOS INTERNO / INSUMOS OFICIAL
</t>
  </si>
  <si>
    <t>TUVACOL</t>
  </si>
  <si>
    <t>AGREGADOS NVP</t>
  </si>
  <si>
    <t>TERNIUM</t>
  </si>
  <si>
    <t>PROBLOQUES DEL CARIBE</t>
  </si>
  <si>
    <t>VALOR ADOQ/M2</t>
  </si>
  <si>
    <t>VALOR TRAMSPORTE /M2</t>
  </si>
  <si>
    <t>Calculo mat de relleno</t>
  </si>
  <si>
    <t>Factor multiplicador</t>
  </si>
  <si>
    <t>INGENIERO DIEGO - ANDRÉS</t>
  </si>
  <si>
    <t xml:space="preserve">CASTLIFT </t>
  </si>
  <si>
    <t>ING. DIEGO</t>
  </si>
  <si>
    <t>CARTAGENA - SAN ANDRES</t>
  </si>
  <si>
    <t>TRANSPORTE</t>
  </si>
  <si>
    <t>VOLUMEN M3</t>
  </si>
  <si>
    <t>PESO KG</t>
  </si>
  <si>
    <t>COSTO UNITARIO - CONTENEDOR</t>
  </si>
  <si>
    <t>COSTO UNITARIO</t>
  </si>
  <si>
    <t>UNIDAD</t>
  </si>
  <si>
    <t>CONTENEDOR 40" KG</t>
  </si>
  <si>
    <t>CONTENEDOR 40" M3</t>
  </si>
  <si>
    <t>CONTENEDOR 20" KG</t>
  </si>
  <si>
    <t>CONTENEDOR 20" M3</t>
  </si>
  <si>
    <t>0.023</t>
  </si>
  <si>
    <t>Análisis interno</t>
  </si>
  <si>
    <t>Maritima Terranova</t>
  </si>
  <si>
    <t>Ferreteria Apolo</t>
  </si>
  <si>
    <t>HOMECENTER</t>
  </si>
  <si>
    <t>Valor cot sai</t>
  </si>
  <si>
    <t>Banelco</t>
  </si>
  <si>
    <t>Alibaba</t>
  </si>
  <si>
    <t>Construdata</t>
  </si>
  <si>
    <t>z</t>
  </si>
  <si>
    <t>Homecenter</t>
  </si>
  <si>
    <t>homecenter</t>
  </si>
  <si>
    <t>Decorcerámicas</t>
  </si>
  <si>
    <t>Unidad: M2</t>
  </si>
  <si>
    <t>DESP.%</t>
  </si>
  <si>
    <t>PRECIO UNIT</t>
  </si>
  <si>
    <t>VALOR TOTAL</t>
  </si>
  <si>
    <t>MATERIALES</t>
  </si>
  <si>
    <t>SOLDADURA 6011 x 1/8"</t>
  </si>
  <si>
    <t>LAM.COLD ROLLED C.20 122x244 CM</t>
  </si>
  <si>
    <t>GLN</t>
  </si>
  <si>
    <t>CUﾑ</t>
  </si>
  <si>
    <t>SUBTOTAL MATERIALES</t>
  </si>
  <si>
    <t>SUBTOTAL MANO DE OBRA</t>
  </si>
  <si>
    <t>HERRAMIENTA MENOR</t>
  </si>
  <si>
    <t>SUBTOTAL EQUIPO</t>
  </si>
  <si>
    <t>OTROS</t>
  </si>
  <si>
    <t>SUBTOTAL OTROS</t>
  </si>
  <si>
    <t>COSTO DIRECTO</t>
  </si>
  <si>
    <t>TABLERO ELECTRICO CIRCUITO REGULADO - UPS</t>
  </si>
  <si>
    <t>ARQUITECTURA - MODERNIZACION ESCENARIO DEPORTIVO -  CARPINTERÍA METALICA Y ACERO INOX.</t>
  </si>
  <si>
    <t>Puerta</t>
  </si>
  <si>
    <t>instalacion</t>
  </si>
  <si>
    <t>Unidad: UND</t>
  </si>
  <si>
    <t xml:space="preserve">NAVE PUERTA BATIENTE SENCILLA ENTAMBORADA </t>
  </si>
  <si>
    <t xml:space="preserve">MARCO LAMINA CAL. GALV 18 </t>
  </si>
  <si>
    <t xml:space="preserve">CHAPA ANTIPANICO DE 1 PUNTO  + CERRADURA </t>
  </si>
  <si>
    <t xml:space="preserve">LANA ROCA </t>
  </si>
  <si>
    <t xml:space="preserve">SISTEMA DE CIERRE AUTOM. TIPO GATO </t>
  </si>
  <si>
    <t>M.O. ALB. ACABADOS 1 AYUDANTE-1 OFI</t>
  </si>
  <si>
    <t>SUBTOTAL- MANO DE OBRA</t>
  </si>
  <si>
    <t>SUBTOTAL- EQUIPO</t>
  </si>
  <si>
    <t>RBDOORS</t>
  </si>
  <si>
    <t xml:space="preserve">IMEIN </t>
  </si>
  <si>
    <t>Apolo</t>
  </si>
  <si>
    <t>Inconsistencia Plano</t>
  </si>
  <si>
    <t>Precio Mayor</t>
  </si>
  <si>
    <t>Especificacion</t>
  </si>
  <si>
    <t>Decorcerámica</t>
  </si>
  <si>
    <t>Programacion</t>
  </si>
  <si>
    <t>Cot Pendiente</t>
  </si>
  <si>
    <t>CASTLIFT</t>
  </si>
  <si>
    <t>EQ</t>
  </si>
  <si>
    <t>PINTER</t>
  </si>
  <si>
    <t>CARP MET ALUM FAC</t>
  </si>
  <si>
    <t>IMEIN</t>
  </si>
  <si>
    <t>Hunter Dougkas</t>
  </si>
  <si>
    <t>Pintermec</t>
  </si>
  <si>
    <t>Herramienta Menor</t>
  </si>
  <si>
    <t>Ferretería Apolo</t>
  </si>
  <si>
    <t>Feria De la Pinturas</t>
  </si>
  <si>
    <t>Feria de las pinturas</t>
  </si>
  <si>
    <t>Valor Cot SAI</t>
  </si>
  <si>
    <t>ANGULO 11/2 x 1/ 8</t>
  </si>
  <si>
    <t>TRANSFORMADOR TIPO SECO 250KVA (132KV/220V)</t>
  </si>
  <si>
    <t>TABLERO ELECTRICO EMERGECIA TB71</t>
  </si>
  <si>
    <t>TABLERO ELECTRICO EMERGECIA TB72</t>
  </si>
  <si>
    <t>TABLERO ELECTRICO EMERGECIA TB73</t>
  </si>
  <si>
    <t>Tablero principal de protecciones 220v con transferencia PE</t>
  </si>
  <si>
    <t>DIVISIONES PARA BAÑO EN PANEL FENOLICO DE 190MT DE ALTO </t>
  </si>
  <si>
    <t>PUERTA PARA BAÑOS EN PANEL FENOLICO DE 190MT DE ALTO </t>
  </si>
  <si>
    <t>(P-09) )PUERTA BATIENTE SENCILLA TIPO SEGURIDAD Y CONTRAINCENDIOS ENTAMBORADA EN LAMINA DE ALUMINIO ANODIZADO COLOR NATURAL Y MARCOS EN ALUMINIO COLOR NEGRO</t>
  </si>
  <si>
    <t>UPS 10 kVA / 2F-220 V - CONTROL ACCESOS RED DATOS CCTV Y TOMAS REGULADOS (INCLUYE ACOMETIDA)</t>
  </si>
  <si>
    <t xml:space="preserve">CERRADURA TIPO POMO </t>
  </si>
  <si>
    <t>PERFIL ALUM.BARRA TOALLERO</t>
  </si>
  <si>
    <t>LAM.ACRILICA 75% ACRILICO</t>
  </si>
  <si>
    <t>TORN AVELLA .1/2x 8</t>
  </si>
  <si>
    <t>MANIJA ALUM.MEDIANA</t>
  </si>
  <si>
    <t>Analisis interno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</si>
</sst>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4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00%"/>
    <numFmt numFmtId="165" formatCode="_ * #,##0_ ;_ * \-#,##0_ ;_ * &quot;-&quot;??_ ;_ @_ "/>
    <numFmt numFmtId="166" formatCode="#,##0_ ;\-#,##0\ "/>
    <numFmt numFmtId="167" formatCode="d\-mmm\-yyyy"/>
    <numFmt numFmtId="168" formatCode="#,##0.0000"/>
    <numFmt numFmtId="169" formatCode="_-[$$-240A]\ * #,##0.00_-;\-[$$-240A]\ * #,##0.00_-;_-[$$-240A]\ * &quot;-&quot;??_-;_-@_-"/>
    <numFmt numFmtId="170" formatCode="&quot;$&quot;\ #,##0.00"/>
    <numFmt numFmtId="171" formatCode="#,##0.00_ ;\-#,##0.00\ "/>
    <numFmt numFmtId="172" formatCode="0.000"/>
    <numFmt numFmtId="173" formatCode="0.0%"/>
    <numFmt numFmtId="174" formatCode="_(&quot;$&quot;\ * #,##0.00_);_(&quot;$&quot;\ * \(#,##0.00\);_(&quot;$&quot;\ * &quot;-&quot;??_);_(@_)"/>
    <numFmt numFmtId="175" formatCode="&quot;$&quot;\ #,##0_);[Red]\(&quot;$&quot;\ #,##0\)"/>
    <numFmt numFmtId="176" formatCode="&quot;$&quot;\ #,##0.00;[Red]&quot;$&quot;\ #,##0.00"/>
    <numFmt numFmtId="177" formatCode="&quot;$&quot;\ #,##0.00_);[Red]\(&quot;$&quot;\ #,##0.00\)"/>
    <numFmt numFmtId="178" formatCode="_(* #,##0.00_);_(* \(#,##0.00\);_(* &quot;-&quot;??_);_(@_)"/>
    <numFmt numFmtId="179" formatCode="0\ &quot;Meses&quot;"/>
    <numFmt numFmtId="180" formatCode="[$$-2C0A]#,##0"/>
    <numFmt numFmtId="181" formatCode="0.0"/>
    <numFmt numFmtId="182" formatCode="[$$-2C0A]\ #,##0.00"/>
    <numFmt numFmtId="183" formatCode="[$$-240A]\ #,##0.00"/>
    <numFmt numFmtId="184" formatCode="_(&quot;$&quot;\ * #,##0_);_(&quot;$&quot;\ * \(#,##0\);_(&quot;$&quot;\ * &quot;-&quot;??_);_(@_)"/>
    <numFmt numFmtId="185" formatCode="#,##0.0"/>
    <numFmt numFmtId="186" formatCode="0.0000000%"/>
    <numFmt numFmtId="187" formatCode="0.00000%"/>
    <numFmt numFmtId="188" formatCode="_-&quot;$&quot;\ * #,##0.0_-;\-&quot;$&quot;\ * #,##0.0_-;_-&quot;$&quot;\ * &quot;-&quot;?_-;_-@_-"/>
    <numFmt numFmtId="189" formatCode="\$\ #,##0"/>
    <numFmt numFmtId="190" formatCode="[$ $]#,##0"/>
    <numFmt numFmtId="191" formatCode="&quot;$&quot;\ #,##0"/>
    <numFmt numFmtId="192" formatCode="_ * #,##0.00_ ;_ * \-#,##0.00_ ;_ * &quot;-&quot;??_ ;_ @_ "/>
    <numFmt numFmtId="193" formatCode="_-&quot;$&quot;* #,##0_-;\-&quot;$&quot;* #,##0_-;_-&quot;$&quot;* &quot;-&quot;??_-;_-@_-"/>
  </numFmts>
  <fonts count="9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FF"/>
      <name val="Calibri"/>
      <family val="2"/>
      <scheme val="minor"/>
    </font>
    <font>
      <sz val="9"/>
      <color theme="1"/>
      <name val="Roboto"/>
    </font>
    <font>
      <sz val="11"/>
      <color rgb="FF333333"/>
      <name val="Roboto"/>
    </font>
    <font>
      <sz val="9"/>
      <color rgb="FF333333"/>
      <name val="Roboto"/>
    </font>
    <font>
      <sz val="8"/>
      <color theme="1"/>
      <name val="Roboto"/>
    </font>
    <font>
      <b/>
      <sz val="8"/>
      <color theme="1"/>
      <name val="Roboto"/>
    </font>
    <font>
      <b/>
      <sz val="9"/>
      <color theme="1"/>
      <name val="Roboto"/>
    </font>
    <font>
      <sz val="9"/>
      <color theme="1"/>
      <name val="Playbill"/>
      <family val="5"/>
    </font>
    <font>
      <u/>
      <sz val="10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 Narrow"/>
      <family val="2"/>
    </font>
    <font>
      <b/>
      <sz val="11"/>
      <color indexed="8"/>
      <name val="Arial"/>
      <family val="2"/>
    </font>
    <font>
      <sz val="9"/>
      <name val="Arial"/>
      <family val="2"/>
    </font>
    <font>
      <b/>
      <sz val="18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b/>
      <sz val="8"/>
      <name val="Arial"/>
      <family val="2"/>
    </font>
    <font>
      <b/>
      <sz val="12"/>
      <color theme="1"/>
      <name val="Calibri"/>
      <family val="2"/>
      <scheme val="minor"/>
    </font>
    <font>
      <b/>
      <sz val="10"/>
      <name val="Arial Narrow"/>
      <family val="2"/>
    </font>
    <font>
      <b/>
      <sz val="11"/>
      <color theme="1"/>
      <name val="Arial"/>
      <family val="2"/>
    </font>
    <font>
      <b/>
      <sz val="11"/>
      <name val="Arial"/>
      <family val="2"/>
    </font>
    <font>
      <sz val="10"/>
      <color rgb="FF000000"/>
      <name val="Arial Narrow"/>
      <family val="2"/>
    </font>
    <font>
      <sz val="10"/>
      <color rgb="FFFF0000"/>
      <name val="Arial"/>
      <family val="2"/>
    </font>
    <font>
      <sz val="12"/>
      <color theme="1"/>
      <name val="Calibri"/>
      <family val="2"/>
      <scheme val="minor"/>
    </font>
    <font>
      <sz val="12"/>
      <color theme="1"/>
      <name val="Playbill"/>
      <family val="5"/>
    </font>
    <font>
      <b/>
      <sz val="14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9"/>
      <color rgb="FF000000"/>
      <name val="Arial"/>
      <family val="2"/>
    </font>
    <font>
      <u/>
      <sz val="11"/>
      <color theme="10"/>
      <name val="Calibri"/>
      <family val="2"/>
    </font>
    <font>
      <sz val="11"/>
      <color theme="1"/>
      <name val="Arial Narrow"/>
      <family val="2"/>
    </font>
    <font>
      <sz val="11"/>
      <color rgb="FF000000"/>
      <name val="Arial Narrow"/>
      <family val="2"/>
    </font>
    <font>
      <sz val="12"/>
      <color theme="1"/>
      <name val="Arial Narrow"/>
      <family val="2"/>
    </font>
    <font>
      <sz val="12"/>
      <color theme="1"/>
      <name val="Symbol"/>
      <family val="1"/>
      <charset val="2"/>
    </font>
    <font>
      <b/>
      <sz val="24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8"/>
      <color rgb="FF003366"/>
      <name val="Roboto"/>
    </font>
    <font>
      <sz val="8"/>
      <color rgb="FF333333"/>
      <name val="Roboto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b/>
      <sz val="8"/>
      <name val="Arial Narrow"/>
      <family val="2"/>
    </font>
    <font>
      <sz val="8"/>
      <color indexed="8"/>
      <name val="Arial Narrow"/>
      <family val="2"/>
    </font>
    <font>
      <b/>
      <sz val="8"/>
      <color indexed="8"/>
      <name val="Arial Narrow"/>
      <family val="2"/>
    </font>
    <font>
      <sz val="8"/>
      <color indexed="8"/>
      <name val="Calibri"/>
      <family val="2"/>
    </font>
    <font>
      <sz val="8"/>
      <name val="Calibri"/>
      <family val="2"/>
      <scheme val="minor"/>
    </font>
    <font>
      <b/>
      <sz val="10"/>
      <color indexed="8"/>
      <name val="Arial Narrow"/>
      <family val="2"/>
    </font>
    <font>
      <b/>
      <sz val="12"/>
      <color rgb="FFFF0000"/>
      <name val="Roboto"/>
    </font>
    <font>
      <b/>
      <sz val="16"/>
      <color theme="1"/>
      <name val="Calibri"/>
      <family val="2"/>
    </font>
    <font>
      <b/>
      <sz val="12"/>
      <color indexed="8"/>
      <name val="Calibri"/>
      <family val="2"/>
    </font>
    <font>
      <b/>
      <sz val="13"/>
      <color indexed="8"/>
      <name val="Calibri"/>
      <family val="2"/>
    </font>
    <font>
      <b/>
      <sz val="14"/>
      <color indexed="8"/>
      <name val="Calibri"/>
      <family val="2"/>
    </font>
    <font>
      <sz val="10"/>
      <name val="MS Sans Serif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11"/>
      <color rgb="FF000000"/>
      <name val="Calibri"/>
      <family val="2"/>
    </font>
    <font>
      <sz val="9"/>
      <color rgb="FF000000"/>
      <name val="Calibri"/>
      <family val="2"/>
    </font>
    <font>
      <sz val="11"/>
      <name val="Arial"/>
      <family val="2"/>
    </font>
    <font>
      <sz val="9"/>
      <color theme="0"/>
      <name val="Calibri"/>
      <family val="2"/>
    </font>
    <font>
      <sz val="10"/>
      <name val="Calibri"/>
      <family val="2"/>
    </font>
    <font>
      <sz val="9"/>
      <color theme="1"/>
      <name val="Calibri"/>
      <family val="2"/>
    </font>
    <font>
      <sz val="10"/>
      <color rgb="FF000000"/>
      <name val="Times New Roman"/>
      <family val="1"/>
    </font>
    <font>
      <b/>
      <sz val="8.5"/>
      <name val="Arial"/>
      <family val="2"/>
    </font>
    <font>
      <b/>
      <sz val="9.5"/>
      <name val="Arial"/>
      <family val="2"/>
    </font>
    <font>
      <sz val="8.5"/>
      <name val="Arial MT"/>
      <family val="2"/>
    </font>
    <font>
      <b/>
      <vertAlign val="superscript"/>
      <sz val="8.5"/>
      <name val="Arial"/>
      <family val="2"/>
    </font>
    <font>
      <b/>
      <u/>
      <sz val="8.5"/>
      <name val="Arial"/>
      <family val="2"/>
    </font>
    <font>
      <sz val="8.5"/>
      <name val="Arial MT"/>
    </font>
    <font>
      <sz val="8.5"/>
      <color rgb="FF000000"/>
      <name val="Arial MT"/>
      <family val="2"/>
    </font>
    <font>
      <sz val="11"/>
      <name val="Calibri"/>
      <family val="2"/>
      <scheme val="minor"/>
    </font>
    <font>
      <sz val="11"/>
      <name val="Calibri"/>
      <family val="2"/>
    </font>
    <font>
      <b/>
      <sz val="9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 Narrow"/>
      <family val="2"/>
    </font>
    <font>
      <sz val="11"/>
      <color rgb="FF000000"/>
      <name val="Calibri"/>
      <family val="2"/>
      <scheme val="minor"/>
    </font>
  </fonts>
  <fills count="7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2F2F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gradientFill degree="270">
        <stop position="0">
          <color theme="0"/>
        </stop>
        <stop position="1">
          <color rgb="FFD8ECBC"/>
        </stop>
      </gradientFill>
    </fill>
    <fill>
      <patternFill patternType="solid">
        <fgColor rgb="FFDFE9C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EDEDE"/>
        <bgColor indexed="64"/>
      </patternFill>
    </fill>
    <fill>
      <patternFill patternType="solid">
        <fgColor rgb="FFEDF2F7"/>
        <bgColor indexed="64"/>
      </patternFill>
    </fill>
    <fill>
      <patternFill patternType="solid">
        <fgColor rgb="FFFEF6F0"/>
        <bgColor indexed="64"/>
      </patternFill>
    </fill>
    <fill>
      <patternFill patternType="solid">
        <fgColor rgb="FFE4ECF4"/>
        <bgColor indexed="64"/>
      </patternFill>
    </fill>
    <fill>
      <patternFill patternType="solid">
        <fgColor rgb="FFF9FBFD"/>
        <bgColor indexed="64"/>
      </patternFill>
    </fill>
    <fill>
      <patternFill patternType="solid">
        <fgColor rgb="FFFFFDFB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8EFD9"/>
        <bgColor indexed="64"/>
      </patternFill>
    </fill>
    <fill>
      <patternFill patternType="solid">
        <fgColor rgb="FFFAE27A"/>
        <bgColor indexed="64"/>
      </patternFill>
    </fill>
    <fill>
      <patternFill patternType="solid">
        <fgColor rgb="FFDAE1E7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22"/>
        <bgColor indexed="8"/>
      </patternFill>
    </fill>
    <fill>
      <patternFill patternType="solid">
        <fgColor rgb="FF00B05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34998626667073579"/>
        <bgColor indexed="8"/>
      </patternFill>
    </fill>
    <fill>
      <patternFill patternType="solid">
        <fgColor theme="0"/>
        <bgColor indexed="8"/>
      </patternFill>
    </fill>
    <fill>
      <patternFill patternType="solid">
        <fgColor theme="9"/>
        <bgColor indexed="64"/>
      </patternFill>
    </fill>
    <fill>
      <patternFill patternType="solid">
        <fgColor indexed="55"/>
        <bgColor indexed="8"/>
      </patternFill>
    </fill>
    <fill>
      <patternFill patternType="solid">
        <fgColor rgb="FF95B3D6"/>
      </patternFill>
    </fill>
  </fills>
  <borders count="17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rgb="FF003366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auto="1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auto="1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auto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medium">
        <color auto="1"/>
      </right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indexed="12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hair">
        <color indexed="8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auto="1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auto="1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0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indexed="0"/>
      </bottom>
      <diagonal/>
    </border>
    <border>
      <left style="hair">
        <color indexed="64"/>
      </left>
      <right style="double">
        <color indexed="64"/>
      </right>
      <top/>
      <bottom style="hair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hair">
        <color indexed="64"/>
      </left>
      <right/>
      <top style="hair">
        <color indexed="64"/>
      </top>
      <bottom style="double">
        <color indexed="64"/>
      </bottom>
      <diagonal/>
    </border>
    <border>
      <left/>
      <right/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</borders>
  <cellStyleXfs count="6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1" fillId="0" borderId="0"/>
    <xf numFmtId="174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0" fontId="47" fillId="0" borderId="0" applyNumberFormat="0" applyFill="0" applyBorder="0" applyAlignment="0" applyProtection="0">
      <alignment vertical="top"/>
      <protection locked="0"/>
    </xf>
    <xf numFmtId="0" fontId="58" fillId="0" borderId="0"/>
    <xf numFmtId="0" fontId="1" fillId="0" borderId="0"/>
    <xf numFmtId="0" fontId="70" fillId="0" borderId="0"/>
    <xf numFmtId="174" fontId="58" fillId="0" borderId="0" applyFont="0" applyFill="0" applyBorder="0" applyAlignment="0" applyProtection="0"/>
    <xf numFmtId="9" fontId="74" fillId="0" borderId="0" applyFont="0" applyFill="0" applyBorder="0" applyAlignment="0" applyProtection="0"/>
    <xf numFmtId="174" fontId="58" fillId="0" borderId="0" applyFont="0" applyFill="0" applyBorder="0" applyAlignment="0" applyProtection="0"/>
    <xf numFmtId="0" fontId="74" fillId="0" borderId="0" applyNumberFormat="0" applyBorder="0" applyAlignment="0"/>
    <xf numFmtId="9" fontId="58" fillId="0" borderId="0" applyFont="0" applyFill="0" applyBorder="0" applyAlignment="0" applyProtection="0"/>
    <xf numFmtId="0" fontId="28" fillId="0" borderId="0"/>
    <xf numFmtId="178" fontId="58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80" fillId="0" borderId="0"/>
  </cellStyleXfs>
  <cellXfs count="1208">
    <xf numFmtId="0" fontId="0" fillId="0" borderId="0" xfId="0"/>
    <xf numFmtId="0" fontId="19" fillId="0" borderId="0" xfId="0" applyFont="1" applyAlignment="1">
      <alignment horizontal="left" indent="1"/>
    </xf>
    <xf numFmtId="0" fontId="19" fillId="34" borderId="0" xfId="0" applyFont="1" applyFill="1" applyAlignment="1">
      <alignment horizontal="center" wrapText="1" indent="1"/>
    </xf>
    <xf numFmtId="0" fontId="22" fillId="0" borderId="0" xfId="0" applyFont="1" applyAlignment="1">
      <alignment horizontal="right" indent="1"/>
    </xf>
    <xf numFmtId="0" fontId="22" fillId="0" borderId="0" xfId="0" applyFont="1" applyAlignment="1">
      <alignment horizontal="left" wrapText="1" indent="1"/>
    </xf>
    <xf numFmtId="0" fontId="22" fillId="0" borderId="0" xfId="0" applyFont="1" applyAlignment="1">
      <alignment horizontal="center" indent="1"/>
    </xf>
    <xf numFmtId="0" fontId="24" fillId="0" borderId="0" xfId="0" applyFont="1" applyAlignment="1">
      <alignment horizontal="left" indent="1"/>
    </xf>
    <xf numFmtId="0" fontId="19" fillId="34" borderId="0" xfId="0" applyFont="1" applyFill="1" applyAlignment="1">
      <alignment wrapText="1"/>
    </xf>
    <xf numFmtId="0" fontId="19" fillId="34" borderId="0" xfId="0" applyFont="1" applyFill="1"/>
    <xf numFmtId="0" fontId="23" fillId="35" borderId="0" xfId="0" applyFont="1" applyFill="1" applyAlignment="1">
      <alignment horizontal="right" indent="1"/>
    </xf>
    <xf numFmtId="0" fontId="23" fillId="35" borderId="0" xfId="0" applyFont="1" applyFill="1" applyAlignment="1">
      <alignment horizontal="left" indent="1"/>
    </xf>
    <xf numFmtId="4" fontId="19" fillId="34" borderId="0" xfId="0" applyNumberFormat="1" applyFont="1" applyFill="1" applyAlignment="1">
      <alignment wrapText="1"/>
    </xf>
    <xf numFmtId="4" fontId="19" fillId="34" borderId="0" xfId="0" applyNumberFormat="1" applyFont="1" applyFill="1" applyAlignment="1">
      <alignment horizontal="center" wrapText="1" indent="1"/>
    </xf>
    <xf numFmtId="4" fontId="22" fillId="0" borderId="0" xfId="0" applyNumberFormat="1" applyFont="1" applyAlignment="1">
      <alignment horizontal="right" indent="1"/>
    </xf>
    <xf numFmtId="4" fontId="19" fillId="0" borderId="0" xfId="0" applyNumberFormat="1" applyFont="1" applyAlignment="1">
      <alignment horizontal="left" indent="1"/>
    </xf>
    <xf numFmtId="0" fontId="23" fillId="35" borderId="0" xfId="0" applyFont="1" applyFill="1"/>
    <xf numFmtId="4" fontId="23" fillId="35" borderId="0" xfId="0" applyNumberFormat="1" applyFont="1" applyFill="1" applyAlignment="1">
      <alignment horizontal="right"/>
    </xf>
    <xf numFmtId="0" fontId="19" fillId="0" borderId="0" xfId="0" applyFont="1" applyAlignment="1">
      <alignment horizontal="center"/>
    </xf>
    <xf numFmtId="4" fontId="19" fillId="34" borderId="0" xfId="0" applyNumberFormat="1" applyFont="1" applyFill="1" applyAlignment="1">
      <alignment horizontal="center" wrapText="1"/>
    </xf>
    <xf numFmtId="164" fontId="19" fillId="0" borderId="0" xfId="1" applyNumberFormat="1" applyFont="1" applyAlignment="1">
      <alignment horizontal="center"/>
    </xf>
    <xf numFmtId="164" fontId="24" fillId="35" borderId="0" xfId="1" applyNumberFormat="1" applyFont="1" applyFill="1" applyAlignment="1">
      <alignment horizontal="center"/>
    </xf>
    <xf numFmtId="0" fontId="22" fillId="0" borderId="0" xfId="0" applyFont="1" applyAlignment="1">
      <alignment horizontal="left" indent="1"/>
    </xf>
    <xf numFmtId="0" fontId="22" fillId="0" borderId="10" xfId="0" applyFont="1" applyBorder="1" applyAlignment="1">
      <alignment horizontal="right" indent="1"/>
    </xf>
    <xf numFmtId="9" fontId="22" fillId="0" borderId="0" xfId="0" applyNumberFormat="1" applyFont="1" applyAlignment="1">
      <alignment horizontal="right" indent="1"/>
    </xf>
    <xf numFmtId="10" fontId="22" fillId="0" borderId="0" xfId="0" applyNumberFormat="1" applyFont="1" applyAlignment="1">
      <alignment horizontal="right" indent="1"/>
    </xf>
    <xf numFmtId="10" fontId="22" fillId="0" borderId="10" xfId="0" applyNumberFormat="1" applyFont="1" applyBorder="1" applyAlignment="1">
      <alignment horizontal="right" indent="1"/>
    </xf>
    <xf numFmtId="0" fontId="25" fillId="0" borderId="0" xfId="0" applyFont="1" applyAlignment="1">
      <alignment horizontal="left" indent="1"/>
    </xf>
    <xf numFmtId="0" fontId="25" fillId="35" borderId="0" xfId="0" applyFont="1" applyFill="1" applyAlignment="1">
      <alignment horizontal="left" indent="1"/>
    </xf>
    <xf numFmtId="0" fontId="25" fillId="0" borderId="0" xfId="0" applyFont="1" applyAlignment="1">
      <alignment horizontal="center"/>
    </xf>
    <xf numFmtId="0" fontId="0" fillId="0" borderId="0" xfId="0" applyProtection="1">
      <protection hidden="1"/>
    </xf>
    <xf numFmtId="0" fontId="0" fillId="0" borderId="0" xfId="0" applyAlignment="1" applyProtection="1">
      <alignment vertical="center"/>
      <protection hidden="1"/>
    </xf>
    <xf numFmtId="0" fontId="0" fillId="0" borderId="19" xfId="0" applyBorder="1" applyAlignment="1" applyProtection="1">
      <alignment horizontal="center" vertical="top" wrapText="1"/>
      <protection hidden="1"/>
    </xf>
    <xf numFmtId="0" fontId="0" fillId="0" borderId="19" xfId="0" applyBorder="1" applyAlignment="1" applyProtection="1">
      <alignment horizontal="right" vertical="top" wrapText="1"/>
      <protection hidden="1"/>
    </xf>
    <xf numFmtId="165" fontId="0" fillId="0" borderId="0" xfId="45" applyNumberFormat="1" applyFont="1" applyAlignment="1" applyProtection="1">
      <alignment horizontal="right" vertical="top"/>
      <protection hidden="1"/>
    </xf>
    <xf numFmtId="49" fontId="0" fillId="0" borderId="0" xfId="0" applyNumberFormat="1" applyAlignment="1">
      <alignment vertical="top"/>
    </xf>
    <xf numFmtId="0" fontId="0" fillId="0" borderId="0" xfId="0" applyProtection="1">
      <protection locked="0"/>
    </xf>
    <xf numFmtId="0" fontId="0" fillId="0" borderId="0" xfId="0" applyAlignment="1" applyProtection="1">
      <alignment vertical="center"/>
      <protection locked="0"/>
    </xf>
    <xf numFmtId="49" fontId="0" fillId="36" borderId="0" xfId="0" applyNumberFormat="1" applyFill="1" applyAlignment="1">
      <alignment vertical="top"/>
    </xf>
    <xf numFmtId="0" fontId="27" fillId="41" borderId="16" xfId="0" applyFont="1" applyFill="1" applyBorder="1" applyAlignment="1" applyProtection="1">
      <alignment horizontal="center" vertical="center" wrapText="1"/>
      <protection hidden="1"/>
    </xf>
    <xf numFmtId="0" fontId="27" fillId="41" borderId="16" xfId="0" applyFont="1" applyFill="1" applyBorder="1" applyAlignment="1" applyProtection="1">
      <alignment horizontal="center" vertical="center"/>
      <protection hidden="1"/>
    </xf>
    <xf numFmtId="44" fontId="27" fillId="41" borderId="16" xfId="46" applyFont="1" applyFill="1" applyBorder="1" applyAlignment="1" applyProtection="1">
      <alignment horizontal="center" vertical="center"/>
      <protection hidden="1"/>
    </xf>
    <xf numFmtId="4" fontId="35" fillId="41" borderId="16" xfId="0" applyNumberFormat="1" applyFont="1" applyFill="1" applyBorder="1" applyAlignment="1" applyProtection="1">
      <alignment horizontal="center" vertical="center" wrapText="1"/>
      <protection hidden="1"/>
    </xf>
    <xf numFmtId="4" fontId="27" fillId="41" borderId="16" xfId="0" applyNumberFormat="1" applyFont="1" applyFill="1" applyBorder="1" applyAlignment="1" applyProtection="1">
      <alignment horizontal="center" vertical="center"/>
      <protection hidden="1"/>
    </xf>
    <xf numFmtId="4" fontId="27" fillId="41" borderId="16" xfId="45" applyNumberFormat="1" applyFont="1" applyFill="1" applyBorder="1" applyAlignment="1" applyProtection="1">
      <alignment horizontal="center" vertical="center" wrapText="1"/>
      <protection hidden="1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top"/>
    </xf>
    <xf numFmtId="0" fontId="0" fillId="0" borderId="0" xfId="0" applyAlignment="1" applyProtection="1">
      <alignment horizontal="right" vertical="top"/>
      <protection hidden="1"/>
    </xf>
    <xf numFmtId="44" fontId="0" fillId="0" borderId="0" xfId="46" applyFont="1" applyAlignment="1">
      <alignment vertical="top"/>
    </xf>
    <xf numFmtId="4" fontId="0" fillId="0" borderId="0" xfId="0" applyNumberFormat="1" applyAlignment="1">
      <alignment vertical="top"/>
    </xf>
    <xf numFmtId="4" fontId="0" fillId="0" borderId="0" xfId="45" applyNumberFormat="1" applyFont="1" applyAlignment="1">
      <alignment vertical="top"/>
    </xf>
    <xf numFmtId="0" fontId="0" fillId="0" borderId="0" xfId="0" applyAlignment="1">
      <alignment vertical="center"/>
    </xf>
    <xf numFmtId="0" fontId="38" fillId="0" borderId="0" xfId="0" applyFont="1" applyAlignment="1">
      <alignment horizontal="center" vertical="center" wrapText="1"/>
    </xf>
    <xf numFmtId="0" fontId="38" fillId="0" borderId="0" xfId="0" applyFont="1" applyAlignment="1">
      <alignment wrapText="1"/>
    </xf>
    <xf numFmtId="49" fontId="0" fillId="0" borderId="57" xfId="0" applyNumberFormat="1" applyBorder="1" applyAlignment="1">
      <alignment horizontal="center" vertical="top"/>
    </xf>
    <xf numFmtId="0" fontId="39" fillId="0" borderId="54" xfId="0" applyFont="1" applyBorder="1" applyAlignment="1" applyProtection="1">
      <alignment horizontal="center" vertical="center" wrapText="1"/>
      <protection locked="0" hidden="1"/>
    </xf>
    <xf numFmtId="0" fontId="39" fillId="0" borderId="55" xfId="0" applyFont="1" applyBorder="1" applyAlignment="1" applyProtection="1">
      <alignment vertical="top" wrapText="1"/>
      <protection locked="0"/>
    </xf>
    <xf numFmtId="0" fontId="27" fillId="0" borderId="55" xfId="0" applyFont="1" applyBorder="1" applyAlignment="1" applyProtection="1">
      <alignment vertical="top" wrapText="1"/>
      <protection hidden="1"/>
    </xf>
    <xf numFmtId="44" fontId="27" fillId="0" borderId="55" xfId="46" applyFont="1" applyFill="1" applyBorder="1" applyAlignment="1" applyProtection="1">
      <alignment vertical="top" wrapText="1"/>
      <protection hidden="1"/>
    </xf>
    <xf numFmtId="4" fontId="27" fillId="0" borderId="55" xfId="0" applyNumberFormat="1" applyFont="1" applyBorder="1" applyAlignment="1" applyProtection="1">
      <alignment vertical="top" wrapText="1"/>
      <protection hidden="1"/>
    </xf>
    <xf numFmtId="4" fontId="39" fillId="0" borderId="54" xfId="0" applyNumberFormat="1" applyFont="1" applyBorder="1" applyAlignment="1" applyProtection="1">
      <alignment horizontal="right" vertical="top" wrapText="1"/>
      <protection hidden="1"/>
    </xf>
    <xf numFmtId="0" fontId="0" fillId="0" borderId="21" xfId="0" applyBorder="1" applyProtection="1">
      <protection hidden="1"/>
    </xf>
    <xf numFmtId="49" fontId="0" fillId="0" borderId="61" xfId="0" applyNumberFormat="1" applyBorder="1" applyAlignment="1">
      <alignment horizontal="center" vertical="top"/>
    </xf>
    <xf numFmtId="0" fontId="28" fillId="0" borderId="62" xfId="0" applyFont="1" applyBorder="1" applyAlignment="1" applyProtection="1">
      <alignment horizontal="center" vertical="top"/>
      <protection locked="0" hidden="1"/>
    </xf>
    <xf numFmtId="0" fontId="29" fillId="0" borderId="19" xfId="0" applyFont="1" applyBorder="1" applyAlignment="1" applyProtection="1">
      <alignment vertical="top" wrapText="1"/>
      <protection hidden="1"/>
    </xf>
    <xf numFmtId="0" fontId="0" fillId="0" borderId="19" xfId="0" applyBorder="1" applyAlignment="1" applyProtection="1">
      <alignment horizontal="center" vertical="top"/>
      <protection hidden="1"/>
    </xf>
    <xf numFmtId="0" fontId="0" fillId="0" borderId="19" xfId="0" applyBorder="1" applyAlignment="1" applyProtection="1">
      <alignment horizontal="right" vertical="top"/>
      <protection hidden="1"/>
    </xf>
    <xf numFmtId="44" fontId="0" fillId="0" borderId="19" xfId="46" applyFont="1" applyFill="1" applyBorder="1" applyAlignment="1" applyProtection="1">
      <alignment horizontal="right" vertical="top"/>
      <protection hidden="1"/>
    </xf>
    <xf numFmtId="4" fontId="0" fillId="0" borderId="22" xfId="45" applyNumberFormat="1" applyFont="1" applyFill="1" applyBorder="1" applyAlignment="1" applyProtection="1">
      <alignment horizontal="right" vertical="top"/>
      <protection hidden="1"/>
    </xf>
    <xf numFmtId="4" fontId="0" fillId="0" borderId="20" xfId="45" applyNumberFormat="1" applyFont="1" applyFill="1" applyBorder="1" applyAlignment="1" applyProtection="1">
      <alignment horizontal="right" vertical="top"/>
      <protection hidden="1"/>
    </xf>
    <xf numFmtId="165" fontId="0" fillId="0" borderId="0" xfId="45" applyNumberFormat="1" applyFont="1" applyFill="1" applyAlignment="1" applyProtection="1">
      <alignment horizontal="right" vertical="top"/>
      <protection hidden="1"/>
    </xf>
    <xf numFmtId="49" fontId="0" fillId="0" borderId="27" xfId="0" applyNumberFormat="1" applyBorder="1" applyAlignment="1">
      <alignment horizontal="center" vertical="top" wrapText="1"/>
    </xf>
    <xf numFmtId="2" fontId="0" fillId="0" borderId="19" xfId="0" applyNumberFormat="1" applyBorder="1" applyAlignment="1" applyProtection="1">
      <alignment horizontal="right" vertical="top" wrapText="1"/>
      <protection hidden="1"/>
    </xf>
    <xf numFmtId="44" fontId="0" fillId="0" borderId="19" xfId="46" applyFont="1" applyFill="1" applyBorder="1" applyAlignment="1" applyProtection="1">
      <alignment horizontal="right" vertical="top" wrapText="1"/>
      <protection hidden="1"/>
    </xf>
    <xf numFmtId="168" fontId="0" fillId="0" borderId="22" xfId="45" applyNumberFormat="1" applyFont="1" applyFill="1" applyBorder="1" applyAlignment="1" applyProtection="1">
      <alignment horizontal="center" vertical="top" wrapText="1"/>
      <protection hidden="1"/>
    </xf>
    <xf numFmtId="44" fontId="0" fillId="0" borderId="20" xfId="46" applyFont="1" applyFill="1" applyBorder="1" applyAlignment="1" applyProtection="1">
      <alignment horizontal="right" vertical="top" wrapText="1"/>
      <protection hidden="1"/>
    </xf>
    <xf numFmtId="49" fontId="0" fillId="0" borderId="27" xfId="0" quotePrefix="1" applyNumberFormat="1" applyBorder="1" applyAlignment="1">
      <alignment horizontal="center" vertical="top" wrapText="1"/>
    </xf>
    <xf numFmtId="169" fontId="0" fillId="0" borderId="22" xfId="45" applyNumberFormat="1" applyFont="1" applyFill="1" applyBorder="1" applyAlignment="1" applyProtection="1">
      <alignment horizontal="right" vertical="top" wrapText="1"/>
      <protection hidden="1"/>
    </xf>
    <xf numFmtId="49" fontId="0" fillId="0" borderId="64" xfId="0" applyNumberFormat="1" applyBorder="1" applyAlignment="1">
      <alignment horizontal="center" vertical="top"/>
    </xf>
    <xf numFmtId="0" fontId="0" fillId="0" borderId="55" xfId="0" applyBorder="1" applyAlignment="1" applyProtection="1">
      <alignment horizontal="center" vertical="top"/>
      <protection hidden="1"/>
    </xf>
    <xf numFmtId="44" fontId="27" fillId="0" borderId="55" xfId="46" applyFont="1" applyFill="1" applyBorder="1" applyAlignment="1" applyProtection="1">
      <alignment horizontal="right" vertical="top"/>
      <protection hidden="1"/>
    </xf>
    <xf numFmtId="0" fontId="0" fillId="0" borderId="0" xfId="0" applyAlignment="1">
      <alignment horizontal="right" vertical="top"/>
    </xf>
    <xf numFmtId="44" fontId="0" fillId="0" borderId="0" xfId="46" applyFont="1" applyFill="1" applyAlignment="1">
      <alignment vertical="top"/>
    </xf>
    <xf numFmtId="4" fontId="0" fillId="0" borderId="0" xfId="45" applyNumberFormat="1" applyFont="1" applyFill="1" applyAlignment="1">
      <alignment vertical="top"/>
    </xf>
    <xf numFmtId="171" fontId="39" fillId="0" borderId="54" xfId="0" applyNumberFormat="1" applyFont="1" applyBorder="1" applyAlignment="1" applyProtection="1">
      <alignment horizontal="right" vertical="top" wrapText="1"/>
      <protection hidden="1"/>
    </xf>
    <xf numFmtId="0" fontId="0" fillId="0" borderId="19" xfId="0" applyBorder="1" applyAlignment="1" applyProtection="1">
      <alignment horizontal="right" vertical="top"/>
      <protection locked="0" hidden="1"/>
    </xf>
    <xf numFmtId="165" fontId="0" fillId="0" borderId="22" xfId="45" applyNumberFormat="1" applyFont="1" applyFill="1" applyBorder="1" applyAlignment="1" applyProtection="1">
      <alignment horizontal="right" vertical="top"/>
      <protection hidden="1"/>
    </xf>
    <xf numFmtId="166" fontId="0" fillId="0" borderId="20" xfId="45" applyNumberFormat="1" applyFont="1" applyFill="1" applyBorder="1" applyAlignment="1" applyProtection="1">
      <alignment horizontal="right" vertical="top"/>
      <protection hidden="1"/>
    </xf>
    <xf numFmtId="49" fontId="0" fillId="0" borderId="71" xfId="0" applyNumberFormat="1" applyBorder="1" applyAlignment="1">
      <alignment horizontal="center" vertical="top" wrapText="1"/>
    </xf>
    <xf numFmtId="0" fontId="0" fillId="0" borderId="55" xfId="0" applyBorder="1" applyAlignment="1" applyProtection="1">
      <alignment horizontal="right" vertical="top"/>
      <protection locked="0" hidden="1"/>
    </xf>
    <xf numFmtId="165" fontId="27" fillId="0" borderId="55" xfId="45" applyNumberFormat="1" applyFont="1" applyFill="1" applyBorder="1" applyAlignment="1" applyProtection="1">
      <alignment horizontal="right" vertical="top"/>
      <protection hidden="1"/>
    </xf>
    <xf numFmtId="43" fontId="0" fillId="0" borderId="0" xfId="45" applyFont="1" applyFill="1" applyAlignment="1">
      <alignment vertical="top"/>
    </xf>
    <xf numFmtId="49" fontId="0" fillId="0" borderId="27" xfId="0" applyNumberFormat="1" applyBorder="1" applyAlignment="1">
      <alignment horizontal="center" vertical="top"/>
    </xf>
    <xf numFmtId="49" fontId="0" fillId="0" borderId="27" xfId="0" applyNumberFormat="1" applyBorder="1" applyAlignment="1">
      <alignment horizontal="center" vertical="center"/>
    </xf>
    <xf numFmtId="0" fontId="0" fillId="0" borderId="19" xfId="0" applyBorder="1" applyAlignment="1" applyProtection="1">
      <alignment horizontal="center" vertical="center"/>
      <protection hidden="1"/>
    </xf>
    <xf numFmtId="44" fontId="0" fillId="0" borderId="19" xfId="46" applyFont="1" applyFill="1" applyBorder="1" applyAlignment="1" applyProtection="1">
      <alignment horizontal="right" vertical="center"/>
      <protection hidden="1"/>
    </xf>
    <xf numFmtId="168" fontId="0" fillId="0" borderId="22" xfId="45" applyNumberFormat="1" applyFont="1" applyFill="1" applyBorder="1" applyAlignment="1" applyProtection="1">
      <alignment horizontal="center" vertical="center" wrapText="1"/>
      <protection hidden="1"/>
    </xf>
    <xf numFmtId="169" fontId="0" fillId="0" borderId="22" xfId="45" applyNumberFormat="1" applyFont="1" applyFill="1" applyBorder="1" applyAlignment="1" applyProtection="1">
      <alignment horizontal="right" vertical="center" wrapText="1"/>
      <protection hidden="1"/>
    </xf>
    <xf numFmtId="44" fontId="0" fillId="0" borderId="20" xfId="46" applyFont="1" applyFill="1" applyBorder="1" applyAlignment="1" applyProtection="1">
      <alignment horizontal="right" vertical="center" wrapText="1"/>
      <protection hidden="1"/>
    </xf>
    <xf numFmtId="0" fontId="0" fillId="35" borderId="0" xfId="0" applyFill="1" applyAlignment="1">
      <alignment vertical="center"/>
    </xf>
    <xf numFmtId="49" fontId="0" fillId="0" borderId="27" xfId="0" quotePrefix="1" applyNumberFormat="1" applyBorder="1" applyAlignment="1">
      <alignment horizontal="center" vertical="center" wrapText="1"/>
    </xf>
    <xf numFmtId="0" fontId="0" fillId="0" borderId="19" xfId="0" applyBorder="1" applyAlignment="1" applyProtection="1">
      <alignment horizontal="center" vertical="center" wrapText="1"/>
      <protection hidden="1"/>
    </xf>
    <xf numFmtId="44" fontId="0" fillId="0" borderId="19" xfId="46" applyFont="1" applyFill="1" applyBorder="1" applyAlignment="1" applyProtection="1">
      <alignment horizontal="right" vertical="center" wrapText="1"/>
      <protection hidden="1"/>
    </xf>
    <xf numFmtId="44" fontId="1" fillId="0" borderId="19" xfId="46" applyFont="1" applyFill="1" applyBorder="1" applyAlignment="1" applyProtection="1">
      <alignment horizontal="right" vertical="top" wrapText="1"/>
      <protection hidden="1"/>
    </xf>
    <xf numFmtId="49" fontId="0" fillId="0" borderId="71" xfId="0" quotePrefix="1" applyNumberFormat="1" applyBorder="1" applyAlignment="1">
      <alignment horizontal="center" vertical="top" wrapText="1"/>
    </xf>
    <xf numFmtId="0" fontId="0" fillId="0" borderId="0" xfId="0" applyAlignment="1" applyProtection="1">
      <alignment horizontal="center" vertical="top" wrapText="1"/>
      <protection hidden="1"/>
    </xf>
    <xf numFmtId="0" fontId="0" fillId="43" borderId="19" xfId="0" applyFill="1" applyBorder="1" applyAlignment="1" applyProtection="1">
      <alignment horizontal="center" vertical="top" wrapText="1"/>
      <protection hidden="1"/>
    </xf>
    <xf numFmtId="171" fontId="39" fillId="0" borderId="56" xfId="0" applyNumberFormat="1" applyFont="1" applyBorder="1" applyAlignment="1" applyProtection="1">
      <alignment horizontal="right" vertical="top" wrapText="1"/>
      <protection hidden="1"/>
    </xf>
    <xf numFmtId="49" fontId="0" fillId="0" borderId="27" xfId="0" quotePrefix="1" applyNumberFormat="1" applyBorder="1" applyAlignment="1">
      <alignment horizontal="center" vertical="top"/>
    </xf>
    <xf numFmtId="0" fontId="0" fillId="43" borderId="19" xfId="0" applyFill="1" applyBorder="1" applyAlignment="1" applyProtection="1">
      <alignment horizontal="center" vertical="top"/>
      <protection hidden="1"/>
    </xf>
    <xf numFmtId="0" fontId="0" fillId="43" borderId="19" xfId="0" applyFill="1" applyBorder="1" applyAlignment="1" applyProtection="1">
      <alignment horizontal="right" vertical="top"/>
      <protection locked="0" hidden="1"/>
    </xf>
    <xf numFmtId="44" fontId="0" fillId="43" borderId="19" xfId="46" applyFont="1" applyFill="1" applyBorder="1" applyAlignment="1" applyProtection="1">
      <alignment horizontal="right" vertical="top"/>
      <protection hidden="1"/>
    </xf>
    <xf numFmtId="0" fontId="0" fillId="0" borderId="17" xfId="0" applyBorder="1" applyAlignment="1">
      <alignment horizontal="center" vertical="top"/>
    </xf>
    <xf numFmtId="0" fontId="0" fillId="0" borderId="17" xfId="0" applyBorder="1" applyAlignment="1">
      <alignment horizontal="right" vertical="top"/>
    </xf>
    <xf numFmtId="44" fontId="0" fillId="0" borderId="17" xfId="46" applyFont="1" applyFill="1" applyBorder="1" applyAlignment="1">
      <alignment vertical="top"/>
    </xf>
    <xf numFmtId="0" fontId="0" fillId="0" borderId="17" xfId="0" applyBorder="1" applyAlignment="1">
      <alignment vertical="top"/>
    </xf>
    <xf numFmtId="43" fontId="0" fillId="0" borderId="75" xfId="45" applyFont="1" applyFill="1" applyBorder="1" applyAlignment="1">
      <alignment vertical="top"/>
    </xf>
    <xf numFmtId="0" fontId="0" fillId="0" borderId="0" xfId="0" applyAlignment="1" applyProtection="1">
      <alignment horizontal="right" vertical="top" wrapText="1"/>
      <protection hidden="1"/>
    </xf>
    <xf numFmtId="0" fontId="0" fillId="0" borderId="19" xfId="0" applyBorder="1" applyAlignment="1" applyProtection="1">
      <alignment horizontal="right" vertical="center" wrapText="1"/>
      <protection hidden="1"/>
    </xf>
    <xf numFmtId="44" fontId="39" fillId="0" borderId="54" xfId="46" applyFont="1" applyFill="1" applyBorder="1" applyAlignment="1" applyProtection="1">
      <alignment horizontal="right" vertical="top" wrapText="1"/>
      <protection hidden="1"/>
    </xf>
    <xf numFmtId="2" fontId="0" fillId="0" borderId="19" xfId="0" applyNumberFormat="1" applyBorder="1" applyAlignment="1" applyProtection="1">
      <alignment horizontal="center" vertical="top" wrapText="1"/>
      <protection hidden="1"/>
    </xf>
    <xf numFmtId="0" fontId="40" fillId="0" borderId="73" xfId="0" applyFont="1" applyBorder="1"/>
    <xf numFmtId="2" fontId="0" fillId="0" borderId="19" xfId="0" applyNumberFormat="1" applyBorder="1" applyAlignment="1" applyProtection="1">
      <alignment horizontal="center" vertical="center" wrapText="1"/>
      <protection hidden="1"/>
    </xf>
    <xf numFmtId="0" fontId="0" fillId="42" borderId="55" xfId="0" applyFill="1" applyBorder="1"/>
    <xf numFmtId="0" fontId="0" fillId="0" borderId="58" xfId="0" applyBorder="1" applyAlignment="1" applyProtection="1">
      <alignment horizontal="center" vertical="top"/>
      <protection hidden="1"/>
    </xf>
    <xf numFmtId="0" fontId="0" fillId="0" borderId="58" xfId="0" applyBorder="1" applyAlignment="1" applyProtection="1">
      <alignment horizontal="right" vertical="top"/>
      <protection locked="0" hidden="1"/>
    </xf>
    <xf numFmtId="4" fontId="0" fillId="0" borderId="22" xfId="45" applyNumberFormat="1" applyFont="1" applyFill="1" applyBorder="1" applyAlignment="1" applyProtection="1">
      <alignment horizontal="center" vertical="top" wrapText="1"/>
      <protection hidden="1"/>
    </xf>
    <xf numFmtId="0" fontId="0" fillId="0" borderId="21" xfId="0" applyBorder="1" applyAlignment="1" applyProtection="1">
      <alignment horizontal="center" vertical="top" wrapText="1"/>
      <protection hidden="1"/>
    </xf>
    <xf numFmtId="4" fontId="0" fillId="0" borderId="21" xfId="45" applyNumberFormat="1" applyFont="1" applyFill="1" applyBorder="1" applyAlignment="1" applyProtection="1">
      <alignment horizontal="right" vertical="top" wrapText="1"/>
      <protection hidden="1"/>
    </xf>
    <xf numFmtId="0" fontId="0" fillId="0" borderId="17" xfId="0" applyBorder="1" applyAlignment="1" applyProtection="1">
      <alignment horizontal="center" vertical="top"/>
      <protection hidden="1"/>
    </xf>
    <xf numFmtId="0" fontId="0" fillId="0" borderId="17" xfId="0" applyBorder="1" applyAlignment="1" applyProtection="1">
      <alignment horizontal="right" vertical="top"/>
      <protection locked="0" hidden="1"/>
    </xf>
    <xf numFmtId="44" fontId="27" fillId="0" borderId="17" xfId="46" applyFont="1" applyFill="1" applyBorder="1" applyAlignment="1" applyProtection="1">
      <alignment horizontal="right" vertical="top"/>
      <protection hidden="1"/>
    </xf>
    <xf numFmtId="4" fontId="27" fillId="0" borderId="17" xfId="45" applyNumberFormat="1" applyFont="1" applyFill="1" applyBorder="1" applyAlignment="1" applyProtection="1">
      <alignment horizontal="right" vertical="top"/>
      <protection hidden="1"/>
    </xf>
    <xf numFmtId="165" fontId="27" fillId="0" borderId="17" xfId="45" applyNumberFormat="1" applyFont="1" applyFill="1" applyBorder="1" applyAlignment="1" applyProtection="1">
      <alignment horizontal="right" vertical="top"/>
      <protection hidden="1"/>
    </xf>
    <xf numFmtId="44" fontId="39" fillId="0" borderId="75" xfId="46" applyFont="1" applyFill="1" applyBorder="1" applyAlignment="1" applyProtection="1">
      <alignment horizontal="right" vertical="top"/>
      <protection hidden="1"/>
    </xf>
    <xf numFmtId="0" fontId="27" fillId="0" borderId="38" xfId="0" applyFont="1" applyBorder="1" applyAlignment="1" applyProtection="1">
      <alignment vertical="top" wrapText="1"/>
      <protection hidden="1"/>
    </xf>
    <xf numFmtId="44" fontId="27" fillId="0" borderId="38" xfId="46" applyFont="1" applyFill="1" applyBorder="1" applyAlignment="1" applyProtection="1">
      <alignment vertical="top" wrapText="1"/>
      <protection hidden="1"/>
    </xf>
    <xf numFmtId="4" fontId="27" fillId="0" borderId="38" xfId="0" applyNumberFormat="1" applyFont="1" applyBorder="1" applyAlignment="1" applyProtection="1">
      <alignment vertical="top" wrapText="1"/>
      <protection hidden="1"/>
    </xf>
    <xf numFmtId="0" fontId="29" fillId="0" borderId="0" xfId="0" applyFont="1" applyAlignment="1" applyProtection="1">
      <alignment vertical="top" wrapText="1"/>
      <protection hidden="1"/>
    </xf>
    <xf numFmtId="0" fontId="0" fillId="0" borderId="0" xfId="0" applyAlignment="1" applyProtection="1">
      <alignment horizontal="center" vertical="top"/>
      <protection hidden="1"/>
    </xf>
    <xf numFmtId="0" fontId="0" fillId="0" borderId="0" xfId="0" applyAlignment="1" applyProtection="1">
      <alignment horizontal="right" vertical="top"/>
      <protection locked="0" hidden="1"/>
    </xf>
    <xf numFmtId="44" fontId="27" fillId="0" borderId="0" xfId="46" applyFont="1" applyFill="1" applyBorder="1" applyAlignment="1" applyProtection="1">
      <alignment horizontal="right" vertical="top"/>
      <protection hidden="1"/>
    </xf>
    <xf numFmtId="4" fontId="27" fillId="0" borderId="0" xfId="45" applyNumberFormat="1" applyFont="1" applyFill="1" applyBorder="1" applyAlignment="1" applyProtection="1">
      <alignment horizontal="right" vertical="top"/>
      <protection hidden="1"/>
    </xf>
    <xf numFmtId="165" fontId="27" fillId="0" borderId="0" xfId="45" applyNumberFormat="1" applyFont="1" applyFill="1" applyBorder="1" applyAlignment="1" applyProtection="1">
      <alignment horizontal="right" vertical="top"/>
      <protection hidden="1"/>
    </xf>
    <xf numFmtId="44" fontId="39" fillId="0" borderId="73" xfId="46" applyFont="1" applyFill="1" applyBorder="1" applyAlignment="1" applyProtection="1">
      <alignment horizontal="right" vertical="top"/>
      <protection hidden="1"/>
    </xf>
    <xf numFmtId="49" fontId="0" fillId="0" borderId="77" xfId="0" applyNumberFormat="1" applyBorder="1" applyAlignment="1">
      <alignment horizontal="center" vertical="top"/>
    </xf>
    <xf numFmtId="49" fontId="0" fillId="38" borderId="0" xfId="0" applyNumberFormat="1" applyFill="1" applyAlignment="1">
      <alignment horizontal="center" vertical="top" wrapText="1"/>
    </xf>
    <xf numFmtId="0" fontId="28" fillId="0" borderId="0" xfId="0" applyFont="1" applyAlignment="1" applyProtection="1">
      <alignment horizontal="center" vertical="top" wrapText="1"/>
      <protection locked="0" hidden="1"/>
    </xf>
    <xf numFmtId="44" fontId="0" fillId="0" borderId="0" xfId="46" applyFont="1" applyBorder="1" applyAlignment="1" applyProtection="1">
      <alignment horizontal="right" vertical="top" wrapText="1"/>
      <protection hidden="1"/>
    </xf>
    <xf numFmtId="4" fontId="0" fillId="0" borderId="0" xfId="45" applyNumberFormat="1" applyFont="1" applyBorder="1" applyAlignment="1" applyProtection="1">
      <alignment horizontal="right" vertical="top" wrapText="1"/>
      <protection hidden="1"/>
    </xf>
    <xf numFmtId="49" fontId="31" fillId="36" borderId="0" xfId="0" applyNumberFormat="1" applyFont="1" applyFill="1" applyAlignment="1">
      <alignment horizontal="center" vertical="center"/>
    </xf>
    <xf numFmtId="0" fontId="0" fillId="44" borderId="65" xfId="0" applyFill="1" applyBorder="1" applyAlignment="1" applyProtection="1">
      <alignment vertical="center" wrapText="1"/>
      <protection hidden="1"/>
    </xf>
    <xf numFmtId="0" fontId="0" fillId="44" borderId="55" xfId="0" applyFill="1" applyBorder="1" applyAlignment="1" applyProtection="1">
      <alignment vertical="center"/>
      <protection hidden="1"/>
    </xf>
    <xf numFmtId="44" fontId="39" fillId="44" borderId="55" xfId="46" applyFont="1" applyFill="1" applyBorder="1" applyAlignment="1" applyProtection="1">
      <alignment horizontal="right" vertical="center"/>
      <protection hidden="1"/>
    </xf>
    <xf numFmtId="4" fontId="39" fillId="44" borderId="55" xfId="0" applyNumberFormat="1" applyFont="1" applyFill="1" applyBorder="1" applyAlignment="1" applyProtection="1">
      <alignment horizontal="right" vertical="center"/>
      <protection hidden="1"/>
    </xf>
    <xf numFmtId="44" fontId="39" fillId="44" borderId="54" xfId="46" applyFont="1" applyFill="1" applyBorder="1" applyAlignment="1" applyProtection="1">
      <alignment horizontal="right" vertical="center"/>
      <protection hidden="1"/>
    </xf>
    <xf numFmtId="44" fontId="0" fillId="0" borderId="0" xfId="46" applyFont="1" applyAlignment="1" applyProtection="1">
      <alignment vertical="center"/>
      <protection locked="0"/>
    </xf>
    <xf numFmtId="0" fontId="0" fillId="0" borderId="0" xfId="0" applyAlignment="1" applyProtection="1">
      <alignment vertical="top"/>
      <protection hidden="1"/>
    </xf>
    <xf numFmtId="0" fontId="0" fillId="0" borderId="0" xfId="0" applyAlignment="1" applyProtection="1">
      <alignment vertical="top" wrapText="1"/>
      <protection hidden="1"/>
    </xf>
    <xf numFmtId="44" fontId="0" fillId="0" borderId="0" xfId="46" applyFont="1" applyAlignment="1" applyProtection="1">
      <alignment vertical="top"/>
      <protection hidden="1"/>
    </xf>
    <xf numFmtId="0" fontId="0" fillId="45" borderId="13" xfId="0" applyFill="1" applyBorder="1" applyAlignment="1" applyProtection="1">
      <alignment vertical="center" wrapText="1"/>
      <protection hidden="1"/>
    </xf>
    <xf numFmtId="0" fontId="0" fillId="45" borderId="14" xfId="0" applyFill="1" applyBorder="1" applyAlignment="1" applyProtection="1">
      <alignment vertical="center"/>
      <protection hidden="1"/>
    </xf>
    <xf numFmtId="44" fontId="39" fillId="45" borderId="14" xfId="46" applyFont="1" applyFill="1" applyBorder="1" applyAlignment="1" applyProtection="1">
      <alignment horizontal="right" vertical="center"/>
      <protection hidden="1"/>
    </xf>
    <xf numFmtId="165" fontId="39" fillId="45" borderId="14" xfId="0" applyNumberFormat="1" applyFont="1" applyFill="1" applyBorder="1" applyAlignment="1" applyProtection="1">
      <alignment horizontal="right" vertical="center"/>
      <protection hidden="1"/>
    </xf>
    <xf numFmtId="44" fontId="39" fillId="45" borderId="15" xfId="46" applyFont="1" applyFill="1" applyBorder="1" applyAlignment="1" applyProtection="1">
      <alignment horizontal="right" vertical="center"/>
      <protection hidden="1"/>
    </xf>
    <xf numFmtId="0" fontId="0" fillId="46" borderId="13" xfId="0" applyFill="1" applyBorder="1" applyAlignment="1" applyProtection="1">
      <alignment vertical="center" wrapText="1"/>
      <protection hidden="1"/>
    </xf>
    <xf numFmtId="0" fontId="0" fillId="46" borderId="14" xfId="0" applyFill="1" applyBorder="1" applyAlignment="1" applyProtection="1">
      <alignment vertical="center"/>
      <protection hidden="1"/>
    </xf>
    <xf numFmtId="44" fontId="39" fillId="46" borderId="14" xfId="46" applyFont="1" applyFill="1" applyBorder="1" applyAlignment="1" applyProtection="1">
      <alignment horizontal="right" vertical="center"/>
      <protection hidden="1"/>
    </xf>
    <xf numFmtId="165" fontId="39" fillId="46" borderId="14" xfId="0" applyNumberFormat="1" applyFont="1" applyFill="1" applyBorder="1" applyAlignment="1" applyProtection="1">
      <alignment horizontal="right" vertical="center"/>
      <protection hidden="1"/>
    </xf>
    <xf numFmtId="44" fontId="39" fillId="46" borderId="15" xfId="46" applyFont="1" applyFill="1" applyBorder="1" applyAlignment="1" applyProtection="1">
      <alignment horizontal="right" vertical="center"/>
      <protection hidden="1"/>
    </xf>
    <xf numFmtId="44" fontId="41" fillId="0" borderId="0" xfId="46" applyFont="1" applyAlignment="1" applyProtection="1">
      <alignment horizontal="right" vertical="top"/>
      <protection hidden="1"/>
    </xf>
    <xf numFmtId="49" fontId="31" fillId="36" borderId="0" xfId="0" applyNumberFormat="1" applyFont="1" applyFill="1" applyAlignment="1">
      <alignment horizontal="center" vertical="top"/>
    </xf>
    <xf numFmtId="0" fontId="39" fillId="47" borderId="13" xfId="0" applyFont="1" applyFill="1" applyBorder="1" applyAlignment="1" applyProtection="1">
      <alignment vertical="top" wrapText="1"/>
      <protection hidden="1"/>
    </xf>
    <xf numFmtId="0" fontId="0" fillId="47" borderId="14" xfId="0" applyFill="1" applyBorder="1" applyAlignment="1" applyProtection="1">
      <alignment horizontal="center" vertical="top"/>
      <protection hidden="1"/>
    </xf>
    <xf numFmtId="0" fontId="0" fillId="47" borderId="14" xfId="0" applyFill="1" applyBorder="1" applyAlignment="1" applyProtection="1">
      <alignment horizontal="right" vertical="top"/>
      <protection hidden="1"/>
    </xf>
    <xf numFmtId="44" fontId="0" fillId="47" borderId="14" xfId="46" applyFont="1" applyFill="1" applyBorder="1" applyAlignment="1" applyProtection="1">
      <alignment vertical="top"/>
      <protection hidden="1"/>
    </xf>
    <xf numFmtId="0" fontId="0" fillId="47" borderId="14" xfId="0" applyFill="1" applyBorder="1" applyAlignment="1" applyProtection="1">
      <alignment vertical="top"/>
      <protection hidden="1"/>
    </xf>
    <xf numFmtId="44" fontId="0" fillId="47" borderId="15" xfId="46" applyFont="1" applyFill="1" applyBorder="1" applyAlignment="1" applyProtection="1">
      <alignment vertical="top"/>
      <protection hidden="1"/>
    </xf>
    <xf numFmtId="49" fontId="31" fillId="36" borderId="0" xfId="0" applyNumberFormat="1" applyFont="1" applyFill="1" applyAlignment="1">
      <alignment horizontal="center"/>
    </xf>
    <xf numFmtId="0" fontId="0" fillId="48" borderId="79" xfId="0" applyFill="1" applyBorder="1" applyAlignment="1" applyProtection="1">
      <alignment wrapText="1"/>
      <protection hidden="1"/>
    </xf>
    <xf numFmtId="0" fontId="0" fillId="48" borderId="70" xfId="0" applyFill="1" applyBorder="1" applyProtection="1">
      <protection hidden="1"/>
    </xf>
    <xf numFmtId="44" fontId="27" fillId="48" borderId="80" xfId="46" applyFont="1" applyFill="1" applyBorder="1" applyAlignment="1" applyProtection="1">
      <alignment horizontal="right"/>
      <protection hidden="1"/>
    </xf>
    <xf numFmtId="0" fontId="27" fillId="48" borderId="70" xfId="0" applyFont="1" applyFill="1" applyBorder="1" applyAlignment="1" applyProtection="1">
      <alignment horizontal="right"/>
      <protection hidden="1"/>
    </xf>
    <xf numFmtId="44" fontId="27" fillId="48" borderId="60" xfId="46" applyFont="1" applyFill="1" applyBorder="1" applyAlignment="1" applyProtection="1">
      <alignment vertical="top"/>
      <protection hidden="1"/>
    </xf>
    <xf numFmtId="0" fontId="0" fillId="48" borderId="82" xfId="0" applyFill="1" applyBorder="1" applyAlignment="1" applyProtection="1">
      <alignment wrapText="1"/>
      <protection hidden="1"/>
    </xf>
    <xf numFmtId="0" fontId="0" fillId="48" borderId="21" xfId="0" applyFill="1" applyBorder="1" applyProtection="1">
      <protection hidden="1"/>
    </xf>
    <xf numFmtId="0" fontId="0" fillId="48" borderId="21" xfId="0" applyFill="1" applyBorder="1" applyAlignment="1" applyProtection="1">
      <alignment horizontal="right"/>
      <protection hidden="1"/>
    </xf>
    <xf numFmtId="44" fontId="0" fillId="48" borderId="18" xfId="46" applyFont="1" applyFill="1" applyBorder="1" applyAlignment="1" applyProtection="1">
      <alignment horizontal="center"/>
      <protection hidden="1"/>
    </xf>
    <xf numFmtId="10" fontId="0" fillId="48" borderId="21" xfId="0" applyNumberFormat="1" applyFill="1" applyBorder="1" applyAlignment="1" applyProtection="1">
      <alignment horizontal="center"/>
      <protection hidden="1"/>
    </xf>
    <xf numFmtId="44" fontId="0" fillId="48" borderId="23" xfId="46" applyFont="1" applyFill="1" applyBorder="1" applyProtection="1">
      <protection hidden="1"/>
    </xf>
    <xf numFmtId="0" fontId="0" fillId="48" borderId="83" xfId="0" applyFill="1" applyBorder="1" applyAlignment="1" applyProtection="1">
      <alignment wrapText="1"/>
      <protection hidden="1"/>
    </xf>
    <xf numFmtId="0" fontId="0" fillId="48" borderId="66" xfId="0" applyFill="1" applyBorder="1" applyProtection="1">
      <protection hidden="1"/>
    </xf>
    <xf numFmtId="0" fontId="0" fillId="48" borderId="66" xfId="0" applyFill="1" applyBorder="1" applyAlignment="1" applyProtection="1">
      <alignment horizontal="right"/>
      <protection hidden="1"/>
    </xf>
    <xf numFmtId="44" fontId="0" fillId="48" borderId="78" xfId="46" applyFont="1" applyFill="1" applyBorder="1" applyAlignment="1" applyProtection="1">
      <alignment horizontal="center"/>
      <protection hidden="1"/>
    </xf>
    <xf numFmtId="10" fontId="0" fillId="48" borderId="66" xfId="0" applyNumberFormat="1" applyFill="1" applyBorder="1" applyAlignment="1" applyProtection="1">
      <alignment horizontal="center"/>
      <protection hidden="1"/>
    </xf>
    <xf numFmtId="44" fontId="0" fillId="48" borderId="26" xfId="46" applyFont="1" applyFill="1" applyBorder="1" applyProtection="1">
      <protection hidden="1"/>
    </xf>
    <xf numFmtId="0" fontId="0" fillId="48" borderId="84" xfId="0" applyFill="1" applyBorder="1" applyAlignment="1" applyProtection="1">
      <alignment wrapText="1"/>
      <protection hidden="1"/>
    </xf>
    <xf numFmtId="0" fontId="0" fillId="48" borderId="85" xfId="0" applyFill="1" applyBorder="1" applyProtection="1">
      <protection hidden="1"/>
    </xf>
    <xf numFmtId="0" fontId="27" fillId="48" borderId="85" xfId="0" applyFont="1" applyFill="1" applyBorder="1" applyAlignment="1" applyProtection="1">
      <alignment horizontal="right"/>
      <protection hidden="1"/>
    </xf>
    <xf numFmtId="44" fontId="27" fillId="48" borderId="86" xfId="46" applyFont="1" applyFill="1" applyBorder="1" applyAlignment="1" applyProtection="1">
      <alignment horizontal="center"/>
      <protection hidden="1"/>
    </xf>
    <xf numFmtId="10" fontId="27" fillId="48" borderId="85" xfId="0" applyNumberFormat="1" applyFont="1" applyFill="1" applyBorder="1" applyAlignment="1" applyProtection="1">
      <alignment horizontal="center"/>
      <protection hidden="1"/>
    </xf>
    <xf numFmtId="44" fontId="27" fillId="48" borderId="26" xfId="46" applyFont="1" applyFill="1" applyBorder="1" applyProtection="1">
      <protection hidden="1"/>
    </xf>
    <xf numFmtId="0" fontId="28" fillId="48" borderId="85" xfId="0" applyFont="1" applyFill="1" applyBorder="1" applyAlignment="1" applyProtection="1">
      <alignment horizontal="right"/>
      <protection hidden="1"/>
    </xf>
    <xf numFmtId="44" fontId="28" fillId="48" borderId="86" xfId="46" applyFont="1" applyFill="1" applyBorder="1" applyAlignment="1" applyProtection="1">
      <alignment horizontal="center"/>
      <protection hidden="1"/>
    </xf>
    <xf numFmtId="10" fontId="28" fillId="48" borderId="85" xfId="0" applyNumberFormat="1" applyFont="1" applyFill="1" applyBorder="1" applyAlignment="1" applyProtection="1">
      <alignment horizontal="center"/>
      <protection hidden="1"/>
    </xf>
    <xf numFmtId="44" fontId="27" fillId="48" borderId="72" xfId="46" applyFont="1" applyFill="1" applyBorder="1" applyProtection="1">
      <protection hidden="1"/>
    </xf>
    <xf numFmtId="0" fontId="26" fillId="47" borderId="13" xfId="47" applyFill="1" applyBorder="1" applyAlignment="1" applyProtection="1">
      <alignment wrapText="1"/>
      <protection hidden="1"/>
    </xf>
    <xf numFmtId="0" fontId="0" fillId="47" borderId="14" xfId="0" applyFill="1" applyBorder="1" applyProtection="1">
      <protection hidden="1"/>
    </xf>
    <xf numFmtId="44" fontId="39" fillId="47" borderId="14" xfId="46" applyFont="1" applyFill="1" applyBorder="1" applyAlignment="1" applyProtection="1">
      <alignment horizontal="right"/>
      <protection hidden="1"/>
    </xf>
    <xf numFmtId="0" fontId="39" fillId="47" borderId="14" xfId="0" applyFont="1" applyFill="1" applyBorder="1" applyAlignment="1" applyProtection="1">
      <alignment horizontal="right"/>
      <protection hidden="1"/>
    </xf>
    <xf numFmtId="44" fontId="39" fillId="47" borderId="15" xfId="46" applyFont="1" applyFill="1" applyBorder="1" applyAlignment="1" applyProtection="1">
      <alignment horizontal="right"/>
      <protection hidden="1"/>
    </xf>
    <xf numFmtId="49" fontId="31" fillId="0" borderId="0" xfId="0" applyNumberFormat="1" applyFont="1" applyAlignment="1">
      <alignment horizontal="center"/>
    </xf>
    <xf numFmtId="0" fontId="0" fillId="0" borderId="0" xfId="0" applyAlignment="1" applyProtection="1">
      <alignment wrapText="1"/>
      <protection hidden="1"/>
    </xf>
    <xf numFmtId="44" fontId="27" fillId="0" borderId="0" xfId="46" applyFont="1" applyAlignment="1" applyProtection="1">
      <alignment horizontal="right"/>
      <protection hidden="1"/>
    </xf>
    <xf numFmtId="0" fontId="27" fillId="0" borderId="0" xfId="0" applyFont="1" applyAlignment="1" applyProtection="1">
      <alignment horizontal="right"/>
      <protection hidden="1"/>
    </xf>
    <xf numFmtId="44" fontId="28" fillId="0" borderId="0" xfId="46" applyFont="1" applyAlignment="1" applyProtection="1">
      <alignment horizontal="right"/>
      <protection hidden="1"/>
    </xf>
    <xf numFmtId="0" fontId="39" fillId="46" borderId="13" xfId="0" applyFont="1" applyFill="1" applyBorder="1" applyAlignment="1" applyProtection="1">
      <alignment vertical="top" wrapText="1"/>
      <protection hidden="1"/>
    </xf>
    <xf numFmtId="0" fontId="0" fillId="46" borderId="14" xfId="0" applyFill="1" applyBorder="1" applyAlignment="1" applyProtection="1">
      <alignment horizontal="center" vertical="top"/>
      <protection hidden="1"/>
    </xf>
    <xf numFmtId="0" fontId="0" fillId="46" borderId="14" xfId="0" applyFill="1" applyBorder="1" applyAlignment="1" applyProtection="1">
      <alignment horizontal="right" vertical="top"/>
      <protection hidden="1"/>
    </xf>
    <xf numFmtId="44" fontId="0" fillId="46" borderId="14" xfId="46" applyFont="1" applyFill="1" applyBorder="1" applyAlignment="1" applyProtection="1">
      <alignment vertical="top"/>
      <protection hidden="1"/>
    </xf>
    <xf numFmtId="0" fontId="0" fillId="46" borderId="14" xfId="0" applyFill="1" applyBorder="1" applyAlignment="1" applyProtection="1">
      <alignment vertical="top"/>
      <protection hidden="1"/>
    </xf>
    <xf numFmtId="44" fontId="0" fillId="46" borderId="15" xfId="46" applyFont="1" applyFill="1" applyBorder="1" applyAlignment="1" applyProtection="1">
      <alignment vertical="top"/>
      <protection hidden="1"/>
    </xf>
    <xf numFmtId="0" fontId="0" fillId="49" borderId="79" xfId="0" applyFill="1" applyBorder="1" applyAlignment="1" applyProtection="1">
      <alignment wrapText="1"/>
      <protection hidden="1"/>
    </xf>
    <xf numFmtId="0" fontId="0" fillId="49" borderId="70" xfId="0" applyFill="1" applyBorder="1" applyProtection="1">
      <protection hidden="1"/>
    </xf>
    <xf numFmtId="44" fontId="27" fillId="49" borderId="80" xfId="46" applyFont="1" applyFill="1" applyBorder="1" applyAlignment="1" applyProtection="1">
      <alignment horizontal="right"/>
      <protection hidden="1"/>
    </xf>
    <xf numFmtId="0" fontId="27" fillId="49" borderId="70" xfId="0" applyFont="1" applyFill="1" applyBorder="1" applyAlignment="1" applyProtection="1">
      <alignment horizontal="right"/>
      <protection hidden="1"/>
    </xf>
    <xf numFmtId="44" fontId="27" fillId="49" borderId="60" xfId="46" applyFont="1" applyFill="1" applyBorder="1" applyAlignment="1" applyProtection="1">
      <alignment vertical="top"/>
      <protection hidden="1"/>
    </xf>
    <xf numFmtId="0" fontId="0" fillId="49" borderId="82" xfId="0" applyFill="1" applyBorder="1" applyAlignment="1" applyProtection="1">
      <alignment wrapText="1"/>
      <protection hidden="1"/>
    </xf>
    <xf numFmtId="0" fontId="0" fillId="49" borderId="21" xfId="0" applyFill="1" applyBorder="1" applyProtection="1">
      <protection hidden="1"/>
    </xf>
    <xf numFmtId="0" fontId="0" fillId="49" borderId="21" xfId="0" applyFill="1" applyBorder="1" applyAlignment="1" applyProtection="1">
      <alignment horizontal="right"/>
      <protection hidden="1"/>
    </xf>
    <xf numFmtId="44" fontId="0" fillId="49" borderId="18" xfId="46" applyFont="1" applyFill="1" applyBorder="1" applyAlignment="1" applyProtection="1">
      <alignment horizontal="center"/>
      <protection hidden="1"/>
    </xf>
    <xf numFmtId="10" fontId="0" fillId="49" borderId="21" xfId="0" applyNumberFormat="1" applyFill="1" applyBorder="1" applyAlignment="1" applyProtection="1">
      <alignment horizontal="center"/>
      <protection hidden="1"/>
    </xf>
    <xf numFmtId="44" fontId="0" fillId="49" borderId="23" xfId="46" applyFont="1" applyFill="1" applyBorder="1" applyProtection="1">
      <protection hidden="1"/>
    </xf>
    <xf numFmtId="0" fontId="0" fillId="49" borderId="83" xfId="0" applyFill="1" applyBorder="1" applyAlignment="1" applyProtection="1">
      <alignment wrapText="1"/>
      <protection hidden="1"/>
    </xf>
    <xf numFmtId="0" fontId="0" fillId="49" borderId="66" xfId="0" applyFill="1" applyBorder="1" applyProtection="1">
      <protection hidden="1"/>
    </xf>
    <xf numFmtId="0" fontId="0" fillId="49" borderId="66" xfId="0" applyFill="1" applyBorder="1" applyAlignment="1" applyProtection="1">
      <alignment horizontal="right"/>
      <protection hidden="1"/>
    </xf>
    <xf numFmtId="44" fontId="0" fillId="49" borderId="78" xfId="46" applyFont="1" applyFill="1" applyBorder="1" applyAlignment="1" applyProtection="1">
      <alignment horizontal="center"/>
      <protection hidden="1"/>
    </xf>
    <xf numFmtId="10" fontId="0" fillId="49" borderId="66" xfId="0" applyNumberFormat="1" applyFill="1" applyBorder="1" applyAlignment="1" applyProtection="1">
      <alignment horizontal="center"/>
      <protection hidden="1"/>
    </xf>
    <xf numFmtId="44" fontId="0" fillId="49" borderId="26" xfId="46" applyFont="1" applyFill="1" applyBorder="1" applyProtection="1">
      <protection hidden="1"/>
    </xf>
    <xf numFmtId="0" fontId="0" fillId="49" borderId="84" xfId="0" applyFill="1" applyBorder="1" applyAlignment="1" applyProtection="1">
      <alignment wrapText="1"/>
      <protection hidden="1"/>
    </xf>
    <xf numFmtId="0" fontId="0" fillId="49" borderId="85" xfId="0" applyFill="1" applyBorder="1" applyProtection="1">
      <protection hidden="1"/>
    </xf>
    <xf numFmtId="0" fontId="27" fillId="49" borderId="85" xfId="0" applyFont="1" applyFill="1" applyBorder="1" applyAlignment="1" applyProtection="1">
      <alignment horizontal="right"/>
      <protection hidden="1"/>
    </xf>
    <xf numFmtId="44" fontId="27" fillId="49" borderId="86" xfId="46" applyFont="1" applyFill="1" applyBorder="1" applyAlignment="1" applyProtection="1">
      <alignment horizontal="center"/>
      <protection hidden="1"/>
    </xf>
    <xf numFmtId="10" fontId="27" fillId="49" borderId="85" xfId="0" applyNumberFormat="1" applyFont="1" applyFill="1" applyBorder="1" applyAlignment="1" applyProtection="1">
      <alignment horizontal="center"/>
      <protection hidden="1"/>
    </xf>
    <xf numFmtId="44" fontId="27" fillId="49" borderId="26" xfId="46" applyFont="1" applyFill="1" applyBorder="1" applyProtection="1">
      <protection hidden="1"/>
    </xf>
    <xf numFmtId="0" fontId="28" fillId="49" borderId="85" xfId="0" applyFont="1" applyFill="1" applyBorder="1" applyAlignment="1" applyProtection="1">
      <alignment horizontal="right"/>
      <protection hidden="1"/>
    </xf>
    <xf numFmtId="44" fontId="28" fillId="49" borderId="86" xfId="46" applyFont="1" applyFill="1" applyBorder="1" applyAlignment="1" applyProtection="1">
      <alignment horizontal="center"/>
      <protection hidden="1"/>
    </xf>
    <xf numFmtId="10" fontId="28" fillId="49" borderId="85" xfId="0" applyNumberFormat="1" applyFont="1" applyFill="1" applyBorder="1" applyAlignment="1" applyProtection="1">
      <alignment horizontal="center"/>
      <protection hidden="1"/>
    </xf>
    <xf numFmtId="44" fontId="27" fillId="49" borderId="72" xfId="46" applyFont="1" applyFill="1" applyBorder="1" applyProtection="1">
      <protection hidden="1"/>
    </xf>
    <xf numFmtId="0" fontId="26" fillId="46" borderId="13" xfId="47" applyFill="1" applyBorder="1" applyAlignment="1" applyProtection="1">
      <alignment wrapText="1"/>
      <protection hidden="1"/>
    </xf>
    <xf numFmtId="0" fontId="0" fillId="46" borderId="14" xfId="0" applyFill="1" applyBorder="1" applyProtection="1">
      <protection hidden="1"/>
    </xf>
    <xf numFmtId="44" fontId="39" fillId="46" borderId="14" xfId="46" applyFont="1" applyFill="1" applyBorder="1" applyAlignment="1" applyProtection="1">
      <alignment horizontal="right"/>
      <protection hidden="1"/>
    </xf>
    <xf numFmtId="0" fontId="39" fillId="46" borderId="14" xfId="0" applyFont="1" applyFill="1" applyBorder="1" applyAlignment="1" applyProtection="1">
      <alignment horizontal="right"/>
      <protection hidden="1"/>
    </xf>
    <xf numFmtId="44" fontId="39" fillId="46" borderId="15" xfId="46" applyFont="1" applyFill="1" applyBorder="1" applyAlignment="1" applyProtection="1">
      <alignment horizontal="right"/>
      <protection hidden="1"/>
    </xf>
    <xf numFmtId="49" fontId="0" fillId="0" borderId="0" xfId="0" applyNumberFormat="1"/>
    <xf numFmtId="0" fontId="0" fillId="0" borderId="0" xfId="0" applyAlignment="1">
      <alignment wrapText="1"/>
    </xf>
    <xf numFmtId="44" fontId="0" fillId="0" borderId="0" xfId="46" applyFont="1"/>
    <xf numFmtId="0" fontId="39" fillId="50" borderId="65" xfId="0" applyFont="1" applyFill="1" applyBorder="1" applyAlignment="1" applyProtection="1">
      <alignment vertical="top" wrapText="1"/>
      <protection hidden="1"/>
    </xf>
    <xf numFmtId="0" fontId="0" fillId="50" borderId="55" xfId="0" applyFill="1" applyBorder="1" applyAlignment="1" applyProtection="1">
      <alignment horizontal="center" vertical="top"/>
      <protection hidden="1"/>
    </xf>
    <xf numFmtId="0" fontId="0" fillId="50" borderId="55" xfId="0" applyFill="1" applyBorder="1" applyAlignment="1" applyProtection="1">
      <alignment horizontal="right" vertical="top"/>
      <protection hidden="1"/>
    </xf>
    <xf numFmtId="44" fontId="0" fillId="50" borderId="55" xfId="46" applyFont="1" applyFill="1" applyBorder="1" applyAlignment="1" applyProtection="1">
      <alignment vertical="top"/>
      <protection hidden="1"/>
    </xf>
    <xf numFmtId="0" fontId="0" fillId="50" borderId="55" xfId="0" applyFill="1" applyBorder="1" applyAlignment="1" applyProtection="1">
      <alignment vertical="top"/>
      <protection hidden="1"/>
    </xf>
    <xf numFmtId="44" fontId="0" fillId="50" borderId="56" xfId="46" applyFont="1" applyFill="1" applyBorder="1" applyAlignment="1" applyProtection="1">
      <alignment vertical="top"/>
      <protection hidden="1"/>
    </xf>
    <xf numFmtId="0" fontId="0" fillId="0" borderId="71" xfId="0" applyBorder="1" applyAlignment="1" applyProtection="1">
      <alignment wrapText="1"/>
      <protection hidden="1"/>
    </xf>
    <xf numFmtId="44" fontId="28" fillId="0" borderId="87" xfId="46" applyFont="1" applyBorder="1" applyAlignment="1" applyProtection="1">
      <alignment horizontal="right"/>
      <protection hidden="1"/>
    </xf>
    <xf numFmtId="10" fontId="28" fillId="0" borderId="0" xfId="0" applyNumberFormat="1" applyFont="1" applyAlignment="1" applyProtection="1">
      <alignment horizontal="right"/>
      <protection hidden="1"/>
    </xf>
    <xf numFmtId="44" fontId="27" fillId="0" borderId="74" xfId="46" applyFont="1" applyBorder="1" applyProtection="1">
      <protection hidden="1"/>
    </xf>
    <xf numFmtId="0" fontId="0" fillId="0" borderId="85" xfId="0" applyBorder="1" applyProtection="1">
      <protection hidden="1"/>
    </xf>
    <xf numFmtId="0" fontId="27" fillId="0" borderId="85" xfId="0" applyFont="1" applyBorder="1" applyAlignment="1" applyProtection="1">
      <alignment horizontal="right"/>
      <protection hidden="1"/>
    </xf>
    <xf numFmtId="0" fontId="0" fillId="0" borderId="88" xfId="0" applyBorder="1" applyAlignment="1" applyProtection="1">
      <alignment wrapText="1"/>
      <protection hidden="1"/>
    </xf>
    <xf numFmtId="44" fontId="28" fillId="0" borderId="86" xfId="46" applyFont="1" applyBorder="1" applyAlignment="1" applyProtection="1">
      <alignment horizontal="right"/>
      <protection hidden="1"/>
    </xf>
    <xf numFmtId="10" fontId="28" fillId="0" borderId="85" xfId="0" applyNumberFormat="1" applyFont="1" applyBorder="1" applyAlignment="1" applyProtection="1">
      <alignment horizontal="right"/>
      <protection hidden="1"/>
    </xf>
    <xf numFmtId="44" fontId="27" fillId="0" borderId="89" xfId="46" applyFont="1" applyBorder="1" applyProtection="1">
      <protection hidden="1"/>
    </xf>
    <xf numFmtId="0" fontId="0" fillId="0" borderId="61" xfId="0" applyBorder="1" applyAlignment="1" applyProtection="1">
      <alignment wrapText="1"/>
      <protection hidden="1"/>
    </xf>
    <xf numFmtId="0" fontId="0" fillId="0" borderId="70" xfId="0" applyBorder="1" applyProtection="1">
      <protection hidden="1"/>
    </xf>
    <xf numFmtId="44" fontId="27" fillId="0" borderId="80" xfId="46" applyFont="1" applyBorder="1" applyAlignment="1" applyProtection="1">
      <alignment horizontal="right"/>
      <protection hidden="1"/>
    </xf>
    <xf numFmtId="0" fontId="27" fillId="0" borderId="70" xfId="0" applyFont="1" applyBorder="1" applyAlignment="1" applyProtection="1">
      <alignment horizontal="right"/>
      <protection hidden="1"/>
    </xf>
    <xf numFmtId="44" fontId="27" fillId="0" borderId="90" xfId="46" applyFont="1" applyBorder="1" applyAlignment="1" applyProtection="1">
      <alignment vertical="top"/>
      <protection hidden="1"/>
    </xf>
    <xf numFmtId="0" fontId="0" fillId="0" borderId="27" xfId="0" applyBorder="1" applyAlignment="1" applyProtection="1">
      <alignment wrapText="1"/>
      <protection hidden="1"/>
    </xf>
    <xf numFmtId="0" fontId="0" fillId="0" borderId="21" xfId="0" applyBorder="1" applyAlignment="1" applyProtection="1">
      <alignment horizontal="right"/>
      <protection hidden="1"/>
    </xf>
    <xf numFmtId="10" fontId="0" fillId="0" borderId="18" xfId="1" applyNumberFormat="1" applyFont="1" applyBorder="1" applyAlignment="1" applyProtection="1">
      <alignment horizontal="center"/>
      <protection hidden="1"/>
    </xf>
    <xf numFmtId="10" fontId="0" fillId="0" borderId="21" xfId="0" applyNumberFormat="1" applyBorder="1" applyAlignment="1" applyProtection="1">
      <alignment horizontal="center"/>
      <protection hidden="1"/>
    </xf>
    <xf numFmtId="44" fontId="0" fillId="0" borderId="91" xfId="46" applyFont="1" applyBorder="1" applyProtection="1">
      <protection hidden="1"/>
    </xf>
    <xf numFmtId="0" fontId="0" fillId="0" borderId="77" xfId="0" applyBorder="1" applyAlignment="1" applyProtection="1">
      <alignment wrapText="1"/>
      <protection hidden="1"/>
    </xf>
    <xf numFmtId="0" fontId="0" fillId="0" borderId="66" xfId="0" applyBorder="1" applyProtection="1">
      <protection hidden="1"/>
    </xf>
    <xf numFmtId="0" fontId="0" fillId="0" borderId="66" xfId="0" applyBorder="1" applyAlignment="1" applyProtection="1">
      <alignment horizontal="right"/>
      <protection hidden="1"/>
    </xf>
    <xf numFmtId="10" fontId="0" fillId="0" borderId="78" xfId="1" applyNumberFormat="1" applyFont="1" applyBorder="1" applyAlignment="1" applyProtection="1">
      <alignment horizontal="center"/>
      <protection hidden="1"/>
    </xf>
    <xf numFmtId="10" fontId="0" fillId="0" borderId="66" xfId="0" applyNumberFormat="1" applyBorder="1" applyAlignment="1" applyProtection="1">
      <alignment horizontal="center"/>
      <protection hidden="1"/>
    </xf>
    <xf numFmtId="44" fontId="0" fillId="0" borderId="92" xfId="46" applyFont="1" applyBorder="1" applyProtection="1">
      <protection hidden="1"/>
    </xf>
    <xf numFmtId="44" fontId="0" fillId="0" borderId="93" xfId="46" applyFont="1" applyBorder="1" applyProtection="1">
      <protection hidden="1"/>
    </xf>
    <xf numFmtId="0" fontId="27" fillId="0" borderId="66" xfId="0" applyFont="1" applyBorder="1" applyAlignment="1" applyProtection="1">
      <alignment horizontal="right"/>
      <protection hidden="1"/>
    </xf>
    <xf numFmtId="10" fontId="27" fillId="0" borderId="78" xfId="1" applyNumberFormat="1" applyFont="1" applyBorder="1" applyAlignment="1" applyProtection="1">
      <alignment horizontal="center"/>
      <protection hidden="1"/>
    </xf>
    <xf numFmtId="10" fontId="27" fillId="0" borderId="25" xfId="0" applyNumberFormat="1" applyFont="1" applyBorder="1" applyAlignment="1" applyProtection="1">
      <alignment horizontal="center"/>
      <protection hidden="1"/>
    </xf>
    <xf numFmtId="10" fontId="27" fillId="0" borderId="78" xfId="0" applyNumberFormat="1" applyFont="1" applyBorder="1" applyAlignment="1" applyProtection="1">
      <alignment horizontal="center"/>
      <protection hidden="1"/>
    </xf>
    <xf numFmtId="44" fontId="27" fillId="0" borderId="20" xfId="46" applyFont="1" applyBorder="1" applyProtection="1">
      <protection hidden="1"/>
    </xf>
    <xf numFmtId="0" fontId="28" fillId="0" borderId="85" xfId="0" applyFont="1" applyBorder="1" applyAlignment="1" applyProtection="1">
      <alignment horizontal="right"/>
      <protection hidden="1"/>
    </xf>
    <xf numFmtId="44" fontId="28" fillId="0" borderId="86" xfId="46" applyFont="1" applyBorder="1" applyAlignment="1" applyProtection="1">
      <alignment horizontal="center"/>
      <protection hidden="1"/>
    </xf>
    <xf numFmtId="10" fontId="28" fillId="0" borderId="85" xfId="0" applyNumberFormat="1" applyFont="1" applyBorder="1" applyAlignment="1" applyProtection="1">
      <alignment horizontal="center"/>
      <protection hidden="1"/>
    </xf>
    <xf numFmtId="0" fontId="28" fillId="43" borderId="21" xfId="0" applyFont="1" applyFill="1" applyBorder="1" applyAlignment="1" applyProtection="1">
      <alignment horizontal="right"/>
      <protection hidden="1"/>
    </xf>
    <xf numFmtId="9" fontId="28" fillId="0" borderId="86" xfId="46" applyNumberFormat="1" applyFont="1" applyBorder="1" applyAlignment="1" applyProtection="1">
      <alignment horizontal="center"/>
      <protection hidden="1"/>
    </xf>
    <xf numFmtId="10" fontId="28" fillId="0" borderId="0" xfId="0" applyNumberFormat="1" applyFont="1" applyAlignment="1" applyProtection="1">
      <alignment horizontal="center"/>
      <protection hidden="1"/>
    </xf>
    <xf numFmtId="44" fontId="0" fillId="43" borderId="28" xfId="46" applyFont="1" applyFill="1" applyBorder="1" applyProtection="1">
      <protection hidden="1"/>
    </xf>
    <xf numFmtId="0" fontId="28" fillId="0" borderId="0" xfId="0" applyFont="1" applyAlignment="1" applyProtection="1">
      <alignment horizontal="right"/>
      <protection hidden="1"/>
    </xf>
    <xf numFmtId="0" fontId="28" fillId="0" borderId="21" xfId="0" applyFont="1" applyBorder="1" applyAlignment="1" applyProtection="1">
      <alignment horizontal="right"/>
      <protection hidden="1"/>
    </xf>
    <xf numFmtId="10" fontId="0" fillId="0" borderId="78" xfId="1" applyNumberFormat="1" applyFont="1" applyFill="1" applyBorder="1" applyAlignment="1" applyProtection="1">
      <alignment horizontal="center"/>
      <protection hidden="1"/>
    </xf>
    <xf numFmtId="10" fontId="28" fillId="0" borderId="22" xfId="0" applyNumberFormat="1" applyFont="1" applyBorder="1" applyAlignment="1" applyProtection="1">
      <alignment horizontal="center"/>
      <protection hidden="1"/>
    </xf>
    <xf numFmtId="10" fontId="28" fillId="0" borderId="18" xfId="0" applyNumberFormat="1" applyFont="1" applyBorder="1" applyAlignment="1" applyProtection="1">
      <alignment horizontal="center"/>
      <protection hidden="1"/>
    </xf>
    <xf numFmtId="44" fontId="0" fillId="0" borderId="28" xfId="46" applyFont="1" applyFill="1" applyBorder="1" applyProtection="1">
      <protection hidden="1"/>
    </xf>
    <xf numFmtId="173" fontId="0" fillId="0" borderId="78" xfId="1" applyNumberFormat="1" applyFont="1" applyFill="1" applyBorder="1" applyAlignment="1" applyProtection="1">
      <alignment horizontal="center"/>
      <protection hidden="1"/>
    </xf>
    <xf numFmtId="10" fontId="28" fillId="0" borderId="25" xfId="0" applyNumberFormat="1" applyFont="1" applyBorder="1" applyAlignment="1" applyProtection="1">
      <alignment horizontal="center"/>
      <protection hidden="1"/>
    </xf>
    <xf numFmtId="10" fontId="28" fillId="0" borderId="78" xfId="0" applyNumberFormat="1" applyFont="1" applyBorder="1" applyAlignment="1" applyProtection="1">
      <alignment horizontal="center"/>
      <protection hidden="1"/>
    </xf>
    <xf numFmtId="0" fontId="0" fillId="0" borderId="95" xfId="0" applyBorder="1" applyAlignment="1" applyProtection="1">
      <alignment wrapText="1"/>
      <protection hidden="1"/>
    </xf>
    <xf numFmtId="0" fontId="0" fillId="0" borderId="96" xfId="0" applyBorder="1" applyProtection="1">
      <protection hidden="1"/>
    </xf>
    <xf numFmtId="0" fontId="28" fillId="0" borderId="96" xfId="0" applyFont="1" applyBorder="1" applyAlignment="1" applyProtection="1">
      <alignment horizontal="right"/>
      <protection hidden="1"/>
    </xf>
    <xf numFmtId="44" fontId="28" fillId="0" borderId="0" xfId="46" applyFont="1" applyBorder="1" applyAlignment="1" applyProtection="1">
      <alignment horizontal="center"/>
      <protection hidden="1"/>
    </xf>
    <xf numFmtId="44" fontId="27" fillId="0" borderId="73" xfId="46" applyFont="1" applyBorder="1" applyProtection="1">
      <protection hidden="1"/>
    </xf>
    <xf numFmtId="0" fontId="26" fillId="44" borderId="67" xfId="47" applyFill="1" applyBorder="1" applyAlignment="1" applyProtection="1">
      <alignment wrapText="1"/>
      <protection hidden="1"/>
    </xf>
    <xf numFmtId="0" fontId="0" fillId="44" borderId="68" xfId="0" applyFill="1" applyBorder="1" applyProtection="1">
      <protection hidden="1"/>
    </xf>
    <xf numFmtId="44" fontId="39" fillId="44" borderId="68" xfId="46" applyFont="1" applyFill="1" applyBorder="1" applyAlignment="1" applyProtection="1">
      <alignment horizontal="right"/>
      <protection hidden="1"/>
    </xf>
    <xf numFmtId="0" fontId="39" fillId="44" borderId="68" xfId="0" applyFont="1" applyFill="1" applyBorder="1" applyAlignment="1" applyProtection="1">
      <alignment horizontal="right"/>
      <protection hidden="1"/>
    </xf>
    <xf numFmtId="44" fontId="39" fillId="44" borderId="54" xfId="46" applyFont="1" applyFill="1" applyBorder="1" applyAlignment="1" applyProtection="1">
      <alignment horizontal="right"/>
      <protection hidden="1"/>
    </xf>
    <xf numFmtId="0" fontId="0" fillId="37" borderId="14" xfId="0" applyFill="1" applyBorder="1" applyAlignment="1">
      <alignment wrapText="1"/>
    </xf>
    <xf numFmtId="0" fontId="0" fillId="37" borderId="14" xfId="0" applyFill="1" applyBorder="1"/>
    <xf numFmtId="0" fontId="28" fillId="37" borderId="14" xfId="0" applyFont="1" applyFill="1" applyBorder="1" applyAlignment="1">
      <alignment horizontal="right"/>
    </xf>
    <xf numFmtId="44" fontId="28" fillId="37" borderId="15" xfId="46" applyFont="1" applyFill="1" applyBorder="1" applyAlignment="1">
      <alignment horizontal="center"/>
    </xf>
    <xf numFmtId="9" fontId="28" fillId="37" borderId="15" xfId="0" applyNumberFormat="1" applyFont="1" applyFill="1" applyBorder="1" applyAlignment="1">
      <alignment horizontal="center"/>
    </xf>
    <xf numFmtId="44" fontId="0" fillId="37" borderId="16" xfId="46" applyFont="1" applyFill="1" applyBorder="1"/>
    <xf numFmtId="44" fontId="0" fillId="0" borderId="0" xfId="46" applyFont="1" applyProtection="1">
      <protection hidden="1"/>
    </xf>
    <xf numFmtId="49" fontId="28" fillId="38" borderId="0" xfId="0" applyNumberFormat="1" applyFont="1" applyFill="1"/>
    <xf numFmtId="0" fontId="39" fillId="51" borderId="14" xfId="0" applyFont="1" applyFill="1" applyBorder="1" applyAlignment="1" applyProtection="1">
      <alignment vertical="center" wrapText="1"/>
      <protection hidden="1"/>
    </xf>
    <xf numFmtId="0" fontId="0" fillId="51" borderId="14" xfId="0" applyFill="1" applyBorder="1" applyAlignment="1" applyProtection="1">
      <alignment horizontal="center" vertical="top"/>
      <protection hidden="1"/>
    </xf>
    <xf numFmtId="0" fontId="0" fillId="51" borderId="14" xfId="0" applyFill="1" applyBorder="1" applyAlignment="1" applyProtection="1">
      <alignment horizontal="right" vertical="top"/>
      <protection hidden="1"/>
    </xf>
    <xf numFmtId="44" fontId="0" fillId="51" borderId="14" xfId="46" applyFont="1" applyFill="1" applyBorder="1" applyAlignment="1" applyProtection="1">
      <alignment horizontal="right" vertical="top"/>
      <protection hidden="1"/>
    </xf>
    <xf numFmtId="165" fontId="0" fillId="51" borderId="14" xfId="45" applyNumberFormat="1" applyFont="1" applyFill="1" applyBorder="1" applyAlignment="1" applyProtection="1">
      <alignment horizontal="right" vertical="top"/>
      <protection hidden="1"/>
    </xf>
    <xf numFmtId="44" fontId="0" fillId="0" borderId="0" xfId="46" applyFont="1" applyAlignment="1" applyProtection="1">
      <alignment horizontal="right" vertical="top"/>
      <protection hidden="1"/>
    </xf>
    <xf numFmtId="44" fontId="0" fillId="0" borderId="81" xfId="46" applyFont="1" applyBorder="1" applyAlignment="1" applyProtection="1">
      <alignment horizontal="right" vertical="top"/>
      <protection hidden="1"/>
    </xf>
    <xf numFmtId="49" fontId="0" fillId="38" borderId="57" xfId="0" applyNumberFormat="1" applyFill="1" applyBorder="1" applyAlignment="1">
      <alignment horizontal="center" vertical="top"/>
    </xf>
    <xf numFmtId="0" fontId="39" fillId="0" borderId="0" xfId="0" applyFont="1" applyAlignment="1" applyProtection="1">
      <alignment horizontal="center" vertical="top" wrapText="1"/>
      <protection locked="0" hidden="1"/>
    </xf>
    <xf numFmtId="0" fontId="39" fillId="37" borderId="38" xfId="0" applyFont="1" applyFill="1" applyBorder="1" applyAlignment="1" applyProtection="1">
      <alignment vertical="top" wrapText="1"/>
      <protection locked="0"/>
    </xf>
    <xf numFmtId="0" fontId="27" fillId="37" borderId="38" xfId="0" applyFont="1" applyFill="1" applyBorder="1" applyAlignment="1" applyProtection="1">
      <alignment vertical="top" wrapText="1"/>
      <protection hidden="1"/>
    </xf>
    <xf numFmtId="44" fontId="27" fillId="37" borderId="38" xfId="46" applyFont="1" applyFill="1" applyBorder="1" applyAlignment="1" applyProtection="1">
      <alignment vertical="top" wrapText="1"/>
      <protection hidden="1"/>
    </xf>
    <xf numFmtId="44" fontId="39" fillId="37" borderId="39" xfId="46" applyFont="1" applyFill="1" applyBorder="1" applyAlignment="1" applyProtection="1">
      <alignment horizontal="right" vertical="top" wrapText="1"/>
      <protection hidden="1"/>
    </xf>
    <xf numFmtId="49" fontId="0" fillId="38" borderId="61" xfId="0" applyNumberFormat="1" applyFill="1" applyBorder="1" applyAlignment="1">
      <alignment horizontal="center" vertical="top"/>
    </xf>
    <xf numFmtId="0" fontId="28" fillId="0" borderId="0" xfId="0" applyFont="1" applyAlignment="1" applyProtection="1">
      <alignment horizontal="center" vertical="top"/>
      <protection locked="0" hidden="1"/>
    </xf>
    <xf numFmtId="0" fontId="29" fillId="0" borderId="80" xfId="0" applyFont="1" applyBorder="1" applyAlignment="1" applyProtection="1">
      <alignment vertical="top" wrapText="1"/>
      <protection hidden="1"/>
    </xf>
    <xf numFmtId="44" fontId="0" fillId="0" borderId="58" xfId="46" applyFont="1" applyBorder="1" applyAlignment="1" applyProtection="1">
      <alignment horizontal="right" vertical="top"/>
      <protection hidden="1"/>
    </xf>
    <xf numFmtId="165" fontId="0" fillId="0" borderId="59" xfId="45" applyNumberFormat="1" applyFont="1" applyBorder="1" applyAlignment="1" applyProtection="1">
      <alignment horizontal="right" vertical="top"/>
      <protection hidden="1"/>
    </xf>
    <xf numFmtId="44" fontId="0" fillId="0" borderId="76" xfId="46" applyFont="1" applyBorder="1" applyAlignment="1" applyProtection="1">
      <alignment horizontal="right" vertical="top"/>
      <protection hidden="1"/>
    </xf>
    <xf numFmtId="49" fontId="0" fillId="38" borderId="77" xfId="0" applyNumberFormat="1" applyFill="1" applyBorder="1" applyAlignment="1">
      <alignment horizontal="center" vertical="top"/>
    </xf>
    <xf numFmtId="0" fontId="29" fillId="0" borderId="78" xfId="0" applyFont="1" applyBorder="1" applyAlignment="1" applyProtection="1">
      <alignment vertical="top" wrapText="1"/>
      <protection hidden="1"/>
    </xf>
    <xf numFmtId="0" fontId="0" fillId="0" borderId="24" xfId="0" applyBorder="1" applyAlignment="1" applyProtection="1">
      <alignment horizontal="center" vertical="top"/>
      <protection hidden="1"/>
    </xf>
    <xf numFmtId="0" fontId="0" fillId="0" borderId="24" xfId="0" applyBorder="1" applyAlignment="1" applyProtection="1">
      <alignment horizontal="right" vertical="top"/>
      <protection locked="0" hidden="1"/>
    </xf>
    <xf numFmtId="44" fontId="0" fillId="0" borderId="24" xfId="46" applyFont="1" applyBorder="1" applyAlignment="1" applyProtection="1">
      <alignment horizontal="right" vertical="top"/>
      <protection hidden="1"/>
    </xf>
    <xf numFmtId="165" fontId="0" fillId="0" borderId="25" xfId="45" applyNumberFormat="1" applyFont="1" applyBorder="1" applyAlignment="1" applyProtection="1">
      <alignment horizontal="right" vertical="top"/>
      <protection hidden="1"/>
    </xf>
    <xf numFmtId="44" fontId="0" fillId="0" borderId="28" xfId="46" applyFont="1" applyBorder="1" applyAlignment="1" applyProtection="1">
      <alignment horizontal="right" vertical="top"/>
      <protection hidden="1"/>
    </xf>
    <xf numFmtId="49" fontId="0" fillId="38" borderId="64" xfId="0" applyNumberFormat="1" applyFill="1" applyBorder="1" applyAlignment="1">
      <alignment horizontal="center" vertical="top"/>
    </xf>
    <xf numFmtId="0" fontId="29" fillId="40" borderId="68" xfId="0" applyFont="1" applyFill="1" applyBorder="1" applyAlignment="1" applyProtection="1">
      <alignment vertical="top" wrapText="1"/>
      <protection hidden="1"/>
    </xf>
    <xf numFmtId="0" fontId="0" fillId="40" borderId="68" xfId="0" applyFill="1" applyBorder="1" applyAlignment="1" applyProtection="1">
      <alignment horizontal="center" vertical="top"/>
      <protection hidden="1"/>
    </xf>
    <xf numFmtId="0" fontId="0" fillId="40" borderId="68" xfId="0" applyFill="1" applyBorder="1" applyAlignment="1" applyProtection="1">
      <alignment horizontal="right" vertical="top"/>
      <protection locked="0" hidden="1"/>
    </xf>
    <xf numFmtId="44" fontId="27" fillId="40" borderId="68" xfId="46" applyFont="1" applyFill="1" applyBorder="1" applyAlignment="1" applyProtection="1">
      <alignment horizontal="right" vertical="top"/>
      <protection hidden="1"/>
    </xf>
    <xf numFmtId="165" fontId="27" fillId="40" borderId="68" xfId="45" applyNumberFormat="1" applyFont="1" applyFill="1" applyBorder="1" applyAlignment="1" applyProtection="1">
      <alignment horizontal="right" vertical="top"/>
      <protection hidden="1"/>
    </xf>
    <xf numFmtId="44" fontId="39" fillId="40" borderId="69" xfId="46" applyFont="1" applyFill="1" applyBorder="1" applyAlignment="1" applyProtection="1">
      <alignment horizontal="right" vertical="top"/>
      <protection hidden="1"/>
    </xf>
    <xf numFmtId="0" fontId="0" fillId="39" borderId="14" xfId="0" applyFill="1" applyBorder="1" applyAlignment="1">
      <alignment wrapText="1"/>
    </xf>
    <xf numFmtId="0" fontId="0" fillId="39" borderId="14" xfId="0" applyFill="1" applyBorder="1"/>
    <xf numFmtId="44" fontId="27" fillId="39" borderId="14" xfId="46" applyFont="1" applyFill="1" applyBorder="1" applyAlignment="1">
      <alignment horizontal="right" indent="1"/>
    </xf>
    <xf numFmtId="0" fontId="27" fillId="39" borderId="14" xfId="0" applyFont="1" applyFill="1" applyBorder="1" applyAlignment="1">
      <alignment horizontal="right" indent="1"/>
    </xf>
    <xf numFmtId="44" fontId="0" fillId="39" borderId="14" xfId="46" applyFont="1" applyFill="1" applyBorder="1"/>
    <xf numFmtId="0" fontId="0" fillId="52" borderId="70" xfId="0" applyFill="1" applyBorder="1" applyAlignment="1">
      <alignment wrapText="1"/>
    </xf>
    <xf numFmtId="0" fontId="0" fillId="52" borderId="70" xfId="0" applyFill="1" applyBorder="1"/>
    <xf numFmtId="0" fontId="28" fillId="52" borderId="70" xfId="0" applyFont="1" applyFill="1" applyBorder="1" applyAlignment="1">
      <alignment horizontal="right"/>
    </xf>
    <xf numFmtId="44" fontId="0" fillId="52" borderId="97" xfId="46" applyFont="1" applyFill="1" applyBorder="1" applyAlignment="1">
      <alignment horizontal="center"/>
    </xf>
    <xf numFmtId="9" fontId="0" fillId="52" borderId="97" xfId="1" applyFont="1" applyFill="1" applyBorder="1" applyAlignment="1">
      <alignment horizontal="center"/>
    </xf>
    <xf numFmtId="44" fontId="0" fillId="52" borderId="63" xfId="46" applyFont="1" applyFill="1" applyBorder="1"/>
    <xf numFmtId="0" fontId="0" fillId="52" borderId="41" xfId="0" applyFill="1" applyBorder="1" applyAlignment="1">
      <alignment wrapText="1"/>
    </xf>
    <xf numFmtId="0" fontId="0" fillId="52" borderId="41" xfId="0" applyFill="1" applyBorder="1"/>
    <xf numFmtId="0" fontId="28" fillId="52" borderId="41" xfId="0" applyFont="1" applyFill="1" applyBorder="1" applyAlignment="1">
      <alignment horizontal="right"/>
    </xf>
    <xf numFmtId="44" fontId="27" fillId="52" borderId="41" xfId="46" applyFont="1" applyFill="1" applyBorder="1" applyAlignment="1">
      <alignment horizontal="right"/>
    </xf>
    <xf numFmtId="0" fontId="27" fillId="52" borderId="41" xfId="0" applyFont="1" applyFill="1" applyBorder="1" applyAlignment="1">
      <alignment horizontal="right"/>
    </xf>
    <xf numFmtId="44" fontId="0" fillId="52" borderId="98" xfId="46" applyFont="1" applyFill="1" applyBorder="1"/>
    <xf numFmtId="0" fontId="0" fillId="42" borderId="65" xfId="0" applyFill="1" applyBorder="1" applyAlignment="1">
      <alignment wrapText="1"/>
    </xf>
    <xf numFmtId="44" fontId="27" fillId="42" borderId="55" xfId="46" applyFont="1" applyFill="1" applyBorder="1" applyAlignment="1">
      <alignment horizontal="right"/>
    </xf>
    <xf numFmtId="0" fontId="27" fillId="42" borderId="55" xfId="0" applyFont="1" applyFill="1" applyBorder="1" applyAlignment="1">
      <alignment horizontal="right"/>
    </xf>
    <xf numFmtId="44" fontId="16" fillId="42" borderId="54" xfId="46" applyFont="1" applyFill="1" applyBorder="1"/>
    <xf numFmtId="49" fontId="0" fillId="0" borderId="99" xfId="0" applyNumberFormat="1" applyBorder="1"/>
    <xf numFmtId="8" fontId="27" fillId="41" borderId="16" xfId="45" applyNumberFormat="1" applyFont="1" applyFill="1" applyBorder="1" applyAlignment="1" applyProtection="1">
      <alignment horizontal="center" vertical="center" wrapText="1"/>
      <protection hidden="1"/>
    </xf>
    <xf numFmtId="4" fontId="34" fillId="41" borderId="16" xfId="45" applyNumberFormat="1" applyFont="1" applyFill="1" applyBorder="1" applyAlignment="1" applyProtection="1">
      <alignment horizontal="center" vertical="center" wrapText="1"/>
      <protection hidden="1"/>
    </xf>
    <xf numFmtId="0" fontId="42" fillId="0" borderId="0" xfId="0" applyFont="1" applyAlignment="1" applyProtection="1">
      <alignment horizontal="center" vertical="center"/>
      <protection locked="0"/>
    </xf>
    <xf numFmtId="0" fontId="42" fillId="0" borderId="0" xfId="0" applyFont="1" applyAlignment="1">
      <alignment horizontal="center" vertical="center"/>
    </xf>
    <xf numFmtId="10" fontId="42" fillId="0" borderId="0" xfId="1" applyNumberFormat="1" applyFont="1" applyAlignment="1">
      <alignment horizontal="center" vertical="center"/>
    </xf>
    <xf numFmtId="0" fontId="42" fillId="0" borderId="0" xfId="0" applyFont="1" applyAlignment="1">
      <alignment horizontal="left" vertical="center"/>
    </xf>
    <xf numFmtId="0" fontId="42" fillId="0" borderId="0" xfId="0" applyFont="1" applyAlignment="1" applyProtection="1">
      <alignment horizontal="left" vertical="center"/>
      <protection locked="0"/>
    </xf>
    <xf numFmtId="4" fontId="34" fillId="41" borderId="16" xfId="45" applyNumberFormat="1" applyFont="1" applyFill="1" applyBorder="1" applyAlignment="1" applyProtection="1">
      <alignment horizontal="left" vertical="center" wrapText="1"/>
      <protection hidden="1"/>
    </xf>
    <xf numFmtId="10" fontId="42" fillId="0" borderId="0" xfId="1" applyNumberFormat="1" applyFont="1" applyAlignment="1">
      <alignment horizontal="left" vertical="center"/>
    </xf>
    <xf numFmtId="10" fontId="43" fillId="0" borderId="0" xfId="1" applyNumberFormat="1" applyFont="1" applyAlignment="1">
      <alignment horizontal="left" vertical="center"/>
    </xf>
    <xf numFmtId="170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8" fontId="0" fillId="0" borderId="0" xfId="0" applyNumberFormat="1" applyAlignment="1">
      <alignment vertical="center"/>
    </xf>
    <xf numFmtId="0" fontId="0" fillId="0" borderId="27" xfId="0" applyBorder="1"/>
    <xf numFmtId="0" fontId="44" fillId="0" borderId="0" xfId="0" applyFont="1"/>
    <xf numFmtId="0" fontId="45" fillId="53" borderId="13" xfId="0" applyFont="1" applyFill="1" applyBorder="1" applyAlignment="1">
      <alignment horizontal="centerContinuous" vertical="center"/>
    </xf>
    <xf numFmtId="0" fontId="45" fillId="53" borderId="15" xfId="0" applyFont="1" applyFill="1" applyBorder="1" applyAlignment="1">
      <alignment horizontal="centerContinuous" vertical="center"/>
    </xf>
    <xf numFmtId="0" fontId="16" fillId="0" borderId="100" xfId="0" applyFont="1" applyBorder="1" applyAlignment="1">
      <alignment vertical="center" wrapText="1"/>
    </xf>
    <xf numFmtId="0" fontId="0" fillId="0" borderId="100" xfId="0" applyBorder="1" applyAlignment="1">
      <alignment horizontal="left" vertical="center" wrapText="1"/>
    </xf>
    <xf numFmtId="0" fontId="16" fillId="0" borderId="101" xfId="0" applyFont="1" applyBorder="1" applyAlignment="1">
      <alignment vertical="center" wrapText="1"/>
    </xf>
    <xf numFmtId="0" fontId="0" fillId="0" borderId="101" xfId="0" applyBorder="1" applyAlignment="1">
      <alignment horizontal="left" vertical="center" wrapText="1"/>
    </xf>
    <xf numFmtId="0" fontId="46" fillId="0" borderId="0" xfId="0" applyFont="1" applyAlignment="1">
      <alignment wrapText="1"/>
    </xf>
    <xf numFmtId="0" fontId="16" fillId="0" borderId="102" xfId="0" applyFont="1" applyBorder="1" applyAlignment="1">
      <alignment vertical="center" wrapText="1"/>
    </xf>
    <xf numFmtId="0" fontId="0" fillId="0" borderId="16" xfId="0" applyBorder="1" applyAlignment="1">
      <alignment horizontal="left" vertical="center" wrapText="1"/>
    </xf>
    <xf numFmtId="0" fontId="16" fillId="0" borderId="103" xfId="0" applyFont="1" applyBorder="1" applyAlignment="1">
      <alignment vertical="center" wrapText="1"/>
    </xf>
    <xf numFmtId="0" fontId="0" fillId="0" borderId="104" xfId="0" applyBorder="1" applyAlignment="1">
      <alignment horizontal="left" vertical="center" wrapText="1"/>
    </xf>
    <xf numFmtId="175" fontId="0" fillId="0" borderId="100" xfId="49" applyNumberFormat="1" applyFont="1" applyBorder="1" applyAlignment="1">
      <alignment horizontal="left" vertical="center" wrapText="1"/>
    </xf>
    <xf numFmtId="176" fontId="0" fillId="0" borderId="0" xfId="0" applyNumberFormat="1"/>
    <xf numFmtId="177" fontId="0" fillId="0" borderId="0" xfId="0" applyNumberFormat="1"/>
    <xf numFmtId="0" fontId="16" fillId="0" borderId="103" xfId="0" applyFont="1" applyBorder="1" applyAlignment="1">
      <alignment vertical="center"/>
    </xf>
    <xf numFmtId="179" fontId="0" fillId="0" borderId="103" xfId="50" applyNumberFormat="1" applyFont="1" applyBorder="1" applyAlignment="1">
      <alignment horizontal="left" vertical="center" wrapText="1"/>
    </xf>
    <xf numFmtId="174" fontId="0" fillId="0" borderId="0" xfId="49" applyFont="1"/>
    <xf numFmtId="15" fontId="0" fillId="0" borderId="100" xfId="0" applyNumberFormat="1" applyBorder="1" applyAlignment="1">
      <alignment horizontal="left" vertical="center" wrapText="1"/>
    </xf>
    <xf numFmtId="15" fontId="0" fillId="0" borderId="101" xfId="0" applyNumberFormat="1" applyBorder="1" applyAlignment="1">
      <alignment horizontal="left" vertical="center" wrapText="1"/>
    </xf>
    <xf numFmtId="15" fontId="0" fillId="0" borderId="103" xfId="0" applyNumberFormat="1" applyBorder="1" applyAlignment="1">
      <alignment horizontal="left" vertical="center" wrapText="1"/>
    </xf>
    <xf numFmtId="0" fontId="16" fillId="0" borderId="100" xfId="0" applyFont="1" applyBorder="1" applyAlignment="1">
      <alignment horizontal="left" vertical="center" wrapText="1"/>
    </xf>
    <xf numFmtId="15" fontId="47" fillId="0" borderId="100" xfId="51" applyNumberFormat="1" applyBorder="1" applyAlignment="1" applyProtection="1">
      <alignment horizontal="left" vertical="center" wrapText="1"/>
    </xf>
    <xf numFmtId="0" fontId="16" fillId="0" borderId="105" xfId="0" applyFont="1" applyBorder="1" applyAlignment="1">
      <alignment vertical="center" wrapText="1"/>
    </xf>
    <xf numFmtId="0" fontId="47" fillId="0" borderId="0" xfId="51" applyAlignment="1" applyProtection="1">
      <alignment wrapText="1"/>
    </xf>
    <xf numFmtId="0" fontId="48" fillId="0" borderId="0" xfId="0" applyFont="1" applyAlignment="1">
      <alignment horizontal="justify" vertical="center"/>
    </xf>
    <xf numFmtId="0" fontId="49" fillId="0" borderId="0" xfId="0" applyFont="1" applyAlignment="1">
      <alignment horizontal="justify" vertical="center"/>
    </xf>
    <xf numFmtId="0" fontId="50" fillId="0" borderId="0" xfId="0" applyFont="1" applyAlignment="1">
      <alignment horizontal="justify" vertical="center"/>
    </xf>
    <xf numFmtId="0" fontId="51" fillId="0" borderId="0" xfId="0" applyFont="1" applyAlignment="1">
      <alignment horizontal="justify" vertical="center"/>
    </xf>
    <xf numFmtId="0" fontId="40" fillId="0" borderId="0" xfId="0" applyFont="1"/>
    <xf numFmtId="0" fontId="40" fillId="0" borderId="0" xfId="0" applyFont="1" applyAlignment="1">
      <alignment horizontal="center" vertical="center"/>
    </xf>
    <xf numFmtId="1" fontId="40" fillId="0" borderId="0" xfId="0" applyNumberFormat="1" applyFont="1" applyAlignment="1">
      <alignment horizontal="center"/>
    </xf>
    <xf numFmtId="44" fontId="0" fillId="0" borderId="0" xfId="46" applyFont="1" applyFill="1" applyBorder="1" applyAlignment="1">
      <alignment vertical="top"/>
    </xf>
    <xf numFmtId="44" fontId="0" fillId="0" borderId="0" xfId="46" applyFont="1" applyBorder="1" applyAlignment="1">
      <alignment vertical="top"/>
    </xf>
    <xf numFmtId="44" fontId="40" fillId="0" borderId="0" xfId="46" applyFont="1" applyFill="1" applyBorder="1"/>
    <xf numFmtId="43" fontId="0" fillId="0" borderId="0" xfId="45" applyFont="1" applyFill="1" applyBorder="1" applyAlignment="1">
      <alignment vertical="top"/>
    </xf>
    <xf numFmtId="4" fontId="0" fillId="0" borderId="0" xfId="45" applyNumberFormat="1" applyFont="1" applyFill="1" applyBorder="1" applyAlignment="1">
      <alignment vertical="top"/>
    </xf>
    <xf numFmtId="4" fontId="0" fillId="0" borderId="0" xfId="45" applyNumberFormat="1" applyFont="1" applyBorder="1" applyAlignment="1">
      <alignment vertical="top"/>
    </xf>
    <xf numFmtId="49" fontId="0" fillId="0" borderId="0" xfId="0" quotePrefix="1" applyNumberFormat="1" applyAlignment="1">
      <alignment horizontal="center" vertical="top" wrapText="1"/>
    </xf>
    <xf numFmtId="49" fontId="0" fillId="0" borderId="61" xfId="0" quotePrefix="1" applyNumberFormat="1" applyBorder="1" applyAlignment="1">
      <alignment horizontal="center" vertical="top" wrapText="1"/>
    </xf>
    <xf numFmtId="49" fontId="0" fillId="0" borderId="57" xfId="0" applyNumberFormat="1" applyBorder="1" applyAlignment="1">
      <alignment horizontal="center" vertical="top" wrapText="1"/>
    </xf>
    <xf numFmtId="49" fontId="0" fillId="0" borderId="27" xfId="0" applyNumberFormat="1" applyBorder="1" applyAlignment="1">
      <alignment vertical="top"/>
    </xf>
    <xf numFmtId="49" fontId="0" fillId="0" borderId="0" xfId="0" applyNumberFormat="1" applyAlignment="1">
      <alignment horizontal="center" vertical="top" wrapText="1"/>
    </xf>
    <xf numFmtId="49" fontId="0" fillId="0" borderId="57" xfId="0" quotePrefix="1" applyNumberFormat="1" applyBorder="1" applyAlignment="1">
      <alignment horizontal="center" vertical="top" wrapText="1"/>
    </xf>
    <xf numFmtId="43" fontId="0" fillId="0" borderId="73" xfId="45" applyFont="1" applyFill="1" applyBorder="1" applyAlignment="1">
      <alignment vertical="top"/>
    </xf>
    <xf numFmtId="49" fontId="0" fillId="0" borderId="0" xfId="0" applyNumberFormat="1" applyAlignment="1">
      <alignment horizontal="center" vertical="top"/>
    </xf>
    <xf numFmtId="49" fontId="0" fillId="0" borderId="61" xfId="0" applyNumberFormat="1" applyBorder="1" applyAlignment="1">
      <alignment horizontal="center" vertical="top" wrapText="1"/>
    </xf>
    <xf numFmtId="49" fontId="0" fillId="0" borderId="57" xfId="0" applyNumberFormat="1" applyBorder="1" applyAlignment="1">
      <alignment horizontal="center" vertical="center"/>
    </xf>
    <xf numFmtId="49" fontId="0" fillId="0" borderId="61" xfId="0" applyNumberFormat="1" applyBorder="1" applyAlignment="1">
      <alignment vertical="top"/>
    </xf>
    <xf numFmtId="49" fontId="0" fillId="0" borderId="71" xfId="0" applyNumberFormat="1" applyBorder="1" applyAlignment="1">
      <alignment horizontal="center" vertical="top"/>
    </xf>
    <xf numFmtId="49" fontId="0" fillId="0" borderId="57" xfId="0" quotePrefix="1" applyNumberFormat="1" applyBorder="1" applyAlignment="1">
      <alignment horizontal="center" vertical="center" wrapText="1"/>
    </xf>
    <xf numFmtId="10" fontId="42" fillId="0" borderId="0" xfId="1" applyNumberFormat="1" applyFont="1" applyBorder="1" applyAlignment="1">
      <alignment horizontal="center" vertical="center"/>
    </xf>
    <xf numFmtId="0" fontId="32" fillId="0" borderId="32" xfId="0" applyFont="1" applyBorder="1" applyAlignment="1" applyProtection="1">
      <alignment vertical="center" wrapText="1"/>
      <protection locked="0"/>
    </xf>
    <xf numFmtId="0" fontId="33" fillId="0" borderId="35" xfId="0" applyFont="1" applyBorder="1" applyAlignment="1" applyProtection="1">
      <alignment horizontal="centerContinuous" vertical="center" wrapText="1"/>
      <protection locked="0"/>
    </xf>
    <xf numFmtId="44" fontId="33" fillId="0" borderId="33" xfId="46" applyFont="1" applyFill="1" applyBorder="1" applyAlignment="1" applyProtection="1">
      <alignment horizontal="centerContinuous" vertical="center" wrapText="1"/>
      <protection locked="0"/>
    </xf>
    <xf numFmtId="0" fontId="33" fillId="0" borderId="33" xfId="0" applyFont="1" applyBorder="1" applyAlignment="1" applyProtection="1">
      <alignment horizontal="centerContinuous" vertical="center" wrapText="1"/>
      <protection locked="0"/>
    </xf>
    <xf numFmtId="0" fontId="33" fillId="0" borderId="36" xfId="0" applyFont="1" applyBorder="1" applyAlignment="1" applyProtection="1">
      <alignment horizontal="centerContinuous" vertical="center" wrapText="1"/>
      <protection locked="0"/>
    </xf>
    <xf numFmtId="0" fontId="32" fillId="0" borderId="40" xfId="0" applyFont="1" applyBorder="1" applyAlignment="1" applyProtection="1">
      <alignment vertical="center"/>
      <protection locked="0"/>
    </xf>
    <xf numFmtId="0" fontId="33" fillId="0" borderId="43" xfId="0" applyFont="1" applyBorder="1" applyAlignment="1" applyProtection="1">
      <alignment horizontal="centerContinuous" vertical="center" wrapText="1"/>
      <protection locked="0"/>
    </xf>
    <xf numFmtId="44" fontId="33" fillId="0" borderId="41" xfId="46" applyFont="1" applyFill="1" applyBorder="1" applyAlignment="1" applyProtection="1">
      <alignment horizontal="centerContinuous" vertical="center" wrapText="1"/>
      <protection locked="0"/>
    </xf>
    <xf numFmtId="0" fontId="33" fillId="0" borderId="41" xfId="0" applyFont="1" applyBorder="1" applyAlignment="1" applyProtection="1">
      <alignment horizontal="centerContinuous" vertical="center" wrapText="1"/>
      <protection locked="0"/>
    </xf>
    <xf numFmtId="0" fontId="33" fillId="0" borderId="44" xfId="0" applyFont="1" applyBorder="1" applyAlignment="1" applyProtection="1">
      <alignment horizontal="centerContinuous" vertical="center" wrapText="1"/>
      <protection locked="0"/>
    </xf>
    <xf numFmtId="44" fontId="28" fillId="0" borderId="13" xfId="46" applyFont="1" applyFill="1" applyBorder="1" applyAlignment="1" applyProtection="1">
      <alignment horizontal="right" vertical="top"/>
      <protection locked="0"/>
    </xf>
    <xf numFmtId="0" fontId="28" fillId="0" borderId="14" xfId="0" applyFont="1" applyBorder="1" applyAlignment="1" applyProtection="1">
      <alignment horizontal="right" vertical="top"/>
      <protection locked="0"/>
    </xf>
    <xf numFmtId="15" fontId="28" fillId="0" borderId="49" xfId="0" applyNumberFormat="1" applyFont="1" applyBorder="1" applyAlignment="1" applyProtection="1">
      <alignment horizontal="center" vertical="top" wrapText="1"/>
      <protection locked="0"/>
    </xf>
    <xf numFmtId="44" fontId="37" fillId="0" borderId="51" xfId="46" applyFont="1" applyFill="1" applyBorder="1" applyAlignment="1" applyProtection="1">
      <alignment horizontal="centerContinuous" vertical="top"/>
      <protection locked="0"/>
    </xf>
    <xf numFmtId="167" fontId="37" fillId="0" borderId="52" xfId="45" applyNumberFormat="1" applyFont="1" applyFill="1" applyBorder="1" applyAlignment="1" applyProtection="1">
      <alignment horizontal="centerContinuous" vertical="top"/>
      <protection locked="0"/>
    </xf>
    <xf numFmtId="167" fontId="37" fillId="0" borderId="53" xfId="45" applyNumberFormat="1" applyFont="1" applyFill="1" applyBorder="1" applyAlignment="1" applyProtection="1">
      <alignment horizontal="centerContinuous" vertical="top"/>
      <protection locked="0"/>
    </xf>
    <xf numFmtId="0" fontId="0" fillId="0" borderId="0" xfId="0" applyAlignment="1" applyProtection="1">
      <alignment vertical="top"/>
      <protection locked="0"/>
    </xf>
    <xf numFmtId="0" fontId="0" fillId="0" borderId="0" xfId="0" applyAlignment="1" applyProtection="1">
      <alignment vertical="top" wrapText="1"/>
      <protection locked="0"/>
    </xf>
    <xf numFmtId="0" fontId="0" fillId="0" borderId="0" xfId="0" applyAlignment="1" applyProtection="1">
      <alignment horizontal="center" vertical="top"/>
      <protection locked="0"/>
    </xf>
    <xf numFmtId="0" fontId="0" fillId="0" borderId="0" xfId="0" applyAlignment="1" applyProtection="1">
      <alignment horizontal="right" vertical="top"/>
      <protection locked="0"/>
    </xf>
    <xf numFmtId="44" fontId="0" fillId="0" borderId="0" xfId="46" applyFont="1" applyFill="1" applyAlignment="1" applyProtection="1">
      <alignment vertical="top"/>
      <protection locked="0"/>
    </xf>
    <xf numFmtId="165" fontId="0" fillId="0" borderId="0" xfId="45" applyNumberFormat="1" applyFont="1" applyFill="1" applyAlignment="1" applyProtection="1">
      <alignment vertical="top"/>
      <protection locked="0"/>
    </xf>
    <xf numFmtId="0" fontId="38" fillId="0" borderId="54" xfId="0" applyFont="1" applyBorder="1" applyAlignment="1">
      <alignment horizontal="center" vertical="center" wrapText="1"/>
    </xf>
    <xf numFmtId="0" fontId="38" fillId="0" borderId="55" xfId="0" applyFont="1" applyBorder="1" applyAlignment="1">
      <alignment wrapText="1"/>
    </xf>
    <xf numFmtId="0" fontId="28" fillId="0" borderId="62" xfId="0" applyFont="1" applyBorder="1" applyAlignment="1" applyProtection="1">
      <alignment horizontal="center" vertical="top" wrapText="1"/>
      <protection locked="0" hidden="1"/>
    </xf>
    <xf numFmtId="0" fontId="29" fillId="0" borderId="55" xfId="0" applyFont="1" applyBorder="1" applyAlignment="1" applyProtection="1">
      <alignment vertical="top" wrapText="1"/>
      <protection hidden="1"/>
    </xf>
    <xf numFmtId="0" fontId="28" fillId="0" borderId="62" xfId="0" applyFont="1" applyBorder="1" applyAlignment="1" applyProtection="1">
      <alignment horizontal="center" vertical="center"/>
      <protection locked="0" hidden="1"/>
    </xf>
    <xf numFmtId="0" fontId="29" fillId="0" borderId="19" xfId="0" applyFont="1" applyBorder="1" applyAlignment="1" applyProtection="1">
      <alignment vertical="center" wrapText="1"/>
      <protection hidden="1"/>
    </xf>
    <xf numFmtId="0" fontId="28" fillId="0" borderId="71" xfId="0" applyFont="1" applyBorder="1" applyAlignment="1" applyProtection="1">
      <alignment horizontal="center" vertical="top"/>
      <protection locked="0" hidden="1"/>
    </xf>
    <xf numFmtId="0" fontId="29" fillId="0" borderId="18" xfId="0" applyFont="1" applyBorder="1" applyAlignment="1" applyProtection="1">
      <alignment vertical="top" wrapText="1"/>
      <protection hidden="1"/>
    </xf>
    <xf numFmtId="3" fontId="28" fillId="0" borderId="62" xfId="0" applyNumberFormat="1" applyFont="1" applyBorder="1" applyAlignment="1" applyProtection="1">
      <alignment horizontal="center" vertical="top" wrapText="1"/>
      <protection locked="0" hidden="1"/>
    </xf>
    <xf numFmtId="0" fontId="39" fillId="0" borderId="54" xfId="0" applyFont="1" applyBorder="1" applyAlignment="1" applyProtection="1">
      <alignment horizontal="center" vertical="top" wrapText="1"/>
      <protection locked="0" hidden="1"/>
    </xf>
    <xf numFmtId="0" fontId="0" fillId="0" borderId="57" xfId="0" applyBorder="1" applyAlignment="1">
      <alignment vertical="top"/>
    </xf>
    <xf numFmtId="0" fontId="0" fillId="0" borderId="17" xfId="0" applyBorder="1" applyAlignment="1">
      <alignment vertical="top" wrapText="1"/>
    </xf>
    <xf numFmtId="0" fontId="28" fillId="0" borderId="62" xfId="0" applyFont="1" applyBorder="1" applyAlignment="1" applyProtection="1">
      <alignment horizontal="center" vertical="center" wrapText="1"/>
      <protection locked="0" hidden="1"/>
    </xf>
    <xf numFmtId="0" fontId="28" fillId="0" borderId="27" xfId="0" applyFont="1" applyBorder="1" applyAlignment="1" applyProtection="1">
      <alignment horizontal="center" vertical="top" wrapText="1"/>
      <protection locked="0" hidden="1"/>
    </xf>
    <xf numFmtId="0" fontId="28" fillId="0" borderId="57" xfId="0" applyFont="1" applyBorder="1" applyAlignment="1" applyProtection="1">
      <alignment horizontal="center" vertical="top"/>
      <protection locked="0" hidden="1"/>
    </xf>
    <xf numFmtId="0" fontId="29" fillId="0" borderId="17" xfId="0" applyFont="1" applyBorder="1" applyAlignment="1" applyProtection="1">
      <alignment vertical="top" wrapText="1"/>
      <protection hidden="1"/>
    </xf>
    <xf numFmtId="0" fontId="39" fillId="0" borderId="38" xfId="0" applyFont="1" applyBorder="1" applyAlignment="1" applyProtection="1">
      <alignment vertical="top" wrapText="1"/>
      <protection locked="0"/>
    </xf>
    <xf numFmtId="0" fontId="39" fillId="0" borderId="37" xfId="0" applyFont="1" applyBorder="1" applyAlignment="1" applyProtection="1">
      <alignment horizontal="center" vertical="top" wrapText="1"/>
      <protection locked="0" hidden="1"/>
    </xf>
    <xf numFmtId="44" fontId="0" fillId="0" borderId="0" xfId="46" applyFont="1" applyFill="1"/>
    <xf numFmtId="44" fontId="0" fillId="0" borderId="0" xfId="46" applyFont="1" applyFill="1" applyProtection="1">
      <protection hidden="1"/>
    </xf>
    <xf numFmtId="44" fontId="0" fillId="0" borderId="0" xfId="46" applyFont="1" applyFill="1" applyAlignment="1" applyProtection="1">
      <alignment horizontal="right" vertical="top"/>
      <protection hidden="1"/>
    </xf>
    <xf numFmtId="166" fontId="0" fillId="0" borderId="0" xfId="0" applyNumberFormat="1"/>
    <xf numFmtId="165" fontId="0" fillId="0" borderId="0" xfId="0" applyNumberFormat="1" applyProtection="1">
      <protection hidden="1"/>
    </xf>
    <xf numFmtId="166" fontId="0" fillId="0" borderId="0" xfId="0" applyNumberFormat="1" applyProtection="1">
      <protection hidden="1"/>
    </xf>
    <xf numFmtId="0" fontId="39" fillId="0" borderId="48" xfId="0" applyFont="1" applyBorder="1" applyAlignment="1" applyProtection="1">
      <alignment horizontal="right" vertical="center" wrapText="1"/>
      <protection hidden="1"/>
    </xf>
    <xf numFmtId="0" fontId="39" fillId="0" borderId="42" xfId="0" applyFont="1" applyBorder="1" applyAlignment="1" applyProtection="1">
      <alignment horizontal="right" vertical="center" wrapText="1"/>
      <protection hidden="1"/>
    </xf>
    <xf numFmtId="0" fontId="0" fillId="0" borderId="41" xfId="0" applyBorder="1" applyAlignment="1" applyProtection="1">
      <alignment wrapText="1"/>
      <protection hidden="1"/>
    </xf>
    <xf numFmtId="0" fontId="0" fillId="0" borderId="0" xfId="0" applyAlignment="1" applyProtection="1">
      <alignment wrapText="1"/>
      <protection locked="0"/>
    </xf>
    <xf numFmtId="44" fontId="0" fillId="0" borderId="0" xfId="0" applyNumberFormat="1"/>
    <xf numFmtId="170" fontId="38" fillId="0" borderId="56" xfId="0" applyNumberFormat="1" applyFont="1" applyBorder="1" applyAlignment="1">
      <alignment wrapText="1"/>
    </xf>
    <xf numFmtId="0" fontId="28" fillId="0" borderId="107" xfId="0" applyFont="1" applyBorder="1" applyAlignment="1" applyProtection="1">
      <alignment horizontal="center" vertical="top" wrapText="1"/>
      <protection locked="0" hidden="1"/>
    </xf>
    <xf numFmtId="0" fontId="29" fillId="0" borderId="108" xfId="0" applyFont="1" applyBorder="1" applyAlignment="1" applyProtection="1">
      <alignment vertical="top" wrapText="1"/>
      <protection hidden="1"/>
    </xf>
    <xf numFmtId="0" fontId="0" fillId="0" borderId="108" xfId="0" applyBorder="1" applyAlignment="1" applyProtection="1">
      <alignment horizontal="center" vertical="top" wrapText="1"/>
      <protection hidden="1"/>
    </xf>
    <xf numFmtId="2" fontId="0" fillId="0" borderId="108" xfId="0" applyNumberFormat="1" applyBorder="1" applyAlignment="1" applyProtection="1">
      <alignment horizontal="right" vertical="top" wrapText="1"/>
      <protection hidden="1"/>
    </xf>
    <xf numFmtId="44" fontId="0" fillId="0" borderId="108" xfId="46" applyFont="1" applyFill="1" applyBorder="1" applyAlignment="1" applyProtection="1">
      <alignment horizontal="right" vertical="top" wrapText="1"/>
      <protection hidden="1"/>
    </xf>
    <xf numFmtId="168" fontId="0" fillId="0" borderId="109" xfId="45" applyNumberFormat="1" applyFont="1" applyFill="1" applyBorder="1" applyAlignment="1" applyProtection="1">
      <alignment horizontal="center" vertical="top" wrapText="1"/>
      <protection hidden="1"/>
    </xf>
    <xf numFmtId="169" fontId="0" fillId="0" borderId="109" xfId="45" applyNumberFormat="1" applyFont="1" applyFill="1" applyBorder="1" applyAlignment="1" applyProtection="1">
      <alignment horizontal="right" vertical="top" wrapText="1"/>
      <protection hidden="1"/>
    </xf>
    <xf numFmtId="44" fontId="0" fillId="0" borderId="110" xfId="46" applyFont="1" applyFill="1" applyBorder="1" applyAlignment="1" applyProtection="1">
      <alignment horizontal="right" vertical="top" wrapText="1"/>
      <protection hidden="1"/>
    </xf>
    <xf numFmtId="0" fontId="28" fillId="0" borderId="94" xfId="0" applyFont="1" applyBorder="1" applyAlignment="1" applyProtection="1">
      <alignment horizontal="center" vertical="top" wrapText="1"/>
      <protection locked="0" hidden="1"/>
    </xf>
    <xf numFmtId="0" fontId="29" fillId="0" borderId="106" xfId="0" applyFont="1" applyBorder="1" applyAlignment="1" applyProtection="1">
      <alignment vertical="top" wrapText="1"/>
      <protection hidden="1"/>
    </xf>
    <xf numFmtId="44" fontId="0" fillId="0" borderId="106" xfId="46" applyFont="1" applyFill="1" applyBorder="1" applyAlignment="1" applyProtection="1">
      <alignment horizontal="right" vertical="top" wrapText="1"/>
      <protection hidden="1"/>
    </xf>
    <xf numFmtId="0" fontId="28" fillId="0" borderId="107" xfId="0" applyFont="1" applyBorder="1" applyAlignment="1" applyProtection="1">
      <alignment horizontal="center" vertical="top"/>
      <protection locked="0" hidden="1"/>
    </xf>
    <xf numFmtId="0" fontId="0" fillId="0" borderId="108" xfId="0" applyBorder="1" applyAlignment="1" applyProtection="1">
      <alignment horizontal="center" vertical="top"/>
      <protection hidden="1"/>
    </xf>
    <xf numFmtId="44" fontId="0" fillId="0" borderId="108" xfId="46" applyFont="1" applyFill="1" applyBorder="1" applyAlignment="1" applyProtection="1">
      <alignment horizontal="right" vertical="top"/>
      <protection hidden="1"/>
    </xf>
    <xf numFmtId="0" fontId="28" fillId="0" borderId="107" xfId="0" applyFont="1" applyBorder="1" applyAlignment="1" applyProtection="1">
      <alignment horizontal="center" vertical="center"/>
      <protection locked="0" hidden="1"/>
    </xf>
    <xf numFmtId="0" fontId="29" fillId="0" borderId="108" xfId="0" applyFont="1" applyBorder="1" applyAlignment="1" applyProtection="1">
      <alignment vertical="center" wrapText="1"/>
      <protection hidden="1"/>
    </xf>
    <xf numFmtId="0" fontId="0" fillId="0" borderId="108" xfId="0" applyBorder="1" applyAlignment="1" applyProtection="1">
      <alignment horizontal="center" vertical="center" wrapText="1"/>
      <protection hidden="1"/>
    </xf>
    <xf numFmtId="44" fontId="0" fillId="0" borderId="108" xfId="46" applyFont="1" applyFill="1" applyBorder="1" applyAlignment="1" applyProtection="1">
      <alignment horizontal="right" vertical="center" wrapText="1"/>
      <protection hidden="1"/>
    </xf>
    <xf numFmtId="168" fontId="0" fillId="0" borderId="109" xfId="45" applyNumberFormat="1" applyFont="1" applyFill="1" applyBorder="1" applyAlignment="1" applyProtection="1">
      <alignment horizontal="center" vertical="center" wrapText="1"/>
      <protection hidden="1"/>
    </xf>
    <xf numFmtId="169" fontId="0" fillId="0" borderId="109" xfId="45" applyNumberFormat="1" applyFont="1" applyFill="1" applyBorder="1" applyAlignment="1" applyProtection="1">
      <alignment horizontal="right" vertical="center" wrapText="1"/>
      <protection hidden="1"/>
    </xf>
    <xf numFmtId="44" fontId="0" fillId="0" borderId="110" xfId="46" applyFont="1" applyFill="1" applyBorder="1" applyAlignment="1" applyProtection="1">
      <alignment horizontal="right" vertical="center" wrapText="1"/>
      <protection hidden="1"/>
    </xf>
    <xf numFmtId="0" fontId="0" fillId="0" borderId="106" xfId="0" applyBorder="1" applyAlignment="1" applyProtection="1">
      <alignment horizontal="center" vertical="top" wrapText="1"/>
      <protection hidden="1"/>
    </xf>
    <xf numFmtId="44" fontId="1" fillId="0" borderId="108" xfId="46" applyFont="1" applyFill="1" applyBorder="1" applyAlignment="1" applyProtection="1">
      <alignment horizontal="right" vertical="top" wrapText="1"/>
      <protection hidden="1"/>
    </xf>
    <xf numFmtId="0" fontId="29" fillId="0" borderId="111" xfId="0" applyFont="1" applyBorder="1" applyAlignment="1" applyProtection="1">
      <alignment vertical="top" wrapText="1"/>
      <protection hidden="1"/>
    </xf>
    <xf numFmtId="3" fontId="28" fillId="0" borderId="107" xfId="0" applyNumberFormat="1" applyFont="1" applyBorder="1" applyAlignment="1" applyProtection="1">
      <alignment horizontal="center" vertical="top" wrapText="1"/>
      <protection locked="0" hidden="1"/>
    </xf>
    <xf numFmtId="0" fontId="0" fillId="0" borderId="108" xfId="0" applyBorder="1" applyAlignment="1" applyProtection="1">
      <alignment horizontal="right" vertical="top" wrapText="1"/>
      <protection hidden="1"/>
    </xf>
    <xf numFmtId="0" fontId="0" fillId="0" borderId="106" xfId="0" applyBorder="1" applyAlignment="1" applyProtection="1">
      <alignment horizontal="right" vertical="top" wrapText="1"/>
      <protection hidden="1"/>
    </xf>
    <xf numFmtId="168" fontId="0" fillId="0" borderId="106" xfId="45" applyNumberFormat="1" applyFont="1" applyFill="1" applyBorder="1" applyAlignment="1" applyProtection="1">
      <alignment horizontal="center" vertical="top" wrapText="1"/>
      <protection hidden="1"/>
    </xf>
    <xf numFmtId="0" fontId="0" fillId="0" borderId="108" xfId="0" applyBorder="1" applyAlignment="1" applyProtection="1">
      <alignment horizontal="right" vertical="top"/>
      <protection locked="0" hidden="1"/>
    </xf>
    <xf numFmtId="0" fontId="28" fillId="0" borderId="107" xfId="0" applyFont="1" applyBorder="1" applyAlignment="1" applyProtection="1">
      <alignment horizontal="center" vertical="center" wrapText="1"/>
      <protection locked="0" hidden="1"/>
    </xf>
    <xf numFmtId="0" fontId="0" fillId="0" borderId="108" xfId="0" applyBorder="1" applyAlignment="1" applyProtection="1">
      <alignment horizontal="right" vertical="center" wrapText="1"/>
      <protection hidden="1"/>
    </xf>
    <xf numFmtId="2" fontId="0" fillId="0" borderId="108" xfId="0" applyNumberFormat="1" applyBorder="1" applyAlignment="1" applyProtection="1">
      <alignment horizontal="center" vertical="top" wrapText="1"/>
      <protection hidden="1"/>
    </xf>
    <xf numFmtId="49" fontId="0" fillId="0" borderId="112" xfId="0" applyNumberFormat="1" applyBorder="1" applyAlignment="1">
      <alignment horizontal="center" vertical="top"/>
    </xf>
    <xf numFmtId="49" fontId="0" fillId="0" borderId="94" xfId="0" applyNumberFormat="1" applyBorder="1" applyAlignment="1">
      <alignment horizontal="center" vertical="top"/>
    </xf>
    <xf numFmtId="2" fontId="0" fillId="0" borderId="108" xfId="0" applyNumberFormat="1" applyBorder="1" applyAlignment="1" applyProtection="1">
      <alignment horizontal="center" vertical="center" wrapText="1"/>
      <protection hidden="1"/>
    </xf>
    <xf numFmtId="4" fontId="0" fillId="0" borderId="111" xfId="45" applyNumberFormat="1" applyFont="1" applyFill="1" applyBorder="1" applyAlignment="1" applyProtection="1">
      <alignment horizontal="right" vertical="top" wrapText="1"/>
      <protection hidden="1"/>
    </xf>
    <xf numFmtId="4" fontId="0" fillId="0" borderId="109" xfId="45" applyNumberFormat="1" applyFont="1" applyFill="1" applyBorder="1" applyAlignment="1" applyProtection="1">
      <alignment horizontal="center" vertical="top" wrapText="1"/>
      <protection hidden="1"/>
    </xf>
    <xf numFmtId="172" fontId="0" fillId="0" borderId="108" xfId="0" applyNumberFormat="1" applyBorder="1" applyAlignment="1" applyProtection="1">
      <alignment horizontal="right" vertical="top" wrapText="1"/>
      <protection hidden="1"/>
    </xf>
    <xf numFmtId="0" fontId="0" fillId="0" borderId="0" xfId="0" applyAlignment="1">
      <alignment horizontal="center"/>
    </xf>
    <xf numFmtId="9" fontId="0" fillId="0" borderId="0" xfId="1" applyFont="1" applyAlignment="1" applyProtection="1">
      <alignment vertical="center"/>
      <protection locked="0"/>
    </xf>
    <xf numFmtId="0" fontId="52" fillId="0" borderId="0" xfId="0" applyFont="1" applyAlignment="1" applyProtection="1">
      <alignment horizontal="center" vertical="center"/>
      <protection locked="0"/>
    </xf>
    <xf numFmtId="10" fontId="52" fillId="0" borderId="0" xfId="1" applyNumberFormat="1" applyFont="1" applyAlignment="1" applyProtection="1">
      <alignment vertical="center"/>
      <protection locked="0"/>
    </xf>
    <xf numFmtId="0" fontId="0" fillId="0" borderId="71" xfId="0" applyBorder="1" applyAlignment="1">
      <alignment vertical="top"/>
    </xf>
    <xf numFmtId="0" fontId="28" fillId="0" borderId="55" xfId="0" applyFont="1" applyBorder="1" applyAlignment="1" applyProtection="1">
      <alignment horizontal="center" vertical="top"/>
      <protection locked="0" hidden="1"/>
    </xf>
    <xf numFmtId="166" fontId="39" fillId="0" borderId="55" xfId="45" applyNumberFormat="1" applyFont="1" applyFill="1" applyBorder="1" applyAlignment="1" applyProtection="1">
      <alignment horizontal="right" vertical="top"/>
      <protection hidden="1"/>
    </xf>
    <xf numFmtId="0" fontId="40" fillId="0" borderId="71" xfId="0" applyFont="1" applyBorder="1"/>
    <xf numFmtId="0" fontId="40" fillId="0" borderId="0" xfId="0" applyFont="1" applyAlignment="1">
      <alignment wrapText="1"/>
    </xf>
    <xf numFmtId="0" fontId="28" fillId="0" borderId="113" xfId="0" applyFont="1" applyBorder="1" applyAlignment="1" applyProtection="1">
      <alignment horizontal="center" vertical="top" wrapText="1"/>
      <protection locked="0" hidden="1"/>
    </xf>
    <xf numFmtId="0" fontId="29" fillId="0" borderId="114" xfId="0" applyFont="1" applyBorder="1" applyAlignment="1" applyProtection="1">
      <alignment vertical="top" wrapText="1"/>
      <protection hidden="1"/>
    </xf>
    <xf numFmtId="0" fontId="0" fillId="0" borderId="114" xfId="0" applyBorder="1" applyAlignment="1" applyProtection="1">
      <alignment horizontal="center" vertical="top" wrapText="1"/>
      <protection hidden="1"/>
    </xf>
    <xf numFmtId="0" fontId="0" fillId="0" borderId="114" xfId="0" applyBorder="1" applyAlignment="1" applyProtection="1">
      <alignment horizontal="right" vertical="top" wrapText="1"/>
      <protection hidden="1"/>
    </xf>
    <xf numFmtId="44" fontId="0" fillId="0" borderId="114" xfId="46" applyFont="1" applyFill="1" applyBorder="1" applyAlignment="1" applyProtection="1">
      <alignment horizontal="right" vertical="top" wrapText="1"/>
      <protection hidden="1"/>
    </xf>
    <xf numFmtId="4" fontId="0" fillId="0" borderId="115" xfId="45" applyNumberFormat="1" applyFont="1" applyFill="1" applyBorder="1" applyAlignment="1" applyProtection="1">
      <alignment horizontal="right" vertical="top" wrapText="1"/>
      <protection hidden="1"/>
    </xf>
    <xf numFmtId="0" fontId="28" fillId="0" borderId="116" xfId="0" applyFont="1" applyBorder="1" applyAlignment="1" applyProtection="1">
      <alignment horizontal="center" vertical="top"/>
      <protection locked="0" hidden="1"/>
    </xf>
    <xf numFmtId="0" fontId="29" fillId="0" borderId="117" xfId="0" applyFont="1" applyBorder="1" applyAlignment="1" applyProtection="1">
      <alignment vertical="top" wrapText="1"/>
      <protection hidden="1"/>
    </xf>
    <xf numFmtId="0" fontId="0" fillId="0" borderId="117" xfId="0" applyBorder="1" applyAlignment="1" applyProtection="1">
      <alignment horizontal="center" vertical="top"/>
      <protection hidden="1"/>
    </xf>
    <xf numFmtId="0" fontId="0" fillId="0" borderId="117" xfId="0" applyBorder="1" applyAlignment="1" applyProtection="1">
      <alignment horizontal="right" vertical="top"/>
      <protection locked="0" hidden="1"/>
    </xf>
    <xf numFmtId="44" fontId="0" fillId="0" borderId="117" xfId="46" applyFont="1" applyFill="1" applyBorder="1" applyAlignment="1" applyProtection="1">
      <alignment horizontal="right" vertical="top"/>
      <protection hidden="1"/>
    </xf>
    <xf numFmtId="165" fontId="0" fillId="0" borderId="118" xfId="45" applyNumberFormat="1" applyFont="1" applyFill="1" applyBorder="1" applyAlignment="1" applyProtection="1">
      <alignment horizontal="right" vertical="top"/>
      <protection hidden="1"/>
    </xf>
    <xf numFmtId="166" fontId="0" fillId="0" borderId="118" xfId="45" applyNumberFormat="1" applyFont="1" applyFill="1" applyBorder="1" applyAlignment="1" applyProtection="1">
      <alignment horizontal="right" vertical="top"/>
      <protection hidden="1"/>
    </xf>
    <xf numFmtId="170" fontId="42" fillId="0" borderId="0" xfId="1" applyNumberFormat="1" applyFont="1" applyAlignment="1">
      <alignment horizontal="center" vertical="center"/>
    </xf>
    <xf numFmtId="10" fontId="42" fillId="0" borderId="0" xfId="0" applyNumberFormat="1" applyFont="1" applyAlignment="1" applyProtection="1">
      <alignment horizontal="center" vertical="center"/>
      <protection locked="0"/>
    </xf>
    <xf numFmtId="0" fontId="19" fillId="34" borderId="0" xfId="0" applyFont="1" applyFill="1" applyAlignment="1">
      <alignment horizontal="center" indent="1"/>
    </xf>
    <xf numFmtId="170" fontId="0" fillId="0" borderId="0" xfId="0" applyNumberFormat="1"/>
    <xf numFmtId="0" fontId="55" fillId="54" borderId="0" xfId="0" applyFont="1" applyFill="1" applyAlignment="1">
      <alignment horizontal="right" wrapText="1" indent="1"/>
    </xf>
    <xf numFmtId="0" fontId="56" fillId="33" borderId="0" xfId="0" applyFont="1" applyFill="1" applyAlignment="1">
      <alignment horizontal="left" wrapText="1" indent="1"/>
    </xf>
    <xf numFmtId="0" fontId="56" fillId="33" borderId="0" xfId="0" applyFont="1" applyFill="1" applyAlignment="1">
      <alignment horizontal="right" wrapText="1" indent="1"/>
    </xf>
    <xf numFmtId="0" fontId="22" fillId="0" borderId="0" xfId="0" applyFont="1" applyAlignment="1">
      <alignment horizontal="right" wrapText="1" indent="1"/>
    </xf>
    <xf numFmtId="0" fontId="22" fillId="0" borderId="0" xfId="0" applyFont="1" applyAlignment="1">
      <alignment horizontal="center" wrapText="1" indent="1"/>
    </xf>
    <xf numFmtId="3" fontId="22" fillId="0" borderId="0" xfId="0" applyNumberFormat="1" applyFont="1" applyAlignment="1">
      <alignment horizontal="right" wrapText="1" indent="1"/>
    </xf>
    <xf numFmtId="4" fontId="22" fillId="0" borderId="0" xfId="0" applyNumberFormat="1" applyFont="1" applyAlignment="1">
      <alignment horizontal="right"/>
    </xf>
    <xf numFmtId="164" fontId="19" fillId="0" borderId="0" xfId="1" applyNumberFormat="1" applyFont="1" applyFill="1" applyAlignment="1">
      <alignment horizontal="center"/>
    </xf>
    <xf numFmtId="0" fontId="23" fillId="0" borderId="0" xfId="0" applyFont="1" applyAlignment="1">
      <alignment horizontal="left" indent="1"/>
    </xf>
    <xf numFmtId="164" fontId="24" fillId="0" borderId="0" xfId="1" applyNumberFormat="1" applyFont="1" applyFill="1" applyAlignment="1">
      <alignment horizontal="center"/>
    </xf>
    <xf numFmtId="0" fontId="22" fillId="0" borderId="0" xfId="0" applyFont="1"/>
    <xf numFmtId="0" fontId="22" fillId="0" borderId="10" xfId="0" applyFont="1" applyBorder="1"/>
    <xf numFmtId="4" fontId="19" fillId="0" borderId="0" xfId="0" applyNumberFormat="1" applyFont="1" applyAlignment="1">
      <alignment horizontal="center" wrapText="1"/>
    </xf>
    <xf numFmtId="0" fontId="22" fillId="35" borderId="0" xfId="0" applyFont="1" applyFill="1" applyAlignment="1">
      <alignment horizontal="right" indent="1"/>
    </xf>
    <xf numFmtId="0" fontId="22" fillId="35" borderId="0" xfId="0" applyFont="1" applyFill="1" applyAlignment="1">
      <alignment horizontal="left" wrapText="1" indent="1"/>
    </xf>
    <xf numFmtId="0" fontId="22" fillId="35" borderId="0" xfId="0" applyFont="1" applyFill="1" applyAlignment="1">
      <alignment horizontal="center" indent="1"/>
    </xf>
    <xf numFmtId="0" fontId="22" fillId="35" borderId="0" xfId="0" applyFont="1" applyFill="1"/>
    <xf numFmtId="4" fontId="22" fillId="35" borderId="0" xfId="0" applyNumberFormat="1" applyFont="1" applyFill="1" applyAlignment="1">
      <alignment horizontal="right"/>
    </xf>
    <xf numFmtId="0" fontId="0" fillId="35" borderId="0" xfId="0" applyFill="1" applyAlignment="1">
      <alignment horizontal="center" vertical="center"/>
    </xf>
    <xf numFmtId="0" fontId="0" fillId="35" borderId="0" xfId="0" applyFill="1" applyAlignment="1">
      <alignment horizontal="center" vertical="center" wrapText="1"/>
    </xf>
    <xf numFmtId="9" fontId="0" fillId="0" borderId="0" xfId="0" applyNumberFormat="1" applyAlignment="1">
      <alignment horizontal="center"/>
    </xf>
    <xf numFmtId="6" fontId="0" fillId="0" borderId="0" xfId="0" applyNumberFormat="1"/>
    <xf numFmtId="6" fontId="0" fillId="0" borderId="0" xfId="0" applyNumberFormat="1" applyAlignment="1">
      <alignment horizontal="center"/>
    </xf>
    <xf numFmtId="0" fontId="0" fillId="55" borderId="0" xfId="0" applyFill="1" applyAlignment="1">
      <alignment horizontal="center" vertical="center" wrapText="1"/>
    </xf>
    <xf numFmtId="0" fontId="0" fillId="55" borderId="0" xfId="0" applyFill="1"/>
    <xf numFmtId="10" fontId="0" fillId="0" borderId="0" xfId="1" applyNumberFormat="1" applyFont="1"/>
    <xf numFmtId="0" fontId="0" fillId="35" borderId="0" xfId="0" applyFill="1"/>
    <xf numFmtId="0" fontId="57" fillId="35" borderId="0" xfId="0" applyFont="1" applyFill="1"/>
    <xf numFmtId="0" fontId="0" fillId="0" borderId="16" xfId="0" applyBorder="1"/>
    <xf numFmtId="0" fontId="0" fillId="0" borderId="16" xfId="0" applyBorder="1" applyAlignment="1">
      <alignment horizontal="center"/>
    </xf>
    <xf numFmtId="0" fontId="59" fillId="0" borderId="0" xfId="52" applyFont="1"/>
    <xf numFmtId="0" fontId="59" fillId="0" borderId="13" xfId="52" applyFont="1" applyBorder="1" applyAlignment="1">
      <alignment horizontal="center"/>
    </xf>
    <xf numFmtId="0" fontId="59" fillId="0" borderId="15" xfId="52" applyFont="1" applyBorder="1" applyAlignment="1">
      <alignment horizontal="center"/>
    </xf>
    <xf numFmtId="180" fontId="0" fillId="0" borderId="0" xfId="0" applyNumberFormat="1"/>
    <xf numFmtId="0" fontId="60" fillId="0" borderId="0" xfId="52" applyFont="1"/>
    <xf numFmtId="0" fontId="60" fillId="0" borderId="46" xfId="52" applyFont="1" applyBorder="1" applyAlignment="1">
      <alignment horizontal="right" vertical="center"/>
    </xf>
    <xf numFmtId="181" fontId="60" fillId="0" borderId="121" xfId="52" applyNumberFormat="1" applyFont="1" applyBorder="1" applyAlignment="1">
      <alignment horizontal="center" vertical="center"/>
    </xf>
    <xf numFmtId="0" fontId="60" fillId="0" borderId="120" xfId="52" applyFont="1" applyBorder="1" applyAlignment="1">
      <alignment horizontal="right" vertical="center"/>
    </xf>
    <xf numFmtId="181" fontId="60" fillId="0" borderId="122" xfId="52" applyNumberFormat="1" applyFont="1" applyBorder="1" applyAlignment="1">
      <alignment horizontal="center" vertical="center"/>
    </xf>
    <xf numFmtId="0" fontId="61" fillId="0" borderId="82" xfId="52" applyFont="1" applyBorder="1" applyAlignment="1">
      <alignment horizontal="center" vertical="center"/>
    </xf>
    <xf numFmtId="0" fontId="61" fillId="0" borderId="23" xfId="52" applyFont="1" applyBorder="1" applyAlignment="1">
      <alignment horizontal="center" vertical="center"/>
    </xf>
    <xf numFmtId="0" fontId="62" fillId="0" borderId="46" xfId="52" applyFont="1" applyBorder="1"/>
    <xf numFmtId="0" fontId="60" fillId="0" borderId="48" xfId="52" applyFont="1" applyBorder="1" applyAlignment="1">
      <alignment horizontal="right"/>
    </xf>
    <xf numFmtId="180" fontId="60" fillId="0" borderId="0" xfId="52" applyNumberFormat="1" applyFont="1"/>
    <xf numFmtId="182" fontId="60" fillId="0" borderId="122" xfId="52" applyNumberFormat="1" applyFont="1" applyBorder="1"/>
    <xf numFmtId="180" fontId="60" fillId="0" borderId="120" xfId="52" applyNumberFormat="1" applyFont="1" applyBorder="1"/>
    <xf numFmtId="0" fontId="62" fillId="0" borderId="120" xfId="52" applyFont="1" applyBorder="1"/>
    <xf numFmtId="0" fontId="60" fillId="0" borderId="81" xfId="52" applyFont="1" applyBorder="1" applyAlignment="1">
      <alignment horizontal="right"/>
    </xf>
    <xf numFmtId="0" fontId="61" fillId="0" borderId="81" xfId="52" applyFont="1" applyBorder="1" applyAlignment="1">
      <alignment horizontal="right"/>
    </xf>
    <xf numFmtId="180" fontId="61" fillId="0" borderId="123" xfId="52" applyNumberFormat="1" applyFont="1" applyBorder="1"/>
    <xf numFmtId="180" fontId="61" fillId="0" borderId="81" xfId="52" applyNumberFormat="1" applyFont="1" applyBorder="1"/>
    <xf numFmtId="0" fontId="62" fillId="0" borderId="43" xfId="52" applyFont="1" applyBorder="1"/>
    <xf numFmtId="0" fontId="60" fillId="0" borderId="42" xfId="52" applyFont="1" applyBorder="1" applyAlignment="1">
      <alignment horizontal="right"/>
    </xf>
    <xf numFmtId="180" fontId="60" fillId="0" borderId="82" xfId="52" applyNumberFormat="1" applyFont="1" applyBorder="1"/>
    <xf numFmtId="182" fontId="60" fillId="0" borderId="23" xfId="52" applyNumberFormat="1" applyFont="1" applyBorder="1"/>
    <xf numFmtId="0" fontId="60" fillId="0" borderId="43" xfId="52" applyFont="1" applyBorder="1"/>
    <xf numFmtId="0" fontId="61" fillId="0" borderId="42" xfId="52" applyFont="1" applyBorder="1" applyAlignment="1">
      <alignment horizontal="right"/>
    </xf>
    <xf numFmtId="180" fontId="61" fillId="0" borderId="43" xfId="52" applyNumberFormat="1" applyFont="1" applyBorder="1"/>
    <xf numFmtId="180" fontId="61" fillId="0" borderId="124" xfId="52" applyNumberFormat="1" applyFont="1" applyBorder="1"/>
    <xf numFmtId="0" fontId="60" fillId="0" borderId="13" xfId="52" applyFont="1" applyBorder="1"/>
    <xf numFmtId="0" fontId="61" fillId="0" borderId="15" xfId="52" applyFont="1" applyBorder="1" applyAlignment="1">
      <alignment horizontal="right"/>
    </xf>
    <xf numFmtId="180" fontId="61" fillId="0" borderId="13" xfId="52" applyNumberFormat="1" applyFont="1" applyBorder="1"/>
    <xf numFmtId="180" fontId="61" fillId="0" borderId="15" xfId="52" applyNumberFormat="1" applyFont="1" applyBorder="1"/>
    <xf numFmtId="170" fontId="19" fillId="0" borderId="0" xfId="0" applyNumberFormat="1" applyFont="1" applyAlignment="1">
      <alignment horizontal="left" indent="1"/>
    </xf>
    <xf numFmtId="0" fontId="58" fillId="0" borderId="13" xfId="52" applyBorder="1"/>
    <xf numFmtId="0" fontId="64" fillId="0" borderId="14" xfId="52" applyFont="1" applyBorder="1" applyAlignment="1">
      <alignment vertical="center"/>
    </xf>
    <xf numFmtId="0" fontId="64" fillId="0" borderId="14" xfId="52" applyFont="1" applyBorder="1" applyAlignment="1" applyProtection="1">
      <alignment horizontal="left" vertical="center"/>
      <protection locked="0"/>
    </xf>
    <xf numFmtId="2" fontId="64" fillId="0" borderId="14" xfId="52" applyNumberFormat="1" applyFont="1" applyBorder="1" applyAlignment="1" applyProtection="1">
      <alignment horizontal="left" vertical="center"/>
      <protection locked="0"/>
    </xf>
    <xf numFmtId="183" fontId="64" fillId="0" borderId="125" xfId="52" applyNumberFormat="1" applyFont="1" applyBorder="1" applyAlignment="1" applyProtection="1">
      <alignment horizontal="center" vertical="center"/>
      <protection locked="0"/>
    </xf>
    <xf numFmtId="1" fontId="60" fillId="0" borderId="0" xfId="52" applyNumberFormat="1" applyFont="1"/>
    <xf numFmtId="2" fontId="60" fillId="0" borderId="0" xfId="52" applyNumberFormat="1" applyFont="1" applyAlignment="1">
      <alignment horizontal="left"/>
    </xf>
    <xf numFmtId="183" fontId="60" fillId="0" borderId="0" xfId="52" applyNumberFormat="1" applyFont="1"/>
    <xf numFmtId="4" fontId="60" fillId="0" borderId="0" xfId="52" applyNumberFormat="1" applyFont="1"/>
    <xf numFmtId="183" fontId="0" fillId="0" borderId="0" xfId="0" applyNumberFormat="1"/>
    <xf numFmtId="0" fontId="16" fillId="0" borderId="0" xfId="0" applyFont="1" applyAlignment="1">
      <alignment horizontal="center"/>
    </xf>
    <xf numFmtId="0" fontId="57" fillId="0" borderId="0" xfId="0" applyFont="1"/>
    <xf numFmtId="170" fontId="0" fillId="35" borderId="0" xfId="0" applyNumberFormat="1" applyFill="1"/>
    <xf numFmtId="0" fontId="65" fillId="0" borderId="0" xfId="0" applyFont="1" applyAlignment="1">
      <alignment horizontal="center" vertical="center"/>
    </xf>
    <xf numFmtId="10" fontId="65" fillId="0" borderId="0" xfId="1" applyNumberFormat="1" applyFont="1" applyAlignment="1">
      <alignment horizontal="center" vertical="center"/>
    </xf>
    <xf numFmtId="0" fontId="57" fillId="35" borderId="0" xfId="0" applyFont="1" applyFill="1" applyAlignment="1">
      <alignment wrapText="1"/>
    </xf>
    <xf numFmtId="0" fontId="0" fillId="0" borderId="0" xfId="0" applyAlignment="1">
      <alignment horizontal="center" wrapText="1"/>
    </xf>
    <xf numFmtId="170" fontId="0" fillId="35" borderId="71" xfId="0" applyNumberFormat="1" applyFill="1" applyBorder="1"/>
    <xf numFmtId="170" fontId="0" fillId="0" borderId="71" xfId="0" applyNumberFormat="1" applyBorder="1"/>
    <xf numFmtId="0" fontId="1" fillId="0" borderId="0" xfId="53" applyAlignment="1">
      <alignment horizontal="center"/>
    </xf>
    <xf numFmtId="0" fontId="1" fillId="0" borderId="0" xfId="53"/>
    <xf numFmtId="184" fontId="1" fillId="0" borderId="0" xfId="53" applyNumberFormat="1"/>
    <xf numFmtId="174" fontId="1" fillId="0" borderId="0" xfId="53" applyNumberFormat="1"/>
    <xf numFmtId="43" fontId="1" fillId="0" borderId="0" xfId="45" applyAlignment="1">
      <alignment horizontal="center"/>
    </xf>
    <xf numFmtId="0" fontId="66" fillId="0" borderId="0" xfId="53" applyFont="1" applyAlignment="1">
      <alignment horizontal="center" vertical="center" wrapText="1"/>
    </xf>
    <xf numFmtId="0" fontId="67" fillId="0" borderId="0" xfId="53" applyFont="1" applyAlignment="1">
      <alignment horizontal="center" vertical="center" wrapText="1"/>
    </xf>
    <xf numFmtId="0" fontId="68" fillId="0" borderId="0" xfId="53" applyFont="1" applyAlignment="1">
      <alignment horizontal="center" vertical="center" wrapText="1"/>
    </xf>
    <xf numFmtId="14" fontId="69" fillId="0" borderId="0" xfId="53" applyNumberFormat="1" applyFont="1" applyAlignment="1">
      <alignment horizontal="center"/>
    </xf>
    <xf numFmtId="0" fontId="0" fillId="0" borderId="0" xfId="53" applyFont="1"/>
    <xf numFmtId="0" fontId="71" fillId="38" borderId="16" xfId="54" applyFont="1" applyFill="1" applyBorder="1" applyAlignment="1">
      <alignment horizontal="center" vertical="center"/>
    </xf>
    <xf numFmtId="0" fontId="71" fillId="36" borderId="16" xfId="54" applyFont="1" applyFill="1" applyBorder="1" applyAlignment="1">
      <alignment vertical="center"/>
    </xf>
    <xf numFmtId="0" fontId="71" fillId="36" borderId="98" xfId="54" applyFont="1" applyFill="1" applyBorder="1" applyAlignment="1">
      <alignment vertical="center"/>
    </xf>
    <xf numFmtId="184" fontId="71" fillId="59" borderId="98" xfId="54" applyNumberFormat="1" applyFont="1" applyFill="1" applyBorder="1" applyAlignment="1">
      <alignment vertical="center"/>
    </xf>
    <xf numFmtId="44" fontId="39" fillId="60" borderId="54" xfId="46" applyFont="1" applyFill="1" applyBorder="1" applyAlignment="1" applyProtection="1">
      <alignment horizontal="right" vertical="center"/>
      <protection hidden="1"/>
    </xf>
    <xf numFmtId="174" fontId="71" fillId="0" borderId="0" xfId="55" applyFont="1" applyFill="1" applyBorder="1" applyAlignment="1">
      <alignment vertical="center"/>
    </xf>
    <xf numFmtId="43" fontId="0" fillId="0" borderId="0" xfId="45" applyFont="1" applyAlignment="1">
      <alignment horizontal="center"/>
    </xf>
    <xf numFmtId="169" fontId="1" fillId="0" borderId="0" xfId="53" applyNumberFormat="1"/>
    <xf numFmtId="0" fontId="71" fillId="0" borderId="16" xfId="54" applyFont="1" applyBorder="1" applyAlignment="1">
      <alignment horizontal="center" vertical="center"/>
    </xf>
    <xf numFmtId="0" fontId="71" fillId="0" borderId="16" xfId="54" applyFont="1" applyBorder="1" applyAlignment="1">
      <alignment vertical="center"/>
    </xf>
    <xf numFmtId="0" fontId="71" fillId="0" borderId="98" xfId="54" applyFont="1" applyBorder="1" applyAlignment="1">
      <alignment vertical="center"/>
    </xf>
    <xf numFmtId="184" fontId="71" fillId="0" borderId="98" xfId="54" applyNumberFormat="1" applyFont="1" applyBorder="1" applyAlignment="1">
      <alignment vertical="center"/>
    </xf>
    <xf numFmtId="174" fontId="71" fillId="0" borderId="98" xfId="55" applyFont="1" applyFill="1" applyBorder="1" applyAlignment="1">
      <alignment vertical="center"/>
    </xf>
    <xf numFmtId="44" fontId="1" fillId="0" borderId="0" xfId="53" applyNumberFormat="1"/>
    <xf numFmtId="1" fontId="1" fillId="0" borderId="0" xfId="53" applyNumberFormat="1" applyAlignment="1">
      <alignment horizontal="center"/>
    </xf>
    <xf numFmtId="184" fontId="71" fillId="0" borderId="16" xfId="54" applyNumberFormat="1" applyFont="1" applyBorder="1" applyAlignment="1">
      <alignment vertical="center"/>
    </xf>
    <xf numFmtId="174" fontId="71" fillId="0" borderId="12" xfId="54" applyNumberFormat="1" applyFont="1" applyBorder="1" applyAlignment="1">
      <alignment vertical="center"/>
    </xf>
    <xf numFmtId="174" fontId="71" fillId="0" borderId="0" xfId="54" applyNumberFormat="1" applyFont="1" applyAlignment="1">
      <alignment vertical="center"/>
    </xf>
    <xf numFmtId="1" fontId="71" fillId="0" borderId="16" xfId="54" applyNumberFormat="1" applyFont="1" applyBorder="1" applyAlignment="1">
      <alignment horizontal="center" vertical="center"/>
    </xf>
    <xf numFmtId="184" fontId="71" fillId="0" borderId="13" xfId="54" applyNumberFormat="1" applyFont="1" applyBorder="1" applyAlignment="1">
      <alignment vertical="center"/>
    </xf>
    <xf numFmtId="174" fontId="71" fillId="60" borderId="54" xfId="54" applyNumberFormat="1" applyFont="1" applyFill="1" applyBorder="1" applyAlignment="1">
      <alignment vertical="center"/>
    </xf>
    <xf numFmtId="0" fontId="71" fillId="0" borderId="16" xfId="54" applyFont="1" applyBorder="1" applyAlignment="1">
      <alignment horizontal="right" vertical="center"/>
    </xf>
    <xf numFmtId="0" fontId="71" fillId="60" borderId="16" xfId="54" applyFont="1" applyFill="1" applyBorder="1" applyAlignment="1">
      <alignment horizontal="center" vertical="center"/>
    </xf>
    <xf numFmtId="174" fontId="71" fillId="0" borderId="98" xfId="54" applyNumberFormat="1" applyFont="1" applyBorder="1" applyAlignment="1">
      <alignment vertical="center"/>
    </xf>
    <xf numFmtId="181" fontId="72" fillId="36" borderId="16" xfId="54" applyNumberFormat="1" applyFont="1" applyFill="1" applyBorder="1" applyAlignment="1">
      <alignment horizontal="center" vertical="center"/>
    </xf>
    <xf numFmtId="0" fontId="73" fillId="36" borderId="16" xfId="54" applyFont="1" applyFill="1" applyBorder="1" applyAlignment="1">
      <alignment horizontal="center" vertical="center"/>
    </xf>
    <xf numFmtId="0" fontId="73" fillId="61" borderId="16" xfId="54" applyFont="1" applyFill="1" applyBorder="1" applyAlignment="1">
      <alignment horizontal="center" vertical="center"/>
    </xf>
    <xf numFmtId="0" fontId="73" fillId="36" borderId="16" xfId="54" applyFont="1" applyFill="1" applyBorder="1" applyAlignment="1">
      <alignment horizontal="center" vertical="center" wrapText="1"/>
    </xf>
    <xf numFmtId="184" fontId="73" fillId="59" borderId="16" xfId="54" applyNumberFormat="1" applyFont="1" applyFill="1" applyBorder="1" applyAlignment="1">
      <alignment horizontal="center" vertical="center" wrapText="1"/>
    </xf>
    <xf numFmtId="174" fontId="73" fillId="36" borderId="16" xfId="54" applyNumberFormat="1" applyFont="1" applyFill="1" applyBorder="1" applyAlignment="1">
      <alignment horizontal="center" vertical="center"/>
    </xf>
    <xf numFmtId="174" fontId="73" fillId="0" borderId="0" xfId="54" applyNumberFormat="1" applyFont="1" applyAlignment="1">
      <alignment horizontal="center" vertical="center"/>
    </xf>
    <xf numFmtId="0" fontId="0" fillId="0" borderId="134" xfId="53" applyFont="1" applyBorder="1" applyAlignment="1">
      <alignment horizontal="center" vertical="center" wrapText="1"/>
    </xf>
    <xf numFmtId="169" fontId="17" fillId="0" borderId="128" xfId="53" applyNumberFormat="1" applyFont="1" applyBorder="1" applyAlignment="1">
      <alignment horizontal="center" vertical="center"/>
    </xf>
    <xf numFmtId="181" fontId="72" fillId="0" borderId="16" xfId="54" applyNumberFormat="1" applyFont="1" applyBorder="1" applyAlignment="1">
      <alignment horizontal="center" vertical="center"/>
    </xf>
    <xf numFmtId="0" fontId="72" fillId="0" borderId="16" xfId="54" applyFont="1" applyBorder="1" applyAlignment="1">
      <alignment horizontal="left" vertical="center"/>
    </xf>
    <xf numFmtId="0" fontId="73" fillId="0" borderId="16" xfId="54" applyFont="1" applyBorder="1" applyAlignment="1">
      <alignment horizontal="center" vertical="center"/>
    </xf>
    <xf numFmtId="184" fontId="73" fillId="0" borderId="16" xfId="54" applyNumberFormat="1" applyFont="1" applyBorder="1" applyAlignment="1">
      <alignment horizontal="center" vertical="center"/>
    </xf>
    <xf numFmtId="174" fontId="73" fillId="0" borderId="16" xfId="54" applyNumberFormat="1" applyFont="1" applyBorder="1" applyAlignment="1">
      <alignment horizontal="center" vertical="center"/>
    </xf>
    <xf numFmtId="0" fontId="1" fillId="0" borderId="135" xfId="53" applyBorder="1"/>
    <xf numFmtId="0" fontId="17" fillId="0" borderId="129" xfId="53" applyFont="1" applyBorder="1" applyAlignment="1">
      <alignment horizontal="center"/>
    </xf>
    <xf numFmtId="1" fontId="73" fillId="62" borderId="16" xfId="54" applyNumberFormat="1" applyFont="1" applyFill="1" applyBorder="1" applyAlignment="1">
      <alignment horizontal="center" vertical="center"/>
    </xf>
    <xf numFmtId="0" fontId="73" fillId="62" borderId="12" xfId="54" applyFont="1" applyFill="1" applyBorder="1" applyAlignment="1">
      <alignment vertical="center"/>
    </xf>
    <xf numFmtId="0" fontId="72" fillId="62" borderId="16" xfId="54" applyFont="1" applyFill="1" applyBorder="1" applyAlignment="1">
      <alignment vertical="center"/>
    </xf>
    <xf numFmtId="0" fontId="72" fillId="63" borderId="16" xfId="54" applyFont="1" applyFill="1" applyBorder="1" applyAlignment="1">
      <alignment vertical="center"/>
    </xf>
    <xf numFmtId="184" fontId="72" fillId="62" borderId="16" xfId="54" applyNumberFormat="1" applyFont="1" applyFill="1" applyBorder="1" applyAlignment="1">
      <alignment vertical="center"/>
    </xf>
    <xf numFmtId="174" fontId="72" fillId="62" borderId="16" xfId="54" applyNumberFormat="1" applyFont="1" applyFill="1" applyBorder="1" applyAlignment="1">
      <alignment vertical="center"/>
    </xf>
    <xf numFmtId="174" fontId="72" fillId="0" borderId="0" xfId="54" applyNumberFormat="1" applyFont="1" applyAlignment="1">
      <alignment vertical="center"/>
    </xf>
    <xf numFmtId="172" fontId="72" fillId="0" borderId="131" xfId="54" applyNumberFormat="1" applyFont="1" applyBorder="1" applyAlignment="1">
      <alignment horizontal="center" vertical="center"/>
    </xf>
    <xf numFmtId="10" fontId="1" fillId="0" borderId="133" xfId="56" applyNumberFormat="1" applyFont="1" applyFill="1" applyBorder="1" applyAlignment="1">
      <alignment horizontal="center"/>
    </xf>
    <xf numFmtId="184" fontId="72" fillId="0" borderId="16" xfId="57" applyNumberFormat="1" applyFont="1" applyFill="1" applyBorder="1" applyAlignment="1">
      <alignment horizontal="center" vertical="center"/>
    </xf>
    <xf numFmtId="0" fontId="75" fillId="0" borderId="16" xfId="58" applyFont="1" applyBorder="1" applyAlignment="1">
      <alignment vertical="center" wrapText="1"/>
    </xf>
    <xf numFmtId="0" fontId="72" fillId="0" borderId="15" xfId="54" applyFont="1" applyBorder="1" applyAlignment="1">
      <alignment horizontal="center" vertical="center"/>
    </xf>
    <xf numFmtId="9" fontId="72" fillId="0" borderId="16" xfId="59" applyFont="1" applyFill="1" applyBorder="1" applyAlignment="1">
      <alignment horizontal="center" vertical="center"/>
    </xf>
    <xf numFmtId="169" fontId="76" fillId="0" borderId="16" xfId="60" applyNumberFormat="1" applyFont="1" applyBorder="1" applyAlignment="1">
      <alignment horizontal="center" vertical="center"/>
    </xf>
    <xf numFmtId="2" fontId="71" fillId="0" borderId="16" xfId="54" applyNumberFormat="1" applyFont="1" applyBorder="1" applyAlignment="1">
      <alignment horizontal="center" vertical="center"/>
    </xf>
    <xf numFmtId="44" fontId="1" fillId="0" borderId="0" xfId="53" applyNumberFormat="1" applyAlignment="1">
      <alignment vertical="center"/>
    </xf>
    <xf numFmtId="169" fontId="1" fillId="0" borderId="0" xfId="53" applyNumberFormat="1" applyAlignment="1">
      <alignment vertical="center"/>
    </xf>
    <xf numFmtId="0" fontId="1" fillId="0" borderId="0" xfId="53" applyAlignment="1">
      <alignment horizontal="center" vertical="center"/>
    </xf>
    <xf numFmtId="184" fontId="1" fillId="0" borderId="0" xfId="53" applyNumberFormat="1" applyAlignment="1">
      <alignment vertical="center"/>
    </xf>
    <xf numFmtId="43" fontId="1" fillId="0" borderId="0" xfId="45"/>
    <xf numFmtId="0" fontId="1" fillId="0" borderId="134" xfId="53" applyBorder="1"/>
    <xf numFmtId="0" fontId="17" fillId="0" borderId="128" xfId="53" applyFont="1" applyBorder="1" applyAlignment="1">
      <alignment horizontal="center"/>
    </xf>
    <xf numFmtId="0" fontId="0" fillId="0" borderId="135" xfId="53" applyFont="1" applyBorder="1" applyAlignment="1">
      <alignment horizontal="center" vertical="center" wrapText="1"/>
    </xf>
    <xf numFmtId="169" fontId="17" fillId="0" borderId="129" xfId="53" applyNumberFormat="1" applyFont="1" applyBorder="1" applyAlignment="1">
      <alignment horizontal="center" vertical="center"/>
    </xf>
    <xf numFmtId="0" fontId="1" fillId="0" borderId="129" xfId="53" applyBorder="1" applyAlignment="1">
      <alignment horizontal="center"/>
    </xf>
    <xf numFmtId="0" fontId="1" fillId="0" borderId="136" xfId="53" applyBorder="1"/>
    <xf numFmtId="0" fontId="1" fillId="0" borderId="137" xfId="53" applyBorder="1" applyAlignment="1">
      <alignment horizontal="center"/>
    </xf>
    <xf numFmtId="173" fontId="1" fillId="0" borderId="133" xfId="56" applyNumberFormat="1" applyFont="1" applyFill="1" applyBorder="1" applyAlignment="1">
      <alignment horizontal="center"/>
    </xf>
    <xf numFmtId="181" fontId="72" fillId="36" borderId="12" xfId="54" applyNumberFormat="1" applyFont="1" applyFill="1" applyBorder="1" applyAlignment="1">
      <alignment horizontal="center" vertical="center"/>
    </xf>
    <xf numFmtId="0" fontId="73" fillId="36" borderId="11" xfId="54" applyFont="1" applyFill="1" applyBorder="1" applyAlignment="1">
      <alignment vertical="center"/>
    </xf>
    <xf numFmtId="0" fontId="72" fillId="36" borderId="12" xfId="54" applyFont="1" applyFill="1" applyBorder="1" applyAlignment="1">
      <alignment horizontal="center" vertical="center"/>
    </xf>
    <xf numFmtId="4" fontId="72" fillId="36" borderId="12" xfId="54" applyNumberFormat="1" applyFont="1" applyFill="1" applyBorder="1" applyAlignment="1">
      <alignment horizontal="center" vertical="center"/>
    </xf>
    <xf numFmtId="184" fontId="73" fillId="59" borderId="12" xfId="57" applyNumberFormat="1" applyFont="1" applyFill="1" applyBorder="1" applyAlignment="1">
      <alignment horizontal="center" vertical="center"/>
    </xf>
    <xf numFmtId="174" fontId="72" fillId="36" borderId="12" xfId="57" applyFont="1" applyFill="1" applyBorder="1" applyAlignment="1">
      <alignment horizontal="right" vertical="center"/>
    </xf>
    <xf numFmtId="174" fontId="72" fillId="0" borderId="0" xfId="57" applyFont="1" applyFill="1" applyBorder="1" applyAlignment="1">
      <alignment horizontal="right" vertical="center"/>
    </xf>
    <xf numFmtId="174" fontId="77" fillId="0" borderId="0" xfId="57" applyFont="1" applyFill="1" applyBorder="1" applyAlignment="1">
      <alignment horizontal="right" vertical="center"/>
    </xf>
    <xf numFmtId="0" fontId="1" fillId="0" borderId="0" xfId="53" applyAlignment="1">
      <alignment vertical="center"/>
    </xf>
    <xf numFmtId="0" fontId="78" fillId="0" borderId="0" xfId="54" applyFont="1" applyAlignment="1">
      <alignment horizontal="left" vertical="center" wrapText="1"/>
    </xf>
    <xf numFmtId="1" fontId="73" fillId="62" borderId="98" xfId="54" applyNumberFormat="1" applyFont="1" applyFill="1" applyBorder="1" applyAlignment="1">
      <alignment horizontal="center" vertical="center"/>
    </xf>
    <xf numFmtId="0" fontId="73" fillId="62" borderId="98" xfId="54" applyFont="1" applyFill="1" applyBorder="1" applyAlignment="1">
      <alignment vertical="center"/>
    </xf>
    <xf numFmtId="0" fontId="72" fillId="62" borderId="98" xfId="54" applyFont="1" applyFill="1" applyBorder="1" applyAlignment="1">
      <alignment vertical="center"/>
    </xf>
    <xf numFmtId="184" fontId="72" fillId="62" borderId="98" xfId="54" applyNumberFormat="1" applyFont="1" applyFill="1" applyBorder="1" applyAlignment="1">
      <alignment vertical="center"/>
    </xf>
    <xf numFmtId="174" fontId="72" fillId="62" borderId="98" xfId="54" applyNumberFormat="1" applyFont="1" applyFill="1" applyBorder="1" applyAlignment="1">
      <alignment horizontal="center" vertical="center"/>
    </xf>
    <xf numFmtId="174" fontId="72" fillId="0" borderId="0" xfId="54" applyNumberFormat="1" applyFont="1" applyAlignment="1">
      <alignment horizontal="center" vertical="center"/>
    </xf>
    <xf numFmtId="0" fontId="72" fillId="0" borderId="16" xfId="54" applyFont="1" applyBorder="1" applyAlignment="1">
      <alignment vertical="center"/>
    </xf>
    <xf numFmtId="0" fontId="72" fillId="0" borderId="16" xfId="54" applyFont="1" applyBorder="1" applyAlignment="1">
      <alignment horizontal="center" vertical="center"/>
    </xf>
    <xf numFmtId="185" fontId="72" fillId="0" borderId="16" xfId="61" applyNumberFormat="1" applyFont="1" applyFill="1" applyBorder="1" applyAlignment="1">
      <alignment horizontal="center" vertical="center"/>
    </xf>
    <xf numFmtId="4" fontId="72" fillId="0" borderId="16" xfId="61" applyNumberFormat="1" applyFont="1" applyFill="1" applyBorder="1" applyAlignment="1">
      <alignment horizontal="center" vertical="center"/>
    </xf>
    <xf numFmtId="174" fontId="72" fillId="0" borderId="16" xfId="57" applyFont="1" applyFill="1" applyBorder="1" applyAlignment="1">
      <alignment horizontal="right" vertical="center"/>
    </xf>
    <xf numFmtId="0" fontId="72" fillId="0" borderId="16" xfId="54" applyFont="1" applyBorder="1" applyAlignment="1">
      <alignment vertical="center" wrapText="1"/>
    </xf>
    <xf numFmtId="186" fontId="72" fillId="0" borderId="16" xfId="1" applyNumberFormat="1" applyFont="1" applyFill="1" applyBorder="1" applyAlignment="1">
      <alignment horizontal="center" vertical="center"/>
    </xf>
    <xf numFmtId="0" fontId="73" fillId="36" borderId="16" xfId="54" applyFont="1" applyFill="1" applyBorder="1" applyAlignment="1">
      <alignment vertical="center"/>
    </xf>
    <xf numFmtId="0" fontId="72" fillId="36" borderId="16" xfId="54" applyFont="1" applyFill="1" applyBorder="1" applyAlignment="1">
      <alignment horizontal="center" vertical="center"/>
    </xf>
    <xf numFmtId="4" fontId="72" fillId="36" borderId="16" xfId="54" applyNumberFormat="1" applyFont="1" applyFill="1" applyBorder="1" applyAlignment="1">
      <alignment horizontal="center" vertical="center"/>
    </xf>
    <xf numFmtId="184" fontId="73" fillId="59" borderId="16" xfId="57" applyNumberFormat="1" applyFont="1" applyFill="1" applyBorder="1" applyAlignment="1">
      <alignment horizontal="center" vertical="center"/>
    </xf>
    <xf numFmtId="174" fontId="72" fillId="36" borderId="16" xfId="57" applyFont="1" applyFill="1" applyBorder="1" applyAlignment="1">
      <alignment horizontal="right" vertical="center"/>
    </xf>
    <xf numFmtId="184" fontId="72" fillId="0" borderId="16" xfId="54" applyNumberFormat="1" applyFont="1" applyBorder="1" applyAlignment="1">
      <alignment vertical="center"/>
    </xf>
    <xf numFmtId="174" fontId="72" fillId="0" borderId="16" xfId="54" applyNumberFormat="1" applyFont="1" applyBorder="1" applyAlignment="1">
      <alignment vertical="center"/>
    </xf>
    <xf numFmtId="0" fontId="73" fillId="62" borderId="16" xfId="54" applyFont="1" applyFill="1" applyBorder="1" applyAlignment="1">
      <alignment horizontal="center" vertical="center"/>
    </xf>
    <xf numFmtId="0" fontId="73" fillId="62" borderId="16" xfId="54" applyFont="1" applyFill="1" applyBorder="1" applyAlignment="1">
      <alignment vertical="center"/>
    </xf>
    <xf numFmtId="0" fontId="72" fillId="64" borderId="16" xfId="54" applyFont="1" applyFill="1" applyBorder="1" applyAlignment="1">
      <alignment horizontal="center" vertical="center"/>
    </xf>
    <xf numFmtId="0" fontId="73" fillId="64" borderId="16" xfId="54" applyFont="1" applyFill="1" applyBorder="1" applyAlignment="1">
      <alignment vertical="center"/>
    </xf>
    <xf numFmtId="4" fontId="72" fillId="64" borderId="16" xfId="54" applyNumberFormat="1" applyFont="1" applyFill="1" applyBorder="1" applyAlignment="1">
      <alignment horizontal="center" vertical="center"/>
    </xf>
    <xf numFmtId="184" fontId="73" fillId="65" borderId="16" xfId="54" applyNumberFormat="1" applyFont="1" applyFill="1" applyBorder="1" applyAlignment="1">
      <alignment horizontal="center" vertical="center"/>
    </xf>
    <xf numFmtId="174" fontId="72" fillId="64" borderId="16" xfId="57" applyFont="1" applyFill="1" applyBorder="1" applyAlignment="1">
      <alignment horizontal="right" vertical="center"/>
    </xf>
    <xf numFmtId="169" fontId="17" fillId="0" borderId="0" xfId="53" applyNumberFormat="1" applyFont="1"/>
    <xf numFmtId="169" fontId="17" fillId="0" borderId="0" xfId="53" applyNumberFormat="1" applyFont="1" applyAlignment="1">
      <alignment horizontal="center"/>
    </xf>
    <xf numFmtId="9" fontId="72" fillId="0" borderId="16" xfId="56" applyFont="1" applyFill="1" applyBorder="1" applyAlignment="1">
      <alignment horizontal="center" vertical="center"/>
    </xf>
    <xf numFmtId="10" fontId="72" fillId="0" borderId="16" xfId="1" applyNumberFormat="1" applyFont="1" applyFill="1" applyBorder="1" applyAlignment="1">
      <alignment horizontal="center" vertical="center"/>
    </xf>
    <xf numFmtId="0" fontId="79" fillId="0" borderId="16" xfId="54" applyFont="1" applyBorder="1" applyAlignment="1">
      <alignment vertical="center" wrapText="1"/>
    </xf>
    <xf numFmtId="0" fontId="79" fillId="0" borderId="16" xfId="54" applyFont="1" applyBorder="1" applyAlignment="1">
      <alignment horizontal="center" vertical="center"/>
    </xf>
    <xf numFmtId="185" fontId="79" fillId="0" borderId="16" xfId="61" applyNumberFormat="1" applyFont="1" applyFill="1" applyBorder="1" applyAlignment="1">
      <alignment horizontal="center" vertical="center"/>
    </xf>
    <xf numFmtId="4" fontId="79" fillId="0" borderId="16" xfId="61" applyNumberFormat="1" applyFont="1" applyFill="1" applyBorder="1" applyAlignment="1">
      <alignment horizontal="center" vertical="center"/>
    </xf>
    <xf numFmtId="184" fontId="79" fillId="0" borderId="16" xfId="57" applyNumberFormat="1" applyFont="1" applyFill="1" applyBorder="1" applyAlignment="1">
      <alignment horizontal="center" vertical="center"/>
    </xf>
    <xf numFmtId="184" fontId="1" fillId="0" borderId="0" xfId="53" applyNumberFormat="1" applyAlignment="1">
      <alignment horizontal="center" vertical="center"/>
    </xf>
    <xf numFmtId="0" fontId="72" fillId="36" borderId="16" xfId="54" applyFont="1" applyFill="1" applyBorder="1" applyAlignment="1">
      <alignment vertical="center"/>
    </xf>
    <xf numFmtId="184" fontId="72" fillId="59" borderId="16" xfId="54" applyNumberFormat="1" applyFont="1" applyFill="1" applyBorder="1" applyAlignment="1">
      <alignment vertical="center"/>
    </xf>
    <xf numFmtId="10" fontId="72" fillId="62" borderId="16" xfId="56" applyNumberFormat="1" applyFont="1" applyFill="1" applyBorder="1" applyAlignment="1">
      <alignment horizontal="center" vertical="center"/>
    </xf>
    <xf numFmtId="174" fontId="79" fillId="0" borderId="16" xfId="54" applyNumberFormat="1" applyFont="1" applyBorder="1" applyAlignment="1">
      <alignment vertical="center"/>
    </xf>
    <xf numFmtId="10" fontId="72" fillId="0" borderId="16" xfId="59" applyNumberFormat="1" applyFont="1" applyFill="1" applyBorder="1" applyAlignment="1">
      <alignment horizontal="center" vertical="center"/>
    </xf>
    <xf numFmtId="174" fontId="73" fillId="36" borderId="16" xfId="57" applyFont="1" applyFill="1" applyBorder="1" applyAlignment="1">
      <alignment horizontal="right" vertical="center"/>
    </xf>
    <xf numFmtId="174" fontId="73" fillId="0" borderId="0" xfId="57" applyFont="1" applyFill="1" applyBorder="1" applyAlignment="1">
      <alignment horizontal="right" vertical="center"/>
    </xf>
    <xf numFmtId="10" fontId="72" fillId="62" borderId="16" xfId="54" applyNumberFormat="1" applyFont="1" applyFill="1" applyBorder="1" applyAlignment="1">
      <alignment horizontal="center" vertical="center"/>
    </xf>
    <xf numFmtId="0" fontId="73" fillId="0" borderId="16" xfId="54" applyFont="1" applyBorder="1" applyAlignment="1">
      <alignment vertical="center"/>
    </xf>
    <xf numFmtId="174" fontId="72" fillId="0" borderId="16" xfId="57" applyFont="1" applyFill="1" applyBorder="1" applyAlignment="1">
      <alignment vertical="center"/>
    </xf>
    <xf numFmtId="174" fontId="72" fillId="0" borderId="0" xfId="57" applyFont="1" applyFill="1" applyBorder="1" applyAlignment="1">
      <alignment vertical="center"/>
    </xf>
    <xf numFmtId="10" fontId="0" fillId="0" borderId="16" xfId="0" applyNumberFormat="1" applyBorder="1" applyAlignment="1">
      <alignment horizontal="center"/>
    </xf>
    <xf numFmtId="0" fontId="72" fillId="43" borderId="16" xfId="54" applyFont="1" applyFill="1" applyBorder="1" applyAlignment="1">
      <alignment horizontal="center" vertical="center"/>
    </xf>
    <xf numFmtId="0" fontId="73" fillId="43" borderId="16" xfId="54" applyFont="1" applyFill="1" applyBorder="1" applyAlignment="1">
      <alignment vertical="center"/>
    </xf>
    <xf numFmtId="0" fontId="72" fillId="43" borderId="16" xfId="54" applyFont="1" applyFill="1" applyBorder="1" applyAlignment="1">
      <alignment vertical="center"/>
    </xf>
    <xf numFmtId="184" fontId="72" fillId="66" borderId="16" xfId="54" applyNumberFormat="1" applyFont="1" applyFill="1" applyBorder="1" applyAlignment="1">
      <alignment vertical="center"/>
    </xf>
    <xf numFmtId="174" fontId="72" fillId="43" borderId="16" xfId="57" applyFont="1" applyFill="1" applyBorder="1" applyAlignment="1">
      <alignment horizontal="right" vertical="center"/>
    </xf>
    <xf numFmtId="43" fontId="1" fillId="43" borderId="0" xfId="45" applyFill="1" applyAlignment="1">
      <alignment horizontal="center"/>
    </xf>
    <xf numFmtId="0" fontId="1" fillId="43" borderId="0" xfId="53" applyFill="1"/>
    <xf numFmtId="0" fontId="1" fillId="43" borderId="0" xfId="53" applyFill="1" applyAlignment="1">
      <alignment vertical="center"/>
    </xf>
    <xf numFmtId="10" fontId="72" fillId="38" borderId="16" xfId="62" applyNumberFormat="1" applyFont="1" applyFill="1" applyBorder="1" applyAlignment="1">
      <alignment horizontal="center" vertical="center"/>
    </xf>
    <xf numFmtId="187" fontId="72" fillId="36" borderId="16" xfId="62" applyNumberFormat="1" applyFont="1" applyFill="1" applyBorder="1" applyAlignment="1">
      <alignment horizontal="center" vertical="center"/>
    </xf>
    <xf numFmtId="169" fontId="1" fillId="67" borderId="138" xfId="53" applyNumberFormat="1" applyFill="1" applyBorder="1"/>
    <xf numFmtId="169" fontId="1" fillId="0" borderId="75" xfId="53" applyNumberFormat="1" applyBorder="1" applyAlignment="1">
      <alignment horizontal="center"/>
    </xf>
    <xf numFmtId="169" fontId="1" fillId="0" borderId="139" xfId="53" applyNumberFormat="1" applyBorder="1"/>
    <xf numFmtId="0" fontId="1" fillId="0" borderId="73" xfId="53" applyBorder="1" applyAlignment="1">
      <alignment horizontal="center"/>
    </xf>
    <xf numFmtId="169" fontId="1" fillId="67" borderId="139" xfId="53" applyNumberFormat="1" applyFill="1" applyBorder="1"/>
    <xf numFmtId="169" fontId="1" fillId="0" borderId="73" xfId="53" applyNumberFormat="1" applyBorder="1" applyAlignment="1">
      <alignment horizontal="center"/>
    </xf>
    <xf numFmtId="10" fontId="72" fillId="0" borderId="16" xfId="54" applyNumberFormat="1" applyFont="1" applyBorder="1" applyAlignment="1">
      <alignment vertical="center"/>
    </xf>
    <xf numFmtId="169" fontId="1" fillId="67" borderId="140" xfId="53" applyNumberFormat="1" applyFill="1" applyBorder="1"/>
    <xf numFmtId="169" fontId="1" fillId="0" borderId="141" xfId="53" applyNumberFormat="1" applyBorder="1" applyAlignment="1">
      <alignment horizontal="center"/>
    </xf>
    <xf numFmtId="184" fontId="72" fillId="0" borderId="16" xfId="59" applyNumberFormat="1" applyFont="1" applyFill="1" applyBorder="1" applyAlignment="1">
      <alignment vertical="center"/>
    </xf>
    <xf numFmtId="0" fontId="72" fillId="62" borderId="16" xfId="54" applyFont="1" applyFill="1" applyBorder="1" applyAlignment="1">
      <alignment horizontal="center" vertical="center"/>
    </xf>
    <xf numFmtId="10" fontId="73" fillId="68" borderId="16" xfId="62" applyNumberFormat="1" applyFont="1" applyFill="1" applyBorder="1" applyAlignment="1">
      <alignment horizontal="center" vertical="center"/>
    </xf>
    <xf numFmtId="174" fontId="73" fillId="64" borderId="16" xfId="55" applyFont="1" applyFill="1" applyBorder="1" applyAlignment="1">
      <alignment vertical="center"/>
    </xf>
    <xf numFmtId="174" fontId="73" fillId="0" borderId="0" xfId="55" applyFont="1" applyFill="1" applyBorder="1" applyAlignment="1">
      <alignment vertical="center"/>
    </xf>
    <xf numFmtId="184" fontId="72" fillId="35" borderId="16" xfId="57" applyNumberFormat="1" applyFont="1" applyFill="1" applyBorder="1" applyAlignment="1">
      <alignment horizontal="center" vertical="center"/>
    </xf>
    <xf numFmtId="181" fontId="72" fillId="35" borderId="16" xfId="54" applyNumberFormat="1" applyFont="1" applyFill="1" applyBorder="1" applyAlignment="1">
      <alignment horizontal="center" vertical="center"/>
    </xf>
    <xf numFmtId="0" fontId="72" fillId="35" borderId="16" xfId="54" applyFont="1" applyFill="1" applyBorder="1" applyAlignment="1">
      <alignment vertical="center" wrapText="1"/>
    </xf>
    <xf numFmtId="0" fontId="72" fillId="35" borderId="16" xfId="54" applyFont="1" applyFill="1" applyBorder="1" applyAlignment="1">
      <alignment horizontal="center" vertical="center"/>
    </xf>
    <xf numFmtId="185" fontId="72" fillId="35" borderId="16" xfId="61" applyNumberFormat="1" applyFont="1" applyFill="1" applyBorder="1" applyAlignment="1">
      <alignment horizontal="center" vertical="center"/>
    </xf>
    <xf numFmtId="4" fontId="72" fillId="35" borderId="16" xfId="61" applyNumberFormat="1" applyFont="1" applyFill="1" applyBorder="1" applyAlignment="1">
      <alignment horizontal="center" vertical="center"/>
    </xf>
    <xf numFmtId="184" fontId="79" fillId="35" borderId="16" xfId="57" applyNumberFormat="1" applyFont="1" applyFill="1" applyBorder="1" applyAlignment="1">
      <alignment horizontal="center" vertical="center"/>
    </xf>
    <xf numFmtId="174" fontId="72" fillId="35" borderId="16" xfId="57" applyFont="1" applyFill="1" applyBorder="1" applyAlignment="1">
      <alignment horizontal="right" vertical="center"/>
    </xf>
    <xf numFmtId="0" fontId="72" fillId="35" borderId="16" xfId="54" applyFont="1" applyFill="1" applyBorder="1" applyAlignment="1">
      <alignment vertical="center"/>
    </xf>
    <xf numFmtId="10" fontId="0" fillId="0" borderId="0" xfId="1" applyNumberFormat="1" applyFont="1" applyAlignment="1" applyProtection="1">
      <alignment vertical="center"/>
      <protection locked="0"/>
    </xf>
    <xf numFmtId="164" fontId="42" fillId="0" borderId="0" xfId="1" applyNumberFormat="1" applyFont="1" applyAlignment="1" applyProtection="1">
      <alignment horizontal="left" vertical="center"/>
      <protection locked="0"/>
    </xf>
    <xf numFmtId="0" fontId="0" fillId="0" borderId="16" xfId="0" applyBorder="1" applyAlignment="1" applyProtection="1">
      <alignment vertical="center"/>
      <protection locked="0"/>
    </xf>
    <xf numFmtId="10" fontId="0" fillId="0" borderId="16" xfId="1" applyNumberFormat="1" applyFont="1" applyBorder="1" applyAlignment="1" applyProtection="1">
      <alignment vertical="center"/>
      <protection locked="0"/>
    </xf>
    <xf numFmtId="9" fontId="0" fillId="0" borderId="16" xfId="0" applyNumberFormat="1" applyBorder="1" applyAlignment="1" applyProtection="1">
      <alignment vertical="center"/>
      <protection locked="0"/>
    </xf>
    <xf numFmtId="10" fontId="0" fillId="0" borderId="16" xfId="0" applyNumberFormat="1" applyBorder="1" applyAlignment="1" applyProtection="1">
      <alignment vertical="center"/>
      <protection locked="0"/>
    </xf>
    <xf numFmtId="44" fontId="0" fillId="0" borderId="134" xfId="46" applyFont="1" applyBorder="1" applyAlignment="1" applyProtection="1">
      <alignment vertical="center"/>
      <protection locked="0"/>
    </xf>
    <xf numFmtId="0" fontId="0" fillId="0" borderId="135" xfId="0" applyBorder="1" applyAlignment="1" applyProtection="1">
      <alignment vertical="center"/>
      <protection locked="0"/>
    </xf>
    <xf numFmtId="170" fontId="0" fillId="0" borderId="129" xfId="0" applyNumberFormat="1" applyBorder="1" applyAlignment="1" applyProtection="1">
      <alignment vertical="center"/>
      <protection locked="0"/>
    </xf>
    <xf numFmtId="0" fontId="0" fillId="0" borderId="129" xfId="0" applyBorder="1" applyAlignment="1" applyProtection="1">
      <alignment vertical="center"/>
      <protection locked="0"/>
    </xf>
    <xf numFmtId="0" fontId="0" fillId="35" borderId="135" xfId="0" applyFill="1" applyBorder="1" applyAlignment="1" applyProtection="1">
      <alignment vertical="center"/>
      <protection locked="0"/>
    </xf>
    <xf numFmtId="44" fontId="0" fillId="0" borderId="129" xfId="0" applyNumberFormat="1" applyBorder="1" applyAlignment="1" applyProtection="1">
      <alignment vertical="center"/>
      <protection locked="0"/>
    </xf>
    <xf numFmtId="0" fontId="0" fillId="0" borderId="136" xfId="0" applyBorder="1" applyAlignment="1" applyProtection="1">
      <alignment vertical="center"/>
      <protection locked="0"/>
    </xf>
    <xf numFmtId="0" fontId="0" fillId="0" borderId="12" xfId="0" applyBorder="1" applyAlignment="1" applyProtection="1">
      <alignment vertical="center"/>
      <protection locked="0"/>
    </xf>
    <xf numFmtId="0" fontId="0" fillId="0" borderId="137" xfId="0" applyBorder="1" applyAlignment="1" applyProtection="1">
      <alignment vertical="center"/>
      <protection locked="0"/>
    </xf>
    <xf numFmtId="0" fontId="0" fillId="0" borderId="142" xfId="0" applyBorder="1" applyAlignment="1" applyProtection="1">
      <alignment vertical="center"/>
      <protection locked="0"/>
    </xf>
    <xf numFmtId="0" fontId="0" fillId="0" borderId="143" xfId="0" applyBorder="1" applyAlignment="1" applyProtection="1">
      <alignment vertical="center"/>
      <protection locked="0"/>
    </xf>
    <xf numFmtId="44" fontId="39" fillId="44" borderId="144" xfId="46" applyFont="1" applyFill="1" applyBorder="1" applyAlignment="1" applyProtection="1">
      <alignment horizontal="right"/>
      <protection hidden="1"/>
    </xf>
    <xf numFmtId="0" fontId="16" fillId="0" borderId="127" xfId="0" applyFont="1" applyBorder="1" applyAlignment="1" applyProtection="1">
      <alignment vertical="center"/>
      <protection locked="0"/>
    </xf>
    <xf numFmtId="170" fontId="16" fillId="0" borderId="128" xfId="0" applyNumberFormat="1" applyFont="1" applyBorder="1" applyAlignment="1" applyProtection="1">
      <alignment vertical="center"/>
      <protection locked="0"/>
    </xf>
    <xf numFmtId="0" fontId="16" fillId="0" borderId="135" xfId="0" applyFont="1" applyBorder="1" applyAlignment="1" applyProtection="1">
      <alignment vertical="center"/>
      <protection locked="0"/>
    </xf>
    <xf numFmtId="184" fontId="0" fillId="0" borderId="0" xfId="53" applyNumberFormat="1" applyFont="1"/>
    <xf numFmtId="188" fontId="1" fillId="0" borderId="0" xfId="53" applyNumberFormat="1"/>
    <xf numFmtId="186" fontId="72" fillId="35" borderId="16" xfId="1" applyNumberFormat="1" applyFont="1" applyFill="1" applyBorder="1" applyAlignment="1">
      <alignment horizontal="center" vertical="center"/>
    </xf>
    <xf numFmtId="181" fontId="72" fillId="57" borderId="16" xfId="54" applyNumberFormat="1" applyFont="1" applyFill="1" applyBorder="1" applyAlignment="1">
      <alignment horizontal="center" vertical="center"/>
    </xf>
    <xf numFmtId="0" fontId="72" fillId="57" borderId="16" xfId="54" applyFont="1" applyFill="1" applyBorder="1" applyAlignment="1">
      <alignment vertical="center" wrapText="1"/>
    </xf>
    <xf numFmtId="0" fontId="72" fillId="57" borderId="16" xfId="54" applyFont="1" applyFill="1" applyBorder="1" applyAlignment="1">
      <alignment horizontal="center" vertical="center"/>
    </xf>
    <xf numFmtId="185" fontId="72" fillId="57" borderId="16" xfId="61" applyNumberFormat="1" applyFont="1" applyFill="1" applyBorder="1" applyAlignment="1">
      <alignment horizontal="center" vertical="center"/>
    </xf>
    <xf numFmtId="4" fontId="72" fillId="57" borderId="16" xfId="61" applyNumberFormat="1" applyFont="1" applyFill="1" applyBorder="1" applyAlignment="1">
      <alignment horizontal="center" vertical="center"/>
    </xf>
    <xf numFmtId="184" fontId="79" fillId="57" borderId="16" xfId="57" applyNumberFormat="1" applyFont="1" applyFill="1" applyBorder="1" applyAlignment="1">
      <alignment horizontal="center" vertical="center"/>
    </xf>
    <xf numFmtId="184" fontId="72" fillId="57" borderId="16" xfId="57" applyNumberFormat="1" applyFont="1" applyFill="1" applyBorder="1" applyAlignment="1">
      <alignment horizontal="center" vertical="center"/>
    </xf>
    <xf numFmtId="174" fontId="72" fillId="57" borderId="16" xfId="57" applyFont="1" applyFill="1" applyBorder="1" applyAlignment="1">
      <alignment horizontal="right" vertical="center"/>
    </xf>
    <xf numFmtId="0" fontId="0" fillId="0" borderId="55" xfId="0" applyBorder="1" applyAlignment="1" applyProtection="1">
      <alignment vertical="center"/>
      <protection locked="0"/>
    </xf>
    <xf numFmtId="0" fontId="0" fillId="0" borderId="56" xfId="0" applyBorder="1" applyAlignment="1" applyProtection="1">
      <alignment vertical="center"/>
      <protection locked="0"/>
    </xf>
    <xf numFmtId="9" fontId="0" fillId="0" borderId="0" xfId="1" applyFont="1"/>
    <xf numFmtId="0" fontId="57" fillId="0" borderId="0" xfId="0" applyFont="1" applyAlignment="1">
      <alignment wrapText="1"/>
    </xf>
    <xf numFmtId="0" fontId="0" fillId="0" borderId="57" xfId="0" applyBorder="1" applyAlignment="1">
      <alignment wrapText="1"/>
    </xf>
    <xf numFmtId="0" fontId="0" fillId="0" borderId="17" xfId="0" applyBorder="1"/>
    <xf numFmtId="0" fontId="0" fillId="0" borderId="17" xfId="0" applyBorder="1" applyAlignment="1">
      <alignment horizontal="center"/>
    </xf>
    <xf numFmtId="0" fontId="16" fillId="0" borderId="17" xfId="0" applyFont="1" applyBorder="1"/>
    <xf numFmtId="0" fontId="16" fillId="0" borderId="75" xfId="0" applyFont="1" applyBorder="1" applyAlignment="1">
      <alignment horizontal="center"/>
    </xf>
    <xf numFmtId="0" fontId="0" fillId="35" borderId="71" xfId="0" applyFill="1" applyBorder="1" applyAlignment="1">
      <alignment wrapText="1"/>
    </xf>
    <xf numFmtId="0" fontId="0" fillId="35" borderId="0" xfId="0" applyFill="1" applyAlignment="1">
      <alignment wrapText="1"/>
    </xf>
    <xf numFmtId="183" fontId="0" fillId="35" borderId="0" xfId="0" applyNumberFormat="1" applyFill="1" applyAlignment="1">
      <alignment wrapText="1"/>
    </xf>
    <xf numFmtId="0" fontId="0" fillId="0" borderId="71" xfId="0" applyBorder="1" applyAlignment="1">
      <alignment wrapText="1"/>
    </xf>
    <xf numFmtId="10" fontId="0" fillId="0" borderId="0" xfId="1" applyNumberFormat="1" applyFont="1" applyBorder="1"/>
    <xf numFmtId="0" fontId="0" fillId="0" borderId="94" xfId="0" applyBorder="1" applyAlignment="1">
      <alignment wrapText="1"/>
    </xf>
    <xf numFmtId="0" fontId="0" fillId="0" borderId="106" xfId="0" applyBorder="1" applyAlignment="1">
      <alignment wrapText="1"/>
    </xf>
    <xf numFmtId="10" fontId="0" fillId="0" borderId="106" xfId="1" applyNumberFormat="1" applyFont="1" applyBorder="1"/>
    <xf numFmtId="170" fontId="0" fillId="0" borderId="94" xfId="0" applyNumberFormat="1" applyBorder="1"/>
    <xf numFmtId="170" fontId="0" fillId="0" borderId="106" xfId="0" applyNumberFormat="1" applyBorder="1"/>
    <xf numFmtId="0" fontId="16" fillId="0" borderId="57" xfId="0" applyFont="1" applyBorder="1" applyAlignment="1">
      <alignment horizontal="center"/>
    </xf>
    <xf numFmtId="183" fontId="0" fillId="35" borderId="73" xfId="0" applyNumberFormat="1" applyFill="1" applyBorder="1" applyAlignment="1">
      <alignment wrapText="1"/>
    </xf>
    <xf numFmtId="183" fontId="0" fillId="0" borderId="73" xfId="0" applyNumberFormat="1" applyBorder="1"/>
    <xf numFmtId="170" fontId="0" fillId="35" borderId="71" xfId="0" applyNumberFormat="1" applyFill="1" applyBorder="1" applyAlignment="1">
      <alignment wrapText="1"/>
    </xf>
    <xf numFmtId="170" fontId="0" fillId="0" borderId="71" xfId="0" applyNumberFormat="1" applyBorder="1" applyAlignment="1">
      <alignment wrapText="1"/>
    </xf>
    <xf numFmtId="183" fontId="0" fillId="0" borderId="73" xfId="0" applyNumberFormat="1" applyBorder="1" applyAlignment="1">
      <alignment wrapText="1"/>
    </xf>
    <xf numFmtId="170" fontId="0" fillId="0" borderId="94" xfId="0" applyNumberFormat="1" applyBorder="1" applyAlignment="1">
      <alignment wrapText="1"/>
    </xf>
    <xf numFmtId="183" fontId="0" fillId="0" borderId="141" xfId="0" applyNumberFormat="1" applyBorder="1" applyAlignment="1">
      <alignment wrapText="1"/>
    </xf>
    <xf numFmtId="0" fontId="0" fillId="0" borderId="71" xfId="0" applyBorder="1" applyAlignment="1">
      <alignment horizontal="center"/>
    </xf>
    <xf numFmtId="0" fontId="0" fillId="0" borderId="94" xfId="0" applyBorder="1" applyAlignment="1">
      <alignment horizontal="center"/>
    </xf>
    <xf numFmtId="9" fontId="0" fillId="0" borderId="0" xfId="1" applyFont="1" applyBorder="1"/>
    <xf numFmtId="9" fontId="0" fillId="0" borderId="106" xfId="1" applyFont="1" applyBorder="1"/>
    <xf numFmtId="0" fontId="16" fillId="0" borderId="65" xfId="0" applyFont="1" applyBorder="1" applyAlignment="1">
      <alignment horizontal="center" vertical="center" wrapText="1"/>
    </xf>
    <xf numFmtId="0" fontId="16" fillId="0" borderId="55" xfId="0" applyFont="1" applyBorder="1" applyAlignment="1">
      <alignment horizontal="center" vertical="center"/>
    </xf>
    <xf numFmtId="170" fontId="16" fillId="0" borderId="65" xfId="0" applyNumberFormat="1" applyFont="1" applyBorder="1" applyAlignment="1">
      <alignment horizontal="center" vertical="center"/>
    </xf>
    <xf numFmtId="183" fontId="16" fillId="0" borderId="56" xfId="0" applyNumberFormat="1" applyFont="1" applyBorder="1" applyAlignment="1">
      <alignment horizontal="center" vertical="center"/>
    </xf>
    <xf numFmtId="0" fontId="16" fillId="0" borderId="55" xfId="0" applyFont="1" applyBorder="1" applyAlignment="1">
      <alignment horizontal="center" vertical="center" wrapText="1"/>
    </xf>
    <xf numFmtId="40" fontId="0" fillId="0" borderId="0" xfId="0" applyNumberFormat="1"/>
    <xf numFmtId="40" fontId="16" fillId="0" borderId="56" xfId="0" applyNumberFormat="1" applyFont="1" applyBorder="1" applyAlignment="1">
      <alignment horizontal="center" wrapText="1"/>
    </xf>
    <xf numFmtId="40" fontId="0" fillId="0" borderId="73" xfId="0" applyNumberFormat="1" applyBorder="1"/>
    <xf numFmtId="40" fontId="0" fillId="0" borderId="141" xfId="0" applyNumberFormat="1" applyBorder="1"/>
    <xf numFmtId="0" fontId="16" fillId="0" borderId="17" xfId="0" applyFont="1" applyBorder="1" applyAlignment="1">
      <alignment horizontal="center"/>
    </xf>
    <xf numFmtId="0" fontId="0" fillId="35" borderId="71" xfId="0" applyFill="1" applyBorder="1" applyAlignment="1">
      <alignment horizontal="center"/>
    </xf>
    <xf numFmtId="9" fontId="0" fillId="35" borderId="0" xfId="1" applyFont="1" applyFill="1" applyBorder="1"/>
    <xf numFmtId="40" fontId="0" fillId="35" borderId="73" xfId="0" applyNumberFormat="1" applyFill="1" applyBorder="1"/>
    <xf numFmtId="0" fontId="16" fillId="0" borderId="65" xfId="0" applyFont="1" applyBorder="1" applyAlignment="1">
      <alignment horizontal="center" wrapText="1"/>
    </xf>
    <xf numFmtId="170" fontId="0" fillId="0" borderId="55" xfId="0" applyNumberFormat="1" applyBorder="1"/>
    <xf numFmtId="183" fontId="16" fillId="0" borderId="55" xfId="0" applyNumberFormat="1" applyFont="1" applyBorder="1" applyAlignment="1">
      <alignment horizontal="center" wrapText="1"/>
    </xf>
    <xf numFmtId="9" fontId="16" fillId="0" borderId="55" xfId="1" applyFont="1" applyBorder="1" applyAlignment="1">
      <alignment horizontal="center" wrapText="1"/>
    </xf>
    <xf numFmtId="0" fontId="80" fillId="0" borderId="0" xfId="63" applyAlignment="1">
      <alignment horizontal="right" vertical="top"/>
    </xf>
    <xf numFmtId="0" fontId="80" fillId="0" borderId="0" xfId="63" applyAlignment="1">
      <alignment horizontal="left" vertical="top"/>
    </xf>
    <xf numFmtId="9" fontId="80" fillId="0" borderId="0" xfId="63" applyNumberFormat="1" applyAlignment="1">
      <alignment horizontal="left" vertical="top"/>
    </xf>
    <xf numFmtId="189" fontId="80" fillId="0" borderId="0" xfId="63" applyNumberFormat="1" applyAlignment="1">
      <alignment horizontal="left" vertical="top"/>
    </xf>
    <xf numFmtId="0" fontId="81" fillId="0" borderId="154" xfId="63" applyFont="1" applyBorder="1" applyAlignment="1">
      <alignment horizontal="center" vertical="top" wrapText="1"/>
    </xf>
    <xf numFmtId="0" fontId="81" fillId="69" borderId="154" xfId="63" applyFont="1" applyFill="1" applyBorder="1" applyAlignment="1">
      <alignment horizontal="center" vertical="top" wrapText="1"/>
    </xf>
    <xf numFmtId="0" fontId="86" fillId="0" borderId="154" xfId="63" applyFont="1" applyBorder="1" applyAlignment="1">
      <alignment horizontal="center" vertical="top" wrapText="1"/>
    </xf>
    <xf numFmtId="2" fontId="87" fillId="0" borderId="154" xfId="63" applyNumberFormat="1" applyFont="1" applyBorder="1" applyAlignment="1">
      <alignment horizontal="center" vertical="top" shrinkToFit="1"/>
    </xf>
    <xf numFmtId="189" fontId="87" fillId="0" borderId="154" xfId="63" applyNumberFormat="1" applyFont="1" applyBorder="1" applyAlignment="1">
      <alignment horizontal="center" vertical="top" shrinkToFit="1"/>
    </xf>
    <xf numFmtId="0" fontId="81" fillId="0" borderId="154" xfId="63" applyFont="1" applyBorder="1" applyAlignment="1">
      <alignment horizontal="center" vertical="center" wrapText="1"/>
    </xf>
    <xf numFmtId="0" fontId="86" fillId="0" borderId="154" xfId="63" applyFont="1" applyBorder="1" applyAlignment="1">
      <alignment horizontal="center" vertical="center" wrapText="1"/>
    </xf>
    <xf numFmtId="2" fontId="87" fillId="0" borderId="154" xfId="63" applyNumberFormat="1" applyFont="1" applyBorder="1" applyAlignment="1">
      <alignment horizontal="center" vertical="center" shrinkToFit="1"/>
    </xf>
    <xf numFmtId="189" fontId="87" fillId="0" borderId="154" xfId="63" applyNumberFormat="1" applyFont="1" applyBorder="1" applyAlignment="1">
      <alignment horizontal="center" vertical="center" shrinkToFit="1"/>
    </xf>
    <xf numFmtId="189" fontId="87" fillId="0" borderId="154" xfId="63" applyNumberFormat="1" applyFont="1" applyBorder="1" applyAlignment="1">
      <alignment horizontal="right" vertical="top" shrinkToFit="1"/>
    </xf>
    <xf numFmtId="2" fontId="87" fillId="0" borderId="154" xfId="63" applyNumberFormat="1" applyFont="1" applyBorder="1" applyAlignment="1">
      <alignment horizontal="right" vertical="top" indent="2" shrinkToFit="1"/>
    </xf>
    <xf numFmtId="170" fontId="80" fillId="0" borderId="0" xfId="63" applyNumberFormat="1" applyAlignment="1">
      <alignment horizontal="right" vertical="top"/>
    </xf>
    <xf numFmtId="0" fontId="81" fillId="69" borderId="145" xfId="63" applyFont="1" applyFill="1" applyBorder="1" applyAlignment="1">
      <alignment vertical="top" wrapText="1"/>
    </xf>
    <xf numFmtId="0" fontId="81" fillId="69" borderId="146" xfId="63" applyFont="1" applyFill="1" applyBorder="1" applyAlignment="1">
      <alignment vertical="top" wrapText="1"/>
    </xf>
    <xf numFmtId="0" fontId="81" fillId="69" borderId="148" xfId="63" applyFont="1" applyFill="1" applyBorder="1" applyAlignment="1">
      <alignment vertical="top" wrapText="1"/>
    </xf>
    <xf numFmtId="0" fontId="81" fillId="69" borderId="155" xfId="63" applyFont="1" applyFill="1" applyBorder="1" applyAlignment="1">
      <alignment vertical="top" wrapText="1"/>
    </xf>
    <xf numFmtId="0" fontId="81" fillId="69" borderId="149" xfId="63" applyFont="1" applyFill="1" applyBorder="1" applyAlignment="1">
      <alignment vertical="top" wrapText="1"/>
    </xf>
    <xf numFmtId="10" fontId="52" fillId="0" borderId="98" xfId="1" applyNumberFormat="1" applyFont="1" applyBorder="1" applyAlignment="1" applyProtection="1">
      <alignment vertical="center"/>
      <protection locked="0"/>
    </xf>
    <xf numFmtId="10" fontId="52" fillId="43" borderId="11" xfId="1" applyNumberFormat="1" applyFont="1" applyFill="1" applyBorder="1" applyAlignment="1" applyProtection="1">
      <alignment vertical="center"/>
      <protection locked="0"/>
    </xf>
    <xf numFmtId="10" fontId="52" fillId="43" borderId="12" xfId="1" applyNumberFormat="1" applyFont="1" applyFill="1" applyBorder="1" applyAlignment="1" applyProtection="1">
      <alignment vertical="center"/>
      <protection locked="0"/>
    </xf>
    <xf numFmtId="0" fontId="27" fillId="41" borderId="142" xfId="0" applyFont="1" applyFill="1" applyBorder="1" applyAlignment="1" applyProtection="1">
      <alignment horizontal="center" vertical="center" wrapText="1"/>
      <protection hidden="1"/>
    </xf>
    <xf numFmtId="0" fontId="27" fillId="41" borderId="143" xfId="0" applyFont="1" applyFill="1" applyBorder="1" applyAlignment="1" applyProtection="1">
      <alignment horizontal="center" vertical="center" wrapText="1"/>
      <protection hidden="1"/>
    </xf>
    <xf numFmtId="0" fontId="27" fillId="41" borderId="143" xfId="0" applyFont="1" applyFill="1" applyBorder="1" applyAlignment="1" applyProtection="1">
      <alignment horizontal="center" vertical="center"/>
      <protection hidden="1"/>
    </xf>
    <xf numFmtId="44" fontId="27" fillId="41" borderId="143" xfId="46" applyFont="1" applyFill="1" applyBorder="1" applyAlignment="1" applyProtection="1">
      <alignment horizontal="center" vertical="center"/>
      <protection hidden="1"/>
    </xf>
    <xf numFmtId="4" fontId="35" fillId="41" borderId="143" xfId="0" applyNumberFormat="1" applyFont="1" applyFill="1" applyBorder="1" applyAlignment="1" applyProtection="1">
      <alignment horizontal="center" vertical="center" wrapText="1"/>
      <protection hidden="1"/>
    </xf>
    <xf numFmtId="4" fontId="27" fillId="41" borderId="143" xfId="0" applyNumberFormat="1" applyFont="1" applyFill="1" applyBorder="1" applyAlignment="1" applyProtection="1">
      <alignment horizontal="center" vertical="center"/>
      <protection hidden="1"/>
    </xf>
    <xf numFmtId="4" fontId="27" fillId="41" borderId="143" xfId="45" applyNumberFormat="1" applyFont="1" applyFill="1" applyBorder="1" applyAlignment="1" applyProtection="1">
      <alignment horizontal="center" vertical="center" wrapText="1"/>
      <protection hidden="1"/>
    </xf>
    <xf numFmtId="10" fontId="34" fillId="41" borderId="143" xfId="1" applyNumberFormat="1" applyFont="1" applyFill="1" applyBorder="1" applyAlignment="1" applyProtection="1">
      <alignment horizontal="center" vertical="center" wrapText="1"/>
      <protection hidden="1"/>
    </xf>
    <xf numFmtId="4" fontId="34" fillId="41" borderId="143" xfId="45" applyNumberFormat="1" applyFont="1" applyFill="1" applyBorder="1" applyAlignment="1" applyProtection="1">
      <alignment horizontal="center" vertical="center" wrapText="1"/>
      <protection hidden="1"/>
    </xf>
    <xf numFmtId="4" fontId="53" fillId="41" borderId="143" xfId="45" applyNumberFormat="1" applyFont="1" applyFill="1" applyBorder="1" applyAlignment="1" applyProtection="1">
      <alignment horizontal="center" vertical="center" wrapText="1"/>
      <protection hidden="1"/>
    </xf>
    <xf numFmtId="4" fontId="27" fillId="41" borderId="144" xfId="45" applyNumberFormat="1" applyFont="1" applyFill="1" applyBorder="1" applyAlignment="1" applyProtection="1">
      <alignment horizontal="center" vertical="center" wrapText="1"/>
      <protection hidden="1"/>
    </xf>
    <xf numFmtId="10" fontId="27" fillId="41" borderId="142" xfId="1" applyNumberFormat="1" applyFont="1" applyFill="1" applyBorder="1" applyAlignment="1" applyProtection="1">
      <alignment horizontal="center" vertical="center" wrapText="1"/>
      <protection hidden="1"/>
    </xf>
    <xf numFmtId="170" fontId="27" fillId="41" borderId="143" xfId="45" applyNumberFormat="1" applyFont="1" applyFill="1" applyBorder="1" applyAlignment="1" applyProtection="1">
      <alignment horizontal="center" vertical="center" wrapText="1"/>
      <protection hidden="1"/>
    </xf>
    <xf numFmtId="0" fontId="27" fillId="41" borderId="143" xfId="0" applyFont="1" applyFill="1" applyBorder="1" applyAlignment="1" applyProtection="1">
      <alignment horizontal="right" vertical="center"/>
      <protection hidden="1"/>
    </xf>
    <xf numFmtId="44" fontId="27" fillId="41" borderId="143" xfId="46" applyFont="1" applyFill="1" applyBorder="1" applyAlignment="1" applyProtection="1">
      <alignment horizontal="right" vertical="center"/>
      <protection hidden="1"/>
    </xf>
    <xf numFmtId="4" fontId="35" fillId="41" borderId="143" xfId="0" applyNumberFormat="1" applyFont="1" applyFill="1" applyBorder="1" applyAlignment="1" applyProtection="1">
      <alignment horizontal="right" vertical="center" wrapText="1"/>
      <protection hidden="1"/>
    </xf>
    <xf numFmtId="4" fontId="27" fillId="41" borderId="143" xfId="0" applyNumberFormat="1" applyFont="1" applyFill="1" applyBorder="1" applyAlignment="1" applyProtection="1">
      <alignment horizontal="right" vertical="center"/>
      <protection hidden="1"/>
    </xf>
    <xf numFmtId="4" fontId="27" fillId="41" borderId="143" xfId="45" applyNumberFormat="1" applyFont="1" applyFill="1" applyBorder="1" applyAlignment="1" applyProtection="1">
      <alignment horizontal="right" vertical="center" wrapText="1"/>
      <protection hidden="1"/>
    </xf>
    <xf numFmtId="10" fontId="27" fillId="41" borderId="142" xfId="1" applyNumberFormat="1" applyFont="1" applyFill="1" applyBorder="1" applyAlignment="1" applyProtection="1">
      <alignment horizontal="right" vertical="center" wrapText="1"/>
      <protection hidden="1"/>
    </xf>
    <xf numFmtId="10" fontId="43" fillId="0" borderId="0" xfId="1" applyNumberFormat="1" applyFont="1" applyAlignment="1">
      <alignment horizontal="right" vertical="center"/>
    </xf>
    <xf numFmtId="170" fontId="27" fillId="41" borderId="143" xfId="45" applyNumberFormat="1" applyFont="1" applyFill="1" applyBorder="1" applyAlignment="1" applyProtection="1">
      <alignment horizontal="right" vertical="center" wrapText="1"/>
      <protection hidden="1"/>
    </xf>
    <xf numFmtId="0" fontId="27" fillId="41" borderId="143" xfId="0" applyFont="1" applyFill="1" applyBorder="1" applyAlignment="1" applyProtection="1">
      <alignment horizontal="left" vertical="center" wrapText="1"/>
      <protection hidden="1"/>
    </xf>
    <xf numFmtId="8" fontId="27" fillId="41" borderId="143" xfId="45" applyNumberFormat="1" applyFont="1" applyFill="1" applyBorder="1" applyAlignment="1" applyProtection="1">
      <alignment horizontal="right" vertical="center" wrapText="1"/>
      <protection hidden="1"/>
    </xf>
    <xf numFmtId="184" fontId="72" fillId="0" borderId="12" xfId="57" applyNumberFormat="1" applyFont="1" applyFill="1" applyBorder="1" applyAlignment="1">
      <alignment horizontal="center" vertical="center"/>
    </xf>
    <xf numFmtId="2" fontId="71" fillId="0" borderId="0" xfId="54" applyNumberFormat="1" applyFont="1" applyAlignment="1">
      <alignment horizontal="center" vertical="center"/>
    </xf>
    <xf numFmtId="9" fontId="72" fillId="35" borderId="16" xfId="59" applyFont="1" applyFill="1" applyBorder="1" applyAlignment="1">
      <alignment horizontal="center" vertical="center"/>
    </xf>
    <xf numFmtId="169" fontId="76" fillId="35" borderId="16" xfId="60" applyNumberFormat="1" applyFont="1" applyFill="1" applyBorder="1" applyAlignment="1">
      <alignment horizontal="center" vertical="center"/>
    </xf>
    <xf numFmtId="170" fontId="4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58" borderId="0" xfId="0" applyFill="1" applyAlignment="1">
      <alignment horizontal="center" wrapText="1"/>
    </xf>
    <xf numFmtId="0" fontId="16" fillId="0" borderId="0" xfId="0" applyFont="1" applyAlignment="1">
      <alignment horizontal="center" wrapText="1"/>
    </xf>
    <xf numFmtId="0" fontId="16" fillId="0" borderId="0" xfId="0" applyFont="1" applyAlignment="1">
      <alignment horizontal="center" vertical="center" wrapText="1"/>
    </xf>
    <xf numFmtId="0" fontId="0" fillId="58" borderId="0" xfId="0" applyFill="1" applyAlignment="1">
      <alignment horizontal="center" vertical="center" wrapText="1"/>
    </xf>
    <xf numFmtId="170" fontId="42" fillId="0" borderId="0" xfId="0" applyNumberFormat="1" applyFont="1" applyAlignment="1" applyProtection="1">
      <alignment horizontal="left" vertical="center"/>
      <protection locked="0"/>
    </xf>
    <xf numFmtId="0" fontId="54" fillId="0" borderId="12" xfId="0" applyFont="1" applyBorder="1" applyAlignment="1" applyProtection="1">
      <alignment horizontal="center" vertical="center" wrapText="1"/>
      <protection locked="0"/>
    </xf>
    <xf numFmtId="0" fontId="54" fillId="0" borderId="16" xfId="0" applyFont="1" applyBorder="1" applyAlignment="1" applyProtection="1">
      <alignment horizontal="center" vertical="center" wrapText="1"/>
      <protection locked="0"/>
    </xf>
    <xf numFmtId="0" fontId="16" fillId="0" borderId="0" xfId="0" applyFont="1" applyAlignment="1">
      <alignment vertical="center"/>
    </xf>
    <xf numFmtId="44" fontId="16" fillId="0" borderId="0" xfId="0" applyNumberFormat="1" applyFont="1"/>
    <xf numFmtId="44" fontId="0" fillId="0" borderId="156" xfId="46" applyFont="1" applyBorder="1" applyProtection="1">
      <protection hidden="1"/>
    </xf>
    <xf numFmtId="44" fontId="0" fillId="0" borderId="0" xfId="0" applyNumberFormat="1" applyAlignment="1">
      <alignment vertical="center"/>
    </xf>
    <xf numFmtId="10" fontId="16" fillId="0" borderId="0" xfId="1" applyNumberFormat="1" applyFont="1" applyAlignment="1">
      <alignment vertical="center"/>
    </xf>
    <xf numFmtId="170" fontId="0" fillId="0" borderId="0" xfId="0" applyNumberFormat="1" applyAlignment="1">
      <alignment wrapText="1"/>
    </xf>
    <xf numFmtId="173" fontId="0" fillId="0" borderId="0" xfId="1" applyNumberFormat="1" applyFont="1"/>
    <xf numFmtId="0" fontId="75" fillId="35" borderId="16" xfId="58" applyFont="1" applyFill="1" applyBorder="1" applyAlignment="1">
      <alignment vertical="center" wrapText="1"/>
    </xf>
    <xf numFmtId="0" fontId="75" fillId="35" borderId="12" xfId="58" applyFont="1" applyFill="1" applyBorder="1" applyAlignment="1">
      <alignment vertical="center" wrapText="1"/>
    </xf>
    <xf numFmtId="0" fontId="16" fillId="0" borderId="154" xfId="0" applyFont="1" applyBorder="1" applyAlignment="1">
      <alignment horizontal="center" vertical="center" wrapText="1"/>
    </xf>
    <xf numFmtId="0" fontId="16" fillId="0" borderId="149" xfId="0" applyFont="1" applyBorder="1" applyAlignment="1">
      <alignment horizontal="center" vertical="center" wrapText="1"/>
    </xf>
    <xf numFmtId="0" fontId="1" fillId="0" borderId="157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58" xfId="0" applyFont="1" applyBorder="1" applyAlignment="1">
      <alignment horizontal="center"/>
    </xf>
    <xf numFmtId="190" fontId="1" fillId="0" borderId="157" xfId="0" applyNumberFormat="1" applyFont="1" applyBorder="1" applyAlignment="1">
      <alignment horizontal="center"/>
    </xf>
    <xf numFmtId="170" fontId="1" fillId="0" borderId="157" xfId="0" applyNumberFormat="1" applyFont="1" applyBorder="1" applyAlignment="1">
      <alignment horizontal="center"/>
    </xf>
    <xf numFmtId="170" fontId="88" fillId="0" borderId="157" xfId="0" applyNumberFormat="1" applyFont="1" applyBorder="1" applyAlignment="1">
      <alignment horizontal="center"/>
    </xf>
    <xf numFmtId="0" fontId="1" fillId="0" borderId="104" xfId="0" applyFont="1" applyBorder="1" applyAlignment="1">
      <alignment horizontal="center"/>
    </xf>
    <xf numFmtId="0" fontId="1" fillId="0" borderId="119" xfId="0" applyFont="1" applyBorder="1" applyAlignment="1">
      <alignment horizontal="center"/>
    </xf>
    <xf numFmtId="0" fontId="1" fillId="0" borderId="157" xfId="0" applyFont="1" applyBorder="1" applyAlignment="1">
      <alignment horizontal="center" vertical="center"/>
    </xf>
    <xf numFmtId="6" fontId="1" fillId="0" borderId="157" xfId="0" applyNumberFormat="1" applyFont="1" applyBorder="1" applyAlignment="1">
      <alignment horizontal="center"/>
    </xf>
    <xf numFmtId="4" fontId="0" fillId="0" borderId="0" xfId="0" applyNumberFormat="1"/>
    <xf numFmtId="0" fontId="0" fillId="0" borderId="157" xfId="0" applyBorder="1" applyAlignment="1">
      <alignment horizontal="center"/>
    </xf>
    <xf numFmtId="4" fontId="1" fillId="0" borderId="157" xfId="0" applyNumberFormat="1" applyFont="1" applyBorder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154" xfId="0" applyFont="1" applyBorder="1" applyAlignment="1">
      <alignment horizontal="center" vertical="center" wrapText="1"/>
    </xf>
    <xf numFmtId="0" fontId="1" fillId="0" borderId="154" xfId="0" applyFont="1" applyBorder="1" applyAlignment="1">
      <alignment horizontal="center" vertical="center"/>
    </xf>
    <xf numFmtId="0" fontId="1" fillId="0" borderId="154" xfId="0" applyFont="1" applyBorder="1"/>
    <xf numFmtId="190" fontId="1" fillId="0" borderId="154" xfId="0" applyNumberFormat="1" applyFont="1" applyBorder="1" applyAlignment="1">
      <alignment horizontal="center" vertical="center"/>
    </xf>
    <xf numFmtId="0" fontId="1" fillId="0" borderId="154" xfId="0" applyFont="1" applyBorder="1" applyAlignment="1">
      <alignment horizontal="center"/>
    </xf>
    <xf numFmtId="2" fontId="1" fillId="0" borderId="0" xfId="0" applyNumberFormat="1" applyFont="1" applyAlignment="1">
      <alignment horizontal="center"/>
    </xf>
    <xf numFmtId="170" fontId="16" fillId="0" borderId="149" xfId="0" applyNumberFormat="1" applyFont="1" applyBorder="1" applyAlignment="1">
      <alignment horizontal="center" vertical="center" wrapText="1"/>
    </xf>
    <xf numFmtId="191" fontId="1" fillId="0" borderId="0" xfId="0" applyNumberFormat="1" applyFont="1" applyAlignment="1">
      <alignment horizontal="center"/>
    </xf>
    <xf numFmtId="191" fontId="1" fillId="0" borderId="157" xfId="0" applyNumberFormat="1" applyFont="1" applyBorder="1" applyAlignment="1">
      <alignment horizontal="center"/>
    </xf>
    <xf numFmtId="0" fontId="0" fillId="0" borderId="157" xfId="0" applyBorder="1" applyAlignment="1">
      <alignment horizontal="center" vertical="center"/>
    </xf>
    <xf numFmtId="170" fontId="1" fillId="0" borderId="0" xfId="0" applyNumberFormat="1" applyFont="1" applyAlignment="1">
      <alignment horizontal="center"/>
    </xf>
    <xf numFmtId="0" fontId="1" fillId="0" borderId="150" xfId="0" applyFont="1" applyBorder="1" applyAlignment="1">
      <alignment horizontal="center"/>
    </xf>
    <xf numFmtId="0" fontId="0" fillId="0" borderId="11" xfId="0" applyBorder="1"/>
    <xf numFmtId="170" fontId="0" fillId="0" borderId="11" xfId="0" applyNumberFormat="1" applyBorder="1"/>
    <xf numFmtId="4" fontId="1" fillId="0" borderId="0" xfId="0" applyNumberFormat="1" applyFont="1" applyAlignment="1">
      <alignment horizontal="center"/>
    </xf>
    <xf numFmtId="49" fontId="28" fillId="44" borderId="33" xfId="0" applyNumberFormat="1" applyFont="1" applyFill="1" applyBorder="1" applyAlignment="1" applyProtection="1">
      <alignment horizontal="center"/>
      <protection hidden="1"/>
    </xf>
    <xf numFmtId="0" fontId="90" fillId="44" borderId="36" xfId="45" applyNumberFormat="1" applyFont="1" applyFill="1" applyBorder="1" applyAlignment="1" applyProtection="1">
      <alignment horizontal="right" vertical="center"/>
      <protection hidden="1"/>
    </xf>
    <xf numFmtId="49" fontId="28" fillId="44" borderId="0" xfId="0" applyNumberFormat="1" applyFont="1" applyFill="1" applyAlignment="1" applyProtection="1">
      <alignment horizontal="center"/>
      <protection hidden="1"/>
    </xf>
    <xf numFmtId="49" fontId="90" fillId="44" borderId="160" xfId="45" applyNumberFormat="1" applyFont="1" applyFill="1" applyBorder="1" applyAlignment="1" applyProtection="1">
      <alignment horizontal="right" vertical="center"/>
      <protection hidden="1"/>
    </xf>
    <xf numFmtId="0" fontId="31" fillId="0" borderId="161" xfId="0" applyFont="1" applyBorder="1" applyAlignment="1">
      <alignment horizontal="left" vertical="top"/>
    </xf>
    <xf numFmtId="0" fontId="31" fillId="0" borderId="24" xfId="0" applyFont="1" applyBorder="1" applyAlignment="1">
      <alignment horizontal="center"/>
    </xf>
    <xf numFmtId="0" fontId="31" fillId="0" borderId="24" xfId="0" applyFont="1" applyBorder="1"/>
    <xf numFmtId="0" fontId="31" fillId="0" borderId="24" xfId="0" applyFont="1" applyBorder="1" applyAlignment="1">
      <alignment horizontal="right"/>
    </xf>
    <xf numFmtId="43" fontId="31" fillId="0" borderId="24" xfId="45" applyFont="1" applyBorder="1" applyAlignment="1" applyProtection="1">
      <alignment horizontal="right"/>
      <protection hidden="1"/>
    </xf>
    <xf numFmtId="43" fontId="31" fillId="0" borderId="162" xfId="45" applyFont="1" applyBorder="1" applyAlignment="1" applyProtection="1">
      <alignment horizontal="right" vertical="center"/>
      <protection hidden="1"/>
    </xf>
    <xf numFmtId="0" fontId="31" fillId="0" borderId="163" xfId="0" applyFont="1" applyBorder="1" applyAlignment="1">
      <alignment horizontal="left" vertical="top"/>
    </xf>
    <xf numFmtId="0" fontId="31" fillId="0" borderId="0" xfId="0" applyFont="1" applyAlignment="1">
      <alignment horizontal="center"/>
    </xf>
    <xf numFmtId="0" fontId="31" fillId="0" borderId="0" xfId="0" applyFont="1"/>
    <xf numFmtId="0" fontId="31" fillId="0" borderId="0" xfId="0" applyFont="1" applyAlignment="1">
      <alignment horizontal="right"/>
    </xf>
    <xf numFmtId="43" fontId="31" fillId="0" borderId="0" xfId="45" applyFont="1" applyAlignment="1" applyProtection="1">
      <alignment horizontal="right"/>
      <protection hidden="1"/>
    </xf>
    <xf numFmtId="43" fontId="31" fillId="0" borderId="160" xfId="45" applyFont="1" applyBorder="1" applyAlignment="1" applyProtection="1">
      <alignment horizontal="right" vertical="center"/>
      <protection hidden="1"/>
    </xf>
    <xf numFmtId="0" fontId="90" fillId="0" borderId="163" xfId="0" applyFont="1" applyBorder="1" applyAlignment="1">
      <alignment horizontal="left" vertical="top"/>
    </xf>
    <xf numFmtId="0" fontId="31" fillId="0" borderId="164" xfId="0" applyFont="1" applyBorder="1" applyAlignment="1">
      <alignment horizontal="left" vertical="top"/>
    </xf>
    <xf numFmtId="0" fontId="31" fillId="0" borderId="165" xfId="0" applyFont="1" applyBorder="1" applyAlignment="1">
      <alignment horizontal="center"/>
    </xf>
    <xf numFmtId="0" fontId="31" fillId="0" borderId="165" xfId="0" applyFont="1" applyBorder="1"/>
    <xf numFmtId="0" fontId="31" fillId="0" borderId="165" xfId="0" applyFont="1" applyBorder="1" applyAlignment="1">
      <alignment horizontal="right"/>
    </xf>
    <xf numFmtId="43" fontId="31" fillId="0" borderId="165" xfId="45" applyFont="1" applyBorder="1" applyAlignment="1" applyProtection="1">
      <alignment horizontal="right"/>
      <protection hidden="1"/>
    </xf>
    <xf numFmtId="43" fontId="31" fillId="0" borderId="166" xfId="45" applyFont="1" applyBorder="1" applyAlignment="1" applyProtection="1">
      <alignment horizontal="right" vertical="center"/>
      <protection hidden="1"/>
    </xf>
    <xf numFmtId="43" fontId="90" fillId="0" borderId="167" xfId="45" applyFont="1" applyBorder="1" applyAlignment="1" applyProtection="1">
      <alignment horizontal="right" vertical="center"/>
      <protection hidden="1"/>
    </xf>
    <xf numFmtId="43" fontId="90" fillId="0" borderId="162" xfId="45" applyFont="1" applyBorder="1" applyAlignment="1" applyProtection="1">
      <alignment horizontal="right" vertical="center"/>
      <protection hidden="1"/>
    </xf>
    <xf numFmtId="4" fontId="31" fillId="44" borderId="168" xfId="0" applyNumberFormat="1" applyFont="1" applyFill="1" applyBorder="1" applyAlignment="1">
      <alignment horizontal="left" vertical="top"/>
    </xf>
    <xf numFmtId="0" fontId="31" fillId="44" borderId="169" xfId="0" applyFont="1" applyFill="1" applyBorder="1" applyAlignment="1">
      <alignment horizontal="center"/>
    </xf>
    <xf numFmtId="0" fontId="31" fillId="44" borderId="170" xfId="0" applyFont="1" applyFill="1" applyBorder="1"/>
    <xf numFmtId="0" fontId="90" fillId="44" borderId="170" xfId="0" applyFont="1" applyFill="1" applyBorder="1" applyAlignment="1">
      <alignment horizontal="right"/>
    </xf>
    <xf numFmtId="43" fontId="31" fillId="44" borderId="170" xfId="0" applyNumberFormat="1" applyFont="1" applyFill="1" applyBorder="1" applyAlignment="1" applyProtection="1">
      <alignment horizontal="right"/>
      <protection hidden="1"/>
    </xf>
    <xf numFmtId="43" fontId="90" fillId="44" borderId="171" xfId="45" applyFont="1" applyFill="1" applyBorder="1" applyAlignment="1" applyProtection="1">
      <alignment horizontal="right"/>
      <protection hidden="1"/>
    </xf>
    <xf numFmtId="43" fontId="0" fillId="0" borderId="0" xfId="0" applyNumberFormat="1"/>
    <xf numFmtId="0" fontId="93" fillId="0" borderId="16" xfId="0" applyFont="1" applyBorder="1" applyAlignment="1">
      <alignment vertical="top" wrapText="1"/>
    </xf>
    <xf numFmtId="0" fontId="94" fillId="0" borderId="16" xfId="0" applyFont="1" applyBorder="1" applyAlignment="1">
      <alignment horizontal="center" vertical="top" wrapText="1"/>
    </xf>
    <xf numFmtId="0" fontId="38" fillId="0" borderId="134" xfId="0" applyFont="1" applyBorder="1" applyAlignment="1">
      <alignment horizontal="center" vertical="center" wrapText="1"/>
    </xf>
    <xf numFmtId="0" fontId="38" fillId="0" borderId="127" xfId="0" applyFont="1" applyBorder="1" applyAlignment="1">
      <alignment vertical="top" wrapText="1"/>
    </xf>
    <xf numFmtId="0" fontId="91" fillId="0" borderId="127" xfId="0" applyFont="1" applyBorder="1" applyAlignment="1">
      <alignment vertical="top" wrapText="1"/>
    </xf>
    <xf numFmtId="0" fontId="91" fillId="0" borderId="128" xfId="0" applyFont="1" applyBorder="1" applyAlignment="1">
      <alignment vertical="top" wrapText="1"/>
    </xf>
    <xf numFmtId="0" fontId="92" fillId="0" borderId="135" xfId="0" applyFont="1" applyBorder="1" applyAlignment="1">
      <alignment horizontal="center" vertical="top" wrapText="1"/>
    </xf>
    <xf numFmtId="0" fontId="94" fillId="0" borderId="129" xfId="0" applyFont="1" applyBorder="1" applyAlignment="1">
      <alignment horizontal="right" vertical="top" wrapText="1"/>
    </xf>
    <xf numFmtId="0" fontId="92" fillId="0" borderId="131" xfId="0" applyFont="1" applyBorder="1" applyAlignment="1">
      <alignment horizontal="center" vertical="top" wrapText="1"/>
    </xf>
    <xf numFmtId="0" fontId="93" fillId="0" borderId="132" xfId="0" applyFont="1" applyBorder="1" applyAlignment="1">
      <alignment vertical="top" wrapText="1"/>
    </xf>
    <xf numFmtId="0" fontId="94" fillId="0" borderId="132" xfId="0" applyFont="1" applyBorder="1" applyAlignment="1">
      <alignment horizontal="center" vertical="top" wrapText="1"/>
    </xf>
    <xf numFmtId="0" fontId="94" fillId="0" borderId="133" xfId="0" applyFont="1" applyBorder="1" applyAlignment="1">
      <alignment horizontal="right" vertical="top" wrapText="1"/>
    </xf>
    <xf numFmtId="0" fontId="0" fillId="0" borderId="16" xfId="0" applyBorder="1" applyAlignment="1">
      <alignment wrapText="1"/>
    </xf>
    <xf numFmtId="49" fontId="0" fillId="44" borderId="33" xfId="0" applyNumberFormat="1" applyFill="1" applyBorder="1" applyAlignment="1" applyProtection="1">
      <alignment horizontal="center"/>
      <protection hidden="1"/>
    </xf>
    <xf numFmtId="49" fontId="0" fillId="44" borderId="0" xfId="0" applyNumberFormat="1" applyFill="1" applyAlignment="1" applyProtection="1">
      <alignment horizontal="center"/>
      <protection hidden="1"/>
    </xf>
    <xf numFmtId="43" fontId="31" fillId="0" borderId="24" xfId="45" applyFont="1" applyBorder="1" applyAlignment="1">
      <alignment horizontal="center"/>
    </xf>
    <xf numFmtId="43" fontId="31" fillId="0" borderId="162" xfId="45" applyFont="1" applyBorder="1" applyAlignment="1">
      <alignment horizontal="center" vertical="center"/>
    </xf>
    <xf numFmtId="43" fontId="31" fillId="0" borderId="0" xfId="45" applyFont="1" applyAlignment="1">
      <alignment horizontal="right"/>
    </xf>
    <xf numFmtId="43" fontId="31" fillId="0" borderId="160" xfId="45" applyFont="1" applyBorder="1" applyAlignment="1">
      <alignment horizontal="right" vertical="center"/>
    </xf>
    <xf numFmtId="43" fontId="31" fillId="0" borderId="24" xfId="45" applyFont="1" applyBorder="1" applyAlignment="1">
      <alignment horizontal="right"/>
    </xf>
    <xf numFmtId="43" fontId="31" fillId="0" borderId="162" xfId="45" applyFont="1" applyBorder="1" applyAlignment="1">
      <alignment horizontal="right" vertical="center"/>
    </xf>
    <xf numFmtId="9" fontId="31" fillId="0" borderId="161" xfId="0" applyNumberFormat="1" applyFont="1" applyBorder="1" applyAlignment="1" applyProtection="1">
      <alignment horizontal="left" vertical="top"/>
      <protection hidden="1"/>
    </xf>
    <xf numFmtId="0" fontId="31" fillId="0" borderId="24" xfId="0" applyFont="1" applyBorder="1" applyAlignment="1" applyProtection="1">
      <alignment horizontal="center"/>
      <protection hidden="1"/>
    </xf>
    <xf numFmtId="9" fontId="31" fillId="0" borderId="24" xfId="1" applyFont="1" applyBorder="1" applyAlignment="1" applyProtection="1">
      <alignment horizontal="center"/>
      <protection hidden="1"/>
    </xf>
    <xf numFmtId="0" fontId="31" fillId="0" borderId="24" xfId="0" applyFont="1" applyBorder="1" applyProtection="1">
      <protection hidden="1"/>
    </xf>
    <xf numFmtId="43" fontId="90" fillId="0" borderId="162" xfId="45" applyFont="1" applyBorder="1" applyAlignment="1">
      <alignment horizontal="right" vertical="center"/>
    </xf>
    <xf numFmtId="4" fontId="31" fillId="44" borderId="168" xfId="0" applyNumberFormat="1" applyFont="1" applyFill="1" applyBorder="1" applyAlignment="1" applyProtection="1">
      <alignment horizontal="left" vertical="top"/>
      <protection hidden="1"/>
    </xf>
    <xf numFmtId="0" fontId="31" fillId="44" borderId="169" xfId="0" applyFont="1" applyFill="1" applyBorder="1" applyAlignment="1" applyProtection="1">
      <alignment horizontal="center"/>
      <protection hidden="1"/>
    </xf>
    <xf numFmtId="0" fontId="31" fillId="44" borderId="170" xfId="0" applyFont="1" applyFill="1" applyBorder="1" applyProtection="1">
      <protection hidden="1"/>
    </xf>
    <xf numFmtId="0" fontId="90" fillId="44" borderId="170" xfId="0" applyFont="1" applyFill="1" applyBorder="1" applyAlignment="1" applyProtection="1">
      <alignment horizontal="right"/>
      <protection hidden="1"/>
    </xf>
    <xf numFmtId="192" fontId="90" fillId="44" borderId="170" xfId="0" applyNumberFormat="1" applyFont="1" applyFill="1" applyBorder="1" applyAlignment="1" applyProtection="1">
      <alignment horizontal="right"/>
      <protection hidden="1"/>
    </xf>
    <xf numFmtId="0" fontId="1" fillId="0" borderId="0" xfId="0" applyFont="1" applyAlignment="1">
      <alignment horizontal="center" vertical="center"/>
    </xf>
    <xf numFmtId="170" fontId="1" fillId="0" borderId="157" xfId="0" applyNumberFormat="1" applyFont="1" applyBorder="1" applyAlignment="1">
      <alignment horizontal="center" vertical="center"/>
    </xf>
    <xf numFmtId="170" fontId="1" fillId="0" borderId="11" xfId="0" applyNumberFormat="1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90" fillId="0" borderId="163" xfId="0" quotePrefix="1" applyFont="1" applyBorder="1" applyAlignment="1">
      <alignment horizontal="left" vertical="top"/>
    </xf>
    <xf numFmtId="193" fontId="0" fillId="0" borderId="16" xfId="0" applyNumberFormat="1" applyBorder="1"/>
    <xf numFmtId="10" fontId="0" fillId="0" borderId="0" xfId="0" applyNumberFormat="1"/>
    <xf numFmtId="170" fontId="0" fillId="0" borderId="71" xfId="0" applyNumberFormat="1" applyBorder="1" applyAlignment="1">
      <alignment vertical="center"/>
    </xf>
    <xf numFmtId="0" fontId="0" fillId="0" borderId="150" xfId="0" applyBorder="1" applyAlignment="1">
      <alignment horizontal="center"/>
    </xf>
    <xf numFmtId="0" fontId="56" fillId="33" borderId="0" xfId="0" applyFont="1" applyFill="1" applyAlignment="1">
      <alignment horizontal="left" wrapText="1" indent="1"/>
    </xf>
    <xf numFmtId="0" fontId="22" fillId="0" borderId="0" xfId="0" applyFont="1" applyAlignment="1">
      <alignment horizontal="left" wrapText="1" indent="1"/>
    </xf>
    <xf numFmtId="0" fontId="55" fillId="54" borderId="0" xfId="0" applyFont="1" applyFill="1" applyAlignment="1">
      <alignment horizontal="left" wrapText="1" indent="1"/>
    </xf>
    <xf numFmtId="0" fontId="20" fillId="33" borderId="0" xfId="0" applyFont="1" applyFill="1" applyAlignment="1">
      <alignment horizontal="center" wrapText="1" indent="1"/>
    </xf>
    <xf numFmtId="0" fontId="21" fillId="33" borderId="0" xfId="0" applyFont="1" applyFill="1" applyAlignment="1">
      <alignment horizontal="left" wrapText="1" indent="1"/>
    </xf>
    <xf numFmtId="14" fontId="21" fillId="33" borderId="0" xfId="0" applyNumberFormat="1" applyFont="1" applyFill="1" applyAlignment="1">
      <alignment horizontal="right" wrapText="1" indent="1"/>
    </xf>
    <xf numFmtId="0" fontId="19" fillId="34" borderId="0" xfId="0" applyFont="1" applyFill="1" applyAlignment="1">
      <alignment horizontal="left" indent="1"/>
    </xf>
    <xf numFmtId="0" fontId="19" fillId="34" borderId="0" xfId="0" applyFont="1" applyFill="1" applyAlignment="1">
      <alignment horizontal="center" indent="1"/>
    </xf>
    <xf numFmtId="10" fontId="22" fillId="0" borderId="0" xfId="0" applyNumberFormat="1" applyFont="1" applyAlignment="1">
      <alignment horizontal="right" indent="1"/>
    </xf>
    <xf numFmtId="0" fontId="22" fillId="0" borderId="0" xfId="0" applyFont="1" applyAlignment="1">
      <alignment horizontal="right" indent="1"/>
    </xf>
    <xf numFmtId="0" fontId="22" fillId="0" borderId="10" xfId="0" applyFont="1" applyBorder="1" applyAlignment="1">
      <alignment horizontal="right" indent="1"/>
    </xf>
    <xf numFmtId="0" fontId="22" fillId="0" borderId="0" xfId="0" applyFont="1" applyAlignment="1">
      <alignment horizontal="left" indent="1"/>
    </xf>
    <xf numFmtId="0" fontId="19" fillId="34" borderId="0" xfId="0" applyFont="1" applyFill="1" applyAlignment="1">
      <alignment horizontal="center" wrapText="1" indent="1"/>
    </xf>
    <xf numFmtId="0" fontId="21" fillId="33" borderId="0" xfId="0" applyFont="1" applyFill="1" applyAlignment="1">
      <alignment horizontal="right" wrapText="1" indent="1"/>
    </xf>
    <xf numFmtId="0" fontId="45" fillId="53" borderId="43" xfId="0" applyFont="1" applyFill="1" applyBorder="1" applyAlignment="1">
      <alignment horizontal="center" vertical="center"/>
    </xf>
    <xf numFmtId="0" fontId="45" fillId="53" borderId="42" xfId="0" applyFont="1" applyFill="1" applyBorder="1" applyAlignment="1">
      <alignment horizontal="center" vertical="center"/>
    </xf>
    <xf numFmtId="0" fontId="16" fillId="0" borderId="12" xfId="0" applyFont="1" applyBorder="1" applyAlignment="1">
      <alignment horizontal="center" vertical="center" wrapText="1"/>
    </xf>
    <xf numFmtId="0" fontId="16" fillId="0" borderId="11" xfId="0" applyFont="1" applyBorder="1" applyAlignment="1">
      <alignment horizontal="center" vertical="center" wrapText="1"/>
    </xf>
    <xf numFmtId="0" fontId="16" fillId="0" borderId="98" xfId="0" applyFont="1" applyBorder="1" applyAlignment="1">
      <alignment horizontal="center" vertical="center" wrapText="1"/>
    </xf>
    <xf numFmtId="15" fontId="0" fillId="0" borderId="0" xfId="0" applyNumberFormat="1" applyAlignment="1">
      <alignment horizontal="left" vertical="center" wrapText="1"/>
    </xf>
    <xf numFmtId="15" fontId="0" fillId="0" borderId="119" xfId="0" applyNumberFormat="1" applyBorder="1" applyAlignment="1">
      <alignment horizontal="left" vertical="center" wrapText="1"/>
    </xf>
    <xf numFmtId="0" fontId="39" fillId="0" borderId="46" xfId="0" applyFont="1" applyBorder="1" applyAlignment="1" applyProtection="1">
      <alignment horizontal="right" vertical="center" wrapText="1"/>
      <protection hidden="1"/>
    </xf>
    <xf numFmtId="0" fontId="39" fillId="0" borderId="47" xfId="0" applyFont="1" applyBorder="1" applyAlignment="1" applyProtection="1">
      <alignment horizontal="right" vertical="center" wrapText="1"/>
      <protection hidden="1"/>
    </xf>
    <xf numFmtId="0" fontId="39" fillId="0" borderId="48" xfId="0" applyFont="1" applyBorder="1" applyAlignment="1" applyProtection="1">
      <alignment horizontal="right" vertical="center" wrapText="1"/>
      <protection hidden="1"/>
    </xf>
    <xf numFmtId="0" fontId="39" fillId="0" borderId="43" xfId="0" applyFont="1" applyBorder="1" applyAlignment="1" applyProtection="1">
      <alignment horizontal="right" vertical="center" wrapText="1"/>
      <protection hidden="1"/>
    </xf>
    <xf numFmtId="0" fontId="39" fillId="0" borderId="41" xfId="0" applyFont="1" applyBorder="1" applyAlignment="1" applyProtection="1">
      <alignment horizontal="right" vertical="center" wrapText="1"/>
      <protection hidden="1"/>
    </xf>
    <xf numFmtId="0" fontId="39" fillId="0" borderId="42" xfId="0" applyFont="1" applyBorder="1" applyAlignment="1" applyProtection="1">
      <alignment horizontal="right" vertical="center" wrapText="1"/>
      <protection hidden="1"/>
    </xf>
    <xf numFmtId="165" fontId="30" fillId="0" borderId="12" xfId="0" applyNumberFormat="1" applyFont="1" applyBorder="1" applyAlignment="1">
      <alignment horizontal="center" vertical="center"/>
    </xf>
    <xf numFmtId="165" fontId="30" fillId="0" borderId="98" xfId="0" applyNumberFormat="1" applyFont="1" applyBorder="1" applyAlignment="1">
      <alignment horizontal="center" vertical="center"/>
    </xf>
    <xf numFmtId="0" fontId="32" fillId="0" borderId="33" xfId="0" applyFont="1" applyBorder="1" applyAlignment="1" applyProtection="1">
      <alignment horizontal="center" vertical="center"/>
      <protection locked="0"/>
    </xf>
    <xf numFmtId="0" fontId="32" fillId="0" borderId="34" xfId="0" applyFont="1" applyBorder="1" applyAlignment="1" applyProtection="1">
      <alignment horizontal="center" vertical="center"/>
      <protection locked="0"/>
    </xf>
    <xf numFmtId="0" fontId="32" fillId="0" borderId="41" xfId="0" applyFont="1" applyBorder="1" applyAlignment="1" applyProtection="1">
      <alignment horizontal="center" vertical="center"/>
      <protection locked="0"/>
    </xf>
    <xf numFmtId="0" fontId="32" fillId="0" borderId="42" xfId="0" applyFont="1" applyBorder="1" applyAlignment="1" applyProtection="1">
      <alignment horizontal="center" vertical="center"/>
      <protection locked="0"/>
    </xf>
    <xf numFmtId="0" fontId="28" fillId="0" borderId="45" xfId="0" applyFont="1" applyBorder="1" applyAlignment="1" applyProtection="1">
      <alignment horizontal="center" vertical="center" wrapText="1"/>
      <protection locked="0"/>
    </xf>
    <xf numFmtId="0" fontId="28" fillId="0" borderId="50" xfId="0" applyFont="1" applyBorder="1" applyAlignment="1" applyProtection="1">
      <alignment horizontal="center" vertical="center" wrapText="1"/>
      <protection locked="0"/>
    </xf>
    <xf numFmtId="0" fontId="34" fillId="0" borderId="46" xfId="0" applyFont="1" applyBorder="1" applyAlignment="1" applyProtection="1">
      <alignment horizontal="center" vertical="center" wrapText="1"/>
      <protection locked="0"/>
    </xf>
    <xf numFmtId="0" fontId="36" fillId="0" borderId="47" xfId="0" applyFont="1" applyBorder="1" applyAlignment="1" applyProtection="1">
      <alignment horizontal="center" vertical="center" wrapText="1"/>
      <protection locked="0"/>
    </xf>
    <xf numFmtId="0" fontId="36" fillId="0" borderId="48" xfId="0" applyFont="1" applyBorder="1" applyAlignment="1" applyProtection="1">
      <alignment horizontal="center" vertical="center" wrapText="1"/>
      <protection locked="0"/>
    </xf>
    <xf numFmtId="0" fontId="36" fillId="0" borderId="29" xfId="0" applyFont="1" applyBorder="1" applyAlignment="1" applyProtection="1">
      <alignment horizontal="center" vertical="center" wrapText="1"/>
      <protection locked="0"/>
    </xf>
    <xf numFmtId="0" fontId="36" fillId="0" borderId="30" xfId="0" applyFont="1" applyBorder="1" applyAlignment="1" applyProtection="1">
      <alignment horizontal="center" vertical="center" wrapText="1"/>
      <protection locked="0"/>
    </xf>
    <xf numFmtId="0" fontId="36" fillId="0" borderId="31" xfId="0" applyFont="1" applyBorder="1" applyAlignment="1" applyProtection="1">
      <alignment horizontal="center" vertical="center" wrapText="1"/>
      <protection locked="0"/>
    </xf>
    <xf numFmtId="0" fontId="39" fillId="0" borderId="14" xfId="0" applyFont="1" applyBorder="1" applyAlignment="1" applyProtection="1">
      <alignment horizontal="center"/>
      <protection hidden="1"/>
    </xf>
    <xf numFmtId="166" fontId="39" fillId="0" borderId="15" xfId="0" applyNumberFormat="1" applyFont="1" applyBorder="1" applyAlignment="1" applyProtection="1">
      <alignment horizontal="center"/>
      <protection hidden="1"/>
    </xf>
    <xf numFmtId="0" fontId="31" fillId="0" borderId="47" xfId="0" applyFont="1" applyBorder="1" applyAlignment="1" applyProtection="1">
      <alignment horizontal="center" vertical="center" wrapText="1"/>
      <protection hidden="1"/>
    </xf>
    <xf numFmtId="166" fontId="31" fillId="0" borderId="48" xfId="0" applyNumberFormat="1" applyFont="1" applyBorder="1" applyAlignment="1" applyProtection="1">
      <alignment horizontal="center" vertical="center" wrapText="1"/>
      <protection hidden="1"/>
    </xf>
    <xf numFmtId="0" fontId="31" fillId="0" borderId="41" xfId="0" applyFont="1" applyBorder="1" applyAlignment="1" applyProtection="1">
      <alignment horizontal="center" vertical="center" wrapText="1"/>
      <protection hidden="1"/>
    </xf>
    <xf numFmtId="166" fontId="31" fillId="0" borderId="42" xfId="0" applyNumberFormat="1" applyFont="1" applyBorder="1" applyAlignment="1" applyProtection="1">
      <alignment horizontal="center" vertical="center" wrapText="1"/>
      <protection hidden="1"/>
    </xf>
    <xf numFmtId="0" fontId="16" fillId="0" borderId="57" xfId="0" applyFont="1" applyBorder="1" applyAlignment="1">
      <alignment horizontal="center"/>
    </xf>
    <xf numFmtId="0" fontId="16" fillId="0" borderId="73" xfId="0" applyFont="1" applyBorder="1" applyAlignment="1">
      <alignment horizontal="center"/>
    </xf>
    <xf numFmtId="0" fontId="16" fillId="0" borderId="71" xfId="0" applyFont="1" applyBorder="1" applyAlignment="1">
      <alignment horizontal="center"/>
    </xf>
    <xf numFmtId="0" fontId="54" fillId="0" borderId="46" xfId="0" applyFont="1" applyBorder="1" applyAlignment="1" applyProtection="1">
      <alignment horizontal="center" vertical="center" wrapText="1"/>
      <protection locked="0"/>
    </xf>
    <xf numFmtId="0" fontId="54" fillId="0" borderId="47" xfId="0" applyFont="1" applyBorder="1" applyAlignment="1" applyProtection="1">
      <alignment horizontal="center" vertical="center" wrapText="1"/>
      <protection locked="0"/>
    </xf>
    <xf numFmtId="0" fontId="54" fillId="0" borderId="48" xfId="0" applyFont="1" applyBorder="1" applyAlignment="1" applyProtection="1">
      <alignment horizontal="center" vertical="center" wrapText="1"/>
      <protection locked="0"/>
    </xf>
    <xf numFmtId="0" fontId="54" fillId="0" borderId="120" xfId="0" applyFont="1" applyBorder="1" applyAlignment="1" applyProtection="1">
      <alignment horizontal="center" vertical="center" wrapText="1"/>
      <protection locked="0"/>
    </xf>
    <xf numFmtId="0" fontId="54" fillId="0" borderId="0" xfId="0" applyFont="1" applyAlignment="1" applyProtection="1">
      <alignment horizontal="center" vertical="center" wrapText="1"/>
      <protection locked="0"/>
    </xf>
    <xf numFmtId="0" fontId="54" fillId="0" borderId="81" xfId="0" applyFont="1" applyBorder="1" applyAlignment="1" applyProtection="1">
      <alignment horizontal="center" vertical="center" wrapText="1"/>
      <protection locked="0"/>
    </xf>
    <xf numFmtId="0" fontId="54" fillId="0" borderId="43" xfId="0" applyFont="1" applyBorder="1" applyAlignment="1" applyProtection="1">
      <alignment horizontal="center" vertical="center" wrapText="1"/>
      <protection locked="0"/>
    </xf>
    <xf numFmtId="0" fontId="54" fillId="0" borderId="41" xfId="0" applyFont="1" applyBorder="1" applyAlignment="1" applyProtection="1">
      <alignment horizontal="center" vertical="center" wrapText="1"/>
      <protection locked="0"/>
    </xf>
    <xf numFmtId="0" fontId="54" fillId="0" borderId="42" xfId="0" applyFont="1" applyBorder="1" applyAlignment="1" applyProtection="1">
      <alignment horizontal="center" vertical="center" wrapText="1"/>
      <protection locked="0"/>
    </xf>
    <xf numFmtId="10" fontId="52" fillId="0" borderId="16" xfId="1" applyNumberFormat="1" applyFont="1" applyBorder="1" applyAlignment="1" applyProtection="1">
      <alignment horizontal="center" vertical="center"/>
      <protection locked="0"/>
    </xf>
    <xf numFmtId="49" fontId="90" fillId="44" borderId="32" xfId="0" applyNumberFormat="1" applyFont="1" applyFill="1" applyBorder="1" applyAlignment="1" applyProtection="1">
      <alignment horizontal="left" vertical="top" wrapText="1"/>
      <protection hidden="1"/>
    </xf>
    <xf numFmtId="49" fontId="90" fillId="44" borderId="33" xfId="0" applyNumberFormat="1" applyFont="1" applyFill="1" applyBorder="1" applyAlignment="1" applyProtection="1">
      <alignment horizontal="left" vertical="top" wrapText="1"/>
      <protection hidden="1"/>
    </xf>
    <xf numFmtId="49" fontId="90" fillId="44" borderId="159" xfId="0" applyNumberFormat="1" applyFont="1" applyFill="1" applyBorder="1" applyAlignment="1" applyProtection="1">
      <alignment horizontal="left" vertical="top" wrapText="1"/>
      <protection hidden="1"/>
    </xf>
    <xf numFmtId="49" fontId="90" fillId="44" borderId="21" xfId="0" applyNumberFormat="1" applyFont="1" applyFill="1" applyBorder="1" applyAlignment="1" applyProtection="1">
      <alignment horizontal="left" vertical="top" wrapText="1"/>
      <protection hidden="1"/>
    </xf>
    <xf numFmtId="49" fontId="90" fillId="44" borderId="32" xfId="0" applyNumberFormat="1" applyFont="1" applyFill="1" applyBorder="1" applyAlignment="1">
      <alignment horizontal="left" vertical="top" wrapText="1"/>
    </xf>
    <xf numFmtId="49" fontId="90" fillId="44" borderId="33" xfId="0" applyNumberFormat="1" applyFont="1" applyFill="1" applyBorder="1" applyAlignment="1">
      <alignment horizontal="left" vertical="top" wrapText="1"/>
    </xf>
    <xf numFmtId="49" fontId="90" fillId="44" borderId="159" xfId="0" applyNumberFormat="1" applyFont="1" applyFill="1" applyBorder="1" applyAlignment="1">
      <alignment horizontal="left" vertical="top" wrapText="1"/>
    </xf>
    <xf numFmtId="49" fontId="90" fillId="44" borderId="21" xfId="0" applyNumberFormat="1" applyFont="1" applyFill="1" applyBorder="1" applyAlignment="1">
      <alignment horizontal="left" vertical="top" wrapText="1"/>
    </xf>
    <xf numFmtId="0" fontId="54" fillId="0" borderId="13" xfId="0" applyFont="1" applyBorder="1" applyAlignment="1" applyProtection="1">
      <alignment horizontal="center" vertical="center" wrapText="1"/>
      <protection locked="0"/>
    </xf>
    <xf numFmtId="0" fontId="54" fillId="0" borderId="15" xfId="0" applyFont="1" applyBorder="1" applyAlignment="1" applyProtection="1">
      <alignment horizontal="center" vertical="center" wrapText="1"/>
      <protection locked="0"/>
    </xf>
    <xf numFmtId="0" fontId="1" fillId="0" borderId="148" xfId="0" applyFont="1" applyBorder="1" applyAlignment="1">
      <alignment horizontal="center" vertical="center" wrapText="1"/>
    </xf>
    <xf numFmtId="0" fontId="89" fillId="0" borderId="155" xfId="0" applyFont="1" applyBorder="1"/>
    <xf numFmtId="0" fontId="89" fillId="0" borderId="149" xfId="0" applyFont="1" applyBorder="1"/>
    <xf numFmtId="0" fontId="16" fillId="56" borderId="0" xfId="0" applyFont="1" applyFill="1" applyAlignment="1">
      <alignment horizontal="center"/>
    </xf>
    <xf numFmtId="0" fontId="0" fillId="57" borderId="0" xfId="0" applyFill="1" applyAlignment="1">
      <alignment horizontal="center"/>
    </xf>
    <xf numFmtId="0" fontId="1" fillId="0" borderId="43" xfId="53" applyBorder="1" applyAlignment="1">
      <alignment horizontal="center"/>
    </xf>
    <xf numFmtId="0" fontId="1" fillId="0" borderId="41" xfId="53" applyBorder="1" applyAlignment="1">
      <alignment horizontal="center"/>
    </xf>
    <xf numFmtId="0" fontId="1" fillId="0" borderId="42" xfId="53" applyBorder="1" applyAlignment="1">
      <alignment horizontal="center"/>
    </xf>
    <xf numFmtId="0" fontId="78" fillId="0" borderId="65" xfId="54" applyFont="1" applyBorder="1" applyAlignment="1">
      <alignment horizontal="left" vertical="center" wrapText="1"/>
    </xf>
    <xf numFmtId="0" fontId="78" fillId="0" borderId="55" xfId="54" applyFont="1" applyBorder="1" applyAlignment="1">
      <alignment horizontal="left" vertical="center" wrapText="1"/>
    </xf>
    <xf numFmtId="0" fontId="1" fillId="0" borderId="57" xfId="53" applyBorder="1" applyAlignment="1">
      <alignment horizontal="center"/>
    </xf>
    <xf numFmtId="0" fontId="1" fillId="0" borderId="126" xfId="53" applyBorder="1" applyAlignment="1">
      <alignment horizontal="center"/>
    </xf>
    <xf numFmtId="0" fontId="1" fillId="0" borderId="71" xfId="53" applyBorder="1" applyAlignment="1">
      <alignment horizontal="center"/>
    </xf>
    <xf numFmtId="0" fontId="1" fillId="0" borderId="81" xfId="53" applyBorder="1" applyAlignment="1">
      <alignment horizontal="center"/>
    </xf>
    <xf numFmtId="0" fontId="1" fillId="0" borderId="130" xfId="53" applyBorder="1" applyAlignment="1">
      <alignment horizontal="center"/>
    </xf>
    <xf numFmtId="0" fontId="66" fillId="58" borderId="127" xfId="53" applyFont="1" applyFill="1" applyBorder="1" applyAlignment="1">
      <alignment horizontal="center" vertical="center" wrapText="1"/>
    </xf>
    <xf numFmtId="0" fontId="66" fillId="58" borderId="128" xfId="53" applyFont="1" applyFill="1" applyBorder="1" applyAlignment="1">
      <alignment horizontal="center" vertical="center" wrapText="1"/>
    </xf>
    <xf numFmtId="0" fontId="67" fillId="0" borderId="16" xfId="53" applyFont="1" applyBorder="1" applyAlignment="1">
      <alignment horizontal="center" vertical="center" wrapText="1"/>
    </xf>
    <xf numFmtId="0" fontId="67" fillId="0" borderId="129" xfId="53" applyFont="1" applyBorder="1" applyAlignment="1">
      <alignment horizontal="center" vertical="center" wrapText="1"/>
    </xf>
    <xf numFmtId="0" fontId="68" fillId="0" borderId="16" xfId="53" applyFont="1" applyBorder="1" applyAlignment="1">
      <alignment horizontal="center" vertical="center" wrapText="1"/>
    </xf>
    <xf numFmtId="0" fontId="68" fillId="0" borderId="129" xfId="53" applyFont="1" applyBorder="1" applyAlignment="1">
      <alignment horizontal="center" vertical="center" wrapText="1"/>
    </xf>
    <xf numFmtId="14" fontId="69" fillId="0" borderId="131" xfId="53" applyNumberFormat="1" applyFont="1" applyBorder="1" applyAlignment="1">
      <alignment horizontal="center"/>
    </xf>
    <xf numFmtId="14" fontId="69" fillId="0" borderId="132" xfId="53" applyNumberFormat="1" applyFont="1" applyBorder="1" applyAlignment="1">
      <alignment horizontal="center"/>
    </xf>
    <xf numFmtId="14" fontId="69" fillId="0" borderId="133" xfId="53" applyNumberFormat="1" applyFont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86" fillId="0" borderId="150" xfId="63" applyFont="1" applyBorder="1" applyAlignment="1">
      <alignment horizontal="left" vertical="top" wrapText="1"/>
    </xf>
    <xf numFmtId="0" fontId="86" fillId="0" borderId="0" xfId="63" applyFont="1" applyAlignment="1">
      <alignment horizontal="left" vertical="top" wrapText="1"/>
    </xf>
    <xf numFmtId="0" fontId="80" fillId="0" borderId="150" xfId="63" applyBorder="1" applyAlignment="1">
      <alignment horizontal="left" vertical="top" wrapText="1"/>
    </xf>
    <xf numFmtId="0" fontId="80" fillId="0" borderId="0" xfId="63" applyAlignment="1">
      <alignment horizontal="left" vertical="top" wrapText="1"/>
    </xf>
    <xf numFmtId="0" fontId="80" fillId="0" borderId="148" xfId="63" applyBorder="1" applyAlignment="1">
      <alignment horizontal="left" vertical="top" wrapText="1"/>
    </xf>
    <xf numFmtId="0" fontId="80" fillId="0" borderId="155" xfId="63" applyBorder="1" applyAlignment="1">
      <alignment horizontal="left" vertical="top" wrapText="1"/>
    </xf>
    <xf numFmtId="0" fontId="80" fillId="0" borderId="149" xfId="63" applyBorder="1" applyAlignment="1">
      <alignment horizontal="left" vertical="top" wrapText="1"/>
    </xf>
    <xf numFmtId="0" fontId="83" fillId="0" borderId="145" xfId="63" applyFont="1" applyBorder="1" applyAlignment="1">
      <alignment horizontal="left" vertical="top" wrapText="1"/>
    </xf>
    <xf numFmtId="0" fontId="83" fillId="0" borderId="146" xfId="63" applyFont="1" applyBorder="1" applyAlignment="1">
      <alignment horizontal="left" vertical="top" wrapText="1"/>
    </xf>
    <xf numFmtId="0" fontId="86" fillId="0" borderId="148" xfId="63" applyFont="1" applyBorder="1" applyAlignment="1">
      <alignment horizontal="left" vertical="top" wrapText="1"/>
    </xf>
    <xf numFmtId="0" fontId="86" fillId="0" borderId="155" xfId="63" applyFont="1" applyBorder="1" applyAlignment="1">
      <alignment horizontal="left" vertical="top" wrapText="1"/>
    </xf>
    <xf numFmtId="0" fontId="86" fillId="0" borderId="149" xfId="63" applyFont="1" applyBorder="1" applyAlignment="1">
      <alignment horizontal="left" vertical="top" wrapText="1"/>
    </xf>
    <xf numFmtId="0" fontId="80" fillId="0" borderId="0" xfId="63" applyAlignment="1">
      <alignment horizontal="left" vertical="top" wrapText="1" indent="1"/>
    </xf>
    <xf numFmtId="0" fontId="81" fillId="0" borderId="148" xfId="63" applyFont="1" applyBorder="1" applyAlignment="1">
      <alignment horizontal="center" vertical="top" wrapText="1"/>
    </xf>
    <xf numFmtId="0" fontId="81" fillId="0" borderId="155" xfId="63" applyFont="1" applyBorder="1" applyAlignment="1">
      <alignment horizontal="center" vertical="top" wrapText="1"/>
    </xf>
    <xf numFmtId="0" fontId="81" fillId="0" borderId="149" xfId="63" applyFont="1" applyBorder="1" applyAlignment="1">
      <alignment horizontal="center" vertical="top" wrapText="1"/>
    </xf>
    <xf numFmtId="0" fontId="85" fillId="0" borderId="0" xfId="63" applyFont="1" applyAlignment="1">
      <alignment horizontal="left" vertical="top" wrapText="1" indent="1"/>
    </xf>
    <xf numFmtId="0" fontId="85" fillId="0" borderId="119" xfId="63" applyFont="1" applyBorder="1" applyAlignment="1">
      <alignment horizontal="left" vertical="top" wrapText="1"/>
    </xf>
    <xf numFmtId="0" fontId="18" fillId="0" borderId="119" xfId="43" applyBorder="1" applyAlignment="1">
      <alignment horizontal="center" vertical="top" wrapText="1"/>
    </xf>
    <xf numFmtId="0" fontId="80" fillId="0" borderId="145" xfId="63" applyBorder="1" applyAlignment="1">
      <alignment horizontal="left" vertical="top" wrapText="1"/>
    </xf>
    <xf numFmtId="0" fontId="80" fillId="0" borderId="146" xfId="63" applyBorder="1" applyAlignment="1">
      <alignment horizontal="left" vertical="top" wrapText="1"/>
    </xf>
    <xf numFmtId="0" fontId="80" fillId="0" borderId="147" xfId="63" applyBorder="1" applyAlignment="1">
      <alignment horizontal="left" vertical="top" wrapText="1"/>
    </xf>
    <xf numFmtId="0" fontId="80" fillId="0" borderId="151" xfId="63" applyBorder="1" applyAlignment="1">
      <alignment horizontal="left" vertical="top" wrapText="1"/>
    </xf>
    <xf numFmtId="0" fontId="80" fillId="0" borderId="152" xfId="63" applyBorder="1" applyAlignment="1">
      <alignment horizontal="left" vertical="top" wrapText="1"/>
    </xf>
    <xf numFmtId="0" fontId="80" fillId="0" borderId="119" xfId="63" applyBorder="1" applyAlignment="1">
      <alignment horizontal="left" vertical="top" wrapText="1"/>
    </xf>
    <xf numFmtId="0" fontId="80" fillId="0" borderId="153" xfId="63" applyBorder="1" applyAlignment="1">
      <alignment horizontal="left" vertical="top" wrapText="1"/>
    </xf>
    <xf numFmtId="0" fontId="27" fillId="0" borderId="145" xfId="63" applyFont="1" applyBorder="1" applyAlignment="1">
      <alignment horizontal="left" vertical="center" wrapText="1" indent="5"/>
    </xf>
    <xf numFmtId="0" fontId="27" fillId="0" borderId="146" xfId="63" applyFont="1" applyBorder="1" applyAlignment="1">
      <alignment horizontal="left" vertical="center" wrapText="1" indent="5"/>
    </xf>
    <xf numFmtId="0" fontId="27" fillId="0" borderId="147" xfId="63" applyFont="1" applyBorder="1" applyAlignment="1">
      <alignment horizontal="left" vertical="center" wrapText="1" indent="5"/>
    </xf>
    <xf numFmtId="0" fontId="27" fillId="0" borderId="150" xfId="63" applyFont="1" applyBorder="1" applyAlignment="1">
      <alignment horizontal="left" vertical="center" wrapText="1" indent="5"/>
    </xf>
    <xf numFmtId="0" fontId="27" fillId="0" borderId="0" xfId="63" applyFont="1" applyAlignment="1">
      <alignment horizontal="left" vertical="center" wrapText="1" indent="5"/>
    </xf>
    <xf numFmtId="0" fontId="27" fillId="0" borderId="151" xfId="63" applyFont="1" applyBorder="1" applyAlignment="1">
      <alignment horizontal="left" vertical="center" wrapText="1" indent="5"/>
    </xf>
    <xf numFmtId="0" fontId="27" fillId="0" borderId="152" xfId="63" applyFont="1" applyBorder="1" applyAlignment="1">
      <alignment horizontal="left" vertical="center" wrapText="1" indent="5"/>
    </xf>
    <xf numFmtId="0" fontId="27" fillId="0" borderId="119" xfId="63" applyFont="1" applyBorder="1" applyAlignment="1">
      <alignment horizontal="left" vertical="center" wrapText="1" indent="5"/>
    </xf>
    <xf numFmtId="0" fontId="27" fillId="0" borderId="153" xfId="63" applyFont="1" applyBorder="1" applyAlignment="1">
      <alignment horizontal="left" vertical="center" wrapText="1" indent="5"/>
    </xf>
    <xf numFmtId="0" fontId="81" fillId="0" borderId="148" xfId="63" applyFont="1" applyBorder="1" applyAlignment="1">
      <alignment horizontal="left" vertical="top" wrapText="1"/>
    </xf>
    <xf numFmtId="0" fontId="81" fillId="0" borderId="149" xfId="63" applyFont="1" applyBorder="1" applyAlignment="1">
      <alignment horizontal="left" vertical="top" wrapText="1"/>
    </xf>
    <xf numFmtId="0" fontId="82" fillId="0" borderId="0" xfId="63" applyFont="1" applyAlignment="1">
      <alignment horizontal="left" vertical="top" wrapText="1" indent="12"/>
    </xf>
    <xf numFmtId="0" fontId="82" fillId="0" borderId="148" xfId="63" applyFont="1" applyBorder="1" applyAlignment="1">
      <alignment horizontal="left" vertical="top" wrapText="1" indent="2"/>
    </xf>
    <xf numFmtId="0" fontId="82" fillId="0" borderId="149" xfId="63" applyFont="1" applyBorder="1" applyAlignment="1">
      <alignment horizontal="left" vertical="top" wrapText="1" indent="2"/>
    </xf>
  </cellXfs>
  <cellStyles count="64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Hipervínculo" xfId="43" builtinId="8" customBuiltin="1"/>
    <cellStyle name="Hipervínculo 2" xfId="47" xr:uid="{F032088C-E073-4458-9553-BAFF881BC8E4}"/>
    <cellStyle name="Hipervínculo 3" xfId="51" xr:uid="{E406CDE5-C2E4-4757-9D13-D768701EB324}"/>
    <cellStyle name="Hipervínculo visitado" xfId="44" builtinId="9" customBuiltin="1"/>
    <cellStyle name="Incorrecto" xfId="8" builtinId="27" customBuiltin="1"/>
    <cellStyle name="Millares" xfId="45" builtinId="3"/>
    <cellStyle name="Millares 2" xfId="50" xr:uid="{43A89BBB-40FD-4560-854E-56975D386576}"/>
    <cellStyle name="Millares 4 2 2" xfId="61" xr:uid="{43C5058D-46B6-44B6-92BC-F3ADB3635704}"/>
    <cellStyle name="Moneda" xfId="46" builtinId="4"/>
    <cellStyle name="Moneda 2" xfId="49" xr:uid="{84EEEFE8-FC83-400C-A2C9-593A04E3C1F3}"/>
    <cellStyle name="Moneda 2 2 2" xfId="57" xr:uid="{CF85EC3C-6051-4F09-ABFC-461838C7E452}"/>
    <cellStyle name="Moneda 3 2" xfId="55" xr:uid="{4FAFA4AC-B7CE-4C02-8177-29AF297870EF}"/>
    <cellStyle name="Neutral" xfId="9" builtinId="28" customBuiltin="1"/>
    <cellStyle name="Normal" xfId="0" builtinId="0"/>
    <cellStyle name="Normal 10 2" xfId="60" xr:uid="{191FC60C-4E09-4400-9446-B2F2027C6FA5}"/>
    <cellStyle name="Normal 2" xfId="52" xr:uid="{A7BD7D63-5042-4BA7-AB16-C6B2A672E10A}"/>
    <cellStyle name="Normal 2 2" xfId="58" xr:uid="{2DE77103-1ED3-47E6-AC5F-A7DD0EDCC3BD}"/>
    <cellStyle name="Normal 3" xfId="63" xr:uid="{C27250F0-2904-4A9F-9C66-86461442A9A0}"/>
    <cellStyle name="Normal 5" xfId="48" xr:uid="{B356C378-8B97-4604-A55D-8A93BD12BB71}"/>
    <cellStyle name="Normal 5 2 3" xfId="54" xr:uid="{5B36920E-65D8-4F8D-9292-3FB654E21500}"/>
    <cellStyle name="Normal 8 2 2 2" xfId="53" xr:uid="{B126390D-21D3-433B-8256-B3C058A75EFE}"/>
    <cellStyle name="Notas" xfId="16" builtinId="10" customBuiltin="1"/>
    <cellStyle name="Porcentaje" xfId="1" builtinId="5"/>
    <cellStyle name="Porcentaje 2 2" xfId="56" xr:uid="{EA86D59D-8119-4D0E-ABEB-40F2C0C5BD19}"/>
    <cellStyle name="Porcentaje 6 2" xfId="59" xr:uid="{421063F9-D0F7-4F4E-9B39-69448215FB58}"/>
    <cellStyle name="Porcentual 3" xfId="62" xr:uid="{116D9087-C416-4987-A0DD-B1D29144827B}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158"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  <condense val="0"/>
        <extend val="0"/>
        <color indexed="12"/>
      </font>
      <fill>
        <patternFill>
          <bgColor indexed="13"/>
        </patternFill>
      </fill>
    </dxf>
    <dxf>
      <font>
        <b/>
        <i val="0"/>
        <condense val="0"/>
        <extend val="0"/>
        <color indexed="12"/>
      </font>
      <fill>
        <patternFill>
          <bgColor indexed="13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condense val="0"/>
        <extend val="0"/>
        <color indexed="9"/>
      </font>
    </dxf>
    <dxf>
      <font>
        <b val="0"/>
        <i/>
        <condense val="0"/>
        <extend val="0"/>
        <color indexed="10"/>
      </font>
      <fill>
        <patternFill>
          <bgColor indexed="13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  <fill>
        <patternFill>
          <bgColor indexed="13"/>
        </patternFill>
      </fill>
    </dxf>
    <dxf>
      <font>
        <b/>
        <i val="0"/>
        <condense val="0"/>
        <extend val="0"/>
        <color indexed="12"/>
      </font>
      <fill>
        <patternFill>
          <bgColor indexed="13"/>
        </patternFill>
      </fill>
    </dxf>
    <dxf>
      <font>
        <b val="0"/>
        <i/>
        <condense val="0"/>
        <extend val="0"/>
        <color indexed="10"/>
      </font>
      <fill>
        <patternFill>
          <bgColor indexed="13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  <fill>
        <patternFill>
          <bgColor indexed="13"/>
        </patternFill>
      </fill>
    </dxf>
    <dxf>
      <font>
        <b/>
        <i val="0"/>
        <condense val="0"/>
        <extend val="0"/>
        <color indexed="12"/>
      </font>
      <fill>
        <patternFill>
          <bgColor indexed="13"/>
        </patternFill>
      </fill>
    </dxf>
    <dxf>
      <font>
        <b val="0"/>
        <i/>
        <condense val="0"/>
        <extend val="0"/>
        <color indexed="10"/>
      </font>
      <fill>
        <patternFill>
          <bgColor indexed="13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  <fill>
        <patternFill>
          <bgColor indexed="13"/>
        </patternFill>
      </fill>
    </dxf>
    <dxf>
      <font>
        <b/>
        <i val="0"/>
        <condense val="0"/>
        <extend val="0"/>
        <color indexed="12"/>
      </font>
      <fill>
        <patternFill>
          <bgColor indexed="13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12"/>
      </font>
      <fill>
        <patternFill patternType="none">
          <bgColor indexed="65"/>
        </patternFill>
      </fill>
    </dxf>
    <dxf>
      <font>
        <condense val="0"/>
        <extend val="0"/>
        <color indexed="9"/>
      </font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b val="0"/>
        <i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2"/>
      </font>
      <fill>
        <patternFill>
          <bgColor indexed="13"/>
        </patternFill>
      </fill>
    </dxf>
    <dxf>
      <font>
        <b/>
        <i val="0"/>
        <condense val="0"/>
        <extend val="0"/>
        <color indexed="12"/>
      </font>
      <fill>
        <patternFill>
          <bgColor indexed="13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b val="0"/>
        <i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2"/>
      </font>
      <fill>
        <patternFill>
          <bgColor indexed="13"/>
        </patternFill>
      </fill>
    </dxf>
    <dxf>
      <font>
        <b/>
        <i val="0"/>
        <condense val="0"/>
        <extend val="0"/>
        <color indexed="12"/>
      </font>
      <fill>
        <patternFill>
          <bgColor indexed="13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b val="0"/>
        <i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2"/>
      </font>
      <fill>
        <patternFill>
          <bgColor indexed="13"/>
        </patternFill>
      </fill>
    </dxf>
    <dxf>
      <font>
        <b/>
        <i val="0"/>
        <condense val="0"/>
        <extend val="0"/>
        <color indexed="12"/>
      </font>
      <fill>
        <patternFill>
          <bgColor indexed="13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12"/>
      </font>
      <fill>
        <patternFill patternType="none">
          <bgColor indexed="65"/>
        </patternFill>
      </fill>
    </dxf>
    <dxf>
      <font>
        <condense val="0"/>
        <extend val="0"/>
        <color indexed="9"/>
      </font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b val="0"/>
        <i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2"/>
      </font>
      <fill>
        <patternFill>
          <bgColor indexed="13"/>
        </patternFill>
      </fill>
    </dxf>
    <dxf>
      <font>
        <b/>
        <i val="0"/>
        <condense val="0"/>
        <extend val="0"/>
        <color indexed="12"/>
      </font>
      <fill>
        <patternFill>
          <bgColor indexed="13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b val="0"/>
        <i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2"/>
      </font>
      <fill>
        <patternFill>
          <bgColor indexed="13"/>
        </patternFill>
      </fill>
    </dxf>
    <dxf>
      <font>
        <b/>
        <i val="0"/>
        <condense val="0"/>
        <extend val="0"/>
        <color indexed="12"/>
      </font>
      <fill>
        <patternFill>
          <bgColor indexed="13"/>
        </patternFill>
      </fill>
    </dxf>
    <dxf>
      <font>
        <condense val="0"/>
        <extend val="0"/>
        <color indexed="9"/>
      </font>
      <fill>
        <patternFill patternType="none">
          <bgColor indexed="65"/>
        </patternFill>
      </fill>
    </dxf>
    <dxf>
      <font>
        <b val="0"/>
        <i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2"/>
      </font>
      <fill>
        <patternFill>
          <bgColor indexed="13"/>
        </patternFill>
      </fill>
    </dxf>
    <dxf>
      <font>
        <b/>
        <i val="0"/>
        <condense val="0"/>
        <extend val="0"/>
        <color indexed="12"/>
      </font>
      <fill>
        <patternFill>
          <bgColor indexed="13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8"/>
      </font>
      <fill>
        <patternFill patternType="solid">
          <bgColor indexed="26"/>
        </patternFill>
      </fill>
    </dxf>
    <dxf>
      <font>
        <condense val="0"/>
        <extend val="0"/>
        <color indexed="12"/>
      </font>
      <fill>
        <patternFill patternType="none"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97.xml"/><Relationship Id="rId21" Type="http://schemas.openxmlformats.org/officeDocument/2006/relationships/externalLink" Target="externalLinks/externalLink1.xml"/><Relationship Id="rId42" Type="http://schemas.openxmlformats.org/officeDocument/2006/relationships/externalLink" Target="externalLinks/externalLink22.xml"/><Relationship Id="rId63" Type="http://schemas.openxmlformats.org/officeDocument/2006/relationships/externalLink" Target="externalLinks/externalLink43.xml"/><Relationship Id="rId84" Type="http://schemas.openxmlformats.org/officeDocument/2006/relationships/externalLink" Target="externalLinks/externalLink64.xml"/><Relationship Id="rId138" Type="http://schemas.openxmlformats.org/officeDocument/2006/relationships/externalLink" Target="externalLinks/externalLink118.xml"/><Relationship Id="rId159" Type="http://schemas.openxmlformats.org/officeDocument/2006/relationships/externalLink" Target="externalLinks/externalLink139.xml"/><Relationship Id="rId170" Type="http://schemas.openxmlformats.org/officeDocument/2006/relationships/externalLink" Target="externalLinks/externalLink150.xml"/><Relationship Id="rId191" Type="http://schemas.openxmlformats.org/officeDocument/2006/relationships/externalLink" Target="externalLinks/externalLink171.xml"/><Relationship Id="rId205" Type="http://schemas.openxmlformats.org/officeDocument/2006/relationships/externalLink" Target="externalLinks/externalLink185.xml"/><Relationship Id="rId226" Type="http://schemas.openxmlformats.org/officeDocument/2006/relationships/externalLink" Target="externalLinks/externalLink206.xml"/><Relationship Id="rId107" Type="http://schemas.openxmlformats.org/officeDocument/2006/relationships/externalLink" Target="externalLinks/externalLink87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2.xml"/><Relationship Id="rId53" Type="http://schemas.openxmlformats.org/officeDocument/2006/relationships/externalLink" Target="externalLinks/externalLink33.xml"/><Relationship Id="rId74" Type="http://schemas.openxmlformats.org/officeDocument/2006/relationships/externalLink" Target="externalLinks/externalLink54.xml"/><Relationship Id="rId128" Type="http://schemas.openxmlformats.org/officeDocument/2006/relationships/externalLink" Target="externalLinks/externalLink108.xml"/><Relationship Id="rId149" Type="http://schemas.openxmlformats.org/officeDocument/2006/relationships/externalLink" Target="externalLinks/externalLink129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75.xml"/><Relationship Id="rId160" Type="http://schemas.openxmlformats.org/officeDocument/2006/relationships/externalLink" Target="externalLinks/externalLink140.xml"/><Relationship Id="rId181" Type="http://schemas.openxmlformats.org/officeDocument/2006/relationships/externalLink" Target="externalLinks/externalLink161.xml"/><Relationship Id="rId216" Type="http://schemas.openxmlformats.org/officeDocument/2006/relationships/externalLink" Target="externalLinks/externalLink196.xml"/><Relationship Id="rId22" Type="http://schemas.openxmlformats.org/officeDocument/2006/relationships/externalLink" Target="externalLinks/externalLink2.xml"/><Relationship Id="rId43" Type="http://schemas.openxmlformats.org/officeDocument/2006/relationships/externalLink" Target="externalLinks/externalLink23.xml"/><Relationship Id="rId64" Type="http://schemas.openxmlformats.org/officeDocument/2006/relationships/externalLink" Target="externalLinks/externalLink44.xml"/><Relationship Id="rId118" Type="http://schemas.openxmlformats.org/officeDocument/2006/relationships/externalLink" Target="externalLinks/externalLink98.xml"/><Relationship Id="rId139" Type="http://schemas.openxmlformats.org/officeDocument/2006/relationships/externalLink" Target="externalLinks/externalLink119.xml"/><Relationship Id="rId85" Type="http://schemas.openxmlformats.org/officeDocument/2006/relationships/externalLink" Target="externalLinks/externalLink65.xml"/><Relationship Id="rId150" Type="http://schemas.openxmlformats.org/officeDocument/2006/relationships/externalLink" Target="externalLinks/externalLink130.xml"/><Relationship Id="rId171" Type="http://schemas.openxmlformats.org/officeDocument/2006/relationships/externalLink" Target="externalLinks/externalLink151.xml"/><Relationship Id="rId192" Type="http://schemas.openxmlformats.org/officeDocument/2006/relationships/externalLink" Target="externalLinks/externalLink172.xml"/><Relationship Id="rId206" Type="http://schemas.openxmlformats.org/officeDocument/2006/relationships/externalLink" Target="externalLinks/externalLink186.xml"/><Relationship Id="rId227" Type="http://schemas.openxmlformats.org/officeDocument/2006/relationships/externalLink" Target="externalLinks/externalLink207.xml"/><Relationship Id="rId12" Type="http://schemas.openxmlformats.org/officeDocument/2006/relationships/worksheet" Target="worksheets/sheet12.xml"/><Relationship Id="rId33" Type="http://schemas.openxmlformats.org/officeDocument/2006/relationships/externalLink" Target="externalLinks/externalLink13.xml"/><Relationship Id="rId108" Type="http://schemas.openxmlformats.org/officeDocument/2006/relationships/externalLink" Target="externalLinks/externalLink88.xml"/><Relationship Id="rId129" Type="http://schemas.openxmlformats.org/officeDocument/2006/relationships/externalLink" Target="externalLinks/externalLink109.xml"/><Relationship Id="rId54" Type="http://schemas.openxmlformats.org/officeDocument/2006/relationships/externalLink" Target="externalLinks/externalLink34.xml"/><Relationship Id="rId75" Type="http://schemas.openxmlformats.org/officeDocument/2006/relationships/externalLink" Target="externalLinks/externalLink55.xml"/><Relationship Id="rId96" Type="http://schemas.openxmlformats.org/officeDocument/2006/relationships/externalLink" Target="externalLinks/externalLink76.xml"/><Relationship Id="rId140" Type="http://schemas.openxmlformats.org/officeDocument/2006/relationships/externalLink" Target="externalLinks/externalLink120.xml"/><Relationship Id="rId161" Type="http://schemas.openxmlformats.org/officeDocument/2006/relationships/externalLink" Target="externalLinks/externalLink141.xml"/><Relationship Id="rId182" Type="http://schemas.openxmlformats.org/officeDocument/2006/relationships/externalLink" Target="externalLinks/externalLink162.xml"/><Relationship Id="rId217" Type="http://schemas.openxmlformats.org/officeDocument/2006/relationships/externalLink" Target="externalLinks/externalLink197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3.xml"/><Relationship Id="rId119" Type="http://schemas.openxmlformats.org/officeDocument/2006/relationships/externalLink" Target="externalLinks/externalLink99.xml"/><Relationship Id="rId44" Type="http://schemas.openxmlformats.org/officeDocument/2006/relationships/externalLink" Target="externalLinks/externalLink24.xml"/><Relationship Id="rId65" Type="http://schemas.openxmlformats.org/officeDocument/2006/relationships/externalLink" Target="externalLinks/externalLink45.xml"/><Relationship Id="rId86" Type="http://schemas.openxmlformats.org/officeDocument/2006/relationships/externalLink" Target="externalLinks/externalLink66.xml"/><Relationship Id="rId130" Type="http://schemas.openxmlformats.org/officeDocument/2006/relationships/externalLink" Target="externalLinks/externalLink110.xml"/><Relationship Id="rId151" Type="http://schemas.openxmlformats.org/officeDocument/2006/relationships/externalLink" Target="externalLinks/externalLink131.xml"/><Relationship Id="rId172" Type="http://schemas.openxmlformats.org/officeDocument/2006/relationships/externalLink" Target="externalLinks/externalLink152.xml"/><Relationship Id="rId193" Type="http://schemas.openxmlformats.org/officeDocument/2006/relationships/externalLink" Target="externalLinks/externalLink173.xml"/><Relationship Id="rId207" Type="http://schemas.openxmlformats.org/officeDocument/2006/relationships/externalLink" Target="externalLinks/externalLink187.xml"/><Relationship Id="rId228" Type="http://schemas.openxmlformats.org/officeDocument/2006/relationships/externalLink" Target="externalLinks/externalLink208.xml"/><Relationship Id="rId13" Type="http://schemas.openxmlformats.org/officeDocument/2006/relationships/worksheet" Target="worksheets/sheet13.xml"/><Relationship Id="rId109" Type="http://schemas.openxmlformats.org/officeDocument/2006/relationships/externalLink" Target="externalLinks/externalLink89.xml"/><Relationship Id="rId34" Type="http://schemas.openxmlformats.org/officeDocument/2006/relationships/externalLink" Target="externalLinks/externalLink14.xml"/><Relationship Id="rId55" Type="http://schemas.openxmlformats.org/officeDocument/2006/relationships/externalLink" Target="externalLinks/externalLink35.xml"/><Relationship Id="rId76" Type="http://schemas.openxmlformats.org/officeDocument/2006/relationships/externalLink" Target="externalLinks/externalLink56.xml"/><Relationship Id="rId97" Type="http://schemas.openxmlformats.org/officeDocument/2006/relationships/externalLink" Target="externalLinks/externalLink77.xml"/><Relationship Id="rId120" Type="http://schemas.openxmlformats.org/officeDocument/2006/relationships/externalLink" Target="externalLinks/externalLink100.xml"/><Relationship Id="rId141" Type="http://schemas.openxmlformats.org/officeDocument/2006/relationships/externalLink" Target="externalLinks/externalLink121.xml"/><Relationship Id="rId7" Type="http://schemas.openxmlformats.org/officeDocument/2006/relationships/worksheet" Target="worksheets/sheet7.xml"/><Relationship Id="rId162" Type="http://schemas.openxmlformats.org/officeDocument/2006/relationships/externalLink" Target="externalLinks/externalLink142.xml"/><Relationship Id="rId183" Type="http://schemas.openxmlformats.org/officeDocument/2006/relationships/externalLink" Target="externalLinks/externalLink163.xml"/><Relationship Id="rId218" Type="http://schemas.openxmlformats.org/officeDocument/2006/relationships/externalLink" Target="externalLinks/externalLink198.xml"/><Relationship Id="rId24" Type="http://schemas.openxmlformats.org/officeDocument/2006/relationships/externalLink" Target="externalLinks/externalLink4.xml"/><Relationship Id="rId45" Type="http://schemas.openxmlformats.org/officeDocument/2006/relationships/externalLink" Target="externalLinks/externalLink25.xml"/><Relationship Id="rId66" Type="http://schemas.openxmlformats.org/officeDocument/2006/relationships/externalLink" Target="externalLinks/externalLink46.xml"/><Relationship Id="rId87" Type="http://schemas.openxmlformats.org/officeDocument/2006/relationships/externalLink" Target="externalLinks/externalLink67.xml"/><Relationship Id="rId110" Type="http://schemas.openxmlformats.org/officeDocument/2006/relationships/externalLink" Target="externalLinks/externalLink90.xml"/><Relationship Id="rId131" Type="http://schemas.openxmlformats.org/officeDocument/2006/relationships/externalLink" Target="externalLinks/externalLink111.xml"/><Relationship Id="rId152" Type="http://schemas.openxmlformats.org/officeDocument/2006/relationships/externalLink" Target="externalLinks/externalLink132.xml"/><Relationship Id="rId173" Type="http://schemas.openxmlformats.org/officeDocument/2006/relationships/externalLink" Target="externalLinks/externalLink153.xml"/><Relationship Id="rId194" Type="http://schemas.openxmlformats.org/officeDocument/2006/relationships/externalLink" Target="externalLinks/externalLink174.xml"/><Relationship Id="rId208" Type="http://schemas.openxmlformats.org/officeDocument/2006/relationships/externalLink" Target="externalLinks/externalLink188.xml"/><Relationship Id="rId229" Type="http://schemas.openxmlformats.org/officeDocument/2006/relationships/externalLink" Target="externalLinks/externalLink209.xml"/><Relationship Id="rId14" Type="http://schemas.openxmlformats.org/officeDocument/2006/relationships/worksheet" Target="worksheets/sheet14.xml"/><Relationship Id="rId35" Type="http://schemas.openxmlformats.org/officeDocument/2006/relationships/externalLink" Target="externalLinks/externalLink15.xml"/><Relationship Id="rId56" Type="http://schemas.openxmlformats.org/officeDocument/2006/relationships/externalLink" Target="externalLinks/externalLink36.xml"/><Relationship Id="rId77" Type="http://schemas.openxmlformats.org/officeDocument/2006/relationships/externalLink" Target="externalLinks/externalLink57.xml"/><Relationship Id="rId100" Type="http://schemas.openxmlformats.org/officeDocument/2006/relationships/externalLink" Target="externalLinks/externalLink80.xml"/><Relationship Id="rId8" Type="http://schemas.openxmlformats.org/officeDocument/2006/relationships/worksheet" Target="worksheets/sheet8.xml"/><Relationship Id="rId98" Type="http://schemas.openxmlformats.org/officeDocument/2006/relationships/externalLink" Target="externalLinks/externalLink78.xml"/><Relationship Id="rId121" Type="http://schemas.openxmlformats.org/officeDocument/2006/relationships/externalLink" Target="externalLinks/externalLink101.xml"/><Relationship Id="rId142" Type="http://schemas.openxmlformats.org/officeDocument/2006/relationships/externalLink" Target="externalLinks/externalLink122.xml"/><Relationship Id="rId163" Type="http://schemas.openxmlformats.org/officeDocument/2006/relationships/externalLink" Target="externalLinks/externalLink143.xml"/><Relationship Id="rId184" Type="http://schemas.openxmlformats.org/officeDocument/2006/relationships/externalLink" Target="externalLinks/externalLink164.xml"/><Relationship Id="rId219" Type="http://schemas.openxmlformats.org/officeDocument/2006/relationships/externalLink" Target="externalLinks/externalLink199.xml"/><Relationship Id="rId230" Type="http://schemas.openxmlformats.org/officeDocument/2006/relationships/theme" Target="theme/theme1.xml"/><Relationship Id="rId25" Type="http://schemas.openxmlformats.org/officeDocument/2006/relationships/externalLink" Target="externalLinks/externalLink5.xml"/><Relationship Id="rId46" Type="http://schemas.openxmlformats.org/officeDocument/2006/relationships/externalLink" Target="externalLinks/externalLink26.xml"/><Relationship Id="rId67" Type="http://schemas.openxmlformats.org/officeDocument/2006/relationships/externalLink" Target="externalLinks/externalLink47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21.xml"/><Relationship Id="rId62" Type="http://schemas.openxmlformats.org/officeDocument/2006/relationships/externalLink" Target="externalLinks/externalLink42.xml"/><Relationship Id="rId83" Type="http://schemas.openxmlformats.org/officeDocument/2006/relationships/externalLink" Target="externalLinks/externalLink63.xml"/><Relationship Id="rId88" Type="http://schemas.openxmlformats.org/officeDocument/2006/relationships/externalLink" Target="externalLinks/externalLink68.xml"/><Relationship Id="rId111" Type="http://schemas.openxmlformats.org/officeDocument/2006/relationships/externalLink" Target="externalLinks/externalLink91.xml"/><Relationship Id="rId132" Type="http://schemas.openxmlformats.org/officeDocument/2006/relationships/externalLink" Target="externalLinks/externalLink112.xml"/><Relationship Id="rId153" Type="http://schemas.openxmlformats.org/officeDocument/2006/relationships/externalLink" Target="externalLinks/externalLink133.xml"/><Relationship Id="rId174" Type="http://schemas.openxmlformats.org/officeDocument/2006/relationships/externalLink" Target="externalLinks/externalLink154.xml"/><Relationship Id="rId179" Type="http://schemas.openxmlformats.org/officeDocument/2006/relationships/externalLink" Target="externalLinks/externalLink159.xml"/><Relationship Id="rId195" Type="http://schemas.openxmlformats.org/officeDocument/2006/relationships/externalLink" Target="externalLinks/externalLink175.xml"/><Relationship Id="rId209" Type="http://schemas.openxmlformats.org/officeDocument/2006/relationships/externalLink" Target="externalLinks/externalLink189.xml"/><Relationship Id="rId190" Type="http://schemas.openxmlformats.org/officeDocument/2006/relationships/externalLink" Target="externalLinks/externalLink170.xml"/><Relationship Id="rId204" Type="http://schemas.openxmlformats.org/officeDocument/2006/relationships/externalLink" Target="externalLinks/externalLink184.xml"/><Relationship Id="rId220" Type="http://schemas.openxmlformats.org/officeDocument/2006/relationships/externalLink" Target="externalLinks/externalLink200.xml"/><Relationship Id="rId225" Type="http://schemas.openxmlformats.org/officeDocument/2006/relationships/externalLink" Target="externalLinks/externalLink205.xml"/><Relationship Id="rId15" Type="http://schemas.openxmlformats.org/officeDocument/2006/relationships/worksheet" Target="worksheets/sheet15.xml"/><Relationship Id="rId36" Type="http://schemas.openxmlformats.org/officeDocument/2006/relationships/externalLink" Target="externalLinks/externalLink16.xml"/><Relationship Id="rId57" Type="http://schemas.openxmlformats.org/officeDocument/2006/relationships/externalLink" Target="externalLinks/externalLink37.xml"/><Relationship Id="rId106" Type="http://schemas.openxmlformats.org/officeDocument/2006/relationships/externalLink" Target="externalLinks/externalLink86.xml"/><Relationship Id="rId127" Type="http://schemas.openxmlformats.org/officeDocument/2006/relationships/externalLink" Target="externalLinks/externalLink107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1.xml"/><Relationship Id="rId52" Type="http://schemas.openxmlformats.org/officeDocument/2006/relationships/externalLink" Target="externalLinks/externalLink32.xml"/><Relationship Id="rId73" Type="http://schemas.openxmlformats.org/officeDocument/2006/relationships/externalLink" Target="externalLinks/externalLink53.xml"/><Relationship Id="rId78" Type="http://schemas.openxmlformats.org/officeDocument/2006/relationships/externalLink" Target="externalLinks/externalLink58.xml"/><Relationship Id="rId94" Type="http://schemas.openxmlformats.org/officeDocument/2006/relationships/externalLink" Target="externalLinks/externalLink74.xml"/><Relationship Id="rId99" Type="http://schemas.openxmlformats.org/officeDocument/2006/relationships/externalLink" Target="externalLinks/externalLink79.xml"/><Relationship Id="rId101" Type="http://schemas.openxmlformats.org/officeDocument/2006/relationships/externalLink" Target="externalLinks/externalLink81.xml"/><Relationship Id="rId122" Type="http://schemas.openxmlformats.org/officeDocument/2006/relationships/externalLink" Target="externalLinks/externalLink102.xml"/><Relationship Id="rId143" Type="http://schemas.openxmlformats.org/officeDocument/2006/relationships/externalLink" Target="externalLinks/externalLink123.xml"/><Relationship Id="rId148" Type="http://schemas.openxmlformats.org/officeDocument/2006/relationships/externalLink" Target="externalLinks/externalLink128.xml"/><Relationship Id="rId164" Type="http://schemas.openxmlformats.org/officeDocument/2006/relationships/externalLink" Target="externalLinks/externalLink144.xml"/><Relationship Id="rId169" Type="http://schemas.openxmlformats.org/officeDocument/2006/relationships/externalLink" Target="externalLinks/externalLink149.xml"/><Relationship Id="rId185" Type="http://schemas.openxmlformats.org/officeDocument/2006/relationships/externalLink" Target="externalLinks/externalLink1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externalLink" Target="externalLinks/externalLink160.xml"/><Relationship Id="rId210" Type="http://schemas.openxmlformats.org/officeDocument/2006/relationships/externalLink" Target="externalLinks/externalLink190.xml"/><Relationship Id="rId215" Type="http://schemas.openxmlformats.org/officeDocument/2006/relationships/externalLink" Target="externalLinks/externalLink195.xml"/><Relationship Id="rId26" Type="http://schemas.openxmlformats.org/officeDocument/2006/relationships/externalLink" Target="externalLinks/externalLink6.xml"/><Relationship Id="rId231" Type="http://schemas.openxmlformats.org/officeDocument/2006/relationships/styles" Target="styles.xml"/><Relationship Id="rId47" Type="http://schemas.openxmlformats.org/officeDocument/2006/relationships/externalLink" Target="externalLinks/externalLink27.xml"/><Relationship Id="rId68" Type="http://schemas.openxmlformats.org/officeDocument/2006/relationships/externalLink" Target="externalLinks/externalLink48.xml"/><Relationship Id="rId89" Type="http://schemas.openxmlformats.org/officeDocument/2006/relationships/externalLink" Target="externalLinks/externalLink69.xml"/><Relationship Id="rId112" Type="http://schemas.openxmlformats.org/officeDocument/2006/relationships/externalLink" Target="externalLinks/externalLink92.xml"/><Relationship Id="rId133" Type="http://schemas.openxmlformats.org/officeDocument/2006/relationships/externalLink" Target="externalLinks/externalLink113.xml"/><Relationship Id="rId154" Type="http://schemas.openxmlformats.org/officeDocument/2006/relationships/externalLink" Target="externalLinks/externalLink134.xml"/><Relationship Id="rId175" Type="http://schemas.openxmlformats.org/officeDocument/2006/relationships/externalLink" Target="externalLinks/externalLink155.xml"/><Relationship Id="rId196" Type="http://schemas.openxmlformats.org/officeDocument/2006/relationships/externalLink" Target="externalLinks/externalLink176.xml"/><Relationship Id="rId200" Type="http://schemas.openxmlformats.org/officeDocument/2006/relationships/externalLink" Target="externalLinks/externalLink180.xml"/><Relationship Id="rId16" Type="http://schemas.openxmlformats.org/officeDocument/2006/relationships/worksheet" Target="worksheets/sheet16.xml"/><Relationship Id="rId221" Type="http://schemas.openxmlformats.org/officeDocument/2006/relationships/externalLink" Target="externalLinks/externalLink201.xml"/><Relationship Id="rId37" Type="http://schemas.openxmlformats.org/officeDocument/2006/relationships/externalLink" Target="externalLinks/externalLink17.xml"/><Relationship Id="rId58" Type="http://schemas.openxmlformats.org/officeDocument/2006/relationships/externalLink" Target="externalLinks/externalLink38.xml"/><Relationship Id="rId79" Type="http://schemas.openxmlformats.org/officeDocument/2006/relationships/externalLink" Target="externalLinks/externalLink59.xml"/><Relationship Id="rId102" Type="http://schemas.openxmlformats.org/officeDocument/2006/relationships/externalLink" Target="externalLinks/externalLink82.xml"/><Relationship Id="rId123" Type="http://schemas.openxmlformats.org/officeDocument/2006/relationships/externalLink" Target="externalLinks/externalLink103.xml"/><Relationship Id="rId144" Type="http://schemas.openxmlformats.org/officeDocument/2006/relationships/externalLink" Target="externalLinks/externalLink124.xml"/><Relationship Id="rId90" Type="http://schemas.openxmlformats.org/officeDocument/2006/relationships/externalLink" Target="externalLinks/externalLink70.xml"/><Relationship Id="rId165" Type="http://schemas.openxmlformats.org/officeDocument/2006/relationships/externalLink" Target="externalLinks/externalLink145.xml"/><Relationship Id="rId186" Type="http://schemas.openxmlformats.org/officeDocument/2006/relationships/externalLink" Target="externalLinks/externalLink166.xml"/><Relationship Id="rId211" Type="http://schemas.openxmlformats.org/officeDocument/2006/relationships/externalLink" Target="externalLinks/externalLink191.xml"/><Relationship Id="rId232" Type="http://schemas.openxmlformats.org/officeDocument/2006/relationships/sharedStrings" Target="sharedStrings.xml"/><Relationship Id="rId27" Type="http://schemas.openxmlformats.org/officeDocument/2006/relationships/externalLink" Target="externalLinks/externalLink7.xml"/><Relationship Id="rId48" Type="http://schemas.openxmlformats.org/officeDocument/2006/relationships/externalLink" Target="externalLinks/externalLink28.xml"/><Relationship Id="rId69" Type="http://schemas.openxmlformats.org/officeDocument/2006/relationships/externalLink" Target="externalLinks/externalLink49.xml"/><Relationship Id="rId113" Type="http://schemas.openxmlformats.org/officeDocument/2006/relationships/externalLink" Target="externalLinks/externalLink93.xml"/><Relationship Id="rId134" Type="http://schemas.openxmlformats.org/officeDocument/2006/relationships/externalLink" Target="externalLinks/externalLink114.xml"/><Relationship Id="rId80" Type="http://schemas.openxmlformats.org/officeDocument/2006/relationships/externalLink" Target="externalLinks/externalLink60.xml"/><Relationship Id="rId155" Type="http://schemas.openxmlformats.org/officeDocument/2006/relationships/externalLink" Target="externalLinks/externalLink135.xml"/><Relationship Id="rId176" Type="http://schemas.openxmlformats.org/officeDocument/2006/relationships/externalLink" Target="externalLinks/externalLink156.xml"/><Relationship Id="rId197" Type="http://schemas.openxmlformats.org/officeDocument/2006/relationships/externalLink" Target="externalLinks/externalLink177.xml"/><Relationship Id="rId201" Type="http://schemas.openxmlformats.org/officeDocument/2006/relationships/externalLink" Target="externalLinks/externalLink181.xml"/><Relationship Id="rId222" Type="http://schemas.openxmlformats.org/officeDocument/2006/relationships/externalLink" Target="externalLinks/externalLink202.xml"/><Relationship Id="rId17" Type="http://schemas.openxmlformats.org/officeDocument/2006/relationships/worksheet" Target="worksheets/sheet17.xml"/><Relationship Id="rId38" Type="http://schemas.openxmlformats.org/officeDocument/2006/relationships/externalLink" Target="externalLinks/externalLink18.xml"/><Relationship Id="rId59" Type="http://schemas.openxmlformats.org/officeDocument/2006/relationships/externalLink" Target="externalLinks/externalLink39.xml"/><Relationship Id="rId103" Type="http://schemas.openxmlformats.org/officeDocument/2006/relationships/externalLink" Target="externalLinks/externalLink83.xml"/><Relationship Id="rId124" Type="http://schemas.openxmlformats.org/officeDocument/2006/relationships/externalLink" Target="externalLinks/externalLink104.xml"/><Relationship Id="rId70" Type="http://schemas.openxmlformats.org/officeDocument/2006/relationships/externalLink" Target="externalLinks/externalLink50.xml"/><Relationship Id="rId91" Type="http://schemas.openxmlformats.org/officeDocument/2006/relationships/externalLink" Target="externalLinks/externalLink71.xml"/><Relationship Id="rId145" Type="http://schemas.openxmlformats.org/officeDocument/2006/relationships/externalLink" Target="externalLinks/externalLink125.xml"/><Relationship Id="rId166" Type="http://schemas.openxmlformats.org/officeDocument/2006/relationships/externalLink" Target="externalLinks/externalLink146.xml"/><Relationship Id="rId187" Type="http://schemas.openxmlformats.org/officeDocument/2006/relationships/externalLink" Target="externalLinks/externalLink167.xml"/><Relationship Id="rId1" Type="http://schemas.openxmlformats.org/officeDocument/2006/relationships/worksheet" Target="worksheets/sheet1.xml"/><Relationship Id="rId212" Type="http://schemas.openxmlformats.org/officeDocument/2006/relationships/externalLink" Target="externalLinks/externalLink192.xml"/><Relationship Id="rId233" Type="http://schemas.openxmlformats.org/officeDocument/2006/relationships/calcChain" Target="calcChain.xml"/><Relationship Id="rId28" Type="http://schemas.openxmlformats.org/officeDocument/2006/relationships/externalLink" Target="externalLinks/externalLink8.xml"/><Relationship Id="rId49" Type="http://schemas.openxmlformats.org/officeDocument/2006/relationships/externalLink" Target="externalLinks/externalLink29.xml"/><Relationship Id="rId114" Type="http://schemas.openxmlformats.org/officeDocument/2006/relationships/externalLink" Target="externalLinks/externalLink94.xml"/><Relationship Id="rId60" Type="http://schemas.openxmlformats.org/officeDocument/2006/relationships/externalLink" Target="externalLinks/externalLink40.xml"/><Relationship Id="rId81" Type="http://schemas.openxmlformats.org/officeDocument/2006/relationships/externalLink" Target="externalLinks/externalLink61.xml"/><Relationship Id="rId135" Type="http://schemas.openxmlformats.org/officeDocument/2006/relationships/externalLink" Target="externalLinks/externalLink115.xml"/><Relationship Id="rId156" Type="http://schemas.openxmlformats.org/officeDocument/2006/relationships/externalLink" Target="externalLinks/externalLink136.xml"/><Relationship Id="rId177" Type="http://schemas.openxmlformats.org/officeDocument/2006/relationships/externalLink" Target="externalLinks/externalLink157.xml"/><Relationship Id="rId198" Type="http://schemas.openxmlformats.org/officeDocument/2006/relationships/externalLink" Target="externalLinks/externalLink178.xml"/><Relationship Id="rId202" Type="http://schemas.openxmlformats.org/officeDocument/2006/relationships/externalLink" Target="externalLinks/externalLink182.xml"/><Relationship Id="rId223" Type="http://schemas.openxmlformats.org/officeDocument/2006/relationships/externalLink" Target="externalLinks/externalLink203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19.xml"/><Relationship Id="rId50" Type="http://schemas.openxmlformats.org/officeDocument/2006/relationships/externalLink" Target="externalLinks/externalLink30.xml"/><Relationship Id="rId104" Type="http://schemas.openxmlformats.org/officeDocument/2006/relationships/externalLink" Target="externalLinks/externalLink84.xml"/><Relationship Id="rId125" Type="http://schemas.openxmlformats.org/officeDocument/2006/relationships/externalLink" Target="externalLinks/externalLink105.xml"/><Relationship Id="rId146" Type="http://schemas.openxmlformats.org/officeDocument/2006/relationships/externalLink" Target="externalLinks/externalLink126.xml"/><Relationship Id="rId167" Type="http://schemas.openxmlformats.org/officeDocument/2006/relationships/externalLink" Target="externalLinks/externalLink147.xml"/><Relationship Id="rId188" Type="http://schemas.openxmlformats.org/officeDocument/2006/relationships/externalLink" Target="externalLinks/externalLink168.xml"/><Relationship Id="rId71" Type="http://schemas.openxmlformats.org/officeDocument/2006/relationships/externalLink" Target="externalLinks/externalLink51.xml"/><Relationship Id="rId92" Type="http://schemas.openxmlformats.org/officeDocument/2006/relationships/externalLink" Target="externalLinks/externalLink72.xml"/><Relationship Id="rId213" Type="http://schemas.openxmlformats.org/officeDocument/2006/relationships/externalLink" Target="externalLinks/externalLink193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9.xml"/><Relationship Id="rId40" Type="http://schemas.openxmlformats.org/officeDocument/2006/relationships/externalLink" Target="externalLinks/externalLink20.xml"/><Relationship Id="rId115" Type="http://schemas.openxmlformats.org/officeDocument/2006/relationships/externalLink" Target="externalLinks/externalLink95.xml"/><Relationship Id="rId136" Type="http://schemas.openxmlformats.org/officeDocument/2006/relationships/externalLink" Target="externalLinks/externalLink116.xml"/><Relationship Id="rId157" Type="http://schemas.openxmlformats.org/officeDocument/2006/relationships/externalLink" Target="externalLinks/externalLink137.xml"/><Relationship Id="rId178" Type="http://schemas.openxmlformats.org/officeDocument/2006/relationships/externalLink" Target="externalLinks/externalLink158.xml"/><Relationship Id="rId61" Type="http://schemas.openxmlformats.org/officeDocument/2006/relationships/externalLink" Target="externalLinks/externalLink41.xml"/><Relationship Id="rId82" Type="http://schemas.openxmlformats.org/officeDocument/2006/relationships/externalLink" Target="externalLinks/externalLink62.xml"/><Relationship Id="rId199" Type="http://schemas.openxmlformats.org/officeDocument/2006/relationships/externalLink" Target="externalLinks/externalLink179.xml"/><Relationship Id="rId203" Type="http://schemas.openxmlformats.org/officeDocument/2006/relationships/externalLink" Target="externalLinks/externalLink183.xml"/><Relationship Id="rId19" Type="http://schemas.openxmlformats.org/officeDocument/2006/relationships/worksheet" Target="worksheets/sheet19.xml"/><Relationship Id="rId224" Type="http://schemas.openxmlformats.org/officeDocument/2006/relationships/externalLink" Target="externalLinks/externalLink204.xml"/><Relationship Id="rId30" Type="http://schemas.openxmlformats.org/officeDocument/2006/relationships/externalLink" Target="externalLinks/externalLink10.xml"/><Relationship Id="rId105" Type="http://schemas.openxmlformats.org/officeDocument/2006/relationships/externalLink" Target="externalLinks/externalLink85.xml"/><Relationship Id="rId126" Type="http://schemas.openxmlformats.org/officeDocument/2006/relationships/externalLink" Target="externalLinks/externalLink106.xml"/><Relationship Id="rId147" Type="http://schemas.openxmlformats.org/officeDocument/2006/relationships/externalLink" Target="externalLinks/externalLink127.xml"/><Relationship Id="rId168" Type="http://schemas.openxmlformats.org/officeDocument/2006/relationships/externalLink" Target="externalLinks/externalLink148.xml"/><Relationship Id="rId51" Type="http://schemas.openxmlformats.org/officeDocument/2006/relationships/externalLink" Target="externalLinks/externalLink31.xml"/><Relationship Id="rId72" Type="http://schemas.openxmlformats.org/officeDocument/2006/relationships/externalLink" Target="externalLinks/externalLink52.xml"/><Relationship Id="rId93" Type="http://schemas.openxmlformats.org/officeDocument/2006/relationships/externalLink" Target="externalLinks/externalLink73.xml"/><Relationship Id="rId189" Type="http://schemas.openxmlformats.org/officeDocument/2006/relationships/externalLink" Target="externalLinks/externalLink169.xml"/><Relationship Id="rId3" Type="http://schemas.openxmlformats.org/officeDocument/2006/relationships/worksheet" Target="worksheets/sheet3.xml"/><Relationship Id="rId214" Type="http://schemas.openxmlformats.org/officeDocument/2006/relationships/externalLink" Target="externalLinks/externalLink194.xml"/><Relationship Id="rId116" Type="http://schemas.openxmlformats.org/officeDocument/2006/relationships/externalLink" Target="externalLinks/externalLink96.xml"/><Relationship Id="rId137" Type="http://schemas.openxmlformats.org/officeDocument/2006/relationships/externalLink" Target="externalLinks/externalLink117.xml"/><Relationship Id="rId158" Type="http://schemas.openxmlformats.org/officeDocument/2006/relationships/externalLink" Target="externalLinks/externalLink138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activeX1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C-5CC6-11CF-8D67-00AA00BDCE1D}" ax:persistence="persistStream" r:id="rId1"/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b="1"/>
              <a:t>RESUMEN</a:t>
            </a:r>
            <a:r>
              <a:rPr lang="es-CO" b="1" baseline="0"/>
              <a:t> POR CAPÍTULOS</a:t>
            </a:r>
            <a:endParaRPr lang="es-CO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'RESUMEN CAP - Gráfico'!$C$2:$C$34</c:f>
              <c:strCache>
                <c:ptCount val="33"/>
                <c:pt idx="0">
                  <c:v>REFORZAMIENTO ARQUITECTÓNICO DEL ESTADIO DE SOFTBALL HIGINIO ARCHBOLD </c:v>
                </c:pt>
                <c:pt idx="1">
                  <c:v>ARQUITECTURA - MODERNIZACION ESCENARIO DEPORTIVO - PRELIMINARES</c:v>
                </c:pt>
                <c:pt idx="2">
                  <c:v>ARQUITECTURA - MODERNIZACION ESCENARIO DEPORTIVO -  DESMONTES Y DEMOLICIÓN</c:v>
                </c:pt>
                <c:pt idx="3">
                  <c:v>ARQUITECTURA - MODERNIZACION ESCENARIO DEPORTIVO -  MUROS</c:v>
                </c:pt>
                <c:pt idx="4">
                  <c:v>ARQUITECTURA - MODERNIZACION ESCENARIO DEPORTIVO -  ACABADOS  ESTRUCTURA</c:v>
                </c:pt>
                <c:pt idx="5">
                  <c:v>ARQUITECTURA - MODERNIZACION ESCENARIO DEPORTIVO - PISOS Y ENCHAPES</c:v>
                </c:pt>
                <c:pt idx="6">
                  <c:v>ARQUITECTURA - MODERNIZACION ESCENARIO DEPORTIVO -  CIELOS</c:v>
                </c:pt>
                <c:pt idx="7">
                  <c:v>ARQUITECTURA - MODERNIZACION ESCENARIO DEPORTIVO -  CARPINTERÍA METALICA Y ACERO INOX.</c:v>
                </c:pt>
                <c:pt idx="8">
                  <c:v>ARQUITECTURA - MODERNIZACION ESCENARIO DEPORTIVO -  APARATOS SANITARIOS Y CARPINTERIA</c:v>
                </c:pt>
                <c:pt idx="9">
                  <c:v>ARQUITECTURA - MODERNIZACION ESCENARIO DEPORTIVO - MOBILIARIO Y SILLETERIA</c:v>
                </c:pt>
                <c:pt idx="10">
                  <c:v>ARQUITECTURA - MODERNIZACION ESCENARIO DEPORTIVO -   TRIBUNA - GRADERIA</c:v>
                </c:pt>
                <c:pt idx="11">
                  <c:v>ARQUITECTURA - MODERNIZACION ESCENARIO DEPORTIVO -   ZONA JUEGO</c:v>
                </c:pt>
                <c:pt idx="12">
                  <c:v>ARQUITECTURA - MODERNIZACION ESCENARIO DEPORTIVO -   SEÑALETICA</c:v>
                </c:pt>
                <c:pt idx="13">
                  <c:v>OBRAS NUEVAS - URBANISMO - PRELIMINARES ESPACIO PUBLICO</c:v>
                </c:pt>
                <c:pt idx="14">
                  <c:v>OBRAS NUEVAS - URBANISMO - MOVIMIENTO TIERRA</c:v>
                </c:pt>
                <c:pt idx="15">
                  <c:v>OBRAS NUEVAS - URBANISMO -  CONCRETOS</c:v>
                </c:pt>
                <c:pt idx="16">
                  <c:v>OBRAS NUEVAS - URBANISMO - PISOS</c:v>
                </c:pt>
                <c:pt idx="17">
                  <c:v>OBRAS NUEVAS - URBANISMO - PINTURAS</c:v>
                </c:pt>
                <c:pt idx="18">
                  <c:v>OBRAS NUEVAS - URBANISMO - DOTACIONES Y MOBILIARIO URBANO</c:v>
                </c:pt>
                <c:pt idx="19">
                  <c:v>COMPONENTE ESTRUCTURAL - PRELIMINARES</c:v>
                </c:pt>
                <c:pt idx="20">
                  <c:v>COMPONENTE ESTRUCTURAL - MOVIMIENTOS DE TIERRA</c:v>
                </c:pt>
                <c:pt idx="21">
                  <c:v>COMPONENTE ESTRUCTURAL - OBRAS REFORZAMIENTO</c:v>
                </c:pt>
                <c:pt idx="22">
                  <c:v>REDES ELECTRICAS</c:v>
                </c:pt>
                <c:pt idx="23">
                  <c:v>ILUMINACION Y SALIDAS ELECTRICAS</c:v>
                </c:pt>
                <c:pt idx="24">
                  <c:v>SISTEMAS ENERGÉTICOS FNCER </c:v>
                </c:pt>
                <c:pt idx="25">
                  <c:v>RED DE TUBERIAS</c:v>
                </c:pt>
                <c:pt idx="26">
                  <c:v>FITTINGS Y OTROS </c:v>
                </c:pt>
                <c:pt idx="27">
                  <c:v>ROCIADORES</c:v>
                </c:pt>
                <c:pt idx="28">
                  <c:v>UNIONES</c:v>
                </c:pt>
                <c:pt idx="29">
                  <c:v>GABINETES Y VALVULAS</c:v>
                </c:pt>
                <c:pt idx="30">
                  <c:v>CUARTO DE BOMBAS</c:v>
                </c:pt>
                <c:pt idx="31">
                  <c:v>DOCUMENTOS Y OTROS</c:v>
                </c:pt>
                <c:pt idx="32">
                  <c:v>TANQUE DE ALMACENAMIENTO </c:v>
                </c:pt>
              </c:strCache>
            </c:strRef>
          </c:cat>
          <c:val>
            <c:numRef>
              <c:f>'RESUMEN CAP - Gráfico'!$D$2:$D$34</c:f>
              <c:numCache>
                <c:formatCode>General</c:formatCode>
                <c:ptCount val="33"/>
                <c:pt idx="0">
                  <c:v>116119733</c:v>
                </c:pt>
                <c:pt idx="1">
                  <c:v>455574790</c:v>
                </c:pt>
                <c:pt idx="2">
                  <c:v>218019558</c:v>
                </c:pt>
                <c:pt idx="3">
                  <c:v>103667660</c:v>
                </c:pt>
                <c:pt idx="4">
                  <c:v>1094813074</c:v>
                </c:pt>
                <c:pt idx="5">
                  <c:v>276479905</c:v>
                </c:pt>
                <c:pt idx="6">
                  <c:v>1892428749</c:v>
                </c:pt>
                <c:pt idx="7">
                  <c:v>376250442</c:v>
                </c:pt>
                <c:pt idx="8">
                  <c:v>217854000</c:v>
                </c:pt>
                <c:pt idx="9">
                  <c:v>180672700</c:v>
                </c:pt>
                <c:pt idx="10">
                  <c:v>516387645</c:v>
                </c:pt>
                <c:pt idx="11">
                  <c:v>963900</c:v>
                </c:pt>
                <c:pt idx="12">
                  <c:v>5486716469</c:v>
                </c:pt>
                <c:pt idx="13">
                  <c:v>2213903597</c:v>
                </c:pt>
                <c:pt idx="14">
                  <c:v>647545192</c:v>
                </c:pt>
                <c:pt idx="15">
                  <c:v>2280260758</c:v>
                </c:pt>
                <c:pt idx="16">
                  <c:v>647488</c:v>
                </c:pt>
                <c:pt idx="17">
                  <c:v>74609696</c:v>
                </c:pt>
                <c:pt idx="18">
                  <c:v>5604016819</c:v>
                </c:pt>
                <c:pt idx="19">
                  <c:v>306125548</c:v>
                </c:pt>
                <c:pt idx="20">
                  <c:v>5187746067</c:v>
                </c:pt>
                <c:pt idx="21">
                  <c:v>6004529948</c:v>
                </c:pt>
                <c:pt idx="22">
                  <c:v>1807569209</c:v>
                </c:pt>
                <c:pt idx="23">
                  <c:v>2319236879</c:v>
                </c:pt>
                <c:pt idx="24">
                  <c:v>1585989824</c:v>
                </c:pt>
                <c:pt idx="25">
                  <c:v>19315751</c:v>
                </c:pt>
                <c:pt idx="26">
                  <c:v>89326230</c:v>
                </c:pt>
                <c:pt idx="27">
                  <c:v>62636184</c:v>
                </c:pt>
                <c:pt idx="28">
                  <c:v>42794191</c:v>
                </c:pt>
                <c:pt idx="29">
                  <c:v>715128371</c:v>
                </c:pt>
                <c:pt idx="30">
                  <c:v>1771329</c:v>
                </c:pt>
                <c:pt idx="31">
                  <c:v>169345060</c:v>
                </c:pt>
                <c:pt idx="32">
                  <c:v>398422310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6-4DFA-9AD4-993633A72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2915744"/>
        <c:axId val="683692720"/>
      </c:barChart>
      <c:catAx>
        <c:axId val="44291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3692720"/>
        <c:crosses val="autoZero"/>
        <c:auto val="1"/>
        <c:lblAlgn val="ctr"/>
        <c:lblOffset val="100"/>
        <c:noMultiLvlLbl val="0"/>
      </c:catAx>
      <c:valAx>
        <c:axId val="68369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4291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100" b="1" i="0" u="none" strike="noStrike" kern="1200" spc="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100" b="1">
                <a:solidFill>
                  <a:schemeClr val="accent6">
                    <a:lumMod val="50000"/>
                  </a:schemeClr>
                </a:solidFill>
              </a:rPr>
              <a:t>% </a:t>
            </a:r>
            <a:r>
              <a:rPr lang="es-CO" sz="1100" b="1" baseline="0">
                <a:solidFill>
                  <a:schemeClr val="accent6">
                    <a:lumMod val="50000"/>
                  </a:schemeClr>
                </a:solidFill>
              </a:rPr>
              <a:t>INSUMOS COTIZADOS</a:t>
            </a:r>
            <a:endParaRPr lang="es-CO" sz="1100" b="1">
              <a:solidFill>
                <a:schemeClr val="accent6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0.21352097778822424"/>
          <c:y val="5.08847002530185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100" b="1" i="0" u="none" strike="noStrike" kern="1200" spc="0" baseline="0">
              <a:solidFill>
                <a:schemeClr val="accent6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24632624280173934"/>
          <c:y val="0.17287169793331081"/>
          <c:w val="0.5273788463144351"/>
          <c:h val="0.79371641294304662"/>
        </c:manualLayout>
      </c:layout>
      <c:doughnutChart>
        <c:varyColors val="1"/>
        <c:ser>
          <c:idx val="0"/>
          <c:order val="0"/>
          <c:tx>
            <c:v>serie1</c:v>
          </c:tx>
          <c:spPr>
            <a:solidFill>
              <a:schemeClr val="accent6">
                <a:lumMod val="75000"/>
              </a:schemeClr>
            </a:solidFill>
          </c:spPr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D65-44E1-8BB7-E0FB8A3C942B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D65-44E1-8BB7-E0FB8A3C942B}"/>
              </c:ext>
            </c:extLst>
          </c:dPt>
          <c:dPt>
            <c:idx val="2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D65-44E1-8BB7-E0FB8A3C942B}"/>
              </c:ext>
            </c:extLst>
          </c:dPt>
          <c:dPt>
            <c:idx val="3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D65-44E1-8BB7-E0FB8A3C942B}"/>
              </c:ext>
            </c:extLst>
          </c:dPt>
          <c:dPt>
            <c:idx val="4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D65-44E1-8BB7-E0FB8A3C942B}"/>
              </c:ext>
            </c:extLst>
          </c:dPt>
          <c:dPt>
            <c:idx val="5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D65-44E1-8BB7-E0FB8A3C942B}"/>
              </c:ext>
            </c:extLst>
          </c:dPt>
          <c:dPt>
            <c:idx val="6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D65-44E1-8BB7-E0FB8A3C942B}"/>
              </c:ext>
            </c:extLst>
          </c:dPt>
          <c:dPt>
            <c:idx val="7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D65-44E1-8BB7-E0FB8A3C942B}"/>
              </c:ext>
            </c:extLst>
          </c:dPt>
          <c:dPt>
            <c:idx val="8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4D65-44E1-8BB7-E0FB8A3C942B}"/>
              </c:ext>
            </c:extLst>
          </c:dPt>
          <c:dPt>
            <c:idx val="9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4D65-44E1-8BB7-E0FB8A3C942B}"/>
              </c:ext>
            </c:extLst>
          </c:dPt>
          <c:dPt>
            <c:idx val="1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4D65-44E1-8BB7-E0FB8A3C942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4D65-44E1-8BB7-E0FB8A3C942B}"/>
              </c:ext>
            </c:extLst>
          </c:dPt>
          <c:dPt>
            <c:idx val="12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4D65-44E1-8BB7-E0FB8A3C942B}"/>
              </c:ext>
            </c:extLst>
          </c:dPt>
          <c:dPt>
            <c:idx val="13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4D65-44E1-8BB7-E0FB8A3C942B}"/>
              </c:ext>
            </c:extLst>
          </c:dPt>
          <c:dPt>
            <c:idx val="14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4D65-44E1-8BB7-E0FB8A3C942B}"/>
              </c:ext>
            </c:extLst>
          </c:dPt>
          <c:dPt>
            <c:idx val="15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4D65-44E1-8BB7-E0FB8A3C942B}"/>
              </c:ext>
            </c:extLst>
          </c:dPt>
          <c:dPt>
            <c:idx val="16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4D65-44E1-8BB7-E0FB8A3C942B}"/>
              </c:ext>
            </c:extLst>
          </c:dPt>
          <c:dPt>
            <c:idx val="17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4D65-44E1-8BB7-E0FB8A3C942B}"/>
              </c:ext>
            </c:extLst>
          </c:dPt>
          <c:dPt>
            <c:idx val="18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4D65-44E1-8BB7-E0FB8A3C942B}"/>
              </c:ext>
            </c:extLst>
          </c:dPt>
          <c:dPt>
            <c:idx val="19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4D65-44E1-8BB7-E0FB8A3C942B}"/>
              </c:ext>
            </c:extLst>
          </c:dPt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28-4D65-44E1-8BB7-E0FB8A3C9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doughnutChart>
        <c:varyColors val="1"/>
        <c:ser>
          <c:idx val="1"/>
          <c:order val="1"/>
          <c:tx>
            <c:v>serie2</c:v>
          </c:tx>
          <c:dPt>
            <c:idx val="0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A-4D65-44E1-8BB7-E0FB8A3C942B}"/>
              </c:ext>
            </c:extLst>
          </c:dPt>
          <c:dPt>
            <c:idx val="1"/>
            <c:bubble3D val="0"/>
            <c:spPr>
              <a:solidFill>
                <a:schemeClr val="bg1">
                  <a:alpha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C-4D65-44E1-8BB7-E0FB8A3C942B}"/>
              </c:ext>
            </c:extLst>
          </c:dPt>
          <c:val>
            <c:numRef>
              <c:f>AnalisisDelProyecto!$M$442:$N$442</c:f>
            </c:numRef>
          </c:val>
          <c:extLst>
            <c:ext xmlns:c16="http://schemas.microsoft.com/office/drawing/2014/chart" uri="{C3380CC4-5D6E-409C-BE32-E72D297353CC}">
              <c16:uniqueId val="{0000002D-4D65-44E1-8BB7-E0FB8A3C942B}"/>
            </c:ext>
          </c:extLst>
        </c:ser>
        <c:ser>
          <c:idx val="2"/>
          <c:order val="2"/>
          <c:tx>
            <c:v>serie2</c:v>
          </c:tx>
          <c:dPt>
            <c:idx val="0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0-4D65-44E1-8BB7-E0FB8A3C942B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  <a:alpha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4D65-44E1-8BB7-E0FB8A3C942B}"/>
              </c:ext>
            </c:extLst>
          </c:dPt>
          <c:val>
            <c:numRef>
              <c:f>'1.Insumos Ofi vs Int'!$E$2:$E$2</c:f>
              <c:numCache>
                <c:formatCode>"$"\ #,##0.00</c:formatCode>
                <c:ptCount val="1"/>
                <c:pt idx="0">
                  <c:v>1244694035.9300041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4D65-44E1-8BB7-E0FB8A3C9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100" b="1">
                <a:solidFill>
                  <a:schemeClr val="accent6">
                    <a:lumMod val="50000"/>
                  </a:schemeClr>
                </a:solidFill>
              </a:rPr>
              <a:t>% </a:t>
            </a:r>
            <a:r>
              <a:rPr lang="es-CO" sz="1100" b="1" baseline="0">
                <a:solidFill>
                  <a:schemeClr val="accent6">
                    <a:lumMod val="50000"/>
                  </a:schemeClr>
                </a:solidFill>
              </a:rPr>
              <a:t>COTIZADO PRE OFICIAL</a:t>
            </a:r>
            <a:endParaRPr lang="es-CO" sz="1100" b="1">
              <a:solidFill>
                <a:schemeClr val="accent6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0.16874486379802769"/>
          <c:y val="5.08844937017918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accent6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23140071722610717"/>
          <c:y val="9.5752350075756346E-2"/>
          <c:w val="0.5273788463144351"/>
          <c:h val="0.79371641294304662"/>
        </c:manualLayout>
      </c:layout>
      <c:doughnutChart>
        <c:varyColors val="1"/>
        <c:ser>
          <c:idx val="0"/>
          <c:order val="0"/>
          <c:tx>
            <c:v>serie1</c:v>
          </c:tx>
          <c:spPr>
            <a:solidFill>
              <a:schemeClr val="accent6">
                <a:lumMod val="75000"/>
              </a:schemeClr>
            </a:solidFill>
          </c:spPr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92B-4321-A54C-2DE0D66508F9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92B-4321-A54C-2DE0D66508F9}"/>
              </c:ext>
            </c:extLst>
          </c:dPt>
          <c:dPt>
            <c:idx val="2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92B-4321-A54C-2DE0D66508F9}"/>
              </c:ext>
            </c:extLst>
          </c:dPt>
          <c:dPt>
            <c:idx val="3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92B-4321-A54C-2DE0D66508F9}"/>
              </c:ext>
            </c:extLst>
          </c:dPt>
          <c:dPt>
            <c:idx val="4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92B-4321-A54C-2DE0D66508F9}"/>
              </c:ext>
            </c:extLst>
          </c:dPt>
          <c:dPt>
            <c:idx val="5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92B-4321-A54C-2DE0D66508F9}"/>
              </c:ext>
            </c:extLst>
          </c:dPt>
          <c:dPt>
            <c:idx val="6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92B-4321-A54C-2DE0D66508F9}"/>
              </c:ext>
            </c:extLst>
          </c:dPt>
          <c:dPt>
            <c:idx val="7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92B-4321-A54C-2DE0D66508F9}"/>
              </c:ext>
            </c:extLst>
          </c:dPt>
          <c:dPt>
            <c:idx val="8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92B-4321-A54C-2DE0D66508F9}"/>
              </c:ext>
            </c:extLst>
          </c:dPt>
          <c:dPt>
            <c:idx val="9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92B-4321-A54C-2DE0D66508F9}"/>
              </c:ext>
            </c:extLst>
          </c:dPt>
          <c:dPt>
            <c:idx val="1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E92B-4321-A54C-2DE0D66508F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E92B-4321-A54C-2DE0D66508F9}"/>
              </c:ext>
            </c:extLst>
          </c:dPt>
          <c:dPt>
            <c:idx val="12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E92B-4321-A54C-2DE0D66508F9}"/>
              </c:ext>
            </c:extLst>
          </c:dPt>
          <c:dPt>
            <c:idx val="13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E92B-4321-A54C-2DE0D66508F9}"/>
              </c:ext>
            </c:extLst>
          </c:dPt>
          <c:dPt>
            <c:idx val="14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E92B-4321-A54C-2DE0D66508F9}"/>
              </c:ext>
            </c:extLst>
          </c:dPt>
          <c:dPt>
            <c:idx val="15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E92B-4321-A54C-2DE0D66508F9}"/>
              </c:ext>
            </c:extLst>
          </c:dPt>
          <c:dPt>
            <c:idx val="16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E92B-4321-A54C-2DE0D66508F9}"/>
              </c:ext>
            </c:extLst>
          </c:dPt>
          <c:dPt>
            <c:idx val="17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E92B-4321-A54C-2DE0D66508F9}"/>
              </c:ext>
            </c:extLst>
          </c:dPt>
          <c:dPt>
            <c:idx val="18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E92B-4321-A54C-2DE0D66508F9}"/>
              </c:ext>
            </c:extLst>
          </c:dPt>
          <c:dPt>
            <c:idx val="19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E92B-4321-A54C-2DE0D66508F9}"/>
              </c:ext>
            </c:extLst>
          </c:dPt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1-C4BF-4DB2-9573-061142DC2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doughnutChart>
        <c:varyColors val="1"/>
        <c:ser>
          <c:idx val="1"/>
          <c:order val="1"/>
          <c:tx>
            <c:v>serie2</c:v>
          </c:tx>
          <c:dPt>
            <c:idx val="0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4BF-4DB2-9573-061142DC282B}"/>
              </c:ext>
            </c:extLst>
          </c:dPt>
          <c:dPt>
            <c:idx val="1"/>
            <c:bubble3D val="0"/>
            <c:spPr>
              <a:solidFill>
                <a:schemeClr val="bg1">
                  <a:alpha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4BF-4DB2-9573-061142DC282B}"/>
              </c:ext>
            </c:extLst>
          </c:dPt>
          <c:val>
            <c:numRef>
              <c:f>AnalisisDelProyecto!$M$442:$N$442</c:f>
            </c:numRef>
          </c:val>
          <c:extLst>
            <c:ext xmlns:c16="http://schemas.microsoft.com/office/drawing/2014/chart" uri="{C3380CC4-5D6E-409C-BE32-E72D297353CC}">
              <c16:uniqueId val="{00000002-C4BF-4DB2-9573-061142DC2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200" b="1"/>
              <a:t>PRESUPUESTO</a:t>
            </a:r>
            <a:r>
              <a:rPr lang="es-CO" sz="1200" b="1" baseline="0"/>
              <a:t> OFICIAL VS PRESUPUESTO INTERNO</a:t>
            </a:r>
            <a:endParaRPr lang="es-CO" sz="1200" b="1"/>
          </a:p>
        </c:rich>
      </c:tx>
      <c:layout>
        <c:manualLayout>
          <c:xMode val="edge"/>
          <c:yMode val="edge"/>
          <c:x val="0.15338383193346322"/>
          <c:y val="3.77136239229097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4198258510206863"/>
          <c:y val="0.25625494552638917"/>
          <c:w val="0.54932145783445097"/>
          <c:h val="0.70454735726116124"/>
        </c:manualLayout>
      </c:layout>
      <c:barChart>
        <c:barDir val="col"/>
        <c:grouping val="clustered"/>
        <c:varyColors val="0"/>
        <c:ser>
          <c:idx val="0"/>
          <c:order val="0"/>
          <c:tx>
            <c:v>Presu Oficial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AnalisisDelProyecto!$I$8</c:f>
              <c:numCache>
                <c:formatCode>"$"\ #,##0.00</c:formatCode>
                <c:ptCount val="1"/>
                <c:pt idx="0">
                  <c:v>24130485216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A1-45A7-ACD9-0CDECDEE8492}"/>
            </c:ext>
          </c:extLst>
        </c:ser>
        <c:ser>
          <c:idx val="1"/>
          <c:order val="1"/>
          <c:tx>
            <c:v>Presu Analizado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AnalisisDelProyecto!$Q$8</c:f>
              <c:numCache>
                <c:formatCode>#,##0.00</c:formatCode>
                <c:ptCount val="1"/>
                <c:pt idx="0">
                  <c:v>20064543646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A1-45A7-ACD9-0CDECDEE8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706208"/>
        <c:axId val="319708288"/>
      </c:barChart>
      <c:catAx>
        <c:axId val="51706208"/>
        <c:scaling>
          <c:orientation val="minMax"/>
        </c:scaling>
        <c:delete val="1"/>
        <c:axPos val="b"/>
        <c:majorTickMark val="none"/>
        <c:minorTickMark val="none"/>
        <c:tickLblPos val="nextTo"/>
        <c:crossAx val="319708288"/>
        <c:crosses val="autoZero"/>
        <c:auto val="1"/>
        <c:lblAlgn val="ctr"/>
        <c:lblOffset val="100"/>
        <c:noMultiLvlLbl val="0"/>
      </c:catAx>
      <c:valAx>
        <c:axId val="319708288"/>
        <c:scaling>
          <c:orientation val="minMax"/>
          <c:max val="3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170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5.emf"/><Relationship Id="rId1" Type="http://schemas.openxmlformats.org/officeDocument/2006/relationships/image" Target="../media/image6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11.emf"/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243416</xdr:colOff>
      <xdr:row>25</xdr:row>
      <xdr:rowOff>0</xdr:rowOff>
    </xdr:from>
    <xdr:to>
      <xdr:col>2</xdr:col>
      <xdr:colOff>4360332</xdr:colOff>
      <xdr:row>37</xdr:row>
      <xdr:rowOff>152400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416" y="6032500"/>
          <a:ext cx="7027333" cy="2533650"/>
        </a:xfrm>
        <a:prstGeom prst="rect">
          <a:avLst/>
        </a:prstGeom>
      </xdr:spPr>
    </xdr:pic>
    <xdr:clientData/>
  </xdr:twoCellAnchor>
  <xdr:twoCellAnchor editAs="oneCell">
    <xdr:from>
      <xdr:col>2</xdr:col>
      <xdr:colOff>4392084</xdr:colOff>
      <xdr:row>25</xdr:row>
      <xdr:rowOff>31750</xdr:rowOff>
    </xdr:from>
    <xdr:to>
      <xdr:col>2</xdr:col>
      <xdr:colOff>10587568</xdr:colOff>
      <xdr:row>37</xdr:row>
      <xdr:rowOff>169333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1" y="6064250"/>
          <a:ext cx="6195484" cy="25188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118655</xdr:colOff>
      <xdr:row>0</xdr:row>
      <xdr:rowOff>141515</xdr:rowOff>
    </xdr:from>
    <xdr:to>
      <xdr:col>2</xdr:col>
      <xdr:colOff>896439</xdr:colOff>
      <xdr:row>1</xdr:row>
      <xdr:rowOff>95017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830" y="141515"/>
          <a:ext cx="777784" cy="6583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400050</xdr:colOff>
      <xdr:row>36</xdr:row>
      <xdr:rowOff>157161</xdr:rowOff>
    </xdr:from>
    <xdr:to>
      <xdr:col>3</xdr:col>
      <xdr:colOff>381001</xdr:colOff>
      <xdr:row>58</xdr:row>
      <xdr:rowOff>171450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118655</xdr:colOff>
      <xdr:row>0</xdr:row>
      <xdr:rowOff>141515</xdr:rowOff>
    </xdr:from>
    <xdr:to>
      <xdr:col>2</xdr:col>
      <xdr:colOff>896439</xdr:colOff>
      <xdr:row>1</xdr:row>
      <xdr:rowOff>95017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830" y="141515"/>
          <a:ext cx="777784" cy="6583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30956</xdr:colOff>
      <xdr:row>0</xdr:row>
      <xdr:rowOff>0</xdr:rowOff>
    </xdr:from>
    <xdr:to>
      <xdr:col>5</xdr:col>
      <xdr:colOff>1240631</xdr:colOff>
      <xdr:row>8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0.36194</cdr:x>
      <cdr:y>0.45789</cdr:y>
    </cdr:from>
    <cdr:to>
      <cdr:x>0.66045</cdr:x>
      <cdr:y>0.66316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9193B296-CD75-F584-7540-18F38FDBEEF8}"/>
            </a:ext>
          </a:extLst>
        </cdr:cNvPr>
        <cdr:cNvSpPr txBox="1"/>
      </cdr:nvSpPr>
      <cdr:spPr>
        <a:xfrm xmlns:a="http://schemas.openxmlformats.org/drawingml/2006/main">
          <a:off x="923925" y="828675"/>
          <a:ext cx="762000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s-CO" sz="1100"/>
        </a:p>
      </cdr:txBody>
    </cdr:sp>
  </cdr:relSizeAnchor>
  <cdr:relSizeAnchor xmlns:cdr="http://schemas.openxmlformats.org/drawingml/2006/chartDrawing">
    <cdr:from>
      <cdr:x>0.39148</cdr:x>
      <cdr:y>0.47817</cdr:y>
    </cdr:from>
    <cdr:to>
      <cdr:x>0.69372</cdr:x>
      <cdr:y>0.73481</cdr:y>
    </cdr:to>
    <cdr:sp macro="" textlink="'1.Insumos Ofi vs Int'!$F$3">
      <cdr:nvSpPr>
        <cdr:cNvPr id="3" name="CuadroTexto 2">
          <a:extLst xmlns:a="http://schemas.openxmlformats.org/drawingml/2006/main">
            <a:ext uri="{FF2B5EF4-FFF2-40B4-BE49-F238E27FC236}">
              <a16:creationId xmlns:a16="http://schemas.microsoft.com/office/drawing/2014/main" id="{066D2E4F-7DCD-F77F-8709-74F0B735640C}"/>
            </a:ext>
          </a:extLst>
        </cdr:cNvPr>
        <cdr:cNvSpPr txBox="1"/>
      </cdr:nvSpPr>
      <cdr:spPr>
        <a:xfrm xmlns:a="http://schemas.openxmlformats.org/drawingml/2006/main">
          <a:off x="1088836" y="824369"/>
          <a:ext cx="840620" cy="4424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s-CO" sz="1400"/>
        </a:p>
      </cdr:txBody>
    </cdr:sp>
  </cdr:relSizeAnchor>
  <cdr:relSizeAnchor xmlns:cdr="http://schemas.openxmlformats.org/drawingml/2006/chartDrawing">
    <cdr:from>
      <cdr:x>0.39384</cdr:x>
      <cdr:y>0.48619</cdr:y>
    </cdr:from>
    <cdr:to>
      <cdr:x>0.65411</cdr:x>
      <cdr:y>0.69613</cdr:y>
    </cdr:to>
    <cdr:sp macro="" textlink="'1.Insumos Ofi vs Int'!$F$3">
      <cdr:nvSpPr>
        <cdr:cNvPr id="4" name="CuadroTexto 3">
          <a:extLst xmlns:a="http://schemas.openxmlformats.org/drawingml/2006/main">
            <a:ext uri="{FF2B5EF4-FFF2-40B4-BE49-F238E27FC236}">
              <a16:creationId xmlns:a16="http://schemas.microsoft.com/office/drawing/2014/main" id="{2EDF58AB-E900-86D7-E1BF-F024E2DB77D1}"/>
            </a:ext>
          </a:extLst>
        </cdr:cNvPr>
        <cdr:cNvSpPr txBox="1"/>
      </cdr:nvSpPr>
      <cdr:spPr>
        <a:xfrm xmlns:a="http://schemas.openxmlformats.org/drawingml/2006/main">
          <a:off x="1095375" y="838200"/>
          <a:ext cx="723900" cy="361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2B77DFD-D13A-45E0-B666-D5F24D21F2D4}" type="TxLink">
            <a:rPr lang="en-US" sz="1400" b="1" i="0" u="none" strike="noStrike">
              <a:solidFill>
                <a:schemeClr val="accent6">
                  <a:lumMod val="50000"/>
                </a:schemeClr>
              </a:solidFill>
              <a:latin typeface="Calibri"/>
              <a:cs typeface="Calibri"/>
            </a:rPr>
            <a:pPr/>
            <a:t>94,31%</a:t>
          </a:fld>
          <a:endParaRPr lang="es-CO" sz="1400" b="1">
            <a:solidFill>
              <a:schemeClr val="accent6">
                <a:lumMod val="50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80697</xdr:colOff>
      <xdr:row>0</xdr:row>
      <xdr:rowOff>82946</xdr:rowOff>
    </xdr:from>
    <xdr:to>
      <xdr:col>14</xdr:col>
      <xdr:colOff>21166</xdr:colOff>
      <xdr:row>3</xdr:row>
      <xdr:rowOff>996156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329407</xdr:colOff>
      <xdr:row>1</xdr:row>
      <xdr:rowOff>677334</xdr:rowOff>
    </xdr:from>
    <xdr:to>
      <xdr:col>10</xdr:col>
      <xdr:colOff>1079501</xdr:colOff>
      <xdr:row>1</xdr:row>
      <xdr:rowOff>1068917</xdr:rowOff>
    </xdr:to>
    <xdr:sp macro="" textlink="$M$442">
      <xdr:nvSpPr>
        <xdr:cNvPr id="9" name="CuadroTexto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SpPr txBox="1"/>
      </xdr:nvSpPr>
      <xdr:spPr>
        <a:xfrm>
          <a:off x="13812574" y="1386417"/>
          <a:ext cx="750094" cy="39158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C26C528F-5DB3-4C1D-BED1-B530B464439F}" type="TxLink">
            <a:rPr lang="en-US" sz="1600" b="1" i="0" u="none" strike="noStrike">
              <a:solidFill>
                <a:schemeClr val="accent6">
                  <a:lumMod val="75000"/>
                </a:schemeClr>
              </a:solidFill>
              <a:latin typeface="+mn-lt"/>
              <a:cs typeface="Biome Light" panose="020B0502040204020203" pitchFamily="34" charset="0"/>
            </a:rPr>
            <a:pPr algn="ctr"/>
            <a:t>47,09%</a:t>
          </a:fld>
          <a:endParaRPr lang="es-CO" sz="1600" b="1">
            <a:solidFill>
              <a:schemeClr val="accent6">
                <a:lumMod val="75000"/>
              </a:schemeClr>
            </a:solidFill>
            <a:latin typeface="+mn-lt"/>
            <a:cs typeface="Biome Light" panose="020B0502040204020203" pitchFamily="34" charset="0"/>
          </a:endParaRPr>
        </a:p>
      </xdr:txBody>
    </xdr:sp>
    <xdr:clientData/>
  </xdr:twoCellAnchor>
  <xdr:twoCellAnchor>
    <xdr:from>
      <xdr:col>14</xdr:col>
      <xdr:colOff>59532</xdr:colOff>
      <xdr:row>0</xdr:row>
      <xdr:rowOff>47626</xdr:rowOff>
    </xdr:from>
    <xdr:to>
      <xdr:col>15</xdr:col>
      <xdr:colOff>1785937</xdr:colOff>
      <xdr:row>3</xdr:row>
      <xdr:rowOff>1000124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304800</xdr:colOff>
          <xdr:row>2</xdr:row>
          <xdr:rowOff>76200</xdr:rowOff>
        </xdr:to>
        <xdr:sp macro="" textlink="">
          <xdr:nvSpPr>
            <xdr:cNvPr id="2049" name="Control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A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</xdr:col>
          <xdr:colOff>914400</xdr:colOff>
          <xdr:row>2</xdr:row>
          <xdr:rowOff>76200</xdr:rowOff>
        </xdr:to>
        <xdr:sp macro="" textlink="">
          <xdr:nvSpPr>
            <xdr:cNvPr id="2050" name="Control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A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503</xdr:row>
          <xdr:rowOff>0</xdr:rowOff>
        </xdr:from>
        <xdr:to>
          <xdr:col>1</xdr:col>
          <xdr:colOff>304800</xdr:colOff>
          <xdr:row>504</xdr:row>
          <xdr:rowOff>76200</xdr:rowOff>
        </xdr:to>
        <xdr:sp macro="" textlink="">
          <xdr:nvSpPr>
            <xdr:cNvPr id="2051" name="Control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A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104775</xdr:rowOff>
    </xdr:from>
    <xdr:to>
      <xdr:col>3</xdr:col>
      <xdr:colOff>0</xdr:colOff>
      <xdr:row>5</xdr:row>
      <xdr:rowOff>0</xdr:rowOff>
    </xdr:to>
    <xdr:sp macro="" textlink="">
      <xdr:nvSpPr>
        <xdr:cNvPr id="2" name="Object 1" hidden="1">
          <a:extLst>
            <a:ext uri="{63B3BB69-23CF-44E3-9099-C40C66FF867C}">
              <a14:compatExt xmlns:a14="http://schemas.microsoft.com/office/drawing/2010/main" spid="_x0000_s4097"/>
            </a:ex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 bwMode="auto">
        <a:xfrm>
          <a:off x="6667500" y="104775"/>
          <a:ext cx="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0</xdr:colOff>
      <xdr:row>2</xdr:row>
      <xdr:rowOff>104775</xdr:rowOff>
    </xdr:from>
    <xdr:to>
      <xdr:col>3</xdr:col>
      <xdr:colOff>0</xdr:colOff>
      <xdr:row>5</xdr:row>
      <xdr:rowOff>0</xdr:rowOff>
    </xdr:to>
    <xdr:pic>
      <xdr:nvPicPr>
        <xdr:cNvPr id="4" name="Object 1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0" y="104775"/>
          <a:ext cx="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104775</xdr:rowOff>
    </xdr:from>
    <xdr:to>
      <xdr:col>3</xdr:col>
      <xdr:colOff>0</xdr:colOff>
      <xdr:row>5</xdr:row>
      <xdr:rowOff>0</xdr:rowOff>
    </xdr:to>
    <xdr:sp macro="" textlink="">
      <xdr:nvSpPr>
        <xdr:cNvPr id="2" name="Object 1" hidden="1">
          <a:extLst>
            <a:ext uri="{63B3BB69-23CF-44E3-9099-C40C66FF867C}">
              <a14:compatExt xmlns:a14="http://schemas.microsoft.com/office/drawing/2010/main" spid="_x0000_s4097"/>
            </a:ex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 bwMode="auto">
        <a:xfrm>
          <a:off x="6667500" y="104775"/>
          <a:ext cx="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678180</xdr:colOff>
      <xdr:row>2</xdr:row>
      <xdr:rowOff>121920</xdr:rowOff>
    </xdr:from>
    <xdr:to>
      <xdr:col>2</xdr:col>
      <xdr:colOff>4289993</xdr:colOff>
      <xdr:row>4</xdr:row>
      <xdr:rowOff>19505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2505" y="121920"/>
          <a:ext cx="4288088" cy="9643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2</xdr:row>
      <xdr:rowOff>104775</xdr:rowOff>
    </xdr:from>
    <xdr:to>
      <xdr:col>3</xdr:col>
      <xdr:colOff>0</xdr:colOff>
      <xdr:row>5</xdr:row>
      <xdr:rowOff>0</xdr:rowOff>
    </xdr:to>
    <xdr:pic>
      <xdr:nvPicPr>
        <xdr:cNvPr id="4" name="Object 1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0" y="104775"/>
          <a:ext cx="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49529</xdr:colOff>
      <xdr:row>0</xdr:row>
      <xdr:rowOff>142493</xdr:rowOff>
    </xdr:from>
    <xdr:ext cx="1341119" cy="554492"/>
    <xdr:pic>
      <xdr:nvPicPr>
        <xdr:cNvPr id="2" name="image1.jpe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29" y="142493"/>
          <a:ext cx="1341119" cy="554492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304800</xdr:colOff>
          <xdr:row>2</xdr:row>
          <xdr:rowOff>76200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13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</xdr:col>
          <xdr:colOff>914400</xdr:colOff>
          <xdr:row>2</xdr:row>
          <xdr:rowOff>76200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13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516</xdr:row>
          <xdr:rowOff>0</xdr:rowOff>
        </xdr:from>
        <xdr:to>
          <xdr:col>1</xdr:col>
          <xdr:colOff>304800</xdr:colOff>
          <xdr:row>517</xdr:row>
          <xdr:rowOff>76200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13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Documents%20and%20Settings/E01PGAS1/Escritorio/REPORTE%20DE%20PRODUCCION.lnk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OFERTAS\7417\STIMA\7417stiA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OFERTAS\7422\DPTO\CIVIL\7422CWX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FERTAS\7417\STIMA\7417sti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FERTAS\7422\DPTO\CIVIL\7422CWXL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USUARIO\Downloads\C\Faep\FINALIZADOS\PAVIMENTACIONES\Pav%20YOPAL-MATEPANTANO%20-%20EL%20VENADO\Presupuesto%20Oficial%20MATEPANTAN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vier_or_compa\zulma\Fin\Anexos\PRESUPUESTOS-REV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Users/Laura/AppData/Local/Temp/SHARE/ESTIMA/P7020/PROYECTO/730/CAMBIOS/Z209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qicpysvr\VQ2008\Users\Laura\AppData\Local\Temp\SHARE\ESTIMA\P7020\PROYECTO\730\CAMBIOS\Z209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illiam\Excel\WINDOWS\TEMP\EST0798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GCOPME\COORDINACION%20MTO%20PLANTAS\Metalmec&#225;nica\Corrosi&#243;n\CORROSION\CORROSION\CONTRATA\INSPECTO\INSPECTO\2001\Pcr-108\PSI08500\LIQUIDACIONESPERSONAL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0992894\formatos_pacc_2006\Documents%20and%20Settings\e0928648\Configuraci&#243;n%20local\Archivos%20temporales%20de%20Internet\OLK4\1.%20Consolidaci&#243;n%20Compras%20-%20v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Trabajo/Archivos%20Comit&#233;%20Fase%203%20Mayo%2031/RO%20Provincia/Mejoramiento%20Sistemas%20Redes%20El&#233;ctricas/Optimizaci&#243;n%20Sistema%20de%20Distribuci&#243;n%20de%20Energ&#237;a/Anexo%203.%20Cronograma%20PMT%20ACTUALIZAD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lc001\groups\William\Excel\WINDOWS\TEMP\EST0798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lc001\groups\RO%20POR%20ACTIVIDADES\ACTIVIDADES\GCOPME\COORDINACION%20MTO%20PLANTAS\Metalmec&#225;nica\Corrosi&#243;n\CORROSION\CORROSION\CONTRATA\INSPECTO\INSPECTO\2001\Pcr-108\PSI08500\LIQUIDACIONESPERSONA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William/Excel/WINDOWS/TEMP/EST0798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\a%20%20aaInformaci&#243;n%20GRUPO%204\A%20MInformes%20Mensuales\Informe%20de%20estado%20vial%20ene\aCCIDENTES%20DE%201995%20-%201996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RO%20POR%20ACTIVIDADES/ACTIVIDADES/GCOPME/COORDINACION%20MTO%20PLANTAS/Metalmec&#225;nica/Corrosi&#243;n/CORROSION/CORROSION/CONTRATA/INSPECTO/INSPECTO/2001/Pcr-108/PSI08500/LIQUIDACIONESPERSONAL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GENIERIA\Users\Sigcvs\publica\Documents%20and%20Settings\Ingenieria3\Mis%20documentos\LIGIA\LIGIA%20ALMANZA\INUNDACIONES%202007\PELAYO\PRESUPUESTOS%20%20EN%20PELAYO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iuBPMarco98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JTORRES\Mis%20documentos\Documents%20and%20Settings\LUZ%20MARY\Configuraci&#243;n%20local\Temp\hgg\0bra%20552\PPTO%20ADMINISTRATIVO%20137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CC-28\copia\C\G\Area%20Proyectos\A\AiuBPMarco98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F/V/F/V/GUACAR&#205;%20VIAS/GUACARI%20CARRERA%207%20TRAMO%20II/12.%20COMPONENTE%20ECONOMICO/F/C/C/Users/mariadelmaragudeloromero/Downloads/Presupuesto%20Construcci&#243;n%20Puente%20Peatonal%20Manitas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ao-my.sharepoint.com/F/V/F/V/GUACAR&#205;%20VIAS/GUACARI%20CARRERA%207%20TRAMO%20II/12.%20COMPONENTE%20ECONOMICO/F/C/C/Users/mariadelmaragudeloromero/Downloads/Presupuesto%20Construcci&#243;n%20Puente%20Peatonal%20Manitas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lc001\GROUPS\GCOPME\COORDINACION%20MTO%20PLANTAS\Metalmec&#225;nica\Corrosi&#243;n\CORROSION\CORROSION\CONTRATA\INSPECTO\INSPECTO\2001\Pcr-108\PSI08500\LIQUIDACIONESPERSONAL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6.75.177\VQ2008\Users\Laura\AppData\Local\Temp\SHARE\ESTIMA\P7020\PROYECTO\730\CAMBIOS\Z2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ster\luis%20carlos\Documents%20and%20Settings\Administrador\Mis%20documentos\Gabriel%202003\GABRIEL%202002\PROYECTOS\PROYECTOS%20EN%20CURSO\ESTADIO%20MUNICIPAL%20DE%20YOPAL\PRESUPUESTO%20ESTADIO%201.2%20primera%20etapa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V&#237;nculoExternoRecuperado1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%20%20aaInformaci&#243;n%20GRUPO%204\A%20MInformes%20Mensuales\Informe%20de%20estado%20vial%20ene\aCCIDENTES%20DE%201995%20-%201996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CC-28\copia\Users\Paola%20Pati&#241;o\AppData\Local\Microsoft\Windows\Temporary%20Internet%20Files\Content.Outlook\EGT9VZJ0\2kprincipal\licitaciones2\Datos\LICITACIONES\Planes%20de%20accion\DATOS\Equipos\COSTO%20DE%20PROPIEDAD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qicpysvr\VQ2008\SHARE\ESTIMA\P7020\PROYECTO\730\CAMBIOS\Z209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GENIERIA\Users\MESING\Carlos%20(C)\00-VALENCIA\Matadero\Definitivo\Lagunas%20Matadero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\d\LIQ.TRANSPORTE%20DE%20MATERIALES%20OCTUBRE%20DE%202006%20HASMER%20FINAL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Planta%20Soda/Programa%20B&#225;sico/CUADROS%20%20CONTROL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icitaciones1\c\Trabajos%20La%20Espanola%20-%20Calarca\Grupo%20Arturo\Arturo%20A.%20Gonzalez%20R.%20Espanola%20-%20Calarca\BARBOSA\ACTASBAR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Users/dchaves/Desktop/NARI&#209;O/CONECTIVIDAD/EL%20EMPATE%20-%20LA%20UNION%20PR%2060+240%20al%20PR%2066+090/OBRA/BASE/PRESUPUESTO%20P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CC-28\copia\ICC-26\CVC\E15\Vol%20VI%20-%20Ed.%201\Cantidades%20de%20Obra\Drenaje%20y%20Subdrenaje\CEO%20Alcantarillas%20Ed.1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F/V/F/V/GUACAR&#205;%20VIAS/GUACARI%20CARRERA%207%20TRAMO%20II/12.%20COMPONENTE%20ECONOMICO/F/C/E/F/A/a%20%20aaInformaci&#243;n%20GRUPO%204/A%20MInformes%20Mensuales/Informe%20de%20estado%20vial%20ene/aCCIDENTES%20DE%201995%20-%201996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ao-my.sharepoint.com/F/V/F/V/GUACAR&#205;%20VIAS/GUACARI%20CARRERA%207%20TRAMO%20II/12.%20COMPONENTE%20ECONOMICO/F/C/E/F/A/a%20%20aaInformaci&#243;n%20GRUPO%204/A%20MInformes%20Mensuales/Informe%20de%20estado%20vial%20ene/aCCIDENTES%20DE%201995%20-%20199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Pedro%20Garcia%20Realpe\Mis%20documentos\AMV_G1_2006_TUMACO\Informes\Trimestre%20No.%201_Jul_Sept_06_Tumaco\a%20%20aaInformaci&#243;n%20GRUPO%204\A%20MInformes%20Mensuales\Informe%20de%20estado%20vial%20ene\aCCIDENTES%20DE%201995%20-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a%20%20aaInformaci&#243;n%20GRUPO%204/A%20MInformes%20Mensuales/Informe%20de%20estado%20vial%20ene/aCCIDENTES%20DE%201995%20-%20199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CC-28\copia\E15\Volumen%20III\Edici&#243;n%201\Anexo%20B.2.3%20Cotas%20de%20pavimento%20milan%20Ed.%201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ontratacionestatal.net/Mis%20documentos/Monteria/Mis%20im&#225;genes/documentos/PLANTA%20PUERTO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YL\Pron&#243;sticos\Reservas\Anteriores\Pron&#243;sticos%20de%20Petr&#243;leo%20GLL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F/V/F/V/GUACAR&#205;%20VIAS/GUACARI%20CARRERA%207%20TRAMO%20II/12.%20COMPONENTE%20ECONOMICO/F/C/E/F/sagut%202016.1/Presupuestos/FLORIDA%20BIOS.xlsb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F/V/F/V/GUACAR&#205;%20VIAS/GUACARI%20CARRERA%207%20TRAMO%20II/12.%20COMPONENTE%20ECONOMICO/F/C/C/C/Users/JULIOT~1/AppData/Local/Temp/Rar$DIa0.913/PRESUPUESTO%20LADRILLEROS%20V2.xlsm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ao-my.sharepoint.com/F/V/F/V/GUACAR&#205;%20VIAS/GUACARI%20CARRERA%207%20TRAMO%20II/12.%20COMPONENTE%20ECONOMICO/F/C/C/C/Users/JULIOT~1/AppData/Local/Temp/Rar$DIa0.913/PRESUPUESTO%20LADRILLEROS%20V2.xlsm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ZXPREPLIEGOS%20PUENTE%20ARMADA/PRESUP/ZPREPLIEGOS%20PUENTE%20ARMADA/OBRAS%20PUENTE%20ARMADA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invmeta\INFORMES\infabr98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%20%20aaInformaci&#243;n%20GRUPO%204\A%20MInformes%20Mensuales\Informe%20de%20estado%20vial%20ene\aCCIDENTES%20DE%201995%20-%201996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a%20%20aaInformaci&#243;n%20GRUPO%204\A%20MInformes%20Mensuales\Informe%20de%20estado%20vial%20ene\aCCIDENTES%20DE%201995%20-%201996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esupuesto%20Clinica%20Concejo%2013-11-09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ncivilesnas\comercial\INVIAS\180209VarianteSanGil\4%20Ppto%20An&#225;lisis%20Financ\2%20Indir%20APO\180427PptoVarSanGil_Rev_CONCI_GRODCO%20Rev3%20JAD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MANTENIMIENTO%20RUTA%201001_MARZO%20DE%202008\Documents%20and%20Settings\PEDRO%20GARCIA%20REALPE\Mis%20documentos\AMV_G1_2006_TUMACO\Actas%20AMV_G1_Tumaco\a%20%20aaInformaci&#243;n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esktop\INTERVYCONS\CONTRATOS\EN%20EJECUCION\OBRA\CONSORCIO%20ESALUD\OBRAS%20COMPLEMENTARIAS\PPTO%20OBRAS%20FALTANTES%20CAMU%20CANALETE%20-%20SELECCION%20ABREVIADA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T1\CONSORCIO\02.01%20PROYECTO%20OBRA\01Contrato\10.%20Ctrol%20Presup\10.2%20Control%20Mensual\33.%20Enero%20-13\130221%20-%20Control%20F81301.%20Definitivo%20con%20caja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3E91508\Solicitud%20de%20Contratacion%20o%20Compras%20VFF%2006%20a%2008%20C%20LLANITO%20PCP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CC-28\copia\E15\Vol%20VI%20Ed.%202\Anexo%20A%20RCO\A.1%20Explanaciones\RCO%20Explanaciones%20Ed.%202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\vmn%20eyd%20nuqui%20animas\Users\LEONARDO\Documents\ERICK\William\revision%20informe\REVISION\Cantiades_Zonas_Inestables_Jul_9-0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ILLIAM\PERSONAL\EXCEL\plantadic98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cho\transfer%20lucho\Mis%20documentos\ANDES3\mayo%204-01\Mis%20documentos\AiuApoSaraBrut200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cho\transfer%20lucho\Mis%20documentos\AiuApoSaraBrut2000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ownloads/Propuesta%20economica%20Pav%20Urbano%202019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d\documentos%20c\Documentos-Wilson\Advial-Cmarca\bimestral\06-dic-ene-99\03JUN-JUL-98\Acc%20Ago-Se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C10C0C8\aCCIDENTES%20DE%201995%20-%201996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OCUME~1\E0117203\CONFIG~1\Temp\DOCUME~1\e0119790\CONFIG~1\Temp\Prj3074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gcopme\COORDINACION%20MTO%20PLANTAS\Metalmec&#225;nica\Corrosi&#243;n\CORROSION\CORROSION\CONTRATA\INTERVENTORIAS\INSPECTO\2004\GMM-178-04\INTERVENTORIA%20GMM-178-04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GCOPME\COORDINACION%20MTO%20PLANTAS\Metalmec&#225;nica\Corrosi&#243;n\CORROSION\CORROSION\CONTRATA\INTERVENTORIA%20E%20INSPECTORIAS\INSPECTO\2002\PCR-129-02\INTERVENTOR129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0-ACTUAL\0-Carrizal%202003\Presupuesto%20y%20A.P.U.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CC-28\copia\ICC-26\CVC\E15\Vol%20VI%20Ed.%202\Anexo%20A%20RCO\A.1%20Explanaciones\An&#225;lisis%20de%20Precios%20Unitarios%20Ed.%202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orge-oy83xo6pq\guariquies\GSU\GSU-003-002-01-GIP\Seguimiento%20y%20Control\Cctos\Hern&#225;n-%20Ccto%20Alcantarillado%20A27017\Cntrl_HG_03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ocuments%20and%20Settings\ANDRES%20HERRERA%20RUIZ\Mis%20documentos\Mis%20datos\CCP\060202-Alvaro%20Andres\DOCUME~1\c7956988\CONFIG~1\Temp\Cuadros%20de%20control%20repocision%20petroquimica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is%20documentos\INF.BIMENSUAL\INFORME%20BIMENSUAL%20JUL-AGO-2001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Walter/PRAGO%20MR%20-%20copia/COPCO/Pozo%20Arrayan%204013675/Informes%20Diario%20Arrayan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OFERTAS\7422\RDO\7422RDO0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~1\E0992656\CONFIG~1\Temp\MODELO%20GRADIENTES%20+%20IPR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sistente\documentos\Mis%20documentos\RHLICITACIONES\GEOINGENIERIA%20WM\cantidades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ao-my.sharepoint.com/F/V/F/V/GUACAR&#205;%20VIAS/GUACARI%20CARRERA%207%20TRAMO%20II/12.%20COMPONENTE%20ECONOMICO/F/C/E/F/sagut%202016.1/Presupuestos/FLORIDA%20BIOS.xlsb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GMARIOR\Ing%20Mario-w\Luis%20Eduardo\Devisab\APUS_TRABAJO%20GOBERNACION\DEVISAB%202011-03-03-04\LA%20GRAN%20VIA%20CACHIPAY%20ANOLAIMA\CANTIDADES%20Y%20PRESUPUESTOS\PRESUPUESTO_LA%20MESA_MESITAS_2011-01-17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is%20documentos\contratos-en-ejecuci&#243;n\contratos-inv&#237;as-2002\consulv&#237;as-advial\Mis%20documentos\Advial-Jul-01-jul-03\formatos\FORMATOS%20UTILES\APU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\Mis%20documentos\Advial-Jul-01-jul-03\formatos\FORMATOS%20UTILES\APU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CC-28\copia\E15\Volumen%20III\Edici&#243;n%201\Listado%20de%20Obras%20de%20Drenaje%20Transversal%20Ed%201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GMARIOR\Ing%20Mario-w\ING%20HENRY%20-W\OBRAS\GYC%20APROBADO\1648%20Dise&#241;o%20de%20Espesores%20ACORDADO%20CON%20INTERVENTOR.xlsm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Factura13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1\E\AMV-3005-2005\ADMON%20GRUPO%203%202004%20-2005\PRESUPUESTOS\Analisis%20de%20Precios%20Unitarios%20ASTRID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PAVICOL/MSOFFICE/LICITAR/analisis%20del%20AIU/AIU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rino\C\Documents%20and%20Settings\Hector%20Guerrero\Mis%20documentos\Licitaciones%20realizadas\Invias\INTER-Taraza-caucasia\DIFERGO\WINDOWS\TEMP\UNITARIOS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7\presupuestos\OPERATIVA\OFERTAS\ECOPETROL\Data%20G%20Operativa\OFERTAS%20PRESENTADAS\NUEVA%20OFERTA%20TORRES-CONVERTIDOR\lefa\excel\30CONJUL1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is%20documentos\Letrina%20Unitarios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B2BDEA4\NOMINA%20CONVENC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USER\Mis%20documentos\Eduin_Clavijo\CONSORCIO_INTERCO\Programacion%20y%20Control\Prog.%20y%20control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quitania\Cofinanciacion\FICHAS%20Y%20FORMATOS\UNITARIOS%20GENERALES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vzit-my.sharepoint.com/Aquitania/Cofinanciacion/FICHAS%20Y%20FORMATOS/UNITARIOS%20GENERALES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VC\VARR\PLT\7417STI0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40318_ECP-GEA-F-23_Solicitud_de_Contratacion_o_Compras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ontratacionestatal.net/Mis%20documentos/Monteria/Mis%20im&#225;genes/documentos/PAVSAS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CC-28\copia\AYC%20LTDA\E-16%20Paujil\2%20DESARROLLO\Volumen%20XI%20Documentos%20Pliegos\Edicion%202\PR0+000\Anexo%20A%20RCO\A.5%20Drenajes\Obras%20de%20Drenaje%20Transversal%20Ed.%202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CC-28\copia\E15\Volumen%20III\Edici&#243;n%201\Listado%20de%20Obras%20de%20Drenaje%20y%20Subdrenaje%20Vial%20Ed.%201.xlsx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Users/DoMendez/Escritorio/Avance%20HDT/1%20Avances/Soporte%20Douglas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Documents%20and%20Settings/ISP/Mis%20documentos/Dise&#241;o/Dise&#241;o%20Basico/Memorias/Dise&#241;o%20pueta%20a%20tierra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CC-28\copia\AYC%20LTDA\E-16%20Paujil\2%20DESARROLLO\Volumen%20XI%20Documentos%20Pliegos\Edicion%202\PR0+000\Anexo%20A%20RCO\A.5%20Drenajes\RCO%20Drenaje%20Ed.%202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GMARIOR\Ing%20Mario-w\Users\Ing.%20Henry\AppData\Roaming\Microsoft\Excel\Cantidades%20Hidr&#225;ulicas%20%20La%20Mesa%20Mesitas%202010-12-30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DISTRITO/Publico/Comite%20Abr-25-08/GRM-SOL-RO-F3-XXX-08%20Mejoramiento%20Confiabilidad%20Unidades%20Bombeo/DSD%20Mejoramiento%20Confiabilidad%20Unidades%20de%20Bombeo%20SOL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Users/GLENN%20ESCORCIA/AppData/Local/Microsoft/Windows/Temporary%20Internet%20Files/Content.Outlook/IJGC4PT9/ANALISIS%20CAPACIDAD%20FINANCIERA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\AMV%202011\PHRE\09%20INF_TRIMESTRAL%20_FINAL%20-%202011\INFORME%209_AMV_MAR-2011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ingeneria%20tello/853%20BACKUP%20ING.%20DE%20DETALLE/11.%20Presupuesto%20Total/Documentos/11%20Detalle/PRESUPUESTO%20TELLO%20CON%20AJUSTES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9786AFA\NOMINA%20CONVENCIONAL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usurio\Escritorio\Jose%20luis\Domingo%2006-05%20Memory\cca\InformeEjecutivoU-200_ViscoTM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ncivilesnas\comercial\Users\amdiaz\Documents\170811_SimuladorFinanciero_ConcivilesSA2.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F/V/F/V/GUACAR&#205;%20VIAS/GUACARI%20CARRERA%207%20TRAMO%20II/12.%20COMPONENTE%20ECONOMICO/F/C/C/C/Users/jhonatanmauricio/Downloads/F/VILLA%20TAKOA/Presupuesto/APUS%20VILLA%20TAKOA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ao-my.sharepoint.com/F/V/F/V/GUACAR&#205;%20VIAS/GUACARI%20CARRERA%207%20TRAMO%20II/12.%20COMPONENTE%20ECONOMICO/F/C/C/C/Users/jhonatanmauricio/Downloads/F/VILLA%20TAKOA/Presupuesto/APUS%20VILLA%20TAKOA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Users/JorgeF/Documents/amv%20grupo%203%20boyaca%202009/PRECIOS%20UNITARIOS/corregidos/2011/LICITACIONES%20AGOSTO%202011/apus%20boyaca%20VIA%20chiquinquira%20-%20TUNJA.xlsx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Usuario\AppData\Local\Temp\Rar$DI05.444\APU%20-%20Inv..GRUPO%20I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\copia%20de%20seguridad%20pc1_invias\CONSORCIO%20PHRE\PRESUPUESTOS\V&#205;A%209003\Presupuesto%20para%20Ampliaci&#243;n%20de%20Puentes%20Angostos\Presupuestos%20Ampliaci&#243;n%20de%20Puentes%20%20(9003)%20Sept.%20de%202010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\Documents%20and%20Settings\Equipo_2\Escritorio\Necesidades%20de%20las%20V&#237;as%202010\Definitivos\Necesidades%20%20Lorica%20-%20Cove&#241;as%20(9004)%20Marzo%202010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ARA%20ENTREGAR%20A%20LOS%20ALCALDES%20FEBRERO%20DE%202012\PUERTO%20LIBERTADOR\SIN%20DIVISION%20%20PUERTO%20LIBERTADOR%20-%20LA%20RICA%20-%20JUAN%20JOSE%20(64735)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GGABRIEL\Ing%20Gabriel-W\Ing%20Juan%20Diego\CONSULTORIA\TOCAIMA%20-%20JERUSALEN\Tramo%20II\Geometrico\83.%20ENTREGA%20TOCAIMA%20-%20JERUSALEN%20TRAMO%202%20(30-11-2012)\ANEXOS\Anexos%20T2.xlsx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GMARIOR\Ing%20Mario-w\Users\CONSORCIO%20DEVISAD\Documents\DEVISAB%20-%20ING%20HENRY\OBRAS\4.GRAN%20VIA%20CACHIPAY\Cantidades%20obras%20de%20arte-HENRY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0.0.4\tecnico\Documents%20and%20Settings\67370\Configuraci&#243;n%20local\Archivos%20temporales%20de%20Internet\Content.IE5\UOTNRVQZ\Presupuesto%20correigio%20nora%20morales(1)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F/V/F/V/GUACAR&#205;%20VIAS/GUACARI%20CARRERA%207%20TRAMO%20II/12.%20COMPONENTE%20ECONOMICO/F/C/C/C/Users/Ing.%20Oscar/Downloads/MATRIZ%20PARA%20EL%20CALCULO%20DEL%20AIU%202009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ao-my.sharepoint.com/F/V/F/V/GUACAR&#205;%20VIAS/GUACARI%20CARRERA%207%20TRAMO%20II/12.%20COMPONENTE%20ECONOMICO/F/C/C/C/Users/Ing.%20Oscar/Downloads/MATRIZ%20PARA%20EL%20CALCULO%20DEL%20AIU%202009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GENIERIA\Users\Sigcvs\publica\SUBDIRECCION%20DE%20GESTION%20AMBIENTAL\LISTADO%20DE%20MATERIALES%20Y%20PRECIOS%202011\Listado%20de%20Materiales%20y%20Precios.ABRIL-12-2011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er\c\Mis%20documentos\INFORMES\INFORMES%20TRIMESTRALES\INFORME%20TRIMESTRAL%20DE%20TRABAJO%20DE%20NECESIDADES\DOCUME~1\USER05~1\CONFIG~1\TEMP\ADMINISTRACION%20VIAL%20G2\PRESUPUESTOS\Presupuesto%20remoci&#243;n%20de%20derrumbes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TRAMO%20III\Desktop\Nueva%20carpeta\Documents%20and%20Settings\Adolfo%20Leon\Mis%20documentos\Mis%20documentos\ACTA%20No%2040\ACTA%20No36\CONSORCIO%20acta%20No35\Mis%20documentos\WINDOWS\TEMP\RELACI~1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USER\Mis%20documentos\Eduin_Clavijo\CONSORCIO_INTERCO\Programacion%20y%20Control\Prog.%20y%20control_INTERCO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OFERTAS/7422/DPTO/CIVIL/7422CWXL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ROJMA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GENIERIA\Users\Users\HECTOR%20MORENO\Downloads\CONTRATO.FOX\DATOS\Control\Varios\achm\Presup%20Varios\EjemplosII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S\Mis%20documentos\Licitaciones%202002\Lic.Duitama-La%20Palmera\BASEDuitama-La%20Palmera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CC-28\copia\FABIAN\DOCUMENTOS\Informaci&#243;n%20PAVCO\Alcantarillado\Tablas%20de%20C&#225;lculo\Alcantarillado%20PAVCO-EMCALI\Dise&#241;o%20n%20de%20Manning\Alcantarillado%20n%20de%20Manning%20PAVCO-EMCALI%20(03-09-2003)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rupolhs\DOCUME~1\DORIAN~1\CONFIG~1\Temp\PRESUPUESTOS\Obras%20Licitadas\Licitaciones%20del%202004\71%20al%2080\78%20PUENTE%20QUEBRADA%20LA%20UNION%20-%20PORCE%20III\Excel\RELACI~1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rupolhs\DOCUME~1\DORIAN~1\CONFIG~1\Temp\WINDOWS\TEMP\RELACI~1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pptos\presupuestos\PRESUPUESTOS\Obras%20Licitadas\Licitaciones%20del%202004\71%20al%2080\78%20PUENTE%20QUEBRADA%20LA%20UNION%20-%20PORCE%20III\Excel\RELACI~1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INDICOL/CER/Presupuesto%20petrominerales%202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Mis%20documentos\Eduin%20Clavijo\ECO_BRAS\a-%20Prog.%20y%20control\Prog.%20y%20Control_ECOBRAS_V1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ARMEN\3271%20Palmitas\3271%20G1%20Presupuestos%20de%20Pozos-Palmitas%20Central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Ingevias%20S.A/Contrato%200526%20de%202012%20MHC/Precios%20No%20Previstos%20MHC/Viaducto%20K45/PROPUESTA%20CARARE%20PR45+200%20ULTIMO/3.PRESUPUESTO%20CARARE%20CAMBIO%20DE%20DISE&#209;O-INGENIERIA%20DE%20VIAS.xlsx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DM%20VIAL%2003%20-%20CORDOBA\ESTADO%20DE%20RED\2103mar%2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izarralde\pliegos\Mauricio\LICITACIONES\Licitaciones-2001\Villavicencio-Barranca\Base-Cumaral-Barranca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USUARIO\Downloads\C\@\Sandra\mis%20documentos\Documents%20and%20Settings\yguerrero\Configuraci&#243;n%20local\Temp\admon%20Vial%20henry\Mis%20documentos\ALEX\TERMINAL\PROPUESTATERMINAL\PRECIOS%20TRANSITO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GENIERIA\Users\Documents%20and%20Settings\Marcos\Mis%20documentos\Usuarios\Santander%20Mafioly\Contratos\Contrato%20CVS%20Inundaciones\Protecbolsa%20tierra%20CVS%20%20REAL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GENIERIA\Users\PCCENTRAL\Users\Kelly%20Johanna\AppData\Roaming\Microsoft\Excel\PLANOS%20DE%20TOPOGRAFIA\0-VALENCIA\0%20-%20Matadero\Dise&#241;os-Presupuesto\Lagunas%20Matader%20Valencia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CC-28\copia\ICC-26\CVC\E15\Vol%20VI%20Ed.%202\Anexo%20A%20RCO\A.1%20Explanaciones\APU%20La%20Ye%20-%20Milan%20Ed.%201.xlsx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oseGabriel\Documents\Microsoft%20User%20Data\Office%202011%20AutoRecovery\PACO\Doc.%20ASPIRE\ADMONVIAL%20H-V-05\PRESUPUESTOS\sector%203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1.%20COORDINACION%20Y%20CONTROL%20DE%20PROYECTOS/1.4%20CONTROL%20DOC-PLANOS-ISOS/CONTROL%20DOC%20&amp;%20PLANOS/sru/1800-8230-52-R310-0001%20COMENTADA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ROG-96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TRAMO%20III\Desktop\Nueva%20carpeta\Users\Subtecnica.PROCOPAL\Documents\MVM\DEVIMED%20S.A\San%20Vicente\HLOPEZA\GERONA\CANTIDADES%20REPOSICION\SUBCIRCUITO%207\REDES7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ontratacionestatal.net/Mis%20documentos/Monteria/Mis%20im&#225;genes/MSOFFICE/EXCEL/DEPORTE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15576A2\partidas_cant_tub_final_04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ontratacionestatal.net/Mis%20documentos/Monteria/Mis%20im&#225;genes/EXCEL/CONTRATO/ALCASAN1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GENIERIA\Users\Mis%20Documentos\AMV-02-BOL\EST.V&#205;A%20CRITERIO%20TECNICO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GENIERIA\Users\MESING\Unidad%20C\00-2004\San%20Pedro\Lagunas\Linea%20de%20Impulsion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USUARIO\Downloads\C\@\Sandra\mis%20documentos\Mis%20documentos\OBRAS\BANADIA\INFORMES\BANADIACD\1erINFORME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mon\consorcio%20ingaf\informe%20semanal\INFORMESEMANAL%201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lc001\groups\RO%20POR%20ACTIVIDADES\ACTIVIDADES\Mis%20Documentos\PROYECTO%20PMM%20-%202004\COMPRES.%20SVG%202004\Cuadro%20Montajes%20Electrico%20Instrumentaci&#243;n%20y%20control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RPLC/escalatoria/fps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CC-28\copia\ICC-26\CVC\E15\Vol%20VI%20Ed.%202\Anexo%20A%20RCO\A.1%20Explanaciones\Resumen%20de%20Cantidades%20Explanaciones%20Ed.%202.xlsx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CC-28\copia\E15\Volumen%20III\Edici&#243;n%201\CEO%20Alcantarillas%20Ed.1.xlsx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ntratacion%20PME%20v021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CE431D1\CONSOLIDADO%20SOA_REQUERIMIENTOS%20NAFTA_100_2014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ngwi/Desktop/INFO%20WM/DOCUMENTOS%20INGENIERIA/INFORMACION%20DE%20PRESUPUESTOS,%20APU%20Y%20DEMAS/Ppto%20Pavimento%20Urbano%202019.xlsx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Users/Ing.%20Edwin%20Gomez/Desktop/Acta%20No%204.xlsx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1.%20PRAGO%20ING/8.%20Varios%20Proyecto/Cronograma%20descansos%20%20-%20Trafos%20libres%20PCB%20-%20Prago%20Ing..xlsx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ORMATOS%20FASE%20DOS\MATRIZ_APUs_2010\MATRIZ%20APUs%202010\Grupo%201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SOPORTE%20DE%20CANTIDADES%20DE%20OBRA%20Ed.%201.xlsx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ao-my.sharepoint.com/Users/User/Downloads/SOPORTE%20DE%20CANTIDADES%20DE%20OBRA%20Ed.%201.xlsx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OFERTAS/7417/STIMA/7417stiA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pmorales\AppData\Local\Microsoft\Windows\Temporary%20Internet%20Files\Content.Outlook\5R35UUZM\Users\pmorales\Documents\Patricia%20Morales%20P.%202008\CONVENIOS%20MUNICIPIOS\CUADRO%20CONVENIOS%202008%20Sucre.xls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Users/Javieru/Documents/ECP/Cartago%20VIT/Documents%20and%20Settings/dgarcia/Local%20Settings/Temporary%20Internet%20Files/Content.IE5/KJ9Z6MJD/Plantilla%20Documento%20excel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RA%20TERCERA\Documents%20and%20Settings\123\Mis%20documentos\MEMORIA\Memoria%201\Cerete-02\Pliegos\Mis%20documentos\Licitaciones\BOCCID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ricd/Downloads/___/PRESUPUESTO%20INDIRECTOS%20Y%20OTROS%20TRES%20ESQUINAS%20Rev4%201121.xlsx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MANTENIMIENTO%20RUTA%201001_MARZO%20DE%202008/Documents%20and%20Settings/PEDRO%20GARCIA%20REALPE/Mis%20documentos/AMV_G1_2006_TUMACO/Actas%20AMV_G1_Tumaco/a%20%20aaInformaci&#243;n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Camilo%20Jos&#233;\AppData\Local\Microsoft\Windows\Temporary%20Internet%20Files\Content.Outlook\CFG88B27\CONSOLIDADOS\RESUMEN%20NARI&#209;O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Adicionales\IPR\IPR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USUARIO\Downloads\C\@\Sandra\mis%20documentos\Documents%20and%20Settings\yguerrero\Configuraci&#243;n%20local\Temp\admon%20Vial%20henry\henry\Propuestas\invias\RCAS-007-2002\precios%20unitarios%20caranal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gedwin\ing%20edwin-w\OBRAS\BASE%20APU-DEVISAB.xlsx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is%20Documentos\AMV-02-BOL\EST.V&#205;A%20CRITERIO%20TECNICO.xls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USUARIO\Downloads\C\@\Sandra\mis%20documentos\Documents%20and%20Settings\yguerrero\Configuraci&#243;n%20local\Temp\admon%20Vial%20henry\Mis%20documentos\OBRAS\BANADIA\INFORMES\BANADIACD\1erINFORME.xls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edwin/Repro/Avance%20Proyecto-Reprog1..xls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atos.xls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\AMV%20GRUPO2-05\presupuestos\ajuste%20presupuestos\$%20PR20%20al%20PR23.XLS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9E8868\PUNTOS_CRITICOS_APU_7601_VALLE_DEL_CAUCA__CENTRO_2022_1.xlsx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/OBRAS%20PUBLICAS%202006/ACUEDUCTOS/OTROS%20ACUEDUCTOS/PROYECTO%20SANTIAGO%20POBRE/Archivos%201/CAROLINA/OBRAS%202001/VIA%20AEROPUERTO/PRESP.VIA%20AEROPUERTO.xls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is%20documentos\contratos-en-ejecuci&#243;n\contratos-inv&#237;as-2002\consulv&#237;as-advial\WINDOWS\TEMP\TD_0025.DIR\NOV-%20DIC-2002\oficina\accidentes%20le%20NOV-02-1.xls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ocuments%20and%20Settings\c9149312\Mis%20documentos\VIEJO\PTO-%20MTO-recup\SOPORT-LCI\PxQ_2006\Compras%20SMA%20Valores%20v02.xls" TargetMode="External"/></Relationships>
</file>

<file path=xl/externalLinks/_rels/externalLink1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IMULACI&#211;NEDIFICIO.ok.xls" TargetMode="External"/></Relationships>
</file>

<file path=xl/externalLinks/_rels/externalLink1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svelasco\Configuraci&#243;n%20local\Archivos%20temporales%20de%20Internet\OLK4D\CUADRO%20CONVENIOS%202008%20Magdalena.xls" TargetMode="External"/></Relationships>
</file>

<file path=xl/externalLinks/_rels/externalLink1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INDOWS\TEMP\presupuesto\EJEC05200.xls" TargetMode="External"/></Relationships>
</file>

<file path=xl/externalLinks/_rels/externalLink1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GENIERIA\Users\Servidorwebcvs\PUBLICA\Documents%20and%20Settings\Ingenieria3\Escritorio\copia%20equipo%20pavilion\Mis%20documentos\MONICA\CVS\canal%20La%20granja\PROPUESTA%20ECOGESTAR%202.xls" TargetMode="External"/></Relationships>
</file>

<file path=xl/externalLinks/_rels/externalLink1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GENIERIA\Users\Servidor\publica\Documents%20and%20Settings\Ingenieria3\Escritorio\copia%20equipo%20pavilion\Mis%20documentos\MONICA\CVS\canal%20La%20granja\PROPUESTA%20ECOGESTAR%202.xls" TargetMode="External"/></Relationships>
</file>

<file path=xl/externalLinks/_rels/externalLink1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quitania\Mis%20documentos\MIKO%20EN%20EJECUCION\NUNCHIA\Cofinanciacion\FICHAS%20Y%20FORMATOS\UNITARIOS%20GENERALES.xls" TargetMode="External"/></Relationships>
</file>

<file path=xl/externalLinks/_rels/externalLink19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vzit-my.sharepoint.com/Aquitania/Mis%20documentos/MIKO%20EN%20EJECUCION/NUNCHIA/Cofinanciacion/FICHAS%20Y%20FORMATOS/UNITARIOS%20GENERALES.xls" TargetMode="External"/></Relationships>
</file>

<file path=xl/externalLinks/_rels/externalLink1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FREDY\AppData\Local\Microsoft\Windows\Temporary%20Internet%20Files\Content.IE5\LNW0RN9A\Cofinanciacion\FICHAS%20Y%20FORMATOS\UNITARIOS%20GENERALES.xls" TargetMode="External"/></Relationships>
</file>

<file path=xl/externalLinks/_rels/externalLink1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istado%20priorizado%20de%20reposicion%20en%20REV10ene2001.xls" TargetMode="External"/></Relationships>
</file>

<file path=xl/externalLinks/_rels/externalLink1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3.%20T&#201;CNICOS\1%20Plantillas\(Identificaci&#243;n_Proyecto)\20140109%20Base%20Comercial%20-%20(Nombre-Corto).xlsx" TargetMode="External"/></Relationships>
</file>

<file path=xl/externalLinks/_rels/externalLink1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UNITARIOS%20PARA%20241201%202S.xls" TargetMode="External"/></Relationships>
</file>

<file path=xl/externalLinks/_rels/externalLink19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ontratacionestatal.net/Mis%20documentos/PAVIMENTO%20LA%20JULIA/LICITACION%20LA%20JULIA.xls" TargetMode="External"/></Relationships>
</file>

<file path=xl/externalLinks/_rels/externalLink1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8.1.239.62\compartida\DOCUMENTOS%20OFICINA\PACC's\PACC%20PIO%202006\PACC%20de%20Inversiones%20PIO%202006%20Yarigui-Garzas.xls" TargetMode="External"/></Relationships>
</file>

<file path=xl/externalLinks/_rels/externalLink19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mperez/Downloads/Users/ING~1.OSC/AppData/Local/Temp/Rar$DI01.853/Cantidades_750%20_Alta_Suelo%20AB.xlsx" TargetMode="External"/></Relationships>
</file>

<file path=xl/externalLinks/_rels/externalLink2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gomez\CompTotal\Temp\perseoP85324650\5202371-IC-0.5-GE-1.xls" TargetMode="External"/></Relationships>
</file>

<file path=xl/externalLinks/_rels/externalLink2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rino\C\Documents%20and%20Settings\Hector%20Guerrero\Mis%20documentos\Licitaciones%20realizadas\Invias\INTER-Taraza-caucasia\DIFERGO\WINDOWS\TEMP\Preobra\ModeloPresupuesto.xls" TargetMode="External"/></Relationships>
</file>

<file path=xl/externalLinks/_rels/externalLink2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e0119947.ECOPETROL\Mis%20documentos\Mis%20documentos%20de%20ECP\CONTRATA\INTERVENTORIAS\INSPECTO\2005\4005515\CONTROL%20INTERVENTORIA%204005515.xls" TargetMode="External"/></Relationships>
</file>

<file path=xl/externalLinks/_rels/externalLink2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ocuments%20and%20Settings\ANDRES%20HERRERA%20RUIZ\Mis%20documentos\Mis%20datos\CCP\060202-Alvaro%20Andres\DOCUME~1\c7956988\CONFIG~1\Temp\CUADRO%20CONTROL%2023JUL04.xls" TargetMode="External"/></Relationships>
</file>

<file path=xl/externalLinks/_rels/externalLink204.xml.rels><?xml version="1.0" encoding="UTF-8" standalone="yes"?>
<Relationships xmlns="http://schemas.openxmlformats.org/package/2006/relationships"><Relationship Id="rId1" Type="http://schemas.openxmlformats.org/officeDocument/2006/relationships/externalLinkPath" Target="/F/V/F/V/GUACAR&#205;%20VIAS/GUACARI%20CARRERA%207%20TRAMO%20II/12.%20COMPONENTE%20ECONOMICO/F/C/C/C/Polideportivos%20madrid/Presupuesto%20herramientas%20de%20calculo/MATRIZ%20PARA%20EL%20CALCULO%20DEL%20AIU%202009.xls" TargetMode="External"/></Relationships>
</file>

<file path=xl/externalLinks/_rels/externalLink20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ao-my.sharepoint.com/F/V/F/V/GUACAR&#205;%20VIAS/GUACARI%20CARRERA%207%20TRAMO%20II/12.%20COMPONENTE%20ECONOMICO/F/C/C/C/Polideportivos%20madrid/Presupuesto%20herramientas%20de%20calculo/MATRIZ%20PARA%20EL%20CALCULO%20DEL%20AIU%202009.xls" TargetMode="External"/></Relationships>
</file>

<file path=xl/externalLinks/_rels/externalLink2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\Ligia%20Esther\Aula%20Multiple%20Ayapel\ACTAS\COPIA%201\LIGIA\ALCANT.%20TUCHIN\PROP%20OSWALDO\unitarios%20.xls" TargetMode="External"/></Relationships>
</file>

<file path=xl/externalLinks/_rels/externalLink20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MANTENIMIENTO%20RUTA%201001_MARZO%20DE%202008/Documents%20and%20Settings/Jaime%20Rojas/Mis%20documentos/Contrato/Interv/JunBarba/a%20%20aaInformaci&#243;n%20GRUPO%204/A%20MInformes%20M" TargetMode="External"/></Relationships>
</file>

<file path=xl/externalLinks/_rels/externalLink20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ceficiente.sharepoint.com/GROUPS/DOCUME~1/e0227748/CONFIG~1/Temp/Instrucciones%20de%20trabajo%20SAS3.xls" TargetMode="External"/></Relationships>
</file>

<file path=xl/externalLinks/_rels/externalLink20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ENOVO\Desktop\Proyecto%20San%20Andres\PRESUPUESTO%20CORREGIDO%20ETAPA%20I%20%2009022023%20ok.xlsx" TargetMode="External"/><Relationship Id="rId1" Type="http://schemas.openxmlformats.org/officeDocument/2006/relationships/externalLinkPath" Target="/Users/LENOVO/Desktop/Proyecto%20San%20Andres/PRESUPUESTO%20CORREGIDO%20ETAPA%20I%20%2009022023%20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QUIDACION"/>
      <sheetName val="REPORTE DE PRODUCCION."/>
      <sheetName val="COMPRESORES"/>
      <sheetName val="PROPANO."/>
      <sheetName val="BUTANO"/>
      <sheetName val="GASOLINA"/>
      <sheetName val="B.E.C."/>
      <sheetName val="clave"/>
      <sheetName val="PROPANO (2)"/>
      <sheetName val="BUTANO (2)"/>
      <sheetName val="GASOLINA (2)"/>
      <sheetName val="RONDAS ESTRUCT."/>
      <sheetName val="PLANTA DE GAS "/>
      <sheetName val="COMPRESORES "/>
      <sheetName val="GENERADORES Y BOMBAS"/>
      <sheetName val="VENTILADORES"/>
      <sheetName val="factor temperatura"/>
      <sheetName val="TK Propano"/>
      <sheetName val="TK Gasolina 3-4"/>
      <sheetName val="TK Butano Gasolina1-2"/>
      <sheetName val="REPORTE DE PRODUCCION"/>
      <sheetName val="BUTANO."/>
      <sheetName val="PROPANO"/>
      <sheetName val="GASOLINA."/>
      <sheetName val="P. ESPECIALMed.1"/>
      <sheetName val="P. ESPECIAL Med 2"/>
      <sheetName val="BUTANO. (2)"/>
      <sheetName val="GASOLINA.CARRO (1)"/>
      <sheetName val="GASOLINA.CARRO (2)"/>
      <sheetName val="GASOLINA.CARRO (3)"/>
      <sheetName val="GASOLINA.CARRO (4)"/>
      <sheetName val="GASOLINA.CARRO (5)"/>
      <sheetName val="Análisis determinístic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$ Directo"/>
      <sheetName val="equip"/>
      <sheetName val="mat&amp;sub"/>
      <sheetName val="indir"/>
      <sheetName val="gene"/>
      <sheetName val="tot"/>
      <sheetName val="prog "/>
      <sheetName val="pres_comp"/>
      <sheetName val="civ_1"/>
      <sheetName val="kp_civ1"/>
      <sheetName val="KP"/>
      <sheetName val="civpl1"/>
      <sheetName val="STRSUMM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7422CW00"/>
    </sheetNames>
    <sheetDataSet>
      <sheetData sheetId="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SUMM0"/>
      <sheetName val="$ Directo"/>
      <sheetName val="equip"/>
      <sheetName val="mat&amp;sub"/>
      <sheetName val="indir"/>
      <sheetName val="gene"/>
      <sheetName val="tot"/>
      <sheetName val="prog "/>
      <sheetName val="pres_comp"/>
      <sheetName val="civ_1"/>
      <sheetName val="kp_civ1"/>
      <sheetName val="KP"/>
      <sheetName val="civpl1"/>
      <sheetName val="7417sti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7422CW00"/>
    </sheetNames>
    <sheetDataSet>
      <sheetData sheetId="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SOS"/>
      <sheetName val="CANTIDADES"/>
      <sheetName val="PRES OFICIAL"/>
      <sheetName val="SENCILLA terciarias"/>
      <sheetName val="TERRAPLEN"/>
      <sheetName val="Calculos"/>
      <sheetName val="BOX 2X3"/>
      <sheetName val="Canti BOX 1.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Y ORIGINAL"/>
      <sheetName val="PRESUP"/>
      <sheetName val="INV"/>
      <sheetName val="AASHTO"/>
      <sheetName val="PRECIOS"/>
      <sheetName val="PROY_ORIGINAL"/>
      <sheetName val="PU (2)"/>
      <sheetName val="PRESUPUESTOS-REV1"/>
      <sheetName val="PESOS"/>
      <sheetName val="G&amp;G"/>
      <sheetName val="Datos"/>
      <sheetName val="PRESUPUESTO"/>
      <sheetName val="PPTONUEVOFORMATO"/>
      <sheetName val="PRESUPUESTO1"/>
      <sheetName val="200P.1"/>
      <sheetName val="210.2.2"/>
      <sheetName val="320.1"/>
      <sheetName val="640.1"/>
      <sheetName val="500P.1"/>
      <sheetName val="500P.2"/>
      <sheetName val="600.1"/>
      <sheetName val="610.1"/>
      <sheetName val="630.4"/>
      <sheetName val="640P.2"/>
      <sheetName val="640.1 (2)"/>
      <sheetName val="672P.1"/>
      <sheetName val="2P.1"/>
      <sheetName val="900.2"/>
      <sheetName val="materiales de insumo"/>
      <sheetName val="jornales y prestaciones"/>
      <sheetName val="CANTIDADES"/>
      <sheetName val="210.1"/>
      <sheetName val="310.1"/>
      <sheetName val="600.4"/>
      <sheetName val="661.1"/>
      <sheetName val="673.1"/>
      <sheetName val="673.2"/>
      <sheetName val="673.3"/>
      <sheetName val="3P"/>
      <sheetName val="672.1"/>
      <sheetName val="2P"/>
      <sheetName val="3P.1"/>
      <sheetName val="3P.2"/>
      <sheetName val="6.1P"/>
      <sheetName val="6.2P"/>
      <sheetName val="6.4P"/>
      <sheetName val="muros"/>
      <sheetName val="COSTOS UNITARIOS"/>
      <sheetName val="CA-2909"/>
      <sheetName val="TRAYECTO 1"/>
      <sheetName val="CABG"/>
      <sheetName val=""/>
      <sheetName val="PROY_ORIGINAL2"/>
      <sheetName val="PU_(2)1"/>
      <sheetName val="PROY_ORIGINAL1"/>
      <sheetName val="PU_(2)"/>
      <sheetName val="PROY_ORIGINAL3"/>
      <sheetName val="PU_(2)2"/>
      <sheetName val="PROY_ORIGINAL5"/>
      <sheetName val="PU_(2)4"/>
      <sheetName val="PROY_ORIGINAL4"/>
      <sheetName val="PU_(2)3"/>
      <sheetName val="Seguim-16"/>
      <sheetName val="Información"/>
      <sheetName val="ACTIVIDADES"/>
      <sheetName val="Varios"/>
      <sheetName val="RESUMEN"/>
      <sheetName val="VALOR ENSAYOS"/>
      <sheetName val="K9+900"/>
      <sheetName val="PR10+760"/>
      <sheetName val="PR11+020"/>
      <sheetName val="PR12+400"/>
      <sheetName val="PR18+560"/>
      <sheetName val="PR19+100"/>
      <sheetName val="PR19+900"/>
      <sheetName val="PR21+380"/>
      <sheetName val="PR21+900"/>
      <sheetName val="PR23+350"/>
      <sheetName val="PR24+500"/>
      <sheetName val="PR25+700"/>
      <sheetName val="PR31+200"/>
      <sheetName val="PR33+010"/>
      <sheetName val="PR33+030"/>
      <sheetName val="PR35+400A"/>
      <sheetName val="PR35+400"/>
      <sheetName val="PR35+540"/>
      <sheetName val="ó&gt;_x0000__x0001__x0000__x0000__x0000_j0$_x0000_#_x0000__x0000__x0000_j.$_x0000_#_x0000__x0000__x0000_L_x0012_Óu_x0000__x0000__x0000__x0000_"/>
      <sheetName val="plantilla"/>
      <sheetName val="resumen preacta"/>
      <sheetName val="1"/>
      <sheetName val="2"/>
      <sheetName val="3"/>
      <sheetName val="4"/>
      <sheetName val="5"/>
      <sheetName val="7"/>
      <sheetName val="8"/>
      <sheetName val="9"/>
      <sheetName val="10"/>
      <sheetName val="11"/>
      <sheetName val="12"/>
      <sheetName val="13"/>
      <sheetName val="14"/>
      <sheetName val="16"/>
      <sheetName val="17"/>
      <sheetName val="19"/>
      <sheetName val="21"/>
      <sheetName val="22"/>
      <sheetName val="23"/>
      <sheetName val="24"/>
      <sheetName val="25"/>
      <sheetName val="26"/>
      <sheetName val="28"/>
      <sheetName val="29"/>
      <sheetName val="30"/>
      <sheetName val="31"/>
      <sheetName val="32"/>
      <sheetName val="33"/>
      <sheetName val="34"/>
      <sheetName val="38"/>
      <sheetName val="42"/>
      <sheetName val="43"/>
      <sheetName val="44"/>
      <sheetName val="Resalto en asfalto"/>
      <sheetName val="Mat fresado para ampliacion"/>
      <sheetName val="Tuberia filtro D=6&quot;"/>
      <sheetName val="Realce de bordillo"/>
      <sheetName val="Remocion tuberia d=24&quot;"/>
      <sheetName val="GRAVA ATRAQUES DE ALCANTARILLA"/>
      <sheetName val="RESALTO"/>
      <sheetName val="Geodren"/>
      <sheetName val="Hoja1"/>
      <sheetName val="FORMATO PREACTA"/>
      <sheetName val="SOPORTES"/>
      <sheetName val="FORMATO FECHA)"/>
      <sheetName val="DESMONTE LIMP."/>
      <sheetName val="REGISTRO FOTOGRAFICO"/>
      <sheetName val="S200.1 DESM. LIMP.B "/>
      <sheetName val="S200.2 DESM. LIMP. NB"/>
      <sheetName val="S201.7 DEMO. ESTRUCTURAS"/>
      <sheetName val="Remocion alcantarillas."/>
      <sheetName val="Excav. Mat. Comun."/>
      <sheetName val="s201.15-remoción de alcantarill"/>
      <sheetName val="s210.2.2-Exc de expl"/>
      <sheetName val="s210.2.1-Exc en roca"/>
      <sheetName val="s211.1 REMOCION DERR."/>
      <sheetName val="s220.1 Terraplenes"/>
      <sheetName val="s221.1 Pedraplen"/>
      <sheetName val="S900.3 TRANS. DERRUMBE"/>
      <sheetName val="s231.1 Geotextil"/>
      <sheetName val="S230.2 Mejora. de la Sub-Ra"/>
      <sheetName val="S320.1 Sub base"/>
      <sheetName val="S330.1 BASE GRANULAR"/>
      <sheetName val="SUB-BASE"/>
      <sheetName val="CONFM. DE CALZADA EXISTENTE"/>
      <sheetName val="S310.1 Confor. calzada existe "/>
      <sheetName val=" S450.1 MEZCLA MDC-1"/>
      <sheetName val=" S450.2MEZCLA MDC-2"/>
      <sheetName val="S420.1 RIEGO DE IMPRIMACION."/>
      <sheetName val="S421.1 RIEGO LIGA CRR-1"/>
      <sheetName val="S460.1 FRESADO."/>
      <sheetName val="Excav. REPARACION PAVIMENTO."/>
      <sheetName val="S465.1 EXC. PAV. ASFALTICO"/>
      <sheetName val="S500.1 PAVIMENTO CONCRETO"/>
      <sheetName val="S510.1 PAVIMENTO ADOQUIN"/>
      <sheetName val="S600.1 EXCAV. VARIAS "/>
      <sheetName val="Relleno Estructuras"/>
      <sheetName val="eXCAVACIONES VARIAS EN ROCA "/>
      <sheetName val="S600.2 EXCAV. ROCA"/>
      <sheetName val="S610.1 Relleno Estructuras"/>
      <sheetName val="S623.1 Anclajes "/>
      <sheetName val="S623P1 Pantalla Concreto"/>
      <sheetName val="S630.3 Concretos C"/>
      <sheetName val="S630.4a Concretos D"/>
      <sheetName val="S630.4b Concretos D"/>
      <sheetName val="S630.6 CONCRETO F"/>
      <sheetName val="CONCRETO G"/>
      <sheetName val="S630.7 CONCRETO G"/>
      <sheetName val="s640.1 Acero refuerzo"/>
      <sheetName val="S642.13 Juntas dilatacion"/>
      <sheetName val="S644.2 Tuberia PVC 4&quot;"/>
      <sheetName val=" TUBERIA 36&quot;"/>
      <sheetName val="S632.1 Baranda"/>
      <sheetName val=" S661.1 TUBERIA 36&quot; "/>
      <sheetName val="S673.1 MAT. FILTRANTE"/>
      <sheetName val="S673.2 GEOTEXTIL"/>
      <sheetName val="GAVIONES"/>
      <sheetName val="Señales"/>
      <sheetName val="TRANS. EXPLANACION"/>
      <sheetName val=" S673.3 GEODREN PLANAR 6&quot;"/>
      <sheetName val="S681.1 GAVIONES"/>
      <sheetName val="S700.1 Demarcacion"/>
      <sheetName val="S700.2 Marca víal"/>
      <sheetName val="S701.1 tachas reflectivas"/>
      <sheetName val="S710.1.1 SEÑ VERT. "/>
      <sheetName val="S710.2 SEÑ VERT.V"/>
      <sheetName val="S710.1.2 SEÑ VERT."/>
      <sheetName val="S730.1Defensas "/>
      <sheetName val="S800.2 CERCAS"/>
      <sheetName val="S810.1 PROTECCION TALUDES"/>
      <sheetName val="S900.2Trans explan"/>
      <sheetName val="Drenes"/>
      <sheetName val="Tratamiento fisuras"/>
      <sheetName val="MARCAS VIALES"/>
      <sheetName val="Geomalla con fibra de vidrio"/>
      <sheetName val="Anclajes pasivos 4#6"/>
      <sheetName val="SNP1-geomalla fibra Vidrio"/>
      <sheetName val="SNP2-geomalla Biaxial"/>
      <sheetName val="SNP3 concreto 3500 "/>
      <sheetName val="SNP4 CEM. ASFALTICO"/>
      <sheetName val="SNP5 MTTO RUTINARIO"/>
      <sheetName val="SNP6 Drenes"/>
      <sheetName val="SNP7 Anclajes pasivos 4#6"/>
      <sheetName val="SNP8 Anclajes activos 2 Tor"/>
      <sheetName val="SNP9 Anclajes activos 4 Tor"/>
      <sheetName val="SNP10 MATERIAL 3&quot; TRIT"/>
      <sheetName val="SNP11 Material Relleno"/>
      <sheetName val="SNP12 CUNETAS 3.000"/>
      <sheetName val="SNP13 PARCHEO"/>
      <sheetName val="SNP14 SELLO JUNTAS"/>
      <sheetName val="SNP15 Pilotes"/>
      <sheetName val="SNP16 EXCAV. PAVIMENTO"/>
      <sheetName val="SNP17 TRANS BASE"/>
      <sheetName val="SNP18 AFIRMADO 3&quot;"/>
      <sheetName val="alcantarilla K69+103"/>
      <sheetName val="alcantarilla K68+437"/>
      <sheetName val="alcantarilla K67+455"/>
      <sheetName val="BOXXXX"/>
      <sheetName val="BOX 110+520 PUENTE EL VERDE"/>
      <sheetName val="Muro K99+0703"/>
      <sheetName val="MURO K104+454"/>
      <sheetName val="Muro K109+0570"/>
      <sheetName val="BOX K"/>
      <sheetName val="CONVERCIONES"/>
      <sheetName val="PARCHEO"/>
      <sheetName val="APU´s"/>
      <sheetName val="INFORME SEMANAL"/>
      <sheetName val="201.7"/>
      <sheetName val="211.1"/>
      <sheetName val="320.2"/>
      <sheetName val="330.1"/>
      <sheetName val="330.2"/>
      <sheetName val="411.2"/>
      <sheetName val="450.2P"/>
      <sheetName val="450.9P"/>
      <sheetName val="461.1"/>
      <sheetName val="465.1"/>
      <sheetName val="464.1P"/>
      <sheetName val="600.2"/>
      <sheetName val="630.5"/>
      <sheetName val="630.6"/>
      <sheetName val="630.7"/>
      <sheetName val="681.1"/>
      <sheetName val="4P"/>
      <sheetName val="7P"/>
      <sheetName val="670.P"/>
      <sheetName val="671.P"/>
      <sheetName val="6P"/>
      <sheetName val="674.2"/>
      <sheetName val="450.3P"/>
      <sheetName val="621.1P"/>
      <sheetName val="8P"/>
      <sheetName val="9P"/>
      <sheetName val="610.2P"/>
      <sheetName val="465-3P"/>
      <sheetName val="11P"/>
      <sheetName val="230.2"/>
      <sheetName val="230.2P"/>
      <sheetName val="621.1-1P"/>
      <sheetName val="14P"/>
      <sheetName val="15P"/>
      <sheetName val="17P"/>
      <sheetName val="18P"/>
      <sheetName val="19P"/>
      <sheetName val="20P"/>
      <sheetName val="21P"/>
      <sheetName val="22P"/>
      <sheetName val="621.1.2P"/>
      <sheetName val="PESO VARILLAS"/>
      <sheetName val="proveedores"/>
      <sheetName val="PROY_ORIGINAL7"/>
      <sheetName val="PU_(2)6"/>
      <sheetName val="COSTOS_UNITARIOS1"/>
      <sheetName val="TRAYECTO_11"/>
      <sheetName val="200P_11"/>
      <sheetName val="210_2_21"/>
      <sheetName val="320_11"/>
      <sheetName val="640_11"/>
      <sheetName val="500P_11"/>
      <sheetName val="500P_21"/>
      <sheetName val="600_11"/>
      <sheetName val="610_11"/>
      <sheetName val="630_41"/>
      <sheetName val="640P_21"/>
      <sheetName val="640_1_(2)1"/>
      <sheetName val="672P_11"/>
      <sheetName val="2P_11"/>
      <sheetName val="900_21"/>
      <sheetName val="materiales_de_insumo1"/>
      <sheetName val="jornales_y_prestaciones1"/>
      <sheetName val="210_11"/>
      <sheetName val="310_11"/>
      <sheetName val="600_41"/>
      <sheetName val="661_11"/>
      <sheetName val="673_11"/>
      <sheetName val="673_21"/>
      <sheetName val="673_31"/>
      <sheetName val="672_11"/>
      <sheetName val="3P_11"/>
      <sheetName val="3P_21"/>
      <sheetName val="6_1P1"/>
      <sheetName val="6_2P1"/>
      <sheetName val="6_4P1"/>
      <sheetName val="VALOR_ENSAYOS1"/>
      <sheetName val="ó&gt;j0$#j_$#LÓu"/>
      <sheetName val="resumen_preacta1"/>
      <sheetName val="Resalto_en_asfalto1"/>
      <sheetName val="Mat_fresado_para_ampliacion1"/>
      <sheetName val="Tuberia_filtro_D=6&quot;1"/>
      <sheetName val="Realce_de_bordillo1"/>
      <sheetName val="Remocion_tuberia_d=24&quot;1"/>
      <sheetName val="GRAVA_ATRAQUES_DE_ALCANTARILLA1"/>
      <sheetName val="FORMATO_PREACTA1"/>
      <sheetName val="FORMATO_FECHA)1"/>
      <sheetName val="DESMONTE_LIMP_1"/>
      <sheetName val="REGISTRO_FOTOGRAFICO1"/>
      <sheetName val="S200_1_DESM__LIMP_B_1"/>
      <sheetName val="S200_2_DESM__LIMP__NB1"/>
      <sheetName val="S201_7_DEMO__ESTRUCTURAS1"/>
      <sheetName val="Remocion_alcantarillas_1"/>
      <sheetName val="Excav__Mat__Comun_1"/>
      <sheetName val="s201_15-remoción_de_alcantaril1"/>
      <sheetName val="s210_2_2-Exc_de_expl1"/>
      <sheetName val="s210_2_1-Exc_en_roca1"/>
      <sheetName val="s211_1_REMOCION_DERR_1"/>
      <sheetName val="s220_1_Terraplenes1"/>
      <sheetName val="s221_1_Pedraplen1"/>
      <sheetName val="S900_3_TRANS__DERRUMBE1"/>
      <sheetName val="s231_1_Geotextil1"/>
      <sheetName val="S230_2_Mejora__de_la_Sub-Ra1"/>
      <sheetName val="S320_1_Sub_base1"/>
      <sheetName val="S330_1_BASE_GRANULAR1"/>
      <sheetName val="CONFM__DE_CALZADA_EXISTENTE1"/>
      <sheetName val="S310_1_Confor__calzada_existe_1"/>
      <sheetName val="_S450_1_MEZCLA_MDC-11"/>
      <sheetName val="_S450_2MEZCLA_MDC-21"/>
      <sheetName val="S420_1_RIEGO_DE_IMPRIMACION_1"/>
      <sheetName val="S421_1_RIEGO_LIGA_CRR-11"/>
      <sheetName val="S460_1_FRESADO_1"/>
      <sheetName val="Excav__REPARACION_PAVIMENTO_1"/>
      <sheetName val="S465_1_EXC__PAV__ASFALTICO1"/>
      <sheetName val="S500_1_PAVIMENTO_CONCRETO1"/>
      <sheetName val="S510_1_PAVIMENTO_ADOQUIN1"/>
      <sheetName val="S600_1_EXCAV__VARIAS_1"/>
      <sheetName val="Relleno_Estructuras1"/>
      <sheetName val="eXCAVACIONES_VARIAS_EN_ROCA_1"/>
      <sheetName val="S600_2_EXCAV__ROCA1"/>
      <sheetName val="S610_1_Relleno_Estructuras1"/>
      <sheetName val="S623_1_Anclajes_1"/>
      <sheetName val="S623P1_Pantalla_Concreto1"/>
      <sheetName val="S630_3_Concretos_C1"/>
      <sheetName val="S630_4a_Concretos_D1"/>
      <sheetName val="S630_4b_Concretos_D1"/>
      <sheetName val="S630_6_CONCRETO_F1"/>
      <sheetName val="CONCRETO_G1"/>
      <sheetName val="S630_7_CONCRETO_G1"/>
      <sheetName val="s640_1_Acero_refuerzo1"/>
      <sheetName val="S642_13_Juntas_dilatacion1"/>
      <sheetName val="S644_2_Tuberia_PVC_4&quot;1"/>
      <sheetName val="_TUBERIA_36&quot;1"/>
      <sheetName val="S632_1_Baranda1"/>
      <sheetName val="_S661_1_TUBERIA_36&quot;_1"/>
      <sheetName val="S673_1_MAT__FILTRANTE1"/>
      <sheetName val="S673_2_GEOTEXTIL1"/>
      <sheetName val="TRANS__EXPLANACION1"/>
      <sheetName val="_S673_3_GEODREN_PLANAR_6&quot;1"/>
      <sheetName val="S681_1_GAVIONES1"/>
      <sheetName val="S700_1_Demarcacion1"/>
      <sheetName val="S700_2_Marca_víal1"/>
      <sheetName val="S701_1_tachas_reflectivas1"/>
      <sheetName val="S710_1_1_SEÑ_VERT__1"/>
      <sheetName val="S710_2_SEÑ_VERT_V1"/>
      <sheetName val="S710_1_2_SEÑ_VERT_1"/>
      <sheetName val="S730_1Defensas_1"/>
      <sheetName val="S800_2_CERCAS1"/>
      <sheetName val="S810_1_PROTECCION_TALUDES1"/>
      <sheetName val="S900_2Trans_explan1"/>
      <sheetName val="Tratamiento_fisuras1"/>
      <sheetName val="MARCAS_VIALES1"/>
      <sheetName val="Geomalla_con_fibra_de_vidrio1"/>
      <sheetName val="Anclajes_pasivos_4#61"/>
      <sheetName val="SNP1-geomalla_fibra_Vidrio1"/>
      <sheetName val="SNP2-geomalla_Biaxial1"/>
      <sheetName val="SNP3_concreto_3500_1"/>
      <sheetName val="SNP4_CEM__ASFALTICO1"/>
      <sheetName val="SNP5_MTTO_RUTINARIO1"/>
      <sheetName val="SNP6_Drenes1"/>
      <sheetName val="SNP7_Anclajes_pasivos_4#61"/>
      <sheetName val="SNP8_Anclajes_activos_2_Tor1"/>
      <sheetName val="SNP9_Anclajes_activos_4_Tor1"/>
      <sheetName val="SNP10_MATERIAL_3&quot;_TRIT1"/>
      <sheetName val="SNP11_Material_Relleno1"/>
      <sheetName val="SNP12_CUNETAS_3_0001"/>
      <sheetName val="SNP13_PARCHEO1"/>
      <sheetName val="SNP14_SELLO_JUNTAS1"/>
      <sheetName val="SNP15_Pilotes1"/>
      <sheetName val="SNP16_EXCAV__PAVIMENTO1"/>
      <sheetName val="SNP17_TRANS_BASE1"/>
      <sheetName val="SNP18_AFIRMADO_3&quot;1"/>
      <sheetName val="alcantarilla_K69+1031"/>
      <sheetName val="alcantarilla_K68+4371"/>
      <sheetName val="alcantarilla_K67+4551"/>
      <sheetName val="BOX_110+520_PUENTE_EL_VERDE1"/>
      <sheetName val="Muro_K99+07031"/>
      <sheetName val="MURO_K104+4541"/>
      <sheetName val="Muro_K109+05701"/>
      <sheetName val="BOX_K1"/>
      <sheetName val="PROY_ORIGINAL6"/>
      <sheetName val="PU_(2)5"/>
      <sheetName val="COSTOS_UNITARIOS"/>
      <sheetName val="TRAYECTO_1"/>
      <sheetName val="200P_1"/>
      <sheetName val="210_2_2"/>
      <sheetName val="320_1"/>
      <sheetName val="640_1"/>
      <sheetName val="500P_1"/>
      <sheetName val="500P_2"/>
      <sheetName val="600_1"/>
      <sheetName val="610_1"/>
      <sheetName val="630_4"/>
      <sheetName val="640P_2"/>
      <sheetName val="640_1_(2)"/>
      <sheetName val="672P_1"/>
      <sheetName val="2P_1"/>
      <sheetName val="900_2"/>
      <sheetName val="materiales_de_insumo"/>
      <sheetName val="jornales_y_prestaciones"/>
      <sheetName val="210_1"/>
      <sheetName val="310_1"/>
      <sheetName val="600_4"/>
      <sheetName val="661_1"/>
      <sheetName val="673_1"/>
      <sheetName val="673_2"/>
      <sheetName val="673_3"/>
      <sheetName val="672_1"/>
      <sheetName val="3P_1"/>
      <sheetName val="3P_2"/>
      <sheetName val="6_1P"/>
      <sheetName val="6_2P"/>
      <sheetName val="6_4P"/>
      <sheetName val="VALOR_ENSAYOS"/>
      <sheetName val="resumen_preacta"/>
      <sheetName val="Resalto_en_asfalto"/>
      <sheetName val="Mat_fresado_para_ampliacion"/>
      <sheetName val="Tuberia_filtro_D=6&quot;"/>
      <sheetName val="Realce_de_bordillo"/>
      <sheetName val="Remocion_tuberia_d=24&quot;"/>
      <sheetName val="GRAVA_ATRAQUES_DE_ALCANTARILLA"/>
      <sheetName val="FORMATO_PREACTA"/>
      <sheetName val="FORMATO_FECHA)"/>
      <sheetName val="DESMONTE_LIMP_"/>
      <sheetName val="REGISTRO_FOTOGRAFICO"/>
      <sheetName val="S200_1_DESM__LIMP_B_"/>
      <sheetName val="S200_2_DESM__LIMP__NB"/>
      <sheetName val="S201_7_DEMO__ESTRUCTURAS"/>
      <sheetName val="Remocion_alcantarillas_"/>
      <sheetName val="Excav__Mat__Comun_"/>
      <sheetName val="s201_15-remoción_de_alcantarill"/>
      <sheetName val="s210_2_2-Exc_de_expl"/>
      <sheetName val="s210_2_1-Exc_en_roca"/>
      <sheetName val="s211_1_REMOCION_DERR_"/>
      <sheetName val="s220_1_Terraplenes"/>
      <sheetName val="s221_1_Pedraplen"/>
      <sheetName val="S900_3_TRANS__DERRUMBE"/>
      <sheetName val="s231_1_Geotextil"/>
      <sheetName val="S230_2_Mejora__de_la_Sub-Ra"/>
      <sheetName val="S320_1_Sub_base"/>
      <sheetName val="S330_1_BASE_GRANULAR"/>
      <sheetName val="CONFM__DE_CALZADA_EXISTENTE"/>
      <sheetName val="S310_1_Confor__calzada_existe_"/>
      <sheetName val="_S450_1_MEZCLA_MDC-1"/>
      <sheetName val="_S450_2MEZCLA_MDC-2"/>
      <sheetName val="S420_1_RIEGO_DE_IMPRIMACION_"/>
      <sheetName val="S421_1_RIEGO_LIGA_CRR-1"/>
      <sheetName val="S460_1_FRESADO_"/>
      <sheetName val="Excav__REPARACION_PAVIMENTO_"/>
      <sheetName val="S465_1_EXC__PAV__ASFALTICO"/>
      <sheetName val="S500_1_PAVIMENTO_CONCRETO"/>
      <sheetName val="S510_1_PAVIMENTO_ADOQUIN"/>
      <sheetName val="S600_1_EXCAV__VARIAS_"/>
      <sheetName val="Relleno_Estructuras"/>
      <sheetName val="eXCAVACIONES_VARIAS_EN_ROCA_"/>
      <sheetName val="S600_2_EXCAV__ROCA"/>
      <sheetName val="S610_1_Relleno_Estructuras"/>
      <sheetName val="S623_1_Anclajes_"/>
      <sheetName val="S623P1_Pantalla_Concreto"/>
      <sheetName val="S630_3_Concretos_C"/>
      <sheetName val="S630_4a_Concretos_D"/>
      <sheetName val="S630_4b_Concretos_D"/>
      <sheetName val="S630_6_CONCRETO_F"/>
      <sheetName val="CONCRETO_G"/>
      <sheetName val="S630_7_CONCRETO_G"/>
      <sheetName val="s640_1_Acero_refuerzo"/>
      <sheetName val="S642_13_Juntas_dilatacion"/>
      <sheetName val="S644_2_Tuberia_PVC_4&quot;"/>
      <sheetName val="_TUBERIA_36&quot;"/>
      <sheetName val="S632_1_Baranda"/>
      <sheetName val="_S661_1_TUBERIA_36&quot;_"/>
      <sheetName val="S673_1_MAT__FILTRANTE"/>
      <sheetName val="S673_2_GEOTEXTIL"/>
      <sheetName val="TRANS__EXPLANACION"/>
      <sheetName val="_S673_3_GEODREN_PLANAR_6&quot;"/>
      <sheetName val="S681_1_GAVIONES"/>
      <sheetName val="S700_1_Demarcacion"/>
      <sheetName val="S700_2_Marca_víal"/>
      <sheetName val="S701_1_tachas_reflectivas"/>
      <sheetName val="S710_1_1_SEÑ_VERT__"/>
      <sheetName val="S710_2_SEÑ_VERT_V"/>
      <sheetName val="S710_1_2_SEÑ_VERT_"/>
      <sheetName val="S730_1Defensas_"/>
      <sheetName val="S800_2_CERCAS"/>
      <sheetName val="S810_1_PROTECCION_TALUDES"/>
      <sheetName val="S900_2Trans_explan"/>
      <sheetName val="Tratamiento_fisuras"/>
      <sheetName val="MARCAS_VIALES"/>
      <sheetName val="Geomalla_con_fibra_de_vidrio"/>
      <sheetName val="Anclajes_pasivos_4#6"/>
      <sheetName val="SNP1-geomalla_fibra_Vidrio"/>
      <sheetName val="SNP2-geomalla_Biaxial"/>
      <sheetName val="SNP3_concreto_3500_"/>
      <sheetName val="SNP4_CEM__ASFALTICO"/>
      <sheetName val="SNP5_MTTO_RUTINARIO"/>
      <sheetName val="SNP6_Drenes"/>
      <sheetName val="SNP7_Anclajes_pasivos_4#6"/>
      <sheetName val="SNP8_Anclajes_activos_2_Tor"/>
      <sheetName val="SNP9_Anclajes_activos_4_Tor"/>
      <sheetName val="SNP10_MATERIAL_3&quot;_TRIT"/>
      <sheetName val="SNP11_Material_Relleno"/>
      <sheetName val="SNP12_CUNETAS_3_000"/>
      <sheetName val="SNP13_PARCHEO"/>
      <sheetName val="SNP14_SELLO_JUNTAS"/>
      <sheetName val="SNP15_Pilotes"/>
      <sheetName val="SNP16_EXCAV__PAVIMENTO"/>
      <sheetName val="SNP17_TRANS_BASE"/>
      <sheetName val="SNP18_AFIRMADO_3&quot;"/>
      <sheetName val="alcantarilla_K69+103"/>
      <sheetName val="alcantarilla_K68+437"/>
      <sheetName val="alcantarilla_K67+455"/>
      <sheetName val="BOX_110+520_PUENTE_EL_VERDE"/>
      <sheetName val="Muro_K99+0703"/>
      <sheetName val="MURO_K104+454"/>
      <sheetName val="Muro_K109+0570"/>
      <sheetName val="BOX_K"/>
      <sheetName val="PROY_ORIGINAL8"/>
      <sheetName val="PU_(2)7"/>
      <sheetName val="COSTOS_UNITARIOS2"/>
      <sheetName val="TRAYECTO_12"/>
      <sheetName val="200P_12"/>
      <sheetName val="210_2_22"/>
      <sheetName val="320_12"/>
      <sheetName val="640_12"/>
      <sheetName val="500P_12"/>
      <sheetName val="500P_22"/>
      <sheetName val="600_12"/>
      <sheetName val="610_12"/>
      <sheetName val="630_42"/>
      <sheetName val="640P_22"/>
      <sheetName val="640_1_(2)2"/>
      <sheetName val="672P_12"/>
      <sheetName val="2P_12"/>
      <sheetName val="900_22"/>
      <sheetName val="materiales_de_insumo2"/>
      <sheetName val="jornales_y_prestaciones2"/>
      <sheetName val="210_12"/>
      <sheetName val="310_12"/>
      <sheetName val="600_42"/>
      <sheetName val="661_12"/>
      <sheetName val="673_12"/>
      <sheetName val="673_22"/>
      <sheetName val="673_32"/>
      <sheetName val="672_12"/>
      <sheetName val="3P_12"/>
      <sheetName val="3P_22"/>
      <sheetName val="6_1P2"/>
      <sheetName val="6_2P2"/>
      <sheetName val="6_4P2"/>
      <sheetName val="VALOR_ENSAYOS2"/>
      <sheetName val="resumen_preacta2"/>
      <sheetName val="Resalto_en_asfalto2"/>
      <sheetName val="Mat_fresado_para_ampliacion2"/>
      <sheetName val="Tuberia_filtro_D=6&quot;2"/>
      <sheetName val="Realce_de_bordillo2"/>
      <sheetName val="Remocion_tuberia_d=24&quot;2"/>
      <sheetName val="GRAVA_ATRAQUES_DE_ALCANTARILLA2"/>
      <sheetName val="FORMATO_PREACTA2"/>
      <sheetName val="FORMATO_FECHA)2"/>
      <sheetName val="DESMONTE_LIMP_2"/>
      <sheetName val="REGISTRO_FOTOGRAFICO2"/>
      <sheetName val="S200_1_DESM__LIMP_B_2"/>
      <sheetName val="S200_2_DESM__LIMP__NB2"/>
      <sheetName val="S201_7_DEMO__ESTRUCTURAS2"/>
      <sheetName val="Remocion_alcantarillas_2"/>
      <sheetName val="Excav__Mat__Comun_2"/>
      <sheetName val="s201_15-remoción_de_alcantaril2"/>
      <sheetName val="s210_2_2-Exc_de_expl2"/>
      <sheetName val="s210_2_1-Exc_en_roca2"/>
      <sheetName val="s211_1_REMOCION_DERR_2"/>
      <sheetName val="s220_1_Terraplenes2"/>
      <sheetName val="s221_1_Pedraplen2"/>
      <sheetName val="S900_3_TRANS__DERRUMBE2"/>
      <sheetName val="s231_1_Geotextil2"/>
      <sheetName val="S230_2_Mejora__de_la_Sub-Ra2"/>
      <sheetName val="S320_1_Sub_base2"/>
      <sheetName val="S330_1_BASE_GRANULAR2"/>
      <sheetName val="CONFM__DE_CALZADA_EXISTENTE2"/>
      <sheetName val="S310_1_Confor__calzada_existe_2"/>
      <sheetName val="_S450_1_MEZCLA_MDC-12"/>
      <sheetName val="_S450_2MEZCLA_MDC-22"/>
      <sheetName val="S420_1_RIEGO_DE_IMPRIMACION_2"/>
      <sheetName val="S421_1_RIEGO_LIGA_CRR-12"/>
      <sheetName val="S460_1_FRESADO_2"/>
      <sheetName val="Excav__REPARACION_PAVIMENTO_2"/>
      <sheetName val="S465_1_EXC__PAV__ASFALTICO2"/>
      <sheetName val="S500_1_PAVIMENTO_CONCRETO2"/>
      <sheetName val="S510_1_PAVIMENTO_ADOQUIN2"/>
      <sheetName val="S600_1_EXCAV__VARIAS_2"/>
      <sheetName val="Relleno_Estructuras2"/>
      <sheetName val="eXCAVACIONES_VARIAS_EN_ROCA_2"/>
      <sheetName val="S600_2_EXCAV__ROCA2"/>
      <sheetName val="S610_1_Relleno_Estructuras2"/>
      <sheetName val="S623_1_Anclajes_2"/>
      <sheetName val="S623P1_Pantalla_Concreto2"/>
      <sheetName val="S630_3_Concretos_C2"/>
      <sheetName val="S630_4a_Concretos_D2"/>
      <sheetName val="S630_4b_Concretos_D2"/>
      <sheetName val="S630_6_CONCRETO_F2"/>
      <sheetName val="CONCRETO_G2"/>
      <sheetName val="S630_7_CONCRETO_G2"/>
      <sheetName val="s640_1_Acero_refuerzo2"/>
      <sheetName val="S642_13_Juntas_dilatacion2"/>
      <sheetName val="S644_2_Tuberia_PVC_4&quot;2"/>
      <sheetName val="_TUBERIA_36&quot;2"/>
      <sheetName val="S632_1_Baranda2"/>
      <sheetName val="_S661_1_TUBERIA_36&quot;_2"/>
      <sheetName val="S673_1_MAT__FILTRANTE2"/>
      <sheetName val="S673_2_GEOTEXTIL2"/>
      <sheetName val="TRANS__EXPLANACION2"/>
      <sheetName val="_S673_3_GEODREN_PLANAR_6&quot;2"/>
      <sheetName val="S681_1_GAVIONES2"/>
      <sheetName val="S700_1_Demarcacion2"/>
      <sheetName val="S700_2_Marca_víal2"/>
      <sheetName val="S701_1_tachas_reflectivas2"/>
      <sheetName val="S710_1_1_SEÑ_VERT__2"/>
      <sheetName val="S710_2_SEÑ_VERT_V2"/>
      <sheetName val="S710_1_2_SEÑ_VERT_2"/>
      <sheetName val="S730_1Defensas_2"/>
      <sheetName val="S800_2_CERCAS2"/>
      <sheetName val="S810_1_PROTECCION_TALUDES2"/>
      <sheetName val="S900_2Trans_explan2"/>
      <sheetName val="Tratamiento_fisuras2"/>
      <sheetName val="MARCAS_VIALES2"/>
      <sheetName val="Geomalla_con_fibra_de_vidrio2"/>
      <sheetName val="Anclajes_pasivos_4#62"/>
      <sheetName val="SNP1-geomalla_fibra_Vidrio2"/>
      <sheetName val="SNP2-geomalla_Biaxial2"/>
      <sheetName val="SNP3_concreto_3500_2"/>
      <sheetName val="SNP4_CEM__ASFALTICO2"/>
      <sheetName val="SNP5_MTTO_RUTINARIO2"/>
      <sheetName val="SNP6_Drenes2"/>
      <sheetName val="SNP7_Anclajes_pasivos_4#62"/>
      <sheetName val="SNP8_Anclajes_activos_2_Tor2"/>
      <sheetName val="SNP9_Anclajes_activos_4_Tor2"/>
      <sheetName val="SNP10_MATERIAL_3&quot;_TRIT2"/>
      <sheetName val="SNP11_Material_Relleno2"/>
      <sheetName val="SNP12_CUNETAS_3_0002"/>
      <sheetName val="SNP13_PARCHEO2"/>
      <sheetName val="SNP14_SELLO_JUNTAS2"/>
      <sheetName val="SNP15_Pilotes2"/>
      <sheetName val="SNP16_EXCAV__PAVIMENTO2"/>
      <sheetName val="SNP17_TRANS_BASE2"/>
      <sheetName val="SNP18_AFIRMADO_3&quot;2"/>
      <sheetName val="alcantarilla_K69+1032"/>
      <sheetName val="alcantarilla_K68+4372"/>
      <sheetName val="alcantarilla_K67+4552"/>
      <sheetName val="BOX_110+520_PUENTE_EL_VERDE2"/>
      <sheetName val="Muro_K99+07032"/>
      <sheetName val="MURO_K104+4542"/>
      <sheetName val="Muro_K109+05702"/>
      <sheetName val="BOX_K2"/>
      <sheetName val="PROY_ORIGINAL9"/>
      <sheetName val="PU_(2)8"/>
      <sheetName val="COSTOS_UNITARIOS3"/>
      <sheetName val="TRAYECTO_13"/>
      <sheetName val="200P_13"/>
      <sheetName val="210_2_23"/>
      <sheetName val="320_13"/>
      <sheetName val="640_13"/>
      <sheetName val="500P_13"/>
      <sheetName val="500P_23"/>
      <sheetName val="600_13"/>
      <sheetName val="610_13"/>
      <sheetName val="630_43"/>
      <sheetName val="640P_23"/>
      <sheetName val="640_1_(2)3"/>
      <sheetName val="672P_13"/>
      <sheetName val="2P_13"/>
      <sheetName val="900_23"/>
      <sheetName val="materiales_de_insumo3"/>
      <sheetName val="jornales_y_prestaciones3"/>
      <sheetName val="210_13"/>
      <sheetName val="310_13"/>
      <sheetName val="600_43"/>
      <sheetName val="661_13"/>
      <sheetName val="673_13"/>
      <sheetName val="673_23"/>
      <sheetName val="673_33"/>
      <sheetName val="672_13"/>
      <sheetName val="3P_13"/>
      <sheetName val="3P_23"/>
      <sheetName val="6_1P3"/>
      <sheetName val="6_2P3"/>
      <sheetName val="6_4P3"/>
      <sheetName val="VALOR_ENSAYOS3"/>
      <sheetName val="resumen_preacta3"/>
      <sheetName val="Resalto_en_asfalto3"/>
      <sheetName val="Mat_fresado_para_ampliacion3"/>
      <sheetName val="Tuberia_filtro_D=6&quot;3"/>
      <sheetName val="Realce_de_bordillo3"/>
      <sheetName val="Remocion_tuberia_d=24&quot;3"/>
      <sheetName val="GRAVA_ATRAQUES_DE_ALCANTARILLA3"/>
      <sheetName val="FORMATO_PREACTA3"/>
      <sheetName val="FORMATO_FECHA)3"/>
      <sheetName val="DESMONTE_LIMP_3"/>
      <sheetName val="REGISTRO_FOTOGRAFICO3"/>
      <sheetName val="S200_1_DESM__LIMP_B_3"/>
      <sheetName val="S200_2_DESM__LIMP__NB3"/>
      <sheetName val="S201_7_DEMO__ESTRUCTURAS3"/>
      <sheetName val="Remocion_alcantarillas_3"/>
      <sheetName val="Excav__Mat__Comun_3"/>
      <sheetName val="s201_15-remoción_de_alcantaril3"/>
      <sheetName val="s210_2_2-Exc_de_expl3"/>
      <sheetName val="s210_2_1-Exc_en_roca3"/>
      <sheetName val="s211_1_REMOCION_DERR_3"/>
      <sheetName val="s220_1_Terraplenes3"/>
      <sheetName val="s221_1_Pedraplen3"/>
      <sheetName val="S900_3_TRANS__DERRUMBE3"/>
      <sheetName val="s231_1_Geotextil3"/>
      <sheetName val="S230_2_Mejora__de_la_Sub-Ra3"/>
      <sheetName val="S320_1_Sub_base3"/>
      <sheetName val="S330_1_BASE_GRANULAR3"/>
      <sheetName val="CONFM__DE_CALZADA_EXISTENTE3"/>
      <sheetName val="S310_1_Confor__calzada_existe_3"/>
      <sheetName val="_S450_1_MEZCLA_MDC-13"/>
      <sheetName val="_S450_2MEZCLA_MDC-23"/>
      <sheetName val="S420_1_RIEGO_DE_IMPRIMACION_3"/>
      <sheetName val="S421_1_RIEGO_LIGA_CRR-13"/>
      <sheetName val="S460_1_FRESADO_3"/>
      <sheetName val="Excav__REPARACION_PAVIMENTO_3"/>
      <sheetName val="S465_1_EXC__PAV__ASFALTICO3"/>
      <sheetName val="S500_1_PAVIMENTO_CONCRETO3"/>
      <sheetName val="S510_1_PAVIMENTO_ADOQUIN3"/>
      <sheetName val="S600_1_EXCAV__VARIAS_3"/>
      <sheetName val="Relleno_Estructuras3"/>
      <sheetName val="eXCAVACIONES_VARIAS_EN_ROCA_3"/>
      <sheetName val="S600_2_EXCAV__ROCA3"/>
      <sheetName val="S610_1_Relleno_Estructuras3"/>
      <sheetName val="S623_1_Anclajes_3"/>
      <sheetName val="S623P1_Pantalla_Concreto3"/>
      <sheetName val="S630_3_Concretos_C3"/>
      <sheetName val="S630_4a_Concretos_D3"/>
      <sheetName val="S630_4b_Concretos_D3"/>
      <sheetName val="S630_6_CONCRETO_F3"/>
      <sheetName val="CONCRETO_G3"/>
      <sheetName val="S630_7_CONCRETO_G3"/>
      <sheetName val="s640_1_Acero_refuerzo3"/>
      <sheetName val="S642_13_Juntas_dilatacion3"/>
      <sheetName val="S644_2_Tuberia_PVC_4&quot;3"/>
      <sheetName val="_TUBERIA_36&quot;3"/>
      <sheetName val="S632_1_Baranda3"/>
      <sheetName val="_S661_1_TUBERIA_36&quot;_3"/>
      <sheetName val="S673_1_MAT__FILTRANTE3"/>
      <sheetName val="S673_2_GEOTEXTIL3"/>
      <sheetName val="TRANS__EXPLANACION3"/>
      <sheetName val="_S673_3_GEODREN_PLANAR_6&quot;3"/>
      <sheetName val="S681_1_GAVIONES3"/>
      <sheetName val="S700_1_Demarcacion3"/>
      <sheetName val="S700_2_Marca_víal3"/>
      <sheetName val="S701_1_tachas_reflectivas3"/>
      <sheetName val="S710_1_1_SEÑ_VERT__3"/>
      <sheetName val="S710_2_SEÑ_VERT_V3"/>
      <sheetName val="S710_1_2_SEÑ_VERT_3"/>
      <sheetName val="S730_1Defensas_3"/>
      <sheetName val="S800_2_CERCAS3"/>
      <sheetName val="S810_1_PROTECCION_TALUDES3"/>
      <sheetName val="S900_2Trans_explan3"/>
      <sheetName val="Tratamiento_fisuras3"/>
      <sheetName val="MARCAS_VIALES3"/>
      <sheetName val="Geomalla_con_fibra_de_vidrio3"/>
      <sheetName val="Anclajes_pasivos_4#63"/>
      <sheetName val="SNP1-geomalla_fibra_Vidrio3"/>
      <sheetName val="SNP2-geomalla_Biaxial3"/>
      <sheetName val="SNP3_concreto_3500_3"/>
      <sheetName val="SNP4_CEM__ASFALTICO3"/>
      <sheetName val="SNP5_MTTO_RUTINARIO3"/>
      <sheetName val="SNP6_Drenes3"/>
      <sheetName val="SNP7_Anclajes_pasivos_4#63"/>
      <sheetName val="SNP8_Anclajes_activos_2_Tor3"/>
      <sheetName val="SNP9_Anclajes_activos_4_Tor3"/>
      <sheetName val="SNP10_MATERIAL_3&quot;_TRIT3"/>
      <sheetName val="SNP11_Material_Relleno3"/>
      <sheetName val="SNP12_CUNETAS_3_0003"/>
      <sheetName val="SNP13_PARCHEO3"/>
      <sheetName val="SNP14_SELLO_JUNTAS3"/>
      <sheetName val="SNP15_Pilotes3"/>
      <sheetName val="SNP16_EXCAV__PAVIMENTO3"/>
      <sheetName val="SNP17_TRANS_BASE3"/>
      <sheetName val="SNP18_AFIRMADO_3&quot;3"/>
      <sheetName val="alcantarilla_K69+1033"/>
      <sheetName val="alcantarilla_K68+4373"/>
      <sheetName val="alcantarilla_K67+4553"/>
      <sheetName val="BOX_110+520_PUENTE_EL_VERDE3"/>
      <sheetName val="Muro_K99+07033"/>
      <sheetName val="MURO_K104+4543"/>
      <sheetName val="Muro_K109+05703"/>
      <sheetName val="BOX_K3"/>
      <sheetName val="PROY_ORIGINAL10"/>
      <sheetName val="PU_(2)9"/>
      <sheetName val="COSTOS_UNITARIOS4"/>
      <sheetName val="TRAYECTO_14"/>
      <sheetName val="200P_14"/>
      <sheetName val="210_2_24"/>
      <sheetName val="320_14"/>
      <sheetName val="640_14"/>
      <sheetName val="500P_14"/>
      <sheetName val="500P_24"/>
      <sheetName val="600_14"/>
      <sheetName val="610_14"/>
      <sheetName val="630_44"/>
      <sheetName val="640P_24"/>
      <sheetName val="640_1_(2)4"/>
      <sheetName val="672P_14"/>
      <sheetName val="2P_14"/>
      <sheetName val="900_24"/>
      <sheetName val="materiales_de_insumo4"/>
      <sheetName val="jornales_y_prestaciones4"/>
      <sheetName val="210_14"/>
      <sheetName val="310_14"/>
      <sheetName val="600_44"/>
      <sheetName val="661_14"/>
      <sheetName val="673_14"/>
      <sheetName val="673_24"/>
      <sheetName val="673_34"/>
      <sheetName val="672_14"/>
      <sheetName val="3P_14"/>
      <sheetName val="3P_24"/>
      <sheetName val="6_1P4"/>
      <sheetName val="6_2P4"/>
      <sheetName val="6_4P4"/>
      <sheetName val="VALOR_ENSAYOS4"/>
      <sheetName val="resumen_preacta4"/>
      <sheetName val="Resalto_en_asfalto4"/>
      <sheetName val="Mat_fresado_para_ampliacion4"/>
      <sheetName val="Tuberia_filtro_D=6&quot;4"/>
      <sheetName val="Realce_de_bordillo4"/>
      <sheetName val="Remocion_tuberia_d=24&quot;4"/>
      <sheetName val="GRAVA_ATRAQUES_DE_ALCANTARILLA4"/>
      <sheetName val="FORMATO_PREACTA4"/>
      <sheetName val="FORMATO_FECHA)4"/>
      <sheetName val="DESMONTE_LIMP_4"/>
      <sheetName val="REGISTRO_FOTOGRAFICO4"/>
      <sheetName val="S200_1_DESM__LIMP_B_4"/>
      <sheetName val="S200_2_DESM__LIMP__NB4"/>
      <sheetName val="S201_7_DEMO__ESTRUCTURAS4"/>
      <sheetName val="Remocion_alcantarillas_4"/>
      <sheetName val="Excav__Mat__Comun_4"/>
      <sheetName val="s201_15-remoción_de_alcantaril4"/>
      <sheetName val="s210_2_2-Exc_de_expl4"/>
      <sheetName val="s210_2_1-Exc_en_roca4"/>
      <sheetName val="s211_1_REMOCION_DERR_4"/>
      <sheetName val="s220_1_Terraplenes4"/>
      <sheetName val="s221_1_Pedraplen4"/>
      <sheetName val="S900_3_TRANS__DERRUMBE4"/>
      <sheetName val="s231_1_Geotextil4"/>
      <sheetName val="S230_2_Mejora__de_la_Sub-Ra4"/>
      <sheetName val="S320_1_Sub_base4"/>
      <sheetName val="S330_1_BASE_GRANULAR4"/>
      <sheetName val="CONFM__DE_CALZADA_EXISTENTE4"/>
      <sheetName val="S310_1_Confor__calzada_existe_4"/>
      <sheetName val="_S450_1_MEZCLA_MDC-14"/>
      <sheetName val="_S450_2MEZCLA_MDC-24"/>
      <sheetName val="S420_1_RIEGO_DE_IMPRIMACION_4"/>
      <sheetName val="S421_1_RIEGO_LIGA_CRR-14"/>
      <sheetName val="S460_1_FRESADO_4"/>
      <sheetName val="Excav__REPARACION_PAVIMENTO_4"/>
      <sheetName val="S465_1_EXC__PAV__ASFALTICO4"/>
      <sheetName val="S500_1_PAVIMENTO_CONCRETO4"/>
      <sheetName val="S510_1_PAVIMENTO_ADOQUIN4"/>
      <sheetName val="S600_1_EXCAV__VARIAS_4"/>
      <sheetName val="Relleno_Estructuras4"/>
      <sheetName val="eXCAVACIONES_VARIAS_EN_ROCA_4"/>
      <sheetName val="S600_2_EXCAV__ROCA4"/>
      <sheetName val="S610_1_Relleno_Estructuras4"/>
      <sheetName val="S623_1_Anclajes_4"/>
      <sheetName val="S623P1_Pantalla_Concreto4"/>
      <sheetName val="S630_3_Concretos_C4"/>
      <sheetName val="S630_4a_Concretos_D4"/>
      <sheetName val="S630_4b_Concretos_D4"/>
      <sheetName val="S630_6_CONCRETO_F4"/>
      <sheetName val="CONCRETO_G4"/>
      <sheetName val="S630_7_CONCRETO_G4"/>
      <sheetName val="s640_1_Acero_refuerzo4"/>
      <sheetName val="S642_13_Juntas_dilatacion4"/>
      <sheetName val="S644_2_Tuberia_PVC_4&quot;4"/>
      <sheetName val="_TUBERIA_36&quot;4"/>
      <sheetName val="S632_1_Baranda4"/>
      <sheetName val="_S661_1_TUBERIA_36&quot;_4"/>
      <sheetName val="S673_1_MAT__FILTRANTE4"/>
      <sheetName val="S673_2_GEOTEXTIL4"/>
      <sheetName val="TRANS__EXPLANACION4"/>
      <sheetName val="_S673_3_GEODREN_PLANAR_6&quot;4"/>
      <sheetName val="S681_1_GAVIONES4"/>
      <sheetName val="S700_1_Demarcacion4"/>
      <sheetName val="S700_2_Marca_víal4"/>
      <sheetName val="S701_1_tachas_reflectivas4"/>
      <sheetName val="S710_1_1_SEÑ_VERT__4"/>
      <sheetName val="S710_2_SEÑ_VERT_V4"/>
      <sheetName val="S710_1_2_SEÑ_VERT_4"/>
      <sheetName val="S730_1Defensas_4"/>
      <sheetName val="S800_2_CERCAS4"/>
      <sheetName val="S810_1_PROTECCION_TALUDES4"/>
      <sheetName val="S900_2Trans_explan4"/>
      <sheetName val="Tratamiento_fisuras4"/>
      <sheetName val="MARCAS_VIALES4"/>
      <sheetName val="Geomalla_con_fibra_de_vidrio4"/>
      <sheetName val="Anclajes_pasivos_4#64"/>
      <sheetName val="SNP1-geomalla_fibra_Vidrio4"/>
      <sheetName val="SNP2-geomalla_Biaxial4"/>
      <sheetName val="SNP3_concreto_3500_4"/>
      <sheetName val="SNP4_CEM__ASFALTICO4"/>
      <sheetName val="SNP5_MTTO_RUTINARIO4"/>
      <sheetName val="SNP6_Drenes4"/>
      <sheetName val="SNP7_Anclajes_pasivos_4#64"/>
      <sheetName val="SNP8_Anclajes_activos_2_Tor4"/>
      <sheetName val="SNP9_Anclajes_activos_4_Tor4"/>
      <sheetName val="SNP10_MATERIAL_3&quot;_TRIT4"/>
      <sheetName val="SNP11_Material_Relleno4"/>
      <sheetName val="SNP12_CUNETAS_3_0004"/>
      <sheetName val="SNP13_PARCHEO4"/>
      <sheetName val="SNP14_SELLO_JUNTAS4"/>
      <sheetName val="SNP15_Pilotes4"/>
      <sheetName val="SNP16_EXCAV__PAVIMENTO4"/>
      <sheetName val="SNP17_TRANS_BASE4"/>
      <sheetName val="SNP18_AFIRMADO_3&quot;4"/>
      <sheetName val="alcantarilla_K69+1034"/>
      <sheetName val="alcantarilla_K68+4374"/>
      <sheetName val="alcantarilla_K67+4554"/>
      <sheetName val="BOX_110+520_PUENTE_EL_VERDE4"/>
      <sheetName val="Muro_K99+07034"/>
      <sheetName val="MURO_K104+4544"/>
      <sheetName val="Muro_K109+05704"/>
      <sheetName val="BOX_K4"/>
      <sheetName val="INFORME_SEMANAL"/>
      <sheetName val="201_7"/>
      <sheetName val="211_1"/>
      <sheetName val="320_2"/>
      <sheetName val="330_1"/>
      <sheetName val="330_2"/>
      <sheetName val="411_2"/>
      <sheetName val="450_2P"/>
      <sheetName val="450_9P"/>
      <sheetName val="461_1"/>
      <sheetName val="465_1"/>
      <sheetName val="464_1P"/>
      <sheetName val="600_2"/>
      <sheetName val="630_5"/>
      <sheetName val="630_6"/>
      <sheetName val="630_7"/>
      <sheetName val="681_1"/>
      <sheetName val="670_P"/>
      <sheetName val="671_P"/>
      <sheetName val="674_2"/>
      <sheetName val="450_3P"/>
      <sheetName val="621_1P"/>
      <sheetName val="610_2P"/>
      <sheetName val="230_2"/>
      <sheetName val="230_2P"/>
      <sheetName val="621_1-1P"/>
      <sheetName val="621_1_2P"/>
      <sheetName val="PESO_VARILLAS"/>
      <sheetName val="TORTA EST"/>
      <sheetName val="BD"/>
      <sheetName val="INVIAS"/>
      <sheetName val="LISTA_EPC"/>
      <sheetName val="210.1.1"/>
      <sheetName val="210.1.2"/>
      <sheetName val="210.2.1"/>
      <sheetName val="220.1"/>
      <sheetName val="420.1"/>
      <sheetName val="421.1"/>
      <sheetName val="450p"/>
      <sheetName val="630.4.1"/>
      <sheetName val="640.1.1"/>
      <sheetName val="4P.1.1"/>
      <sheetName val="671.1"/>
      <sheetName val="673P.1"/>
      <sheetName val="673-dren"/>
      <sheetName val="674p.2"/>
      <sheetName val="640.1.2"/>
      <sheetName val="640.1.4"/>
      <sheetName val="630.3.1"/>
      <sheetName val="700.1"/>
      <sheetName val="701.2"/>
      <sheetName val="710.1"/>
      <sheetName val="730.1"/>
      <sheetName val="Concret-Clase-A"/>
      <sheetName val="Concret-Clase-B"/>
      <sheetName val="Concret-Clase-C"/>
      <sheetName val="Concret-Clase-D"/>
      <sheetName val="Concret-Clase-E"/>
      <sheetName val="Concret-Clase-F"/>
      <sheetName val="Concret-Clase_G"/>
      <sheetName val="Mortero_13"/>
      <sheetName val="AMOBLAMINETO"/>
      <sheetName val="LISTA"/>
      <sheetName val="Tramo 2"/>
      <sheetName val="TARIFAS MATERIALES"/>
      <sheetName val="TARIFAS EQUIPOS "/>
      <sheetName val="TARIFA SALARIOS"/>
      <sheetName val="ó&gt;_x005f_x0000__x005f_x0001__x005f_x0000__x005f_x0000__"/>
      <sheetName val="PRES"/>
      <sheetName val="MDC-1 COLOCACION "/>
      <sheetName val="D-20 COLOCACION "/>
      <sheetName val="TRANSPORTE MEZCLA ASFALTICA"/>
      <sheetName val="Fresado"/>
      <sheetName val="EXT microagomerado"/>
      <sheetName val="Hoja5"/>
      <sheetName val="LISTADO_APU"/>
      <sheetName val="Operation"/>
      <sheetName val="Inputs"/>
      <sheetName val="Concesionaria_-_Administrativo1"/>
      <sheetName val="Concesionaria_-_Sistemas1"/>
      <sheetName val="Control"/>
      <sheetName val="Construction"/>
      <sheetName val="Grafico Avance"/>
      <sheetName val="MYE OBRA"/>
      <sheetName val="SNP7 Anclajes pasivos6j_x0000_"/>
      <sheetName val="Hoja3"/>
      <sheetName val="Hoja2"/>
      <sheetName val="Transportes"/>
      <sheetName val="ó&gt;?_x0001_???j0$?#???j.$?#???L_x0012_Óu????"/>
      <sheetName val="BASE DE DATOS DE PRECIOS"/>
      <sheetName val="Indicadores Y Listas"/>
      <sheetName val="Accidentalidad"/>
      <sheetName val="Causa Posible"/>
      <sheetName val="Elementos Involucrados"/>
      <sheetName val="Base de Datos"/>
      <sheetName val="CRA.MODI"/>
      <sheetName val="sap"/>
      <sheetName val="P2"/>
      <sheetName val="P1"/>
      <sheetName val="31-05-18"/>
      <sheetName val="F-7857-308"/>
      <sheetName val="Equipo Menor"/>
      <sheetName val="ALQUILADO F-7857-308 "/>
      <sheetName val="Real Para tarifas"/>
      <sheetName val="RESISTENCIA_"/>
      <sheetName val="Memorias"/>
      <sheetName val="CANOBRA"/>
      <sheetName val="INCREMENTOS"/>
      <sheetName val="LISTMATE"/>
      <sheetName val="MATERIALES"/>
      <sheetName val="CONSTANTES"/>
      <sheetName val="LISTAS"/>
      <sheetName val="CONSTANTES_"/>
      <sheetName val="41"/>
      <sheetName val="INFORME_SEMANAL2"/>
      <sheetName val="201_72"/>
      <sheetName val="211_12"/>
      <sheetName val="320_22"/>
      <sheetName val="330_12"/>
      <sheetName val="330_22"/>
      <sheetName val="411_22"/>
      <sheetName val="450_2P2"/>
      <sheetName val="450_9P2"/>
      <sheetName val="461_12"/>
      <sheetName val="465_12"/>
      <sheetName val="464_1P2"/>
      <sheetName val="600_22"/>
      <sheetName val="630_52"/>
      <sheetName val="630_62"/>
      <sheetName val="630_72"/>
      <sheetName val="681_12"/>
      <sheetName val="670_P2"/>
      <sheetName val="671_P2"/>
      <sheetName val="674_22"/>
      <sheetName val="450_3P2"/>
      <sheetName val="621_1P2"/>
      <sheetName val="610_2P2"/>
      <sheetName val="230_22"/>
      <sheetName val="230_2P2"/>
      <sheetName val="621_1-1P2"/>
      <sheetName val="621_1_2P2"/>
      <sheetName val="PESO_VARILLAS2"/>
      <sheetName val="210_1_11"/>
      <sheetName val="210_1_21"/>
      <sheetName val="210_2_11"/>
      <sheetName val="220_11"/>
      <sheetName val="420_11"/>
      <sheetName val="421_11"/>
      <sheetName val="630_4_11"/>
      <sheetName val="640_1_11"/>
      <sheetName val="4P_1_11"/>
      <sheetName val="671_11"/>
      <sheetName val="673P_11"/>
      <sheetName val="674p_21"/>
      <sheetName val="640_1_21"/>
      <sheetName val="640_1_41"/>
      <sheetName val="630_3_11"/>
      <sheetName val="700_11"/>
      <sheetName val="701_21"/>
      <sheetName val="710_11"/>
      <sheetName val="730_11"/>
      <sheetName val="TORTA_EST1"/>
      <sheetName val="INFORME_SEMANAL1"/>
      <sheetName val="201_71"/>
      <sheetName val="211_11"/>
      <sheetName val="320_21"/>
      <sheetName val="330_11"/>
      <sheetName val="330_21"/>
      <sheetName val="411_21"/>
      <sheetName val="450_2P1"/>
      <sheetName val="450_9P1"/>
      <sheetName val="461_11"/>
      <sheetName val="465_11"/>
      <sheetName val="464_1P1"/>
      <sheetName val="600_21"/>
      <sheetName val="630_51"/>
      <sheetName val="630_61"/>
      <sheetName val="630_71"/>
      <sheetName val="681_11"/>
      <sheetName val="670_P1"/>
      <sheetName val="671_P1"/>
      <sheetName val="674_21"/>
      <sheetName val="450_3P1"/>
      <sheetName val="621_1P1"/>
      <sheetName val="610_2P1"/>
      <sheetName val="230_21"/>
      <sheetName val="230_2P1"/>
      <sheetName val="621_1-1P1"/>
      <sheetName val="621_1_2P1"/>
      <sheetName val="PESO_VARILLAS1"/>
      <sheetName val="210_1_1"/>
      <sheetName val="210_1_2"/>
      <sheetName val="210_2_1"/>
      <sheetName val="220_1"/>
      <sheetName val="420_1"/>
      <sheetName val="421_1"/>
      <sheetName val="630_4_1"/>
      <sheetName val="640_1_1"/>
      <sheetName val="4P_1_1"/>
      <sheetName val="671_1"/>
      <sheetName val="673P_1"/>
      <sheetName val="674p_2"/>
      <sheetName val="640_1_2"/>
      <sheetName val="640_1_4"/>
      <sheetName val="630_3_1"/>
      <sheetName val="700_1"/>
      <sheetName val="701_2"/>
      <sheetName val="710_1"/>
      <sheetName val="730_1"/>
      <sheetName val="TORTA_EST"/>
      <sheetName val="PROY_ORIGINAL12"/>
      <sheetName val="PU_(2)11"/>
      <sheetName val="COSTOS_UNITARIOS6"/>
      <sheetName val="TRAYECTO_16"/>
      <sheetName val="200P_16"/>
      <sheetName val="210_2_26"/>
      <sheetName val="320_16"/>
      <sheetName val="640_16"/>
      <sheetName val="500P_16"/>
      <sheetName val="500P_26"/>
      <sheetName val="600_16"/>
      <sheetName val="610_16"/>
      <sheetName val="630_46"/>
      <sheetName val="640P_26"/>
      <sheetName val="640_1_(2)6"/>
      <sheetName val="672P_16"/>
      <sheetName val="2P_16"/>
      <sheetName val="900_26"/>
      <sheetName val="materiales_de_insumo6"/>
      <sheetName val="jornales_y_prestaciones6"/>
      <sheetName val="210_16"/>
      <sheetName val="310_16"/>
      <sheetName val="600_46"/>
      <sheetName val="661_16"/>
      <sheetName val="673_16"/>
      <sheetName val="673_26"/>
      <sheetName val="673_36"/>
      <sheetName val="672_16"/>
      <sheetName val="3P_16"/>
      <sheetName val="3P_26"/>
      <sheetName val="6_1P6"/>
      <sheetName val="6_2P6"/>
      <sheetName val="6_4P6"/>
      <sheetName val="VALOR_ENSAYOS6"/>
      <sheetName val="resumen_preacta6"/>
      <sheetName val="Resalto_en_asfalto6"/>
      <sheetName val="Mat_fresado_para_ampliacion6"/>
      <sheetName val="Tuberia_filtro_D=6&quot;6"/>
      <sheetName val="Realce_de_bordillo6"/>
      <sheetName val="Remocion_tuberia_d=24&quot;6"/>
      <sheetName val="GRAVA_ATRAQUES_DE_ALCANTARILLA6"/>
      <sheetName val="FORMATO_PREACTA6"/>
      <sheetName val="FORMATO_FECHA)6"/>
      <sheetName val="DESMONTE_LIMP_6"/>
      <sheetName val="REGISTRO_FOTOGRAFICO6"/>
      <sheetName val="S200_1_DESM__LIMP_B_6"/>
      <sheetName val="S200_2_DESM__LIMP__NB6"/>
      <sheetName val="S201_7_DEMO__ESTRUCTURAS6"/>
      <sheetName val="Remocion_alcantarillas_6"/>
      <sheetName val="Excav__Mat__Comun_6"/>
      <sheetName val="s201_15-remoción_de_alcantaril6"/>
      <sheetName val="s210_2_2-Exc_de_expl6"/>
      <sheetName val="s210_2_1-Exc_en_roca6"/>
      <sheetName val="s211_1_REMOCION_DERR_6"/>
      <sheetName val="s220_1_Terraplenes6"/>
      <sheetName val="s221_1_Pedraplen5"/>
      <sheetName val="S900_3_TRANS__DERRUMBE5"/>
      <sheetName val="s231_1_Geotextil5"/>
      <sheetName val="S230_2_Mejora__de_la_Sub-Ra5"/>
      <sheetName val="S320_1_Sub_base5"/>
      <sheetName val="S330_1_BASE_GRANULAR5"/>
      <sheetName val="CONFM__DE_CALZADA_EXISTENTE5"/>
      <sheetName val="S310_1_Confor__calzada_existe_5"/>
      <sheetName val="_S450_1_MEZCLA_MDC-15"/>
      <sheetName val="_S450_2MEZCLA_MDC-25"/>
      <sheetName val="S420_1_RIEGO_DE_IMPRIMACION_5"/>
      <sheetName val="S421_1_RIEGO_LIGA_CRR-15"/>
      <sheetName val="S460_1_FRESADO_5"/>
      <sheetName val="Excav__REPARACION_PAVIMENTO_5"/>
      <sheetName val="S465_1_EXC__PAV__ASFALTICO5"/>
      <sheetName val="S500_1_PAVIMENTO_CONCRETO5"/>
      <sheetName val="S510_1_PAVIMENTO_ADOQUIN5"/>
      <sheetName val="S600_1_EXCAV__VARIAS_5"/>
      <sheetName val="Relleno_Estructuras5"/>
      <sheetName val="eXCAVACIONES_VARIAS_EN_ROCA_5"/>
      <sheetName val="S600_2_EXCAV__ROCA5"/>
      <sheetName val="S610_1_Relleno_Estructuras5"/>
      <sheetName val="S623_1_Anclajes_5"/>
      <sheetName val="S623P1_Pantalla_Concreto5"/>
      <sheetName val="S630_3_Concretos_C5"/>
      <sheetName val="S630_4a_Concretos_D5"/>
      <sheetName val="S630_4b_Concretos_D5"/>
      <sheetName val="S630_6_CONCRETO_F5"/>
      <sheetName val="CONCRETO_G5"/>
      <sheetName val="S630_7_CONCRETO_G5"/>
      <sheetName val="s640_1_Acero_refuerzo5"/>
      <sheetName val="S642_13_Juntas_dilatacion5"/>
      <sheetName val="S644_2_Tuberia_PVC_4&quot;5"/>
      <sheetName val="_TUBERIA_36&quot;5"/>
      <sheetName val="S632_1_Baranda5"/>
      <sheetName val="_S661_1_TUBERIA_36&quot;_5"/>
      <sheetName val="S673_1_MAT__FILTRANTE5"/>
      <sheetName val="S673_2_GEOTEXTIL5"/>
      <sheetName val="TRANS__EXPLANACION5"/>
      <sheetName val="_S673_3_GEODREN_PLANAR_6&quot;5"/>
      <sheetName val="S681_1_GAVIONES5"/>
      <sheetName val="S700_1_Demarcacion5"/>
      <sheetName val="S700_2_Marca_víal5"/>
      <sheetName val="S701_1_tachas_reflectivas5"/>
      <sheetName val="S710_1_1_SEÑ_VERT__5"/>
      <sheetName val="S710_2_SEÑ_VERT_V5"/>
      <sheetName val="S710_1_2_SEÑ_VERT_5"/>
      <sheetName val="S730_1Defensas_5"/>
      <sheetName val="S800_2_CERCAS5"/>
      <sheetName val="S810_1_PROTECCION_TALUDES5"/>
      <sheetName val="S900_2Trans_explan5"/>
      <sheetName val="Tratamiento_fisuras5"/>
      <sheetName val="MARCAS_VIALES5"/>
      <sheetName val="Geomalla_con_fibra_de_vidrio5"/>
      <sheetName val="Anclajes_pasivos_4#65"/>
      <sheetName val="SNP1-geomalla_fibra_Vidrio5"/>
      <sheetName val="SNP2-geomalla_Biaxial5"/>
      <sheetName val="SNP3_concreto_3500_5"/>
      <sheetName val="SNP4_CEM__ASFALTICO5"/>
      <sheetName val="SNP5_MTTO_RUTINARIO5"/>
      <sheetName val="SNP6_Drenes5"/>
      <sheetName val="SNP7_Anclajes_pasivos_4#65"/>
      <sheetName val="SNP8_Anclajes_activos_2_Tor5"/>
      <sheetName val="SNP9_Anclajes_activos_4_Tor5"/>
      <sheetName val="SNP10_MATERIAL_3&quot;_TRIT5"/>
      <sheetName val="SNP11_Material_Relleno5"/>
      <sheetName val="SNP12_CUNETAS_3_0005"/>
      <sheetName val="SNP13_PARCHEO5"/>
      <sheetName val="SNP14_SELLO_JUNTAS5"/>
      <sheetName val="SNP15_Pilotes5"/>
      <sheetName val="SNP16_EXCAV__PAVIMENTO5"/>
      <sheetName val="SNP17_TRANS_BASE5"/>
      <sheetName val="SNP18_AFIRMADO_3&quot;5"/>
      <sheetName val="alcantarilla_K69+1035"/>
      <sheetName val="alcantarilla_K68+4375"/>
      <sheetName val="alcantarilla_K67+4555"/>
      <sheetName val="BOX_110+520_PUENTE_EL_VERDE5"/>
      <sheetName val="Muro_K99+07035"/>
      <sheetName val="MURO_K104+4545"/>
      <sheetName val="Muro_K109+05705"/>
      <sheetName val="BOX_K5"/>
      <sheetName val="INFORME_SEMANAL5"/>
      <sheetName val="201_75"/>
      <sheetName val="211_15"/>
      <sheetName val="320_25"/>
      <sheetName val="330_15"/>
      <sheetName val="330_25"/>
      <sheetName val="411_25"/>
      <sheetName val="450_2P5"/>
      <sheetName val="450_9P5"/>
      <sheetName val="461_15"/>
      <sheetName val="465_15"/>
      <sheetName val="464_1P5"/>
      <sheetName val="600_25"/>
      <sheetName val="630_55"/>
      <sheetName val="630_65"/>
      <sheetName val="630_75"/>
      <sheetName val="681_15"/>
      <sheetName val="670_P5"/>
      <sheetName val="671_P5"/>
      <sheetName val="674_25"/>
      <sheetName val="450_3P5"/>
      <sheetName val="621_1P5"/>
      <sheetName val="610_2P5"/>
      <sheetName val="230_25"/>
      <sheetName val="230_2P5"/>
      <sheetName val="621_1-1P5"/>
      <sheetName val="621_1_2P5"/>
      <sheetName val="PESO_VARILLAS5"/>
      <sheetName val="210_1_14"/>
      <sheetName val="210_1_24"/>
      <sheetName val="210_2_14"/>
      <sheetName val="220_14"/>
      <sheetName val="420_14"/>
      <sheetName val="421_14"/>
      <sheetName val="630_4_14"/>
      <sheetName val="640_1_14"/>
      <sheetName val="4P_1_14"/>
      <sheetName val="671_14"/>
      <sheetName val="673P_14"/>
      <sheetName val="674p_24"/>
      <sheetName val="640_1_24"/>
      <sheetName val="640_1_44"/>
      <sheetName val="630_3_14"/>
      <sheetName val="700_14"/>
      <sheetName val="701_24"/>
      <sheetName val="710_14"/>
      <sheetName val="730_14"/>
      <sheetName val="TORTA_EST4"/>
      <sheetName val="INFORME_SEMANAL3"/>
      <sheetName val="201_73"/>
      <sheetName val="211_13"/>
      <sheetName val="320_23"/>
      <sheetName val="330_13"/>
      <sheetName val="330_23"/>
      <sheetName val="411_23"/>
      <sheetName val="450_2P3"/>
      <sheetName val="450_9P3"/>
      <sheetName val="461_13"/>
      <sheetName val="465_13"/>
      <sheetName val="464_1P3"/>
      <sheetName val="600_23"/>
      <sheetName val="630_53"/>
      <sheetName val="630_63"/>
      <sheetName val="630_73"/>
      <sheetName val="681_13"/>
      <sheetName val="670_P3"/>
      <sheetName val="671_P3"/>
      <sheetName val="674_23"/>
      <sheetName val="450_3P3"/>
      <sheetName val="621_1P3"/>
      <sheetName val="610_2P3"/>
      <sheetName val="230_23"/>
      <sheetName val="230_2P3"/>
      <sheetName val="621_1-1P3"/>
      <sheetName val="621_1_2P3"/>
      <sheetName val="PESO_VARILLAS3"/>
      <sheetName val="210_1_12"/>
      <sheetName val="210_1_22"/>
      <sheetName val="210_2_12"/>
      <sheetName val="220_12"/>
      <sheetName val="420_12"/>
      <sheetName val="421_12"/>
      <sheetName val="630_4_12"/>
      <sheetName val="640_1_12"/>
      <sheetName val="4P_1_12"/>
      <sheetName val="671_12"/>
      <sheetName val="673P_12"/>
      <sheetName val="674p_22"/>
      <sheetName val="640_1_22"/>
      <sheetName val="640_1_42"/>
      <sheetName val="630_3_12"/>
      <sheetName val="700_12"/>
      <sheetName val="701_22"/>
      <sheetName val="710_12"/>
      <sheetName val="730_12"/>
      <sheetName val="TORTA_EST2"/>
      <sheetName val="PROY_ORIGINAL11"/>
      <sheetName val="PU_(2)10"/>
      <sheetName val="COSTOS_UNITARIOS5"/>
      <sheetName val="TRAYECTO_15"/>
      <sheetName val="200P_15"/>
      <sheetName val="210_2_25"/>
      <sheetName val="320_15"/>
      <sheetName val="640_15"/>
      <sheetName val="500P_15"/>
      <sheetName val="500P_25"/>
      <sheetName val="600_15"/>
      <sheetName val="610_15"/>
      <sheetName val="630_45"/>
      <sheetName val="640P_25"/>
      <sheetName val="640_1_(2)5"/>
      <sheetName val="672P_15"/>
      <sheetName val="2P_15"/>
      <sheetName val="900_25"/>
      <sheetName val="materiales_de_insumo5"/>
      <sheetName val="jornales_y_prestaciones5"/>
      <sheetName val="210_15"/>
      <sheetName val="310_15"/>
      <sheetName val="600_45"/>
      <sheetName val="661_15"/>
      <sheetName val="673_15"/>
      <sheetName val="673_25"/>
      <sheetName val="673_35"/>
      <sheetName val="672_15"/>
      <sheetName val="3P_15"/>
      <sheetName val="3P_25"/>
      <sheetName val="6_1P5"/>
      <sheetName val="6_2P5"/>
      <sheetName val="6_4P5"/>
      <sheetName val="VALOR_ENSAYOS5"/>
      <sheetName val="FORMATO_PREACTA5"/>
      <sheetName val="FORMATO_FECHA)5"/>
      <sheetName val="DESMONTE_LIMP_5"/>
      <sheetName val="REGISTRO_FOTOGRAFICO5"/>
      <sheetName val="S200_1_DESM__LIMP_B_5"/>
      <sheetName val="S200_2_DESM__LIMP__NB5"/>
      <sheetName val="S201_7_DEMO__ESTRUCTURAS5"/>
      <sheetName val="Remocion_alcantarillas_5"/>
      <sheetName val="Excav__Mat__Comun_5"/>
      <sheetName val="s201_15-remoción_de_alcantaril5"/>
      <sheetName val="s210_2_2-Exc_de_expl5"/>
      <sheetName val="s210_2_1-Exc_en_roca5"/>
      <sheetName val="s211_1_REMOCION_DERR_5"/>
      <sheetName val="s220_1_Terraplenes5"/>
      <sheetName val="resumen_preacta5"/>
      <sheetName val="Resalto_en_asfalto5"/>
      <sheetName val="Mat_fresado_para_ampliacion5"/>
      <sheetName val="Tuberia_filtro_D=6&quot;5"/>
      <sheetName val="Realce_de_bordillo5"/>
      <sheetName val="Remocion_tuberia_d=24&quot;5"/>
      <sheetName val="GRAVA_ATRAQUES_DE_ALCANTARILLA5"/>
      <sheetName val="INFORME_SEMANAL4"/>
      <sheetName val="201_74"/>
      <sheetName val="211_14"/>
      <sheetName val="320_24"/>
      <sheetName val="330_14"/>
      <sheetName val="330_24"/>
      <sheetName val="411_24"/>
      <sheetName val="450_2P4"/>
      <sheetName val="450_9P4"/>
      <sheetName val="461_14"/>
      <sheetName val="465_14"/>
      <sheetName val="464_1P4"/>
      <sheetName val="600_24"/>
      <sheetName val="630_54"/>
      <sheetName val="630_64"/>
      <sheetName val="630_74"/>
      <sheetName val="681_14"/>
      <sheetName val="670_P4"/>
      <sheetName val="671_P4"/>
      <sheetName val="674_24"/>
      <sheetName val="450_3P4"/>
      <sheetName val="621_1P4"/>
      <sheetName val="610_2P4"/>
      <sheetName val="230_24"/>
      <sheetName val="230_2P4"/>
      <sheetName val="621_1-1P4"/>
      <sheetName val="621_1_2P4"/>
      <sheetName val="PESO_VARILLAS4"/>
      <sheetName val="210_1_13"/>
      <sheetName val="210_1_23"/>
      <sheetName val="210_2_13"/>
      <sheetName val="220_13"/>
      <sheetName val="420_13"/>
      <sheetName val="421_13"/>
      <sheetName val="630_4_13"/>
      <sheetName val="640_1_13"/>
      <sheetName val="4P_1_13"/>
      <sheetName val="671_13"/>
      <sheetName val="673P_13"/>
      <sheetName val="674p_23"/>
      <sheetName val="640_1_23"/>
      <sheetName val="640_1_43"/>
      <sheetName val="630_3_13"/>
      <sheetName val="700_13"/>
      <sheetName val="701_23"/>
      <sheetName val="710_13"/>
      <sheetName val="730_13"/>
      <sheetName val="TORTA_EST3"/>
      <sheetName val="PROY_ORIGINAL13"/>
      <sheetName val="PU_(2)12"/>
      <sheetName val="COSTOS_UNITARIOS7"/>
      <sheetName val="TRAYECTO_17"/>
      <sheetName val="200P_17"/>
      <sheetName val="210_2_27"/>
      <sheetName val="320_17"/>
      <sheetName val="640_17"/>
      <sheetName val="500P_17"/>
      <sheetName val="500P_27"/>
      <sheetName val="600_17"/>
      <sheetName val="610_17"/>
      <sheetName val="630_47"/>
      <sheetName val="640P_27"/>
      <sheetName val="640_1_(2)7"/>
      <sheetName val="672P_17"/>
      <sheetName val="2P_17"/>
      <sheetName val="900_27"/>
      <sheetName val="materiales_de_insumo7"/>
      <sheetName val="jornales_y_prestaciones7"/>
      <sheetName val="210_17"/>
      <sheetName val="310_17"/>
      <sheetName val="600_47"/>
      <sheetName val="661_17"/>
      <sheetName val="673_17"/>
      <sheetName val="673_27"/>
      <sheetName val="673_37"/>
      <sheetName val="672_17"/>
      <sheetName val="3P_17"/>
      <sheetName val="3P_27"/>
      <sheetName val="6_1P7"/>
      <sheetName val="6_2P7"/>
      <sheetName val="6_4P7"/>
      <sheetName val="VALOR_ENSAYOS7"/>
      <sheetName val="resumen_preacta7"/>
      <sheetName val="Resalto_en_asfalto7"/>
      <sheetName val="Mat_fresado_para_ampliacion7"/>
      <sheetName val="Tuberia_filtro_D=6&quot;7"/>
      <sheetName val="Realce_de_bordillo7"/>
      <sheetName val="Remocion_tuberia_d=24&quot;7"/>
      <sheetName val="GRAVA_ATRAQUES_DE_ALCANTARILLA7"/>
      <sheetName val="FORMATO_PREACTA7"/>
      <sheetName val="FORMATO_FECHA)7"/>
      <sheetName val="DESMONTE_LIMP_7"/>
      <sheetName val="REGISTRO_FOTOGRAFICO7"/>
      <sheetName val="S200_1_DESM__LIMP_B_7"/>
      <sheetName val="S200_2_DESM__LIMP__NB7"/>
      <sheetName val="S201_7_DEMO__ESTRUCTURAS7"/>
      <sheetName val="Remocion_alcantarillas_7"/>
      <sheetName val="Excav__Mat__Comun_7"/>
      <sheetName val="s201_15-remoción_de_alcantaril7"/>
      <sheetName val="s210_2_2-Exc_de_expl7"/>
      <sheetName val="s210_2_1-Exc_en_roca7"/>
      <sheetName val="s211_1_REMOCION_DERR_7"/>
      <sheetName val="s220_1_Terraplenes7"/>
      <sheetName val="s221_1_Pedraplen6"/>
      <sheetName val="S900_3_TRANS__DERRUMBE6"/>
      <sheetName val="s231_1_Geotextil6"/>
      <sheetName val="S230_2_Mejora__de_la_Sub-Ra6"/>
      <sheetName val="S320_1_Sub_base6"/>
      <sheetName val="S330_1_BASE_GRANULAR6"/>
      <sheetName val="CONFM__DE_CALZADA_EXISTENTE6"/>
      <sheetName val="S310_1_Confor__calzada_existe_6"/>
      <sheetName val="_S450_1_MEZCLA_MDC-16"/>
      <sheetName val="_S450_2MEZCLA_MDC-26"/>
      <sheetName val="S420_1_RIEGO_DE_IMPRIMACION_6"/>
      <sheetName val="S421_1_RIEGO_LIGA_CRR-16"/>
      <sheetName val="S460_1_FRESADO_6"/>
      <sheetName val="Excav__REPARACION_PAVIMENTO_6"/>
      <sheetName val="S465_1_EXC__PAV__ASFALTICO6"/>
      <sheetName val="S500_1_PAVIMENTO_CONCRETO6"/>
      <sheetName val="S510_1_PAVIMENTO_ADOQUIN6"/>
      <sheetName val="S600_1_EXCAV__VARIAS_6"/>
      <sheetName val="Relleno_Estructuras6"/>
      <sheetName val="eXCAVACIONES_VARIAS_EN_ROCA_6"/>
      <sheetName val="S600_2_EXCAV__ROCA6"/>
      <sheetName val="S610_1_Relleno_Estructuras6"/>
      <sheetName val="S623_1_Anclajes_6"/>
      <sheetName val="S623P1_Pantalla_Concreto6"/>
      <sheetName val="S630_3_Concretos_C6"/>
      <sheetName val="S630_4a_Concretos_D6"/>
      <sheetName val="S630_4b_Concretos_D6"/>
      <sheetName val="S630_6_CONCRETO_F6"/>
      <sheetName val="CONCRETO_G6"/>
      <sheetName val="S630_7_CONCRETO_G6"/>
      <sheetName val="s640_1_Acero_refuerzo6"/>
      <sheetName val="S642_13_Juntas_dilatacion6"/>
      <sheetName val="S644_2_Tuberia_PVC_4&quot;6"/>
      <sheetName val="_TUBERIA_36&quot;6"/>
      <sheetName val="S632_1_Baranda6"/>
      <sheetName val="_S661_1_TUBERIA_36&quot;_6"/>
      <sheetName val="S673_1_MAT__FILTRANTE6"/>
      <sheetName val="S673_2_GEOTEXTIL6"/>
      <sheetName val="TRANS__EXPLANACION6"/>
      <sheetName val="_S673_3_GEODREN_PLANAR_6&quot;6"/>
      <sheetName val="S681_1_GAVIONES6"/>
      <sheetName val="S700_1_Demarcacion6"/>
      <sheetName val="S700_2_Marca_víal6"/>
      <sheetName val="S701_1_tachas_reflectivas6"/>
      <sheetName val="S710_1_1_SEÑ_VERT__6"/>
      <sheetName val="S710_2_SEÑ_VERT_V6"/>
      <sheetName val="S710_1_2_SEÑ_VERT_6"/>
      <sheetName val="S730_1Defensas_6"/>
      <sheetName val="S800_2_CERCAS6"/>
      <sheetName val="S810_1_PROTECCION_TALUDES6"/>
      <sheetName val="S900_2Trans_explan6"/>
      <sheetName val="Tratamiento_fisuras6"/>
      <sheetName val="MARCAS_VIALES6"/>
      <sheetName val="Geomalla_con_fibra_de_vidrio6"/>
      <sheetName val="Anclajes_pasivos_4#66"/>
      <sheetName val="SNP1-geomalla_fibra_Vidrio6"/>
      <sheetName val="SNP2-geomalla_Biaxial6"/>
      <sheetName val="SNP3_concreto_3500_6"/>
      <sheetName val="SNP4_CEM__ASFALTICO6"/>
      <sheetName val="SNP5_MTTO_RUTINARIO6"/>
      <sheetName val="SNP6_Drenes6"/>
      <sheetName val="SNP7_Anclajes_pasivos_4#66"/>
      <sheetName val="SNP8_Anclajes_activos_2_Tor6"/>
      <sheetName val="SNP9_Anclajes_activos_4_Tor6"/>
      <sheetName val="SNP10_MATERIAL_3&quot;_TRIT6"/>
      <sheetName val="SNP11_Material_Relleno6"/>
      <sheetName val="SNP12_CUNETAS_3_0006"/>
      <sheetName val="SNP13_PARCHEO6"/>
      <sheetName val="SNP14_SELLO_JUNTAS6"/>
      <sheetName val="SNP15_Pilotes6"/>
      <sheetName val="SNP16_EXCAV__PAVIMENTO6"/>
      <sheetName val="SNP17_TRANS_BASE6"/>
      <sheetName val="SNP18_AFIRMADO_3&quot;6"/>
      <sheetName val="alcantarilla_K69+1036"/>
      <sheetName val="alcantarilla_K68+4376"/>
      <sheetName val="alcantarilla_K67+4556"/>
      <sheetName val="BOX_110+520_PUENTE_EL_VERDE6"/>
      <sheetName val="Muro_K99+07036"/>
      <sheetName val="MURO_K104+4546"/>
      <sheetName val="Muro_K109+05706"/>
      <sheetName val="BOX_K6"/>
      <sheetName val="INFORME_SEMANAL6"/>
      <sheetName val="201_76"/>
      <sheetName val="211_16"/>
      <sheetName val="320_26"/>
      <sheetName val="330_16"/>
      <sheetName val="330_26"/>
      <sheetName val="411_26"/>
      <sheetName val="450_2P6"/>
      <sheetName val="450_9P6"/>
      <sheetName val="461_16"/>
      <sheetName val="465_16"/>
      <sheetName val="464_1P6"/>
      <sheetName val="600_26"/>
      <sheetName val="630_56"/>
      <sheetName val="630_66"/>
      <sheetName val="630_76"/>
      <sheetName val="681_16"/>
      <sheetName val="670_P6"/>
      <sheetName val="671_P6"/>
      <sheetName val="674_26"/>
      <sheetName val="450_3P6"/>
      <sheetName val="621_1P6"/>
      <sheetName val="610_2P6"/>
      <sheetName val="230_26"/>
      <sheetName val="230_2P6"/>
      <sheetName val="621_1-1P6"/>
      <sheetName val="621_1_2P6"/>
      <sheetName val="PESO_VARILLAS6"/>
      <sheetName val="210_1_15"/>
      <sheetName val="210_1_25"/>
      <sheetName val="210_2_15"/>
      <sheetName val="220_15"/>
      <sheetName val="420_15"/>
      <sheetName val="421_15"/>
      <sheetName val="630_4_15"/>
      <sheetName val="640_1_15"/>
      <sheetName val="4P_1_15"/>
      <sheetName val="671_15"/>
      <sheetName val="673P_15"/>
      <sheetName val="674p_25"/>
      <sheetName val="640_1_25"/>
      <sheetName val="640_1_45"/>
      <sheetName val="630_3_15"/>
      <sheetName val="700_15"/>
      <sheetName val="701_25"/>
      <sheetName val="710_15"/>
      <sheetName val="730_15"/>
      <sheetName val="TORTA_EST5"/>
      <sheetName val="PRESU"/>
      <sheetName val="Valores consolidados"/>
      <sheetName val="Tipo A1"/>
      <sheetName val="Tipo A2"/>
      <sheetName val="Tipo A3"/>
      <sheetName val="Tipo B1"/>
      <sheetName val="Tipo B2"/>
      <sheetName val="Tipo B3"/>
      <sheetName val="Tipo C1"/>
      <sheetName val="Tipo C2"/>
      <sheetName val="Tipo C3"/>
      <sheetName val="Tipo D1"/>
      <sheetName val="Tipo D2"/>
      <sheetName val="Tipo D3"/>
      <sheetName val="ó&gt;"/>
      <sheetName val="Patrimonio neto personal"/>
      <sheetName val="Cálculos"/>
      <sheetName val="01"/>
      <sheetName val="Ruta 01"/>
      <sheetName val="AFECTACION 01 "/>
      <sheetName val="EJECUCION C"/>
      <sheetName val="Inf Financiera 01"/>
      <sheetName val="02"/>
      <sheetName val="RUTA 02"/>
      <sheetName val="AFECTACION 02"/>
      <sheetName val="EJECUCION C. 02"/>
      <sheetName val="INF FINANCIERA 02"/>
      <sheetName val="03"/>
      <sheetName val="RUTA 03"/>
      <sheetName val="AFECTACION 03"/>
      <sheetName val="EJECUCION C. 03"/>
      <sheetName val="INF FINANCIERA 03"/>
      <sheetName val="04"/>
      <sheetName val="RUTA 04"/>
      <sheetName val="AFECTACION 04"/>
      <sheetName val="EJECUCION C. 04"/>
      <sheetName val="INF FINANCIERA 04"/>
      <sheetName val="05"/>
      <sheetName val="RUTA 05"/>
      <sheetName val="AFECTACION 05"/>
      <sheetName val="EJECUCION C. 05"/>
      <sheetName val="INF FINANCIERA 05"/>
      <sheetName val="06"/>
      <sheetName val="RUTA 06"/>
      <sheetName val="AFECTACION 06"/>
      <sheetName val="EJECUCION C. 06"/>
      <sheetName val="INF FINANCIERA 06"/>
      <sheetName val="07"/>
      <sheetName val="RUTA 07"/>
      <sheetName val="AFECTACION 07"/>
      <sheetName val="EJECUCION C. 07"/>
      <sheetName val="INF FINANCIERA 07"/>
      <sheetName val="08"/>
      <sheetName val="RUTA 08"/>
      <sheetName val="AFECTACION 08"/>
      <sheetName val="EJECUCION C. 08"/>
      <sheetName val="INF FINANCIERA 08"/>
      <sheetName val="09"/>
      <sheetName val="RUTA 09"/>
      <sheetName val="AFECTACION 09"/>
      <sheetName val="EJECUCION C. 09"/>
      <sheetName val="INF FINANCIERA 09"/>
      <sheetName val="RUTA 10"/>
      <sheetName val="AFECTACION 10"/>
      <sheetName val="EJECUCION C. 10"/>
      <sheetName val="INF FINANCIERA 10"/>
      <sheetName val="RUTA 11"/>
      <sheetName val="AFECTACION 11"/>
      <sheetName val="EJECUCION C. 11"/>
      <sheetName val="INF FINANCIERA 11"/>
      <sheetName val="MINFRA-MN-IN-15-FR-13"/>
      <sheetName val="Lista ICCU"/>
      <sheetName val="Paral. 1"/>
      <sheetName val="Paral. 2"/>
      <sheetName val="Paral. 3"/>
      <sheetName val="Paral.4"/>
      <sheetName val="ó&gt;????j0$?#???j_$?#???LÓu????"/>
      <sheetName val="_x0000_㈀㰰⌀_x0000_㈀㰮⌀_x0000_䰀଒v_x0000__x0000__x0000_頀"/>
      <sheetName val="MATERIALES Y RECURSOS"/>
      <sheetName val="CORTE DE OBRA N° 1"/>
      <sheetName val="memoria"/>
      <sheetName val="memoria 1"/>
    </sheetNames>
    <sheetDataSet>
      <sheetData sheetId="0">
        <row r="2">
          <cell r="A2">
            <v>0</v>
          </cell>
        </row>
      </sheetData>
      <sheetData sheetId="1">
        <row r="2">
          <cell r="A2">
            <v>0</v>
          </cell>
        </row>
      </sheetData>
      <sheetData sheetId="2" refreshError="1">
        <row r="2">
          <cell r="A2">
            <v>0</v>
          </cell>
        </row>
        <row r="5">
          <cell r="B5" t="str">
            <v>T1</v>
          </cell>
          <cell r="C5" t="str">
            <v>T2</v>
          </cell>
          <cell r="D5" t="str">
            <v>T3</v>
          </cell>
          <cell r="G5" t="str">
            <v>T1</v>
          </cell>
          <cell r="H5" t="str">
            <v>T2</v>
          </cell>
          <cell r="I5" t="str">
            <v>T3</v>
          </cell>
          <cell r="L5" t="str">
            <v>T1</v>
          </cell>
          <cell r="M5" t="str">
            <v>T2</v>
          </cell>
          <cell r="N5" t="str">
            <v>T3</v>
          </cell>
        </row>
        <row r="6">
          <cell r="A6" t="str">
            <v>S1</v>
          </cell>
          <cell r="B6">
            <v>20</v>
          </cell>
          <cell r="C6">
            <v>20</v>
          </cell>
          <cell r="D6">
            <v>20</v>
          </cell>
          <cell r="F6" t="str">
            <v>S1</v>
          </cell>
          <cell r="G6">
            <v>20</v>
          </cell>
          <cell r="H6">
            <v>20</v>
          </cell>
          <cell r="I6">
            <v>25</v>
          </cell>
          <cell r="K6" t="str">
            <v>S1</v>
          </cell>
          <cell r="L6">
            <v>25</v>
          </cell>
          <cell r="M6">
            <v>30</v>
          </cell>
          <cell r="N6">
            <v>35</v>
          </cell>
        </row>
        <row r="7">
          <cell r="A7" t="str">
            <v>S2</v>
          </cell>
          <cell r="B7">
            <v>15</v>
          </cell>
          <cell r="C7">
            <v>20</v>
          </cell>
          <cell r="D7">
            <v>20</v>
          </cell>
          <cell r="F7" t="str">
            <v>S2</v>
          </cell>
          <cell r="G7">
            <v>20</v>
          </cell>
          <cell r="H7">
            <v>20</v>
          </cell>
          <cell r="I7">
            <v>25</v>
          </cell>
          <cell r="K7" t="str">
            <v>S2</v>
          </cell>
          <cell r="L7">
            <v>20</v>
          </cell>
          <cell r="M7">
            <v>25</v>
          </cell>
          <cell r="N7">
            <v>25</v>
          </cell>
        </row>
        <row r="8">
          <cell r="A8" t="str">
            <v>S4</v>
          </cell>
          <cell r="B8">
            <v>15</v>
          </cell>
          <cell r="C8">
            <v>15</v>
          </cell>
          <cell r="D8">
            <v>15</v>
          </cell>
          <cell r="F8" t="str">
            <v>S4</v>
          </cell>
          <cell r="G8">
            <v>15</v>
          </cell>
          <cell r="H8">
            <v>20</v>
          </cell>
          <cell r="I8">
            <v>20</v>
          </cell>
          <cell r="K8" t="str">
            <v>S4</v>
          </cell>
          <cell r="L8">
            <v>15</v>
          </cell>
          <cell r="M8">
            <v>15</v>
          </cell>
          <cell r="N8">
            <v>20</v>
          </cell>
        </row>
        <row r="12">
          <cell r="B12" t="str">
            <v>T1</v>
          </cell>
          <cell r="C12" t="str">
            <v>T2</v>
          </cell>
          <cell r="D12" t="str">
            <v>T3</v>
          </cell>
          <cell r="G12" t="str">
            <v>T1</v>
          </cell>
          <cell r="H12" t="str">
            <v>T2</v>
          </cell>
          <cell r="I12" t="str">
            <v>T3</v>
          </cell>
          <cell r="L12" t="str">
            <v>T1</v>
          </cell>
          <cell r="M12" t="str">
            <v>T2</v>
          </cell>
          <cell r="N12" t="str">
            <v>T3</v>
          </cell>
        </row>
        <row r="13">
          <cell r="A13" t="str">
            <v>S1</v>
          </cell>
          <cell r="B13">
            <v>25</v>
          </cell>
          <cell r="C13">
            <v>35</v>
          </cell>
          <cell r="D13">
            <v>35</v>
          </cell>
          <cell r="F13" t="str">
            <v>S1</v>
          </cell>
          <cell r="G13">
            <v>35</v>
          </cell>
          <cell r="H13">
            <v>45</v>
          </cell>
          <cell r="I13">
            <v>45</v>
          </cell>
          <cell r="K13" t="str">
            <v>S1</v>
          </cell>
          <cell r="L13">
            <v>40</v>
          </cell>
          <cell r="M13">
            <v>40</v>
          </cell>
          <cell r="N13">
            <v>45</v>
          </cell>
        </row>
        <row r="14">
          <cell r="A14" t="str">
            <v>S2</v>
          </cell>
          <cell r="B14">
            <v>20</v>
          </cell>
          <cell r="C14">
            <v>20</v>
          </cell>
          <cell r="D14">
            <v>20</v>
          </cell>
          <cell r="F14" t="str">
            <v>S2</v>
          </cell>
          <cell r="G14">
            <v>35</v>
          </cell>
          <cell r="H14">
            <v>35</v>
          </cell>
          <cell r="I14">
            <v>35</v>
          </cell>
          <cell r="K14" t="str">
            <v>S2</v>
          </cell>
          <cell r="L14">
            <v>30</v>
          </cell>
          <cell r="M14">
            <v>30</v>
          </cell>
          <cell r="N14">
            <v>40</v>
          </cell>
        </row>
        <row r="15">
          <cell r="A15" t="str">
            <v>S4</v>
          </cell>
          <cell r="B15">
            <v>20</v>
          </cell>
          <cell r="C15">
            <v>20</v>
          </cell>
          <cell r="D15">
            <v>15</v>
          </cell>
          <cell r="F15" t="str">
            <v>S4</v>
          </cell>
          <cell r="G15">
            <v>30</v>
          </cell>
          <cell r="H15">
            <v>20</v>
          </cell>
          <cell r="I15">
            <v>20</v>
          </cell>
          <cell r="K15" t="str">
            <v>S4</v>
          </cell>
          <cell r="L15">
            <v>25</v>
          </cell>
          <cell r="M15">
            <v>30</v>
          </cell>
          <cell r="N15">
            <v>35</v>
          </cell>
        </row>
        <row r="19">
          <cell r="B19" t="str">
            <v>T1</v>
          </cell>
          <cell r="C19" t="str">
            <v>T2</v>
          </cell>
          <cell r="D19" t="str">
            <v>T3</v>
          </cell>
          <cell r="G19" t="str">
            <v>T1</v>
          </cell>
          <cell r="H19" t="str">
            <v>T2</v>
          </cell>
          <cell r="I19" t="str">
            <v>T3</v>
          </cell>
          <cell r="L19" t="str">
            <v>T1</v>
          </cell>
          <cell r="M19" t="str">
            <v>T2</v>
          </cell>
          <cell r="N19" t="str">
            <v>T3</v>
          </cell>
        </row>
        <row r="20">
          <cell r="A20" t="str">
            <v>S1</v>
          </cell>
          <cell r="B20">
            <v>10</v>
          </cell>
          <cell r="C20">
            <v>10</v>
          </cell>
          <cell r="D20">
            <v>12</v>
          </cell>
          <cell r="F20" t="str">
            <v>S1</v>
          </cell>
          <cell r="G20">
            <v>10</v>
          </cell>
          <cell r="H20">
            <v>10</v>
          </cell>
          <cell r="I20">
            <v>12</v>
          </cell>
          <cell r="K20" t="str">
            <v>S1</v>
          </cell>
          <cell r="L20">
            <v>10</v>
          </cell>
          <cell r="M20">
            <v>10</v>
          </cell>
          <cell r="N20">
            <v>10</v>
          </cell>
        </row>
        <row r="21">
          <cell r="A21" t="str">
            <v>S2</v>
          </cell>
          <cell r="B21">
            <v>10</v>
          </cell>
          <cell r="C21">
            <v>10</v>
          </cell>
          <cell r="D21">
            <v>12</v>
          </cell>
          <cell r="F21" t="str">
            <v>S2</v>
          </cell>
          <cell r="G21">
            <v>7.5</v>
          </cell>
          <cell r="H21">
            <v>7.5</v>
          </cell>
          <cell r="I21">
            <v>12</v>
          </cell>
          <cell r="K21" t="str">
            <v>S2</v>
          </cell>
          <cell r="L21">
            <v>10</v>
          </cell>
          <cell r="M21">
            <v>10</v>
          </cell>
          <cell r="N21">
            <v>10</v>
          </cell>
        </row>
        <row r="22">
          <cell r="A22" t="str">
            <v>S4</v>
          </cell>
          <cell r="B22">
            <v>5</v>
          </cell>
          <cell r="C22">
            <v>7.5</v>
          </cell>
          <cell r="D22">
            <v>10</v>
          </cell>
          <cell r="F22" t="str">
            <v>S4</v>
          </cell>
          <cell r="G22">
            <v>5</v>
          </cell>
          <cell r="H22">
            <v>7.5</v>
          </cell>
          <cell r="I22">
            <v>10</v>
          </cell>
          <cell r="K22" t="str">
            <v>S4</v>
          </cell>
          <cell r="L22">
            <v>7.5</v>
          </cell>
          <cell r="M22">
            <v>7.5</v>
          </cell>
          <cell r="N22">
            <v>7.5</v>
          </cell>
        </row>
        <row r="25">
          <cell r="B25" t="str">
            <v>T1</v>
          </cell>
          <cell r="C25" t="str">
            <v>T2</v>
          </cell>
          <cell r="D25" t="str">
            <v>T3</v>
          </cell>
          <cell r="G25" t="str">
            <v>T1</v>
          </cell>
          <cell r="H25" t="str">
            <v>T2</v>
          </cell>
          <cell r="I25" t="str">
            <v>T3</v>
          </cell>
          <cell r="L25" t="str">
            <v>T1</v>
          </cell>
          <cell r="M25" t="str">
            <v>T2</v>
          </cell>
          <cell r="N25" t="str">
            <v>T3</v>
          </cell>
        </row>
        <row r="26">
          <cell r="A26" t="str">
            <v>S0</v>
          </cell>
          <cell r="B26">
            <v>25</v>
          </cell>
          <cell r="C26">
            <v>25</v>
          </cell>
          <cell r="D26">
            <v>25</v>
          </cell>
          <cell r="F26" t="str">
            <v>S0</v>
          </cell>
          <cell r="G26">
            <v>25</v>
          </cell>
          <cell r="H26">
            <v>25</v>
          </cell>
          <cell r="I26">
            <v>25</v>
          </cell>
          <cell r="K26" t="str">
            <v>S0</v>
          </cell>
          <cell r="L26">
            <v>25</v>
          </cell>
          <cell r="M26">
            <v>25</v>
          </cell>
          <cell r="N26">
            <v>25</v>
          </cell>
        </row>
      </sheetData>
      <sheetData sheetId="3" refreshError="1">
        <row r="2">
          <cell r="A2">
            <v>0</v>
          </cell>
          <cell r="B2">
            <v>100</v>
          </cell>
          <cell r="C2">
            <v>200</v>
          </cell>
          <cell r="D2">
            <v>500</v>
          </cell>
          <cell r="E2">
            <v>1000</v>
          </cell>
          <cell r="F2">
            <v>2500</v>
          </cell>
        </row>
        <row r="3">
          <cell r="A3" t="str">
            <v>S1</v>
          </cell>
          <cell r="B3">
            <v>12</v>
          </cell>
          <cell r="C3">
            <v>10</v>
          </cell>
          <cell r="D3">
            <v>10</v>
          </cell>
          <cell r="E3">
            <v>20</v>
          </cell>
          <cell r="F3">
            <v>25</v>
          </cell>
        </row>
        <row r="4">
          <cell r="A4" t="str">
            <v>S2</v>
          </cell>
          <cell r="B4">
            <v>12</v>
          </cell>
          <cell r="C4">
            <v>10</v>
          </cell>
          <cell r="D4">
            <v>10</v>
          </cell>
          <cell r="E4">
            <v>15</v>
          </cell>
          <cell r="F4">
            <v>20</v>
          </cell>
        </row>
        <row r="5">
          <cell r="A5" t="str">
            <v>S4</v>
          </cell>
          <cell r="B5">
            <v>12</v>
          </cell>
          <cell r="C5">
            <v>10</v>
          </cell>
          <cell r="D5">
            <v>15</v>
          </cell>
          <cell r="E5">
            <v>15</v>
          </cell>
          <cell r="F5">
            <v>20</v>
          </cell>
        </row>
        <row r="8">
          <cell r="A8" t="str">
            <v>S4</v>
          </cell>
          <cell r="B8">
            <v>100</v>
          </cell>
          <cell r="C8">
            <v>200</v>
          </cell>
          <cell r="D8">
            <v>500</v>
          </cell>
          <cell r="E8">
            <v>1000</v>
          </cell>
          <cell r="F8">
            <v>2500</v>
          </cell>
        </row>
        <row r="9">
          <cell r="A9" t="str">
            <v>S1</v>
          </cell>
          <cell r="B9">
            <v>24</v>
          </cell>
          <cell r="C9">
            <v>26</v>
          </cell>
          <cell r="D9">
            <v>31</v>
          </cell>
          <cell r="E9">
            <v>26</v>
          </cell>
          <cell r="F9">
            <v>31</v>
          </cell>
        </row>
        <row r="10">
          <cell r="A10" t="str">
            <v>S2</v>
          </cell>
          <cell r="B10">
            <v>12</v>
          </cell>
          <cell r="C10">
            <v>14</v>
          </cell>
          <cell r="D10">
            <v>20</v>
          </cell>
          <cell r="E10">
            <v>18</v>
          </cell>
          <cell r="F10">
            <v>33</v>
          </cell>
        </row>
        <row r="11">
          <cell r="A11" t="str">
            <v>S4</v>
          </cell>
          <cell r="B11">
            <v>5</v>
          </cell>
          <cell r="C11">
            <v>11</v>
          </cell>
          <cell r="D11">
            <v>11</v>
          </cell>
          <cell r="E11">
            <v>18</v>
          </cell>
          <cell r="F11">
            <v>33</v>
          </cell>
        </row>
        <row r="14">
          <cell r="A14" t="str">
            <v>S2</v>
          </cell>
          <cell r="B14">
            <v>100</v>
          </cell>
          <cell r="C14">
            <v>200</v>
          </cell>
          <cell r="D14">
            <v>500</v>
          </cell>
          <cell r="E14">
            <v>1000</v>
          </cell>
          <cell r="F14">
            <v>2500</v>
          </cell>
        </row>
        <row r="15">
          <cell r="A15" t="str">
            <v>S1</v>
          </cell>
          <cell r="B15">
            <v>9</v>
          </cell>
          <cell r="C15">
            <v>11</v>
          </cell>
          <cell r="D15">
            <v>12</v>
          </cell>
          <cell r="E15">
            <v>12</v>
          </cell>
          <cell r="F15">
            <v>12</v>
          </cell>
        </row>
        <row r="16">
          <cell r="A16" t="str">
            <v>S2</v>
          </cell>
          <cell r="B16">
            <v>9</v>
          </cell>
          <cell r="C16">
            <v>11</v>
          </cell>
          <cell r="D16">
            <v>12</v>
          </cell>
          <cell r="E16">
            <v>12</v>
          </cell>
          <cell r="F16">
            <v>12</v>
          </cell>
        </row>
        <row r="17">
          <cell r="A17" t="str">
            <v>S4</v>
          </cell>
          <cell r="B17">
            <v>9</v>
          </cell>
          <cell r="C17">
            <v>7</v>
          </cell>
          <cell r="D17">
            <v>12</v>
          </cell>
          <cell r="E17">
            <v>12</v>
          </cell>
          <cell r="F17">
            <v>12</v>
          </cell>
        </row>
      </sheetData>
      <sheetData sheetId="4">
        <row r="2">
          <cell r="A2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2">
          <cell r="A2">
            <v>0</v>
          </cell>
        </row>
      </sheetData>
      <sheetData sheetId="53">
        <row r="2">
          <cell r="A2">
            <v>0</v>
          </cell>
        </row>
      </sheetData>
      <sheetData sheetId="54">
        <row r="2">
          <cell r="A2">
            <v>0</v>
          </cell>
        </row>
      </sheetData>
      <sheetData sheetId="55">
        <row r="2">
          <cell r="A2">
            <v>0</v>
          </cell>
        </row>
      </sheetData>
      <sheetData sheetId="56">
        <row r="2">
          <cell r="A2">
            <v>0</v>
          </cell>
        </row>
      </sheetData>
      <sheetData sheetId="57">
        <row r="2">
          <cell r="A2">
            <v>0</v>
          </cell>
        </row>
      </sheetData>
      <sheetData sheetId="58">
        <row r="2">
          <cell r="A2">
            <v>0</v>
          </cell>
        </row>
      </sheetData>
      <sheetData sheetId="59">
        <row r="2">
          <cell r="A2">
            <v>0</v>
          </cell>
        </row>
      </sheetData>
      <sheetData sheetId="60" refreshError="1"/>
      <sheetData sheetId="61" refreshError="1"/>
      <sheetData sheetId="62">
        <row r="2">
          <cell r="A2">
            <v>0</v>
          </cell>
        </row>
      </sheetData>
      <sheetData sheetId="63" refreshError="1"/>
      <sheetData sheetId="64" refreshError="1"/>
      <sheetData sheetId="65" refreshError="1"/>
      <sheetData sheetId="66">
        <row r="2">
          <cell r="A2">
            <v>0</v>
          </cell>
        </row>
      </sheetData>
      <sheetData sheetId="67">
        <row r="2">
          <cell r="A2">
            <v>0</v>
          </cell>
        </row>
      </sheetData>
      <sheetData sheetId="68">
        <row r="2">
          <cell r="A2">
            <v>0</v>
          </cell>
        </row>
      </sheetData>
      <sheetData sheetId="69">
        <row r="2">
          <cell r="A2">
            <v>0</v>
          </cell>
        </row>
      </sheetData>
      <sheetData sheetId="70">
        <row r="2">
          <cell r="A2">
            <v>0</v>
          </cell>
        </row>
      </sheetData>
      <sheetData sheetId="71" refreshError="1"/>
      <sheetData sheetId="72" refreshError="1"/>
      <sheetData sheetId="73">
        <row r="2">
          <cell r="A2">
            <v>0</v>
          </cell>
        </row>
      </sheetData>
      <sheetData sheetId="74">
        <row r="2">
          <cell r="A2">
            <v>0</v>
          </cell>
        </row>
      </sheetData>
      <sheetData sheetId="75">
        <row r="2">
          <cell r="A2">
            <v>0</v>
          </cell>
        </row>
      </sheetData>
      <sheetData sheetId="76">
        <row r="2">
          <cell r="A2">
            <v>0</v>
          </cell>
        </row>
      </sheetData>
      <sheetData sheetId="77">
        <row r="2">
          <cell r="A2">
            <v>0</v>
          </cell>
        </row>
      </sheetData>
      <sheetData sheetId="78">
        <row r="2">
          <cell r="A2">
            <v>0</v>
          </cell>
        </row>
      </sheetData>
      <sheetData sheetId="79">
        <row r="2">
          <cell r="A2">
            <v>0</v>
          </cell>
        </row>
      </sheetData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>
        <row r="2">
          <cell r="A2">
            <v>0</v>
          </cell>
        </row>
      </sheetData>
      <sheetData sheetId="91">
        <row r="2">
          <cell r="A2">
            <v>0</v>
          </cell>
        </row>
      </sheetData>
      <sheetData sheetId="92">
        <row r="2">
          <cell r="A2">
            <v>0</v>
          </cell>
        </row>
      </sheetData>
      <sheetData sheetId="93">
        <row r="2">
          <cell r="A2">
            <v>0</v>
          </cell>
        </row>
      </sheetData>
      <sheetData sheetId="94">
        <row r="2">
          <cell r="A2">
            <v>0</v>
          </cell>
        </row>
      </sheetData>
      <sheetData sheetId="95">
        <row r="2">
          <cell r="A2">
            <v>0</v>
          </cell>
        </row>
      </sheetData>
      <sheetData sheetId="96">
        <row r="2">
          <cell r="A2">
            <v>0</v>
          </cell>
        </row>
      </sheetData>
      <sheetData sheetId="97">
        <row r="2">
          <cell r="A2">
            <v>0</v>
          </cell>
        </row>
      </sheetData>
      <sheetData sheetId="98">
        <row r="2">
          <cell r="A2">
            <v>0</v>
          </cell>
        </row>
      </sheetData>
      <sheetData sheetId="99">
        <row r="2">
          <cell r="A2">
            <v>0</v>
          </cell>
        </row>
      </sheetData>
      <sheetData sheetId="100">
        <row r="2">
          <cell r="A2">
            <v>0</v>
          </cell>
        </row>
      </sheetData>
      <sheetData sheetId="101">
        <row r="2">
          <cell r="A2">
            <v>0</v>
          </cell>
        </row>
      </sheetData>
      <sheetData sheetId="102">
        <row r="2">
          <cell r="A2">
            <v>0</v>
          </cell>
        </row>
      </sheetData>
      <sheetData sheetId="103">
        <row r="2">
          <cell r="A2">
            <v>0</v>
          </cell>
        </row>
      </sheetData>
      <sheetData sheetId="104">
        <row r="2">
          <cell r="A2">
            <v>0</v>
          </cell>
        </row>
      </sheetData>
      <sheetData sheetId="105">
        <row r="2">
          <cell r="A2">
            <v>0</v>
          </cell>
        </row>
      </sheetData>
      <sheetData sheetId="106">
        <row r="2">
          <cell r="A2">
            <v>0</v>
          </cell>
        </row>
      </sheetData>
      <sheetData sheetId="107">
        <row r="2">
          <cell r="A2">
            <v>0</v>
          </cell>
        </row>
      </sheetData>
      <sheetData sheetId="108">
        <row r="2">
          <cell r="A2">
            <v>0</v>
          </cell>
        </row>
      </sheetData>
      <sheetData sheetId="109">
        <row r="2">
          <cell r="A2">
            <v>0</v>
          </cell>
        </row>
      </sheetData>
      <sheetData sheetId="110">
        <row r="2">
          <cell r="A2">
            <v>0</v>
          </cell>
        </row>
      </sheetData>
      <sheetData sheetId="111">
        <row r="2">
          <cell r="A2">
            <v>0</v>
          </cell>
        </row>
      </sheetData>
      <sheetData sheetId="112">
        <row r="2">
          <cell r="A2">
            <v>0</v>
          </cell>
        </row>
      </sheetData>
      <sheetData sheetId="113">
        <row r="2">
          <cell r="A2">
            <v>0</v>
          </cell>
        </row>
      </sheetData>
      <sheetData sheetId="114">
        <row r="2">
          <cell r="A2">
            <v>0</v>
          </cell>
        </row>
      </sheetData>
      <sheetData sheetId="115">
        <row r="2">
          <cell r="A2">
            <v>0</v>
          </cell>
        </row>
      </sheetData>
      <sheetData sheetId="116">
        <row r="2">
          <cell r="A2">
            <v>0</v>
          </cell>
        </row>
      </sheetData>
      <sheetData sheetId="117">
        <row r="2">
          <cell r="A2">
            <v>0</v>
          </cell>
        </row>
      </sheetData>
      <sheetData sheetId="118">
        <row r="2">
          <cell r="A2">
            <v>0</v>
          </cell>
        </row>
      </sheetData>
      <sheetData sheetId="119">
        <row r="2">
          <cell r="A2">
            <v>0</v>
          </cell>
        </row>
      </sheetData>
      <sheetData sheetId="120">
        <row r="2">
          <cell r="A2">
            <v>0</v>
          </cell>
        </row>
      </sheetData>
      <sheetData sheetId="121">
        <row r="2">
          <cell r="A2">
            <v>0</v>
          </cell>
        </row>
      </sheetData>
      <sheetData sheetId="122">
        <row r="2">
          <cell r="A2">
            <v>0</v>
          </cell>
        </row>
      </sheetData>
      <sheetData sheetId="123">
        <row r="2">
          <cell r="A2">
            <v>0</v>
          </cell>
        </row>
      </sheetData>
      <sheetData sheetId="124">
        <row r="2">
          <cell r="A2">
            <v>0</v>
          </cell>
        </row>
      </sheetData>
      <sheetData sheetId="125">
        <row r="2">
          <cell r="A2">
            <v>0</v>
          </cell>
        </row>
      </sheetData>
      <sheetData sheetId="126">
        <row r="2">
          <cell r="A2">
            <v>0</v>
          </cell>
        </row>
      </sheetData>
      <sheetData sheetId="127">
        <row r="2">
          <cell r="A2">
            <v>0</v>
          </cell>
        </row>
      </sheetData>
      <sheetData sheetId="128">
        <row r="2">
          <cell r="A2">
            <v>0</v>
          </cell>
        </row>
      </sheetData>
      <sheetData sheetId="129">
        <row r="2">
          <cell r="A2">
            <v>0</v>
          </cell>
        </row>
      </sheetData>
      <sheetData sheetId="130">
        <row r="2">
          <cell r="A2">
            <v>0</v>
          </cell>
        </row>
      </sheetData>
      <sheetData sheetId="131">
        <row r="2">
          <cell r="A2">
            <v>0</v>
          </cell>
        </row>
      </sheetData>
      <sheetData sheetId="132">
        <row r="2">
          <cell r="A2">
            <v>0</v>
          </cell>
        </row>
      </sheetData>
      <sheetData sheetId="133">
        <row r="2">
          <cell r="A2">
            <v>0</v>
          </cell>
        </row>
      </sheetData>
      <sheetData sheetId="134">
        <row r="2">
          <cell r="A2">
            <v>0</v>
          </cell>
        </row>
      </sheetData>
      <sheetData sheetId="135">
        <row r="2">
          <cell r="A2">
            <v>0</v>
          </cell>
        </row>
      </sheetData>
      <sheetData sheetId="136">
        <row r="2">
          <cell r="A2">
            <v>0</v>
          </cell>
        </row>
      </sheetData>
      <sheetData sheetId="137">
        <row r="2">
          <cell r="A2">
            <v>0</v>
          </cell>
        </row>
      </sheetData>
      <sheetData sheetId="138">
        <row r="2">
          <cell r="A2">
            <v>0</v>
          </cell>
        </row>
      </sheetData>
      <sheetData sheetId="139">
        <row r="2">
          <cell r="A2">
            <v>0</v>
          </cell>
        </row>
      </sheetData>
      <sheetData sheetId="140">
        <row r="2">
          <cell r="A2">
            <v>0</v>
          </cell>
        </row>
      </sheetData>
      <sheetData sheetId="141">
        <row r="2">
          <cell r="A2">
            <v>0</v>
          </cell>
        </row>
      </sheetData>
      <sheetData sheetId="142">
        <row r="2">
          <cell r="A2">
            <v>0</v>
          </cell>
        </row>
      </sheetData>
      <sheetData sheetId="143">
        <row r="2">
          <cell r="A2">
            <v>0</v>
          </cell>
        </row>
      </sheetData>
      <sheetData sheetId="144">
        <row r="2">
          <cell r="A2">
            <v>0</v>
          </cell>
        </row>
      </sheetData>
      <sheetData sheetId="145">
        <row r="2">
          <cell r="A2">
            <v>0</v>
          </cell>
        </row>
      </sheetData>
      <sheetData sheetId="146">
        <row r="2">
          <cell r="A2">
            <v>0</v>
          </cell>
        </row>
      </sheetData>
      <sheetData sheetId="147">
        <row r="2">
          <cell r="A2">
            <v>0</v>
          </cell>
        </row>
      </sheetData>
      <sheetData sheetId="148">
        <row r="2">
          <cell r="A2">
            <v>0</v>
          </cell>
        </row>
      </sheetData>
      <sheetData sheetId="149">
        <row r="2">
          <cell r="A2">
            <v>0</v>
          </cell>
        </row>
      </sheetData>
      <sheetData sheetId="150">
        <row r="2">
          <cell r="A2">
            <v>0</v>
          </cell>
        </row>
      </sheetData>
      <sheetData sheetId="151">
        <row r="2">
          <cell r="A2">
            <v>0</v>
          </cell>
        </row>
      </sheetData>
      <sheetData sheetId="152">
        <row r="2">
          <cell r="A2">
            <v>0</v>
          </cell>
        </row>
      </sheetData>
      <sheetData sheetId="153">
        <row r="2">
          <cell r="A2">
            <v>0</v>
          </cell>
        </row>
      </sheetData>
      <sheetData sheetId="154">
        <row r="2">
          <cell r="A2">
            <v>0</v>
          </cell>
        </row>
      </sheetData>
      <sheetData sheetId="155">
        <row r="2">
          <cell r="A2">
            <v>0</v>
          </cell>
        </row>
      </sheetData>
      <sheetData sheetId="156">
        <row r="2">
          <cell r="A2">
            <v>0</v>
          </cell>
        </row>
      </sheetData>
      <sheetData sheetId="157">
        <row r="2">
          <cell r="A2">
            <v>0</v>
          </cell>
        </row>
      </sheetData>
      <sheetData sheetId="158">
        <row r="2">
          <cell r="A2">
            <v>0</v>
          </cell>
        </row>
      </sheetData>
      <sheetData sheetId="159">
        <row r="2">
          <cell r="A2">
            <v>0</v>
          </cell>
        </row>
      </sheetData>
      <sheetData sheetId="160">
        <row r="2">
          <cell r="A2">
            <v>0</v>
          </cell>
        </row>
      </sheetData>
      <sheetData sheetId="161">
        <row r="2">
          <cell r="A2">
            <v>0</v>
          </cell>
        </row>
      </sheetData>
      <sheetData sheetId="162">
        <row r="2">
          <cell r="A2">
            <v>0</v>
          </cell>
        </row>
      </sheetData>
      <sheetData sheetId="163">
        <row r="2">
          <cell r="A2">
            <v>0</v>
          </cell>
        </row>
      </sheetData>
      <sheetData sheetId="164">
        <row r="2">
          <cell r="A2">
            <v>0</v>
          </cell>
        </row>
      </sheetData>
      <sheetData sheetId="165">
        <row r="2">
          <cell r="A2">
            <v>0</v>
          </cell>
        </row>
      </sheetData>
      <sheetData sheetId="166">
        <row r="2">
          <cell r="A2">
            <v>0</v>
          </cell>
        </row>
      </sheetData>
      <sheetData sheetId="167">
        <row r="2">
          <cell r="A2">
            <v>0</v>
          </cell>
        </row>
      </sheetData>
      <sheetData sheetId="168">
        <row r="2">
          <cell r="A2">
            <v>0</v>
          </cell>
        </row>
      </sheetData>
      <sheetData sheetId="169">
        <row r="2">
          <cell r="A2">
            <v>0</v>
          </cell>
        </row>
      </sheetData>
      <sheetData sheetId="170">
        <row r="2">
          <cell r="A2">
            <v>0</v>
          </cell>
        </row>
      </sheetData>
      <sheetData sheetId="171">
        <row r="2">
          <cell r="A2">
            <v>0</v>
          </cell>
        </row>
      </sheetData>
      <sheetData sheetId="172">
        <row r="2">
          <cell r="A2">
            <v>0</v>
          </cell>
        </row>
      </sheetData>
      <sheetData sheetId="173">
        <row r="2">
          <cell r="A2">
            <v>0</v>
          </cell>
        </row>
      </sheetData>
      <sheetData sheetId="174">
        <row r="2">
          <cell r="A2">
            <v>0</v>
          </cell>
        </row>
      </sheetData>
      <sheetData sheetId="175">
        <row r="2">
          <cell r="A2">
            <v>0</v>
          </cell>
        </row>
      </sheetData>
      <sheetData sheetId="176">
        <row r="2">
          <cell r="A2">
            <v>0</v>
          </cell>
        </row>
      </sheetData>
      <sheetData sheetId="177">
        <row r="2">
          <cell r="A2">
            <v>0</v>
          </cell>
        </row>
      </sheetData>
      <sheetData sheetId="178">
        <row r="2">
          <cell r="A2">
            <v>0</v>
          </cell>
        </row>
      </sheetData>
      <sheetData sheetId="179">
        <row r="2">
          <cell r="A2">
            <v>0</v>
          </cell>
        </row>
      </sheetData>
      <sheetData sheetId="180">
        <row r="2">
          <cell r="A2">
            <v>0</v>
          </cell>
        </row>
      </sheetData>
      <sheetData sheetId="181">
        <row r="2">
          <cell r="A2">
            <v>0</v>
          </cell>
        </row>
      </sheetData>
      <sheetData sheetId="182">
        <row r="2">
          <cell r="A2">
            <v>0</v>
          </cell>
        </row>
      </sheetData>
      <sheetData sheetId="183">
        <row r="2">
          <cell r="A2">
            <v>0</v>
          </cell>
        </row>
      </sheetData>
      <sheetData sheetId="184">
        <row r="2">
          <cell r="A2">
            <v>0</v>
          </cell>
        </row>
      </sheetData>
      <sheetData sheetId="185">
        <row r="2">
          <cell r="A2">
            <v>0</v>
          </cell>
        </row>
      </sheetData>
      <sheetData sheetId="186">
        <row r="2">
          <cell r="A2">
            <v>0</v>
          </cell>
        </row>
      </sheetData>
      <sheetData sheetId="187">
        <row r="2">
          <cell r="A2">
            <v>0</v>
          </cell>
        </row>
      </sheetData>
      <sheetData sheetId="188">
        <row r="2">
          <cell r="A2">
            <v>0</v>
          </cell>
        </row>
      </sheetData>
      <sheetData sheetId="189">
        <row r="2">
          <cell r="A2">
            <v>0</v>
          </cell>
        </row>
      </sheetData>
      <sheetData sheetId="190">
        <row r="2">
          <cell r="A2">
            <v>0</v>
          </cell>
        </row>
      </sheetData>
      <sheetData sheetId="191">
        <row r="2">
          <cell r="A2">
            <v>0</v>
          </cell>
        </row>
      </sheetData>
      <sheetData sheetId="192">
        <row r="2">
          <cell r="A2">
            <v>0</v>
          </cell>
        </row>
      </sheetData>
      <sheetData sheetId="193">
        <row r="2">
          <cell r="A2">
            <v>0</v>
          </cell>
        </row>
      </sheetData>
      <sheetData sheetId="194">
        <row r="2">
          <cell r="A2">
            <v>0</v>
          </cell>
        </row>
      </sheetData>
      <sheetData sheetId="195">
        <row r="2">
          <cell r="A2">
            <v>0</v>
          </cell>
        </row>
      </sheetData>
      <sheetData sheetId="196">
        <row r="2">
          <cell r="A2">
            <v>0</v>
          </cell>
        </row>
      </sheetData>
      <sheetData sheetId="197">
        <row r="2">
          <cell r="A2">
            <v>0</v>
          </cell>
        </row>
      </sheetData>
      <sheetData sheetId="198">
        <row r="2">
          <cell r="A2">
            <v>0</v>
          </cell>
        </row>
      </sheetData>
      <sheetData sheetId="199">
        <row r="2">
          <cell r="A2">
            <v>0</v>
          </cell>
        </row>
      </sheetData>
      <sheetData sheetId="200">
        <row r="2">
          <cell r="A2">
            <v>0</v>
          </cell>
        </row>
      </sheetData>
      <sheetData sheetId="201">
        <row r="2">
          <cell r="A2">
            <v>0</v>
          </cell>
        </row>
      </sheetData>
      <sheetData sheetId="202">
        <row r="2">
          <cell r="A2">
            <v>0</v>
          </cell>
        </row>
      </sheetData>
      <sheetData sheetId="203">
        <row r="2">
          <cell r="A2">
            <v>0</v>
          </cell>
        </row>
      </sheetData>
      <sheetData sheetId="204">
        <row r="2">
          <cell r="A2">
            <v>0</v>
          </cell>
        </row>
      </sheetData>
      <sheetData sheetId="205">
        <row r="2">
          <cell r="A2">
            <v>0</v>
          </cell>
        </row>
      </sheetData>
      <sheetData sheetId="206">
        <row r="2">
          <cell r="A2">
            <v>0</v>
          </cell>
        </row>
      </sheetData>
      <sheetData sheetId="207">
        <row r="2">
          <cell r="A2">
            <v>0</v>
          </cell>
        </row>
      </sheetData>
      <sheetData sheetId="208">
        <row r="2">
          <cell r="A2">
            <v>0</v>
          </cell>
        </row>
      </sheetData>
      <sheetData sheetId="209">
        <row r="2">
          <cell r="A2">
            <v>0</v>
          </cell>
        </row>
      </sheetData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>
        <row r="2">
          <cell r="A2">
            <v>0</v>
          </cell>
        </row>
      </sheetData>
      <sheetData sheetId="218">
        <row r="2">
          <cell r="A2">
            <v>0</v>
          </cell>
        </row>
      </sheetData>
      <sheetData sheetId="219">
        <row r="2">
          <cell r="A2">
            <v>0</v>
          </cell>
        </row>
      </sheetData>
      <sheetData sheetId="220">
        <row r="2">
          <cell r="A2">
            <v>0</v>
          </cell>
        </row>
      </sheetData>
      <sheetData sheetId="221">
        <row r="2">
          <cell r="A2">
            <v>0</v>
          </cell>
        </row>
      </sheetData>
      <sheetData sheetId="222">
        <row r="2">
          <cell r="A2">
            <v>0</v>
          </cell>
        </row>
      </sheetData>
      <sheetData sheetId="223">
        <row r="2">
          <cell r="A2">
            <v>0</v>
          </cell>
        </row>
      </sheetData>
      <sheetData sheetId="224">
        <row r="2">
          <cell r="A2">
            <v>0</v>
          </cell>
        </row>
      </sheetData>
      <sheetData sheetId="225">
        <row r="2">
          <cell r="A2">
            <v>0</v>
          </cell>
        </row>
      </sheetData>
      <sheetData sheetId="226">
        <row r="2">
          <cell r="A2">
            <v>0</v>
          </cell>
        </row>
      </sheetData>
      <sheetData sheetId="227">
        <row r="2">
          <cell r="A2">
            <v>0</v>
          </cell>
        </row>
      </sheetData>
      <sheetData sheetId="228">
        <row r="2">
          <cell r="A2">
            <v>0</v>
          </cell>
        </row>
      </sheetData>
      <sheetData sheetId="229">
        <row r="2">
          <cell r="A2">
            <v>0</v>
          </cell>
        </row>
      </sheetData>
      <sheetData sheetId="230">
        <row r="2">
          <cell r="A2">
            <v>0</v>
          </cell>
        </row>
      </sheetData>
      <sheetData sheetId="231">
        <row r="2">
          <cell r="A2">
            <v>0</v>
          </cell>
        </row>
      </sheetData>
      <sheetData sheetId="232">
        <row r="2">
          <cell r="A2">
            <v>0</v>
          </cell>
        </row>
      </sheetData>
      <sheetData sheetId="233">
        <row r="2">
          <cell r="A2">
            <v>0</v>
          </cell>
        </row>
      </sheetData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>
        <row r="2">
          <cell r="A2">
            <v>0</v>
          </cell>
        </row>
      </sheetData>
      <sheetData sheetId="280" refreshError="1"/>
      <sheetData sheetId="281" refreshError="1"/>
      <sheetData sheetId="282" refreshError="1"/>
      <sheetData sheetId="283">
        <row r="2">
          <cell r="A2">
            <v>0</v>
          </cell>
        </row>
      </sheetData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>
        <row r="2">
          <cell r="A2">
            <v>0</v>
          </cell>
        </row>
      </sheetData>
      <sheetData sheetId="313">
        <row r="2">
          <cell r="A2">
            <v>0</v>
          </cell>
        </row>
      </sheetData>
      <sheetData sheetId="314" refreshError="1"/>
      <sheetData sheetId="315">
        <row r="2">
          <cell r="A2">
            <v>0</v>
          </cell>
        </row>
      </sheetData>
      <sheetData sheetId="316">
        <row r="2">
          <cell r="A2">
            <v>0</v>
          </cell>
        </row>
      </sheetData>
      <sheetData sheetId="317">
        <row r="2">
          <cell r="A2">
            <v>0</v>
          </cell>
        </row>
      </sheetData>
      <sheetData sheetId="318">
        <row r="2">
          <cell r="A2">
            <v>0</v>
          </cell>
        </row>
      </sheetData>
      <sheetData sheetId="319">
        <row r="2">
          <cell r="A2">
            <v>0</v>
          </cell>
        </row>
      </sheetData>
      <sheetData sheetId="320">
        <row r="2">
          <cell r="A2">
            <v>0</v>
          </cell>
        </row>
      </sheetData>
      <sheetData sheetId="321">
        <row r="2">
          <cell r="A2">
            <v>0</v>
          </cell>
        </row>
      </sheetData>
      <sheetData sheetId="322">
        <row r="2">
          <cell r="A2">
            <v>0</v>
          </cell>
        </row>
      </sheetData>
      <sheetData sheetId="323">
        <row r="2">
          <cell r="A2">
            <v>0</v>
          </cell>
        </row>
      </sheetData>
      <sheetData sheetId="324">
        <row r="2">
          <cell r="A2">
            <v>0</v>
          </cell>
        </row>
      </sheetData>
      <sheetData sheetId="325">
        <row r="2">
          <cell r="A2">
            <v>0</v>
          </cell>
        </row>
      </sheetData>
      <sheetData sheetId="326">
        <row r="2">
          <cell r="A2">
            <v>0</v>
          </cell>
        </row>
      </sheetData>
      <sheetData sheetId="327">
        <row r="2">
          <cell r="A2">
            <v>0</v>
          </cell>
        </row>
      </sheetData>
      <sheetData sheetId="328">
        <row r="2">
          <cell r="A2">
            <v>0</v>
          </cell>
        </row>
      </sheetData>
      <sheetData sheetId="329">
        <row r="2">
          <cell r="A2">
            <v>0</v>
          </cell>
        </row>
      </sheetData>
      <sheetData sheetId="330">
        <row r="2">
          <cell r="A2">
            <v>0</v>
          </cell>
        </row>
      </sheetData>
      <sheetData sheetId="331">
        <row r="2">
          <cell r="A2">
            <v>0</v>
          </cell>
        </row>
      </sheetData>
      <sheetData sheetId="332">
        <row r="2">
          <cell r="A2">
            <v>0</v>
          </cell>
        </row>
      </sheetData>
      <sheetData sheetId="333">
        <row r="2">
          <cell r="A2">
            <v>0</v>
          </cell>
        </row>
      </sheetData>
      <sheetData sheetId="334">
        <row r="2">
          <cell r="A2">
            <v>0</v>
          </cell>
        </row>
      </sheetData>
      <sheetData sheetId="335">
        <row r="2">
          <cell r="A2">
            <v>0</v>
          </cell>
        </row>
      </sheetData>
      <sheetData sheetId="336">
        <row r="2">
          <cell r="A2">
            <v>0</v>
          </cell>
        </row>
      </sheetData>
      <sheetData sheetId="337">
        <row r="2">
          <cell r="A2">
            <v>0</v>
          </cell>
        </row>
      </sheetData>
      <sheetData sheetId="338">
        <row r="2">
          <cell r="A2">
            <v>0</v>
          </cell>
        </row>
      </sheetData>
      <sheetData sheetId="339">
        <row r="2">
          <cell r="A2">
            <v>0</v>
          </cell>
        </row>
      </sheetData>
      <sheetData sheetId="340">
        <row r="2">
          <cell r="A2">
            <v>0</v>
          </cell>
        </row>
      </sheetData>
      <sheetData sheetId="341">
        <row r="2">
          <cell r="A2">
            <v>0</v>
          </cell>
        </row>
      </sheetData>
      <sheetData sheetId="342">
        <row r="2">
          <cell r="A2">
            <v>0</v>
          </cell>
        </row>
      </sheetData>
      <sheetData sheetId="343">
        <row r="2">
          <cell r="A2">
            <v>0</v>
          </cell>
        </row>
      </sheetData>
      <sheetData sheetId="344">
        <row r="2">
          <cell r="A2">
            <v>0</v>
          </cell>
        </row>
      </sheetData>
      <sheetData sheetId="345">
        <row r="2">
          <cell r="A2">
            <v>0</v>
          </cell>
        </row>
      </sheetData>
      <sheetData sheetId="346">
        <row r="2">
          <cell r="A2">
            <v>0</v>
          </cell>
        </row>
      </sheetData>
      <sheetData sheetId="347">
        <row r="2">
          <cell r="A2">
            <v>0</v>
          </cell>
        </row>
      </sheetData>
      <sheetData sheetId="348">
        <row r="2">
          <cell r="A2">
            <v>0</v>
          </cell>
        </row>
      </sheetData>
      <sheetData sheetId="349">
        <row r="2">
          <cell r="A2">
            <v>0</v>
          </cell>
        </row>
      </sheetData>
      <sheetData sheetId="350">
        <row r="2">
          <cell r="A2">
            <v>0</v>
          </cell>
        </row>
      </sheetData>
      <sheetData sheetId="351">
        <row r="2">
          <cell r="A2">
            <v>0</v>
          </cell>
        </row>
      </sheetData>
      <sheetData sheetId="352">
        <row r="2">
          <cell r="A2">
            <v>0</v>
          </cell>
        </row>
      </sheetData>
      <sheetData sheetId="353">
        <row r="2">
          <cell r="A2">
            <v>0</v>
          </cell>
        </row>
      </sheetData>
      <sheetData sheetId="354">
        <row r="2">
          <cell r="A2">
            <v>0</v>
          </cell>
        </row>
      </sheetData>
      <sheetData sheetId="355">
        <row r="2">
          <cell r="A2">
            <v>0</v>
          </cell>
        </row>
      </sheetData>
      <sheetData sheetId="356">
        <row r="2">
          <cell r="A2">
            <v>0</v>
          </cell>
        </row>
      </sheetData>
      <sheetData sheetId="357">
        <row r="2">
          <cell r="A2">
            <v>0</v>
          </cell>
        </row>
      </sheetData>
      <sheetData sheetId="358">
        <row r="2">
          <cell r="A2">
            <v>0</v>
          </cell>
        </row>
      </sheetData>
      <sheetData sheetId="359">
        <row r="2">
          <cell r="A2">
            <v>0</v>
          </cell>
        </row>
      </sheetData>
      <sheetData sheetId="360">
        <row r="2">
          <cell r="A2">
            <v>0</v>
          </cell>
        </row>
      </sheetData>
      <sheetData sheetId="361">
        <row r="2">
          <cell r="A2">
            <v>0</v>
          </cell>
        </row>
      </sheetData>
      <sheetData sheetId="362">
        <row r="2">
          <cell r="A2">
            <v>0</v>
          </cell>
        </row>
      </sheetData>
      <sheetData sheetId="363">
        <row r="2">
          <cell r="A2">
            <v>0</v>
          </cell>
        </row>
      </sheetData>
      <sheetData sheetId="364">
        <row r="2">
          <cell r="A2">
            <v>0</v>
          </cell>
        </row>
      </sheetData>
      <sheetData sheetId="365">
        <row r="2">
          <cell r="A2">
            <v>0</v>
          </cell>
        </row>
      </sheetData>
      <sheetData sheetId="366">
        <row r="2">
          <cell r="A2">
            <v>0</v>
          </cell>
        </row>
      </sheetData>
      <sheetData sheetId="367">
        <row r="2">
          <cell r="A2">
            <v>0</v>
          </cell>
        </row>
      </sheetData>
      <sheetData sheetId="368">
        <row r="2">
          <cell r="A2">
            <v>0</v>
          </cell>
        </row>
      </sheetData>
      <sheetData sheetId="369">
        <row r="2">
          <cell r="A2">
            <v>0</v>
          </cell>
        </row>
      </sheetData>
      <sheetData sheetId="370">
        <row r="2">
          <cell r="A2">
            <v>0</v>
          </cell>
        </row>
      </sheetData>
      <sheetData sheetId="371">
        <row r="2">
          <cell r="A2">
            <v>0</v>
          </cell>
        </row>
      </sheetData>
      <sheetData sheetId="372">
        <row r="2">
          <cell r="A2">
            <v>0</v>
          </cell>
        </row>
      </sheetData>
      <sheetData sheetId="373">
        <row r="2">
          <cell r="A2">
            <v>0</v>
          </cell>
        </row>
      </sheetData>
      <sheetData sheetId="374">
        <row r="2">
          <cell r="A2">
            <v>0</v>
          </cell>
        </row>
      </sheetData>
      <sheetData sheetId="375">
        <row r="2">
          <cell r="A2">
            <v>0</v>
          </cell>
        </row>
      </sheetData>
      <sheetData sheetId="376">
        <row r="2">
          <cell r="A2">
            <v>0</v>
          </cell>
        </row>
      </sheetData>
      <sheetData sheetId="377">
        <row r="2">
          <cell r="A2">
            <v>0</v>
          </cell>
        </row>
      </sheetData>
      <sheetData sheetId="378">
        <row r="2">
          <cell r="A2">
            <v>0</v>
          </cell>
        </row>
      </sheetData>
      <sheetData sheetId="379">
        <row r="2">
          <cell r="A2">
            <v>0</v>
          </cell>
        </row>
      </sheetData>
      <sheetData sheetId="380">
        <row r="2">
          <cell r="A2">
            <v>0</v>
          </cell>
        </row>
      </sheetData>
      <sheetData sheetId="381">
        <row r="2">
          <cell r="A2">
            <v>0</v>
          </cell>
        </row>
      </sheetData>
      <sheetData sheetId="382">
        <row r="2">
          <cell r="A2">
            <v>0</v>
          </cell>
        </row>
      </sheetData>
      <sheetData sheetId="383">
        <row r="2">
          <cell r="A2">
            <v>0</v>
          </cell>
        </row>
      </sheetData>
      <sheetData sheetId="384">
        <row r="2">
          <cell r="A2">
            <v>0</v>
          </cell>
        </row>
      </sheetData>
      <sheetData sheetId="385">
        <row r="2">
          <cell r="A2">
            <v>0</v>
          </cell>
        </row>
      </sheetData>
      <sheetData sheetId="386">
        <row r="2">
          <cell r="A2">
            <v>0</v>
          </cell>
        </row>
      </sheetData>
      <sheetData sheetId="387">
        <row r="2">
          <cell r="A2">
            <v>0</v>
          </cell>
        </row>
      </sheetData>
      <sheetData sheetId="388">
        <row r="2">
          <cell r="A2">
            <v>0</v>
          </cell>
        </row>
      </sheetData>
      <sheetData sheetId="389">
        <row r="2">
          <cell r="A2">
            <v>0</v>
          </cell>
        </row>
      </sheetData>
      <sheetData sheetId="390">
        <row r="2">
          <cell r="A2">
            <v>0</v>
          </cell>
        </row>
      </sheetData>
      <sheetData sheetId="391">
        <row r="2">
          <cell r="A2">
            <v>0</v>
          </cell>
        </row>
      </sheetData>
      <sheetData sheetId="392">
        <row r="2">
          <cell r="A2">
            <v>0</v>
          </cell>
        </row>
      </sheetData>
      <sheetData sheetId="393">
        <row r="2">
          <cell r="A2">
            <v>0</v>
          </cell>
        </row>
      </sheetData>
      <sheetData sheetId="394">
        <row r="2">
          <cell r="A2">
            <v>0</v>
          </cell>
        </row>
      </sheetData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>
        <row r="2">
          <cell r="A2">
            <v>0</v>
          </cell>
        </row>
      </sheetData>
      <sheetData sheetId="403">
        <row r="2">
          <cell r="A2">
            <v>0</v>
          </cell>
        </row>
      </sheetData>
      <sheetData sheetId="404">
        <row r="2">
          <cell r="A2">
            <v>0</v>
          </cell>
        </row>
      </sheetData>
      <sheetData sheetId="405">
        <row r="2">
          <cell r="A2">
            <v>0</v>
          </cell>
        </row>
      </sheetData>
      <sheetData sheetId="406">
        <row r="2">
          <cell r="A2">
            <v>0</v>
          </cell>
        </row>
      </sheetData>
      <sheetData sheetId="407">
        <row r="2">
          <cell r="A2">
            <v>0</v>
          </cell>
        </row>
      </sheetData>
      <sheetData sheetId="408">
        <row r="2">
          <cell r="A2">
            <v>0</v>
          </cell>
        </row>
      </sheetData>
      <sheetData sheetId="409">
        <row r="2">
          <cell r="A2">
            <v>0</v>
          </cell>
        </row>
      </sheetData>
      <sheetData sheetId="410">
        <row r="2">
          <cell r="A2">
            <v>0</v>
          </cell>
        </row>
      </sheetData>
      <sheetData sheetId="411">
        <row r="2">
          <cell r="A2">
            <v>0</v>
          </cell>
        </row>
      </sheetData>
      <sheetData sheetId="412">
        <row r="2">
          <cell r="A2">
            <v>0</v>
          </cell>
        </row>
      </sheetData>
      <sheetData sheetId="413">
        <row r="2">
          <cell r="A2">
            <v>0</v>
          </cell>
        </row>
      </sheetData>
      <sheetData sheetId="414">
        <row r="2">
          <cell r="A2">
            <v>0</v>
          </cell>
        </row>
      </sheetData>
      <sheetData sheetId="415">
        <row r="2">
          <cell r="A2">
            <v>0</v>
          </cell>
        </row>
      </sheetData>
      <sheetData sheetId="416">
        <row r="2">
          <cell r="A2">
            <v>0</v>
          </cell>
        </row>
      </sheetData>
      <sheetData sheetId="417">
        <row r="2">
          <cell r="A2">
            <v>0</v>
          </cell>
        </row>
      </sheetData>
      <sheetData sheetId="418">
        <row r="2">
          <cell r="A2">
            <v>0</v>
          </cell>
        </row>
      </sheetData>
      <sheetData sheetId="419">
        <row r="2">
          <cell r="A2">
            <v>0</v>
          </cell>
        </row>
      </sheetData>
      <sheetData sheetId="420">
        <row r="2">
          <cell r="A2">
            <v>0</v>
          </cell>
        </row>
      </sheetData>
      <sheetData sheetId="421">
        <row r="2">
          <cell r="A2">
            <v>0</v>
          </cell>
        </row>
      </sheetData>
      <sheetData sheetId="422">
        <row r="2">
          <cell r="A2">
            <v>0</v>
          </cell>
        </row>
      </sheetData>
      <sheetData sheetId="423">
        <row r="2">
          <cell r="A2">
            <v>0</v>
          </cell>
        </row>
      </sheetData>
      <sheetData sheetId="424">
        <row r="2">
          <cell r="A2">
            <v>0</v>
          </cell>
        </row>
      </sheetData>
      <sheetData sheetId="425">
        <row r="2">
          <cell r="A2">
            <v>0</v>
          </cell>
        </row>
      </sheetData>
      <sheetData sheetId="426">
        <row r="2">
          <cell r="A2">
            <v>0</v>
          </cell>
        </row>
      </sheetData>
      <sheetData sheetId="427">
        <row r="2">
          <cell r="A2">
            <v>0</v>
          </cell>
        </row>
      </sheetData>
      <sheetData sheetId="428">
        <row r="2">
          <cell r="A2">
            <v>0</v>
          </cell>
        </row>
      </sheetData>
      <sheetData sheetId="429">
        <row r="2">
          <cell r="A2">
            <v>0</v>
          </cell>
        </row>
      </sheetData>
      <sheetData sheetId="430">
        <row r="2">
          <cell r="A2">
            <v>0</v>
          </cell>
        </row>
      </sheetData>
      <sheetData sheetId="431">
        <row r="2">
          <cell r="A2">
            <v>0</v>
          </cell>
        </row>
      </sheetData>
      <sheetData sheetId="432">
        <row r="2">
          <cell r="A2">
            <v>0</v>
          </cell>
        </row>
      </sheetData>
      <sheetData sheetId="433">
        <row r="2">
          <cell r="A2">
            <v>0</v>
          </cell>
        </row>
      </sheetData>
      <sheetData sheetId="434">
        <row r="2">
          <cell r="A2">
            <v>0</v>
          </cell>
        </row>
      </sheetData>
      <sheetData sheetId="435">
        <row r="2">
          <cell r="A2">
            <v>0</v>
          </cell>
        </row>
      </sheetData>
      <sheetData sheetId="436">
        <row r="2">
          <cell r="A2">
            <v>0</v>
          </cell>
        </row>
      </sheetData>
      <sheetData sheetId="437">
        <row r="2">
          <cell r="A2">
            <v>0</v>
          </cell>
        </row>
      </sheetData>
      <sheetData sheetId="438">
        <row r="2">
          <cell r="A2">
            <v>0</v>
          </cell>
        </row>
      </sheetData>
      <sheetData sheetId="439">
        <row r="2">
          <cell r="A2">
            <v>0</v>
          </cell>
        </row>
      </sheetData>
      <sheetData sheetId="440">
        <row r="2">
          <cell r="A2">
            <v>0</v>
          </cell>
        </row>
      </sheetData>
      <sheetData sheetId="441">
        <row r="2">
          <cell r="A2">
            <v>0</v>
          </cell>
        </row>
      </sheetData>
      <sheetData sheetId="442">
        <row r="2">
          <cell r="A2">
            <v>0</v>
          </cell>
        </row>
      </sheetData>
      <sheetData sheetId="443">
        <row r="2">
          <cell r="A2">
            <v>0</v>
          </cell>
        </row>
      </sheetData>
      <sheetData sheetId="444">
        <row r="2">
          <cell r="A2">
            <v>0</v>
          </cell>
        </row>
      </sheetData>
      <sheetData sheetId="445">
        <row r="2">
          <cell r="A2">
            <v>0</v>
          </cell>
        </row>
      </sheetData>
      <sheetData sheetId="446">
        <row r="2">
          <cell r="A2">
            <v>0</v>
          </cell>
        </row>
      </sheetData>
      <sheetData sheetId="447">
        <row r="2">
          <cell r="A2">
            <v>0</v>
          </cell>
        </row>
      </sheetData>
      <sheetData sheetId="448">
        <row r="2">
          <cell r="A2">
            <v>0</v>
          </cell>
        </row>
      </sheetData>
      <sheetData sheetId="449">
        <row r="2">
          <cell r="A2">
            <v>0</v>
          </cell>
        </row>
      </sheetData>
      <sheetData sheetId="450">
        <row r="2">
          <cell r="A2">
            <v>0</v>
          </cell>
        </row>
      </sheetData>
      <sheetData sheetId="451">
        <row r="2">
          <cell r="A2">
            <v>0</v>
          </cell>
        </row>
      </sheetData>
      <sheetData sheetId="452">
        <row r="2">
          <cell r="A2">
            <v>0</v>
          </cell>
        </row>
      </sheetData>
      <sheetData sheetId="453">
        <row r="2">
          <cell r="A2">
            <v>0</v>
          </cell>
        </row>
      </sheetData>
      <sheetData sheetId="454">
        <row r="2">
          <cell r="A2">
            <v>0</v>
          </cell>
        </row>
      </sheetData>
      <sheetData sheetId="455">
        <row r="2">
          <cell r="A2">
            <v>0</v>
          </cell>
        </row>
      </sheetData>
      <sheetData sheetId="456">
        <row r="2">
          <cell r="A2">
            <v>0</v>
          </cell>
        </row>
      </sheetData>
      <sheetData sheetId="457">
        <row r="2">
          <cell r="A2">
            <v>0</v>
          </cell>
        </row>
      </sheetData>
      <sheetData sheetId="458">
        <row r="2">
          <cell r="A2">
            <v>0</v>
          </cell>
        </row>
      </sheetData>
      <sheetData sheetId="459">
        <row r="2">
          <cell r="A2">
            <v>0</v>
          </cell>
        </row>
      </sheetData>
      <sheetData sheetId="460">
        <row r="2">
          <cell r="A2">
            <v>0</v>
          </cell>
        </row>
      </sheetData>
      <sheetData sheetId="461">
        <row r="2">
          <cell r="A2">
            <v>0</v>
          </cell>
        </row>
      </sheetData>
      <sheetData sheetId="462">
        <row r="2">
          <cell r="A2">
            <v>0</v>
          </cell>
        </row>
      </sheetData>
      <sheetData sheetId="463">
        <row r="2">
          <cell r="A2">
            <v>0</v>
          </cell>
        </row>
      </sheetData>
      <sheetData sheetId="464">
        <row r="2">
          <cell r="A2">
            <v>0</v>
          </cell>
        </row>
      </sheetData>
      <sheetData sheetId="465">
        <row r="2">
          <cell r="A2">
            <v>0</v>
          </cell>
        </row>
      </sheetData>
      <sheetData sheetId="466">
        <row r="2">
          <cell r="A2">
            <v>0</v>
          </cell>
        </row>
      </sheetData>
      <sheetData sheetId="467">
        <row r="2">
          <cell r="A2">
            <v>0</v>
          </cell>
        </row>
      </sheetData>
      <sheetData sheetId="468">
        <row r="2">
          <cell r="A2">
            <v>0</v>
          </cell>
        </row>
      </sheetData>
      <sheetData sheetId="469">
        <row r="2">
          <cell r="A2">
            <v>0</v>
          </cell>
        </row>
      </sheetData>
      <sheetData sheetId="470">
        <row r="2">
          <cell r="A2">
            <v>0</v>
          </cell>
        </row>
      </sheetData>
      <sheetData sheetId="471">
        <row r="2">
          <cell r="A2">
            <v>0</v>
          </cell>
        </row>
      </sheetData>
      <sheetData sheetId="472">
        <row r="2">
          <cell r="A2">
            <v>0</v>
          </cell>
        </row>
      </sheetData>
      <sheetData sheetId="473">
        <row r="2">
          <cell r="A2">
            <v>0</v>
          </cell>
        </row>
      </sheetData>
      <sheetData sheetId="474">
        <row r="2">
          <cell r="A2">
            <v>0</v>
          </cell>
        </row>
      </sheetData>
      <sheetData sheetId="475">
        <row r="2">
          <cell r="A2">
            <v>0</v>
          </cell>
        </row>
      </sheetData>
      <sheetData sheetId="476">
        <row r="2">
          <cell r="A2">
            <v>0</v>
          </cell>
        </row>
      </sheetData>
      <sheetData sheetId="477">
        <row r="2">
          <cell r="A2">
            <v>0</v>
          </cell>
        </row>
      </sheetData>
      <sheetData sheetId="478">
        <row r="2">
          <cell r="A2">
            <v>0</v>
          </cell>
        </row>
      </sheetData>
      <sheetData sheetId="479">
        <row r="2">
          <cell r="A2">
            <v>0</v>
          </cell>
        </row>
      </sheetData>
      <sheetData sheetId="480">
        <row r="2">
          <cell r="A2">
            <v>0</v>
          </cell>
        </row>
      </sheetData>
      <sheetData sheetId="481">
        <row r="2">
          <cell r="A2">
            <v>0</v>
          </cell>
        </row>
      </sheetData>
      <sheetData sheetId="482">
        <row r="2">
          <cell r="A2">
            <v>0</v>
          </cell>
        </row>
      </sheetData>
      <sheetData sheetId="483">
        <row r="2">
          <cell r="A2">
            <v>0</v>
          </cell>
        </row>
      </sheetData>
      <sheetData sheetId="484">
        <row r="2">
          <cell r="A2">
            <v>0</v>
          </cell>
        </row>
      </sheetData>
      <sheetData sheetId="485">
        <row r="2">
          <cell r="A2">
            <v>0</v>
          </cell>
        </row>
      </sheetData>
      <sheetData sheetId="486">
        <row r="2">
          <cell r="A2">
            <v>0</v>
          </cell>
        </row>
      </sheetData>
      <sheetData sheetId="487">
        <row r="2">
          <cell r="A2">
            <v>0</v>
          </cell>
        </row>
      </sheetData>
      <sheetData sheetId="488">
        <row r="2">
          <cell r="A2">
            <v>0</v>
          </cell>
        </row>
      </sheetData>
      <sheetData sheetId="489">
        <row r="2">
          <cell r="A2">
            <v>0</v>
          </cell>
        </row>
      </sheetData>
      <sheetData sheetId="490">
        <row r="2">
          <cell r="A2">
            <v>0</v>
          </cell>
        </row>
      </sheetData>
      <sheetData sheetId="491">
        <row r="2">
          <cell r="A2">
            <v>0</v>
          </cell>
        </row>
      </sheetData>
      <sheetData sheetId="492">
        <row r="2">
          <cell r="A2">
            <v>0</v>
          </cell>
        </row>
      </sheetData>
      <sheetData sheetId="493">
        <row r="2">
          <cell r="A2">
            <v>0</v>
          </cell>
        </row>
      </sheetData>
      <sheetData sheetId="494">
        <row r="2">
          <cell r="A2">
            <v>0</v>
          </cell>
        </row>
      </sheetData>
      <sheetData sheetId="495">
        <row r="2">
          <cell r="A2">
            <v>0</v>
          </cell>
        </row>
      </sheetData>
      <sheetData sheetId="496">
        <row r="2">
          <cell r="A2">
            <v>0</v>
          </cell>
        </row>
      </sheetData>
      <sheetData sheetId="497">
        <row r="2">
          <cell r="A2">
            <v>0</v>
          </cell>
        </row>
      </sheetData>
      <sheetData sheetId="498">
        <row r="2">
          <cell r="A2">
            <v>0</v>
          </cell>
        </row>
      </sheetData>
      <sheetData sheetId="499">
        <row r="2">
          <cell r="A2">
            <v>0</v>
          </cell>
        </row>
      </sheetData>
      <sheetData sheetId="500">
        <row r="2">
          <cell r="A2">
            <v>0</v>
          </cell>
        </row>
      </sheetData>
      <sheetData sheetId="501">
        <row r="2">
          <cell r="A2">
            <v>0</v>
          </cell>
        </row>
      </sheetData>
      <sheetData sheetId="502">
        <row r="2">
          <cell r="A2">
            <v>0</v>
          </cell>
        </row>
      </sheetData>
      <sheetData sheetId="503">
        <row r="2">
          <cell r="A2">
            <v>0</v>
          </cell>
        </row>
      </sheetData>
      <sheetData sheetId="504">
        <row r="2">
          <cell r="A2">
            <v>0</v>
          </cell>
        </row>
      </sheetData>
      <sheetData sheetId="505">
        <row r="2">
          <cell r="A2">
            <v>0</v>
          </cell>
        </row>
      </sheetData>
      <sheetData sheetId="506">
        <row r="2">
          <cell r="A2">
            <v>0</v>
          </cell>
        </row>
      </sheetData>
      <sheetData sheetId="507">
        <row r="2">
          <cell r="A2">
            <v>0</v>
          </cell>
        </row>
      </sheetData>
      <sheetData sheetId="508">
        <row r="2">
          <cell r="A2">
            <v>0</v>
          </cell>
        </row>
      </sheetData>
      <sheetData sheetId="509">
        <row r="2">
          <cell r="A2">
            <v>0</v>
          </cell>
        </row>
      </sheetData>
      <sheetData sheetId="510">
        <row r="2">
          <cell r="A2">
            <v>0</v>
          </cell>
        </row>
      </sheetData>
      <sheetData sheetId="511">
        <row r="2">
          <cell r="A2">
            <v>0</v>
          </cell>
        </row>
      </sheetData>
      <sheetData sheetId="512">
        <row r="2">
          <cell r="A2">
            <v>0</v>
          </cell>
        </row>
      </sheetData>
      <sheetData sheetId="513">
        <row r="2">
          <cell r="A2">
            <v>0</v>
          </cell>
        </row>
      </sheetData>
      <sheetData sheetId="514">
        <row r="2">
          <cell r="A2">
            <v>0</v>
          </cell>
        </row>
      </sheetData>
      <sheetData sheetId="515">
        <row r="2">
          <cell r="A2">
            <v>0</v>
          </cell>
        </row>
      </sheetData>
      <sheetData sheetId="516">
        <row r="2">
          <cell r="A2">
            <v>0</v>
          </cell>
        </row>
      </sheetData>
      <sheetData sheetId="517">
        <row r="2">
          <cell r="A2">
            <v>0</v>
          </cell>
        </row>
      </sheetData>
      <sheetData sheetId="518">
        <row r="2">
          <cell r="A2">
            <v>0</v>
          </cell>
        </row>
      </sheetData>
      <sheetData sheetId="519">
        <row r="2">
          <cell r="A2">
            <v>0</v>
          </cell>
        </row>
      </sheetData>
      <sheetData sheetId="520">
        <row r="2">
          <cell r="A2">
            <v>0</v>
          </cell>
        </row>
      </sheetData>
      <sheetData sheetId="521">
        <row r="2">
          <cell r="A2">
            <v>0</v>
          </cell>
        </row>
      </sheetData>
      <sheetData sheetId="522">
        <row r="2">
          <cell r="A2">
            <v>0</v>
          </cell>
        </row>
      </sheetData>
      <sheetData sheetId="523">
        <row r="2">
          <cell r="A2">
            <v>0</v>
          </cell>
        </row>
      </sheetData>
      <sheetData sheetId="524">
        <row r="2">
          <cell r="A2">
            <v>0</v>
          </cell>
        </row>
      </sheetData>
      <sheetData sheetId="525">
        <row r="2">
          <cell r="A2">
            <v>0</v>
          </cell>
        </row>
      </sheetData>
      <sheetData sheetId="526">
        <row r="2">
          <cell r="A2">
            <v>0</v>
          </cell>
        </row>
      </sheetData>
      <sheetData sheetId="527">
        <row r="2">
          <cell r="A2">
            <v>0</v>
          </cell>
        </row>
      </sheetData>
      <sheetData sheetId="528">
        <row r="2">
          <cell r="A2">
            <v>0</v>
          </cell>
        </row>
      </sheetData>
      <sheetData sheetId="529">
        <row r="2">
          <cell r="A2">
            <v>0</v>
          </cell>
        </row>
      </sheetData>
      <sheetData sheetId="530">
        <row r="2">
          <cell r="A2">
            <v>0</v>
          </cell>
        </row>
      </sheetData>
      <sheetData sheetId="531">
        <row r="2">
          <cell r="A2">
            <v>0</v>
          </cell>
        </row>
      </sheetData>
      <sheetData sheetId="532">
        <row r="2">
          <cell r="A2">
            <v>0</v>
          </cell>
        </row>
      </sheetData>
      <sheetData sheetId="533">
        <row r="2">
          <cell r="A2">
            <v>0</v>
          </cell>
        </row>
      </sheetData>
      <sheetData sheetId="534">
        <row r="2">
          <cell r="A2">
            <v>0</v>
          </cell>
        </row>
      </sheetData>
      <sheetData sheetId="535">
        <row r="2">
          <cell r="A2">
            <v>0</v>
          </cell>
        </row>
      </sheetData>
      <sheetData sheetId="536">
        <row r="2">
          <cell r="A2">
            <v>0</v>
          </cell>
        </row>
      </sheetData>
      <sheetData sheetId="537">
        <row r="2">
          <cell r="A2">
            <v>0</v>
          </cell>
        </row>
      </sheetData>
      <sheetData sheetId="538">
        <row r="2">
          <cell r="A2">
            <v>0</v>
          </cell>
        </row>
      </sheetData>
      <sheetData sheetId="539">
        <row r="2">
          <cell r="A2">
            <v>0</v>
          </cell>
        </row>
      </sheetData>
      <sheetData sheetId="540">
        <row r="2">
          <cell r="A2">
            <v>0</v>
          </cell>
        </row>
      </sheetData>
      <sheetData sheetId="541">
        <row r="2">
          <cell r="A2">
            <v>0</v>
          </cell>
        </row>
      </sheetData>
      <sheetData sheetId="542">
        <row r="2">
          <cell r="A2">
            <v>0</v>
          </cell>
        </row>
      </sheetData>
      <sheetData sheetId="543">
        <row r="2">
          <cell r="A2">
            <v>0</v>
          </cell>
        </row>
      </sheetData>
      <sheetData sheetId="544">
        <row r="2">
          <cell r="A2">
            <v>0</v>
          </cell>
        </row>
      </sheetData>
      <sheetData sheetId="545">
        <row r="2">
          <cell r="A2">
            <v>0</v>
          </cell>
        </row>
      </sheetData>
      <sheetData sheetId="546">
        <row r="2">
          <cell r="A2">
            <v>0</v>
          </cell>
        </row>
      </sheetData>
      <sheetData sheetId="547">
        <row r="2">
          <cell r="A2">
            <v>0</v>
          </cell>
        </row>
      </sheetData>
      <sheetData sheetId="548">
        <row r="2">
          <cell r="A2">
            <v>0</v>
          </cell>
        </row>
      </sheetData>
      <sheetData sheetId="549">
        <row r="2">
          <cell r="A2">
            <v>0</v>
          </cell>
        </row>
      </sheetData>
      <sheetData sheetId="550">
        <row r="2">
          <cell r="A2">
            <v>0</v>
          </cell>
        </row>
      </sheetData>
      <sheetData sheetId="551">
        <row r="2">
          <cell r="A2">
            <v>0</v>
          </cell>
        </row>
      </sheetData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>
        <row r="2">
          <cell r="A2">
            <v>0</v>
          </cell>
        </row>
      </sheetData>
      <sheetData sheetId="689">
        <row r="2">
          <cell r="A2">
            <v>0</v>
          </cell>
        </row>
      </sheetData>
      <sheetData sheetId="690">
        <row r="2">
          <cell r="A2">
            <v>0</v>
          </cell>
        </row>
      </sheetData>
      <sheetData sheetId="691">
        <row r="2">
          <cell r="A2">
            <v>0</v>
          </cell>
        </row>
      </sheetData>
      <sheetData sheetId="692">
        <row r="2">
          <cell r="A2">
            <v>0</v>
          </cell>
        </row>
      </sheetData>
      <sheetData sheetId="693">
        <row r="2">
          <cell r="A2">
            <v>0</v>
          </cell>
        </row>
      </sheetData>
      <sheetData sheetId="694">
        <row r="2">
          <cell r="A2">
            <v>0</v>
          </cell>
        </row>
      </sheetData>
      <sheetData sheetId="695">
        <row r="2">
          <cell r="A2">
            <v>0</v>
          </cell>
        </row>
      </sheetData>
      <sheetData sheetId="696">
        <row r="2">
          <cell r="A2">
            <v>0</v>
          </cell>
        </row>
      </sheetData>
      <sheetData sheetId="697">
        <row r="2">
          <cell r="A2">
            <v>0</v>
          </cell>
        </row>
      </sheetData>
      <sheetData sheetId="698">
        <row r="2">
          <cell r="A2">
            <v>0</v>
          </cell>
        </row>
      </sheetData>
      <sheetData sheetId="699">
        <row r="2">
          <cell r="A2">
            <v>0</v>
          </cell>
        </row>
      </sheetData>
      <sheetData sheetId="700">
        <row r="2">
          <cell r="A2">
            <v>0</v>
          </cell>
        </row>
      </sheetData>
      <sheetData sheetId="701">
        <row r="2">
          <cell r="A2">
            <v>0</v>
          </cell>
        </row>
      </sheetData>
      <sheetData sheetId="702">
        <row r="2">
          <cell r="A2">
            <v>0</v>
          </cell>
        </row>
      </sheetData>
      <sheetData sheetId="703">
        <row r="2">
          <cell r="A2">
            <v>0</v>
          </cell>
        </row>
      </sheetData>
      <sheetData sheetId="704">
        <row r="2">
          <cell r="A2">
            <v>0</v>
          </cell>
        </row>
      </sheetData>
      <sheetData sheetId="705">
        <row r="2">
          <cell r="A2">
            <v>0</v>
          </cell>
        </row>
      </sheetData>
      <sheetData sheetId="706">
        <row r="2">
          <cell r="A2">
            <v>0</v>
          </cell>
        </row>
      </sheetData>
      <sheetData sheetId="707"/>
      <sheetData sheetId="708"/>
      <sheetData sheetId="709">
        <row r="2">
          <cell r="A2">
            <v>0</v>
          </cell>
        </row>
      </sheetData>
      <sheetData sheetId="710">
        <row r="2">
          <cell r="A2">
            <v>0</v>
          </cell>
        </row>
      </sheetData>
      <sheetData sheetId="711">
        <row r="2">
          <cell r="A2">
            <v>0</v>
          </cell>
        </row>
      </sheetData>
      <sheetData sheetId="712">
        <row r="2">
          <cell r="A2">
            <v>0</v>
          </cell>
        </row>
      </sheetData>
      <sheetData sheetId="713">
        <row r="2">
          <cell r="A2">
            <v>0</v>
          </cell>
        </row>
      </sheetData>
      <sheetData sheetId="714">
        <row r="2">
          <cell r="A2">
            <v>0</v>
          </cell>
        </row>
      </sheetData>
      <sheetData sheetId="715">
        <row r="2">
          <cell r="A2">
            <v>0</v>
          </cell>
        </row>
      </sheetData>
      <sheetData sheetId="716">
        <row r="2">
          <cell r="A2">
            <v>0</v>
          </cell>
        </row>
      </sheetData>
      <sheetData sheetId="717"/>
      <sheetData sheetId="718"/>
      <sheetData sheetId="719">
        <row r="2">
          <cell r="A2">
            <v>0</v>
          </cell>
        </row>
      </sheetData>
      <sheetData sheetId="720"/>
      <sheetData sheetId="721">
        <row r="2">
          <cell r="A2">
            <v>0</v>
          </cell>
        </row>
      </sheetData>
      <sheetData sheetId="722"/>
      <sheetData sheetId="723"/>
      <sheetData sheetId="724">
        <row r="2">
          <cell r="A2">
            <v>0</v>
          </cell>
        </row>
      </sheetData>
      <sheetData sheetId="725">
        <row r="2">
          <cell r="A2">
            <v>0</v>
          </cell>
        </row>
      </sheetData>
      <sheetData sheetId="726">
        <row r="2">
          <cell r="A2">
            <v>0</v>
          </cell>
        </row>
      </sheetData>
      <sheetData sheetId="727">
        <row r="2">
          <cell r="A2">
            <v>0</v>
          </cell>
        </row>
      </sheetData>
      <sheetData sheetId="728">
        <row r="2">
          <cell r="A2">
            <v>0</v>
          </cell>
        </row>
      </sheetData>
      <sheetData sheetId="729">
        <row r="2">
          <cell r="A2">
            <v>0</v>
          </cell>
        </row>
      </sheetData>
      <sheetData sheetId="730">
        <row r="2">
          <cell r="A2">
            <v>0</v>
          </cell>
        </row>
      </sheetData>
      <sheetData sheetId="731">
        <row r="2">
          <cell r="A2">
            <v>0</v>
          </cell>
        </row>
      </sheetData>
      <sheetData sheetId="732">
        <row r="2">
          <cell r="A2">
            <v>0</v>
          </cell>
        </row>
      </sheetData>
      <sheetData sheetId="733">
        <row r="2">
          <cell r="A2">
            <v>0</v>
          </cell>
        </row>
      </sheetData>
      <sheetData sheetId="734">
        <row r="2">
          <cell r="A2">
            <v>0</v>
          </cell>
        </row>
      </sheetData>
      <sheetData sheetId="735">
        <row r="2">
          <cell r="A2">
            <v>0</v>
          </cell>
        </row>
      </sheetData>
      <sheetData sheetId="736">
        <row r="2">
          <cell r="A2">
            <v>0</v>
          </cell>
        </row>
      </sheetData>
      <sheetData sheetId="737">
        <row r="2">
          <cell r="A2">
            <v>0</v>
          </cell>
        </row>
      </sheetData>
      <sheetData sheetId="738">
        <row r="2">
          <cell r="A2">
            <v>0</v>
          </cell>
        </row>
      </sheetData>
      <sheetData sheetId="739">
        <row r="2">
          <cell r="A2">
            <v>0</v>
          </cell>
        </row>
      </sheetData>
      <sheetData sheetId="740">
        <row r="2">
          <cell r="A2">
            <v>0</v>
          </cell>
        </row>
      </sheetData>
      <sheetData sheetId="741">
        <row r="2">
          <cell r="A2">
            <v>0</v>
          </cell>
        </row>
      </sheetData>
      <sheetData sheetId="742">
        <row r="2">
          <cell r="A2">
            <v>0</v>
          </cell>
        </row>
      </sheetData>
      <sheetData sheetId="743">
        <row r="2">
          <cell r="A2">
            <v>0</v>
          </cell>
        </row>
      </sheetData>
      <sheetData sheetId="744">
        <row r="2">
          <cell r="A2">
            <v>0</v>
          </cell>
        </row>
      </sheetData>
      <sheetData sheetId="745">
        <row r="2">
          <cell r="A2">
            <v>0</v>
          </cell>
        </row>
      </sheetData>
      <sheetData sheetId="746">
        <row r="2">
          <cell r="A2">
            <v>0</v>
          </cell>
        </row>
      </sheetData>
      <sheetData sheetId="747">
        <row r="2">
          <cell r="A2">
            <v>0</v>
          </cell>
        </row>
      </sheetData>
      <sheetData sheetId="748">
        <row r="2">
          <cell r="A2">
            <v>0</v>
          </cell>
        </row>
      </sheetData>
      <sheetData sheetId="749">
        <row r="2">
          <cell r="A2">
            <v>0</v>
          </cell>
        </row>
      </sheetData>
      <sheetData sheetId="750">
        <row r="2">
          <cell r="A2">
            <v>0</v>
          </cell>
        </row>
      </sheetData>
      <sheetData sheetId="751">
        <row r="2">
          <cell r="A2">
            <v>0</v>
          </cell>
        </row>
      </sheetData>
      <sheetData sheetId="752">
        <row r="2">
          <cell r="A2">
            <v>0</v>
          </cell>
        </row>
      </sheetData>
      <sheetData sheetId="753">
        <row r="2">
          <cell r="A2">
            <v>0</v>
          </cell>
        </row>
      </sheetData>
      <sheetData sheetId="754">
        <row r="2">
          <cell r="A2">
            <v>0</v>
          </cell>
        </row>
      </sheetData>
      <sheetData sheetId="755">
        <row r="2">
          <cell r="A2">
            <v>0</v>
          </cell>
        </row>
      </sheetData>
      <sheetData sheetId="756">
        <row r="2">
          <cell r="A2">
            <v>0</v>
          </cell>
        </row>
      </sheetData>
      <sheetData sheetId="757">
        <row r="2">
          <cell r="A2">
            <v>0</v>
          </cell>
        </row>
      </sheetData>
      <sheetData sheetId="758">
        <row r="2">
          <cell r="A2">
            <v>0</v>
          </cell>
        </row>
      </sheetData>
      <sheetData sheetId="759">
        <row r="2">
          <cell r="A2">
            <v>0</v>
          </cell>
        </row>
      </sheetData>
      <sheetData sheetId="760">
        <row r="2">
          <cell r="A2">
            <v>0</v>
          </cell>
        </row>
      </sheetData>
      <sheetData sheetId="761">
        <row r="2">
          <cell r="A2">
            <v>0</v>
          </cell>
        </row>
      </sheetData>
      <sheetData sheetId="762">
        <row r="2">
          <cell r="A2">
            <v>0</v>
          </cell>
        </row>
      </sheetData>
      <sheetData sheetId="763">
        <row r="2">
          <cell r="A2">
            <v>0</v>
          </cell>
        </row>
      </sheetData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>
        <row r="2">
          <cell r="A2">
            <v>0</v>
          </cell>
        </row>
      </sheetData>
      <sheetData sheetId="772">
        <row r="2">
          <cell r="A2">
            <v>0</v>
          </cell>
        </row>
      </sheetData>
      <sheetData sheetId="773">
        <row r="2">
          <cell r="A2">
            <v>0</v>
          </cell>
        </row>
      </sheetData>
      <sheetData sheetId="774">
        <row r="2">
          <cell r="A2">
            <v>0</v>
          </cell>
        </row>
      </sheetData>
      <sheetData sheetId="775">
        <row r="2">
          <cell r="A2">
            <v>0</v>
          </cell>
        </row>
      </sheetData>
      <sheetData sheetId="776">
        <row r="2">
          <cell r="A2">
            <v>0</v>
          </cell>
        </row>
      </sheetData>
      <sheetData sheetId="777">
        <row r="2">
          <cell r="A2">
            <v>0</v>
          </cell>
        </row>
      </sheetData>
      <sheetData sheetId="778">
        <row r="2">
          <cell r="A2">
            <v>0</v>
          </cell>
        </row>
      </sheetData>
      <sheetData sheetId="779">
        <row r="2">
          <cell r="A2">
            <v>0</v>
          </cell>
        </row>
      </sheetData>
      <sheetData sheetId="780">
        <row r="2">
          <cell r="A2">
            <v>0</v>
          </cell>
        </row>
      </sheetData>
      <sheetData sheetId="781">
        <row r="2">
          <cell r="A2">
            <v>0</v>
          </cell>
        </row>
      </sheetData>
      <sheetData sheetId="782">
        <row r="2">
          <cell r="A2">
            <v>0</v>
          </cell>
        </row>
      </sheetData>
      <sheetData sheetId="783">
        <row r="2">
          <cell r="A2">
            <v>0</v>
          </cell>
        </row>
      </sheetData>
      <sheetData sheetId="784">
        <row r="2">
          <cell r="A2">
            <v>0</v>
          </cell>
        </row>
      </sheetData>
      <sheetData sheetId="785">
        <row r="2">
          <cell r="A2">
            <v>0</v>
          </cell>
        </row>
      </sheetData>
      <sheetData sheetId="786">
        <row r="2">
          <cell r="A2">
            <v>0</v>
          </cell>
        </row>
      </sheetData>
      <sheetData sheetId="787">
        <row r="2">
          <cell r="A2">
            <v>0</v>
          </cell>
        </row>
      </sheetData>
      <sheetData sheetId="788">
        <row r="2">
          <cell r="A2">
            <v>0</v>
          </cell>
        </row>
      </sheetData>
      <sheetData sheetId="789">
        <row r="2">
          <cell r="A2">
            <v>0</v>
          </cell>
        </row>
      </sheetData>
      <sheetData sheetId="790">
        <row r="2">
          <cell r="A2">
            <v>0</v>
          </cell>
        </row>
      </sheetData>
      <sheetData sheetId="791">
        <row r="2">
          <cell r="A2">
            <v>0</v>
          </cell>
        </row>
      </sheetData>
      <sheetData sheetId="792">
        <row r="2">
          <cell r="A2">
            <v>0</v>
          </cell>
        </row>
      </sheetData>
      <sheetData sheetId="793">
        <row r="2">
          <cell r="A2">
            <v>0</v>
          </cell>
        </row>
      </sheetData>
      <sheetData sheetId="794">
        <row r="2">
          <cell r="A2">
            <v>0</v>
          </cell>
        </row>
      </sheetData>
      <sheetData sheetId="795">
        <row r="2">
          <cell r="A2">
            <v>0</v>
          </cell>
        </row>
      </sheetData>
      <sheetData sheetId="796">
        <row r="2">
          <cell r="A2">
            <v>0</v>
          </cell>
        </row>
      </sheetData>
      <sheetData sheetId="797">
        <row r="2">
          <cell r="A2">
            <v>0</v>
          </cell>
        </row>
      </sheetData>
      <sheetData sheetId="798">
        <row r="2">
          <cell r="A2">
            <v>0</v>
          </cell>
        </row>
      </sheetData>
      <sheetData sheetId="799">
        <row r="2">
          <cell r="A2">
            <v>0</v>
          </cell>
        </row>
      </sheetData>
      <sheetData sheetId="800">
        <row r="2">
          <cell r="A2">
            <v>0</v>
          </cell>
        </row>
      </sheetData>
      <sheetData sheetId="801">
        <row r="2">
          <cell r="A2">
            <v>0</v>
          </cell>
        </row>
      </sheetData>
      <sheetData sheetId="802">
        <row r="2">
          <cell r="A2">
            <v>0</v>
          </cell>
        </row>
      </sheetData>
      <sheetData sheetId="803">
        <row r="2">
          <cell r="A2">
            <v>0</v>
          </cell>
        </row>
      </sheetData>
      <sheetData sheetId="804">
        <row r="2">
          <cell r="A2">
            <v>0</v>
          </cell>
        </row>
      </sheetData>
      <sheetData sheetId="805">
        <row r="2">
          <cell r="A2">
            <v>0</v>
          </cell>
        </row>
      </sheetData>
      <sheetData sheetId="806">
        <row r="2">
          <cell r="A2">
            <v>0</v>
          </cell>
        </row>
      </sheetData>
      <sheetData sheetId="807">
        <row r="2">
          <cell r="A2">
            <v>0</v>
          </cell>
        </row>
      </sheetData>
      <sheetData sheetId="808"/>
      <sheetData sheetId="809"/>
      <sheetData sheetId="810"/>
      <sheetData sheetId="811"/>
      <sheetData sheetId="812"/>
      <sheetData sheetId="813"/>
      <sheetData sheetId="814"/>
      <sheetData sheetId="815">
        <row r="2">
          <cell r="A2">
            <v>0</v>
          </cell>
        </row>
      </sheetData>
      <sheetData sheetId="816">
        <row r="2">
          <cell r="A2">
            <v>0</v>
          </cell>
        </row>
      </sheetData>
      <sheetData sheetId="817">
        <row r="2">
          <cell r="A2">
            <v>0</v>
          </cell>
        </row>
      </sheetData>
      <sheetData sheetId="818">
        <row r="2">
          <cell r="A2">
            <v>0</v>
          </cell>
        </row>
      </sheetData>
      <sheetData sheetId="819">
        <row r="2">
          <cell r="A2">
            <v>0</v>
          </cell>
        </row>
      </sheetData>
      <sheetData sheetId="820">
        <row r="2">
          <cell r="A2">
            <v>0</v>
          </cell>
        </row>
      </sheetData>
      <sheetData sheetId="821">
        <row r="2">
          <cell r="A2">
            <v>0</v>
          </cell>
        </row>
      </sheetData>
      <sheetData sheetId="822">
        <row r="2">
          <cell r="A2">
            <v>0</v>
          </cell>
        </row>
      </sheetData>
      <sheetData sheetId="823" refreshError="1"/>
      <sheetData sheetId="824">
        <row r="2">
          <cell r="A2">
            <v>0</v>
          </cell>
        </row>
      </sheetData>
      <sheetData sheetId="825">
        <row r="2">
          <cell r="A2">
            <v>0</v>
          </cell>
        </row>
      </sheetData>
      <sheetData sheetId="826">
        <row r="2">
          <cell r="A2">
            <v>0</v>
          </cell>
        </row>
      </sheetData>
      <sheetData sheetId="827">
        <row r="2">
          <cell r="A2">
            <v>0</v>
          </cell>
        </row>
      </sheetData>
      <sheetData sheetId="828">
        <row r="2">
          <cell r="A2">
            <v>0</v>
          </cell>
        </row>
      </sheetData>
      <sheetData sheetId="829">
        <row r="2">
          <cell r="A2">
            <v>0</v>
          </cell>
        </row>
      </sheetData>
      <sheetData sheetId="830">
        <row r="2">
          <cell r="A2">
            <v>0</v>
          </cell>
        </row>
      </sheetData>
      <sheetData sheetId="831">
        <row r="2">
          <cell r="A2">
            <v>0</v>
          </cell>
        </row>
      </sheetData>
      <sheetData sheetId="832">
        <row r="2">
          <cell r="A2">
            <v>0</v>
          </cell>
        </row>
      </sheetData>
      <sheetData sheetId="833">
        <row r="2">
          <cell r="A2">
            <v>0</v>
          </cell>
        </row>
      </sheetData>
      <sheetData sheetId="834">
        <row r="2">
          <cell r="A2">
            <v>0</v>
          </cell>
        </row>
      </sheetData>
      <sheetData sheetId="835">
        <row r="2">
          <cell r="A2">
            <v>0</v>
          </cell>
        </row>
      </sheetData>
      <sheetData sheetId="836">
        <row r="2">
          <cell r="A2">
            <v>0</v>
          </cell>
        </row>
      </sheetData>
      <sheetData sheetId="837">
        <row r="2">
          <cell r="A2">
            <v>0</v>
          </cell>
        </row>
      </sheetData>
      <sheetData sheetId="838">
        <row r="2">
          <cell r="A2">
            <v>0</v>
          </cell>
        </row>
      </sheetData>
      <sheetData sheetId="839">
        <row r="2">
          <cell r="A2">
            <v>0</v>
          </cell>
        </row>
      </sheetData>
      <sheetData sheetId="840">
        <row r="2">
          <cell r="A2">
            <v>0</v>
          </cell>
        </row>
      </sheetData>
      <sheetData sheetId="841">
        <row r="2">
          <cell r="A2">
            <v>0</v>
          </cell>
        </row>
      </sheetData>
      <sheetData sheetId="842">
        <row r="2">
          <cell r="A2">
            <v>0</v>
          </cell>
        </row>
      </sheetData>
      <sheetData sheetId="843">
        <row r="2">
          <cell r="A2">
            <v>0</v>
          </cell>
        </row>
      </sheetData>
      <sheetData sheetId="844">
        <row r="2">
          <cell r="A2">
            <v>0</v>
          </cell>
        </row>
      </sheetData>
      <sheetData sheetId="845">
        <row r="2">
          <cell r="A2">
            <v>0</v>
          </cell>
        </row>
      </sheetData>
      <sheetData sheetId="846">
        <row r="2">
          <cell r="A2">
            <v>0</v>
          </cell>
        </row>
      </sheetData>
      <sheetData sheetId="847">
        <row r="2">
          <cell r="A2">
            <v>0</v>
          </cell>
        </row>
      </sheetData>
      <sheetData sheetId="848">
        <row r="2">
          <cell r="A2">
            <v>0</v>
          </cell>
        </row>
      </sheetData>
      <sheetData sheetId="849">
        <row r="2">
          <cell r="A2">
            <v>0</v>
          </cell>
        </row>
      </sheetData>
      <sheetData sheetId="850">
        <row r="2">
          <cell r="A2">
            <v>0</v>
          </cell>
        </row>
      </sheetData>
      <sheetData sheetId="851">
        <row r="2">
          <cell r="A2">
            <v>0</v>
          </cell>
        </row>
      </sheetData>
      <sheetData sheetId="852">
        <row r="2">
          <cell r="A2">
            <v>0</v>
          </cell>
        </row>
      </sheetData>
      <sheetData sheetId="853">
        <row r="2">
          <cell r="A2">
            <v>0</v>
          </cell>
        </row>
      </sheetData>
      <sheetData sheetId="854">
        <row r="2">
          <cell r="A2">
            <v>0</v>
          </cell>
        </row>
      </sheetData>
      <sheetData sheetId="855">
        <row r="2">
          <cell r="A2">
            <v>0</v>
          </cell>
        </row>
      </sheetData>
      <sheetData sheetId="856">
        <row r="2">
          <cell r="A2">
            <v>0</v>
          </cell>
        </row>
      </sheetData>
      <sheetData sheetId="857">
        <row r="2">
          <cell r="A2">
            <v>0</v>
          </cell>
        </row>
      </sheetData>
      <sheetData sheetId="858">
        <row r="2">
          <cell r="A2">
            <v>0</v>
          </cell>
        </row>
      </sheetData>
      <sheetData sheetId="859">
        <row r="2">
          <cell r="A2">
            <v>0</v>
          </cell>
        </row>
      </sheetData>
      <sheetData sheetId="860">
        <row r="2">
          <cell r="A2">
            <v>0</v>
          </cell>
        </row>
      </sheetData>
      <sheetData sheetId="861">
        <row r="2">
          <cell r="A2">
            <v>0</v>
          </cell>
        </row>
      </sheetData>
      <sheetData sheetId="862">
        <row r="2">
          <cell r="A2">
            <v>0</v>
          </cell>
        </row>
      </sheetData>
      <sheetData sheetId="863">
        <row r="2">
          <cell r="A2">
            <v>0</v>
          </cell>
        </row>
      </sheetData>
      <sheetData sheetId="864">
        <row r="2">
          <cell r="A2">
            <v>0</v>
          </cell>
        </row>
      </sheetData>
      <sheetData sheetId="865">
        <row r="2">
          <cell r="A2">
            <v>0</v>
          </cell>
        </row>
      </sheetData>
      <sheetData sheetId="866">
        <row r="2">
          <cell r="A2">
            <v>0</v>
          </cell>
        </row>
      </sheetData>
      <sheetData sheetId="867">
        <row r="2">
          <cell r="A2">
            <v>0</v>
          </cell>
        </row>
      </sheetData>
      <sheetData sheetId="868">
        <row r="2">
          <cell r="A2">
            <v>0</v>
          </cell>
        </row>
      </sheetData>
      <sheetData sheetId="869">
        <row r="2">
          <cell r="A2">
            <v>0</v>
          </cell>
        </row>
      </sheetData>
      <sheetData sheetId="870">
        <row r="2">
          <cell r="A2">
            <v>0</v>
          </cell>
        </row>
      </sheetData>
      <sheetData sheetId="871">
        <row r="2">
          <cell r="A2">
            <v>0</v>
          </cell>
        </row>
      </sheetData>
      <sheetData sheetId="872">
        <row r="2">
          <cell r="A2">
            <v>0</v>
          </cell>
        </row>
      </sheetData>
      <sheetData sheetId="873">
        <row r="2">
          <cell r="A2">
            <v>0</v>
          </cell>
        </row>
      </sheetData>
      <sheetData sheetId="874">
        <row r="2">
          <cell r="A2">
            <v>0</v>
          </cell>
        </row>
      </sheetData>
      <sheetData sheetId="875">
        <row r="2">
          <cell r="A2">
            <v>0</v>
          </cell>
        </row>
      </sheetData>
      <sheetData sheetId="876">
        <row r="2">
          <cell r="A2">
            <v>0</v>
          </cell>
        </row>
      </sheetData>
      <sheetData sheetId="877">
        <row r="2">
          <cell r="A2">
            <v>0</v>
          </cell>
        </row>
      </sheetData>
      <sheetData sheetId="878">
        <row r="2">
          <cell r="A2">
            <v>0</v>
          </cell>
        </row>
      </sheetData>
      <sheetData sheetId="879">
        <row r="2">
          <cell r="A2">
            <v>0</v>
          </cell>
        </row>
      </sheetData>
      <sheetData sheetId="880">
        <row r="2">
          <cell r="A2">
            <v>0</v>
          </cell>
        </row>
      </sheetData>
      <sheetData sheetId="881">
        <row r="2">
          <cell r="A2">
            <v>0</v>
          </cell>
        </row>
      </sheetData>
      <sheetData sheetId="882">
        <row r="2">
          <cell r="A2">
            <v>0</v>
          </cell>
        </row>
      </sheetData>
      <sheetData sheetId="883">
        <row r="2">
          <cell r="A2">
            <v>0</v>
          </cell>
        </row>
      </sheetData>
      <sheetData sheetId="884">
        <row r="2">
          <cell r="A2">
            <v>0</v>
          </cell>
        </row>
      </sheetData>
      <sheetData sheetId="885">
        <row r="2">
          <cell r="A2">
            <v>0</v>
          </cell>
        </row>
      </sheetData>
      <sheetData sheetId="886">
        <row r="2">
          <cell r="A2">
            <v>0</v>
          </cell>
        </row>
      </sheetData>
      <sheetData sheetId="887">
        <row r="2">
          <cell r="A2">
            <v>0</v>
          </cell>
        </row>
      </sheetData>
      <sheetData sheetId="888">
        <row r="2">
          <cell r="A2">
            <v>0</v>
          </cell>
        </row>
      </sheetData>
      <sheetData sheetId="889">
        <row r="2">
          <cell r="A2">
            <v>0</v>
          </cell>
        </row>
      </sheetData>
      <sheetData sheetId="890">
        <row r="2">
          <cell r="A2">
            <v>0</v>
          </cell>
        </row>
      </sheetData>
      <sheetData sheetId="891">
        <row r="2">
          <cell r="A2">
            <v>0</v>
          </cell>
        </row>
      </sheetData>
      <sheetData sheetId="892">
        <row r="2">
          <cell r="A2">
            <v>0</v>
          </cell>
        </row>
      </sheetData>
      <sheetData sheetId="893">
        <row r="2">
          <cell r="A2">
            <v>0</v>
          </cell>
        </row>
      </sheetData>
      <sheetData sheetId="894">
        <row r="2">
          <cell r="A2">
            <v>0</v>
          </cell>
        </row>
      </sheetData>
      <sheetData sheetId="895">
        <row r="2">
          <cell r="A2">
            <v>0</v>
          </cell>
        </row>
      </sheetData>
      <sheetData sheetId="896">
        <row r="2">
          <cell r="A2">
            <v>0</v>
          </cell>
        </row>
      </sheetData>
      <sheetData sheetId="897">
        <row r="2">
          <cell r="A2">
            <v>0</v>
          </cell>
        </row>
      </sheetData>
      <sheetData sheetId="898">
        <row r="2">
          <cell r="A2">
            <v>0</v>
          </cell>
        </row>
      </sheetData>
      <sheetData sheetId="899">
        <row r="2">
          <cell r="A2">
            <v>0</v>
          </cell>
        </row>
      </sheetData>
      <sheetData sheetId="900">
        <row r="2">
          <cell r="A2">
            <v>0</v>
          </cell>
        </row>
      </sheetData>
      <sheetData sheetId="901">
        <row r="2">
          <cell r="A2">
            <v>0</v>
          </cell>
        </row>
      </sheetData>
      <sheetData sheetId="902">
        <row r="2">
          <cell r="A2">
            <v>0</v>
          </cell>
        </row>
      </sheetData>
      <sheetData sheetId="903">
        <row r="2">
          <cell r="A2">
            <v>0</v>
          </cell>
        </row>
      </sheetData>
      <sheetData sheetId="904">
        <row r="2">
          <cell r="A2">
            <v>0</v>
          </cell>
        </row>
      </sheetData>
      <sheetData sheetId="905">
        <row r="2">
          <cell r="A2">
            <v>0</v>
          </cell>
        </row>
      </sheetData>
      <sheetData sheetId="906">
        <row r="2">
          <cell r="A2">
            <v>0</v>
          </cell>
        </row>
      </sheetData>
      <sheetData sheetId="907">
        <row r="2">
          <cell r="A2">
            <v>0</v>
          </cell>
        </row>
      </sheetData>
      <sheetData sheetId="908">
        <row r="2">
          <cell r="A2">
            <v>0</v>
          </cell>
        </row>
      </sheetData>
      <sheetData sheetId="909">
        <row r="2">
          <cell r="A2">
            <v>0</v>
          </cell>
        </row>
      </sheetData>
      <sheetData sheetId="910">
        <row r="2">
          <cell r="A2">
            <v>0</v>
          </cell>
        </row>
      </sheetData>
      <sheetData sheetId="911">
        <row r="2">
          <cell r="A2">
            <v>0</v>
          </cell>
        </row>
      </sheetData>
      <sheetData sheetId="912">
        <row r="2">
          <cell r="A2">
            <v>0</v>
          </cell>
        </row>
      </sheetData>
      <sheetData sheetId="913">
        <row r="2">
          <cell r="A2">
            <v>0</v>
          </cell>
        </row>
      </sheetData>
      <sheetData sheetId="914">
        <row r="2">
          <cell r="A2">
            <v>0</v>
          </cell>
        </row>
      </sheetData>
      <sheetData sheetId="915">
        <row r="2">
          <cell r="A2">
            <v>0</v>
          </cell>
        </row>
      </sheetData>
      <sheetData sheetId="916">
        <row r="2">
          <cell r="A2">
            <v>0</v>
          </cell>
        </row>
      </sheetData>
      <sheetData sheetId="917">
        <row r="2">
          <cell r="A2">
            <v>0</v>
          </cell>
        </row>
      </sheetData>
      <sheetData sheetId="918">
        <row r="2">
          <cell r="A2">
            <v>0</v>
          </cell>
        </row>
      </sheetData>
      <sheetData sheetId="919">
        <row r="2">
          <cell r="A2">
            <v>0</v>
          </cell>
        </row>
      </sheetData>
      <sheetData sheetId="920">
        <row r="2">
          <cell r="A2">
            <v>0</v>
          </cell>
        </row>
      </sheetData>
      <sheetData sheetId="921">
        <row r="2">
          <cell r="A2">
            <v>0</v>
          </cell>
        </row>
      </sheetData>
      <sheetData sheetId="922">
        <row r="2">
          <cell r="A2">
            <v>0</v>
          </cell>
        </row>
      </sheetData>
      <sheetData sheetId="923">
        <row r="2">
          <cell r="A2">
            <v>0</v>
          </cell>
        </row>
      </sheetData>
      <sheetData sheetId="924">
        <row r="2">
          <cell r="A2">
            <v>0</v>
          </cell>
        </row>
      </sheetData>
      <sheetData sheetId="925">
        <row r="2">
          <cell r="A2">
            <v>0</v>
          </cell>
        </row>
      </sheetData>
      <sheetData sheetId="926">
        <row r="2">
          <cell r="A2">
            <v>0</v>
          </cell>
        </row>
      </sheetData>
      <sheetData sheetId="927">
        <row r="2">
          <cell r="A2">
            <v>0</v>
          </cell>
        </row>
      </sheetData>
      <sheetData sheetId="928">
        <row r="2">
          <cell r="A2">
            <v>0</v>
          </cell>
        </row>
      </sheetData>
      <sheetData sheetId="929">
        <row r="2">
          <cell r="A2">
            <v>0</v>
          </cell>
        </row>
      </sheetData>
      <sheetData sheetId="930">
        <row r="2">
          <cell r="A2">
            <v>0</v>
          </cell>
        </row>
      </sheetData>
      <sheetData sheetId="931">
        <row r="2">
          <cell r="A2">
            <v>0</v>
          </cell>
        </row>
      </sheetData>
      <sheetData sheetId="932">
        <row r="2">
          <cell r="A2">
            <v>0</v>
          </cell>
        </row>
      </sheetData>
      <sheetData sheetId="933">
        <row r="2">
          <cell r="A2">
            <v>0</v>
          </cell>
        </row>
      </sheetData>
      <sheetData sheetId="934">
        <row r="2">
          <cell r="A2">
            <v>0</v>
          </cell>
        </row>
      </sheetData>
      <sheetData sheetId="935">
        <row r="2">
          <cell r="A2">
            <v>0</v>
          </cell>
        </row>
      </sheetData>
      <sheetData sheetId="936">
        <row r="2">
          <cell r="A2">
            <v>0</v>
          </cell>
        </row>
      </sheetData>
      <sheetData sheetId="937">
        <row r="2">
          <cell r="A2">
            <v>0</v>
          </cell>
        </row>
      </sheetData>
      <sheetData sheetId="938">
        <row r="2">
          <cell r="A2">
            <v>0</v>
          </cell>
        </row>
      </sheetData>
      <sheetData sheetId="939">
        <row r="2">
          <cell r="A2">
            <v>0</v>
          </cell>
        </row>
      </sheetData>
      <sheetData sheetId="940">
        <row r="2">
          <cell r="A2">
            <v>0</v>
          </cell>
        </row>
      </sheetData>
      <sheetData sheetId="941">
        <row r="2">
          <cell r="A2">
            <v>0</v>
          </cell>
        </row>
      </sheetData>
      <sheetData sheetId="942">
        <row r="2">
          <cell r="A2">
            <v>0</v>
          </cell>
        </row>
      </sheetData>
      <sheetData sheetId="943">
        <row r="2">
          <cell r="A2">
            <v>0</v>
          </cell>
        </row>
      </sheetData>
      <sheetData sheetId="944">
        <row r="2">
          <cell r="A2">
            <v>0</v>
          </cell>
        </row>
      </sheetData>
      <sheetData sheetId="945">
        <row r="2">
          <cell r="A2">
            <v>0</v>
          </cell>
        </row>
      </sheetData>
      <sheetData sheetId="946">
        <row r="2">
          <cell r="A2">
            <v>0</v>
          </cell>
        </row>
      </sheetData>
      <sheetData sheetId="947">
        <row r="2">
          <cell r="A2">
            <v>0</v>
          </cell>
        </row>
      </sheetData>
      <sheetData sheetId="948">
        <row r="2">
          <cell r="A2">
            <v>0</v>
          </cell>
        </row>
      </sheetData>
      <sheetData sheetId="949">
        <row r="2">
          <cell r="A2">
            <v>0</v>
          </cell>
        </row>
      </sheetData>
      <sheetData sheetId="950">
        <row r="2">
          <cell r="A2">
            <v>0</v>
          </cell>
        </row>
      </sheetData>
      <sheetData sheetId="951">
        <row r="2">
          <cell r="A2">
            <v>0</v>
          </cell>
        </row>
      </sheetData>
      <sheetData sheetId="952">
        <row r="2">
          <cell r="A2">
            <v>0</v>
          </cell>
        </row>
      </sheetData>
      <sheetData sheetId="953">
        <row r="2">
          <cell r="A2">
            <v>0</v>
          </cell>
        </row>
      </sheetData>
      <sheetData sheetId="954">
        <row r="2">
          <cell r="A2">
            <v>0</v>
          </cell>
        </row>
      </sheetData>
      <sheetData sheetId="955">
        <row r="2">
          <cell r="A2">
            <v>0</v>
          </cell>
        </row>
      </sheetData>
      <sheetData sheetId="956">
        <row r="2">
          <cell r="A2">
            <v>0</v>
          </cell>
        </row>
      </sheetData>
      <sheetData sheetId="957">
        <row r="2">
          <cell r="A2">
            <v>0</v>
          </cell>
        </row>
      </sheetData>
      <sheetData sheetId="958">
        <row r="2">
          <cell r="A2">
            <v>0</v>
          </cell>
        </row>
      </sheetData>
      <sheetData sheetId="959">
        <row r="2">
          <cell r="A2">
            <v>0</v>
          </cell>
        </row>
      </sheetData>
      <sheetData sheetId="960">
        <row r="2">
          <cell r="A2">
            <v>0</v>
          </cell>
        </row>
      </sheetData>
      <sheetData sheetId="961">
        <row r="2">
          <cell r="A2">
            <v>0</v>
          </cell>
        </row>
      </sheetData>
      <sheetData sheetId="962">
        <row r="2">
          <cell r="A2">
            <v>0</v>
          </cell>
        </row>
      </sheetData>
      <sheetData sheetId="963">
        <row r="2">
          <cell r="A2">
            <v>0</v>
          </cell>
        </row>
      </sheetData>
      <sheetData sheetId="964">
        <row r="2">
          <cell r="A2">
            <v>0</v>
          </cell>
        </row>
      </sheetData>
      <sheetData sheetId="965">
        <row r="2">
          <cell r="A2">
            <v>0</v>
          </cell>
        </row>
      </sheetData>
      <sheetData sheetId="966">
        <row r="2">
          <cell r="A2">
            <v>0</v>
          </cell>
        </row>
      </sheetData>
      <sheetData sheetId="967">
        <row r="2">
          <cell r="A2">
            <v>0</v>
          </cell>
        </row>
      </sheetData>
      <sheetData sheetId="968">
        <row r="2">
          <cell r="A2">
            <v>0</v>
          </cell>
        </row>
      </sheetData>
      <sheetData sheetId="969">
        <row r="2">
          <cell r="A2">
            <v>0</v>
          </cell>
        </row>
      </sheetData>
      <sheetData sheetId="970">
        <row r="2">
          <cell r="A2">
            <v>0</v>
          </cell>
        </row>
      </sheetData>
      <sheetData sheetId="971">
        <row r="2">
          <cell r="A2">
            <v>0</v>
          </cell>
        </row>
      </sheetData>
      <sheetData sheetId="972">
        <row r="2">
          <cell r="A2">
            <v>0</v>
          </cell>
        </row>
      </sheetData>
      <sheetData sheetId="973">
        <row r="2">
          <cell r="A2">
            <v>0</v>
          </cell>
        </row>
      </sheetData>
      <sheetData sheetId="974">
        <row r="2">
          <cell r="A2">
            <v>0</v>
          </cell>
        </row>
      </sheetData>
      <sheetData sheetId="975">
        <row r="2">
          <cell r="A2">
            <v>0</v>
          </cell>
        </row>
      </sheetData>
      <sheetData sheetId="976">
        <row r="2">
          <cell r="A2">
            <v>0</v>
          </cell>
        </row>
      </sheetData>
      <sheetData sheetId="977">
        <row r="2">
          <cell r="A2">
            <v>0</v>
          </cell>
        </row>
      </sheetData>
      <sheetData sheetId="978">
        <row r="2">
          <cell r="A2">
            <v>0</v>
          </cell>
        </row>
      </sheetData>
      <sheetData sheetId="979">
        <row r="2">
          <cell r="A2">
            <v>0</v>
          </cell>
        </row>
      </sheetData>
      <sheetData sheetId="980">
        <row r="2">
          <cell r="A2">
            <v>0</v>
          </cell>
        </row>
      </sheetData>
      <sheetData sheetId="981">
        <row r="2">
          <cell r="A2">
            <v>0</v>
          </cell>
        </row>
      </sheetData>
      <sheetData sheetId="982">
        <row r="2">
          <cell r="A2">
            <v>0</v>
          </cell>
        </row>
      </sheetData>
      <sheetData sheetId="983">
        <row r="2">
          <cell r="A2">
            <v>0</v>
          </cell>
        </row>
      </sheetData>
      <sheetData sheetId="984">
        <row r="2">
          <cell r="A2">
            <v>0</v>
          </cell>
        </row>
      </sheetData>
      <sheetData sheetId="985">
        <row r="2">
          <cell r="A2">
            <v>0</v>
          </cell>
        </row>
      </sheetData>
      <sheetData sheetId="986">
        <row r="2">
          <cell r="A2">
            <v>0</v>
          </cell>
        </row>
      </sheetData>
      <sheetData sheetId="987">
        <row r="2">
          <cell r="A2">
            <v>0</v>
          </cell>
        </row>
      </sheetData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>
        <row r="2">
          <cell r="A2">
            <v>0</v>
          </cell>
        </row>
      </sheetData>
      <sheetData sheetId="1036">
        <row r="2">
          <cell r="A2">
            <v>0</v>
          </cell>
        </row>
      </sheetData>
      <sheetData sheetId="1037">
        <row r="2">
          <cell r="A2">
            <v>0</v>
          </cell>
        </row>
      </sheetData>
      <sheetData sheetId="1038">
        <row r="2">
          <cell r="A2">
            <v>0</v>
          </cell>
        </row>
      </sheetData>
      <sheetData sheetId="1039" refreshError="1"/>
      <sheetData sheetId="1040">
        <row r="2">
          <cell r="A2">
            <v>0</v>
          </cell>
        </row>
      </sheetData>
      <sheetData sheetId="1041">
        <row r="2">
          <cell r="A2">
            <v>0</v>
          </cell>
        </row>
      </sheetData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/>
      <sheetData sheetId="1058">
        <row r="2">
          <cell r="A2">
            <v>0</v>
          </cell>
        </row>
      </sheetData>
      <sheetData sheetId="1059"/>
      <sheetData sheetId="1060"/>
      <sheetData sheetId="1061"/>
      <sheetData sheetId="1062"/>
      <sheetData sheetId="1063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/>
      <sheetData sheetId="1073">
        <row r="2">
          <cell r="A2">
            <v>0</v>
          </cell>
        </row>
      </sheetData>
      <sheetData sheetId="1074"/>
      <sheetData sheetId="1075">
        <row r="2">
          <cell r="A2">
            <v>0</v>
          </cell>
        </row>
      </sheetData>
      <sheetData sheetId="1076">
        <row r="2">
          <cell r="A2">
            <v>0</v>
          </cell>
        </row>
      </sheetData>
      <sheetData sheetId="1077">
        <row r="2">
          <cell r="A2">
            <v>0</v>
          </cell>
        </row>
      </sheetData>
      <sheetData sheetId="1078"/>
      <sheetData sheetId="1079"/>
      <sheetData sheetId="1080"/>
      <sheetData sheetId="1081">
        <row r="2">
          <cell r="A2">
            <v>0</v>
          </cell>
        </row>
      </sheetData>
      <sheetData sheetId="1082"/>
      <sheetData sheetId="1083"/>
      <sheetData sheetId="1084">
        <row r="2">
          <cell r="A2">
            <v>0</v>
          </cell>
        </row>
      </sheetData>
      <sheetData sheetId="1085">
        <row r="2">
          <cell r="A2">
            <v>0</v>
          </cell>
        </row>
      </sheetData>
      <sheetData sheetId="1086"/>
      <sheetData sheetId="1087"/>
      <sheetData sheetId="1088"/>
      <sheetData sheetId="1089"/>
      <sheetData sheetId="1090"/>
      <sheetData sheetId="1091"/>
      <sheetData sheetId="1092">
        <row r="2">
          <cell r="A2">
            <v>0</v>
          </cell>
        </row>
      </sheetData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>
        <row r="2">
          <cell r="A2">
            <v>0</v>
          </cell>
        </row>
      </sheetData>
      <sheetData sheetId="1152">
        <row r="2">
          <cell r="A2">
            <v>0</v>
          </cell>
        </row>
      </sheetData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>
        <row r="2">
          <cell r="A2">
            <v>0</v>
          </cell>
        </row>
      </sheetData>
      <sheetData sheetId="1168">
        <row r="2">
          <cell r="A2">
            <v>0</v>
          </cell>
        </row>
      </sheetData>
      <sheetData sheetId="1169"/>
      <sheetData sheetId="1170">
        <row r="2">
          <cell r="A2">
            <v>0</v>
          </cell>
        </row>
      </sheetData>
      <sheetData sheetId="1171"/>
      <sheetData sheetId="1172"/>
      <sheetData sheetId="1173"/>
      <sheetData sheetId="1174"/>
      <sheetData sheetId="1175">
        <row r="2">
          <cell r="A2">
            <v>0</v>
          </cell>
        </row>
      </sheetData>
      <sheetData sheetId="1176">
        <row r="2">
          <cell r="A2">
            <v>0</v>
          </cell>
        </row>
      </sheetData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>
        <row r="2">
          <cell r="A2">
            <v>0</v>
          </cell>
        </row>
      </sheetData>
      <sheetData sheetId="1187">
        <row r="2">
          <cell r="A2">
            <v>0</v>
          </cell>
        </row>
      </sheetData>
      <sheetData sheetId="1188">
        <row r="2">
          <cell r="A2">
            <v>0</v>
          </cell>
        </row>
      </sheetData>
      <sheetData sheetId="1189">
        <row r="2">
          <cell r="A2">
            <v>0</v>
          </cell>
        </row>
      </sheetData>
      <sheetData sheetId="1190">
        <row r="2">
          <cell r="A2">
            <v>0</v>
          </cell>
        </row>
      </sheetData>
      <sheetData sheetId="1191"/>
      <sheetData sheetId="1192">
        <row r="2">
          <cell r="A2">
            <v>0</v>
          </cell>
        </row>
      </sheetData>
      <sheetData sheetId="1193">
        <row r="2">
          <cell r="A2">
            <v>0</v>
          </cell>
        </row>
      </sheetData>
      <sheetData sheetId="1194">
        <row r="2">
          <cell r="A2">
            <v>0</v>
          </cell>
        </row>
      </sheetData>
      <sheetData sheetId="1195">
        <row r="2">
          <cell r="A2">
            <v>0</v>
          </cell>
        </row>
      </sheetData>
      <sheetData sheetId="1196">
        <row r="2">
          <cell r="A2">
            <v>0</v>
          </cell>
        </row>
      </sheetData>
      <sheetData sheetId="1197">
        <row r="2">
          <cell r="A2">
            <v>0</v>
          </cell>
        </row>
      </sheetData>
      <sheetData sheetId="1198">
        <row r="2">
          <cell r="A2">
            <v>0</v>
          </cell>
        </row>
      </sheetData>
      <sheetData sheetId="1199"/>
      <sheetData sheetId="1200"/>
      <sheetData sheetId="1201"/>
      <sheetData sheetId="1202">
        <row r="2">
          <cell r="A2">
            <v>0</v>
          </cell>
        </row>
      </sheetData>
      <sheetData sheetId="1203">
        <row r="2">
          <cell r="A2">
            <v>0</v>
          </cell>
        </row>
      </sheetData>
      <sheetData sheetId="1204">
        <row r="2">
          <cell r="A2">
            <v>0</v>
          </cell>
        </row>
      </sheetData>
      <sheetData sheetId="1205">
        <row r="2">
          <cell r="A2">
            <v>0</v>
          </cell>
        </row>
      </sheetData>
      <sheetData sheetId="1206">
        <row r="2">
          <cell r="A2">
            <v>0</v>
          </cell>
        </row>
      </sheetData>
      <sheetData sheetId="1207">
        <row r="2">
          <cell r="A2">
            <v>0</v>
          </cell>
        </row>
      </sheetData>
      <sheetData sheetId="1208">
        <row r="2">
          <cell r="A2">
            <v>0</v>
          </cell>
        </row>
      </sheetData>
      <sheetData sheetId="1209">
        <row r="2">
          <cell r="A2">
            <v>0</v>
          </cell>
        </row>
      </sheetData>
      <sheetData sheetId="1210">
        <row r="2">
          <cell r="A2">
            <v>0</v>
          </cell>
        </row>
      </sheetData>
      <sheetData sheetId="1211">
        <row r="2">
          <cell r="A2">
            <v>0</v>
          </cell>
        </row>
      </sheetData>
      <sheetData sheetId="1212">
        <row r="2">
          <cell r="A2">
            <v>0</v>
          </cell>
        </row>
      </sheetData>
      <sheetData sheetId="1213">
        <row r="2">
          <cell r="A2">
            <v>0</v>
          </cell>
        </row>
      </sheetData>
      <sheetData sheetId="1214">
        <row r="2">
          <cell r="A2">
            <v>0</v>
          </cell>
        </row>
      </sheetData>
      <sheetData sheetId="1215">
        <row r="2">
          <cell r="A2">
            <v>0</v>
          </cell>
        </row>
      </sheetData>
      <sheetData sheetId="1216">
        <row r="2">
          <cell r="A2">
            <v>0</v>
          </cell>
        </row>
      </sheetData>
      <sheetData sheetId="1217">
        <row r="2">
          <cell r="A2">
            <v>0</v>
          </cell>
        </row>
      </sheetData>
      <sheetData sheetId="1218">
        <row r="2">
          <cell r="A2">
            <v>0</v>
          </cell>
        </row>
      </sheetData>
      <sheetData sheetId="1219">
        <row r="2">
          <cell r="A2">
            <v>0</v>
          </cell>
        </row>
      </sheetData>
      <sheetData sheetId="1220">
        <row r="2">
          <cell r="A2">
            <v>0</v>
          </cell>
        </row>
      </sheetData>
      <sheetData sheetId="1221">
        <row r="2">
          <cell r="A2">
            <v>0</v>
          </cell>
        </row>
      </sheetData>
      <sheetData sheetId="1222">
        <row r="2">
          <cell r="A2">
            <v>0</v>
          </cell>
        </row>
      </sheetData>
      <sheetData sheetId="1223">
        <row r="2">
          <cell r="A2">
            <v>0</v>
          </cell>
        </row>
      </sheetData>
      <sheetData sheetId="1224">
        <row r="2">
          <cell r="A2">
            <v>0</v>
          </cell>
        </row>
      </sheetData>
      <sheetData sheetId="1225">
        <row r="2">
          <cell r="A2">
            <v>0</v>
          </cell>
        </row>
      </sheetData>
      <sheetData sheetId="1226">
        <row r="2">
          <cell r="A2">
            <v>0</v>
          </cell>
        </row>
      </sheetData>
      <sheetData sheetId="1227">
        <row r="2">
          <cell r="A2">
            <v>0</v>
          </cell>
        </row>
      </sheetData>
      <sheetData sheetId="1228">
        <row r="2">
          <cell r="A2">
            <v>0</v>
          </cell>
        </row>
      </sheetData>
      <sheetData sheetId="1229">
        <row r="2">
          <cell r="A2">
            <v>0</v>
          </cell>
        </row>
      </sheetData>
      <sheetData sheetId="1230">
        <row r="2">
          <cell r="A2">
            <v>0</v>
          </cell>
        </row>
      </sheetData>
      <sheetData sheetId="1231">
        <row r="2">
          <cell r="A2">
            <v>0</v>
          </cell>
        </row>
      </sheetData>
      <sheetData sheetId="1232">
        <row r="2">
          <cell r="A2">
            <v>0</v>
          </cell>
        </row>
      </sheetData>
      <sheetData sheetId="1233">
        <row r="2">
          <cell r="A2">
            <v>0</v>
          </cell>
        </row>
      </sheetData>
      <sheetData sheetId="1234">
        <row r="2">
          <cell r="A2">
            <v>0</v>
          </cell>
        </row>
      </sheetData>
      <sheetData sheetId="1235">
        <row r="2">
          <cell r="A2">
            <v>0</v>
          </cell>
        </row>
      </sheetData>
      <sheetData sheetId="1236">
        <row r="2">
          <cell r="A2">
            <v>0</v>
          </cell>
        </row>
      </sheetData>
      <sheetData sheetId="1237">
        <row r="2">
          <cell r="A2">
            <v>0</v>
          </cell>
        </row>
      </sheetData>
      <sheetData sheetId="1238">
        <row r="2">
          <cell r="A2">
            <v>0</v>
          </cell>
        </row>
      </sheetData>
      <sheetData sheetId="1239">
        <row r="2">
          <cell r="A2">
            <v>0</v>
          </cell>
        </row>
      </sheetData>
      <sheetData sheetId="1240">
        <row r="2">
          <cell r="A2">
            <v>0</v>
          </cell>
        </row>
      </sheetData>
      <sheetData sheetId="1241">
        <row r="2">
          <cell r="A2">
            <v>0</v>
          </cell>
        </row>
      </sheetData>
      <sheetData sheetId="1242">
        <row r="2">
          <cell r="A2">
            <v>0</v>
          </cell>
        </row>
      </sheetData>
      <sheetData sheetId="1243">
        <row r="2">
          <cell r="A2">
            <v>0</v>
          </cell>
        </row>
      </sheetData>
      <sheetData sheetId="1244">
        <row r="2">
          <cell r="A2">
            <v>0</v>
          </cell>
        </row>
      </sheetData>
      <sheetData sheetId="1245">
        <row r="2">
          <cell r="A2">
            <v>0</v>
          </cell>
        </row>
      </sheetData>
      <sheetData sheetId="1246">
        <row r="2">
          <cell r="A2">
            <v>0</v>
          </cell>
        </row>
      </sheetData>
      <sheetData sheetId="1247">
        <row r="2">
          <cell r="A2">
            <v>0</v>
          </cell>
        </row>
      </sheetData>
      <sheetData sheetId="1248">
        <row r="2">
          <cell r="A2">
            <v>0</v>
          </cell>
        </row>
      </sheetData>
      <sheetData sheetId="1249">
        <row r="2">
          <cell r="A2">
            <v>0</v>
          </cell>
        </row>
      </sheetData>
      <sheetData sheetId="1250">
        <row r="2">
          <cell r="A2">
            <v>0</v>
          </cell>
        </row>
      </sheetData>
      <sheetData sheetId="1251">
        <row r="2">
          <cell r="A2">
            <v>0</v>
          </cell>
        </row>
      </sheetData>
      <sheetData sheetId="1252">
        <row r="2">
          <cell r="A2">
            <v>0</v>
          </cell>
        </row>
      </sheetData>
      <sheetData sheetId="1253">
        <row r="2">
          <cell r="A2">
            <v>0</v>
          </cell>
        </row>
      </sheetData>
      <sheetData sheetId="1254">
        <row r="2">
          <cell r="A2">
            <v>0</v>
          </cell>
        </row>
      </sheetData>
      <sheetData sheetId="1255">
        <row r="2">
          <cell r="A2">
            <v>0</v>
          </cell>
        </row>
      </sheetData>
      <sheetData sheetId="1256">
        <row r="2">
          <cell r="A2">
            <v>0</v>
          </cell>
        </row>
      </sheetData>
      <sheetData sheetId="1257">
        <row r="2">
          <cell r="A2">
            <v>0</v>
          </cell>
        </row>
      </sheetData>
      <sheetData sheetId="1258">
        <row r="2">
          <cell r="A2">
            <v>0</v>
          </cell>
        </row>
      </sheetData>
      <sheetData sheetId="1259">
        <row r="2">
          <cell r="A2">
            <v>0</v>
          </cell>
        </row>
      </sheetData>
      <sheetData sheetId="1260">
        <row r="2">
          <cell r="A2">
            <v>0</v>
          </cell>
        </row>
      </sheetData>
      <sheetData sheetId="1261">
        <row r="2">
          <cell r="A2">
            <v>0</v>
          </cell>
        </row>
      </sheetData>
      <sheetData sheetId="1262">
        <row r="2">
          <cell r="A2">
            <v>0</v>
          </cell>
        </row>
      </sheetData>
      <sheetData sheetId="1263">
        <row r="2">
          <cell r="A2">
            <v>0</v>
          </cell>
        </row>
      </sheetData>
      <sheetData sheetId="1264">
        <row r="2">
          <cell r="A2">
            <v>0</v>
          </cell>
        </row>
      </sheetData>
      <sheetData sheetId="1265">
        <row r="2">
          <cell r="A2">
            <v>0</v>
          </cell>
        </row>
      </sheetData>
      <sheetData sheetId="1266">
        <row r="2">
          <cell r="A2">
            <v>0</v>
          </cell>
        </row>
      </sheetData>
      <sheetData sheetId="1267">
        <row r="2">
          <cell r="A2">
            <v>0</v>
          </cell>
        </row>
      </sheetData>
      <sheetData sheetId="1268">
        <row r="2">
          <cell r="A2">
            <v>0</v>
          </cell>
        </row>
      </sheetData>
      <sheetData sheetId="1269">
        <row r="2">
          <cell r="A2">
            <v>0</v>
          </cell>
        </row>
      </sheetData>
      <sheetData sheetId="1270">
        <row r="2">
          <cell r="A2">
            <v>0</v>
          </cell>
        </row>
      </sheetData>
      <sheetData sheetId="1271">
        <row r="2">
          <cell r="A2">
            <v>0</v>
          </cell>
        </row>
      </sheetData>
      <sheetData sheetId="1272">
        <row r="2">
          <cell r="A2">
            <v>0</v>
          </cell>
        </row>
      </sheetData>
      <sheetData sheetId="1273">
        <row r="2">
          <cell r="A2">
            <v>0</v>
          </cell>
        </row>
      </sheetData>
      <sheetData sheetId="1274">
        <row r="2">
          <cell r="A2">
            <v>0</v>
          </cell>
        </row>
      </sheetData>
      <sheetData sheetId="1275"/>
      <sheetData sheetId="1276">
        <row r="2">
          <cell r="A2">
            <v>0</v>
          </cell>
        </row>
      </sheetData>
      <sheetData sheetId="1277">
        <row r="2">
          <cell r="A2">
            <v>0</v>
          </cell>
        </row>
      </sheetData>
      <sheetData sheetId="1278">
        <row r="2">
          <cell r="A2">
            <v>0</v>
          </cell>
        </row>
      </sheetData>
      <sheetData sheetId="1279">
        <row r="2">
          <cell r="A2">
            <v>0</v>
          </cell>
        </row>
      </sheetData>
      <sheetData sheetId="1280">
        <row r="2">
          <cell r="A2">
            <v>0</v>
          </cell>
        </row>
      </sheetData>
      <sheetData sheetId="1281">
        <row r="2">
          <cell r="A2">
            <v>0</v>
          </cell>
        </row>
      </sheetData>
      <sheetData sheetId="1282">
        <row r="2">
          <cell r="A2">
            <v>0</v>
          </cell>
        </row>
      </sheetData>
      <sheetData sheetId="1283">
        <row r="2">
          <cell r="A2">
            <v>0</v>
          </cell>
        </row>
      </sheetData>
      <sheetData sheetId="1284">
        <row r="2">
          <cell r="A2">
            <v>0</v>
          </cell>
        </row>
      </sheetData>
      <sheetData sheetId="1285">
        <row r="2">
          <cell r="A2">
            <v>0</v>
          </cell>
        </row>
      </sheetData>
      <sheetData sheetId="1286">
        <row r="2">
          <cell r="A2">
            <v>0</v>
          </cell>
        </row>
      </sheetData>
      <sheetData sheetId="1287">
        <row r="2">
          <cell r="A2">
            <v>0</v>
          </cell>
        </row>
      </sheetData>
      <sheetData sheetId="1288">
        <row r="2">
          <cell r="A2">
            <v>0</v>
          </cell>
        </row>
      </sheetData>
      <sheetData sheetId="1289"/>
      <sheetData sheetId="1290">
        <row r="2">
          <cell r="A2">
            <v>0</v>
          </cell>
        </row>
      </sheetData>
      <sheetData sheetId="1291">
        <row r="2">
          <cell r="A2">
            <v>0</v>
          </cell>
        </row>
      </sheetData>
      <sheetData sheetId="1292">
        <row r="2">
          <cell r="A2">
            <v>0</v>
          </cell>
        </row>
      </sheetData>
      <sheetData sheetId="1293">
        <row r="2">
          <cell r="A2">
            <v>0</v>
          </cell>
        </row>
      </sheetData>
      <sheetData sheetId="1294">
        <row r="2">
          <cell r="A2">
            <v>0</v>
          </cell>
        </row>
      </sheetData>
      <sheetData sheetId="1295">
        <row r="2">
          <cell r="A2">
            <v>0</v>
          </cell>
        </row>
      </sheetData>
      <sheetData sheetId="1296">
        <row r="2">
          <cell r="A2">
            <v>0</v>
          </cell>
        </row>
      </sheetData>
      <sheetData sheetId="1297">
        <row r="2">
          <cell r="A2">
            <v>0</v>
          </cell>
        </row>
      </sheetData>
      <sheetData sheetId="1298">
        <row r="2">
          <cell r="A2">
            <v>0</v>
          </cell>
        </row>
      </sheetData>
      <sheetData sheetId="1299">
        <row r="2">
          <cell r="A2">
            <v>0</v>
          </cell>
        </row>
      </sheetData>
      <sheetData sheetId="1300">
        <row r="2">
          <cell r="A2">
            <v>0</v>
          </cell>
        </row>
      </sheetData>
      <sheetData sheetId="1301">
        <row r="5">
          <cell r="B5" t="str">
            <v>T1</v>
          </cell>
        </row>
      </sheetData>
      <sheetData sheetId="1302">
        <row r="2">
          <cell r="B2">
            <v>100</v>
          </cell>
        </row>
      </sheetData>
      <sheetData sheetId="1303">
        <row r="2">
          <cell r="A2">
            <v>0</v>
          </cell>
        </row>
      </sheetData>
      <sheetData sheetId="1304">
        <row r="2">
          <cell r="A2">
            <v>0</v>
          </cell>
        </row>
      </sheetData>
      <sheetData sheetId="1305">
        <row r="2">
          <cell r="A2">
            <v>0</v>
          </cell>
        </row>
      </sheetData>
      <sheetData sheetId="1306">
        <row r="2">
          <cell r="A2">
            <v>0</v>
          </cell>
        </row>
      </sheetData>
      <sheetData sheetId="1307"/>
      <sheetData sheetId="1308"/>
      <sheetData sheetId="1309">
        <row r="5">
          <cell r="B5" t="str">
            <v>T1</v>
          </cell>
        </row>
      </sheetData>
      <sheetData sheetId="1310">
        <row r="2">
          <cell r="B2">
            <v>100</v>
          </cell>
        </row>
      </sheetData>
      <sheetData sheetId="1311">
        <row r="2">
          <cell r="A2">
            <v>0</v>
          </cell>
        </row>
      </sheetData>
      <sheetData sheetId="1312">
        <row r="2">
          <cell r="A2">
            <v>0</v>
          </cell>
        </row>
      </sheetData>
      <sheetData sheetId="1313">
        <row r="5">
          <cell r="B5" t="str">
            <v>T1</v>
          </cell>
        </row>
      </sheetData>
      <sheetData sheetId="1314">
        <row r="2">
          <cell r="B2">
            <v>100</v>
          </cell>
        </row>
      </sheetData>
      <sheetData sheetId="1315">
        <row r="2">
          <cell r="A2">
            <v>0</v>
          </cell>
        </row>
      </sheetData>
      <sheetData sheetId="1316">
        <row r="2">
          <cell r="A2">
            <v>0</v>
          </cell>
        </row>
      </sheetData>
      <sheetData sheetId="1317"/>
      <sheetData sheetId="1318"/>
      <sheetData sheetId="1319"/>
      <sheetData sheetId="1320"/>
      <sheetData sheetId="1321">
        <row r="5">
          <cell r="B5" t="str">
            <v>T1</v>
          </cell>
        </row>
      </sheetData>
      <sheetData sheetId="1322">
        <row r="2">
          <cell r="B2">
            <v>100</v>
          </cell>
        </row>
      </sheetData>
      <sheetData sheetId="1323">
        <row r="2">
          <cell r="A2">
            <v>0</v>
          </cell>
        </row>
      </sheetData>
      <sheetData sheetId="1324">
        <row r="2">
          <cell r="A2">
            <v>0</v>
          </cell>
        </row>
      </sheetData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>
        <row r="2">
          <cell r="A2">
            <v>0</v>
          </cell>
        </row>
      </sheetData>
      <sheetData sheetId="1384">
        <row r="2">
          <cell r="A2">
            <v>0</v>
          </cell>
        </row>
      </sheetData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>
        <row r="2">
          <cell r="A2">
            <v>0</v>
          </cell>
        </row>
      </sheetData>
      <sheetData sheetId="1400">
        <row r="2">
          <cell r="A2">
            <v>0</v>
          </cell>
        </row>
      </sheetData>
      <sheetData sheetId="1401"/>
      <sheetData sheetId="1402">
        <row r="2">
          <cell r="A2">
            <v>0</v>
          </cell>
        </row>
      </sheetData>
      <sheetData sheetId="1403"/>
      <sheetData sheetId="1404"/>
      <sheetData sheetId="1405"/>
      <sheetData sheetId="1406"/>
      <sheetData sheetId="1407">
        <row r="2">
          <cell r="A2">
            <v>0</v>
          </cell>
        </row>
      </sheetData>
      <sheetData sheetId="1408">
        <row r="2">
          <cell r="A2">
            <v>0</v>
          </cell>
        </row>
      </sheetData>
      <sheetData sheetId="1409">
        <row r="2">
          <cell r="A2">
            <v>0</v>
          </cell>
        </row>
      </sheetData>
      <sheetData sheetId="1410">
        <row r="2">
          <cell r="A2">
            <v>0</v>
          </cell>
        </row>
      </sheetData>
      <sheetData sheetId="1411"/>
      <sheetData sheetId="1412"/>
      <sheetData sheetId="1413"/>
      <sheetData sheetId="1414"/>
      <sheetData sheetId="1415"/>
      <sheetData sheetId="1416"/>
      <sheetData sheetId="1417">
        <row r="2">
          <cell r="A2">
            <v>0</v>
          </cell>
        </row>
      </sheetData>
      <sheetData sheetId="1418">
        <row r="2">
          <cell r="A2">
            <v>0</v>
          </cell>
        </row>
      </sheetData>
      <sheetData sheetId="1419">
        <row r="2">
          <cell r="A2">
            <v>0</v>
          </cell>
        </row>
      </sheetData>
      <sheetData sheetId="1420">
        <row r="2">
          <cell r="A2">
            <v>0</v>
          </cell>
        </row>
      </sheetData>
      <sheetData sheetId="1421">
        <row r="2">
          <cell r="A2">
            <v>0</v>
          </cell>
        </row>
      </sheetData>
      <sheetData sheetId="1422">
        <row r="2">
          <cell r="A2">
            <v>0</v>
          </cell>
        </row>
      </sheetData>
      <sheetData sheetId="1423">
        <row r="2">
          <cell r="A2">
            <v>0</v>
          </cell>
        </row>
      </sheetData>
      <sheetData sheetId="1424"/>
      <sheetData sheetId="1425"/>
      <sheetData sheetId="1426">
        <row r="2">
          <cell r="A2">
            <v>0</v>
          </cell>
        </row>
      </sheetData>
      <sheetData sheetId="1427">
        <row r="2">
          <cell r="A2">
            <v>0</v>
          </cell>
        </row>
      </sheetData>
      <sheetData sheetId="1428">
        <row r="2">
          <cell r="A2">
            <v>0</v>
          </cell>
        </row>
      </sheetData>
      <sheetData sheetId="1429">
        <row r="2">
          <cell r="A2">
            <v>0</v>
          </cell>
        </row>
      </sheetData>
      <sheetData sheetId="1430">
        <row r="2">
          <cell r="A2">
            <v>0</v>
          </cell>
        </row>
      </sheetData>
      <sheetData sheetId="1431">
        <row r="2">
          <cell r="A2">
            <v>0</v>
          </cell>
        </row>
      </sheetData>
      <sheetData sheetId="1432">
        <row r="2">
          <cell r="A2">
            <v>0</v>
          </cell>
        </row>
      </sheetData>
      <sheetData sheetId="1433">
        <row r="2">
          <cell r="A2">
            <v>0</v>
          </cell>
        </row>
      </sheetData>
      <sheetData sheetId="1434">
        <row r="2">
          <cell r="A2">
            <v>0</v>
          </cell>
        </row>
      </sheetData>
      <sheetData sheetId="1435">
        <row r="2">
          <cell r="A2">
            <v>0</v>
          </cell>
        </row>
      </sheetData>
      <sheetData sheetId="1436">
        <row r="2">
          <cell r="A2">
            <v>0</v>
          </cell>
        </row>
      </sheetData>
      <sheetData sheetId="1437">
        <row r="2">
          <cell r="A2">
            <v>0</v>
          </cell>
        </row>
      </sheetData>
      <sheetData sheetId="1438">
        <row r="2">
          <cell r="A2">
            <v>0</v>
          </cell>
        </row>
      </sheetData>
      <sheetData sheetId="1439">
        <row r="2">
          <cell r="A2">
            <v>0</v>
          </cell>
        </row>
      </sheetData>
      <sheetData sheetId="1440">
        <row r="2">
          <cell r="A2">
            <v>0</v>
          </cell>
        </row>
      </sheetData>
      <sheetData sheetId="1441">
        <row r="2">
          <cell r="A2">
            <v>0</v>
          </cell>
        </row>
      </sheetData>
      <sheetData sheetId="1442">
        <row r="2">
          <cell r="A2">
            <v>0</v>
          </cell>
        </row>
      </sheetData>
      <sheetData sheetId="1443">
        <row r="2">
          <cell r="A2">
            <v>0</v>
          </cell>
        </row>
      </sheetData>
      <sheetData sheetId="1444">
        <row r="2">
          <cell r="A2">
            <v>0</v>
          </cell>
        </row>
      </sheetData>
      <sheetData sheetId="1445">
        <row r="2">
          <cell r="A2">
            <v>0</v>
          </cell>
        </row>
      </sheetData>
      <sheetData sheetId="1446">
        <row r="2">
          <cell r="A2">
            <v>0</v>
          </cell>
        </row>
      </sheetData>
      <sheetData sheetId="1447">
        <row r="2">
          <cell r="A2">
            <v>0</v>
          </cell>
        </row>
      </sheetData>
      <sheetData sheetId="1448">
        <row r="2">
          <cell r="A2">
            <v>0</v>
          </cell>
        </row>
      </sheetData>
      <sheetData sheetId="1449">
        <row r="2">
          <cell r="A2">
            <v>0</v>
          </cell>
        </row>
      </sheetData>
      <sheetData sheetId="1450">
        <row r="2">
          <cell r="A2">
            <v>0</v>
          </cell>
        </row>
      </sheetData>
      <sheetData sheetId="1451">
        <row r="2">
          <cell r="A2">
            <v>0</v>
          </cell>
        </row>
      </sheetData>
      <sheetData sheetId="1452">
        <row r="2">
          <cell r="A2">
            <v>0</v>
          </cell>
        </row>
      </sheetData>
      <sheetData sheetId="1453">
        <row r="2">
          <cell r="A2">
            <v>0</v>
          </cell>
        </row>
      </sheetData>
      <sheetData sheetId="1454">
        <row r="2">
          <cell r="A2">
            <v>0</v>
          </cell>
        </row>
      </sheetData>
      <sheetData sheetId="1455">
        <row r="2">
          <cell r="A2">
            <v>0</v>
          </cell>
        </row>
      </sheetData>
      <sheetData sheetId="1456">
        <row r="2">
          <cell r="A2">
            <v>0</v>
          </cell>
        </row>
      </sheetData>
      <sheetData sheetId="1457">
        <row r="2">
          <cell r="A2">
            <v>0</v>
          </cell>
        </row>
      </sheetData>
      <sheetData sheetId="1458">
        <row r="2">
          <cell r="A2">
            <v>0</v>
          </cell>
        </row>
      </sheetData>
      <sheetData sheetId="1459">
        <row r="2">
          <cell r="A2">
            <v>0</v>
          </cell>
        </row>
      </sheetData>
      <sheetData sheetId="1460">
        <row r="2">
          <cell r="A2">
            <v>0</v>
          </cell>
        </row>
      </sheetData>
      <sheetData sheetId="1461">
        <row r="2">
          <cell r="A2">
            <v>0</v>
          </cell>
        </row>
      </sheetData>
      <sheetData sheetId="1462">
        <row r="2">
          <cell r="A2">
            <v>0</v>
          </cell>
        </row>
      </sheetData>
      <sheetData sheetId="1463">
        <row r="2">
          <cell r="A2">
            <v>0</v>
          </cell>
        </row>
      </sheetData>
      <sheetData sheetId="1464">
        <row r="2">
          <cell r="A2">
            <v>0</v>
          </cell>
        </row>
      </sheetData>
      <sheetData sheetId="1465">
        <row r="2">
          <cell r="A2">
            <v>0</v>
          </cell>
        </row>
      </sheetData>
      <sheetData sheetId="1466"/>
      <sheetData sheetId="1467">
        <row r="2">
          <cell r="A2">
            <v>0</v>
          </cell>
        </row>
      </sheetData>
      <sheetData sheetId="1468">
        <row r="2">
          <cell r="A2">
            <v>0</v>
          </cell>
        </row>
      </sheetData>
      <sheetData sheetId="1469">
        <row r="2">
          <cell r="A2">
            <v>0</v>
          </cell>
        </row>
      </sheetData>
      <sheetData sheetId="1470">
        <row r="2">
          <cell r="A2">
            <v>0</v>
          </cell>
        </row>
      </sheetData>
      <sheetData sheetId="1471">
        <row r="2">
          <cell r="A2">
            <v>0</v>
          </cell>
        </row>
      </sheetData>
      <sheetData sheetId="1472">
        <row r="2">
          <cell r="A2">
            <v>0</v>
          </cell>
        </row>
      </sheetData>
      <sheetData sheetId="1473">
        <row r="2">
          <cell r="A2">
            <v>0</v>
          </cell>
        </row>
      </sheetData>
      <sheetData sheetId="1474"/>
      <sheetData sheetId="1475">
        <row r="2">
          <cell r="A2">
            <v>0</v>
          </cell>
        </row>
      </sheetData>
      <sheetData sheetId="1476">
        <row r="2">
          <cell r="A2">
            <v>0</v>
          </cell>
        </row>
      </sheetData>
      <sheetData sheetId="1477">
        <row r="2">
          <cell r="A2">
            <v>0</v>
          </cell>
        </row>
      </sheetData>
      <sheetData sheetId="1478">
        <row r="2">
          <cell r="A2">
            <v>0</v>
          </cell>
        </row>
      </sheetData>
      <sheetData sheetId="1479"/>
      <sheetData sheetId="1480"/>
      <sheetData sheetId="1481"/>
      <sheetData sheetId="1482"/>
      <sheetData sheetId="1483"/>
      <sheetData sheetId="1484"/>
      <sheetData sheetId="1485"/>
      <sheetData sheetId="1486">
        <row r="2">
          <cell r="A2">
            <v>0</v>
          </cell>
        </row>
      </sheetData>
      <sheetData sheetId="1487">
        <row r="2">
          <cell r="A2">
            <v>0</v>
          </cell>
        </row>
      </sheetData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>
        <row r="2">
          <cell r="A2">
            <v>0</v>
          </cell>
        </row>
      </sheetData>
      <sheetData sheetId="1503">
        <row r="2">
          <cell r="A2">
            <v>0</v>
          </cell>
        </row>
      </sheetData>
      <sheetData sheetId="1504"/>
      <sheetData sheetId="1505">
        <row r="2">
          <cell r="A2">
            <v>0</v>
          </cell>
        </row>
      </sheetData>
      <sheetData sheetId="1506"/>
      <sheetData sheetId="1507"/>
      <sheetData sheetId="1508"/>
      <sheetData sheetId="1509"/>
      <sheetData sheetId="1510">
        <row r="2">
          <cell r="A2">
            <v>0</v>
          </cell>
        </row>
      </sheetData>
      <sheetData sheetId="1511">
        <row r="2">
          <cell r="A2">
            <v>0</v>
          </cell>
        </row>
      </sheetData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>
        <row r="2">
          <cell r="A2">
            <v>0</v>
          </cell>
        </row>
      </sheetData>
      <sheetData sheetId="1522">
        <row r="2">
          <cell r="A2">
            <v>0</v>
          </cell>
        </row>
      </sheetData>
      <sheetData sheetId="1523">
        <row r="2">
          <cell r="A2">
            <v>0</v>
          </cell>
        </row>
      </sheetData>
      <sheetData sheetId="1524">
        <row r="2">
          <cell r="A2">
            <v>0</v>
          </cell>
        </row>
      </sheetData>
      <sheetData sheetId="1525">
        <row r="2">
          <cell r="A2">
            <v>0</v>
          </cell>
        </row>
      </sheetData>
      <sheetData sheetId="1526"/>
      <sheetData sheetId="1527">
        <row r="2">
          <cell r="A2">
            <v>0</v>
          </cell>
        </row>
      </sheetData>
      <sheetData sheetId="1528">
        <row r="2">
          <cell r="A2">
            <v>0</v>
          </cell>
        </row>
      </sheetData>
      <sheetData sheetId="1529">
        <row r="2">
          <cell r="A2">
            <v>0</v>
          </cell>
        </row>
      </sheetData>
      <sheetData sheetId="1530">
        <row r="2">
          <cell r="A2">
            <v>0</v>
          </cell>
        </row>
      </sheetData>
      <sheetData sheetId="1531">
        <row r="2">
          <cell r="A2">
            <v>0</v>
          </cell>
        </row>
      </sheetData>
      <sheetData sheetId="1532">
        <row r="2">
          <cell r="A2">
            <v>0</v>
          </cell>
        </row>
      </sheetData>
      <sheetData sheetId="1533">
        <row r="2">
          <cell r="A2">
            <v>0</v>
          </cell>
        </row>
      </sheetData>
      <sheetData sheetId="1534"/>
      <sheetData sheetId="1535"/>
      <sheetData sheetId="1536"/>
      <sheetData sheetId="1537">
        <row r="2">
          <cell r="A2">
            <v>0</v>
          </cell>
        </row>
      </sheetData>
      <sheetData sheetId="1538">
        <row r="2">
          <cell r="A2">
            <v>0</v>
          </cell>
        </row>
      </sheetData>
      <sheetData sheetId="1539">
        <row r="2">
          <cell r="A2">
            <v>0</v>
          </cell>
        </row>
      </sheetData>
      <sheetData sheetId="1540">
        <row r="2">
          <cell r="A2">
            <v>0</v>
          </cell>
        </row>
      </sheetData>
      <sheetData sheetId="1541">
        <row r="2">
          <cell r="A2">
            <v>0</v>
          </cell>
        </row>
      </sheetData>
      <sheetData sheetId="1542">
        <row r="2">
          <cell r="A2">
            <v>0</v>
          </cell>
        </row>
      </sheetData>
      <sheetData sheetId="1543">
        <row r="2">
          <cell r="A2">
            <v>0</v>
          </cell>
        </row>
      </sheetData>
      <sheetData sheetId="1544">
        <row r="2">
          <cell r="A2">
            <v>0</v>
          </cell>
        </row>
      </sheetData>
      <sheetData sheetId="1545">
        <row r="2">
          <cell r="A2">
            <v>0</v>
          </cell>
        </row>
      </sheetData>
      <sheetData sheetId="1546">
        <row r="2">
          <cell r="A2">
            <v>0</v>
          </cell>
        </row>
      </sheetData>
      <sheetData sheetId="1547">
        <row r="2">
          <cell r="A2">
            <v>0</v>
          </cell>
        </row>
      </sheetData>
      <sheetData sheetId="1548">
        <row r="2">
          <cell r="A2">
            <v>0</v>
          </cell>
        </row>
      </sheetData>
      <sheetData sheetId="1549">
        <row r="2">
          <cell r="A2">
            <v>0</v>
          </cell>
        </row>
      </sheetData>
      <sheetData sheetId="1550">
        <row r="2">
          <cell r="A2">
            <v>0</v>
          </cell>
        </row>
      </sheetData>
      <sheetData sheetId="1551">
        <row r="2">
          <cell r="A2">
            <v>0</v>
          </cell>
        </row>
      </sheetData>
      <sheetData sheetId="1552">
        <row r="2">
          <cell r="A2">
            <v>0</v>
          </cell>
        </row>
      </sheetData>
      <sheetData sheetId="1553">
        <row r="2">
          <cell r="A2">
            <v>0</v>
          </cell>
        </row>
      </sheetData>
      <sheetData sheetId="1554">
        <row r="2">
          <cell r="A2">
            <v>0</v>
          </cell>
        </row>
      </sheetData>
      <sheetData sheetId="1555">
        <row r="2">
          <cell r="A2">
            <v>0</v>
          </cell>
        </row>
      </sheetData>
      <sheetData sheetId="1556">
        <row r="2">
          <cell r="A2">
            <v>0</v>
          </cell>
        </row>
      </sheetData>
      <sheetData sheetId="1557">
        <row r="2">
          <cell r="A2">
            <v>0</v>
          </cell>
        </row>
      </sheetData>
      <sheetData sheetId="1558">
        <row r="2">
          <cell r="A2">
            <v>0</v>
          </cell>
        </row>
      </sheetData>
      <sheetData sheetId="1559">
        <row r="2">
          <cell r="A2">
            <v>0</v>
          </cell>
        </row>
      </sheetData>
      <sheetData sheetId="1560">
        <row r="2">
          <cell r="A2">
            <v>0</v>
          </cell>
        </row>
      </sheetData>
      <sheetData sheetId="1561">
        <row r="2">
          <cell r="A2">
            <v>0</v>
          </cell>
        </row>
      </sheetData>
      <sheetData sheetId="1562">
        <row r="2">
          <cell r="A2">
            <v>0</v>
          </cell>
        </row>
      </sheetData>
      <sheetData sheetId="1563">
        <row r="2">
          <cell r="A2">
            <v>0</v>
          </cell>
        </row>
      </sheetData>
      <sheetData sheetId="1564">
        <row r="2">
          <cell r="A2">
            <v>0</v>
          </cell>
        </row>
      </sheetData>
      <sheetData sheetId="1565">
        <row r="2">
          <cell r="A2">
            <v>0</v>
          </cell>
        </row>
      </sheetData>
      <sheetData sheetId="1566">
        <row r="2">
          <cell r="A2">
            <v>0</v>
          </cell>
        </row>
      </sheetData>
      <sheetData sheetId="1567">
        <row r="2">
          <cell r="A2">
            <v>0</v>
          </cell>
        </row>
      </sheetData>
      <sheetData sheetId="1568">
        <row r="2">
          <cell r="A2">
            <v>0</v>
          </cell>
        </row>
      </sheetData>
      <sheetData sheetId="1569">
        <row r="2">
          <cell r="A2">
            <v>0</v>
          </cell>
        </row>
      </sheetData>
      <sheetData sheetId="1570">
        <row r="2">
          <cell r="A2">
            <v>0</v>
          </cell>
        </row>
      </sheetData>
      <sheetData sheetId="1571">
        <row r="2">
          <cell r="A2">
            <v>0</v>
          </cell>
        </row>
      </sheetData>
      <sheetData sheetId="1572">
        <row r="2">
          <cell r="A2">
            <v>0</v>
          </cell>
        </row>
      </sheetData>
      <sheetData sheetId="1573">
        <row r="2">
          <cell r="A2">
            <v>0</v>
          </cell>
        </row>
      </sheetData>
      <sheetData sheetId="1574">
        <row r="2">
          <cell r="A2">
            <v>0</v>
          </cell>
        </row>
      </sheetData>
      <sheetData sheetId="1575">
        <row r="2">
          <cell r="A2">
            <v>0</v>
          </cell>
        </row>
      </sheetData>
      <sheetData sheetId="1576">
        <row r="2">
          <cell r="A2">
            <v>0</v>
          </cell>
        </row>
      </sheetData>
      <sheetData sheetId="1577">
        <row r="2">
          <cell r="A2">
            <v>0</v>
          </cell>
        </row>
      </sheetData>
      <sheetData sheetId="1578">
        <row r="2">
          <cell r="A2">
            <v>0</v>
          </cell>
        </row>
      </sheetData>
      <sheetData sheetId="1579">
        <row r="2">
          <cell r="A2">
            <v>0</v>
          </cell>
        </row>
      </sheetData>
      <sheetData sheetId="1580">
        <row r="2">
          <cell r="A2">
            <v>0</v>
          </cell>
        </row>
      </sheetData>
      <sheetData sheetId="1581">
        <row r="2">
          <cell r="A2">
            <v>0</v>
          </cell>
        </row>
      </sheetData>
      <sheetData sheetId="1582">
        <row r="2">
          <cell r="A2">
            <v>0</v>
          </cell>
        </row>
      </sheetData>
      <sheetData sheetId="1583">
        <row r="2">
          <cell r="A2">
            <v>0</v>
          </cell>
        </row>
      </sheetData>
      <sheetData sheetId="1584">
        <row r="2">
          <cell r="A2">
            <v>0</v>
          </cell>
        </row>
      </sheetData>
      <sheetData sheetId="1585">
        <row r="2">
          <cell r="A2">
            <v>0</v>
          </cell>
        </row>
      </sheetData>
      <sheetData sheetId="1586">
        <row r="2">
          <cell r="A2">
            <v>0</v>
          </cell>
        </row>
      </sheetData>
      <sheetData sheetId="1587">
        <row r="2">
          <cell r="A2">
            <v>0</v>
          </cell>
        </row>
      </sheetData>
      <sheetData sheetId="1588">
        <row r="2">
          <cell r="A2">
            <v>0</v>
          </cell>
        </row>
      </sheetData>
      <sheetData sheetId="1589">
        <row r="2">
          <cell r="A2">
            <v>0</v>
          </cell>
        </row>
      </sheetData>
      <sheetData sheetId="1590">
        <row r="2">
          <cell r="A2">
            <v>0</v>
          </cell>
        </row>
      </sheetData>
      <sheetData sheetId="1591">
        <row r="2">
          <cell r="A2">
            <v>0</v>
          </cell>
        </row>
      </sheetData>
      <sheetData sheetId="1592">
        <row r="2">
          <cell r="A2">
            <v>0</v>
          </cell>
        </row>
      </sheetData>
      <sheetData sheetId="1593">
        <row r="2">
          <cell r="A2">
            <v>0</v>
          </cell>
        </row>
      </sheetData>
      <sheetData sheetId="1594">
        <row r="2">
          <cell r="A2">
            <v>0</v>
          </cell>
        </row>
      </sheetData>
      <sheetData sheetId="1595">
        <row r="2">
          <cell r="A2">
            <v>0</v>
          </cell>
        </row>
      </sheetData>
      <sheetData sheetId="1596">
        <row r="2">
          <cell r="A2">
            <v>0</v>
          </cell>
        </row>
      </sheetData>
      <sheetData sheetId="1597">
        <row r="2">
          <cell r="A2">
            <v>0</v>
          </cell>
        </row>
      </sheetData>
      <sheetData sheetId="1598">
        <row r="2">
          <cell r="A2">
            <v>0</v>
          </cell>
        </row>
      </sheetData>
      <sheetData sheetId="1599">
        <row r="2">
          <cell r="A2">
            <v>0</v>
          </cell>
        </row>
      </sheetData>
      <sheetData sheetId="1600">
        <row r="2">
          <cell r="A2">
            <v>0</v>
          </cell>
        </row>
      </sheetData>
      <sheetData sheetId="1601">
        <row r="2">
          <cell r="A2">
            <v>0</v>
          </cell>
        </row>
      </sheetData>
      <sheetData sheetId="1602">
        <row r="2">
          <cell r="A2">
            <v>0</v>
          </cell>
        </row>
      </sheetData>
      <sheetData sheetId="1603">
        <row r="2">
          <cell r="A2">
            <v>0</v>
          </cell>
        </row>
      </sheetData>
      <sheetData sheetId="1604">
        <row r="2">
          <cell r="A2">
            <v>0</v>
          </cell>
        </row>
      </sheetData>
      <sheetData sheetId="1605">
        <row r="2">
          <cell r="A2">
            <v>0</v>
          </cell>
        </row>
      </sheetData>
      <sheetData sheetId="1606">
        <row r="2">
          <cell r="A2">
            <v>0</v>
          </cell>
        </row>
      </sheetData>
      <sheetData sheetId="1607">
        <row r="2">
          <cell r="A2">
            <v>0</v>
          </cell>
        </row>
      </sheetData>
      <sheetData sheetId="1608">
        <row r="2">
          <cell r="A2">
            <v>0</v>
          </cell>
        </row>
      </sheetData>
      <sheetData sheetId="1609">
        <row r="2">
          <cell r="A2">
            <v>0</v>
          </cell>
        </row>
      </sheetData>
      <sheetData sheetId="1610"/>
      <sheetData sheetId="1611">
        <row r="2">
          <cell r="A2">
            <v>0</v>
          </cell>
        </row>
      </sheetData>
      <sheetData sheetId="1612">
        <row r="2">
          <cell r="A2">
            <v>0</v>
          </cell>
        </row>
      </sheetData>
      <sheetData sheetId="1613">
        <row r="2">
          <cell r="A2">
            <v>0</v>
          </cell>
        </row>
      </sheetData>
      <sheetData sheetId="1614">
        <row r="2">
          <cell r="A2">
            <v>0</v>
          </cell>
        </row>
      </sheetData>
      <sheetData sheetId="1615">
        <row r="2">
          <cell r="A2">
            <v>0</v>
          </cell>
        </row>
      </sheetData>
      <sheetData sheetId="1616">
        <row r="2">
          <cell r="A2">
            <v>0</v>
          </cell>
        </row>
      </sheetData>
      <sheetData sheetId="1617">
        <row r="2">
          <cell r="A2">
            <v>0</v>
          </cell>
        </row>
      </sheetData>
      <sheetData sheetId="1618">
        <row r="2">
          <cell r="A2">
            <v>0</v>
          </cell>
        </row>
      </sheetData>
      <sheetData sheetId="1619">
        <row r="2">
          <cell r="A2">
            <v>0</v>
          </cell>
        </row>
      </sheetData>
      <sheetData sheetId="1620">
        <row r="2">
          <cell r="A2">
            <v>0</v>
          </cell>
        </row>
      </sheetData>
      <sheetData sheetId="1621">
        <row r="2">
          <cell r="A2">
            <v>0</v>
          </cell>
        </row>
      </sheetData>
      <sheetData sheetId="1622">
        <row r="2">
          <cell r="A2">
            <v>0</v>
          </cell>
        </row>
      </sheetData>
      <sheetData sheetId="1623">
        <row r="2">
          <cell r="A2">
            <v>0</v>
          </cell>
        </row>
      </sheetData>
      <sheetData sheetId="1624"/>
      <sheetData sheetId="1625">
        <row r="2">
          <cell r="A2">
            <v>0</v>
          </cell>
        </row>
      </sheetData>
      <sheetData sheetId="1626">
        <row r="2">
          <cell r="A2">
            <v>0</v>
          </cell>
        </row>
      </sheetData>
      <sheetData sheetId="1627">
        <row r="2">
          <cell r="A2">
            <v>0</v>
          </cell>
        </row>
      </sheetData>
      <sheetData sheetId="1628">
        <row r="2">
          <cell r="A2">
            <v>0</v>
          </cell>
        </row>
      </sheetData>
      <sheetData sheetId="1629">
        <row r="2">
          <cell r="A2">
            <v>0</v>
          </cell>
        </row>
      </sheetData>
      <sheetData sheetId="1630">
        <row r="2">
          <cell r="B2">
            <v>100</v>
          </cell>
        </row>
      </sheetData>
      <sheetData sheetId="1631">
        <row r="2">
          <cell r="A2">
            <v>0</v>
          </cell>
        </row>
      </sheetData>
      <sheetData sheetId="1632">
        <row r="2">
          <cell r="A2">
            <v>0</v>
          </cell>
        </row>
      </sheetData>
      <sheetData sheetId="1633">
        <row r="2">
          <cell r="A2">
            <v>0</v>
          </cell>
        </row>
      </sheetData>
      <sheetData sheetId="1634">
        <row r="2">
          <cell r="A2">
            <v>0</v>
          </cell>
        </row>
      </sheetData>
      <sheetData sheetId="1635">
        <row r="2">
          <cell r="A2">
            <v>0</v>
          </cell>
        </row>
      </sheetData>
      <sheetData sheetId="1636">
        <row r="5">
          <cell r="B5" t="str">
            <v>T1</v>
          </cell>
        </row>
      </sheetData>
      <sheetData sheetId="1637">
        <row r="2">
          <cell r="B2">
            <v>100</v>
          </cell>
        </row>
      </sheetData>
      <sheetData sheetId="1638">
        <row r="2">
          <cell r="A2">
            <v>0</v>
          </cell>
        </row>
      </sheetData>
      <sheetData sheetId="1639">
        <row r="2">
          <cell r="A2">
            <v>0</v>
          </cell>
        </row>
      </sheetData>
      <sheetData sheetId="1640">
        <row r="2">
          <cell r="A2">
            <v>0</v>
          </cell>
        </row>
      </sheetData>
      <sheetData sheetId="1641">
        <row r="2">
          <cell r="A2">
            <v>0</v>
          </cell>
        </row>
      </sheetData>
      <sheetData sheetId="1642"/>
      <sheetData sheetId="1643"/>
      <sheetData sheetId="1644">
        <row r="5">
          <cell r="B5" t="str">
            <v>T1</v>
          </cell>
        </row>
      </sheetData>
      <sheetData sheetId="1645">
        <row r="2">
          <cell r="B2">
            <v>100</v>
          </cell>
        </row>
      </sheetData>
      <sheetData sheetId="1646">
        <row r="2">
          <cell r="A2">
            <v>0</v>
          </cell>
        </row>
      </sheetData>
      <sheetData sheetId="1647">
        <row r="2">
          <cell r="A2">
            <v>0</v>
          </cell>
        </row>
      </sheetData>
      <sheetData sheetId="1648">
        <row r="5">
          <cell r="B5" t="str">
            <v>T1</v>
          </cell>
        </row>
      </sheetData>
      <sheetData sheetId="1649">
        <row r="2">
          <cell r="B2">
            <v>100</v>
          </cell>
        </row>
      </sheetData>
      <sheetData sheetId="1650">
        <row r="2">
          <cell r="A2">
            <v>0</v>
          </cell>
        </row>
      </sheetData>
      <sheetData sheetId="1651">
        <row r="2">
          <cell r="A2">
            <v>0</v>
          </cell>
        </row>
      </sheetData>
      <sheetData sheetId="1652"/>
      <sheetData sheetId="1653"/>
      <sheetData sheetId="1654"/>
      <sheetData sheetId="1655"/>
      <sheetData sheetId="1656">
        <row r="5">
          <cell r="B5" t="str">
            <v>T1</v>
          </cell>
        </row>
      </sheetData>
      <sheetData sheetId="1657">
        <row r="2">
          <cell r="B2">
            <v>100</v>
          </cell>
        </row>
      </sheetData>
      <sheetData sheetId="1658">
        <row r="2">
          <cell r="A2">
            <v>0</v>
          </cell>
        </row>
      </sheetData>
      <sheetData sheetId="1659">
        <row r="2">
          <cell r="A2">
            <v>0</v>
          </cell>
        </row>
      </sheetData>
      <sheetData sheetId="1660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/>
      <sheetData sheetId="1674"/>
      <sheetData sheetId="1675"/>
      <sheetData sheetId="1676">
        <row r="2">
          <cell r="A2">
            <v>0</v>
          </cell>
        </row>
      </sheetData>
      <sheetData sheetId="1677"/>
      <sheetData sheetId="1678">
        <row r="2">
          <cell r="A2">
            <v>0</v>
          </cell>
        </row>
      </sheetData>
      <sheetData sheetId="1679"/>
      <sheetData sheetId="1680"/>
      <sheetData sheetId="1681"/>
      <sheetData sheetId="1682"/>
      <sheetData sheetId="1683">
        <row r="2">
          <cell r="A2">
            <v>0</v>
          </cell>
        </row>
      </sheetData>
      <sheetData sheetId="1684"/>
      <sheetData sheetId="1685"/>
      <sheetData sheetId="1686"/>
      <sheetData sheetId="1687" refreshError="1"/>
      <sheetData sheetId="1688" refreshError="1"/>
      <sheetData sheetId="1689" refreshError="1"/>
      <sheetData sheetId="1690">
        <row r="2">
          <cell r="A2">
            <v>0</v>
          </cell>
        </row>
      </sheetData>
      <sheetData sheetId="1691"/>
      <sheetData sheetId="1692">
        <row r="2">
          <cell r="A2">
            <v>0</v>
          </cell>
        </row>
      </sheetData>
      <sheetData sheetId="1693"/>
      <sheetData sheetId="1694"/>
      <sheetData sheetId="1695"/>
      <sheetData sheetId="1696">
        <row r="2">
          <cell r="A2">
            <v>0</v>
          </cell>
        </row>
      </sheetData>
      <sheetData sheetId="1697">
        <row r="2">
          <cell r="A2">
            <v>0</v>
          </cell>
        </row>
      </sheetData>
      <sheetData sheetId="1698">
        <row r="2">
          <cell r="A2">
            <v>0</v>
          </cell>
        </row>
      </sheetData>
      <sheetData sheetId="1699">
        <row r="2">
          <cell r="A2">
            <v>0</v>
          </cell>
        </row>
      </sheetData>
      <sheetData sheetId="1700">
        <row r="2">
          <cell r="A2">
            <v>0</v>
          </cell>
        </row>
      </sheetData>
      <sheetData sheetId="1701" refreshError="1"/>
      <sheetData sheetId="1702" refreshError="1"/>
      <sheetData sheetId="1703"/>
      <sheetData sheetId="1704">
        <row r="2">
          <cell r="A2">
            <v>0</v>
          </cell>
        </row>
      </sheetData>
      <sheetData sheetId="1705">
        <row r="2">
          <cell r="A2">
            <v>0</v>
          </cell>
        </row>
      </sheetData>
      <sheetData sheetId="1706">
        <row r="2">
          <cell r="A2">
            <v>0</v>
          </cell>
        </row>
      </sheetData>
      <sheetData sheetId="1707"/>
      <sheetData sheetId="1708" refreshError="1"/>
      <sheetData sheetId="1709" refreshError="1"/>
      <sheetData sheetId="1710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 refreshError="1"/>
      <sheetData sheetId="1732" refreshError="1"/>
      <sheetData sheetId="1733"/>
      <sheetData sheetId="1734"/>
      <sheetData sheetId="1735" refreshError="1"/>
      <sheetData sheetId="1736" refreshError="1"/>
      <sheetData sheetId="1737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/>
      <sheetData sheetId="1766" refreshError="1"/>
      <sheetData sheetId="1767" refreshError="1"/>
      <sheetData sheetId="1768"/>
      <sheetData sheetId="1769"/>
      <sheetData sheetId="177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"/>
      <sheetName val="INST"/>
    </sheetNames>
    <sheetDataSet>
      <sheetData sheetId="0" refreshError="1"/>
      <sheetData sheetId="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"/>
      <sheetName val="INST"/>
      <sheetName val="Hoja2"/>
      <sheetName val="INDICADORES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0798"/>
      <sheetName val="Análisis determinístico"/>
      <sheetName val="Modelo financiero"/>
    </sheetNames>
    <definedNames>
      <definedName name="_xlbgnm.ane7"/>
      <definedName name="_xlbgnm.ane8"/>
      <definedName name="Módulo3.anexo1"/>
      <definedName name="Módulo3.anexo10"/>
      <definedName name="Módulo3.anexo11"/>
      <definedName name="Módulo3.anexo12"/>
      <definedName name="Módulo3.anexo3"/>
      <definedName name="Módulo3.anexo4"/>
      <definedName name="Módulo3.anexo5"/>
      <definedName name="Módulo3.anexo6"/>
      <definedName name="Módulo8.anexo16"/>
      <definedName name="resu8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ICIO"/>
      <sheetName val="EMPRESA"/>
      <sheetName val="DATOS CONTRATO"/>
      <sheetName val="EMPLEADOS"/>
      <sheetName val="LIQ-NOM"/>
      <sheetName val="NOMINA-1"/>
      <sheetName val="NOMINA-2"/>
      <sheetName val="R-PAGO"/>
      <sheetName val="ISS"/>
      <sheetName val="INF-PENSION"/>
      <sheetName val="INF-SALUD"/>
      <sheetName val="INF-RIESGO"/>
      <sheetName val="CAFABA"/>
      <sheetName val="CAJASAN"/>
      <sheetName val="LIQ-PERS"/>
      <sheetName val="INF-PRES-SOC"/>
      <sheetName val="CONTRATO-FIA"/>
      <sheetName val="CONTRATO-DOLC"/>
      <sheetName val="SERVICIOS"/>
      <sheetName val="C-EGRESO"/>
      <sheetName val="NC-P"/>
      <sheetName val="NC-A"/>
      <sheetName val="INF-DOT"/>
      <sheetName val="INF-AUTOR"/>
      <sheetName val="INF-EMP"/>
      <sheetName val="P-RIESGOS"/>
      <sheetName val="LIQ_NOM"/>
      <sheetName val="NOMINA_1"/>
      <sheetName val="Análisis determinístico"/>
      <sheetName val="DEST. MEDIOS"/>
      <sheetName val="COMBUASF"/>
      <sheetName val="BALCRUDO"/>
      <sheetName val="PRECIOS"/>
      <sheetName val="CARGASPROC."/>
      <sheetName val="G L P  FINAL"/>
    </sheetNames>
    <sheetDataSet>
      <sheetData sheetId="0" refreshError="1"/>
      <sheetData sheetId="1" refreshError="1">
        <row r="10">
          <cell r="F10">
            <v>4225</v>
          </cell>
        </row>
        <row r="20">
          <cell r="F20">
            <v>6.9599999999999995E-2</v>
          </cell>
        </row>
        <row r="22">
          <cell r="F22">
            <v>6.9599999999999995E-2</v>
          </cell>
        </row>
        <row r="29">
          <cell r="G29">
            <v>1</v>
          </cell>
          <cell r="I29">
            <v>2.7E-2</v>
          </cell>
        </row>
      </sheetData>
      <sheetData sheetId="2" refreshError="1">
        <row r="6">
          <cell r="E6" t="str">
            <v>ECOPETROL G.C.O.</v>
          </cell>
        </row>
        <row r="9">
          <cell r="I9">
            <v>8670.2000000000007</v>
          </cell>
        </row>
        <row r="14">
          <cell r="G14" t="str">
            <v>SI</v>
          </cell>
        </row>
        <row r="16">
          <cell r="E16">
            <v>880</v>
          </cell>
          <cell r="I16">
            <v>187</v>
          </cell>
        </row>
        <row r="17">
          <cell r="E17">
            <v>4173</v>
          </cell>
          <cell r="I17">
            <v>0</v>
          </cell>
        </row>
        <row r="18">
          <cell r="E18">
            <v>1340</v>
          </cell>
        </row>
      </sheetData>
      <sheetData sheetId="3" refreshError="1"/>
      <sheetData sheetId="4" refreshError="1">
        <row r="3">
          <cell r="H3">
            <v>36770</v>
          </cell>
          <cell r="I3">
            <v>0</v>
          </cell>
        </row>
      </sheetData>
      <sheetData sheetId="5" refreshError="1">
        <row r="36">
          <cell r="N36">
            <v>62946</v>
          </cell>
        </row>
        <row r="37">
          <cell r="E37">
            <v>53600</v>
          </cell>
        </row>
        <row r="39">
          <cell r="E39">
            <v>7480</v>
          </cell>
          <cell r="N39">
            <v>144013</v>
          </cell>
        </row>
        <row r="40">
          <cell r="N40">
            <v>84010</v>
          </cell>
        </row>
        <row r="41">
          <cell r="E4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as"/>
      <sheetName val="PACC Compras"/>
      <sheetName val="2121"/>
    </sheetNames>
    <sheetDataSet>
      <sheetData sheetId="0"/>
      <sheetData sheetId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as"/>
      <sheetName val="Provincia"/>
      <sheetName val="LISAMA (2)"/>
    </sheetNames>
    <sheetDataSet>
      <sheetData sheetId="0"/>
      <sheetData sheetId="1"/>
      <sheetData sheetId="2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0798"/>
      <sheetName val="Modelo financiero"/>
    </sheetNames>
    <definedNames>
      <definedName name="_xlbgnm.ane7"/>
      <definedName name="_xlbgnm.ane8"/>
    </definedNames>
    <sheetDataSet>
      <sheetData sheetId="0" refreshError="1"/>
      <sheetData sheetId="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ICIO"/>
      <sheetName val="EMPRESA"/>
      <sheetName val="DATOS CONTRATO"/>
      <sheetName val="EMPLEADOS"/>
      <sheetName val="LIQ-NOM"/>
      <sheetName val="NOMINA-1"/>
      <sheetName val="NOMINA-2"/>
      <sheetName val="R-PAGO"/>
      <sheetName val="ISS"/>
      <sheetName val="INF-PENSION"/>
      <sheetName val="INF-SALUD"/>
      <sheetName val="INF-RIESGO"/>
      <sheetName val="CAFABA"/>
      <sheetName val="CAJASAN"/>
      <sheetName val="LIQ-PERS"/>
      <sheetName val="INF-PRES-SOC"/>
      <sheetName val="CONTRATO-FIA"/>
      <sheetName val="CONTRATO-DOLC"/>
      <sheetName val="SERVICIOS"/>
      <sheetName val="C-EGRESO"/>
      <sheetName val="NC-P"/>
      <sheetName val="NC-A"/>
      <sheetName val="INF-DOT"/>
      <sheetName val="INF-AUTOR"/>
      <sheetName val="INF-EMP"/>
      <sheetName val="P-RIESGOS"/>
    </sheetNames>
    <sheetDataSet>
      <sheetData sheetId="0" refreshError="1"/>
      <sheetData sheetId="1" refreshError="1">
        <row r="22">
          <cell r="F22">
            <v>6.9599999999999995E-2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0798"/>
      <sheetName val="Análisis determinístico"/>
      <sheetName val="#¡REF"/>
    </sheetNames>
    <definedNames>
      <definedName name="_xlbgnm.ane7"/>
      <definedName name="_xlbgnm.ane8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AMC"/>
      <sheetName val="Basico"/>
      <sheetName val="Iva"/>
      <sheetName val="Total"/>
      <sheetName val="amc_acta"/>
      <sheetName val="amc_bas"/>
      <sheetName val="amc_iva"/>
      <sheetName val="amc_total"/>
      <sheetName val="amc_anticip"/>
      <sheetName val="aCCIDENTES DE 1995 - 1996"/>
      <sheetName val="Datos"/>
      <sheetName val="\a  aaInformación GRUPO 4\A MIn"/>
      <sheetName val="aCCIDENTES DE 1995 - 1996.xls"/>
    </sheetNames>
    <definedNames>
      <definedName name="absc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ICIO"/>
      <sheetName val="EMPRESA"/>
      <sheetName val="DATOS CONTRATO"/>
      <sheetName val="EMPLEADOS"/>
      <sheetName val="LIQ-NOM"/>
      <sheetName val="NOMINA-1"/>
      <sheetName val="NOMINA-2"/>
      <sheetName val="R-PAGO"/>
      <sheetName val="ISS"/>
      <sheetName val="INF-PENSION"/>
      <sheetName val="INF-SALUD"/>
      <sheetName val="INF-RIESGO"/>
      <sheetName val="CAFABA"/>
      <sheetName val="CAJASAN"/>
      <sheetName val="LIQ-PERS"/>
      <sheetName val="INF-PRES-SOC"/>
      <sheetName val="CONTRATO-FIA"/>
      <sheetName val="CONTRATO-DOLC"/>
      <sheetName val="SERVICIOS"/>
      <sheetName val="C-EGRESO"/>
      <sheetName val="NC-P"/>
      <sheetName val="NC-A"/>
      <sheetName val="INF-DOT"/>
      <sheetName val="INF-AUTOR"/>
      <sheetName val="INF-EMP"/>
      <sheetName val="P-RIESGOS"/>
    </sheetNames>
    <sheetDataSet>
      <sheetData sheetId="0" refreshError="1"/>
      <sheetData sheetId="1" refreshError="1">
        <row r="10">
          <cell r="F10">
            <v>4225</v>
          </cell>
        </row>
        <row r="22">
          <cell r="F22">
            <v>6.9599999999999995E-2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</sheetNames>
    <sheetDataSet>
      <sheetData sheetId="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IU"/>
      <sheetName val="Program"/>
      <sheetName val="COSTOS"/>
      <sheetName val="EVA"/>
      <sheetName val="Lista_Eq"/>
      <sheetName val="Frentes"/>
      <sheetName val="Activ"/>
      <sheetName val="Act."/>
      <sheetName val="PUC"/>
      <sheetName val="Proveedores"/>
      <sheetName val="SRN-005"/>
      <sheetName val="PRESUPUESTO LICITACIÓN SRN 001"/>
      <sheetName val="Listado"/>
      <sheetName val="Facturacion M&amp;E Marzo"/>
      <sheetName val="Disponibilidad"/>
      <sheetName val="Utilizacion"/>
      <sheetName val="DISTRITOS"/>
      <sheetName val="Anexo 1"/>
      <sheetName val="Anexo 2"/>
      <sheetName val="Anexo 3"/>
      <sheetName val="Anexo 4"/>
      <sheetName val="RESUMEN MES MARZO"/>
      <sheetName val="Act_"/>
      <sheetName val="PRESUPUESTO_LICITACIÓN_SRN_001"/>
      <sheetName val="Facturacion_M&amp;E_Marzo"/>
      <sheetName val="Anexo_1"/>
      <sheetName val="Anexo_2"/>
      <sheetName val="Anexo_3"/>
      <sheetName val="Anexo_4"/>
      <sheetName val="Resumen_Alternativas"/>
      <sheetName val="Hoja6"/>
      <sheetName val="EQUIPOS"/>
      <sheetName val="M.O."/>
      <sheetName val="MATERIALES"/>
      <sheetName val="Precios."/>
      <sheetName val="ITEMS"/>
      <sheetName val="Lista"/>
      <sheetName val="DATBAND"/>
      <sheetName val="Precios_"/>
      <sheetName val="56- MÉNSULA (1)"/>
      <sheetName val="56-CUNETAS T1 (1)"/>
      <sheetName val="56. CAJA K105+570 (2)"/>
      <sheetName val="56. CAJA K105+841 (2)"/>
      <sheetName val="Hoja3 (67)"/>
      <sheetName val="Hoja3 (66)"/>
      <sheetName val="Hoja3 (65)"/>
      <sheetName val="Hoja3 (64)"/>
      <sheetName val="CORREO2"/>
      <sheetName val="Hoja3 (63)"/>
      <sheetName val="Hoja3 (62)"/>
      <sheetName val="CORREO1"/>
      <sheetName val="Hoja3 (61)"/>
      <sheetName val="Hoja3 (60)"/>
      <sheetName val="Hoja3 (59)"/>
      <sheetName val="Hoja3 (58)"/>
      <sheetName val="Hoja3 (57)"/>
      <sheetName val="Hoja3 (56)"/>
      <sheetName val="Hoja3 (55)"/>
      <sheetName val="Hoja3 (53)"/>
      <sheetName val="Hoja3 (54)"/>
      <sheetName val="Hoja3 (52)"/>
      <sheetName val="Hoja3 (51)"/>
      <sheetName val="Hoja3 (50)"/>
      <sheetName val="Hoja3 (49)"/>
      <sheetName val="Hoja3 (48)"/>
      <sheetName val="Hoja3 (47)"/>
      <sheetName val="Hoja3 (46)"/>
      <sheetName val="Hoja3 (45)"/>
      <sheetName val="Hoja3 (44)"/>
      <sheetName val="Hoja3 (43)"/>
      <sheetName val="Hoja3 (11)"/>
      <sheetName val="Hoja3 (42)"/>
      <sheetName val="Hoja3 (41)"/>
      <sheetName val="Hoja3 (40)"/>
      <sheetName val="Hoja3 (39)"/>
      <sheetName val="Hoja3 (38)"/>
      <sheetName val="Hoja3 (37)"/>
      <sheetName val="Hoja3 (36)"/>
      <sheetName val="Hoja3 (34)"/>
      <sheetName val="Hoja3 (33)"/>
      <sheetName val="Hoja3 (32)"/>
      <sheetName val="Hoja3 (31)"/>
      <sheetName val="Hoja3 (30)"/>
      <sheetName val="Hoja3 (29)"/>
      <sheetName val="Hoja3 (27)"/>
      <sheetName val="Hoja3 (26)"/>
      <sheetName val="Hoja3 (25)"/>
      <sheetName val="Hoja3 (24)"/>
      <sheetName val="Hoja3 (23)"/>
      <sheetName val="Hoja3 (22)"/>
      <sheetName val="Hoja3 (21)"/>
      <sheetName val="Hoja3 (20)"/>
      <sheetName val="Hoja1  (2)"/>
      <sheetName val="Hoja1 "/>
      <sheetName val="Hoja2"/>
      <sheetName val="Hoja3"/>
      <sheetName val="Hoja3 (14)"/>
      <sheetName val="Hoja3 (2)"/>
      <sheetName val="Hoja3 (3)"/>
      <sheetName val="Hoja3 (4)"/>
      <sheetName val="Hoja3 (5)"/>
      <sheetName val="Hoja3 (6)"/>
      <sheetName val="Hoja3 (7)"/>
      <sheetName val="Hoja3 (8)"/>
      <sheetName val="Hoja3 (9)"/>
      <sheetName val="Hoja3 (10)"/>
      <sheetName val="Hoja3 (12)"/>
      <sheetName val="Hoja3 (13)"/>
      <sheetName val="Hoja3 (15)"/>
      <sheetName val="Hoja3 (16)"/>
      <sheetName val="Hoja3 (17)"/>
      <sheetName val="Hoja3 (18)"/>
      <sheetName val="Hoja3 (19)"/>
      <sheetName val="Hoja3 (28)"/>
      <sheetName val="Hoja3 (35)"/>
      <sheetName val="LIST"/>
      <sheetName val="Peaje"/>
      <sheetName val="formato"/>
      <sheetName val="Act_2"/>
      <sheetName val="PRESUPUESTO_LICITACIÓN_SRN_0012"/>
      <sheetName val="Facturacion_M&amp;E_Marzo2"/>
      <sheetName val="Anexo_12"/>
      <sheetName val="Anexo_22"/>
      <sheetName val="Anexo_32"/>
      <sheetName val="Anexo_42"/>
      <sheetName val="Precios_2"/>
      <sheetName val="M_O_"/>
      <sheetName val="RESUMEN_MES_MARZO"/>
      <sheetName val="Act_1"/>
      <sheetName val="PRESUPUESTO_LICITACIÓN_SRN_0011"/>
      <sheetName val="Facturacion_M&amp;E_Marzo1"/>
      <sheetName val="Anexo_11"/>
      <sheetName val="Anexo_21"/>
      <sheetName val="Anexo_31"/>
      <sheetName val="Anexo_41"/>
      <sheetName val="Precios_1"/>
      <sheetName val="CALCULO DE CAMISAS"/>
      <sheetName val="Lineas"/>
      <sheetName val="41"/>
      <sheetName val="42"/>
      <sheetName val="Act_3"/>
      <sheetName val="PRESUPUESTO_LICITACIÓN_SRN_0013"/>
      <sheetName val="Facturacion_M&amp;E_Marzo3"/>
      <sheetName val="Anexo_13"/>
      <sheetName val="Anexo_23"/>
      <sheetName val="Anexo_33"/>
      <sheetName val="Anexo_43"/>
      <sheetName val="Precios_3"/>
      <sheetName val="M_O_1"/>
      <sheetName val="RESUMEN_MES_MARZO1"/>
      <sheetName val="Dosificaciones y lista"/>
      <sheetName val="Listas"/>
      <sheetName val="PA"/>
      <sheetName val="Mensual"/>
      <sheetName val="G_TAL_MEN_UF7_F3"/>
      <sheetName val="N_TAL_MEN_UF7_F3"/>
      <sheetName val="RESUMEN"/>
      <sheetName val="PU1CD"/>
      <sheetName val="PU1CI"/>
      <sheetName val="PU2CD"/>
      <sheetName val="PU2CI"/>
      <sheetName val="datos entrada"/>
      <sheetName val="PU3CD"/>
      <sheetName val="PU3CI"/>
      <sheetName val="PU4CD"/>
      <sheetName val="PU4CI"/>
      <sheetName val="PU6CD"/>
      <sheetName val="PU6CI"/>
      <sheetName val="PU7CD"/>
      <sheetName val="PU7CI"/>
      <sheetName val="PU8"/>
      <sheetName val="PU8A CD"/>
      <sheetName val="PU9 CD"/>
      <sheetName val="PU9 CI"/>
      <sheetName val="PU10CD"/>
      <sheetName val="PU10CI"/>
      <sheetName val="PU10ACD"/>
      <sheetName val="PU10ACI"/>
      <sheetName val="PU11A CD"/>
      <sheetName val="PU11CD"/>
      <sheetName val="PU11CI"/>
      <sheetName val="PU12CD"/>
      <sheetName val="PU12CI"/>
      <sheetName val="PU13CD"/>
      <sheetName val="PU13CI"/>
      <sheetName val="PU14"/>
      <sheetName val="PU14A CD"/>
      <sheetName val="PU14A CI"/>
      <sheetName val="PU15CI"/>
      <sheetName val="PU15CD"/>
      <sheetName val="PU16CD "/>
      <sheetName val="PU16CI "/>
      <sheetName val="PU17CI"/>
      <sheetName val="PU17CD"/>
      <sheetName val="PU18CI"/>
      <sheetName val="PU18CD"/>
      <sheetName val="PU19CI"/>
      <sheetName val="PU19CD"/>
      <sheetName val="PU19 A"/>
      <sheetName val="PU21 A CD"/>
      <sheetName val="PU22 CD"/>
      <sheetName val="PU22 CI"/>
      <sheetName val="PU23 CD "/>
      <sheetName val="PU23 CI"/>
      <sheetName val="PU24"/>
      <sheetName val="PU25CD"/>
      <sheetName val="PU25CI"/>
      <sheetName val="PU8ACI_CD"/>
      <sheetName val="PU9CI_CD"/>
      <sheetName val="PU13CI_CD"/>
      <sheetName val="PU14ACI_CD"/>
      <sheetName val="PU19CI_CD"/>
      <sheetName val="PU19A"/>
      <sheetName val="PU20CI_CD"/>
      <sheetName val="PU21"/>
      <sheetName val="PU21ACI_CD"/>
      <sheetName val="PU22CI_CD"/>
      <sheetName val="0.Bases"/>
      <sheetName val="IPC"/>
      <sheetName val="Espf"/>
      <sheetName val="CTAS-CECOS"/>
      <sheetName val="Esquema CECOS "/>
      <sheetName val="Ppto"/>
      <sheetName val="BD-Costo"/>
      <sheetName val="BDJuridicoPpto2020"/>
      <sheetName val="Jurídico"/>
      <sheetName val="BDPredialPpto2020"/>
      <sheetName val="Predial"/>
      <sheetName val="BDCalidadPpto2020"/>
      <sheetName val="Calidad"/>
      <sheetName val="BDSocialPpto2020"/>
      <sheetName val="Social"/>
      <sheetName val="BD-SST-Ppto2020"/>
      <sheetName val="SST"/>
      <sheetName val="BD-PMT-Ppto2020"/>
      <sheetName val="PMT"/>
      <sheetName val="BDAmbientalPpto2020"/>
      <sheetName val="Ambiental"/>
      <sheetName val="BDDirecciónPpto2020"/>
      <sheetName val="Dirección"/>
      <sheetName val="BDAdministraciónPpto2020"/>
      <sheetName val="Administración"/>
      <sheetName val="BDRedes2020"/>
      <sheetName val="Redes"/>
      <sheetName val="Consolidado"/>
      <sheetName val="Seg."/>
      <sheetName val="Consolidado_F"/>
      <sheetName val="PONTONES"/>
      <sheetName val="VOLADIZOS Y VIGAS"/>
      <sheetName val="SOPORTE PONTONES"/>
      <sheetName val="VIA VEREDAL ACTA TOCCI"/>
      <sheetName val="POR ADMINISTRACION"/>
      <sheetName val="ACTIVIDAD DE DESMONTE"/>
      <sheetName val="DISTANCIA LAGOS-RIOGRANDE"/>
      <sheetName val="DISTANCIA MINCIVIL"/>
      <sheetName val="TRASLADO DE CERCHAS METALICAS"/>
      <sheetName val="EXC-32-70"/>
      <sheetName val="ENR-32-70 "/>
      <sheetName val="SUB-BSE-32-70 "/>
      <sheetName val="EXC-115-160"/>
      <sheetName val="ENR-115-160"/>
      <sheetName val="SB-BASE-115-160"/>
      <sheetName val="EXC-185-215"/>
      <sheetName val="ENR-185-215"/>
      <sheetName val="SUB-BASE-185-215 "/>
      <sheetName val="RESUMEN_MES_MARZO2"/>
      <sheetName val="Act_10"/>
      <sheetName val="PRESUPUESTO_LICITACIÓN_SRN_0010"/>
      <sheetName val="Facturacion_M&amp;E_Marzo10"/>
      <sheetName val="Anexo_110"/>
      <sheetName val="Anexo_210"/>
      <sheetName val="Anexo_310"/>
      <sheetName val="Anexo_410"/>
      <sheetName val="M_O_5"/>
      <sheetName val="RESUMEN_MES_MARZO10"/>
      <sheetName val="Precios_5"/>
      <sheetName val="56-_MÉNSULA_(1)5"/>
      <sheetName val="56-CUNETAS_T1_(1)5"/>
      <sheetName val="56__CAJA_K105+570_(2)5"/>
      <sheetName val="56__CAJA_K105+841_(2)5"/>
      <sheetName val="datos_entrada1"/>
      <sheetName val="PU8A_CD1"/>
      <sheetName val="PU9_CD1"/>
      <sheetName val="PU9_CI1"/>
      <sheetName val="PU11A_CD1"/>
      <sheetName val="PU14A_CD1"/>
      <sheetName val="PU14A_CI1"/>
      <sheetName val="PU16CD_1"/>
      <sheetName val="PU16CI_1"/>
      <sheetName val="PU19_A1"/>
      <sheetName val="PU21_A_CD1"/>
      <sheetName val="PU22_CD1"/>
      <sheetName val="PU22_CI1"/>
      <sheetName val="PU23_CD_1"/>
      <sheetName val="PU23_CI1"/>
      <sheetName val="0_Bases1"/>
      <sheetName val="Esquema_CECOS_1"/>
      <sheetName val="Seg_1"/>
      <sheetName val="VOLADIZOS_Y_VIGAS1"/>
      <sheetName val="SOPORTE_PONTONES1"/>
      <sheetName val="CALCULO_DE_CAMISAS1"/>
      <sheetName val="Dosificaciones_y_lista1"/>
      <sheetName val="56-_MÉNSULA_(1)"/>
      <sheetName val="56-CUNETAS_T1_(1)"/>
      <sheetName val="56__CAJA_K105+570_(2)"/>
      <sheetName val="56__CAJA_K105+841_(2)"/>
      <sheetName val="datos_entrada"/>
      <sheetName val="PU8A_CD"/>
      <sheetName val="PU9_CD"/>
      <sheetName val="PU9_CI"/>
      <sheetName val="PU11A_CD"/>
      <sheetName val="PU14A_CD"/>
      <sheetName val="PU14A_CI"/>
      <sheetName val="PU16CD_"/>
      <sheetName val="PU16CI_"/>
      <sheetName val="PU19_A"/>
      <sheetName val="PU21_A_CD"/>
      <sheetName val="PU22_CD"/>
      <sheetName val="PU22_CI"/>
      <sheetName val="PU23_CD_"/>
      <sheetName val="PU23_CI"/>
      <sheetName val="0_Bases"/>
      <sheetName val="Esquema_CECOS_"/>
      <sheetName val="Seg_"/>
      <sheetName val="VOLADIZOS_Y_VIGAS"/>
      <sheetName val="SOPORTE_PONTONES"/>
      <sheetName val="CALCULO_DE_CAMISAS"/>
      <sheetName val="Dosificaciones_y_lista"/>
      <sheetName val="RESUMEN_MES_MARZO3"/>
      <sheetName val="Act_4"/>
      <sheetName val="PRESUPUESTO_LICITACIÓN_SRN_0014"/>
      <sheetName val="Facturacion_M&amp;E_Marzo4"/>
      <sheetName val="RESUMEN_MES_MARZO4"/>
      <sheetName val="Anexo_14"/>
      <sheetName val="Anexo_24"/>
      <sheetName val="Anexo_34"/>
      <sheetName val="Anexo_44"/>
      <sheetName val="Act_5"/>
      <sheetName val="PRESUPUESTO_LICITACIÓN_SRN_0015"/>
      <sheetName val="Facturacion_M&amp;E_Marzo5"/>
      <sheetName val="RESUMEN_MES_MARZO5"/>
      <sheetName val="Anexo_15"/>
      <sheetName val="Anexo_25"/>
      <sheetName val="Anexo_35"/>
      <sheetName val="Anexo_45"/>
      <sheetName val="Act_6"/>
      <sheetName val="PRESUPUESTO_LICITACIÓN_SRN_0016"/>
      <sheetName val="Facturacion_M&amp;E_Marzo6"/>
      <sheetName val="RESUMEN_MES_MARZO6"/>
      <sheetName val="Anexo_16"/>
      <sheetName val="Anexo_26"/>
      <sheetName val="Anexo_36"/>
      <sheetName val="Anexo_46"/>
      <sheetName val="56-_MÉNSULA_(1)1"/>
      <sheetName val="56-CUNETAS_T1_(1)1"/>
      <sheetName val="56__CAJA_K105+570_(2)1"/>
      <sheetName val="56__CAJA_K105+841_(2)1"/>
      <sheetName val="Act_8"/>
      <sheetName val="PRESUPUESTO_LICITACIÓN_SRN_0018"/>
      <sheetName val="Facturacion_M&amp;E_Marzo8"/>
      <sheetName val="RESUMEN_MES_MARZO8"/>
      <sheetName val="Anexo_18"/>
      <sheetName val="Anexo_28"/>
      <sheetName val="Anexo_38"/>
      <sheetName val="Anexo_48"/>
      <sheetName val="M_O_3"/>
      <sheetName val="56-_MÉNSULA_(1)3"/>
      <sheetName val="56-CUNETAS_T1_(1)3"/>
      <sheetName val="56__CAJA_K105+570_(2)3"/>
      <sheetName val="56__CAJA_K105+841_(2)3"/>
      <sheetName val="Act_7"/>
      <sheetName val="PRESUPUESTO_LICITACIÓN_SRN_0017"/>
      <sheetName val="Facturacion_M&amp;E_Marzo7"/>
      <sheetName val="RESUMEN_MES_MARZO7"/>
      <sheetName val="Anexo_17"/>
      <sheetName val="Anexo_27"/>
      <sheetName val="Anexo_37"/>
      <sheetName val="Anexo_47"/>
      <sheetName val="M_O_2"/>
      <sheetName val="56-_MÉNSULA_(1)2"/>
      <sheetName val="56-CUNETAS_T1_(1)2"/>
      <sheetName val="56__CAJA_K105+570_(2)2"/>
      <sheetName val="56__CAJA_K105+841_(2)2"/>
      <sheetName val="Act_9"/>
      <sheetName val="PRESUPUESTO_LICITACIÓN_SRN_0019"/>
      <sheetName val="Facturacion_M&amp;E_Marzo9"/>
      <sheetName val="RESUMEN_MES_MARZO9"/>
      <sheetName val="Anexo_19"/>
      <sheetName val="Anexo_29"/>
      <sheetName val="Anexo_39"/>
      <sheetName val="Anexo_49"/>
      <sheetName val="M_O_4"/>
      <sheetName val="Precios_4"/>
      <sheetName val="56-_MÉNSULA_(1)4"/>
      <sheetName val="56-CUNETAS_T1_(1)4"/>
      <sheetName val="56__CAJA_K105+570_(2)4"/>
      <sheetName val="56__CAJA_K105+841_(2)4"/>
    </sheetNames>
    <sheetDataSet>
      <sheetData sheetId="0" refreshError="1"/>
      <sheetData sheetId="1" refreshError="1">
        <row r="3">
          <cell r="B3">
            <v>3</v>
          </cell>
        </row>
        <row r="120">
          <cell r="B120">
            <v>608.87199999999996</v>
          </cell>
          <cell r="C120">
            <v>1834.31</v>
          </cell>
          <cell r="D120">
            <v>1512.259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</row>
      </sheetData>
      <sheetData sheetId="2" refreshError="1"/>
      <sheetData sheetId="3" refreshError="1">
        <row r="3">
          <cell r="B3">
            <v>3</v>
          </cell>
        </row>
        <row r="6">
          <cell r="D6">
            <v>1</v>
          </cell>
          <cell r="E6">
            <v>2</v>
          </cell>
          <cell r="F6">
            <v>3</v>
          </cell>
          <cell r="G6">
            <v>4</v>
          </cell>
          <cell r="H6">
            <v>5</v>
          </cell>
          <cell r="I6">
            <v>6</v>
          </cell>
          <cell r="J6">
            <v>7</v>
          </cell>
          <cell r="K6">
            <v>8</v>
          </cell>
          <cell r="L6">
            <v>9</v>
          </cell>
          <cell r="M6">
            <v>10</v>
          </cell>
          <cell r="N6">
            <v>11</v>
          </cell>
          <cell r="O6">
            <v>12</v>
          </cell>
          <cell r="P6">
            <v>13</v>
          </cell>
          <cell r="Q6">
            <v>14</v>
          </cell>
          <cell r="R6">
            <v>15</v>
          </cell>
          <cell r="S6">
            <v>16</v>
          </cell>
          <cell r="T6">
            <v>17</v>
          </cell>
          <cell r="U6">
            <v>18</v>
          </cell>
          <cell r="V6">
            <v>19</v>
          </cell>
          <cell r="W6">
            <v>20</v>
          </cell>
          <cell r="X6">
            <v>21</v>
          </cell>
          <cell r="Y6">
            <v>22</v>
          </cell>
          <cell r="Z6">
            <v>23</v>
          </cell>
          <cell r="AA6">
            <v>24</v>
          </cell>
          <cell r="AB6">
            <v>25</v>
          </cell>
          <cell r="AC6">
            <v>26</v>
          </cell>
          <cell r="AD6">
            <v>27</v>
          </cell>
        </row>
        <row r="39">
          <cell r="D39">
            <v>1730.192047133291</v>
          </cell>
          <cell r="E39">
            <v>0</v>
          </cell>
          <cell r="F39">
            <v>568.1776190974831</v>
          </cell>
          <cell r="G39">
            <v>1711.712623485239</v>
          </cell>
          <cell r="H39">
            <v>1411.1861246349654</v>
          </cell>
          <cell r="I39">
            <v>288.36534118888187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-163.02452898987548</v>
          </cell>
        </row>
        <row r="56">
          <cell r="D56">
            <v>-767.6282221604198</v>
          </cell>
          <cell r="E56">
            <v>-974.18899821035302</v>
          </cell>
          <cell r="F56">
            <v>-1650.8315993601529</v>
          </cell>
          <cell r="G56">
            <v>-1128.6689947358216</v>
          </cell>
          <cell r="H56">
            <v>-362.41393413528147</v>
          </cell>
          <cell r="I56">
            <v>0</v>
          </cell>
          <cell r="J56">
            <v>0</v>
          </cell>
          <cell r="K56">
            <v>-0.16814699999999999</v>
          </cell>
          <cell r="L56">
            <v>0</v>
          </cell>
          <cell r="M56">
            <v>-0.61653900000000006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-4.0400000000000001E-9</v>
          </cell>
        </row>
        <row r="58">
          <cell r="D58">
            <v>962.5638249728712</v>
          </cell>
          <cell r="E58">
            <v>-11.625173237481818</v>
          </cell>
          <cell r="F58">
            <v>-1094.2791535001516</v>
          </cell>
          <cell r="G58">
            <v>-511.23552475073416</v>
          </cell>
          <cell r="H58">
            <v>537.53666574894964</v>
          </cell>
          <cell r="I58">
            <v>825.90200693783152</v>
          </cell>
          <cell r="J58">
            <v>825.90200693783152</v>
          </cell>
          <cell r="K58">
            <v>825.73385993783154</v>
          </cell>
          <cell r="L58">
            <v>825.73385993783154</v>
          </cell>
          <cell r="M58">
            <v>825.11732093783155</v>
          </cell>
          <cell r="N58">
            <v>825.11732093783155</v>
          </cell>
          <cell r="O58">
            <v>825.11732093783155</v>
          </cell>
          <cell r="P58">
            <v>825.11732093783155</v>
          </cell>
          <cell r="Q58">
            <v>825.11732093783155</v>
          </cell>
          <cell r="R58">
            <v>825.11732093783155</v>
          </cell>
          <cell r="S58">
            <v>825.11732093783155</v>
          </cell>
          <cell r="T58">
            <v>825.11732093783155</v>
          </cell>
          <cell r="U58">
            <v>825.11732093783155</v>
          </cell>
          <cell r="V58">
            <v>825.11732093783155</v>
          </cell>
          <cell r="W58">
            <v>825.11732093783155</v>
          </cell>
          <cell r="X58">
            <v>825.11732093783155</v>
          </cell>
          <cell r="Y58">
            <v>825.11732093783155</v>
          </cell>
          <cell r="Z58">
            <v>825.11732093783155</v>
          </cell>
          <cell r="AA58">
            <v>825.11732093783155</v>
          </cell>
          <cell r="AB58">
            <v>825.11732093783155</v>
          </cell>
          <cell r="AC58">
            <v>825.11732093783155</v>
          </cell>
          <cell r="AD58">
            <v>662.09279194391604</v>
          </cell>
        </row>
        <row r="61">
          <cell r="D61">
            <v>962.5638249728712</v>
          </cell>
          <cell r="E61">
            <v>254.53053020849541</v>
          </cell>
          <cell r="F61">
            <v>-292.44877143628497</v>
          </cell>
          <cell r="G61">
            <v>149.81697550795735</v>
          </cell>
          <cell r="H61">
            <v>681.71933634339052</v>
          </cell>
          <cell r="I61">
            <v>825.90200693783152</v>
          </cell>
          <cell r="J61">
            <v>825.90200693783152</v>
          </cell>
          <cell r="K61">
            <v>825.73385993783154</v>
          </cell>
          <cell r="L61">
            <v>825.73385993783154</v>
          </cell>
          <cell r="M61">
            <v>825.11732093783155</v>
          </cell>
          <cell r="N61">
            <v>825.11732093783155</v>
          </cell>
          <cell r="O61">
            <v>825.11732093783155</v>
          </cell>
          <cell r="P61">
            <v>825.11732093783155</v>
          </cell>
          <cell r="Q61">
            <v>825.11732093783155</v>
          </cell>
          <cell r="R61">
            <v>825.11732093783155</v>
          </cell>
          <cell r="S61">
            <v>825.11732093783155</v>
          </cell>
          <cell r="T61">
            <v>825.11732093783155</v>
          </cell>
          <cell r="U61">
            <v>825.11732093783155</v>
          </cell>
          <cell r="V61">
            <v>825.11732093783155</v>
          </cell>
          <cell r="W61">
            <v>825.11732093783155</v>
          </cell>
          <cell r="X61">
            <v>825.11732093783155</v>
          </cell>
          <cell r="Y61">
            <v>825.11732093783155</v>
          </cell>
          <cell r="Z61">
            <v>825.11732093783155</v>
          </cell>
          <cell r="AA61">
            <v>825.11732093783155</v>
          </cell>
          <cell r="AB61">
            <v>825.11732093783155</v>
          </cell>
          <cell r="AC61">
            <v>825.11732093783155</v>
          </cell>
          <cell r="AD61">
            <v>662.09279194391604</v>
          </cell>
        </row>
        <row r="95">
          <cell r="F95">
            <v>412.9</v>
          </cell>
          <cell r="G95">
            <v>367</v>
          </cell>
          <cell r="H95">
            <v>321.10000000000002</v>
          </cell>
          <cell r="I95">
            <v>232</v>
          </cell>
          <cell r="K95">
            <v>3.0149999999999997</v>
          </cell>
        </row>
        <row r="96">
          <cell r="F96">
            <v>404.6</v>
          </cell>
          <cell r="G96">
            <v>358.70000000000005</v>
          </cell>
          <cell r="H96">
            <v>312.8</v>
          </cell>
          <cell r="I96">
            <v>223.7</v>
          </cell>
        </row>
        <row r="97">
          <cell r="F97">
            <v>396.3</v>
          </cell>
          <cell r="G97">
            <v>350.4</v>
          </cell>
          <cell r="H97">
            <v>304.5</v>
          </cell>
          <cell r="I97">
            <v>215.3</v>
          </cell>
        </row>
        <row r="98">
          <cell r="H98">
            <v>5339</v>
          </cell>
          <cell r="I98">
            <v>7.0000000000000007E-2</v>
          </cell>
        </row>
        <row r="99">
          <cell r="F99" t="str">
            <v>Localizacion Dato</v>
          </cell>
          <cell r="H99">
            <v>404.642</v>
          </cell>
          <cell r="I99">
            <v>404.642</v>
          </cell>
        </row>
        <row r="103">
          <cell r="F103">
            <v>30</v>
          </cell>
          <cell r="G103">
            <v>45</v>
          </cell>
          <cell r="H103">
            <v>60</v>
          </cell>
          <cell r="I103">
            <v>90</v>
          </cell>
        </row>
        <row r="104">
          <cell r="F104">
            <v>146.9</v>
          </cell>
          <cell r="G104">
            <v>119.85</v>
          </cell>
          <cell r="H104">
            <v>92.8</v>
          </cell>
          <cell r="I104">
            <v>40.4</v>
          </cell>
        </row>
        <row r="105">
          <cell r="F105">
            <v>412.9</v>
          </cell>
          <cell r="G105">
            <v>367</v>
          </cell>
          <cell r="H105">
            <v>321.10000000000002</v>
          </cell>
          <cell r="I105">
            <v>232</v>
          </cell>
        </row>
        <row r="106">
          <cell r="F106">
            <v>487.4</v>
          </cell>
          <cell r="G106">
            <v>457.25</v>
          </cell>
          <cell r="H106">
            <v>427.1</v>
          </cell>
          <cell r="I106">
            <v>368.5</v>
          </cell>
        </row>
        <row r="109">
          <cell r="G109">
            <v>0</v>
          </cell>
          <cell r="H109">
            <v>3752.1</v>
          </cell>
        </row>
        <row r="110">
          <cell r="G110">
            <v>7.0000000000000007E-2</v>
          </cell>
          <cell r="H110">
            <v>5339</v>
          </cell>
        </row>
        <row r="111">
          <cell r="G111">
            <v>0.1</v>
          </cell>
          <cell r="H111">
            <v>4193.5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10">
          <cell r="M10">
            <v>1302940.7487084535</v>
          </cell>
        </row>
      </sheetData>
      <sheetData sheetId="17">
        <row r="10">
          <cell r="M10">
            <v>1302940.7487084535</v>
          </cell>
        </row>
      </sheetData>
      <sheetData sheetId="18">
        <row r="10">
          <cell r="M10">
            <v>1302940.7487084535</v>
          </cell>
        </row>
      </sheetData>
      <sheetData sheetId="19">
        <row r="10">
          <cell r="M10">
            <v>1302940.7487084535</v>
          </cell>
        </row>
      </sheetData>
      <sheetData sheetId="20">
        <row r="10">
          <cell r="M10">
            <v>1302940.7487084535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>
        <row r="6">
          <cell r="D6" t="str">
            <v>Base tratada con asfalto (BTA)</v>
          </cell>
        </row>
      </sheetData>
      <sheetData sheetId="39" refreshError="1"/>
      <sheetData sheetId="40" refreshError="1"/>
      <sheetData sheetId="41" refreshError="1"/>
      <sheetData sheetId="42" refreshError="1"/>
      <sheetData sheetId="43">
        <row r="6">
          <cell r="D6">
            <v>0</v>
          </cell>
        </row>
      </sheetData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>
        <row r="6">
          <cell r="D6">
            <v>0</v>
          </cell>
        </row>
      </sheetData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0">
          <cell r="M10">
            <v>1302940.7487084535</v>
          </cell>
        </row>
      </sheetData>
      <sheetData sheetId="122">
        <row r="10">
          <cell r="M10">
            <v>1302940.7487084535</v>
          </cell>
        </row>
      </sheetData>
      <sheetData sheetId="123">
        <row r="10">
          <cell r="M10">
            <v>1302940.7487084535</v>
          </cell>
        </row>
      </sheetData>
      <sheetData sheetId="124">
        <row r="10">
          <cell r="M10">
            <v>1302940.7487084535</v>
          </cell>
        </row>
      </sheetData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10">
          <cell r="M10">
            <v>1302940.7487084535</v>
          </cell>
        </row>
      </sheetData>
      <sheetData sheetId="133">
        <row r="10">
          <cell r="M10">
            <v>1302940.7487084535</v>
          </cell>
        </row>
      </sheetData>
      <sheetData sheetId="134">
        <row r="10">
          <cell r="M10">
            <v>1302940.7487084535</v>
          </cell>
        </row>
      </sheetData>
      <sheetData sheetId="135"/>
      <sheetData sheetId="136" refreshError="1"/>
      <sheetData sheetId="137" refreshError="1"/>
      <sheetData sheetId="138">
        <row r="6">
          <cell r="D6" t="str">
            <v>Base tratada con asfalto (BTA)</v>
          </cell>
        </row>
      </sheetData>
      <sheetData sheetId="139">
        <row r="6">
          <cell r="D6" t="str">
            <v>Base tratada con asfalto (BTA)</v>
          </cell>
        </row>
      </sheetData>
      <sheetData sheetId="140"/>
      <sheetData sheetId="141"/>
      <sheetData sheetId="142"/>
      <sheetData sheetId="143"/>
      <sheetData sheetId="144"/>
      <sheetData sheetId="145">
        <row r="10">
          <cell r="M10">
            <v>1302940.7487084535</v>
          </cell>
        </row>
      </sheetData>
      <sheetData sheetId="146">
        <row r="10">
          <cell r="M10">
            <v>1302940.7487084535</v>
          </cell>
        </row>
      </sheetData>
      <sheetData sheetId="147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>
        <row r="6">
          <cell r="D6">
            <v>43666</v>
          </cell>
        </row>
      </sheetData>
      <sheetData sheetId="155"/>
      <sheetData sheetId="156">
        <row r="6">
          <cell r="D6">
            <v>43666</v>
          </cell>
        </row>
      </sheetData>
      <sheetData sheetId="157"/>
      <sheetData sheetId="158"/>
      <sheetData sheetId="159"/>
      <sheetData sheetId="160"/>
      <sheetData sheetId="161"/>
      <sheetData sheetId="162"/>
      <sheetData sheetId="163">
        <row r="6">
          <cell r="D6">
            <v>0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>
        <row r="6">
          <cell r="D6">
            <v>0</v>
          </cell>
        </row>
      </sheetData>
      <sheetData sheetId="216"/>
      <sheetData sheetId="217">
        <row r="6">
          <cell r="D6">
            <v>0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>
        <row r="10">
          <cell r="M10">
            <v>1302940.7487084535</v>
          </cell>
        </row>
      </sheetData>
      <sheetData sheetId="245">
        <row r="10">
          <cell r="M10">
            <v>1302940.7487084535</v>
          </cell>
        </row>
      </sheetData>
      <sheetData sheetId="246"/>
      <sheetData sheetId="247" refreshError="1"/>
      <sheetData sheetId="248" refreshError="1"/>
      <sheetData sheetId="249" refreshError="1"/>
      <sheetData sheetId="250">
        <row r="6">
          <cell r="D6" t="str">
            <v>UND</v>
          </cell>
        </row>
      </sheetData>
      <sheetData sheetId="251"/>
      <sheetData sheetId="252"/>
      <sheetData sheetId="253"/>
      <sheetData sheetId="254">
        <row r="6">
          <cell r="D6" t="str">
            <v>Base tratada con asfalto (BTA)</v>
          </cell>
        </row>
      </sheetData>
      <sheetData sheetId="255">
        <row r="6">
          <cell r="D6" t="str">
            <v>Base tratada con asfalto (BTA)</v>
          </cell>
        </row>
      </sheetData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>
        <row r="10">
          <cell r="M10">
            <v>1302940.7487084535</v>
          </cell>
        </row>
      </sheetData>
      <sheetData sheetId="270">
        <row r="10">
          <cell r="M10">
            <v>1302940.7487084535</v>
          </cell>
        </row>
      </sheetData>
      <sheetData sheetId="271">
        <row r="10">
          <cell r="M10">
            <v>1302940.7487084535</v>
          </cell>
        </row>
      </sheetData>
      <sheetData sheetId="272">
        <row r="10">
          <cell r="M10">
            <v>1302940.7487084535</v>
          </cell>
        </row>
      </sheetData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>
        <row r="6">
          <cell r="D6">
            <v>0</v>
          </cell>
        </row>
      </sheetData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>
        <row r="6">
          <cell r="D6">
            <v>0</v>
          </cell>
        </row>
      </sheetData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>
        <row r="10">
          <cell r="M10">
            <v>1302940.7487084535</v>
          </cell>
        </row>
      </sheetData>
      <sheetData sheetId="344">
        <row r="10">
          <cell r="M10">
            <v>1302940.7487084535</v>
          </cell>
        </row>
      </sheetData>
      <sheetData sheetId="345"/>
      <sheetData sheetId="346"/>
      <sheetData sheetId="347"/>
      <sheetData sheetId="348"/>
      <sheetData sheetId="349"/>
      <sheetData sheetId="350"/>
      <sheetData sheetId="351">
        <row r="10">
          <cell r="M10">
            <v>1302940.7487084535</v>
          </cell>
        </row>
      </sheetData>
      <sheetData sheetId="352">
        <row r="10">
          <cell r="M10">
            <v>1302940.7487084535</v>
          </cell>
        </row>
      </sheetData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>
        <row r="10">
          <cell r="M10">
            <v>1302940.7487084535</v>
          </cell>
        </row>
      </sheetData>
      <sheetData sheetId="364">
        <row r="10">
          <cell r="M10">
            <v>1302940.7487084535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>
        <row r="10">
          <cell r="M10">
            <v>1302940.7487084535</v>
          </cell>
        </row>
      </sheetData>
      <sheetData sheetId="377">
        <row r="10">
          <cell r="M10">
            <v>1302940.7487084535</v>
          </cell>
        </row>
      </sheetData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>
        <row r="10">
          <cell r="M10">
            <v>1302940.7487084535</v>
          </cell>
        </row>
      </sheetData>
      <sheetData sheetId="390">
        <row r="10">
          <cell r="M10">
            <v>1302940.7487084535</v>
          </cell>
        </row>
      </sheetData>
      <sheetData sheetId="391"/>
      <sheetData sheetId="392"/>
      <sheetData sheetId="393"/>
      <sheetData sheetId="394"/>
      <sheetData sheetId="395"/>
      <sheetData sheetId="39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.G"/>
      <sheetName val="INV"/>
      <sheetName val="AASHTO"/>
      <sheetName val="SLIDES"/>
      <sheetName val="BD"/>
      <sheetName val="TRAYECTO 1"/>
      <sheetName val="Main"/>
      <sheetName val="CorpTax"/>
      <sheetName val="Input"/>
      <sheetName val="EJEC-MES"/>
      <sheetName val="Seguim-16"/>
      <sheetName val="DATBAND"/>
      <sheetName val="DAT NUC"/>
      <sheetName val="DATOS"/>
      <sheetName val="Nucleos"/>
      <sheetName val="Proc0009m"/>
      <sheetName val="Proc 0009h"/>
      <sheetName val="G_G"/>
      <sheetName val="TRAYECTO_1"/>
      <sheetName val="DAT_NUC"/>
      <sheetName val="Proc_0009h"/>
      <sheetName val="Hoja3 (67)"/>
      <sheetName val="Hoja3 (66)"/>
      <sheetName val="Hoja3 (65)"/>
      <sheetName val="Hoja3 (64)"/>
      <sheetName val="CORREO2"/>
      <sheetName val="Hoja3 (63)"/>
      <sheetName val="Hoja3 (62)"/>
      <sheetName val="CORREO1"/>
      <sheetName val="Hoja3 (61)"/>
      <sheetName val="Hoja3 (60)"/>
      <sheetName val="Hoja3 (59)"/>
      <sheetName val="Hoja3 (58)"/>
      <sheetName val="Hoja3 (57)"/>
      <sheetName val="Hoja3 (56)"/>
      <sheetName val="Hoja3 (55)"/>
      <sheetName val="Hoja3 (53)"/>
      <sheetName val="Hoja3 (54)"/>
      <sheetName val="Hoja3 (52)"/>
      <sheetName val="Hoja3 (51)"/>
      <sheetName val="Hoja3 (50)"/>
      <sheetName val="Hoja3 (49)"/>
      <sheetName val="Hoja3 (48)"/>
      <sheetName val="Hoja3 (47)"/>
      <sheetName val="Hoja3 (46)"/>
      <sheetName val="Hoja3 (45)"/>
      <sheetName val="Hoja3 (44)"/>
      <sheetName val="Hoja3 (43)"/>
      <sheetName val="Hoja3 (11)"/>
      <sheetName val="Hoja3 (42)"/>
      <sheetName val="Hoja3 (41)"/>
      <sheetName val="Hoja3 (40)"/>
      <sheetName val="Hoja3 (39)"/>
      <sheetName val="Hoja3 (38)"/>
      <sheetName val="Hoja3 (37)"/>
      <sheetName val="Hoja3 (36)"/>
      <sheetName val="Hoja3 (34)"/>
      <sheetName val="Hoja3 (33)"/>
      <sheetName val="Hoja3 (32)"/>
      <sheetName val="Hoja3 (31)"/>
      <sheetName val="Hoja3 (30)"/>
      <sheetName val="Hoja3 (29)"/>
      <sheetName val="Hoja3 (27)"/>
      <sheetName val="Hoja3 (26)"/>
      <sheetName val="Hoja3 (25)"/>
      <sheetName val="Hoja3 (24)"/>
      <sheetName val="Hoja3 (23)"/>
      <sheetName val="Hoja3 (22)"/>
      <sheetName val="Hoja3 (21)"/>
      <sheetName val="Hoja3 (20)"/>
      <sheetName val="Hoja1  (2)"/>
      <sheetName val="Hoja1 "/>
      <sheetName val="Hoja2"/>
      <sheetName val="Hoja3"/>
      <sheetName val="Hoja3 (14)"/>
      <sheetName val="Hoja3 (2)"/>
      <sheetName val="Hoja3 (3)"/>
      <sheetName val="Hoja3 (4)"/>
      <sheetName val="Hoja3 (5)"/>
      <sheetName val="Hoja3 (6)"/>
      <sheetName val="Hoja3 (7)"/>
      <sheetName val="Hoja3 (8)"/>
      <sheetName val="Hoja3 (9)"/>
      <sheetName val="Hoja3 (10)"/>
      <sheetName val="Hoja3 (12)"/>
      <sheetName val="Hoja3 (13)"/>
      <sheetName val="Hoja3 (15)"/>
      <sheetName val="Hoja3 (16)"/>
      <sheetName val="Hoja3 (17)"/>
      <sheetName val="Hoja3 (18)"/>
      <sheetName val="Hoja3 (19)"/>
      <sheetName val="Hoja3 (28)"/>
      <sheetName val="Hoja3 (35)"/>
      <sheetName val="LIST"/>
      <sheetName val="Peaje"/>
      <sheetName val="formato"/>
      <sheetName val="PPTO ADMINISTRATIVO 137"/>
      <sheetName val="MANO DE OBRA"/>
      <sheetName val="1.1"/>
      <sheetName val="EQUIPO"/>
      <sheetName val="TUBERIA"/>
      <sheetName val="MATERIALES"/>
      <sheetName val="AIU y Prestaciones"/>
      <sheetName val="ANALISIS SALARIAL"/>
      <sheetName val="Presup Oficial"/>
      <sheetName val="APU OFICIAL"/>
      <sheetName val="Flujo de caja"/>
      <sheetName val="LDAT"/>
      <sheetName val="CORTE 1"/>
      <sheetName val="RESUMEN"/>
      <sheetName val="COOTRANSERVIS"/>
      <sheetName val="COOTRANARE"/>
      <sheetName val="PROYECCION OBRAS POR TERMINAR"/>
      <sheetName val="PPTO%20ADMINISTRATIVO%20137.xls"/>
      <sheetName val="Hoja1"/>
      <sheetName val="X.Parametros"/>
      <sheetName val="2.PERFILES"/>
      <sheetName val="G_G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IU"/>
      <sheetName val="Program"/>
      <sheetName val="COSTOS"/>
      <sheetName val="EVA"/>
    </sheetNames>
    <sheetDataSet>
      <sheetData sheetId="0" refreshError="1">
        <row r="338">
          <cell r="C338" t="str">
            <v>Activos</v>
          </cell>
          <cell r="D338">
            <v>9750</v>
          </cell>
        </row>
        <row r="339">
          <cell r="C339" t="str">
            <v>Direcc.</v>
          </cell>
          <cell r="D339">
            <v>53970</v>
          </cell>
        </row>
        <row r="340">
          <cell r="C340" t="str">
            <v>Admon</v>
          </cell>
          <cell r="D340">
            <v>48583.5</v>
          </cell>
        </row>
        <row r="341">
          <cell r="C341" t="str">
            <v>Topog</v>
          </cell>
          <cell r="D341">
            <v>0</v>
          </cell>
        </row>
        <row r="342">
          <cell r="C342" t="str">
            <v>Taller</v>
          </cell>
          <cell r="D342">
            <v>2898</v>
          </cell>
        </row>
        <row r="343">
          <cell r="C343" t="str">
            <v>Operad.</v>
          </cell>
          <cell r="D343">
            <v>0</v>
          </cell>
        </row>
        <row r="344">
          <cell r="C344" t="str">
            <v>Vigilan.</v>
          </cell>
          <cell r="D344">
            <v>10836</v>
          </cell>
        </row>
        <row r="345">
          <cell r="C345" t="str">
            <v>Prestac</v>
          </cell>
          <cell r="D345">
            <v>66283.875</v>
          </cell>
        </row>
        <row r="346">
          <cell r="C346" t="str">
            <v>Honor</v>
          </cell>
          <cell r="D346">
            <v>6700</v>
          </cell>
        </row>
        <row r="347">
          <cell r="C347" t="str">
            <v>Impues</v>
          </cell>
          <cell r="D347">
            <v>98630.90675611388</v>
          </cell>
        </row>
        <row r="348">
          <cell r="C348" t="str">
            <v>Arrend</v>
          </cell>
          <cell r="D348">
            <v>11295</v>
          </cell>
        </row>
        <row r="349">
          <cell r="C349" t="str">
            <v>Segur</v>
          </cell>
          <cell r="D349">
            <v>30840.71727788596</v>
          </cell>
        </row>
        <row r="350">
          <cell r="C350" t="str">
            <v>Sevic</v>
          </cell>
          <cell r="D350">
            <v>7366.9087499999996</v>
          </cell>
        </row>
        <row r="351">
          <cell r="C351" t="str">
            <v>Legal</v>
          </cell>
          <cell r="D351">
            <v>1.1868038433000001</v>
          </cell>
        </row>
        <row r="352">
          <cell r="C352" t="str">
            <v>Manten</v>
          </cell>
          <cell r="D352">
            <v>1283.2009599999999</v>
          </cell>
        </row>
        <row r="353">
          <cell r="C353" t="str">
            <v>Adecu</v>
          </cell>
          <cell r="D353">
            <v>6090</v>
          </cell>
        </row>
        <row r="354">
          <cell r="C354" t="str">
            <v>Viaje</v>
          </cell>
          <cell r="D354">
            <v>3030</v>
          </cell>
        </row>
        <row r="355">
          <cell r="C355" t="str">
            <v>Divers</v>
          </cell>
          <cell r="D355">
            <v>132161.02532999997</v>
          </cell>
        </row>
        <row r="356">
          <cell r="C356" t="str">
            <v>Financ.</v>
          </cell>
          <cell r="D356">
            <v>360.00599999999997</v>
          </cell>
        </row>
        <row r="357">
          <cell r="C357" t="str">
            <v>Costos</v>
          </cell>
          <cell r="D357">
            <v>68623.484200000006</v>
          </cell>
        </row>
      </sheetData>
      <sheetData sheetId="1" refreshError="1">
        <row r="120">
          <cell r="B120">
            <v>608.87199999999996</v>
          </cell>
          <cell r="C120">
            <v>1834.31</v>
          </cell>
          <cell r="D120">
            <v>1512.259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</row>
      </sheetData>
      <sheetData sheetId="2" refreshError="1"/>
      <sheetData sheetId="3" refreshError="1">
        <row r="6">
          <cell r="D6">
            <v>1</v>
          </cell>
          <cell r="E6">
            <v>2</v>
          </cell>
          <cell r="F6">
            <v>3</v>
          </cell>
          <cell r="G6">
            <v>4</v>
          </cell>
          <cell r="H6">
            <v>5</v>
          </cell>
          <cell r="I6">
            <v>6</v>
          </cell>
          <cell r="J6">
            <v>7</v>
          </cell>
          <cell r="K6">
            <v>8</v>
          </cell>
          <cell r="L6">
            <v>9</v>
          </cell>
          <cell r="M6">
            <v>10</v>
          </cell>
          <cell r="N6">
            <v>11</v>
          </cell>
          <cell r="O6">
            <v>12</v>
          </cell>
          <cell r="P6">
            <v>13</v>
          </cell>
          <cell r="Q6">
            <v>14</v>
          </cell>
          <cell r="R6">
            <v>15</v>
          </cell>
          <cell r="S6">
            <v>16</v>
          </cell>
          <cell r="T6">
            <v>17</v>
          </cell>
          <cell r="U6">
            <v>18</v>
          </cell>
          <cell r="V6">
            <v>19</v>
          </cell>
          <cell r="W6">
            <v>20</v>
          </cell>
          <cell r="X6">
            <v>21</v>
          </cell>
          <cell r="Y6">
            <v>22</v>
          </cell>
          <cell r="Z6">
            <v>23</v>
          </cell>
          <cell r="AA6">
            <v>24</v>
          </cell>
          <cell r="AB6">
            <v>25</v>
          </cell>
          <cell r="AC6">
            <v>26</v>
          </cell>
          <cell r="AD6">
            <v>27</v>
          </cell>
        </row>
        <row r="39">
          <cell r="D39">
            <v>1730.192047133291</v>
          </cell>
          <cell r="E39">
            <v>0</v>
          </cell>
          <cell r="F39">
            <v>568.1776190974831</v>
          </cell>
          <cell r="G39">
            <v>1711.712623485239</v>
          </cell>
          <cell r="H39">
            <v>1411.1861246349654</v>
          </cell>
          <cell r="I39">
            <v>288.36534118888187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-163.02452898987548</v>
          </cell>
        </row>
        <row r="56">
          <cell r="D56">
            <v>-767.6282221604198</v>
          </cell>
          <cell r="E56">
            <v>-974.18899821035302</v>
          </cell>
          <cell r="F56">
            <v>-1650.8315993601529</v>
          </cell>
          <cell r="G56">
            <v>-1128.6689947358216</v>
          </cell>
          <cell r="H56">
            <v>-362.41393413528147</v>
          </cell>
          <cell r="I56">
            <v>0</v>
          </cell>
          <cell r="J56">
            <v>0</v>
          </cell>
          <cell r="K56">
            <v>-0.16814699999999999</v>
          </cell>
          <cell r="L56">
            <v>0</v>
          </cell>
          <cell r="M56">
            <v>-0.61653900000000006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-4.0400000000000001E-9</v>
          </cell>
        </row>
        <row r="58">
          <cell r="D58">
            <v>962.5638249728712</v>
          </cell>
          <cell r="E58">
            <v>-11.625173237481818</v>
          </cell>
          <cell r="F58">
            <v>-1094.2791535001516</v>
          </cell>
          <cell r="G58">
            <v>-511.23552475073416</v>
          </cell>
          <cell r="H58">
            <v>537.53666574894964</v>
          </cell>
          <cell r="I58">
            <v>825.90200693783152</v>
          </cell>
          <cell r="J58">
            <v>825.90200693783152</v>
          </cell>
          <cell r="K58">
            <v>825.73385993783154</v>
          </cell>
          <cell r="L58">
            <v>825.73385993783154</v>
          </cell>
          <cell r="M58">
            <v>825.11732093783155</v>
          </cell>
          <cell r="N58">
            <v>825.11732093783155</v>
          </cell>
          <cell r="O58">
            <v>825.11732093783155</v>
          </cell>
          <cell r="P58">
            <v>825.11732093783155</v>
          </cell>
          <cell r="Q58">
            <v>825.11732093783155</v>
          </cell>
          <cell r="R58">
            <v>825.11732093783155</v>
          </cell>
          <cell r="S58">
            <v>825.11732093783155</v>
          </cell>
          <cell r="T58">
            <v>825.11732093783155</v>
          </cell>
          <cell r="U58">
            <v>825.11732093783155</v>
          </cell>
          <cell r="V58">
            <v>825.11732093783155</v>
          </cell>
          <cell r="W58">
            <v>825.11732093783155</v>
          </cell>
          <cell r="X58">
            <v>825.11732093783155</v>
          </cell>
          <cell r="Y58">
            <v>825.11732093783155</v>
          </cell>
          <cell r="Z58">
            <v>825.11732093783155</v>
          </cell>
          <cell r="AA58">
            <v>825.11732093783155</v>
          </cell>
          <cell r="AB58">
            <v>825.11732093783155</v>
          </cell>
          <cell r="AC58">
            <v>825.11732093783155</v>
          </cell>
          <cell r="AD58">
            <v>662.09279194391604</v>
          </cell>
        </row>
        <row r="61">
          <cell r="D61">
            <v>962.5638249728712</v>
          </cell>
          <cell r="E61">
            <v>254.53053020849541</v>
          </cell>
          <cell r="F61">
            <v>-292.44877143628497</v>
          </cell>
          <cell r="G61">
            <v>149.81697550795735</v>
          </cell>
          <cell r="H61">
            <v>681.71933634339052</v>
          </cell>
          <cell r="I61">
            <v>825.90200693783152</v>
          </cell>
          <cell r="J61">
            <v>825.90200693783152</v>
          </cell>
          <cell r="K61">
            <v>825.73385993783154</v>
          </cell>
          <cell r="L61">
            <v>825.73385993783154</v>
          </cell>
          <cell r="M61">
            <v>825.11732093783155</v>
          </cell>
          <cell r="N61">
            <v>825.11732093783155</v>
          </cell>
          <cell r="O61">
            <v>825.11732093783155</v>
          </cell>
          <cell r="P61">
            <v>825.11732093783155</v>
          </cell>
          <cell r="Q61">
            <v>825.11732093783155</v>
          </cell>
          <cell r="R61">
            <v>825.11732093783155</v>
          </cell>
          <cell r="S61">
            <v>825.11732093783155</v>
          </cell>
          <cell r="T61">
            <v>825.11732093783155</v>
          </cell>
          <cell r="U61">
            <v>825.11732093783155</v>
          </cell>
          <cell r="V61">
            <v>825.11732093783155</v>
          </cell>
          <cell r="W61">
            <v>825.11732093783155</v>
          </cell>
          <cell r="X61">
            <v>825.11732093783155</v>
          </cell>
          <cell r="Y61">
            <v>825.11732093783155</v>
          </cell>
          <cell r="Z61">
            <v>825.11732093783155</v>
          </cell>
          <cell r="AA61">
            <v>825.11732093783155</v>
          </cell>
          <cell r="AB61">
            <v>825.11732093783155</v>
          </cell>
          <cell r="AC61">
            <v>825.11732093783155</v>
          </cell>
          <cell r="AD61">
            <v>662.09279194391604</v>
          </cell>
        </row>
        <row r="95">
          <cell r="F95">
            <v>412.9</v>
          </cell>
          <cell r="G95">
            <v>367</v>
          </cell>
          <cell r="H95">
            <v>321.10000000000002</v>
          </cell>
          <cell r="I95">
            <v>232</v>
          </cell>
          <cell r="K95">
            <v>3.0149999999999997</v>
          </cell>
        </row>
        <row r="96">
          <cell r="F96">
            <v>404.6</v>
          </cell>
          <cell r="G96">
            <v>358.70000000000005</v>
          </cell>
          <cell r="H96">
            <v>312.8</v>
          </cell>
          <cell r="I96">
            <v>223.7</v>
          </cell>
        </row>
        <row r="97">
          <cell r="F97">
            <v>396.3</v>
          </cell>
          <cell r="G97">
            <v>350.4</v>
          </cell>
          <cell r="H97">
            <v>304.5</v>
          </cell>
          <cell r="I97">
            <v>215.3</v>
          </cell>
        </row>
        <row r="98">
          <cell r="H98">
            <v>5339</v>
          </cell>
          <cell r="I98">
            <v>7.0000000000000007E-2</v>
          </cell>
        </row>
        <row r="99">
          <cell r="F99" t="str">
            <v>Localizacion Dato</v>
          </cell>
          <cell r="H99">
            <v>404.642</v>
          </cell>
          <cell r="I99">
            <v>404.642</v>
          </cell>
        </row>
        <row r="103">
          <cell r="F103">
            <v>30</v>
          </cell>
          <cell r="G103">
            <v>45</v>
          </cell>
          <cell r="H103">
            <v>60</v>
          </cell>
          <cell r="I103">
            <v>90</v>
          </cell>
        </row>
        <row r="104">
          <cell r="F104">
            <v>146.9</v>
          </cell>
          <cell r="G104">
            <v>119.85</v>
          </cell>
          <cell r="H104">
            <v>92.8</v>
          </cell>
          <cell r="I104">
            <v>40.4</v>
          </cell>
        </row>
        <row r="105">
          <cell r="F105">
            <v>412.9</v>
          </cell>
          <cell r="G105">
            <v>367</v>
          </cell>
          <cell r="H105">
            <v>321.10000000000002</v>
          </cell>
          <cell r="I105">
            <v>232</v>
          </cell>
        </row>
        <row r="106">
          <cell r="F106">
            <v>487.4</v>
          </cell>
          <cell r="G106">
            <v>457.25</v>
          </cell>
          <cell r="H106">
            <v>427.1</v>
          </cell>
          <cell r="I106">
            <v>368.5</v>
          </cell>
        </row>
        <row r="109">
          <cell r="G109">
            <v>0</v>
          </cell>
          <cell r="H109">
            <v>3752.1</v>
          </cell>
        </row>
        <row r="110">
          <cell r="G110">
            <v>7.0000000000000007E-2</v>
          </cell>
          <cell r="H110">
            <v>5339</v>
          </cell>
        </row>
        <row r="111">
          <cell r="G111">
            <v>0.1</v>
          </cell>
          <cell r="H111">
            <v>4193.5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IU"/>
      <sheetName val="Est y Dis"/>
      <sheetName val="Fondo Ensayos"/>
      <sheetName val="Obra puente"/>
      <sheetName val="Fondo Ajustes"/>
      <sheetName val="Interventoria"/>
      <sheetName val="MINTRANSPORTE"/>
      <sheetName val="FACTOR MULTIPLICADOR"/>
      <sheetName val="Datos Generales"/>
      <sheetName val="CRONOGRAMA"/>
      <sheetName val="APU ANTICORROSIVO"/>
      <sheetName val="APU LIMPIEZA Y PINTURA"/>
      <sheetName val="APU REFUERZOS"/>
      <sheetName val="APU ADECUACIÓN PASAMANOS"/>
      <sheetName val="APU DESMONTE BARANDA"/>
      <sheetName val="APU REINSTALACIÓN BARANDA"/>
      <sheetName val="APU BARANDA NUEVA"/>
      <sheetName val="APU PINTURA BARANDA"/>
      <sheetName val="APU CONCRETO - METALDECK"/>
    </sheetNames>
    <sheetDataSet>
      <sheetData sheetId="0">
        <row r="105">
          <cell r="J105">
            <v>0.2394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IU"/>
      <sheetName val="Est y Dis"/>
      <sheetName val="Fondo Ensayos"/>
      <sheetName val="Obra puente"/>
      <sheetName val="Fondo Ajustes"/>
      <sheetName val="Interventoria"/>
      <sheetName val="MINTRANSPORTE"/>
      <sheetName val="FACTOR MULTIPLICADOR"/>
      <sheetName val="Datos Generales"/>
      <sheetName val="CRONOGRAMA"/>
      <sheetName val="APU ANTICORROSIVO"/>
      <sheetName val="APU LIMPIEZA Y PINTURA"/>
      <sheetName val="APU REFUERZOS"/>
      <sheetName val="APU ADECUACIÓN PASAMANOS"/>
      <sheetName val="APU DESMONTE BARANDA"/>
      <sheetName val="APU REINSTALACIÓN BARANDA"/>
      <sheetName val="APU BARANDA NUEVA"/>
      <sheetName val="APU PINTURA BARANDA"/>
      <sheetName val="APU CONCRETO - METALDECK"/>
    </sheetNames>
    <sheetDataSet>
      <sheetData sheetId="0">
        <row r="105">
          <cell r="J105">
            <v>0.2394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ICIO"/>
      <sheetName val="EMPRESA"/>
      <sheetName val="DATOS CONTRATO"/>
      <sheetName val="EMPLEADOS"/>
      <sheetName val="LIQ-NOM"/>
      <sheetName val="NOMINA-1"/>
      <sheetName val="NOMINA-2"/>
      <sheetName val="R-PAGO"/>
      <sheetName val="ISS"/>
      <sheetName val="INF-PENSION"/>
      <sheetName val="INF-SALUD"/>
      <sheetName val="INF-RIESGO"/>
      <sheetName val="CAFABA"/>
      <sheetName val="CAJASAN"/>
      <sheetName val="LIQ-PERS"/>
      <sheetName val="INF-PRES-SOC"/>
      <sheetName val="CONTRATO-FIA"/>
      <sheetName val="CONTRATO-DOLC"/>
      <sheetName val="SERVICIOS"/>
      <sheetName val="C-EGRESO"/>
      <sheetName val="NC-P"/>
      <sheetName val="NC-A"/>
      <sheetName val="INF-DOT"/>
      <sheetName val="INF-AUTOR"/>
      <sheetName val="INF-EMP"/>
      <sheetName val="P-RIESGOS"/>
      <sheetName val="LIQ_NOM"/>
      <sheetName val="NOMINA_1"/>
    </sheetNames>
    <sheetDataSet>
      <sheetData sheetId="0" refreshError="1"/>
      <sheetData sheetId="1" refreshError="1">
        <row r="22">
          <cell r="F22">
            <v>6.9599999999999995E-2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"/>
      <sheetName val="INST"/>
      <sheetName val="Hoja2"/>
      <sheetName val="INDICADORES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ZAPATAS"/>
      <sheetName val="PORT 0-23"/>
      <sheetName val="PORT 1-22"/>
      <sheetName val="PORT 3-20"/>
      <sheetName val="PORT 5-18"/>
      <sheetName val="PORT 6-17"/>
      <sheetName val="PORT 7-16"/>
      <sheetName val="PORT 8-15"/>
      <sheetName val="PORT 9-14"/>
      <sheetName val="PORT 10-13"/>
      <sheetName val="PORT 11-12"/>
      <sheetName val="PORT A (9-14)"/>
      <sheetName val="PORT B (9-14)"/>
      <sheetName val="PORT C (9-14)"/>
      <sheetName val="PORT D (9-14)"/>
      <sheetName val="CIME, ESTRU y ACERO"/>
      <sheetName val="PORT A (0-9)"/>
      <sheetName val="PORT B (0-9)"/>
      <sheetName val="PORT C (0-9) "/>
      <sheetName val="PORT D (0-9)"/>
      <sheetName val="2 ETAPA"/>
      <sheetName val="CIM RAMPAS"/>
      <sheetName val="escaleras"/>
      <sheetName val="tanques Y NUCLEOS"/>
      <sheetName val="Col rampa"/>
      <sheetName val="platafo N+5.3"/>
      <sheetName val="SEGUNDA ETAPA"/>
      <sheetName val="FORMALETA"/>
      <sheetName val="Presup Oficial"/>
      <sheetName val="Presup Oficial (2)"/>
      <sheetName val="PREFABRICADOS"/>
      <sheetName val="PREFABRICADOS 2 et"/>
      <sheetName val="NUCLEOS"/>
      <sheetName val="EXCAV"/>
      <sheetName val="AyA"/>
      <sheetName val="PESOS"/>
      <sheetName val="MUROS"/>
      <sheetName val="Hoja1"/>
      <sheetName val="PRESUPUESTO ESTADIO 1"/>
      <sheetName val="INV"/>
      <sheetName val="AASHT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IU"/>
      <sheetName val="FACTOR PREST."/>
      <sheetName val="DESGLOSE DE PERSONAL"/>
      <sheetName val="EQUIPO"/>
      <sheetName val="MATERIALES"/>
      <sheetName val="ResumenK77+126 hasta K104+435"/>
      <sheetName val="K77+126 hasta K104+435"/>
      <sheetName val="k77+126 A K78"/>
      <sheetName val="K78-K79"/>
      <sheetName val="K79-K80"/>
      <sheetName val="K80-K81"/>
      <sheetName val="K81-K82"/>
      <sheetName val="K82-K83"/>
      <sheetName val="K83 - K84"/>
      <sheetName val="K84 - K85"/>
      <sheetName val="K85-K86"/>
      <sheetName val="K86-K87"/>
      <sheetName val="K87-K88"/>
      <sheetName val="K88-K89"/>
      <sheetName val="K89-K90"/>
      <sheetName val="K90-K91"/>
      <sheetName val="K91-K92"/>
      <sheetName val="K92-K93"/>
      <sheetName val="K93-K94"/>
      <sheetName val="K94-K95"/>
      <sheetName val="K95-K96"/>
      <sheetName val="K96-K97"/>
      <sheetName val="K97-K98"/>
      <sheetName val="K98-K99"/>
      <sheetName val="K99-K100"/>
      <sheetName val="K100-K101"/>
      <sheetName val="K101-K102"/>
      <sheetName val="K102-K103"/>
      <sheetName val="K103-K104"/>
      <sheetName val="K104-104+435"/>
      <sheetName val="RESUMEN CANTIDADES POR KM"/>
      <sheetName val="200.2"/>
      <sheetName val="201.7"/>
      <sheetName val="201.8"/>
      <sheetName val="201.9"/>
      <sheetName val="201.10"/>
      <sheetName val="201.15"/>
      <sheetName val="201.16"/>
      <sheetName val="210.1.1"/>
      <sheetName val="211.1"/>
      <sheetName val="220.1"/>
      <sheetName val="234.1"/>
      <sheetName val="310.1"/>
      <sheetName val="311.1"/>
      <sheetName val="320.1"/>
      <sheetName val="330.1"/>
      <sheetName val="420.1"/>
      <sheetName val="450.2P"/>
      <sheetName val="500.1"/>
      <sheetName val="511.1P"/>
      <sheetName val="511.2P"/>
      <sheetName val="672.1"/>
      <sheetName val="672.2P"/>
      <sheetName val="672.3P"/>
      <sheetName val="672.4P"/>
      <sheetName val="672.5P"/>
      <sheetName val="672.6P"/>
      <sheetName val="672.7P"/>
      <sheetName val="600.1"/>
      <sheetName val="600.2"/>
      <sheetName val="610.1"/>
      <sheetName val="610.1.1"/>
      <sheetName val="610.1.2P"/>
      <sheetName val="610.1.3P"/>
      <sheetName val="621.1"/>
      <sheetName val="621.2"/>
      <sheetName val="621.3"/>
      <sheetName val="621.4"/>
      <sheetName val="630.1"/>
      <sheetName val="630.2"/>
      <sheetName val="630.4"/>
      <sheetName val="630.6"/>
      <sheetName val="640.1"/>
      <sheetName val="640.2"/>
      <sheetName val="642.1"/>
      <sheetName val="642.2"/>
      <sheetName val="642.4"/>
      <sheetName val="642.5"/>
      <sheetName val="642.6"/>
      <sheetName val="642.7"/>
      <sheetName val="642.8"/>
      <sheetName val="642.3"/>
      <sheetName val="642.9"/>
      <sheetName val="642.10"/>
      <sheetName val="650.1"/>
      <sheetName val="650.2"/>
      <sheetName val="650.4"/>
      <sheetName val="650.3"/>
      <sheetName val="674.1"/>
      <sheetName val="674.1P"/>
      <sheetName val="674.2P"/>
      <sheetName val="674.3P"/>
      <sheetName val="674.4P"/>
      <sheetName val="661.1"/>
      <sheetName val="670.2"/>
      <sheetName val="671.1"/>
      <sheetName val="673.1"/>
      <sheetName val="673.2"/>
      <sheetName val="630.7"/>
      <sheetName val="671.2"/>
      <sheetName val="681.1"/>
      <sheetName val="673.3"/>
      <sheetName val="673.4"/>
      <sheetName val="673.5"/>
      <sheetName val="673.6"/>
      <sheetName val="671.3"/>
      <sheetName val="700.1"/>
      <sheetName val="700.3"/>
      <sheetName val="710.1"/>
      <sheetName val="700.1.1"/>
      <sheetName val="720.1"/>
      <sheetName val="730.1"/>
      <sheetName val="731.1"/>
      <sheetName val="800.2"/>
      <sheetName val="810.2"/>
      <sheetName val="810.3P"/>
      <sheetName val="900.2"/>
      <sheetName val="900.3"/>
      <sheetName val="SEG. PROGRAMA  HITO 3"/>
      <sheetName val="MOV.TIERRAS"/>
      <sheetName val="BASE "/>
      <sheetName val="SUBBASE"/>
      <sheetName val="MCD-2"/>
      <sheetName val="SITIOS CRITICOS (2)"/>
      <sheetName val="PUENTE K77+430 (2)"/>
      <sheetName val="PUENTE K77+830 (2)"/>
      <sheetName val="PUENTE K79+090 (2)"/>
      <sheetName val="puente k87+028 (2)"/>
      <sheetName val="PUENTE 87+414 (2)"/>
      <sheetName val="PUENTE 87+765 (2)"/>
      <sheetName val="PUENTE K88+535 (2)"/>
      <sheetName val="PUENTE 88+885 (2)"/>
      <sheetName val="PUENTE K91+355 (2)"/>
      <sheetName val="PUENTE K92+827 (2)"/>
      <sheetName val="PUENTE K93+483 (2)"/>
      <sheetName val="PUENTE K94+143 (2)"/>
      <sheetName val="PUENTE K94+907 (2)"/>
      <sheetName val="PUENTE K96+925 (2)"/>
      <sheetName val="PUENTE K99+293 (2)"/>
      <sheetName val="PUENTE K102+359 (2)"/>
      <sheetName val="PUENTE K105+580 (2)"/>
      <sheetName val="Muros cimentados superficia (2"/>
      <sheetName val="Muros cimentados en pilotes (2"/>
      <sheetName val="Pantallas de pìlotes (2)"/>
      <sheetName val="BOXCULVER"/>
      <sheetName val="ALCANTARILLAS"/>
      <sheetName val="CUNETA"/>
      <sheetName val="Disipadores"/>
      <sheetName val="Zanjas"/>
      <sheetName val="SUBDRENES"/>
      <sheetName val="Costos PAGA"/>
      <sheetName val="PREDIOS PR80-PR94"/>
      <sheetName val="PREDIOS PR94-PR117"/>
      <sheetName val="77+340 AL 78+000"/>
      <sheetName val="78+000 AL 79+000"/>
      <sheetName val="79+000 AL 80+000"/>
      <sheetName val="80+000 AL 81+000"/>
      <sheetName val="81+000 AL 82+000"/>
      <sheetName val="82+000 AL 83+000"/>
      <sheetName val="83+000 AL 84+000"/>
      <sheetName val="84+000 AL 85+000"/>
      <sheetName val="85+000 AL 86+000"/>
      <sheetName val="86+000 AL 87+000"/>
      <sheetName val="87+000 AL 88+000"/>
      <sheetName val="88+000 AL 89+000"/>
      <sheetName val="89+000 AL 90+000"/>
      <sheetName val="90+000 AL 91+000"/>
      <sheetName val="91+000 AL 92+000 "/>
      <sheetName val="92+000 AL 93+000"/>
      <sheetName val="93+000 AL 93+027.11"/>
      <sheetName val="93+027.11 AL 94+000"/>
      <sheetName val="94+000 AL 95+000"/>
      <sheetName val="95+000 AL 96+000"/>
      <sheetName val="96+000 AL 97+000"/>
      <sheetName val="97+000 AL 98+000"/>
      <sheetName val="98+000 AL 99+000"/>
      <sheetName val="99+000 AL 100+000"/>
      <sheetName val="100+000 AL 101+000"/>
      <sheetName val="101+000 AL 102+000"/>
      <sheetName val="102+000 AL 103+000"/>
      <sheetName val="103+000 AL 104+000"/>
      <sheetName val="104+000 AL 105+000"/>
      <sheetName val="Hoja1"/>
      <sheetName val="AMC"/>
      <sheetName val="Basico"/>
      <sheetName val="Iva"/>
      <sheetName val="Total"/>
      <sheetName val="amc_acta"/>
      <sheetName val="amc_bas"/>
      <sheetName val="amc_iva"/>
      <sheetName val="amc_total"/>
      <sheetName val="amc_anticip"/>
      <sheetName val="a  aaInformación GRUPO"/>
      <sheetName val="a%20%20aaInformación%20GRUPO"/>
      <sheetName val="aCCIDENTES DE 1995 - 1996"/>
      <sheetName val="PORTADA"/>
      <sheetName val="FNC"/>
      <sheetName val="INDICE"/>
      <sheetName val="INDICE ALFABETICO"/>
      <sheetName val="EQUIPOS"/>
      <sheetName val="OTROS"/>
      <sheetName val="200.1"/>
      <sheetName val="200P1"/>
      <sheetName val="200P2"/>
      <sheetName val="200P3"/>
      <sheetName val="201.1"/>
      <sheetName val="201.1P"/>
      <sheetName val="211.11P"/>
      <sheetName val="201.2"/>
      <sheetName val="201.3"/>
      <sheetName val="201.3P"/>
      <sheetName val="201.4"/>
      <sheetName val="201.7P1"/>
      <sheetName val="201.7P2"/>
      <sheetName val="201.8P"/>
      <sheetName val="201.11"/>
      <sheetName val="201.11P"/>
      <sheetName val="201.12"/>
      <sheetName val="201.13"/>
      <sheetName val="201.14"/>
      <sheetName val="201.14P1"/>
      <sheetName val="201.17"/>
      <sheetName val="201.21"/>
      <sheetName val="210.1.2"/>
      <sheetName val="210.2.1"/>
      <sheetName val="210.2.1P"/>
      <sheetName val="210.2.2"/>
      <sheetName val="210.2.3"/>
      <sheetName val="210.2.4"/>
      <sheetName val="220.1P"/>
      <sheetName val="221.1"/>
      <sheetName val="221.2"/>
      <sheetName val="225P"/>
      <sheetName val="230.1"/>
      <sheetName val="230.2"/>
      <sheetName val="232.1"/>
      <sheetName val="311P1"/>
      <sheetName val="311P2"/>
      <sheetName val="311P3"/>
      <sheetName val="320.2"/>
      <sheetName val="330.2"/>
      <sheetName val="340.1"/>
      <sheetName val="340.2"/>
      <sheetName val="340.3"/>
      <sheetName val="341.1"/>
      <sheetName val="341.2"/>
      <sheetName val="343P"/>
      <sheetName val="410.1"/>
      <sheetName val="410.2"/>
      <sheetName val="411.1"/>
      <sheetName val="411.2"/>
      <sheetName val="411.3"/>
      <sheetName val="411P"/>
      <sheetName val="414.1"/>
      <sheetName val="414.2"/>
      <sheetName val="414.3"/>
      <sheetName val="414.4"/>
      <sheetName val="414.5"/>
      <sheetName val="415.1"/>
      <sheetName val="420.2"/>
      <sheetName val="421.1"/>
      <sheetName val="421.2"/>
      <sheetName val="421.3"/>
      <sheetName val="421.4"/>
      <sheetName val="430.1"/>
      <sheetName val="430.2"/>
      <sheetName val="431.1"/>
      <sheetName val="431.2"/>
      <sheetName val="432.1"/>
      <sheetName val="432.2"/>
      <sheetName val="433.1"/>
      <sheetName val="433.2"/>
      <sheetName val="433.3"/>
      <sheetName val="433.4"/>
      <sheetName val="433.5"/>
      <sheetName val="433.6"/>
      <sheetName val="433.7"/>
      <sheetName val="433.8"/>
      <sheetName val="440.1"/>
      <sheetName val="440.1P"/>
      <sheetName val="440.2"/>
      <sheetName val="440.2P"/>
      <sheetName val="440.3"/>
      <sheetName val="440.3P"/>
      <sheetName val="440.4"/>
      <sheetName val="440.4P"/>
      <sheetName val="441.1"/>
      <sheetName val="441.1P"/>
      <sheetName val="441.2"/>
      <sheetName val="441.2P"/>
      <sheetName val="441.3"/>
      <sheetName val="441.3P"/>
      <sheetName val="441.4P"/>
      <sheetName val="450.1"/>
      <sheetName val="450.1P"/>
      <sheetName val="450.2"/>
      <sheetName val="450.3"/>
      <sheetName val="450.3P"/>
      <sheetName val="450.9"/>
      <sheetName val="450.9P"/>
      <sheetName val="451.1"/>
      <sheetName val="451.1P"/>
      <sheetName val="451.2"/>
      <sheetName val="451.2P"/>
      <sheetName val="451.3"/>
      <sheetName val="451.3P"/>
      <sheetName val="451.4P"/>
      <sheetName val="452.1"/>
      <sheetName val="452.1P"/>
      <sheetName val="452.2"/>
      <sheetName val="452.2P"/>
      <sheetName val="452.3"/>
      <sheetName val="452.3P"/>
      <sheetName val="452.4"/>
      <sheetName val="452.4P"/>
      <sheetName val="453.1"/>
      <sheetName val="460.1(5 CM)"/>
      <sheetName val="460.1 (10 CM)"/>
      <sheetName val="460.1P"/>
      <sheetName val="461.1"/>
      <sheetName val="461.2P"/>
      <sheetName val="462.1.1"/>
      <sheetName val="462.1.1P"/>
      <sheetName val="462.1.2"/>
      <sheetName val="462.1.2P"/>
      <sheetName val="462.1.3P"/>
      <sheetName val="462.1.3"/>
      <sheetName val="462.1.4P"/>
      <sheetName val="462.1.4"/>
      <sheetName val="462.2P"/>
      <sheetName val="464.1"/>
      <sheetName val="464.2"/>
      <sheetName val="464.3"/>
      <sheetName val="465.1"/>
      <sheetName val="466.1"/>
      <sheetName val="501.1"/>
      <sheetName val="510.1"/>
      <sheetName val="510P1"/>
      <sheetName val="510P2"/>
      <sheetName val="510P3"/>
      <sheetName val="600.3"/>
      <sheetName val="600.4"/>
      <sheetName val="600.4P"/>
      <sheetName val="600.5"/>
      <sheetName val="600.5P"/>
      <sheetName val="610.1P"/>
      <sheetName val="610.2"/>
      <sheetName val="620.1"/>
      <sheetName val="620.2"/>
      <sheetName val="620.3"/>
      <sheetName val="620P"/>
      <sheetName val="621.1P7"/>
      <sheetName val="621.5P2"/>
      <sheetName val="621P"/>
      <sheetName val="622.1"/>
      <sheetName val="622.2"/>
      <sheetName val="622.3"/>
      <sheetName val="622.4"/>
      <sheetName val="622.5"/>
      <sheetName val="623P"/>
      <sheetName val="623P1"/>
      <sheetName val="630P"/>
      <sheetName val="630.1.2P"/>
      <sheetName val="630.1P"/>
      <sheetName val="630.2P"/>
      <sheetName val="630.3"/>
      <sheetName val="630.3P"/>
      <sheetName val="630.4 "/>
      <sheetName val="630.5"/>
      <sheetName val="632.1"/>
      <sheetName val="632P"/>
      <sheetName val="632.P2"/>
      <sheetName val="633P"/>
      <sheetName val="640.1.1"/>
      <sheetName val="640.1.2"/>
      <sheetName val="640.1.3"/>
      <sheetName val="640.2P"/>
      <sheetName val="641.1"/>
      <sheetName val="642P1 JUNTAS"/>
      <sheetName val="642P2 JUNTAS"/>
      <sheetName val="642P3 JUNTAS"/>
      <sheetName val="650.3P"/>
      <sheetName val="660.1"/>
      <sheetName val="660.2"/>
      <sheetName val="660.3"/>
      <sheetName val="661.1.1 TIPO I"/>
      <sheetName val="661.1.2 TIPO II"/>
      <sheetName val="661.2.1 TIPO I"/>
      <sheetName val="661P"/>
      <sheetName val="662.1"/>
      <sheetName val="662.2"/>
      <sheetName val="670.1"/>
      <sheetName val="670.1P"/>
      <sheetName val="671.1P"/>
      <sheetName val="673.1P"/>
      <sheetName val="673.2.1 NT2500"/>
      <sheetName val="673.2.2 NT2100"/>
      <sheetName val="673.2.3"/>
      <sheetName val="673.2.4"/>
      <sheetName val="674P"/>
      <sheetName val="675P1"/>
      <sheetName val="675P2"/>
      <sheetName val="680.1"/>
      <sheetName val="680.2"/>
      <sheetName val="680.3"/>
      <sheetName val="680P1"/>
      <sheetName val="680P2"/>
      <sheetName val="682.1"/>
      <sheetName val="690.1"/>
      <sheetName val="700P BANDAS SONORAS "/>
      <sheetName val="701.1"/>
      <sheetName val="701P"/>
      <sheetName val="700.2"/>
      <sheetName val="700.4"/>
      <sheetName val="710.1.1"/>
      <sheetName val="710.1.2"/>
      <sheetName val="710.1.3"/>
      <sheetName val="710.1.4"/>
      <sheetName val="710.2"/>
      <sheetName val="730.2"/>
      <sheetName val="730.3"/>
      <sheetName val="740.1"/>
      <sheetName val="800.1"/>
      <sheetName val="800.3P"/>
      <sheetName val="800.4P"/>
      <sheetName val="800P"/>
      <sheetName val="810.1"/>
      <sheetName val="810.2P"/>
      <sheetName val="810.3"/>
      <sheetName val="811.1"/>
      <sheetName val="811P"/>
      <sheetName val="812.1"/>
      <sheetName val="815P"/>
      <sheetName val="900.1"/>
      <sheetName val="PLATINA"/>
      <sheetName val="PILOTES 6&quot;"/>
      <sheetName val="701.2P"/>
      <sheetName val="201.2 reforzado"/>
      <sheetName val="210.2 OTRA"/>
      <sheetName val="650.5P"/>
      <sheetName val="1p"/>
      <sheetName val="4651p"/>
      <sheetName val="LOCALIZACION ESTRUCTURAS"/>
      <sheetName val="LOCALIZACION CARRETERAS"/>
      <sheetName val="200P ROCERIA"/>
      <sheetName val="201.2 ciclopeo"/>
      <sheetName val="210.1"/>
      <sheetName val="210.2"/>
      <sheetName val="210.3"/>
      <sheetName val="211"/>
      <sheetName val="220"/>
      <sheetName val="310"/>
      <sheetName val="311"/>
      <sheetName val="341.1P"/>
      <sheetName val="415"/>
      <sheetName val="420"/>
      <sheetName val="432"/>
      <sheetName val="440.2PREP VIA "/>
      <sheetName val="440.1PREP VIA"/>
      <sheetName val="440.3PREP VIA  "/>
      <sheetName val="441.1P COMPRADA"/>
      <sheetName val="441.2P COMPRADA"/>
      <sheetName val="441.3P COMPRADA"/>
      <sheetName val="441.4"/>
      <sheetName val="450.1P "/>
      <sheetName val="450.3P "/>
      <sheetName val="450.5"/>
      <sheetName val="452.1P "/>
      <sheetName val="452.2P "/>
      <sheetName val="453"/>
      <sheetName val="460"/>
      <sheetName val="460P"/>
      <sheetName val="461.2"/>
      <sheetName val="462.1P"/>
      <sheetName val="462.3P"/>
      <sheetName val="462.4P"/>
      <sheetName val="462.5"/>
      <sheetName val="500"/>
      <sheetName val="500P"/>
      <sheetName val="510"/>
      <sheetName val="510P5"/>
      <sheetName val="600.4 P"/>
      <sheetName val="600.5 P"/>
      <sheetName val="621.5"/>
      <sheetName val="621.5P"/>
      <sheetName val="621.6"/>
      <sheetName val="621,7"/>
      <sheetName val="630.P"/>
      <sheetName val="631P BOLSACRETO"/>
      <sheetName val="632"/>
      <sheetName val="640.3"/>
      <sheetName val="641"/>
      <sheetName val="641P ANCLAJES"/>
      <sheetName val="650.3 OTRO"/>
      <sheetName val="660.1P"/>
      <sheetName val="661 TIPO 1"/>
      <sheetName val="661 TIPO 2"/>
      <sheetName val="661 OTRO"/>
      <sheetName val="671"/>
      <sheetName val="672"/>
      <sheetName val="674"/>
      <sheetName val="675.1"/>
      <sheetName val="675.2"/>
      <sheetName val="675.3"/>
      <sheetName val="676"/>
      <sheetName val="680P"/>
      <sheetName val="681"/>
      <sheetName val="680.1P"/>
      <sheetName val="682"/>
      <sheetName val="683P"/>
      <sheetName val="701"/>
      <sheetName val="710.3"/>
      <sheetName val="710.4"/>
      <sheetName val="710.5"/>
      <sheetName val="720"/>
      <sheetName val="740"/>
      <sheetName val="800.3"/>
      <sheetName val="800.4"/>
      <sheetName val="810.1P"/>
      <sheetName val="610P"/>
      <sheetName val="hexapodos"/>
      <sheetName val="LINEA DE DEMARCACIÓN BASE AGUA"/>
      <sheetName val="TACHA REFLECTIVA"/>
      <sheetName val="SEÑAL VERTICAL DE 75"/>
      <sheetName val="DEFENSA METALICA"/>
      <sheetName val="Hoja1 (2)"/>
      <sheetName val="Hoja2 (2)"/>
      <sheetName val="Hoja3 (2)"/>
      <sheetName val="Hoja2"/>
      <sheetName val="Hoja3"/>
      <sheetName val="a  aaInformación"/>
      <sheetName val="A MInformes M"/>
      <sheetName val="VínculoExternoRecuperado1"/>
      <sheetName val="Itemes Renovación"/>
      <sheetName val="G12-T1 (F4)"/>
      <sheetName val="G12-T2a (F4)"/>
      <sheetName val="G12-T2b (F4)"/>
      <sheetName val="G12-T3a (F4)"/>
      <sheetName val="G12-T3b (F4)"/>
      <sheetName val="G13-T1a (F4)"/>
      <sheetName val="G13-T1b (F4)"/>
      <sheetName val="G14-T1 (F4)"/>
      <sheetName val="G14-T2 (F4)"/>
      <sheetName val="G14-T3 (F4)"/>
      <sheetName val="G14-T4 (F4)"/>
      <sheetName val="Interc de Hidr."/>
      <sheetName val="Cambio de Valv."/>
      <sheetName val="Interc.tapones"/>
      <sheetName val="Interc.válv."/>
      <sheetName val="Coloc. e Interc. Tapones"/>
      <sheetName val="Varios."/>
      <sheetName val="Paral. 1"/>
      <sheetName val="Paral. 2"/>
      <sheetName val="Paral. 3"/>
      <sheetName val="Paral.4"/>
      <sheetName val="Totales"/>
      <sheetName val="EvaluaciónFórmulas"/>
      <sheetName val="EvaluaciónG"/>
      <sheetName val="EvaluaciónFórmulas (2)"/>
      <sheetName val="EvaluaciónG (2)"/>
      <sheetName val="EvaluaciónFórmulas (3)"/>
      <sheetName val="EvaluaciónG (3)"/>
      <sheetName val="Evaluación"/>
      <sheetName val="Evaluación (2)"/>
      <sheetName val="Evaluación (3)"/>
      <sheetName val="PRESUPUESTO"/>
      <sheetName val="SEGUIMIENTO"/>
      <sheetName val="CRONOGRAMA"/>
      <sheetName val="INSUMOS"/>
      <sheetName val="Datos"/>
      <sheetName val="ACCIDENTALIDAD"/>
      <sheetName val="ACC.EJECUTIVO"/>
      <sheetName val="ACC.EJECUTIVO-OCT-02"/>
      <sheetName val="EJEC-AGO-2002"/>
      <sheetName val="TABLA"/>
      <sheetName val="TITULOS"/>
      <sheetName val="items"/>
      <sheetName val="necesidades de la via"/>
      <sheetName val="0+900"/>
      <sheetName val="3+250"/>
      <sheetName val="3+820"/>
      <sheetName val="5+440 RÍO SECO"/>
      <sheetName val="8+000"/>
      <sheetName val="10+700"/>
      <sheetName val="13+030"/>
      <sheetName val="13+050"/>
      <sheetName val="13+600"/>
      <sheetName val="13+950"/>
      <sheetName val="14+400"/>
      <sheetName val="15+050"/>
      <sheetName val="17+100"/>
      <sheetName val="20+000"/>
      <sheetName val="20+600"/>
      <sheetName val="21+100 "/>
      <sheetName val="23+100"/>
      <sheetName val="25+520"/>
      <sheetName val="28+000"/>
      <sheetName val="28+300"/>
      <sheetName val="31+250 PTE. GUADUALITO"/>
      <sheetName val="31+580 P. GUADUAL"/>
      <sheetName val="34+ 270"/>
      <sheetName val="36+380 "/>
      <sheetName val="36+500"/>
      <sheetName val="37+350"/>
      <sheetName val="39+400"/>
      <sheetName val="42+900"/>
      <sheetName val="43+300"/>
      <sheetName val="44+400"/>
      <sheetName val="44+700"/>
      <sheetName val="44+800"/>
      <sheetName val="46+000"/>
      <sheetName val="46+100"/>
      <sheetName val="46+800"/>
      <sheetName val="47+000"/>
      <sheetName val="49+500"/>
      <sheetName val="50+000"/>
      <sheetName val="50+500"/>
      <sheetName val="51+150"/>
      <sheetName val="51+750"/>
      <sheetName val="53+000"/>
      <sheetName val="53+290"/>
      <sheetName val="54+900"/>
      <sheetName val="55+100"/>
      <sheetName val="56+020"/>
      <sheetName val="56+950"/>
      <sheetName val="57+000"/>
      <sheetName val="57+100"/>
      <sheetName val="62+636"/>
      <sheetName val="64+100"/>
      <sheetName val="64+110 P. GUADUAS II"/>
      <sheetName val="64+180 P. GUADUAS I"/>
      <sheetName val="64+820 P. QUEBRADA CUNE"/>
      <sheetName val="65+000"/>
      <sheetName val="65+300"/>
      <sheetName val="65+700"/>
      <sheetName val="65+770"/>
      <sheetName val="66+000"/>
      <sheetName val="66+370"/>
      <sheetName val="68+150"/>
      <sheetName val="66+480 PUENTE VARIANTE 2"/>
      <sheetName val="FRESADO 68 - 114"/>
      <sheetName val="68+370 P. FÉRREO "/>
      <sheetName val="68+520 P. GUANÁBANO"/>
      <sheetName val="69+030 RÍO VILLETA"/>
      <sheetName val="Villeta centro"/>
      <sheetName val="69+450"/>
      <sheetName val="71+480"/>
      <sheetName val="72+1020 LA MARÍA"/>
      <sheetName val="74+100"/>
      <sheetName val="76+800"/>
      <sheetName val="77+200"/>
      <sheetName val="78+400"/>
      <sheetName val="78+450"/>
      <sheetName val="78-90"/>
      <sheetName val="78+600 EL ZANCUDO"/>
      <sheetName val="79+400"/>
      <sheetName val="79+500"/>
      <sheetName val="80+970"/>
      <sheetName val="81+050"/>
      <sheetName val="81+650 LA HONDA"/>
      <sheetName val="82+200"/>
      <sheetName val="83+230 QDA. NAUTATÁ"/>
      <sheetName val="83+600"/>
      <sheetName val="83+700"/>
      <sheetName val="86+000"/>
      <sheetName val="86+220 PUENTE AZUL"/>
      <sheetName val="86+600 PUENTE HILA"/>
      <sheetName val="89+300-92+00"/>
      <sheetName val="90+000"/>
      <sheetName val="92+900"/>
      <sheetName val="93+150"/>
      <sheetName val="96+200"/>
      <sheetName val="97+800"/>
      <sheetName val="98+000"/>
      <sheetName val="98+800"/>
      <sheetName val="100+100"/>
      <sheetName val="100+900"/>
      <sheetName val="101+800 QDA. EL CHUSCAL"/>
      <sheetName val="102+740"/>
      <sheetName val="105+480"/>
      <sheetName val="108+500"/>
      <sheetName val="109+400"/>
      <sheetName val="FRESADO 68- 114"/>
      <sheetName val="REMOCION DERRUMBES 68 -  114"/>
      <sheetName val="DESARENADORES 68-114 "/>
      <sheetName val="Lineas de demarcacion 68-11 "/>
      <sheetName val="REALCE BORDILLOS 68-114 "/>
      <sheetName val="PARCHEO 68-114."/>
      <sheetName val="DESTAPE ALCANTARILLAS 000-1 "/>
      <sheetName val="tachas reflectivas 68-114."/>
      <sheetName val="pinmuros 68+114."/>
      <sheetName val="CUNETAS 68-114 "/>
      <sheetName val="DEFENSAS METALICAS 68-114."/>
      <sheetName val="SEÑALIZACIÓN"/>
      <sheetName val="REFERENCICACIÓN VIAL "/>
      <sheetName val="HUNDIMIENTOS"/>
      <sheetName val="REMOCION DERRUMBES"/>
      <sheetName val="DESARENADORES 68-114"/>
      <sheetName val="demarcacion"/>
      <sheetName val="tachas"/>
      <sheetName val="REALCE BORDILLOS 68-114"/>
      <sheetName val="PARCHEO 68-114"/>
      <sheetName val="DESTAPE ALCANTARILLAS 000-114"/>
      <sheetName val="pinmuros 68+114"/>
      <sheetName val="CUNETAS 68-114"/>
      <sheetName val="SEÑALI 68-114"/>
      <sheetName val="DEFENSAS METALICAS 68-114"/>
      <sheetName val="REFERENCICACIÓN VIAL"/>
      <sheetName val="OJO¡¡¡¡¡¡¡¡¡"/>
      <sheetName val="Empradización"/>
      <sheetName val="Imprimación"/>
      <sheetName val="juntas de expansion"/>
      <sheetName val="NEOPRENO"/>
      <sheetName val="Hincado de rieles"/>
      <sheetName val="Pintura muros y cabezotes"/>
      <sheetName val="Suministro e instal rieles"/>
      <sheetName val="Drenes PVC 4 pulg"/>
      <sheetName val="SELLOS PARA JUNTAS DE PUENTES"/>
      <sheetName val="Sello de grietas de concreto"/>
      <sheetName val="Tubería PVC 4 pulg"/>
      <sheetName val="CAPTAFARO"/>
      <sheetName val="SECCIÓN FINAL"/>
      <sheetName val="DEFENSA METÁLICA"/>
      <sheetName val="Postes de kilometraje"/>
      <sheetName val="REMOCIÓN DE DERRUMBES"/>
      <sheetName val="Mant. Postes de kilometraje"/>
      <sheetName val="PU201P,1"/>
      <sheetName val="PU 201,3 "/>
      <sheetName val="PU210,2"/>
      <sheetName val="PU211P.1"/>
      <sheetName val="PU211P,1"/>
      <sheetName val="PU211P.2"/>
      <sheetName val="201p.3"/>
      <sheetName val="201P3qc"/>
      <sheetName val="PU310"/>
      <sheetName val="PU311P,5"/>
      <sheetName val="PU 320,1"/>
      <sheetName val="PU330,1 "/>
      <sheetName val="PU413"/>
      <sheetName val="PU450P,1"/>
      <sheetName val="UNIT REALES"/>
      <sheetName val="Contratos"/>
      <sheetName val="CANT OBRA"/>
      <sheetName val="CUADRO RESUM"/>
      <sheetName val="CUADRO RESUM FALTANTE"/>
      <sheetName val="aCCIDENTES%20DE%201995%20-%2019"/>
      <sheetName val="CANT OBRA Y PRESUPUESTO 6205"/>
      <sheetName val="BARBOSA CISNEROS formato inv"/>
      <sheetName val="BARBOSA CISNEROS"/>
      <sheetName val="CANT OBRA Y PRESUPUESTO 6206"/>
      <sheetName val="CRUCE CISNEROS formato inv"/>
      <sheetName val="CRUCE CISNEROS "/>
      <sheetName val="Densidades"/>
      <sheetName val="201.12P"/>
      <sheetName val="201.14 (2)"/>
      <sheetName val="211.1P"/>
      <sheetName val="231.1"/>
      <sheetName val="232.1p"/>
      <sheetName val="342.1"/>
      <sheetName val="414,5"/>
      <sheetName val="440.1COMPRADA"/>
      <sheetName val="440.2COMPRADA"/>
      <sheetName val="440.3COMPRADA"/>
      <sheetName val="441.1COMPRADA"/>
      <sheetName val="441.2COMPRADA"/>
      <sheetName val="441.3COMPRADA"/>
      <sheetName val="450.1P COMPRADA"/>
      <sheetName val="450.2comprada"/>
      <sheetName val="450.3 COMPRADA"/>
      <sheetName val="450.4"/>
      <sheetName val="450.6"/>
      <sheetName val="450.7"/>
      <sheetName val="450.8"/>
      <sheetName val="451.1 (2)"/>
      <sheetName val="451.1 COMPRADA"/>
      <sheetName val="451.2 COMPRADA"/>
      <sheetName val="451.3 COMPRADA "/>
      <sheetName val="451.4"/>
      <sheetName val="452.1COMPRADA"/>
      <sheetName val="452.2COMPRADA "/>
      <sheetName val="452.3COMPRADA"/>
      <sheetName val="452.4COMPRADA"/>
      <sheetName val="453,1"/>
      <sheetName val="460,1"/>
      <sheetName val="461P"/>
      <sheetName val="462.1"/>
      <sheetName val="462.2"/>
      <sheetName val="464,1"/>
      <sheetName val="464,2"/>
      <sheetName val="464,3"/>
      <sheetName val="464,4"/>
      <sheetName val="465,1"/>
      <sheetName val="466,1"/>
      <sheetName val="466,2"/>
      <sheetName val="680.2 "/>
      <sheetName val="682 "/>
      <sheetName val="690"/>
      <sheetName val="700.1 "/>
      <sheetName val="700.2 "/>
      <sheetName val="710.1 "/>
      <sheetName val="710.2 "/>
      <sheetName val="710.3 "/>
      <sheetName val="710.4 "/>
      <sheetName val="621.1P5"/>
      <sheetName val="621.7P"/>
      <sheetName val="623.1"/>
      <sheetName val="623.2"/>
      <sheetName val="630.6p"/>
      <sheetName val="631.1"/>
      <sheetName val="632.1P"/>
      <sheetName val="641.2"/>
      <sheetName val="642.2 JUNTA JEENE"/>
      <sheetName val="650.3 "/>
      <sheetName val="650.4 "/>
      <sheetName val="660.2 "/>
      <sheetName val="660.3 "/>
      <sheetName val="661 TIPO2 "/>
      <sheetName val="661 OTRO "/>
      <sheetName val="662.1 "/>
      <sheetName val="670.2 "/>
      <sheetName val="671.2 "/>
      <sheetName val="673.1 "/>
      <sheetName val="673.2 "/>
      <sheetName val="673.2p"/>
      <sheetName val="674.2"/>
      <sheetName val="680.1 "/>
      <sheetName val="731.1 "/>
      <sheetName val="741.1P1 "/>
      <sheetName val="741.1P2"/>
      <sheetName val="741.1P3"/>
      <sheetName val="801.1"/>
      <sheetName val="801.2"/>
      <sheetName val="801.3"/>
      <sheetName val="801.4"/>
      <sheetName val="801.5"/>
      <sheetName val="801.6"/>
      <sheetName val="801.7"/>
      <sheetName val="811.1 P1"/>
      <sheetName val="811.1 P2"/>
      <sheetName val="811.1P3"/>
      <sheetName val="811.1P4"/>
      <sheetName val="811.1P5"/>
      <sheetName val="811.1P6"/>
      <sheetName val="811.1P7"/>
      <sheetName val="811.1P8"/>
      <sheetName val="811.1P9"/>
      <sheetName val="811.1P10"/>
      <sheetName val="811.1P11"/>
      <sheetName val="811.1P12"/>
      <sheetName val="811.1P13"/>
      <sheetName val="811.1P14"/>
      <sheetName val="811.1P15"/>
      <sheetName val="matrix"/>
      <sheetName val="200,1"/>
      <sheetName val="200,2"/>
      <sheetName val="201,1"/>
      <sheetName val="201,2"/>
      <sheetName val="201,3"/>
      <sheetName val="201,4"/>
      <sheetName val="201,5"/>
      <sheetName val="201,6"/>
      <sheetName val="201,7"/>
      <sheetName val="201,8"/>
      <sheetName val="201,9"/>
      <sheetName val="201,11"/>
      <sheetName val="201,12"/>
      <sheetName val="201,15"/>
      <sheetName val="201,16"/>
      <sheetName val="232,1"/>
      <sheetName val="312.1"/>
      <sheetName val="312.2"/>
      <sheetName val="416,2P"/>
      <sheetName val="432,1"/>
      <sheetName val="432,2"/>
      <sheetName val="451. 1P"/>
      <sheetName val="460.1"/>
      <sheetName val="460,2"/>
      <sheetName val="CLASE C"/>
      <sheetName val="632,1"/>
      <sheetName val="661.1 TIPO I"/>
      <sheetName val="681,1"/>
      <sheetName val="682,1"/>
      <sheetName val="730,1P"/>
      <sheetName val="Comentarios"/>
      <sheetName val="1, ferrogard"/>
      <sheetName val="2, SUM APLIC RECUBRIMIENTO  SI"/>
      <sheetName val="perforacion anclajes 1"/>
      <sheetName val="perforacion anclajes 7"/>
      <sheetName val="perforacion anclajes 3"/>
      <sheetName val="perforacion anclajes 5"/>
      <sheetName val="puente de adherencia concretos"/>
      <sheetName val="RECUPER LOSA PISO CONCREGROUT "/>
      <sheetName val="INHIBIDOR CORROSION TIPO emaco"/>
      <sheetName val="DEFENSAS METALICAS"/>
      <sheetName val="PINTURA DE TRAFICO"/>
      <sheetName val="ANCLAJES Y PLACAS APOYO TENSION"/>
      <sheetName val="desviador cables tensionamiento"/>
      <sheetName val="TUBO RDE"/>
      <sheetName val="manejo de rio"/>
      <sheetName val="excavacion sin clasificar"/>
      <sheetName val="geotextil"/>
      <sheetName val="material filtrant"/>
      <sheetName val=" APU barandas 58,78 kg-ml"/>
      <sheetName val="baranda ptes meta 20ene10"/>
      <sheetName val="peso barandas meta "/>
      <sheetName val="GEOCOLCHON"/>
      <sheetName val="MENSULAS y topes sismicos"/>
      <sheetName val="ESPECIFICACIONES"/>
      <sheetName val="PPTO. OFICIAL"/>
      <sheetName val="APU"/>
      <sheetName val="V-01 ENERO 9 DE 2008"/>
      <sheetName val="PROPUESTA CISM-GTE-02-08"/>
      <sheetName val="Precio-peso-ml barandas"/>
      <sheetName val="BARANDA VENTANA I-II-CASA MAQ"/>
      <sheetName val="BARANDA CAPTACION"/>
      <sheetName val="BARANDA DESCARGA"/>
      <sheetName val="TAB.DE CONT."/>
      <sheetName val="PORTADA No.1"/>
      <sheetName val="CARRETERAS"/>
      <sheetName val="GENER.CUAD.No.1"/>
      <sheetName val="CUMP.% CUAD.No.2"/>
      <sheetName val="EST.RED C.V. CUAD.No.3"/>
      <sheetName val="BASE DE DATOS"/>
      <sheetName val="GRAF No.1 EST.RED C,VISUAL"/>
      <sheetName val="TORT.EST.VIA C.V. GRAF. No.2"/>
      <sheetName val="EST.RED C.T.CUAD. No.4"/>
      <sheetName val="No.5 NEC.PREV"/>
      <sheetName val="GRAF No.1 EST.RED C,TECNICO"/>
      <sheetName val="TORTAS EST.RED C.T.GRA.No.4"/>
      <sheetName val="EST. RED Y SIT. CRI MAPA No.1 "/>
      <sheetName val="No.6 NEC.CRIT"/>
      <sheetName val="No.7 NECPREV"/>
      <sheetName val="No.7A NECCRITICAS"/>
      <sheetName val="CUAD.No.8 INF. EMER."/>
      <sheetName val="CUAD. No.9 PTES"/>
      <sheetName val="No.10 NECPTES"/>
      <sheetName val="No.10A NECPTES"/>
      <sheetName val="CUAD. No.11 PONTONES"/>
      <sheetName val="CUAD. Nº 12 NEC. PONTONES"/>
      <sheetName val="No.12A NECPONTONES"/>
      <sheetName val="CUAD. No.13 TUNELES "/>
      <sheetName val="CUAD. No.14 NEC TÚNELES "/>
      <sheetName val="CUAD. No.15 SEÑAL VER "/>
      <sheetName val="CUAD. No.16 SEÑAL HOR"/>
      <sheetName val="CUAD. No. 17 ACCID. "/>
      <sheetName val="CUAD. No.18 DEFENSA VIAS "/>
      <sheetName val="CUAD. No.19 SEGUIMIENTO FUN"/>
      <sheetName val="CUAD. No.20 FICHA CUANT."/>
      <sheetName val="CUAD. No.21 FICHA CUAL"/>
      <sheetName val="CUAD. No.22 FICHAS CUANT. MICRO"/>
      <sheetName val="CUAD. No.23 FICHA CUAL. MICRO"/>
      <sheetName val="CUAD. No.24 INTER. CONTRA"/>
      <sheetName val="FOTOS"/>
      <sheetName val="PRENSA"/>
      <sheetName val="COMENT."/>
      <sheetName val="Programa de trabajo e Invers"/>
      <sheetName val="Estado Resumen"/>
      <sheetName val="TORTA"/>
      <sheetName val="Resum_Pav"/>
      <sheetName val="INVENT.ALC-CUNETAS 90BLB"/>
      <sheetName val="PUENTES Y PONTONES"/>
      <sheetName val="SEÑAL VERTICAL90BLB"/>
      <sheetName val="SEÑAL HORIZONTAL90BLB"/>
      <sheetName val="ESTADO VÍA-CRIT.TECNICO"/>
      <sheetName val="CALIFICACIÓN"/>
      <sheetName val="DAÑOS 8002"/>
      <sheetName val="DAÑOS 4313 "/>
      <sheetName val="DAÑOS 7805"/>
      <sheetName val="DAÑOS 80MG01"/>
      <sheetName val="INVENT.ALC-CUNETAS 8002"/>
      <sheetName val="INV.ALC-CUNET 4313 - 7805"/>
      <sheetName val="INVENT.ALC-CUNET 80MG01"/>
      <sheetName val="SEÑAL VERTICAL 8002"/>
      <sheetName val="SEÑAL VERTICAL 4313"/>
      <sheetName val="SEÑAL VERTICAL 80MG01"/>
      <sheetName val="SEÑAL HORIZONTAL 8002"/>
      <sheetName val="SEÑAL HORIZONTAL 4313"/>
      <sheetName val="SEÑAL HORIZONTAL 80MG01"/>
      <sheetName val="ORGANIGRAMA"/>
      <sheetName val="FLUJO DE FONDOS"/>
      <sheetName val="A.E.B"/>
      <sheetName val="A.P.U (3)"/>
      <sheetName val="A.P.U (2)"/>
      <sheetName val="A.P.U"/>
      <sheetName val="P.S"/>
      <sheetName val="A.I.U"/>
      <sheetName val="ACTA DE MODIFICACION No. 1"/>
      <sheetName val=" PROGR. INV."/>
      <sheetName val="ACTA DE MODIFICACION No. 2"/>
      <sheetName val=" PROGR. INV. ACTA MOD. 2"/>
      <sheetName val="REPROGR. 2"/>
      <sheetName val="ACTA DE MODIFICACION No. 3"/>
      <sheetName val=" PROGR. INV. ACTA MOD. 3"/>
      <sheetName val="ACTA DE MODIFICACION No. 4"/>
      <sheetName val=" PROGR. INV. ACTA MOD. REVISADO"/>
      <sheetName val=" PROGR. INV. ACTA MOD. 4"/>
      <sheetName val="memorias"/>
      <sheetName val="PR 0"/>
      <sheetName val="PR 1"/>
      <sheetName val="PR 2"/>
      <sheetName val="PR 3"/>
      <sheetName val="PR 4"/>
      <sheetName val="PR 5"/>
      <sheetName val="PR 6"/>
      <sheetName val="PR 7"/>
      <sheetName val="PR 8"/>
      <sheetName val="PR 9"/>
      <sheetName val="PR 10"/>
      <sheetName val="PR 11"/>
      <sheetName val="PR 12"/>
      <sheetName val="PR 13"/>
      <sheetName val="PR 14"/>
      <sheetName val="PR 15"/>
      <sheetName val="PR 16"/>
      <sheetName val="PR 17"/>
      <sheetName val="PR18"/>
      <sheetName val="PR 19"/>
      <sheetName val="PR 20"/>
      <sheetName val="PR 21"/>
      <sheetName val="PR 22"/>
      <sheetName val="PR 23"/>
      <sheetName val="PR 24"/>
      <sheetName val="PR 25"/>
      <sheetName val="PR 26"/>
      <sheetName val="PR 27"/>
      <sheetName val="PR 28"/>
      <sheetName val="PR 29"/>
      <sheetName val="PR 30"/>
      <sheetName val="PR 31"/>
      <sheetName val="PR 32"/>
      <sheetName val="PR 33"/>
      <sheetName val="PR 34"/>
      <sheetName val="PR 35"/>
      <sheetName val="PR 36"/>
      <sheetName val="PR 37"/>
      <sheetName val="PR38"/>
      <sheetName val="PR 39"/>
      <sheetName val="PR 40"/>
      <sheetName val="PR 41"/>
      <sheetName val="PR 42"/>
      <sheetName val="PR 43"/>
      <sheetName val="PR 44"/>
      <sheetName val="PR 45"/>
      <sheetName val="PR 46"/>
      <sheetName val="PR 47"/>
      <sheetName val="PR 48"/>
      <sheetName val="PR 49"/>
      <sheetName val="Cuadro Estado"/>
      <sheetName val="RESUMEN"/>
      <sheetName val="L. MAT."/>
      <sheetName val="A.BAS."/>
      <sheetName val="CUAD."/>
      <sheetName val="AUI"/>
      <sheetName val="C.FIN."/>
      <sheetName val="P.INV"/>
      <sheetName val="P.S."/>
      <sheetName val="P.INV.ANTIC."/>
      <sheetName val="V%C3%ADnculoExternoRecuperado1"/>
      <sheetName val="XXXXX"/>
      <sheetName val="110.1 P"/>
      <sheetName val="110.2 P"/>
      <sheetName val="201.1P-201.5P"/>
      <sheetName val="201.2P"/>
      <sheetName val="210.2 SIN EXPLO"/>
      <sheetName val="211.1.P1"/>
      <sheetName val="211P.2"/>
      <sheetName val="311P4"/>
      <sheetName val="312.3"/>
      <sheetName val="312.4"/>
      <sheetName val="320.1P"/>
      <sheetName val="320.2P"/>
      <sheetName val="342P"/>
      <sheetName val="343.P"/>
      <sheetName val="441.1 PLANTA"/>
      <sheetName val="441.2 PLANTA"/>
      <sheetName val="441.1 COMPRADA"/>
      <sheetName val="441.2 COMPRADA"/>
      <sheetName val="441.3 COMPRADA "/>
      <sheetName val="441.4 COMPRADA"/>
      <sheetName val="450.1.1 COMPRADA"/>
      <sheetName val="450.1.2 COMPRADA"/>
      <sheetName val="450.1 COMPRADA"/>
      <sheetName val="450.2 COMPRADA"/>
      <sheetName val="MDC-0 COMPRADA"/>
      <sheetName val="450.1 PLANTA"/>
      <sheetName val="450.2 PLANTA"/>
      <sheetName val="450.3 PLANTA"/>
      <sheetName val="451.1 PLANTA"/>
      <sheetName val="451.3 PLANTA"/>
      <sheetName val="451.2 COMPRADA "/>
      <sheetName val="451.3 COMPRADA  "/>
      <sheetName val="452.1 COMPRADA"/>
      <sheetName val="452.2 COMPRADA"/>
      <sheetName val="452.3 COMPRADA"/>
      <sheetName val="452.4 COMPRADA"/>
      <sheetName val="452.1 PLANTA"/>
      <sheetName val="452.2 PLANTA"/>
      <sheetName val="452.3 PLANTA"/>
      <sheetName val="452.4 PLANTA"/>
      <sheetName val="460.1 M3"/>
      <sheetName val="460P M3"/>
      <sheetName val="462P MDC-0"/>
      <sheetName val="464.4"/>
      <sheetName val="466.2"/>
      <sheetName val="504P"/>
      <sheetName val="622.6P PILOTE DE MADERA"/>
      <sheetName val="620.1P"/>
      <sheetName val="620.4P.1"/>
      <sheetName val="620.4P.2"/>
      <sheetName val="621,1P1"/>
      <sheetName val="622.1P"/>
      <sheetName val="640P"/>
      <sheetName val="673.4P"/>
      <sheetName val="700P"/>
      <sheetName val="710.1.1 (2)"/>
      <sheetName val="710.1.5"/>
      <sheetName val="900.3P1"/>
      <sheetName val="900.3P2"/>
      <sheetName val="900.3P3"/>
      <sheetName val="MURO GEOTEXTIL"/>
      <sheetName val="683P1"/>
      <sheetName val="ESTOPEROLES"/>
      <sheetName val="TABLA DE CONTENIDO"/>
      <sheetName val="GENERALIDADES "/>
      <sheetName val="CUMPLIMIENTO % "/>
      <sheetName val="CUMPLIMIENTO %  (2)"/>
      <sheetName val="ESTADO RED"/>
      <sheetName val="SEMAFORO 45A-04"/>
      <sheetName val="SEMAFORO 55CN-01"/>
      <sheetName val="SEMAFORO 55CN-03"/>
      <sheetName val="SEMAFORO 56-07"/>
      <sheetName val="TORTA EST. VIAS "/>
      <sheetName val="EST. VIAS"/>
      <sheetName val="MAPA EST RED"/>
      <sheetName val="NECESIDAD VIA"/>
      <sheetName val="Necesidades cr."/>
      <sheetName val="SITIOS CRITICOS"/>
      <sheetName val="CANT OBRA C-G"/>
      <sheetName val="CANT OBRA B-T"/>
      <sheetName val="CANT OBRA S-B"/>
      <sheetName val="INF. EMERGENCIAS"/>
      <sheetName val="PUENTES"/>
      <sheetName val="NEC PTES"/>
      <sheetName val="PONTONES"/>
      <sheetName val="NEC. PONTONES"/>
      <sheetName val="señal v"/>
      <sheetName val="señal H"/>
      <sheetName val="ACCIDENTALIDAD NOV"/>
      <sheetName val="ACCIDENT."/>
      <sheetName val="DEFENSA VIAS"/>
      <sheetName val="ZONAS RETIRO"/>
      <sheetName val="CUANTI AMV"/>
      <sheetName val="CUALI AMV"/>
      <sheetName val="CUANTI MICRO"/>
      <sheetName val="CUALI MICRO"/>
      <sheetName val="CALIDAD"/>
      <sheetName val="precios-básicos2002"/>
      <sheetName val="UNITARIO"/>
      <sheetName val="lecho rio"/>
      <sheetName val="Análisis de precios"/>
      <sheetName val="Remo. derr."/>
      <sheetName val="Limp. mec. Alcant."/>
      <sheetName val="XXXXXX"/>
      <sheetName val="NECESIDADES PREVENTIVAS"/>
      <sheetName val="NECESIDADES CRITICAS"/>
      <sheetName val="CANTIDADES DE OBRA 5607 "/>
      <sheetName val="CANTIDADES DE OBRA 55CN03"/>
      <sheetName val="CANTIDADES DE OBRA 4006A"/>
      <sheetName val="CANTIDADES DE OBRA 55CN01"/>
      <sheetName val="CANTIDADES DE OBRA 40CNA"/>
      <sheetName val="CANTIDADES DE OBRA 40CNB"/>
      <sheetName val="CANTIDADES DE OBRA 40CN01"/>
      <sheetName val="CANTIDADES DE OBRA 45A04"/>
      <sheetName val="CANTIDADES DE OBRA 50CN03"/>
      <sheetName val="CANTIDADES DE OBRA 5009"/>
      <sheetName val="PRESUPUEST0"/>
      <sheetName val="340.P"/>
      <sheetName val="441.1 "/>
      <sheetName val="451.4 "/>
      <sheetName val="464.1 "/>
      <sheetName val="464.1P"/>
      <sheetName val="701 P"/>
      <sheetName val="820P1"/>
      <sheetName val="presupuesto necesidades vias ma"/>
      <sheetName val="PORTADA "/>
      <sheetName val="5008 trim"/>
      <sheetName val="CANT CRI SIN diseño 50 08 "/>
      <sheetName val="201.5"/>
      <sheetName val="201.6"/>
      <sheetName val="201.18"/>
      <sheetName val="201.19"/>
      <sheetName val="201.20"/>
      <sheetName val="203.1"/>
      <sheetName val="203.2"/>
      <sheetName val="203.3"/>
      <sheetName val="203.4"/>
      <sheetName val="203.5"/>
      <sheetName val="203.6"/>
      <sheetName val="203.7"/>
      <sheetName val="203.8"/>
      <sheetName val="203.9"/>
      <sheetName val="203.10"/>
      <sheetName val="203.11"/>
      <sheetName val="203.12"/>
      <sheetName val="223.1"/>
      <sheetName val="223.2"/>
      <sheetName val="223.3.1"/>
      <sheetName val="223.3.2"/>
      <sheetName val="223.3.3"/>
      <sheetName val="233.1"/>
      <sheetName val="233.10"/>
      <sheetName val="235.1"/>
      <sheetName val="235.10"/>
      <sheetName val="235.11"/>
      <sheetName val="236.1"/>
      <sheetName val="236.10"/>
      <sheetName val="236.11"/>
      <sheetName val="320.3"/>
      <sheetName val="320.4"/>
      <sheetName val="320.5"/>
      <sheetName val="320.6"/>
      <sheetName val="330.3"/>
      <sheetName val="330.4"/>
      <sheetName val="330.5"/>
      <sheetName val="330.6"/>
      <sheetName val="350.1"/>
      <sheetName val="350.2"/>
      <sheetName val="350.3"/>
      <sheetName val="350.4"/>
      <sheetName val="350.10"/>
      <sheetName val="350.11"/>
      <sheetName val="350.12"/>
      <sheetName val="350.13"/>
      <sheetName val="350.14"/>
      <sheetName val="351.1"/>
      <sheetName val="351.2"/>
      <sheetName val="351.10"/>
      <sheetName val="351.11"/>
      <sheetName val="351.12"/>
      <sheetName val="410.3"/>
      <sheetName val="411.4"/>
      <sheetName val="413.1"/>
      <sheetName val="413.2"/>
      <sheetName val="413.3"/>
      <sheetName val="414.6"/>
      <sheetName val="420.3"/>
      <sheetName val="450.2 P"/>
      <sheetName val="450.4P"/>
      <sheetName val="450.5P"/>
      <sheetName val="450.6P"/>
      <sheetName val="450.7P"/>
      <sheetName val="450.8P"/>
      <sheetName val="450.10 "/>
      <sheetName val="450.10P"/>
      <sheetName val="450.11"/>
      <sheetName val="450.11P"/>
      <sheetName val="450.12"/>
      <sheetName val="450.12P"/>
      <sheetName val="451.3P "/>
      <sheetName val="462.2.1"/>
      <sheetName val="462.2.2"/>
      <sheetName val="465.2"/>
      <sheetName val="500.2"/>
      <sheetName val="501.10"/>
      <sheetName val="501.20"/>
      <sheetName val="505.1"/>
      <sheetName val="600.1.1"/>
      <sheetName val="600.2.1"/>
      <sheetName val="600.2.2"/>
      <sheetName val="600.2.3"/>
      <sheetName val="600.2.4"/>
      <sheetName val="610.3"/>
      <sheetName val="610.4"/>
      <sheetName val="610.5"/>
      <sheetName val="610.6"/>
      <sheetName val="610.7"/>
      <sheetName val="621.7"/>
      <sheetName val="663.1"/>
      <sheetName val="670.3"/>
      <sheetName val="670.4"/>
      <sheetName val="670.5"/>
      <sheetName val="671.4"/>
      <sheetName val="672.2"/>
      <sheetName val="672.3"/>
      <sheetName val="672.4"/>
      <sheetName val="673.1.1"/>
      <sheetName val="673.1.2"/>
      <sheetName val="681.2"/>
      <sheetName val="681.3"/>
      <sheetName val="681.4"/>
      <sheetName val="682.2"/>
      <sheetName val="682.3"/>
      <sheetName val="682.4"/>
      <sheetName val="683.1"/>
      <sheetName val="683.2"/>
      <sheetName val="683.3"/>
      <sheetName val="683.4"/>
      <sheetName val="683.5"/>
      <sheetName val="730.4"/>
      <sheetName val="741.1"/>
      <sheetName val="802.1"/>
      <sheetName val="802.2"/>
      <sheetName val="802.3"/>
      <sheetName val="802.4"/>
      <sheetName val="802.5"/>
      <sheetName val="802.6"/>
      <sheetName val="802.7"/>
      <sheetName val="802.8"/>
      <sheetName val="811.2"/>
      <sheetName val="820.1"/>
      <sheetName val="20-23"/>
      <sheetName val="APU201,3"/>
      <sheetName val="PU600P.1"/>
      <sheetName val="PU630,5"/>
      <sheetName val="PU640,3"/>
      <sheetName val="PU610,1"/>
      <sheetName val="PU681,1"/>
      <sheetName val="$ PR20 al PR23"/>
      <sheetName val="TABLA CONTENIDO"/>
      <sheetName val="GENERALIDADES"/>
      <sheetName val="ESTADO RED VIS"/>
      <sheetName val="SEMAFORO VIS 5008"/>
      <sheetName val="SEMAFORO VIS 50CN01"/>
      <sheetName val="SEMAFORO VIS 5604"/>
      <sheetName val="SEMAFORO VIS 5008A"/>
      <sheetName val="SEMAFORO VIS 5008B"/>
      <sheetName val="TORTA EST. VIAS VIS 5008"/>
      <sheetName val="TORTA EST. VIAS VIS 50CN01"/>
      <sheetName val="TORTA EST. VIAS VIS 5604"/>
      <sheetName val="TORTA EST. VIAS VIS 5008A"/>
      <sheetName val="TORTA EST. VIAS VIS 5008B"/>
      <sheetName val="ESTADO RED TEC 5008"/>
      <sheetName val="ESTADO RED TEC 50CN01"/>
      <sheetName val="ESTADO RED TEC 5604"/>
      <sheetName val="ESTADO RED TEC 5008A"/>
      <sheetName val="ESTADO RED TEC 5008B"/>
      <sheetName val="SEMAFORO TEC 5008"/>
      <sheetName val="SEMAFORO TEC 50CN01"/>
      <sheetName val="SEMAFORO TEC 5604"/>
      <sheetName val="SEMAFORO TEC 5008A"/>
      <sheetName val="SEMAFORO TEC 5008B"/>
      <sheetName val="TORTA EST. VIAS TEC 5008"/>
      <sheetName val="TORTA EST. VIAS TEC 50CN01"/>
      <sheetName val="TORTA EST. VIAS TEC 5604"/>
      <sheetName val="TORTA EST. VIAS TEC 5008A"/>
      <sheetName val="TORTA EST. VIAS TEC 5008B"/>
      <sheetName val="MAPA EST RED 5008 "/>
      <sheetName val="MAPA EST RED 50CN01"/>
      <sheetName val="MAPA EST RED 5604"/>
      <sheetName val="MAPA EST RED 5008A"/>
      <sheetName val="MAPA EST RED 5008B"/>
      <sheetName val="CANT OBRA VIA 5008"/>
      <sheetName val="CANT OBRA VIA 50CN01"/>
      <sheetName val="CANT OBRA VIA 5604"/>
      <sheetName val="CANT OBRA VIA 5008A"/>
      <sheetName val="CANT OBRA VIA 5008B"/>
      <sheetName val="CANT OBRA 5008 "/>
      <sheetName val="CANT OBRA 50CN01"/>
      <sheetName val="CANT OBRA 5604"/>
      <sheetName val="CANT OBRA 5008A"/>
      <sheetName val="CANT OBRA 5008  (2)"/>
      <sheetName val="CANT OBRA 5008  (3)"/>
      <sheetName val="TUNELES"/>
      <sheetName val="NECESIDADES EN TÚNELES"/>
      <sheetName val="Señalización Vertical"/>
      <sheetName val="Señalización Horizontal"/>
      <sheetName val="INTERVENTORIA DE CONTRATOS"/>
      <sheetName val="FOTOG"/>
      <sheetName val="FOT.sitios criticos "/>
      <sheetName val="FOT-TRAB MICROS"/>
      <sheetName val="FOT ESTADVIAS"/>
      <sheetName val="PRENSA 1"/>
      <sheetName val="CAPACITACION MICRO"/>
      <sheetName val="CD"/>
      <sheetName val="TABLA CONTENIDO (2)"/>
      <sheetName val="C2 CUMPLIMIENTO % "/>
      <sheetName val="Estado RED TEC 5604 PAVIMENTO"/>
      <sheetName val="Estado RED TEC 5604 AFIRMADO"/>
      <sheetName val="FOT ABRIL"/>
      <sheetName val="FOT MAYO "/>
      <sheetName val="FOT JUNIO"/>
      <sheetName val="COMENTARIOS  "/>
      <sheetName val="CAPACITACION MICROEMPRESAS"/>
      <sheetName val="Estado Resumen 5604PAVIMENTO"/>
      <sheetName val="Vía 5604 Pavimentada"/>
      <sheetName val="Estado Resumen 5604 AFIRMADO"/>
      <sheetName val="Vía_NoPavimentada"/>
      <sheetName val="Vía 50NC01 Pavimentada"/>
      <sheetName val="Vía_50NC01 NoPavimentada"/>
      <sheetName val="Vía_"/>
      <sheetName val="FOT JULIO"/>
      <sheetName val="FOT AGOSTO "/>
      <sheetName val="FOT SEPTIEMBRE"/>
      <sheetName val="CAPACITA MICROEMPRESAS JULIO"/>
      <sheetName val="CAPACITA MICROEMPRESAS AGOSTO"/>
      <sheetName val="CAPACITA MICROEMPRESAS SEPTBRE"/>
      <sheetName val="PU450P,1 (tapada huecos)"/>
      <sheetName val="PU450P,2"/>
      <sheetName val="PU460"/>
      <sheetName val="PU460 Parcheo"/>
      <sheetName val="PU500"/>
      <sheetName val="PU600"/>
      <sheetName val="PU600P.1 "/>
      <sheetName val="PU600,4"/>
      <sheetName val="PU600,5"/>
      <sheetName val="PU610,1 "/>
      <sheetName val="PU630,4 "/>
      <sheetName val="PU630,4 acelerante"/>
      <sheetName val="PU630,4 D"/>
      <sheetName val="PU630,6"/>
      <sheetName val="PU630,6 especial por M3"/>
      <sheetName val="PU630,6 Simple"/>
      <sheetName val="PU630,6 especial por M2"/>
      <sheetName val="PU630,6 F"/>
      <sheetName val="PU630P.7 "/>
      <sheetName val="PU630,7 "/>
      <sheetName val="PU630,7 Especial"/>
      <sheetName val="PU630,11"/>
      <sheetName val="PU630P.15"/>
      <sheetName val="PU660.2"/>
      <sheetName val="PU661"/>
      <sheetName val="PU671P,1"/>
      <sheetName val="PU673 "/>
      <sheetName val="PU681,1 Esp. Q Caliche"/>
      <sheetName val="PU820,1"/>
      <sheetName val="PU830P.1 "/>
      <sheetName val="PU1000P,2"/>
      <sheetName val="PORTADA SDC"/>
      <sheetName val="PORTADA DRM"/>
      <sheetName val="vias"/>
      <sheetName val="GEN"/>
      <sheetName val="EST 50 08 VIS "/>
      <sheetName val="EST 50 CN01 VIS"/>
      <sheetName val="EST 56 04 VIS"/>
      <sheetName val="GRAF ESTVIA 5008 VIS"/>
      <sheetName val="GRAF ESTVIA 50 CN01 VIS"/>
      <sheetName val="GRAF ESTVIA 5604 VIS "/>
      <sheetName val=" TORTAS 50 08 VIS"/>
      <sheetName val="TORTAS 50 CN01 VIS"/>
      <sheetName val="TORTAS 56 04 VIS"/>
      <sheetName val="MAPA EST RED VIS "/>
      <sheetName val="NEC. VIAS "/>
      <sheetName val="CANT O 50 08"/>
      <sheetName val="CANT O 50 08 b"/>
      <sheetName val="CANT O 50 CN01"/>
      <sheetName val="NEC. CRI VIAS"/>
      <sheetName val="CANT CRI 50 08 "/>
      <sheetName val="CANT CRI 50 CN01"/>
      <sheetName val="CANT CRI 56 04"/>
      <sheetName val="SIT CRI 50 08"/>
      <sheetName val="SIT CRI 50CN01"/>
      <sheetName val="SIT CRI 5604"/>
      <sheetName val="INF. EMERG"/>
      <sheetName val="PTES "/>
      <sheetName val="NEC  PTES"/>
      <sheetName val="EST. GRAL PONT"/>
      <sheetName val="NEC. PONT"/>
      <sheetName val="SEÑ V "/>
      <sheetName val="SEÑ H "/>
      <sheetName val="CANT SEÑ VIAS"/>
      <sheetName val="ACC OCT "/>
      <sheetName val="ACC  NOV"/>
      <sheetName val="ACC  DIC"/>
      <sheetName val="ACC 50 08"/>
      <sheetName val="ACC 56 04"/>
      <sheetName val="ACC 50 CN01"/>
      <sheetName val="SEPARA. PRENSA"/>
      <sheetName val="CUNE"/>
      <sheetName val="FILTROS "/>
      <sheetName val="CUNETAS"/>
      <sheetName val="REALCE BORDILLOS "/>
      <sheetName val="HUNDIMIENTOS Y REFUERZOS "/>
      <sheetName val="PARCHEO "/>
      <sheetName val="Lineas de demarcacion"/>
      <sheetName val="tachas reflectivas"/>
      <sheetName val="SEÑALI 0-"/>
      <sheetName val="201.1P y 201.5P EDIF M2"/>
      <sheetName val="201.2P  DEMESTRU.OXI"/>
      <sheetName val="201.3P dem PIO AND BOR"/>
      <sheetName val="201.4P y 201.10P Obst"/>
      <sheetName val="201.6P ciclopeo"/>
      <sheetName val="201.7P PAV"/>
      <sheetName val="201.8P EST MET"/>
      <sheetName val="201.9ARB"/>
      <sheetName val="201.12ALC"/>
      <sheetName val="201.13CERC"/>
      <sheetName val="340.1-02"/>
      <sheetName val="344.P"/>
      <sheetName val="413"/>
      <sheetName val="441.3P COMPRADA "/>
      <sheetName val="450.2P COMPRADA"/>
      <sheetName val="450.3P COMPRADA"/>
      <sheetName val="450.4P COMPRADA"/>
      <sheetName val="451.3P COMPRADA  "/>
      <sheetName val="451.3 COMPRADA"/>
      <sheetName val="452.1P COMPRADA"/>
      <sheetName val="452.2P COMPRADA"/>
      <sheetName val="452.3P COMPRADA"/>
      <sheetName val="630P MORTERO 1;3"/>
      <sheetName val="PRESUPUESTOS+PERSONAL"/>
      <sheetName val="PROPONENTES"/>
      <sheetName val="KRC"/>
      <sheetName val="EXPER.GRAL-PRECAL"/>
      <sheetName val="CAP-OPERATIVA"/>
      <sheetName val="SMLM"/>
      <sheetName val="NOTAS"/>
      <sheetName val="LISTAS"/>
      <sheetName val="EST 5607 VIS"/>
      <sheetName val="EST 55CN03 VIS"/>
      <sheetName val="EST 4006A VIS"/>
      <sheetName val="EST 55CN01 VIS"/>
      <sheetName val="EST 40CN01 VIS"/>
      <sheetName val="EST 40CNA VIS"/>
      <sheetName val="EST 40CNB VIS"/>
      <sheetName val="GRA ESTVIA 5607 VIS"/>
      <sheetName val="datos semaforo 5607"/>
      <sheetName val="GRA ESTVIA 55CN03 VIS"/>
      <sheetName val="datos 55CN03"/>
      <sheetName val="GRAFICO ESTADO VIA VISUAL 4006A"/>
      <sheetName val="datos semaforo 4006A "/>
      <sheetName val="GRAFICO ESTADO VIA VISUA 55CN01"/>
      <sheetName val="datos semaforo 55CN01"/>
      <sheetName val="GRA ESTVIA 40CN01-40CNA-40CNB "/>
      <sheetName val="dato semaforo 40CN01-40CNA-40NB"/>
      <sheetName val="TORTA 5607 VIS"/>
      <sheetName val="TORTA EST. VIA 55CN03"/>
      <sheetName val="TORTA EST. VIA 4006A"/>
      <sheetName val="TORTA EST. VIA 55CN01"/>
      <sheetName val="TORTA EST. VIA 40CN01"/>
      <sheetName val="TORTA EST. VIA 40CNA"/>
      <sheetName val="TORTA EST. VIA 40CNB"/>
      <sheetName val="MAPA 1-5607"/>
      <sheetName val="MAPA 1-55CN03"/>
      <sheetName val="MAPA 1-4006A"/>
      <sheetName val="MAPA 1-55CN01"/>
      <sheetName val="MAPA 1-40CN01-40CNA-40CNB"/>
      <sheetName val="CANT OBRAS5607"/>
      <sheetName val="CANT OBRA55CN03"/>
      <sheetName val="CANT OBRA 4006A"/>
      <sheetName val="CANT OBRA55CN01"/>
      <sheetName val="CANT OBRA 40CN01"/>
      <sheetName val="CANT OBRA 40CNA"/>
      <sheetName val="CANT OBRA 40CNB"/>
      <sheetName val="CANT CRIT 5607"/>
      <sheetName val="ESTUDIOS SIT CRIT 5607"/>
      <sheetName val="INTERN-5607"/>
      <sheetName val="CANT CRIT 4006A "/>
      <sheetName val="ESTUDIOS SIT CRIT 4006A"/>
      <sheetName val="INTERN-4006A"/>
      <sheetName val="INDICE (2)"/>
      <sheetName val="CANT CRIT 55CN01 "/>
      <sheetName val="ESTUDIOS SIT CRIT 40CN01"/>
      <sheetName val="INTERN-40CN01"/>
      <sheetName val="CANT CRIT 40CNB"/>
      <sheetName val="ESTUDIOS SIT CRIT 40CNB"/>
      <sheetName val="INTERN-40CNB"/>
      <sheetName val="MAPA 2-5607 Y 55CN03"/>
      <sheetName val="MAPA SC-4006A"/>
      <sheetName val="MAPA SC-55CN01"/>
      <sheetName val="MAPA SC-40CN01,CNA,CNB,06"/>
      <sheetName val="Est Resumen5607"/>
      <sheetName val="Est Resumen 55CN03"/>
      <sheetName val="Est Resumen 4006A"/>
      <sheetName val="Est Resumen 55CN01"/>
      <sheetName val="Est Resumen tec 40CN01"/>
      <sheetName val="Est Resumen tec 40CNA"/>
      <sheetName val="Est Resumen 40CNB"/>
      <sheetName val="ACC-5607 Y 55CN03"/>
      <sheetName val="ACC-4006A"/>
      <sheetName val="ACC -55CN01"/>
      <sheetName val="ACC-40CN01,CNA,CNB"/>
      <sheetName val="SEPARADORES"/>
      <sheetName val="COMENTARIOS 1"/>
      <sheetName val="#¡REF"/>
      <sheetName val="Formulario No.1 "/>
      <sheetName val="450.2P  Vía 9003"/>
      <sheetName val="632.1P "/>
      <sheetName val="630.4 Vía 9003"/>
      <sheetName val="630.6 Vía 7801"/>
      <sheetName val="modelo"/>
      <sheetName val="precios"/>
      <sheetName val="LISTA"/>
      <sheetName val="Programacion"/>
      <sheetName val="PUC"/>
      <sheetName val="PAGOS"/>
      <sheetName val="Flujo Caj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SALARIO"/>
      <sheetName val="Poliza"/>
      <sheetName val="AYUDANTE"/>
      <sheetName val="OFICIAL"/>
      <sheetName val="RESUMEN CUENTAS"/>
      <sheetName val="Escala salarial"/>
      <sheetName val="Cantidades y presupuesto"/>
      <sheetName val="Tarifas"/>
      <sheetName val="Reajustes estimados"/>
      <sheetName val="Prestaciones y AIU"/>
      <sheetName val="TABLA AIU"/>
      <sheetName val="Soportes"/>
      <sheetName val="Pólizas"/>
      <sheetName val="MO C P1"/>
      <sheetName val="MO C P2"/>
      <sheetName val="MO C P3"/>
      <sheetName val="MO C P4"/>
      <sheetName val="MO C P5"/>
      <sheetName val="MO C P6"/>
      <sheetName val="MO T P1"/>
      <sheetName val="MO T P2"/>
      <sheetName val="MO T P3"/>
      <sheetName val="MO T P4"/>
      <sheetName val="MO T P5"/>
      <sheetName val="MO T P6"/>
      <sheetName val="MO P P1"/>
      <sheetName val="MO P P2"/>
      <sheetName val="MO P P3"/>
      <sheetName val="MO P P4"/>
      <sheetName val="MO P P5"/>
      <sheetName val="MO P P6"/>
      <sheetName val="EQ P1"/>
      <sheetName val="EQ P2"/>
      <sheetName val="EQ P3"/>
      <sheetName val="EQ P4"/>
      <sheetName val="EQ P5"/>
      <sheetName val="EQ P6"/>
      <sheetName val="Grupo 1"/>
      <sheetName val="5111901"/>
      <sheetName val="5111901 Cierre a miles"/>
      <sheetName val="F.M (Personal)"/>
      <sheetName val="FM P SN ECP"/>
      <sheetName val="515265"/>
      <sheetName val="FM PERSONAL"/>
      <sheetName val="FM EQUIPOS"/>
      <sheetName val="CLASIF ARP"/>
      <sheetName val="ARP PONDERADO"/>
      <sheetName val="F.M (Equipos)"/>
      <sheetName val="AIU(Equipos)"/>
      <sheetName val="Impresora color"/>
      <sheetName val="C 4X4- 22,5"/>
      <sheetName val="C 4X4- 18"/>
      <sheetName val="C 4x2"/>
      <sheetName val="B 22,5"/>
      <sheetName val="Res. c"/>
      <sheetName val="CONTAINERS"/>
      <sheetName val="BOBINADOS EO OE"/>
      <sheetName val="DISEMEQ OM"/>
      <sheetName val="DISEMEQ OC"/>
      <sheetName val="FEBRERO-18"/>
      <sheetName val="FEBRERO-25"/>
      <sheetName val="MARZO-4"/>
      <sheetName val="MARZO-11"/>
      <sheetName val="MARZO-21"/>
      <sheetName val="MARZO-26"/>
      <sheetName val="ABRIL-04"/>
      <sheetName val="ABRIL-12"/>
      <sheetName val="ABRIL-19"/>
      <sheetName val="ABRIL 23"/>
      <sheetName val="ABRIL-30"/>
      <sheetName val="MAYO-07"/>
      <sheetName val="MAYO-14"/>
      <sheetName val="MAYO-22"/>
      <sheetName val="MAYO-31"/>
      <sheetName val="JUNIO-7"/>
      <sheetName val="JUNIO-13"/>
      <sheetName val="JUNIO 25"/>
      <sheetName val="JULIO-2"/>
      <sheetName val="JULIO-9"/>
      <sheetName val="JULIO-15"/>
      <sheetName val="JULIO-23"/>
      <sheetName val="JULIO-30"/>
      <sheetName val="AGOSTO-6"/>
      <sheetName val="AGOSTO-13"/>
      <sheetName val="AGOSTO-21"/>
      <sheetName val="AGOSTO-27"/>
      <sheetName val="SEPTIEMBRE-3"/>
      <sheetName val="SEPTIEMBRE-10"/>
      <sheetName val="SEPTIEMBRE-17"/>
      <sheetName val="SEPTIEMBRE-24"/>
      <sheetName val="OCTUBRE-01"/>
      <sheetName val="OCTUBRE-8"/>
      <sheetName val="OCTUBRE-16"/>
      <sheetName val="OCTUBRE-29"/>
      <sheetName val="NOVIEMBRE-5"/>
      <sheetName val="NOVIEMBRE-12"/>
      <sheetName val="NOVIEMBRE-19"/>
      <sheetName val="NOVIEMBRE-26"/>
      <sheetName val="DICIEMBRE-10"/>
      <sheetName val="DICIEMBRE-17"/>
      <sheetName val="OBRAS CIVILES"/>
      <sheetName val="OBRAS MECANICAS"/>
      <sheetName val="OBRAS ELECTRICAS"/>
      <sheetName val="OBRAS INSTRUMENTACION"/>
      <sheetName val="FACTURACION 2007"/>
      <sheetName val="PSSE"/>
      <sheetName val="VOE"/>
      <sheetName val="VOLP"/>
      <sheetName val="MDO"/>
      <sheetName val="Cant y costos"/>
      <sheetName val="ACTA"/>
      <sheetName val="VALOR DE OBRAS"/>
      <sheetName val="Batea COMEHUEVO"/>
      <sheetName val="Batea La Montana"/>
      <sheetName val="Otros Concreto"/>
      <sheetName val="topografia"/>
      <sheetName val="A1"/>
      <sheetName val="A2, A4"/>
      <sheetName val="A3"/>
      <sheetName val="A5"/>
      <sheetName val="A6"/>
      <sheetName val="A7, A8"/>
      <sheetName val="A9, A10, A11 Y A12"/>
      <sheetName val="A13, A14"/>
      <sheetName val="A15, A16"/>
      <sheetName val="A17"/>
      <sheetName val="A18"/>
      <sheetName val="A19"/>
      <sheetName val="A19a"/>
      <sheetName val="B21, B23"/>
      <sheetName val="B22"/>
      <sheetName val="B22a"/>
      <sheetName val="B38"/>
      <sheetName val="C45"/>
      <sheetName val="C46"/>
      <sheetName val="Adicional"/>
      <sheetName val="brocheros"/>
      <sheetName val="sedimentadores"/>
      <sheetName val="Geotextil Suministro"/>
      <sheetName val="Geotextil Mano de obra"/>
      <sheetName val="Sedim en geotextil"/>
      <sheetName val="bulldozer"/>
      <sheetName val="pc200"/>
      <sheetName val="pc200 MO"/>
      <sheetName val="cartanque"/>
      <sheetName val="A38"/>
      <sheetName val="Año 2010"/>
      <sheetName val="Trazabilidad Reportes"/>
      <sheetName val="CPF1"/>
      <sheetName val="CPF2"/>
      <sheetName val="LINEAS Y SATELITES"/>
      <sheetName val="ACTAS SEMANA 10-16 SEPT"/>
      <sheetName val="Pareto Devoluciones"/>
      <sheetName val="quifa "/>
      <sheetName val="TARIFAS CTO_MARCO_PCL"/>
      <sheetName val="CE2_PE"/>
      <sheetName val="CASE2LOC"/>
      <sheetName val="CASE2VIA"/>
      <sheetName val="1,1 Movilizacion"/>
      <sheetName val="1,2 Localizacion m2"/>
      <sheetName val="1,3 Localización Km"/>
      <sheetName val="2,1 Desmonte y Limpieza"/>
      <sheetName val="2,2 Descapote"/>
      <sheetName val="2,3 Perfilado subrasante"/>
      <sheetName val="3,1 Excav. mecánica"/>
      <sheetName val="3,2  Excav. manual"/>
      <sheetName val="3,3 Excav. roca"/>
      <sheetName val="4,1 Extend y compact terraplen"/>
      <sheetName val="5,1 Crudo rio 6&quot;"/>
      <sheetName val="5,2 Afirmado"/>
      <sheetName val="5,3 Sub-base"/>
      <sheetName val="5,4 Base"/>
      <sheetName val="5,5 Arena"/>
      <sheetName val="5,5A Transporte"/>
      <sheetName val="5,6_SUELO-CEMENTO"/>
      <sheetName val="6,1 Concreto 3000 placas"/>
      <sheetName val="6,2 Concreto 3000 contrapozo"/>
      <sheetName val="6,3 Muro bloque 5"/>
      <sheetName val="6,4 Muro ladrillo"/>
      <sheetName val="6,5 Concreto 2500"/>
      <sheetName val="6,6 Acelerante"/>
      <sheetName val="6,7 Concreto 1500"/>
      <sheetName val="6,8_GAVIONES"/>
      <sheetName val="6,9 Concreto Asfáltico"/>
      <sheetName val="6,10 Bolsacreto"/>
      <sheetName val="7,1 Cárcamo tipo 1"/>
      <sheetName val="7,2 Cárcamo tipo 2"/>
      <sheetName val="7,3 Cárcamo tipo 3"/>
      <sheetName val="7,4 Cuneta trapezoidal"/>
      <sheetName val="7,5 Cuneta triangular"/>
      <sheetName val="7,6 Skimmer tipo 1"/>
      <sheetName val="7,7 Skimmer tipo 2"/>
      <sheetName val="7,8 Tub. petrolera 8&quot;"/>
      <sheetName val="7,9 Caja bombeo piscinas"/>
      <sheetName val="7,10 Dren francés"/>
      <sheetName val="7,11 Tubo PVC 8&quot; "/>
      <sheetName val="7,12 Alcantarilla 36&quot;"/>
      <sheetName val="7,13 Alcantarilla 48&quot;"/>
      <sheetName val="8,1 Electrosoldada 4,5X4,5"/>
      <sheetName val="8,2 Electrosoldada 5,5X5,5"/>
      <sheetName val="8,3 Electrosoldada 4X4"/>
      <sheetName val="8,4 Acero PDR-60"/>
      <sheetName val="8,5 Acero A37"/>
      <sheetName val="9,1 Tubo PVC 2&quot;"/>
      <sheetName val="9,2 Cable cobre No.8"/>
      <sheetName val="9,3 Poste metálico"/>
      <sheetName val="9,4 Reflectores"/>
      <sheetName val="10,1 Cerramiento 4 hilos"/>
      <sheetName val="10,2 Cerramiento 6 hilos"/>
      <sheetName val="10,3 Caseta Resid Sól y Quim"/>
      <sheetName val="10,4 Caseta Químicos"/>
      <sheetName val="10,5 Caseta Vigilancia"/>
      <sheetName val="10,6 Talanquera"/>
      <sheetName val="10,7 Empradización estolón"/>
      <sheetName val="10,8 Empradización boleo"/>
      <sheetName val="10,9_Empradización agromanto"/>
      <sheetName val="10,10 Geomembrana 60 mills"/>
      <sheetName val="10,11 Geotextil T2400-BX60"/>
      <sheetName val="10,12 Geotextil TR400"/>
      <sheetName val="10,13 Geotextil NT1600"/>
      <sheetName val="10,14 Geotextil BX30"/>
      <sheetName val="10,15 Geotextil-BX90"/>
      <sheetName val="10,16 Geodren vert. H=1"/>
      <sheetName val="10,17 Instalación geotextil"/>
      <sheetName val="10,18 Instalación geomembrana"/>
      <sheetName val="10,19 Sacos suelo cemento"/>
      <sheetName val="10,20 Limpieza alcantarillas"/>
      <sheetName val="10,21 Limp. manejo aguas lluvia"/>
      <sheetName val="10,22 Limp. cunetas"/>
      <sheetName val="10,23 Manto Tipo 1"/>
      <sheetName val="10,24 Manto Tipo 2"/>
      <sheetName val="10,25 Demolición concreto"/>
      <sheetName val="10,26 Rocería"/>
      <sheetName val="10,27 Escarificación"/>
      <sheetName val="10,28 Perfilado"/>
      <sheetName val="10,29 Cuneteo carreteables"/>
      <sheetName val="10,30 Quiebrapatas"/>
      <sheetName val="10,31 Cerrato malla eslabonada"/>
      <sheetName val="10,32 Puesta tierra"/>
      <sheetName val="10,33  Ret-disp excav"/>
      <sheetName val="10,34 Tubo conductor"/>
      <sheetName val="10,35 Repaleo"/>
      <sheetName val="10,36 Ayudante"/>
      <sheetName val="10,37 Oficial"/>
      <sheetName val="10,38 As built"/>
      <sheetName val="10,39 Señalización"/>
      <sheetName val="10,40_GEOMENBRANA HR500"/>
      <sheetName val="PR1-Ayudante"/>
      <sheetName val="PR2-Oficial"/>
      <sheetName val="PR3-Cuadrilla"/>
      <sheetName val="PR4-Patecabra"/>
      <sheetName val="PR5-Retroexcav."/>
      <sheetName val="PR6-Volqta 6m3"/>
      <sheetName val="PR7-Retrocargador"/>
      <sheetName val="PR8-Bull D6"/>
      <sheetName val="PR9-Motoniv"/>
      <sheetName val="PR10-Vibro"/>
      <sheetName val="PR11-CarroTK"/>
      <sheetName val="PR12-Bull D8"/>
      <sheetName val="PR13-DUMPER"/>
      <sheetName val="PR14-CTK DOBLE"/>
      <sheetName val="PR15-CAMABAJA"/>
      <sheetName val="PR16-COMISION-DIA"/>
      <sheetName val="PR_ANTISOL"/>
      <sheetName val="EQP"/>
      <sheetName val="Anexo 1"/>
      <sheetName val="Anexo 2"/>
      <sheetName val="FRENTES"/>
      <sheetName val="F.C. NEXEN"/>
      <sheetName val="LOCATION"/>
      <sheetName val="NEW ROAD"/>
      <sheetName val="Realineamiento"/>
      <sheetName val="Rectificación K1+500"/>
      <sheetName val="BRIDGE"/>
      <sheetName val="BRID-LOC"/>
      <sheetName val="COY-BRID"/>
      <sheetName val="ABANDON"/>
      <sheetName val="SUMMARY"/>
      <sheetName val="PROG.UTIL.EQP"/>
      <sheetName val="prog util M.O"/>
      <sheetName val="81"/>
      <sheetName val="82"/>
      <sheetName val="83"/>
      <sheetName val="84"/>
      <sheetName val="85"/>
      <sheetName val="86"/>
      <sheetName val="87"/>
      <sheetName val="88"/>
      <sheetName val="89"/>
      <sheetName val="90"/>
      <sheetName val="FOR.5"/>
      <sheetName val="ANEXO C"/>
      <sheetName val="Hoja4"/>
      <sheetName val="CUADRO 3"/>
      <sheetName val="6.7 comercial"/>
      <sheetName val="MAQ-VICPAR"/>
      <sheetName val="PR1"/>
      <sheetName val="PR2"/>
      <sheetName val="PR3"/>
      <sheetName val="PR4"/>
      <sheetName val="PR5"/>
      <sheetName val="PR6"/>
      <sheetName val="PR7"/>
      <sheetName val="PR8"/>
      <sheetName val="PR9"/>
      <sheetName val="PR10"/>
      <sheetName val="PR11"/>
      <sheetName val="PR_D8"/>
      <sheetName val="PR_VOLVO"/>
      <sheetName val="PR_CTK DOBLE"/>
      <sheetName val="PR_CAMABAJA"/>
      <sheetName val="PR_COMISION-DIA"/>
      <sheetName val="1,3_LOC Y REPL"/>
      <sheetName val="2,1_DESMONTE Y LIMPIEZA"/>
      <sheetName val="3,3_EXC-ROCA"/>
      <sheetName val="5,1_CRUDO DE RIO 6&quot;"/>
      <sheetName val="5,2_AFIRMADO"/>
      <sheetName val="5,3_SUBBASE"/>
      <sheetName val="5,4_BASE"/>
      <sheetName val="5,5_ARENA"/>
      <sheetName val="6,3_MURO-LADRILLO"/>
      <sheetName val="6,6_ACELERANTE"/>
      <sheetName val="6,9_CONCRETO-MDC"/>
      <sheetName val="6,10_BOLSACRETO"/>
      <sheetName val="7,5_CUNETA-TRIAN"/>
      <sheetName val="7,12_ALC-NOVALOC"/>
      <sheetName val="8,4_ACERO PDR 60"/>
      <sheetName val="8,5_ACERO A37"/>
      <sheetName val="10,2_CER-6HILOS"/>
      <sheetName val="10,5_CASETA-VIG"/>
      <sheetName val="10,8_EMPRADIZACION"/>
      <sheetName val="10,9_AGROMANTO"/>
      <sheetName val="10,13_GEOTEXTIL-NT1600"/>
      <sheetName val="10,14_GEOTEXTIL-BX30"/>
      <sheetName val="10,15_GEOTEXTIL-BX90"/>
      <sheetName val="10,16_GEODREN-H=1"/>
      <sheetName val="10,17_INST-GEOTEXTIL"/>
      <sheetName val="10,18_INST-GEOMEMBRANA"/>
      <sheetName val="10,20_LIMP-ALCANT"/>
      <sheetName val="10,21_LIMP-CUN-AC"/>
      <sheetName val="10,22_LIMP-CUNETAS"/>
      <sheetName val="10,23_MTO-TIPO1"/>
      <sheetName val="10,24_MTO-TIPO2"/>
      <sheetName val="10,25_DEMO-CONCRETO"/>
      <sheetName val="10,26_ROCERIA"/>
      <sheetName val="10,27_ESCARIFICACION"/>
      <sheetName val="10,28_PERFILADO"/>
      <sheetName val="10,29_CUNETEO"/>
      <sheetName val="10,30_QUIEBRAPATAS"/>
      <sheetName val="10,31_CERRAMIENTO-MALLA"/>
      <sheetName val="10,32_PUESTA-TIERRA"/>
      <sheetName val="10,33_RETIRO-DISP"/>
      <sheetName val="10,34_TUBO-CONDUCTOR"/>
      <sheetName val="10,35_REPALEO-MAT"/>
      <sheetName val="10,36_AYUDANTE"/>
      <sheetName val="10,37_OFICIAL"/>
      <sheetName val="10,38_AS-BUILT"/>
      <sheetName val="Acta ADICIONALES"/>
      <sheetName val="APU Trinchos"/>
      <sheetName val="APU soldadores"/>
      <sheetName val="APU pantalla"/>
      <sheetName val="APU escuela"/>
      <sheetName val="APU demolicion"/>
      <sheetName val="APU ciment.contrapozo"/>
      <sheetName val="APU base "/>
      <sheetName val="APU Transporte"/>
      <sheetName val="APU movilizacion"/>
      <sheetName val="APU carcamo"/>
      <sheetName val="APU excavacion maquina"/>
      <sheetName val="APU limpieza cuneta"/>
      <sheetName val="APU saco suelo"/>
      <sheetName val="APU relleno"/>
      <sheetName val="APU barreras"/>
      <sheetName val="APU MOTOBOMBA"/>
      <sheetName val="Hundimientocontrapozo"/>
      <sheetName val="Pantalla contencion"/>
      <sheetName val="Estabilizacion 412"/>
      <sheetName val="Escuela"/>
      <sheetName val="K1+500"/>
      <sheetName val="RETROLLANTA"/>
      <sheetName val="PE_FAC-DESCARGADERO"/>
      <sheetName val="CUADRO RESUMEN."/>
      <sheetName val="MATRIZ"/>
      <sheetName val="MATERIAL TRANSPORTADO"/>
      <sheetName val="MATERIAL TRANSPORTADO POR PLACA"/>
      <sheetName val="VIAJES CORTOS"/>
      <sheetName val="CARROTANQUES"/>
      <sheetName val="VOLQUETAS POR DIAS"/>
      <sheetName val="Lita Insumos"/>
      <sheetName val="ESQUEMAS"/>
      <sheetName val="Tablas basicas"/>
      <sheetName val="Resumen X actividad"/>
      <sheetName val="Placa taladro"/>
      <sheetName val="Contrapozo"/>
      <sheetName val="CunetasALL"/>
      <sheetName val="Desarenador"/>
      <sheetName val="Filtro Frances"/>
      <sheetName val="Gaviones"/>
      <sheetName val="Anclajes"/>
      <sheetName val="prog.loc+via"/>
      <sheetName val="Prog Locac"/>
      <sheetName val="Prog Vía acc"/>
      <sheetName val="Cuadro1"/>
      <sheetName val="VIA PRADO"/>
      <sheetName val="CUADRO  (5)"/>
      <sheetName val="Hoja5"/>
      <sheetName val="costo de actividades de cuadril"/>
      <sheetName val="cuadrillas"/>
      <sheetName val="festivos"/>
      <sheetName val="TRAZ MAT 2081 "/>
      <sheetName val="MAT. 2081"/>
      <sheetName val="CONSOLIDADO"/>
      <sheetName val="MOVILIZACION"/>
      <sheetName val="MEM 7S-J2"/>
      <sheetName val="MEM ESTACION 3"/>
      <sheetName val="MEM INF2037"/>
      <sheetName val="MEM ESTACION 5"/>
      <sheetName val="MEM INF2081"/>
      <sheetName val="MEM PLANTA 5"/>
      <sheetName val="MEM PLANDESH"/>
      <sheetName val="MEM P0247"/>
      <sheetName val="MEM P0414"/>
      <sheetName val="MEM POZO 414 CONEXION CASETA "/>
      <sheetName val="MEM P1524"/>
      <sheetName val="MEM P2078"/>
      <sheetName val="MEM P2178 "/>
      <sheetName val="MEM P219"/>
      <sheetName val="MEM P249"/>
      <sheetName val="MEM POZO 564"/>
      <sheetName val="MEM P097"/>
      <sheetName val="MEM J5"/>
      <sheetName val="DB NUEVO ABRIL"/>
      <sheetName val="DB NUEVO MAYO"/>
      <sheetName val="ESTACION 2"/>
      <sheetName val="ESTACION 4"/>
      <sheetName val="POZO 1838"/>
      <sheetName val="RESUMEN "/>
      <sheetName val="SABANA GENERAL ABRIL"/>
      <sheetName val="REPORTE DIARIO"/>
      <sheetName val="jose"/>
      <sheetName val="DB MAYO V2"/>
      <sheetName val="TARIFAS SIN ORD"/>
      <sheetName val="REPORTE SEMANAL "/>
      <sheetName val="TABPOZO"/>
      <sheetName val="TABLA DINAMICA"/>
      <sheetName val="REPORTE SEMANAL OXY"/>
      <sheetName val="cuadrillas de mayo"/>
      <sheetName val="PESOS"/>
      <sheetName val="PESOS (2)"/>
      <sheetName val="PESOS (3)"/>
      <sheetName val="GRAFICA-SEMANAL"/>
      <sheetName val="Preliminares"/>
      <sheetName val="DB MAYO v1"/>
      <sheetName val="VR CTO"/>
      <sheetName val="SABANAGENERAL"/>
      <sheetName val="SABANAGENERAL (2)"/>
      <sheetName val="SABANAGENERAL (3)"/>
      <sheetName val="DB A LA FECHA"/>
      <sheetName val="SABANA DICIEMBRE"/>
      <sheetName val="DB form"/>
      <sheetName val="pendietes act nO. 7"/>
      <sheetName val="As builts"/>
      <sheetName val="blanco"/>
      <sheetName val="L crudo 6&quot; est6-est7"/>
      <sheetName val="1082 tapon"/>
      <sheetName val="882 tapon"/>
      <sheetName val="SABANA L CRUDO NOV 387002"/>
      <sheetName val="1U marco H"/>
      <sheetName val="96 pintura  H"/>
      <sheetName val="112 Desm"/>
      <sheetName val="145 pintura marco H"/>
      <sheetName val="189 Desm"/>
      <sheetName val="193 pintura marco H"/>
      <sheetName val="194 pintura marco H"/>
      <sheetName val="235 Desm"/>
      <sheetName val="289 Tapon"/>
      <sheetName val="318 pintura marco H"/>
      <sheetName val="341 Desm"/>
      <sheetName val="357 Cv"/>
      <sheetName val="357 L"/>
      <sheetName val="440 Desm"/>
      <sheetName val="442 Desm"/>
      <sheetName val="466 L"/>
      <sheetName val="492 L"/>
      <sheetName val="509 marco H"/>
      <sheetName val="575 L Flex"/>
      <sheetName val="607 pintura marco H's"/>
      <sheetName val="619 Cv"/>
      <sheetName val="619 L"/>
      <sheetName val="716 Desm"/>
      <sheetName val="765 pintura marco H"/>
      <sheetName val="810 Cv"/>
      <sheetName val="810 L"/>
      <sheetName val="823 Cv Modif"/>
      <sheetName val="868 Cv"/>
      <sheetName val="868 L"/>
      <sheetName val="917 Cv Reub"/>
      <sheetName val="917 L"/>
      <sheetName val="918 pintura marco H"/>
      <sheetName val="1001 Cv Modif"/>
      <sheetName val="1005 Desm"/>
      <sheetName val="1026 L"/>
      <sheetName val="1041 Cv"/>
      <sheetName val="1041 L Flex"/>
      <sheetName val="1047 Cv"/>
      <sheetName val="1047 L"/>
      <sheetName val="1052 Cv"/>
      <sheetName val="1052 L Flex 3&quot; SS-49 A"/>
      <sheetName val="1064 L Flex 3&quot; SS-49 A"/>
      <sheetName val="1067 Desm"/>
      <sheetName val="1098 Cv"/>
      <sheetName val="1098 L"/>
      <sheetName val="1109 Desm"/>
      <sheetName val="1199 Cv"/>
      <sheetName val="1199 L"/>
      <sheetName val="1292 Vte"/>
      <sheetName val="1482 Desm"/>
      <sheetName val="1483 Cv"/>
      <sheetName val="1483 L Flex"/>
      <sheetName val="1578 Desm"/>
      <sheetName val="1710 Desm"/>
      <sheetName val="1725 L"/>
      <sheetName val="1746 Cv"/>
      <sheetName val="1746 L"/>
      <sheetName val="1816 Cv"/>
      <sheetName val="1816 L Flex 3&quot;"/>
      <sheetName val="1883 L Vte"/>
      <sheetName val="2097 pintura marco H"/>
      <sheetName val="2101 Eme"/>
      <sheetName val="2103 Emerg"/>
      <sheetName val="2103 L Flex 3&quot; a SS-81A"/>
      <sheetName val="2108 L Flex 3&quot; SS-49 A"/>
      <sheetName val="2109 pintura marco H"/>
      <sheetName val="2153 pintura marco H"/>
      <sheetName val="2157 Cv"/>
      <sheetName val="2157 L Flex 3&quot; SS-49 A"/>
      <sheetName val="2163 pintura marco H"/>
      <sheetName val="2165 pintura marco H"/>
      <sheetName val="2178 pintura marco H's"/>
      <sheetName val="2185 Fac Ht"/>
      <sheetName val="2186 Fac Ht"/>
      <sheetName val="2198 L Flex 3&quot; a SS-81A"/>
      <sheetName val="2207 Desm"/>
      <sheetName val="2213 marco H"/>
      <sheetName val="2244 Cv"/>
      <sheetName val="2244 L Flex"/>
      <sheetName val="2246 Cv"/>
      <sheetName val="2246 L Flex"/>
      <sheetName val="2314 Cv"/>
      <sheetName val="2314 L"/>
      <sheetName val="2318 L"/>
      <sheetName val="2324 marco H"/>
      <sheetName val="2327 Cv"/>
      <sheetName val="2327 L"/>
      <sheetName val="2333 L"/>
      <sheetName val="2344 Cv"/>
      <sheetName val="2344 L"/>
      <sheetName val="2345 Cv"/>
      <sheetName val="2345 L"/>
      <sheetName val="2576 Cv"/>
      <sheetName val="2576 L Flex"/>
      <sheetName val="2585 Cv"/>
      <sheetName val="2585 L"/>
      <sheetName val="2608 Cv"/>
      <sheetName val="2608 L"/>
      <sheetName val="2642 Cv"/>
      <sheetName val="2642 L"/>
      <sheetName val="2732 L Flex 3&quot; SS-49 A"/>
      <sheetName val="2792 L Flex Vte"/>
      <sheetName val="2795 L Flex Vte"/>
      <sheetName val="2797 L Flex Vte"/>
      <sheetName val="96 pintura marco H"/>
      <sheetName val="333 L Vte"/>
      <sheetName val="blanco (23)"/>
      <sheetName val="SABANA L CRUDO PROY DIC 387002"/>
      <sheetName val="blanco (2)"/>
      <sheetName val="LINEA 12&quot; OLEODUCTO Proy"/>
      <sheetName val="065 Cv"/>
      <sheetName val="77 pintura marco H Proy"/>
      <sheetName val="85 pintura marco H Proy"/>
      <sheetName val="88 pintura marco H Proy"/>
      <sheetName val="105 Cv"/>
      <sheetName val="276 Cv"/>
      <sheetName val="276 L Proy"/>
      <sheetName val="295 L Proy"/>
      <sheetName val="438 Cv"/>
      <sheetName val="467 Cv"/>
      <sheetName val="509 L Proy"/>
      <sheetName val="555 L Proy"/>
      <sheetName val="571 pintura marco H Proy"/>
      <sheetName val="589 pintura marco H Proy"/>
      <sheetName val="653 Cv"/>
      <sheetName val="716 Cv"/>
      <sheetName val="908 pintura marco H Proy"/>
      <sheetName val="923 pintura marco H Proy"/>
      <sheetName val="1047 pintura marco H Proy"/>
      <sheetName val="1051 L Flex Proy"/>
      <sheetName val="1053 Cv"/>
      <sheetName val="1058 L Flex Proy"/>
      <sheetName val="1072 Cv"/>
      <sheetName val="1073 Cv"/>
      <sheetName val="1084 L SS 145 Proy"/>
      <sheetName val="1198 L"/>
      <sheetName val="1199 pintura marco H Proy"/>
      <sheetName val="1256 pintura marco H Proy"/>
      <sheetName val="1563 pintura marco H Proy"/>
      <sheetName val="1614 pintura marco H Proy"/>
      <sheetName val="1674 pintura marco H Proy"/>
      <sheetName val="1679 L Proy"/>
      <sheetName val="1714 pintura marco H Proy"/>
      <sheetName val="1746 pintura marco H Proy"/>
      <sheetName val="1883 pintura marco H Proy"/>
      <sheetName val="2102 pintura marco H Proy"/>
      <sheetName val="2103 Desm Proy"/>
      <sheetName val="2105 pintura marco H Proy"/>
      <sheetName val="2108 pintura marco H Proy"/>
      <sheetName val="2109 Desm Proy"/>
      <sheetName val="2136 L Flex Proy"/>
      <sheetName val="2142 Cv"/>
      <sheetName val="2153 Desm Proy"/>
      <sheetName val="2167 pintura marco H Proy"/>
      <sheetName val="2168 L Flex Proy"/>
      <sheetName val="2185 pintura marco H Proy"/>
      <sheetName val="2191 Cv"/>
      <sheetName val="2198 Desm Proy"/>
      <sheetName val="2218 Cv"/>
      <sheetName val="2219 Cv"/>
      <sheetName val="2221 L Flex Proy"/>
      <sheetName val="2248 Cv"/>
      <sheetName val="2248 L Flex Proy"/>
      <sheetName val="2304 pintura marco H Proy"/>
      <sheetName val="2314 pintura marco H Proy"/>
      <sheetName val="2320 L Flex Proy"/>
      <sheetName val="2324 pintura marco H Proy"/>
      <sheetName val="2328 pintura marco H Proy"/>
      <sheetName val="2571 Cv"/>
      <sheetName val="2575 Cv"/>
      <sheetName val="2577 L Flex Proy"/>
      <sheetName val="2582 Cv"/>
      <sheetName val="2584 Cv"/>
      <sheetName val="2588 Cv"/>
      <sheetName val="2588 L Flex Proy"/>
      <sheetName val="2593 Cv"/>
      <sheetName val="2600 Cv"/>
      <sheetName val="2602 L Flex Proy"/>
      <sheetName val="2611 L Flex Proy"/>
      <sheetName val="2637 pintura marco H Proy"/>
      <sheetName val="2789 Cv"/>
      <sheetName val="2789 L Flex Proy"/>
      <sheetName val="2790 Cv"/>
      <sheetName val="135 Desm Colec"/>
      <sheetName val="192  Cv "/>
      <sheetName val="192 L"/>
      <sheetName val="212 Cv"/>
      <sheetName val="212 L"/>
      <sheetName val="224 L Desm"/>
      <sheetName val="229 L al  ss 42"/>
      <sheetName val="251 L al  ss 42"/>
      <sheetName val="781 L al  ss 42"/>
      <sheetName val="914 L al  ss 42"/>
      <sheetName val="1037 L al  ss 42"/>
      <sheetName val="1352 L al  ss 42"/>
      <sheetName val="2031 L al  ss 42"/>
      <sheetName val="2058 L al  ss 42"/>
      <sheetName val="2110 L al  ss 42"/>
      <sheetName val="355 L Cambio"/>
      <sheetName val="509 L"/>
      <sheetName val="597 L"/>
      <sheetName val="745 L Flex"/>
      <sheetName val="745 Cv"/>
      <sheetName val="823 Cv"/>
      <sheetName val="823 L"/>
      <sheetName val="884 L"/>
      <sheetName val="915 L Desm"/>
      <sheetName val="940 Cv m"/>
      <sheetName val="1002 Cv"/>
      <sheetName val="1002 L"/>
      <sheetName val="1045 Cv"/>
      <sheetName val="1045 L Flex"/>
      <sheetName val="1651 Cv"/>
      <sheetName val="1651 L"/>
      <sheetName val="1725 Cv M"/>
      <sheetName val="464 781 L a SS 42"/>
      <sheetName val="229 L a SS 42"/>
      <sheetName val="914 L a SS 42"/>
      <sheetName val="1037 L a SS 42"/>
      <sheetName val="1191 1411 Desm Colec"/>
      <sheetName val="1314 L Colect"/>
      <sheetName val="1349 2305 2306 Desm Colec"/>
      <sheetName val="1352 L a SS 42"/>
      <sheetName val="2031 La SS 42"/>
      <sheetName val="2058 La SS 42"/>
      <sheetName val="2110 La SS 42"/>
      <sheetName val="2112 L Flex"/>
      <sheetName val="2122 Cv"/>
      <sheetName val="2122 L"/>
      <sheetName val="2149 L Flex a SS 95"/>
      <sheetName val="2150 LFlex a SS 95"/>
      <sheetName val="2200 L Flex a SS 95"/>
      <sheetName val="2146 Cv"/>
      <sheetName val="2146 L"/>
      <sheetName val="2147 Cv"/>
      <sheetName val="2147 L"/>
      <sheetName val="2178 Cv"/>
      <sheetName val="2178 L Flex"/>
      <sheetName val="2206 L Flex"/>
      <sheetName val="2207 L Flex"/>
      <sheetName val="2212 Cv"/>
      <sheetName val="2212 L Flex"/>
      <sheetName val="2217 L"/>
      <sheetName val="2217 Cv"/>
      <sheetName val="2330 L"/>
      <sheetName val="2331 L Flex"/>
      <sheetName val="2332 Cv"/>
      <sheetName val="2332L Flex"/>
      <sheetName val="2332L Ac"/>
      <sheetName val="2339 L y Desm"/>
      <sheetName val="2381 L AC"/>
      <sheetName val="2381 L Flex"/>
      <sheetName val="2624 Cv"/>
      <sheetName val="2624 L"/>
      <sheetName val="2732 L"/>
      <sheetName val="2732 Cv"/>
      <sheetName val="SABANA SS NOV 477010"/>
      <sheetName val="SS-9 Str"/>
      <sheetName val="SS-39B Pintura marco H"/>
      <sheetName val="SS-41 Hot tap"/>
      <sheetName val="SS-41A pintura marco H"/>
      <sheetName val="SS 52 Desm"/>
      <sheetName val="SS- 58 B Str"/>
      <sheetName val="SS-77B pintura marco H"/>
      <sheetName val="SS-81A pintura marco H"/>
      <sheetName val="SS-95 pintura marco H"/>
      <sheetName val="SS-98A pintura marco H"/>
      <sheetName val="SS 98A LG"/>
      <sheetName val="SS 98A LG (2)"/>
      <sheetName val="SS 98A LM"/>
      <sheetName val="SS-98B LG"/>
      <sheetName val="SS-99 LG Vte"/>
      <sheetName val="SS-99 LM Vte"/>
      <sheetName val="SS-100B LG"/>
      <sheetName val="SS-100B LM"/>
      <sheetName val="SS- 105 Str"/>
      <sheetName val="SS- 106 C LG"/>
      <sheetName val="SS- 106 C LM"/>
      <sheetName val="SS-106 C Str"/>
      <sheetName val="SS-109 pintura marco H"/>
      <sheetName val="SS-120A pintura marco H"/>
      <sheetName val="SS-128 pintura marco H"/>
      <sheetName val="SS-135 Emerg"/>
      <sheetName val="SS-145 Vte"/>
      <sheetName val="SS-154B LM"/>
      <sheetName val="blanco (3)"/>
      <sheetName val="L FLEX FACTURADAS 2008 (2)"/>
      <sheetName val="SABANA FLEX 2008 387002"/>
      <sheetName val="SABANA FLEX 2008"/>
      <sheetName val="SABANA FLEX 2008 477010"/>
      <sheetName val="L FLEX FACTURADAS 2008"/>
      <sheetName val="SABANA SS SEP 477010"/>
      <sheetName val="SS 8 B Lm"/>
      <sheetName val="SS-26 LG"/>
      <sheetName val="SS-26 LM"/>
      <sheetName val="SS-26 Str"/>
      <sheetName val="SS 34  Str Ampl"/>
      <sheetName val="SS 035"/>
      <sheetName val="SS-39 LG Rep"/>
      <sheetName val="SS 39A  Str Ampl"/>
      <sheetName val="SS 39B Lg"/>
      <sheetName val="SS 39B Lm"/>
      <sheetName val="SS 57 Lg"/>
      <sheetName val="SS 80 lg"/>
      <sheetName val="SS 88 F Lg"/>
      <sheetName val="SS 88 F LM"/>
      <sheetName val="SS 88 F Str"/>
      <sheetName val="SS-95 Var"/>
      <sheetName val="SS 95B Str"/>
      <sheetName val="SS-98a Lm"/>
      <sheetName val="SS 99 Lg"/>
      <sheetName val="SS 99 Lm "/>
      <sheetName val="SS 0106 Lg"/>
      <sheetName val="SS 109 Lg Ok"/>
      <sheetName val="SS 111 Desm"/>
      <sheetName val="SS 120 a Str"/>
      <sheetName val="SS 124 Str Amp"/>
      <sheetName val="SS 128 Lg"/>
      <sheetName val="SS 128 Lm"/>
      <sheetName val="0088"/>
      <sheetName val="318"/>
      <sheetName val="515"/>
      <sheetName val="917"/>
      <sheetName val="ADJUNTOS"/>
      <sheetName val="B.D.REPORTES"/>
      <sheetName val="AFES"/>
      <sheetName val="AFEs_Doris"/>
      <sheetName val="AFE'S"/>
      <sheetName val="Actividades"/>
      <sheetName val="B.D.-Reportes"/>
      <sheetName val="T.D.-Niv.Corte"/>
      <sheetName val="T.D.-Niv.Relleno"/>
      <sheetName val="T.D.-Niv.Afirmado"/>
      <sheetName val="T.D.-Niv.Mezcla"/>
      <sheetName val="Conversión Emulsión"/>
      <sheetName val="ZODMES(LOC)"/>
      <sheetName val="6111(pozo)"/>
      <sheetName val="6310(pozo)"/>
      <sheetName val="6103(POZO)"/>
      <sheetName val="6116(pozo)"/>
      <sheetName val="6118(pozo)"/>
      <sheetName val="VIA(2)"/>
      <sheetName val="B.D.REPORTES."/>
      <sheetName val="11-11-10"/>
      <sheetName val="12-11-10"/>
      <sheetName val="13-11-10"/>
      <sheetName val="14-11-10"/>
      <sheetName val="15-11-10"/>
      <sheetName val="16-11-10"/>
      <sheetName val="17-11-10"/>
      <sheetName val="18-11-10"/>
      <sheetName val="19-11-10"/>
      <sheetName val="20-11-10"/>
      <sheetName val="21-11-10"/>
      <sheetName val="22-11-10"/>
      <sheetName val="23-11-10"/>
      <sheetName val="24-11-10"/>
      <sheetName val="25-11-10"/>
      <sheetName val="26-11-10"/>
      <sheetName val="27-11-10"/>
      <sheetName val="28-11-10"/>
      <sheetName val="29-11-10"/>
      <sheetName val="30-11-10"/>
      <sheetName val="01-12-10"/>
      <sheetName val="02-12-10"/>
      <sheetName val="03-12-10"/>
      <sheetName val="04-12-10"/>
      <sheetName val="05-12-10"/>
      <sheetName val="06-12-10"/>
      <sheetName val="07-12-10"/>
      <sheetName val="08-12-10"/>
      <sheetName val="09-12-10"/>
      <sheetName val="10-12-10"/>
      <sheetName val="11-12-10"/>
      <sheetName val="12-12-10"/>
      <sheetName val="13-12-10"/>
      <sheetName val="14-12-10"/>
      <sheetName val="15-12-10"/>
      <sheetName val="16-12-10"/>
      <sheetName val="17-12-10"/>
      <sheetName val="18-12-10"/>
      <sheetName val="19-12-10"/>
      <sheetName val="20-12-10"/>
      <sheetName val="IDO (2)"/>
      <sheetName val="Tablas"/>
      <sheetName val="Datos de escala temporal"/>
      <sheetName val="RRHH"/>
      <sheetName val="HrsP"/>
      <sheetName val="HSE"/>
      <sheetName val="IDO"/>
      <sheetName val="ISO"/>
      <sheetName val="AVP"/>
      <sheetName val="PENDIENTES X COBRAR"/>
      <sheetName val="BITACORA"/>
      <sheetName val="UTILI-FRENTE"/>
      <sheetName val="ABIMAELXPAGAR"/>
      <sheetName val="INCLUYO_EDUIN"/>
      <sheetName val="AVP (2)"/>
      <sheetName val="PROYECCION"/>
      <sheetName val="CUADRO DE CANTIDADES"/>
      <sheetName val="ACTA_2"/>
      <sheetName val="AJUSTE CANTIDADES"/>
      <sheetName val="PROYECCIONES"/>
      <sheetName val="HOMOLOGACION DE CANTIDADES"/>
      <sheetName val="CCDO"/>
      <sheetName val="BALANCE"/>
      <sheetName val="PDT"/>
      <sheetName val="PDT_SEG"/>
      <sheetName val="CCRO"/>
      <sheetName val="CCDO_OPC"/>
      <sheetName val="HRP"/>
      <sheetName val="0013"/>
      <sheetName val="VIA0013"/>
      <sheetName val="0039"/>
      <sheetName val="VIA0039"/>
      <sheetName val="0049"/>
      <sheetName val="0052"/>
      <sheetName val="0057"/>
      <sheetName val="VIA0057"/>
      <sheetName val="0065"/>
      <sheetName val="VIA0065"/>
      <sheetName val="0066"/>
      <sheetName val="0077"/>
      <sheetName val="0082"/>
      <sheetName val="VIA0082"/>
      <sheetName val="0086"/>
      <sheetName val="0094"/>
      <sheetName val="VIA0094"/>
      <sheetName val="VIA0097"/>
      <sheetName val="0105"/>
      <sheetName val="0109"/>
      <sheetName val="0186"/>
      <sheetName val="0196"/>
      <sheetName val="0197"/>
      <sheetName val="0214"/>
      <sheetName val="0239"/>
      <sheetName val="0262"/>
      <sheetName val="0264"/>
      <sheetName val="0286"/>
      <sheetName val="0315"/>
      <sheetName val="0342"/>
      <sheetName val="0419"/>
      <sheetName val="0423"/>
      <sheetName val="0433"/>
      <sheetName val="VIA0433"/>
      <sheetName val="0436"/>
      <sheetName val="0471"/>
      <sheetName val="VIA0471"/>
      <sheetName val="0476"/>
      <sheetName val="0484"/>
      <sheetName val="0506"/>
      <sheetName val="0599"/>
      <sheetName val="0618"/>
      <sheetName val="0627"/>
      <sheetName val="0637"/>
      <sheetName val="1098"/>
      <sheetName val="VIA1098"/>
      <sheetName val="1109"/>
      <sheetName val="1110"/>
      <sheetName val="VIA1110"/>
      <sheetName val="1111"/>
      <sheetName val="1115"/>
      <sheetName val="VIA1115"/>
      <sheetName val="1116"/>
      <sheetName val="VIA1116"/>
      <sheetName val="1123"/>
      <sheetName val="VIA1123"/>
      <sheetName val="1124"/>
      <sheetName val="1125"/>
      <sheetName val="1483"/>
      <sheetName val="VIA1483"/>
      <sheetName val="1487"/>
      <sheetName val="1494"/>
      <sheetName val="VIA1494"/>
      <sheetName val="1495"/>
      <sheetName val="1519"/>
      <sheetName val="1524"/>
      <sheetName val="1589"/>
      <sheetName val="1590"/>
      <sheetName val="1624"/>
      <sheetName val="1626"/>
      <sheetName val="VIA1626"/>
      <sheetName val="1636"/>
      <sheetName val="1674"/>
      <sheetName val="VIA1674"/>
      <sheetName val="1699"/>
      <sheetName val="VIA1699"/>
      <sheetName val="1700"/>
      <sheetName val="VIA1700"/>
      <sheetName val="0 (1)"/>
      <sheetName val="nivelacion  Corte"/>
      <sheetName val="nivelacion  Relleno"/>
      <sheetName val="nivelacion Afirmado"/>
      <sheetName val="Emulsion "/>
      <sheetName val="nivelacion  Corte via"/>
      <sheetName val="nivelacion  Relleno via"/>
      <sheetName val="nivelacion Afirmado via"/>
      <sheetName val="ZODMES(VIA)"/>
      <sheetName val="nivelacion Afirma VIA"/>
      <sheetName val="Emulsion"/>
      <sheetName val="Reportes"/>
      <sheetName val="LOC(1)"/>
      <sheetName val="LOC(2)"/>
      <sheetName val="VIA(1)"/>
      <sheetName val="Emulsión Ajustada"/>
      <sheetName val="INFORME EJECUTIVO"/>
      <sheetName val="Módulo1"/>
      <sheetName val="RESUME DAILY REP"/>
      <sheetName val="CIVIL DAILY REP"/>
      <sheetName val="UNDERG PIPING REP"/>
      <sheetName val="ELECT,INST DAILY REP"/>
      <sheetName val="TANKS DAILY REP"/>
      <sheetName val="MECH AND PIP REP"/>
      <sheetName val="ELEC.INT. WIRING_CONECT"/>
      <sheetName val="INST. INSTRUMENT PROD"/>
      <sheetName val="PIP. WELDS PROD HP1"/>
      <sheetName val="PIP. WELDS PROD HP2"/>
      <sheetName val="PIP. WELDS PROD LP1"/>
      <sheetName val="PIP. WELDS PROD LP2"/>
      <sheetName val="MECH. Project Tracking"/>
      <sheetName val="Sheet1"/>
      <sheetName val="Acta Locacion"/>
      <sheetName val="LOCACION"/>
      <sheetName val="PISCINA"/>
      <sheetName val="Filtros subsuperficiales "/>
      <sheetName val="Filtro de 6"/>
      <sheetName val="CUNETAS "/>
      <sheetName val="Dren hor"/>
      <sheetName val="Area taladro"/>
      <sheetName val="Foso quemado"/>
      <sheetName val="Tub 8&quot;"/>
      <sheetName val="C. Vigilancia"/>
      <sheetName val="C. Quimicos"/>
      <sheetName val="placa bombas"/>
      <sheetName val="Skimmers"/>
      <sheetName val="Diques de contencion"/>
      <sheetName val="Zanjas de coronacion"/>
      <sheetName val="Trinchos"/>
      <sheetName val="Descoles escalonados"/>
      <sheetName val="Cerca en alambre de puas"/>
      <sheetName val="Fosos de disparo"/>
      <sheetName val="empradizacion"/>
      <sheetName val="Ssi. iluminacion"/>
      <sheetName val="APU Filtro 6&quot;"/>
      <sheetName val="APU concreto 1500"/>
      <sheetName val="APU concreto 2500"/>
      <sheetName val="APU concreto 3000"/>
      <sheetName val="APU acero refuerzo"/>
      <sheetName val="APU TUBERI8&quot;"/>
      <sheetName val="Mamposteria"/>
      <sheetName val="Triturado"/>
      <sheetName val="APU desarenador"/>
      <sheetName val="APU skimer"/>
      <sheetName val="APU SUBBASE "/>
      <sheetName val="APU iluminacion"/>
      <sheetName val="APU Moviydesmovi"/>
      <sheetName val="CERRAMIENTOS"/>
      <sheetName val="Zanja de coronacion"/>
      <sheetName val="Descoles en sacos S-C"/>
      <sheetName val="Barreras en sacos de S-C"/>
      <sheetName val="Carcavas via de acceso"/>
      <sheetName val="Demoliciones"/>
      <sheetName val="Rellenos"/>
      <sheetName val="Cargue"/>
      <sheetName val="Biomanto"/>
      <sheetName val="Vía de Acceso"/>
      <sheetName val="DE"/>
      <sheetName val="IT"/>
      <sheetName val="Dat"/>
      <sheetName val="Kxm"/>
      <sheetName val="Em"/>
      <sheetName val="O C"/>
      <sheetName val=" V"/>
      <sheetName val="CA"/>
      <sheetName val=" E"/>
      <sheetName val="RD"/>
      <sheetName val="TR"/>
      <sheetName val="MH"/>
      <sheetName val="OC"/>
      <sheetName val="OR"/>
      <sheetName val="Ad"/>
      <sheetName val="Form5 _Pág_ 1"/>
      <sheetName val="Enero 3"/>
      <sheetName val="Enero 4"/>
      <sheetName val="Enero 5"/>
      <sheetName val="Enero 6"/>
      <sheetName val="Enero 7"/>
      <sheetName val="Enero 8"/>
      <sheetName val="Enero 9"/>
      <sheetName val="Enero 10"/>
      <sheetName val="Enero 11"/>
      <sheetName val="Enero 12"/>
      <sheetName val="Enero 13"/>
      <sheetName val="Enero 14"/>
      <sheetName val="Enero 15"/>
      <sheetName val="Enero 16"/>
      <sheetName val="Enero 17"/>
      <sheetName val="Enero 18"/>
      <sheetName val="Enero 19"/>
      <sheetName val="Enero 20"/>
      <sheetName val="Enero 21"/>
      <sheetName val="Enero "/>
      <sheetName val="Enero 1"/>
      <sheetName val="Enero 199"/>
      <sheetName val="Enero 1989"/>
      <sheetName val="Enero 2"/>
      <sheetName val="Enero 89"/>
      <sheetName val="Enero AA129"/>
      <sheetName val="Enero89"/>
      <sheetName val="Enero1"/>
      <sheetName val="Enero 198"/>
      <sheetName val="aCCIDENTES DE 1995 - 1996.xls"/>
      <sheetName val="A.P.U."/>
      <sheetName val="\Users\JoseGabriel\Documents\Mi"/>
      <sheetName val="interventor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>
        <row r="52">
          <cell r="H52">
            <v>117768</v>
          </cell>
        </row>
      </sheetData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/>
      <sheetData sheetId="81"/>
      <sheetData sheetId="82" refreshError="1"/>
      <sheetData sheetId="83" refreshError="1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>
        <row r="1">
          <cell r="A1" t="str">
            <v>ITEM</v>
          </cell>
        </row>
      </sheetData>
      <sheetData sheetId="204">
        <row r="1">
          <cell r="A1" t="str">
            <v>EQUIPO</v>
          </cell>
        </row>
      </sheetData>
      <sheetData sheetId="205">
        <row r="1">
          <cell r="A1" t="str">
            <v>ADMINISTRACION</v>
          </cell>
        </row>
      </sheetData>
      <sheetData sheetId="206"/>
      <sheetData sheetId="207" refreshError="1"/>
      <sheetData sheetId="208" refreshError="1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 refreshError="1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 refreshError="1"/>
      <sheetData sheetId="349"/>
      <sheetData sheetId="350" refreshError="1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 refreshError="1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 refreshError="1"/>
      <sheetData sheetId="536" refreshError="1"/>
      <sheetData sheetId="537"/>
      <sheetData sheetId="538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>
        <row r="5">
          <cell r="E5" t="str">
            <v>CANTIDAD</v>
          </cell>
        </row>
        <row r="11">
          <cell r="E11">
            <v>2.73</v>
          </cell>
        </row>
        <row r="19">
          <cell r="E19">
            <v>0.78</v>
          </cell>
        </row>
        <row r="21">
          <cell r="E21">
            <v>1</v>
          </cell>
        </row>
        <row r="35">
          <cell r="E35">
            <v>37</v>
          </cell>
        </row>
        <row r="37">
          <cell r="E37">
            <v>2</v>
          </cell>
        </row>
        <row r="49">
          <cell r="E49">
            <v>24.84</v>
          </cell>
        </row>
        <row r="53">
          <cell r="E53">
            <v>12.99</v>
          </cell>
        </row>
        <row r="55">
          <cell r="E55">
            <v>19.399999999999999</v>
          </cell>
        </row>
        <row r="57">
          <cell r="E57">
            <v>5.46</v>
          </cell>
        </row>
        <row r="65">
          <cell r="E65">
            <v>9.8000000000000007</v>
          </cell>
        </row>
        <row r="71">
          <cell r="E71">
            <v>2</v>
          </cell>
        </row>
        <row r="73">
          <cell r="E73">
            <v>2</v>
          </cell>
        </row>
        <row r="75">
          <cell r="E75">
            <v>1</v>
          </cell>
        </row>
        <row r="83">
          <cell r="E83">
            <v>3</v>
          </cell>
        </row>
        <row r="85">
          <cell r="E85">
            <v>6</v>
          </cell>
        </row>
        <row r="99">
          <cell r="E99">
            <v>1.82</v>
          </cell>
        </row>
        <row r="123">
          <cell r="E123">
            <v>0</v>
          </cell>
        </row>
        <row r="124">
          <cell r="E124">
            <v>0</v>
          </cell>
        </row>
        <row r="125">
          <cell r="E125">
            <v>0</v>
          </cell>
        </row>
        <row r="126">
          <cell r="E126">
            <v>0</v>
          </cell>
        </row>
        <row r="153">
          <cell r="E153">
            <v>6</v>
          </cell>
        </row>
        <row r="155">
          <cell r="E155">
            <v>6</v>
          </cell>
        </row>
        <row r="157">
          <cell r="E157">
            <v>3</v>
          </cell>
        </row>
        <row r="277">
          <cell r="E277">
            <v>6</v>
          </cell>
        </row>
        <row r="281">
          <cell r="E281">
            <v>6</v>
          </cell>
        </row>
        <row r="287">
          <cell r="E287">
            <v>2</v>
          </cell>
        </row>
        <row r="424">
          <cell r="E424">
            <v>14</v>
          </cell>
        </row>
        <row r="457">
          <cell r="E457">
            <v>0</v>
          </cell>
        </row>
        <row r="458">
          <cell r="E458">
            <v>0</v>
          </cell>
        </row>
        <row r="459">
          <cell r="E459">
            <v>0</v>
          </cell>
        </row>
        <row r="460">
          <cell r="E460">
            <v>0</v>
          </cell>
        </row>
        <row r="461">
          <cell r="E461">
            <v>0</v>
          </cell>
        </row>
        <row r="462">
          <cell r="E462">
            <v>0</v>
          </cell>
        </row>
        <row r="463">
          <cell r="E463">
            <v>0</v>
          </cell>
        </row>
        <row r="464">
          <cell r="E464">
            <v>0</v>
          </cell>
        </row>
        <row r="467">
          <cell r="E467">
            <v>0</v>
          </cell>
        </row>
        <row r="468">
          <cell r="E468">
            <v>0</v>
          </cell>
        </row>
        <row r="469">
          <cell r="E469">
            <v>0</v>
          </cell>
        </row>
        <row r="470">
          <cell r="E470">
            <v>0</v>
          </cell>
        </row>
        <row r="471">
          <cell r="E471">
            <v>0</v>
          </cell>
        </row>
        <row r="472">
          <cell r="E472">
            <v>0</v>
          </cell>
        </row>
        <row r="473">
          <cell r="E473">
            <v>0</v>
          </cell>
        </row>
        <row r="474">
          <cell r="E474">
            <v>0</v>
          </cell>
        </row>
        <row r="475">
          <cell r="E475">
            <v>0</v>
          </cell>
        </row>
        <row r="476">
          <cell r="E476">
            <v>0</v>
          </cell>
        </row>
        <row r="477">
          <cell r="E477">
            <v>0</v>
          </cell>
        </row>
        <row r="478">
          <cell r="E478">
            <v>0</v>
          </cell>
        </row>
        <row r="479">
          <cell r="E479">
            <v>0</v>
          </cell>
        </row>
        <row r="480">
          <cell r="E480">
            <v>0</v>
          </cell>
        </row>
        <row r="483">
          <cell r="E483">
            <v>0</v>
          </cell>
        </row>
        <row r="484">
          <cell r="E484">
            <v>0</v>
          </cell>
        </row>
        <row r="485">
          <cell r="E485">
            <v>0</v>
          </cell>
        </row>
        <row r="486">
          <cell r="E486">
            <v>0</v>
          </cell>
        </row>
        <row r="487">
          <cell r="E487">
            <v>0</v>
          </cell>
        </row>
        <row r="488">
          <cell r="E488">
            <v>0</v>
          </cell>
        </row>
        <row r="489">
          <cell r="E489">
            <v>0</v>
          </cell>
        </row>
        <row r="490">
          <cell r="E490">
            <v>0</v>
          </cell>
        </row>
        <row r="491">
          <cell r="E491">
            <v>0</v>
          </cell>
        </row>
        <row r="492">
          <cell r="E492">
            <v>0</v>
          </cell>
        </row>
        <row r="493">
          <cell r="E493">
            <v>0</v>
          </cell>
        </row>
        <row r="494">
          <cell r="E494">
            <v>0</v>
          </cell>
        </row>
        <row r="495">
          <cell r="E495">
            <v>0</v>
          </cell>
        </row>
        <row r="496">
          <cell r="E496">
            <v>0</v>
          </cell>
        </row>
        <row r="497">
          <cell r="E497">
            <v>0</v>
          </cell>
        </row>
        <row r="498">
          <cell r="E498">
            <v>0</v>
          </cell>
        </row>
        <row r="499">
          <cell r="E499">
            <v>0</v>
          </cell>
        </row>
        <row r="500">
          <cell r="E500">
            <v>0</v>
          </cell>
        </row>
        <row r="501">
          <cell r="E501">
            <v>0</v>
          </cell>
        </row>
        <row r="502">
          <cell r="E502">
            <v>0</v>
          </cell>
        </row>
        <row r="503">
          <cell r="E503">
            <v>0</v>
          </cell>
        </row>
        <row r="504">
          <cell r="E504">
            <v>0</v>
          </cell>
        </row>
        <row r="505">
          <cell r="E505">
            <v>0</v>
          </cell>
        </row>
        <row r="506">
          <cell r="E506">
            <v>0</v>
          </cell>
        </row>
        <row r="507">
          <cell r="E507">
            <v>0</v>
          </cell>
        </row>
        <row r="508">
          <cell r="E508">
            <v>0</v>
          </cell>
        </row>
        <row r="509">
          <cell r="E509">
            <v>0</v>
          </cell>
        </row>
        <row r="510">
          <cell r="E510">
            <v>0</v>
          </cell>
        </row>
        <row r="511">
          <cell r="E511">
            <v>0</v>
          </cell>
        </row>
        <row r="512">
          <cell r="E512">
            <v>0</v>
          </cell>
        </row>
        <row r="513">
          <cell r="E513">
            <v>0</v>
          </cell>
        </row>
        <row r="514">
          <cell r="E514">
            <v>0</v>
          </cell>
        </row>
        <row r="515">
          <cell r="E515">
            <v>0</v>
          </cell>
        </row>
        <row r="516">
          <cell r="E516">
            <v>0</v>
          </cell>
        </row>
        <row r="517">
          <cell r="E517">
            <v>0</v>
          </cell>
        </row>
        <row r="518">
          <cell r="E518">
            <v>0</v>
          </cell>
        </row>
        <row r="519">
          <cell r="E519">
            <v>0</v>
          </cell>
        </row>
        <row r="520">
          <cell r="E520">
            <v>0</v>
          </cell>
        </row>
        <row r="521">
          <cell r="E521">
            <v>0</v>
          </cell>
        </row>
        <row r="522">
          <cell r="E522">
            <v>0</v>
          </cell>
        </row>
        <row r="523">
          <cell r="E523">
            <v>0</v>
          </cell>
        </row>
        <row r="524">
          <cell r="E524">
            <v>0</v>
          </cell>
        </row>
        <row r="525">
          <cell r="E525">
            <v>0</v>
          </cell>
        </row>
        <row r="526">
          <cell r="E526">
            <v>0</v>
          </cell>
        </row>
        <row r="527">
          <cell r="E527">
            <v>0</v>
          </cell>
        </row>
        <row r="528">
          <cell r="E528">
            <v>0</v>
          </cell>
        </row>
        <row r="529">
          <cell r="E529">
            <v>0</v>
          </cell>
        </row>
        <row r="530">
          <cell r="E530">
            <v>0</v>
          </cell>
        </row>
        <row r="531">
          <cell r="E531">
            <v>0</v>
          </cell>
        </row>
        <row r="532">
          <cell r="E532">
            <v>0</v>
          </cell>
        </row>
        <row r="533">
          <cell r="E533">
            <v>0</v>
          </cell>
        </row>
        <row r="534">
          <cell r="E534">
            <v>0</v>
          </cell>
        </row>
        <row r="535">
          <cell r="E535">
            <v>0</v>
          </cell>
        </row>
        <row r="536">
          <cell r="E536">
            <v>0</v>
          </cell>
        </row>
        <row r="537">
          <cell r="E537">
            <v>0</v>
          </cell>
        </row>
        <row r="538">
          <cell r="E538">
            <v>0</v>
          </cell>
        </row>
        <row r="539">
          <cell r="E539">
            <v>0</v>
          </cell>
        </row>
        <row r="540">
          <cell r="E540">
            <v>0</v>
          </cell>
        </row>
        <row r="541">
          <cell r="E541">
            <v>0</v>
          </cell>
        </row>
        <row r="542">
          <cell r="E542">
            <v>0</v>
          </cell>
        </row>
        <row r="543">
          <cell r="E543">
            <v>0</v>
          </cell>
        </row>
        <row r="544">
          <cell r="E544">
            <v>0</v>
          </cell>
        </row>
        <row r="545">
          <cell r="E545">
            <v>0</v>
          </cell>
        </row>
        <row r="546">
          <cell r="E546">
            <v>0</v>
          </cell>
        </row>
        <row r="547">
          <cell r="E547">
            <v>0</v>
          </cell>
        </row>
        <row r="548">
          <cell r="E548">
            <v>0</v>
          </cell>
        </row>
        <row r="549">
          <cell r="E549">
            <v>0</v>
          </cell>
        </row>
        <row r="550">
          <cell r="E550">
            <v>0</v>
          </cell>
        </row>
        <row r="551">
          <cell r="E551">
            <v>0</v>
          </cell>
        </row>
        <row r="552">
          <cell r="E552">
            <v>0</v>
          </cell>
        </row>
        <row r="553">
          <cell r="E553">
            <v>0</v>
          </cell>
        </row>
        <row r="554">
          <cell r="E554">
            <v>0</v>
          </cell>
        </row>
        <row r="556">
          <cell r="E556">
            <v>10</v>
          </cell>
        </row>
        <row r="558">
          <cell r="E558">
            <v>5</v>
          </cell>
        </row>
        <row r="560">
          <cell r="E560">
            <v>0</v>
          </cell>
        </row>
      </sheetData>
      <sheetData sheetId="551" refreshError="1">
        <row r="5">
          <cell r="E5" t="str">
            <v>CANTIDAD</v>
          </cell>
        </row>
        <row r="11">
          <cell r="E11">
            <v>2.36</v>
          </cell>
        </row>
        <row r="19">
          <cell r="E19">
            <v>1</v>
          </cell>
        </row>
        <row r="27">
          <cell r="E27">
            <v>11</v>
          </cell>
        </row>
        <row r="35">
          <cell r="E35">
            <v>27</v>
          </cell>
        </row>
        <row r="37">
          <cell r="E37">
            <v>2</v>
          </cell>
        </row>
        <row r="49">
          <cell r="E49">
            <v>19.489999999999998</v>
          </cell>
        </row>
        <row r="53">
          <cell r="E53">
            <v>10.119999999999999</v>
          </cell>
        </row>
        <row r="55">
          <cell r="E55">
            <v>13.62</v>
          </cell>
        </row>
        <row r="57">
          <cell r="E57">
            <v>4.7300000000000004</v>
          </cell>
        </row>
        <row r="65">
          <cell r="E65">
            <v>4.5599999999999996</v>
          </cell>
        </row>
        <row r="85">
          <cell r="E85">
            <v>4.5</v>
          </cell>
        </row>
        <row r="89">
          <cell r="E89">
            <v>0.88</v>
          </cell>
        </row>
        <row r="99">
          <cell r="E99">
            <v>1.58</v>
          </cell>
        </row>
        <row r="107">
          <cell r="E107">
            <v>12.32</v>
          </cell>
        </row>
        <row r="123">
          <cell r="E123">
            <v>0</v>
          </cell>
        </row>
        <row r="124">
          <cell r="E124">
            <v>0</v>
          </cell>
        </row>
        <row r="125">
          <cell r="E125">
            <v>0</v>
          </cell>
        </row>
        <row r="126">
          <cell r="E126">
            <v>0</v>
          </cell>
        </row>
        <row r="388">
          <cell r="E388">
            <v>8</v>
          </cell>
        </row>
        <row r="390">
          <cell r="E390">
            <v>2</v>
          </cell>
        </row>
        <row r="392">
          <cell r="E392">
            <v>1</v>
          </cell>
        </row>
        <row r="424">
          <cell r="E424">
            <v>11</v>
          </cell>
        </row>
        <row r="457">
          <cell r="E457">
            <v>0</v>
          </cell>
        </row>
        <row r="458">
          <cell r="E458">
            <v>0</v>
          </cell>
        </row>
        <row r="459">
          <cell r="E459">
            <v>0</v>
          </cell>
        </row>
        <row r="460">
          <cell r="E460">
            <v>0</v>
          </cell>
        </row>
        <row r="461">
          <cell r="E461">
            <v>0</v>
          </cell>
        </row>
        <row r="462">
          <cell r="E462">
            <v>0</v>
          </cell>
        </row>
        <row r="463">
          <cell r="E463">
            <v>0</v>
          </cell>
        </row>
        <row r="464">
          <cell r="E464">
            <v>0</v>
          </cell>
        </row>
        <row r="467">
          <cell r="E467">
            <v>0</v>
          </cell>
        </row>
        <row r="468">
          <cell r="E468">
            <v>0</v>
          </cell>
        </row>
        <row r="469">
          <cell r="E469">
            <v>0</v>
          </cell>
        </row>
        <row r="470">
          <cell r="E470">
            <v>0</v>
          </cell>
        </row>
        <row r="471">
          <cell r="E471">
            <v>0</v>
          </cell>
        </row>
        <row r="472">
          <cell r="E472">
            <v>0</v>
          </cell>
        </row>
        <row r="473">
          <cell r="E473">
            <v>0</v>
          </cell>
        </row>
        <row r="474">
          <cell r="E474">
            <v>0</v>
          </cell>
        </row>
        <row r="475">
          <cell r="E475">
            <v>0</v>
          </cell>
        </row>
        <row r="476">
          <cell r="E476">
            <v>0</v>
          </cell>
        </row>
        <row r="477">
          <cell r="E477">
            <v>0</v>
          </cell>
        </row>
        <row r="478">
          <cell r="E478">
            <v>0</v>
          </cell>
        </row>
        <row r="479">
          <cell r="E479">
            <v>0</v>
          </cell>
        </row>
        <row r="480">
          <cell r="E480">
            <v>0</v>
          </cell>
        </row>
        <row r="483">
          <cell r="E483">
            <v>0</v>
          </cell>
        </row>
        <row r="484">
          <cell r="E484">
            <v>0</v>
          </cell>
        </row>
        <row r="485">
          <cell r="E485">
            <v>0</v>
          </cell>
        </row>
        <row r="486">
          <cell r="E486">
            <v>0</v>
          </cell>
        </row>
        <row r="487">
          <cell r="E487">
            <v>0</v>
          </cell>
        </row>
        <row r="488">
          <cell r="E488">
            <v>0</v>
          </cell>
        </row>
        <row r="489">
          <cell r="E489">
            <v>0</v>
          </cell>
        </row>
        <row r="490">
          <cell r="E490">
            <v>0</v>
          </cell>
        </row>
        <row r="491">
          <cell r="E491">
            <v>0</v>
          </cell>
        </row>
        <row r="492">
          <cell r="E492">
            <v>0</v>
          </cell>
        </row>
        <row r="493">
          <cell r="E493">
            <v>0</v>
          </cell>
        </row>
        <row r="494">
          <cell r="E494">
            <v>0</v>
          </cell>
        </row>
        <row r="495">
          <cell r="E495">
            <v>0</v>
          </cell>
        </row>
        <row r="496">
          <cell r="E496">
            <v>0</v>
          </cell>
        </row>
        <row r="497">
          <cell r="E497">
            <v>0</v>
          </cell>
        </row>
        <row r="498">
          <cell r="E498">
            <v>0</v>
          </cell>
        </row>
        <row r="499">
          <cell r="E499">
            <v>0</v>
          </cell>
        </row>
        <row r="500">
          <cell r="E500">
            <v>0</v>
          </cell>
        </row>
        <row r="501">
          <cell r="E501">
            <v>0</v>
          </cell>
        </row>
        <row r="502">
          <cell r="E502">
            <v>0</v>
          </cell>
        </row>
        <row r="503">
          <cell r="E503">
            <v>0</v>
          </cell>
        </row>
        <row r="504">
          <cell r="E504">
            <v>0</v>
          </cell>
        </row>
        <row r="505">
          <cell r="E505">
            <v>0</v>
          </cell>
        </row>
        <row r="506">
          <cell r="E506">
            <v>0</v>
          </cell>
        </row>
        <row r="507">
          <cell r="E507">
            <v>0</v>
          </cell>
        </row>
        <row r="508">
          <cell r="E508">
            <v>0</v>
          </cell>
        </row>
        <row r="509">
          <cell r="E509">
            <v>0</v>
          </cell>
        </row>
        <row r="510">
          <cell r="E510">
            <v>0</v>
          </cell>
        </row>
        <row r="511">
          <cell r="E511">
            <v>0</v>
          </cell>
        </row>
        <row r="512">
          <cell r="E512">
            <v>0</v>
          </cell>
        </row>
        <row r="513">
          <cell r="E513">
            <v>0</v>
          </cell>
        </row>
        <row r="514">
          <cell r="E514">
            <v>0</v>
          </cell>
        </row>
        <row r="515">
          <cell r="E515">
            <v>0</v>
          </cell>
        </row>
        <row r="516">
          <cell r="E516">
            <v>0</v>
          </cell>
        </row>
        <row r="517">
          <cell r="E517">
            <v>0</v>
          </cell>
        </row>
        <row r="518">
          <cell r="E518">
            <v>0</v>
          </cell>
        </row>
        <row r="519">
          <cell r="E519">
            <v>0</v>
          </cell>
        </row>
        <row r="520">
          <cell r="E520">
            <v>0</v>
          </cell>
        </row>
        <row r="521">
          <cell r="E521">
            <v>0</v>
          </cell>
        </row>
        <row r="522">
          <cell r="E522">
            <v>0</v>
          </cell>
        </row>
        <row r="523">
          <cell r="E523">
            <v>0</v>
          </cell>
        </row>
        <row r="524">
          <cell r="E524">
            <v>0</v>
          </cell>
        </row>
        <row r="525">
          <cell r="E525">
            <v>0</v>
          </cell>
        </row>
        <row r="526">
          <cell r="E526">
            <v>0</v>
          </cell>
        </row>
        <row r="527">
          <cell r="E527">
            <v>0</v>
          </cell>
        </row>
        <row r="528">
          <cell r="E528">
            <v>0</v>
          </cell>
        </row>
        <row r="529">
          <cell r="E529">
            <v>0</v>
          </cell>
        </row>
        <row r="530">
          <cell r="E530">
            <v>0</v>
          </cell>
        </row>
        <row r="531">
          <cell r="E531">
            <v>0</v>
          </cell>
        </row>
        <row r="532">
          <cell r="E532">
            <v>0</v>
          </cell>
        </row>
        <row r="533">
          <cell r="E533">
            <v>0</v>
          </cell>
        </row>
        <row r="534">
          <cell r="E534">
            <v>0</v>
          </cell>
        </row>
        <row r="535">
          <cell r="E535">
            <v>0</v>
          </cell>
        </row>
        <row r="536">
          <cell r="E536">
            <v>0</v>
          </cell>
        </row>
        <row r="537">
          <cell r="E537">
            <v>0</v>
          </cell>
        </row>
        <row r="538">
          <cell r="E538">
            <v>0</v>
          </cell>
        </row>
        <row r="539">
          <cell r="E539">
            <v>0</v>
          </cell>
        </row>
        <row r="540">
          <cell r="E540">
            <v>0</v>
          </cell>
        </row>
        <row r="541">
          <cell r="E541">
            <v>0</v>
          </cell>
        </row>
        <row r="542">
          <cell r="E542">
            <v>0</v>
          </cell>
        </row>
        <row r="543">
          <cell r="E543">
            <v>0</v>
          </cell>
        </row>
        <row r="544">
          <cell r="E544">
            <v>0</v>
          </cell>
        </row>
        <row r="545">
          <cell r="E545">
            <v>0</v>
          </cell>
        </row>
        <row r="546">
          <cell r="E546">
            <v>0</v>
          </cell>
        </row>
        <row r="547">
          <cell r="E547">
            <v>0</v>
          </cell>
        </row>
        <row r="548">
          <cell r="E548">
            <v>0</v>
          </cell>
        </row>
        <row r="549">
          <cell r="E549">
            <v>0</v>
          </cell>
        </row>
        <row r="550">
          <cell r="E550">
            <v>0</v>
          </cell>
        </row>
        <row r="551">
          <cell r="E551">
            <v>0</v>
          </cell>
        </row>
        <row r="552">
          <cell r="E552">
            <v>0</v>
          </cell>
        </row>
        <row r="553">
          <cell r="E553">
            <v>0</v>
          </cell>
        </row>
        <row r="554">
          <cell r="E554">
            <v>0</v>
          </cell>
        </row>
        <row r="556">
          <cell r="E556">
            <v>20</v>
          </cell>
        </row>
        <row r="558">
          <cell r="E558">
            <v>10</v>
          </cell>
        </row>
        <row r="560">
          <cell r="E560">
            <v>0</v>
          </cell>
        </row>
      </sheetData>
      <sheetData sheetId="552" refreshError="1">
        <row r="5">
          <cell r="E5" t="str">
            <v>CANTIDAD</v>
          </cell>
        </row>
        <row r="11">
          <cell r="E11">
            <v>10.119999999999999</v>
          </cell>
        </row>
        <row r="19">
          <cell r="E19">
            <v>1.08</v>
          </cell>
        </row>
        <row r="35">
          <cell r="E35">
            <v>94.1</v>
          </cell>
        </row>
        <row r="39">
          <cell r="E39">
            <v>15</v>
          </cell>
        </row>
        <row r="49">
          <cell r="E49">
            <v>81.13</v>
          </cell>
        </row>
        <row r="53">
          <cell r="E53">
            <v>13.37</v>
          </cell>
        </row>
        <row r="55">
          <cell r="E55">
            <v>58.75</v>
          </cell>
        </row>
        <row r="57">
          <cell r="E57">
            <v>20.25</v>
          </cell>
        </row>
        <row r="65">
          <cell r="E65">
            <v>13.5</v>
          </cell>
        </row>
        <row r="71">
          <cell r="E71">
            <v>2</v>
          </cell>
        </row>
        <row r="73">
          <cell r="E73">
            <v>2</v>
          </cell>
        </row>
        <row r="83">
          <cell r="E83">
            <v>5</v>
          </cell>
        </row>
        <row r="85">
          <cell r="E85">
            <v>10</v>
          </cell>
        </row>
        <row r="89">
          <cell r="E89">
            <v>2.4</v>
          </cell>
        </row>
        <row r="99">
          <cell r="E99">
            <v>6.75</v>
          </cell>
        </row>
        <row r="123">
          <cell r="E123">
            <v>0</v>
          </cell>
        </row>
        <row r="124">
          <cell r="E124">
            <v>0</v>
          </cell>
        </row>
        <row r="125">
          <cell r="E125">
            <v>0</v>
          </cell>
        </row>
        <row r="126">
          <cell r="E126">
            <v>0</v>
          </cell>
        </row>
        <row r="334">
          <cell r="E334">
            <v>36</v>
          </cell>
        </row>
        <row r="336">
          <cell r="E336">
            <v>6</v>
          </cell>
        </row>
        <row r="338">
          <cell r="E338">
            <v>14</v>
          </cell>
        </row>
        <row r="340">
          <cell r="E340">
            <v>2</v>
          </cell>
        </row>
        <row r="342">
          <cell r="E342">
            <v>2</v>
          </cell>
        </row>
        <row r="422">
          <cell r="E422">
            <v>426</v>
          </cell>
        </row>
        <row r="450">
          <cell r="E450">
            <v>318</v>
          </cell>
        </row>
        <row r="454">
          <cell r="E454">
            <v>318</v>
          </cell>
        </row>
        <row r="457">
          <cell r="E457">
            <v>0</v>
          </cell>
        </row>
        <row r="458">
          <cell r="E458">
            <v>0</v>
          </cell>
        </row>
        <row r="459">
          <cell r="E459">
            <v>0</v>
          </cell>
        </row>
        <row r="460">
          <cell r="E460">
            <v>0</v>
          </cell>
        </row>
        <row r="461">
          <cell r="E461">
            <v>0</v>
          </cell>
        </row>
        <row r="462">
          <cell r="E462">
            <v>0</v>
          </cell>
        </row>
        <row r="463">
          <cell r="E463">
            <v>0</v>
          </cell>
        </row>
        <row r="464">
          <cell r="E464">
            <v>0</v>
          </cell>
        </row>
        <row r="467">
          <cell r="E467">
            <v>0</v>
          </cell>
        </row>
        <row r="468">
          <cell r="E468">
            <v>0</v>
          </cell>
        </row>
        <row r="469">
          <cell r="E469">
            <v>0</v>
          </cell>
        </row>
        <row r="470">
          <cell r="E470">
            <v>0</v>
          </cell>
        </row>
        <row r="471">
          <cell r="E471">
            <v>0</v>
          </cell>
        </row>
        <row r="472">
          <cell r="E472">
            <v>0</v>
          </cell>
        </row>
        <row r="473">
          <cell r="E473">
            <v>0</v>
          </cell>
        </row>
        <row r="474">
          <cell r="E474">
            <v>0</v>
          </cell>
        </row>
        <row r="475">
          <cell r="E475">
            <v>0</v>
          </cell>
        </row>
        <row r="476">
          <cell r="E476">
            <v>0</v>
          </cell>
        </row>
        <row r="477">
          <cell r="E477">
            <v>0</v>
          </cell>
        </row>
        <row r="478">
          <cell r="E478">
            <v>0</v>
          </cell>
        </row>
        <row r="479">
          <cell r="E479">
            <v>0</v>
          </cell>
        </row>
        <row r="480">
          <cell r="E480">
            <v>0</v>
          </cell>
        </row>
        <row r="483">
          <cell r="E483">
            <v>0</v>
          </cell>
        </row>
        <row r="484">
          <cell r="E484">
            <v>0</v>
          </cell>
        </row>
        <row r="485">
          <cell r="E485">
            <v>0</v>
          </cell>
        </row>
        <row r="486">
          <cell r="E486">
            <v>0</v>
          </cell>
        </row>
        <row r="487">
          <cell r="E487">
            <v>0</v>
          </cell>
        </row>
        <row r="488">
          <cell r="E488">
            <v>0</v>
          </cell>
        </row>
        <row r="489">
          <cell r="E489">
            <v>0</v>
          </cell>
        </row>
        <row r="490">
          <cell r="E490">
            <v>0</v>
          </cell>
        </row>
        <row r="491">
          <cell r="E491">
            <v>0</v>
          </cell>
        </row>
        <row r="492">
          <cell r="E492">
            <v>0</v>
          </cell>
        </row>
        <row r="493">
          <cell r="E493">
            <v>0</v>
          </cell>
        </row>
        <row r="494">
          <cell r="E494">
            <v>0</v>
          </cell>
        </row>
        <row r="495">
          <cell r="E495">
            <v>0</v>
          </cell>
        </row>
        <row r="496">
          <cell r="E496">
            <v>0</v>
          </cell>
        </row>
        <row r="497">
          <cell r="E497">
            <v>0</v>
          </cell>
        </row>
        <row r="498">
          <cell r="E498">
            <v>0</v>
          </cell>
        </row>
        <row r="499">
          <cell r="E499">
            <v>0</v>
          </cell>
        </row>
        <row r="500">
          <cell r="E500">
            <v>0</v>
          </cell>
        </row>
        <row r="501">
          <cell r="E501">
            <v>0</v>
          </cell>
        </row>
        <row r="502">
          <cell r="E502">
            <v>0</v>
          </cell>
        </row>
        <row r="503">
          <cell r="E503">
            <v>0</v>
          </cell>
        </row>
        <row r="504">
          <cell r="E504">
            <v>0</v>
          </cell>
        </row>
        <row r="505">
          <cell r="E505">
            <v>0</v>
          </cell>
        </row>
        <row r="506">
          <cell r="E506">
            <v>0</v>
          </cell>
        </row>
        <row r="507">
          <cell r="E507">
            <v>0</v>
          </cell>
        </row>
        <row r="508">
          <cell r="E508">
            <v>0</v>
          </cell>
        </row>
        <row r="509">
          <cell r="E509">
            <v>0</v>
          </cell>
        </row>
        <row r="510">
          <cell r="E510">
            <v>0</v>
          </cell>
        </row>
        <row r="511">
          <cell r="E511">
            <v>0</v>
          </cell>
        </row>
        <row r="512">
          <cell r="E512">
            <v>0</v>
          </cell>
        </row>
        <row r="513">
          <cell r="E513">
            <v>0</v>
          </cell>
        </row>
        <row r="514">
          <cell r="E514">
            <v>0</v>
          </cell>
        </row>
        <row r="515">
          <cell r="E515">
            <v>0</v>
          </cell>
        </row>
        <row r="516">
          <cell r="E516">
            <v>0</v>
          </cell>
        </row>
        <row r="517">
          <cell r="E517">
            <v>0</v>
          </cell>
        </row>
        <row r="518">
          <cell r="E518">
            <v>0</v>
          </cell>
        </row>
        <row r="519">
          <cell r="E519">
            <v>0</v>
          </cell>
        </row>
        <row r="520">
          <cell r="E520">
            <v>0</v>
          </cell>
        </row>
        <row r="521">
          <cell r="E521">
            <v>0</v>
          </cell>
        </row>
        <row r="522">
          <cell r="E522">
            <v>0</v>
          </cell>
        </row>
        <row r="523">
          <cell r="E523">
            <v>0</v>
          </cell>
        </row>
        <row r="524">
          <cell r="E524">
            <v>0</v>
          </cell>
        </row>
        <row r="525">
          <cell r="E525">
            <v>0</v>
          </cell>
        </row>
        <row r="526">
          <cell r="E526">
            <v>0</v>
          </cell>
        </row>
        <row r="527">
          <cell r="E527">
            <v>0</v>
          </cell>
        </row>
        <row r="528">
          <cell r="E528">
            <v>0</v>
          </cell>
        </row>
        <row r="529">
          <cell r="E529">
            <v>0</v>
          </cell>
        </row>
        <row r="530">
          <cell r="E530">
            <v>0</v>
          </cell>
        </row>
        <row r="531">
          <cell r="E531">
            <v>0</v>
          </cell>
        </row>
        <row r="532">
          <cell r="E532">
            <v>0</v>
          </cell>
        </row>
        <row r="533">
          <cell r="E533">
            <v>0</v>
          </cell>
        </row>
        <row r="534">
          <cell r="E534">
            <v>0</v>
          </cell>
        </row>
        <row r="535">
          <cell r="E535">
            <v>0</v>
          </cell>
        </row>
        <row r="536">
          <cell r="E536">
            <v>0</v>
          </cell>
        </row>
        <row r="537">
          <cell r="E537">
            <v>0</v>
          </cell>
        </row>
        <row r="538">
          <cell r="E538">
            <v>0</v>
          </cell>
        </row>
        <row r="539">
          <cell r="E539">
            <v>0</v>
          </cell>
        </row>
        <row r="540">
          <cell r="E540">
            <v>0</v>
          </cell>
        </row>
        <row r="541">
          <cell r="E541">
            <v>0</v>
          </cell>
        </row>
        <row r="542">
          <cell r="E542">
            <v>0</v>
          </cell>
        </row>
        <row r="543">
          <cell r="E543">
            <v>0</v>
          </cell>
        </row>
        <row r="544">
          <cell r="E544">
            <v>0</v>
          </cell>
        </row>
        <row r="545">
          <cell r="E545">
            <v>0</v>
          </cell>
        </row>
        <row r="546">
          <cell r="E546">
            <v>0</v>
          </cell>
        </row>
        <row r="547">
          <cell r="E547">
            <v>0</v>
          </cell>
        </row>
        <row r="548">
          <cell r="E548">
            <v>0</v>
          </cell>
        </row>
        <row r="549">
          <cell r="E549">
            <v>0</v>
          </cell>
        </row>
        <row r="550">
          <cell r="E550">
            <v>0</v>
          </cell>
        </row>
        <row r="551">
          <cell r="E551">
            <v>0</v>
          </cell>
        </row>
        <row r="552">
          <cell r="E552">
            <v>0</v>
          </cell>
        </row>
        <row r="553">
          <cell r="E553">
            <v>0</v>
          </cell>
        </row>
        <row r="554">
          <cell r="E554">
            <v>0</v>
          </cell>
        </row>
        <row r="556">
          <cell r="E556">
            <v>10</v>
          </cell>
        </row>
        <row r="558">
          <cell r="E558">
            <v>5</v>
          </cell>
        </row>
        <row r="560">
          <cell r="E560">
            <v>0</v>
          </cell>
        </row>
      </sheetData>
      <sheetData sheetId="553" refreshError="1">
        <row r="5">
          <cell r="E5" t="str">
            <v>CANTIDAD</v>
          </cell>
        </row>
        <row r="11">
          <cell r="E11">
            <v>3.02</v>
          </cell>
        </row>
        <row r="13">
          <cell r="E13">
            <v>1</v>
          </cell>
        </row>
        <row r="35">
          <cell r="E35">
            <v>30</v>
          </cell>
        </row>
        <row r="37">
          <cell r="E37">
            <v>1</v>
          </cell>
        </row>
        <row r="39">
          <cell r="E39">
            <v>10</v>
          </cell>
        </row>
        <row r="49">
          <cell r="E49">
            <v>24</v>
          </cell>
        </row>
        <row r="53">
          <cell r="E53">
            <v>7.33</v>
          </cell>
        </row>
        <row r="55">
          <cell r="E55">
            <v>17.579999999999998</v>
          </cell>
        </row>
        <row r="57">
          <cell r="E57">
            <v>6.05</v>
          </cell>
        </row>
        <row r="83">
          <cell r="E83">
            <v>3</v>
          </cell>
        </row>
        <row r="85">
          <cell r="E85">
            <v>3</v>
          </cell>
        </row>
        <row r="89">
          <cell r="E89">
            <v>0.72</v>
          </cell>
        </row>
        <row r="99">
          <cell r="E99">
            <v>2.02</v>
          </cell>
        </row>
        <row r="101">
          <cell r="E101">
            <v>1</v>
          </cell>
        </row>
        <row r="107">
          <cell r="E107">
            <v>10.08</v>
          </cell>
        </row>
        <row r="123">
          <cell r="E123">
            <v>0</v>
          </cell>
        </row>
        <row r="124">
          <cell r="E124">
            <v>0</v>
          </cell>
        </row>
        <row r="125">
          <cell r="E125">
            <v>0</v>
          </cell>
        </row>
        <row r="126">
          <cell r="E126">
            <v>0</v>
          </cell>
        </row>
        <row r="376">
          <cell r="E376">
            <v>5</v>
          </cell>
        </row>
        <row r="378">
          <cell r="E378">
            <v>2</v>
          </cell>
        </row>
        <row r="380">
          <cell r="E380">
            <v>1</v>
          </cell>
        </row>
        <row r="384">
          <cell r="E384">
            <v>1</v>
          </cell>
        </row>
        <row r="424">
          <cell r="E424">
            <v>9</v>
          </cell>
        </row>
        <row r="457">
          <cell r="E457">
            <v>0</v>
          </cell>
        </row>
        <row r="458">
          <cell r="E458">
            <v>0</v>
          </cell>
        </row>
        <row r="459">
          <cell r="E459">
            <v>0</v>
          </cell>
        </row>
        <row r="460">
          <cell r="E460">
            <v>0</v>
          </cell>
        </row>
        <row r="461">
          <cell r="E461">
            <v>0</v>
          </cell>
        </row>
        <row r="462">
          <cell r="E462">
            <v>0</v>
          </cell>
        </row>
        <row r="463">
          <cell r="E463">
            <v>0</v>
          </cell>
        </row>
        <row r="464">
          <cell r="E464">
            <v>0</v>
          </cell>
        </row>
        <row r="467">
          <cell r="E467">
            <v>0</v>
          </cell>
        </row>
        <row r="468">
          <cell r="E468">
            <v>0</v>
          </cell>
        </row>
        <row r="469">
          <cell r="E469">
            <v>0</v>
          </cell>
        </row>
        <row r="470">
          <cell r="E470">
            <v>0</v>
          </cell>
        </row>
        <row r="471">
          <cell r="E471">
            <v>0</v>
          </cell>
        </row>
        <row r="472">
          <cell r="E472">
            <v>0</v>
          </cell>
        </row>
        <row r="473">
          <cell r="E473">
            <v>0</v>
          </cell>
        </row>
        <row r="474">
          <cell r="E474">
            <v>0</v>
          </cell>
        </row>
        <row r="475">
          <cell r="E475">
            <v>0</v>
          </cell>
        </row>
        <row r="476">
          <cell r="E476">
            <v>0</v>
          </cell>
        </row>
        <row r="477">
          <cell r="E477">
            <v>0</v>
          </cell>
        </row>
        <row r="478">
          <cell r="E478">
            <v>0</v>
          </cell>
        </row>
        <row r="479">
          <cell r="E479">
            <v>0</v>
          </cell>
        </row>
        <row r="480">
          <cell r="E480">
            <v>0</v>
          </cell>
        </row>
        <row r="483">
          <cell r="E483">
            <v>0</v>
          </cell>
        </row>
        <row r="484">
          <cell r="E484">
            <v>0</v>
          </cell>
        </row>
        <row r="485">
          <cell r="E485">
            <v>0</v>
          </cell>
        </row>
        <row r="486">
          <cell r="E486">
            <v>0</v>
          </cell>
        </row>
        <row r="487">
          <cell r="E487">
            <v>0</v>
          </cell>
        </row>
        <row r="488">
          <cell r="E488">
            <v>0</v>
          </cell>
        </row>
        <row r="489">
          <cell r="E489">
            <v>0</v>
          </cell>
        </row>
        <row r="490">
          <cell r="E490">
            <v>0</v>
          </cell>
        </row>
        <row r="491">
          <cell r="E491">
            <v>0</v>
          </cell>
        </row>
        <row r="492">
          <cell r="E492">
            <v>0</v>
          </cell>
        </row>
        <row r="493">
          <cell r="E493">
            <v>0</v>
          </cell>
        </row>
        <row r="494">
          <cell r="E494">
            <v>0</v>
          </cell>
        </row>
        <row r="495">
          <cell r="E495">
            <v>0</v>
          </cell>
        </row>
        <row r="496">
          <cell r="E496">
            <v>0</v>
          </cell>
        </row>
        <row r="497">
          <cell r="E497">
            <v>0</v>
          </cell>
        </row>
        <row r="498">
          <cell r="E498">
            <v>0</v>
          </cell>
        </row>
        <row r="499">
          <cell r="E499">
            <v>0</v>
          </cell>
        </row>
        <row r="500">
          <cell r="E500">
            <v>0</v>
          </cell>
        </row>
        <row r="501">
          <cell r="E501">
            <v>0</v>
          </cell>
        </row>
        <row r="502">
          <cell r="E502">
            <v>0</v>
          </cell>
        </row>
        <row r="503">
          <cell r="E503">
            <v>0</v>
          </cell>
        </row>
        <row r="504">
          <cell r="E504">
            <v>0</v>
          </cell>
        </row>
        <row r="505">
          <cell r="E505">
            <v>0</v>
          </cell>
        </row>
        <row r="506">
          <cell r="E506">
            <v>0</v>
          </cell>
        </row>
        <row r="507">
          <cell r="E507">
            <v>0</v>
          </cell>
        </row>
        <row r="508">
          <cell r="E508">
            <v>0</v>
          </cell>
        </row>
        <row r="509">
          <cell r="E509">
            <v>0</v>
          </cell>
        </row>
        <row r="510">
          <cell r="E510">
            <v>0</v>
          </cell>
        </row>
        <row r="511">
          <cell r="E511">
            <v>0</v>
          </cell>
        </row>
        <row r="512">
          <cell r="E512">
            <v>0</v>
          </cell>
        </row>
        <row r="513">
          <cell r="E513">
            <v>0</v>
          </cell>
        </row>
        <row r="514">
          <cell r="E514">
            <v>0</v>
          </cell>
        </row>
        <row r="515">
          <cell r="E515">
            <v>0</v>
          </cell>
        </row>
        <row r="516">
          <cell r="E516">
            <v>0</v>
          </cell>
        </row>
        <row r="517">
          <cell r="E517">
            <v>0</v>
          </cell>
        </row>
        <row r="518">
          <cell r="E518">
            <v>0</v>
          </cell>
        </row>
        <row r="519">
          <cell r="E519">
            <v>0</v>
          </cell>
        </row>
        <row r="520">
          <cell r="E520">
            <v>0</v>
          </cell>
        </row>
        <row r="521">
          <cell r="E521">
            <v>0</v>
          </cell>
        </row>
        <row r="522">
          <cell r="E522">
            <v>0</v>
          </cell>
        </row>
        <row r="523">
          <cell r="E523">
            <v>0</v>
          </cell>
        </row>
        <row r="524">
          <cell r="E524">
            <v>0</v>
          </cell>
        </row>
        <row r="525">
          <cell r="E525">
            <v>0</v>
          </cell>
        </row>
        <row r="526">
          <cell r="E526">
            <v>0</v>
          </cell>
        </row>
        <row r="527">
          <cell r="E527">
            <v>0</v>
          </cell>
        </row>
        <row r="528">
          <cell r="E528">
            <v>0</v>
          </cell>
        </row>
        <row r="529">
          <cell r="E529">
            <v>0</v>
          </cell>
        </row>
        <row r="530">
          <cell r="E530">
            <v>0</v>
          </cell>
        </row>
        <row r="531">
          <cell r="E531">
            <v>0</v>
          </cell>
        </row>
        <row r="532">
          <cell r="E532">
            <v>0</v>
          </cell>
        </row>
        <row r="533">
          <cell r="E533">
            <v>0</v>
          </cell>
        </row>
        <row r="534">
          <cell r="E534">
            <v>0</v>
          </cell>
        </row>
        <row r="535">
          <cell r="E535">
            <v>0</v>
          </cell>
        </row>
        <row r="536">
          <cell r="E536">
            <v>0</v>
          </cell>
        </row>
        <row r="537">
          <cell r="E537">
            <v>0</v>
          </cell>
        </row>
        <row r="538">
          <cell r="E538">
            <v>0</v>
          </cell>
        </row>
        <row r="539">
          <cell r="E539">
            <v>0</v>
          </cell>
        </row>
        <row r="540">
          <cell r="E540">
            <v>0</v>
          </cell>
        </row>
        <row r="541">
          <cell r="E541">
            <v>0</v>
          </cell>
        </row>
        <row r="542">
          <cell r="E542">
            <v>0</v>
          </cell>
        </row>
        <row r="543">
          <cell r="E543">
            <v>0</v>
          </cell>
        </row>
        <row r="544">
          <cell r="E544">
            <v>0</v>
          </cell>
        </row>
        <row r="545">
          <cell r="E545">
            <v>0</v>
          </cell>
        </row>
        <row r="546">
          <cell r="E546">
            <v>0</v>
          </cell>
        </row>
        <row r="547">
          <cell r="E547">
            <v>0</v>
          </cell>
        </row>
        <row r="548">
          <cell r="E548">
            <v>0</v>
          </cell>
        </row>
        <row r="549">
          <cell r="E549">
            <v>0</v>
          </cell>
        </row>
        <row r="550">
          <cell r="E550">
            <v>0</v>
          </cell>
        </row>
        <row r="551">
          <cell r="E551">
            <v>0</v>
          </cell>
        </row>
        <row r="552">
          <cell r="E552">
            <v>0</v>
          </cell>
        </row>
        <row r="553">
          <cell r="E553">
            <v>0</v>
          </cell>
        </row>
        <row r="554">
          <cell r="E554">
            <v>0</v>
          </cell>
        </row>
        <row r="556">
          <cell r="E556">
            <v>10</v>
          </cell>
        </row>
        <row r="558">
          <cell r="E558">
            <v>5</v>
          </cell>
        </row>
        <row r="560">
          <cell r="E560">
            <v>0</v>
          </cell>
        </row>
      </sheetData>
      <sheetData sheetId="554" refreshError="1">
        <row r="5">
          <cell r="E5" t="str">
            <v>CANTIDAD</v>
          </cell>
        </row>
        <row r="11">
          <cell r="E11">
            <v>6.93</v>
          </cell>
        </row>
        <row r="19">
          <cell r="E19">
            <v>0.53</v>
          </cell>
        </row>
        <row r="27">
          <cell r="E27">
            <v>14</v>
          </cell>
        </row>
        <row r="35">
          <cell r="E35">
            <v>42</v>
          </cell>
        </row>
        <row r="37">
          <cell r="E37">
            <v>3</v>
          </cell>
        </row>
        <row r="39">
          <cell r="E39">
            <v>18.72</v>
          </cell>
        </row>
        <row r="49">
          <cell r="E49">
            <v>33.090000000000003</v>
          </cell>
        </row>
        <row r="53">
          <cell r="E53">
            <v>11.89</v>
          </cell>
        </row>
        <row r="55">
          <cell r="E55">
            <v>22.7</v>
          </cell>
        </row>
        <row r="57">
          <cell r="E57">
            <v>8.1</v>
          </cell>
        </row>
        <row r="65">
          <cell r="E65">
            <v>5.4</v>
          </cell>
        </row>
        <row r="69">
          <cell r="E69">
            <v>1</v>
          </cell>
        </row>
        <row r="71">
          <cell r="E71">
            <v>1</v>
          </cell>
        </row>
        <row r="73">
          <cell r="E73">
            <v>1</v>
          </cell>
        </row>
        <row r="83">
          <cell r="E83">
            <v>3</v>
          </cell>
        </row>
        <row r="85">
          <cell r="E85">
            <v>3</v>
          </cell>
        </row>
        <row r="89">
          <cell r="E89">
            <v>2.2400000000000002</v>
          </cell>
        </row>
        <row r="99">
          <cell r="E99">
            <v>4.1399999999999997</v>
          </cell>
        </row>
        <row r="123">
          <cell r="E123">
            <v>0</v>
          </cell>
        </row>
        <row r="124">
          <cell r="E124">
            <v>0</v>
          </cell>
        </row>
        <row r="125">
          <cell r="E125">
            <v>0</v>
          </cell>
        </row>
        <row r="126">
          <cell r="E126">
            <v>0</v>
          </cell>
        </row>
        <row r="346">
          <cell r="E346">
            <v>10</v>
          </cell>
        </row>
        <row r="348">
          <cell r="E348">
            <v>3</v>
          </cell>
        </row>
        <row r="350">
          <cell r="E350">
            <v>1</v>
          </cell>
        </row>
        <row r="457">
          <cell r="E457">
            <v>0</v>
          </cell>
        </row>
        <row r="458">
          <cell r="E458">
            <v>0</v>
          </cell>
        </row>
        <row r="459">
          <cell r="E459">
            <v>0</v>
          </cell>
        </row>
        <row r="460">
          <cell r="E460">
            <v>0</v>
          </cell>
        </row>
        <row r="461">
          <cell r="E461">
            <v>0</v>
          </cell>
        </row>
        <row r="462">
          <cell r="E462">
            <v>0</v>
          </cell>
        </row>
        <row r="463">
          <cell r="E463">
            <v>0</v>
          </cell>
        </row>
        <row r="464">
          <cell r="E464">
            <v>0</v>
          </cell>
        </row>
        <row r="467">
          <cell r="E467">
            <v>0</v>
          </cell>
        </row>
        <row r="468">
          <cell r="E468">
            <v>0</v>
          </cell>
        </row>
        <row r="469">
          <cell r="E469">
            <v>0</v>
          </cell>
        </row>
        <row r="470">
          <cell r="E470">
            <v>0</v>
          </cell>
        </row>
        <row r="471">
          <cell r="E471">
            <v>0</v>
          </cell>
        </row>
        <row r="472">
          <cell r="E472">
            <v>0</v>
          </cell>
        </row>
        <row r="473">
          <cell r="E473">
            <v>0</v>
          </cell>
        </row>
        <row r="474">
          <cell r="E474">
            <v>0</v>
          </cell>
        </row>
        <row r="475">
          <cell r="E475">
            <v>0</v>
          </cell>
        </row>
        <row r="476">
          <cell r="E476">
            <v>0</v>
          </cell>
        </row>
        <row r="477">
          <cell r="E477">
            <v>0</v>
          </cell>
        </row>
        <row r="478">
          <cell r="E478">
            <v>0</v>
          </cell>
        </row>
        <row r="479">
          <cell r="E479">
            <v>0</v>
          </cell>
        </row>
        <row r="480">
          <cell r="E480">
            <v>0</v>
          </cell>
        </row>
        <row r="483">
          <cell r="E483">
            <v>0</v>
          </cell>
        </row>
        <row r="484">
          <cell r="E484">
            <v>0</v>
          </cell>
        </row>
        <row r="485">
          <cell r="E485">
            <v>0</v>
          </cell>
        </row>
        <row r="486">
          <cell r="E486">
            <v>0</v>
          </cell>
        </row>
        <row r="487">
          <cell r="E487">
            <v>0</v>
          </cell>
        </row>
        <row r="488">
          <cell r="E488">
            <v>0</v>
          </cell>
        </row>
        <row r="489">
          <cell r="E489">
            <v>0</v>
          </cell>
        </row>
        <row r="490">
          <cell r="E490">
            <v>0</v>
          </cell>
        </row>
        <row r="491">
          <cell r="E491">
            <v>0</v>
          </cell>
        </row>
        <row r="492">
          <cell r="E492">
            <v>0</v>
          </cell>
        </row>
        <row r="493">
          <cell r="E493">
            <v>0</v>
          </cell>
        </row>
        <row r="494">
          <cell r="E494">
            <v>0</v>
          </cell>
        </row>
        <row r="495">
          <cell r="E495">
            <v>0</v>
          </cell>
        </row>
        <row r="496">
          <cell r="E496">
            <v>0</v>
          </cell>
        </row>
        <row r="497">
          <cell r="E497">
            <v>0</v>
          </cell>
        </row>
        <row r="498">
          <cell r="E498">
            <v>0</v>
          </cell>
        </row>
        <row r="499">
          <cell r="E499">
            <v>0</v>
          </cell>
        </row>
        <row r="500">
          <cell r="E500">
            <v>0</v>
          </cell>
        </row>
        <row r="501">
          <cell r="E501">
            <v>0</v>
          </cell>
        </row>
        <row r="502">
          <cell r="E502">
            <v>0</v>
          </cell>
        </row>
        <row r="503">
          <cell r="E503">
            <v>0</v>
          </cell>
        </row>
        <row r="504">
          <cell r="E504">
            <v>0</v>
          </cell>
        </row>
        <row r="505">
          <cell r="E505">
            <v>0</v>
          </cell>
        </row>
        <row r="506">
          <cell r="E506">
            <v>0</v>
          </cell>
        </row>
        <row r="507">
          <cell r="E507">
            <v>0</v>
          </cell>
        </row>
        <row r="508">
          <cell r="E508">
            <v>0</v>
          </cell>
        </row>
        <row r="509">
          <cell r="E509">
            <v>0</v>
          </cell>
        </row>
        <row r="510">
          <cell r="E510">
            <v>0</v>
          </cell>
        </row>
        <row r="511">
          <cell r="E511">
            <v>0</v>
          </cell>
        </row>
        <row r="512">
          <cell r="E512">
            <v>0</v>
          </cell>
        </row>
        <row r="513">
          <cell r="E513">
            <v>0</v>
          </cell>
        </row>
        <row r="514">
          <cell r="E514">
            <v>0</v>
          </cell>
        </row>
        <row r="515">
          <cell r="E515">
            <v>0</v>
          </cell>
        </row>
        <row r="516">
          <cell r="E516">
            <v>0</v>
          </cell>
        </row>
        <row r="517">
          <cell r="E517">
            <v>0</v>
          </cell>
        </row>
        <row r="518">
          <cell r="E518">
            <v>0</v>
          </cell>
        </row>
        <row r="519">
          <cell r="E519">
            <v>0</v>
          </cell>
        </row>
        <row r="520">
          <cell r="E520">
            <v>0</v>
          </cell>
        </row>
        <row r="521">
          <cell r="E521">
            <v>0</v>
          </cell>
        </row>
        <row r="522">
          <cell r="E522">
            <v>0</v>
          </cell>
        </row>
        <row r="523">
          <cell r="E523">
            <v>0</v>
          </cell>
        </row>
        <row r="524">
          <cell r="E524">
            <v>0</v>
          </cell>
        </row>
        <row r="525">
          <cell r="E525">
            <v>0</v>
          </cell>
        </row>
        <row r="526">
          <cell r="E526">
            <v>0</v>
          </cell>
        </row>
        <row r="527">
          <cell r="E527">
            <v>0</v>
          </cell>
        </row>
        <row r="528">
          <cell r="E528">
            <v>0</v>
          </cell>
        </row>
        <row r="529">
          <cell r="E529">
            <v>0</v>
          </cell>
        </row>
        <row r="530">
          <cell r="E530">
            <v>0</v>
          </cell>
        </row>
        <row r="531">
          <cell r="E531">
            <v>0</v>
          </cell>
        </row>
        <row r="532">
          <cell r="E532">
            <v>0</v>
          </cell>
        </row>
        <row r="533">
          <cell r="E533">
            <v>0</v>
          </cell>
        </row>
        <row r="534">
          <cell r="E534">
            <v>0</v>
          </cell>
        </row>
        <row r="535">
          <cell r="E535">
            <v>0</v>
          </cell>
        </row>
        <row r="536">
          <cell r="E536">
            <v>0</v>
          </cell>
        </row>
        <row r="537">
          <cell r="E537">
            <v>0</v>
          </cell>
        </row>
        <row r="538">
          <cell r="E538">
            <v>0</v>
          </cell>
        </row>
        <row r="539">
          <cell r="E539">
            <v>0</v>
          </cell>
        </row>
        <row r="540">
          <cell r="E540">
            <v>0</v>
          </cell>
        </row>
        <row r="541">
          <cell r="E541">
            <v>0</v>
          </cell>
        </row>
        <row r="542">
          <cell r="E542">
            <v>0</v>
          </cell>
        </row>
        <row r="543">
          <cell r="E543">
            <v>0</v>
          </cell>
        </row>
        <row r="544">
          <cell r="E544">
            <v>0</v>
          </cell>
        </row>
        <row r="545">
          <cell r="E545">
            <v>0</v>
          </cell>
        </row>
        <row r="546">
          <cell r="E546">
            <v>0</v>
          </cell>
        </row>
        <row r="547">
          <cell r="E547">
            <v>0</v>
          </cell>
        </row>
        <row r="548">
          <cell r="E548">
            <v>0</v>
          </cell>
        </row>
        <row r="549">
          <cell r="E549">
            <v>0</v>
          </cell>
        </row>
        <row r="550">
          <cell r="E550">
            <v>0</v>
          </cell>
        </row>
        <row r="551">
          <cell r="E551">
            <v>0</v>
          </cell>
        </row>
        <row r="552">
          <cell r="E552">
            <v>0</v>
          </cell>
        </row>
        <row r="553">
          <cell r="E553">
            <v>0</v>
          </cell>
        </row>
        <row r="554">
          <cell r="E554">
            <v>0</v>
          </cell>
        </row>
        <row r="556">
          <cell r="E556">
            <v>20</v>
          </cell>
        </row>
        <row r="558">
          <cell r="E558">
            <v>10</v>
          </cell>
        </row>
        <row r="560">
          <cell r="E560">
            <v>0</v>
          </cell>
        </row>
      </sheetData>
      <sheetData sheetId="555" refreshError="1">
        <row r="5">
          <cell r="E5" t="str">
            <v>CANTIDAD</v>
          </cell>
        </row>
        <row r="11">
          <cell r="E11">
            <v>14.2</v>
          </cell>
        </row>
        <row r="13">
          <cell r="E13">
            <v>2</v>
          </cell>
        </row>
        <row r="19">
          <cell r="E19">
            <v>3.37</v>
          </cell>
        </row>
        <row r="25">
          <cell r="E25">
            <v>4.6399999999999997</v>
          </cell>
        </row>
        <row r="29">
          <cell r="E29">
            <v>6.5</v>
          </cell>
        </row>
        <row r="35">
          <cell r="E35">
            <v>140</v>
          </cell>
        </row>
        <row r="37">
          <cell r="E37">
            <v>1</v>
          </cell>
        </row>
        <row r="39">
          <cell r="E39">
            <v>48.47</v>
          </cell>
        </row>
        <row r="49">
          <cell r="E49">
            <v>83.47</v>
          </cell>
        </row>
        <row r="53">
          <cell r="E53">
            <v>17.91</v>
          </cell>
        </row>
        <row r="55">
          <cell r="E55">
            <v>96.12</v>
          </cell>
        </row>
        <row r="57">
          <cell r="E57">
            <v>23.79</v>
          </cell>
        </row>
        <row r="61">
          <cell r="E61">
            <v>7.32</v>
          </cell>
        </row>
        <row r="65">
          <cell r="E65">
            <v>42.12</v>
          </cell>
        </row>
        <row r="71">
          <cell r="E71">
            <v>2</v>
          </cell>
        </row>
        <row r="73">
          <cell r="E73">
            <v>4</v>
          </cell>
        </row>
        <row r="83">
          <cell r="E83">
            <v>10</v>
          </cell>
        </row>
        <row r="85">
          <cell r="E85">
            <v>20</v>
          </cell>
        </row>
        <row r="89">
          <cell r="E89">
            <v>0.5</v>
          </cell>
        </row>
        <row r="99">
          <cell r="E99">
            <v>7.93</v>
          </cell>
        </row>
        <row r="101">
          <cell r="E101">
            <v>2</v>
          </cell>
        </row>
        <row r="107">
          <cell r="E107">
            <v>1.1200000000000001</v>
          </cell>
        </row>
        <row r="123">
          <cell r="E123">
            <v>0</v>
          </cell>
        </row>
        <row r="124">
          <cell r="E124">
            <v>0</v>
          </cell>
        </row>
        <row r="125">
          <cell r="E125">
            <v>0</v>
          </cell>
        </row>
        <row r="126">
          <cell r="E126">
            <v>0</v>
          </cell>
        </row>
        <row r="141">
          <cell r="E141">
            <v>98</v>
          </cell>
        </row>
        <row r="153">
          <cell r="E153">
            <v>11.5</v>
          </cell>
        </row>
        <row r="155">
          <cell r="E155">
            <v>3.5</v>
          </cell>
        </row>
        <row r="157">
          <cell r="E157">
            <v>20</v>
          </cell>
        </row>
        <row r="159">
          <cell r="E159">
            <v>2</v>
          </cell>
        </row>
        <row r="161">
          <cell r="E161">
            <v>5</v>
          </cell>
        </row>
        <row r="163">
          <cell r="E163">
            <v>2</v>
          </cell>
        </row>
        <row r="165">
          <cell r="E165">
            <v>25</v>
          </cell>
        </row>
        <row r="171">
          <cell r="E171">
            <v>24</v>
          </cell>
        </row>
        <row r="193">
          <cell r="E193">
            <v>4</v>
          </cell>
        </row>
        <row r="195">
          <cell r="E195">
            <v>3</v>
          </cell>
        </row>
        <row r="197">
          <cell r="E197">
            <v>5</v>
          </cell>
        </row>
        <row r="209">
          <cell r="E209">
            <v>6</v>
          </cell>
        </row>
        <row r="211">
          <cell r="E211">
            <v>2</v>
          </cell>
        </row>
        <row r="217">
          <cell r="E217">
            <v>2</v>
          </cell>
        </row>
        <row r="219">
          <cell r="E219">
            <v>2</v>
          </cell>
        </row>
        <row r="312">
          <cell r="E312">
            <v>2</v>
          </cell>
        </row>
        <row r="358">
          <cell r="E358">
            <v>1</v>
          </cell>
        </row>
        <row r="364">
          <cell r="E364">
            <v>1</v>
          </cell>
        </row>
        <row r="406">
          <cell r="E406">
            <v>2</v>
          </cell>
        </row>
        <row r="422">
          <cell r="E422">
            <v>205.12</v>
          </cell>
        </row>
        <row r="424">
          <cell r="E424">
            <v>1</v>
          </cell>
        </row>
        <row r="434">
          <cell r="E434">
            <v>2</v>
          </cell>
        </row>
        <row r="450">
          <cell r="E450">
            <v>3929</v>
          </cell>
        </row>
        <row r="452">
          <cell r="E452">
            <v>951.3</v>
          </cell>
        </row>
        <row r="454">
          <cell r="E454">
            <v>2473.1999999999998</v>
          </cell>
        </row>
        <row r="457">
          <cell r="E457">
            <v>0</v>
          </cell>
        </row>
        <row r="458">
          <cell r="E458">
            <v>0</v>
          </cell>
        </row>
        <row r="459">
          <cell r="E459">
            <v>0</v>
          </cell>
        </row>
        <row r="460">
          <cell r="E460">
            <v>0</v>
          </cell>
        </row>
        <row r="461">
          <cell r="E461">
            <v>0</v>
          </cell>
        </row>
        <row r="462">
          <cell r="E462">
            <v>0</v>
          </cell>
        </row>
        <row r="463">
          <cell r="E463">
            <v>0</v>
          </cell>
        </row>
        <row r="464">
          <cell r="E464">
            <v>0</v>
          </cell>
        </row>
        <row r="467">
          <cell r="E467">
            <v>0</v>
          </cell>
        </row>
        <row r="468">
          <cell r="E468">
            <v>0</v>
          </cell>
        </row>
        <row r="469">
          <cell r="E469">
            <v>0</v>
          </cell>
        </row>
        <row r="470">
          <cell r="E470">
            <v>0</v>
          </cell>
        </row>
        <row r="471">
          <cell r="E471">
            <v>0</v>
          </cell>
        </row>
        <row r="472">
          <cell r="E472">
            <v>0</v>
          </cell>
        </row>
        <row r="473">
          <cell r="E473">
            <v>0</v>
          </cell>
        </row>
        <row r="474">
          <cell r="E474">
            <v>0</v>
          </cell>
        </row>
        <row r="475">
          <cell r="E475">
            <v>0</v>
          </cell>
        </row>
        <row r="476">
          <cell r="E476">
            <v>0</v>
          </cell>
        </row>
        <row r="477">
          <cell r="E477">
            <v>0</v>
          </cell>
        </row>
        <row r="478">
          <cell r="E478">
            <v>0</v>
          </cell>
        </row>
        <row r="479">
          <cell r="E479">
            <v>0</v>
          </cell>
        </row>
        <row r="480">
          <cell r="E480">
            <v>0</v>
          </cell>
        </row>
        <row r="483">
          <cell r="E483">
            <v>0</v>
          </cell>
        </row>
        <row r="484">
          <cell r="E484">
            <v>0</v>
          </cell>
        </row>
        <row r="485">
          <cell r="E485">
            <v>0</v>
          </cell>
        </row>
        <row r="486">
          <cell r="E486">
            <v>0</v>
          </cell>
        </row>
        <row r="487">
          <cell r="E487">
            <v>0</v>
          </cell>
        </row>
        <row r="488">
          <cell r="E488">
            <v>0</v>
          </cell>
        </row>
        <row r="489">
          <cell r="E489">
            <v>0</v>
          </cell>
        </row>
        <row r="490">
          <cell r="E490">
            <v>0</v>
          </cell>
        </row>
        <row r="491">
          <cell r="E491">
            <v>0</v>
          </cell>
        </row>
        <row r="492">
          <cell r="E492">
            <v>0</v>
          </cell>
        </row>
        <row r="493">
          <cell r="E493">
            <v>0</v>
          </cell>
        </row>
        <row r="494">
          <cell r="E494">
            <v>0</v>
          </cell>
        </row>
        <row r="495">
          <cell r="E495">
            <v>0</v>
          </cell>
        </row>
        <row r="496">
          <cell r="E496">
            <v>0</v>
          </cell>
        </row>
        <row r="497">
          <cell r="E497">
            <v>0</v>
          </cell>
        </row>
        <row r="498">
          <cell r="E498">
            <v>0</v>
          </cell>
        </row>
        <row r="499">
          <cell r="E499">
            <v>0</v>
          </cell>
        </row>
        <row r="500">
          <cell r="E500">
            <v>0</v>
          </cell>
        </row>
        <row r="501">
          <cell r="E501">
            <v>0</v>
          </cell>
        </row>
        <row r="502">
          <cell r="E502">
            <v>0</v>
          </cell>
        </row>
        <row r="503">
          <cell r="E503">
            <v>0</v>
          </cell>
        </row>
        <row r="504">
          <cell r="E504">
            <v>0</v>
          </cell>
        </row>
        <row r="505">
          <cell r="E505">
            <v>0</v>
          </cell>
        </row>
        <row r="506">
          <cell r="E506">
            <v>0</v>
          </cell>
        </row>
        <row r="507">
          <cell r="E507">
            <v>0</v>
          </cell>
        </row>
        <row r="508">
          <cell r="E508">
            <v>0</v>
          </cell>
        </row>
        <row r="509">
          <cell r="E509">
            <v>0</v>
          </cell>
        </row>
        <row r="510">
          <cell r="E510">
            <v>0</v>
          </cell>
        </row>
        <row r="511">
          <cell r="E511">
            <v>0</v>
          </cell>
        </row>
        <row r="512">
          <cell r="E512">
            <v>0</v>
          </cell>
        </row>
        <row r="513">
          <cell r="E513">
            <v>0</v>
          </cell>
        </row>
        <row r="514">
          <cell r="E514">
            <v>0</v>
          </cell>
        </row>
        <row r="515">
          <cell r="E515">
            <v>0</v>
          </cell>
        </row>
        <row r="516">
          <cell r="E516">
            <v>0</v>
          </cell>
        </row>
        <row r="517">
          <cell r="E517">
            <v>0</v>
          </cell>
        </row>
        <row r="518">
          <cell r="E518">
            <v>0</v>
          </cell>
        </row>
        <row r="519">
          <cell r="E519">
            <v>0</v>
          </cell>
        </row>
        <row r="520">
          <cell r="E520">
            <v>0</v>
          </cell>
        </row>
        <row r="521">
          <cell r="E521">
            <v>0</v>
          </cell>
        </row>
        <row r="522">
          <cell r="E522">
            <v>0</v>
          </cell>
        </row>
        <row r="523">
          <cell r="E523">
            <v>0</v>
          </cell>
        </row>
        <row r="524">
          <cell r="E524">
            <v>0</v>
          </cell>
        </row>
        <row r="525">
          <cell r="E525">
            <v>0</v>
          </cell>
        </row>
        <row r="526">
          <cell r="E526">
            <v>0</v>
          </cell>
        </row>
        <row r="527">
          <cell r="E527">
            <v>0</v>
          </cell>
        </row>
        <row r="528">
          <cell r="E528">
            <v>0</v>
          </cell>
        </row>
        <row r="529">
          <cell r="E529">
            <v>0</v>
          </cell>
        </row>
        <row r="530">
          <cell r="E530">
            <v>0</v>
          </cell>
        </row>
        <row r="531">
          <cell r="E531">
            <v>0</v>
          </cell>
        </row>
        <row r="532">
          <cell r="E532">
            <v>98</v>
          </cell>
        </row>
        <row r="533">
          <cell r="E533">
            <v>0</v>
          </cell>
        </row>
        <row r="534">
          <cell r="E534">
            <v>0</v>
          </cell>
        </row>
        <row r="535">
          <cell r="E535">
            <v>0</v>
          </cell>
        </row>
        <row r="536">
          <cell r="E536">
            <v>0</v>
          </cell>
        </row>
        <row r="537">
          <cell r="E537">
            <v>0</v>
          </cell>
        </row>
        <row r="538">
          <cell r="E538">
            <v>0</v>
          </cell>
        </row>
        <row r="539">
          <cell r="E539">
            <v>0</v>
          </cell>
        </row>
        <row r="540">
          <cell r="E540">
            <v>0</v>
          </cell>
        </row>
        <row r="541">
          <cell r="E541">
            <v>0</v>
          </cell>
        </row>
        <row r="542">
          <cell r="E542">
            <v>0</v>
          </cell>
        </row>
        <row r="543">
          <cell r="E543">
            <v>0</v>
          </cell>
        </row>
        <row r="544">
          <cell r="E544">
            <v>0</v>
          </cell>
        </row>
        <row r="545">
          <cell r="E545">
            <v>0</v>
          </cell>
        </row>
        <row r="546">
          <cell r="E546">
            <v>0</v>
          </cell>
        </row>
        <row r="547">
          <cell r="E547">
            <v>0</v>
          </cell>
        </row>
        <row r="548">
          <cell r="E548">
            <v>0</v>
          </cell>
        </row>
        <row r="549">
          <cell r="E549">
            <v>0</v>
          </cell>
        </row>
        <row r="550">
          <cell r="E550">
            <v>0</v>
          </cell>
        </row>
        <row r="551">
          <cell r="E551">
            <v>0</v>
          </cell>
        </row>
        <row r="552">
          <cell r="E552">
            <v>0</v>
          </cell>
        </row>
        <row r="553">
          <cell r="E553">
            <v>0</v>
          </cell>
        </row>
        <row r="554">
          <cell r="E554">
            <v>0</v>
          </cell>
        </row>
        <row r="556">
          <cell r="E556">
            <v>40</v>
          </cell>
        </row>
        <row r="558">
          <cell r="E558">
            <v>20</v>
          </cell>
        </row>
        <row r="560">
          <cell r="E560">
            <v>0</v>
          </cell>
        </row>
      </sheetData>
      <sheetData sheetId="556" refreshError="1">
        <row r="5">
          <cell r="E5" t="str">
            <v>CANTIDAD</v>
          </cell>
        </row>
        <row r="11">
          <cell r="E11">
            <v>61.25</v>
          </cell>
        </row>
        <row r="13">
          <cell r="E13">
            <v>1</v>
          </cell>
        </row>
        <row r="19">
          <cell r="E19">
            <v>7.98</v>
          </cell>
        </row>
        <row r="21">
          <cell r="E21">
            <v>2</v>
          </cell>
        </row>
        <row r="23">
          <cell r="E23">
            <v>2</v>
          </cell>
        </row>
        <row r="29">
          <cell r="E29">
            <v>1</v>
          </cell>
        </row>
        <row r="35">
          <cell r="E35">
            <v>492</v>
          </cell>
        </row>
        <row r="37">
          <cell r="E37">
            <v>2</v>
          </cell>
        </row>
        <row r="39">
          <cell r="E39">
            <v>38.130000000000003</v>
          </cell>
        </row>
        <row r="49">
          <cell r="E49">
            <v>361.98</v>
          </cell>
        </row>
        <row r="53">
          <cell r="E53">
            <v>124.93</v>
          </cell>
        </row>
        <row r="55">
          <cell r="E55">
            <v>186.08</v>
          </cell>
        </row>
        <row r="57">
          <cell r="E57">
            <v>113.53</v>
          </cell>
        </row>
        <row r="61">
          <cell r="E61">
            <v>40</v>
          </cell>
        </row>
        <row r="63">
          <cell r="E63">
            <v>10</v>
          </cell>
        </row>
        <row r="65">
          <cell r="E65">
            <v>99.8</v>
          </cell>
        </row>
        <row r="71">
          <cell r="E71">
            <v>2</v>
          </cell>
        </row>
        <row r="73">
          <cell r="E73">
            <v>4</v>
          </cell>
        </row>
        <row r="75">
          <cell r="E75">
            <v>2</v>
          </cell>
        </row>
        <row r="77">
          <cell r="E77">
            <v>2</v>
          </cell>
        </row>
        <row r="79">
          <cell r="E79">
            <v>5</v>
          </cell>
        </row>
        <row r="83">
          <cell r="E83">
            <v>20</v>
          </cell>
        </row>
        <row r="85">
          <cell r="E85">
            <v>30</v>
          </cell>
        </row>
        <row r="89">
          <cell r="E89">
            <v>4.72</v>
          </cell>
        </row>
        <row r="99">
          <cell r="E99">
            <v>40.090000000000003</v>
          </cell>
        </row>
        <row r="101">
          <cell r="E101">
            <v>1</v>
          </cell>
        </row>
        <row r="107">
          <cell r="E107">
            <v>19.600000000000001</v>
          </cell>
        </row>
        <row r="123">
          <cell r="E123">
            <v>0</v>
          </cell>
        </row>
        <row r="124">
          <cell r="E124">
            <v>0</v>
          </cell>
        </row>
        <row r="125">
          <cell r="E125">
            <v>0</v>
          </cell>
        </row>
        <row r="126">
          <cell r="E126">
            <v>0</v>
          </cell>
        </row>
        <row r="131">
          <cell r="E131">
            <v>70</v>
          </cell>
        </row>
        <row r="143">
          <cell r="E143">
            <v>750</v>
          </cell>
        </row>
        <row r="155">
          <cell r="E155">
            <v>21.7</v>
          </cell>
        </row>
        <row r="159">
          <cell r="E159">
            <v>6</v>
          </cell>
        </row>
        <row r="161">
          <cell r="E161">
            <v>4.5</v>
          </cell>
        </row>
        <row r="165">
          <cell r="E165">
            <v>24</v>
          </cell>
        </row>
        <row r="195">
          <cell r="E195">
            <v>3</v>
          </cell>
        </row>
        <row r="199">
          <cell r="E199">
            <v>4</v>
          </cell>
        </row>
        <row r="201">
          <cell r="E201">
            <v>4</v>
          </cell>
        </row>
        <row r="211">
          <cell r="E211">
            <v>4</v>
          </cell>
        </row>
        <row r="225">
          <cell r="E225">
            <v>2</v>
          </cell>
        </row>
        <row r="233">
          <cell r="E233">
            <v>3</v>
          </cell>
        </row>
        <row r="267">
          <cell r="E267">
            <v>4</v>
          </cell>
        </row>
        <row r="271">
          <cell r="E271">
            <v>1</v>
          </cell>
        </row>
        <row r="316">
          <cell r="E316">
            <v>4</v>
          </cell>
        </row>
        <row r="318">
          <cell r="E318">
            <v>8</v>
          </cell>
        </row>
        <row r="320">
          <cell r="E320">
            <v>4</v>
          </cell>
        </row>
        <row r="330">
          <cell r="E330">
            <v>2</v>
          </cell>
        </row>
        <row r="370">
          <cell r="E370">
            <v>1</v>
          </cell>
        </row>
        <row r="424">
          <cell r="E424">
            <v>6</v>
          </cell>
        </row>
        <row r="450">
          <cell r="E450">
            <v>5182</v>
          </cell>
        </row>
        <row r="452">
          <cell r="E452">
            <v>344</v>
          </cell>
        </row>
        <row r="454">
          <cell r="E454">
            <v>3672</v>
          </cell>
        </row>
        <row r="457">
          <cell r="E457">
            <v>0</v>
          </cell>
        </row>
        <row r="458">
          <cell r="E458">
            <v>0</v>
          </cell>
        </row>
        <row r="459">
          <cell r="E459">
            <v>0</v>
          </cell>
        </row>
        <row r="460">
          <cell r="E460">
            <v>0</v>
          </cell>
        </row>
        <row r="461">
          <cell r="E461">
            <v>0</v>
          </cell>
        </row>
        <row r="462">
          <cell r="E462">
            <v>14</v>
          </cell>
        </row>
        <row r="463">
          <cell r="E463">
            <v>0</v>
          </cell>
        </row>
        <row r="464">
          <cell r="E464">
            <v>2</v>
          </cell>
        </row>
        <row r="466">
          <cell r="E466">
            <v>2</v>
          </cell>
        </row>
        <row r="467">
          <cell r="E467">
            <v>0</v>
          </cell>
        </row>
        <row r="468">
          <cell r="E468">
            <v>0</v>
          </cell>
        </row>
        <row r="469">
          <cell r="E469">
            <v>0</v>
          </cell>
        </row>
        <row r="470">
          <cell r="E470">
            <v>0</v>
          </cell>
        </row>
        <row r="471">
          <cell r="E471">
            <v>0</v>
          </cell>
        </row>
        <row r="472">
          <cell r="E472">
            <v>0</v>
          </cell>
        </row>
        <row r="473">
          <cell r="E473">
            <v>0</v>
          </cell>
        </row>
        <row r="474">
          <cell r="E474">
            <v>0</v>
          </cell>
        </row>
        <row r="475">
          <cell r="E475">
            <v>0</v>
          </cell>
        </row>
        <row r="476">
          <cell r="E476">
            <v>0</v>
          </cell>
        </row>
        <row r="477">
          <cell r="E477">
            <v>0</v>
          </cell>
        </row>
        <row r="478">
          <cell r="E478">
            <v>0</v>
          </cell>
        </row>
        <row r="479">
          <cell r="E479">
            <v>0</v>
          </cell>
        </row>
        <row r="480">
          <cell r="E480">
            <v>10</v>
          </cell>
        </row>
        <row r="481">
          <cell r="E481">
            <v>0</v>
          </cell>
        </row>
        <row r="482">
          <cell r="E482">
            <v>4</v>
          </cell>
        </row>
        <row r="484">
          <cell r="E484">
            <v>0</v>
          </cell>
        </row>
        <row r="485">
          <cell r="E485">
            <v>0</v>
          </cell>
        </row>
        <row r="486">
          <cell r="E486">
            <v>0</v>
          </cell>
        </row>
        <row r="487">
          <cell r="E487">
            <v>0</v>
          </cell>
        </row>
        <row r="488">
          <cell r="E488">
            <v>7</v>
          </cell>
        </row>
        <row r="489">
          <cell r="E489">
            <v>0</v>
          </cell>
        </row>
        <row r="490">
          <cell r="E490">
            <v>1</v>
          </cell>
        </row>
        <row r="491">
          <cell r="E491">
            <v>0</v>
          </cell>
        </row>
        <row r="492">
          <cell r="E492">
            <v>0</v>
          </cell>
        </row>
        <row r="493">
          <cell r="E493">
            <v>0</v>
          </cell>
        </row>
        <row r="494">
          <cell r="E494">
            <v>4</v>
          </cell>
        </row>
        <row r="495">
          <cell r="E495">
            <v>0</v>
          </cell>
        </row>
        <row r="496">
          <cell r="E496">
            <v>2</v>
          </cell>
        </row>
        <row r="497">
          <cell r="E497">
            <v>0</v>
          </cell>
        </row>
        <row r="498">
          <cell r="E498">
            <v>0</v>
          </cell>
        </row>
        <row r="499">
          <cell r="E499">
            <v>0</v>
          </cell>
        </row>
        <row r="500">
          <cell r="E500">
            <v>4</v>
          </cell>
        </row>
        <row r="501">
          <cell r="E501">
            <v>0</v>
          </cell>
        </row>
        <row r="502">
          <cell r="E502">
            <v>4</v>
          </cell>
        </row>
        <row r="503">
          <cell r="E503">
            <v>0</v>
          </cell>
        </row>
        <row r="504">
          <cell r="E504">
            <v>0</v>
          </cell>
        </row>
        <row r="505">
          <cell r="E505">
            <v>0</v>
          </cell>
        </row>
        <row r="506">
          <cell r="E506">
            <v>1</v>
          </cell>
        </row>
        <row r="507">
          <cell r="E507">
            <v>0</v>
          </cell>
        </row>
        <row r="508">
          <cell r="E508">
            <v>0</v>
          </cell>
        </row>
        <row r="509">
          <cell r="E509">
            <v>0</v>
          </cell>
        </row>
        <row r="510">
          <cell r="E510">
            <v>0</v>
          </cell>
        </row>
        <row r="511">
          <cell r="E511">
            <v>0</v>
          </cell>
        </row>
        <row r="512">
          <cell r="E512">
            <v>0</v>
          </cell>
        </row>
        <row r="513">
          <cell r="E513">
            <v>0</v>
          </cell>
        </row>
        <row r="514">
          <cell r="E514">
            <v>0</v>
          </cell>
        </row>
        <row r="515">
          <cell r="E515">
            <v>0</v>
          </cell>
        </row>
        <row r="516">
          <cell r="E516">
            <v>7</v>
          </cell>
        </row>
        <row r="517">
          <cell r="E517">
            <v>0</v>
          </cell>
        </row>
        <row r="518">
          <cell r="E518">
            <v>0</v>
          </cell>
        </row>
        <row r="519">
          <cell r="E519">
            <v>0</v>
          </cell>
        </row>
        <row r="520">
          <cell r="E520">
            <v>0</v>
          </cell>
        </row>
        <row r="521">
          <cell r="E521">
            <v>0</v>
          </cell>
        </row>
        <row r="522">
          <cell r="E522">
            <v>1</v>
          </cell>
        </row>
        <row r="523">
          <cell r="E523">
            <v>0</v>
          </cell>
        </row>
        <row r="524">
          <cell r="E524">
            <v>6</v>
          </cell>
        </row>
        <row r="525">
          <cell r="E525">
            <v>0</v>
          </cell>
        </row>
        <row r="526">
          <cell r="E526">
            <v>0</v>
          </cell>
        </row>
        <row r="527">
          <cell r="E527">
            <v>0</v>
          </cell>
        </row>
        <row r="528">
          <cell r="E528">
            <v>4</v>
          </cell>
        </row>
        <row r="529">
          <cell r="E529">
            <v>0</v>
          </cell>
        </row>
        <row r="530">
          <cell r="E530">
            <v>0</v>
          </cell>
        </row>
        <row r="531">
          <cell r="E531">
            <v>0</v>
          </cell>
        </row>
        <row r="532">
          <cell r="E532">
            <v>820</v>
          </cell>
        </row>
        <row r="533">
          <cell r="E533">
            <v>0</v>
          </cell>
        </row>
        <row r="534">
          <cell r="E534">
            <v>0</v>
          </cell>
        </row>
        <row r="535">
          <cell r="E535">
            <v>0</v>
          </cell>
        </row>
        <row r="536">
          <cell r="E536">
            <v>0</v>
          </cell>
        </row>
        <row r="537">
          <cell r="E537">
            <v>0</v>
          </cell>
        </row>
        <row r="538">
          <cell r="E538">
            <v>0</v>
          </cell>
        </row>
        <row r="539">
          <cell r="E539">
            <v>0</v>
          </cell>
        </row>
        <row r="540">
          <cell r="E540">
            <v>0</v>
          </cell>
        </row>
        <row r="541">
          <cell r="E541">
            <v>0</v>
          </cell>
        </row>
        <row r="542">
          <cell r="E542">
            <v>0</v>
          </cell>
        </row>
        <row r="543">
          <cell r="E543">
            <v>0</v>
          </cell>
        </row>
        <row r="544">
          <cell r="E544">
            <v>0</v>
          </cell>
        </row>
        <row r="545">
          <cell r="E545">
            <v>0</v>
          </cell>
        </row>
        <row r="546">
          <cell r="E546">
            <v>0</v>
          </cell>
        </row>
        <row r="547">
          <cell r="E547">
            <v>0</v>
          </cell>
        </row>
        <row r="548">
          <cell r="E548">
            <v>0</v>
          </cell>
        </row>
        <row r="549">
          <cell r="E549">
            <v>0</v>
          </cell>
        </row>
        <row r="550">
          <cell r="E550">
            <v>0</v>
          </cell>
        </row>
        <row r="551">
          <cell r="E551">
            <v>0</v>
          </cell>
        </row>
        <row r="552">
          <cell r="E552">
            <v>0</v>
          </cell>
        </row>
        <row r="553">
          <cell r="E553">
            <v>0</v>
          </cell>
        </row>
        <row r="554">
          <cell r="E554">
            <v>0</v>
          </cell>
        </row>
        <row r="556">
          <cell r="E556">
            <v>20</v>
          </cell>
        </row>
        <row r="558">
          <cell r="E558">
            <v>10</v>
          </cell>
        </row>
        <row r="560">
          <cell r="E560">
            <v>0</v>
          </cell>
        </row>
      </sheetData>
      <sheetData sheetId="557" refreshError="1">
        <row r="5">
          <cell r="E5" t="str">
            <v>CANTIDAD</v>
          </cell>
        </row>
        <row r="11">
          <cell r="E11">
            <v>22.94</v>
          </cell>
        </row>
        <row r="19">
          <cell r="E19">
            <v>3.38</v>
          </cell>
        </row>
        <row r="21">
          <cell r="E21">
            <v>1</v>
          </cell>
        </row>
        <row r="23">
          <cell r="E23">
            <v>1</v>
          </cell>
        </row>
        <row r="31">
          <cell r="E31">
            <v>2</v>
          </cell>
        </row>
        <row r="35">
          <cell r="E35">
            <v>180</v>
          </cell>
        </row>
        <row r="37">
          <cell r="E37">
            <v>2</v>
          </cell>
        </row>
        <row r="39">
          <cell r="E39">
            <v>31.83</v>
          </cell>
        </row>
        <row r="49">
          <cell r="E49">
            <v>139.12</v>
          </cell>
        </row>
        <row r="53">
          <cell r="E53">
            <v>40.93</v>
          </cell>
        </row>
        <row r="55">
          <cell r="E55">
            <v>75.52</v>
          </cell>
        </row>
        <row r="57">
          <cell r="E57">
            <v>43.48</v>
          </cell>
        </row>
        <row r="61">
          <cell r="E61">
            <v>15</v>
          </cell>
        </row>
        <row r="63">
          <cell r="E63">
            <v>4</v>
          </cell>
        </row>
        <row r="65">
          <cell r="E65">
            <v>42.2</v>
          </cell>
        </row>
        <row r="71">
          <cell r="E71">
            <v>1</v>
          </cell>
        </row>
        <row r="73">
          <cell r="E73">
            <v>2</v>
          </cell>
        </row>
        <row r="75">
          <cell r="E75">
            <v>1</v>
          </cell>
        </row>
        <row r="77">
          <cell r="E77">
            <v>1</v>
          </cell>
        </row>
        <row r="79">
          <cell r="E79">
            <v>5</v>
          </cell>
        </row>
        <row r="83">
          <cell r="E83">
            <v>6</v>
          </cell>
        </row>
        <row r="85">
          <cell r="E85">
            <v>15</v>
          </cell>
        </row>
        <row r="89">
          <cell r="E89">
            <v>2</v>
          </cell>
        </row>
        <row r="99">
          <cell r="E99">
            <v>15.3</v>
          </cell>
        </row>
        <row r="107">
          <cell r="E107">
            <v>6.72</v>
          </cell>
        </row>
        <row r="123">
          <cell r="E123">
            <v>0</v>
          </cell>
        </row>
        <row r="124">
          <cell r="E124">
            <v>0</v>
          </cell>
        </row>
        <row r="125">
          <cell r="E125">
            <v>0</v>
          </cell>
        </row>
        <row r="126">
          <cell r="E126">
            <v>0</v>
          </cell>
        </row>
        <row r="143">
          <cell r="E143">
            <v>310</v>
          </cell>
        </row>
        <row r="155">
          <cell r="E155">
            <v>15</v>
          </cell>
        </row>
        <row r="165">
          <cell r="E165">
            <v>13</v>
          </cell>
        </row>
        <row r="175">
          <cell r="E175">
            <v>4</v>
          </cell>
        </row>
        <row r="177">
          <cell r="E177">
            <v>6</v>
          </cell>
        </row>
        <row r="179">
          <cell r="E179">
            <v>2</v>
          </cell>
        </row>
        <row r="195">
          <cell r="E195">
            <v>4</v>
          </cell>
        </row>
        <row r="211">
          <cell r="E211">
            <v>4</v>
          </cell>
        </row>
        <row r="225">
          <cell r="E225">
            <v>2</v>
          </cell>
        </row>
        <row r="233">
          <cell r="E233">
            <v>2</v>
          </cell>
        </row>
        <row r="267">
          <cell r="E267">
            <v>3</v>
          </cell>
        </row>
        <row r="269">
          <cell r="E269">
            <v>1</v>
          </cell>
        </row>
        <row r="318">
          <cell r="E318">
            <v>4</v>
          </cell>
        </row>
        <row r="320">
          <cell r="E320">
            <v>2</v>
          </cell>
        </row>
        <row r="424">
          <cell r="E424">
            <v>4</v>
          </cell>
        </row>
        <row r="450">
          <cell r="E450">
            <v>1723.2</v>
          </cell>
        </row>
        <row r="454">
          <cell r="E454">
            <v>1463</v>
          </cell>
        </row>
        <row r="456">
          <cell r="E456">
            <v>2</v>
          </cell>
        </row>
        <row r="457">
          <cell r="E457">
            <v>0</v>
          </cell>
        </row>
        <row r="458">
          <cell r="E458">
            <v>0</v>
          </cell>
        </row>
        <row r="459">
          <cell r="E459">
            <v>0</v>
          </cell>
        </row>
        <row r="460">
          <cell r="E460">
            <v>0</v>
          </cell>
        </row>
        <row r="461">
          <cell r="E461">
            <v>0</v>
          </cell>
        </row>
        <row r="462">
          <cell r="E462">
            <v>4</v>
          </cell>
        </row>
        <row r="467">
          <cell r="E467">
            <v>0</v>
          </cell>
        </row>
        <row r="468">
          <cell r="E468">
            <v>0</v>
          </cell>
        </row>
        <row r="469">
          <cell r="E469">
            <v>0</v>
          </cell>
        </row>
        <row r="470">
          <cell r="E470">
            <v>0</v>
          </cell>
        </row>
        <row r="471">
          <cell r="E471">
            <v>0</v>
          </cell>
        </row>
        <row r="472">
          <cell r="E472">
            <v>0</v>
          </cell>
        </row>
        <row r="473">
          <cell r="E473">
            <v>0</v>
          </cell>
        </row>
        <row r="474">
          <cell r="E474">
            <v>0</v>
          </cell>
        </row>
        <row r="475">
          <cell r="E475">
            <v>0</v>
          </cell>
        </row>
        <row r="476">
          <cell r="E476">
            <v>0</v>
          </cell>
        </row>
        <row r="477">
          <cell r="E477">
            <v>0</v>
          </cell>
        </row>
        <row r="478">
          <cell r="E478">
            <v>0</v>
          </cell>
        </row>
        <row r="479">
          <cell r="E479">
            <v>0</v>
          </cell>
        </row>
        <row r="484">
          <cell r="E484">
            <v>0</v>
          </cell>
        </row>
        <row r="485">
          <cell r="E485">
            <v>0</v>
          </cell>
        </row>
        <row r="486">
          <cell r="E486">
            <v>0</v>
          </cell>
        </row>
        <row r="487">
          <cell r="E487">
            <v>0</v>
          </cell>
        </row>
        <row r="488">
          <cell r="E488">
            <v>4</v>
          </cell>
        </row>
        <row r="491">
          <cell r="E491">
            <v>0</v>
          </cell>
        </row>
        <row r="492">
          <cell r="E492">
            <v>0</v>
          </cell>
        </row>
        <row r="493">
          <cell r="E493">
            <v>0</v>
          </cell>
        </row>
        <row r="494">
          <cell r="E494">
            <v>4</v>
          </cell>
        </row>
        <row r="495">
          <cell r="E495">
            <v>0</v>
          </cell>
        </row>
        <row r="496">
          <cell r="E496">
            <v>2</v>
          </cell>
        </row>
        <row r="497">
          <cell r="E497">
            <v>0</v>
          </cell>
        </row>
        <row r="498">
          <cell r="E498">
            <v>0</v>
          </cell>
        </row>
        <row r="499">
          <cell r="E499">
            <v>0</v>
          </cell>
        </row>
        <row r="503">
          <cell r="E503">
            <v>0</v>
          </cell>
        </row>
        <row r="504">
          <cell r="E504">
            <v>0</v>
          </cell>
        </row>
        <row r="505">
          <cell r="E505">
            <v>0</v>
          </cell>
        </row>
        <row r="506">
          <cell r="E506">
            <v>0</v>
          </cell>
        </row>
        <row r="507">
          <cell r="E507">
            <v>0</v>
          </cell>
        </row>
        <row r="508">
          <cell r="E508">
            <v>0</v>
          </cell>
        </row>
        <row r="509">
          <cell r="E509">
            <v>0</v>
          </cell>
        </row>
        <row r="510">
          <cell r="E510">
            <v>0</v>
          </cell>
        </row>
        <row r="511">
          <cell r="E511">
            <v>0</v>
          </cell>
        </row>
        <row r="512">
          <cell r="E512">
            <v>0</v>
          </cell>
        </row>
        <row r="513">
          <cell r="E513">
            <v>0</v>
          </cell>
        </row>
        <row r="514">
          <cell r="E514">
            <v>0</v>
          </cell>
        </row>
        <row r="515">
          <cell r="E515">
            <v>0</v>
          </cell>
        </row>
        <row r="523">
          <cell r="E523">
            <v>0</v>
          </cell>
        </row>
        <row r="524">
          <cell r="E524">
            <v>4</v>
          </cell>
        </row>
        <row r="525">
          <cell r="E525">
            <v>0</v>
          </cell>
        </row>
        <row r="526">
          <cell r="E526">
            <v>0</v>
          </cell>
        </row>
        <row r="527">
          <cell r="E527">
            <v>0</v>
          </cell>
        </row>
        <row r="528">
          <cell r="E528">
            <v>2</v>
          </cell>
        </row>
        <row r="529">
          <cell r="E529">
            <v>0</v>
          </cell>
        </row>
        <row r="530">
          <cell r="E530">
            <v>0</v>
          </cell>
        </row>
        <row r="531">
          <cell r="E531">
            <v>0</v>
          </cell>
        </row>
        <row r="532">
          <cell r="E532">
            <v>310</v>
          </cell>
        </row>
        <row r="533">
          <cell r="E533">
            <v>0</v>
          </cell>
        </row>
        <row r="534">
          <cell r="E534">
            <v>0</v>
          </cell>
        </row>
        <row r="535">
          <cell r="E535">
            <v>0</v>
          </cell>
        </row>
        <row r="536">
          <cell r="E536">
            <v>0</v>
          </cell>
        </row>
        <row r="537">
          <cell r="E537">
            <v>0</v>
          </cell>
        </row>
        <row r="538">
          <cell r="E538">
            <v>0</v>
          </cell>
        </row>
        <row r="539">
          <cell r="E539">
            <v>0</v>
          </cell>
        </row>
        <row r="540">
          <cell r="E540">
            <v>0</v>
          </cell>
        </row>
        <row r="541">
          <cell r="E541">
            <v>0</v>
          </cell>
        </row>
        <row r="542">
          <cell r="E542">
            <v>0</v>
          </cell>
        </row>
        <row r="543">
          <cell r="E543">
            <v>0</v>
          </cell>
        </row>
        <row r="544">
          <cell r="E544">
            <v>0</v>
          </cell>
        </row>
        <row r="545">
          <cell r="E545">
            <v>0</v>
          </cell>
        </row>
        <row r="546">
          <cell r="E546">
            <v>0</v>
          </cell>
        </row>
        <row r="547">
          <cell r="E547">
            <v>0</v>
          </cell>
        </row>
        <row r="548">
          <cell r="E548">
            <v>0</v>
          </cell>
        </row>
        <row r="549">
          <cell r="E549">
            <v>0</v>
          </cell>
        </row>
        <row r="550">
          <cell r="E550">
            <v>0</v>
          </cell>
        </row>
        <row r="551">
          <cell r="E551">
            <v>0</v>
          </cell>
        </row>
        <row r="552">
          <cell r="E552">
            <v>0</v>
          </cell>
        </row>
        <row r="553">
          <cell r="E553">
            <v>0</v>
          </cell>
        </row>
        <row r="554">
          <cell r="E554">
            <v>0</v>
          </cell>
        </row>
        <row r="556">
          <cell r="E556">
            <v>20</v>
          </cell>
        </row>
        <row r="558">
          <cell r="E558">
            <v>10</v>
          </cell>
        </row>
        <row r="560">
          <cell r="E560">
            <v>0</v>
          </cell>
        </row>
      </sheetData>
      <sheetData sheetId="558" refreshError="1">
        <row r="5">
          <cell r="E5" t="str">
            <v>CANTIDAD</v>
          </cell>
        </row>
        <row r="11">
          <cell r="E11">
            <v>29.76</v>
          </cell>
        </row>
        <row r="13">
          <cell r="E13">
            <v>1</v>
          </cell>
        </row>
        <row r="15">
          <cell r="E15">
            <v>6</v>
          </cell>
        </row>
        <row r="19">
          <cell r="E19">
            <v>4.6100000000000003</v>
          </cell>
        </row>
        <row r="21">
          <cell r="E21">
            <v>2</v>
          </cell>
        </row>
        <row r="23">
          <cell r="E23">
            <v>2</v>
          </cell>
        </row>
        <row r="31">
          <cell r="E31">
            <v>2</v>
          </cell>
        </row>
        <row r="35">
          <cell r="E35">
            <v>228</v>
          </cell>
        </row>
        <row r="37">
          <cell r="E37">
            <v>3</v>
          </cell>
        </row>
        <row r="39">
          <cell r="E39">
            <v>35.520000000000003</v>
          </cell>
        </row>
        <row r="49">
          <cell r="E49">
            <v>174.69</v>
          </cell>
        </row>
        <row r="53">
          <cell r="E53">
            <v>53.76</v>
          </cell>
        </row>
        <row r="55">
          <cell r="E55">
            <v>82.68</v>
          </cell>
        </row>
        <row r="57">
          <cell r="E57">
            <v>55.18</v>
          </cell>
        </row>
        <row r="61">
          <cell r="E61">
            <v>22</v>
          </cell>
        </row>
        <row r="63">
          <cell r="E63">
            <v>3</v>
          </cell>
        </row>
        <row r="65">
          <cell r="E65">
            <v>57.6</v>
          </cell>
        </row>
        <row r="69">
          <cell r="E69">
            <v>2</v>
          </cell>
        </row>
        <row r="71">
          <cell r="E71">
            <v>2</v>
          </cell>
        </row>
        <row r="73">
          <cell r="E73">
            <v>4</v>
          </cell>
        </row>
        <row r="75">
          <cell r="E75">
            <v>2</v>
          </cell>
        </row>
        <row r="77">
          <cell r="E77">
            <v>2</v>
          </cell>
        </row>
        <row r="83">
          <cell r="E83">
            <v>5</v>
          </cell>
        </row>
        <row r="85">
          <cell r="E85">
            <v>23</v>
          </cell>
        </row>
        <row r="89">
          <cell r="E89">
            <v>2.74</v>
          </cell>
        </row>
        <row r="99">
          <cell r="E99">
            <v>19.84</v>
          </cell>
        </row>
        <row r="101">
          <cell r="E101">
            <v>1</v>
          </cell>
        </row>
        <row r="123">
          <cell r="E123">
            <v>0</v>
          </cell>
        </row>
        <row r="124">
          <cell r="E124">
            <v>0</v>
          </cell>
        </row>
        <row r="125">
          <cell r="E125">
            <v>0</v>
          </cell>
        </row>
        <row r="126">
          <cell r="E126">
            <v>0</v>
          </cell>
        </row>
        <row r="127">
          <cell r="E127">
            <v>420</v>
          </cell>
        </row>
        <row r="157">
          <cell r="E157">
            <v>19</v>
          </cell>
        </row>
        <row r="165">
          <cell r="E165">
            <v>10</v>
          </cell>
        </row>
        <row r="175">
          <cell r="E175">
            <v>2</v>
          </cell>
        </row>
        <row r="177">
          <cell r="E177">
            <v>4</v>
          </cell>
        </row>
        <row r="179">
          <cell r="E179">
            <v>2</v>
          </cell>
        </row>
        <row r="197">
          <cell r="E197">
            <v>4</v>
          </cell>
        </row>
        <row r="213">
          <cell r="E213">
            <v>2</v>
          </cell>
        </row>
        <row r="219">
          <cell r="E219">
            <v>4</v>
          </cell>
        </row>
        <row r="263">
          <cell r="E263">
            <v>1</v>
          </cell>
        </row>
        <row r="273">
          <cell r="E273">
            <v>1</v>
          </cell>
        </row>
        <row r="294">
          <cell r="E294">
            <v>4</v>
          </cell>
        </row>
        <row r="296">
          <cell r="E296">
            <v>4</v>
          </cell>
        </row>
        <row r="298">
          <cell r="E298">
            <v>2</v>
          </cell>
        </row>
        <row r="422">
          <cell r="E422">
            <v>165</v>
          </cell>
        </row>
        <row r="424">
          <cell r="E424">
            <v>2</v>
          </cell>
        </row>
        <row r="450">
          <cell r="E450">
            <v>3438.1</v>
          </cell>
        </row>
        <row r="454">
          <cell r="E454">
            <v>2909.3</v>
          </cell>
        </row>
        <row r="456">
          <cell r="E456">
            <v>2</v>
          </cell>
        </row>
        <row r="457">
          <cell r="E457">
            <v>0</v>
          </cell>
        </row>
        <row r="458">
          <cell r="E458">
            <v>0</v>
          </cell>
        </row>
        <row r="459">
          <cell r="E459">
            <v>0</v>
          </cell>
        </row>
        <row r="460">
          <cell r="E460">
            <v>0</v>
          </cell>
        </row>
        <row r="461">
          <cell r="E461">
            <v>0</v>
          </cell>
        </row>
        <row r="462">
          <cell r="E462">
            <v>2</v>
          </cell>
        </row>
        <row r="467">
          <cell r="E467">
            <v>0</v>
          </cell>
        </row>
        <row r="468">
          <cell r="E468">
            <v>0</v>
          </cell>
        </row>
        <row r="469">
          <cell r="E469">
            <v>0</v>
          </cell>
        </row>
        <row r="470">
          <cell r="E470">
            <v>0</v>
          </cell>
        </row>
        <row r="471">
          <cell r="E471">
            <v>0</v>
          </cell>
        </row>
        <row r="472">
          <cell r="E472">
            <v>0</v>
          </cell>
        </row>
        <row r="473">
          <cell r="E473">
            <v>0</v>
          </cell>
        </row>
        <row r="474">
          <cell r="E474">
            <v>0</v>
          </cell>
        </row>
        <row r="475">
          <cell r="E475">
            <v>0</v>
          </cell>
        </row>
        <row r="476">
          <cell r="E476">
            <v>4</v>
          </cell>
        </row>
        <row r="477">
          <cell r="E477">
            <v>0</v>
          </cell>
        </row>
        <row r="478">
          <cell r="E478">
            <v>0</v>
          </cell>
        </row>
        <row r="479">
          <cell r="E479">
            <v>0</v>
          </cell>
        </row>
        <row r="484">
          <cell r="E484">
            <v>0</v>
          </cell>
        </row>
        <row r="485">
          <cell r="E485">
            <v>0</v>
          </cell>
        </row>
        <row r="486">
          <cell r="E486">
            <v>0</v>
          </cell>
        </row>
        <row r="487">
          <cell r="E487">
            <v>0</v>
          </cell>
        </row>
        <row r="488">
          <cell r="E488">
            <v>2</v>
          </cell>
        </row>
        <row r="491">
          <cell r="E491">
            <v>0</v>
          </cell>
        </row>
        <row r="492">
          <cell r="E492">
            <v>0</v>
          </cell>
        </row>
        <row r="493">
          <cell r="E493">
            <v>0</v>
          </cell>
        </row>
        <row r="494">
          <cell r="E494">
            <v>2</v>
          </cell>
        </row>
        <row r="495">
          <cell r="E495">
            <v>0</v>
          </cell>
        </row>
        <row r="496">
          <cell r="E496">
            <v>2</v>
          </cell>
        </row>
        <row r="497">
          <cell r="E497">
            <v>0</v>
          </cell>
        </row>
        <row r="498">
          <cell r="E498">
            <v>0</v>
          </cell>
        </row>
        <row r="499">
          <cell r="E499">
            <v>0</v>
          </cell>
        </row>
        <row r="503">
          <cell r="E503">
            <v>0</v>
          </cell>
        </row>
        <row r="504">
          <cell r="E504">
            <v>0</v>
          </cell>
        </row>
        <row r="505">
          <cell r="E505">
            <v>0</v>
          </cell>
        </row>
        <row r="506">
          <cell r="E506">
            <v>0</v>
          </cell>
        </row>
        <row r="507">
          <cell r="E507">
            <v>0</v>
          </cell>
        </row>
        <row r="508">
          <cell r="E508">
            <v>0</v>
          </cell>
        </row>
        <row r="509">
          <cell r="E509">
            <v>0</v>
          </cell>
        </row>
        <row r="510">
          <cell r="E510">
            <v>0</v>
          </cell>
        </row>
        <row r="511">
          <cell r="E511">
            <v>0</v>
          </cell>
        </row>
        <row r="512">
          <cell r="E512">
            <v>0</v>
          </cell>
        </row>
        <row r="513">
          <cell r="E513">
            <v>0</v>
          </cell>
        </row>
        <row r="514">
          <cell r="E514">
            <v>0</v>
          </cell>
        </row>
        <row r="515">
          <cell r="E515">
            <v>0</v>
          </cell>
        </row>
        <row r="523">
          <cell r="E523">
            <v>0</v>
          </cell>
        </row>
        <row r="524">
          <cell r="E524">
            <v>6</v>
          </cell>
        </row>
        <row r="525">
          <cell r="E525">
            <v>0</v>
          </cell>
        </row>
        <row r="526">
          <cell r="E526">
            <v>0</v>
          </cell>
        </row>
        <row r="527">
          <cell r="E527">
            <v>0</v>
          </cell>
        </row>
        <row r="528">
          <cell r="E528">
            <v>4</v>
          </cell>
        </row>
        <row r="529">
          <cell r="E529">
            <v>0</v>
          </cell>
        </row>
        <row r="530">
          <cell r="E530">
            <v>0</v>
          </cell>
        </row>
        <row r="531">
          <cell r="E531">
            <v>0</v>
          </cell>
        </row>
        <row r="532">
          <cell r="E532">
            <v>420</v>
          </cell>
        </row>
        <row r="533">
          <cell r="E533">
            <v>0</v>
          </cell>
        </row>
        <row r="534">
          <cell r="E534">
            <v>0</v>
          </cell>
        </row>
        <row r="535">
          <cell r="E535">
            <v>0</v>
          </cell>
        </row>
        <row r="536">
          <cell r="E536">
            <v>0</v>
          </cell>
        </row>
        <row r="537">
          <cell r="E537">
            <v>0</v>
          </cell>
        </row>
        <row r="538">
          <cell r="E538">
            <v>0</v>
          </cell>
        </row>
        <row r="539">
          <cell r="E539">
            <v>0</v>
          </cell>
        </row>
        <row r="540">
          <cell r="E540">
            <v>0</v>
          </cell>
        </row>
        <row r="541">
          <cell r="E541">
            <v>0</v>
          </cell>
        </row>
        <row r="542">
          <cell r="E542">
            <v>0</v>
          </cell>
        </row>
        <row r="543">
          <cell r="E543">
            <v>0</v>
          </cell>
        </row>
        <row r="544">
          <cell r="E544">
            <v>0</v>
          </cell>
        </row>
        <row r="545">
          <cell r="E545">
            <v>0</v>
          </cell>
        </row>
        <row r="546">
          <cell r="E546">
            <v>0</v>
          </cell>
        </row>
        <row r="547">
          <cell r="E547">
            <v>0</v>
          </cell>
        </row>
        <row r="548">
          <cell r="E548">
            <v>0</v>
          </cell>
        </row>
        <row r="549">
          <cell r="E549">
            <v>0</v>
          </cell>
        </row>
        <row r="550">
          <cell r="E550">
            <v>0</v>
          </cell>
        </row>
        <row r="551">
          <cell r="E551">
            <v>0</v>
          </cell>
        </row>
        <row r="552">
          <cell r="E552">
            <v>0</v>
          </cell>
        </row>
        <row r="553">
          <cell r="E553">
            <v>0</v>
          </cell>
        </row>
        <row r="554">
          <cell r="E554">
            <v>0</v>
          </cell>
        </row>
        <row r="556">
          <cell r="E556">
            <v>20</v>
          </cell>
        </row>
        <row r="558">
          <cell r="E558">
            <v>10</v>
          </cell>
        </row>
        <row r="560">
          <cell r="E560">
            <v>0</v>
          </cell>
        </row>
      </sheetData>
      <sheetData sheetId="559" refreshError="1">
        <row r="5">
          <cell r="E5" t="str">
            <v>CANTIDAD</v>
          </cell>
        </row>
        <row r="11">
          <cell r="E11">
            <v>24.25</v>
          </cell>
        </row>
        <row r="19">
          <cell r="E19">
            <v>2.86</v>
          </cell>
        </row>
        <row r="31">
          <cell r="E31">
            <v>2</v>
          </cell>
        </row>
        <row r="35">
          <cell r="E35">
            <v>165</v>
          </cell>
        </row>
        <row r="37">
          <cell r="E37">
            <v>4</v>
          </cell>
        </row>
        <row r="39">
          <cell r="E39">
            <v>41.26</v>
          </cell>
        </row>
        <row r="49">
          <cell r="E49">
            <v>133.31</v>
          </cell>
        </row>
        <row r="53">
          <cell r="E53">
            <v>34.21</v>
          </cell>
        </row>
        <row r="55">
          <cell r="E55">
            <v>67.94</v>
          </cell>
        </row>
        <row r="57">
          <cell r="E57">
            <v>40.270000000000003</v>
          </cell>
        </row>
        <row r="61">
          <cell r="E61">
            <v>15</v>
          </cell>
        </row>
        <row r="63">
          <cell r="E63">
            <v>2</v>
          </cell>
        </row>
        <row r="65">
          <cell r="E65">
            <v>35.78</v>
          </cell>
        </row>
        <row r="69">
          <cell r="E69">
            <v>2</v>
          </cell>
        </row>
        <row r="71">
          <cell r="E71">
            <v>2</v>
          </cell>
        </row>
        <row r="73">
          <cell r="E73">
            <v>6</v>
          </cell>
        </row>
        <row r="83">
          <cell r="E83">
            <v>6</v>
          </cell>
        </row>
        <row r="85">
          <cell r="E85">
            <v>10</v>
          </cell>
        </row>
        <row r="89">
          <cell r="E89">
            <v>5.0999999999999996</v>
          </cell>
        </row>
        <row r="99">
          <cell r="E99">
            <v>15.11</v>
          </cell>
        </row>
        <row r="123">
          <cell r="E123">
            <v>0</v>
          </cell>
        </row>
        <row r="124">
          <cell r="E124">
            <v>0</v>
          </cell>
        </row>
        <row r="125">
          <cell r="E125">
            <v>0</v>
          </cell>
        </row>
        <row r="126">
          <cell r="E126">
            <v>0</v>
          </cell>
        </row>
        <row r="127">
          <cell r="E127">
            <v>270</v>
          </cell>
        </row>
        <row r="153">
          <cell r="E153">
            <v>3</v>
          </cell>
        </row>
        <row r="155">
          <cell r="E155">
            <v>1</v>
          </cell>
        </row>
        <row r="157">
          <cell r="E157">
            <v>16</v>
          </cell>
        </row>
        <row r="165">
          <cell r="E165">
            <v>15</v>
          </cell>
        </row>
        <row r="171">
          <cell r="E171">
            <v>12</v>
          </cell>
        </row>
        <row r="175">
          <cell r="E175">
            <v>2</v>
          </cell>
        </row>
        <row r="177">
          <cell r="E177">
            <v>2</v>
          </cell>
        </row>
        <row r="179">
          <cell r="E179">
            <v>2</v>
          </cell>
        </row>
        <row r="193">
          <cell r="E193">
            <v>4</v>
          </cell>
        </row>
        <row r="197">
          <cell r="E197">
            <v>4</v>
          </cell>
        </row>
        <row r="209">
          <cell r="E209">
            <v>2</v>
          </cell>
        </row>
        <row r="213">
          <cell r="E213">
            <v>4</v>
          </cell>
        </row>
        <row r="263">
          <cell r="E263">
            <v>1</v>
          </cell>
        </row>
        <row r="294">
          <cell r="E294">
            <v>4</v>
          </cell>
        </row>
        <row r="296">
          <cell r="E296">
            <v>6</v>
          </cell>
        </row>
        <row r="298">
          <cell r="E298">
            <v>2</v>
          </cell>
        </row>
        <row r="368">
          <cell r="E368">
            <v>1</v>
          </cell>
        </row>
        <row r="404">
          <cell r="E404">
            <v>1</v>
          </cell>
        </row>
        <row r="422">
          <cell r="E422">
            <v>250</v>
          </cell>
        </row>
        <row r="424">
          <cell r="E424">
            <v>2</v>
          </cell>
        </row>
        <row r="432">
          <cell r="E432">
            <v>1</v>
          </cell>
        </row>
        <row r="450">
          <cell r="E450">
            <v>3842</v>
          </cell>
        </row>
        <row r="452">
          <cell r="E452">
            <v>167.4</v>
          </cell>
        </row>
        <row r="454">
          <cell r="E454">
            <v>2724</v>
          </cell>
        </row>
        <row r="456">
          <cell r="E456">
            <v>2</v>
          </cell>
        </row>
        <row r="457">
          <cell r="E457">
            <v>0</v>
          </cell>
        </row>
        <row r="458">
          <cell r="E458">
            <v>0</v>
          </cell>
        </row>
        <row r="459">
          <cell r="E459">
            <v>0</v>
          </cell>
        </row>
        <row r="460">
          <cell r="E460">
            <v>0</v>
          </cell>
        </row>
        <row r="461">
          <cell r="E461">
            <v>0</v>
          </cell>
        </row>
        <row r="467">
          <cell r="E467">
            <v>0</v>
          </cell>
        </row>
        <row r="468">
          <cell r="E468">
            <v>0</v>
          </cell>
        </row>
        <row r="469">
          <cell r="E469">
            <v>0</v>
          </cell>
        </row>
        <row r="470">
          <cell r="E470">
            <v>0</v>
          </cell>
        </row>
        <row r="471">
          <cell r="E471">
            <v>0</v>
          </cell>
        </row>
        <row r="472">
          <cell r="E472">
            <v>0</v>
          </cell>
        </row>
        <row r="473">
          <cell r="E473">
            <v>0</v>
          </cell>
        </row>
        <row r="474">
          <cell r="E474">
            <v>0</v>
          </cell>
        </row>
        <row r="475">
          <cell r="E475">
            <v>0</v>
          </cell>
        </row>
        <row r="476">
          <cell r="E476">
            <v>0</v>
          </cell>
        </row>
        <row r="477">
          <cell r="E477">
            <v>0</v>
          </cell>
        </row>
        <row r="478">
          <cell r="E478">
            <v>0</v>
          </cell>
        </row>
        <row r="479">
          <cell r="E479">
            <v>0</v>
          </cell>
        </row>
        <row r="484">
          <cell r="E484">
            <v>0</v>
          </cell>
        </row>
        <row r="485">
          <cell r="E485">
            <v>0</v>
          </cell>
        </row>
        <row r="486">
          <cell r="E486">
            <v>0</v>
          </cell>
        </row>
        <row r="487">
          <cell r="E487">
            <v>0</v>
          </cell>
        </row>
        <row r="491">
          <cell r="E491">
            <v>0</v>
          </cell>
        </row>
        <row r="492">
          <cell r="E492">
            <v>0</v>
          </cell>
        </row>
        <row r="493">
          <cell r="E493">
            <v>0</v>
          </cell>
        </row>
        <row r="494">
          <cell r="E494">
            <v>0</v>
          </cell>
        </row>
        <row r="495">
          <cell r="E495">
            <v>0</v>
          </cell>
        </row>
        <row r="496">
          <cell r="E496">
            <v>0</v>
          </cell>
        </row>
        <row r="497">
          <cell r="E497">
            <v>0</v>
          </cell>
        </row>
        <row r="498">
          <cell r="E498">
            <v>0</v>
          </cell>
        </row>
        <row r="499">
          <cell r="E499">
            <v>0</v>
          </cell>
        </row>
        <row r="503">
          <cell r="E503">
            <v>0</v>
          </cell>
        </row>
        <row r="504">
          <cell r="E504">
            <v>0</v>
          </cell>
        </row>
        <row r="505">
          <cell r="E505">
            <v>0</v>
          </cell>
        </row>
        <row r="506">
          <cell r="E506">
            <v>0</v>
          </cell>
        </row>
        <row r="507">
          <cell r="E507">
            <v>0</v>
          </cell>
        </row>
        <row r="508">
          <cell r="E508">
            <v>0</v>
          </cell>
        </row>
        <row r="509">
          <cell r="E509">
            <v>0</v>
          </cell>
        </row>
        <row r="510">
          <cell r="E510">
            <v>0</v>
          </cell>
        </row>
        <row r="511">
          <cell r="E511">
            <v>0</v>
          </cell>
        </row>
        <row r="512">
          <cell r="E512">
            <v>0</v>
          </cell>
        </row>
        <row r="513">
          <cell r="E513">
            <v>0</v>
          </cell>
        </row>
        <row r="514">
          <cell r="E514">
            <v>0</v>
          </cell>
        </row>
        <row r="515">
          <cell r="E515">
            <v>0</v>
          </cell>
        </row>
        <row r="523">
          <cell r="E523">
            <v>0</v>
          </cell>
        </row>
        <row r="524">
          <cell r="E524">
            <v>0</v>
          </cell>
        </row>
        <row r="525">
          <cell r="E525">
            <v>0</v>
          </cell>
        </row>
        <row r="526">
          <cell r="E526">
            <v>0</v>
          </cell>
        </row>
        <row r="527">
          <cell r="E527">
            <v>0</v>
          </cell>
        </row>
        <row r="528">
          <cell r="E528">
            <v>0</v>
          </cell>
        </row>
        <row r="529">
          <cell r="E529">
            <v>0</v>
          </cell>
        </row>
        <row r="530">
          <cell r="E530">
            <v>0</v>
          </cell>
        </row>
        <row r="531">
          <cell r="E531">
            <v>0</v>
          </cell>
        </row>
        <row r="532">
          <cell r="E532">
            <v>270</v>
          </cell>
        </row>
        <row r="533">
          <cell r="E533">
            <v>0</v>
          </cell>
        </row>
        <row r="534">
          <cell r="E534">
            <v>0</v>
          </cell>
        </row>
        <row r="535">
          <cell r="E535">
            <v>0</v>
          </cell>
        </row>
        <row r="536">
          <cell r="E536">
            <v>0</v>
          </cell>
        </row>
        <row r="537">
          <cell r="E537">
            <v>0</v>
          </cell>
        </row>
        <row r="538">
          <cell r="E538">
            <v>0</v>
          </cell>
        </row>
        <row r="539">
          <cell r="E539">
            <v>0</v>
          </cell>
        </row>
        <row r="540">
          <cell r="E540">
            <v>0</v>
          </cell>
        </row>
        <row r="541">
          <cell r="E541">
            <v>0</v>
          </cell>
        </row>
        <row r="542">
          <cell r="E542">
            <v>0</v>
          </cell>
        </row>
        <row r="543">
          <cell r="E543">
            <v>0</v>
          </cell>
        </row>
        <row r="544">
          <cell r="E544">
            <v>0</v>
          </cell>
        </row>
        <row r="545">
          <cell r="E545">
            <v>0</v>
          </cell>
        </row>
        <row r="546">
          <cell r="E546">
            <v>0</v>
          </cell>
        </row>
        <row r="547">
          <cell r="E547">
            <v>0</v>
          </cell>
        </row>
        <row r="548">
          <cell r="E548">
            <v>0</v>
          </cell>
        </row>
        <row r="549">
          <cell r="E549">
            <v>0</v>
          </cell>
        </row>
        <row r="550">
          <cell r="E550">
            <v>0</v>
          </cell>
        </row>
        <row r="551">
          <cell r="E551">
            <v>0</v>
          </cell>
        </row>
        <row r="552">
          <cell r="E552">
            <v>0</v>
          </cell>
        </row>
        <row r="553">
          <cell r="E553">
            <v>0</v>
          </cell>
        </row>
        <row r="554">
          <cell r="E554">
            <v>0</v>
          </cell>
        </row>
        <row r="556">
          <cell r="E556">
            <v>20</v>
          </cell>
        </row>
        <row r="558">
          <cell r="E558">
            <v>10</v>
          </cell>
        </row>
        <row r="560">
          <cell r="E560">
            <v>0</v>
          </cell>
        </row>
      </sheetData>
      <sheetData sheetId="560" refreshError="1"/>
      <sheetData sheetId="561"/>
      <sheetData sheetId="562"/>
      <sheetData sheetId="563"/>
      <sheetData sheetId="564"/>
      <sheetData sheetId="565"/>
      <sheetData sheetId="566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/>
      <sheetData sheetId="573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/>
      <sheetData sheetId="746"/>
      <sheetData sheetId="747">
        <row r="1">
          <cell r="A1" t="str">
            <v>INSTITUTO NACIONAL DE VIAS</v>
          </cell>
        </row>
      </sheetData>
      <sheetData sheetId="748" refreshError="1"/>
      <sheetData sheetId="749" refreshError="1"/>
      <sheetData sheetId="750" refreshError="1"/>
      <sheetData sheetId="75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/>
      <sheetData sheetId="942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 refreshError="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  <sheetData sheetId="1483" refreshError="1"/>
      <sheetData sheetId="1484" refreshError="1"/>
      <sheetData sheetId="1485" refreshError="1"/>
      <sheetData sheetId="1486" refreshError="1"/>
      <sheetData sheetId="1487" refreshError="1"/>
      <sheetData sheetId="1488" refreshError="1"/>
      <sheetData sheetId="1489" refreshError="1"/>
      <sheetData sheetId="1490" refreshError="1"/>
      <sheetData sheetId="1491" refreshError="1"/>
      <sheetData sheetId="1492" refreshError="1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 refreshError="1"/>
      <sheetData sheetId="1524" refreshError="1"/>
      <sheetData sheetId="1525" refreshError="1"/>
      <sheetData sheetId="1526" refreshError="1"/>
      <sheetData sheetId="1527" refreshError="1"/>
      <sheetData sheetId="1528" refreshError="1"/>
      <sheetData sheetId="1529" refreshError="1"/>
      <sheetData sheetId="1530" refreshError="1"/>
      <sheetData sheetId="1531" refreshError="1"/>
      <sheetData sheetId="1532" refreshError="1"/>
      <sheetData sheetId="1533" refreshError="1"/>
      <sheetData sheetId="1534" refreshError="1"/>
      <sheetData sheetId="1535" refreshError="1"/>
      <sheetData sheetId="1536" refreshError="1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 refreshError="1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 refreshError="1"/>
      <sheetData sheetId="1599" refreshError="1"/>
      <sheetData sheetId="1600" refreshError="1"/>
      <sheetData sheetId="1601" refreshError="1"/>
      <sheetData sheetId="1602" refreshError="1"/>
      <sheetData sheetId="1603" refreshError="1"/>
      <sheetData sheetId="1604" refreshError="1"/>
      <sheetData sheetId="1605" refreshError="1"/>
      <sheetData sheetId="1606" refreshError="1"/>
      <sheetData sheetId="1607" refreshError="1"/>
      <sheetData sheetId="1608" refreshError="1"/>
      <sheetData sheetId="1609" refreshError="1"/>
      <sheetData sheetId="1610" refreshError="1"/>
      <sheetData sheetId="1611" refreshError="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/>
      <sheetData sheetId="1677">
        <row r="168">
          <cell r="D168">
            <v>0.16</v>
          </cell>
        </row>
      </sheetData>
      <sheetData sheetId="1678"/>
      <sheetData sheetId="1679">
        <row r="7">
          <cell r="B7">
            <v>1</v>
          </cell>
        </row>
      </sheetData>
      <sheetData sheetId="1680">
        <row r="33">
          <cell r="G33">
            <v>0.59504299999999999</v>
          </cell>
        </row>
      </sheetData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 refreshError="1"/>
      <sheetData sheetId="1777" refreshError="1"/>
      <sheetData sheetId="1778" refreshError="1"/>
      <sheetData sheetId="1779" refreshError="1"/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 refreshError="1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 refreshError="1"/>
      <sheetData sheetId="1835" refreshError="1"/>
      <sheetData sheetId="1836" refreshError="1"/>
      <sheetData sheetId="1837" refreshError="1"/>
      <sheetData sheetId="1838" refreshError="1"/>
      <sheetData sheetId="1839" refreshError="1"/>
      <sheetData sheetId="1840" refreshError="1"/>
      <sheetData sheetId="1841" refreshError="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 refreshError="1"/>
      <sheetData sheetId="1856" refreshError="1"/>
      <sheetData sheetId="1857" refreshError="1"/>
      <sheetData sheetId="1858" refreshError="1"/>
      <sheetData sheetId="1859" refreshError="1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 refreshError="1"/>
      <sheetData sheetId="1867" refreshError="1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 refreshError="1"/>
      <sheetData sheetId="1930" refreshError="1"/>
      <sheetData sheetId="1931" refreshError="1"/>
      <sheetData sheetId="1932" refreshError="1"/>
      <sheetData sheetId="1933" refreshError="1"/>
      <sheetData sheetId="1934" refreshError="1"/>
      <sheetData sheetId="1935" refreshError="1"/>
      <sheetData sheetId="1936" refreshError="1"/>
      <sheetData sheetId="1937" refreshError="1"/>
      <sheetData sheetId="1938" refreshError="1"/>
      <sheetData sheetId="1939" refreshError="1"/>
      <sheetData sheetId="1940" refreshError="1"/>
      <sheetData sheetId="1941" refreshError="1"/>
      <sheetData sheetId="1942" refreshError="1"/>
      <sheetData sheetId="1943" refreshError="1"/>
      <sheetData sheetId="1944" refreshError="1"/>
      <sheetData sheetId="1945" refreshError="1"/>
      <sheetData sheetId="1946" refreshError="1"/>
      <sheetData sheetId="1947" refreshError="1"/>
      <sheetData sheetId="1948" refreshError="1"/>
      <sheetData sheetId="1949" refreshError="1"/>
      <sheetData sheetId="1950" refreshError="1"/>
      <sheetData sheetId="1951" refreshError="1"/>
      <sheetData sheetId="1952" refreshError="1"/>
      <sheetData sheetId="1953" refreshError="1"/>
      <sheetData sheetId="1954" refreshError="1"/>
      <sheetData sheetId="1955" refreshError="1"/>
      <sheetData sheetId="1956" refreshError="1"/>
      <sheetData sheetId="1957" refreshError="1"/>
      <sheetData sheetId="1958" refreshError="1"/>
      <sheetData sheetId="1959" refreshError="1"/>
      <sheetData sheetId="1960" refreshError="1"/>
      <sheetData sheetId="1961" refreshError="1"/>
      <sheetData sheetId="1962" refreshError="1"/>
      <sheetData sheetId="1963" refreshError="1"/>
      <sheetData sheetId="1964" refreshError="1"/>
      <sheetData sheetId="1965" refreshError="1"/>
      <sheetData sheetId="1966" refreshError="1"/>
      <sheetData sheetId="1967" refreshError="1"/>
      <sheetData sheetId="1968" refreshError="1"/>
      <sheetData sheetId="1969" refreshError="1"/>
      <sheetData sheetId="1970" refreshError="1"/>
      <sheetData sheetId="1971" refreshError="1"/>
      <sheetData sheetId="1972" refreshError="1"/>
      <sheetData sheetId="1973" refreshError="1"/>
      <sheetData sheetId="1974" refreshError="1"/>
      <sheetData sheetId="1975" refreshError="1"/>
      <sheetData sheetId="1976" refreshError="1"/>
      <sheetData sheetId="1977" refreshError="1"/>
      <sheetData sheetId="1978" refreshError="1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 refreshError="1"/>
      <sheetData sheetId="1990" refreshError="1"/>
      <sheetData sheetId="1991" refreshError="1"/>
      <sheetData sheetId="1992" refreshError="1"/>
      <sheetData sheetId="1993" refreshError="1"/>
      <sheetData sheetId="1994" refreshError="1"/>
      <sheetData sheetId="1995" refreshError="1"/>
      <sheetData sheetId="1996" refreshError="1"/>
      <sheetData sheetId="1997" refreshError="1"/>
      <sheetData sheetId="1998" refreshError="1"/>
      <sheetData sheetId="1999" refreshError="1"/>
      <sheetData sheetId="2000" refreshError="1"/>
      <sheetData sheetId="2001" refreshError="1"/>
      <sheetData sheetId="2002" refreshError="1"/>
      <sheetData sheetId="2003" refreshError="1"/>
      <sheetData sheetId="2004" refreshError="1"/>
      <sheetData sheetId="2005" refreshError="1"/>
      <sheetData sheetId="2006" refreshError="1"/>
      <sheetData sheetId="2007" refreshError="1"/>
      <sheetData sheetId="2008" refreshError="1"/>
      <sheetData sheetId="2009" refreshError="1"/>
      <sheetData sheetId="2010" refreshError="1"/>
      <sheetData sheetId="2011" refreshError="1"/>
      <sheetData sheetId="2012" refreshError="1"/>
      <sheetData sheetId="2013" refreshError="1"/>
      <sheetData sheetId="2014" refreshError="1"/>
      <sheetData sheetId="2015" refreshError="1"/>
      <sheetData sheetId="2016" refreshError="1"/>
      <sheetData sheetId="2017" refreshError="1"/>
      <sheetData sheetId="2018" refreshError="1"/>
      <sheetData sheetId="2019" refreshError="1"/>
      <sheetData sheetId="2020" refreshError="1"/>
      <sheetData sheetId="2021" refreshError="1"/>
      <sheetData sheetId="2022" refreshError="1"/>
      <sheetData sheetId="2023" refreshError="1"/>
      <sheetData sheetId="2024" refreshError="1"/>
      <sheetData sheetId="2025" refreshError="1"/>
      <sheetData sheetId="2026" refreshError="1"/>
      <sheetData sheetId="2027" refreshError="1"/>
      <sheetData sheetId="2028" refreshError="1"/>
      <sheetData sheetId="2029" refreshError="1"/>
      <sheetData sheetId="2030" refreshError="1"/>
      <sheetData sheetId="2031" refreshError="1"/>
      <sheetData sheetId="2032" refreshError="1"/>
      <sheetData sheetId="2033" refreshError="1"/>
      <sheetData sheetId="2034" refreshError="1"/>
      <sheetData sheetId="2035" refreshError="1"/>
      <sheetData sheetId="2036" refreshError="1"/>
      <sheetData sheetId="2037" refreshError="1"/>
      <sheetData sheetId="2038" refreshError="1"/>
      <sheetData sheetId="2039" refreshError="1"/>
      <sheetData sheetId="2040" refreshError="1"/>
      <sheetData sheetId="2041" refreshError="1"/>
      <sheetData sheetId="2042" refreshError="1"/>
      <sheetData sheetId="2043" refreshError="1"/>
      <sheetData sheetId="2044" refreshError="1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 refreshError="1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 refreshError="1"/>
      <sheetData sheetId="2162" refreshError="1"/>
      <sheetData sheetId="2163" refreshError="1"/>
      <sheetData sheetId="2164" refreshError="1"/>
      <sheetData sheetId="2165" refreshError="1"/>
      <sheetData sheetId="2166" refreshError="1"/>
      <sheetData sheetId="2167" refreshError="1"/>
      <sheetData sheetId="2168" refreshError="1"/>
      <sheetData sheetId="2169" refreshError="1"/>
      <sheetData sheetId="2170" refreshError="1"/>
      <sheetData sheetId="2171" refreshError="1"/>
      <sheetData sheetId="2172" refreshError="1"/>
      <sheetData sheetId="2173" refreshError="1"/>
      <sheetData sheetId="2174" refreshError="1"/>
      <sheetData sheetId="2175" refreshError="1"/>
      <sheetData sheetId="2176" refreshError="1"/>
      <sheetData sheetId="2177" refreshError="1"/>
      <sheetData sheetId="2178" refreshError="1"/>
      <sheetData sheetId="2179" refreshError="1"/>
      <sheetData sheetId="2180" refreshError="1"/>
      <sheetData sheetId="2181" refreshError="1"/>
      <sheetData sheetId="2182" refreshError="1"/>
      <sheetData sheetId="2183" refreshError="1"/>
      <sheetData sheetId="2184" refreshError="1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 refreshError="1"/>
      <sheetData sheetId="2191" refreshError="1"/>
      <sheetData sheetId="2192" refreshError="1"/>
      <sheetData sheetId="2193" refreshError="1"/>
      <sheetData sheetId="2194" refreshError="1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 refreshError="1"/>
      <sheetData sheetId="2205" refreshError="1"/>
      <sheetData sheetId="2206" refreshError="1"/>
      <sheetData sheetId="2207" refreshError="1"/>
      <sheetData sheetId="2208" refreshError="1"/>
      <sheetData sheetId="2209" refreshError="1"/>
      <sheetData sheetId="2210" refreshError="1"/>
      <sheetData sheetId="2211" refreshError="1"/>
      <sheetData sheetId="2212" refreshError="1"/>
      <sheetData sheetId="2213" refreshError="1"/>
      <sheetData sheetId="2214" refreshError="1"/>
      <sheetData sheetId="2215" refreshError="1"/>
      <sheetData sheetId="2216" refreshError="1"/>
      <sheetData sheetId="2217" refreshError="1"/>
      <sheetData sheetId="2218" refreshError="1"/>
      <sheetData sheetId="2219" refreshError="1"/>
      <sheetData sheetId="2220" refreshError="1"/>
      <sheetData sheetId="2221" refreshError="1"/>
      <sheetData sheetId="2222" refreshError="1"/>
      <sheetData sheetId="2223" refreshError="1"/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 refreshError="1"/>
      <sheetData sheetId="2278" refreshError="1"/>
      <sheetData sheetId="2279" refreshError="1"/>
      <sheetData sheetId="2280" refreshError="1"/>
      <sheetData sheetId="2281" refreshError="1"/>
      <sheetData sheetId="2282" refreshError="1"/>
      <sheetData sheetId="2283" refreshError="1"/>
      <sheetData sheetId="2284" refreshError="1"/>
      <sheetData sheetId="2285" refreshError="1"/>
      <sheetData sheetId="2286" refreshError="1"/>
      <sheetData sheetId="2287" refreshError="1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 refreshError="1"/>
      <sheetData sheetId="2305" refreshError="1"/>
      <sheetData sheetId="2306" refreshError="1"/>
      <sheetData sheetId="2307" refreshError="1"/>
      <sheetData sheetId="2308" refreshError="1"/>
      <sheetData sheetId="2309" refreshError="1"/>
      <sheetData sheetId="2310" refreshError="1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 refreshError="1"/>
      <sheetData sheetId="2332" refreshError="1"/>
      <sheetData sheetId="2333" refreshError="1"/>
      <sheetData sheetId="2334" refreshError="1"/>
      <sheetData sheetId="2335" refreshError="1"/>
      <sheetData sheetId="2336" refreshError="1"/>
      <sheetData sheetId="2337" refreshError="1"/>
      <sheetData sheetId="2338" refreshError="1"/>
      <sheetData sheetId="2339" refreshError="1"/>
      <sheetData sheetId="2340" refreshError="1"/>
      <sheetData sheetId="2341" refreshError="1"/>
      <sheetData sheetId="2342" refreshError="1"/>
      <sheetData sheetId="2343" refreshError="1"/>
      <sheetData sheetId="2344" refreshError="1"/>
      <sheetData sheetId="2345" refreshError="1"/>
      <sheetData sheetId="2346" refreshError="1"/>
      <sheetData sheetId="2347" refreshError="1"/>
      <sheetData sheetId="2348" refreshError="1"/>
      <sheetData sheetId="2349" refreshError="1"/>
      <sheetData sheetId="2350" refreshError="1"/>
      <sheetData sheetId="2351" refreshError="1"/>
      <sheetData sheetId="2352" refreshError="1"/>
      <sheetData sheetId="2353" refreshError="1"/>
      <sheetData sheetId="2354" refreshError="1"/>
      <sheetData sheetId="2355" refreshError="1"/>
      <sheetData sheetId="2356" refreshError="1"/>
      <sheetData sheetId="2357" refreshError="1"/>
      <sheetData sheetId="2358" refreshError="1"/>
      <sheetData sheetId="2359" refreshError="1"/>
      <sheetData sheetId="2360" refreshError="1"/>
      <sheetData sheetId="2361" refreshError="1"/>
      <sheetData sheetId="2362" refreshError="1"/>
      <sheetData sheetId="2363" refreshError="1"/>
      <sheetData sheetId="2364" refreshError="1"/>
      <sheetData sheetId="2365" refreshError="1"/>
      <sheetData sheetId="2366" refreshError="1"/>
      <sheetData sheetId="2367" refreshError="1"/>
      <sheetData sheetId="2368" refreshError="1"/>
      <sheetData sheetId="2369" refreshError="1"/>
      <sheetData sheetId="2370" refreshError="1"/>
      <sheetData sheetId="2371" refreshError="1"/>
      <sheetData sheetId="2372" refreshError="1"/>
      <sheetData sheetId="2373" refreshError="1"/>
      <sheetData sheetId="2374" refreshError="1"/>
      <sheetData sheetId="2375" refreshError="1"/>
      <sheetData sheetId="2376" refreshError="1"/>
      <sheetData sheetId="2377" refreshError="1"/>
      <sheetData sheetId="2378" refreshError="1"/>
      <sheetData sheetId="2379" refreshError="1"/>
      <sheetData sheetId="2380" refreshError="1"/>
      <sheetData sheetId="2381" refreshError="1"/>
      <sheetData sheetId="2382" refreshError="1"/>
      <sheetData sheetId="2383" refreshError="1"/>
      <sheetData sheetId="2384" refreshError="1"/>
      <sheetData sheetId="2385" refreshError="1"/>
      <sheetData sheetId="2386" refreshError="1"/>
      <sheetData sheetId="2387" refreshError="1"/>
      <sheetData sheetId="2388" refreshError="1"/>
      <sheetData sheetId="2389" refreshError="1"/>
      <sheetData sheetId="2390"/>
      <sheetData sheetId="2391"/>
      <sheetData sheetId="2392"/>
      <sheetData sheetId="2393"/>
      <sheetData sheetId="2394"/>
      <sheetData sheetId="2395"/>
      <sheetData sheetId="2396"/>
      <sheetData sheetId="2397"/>
      <sheetData sheetId="2398"/>
      <sheetData sheetId="2399"/>
      <sheetData sheetId="2400"/>
      <sheetData sheetId="2401"/>
      <sheetData sheetId="2402"/>
      <sheetData sheetId="2403"/>
      <sheetData sheetId="2404"/>
      <sheetData sheetId="2405"/>
      <sheetData sheetId="2406"/>
      <sheetData sheetId="2407"/>
      <sheetData sheetId="2408"/>
      <sheetData sheetId="2409"/>
      <sheetData sheetId="2410"/>
      <sheetData sheetId="2411"/>
      <sheetData sheetId="2412"/>
      <sheetData sheetId="2413"/>
      <sheetData sheetId="2414"/>
      <sheetData sheetId="2415"/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/>
      <sheetData sheetId="2426"/>
      <sheetData sheetId="2427"/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>
        <row r="8">
          <cell r="A8">
            <v>2.1</v>
          </cell>
        </row>
      </sheetData>
      <sheetData sheetId="2456">
        <row r="8">
          <cell r="A8">
            <v>3.1</v>
          </cell>
        </row>
      </sheetData>
      <sheetData sheetId="2457"/>
      <sheetData sheetId="2458"/>
      <sheetData sheetId="2459"/>
      <sheetData sheetId="2460"/>
      <sheetData sheetId="2461"/>
      <sheetData sheetId="2462">
        <row r="3">
          <cell r="A3">
            <v>1</v>
          </cell>
        </row>
      </sheetData>
      <sheetData sheetId="2463"/>
      <sheetData sheetId="2464"/>
      <sheetData sheetId="2465"/>
      <sheetData sheetId="2466"/>
      <sheetData sheetId="2467"/>
      <sheetData sheetId="2468" refreshError="1"/>
      <sheetData sheetId="2469">
        <row r="1">
          <cell r="A1" t="str">
            <v>LISTADO DE INSUMOS GENERAL</v>
          </cell>
        </row>
      </sheetData>
      <sheetData sheetId="2470" refreshError="1"/>
      <sheetData sheetId="2471"/>
      <sheetData sheetId="2472" refreshError="1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 refreshError="1"/>
      <sheetData sheetId="2493" refreshError="1"/>
      <sheetData sheetId="2494" refreshError="1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 refreshError="1"/>
      <sheetData sheetId="2624" refreshError="1"/>
      <sheetData sheetId="2625" refreshError="1"/>
      <sheetData sheetId="2626" refreshError="1"/>
      <sheetData sheetId="2627" refreshError="1"/>
      <sheetData sheetId="2628" refreshError="1"/>
      <sheetData sheetId="2629" refreshError="1"/>
      <sheetData sheetId="2630" refreshError="1"/>
      <sheetData sheetId="2631" refreshError="1"/>
      <sheetData sheetId="2632" refreshError="1"/>
      <sheetData sheetId="2633" refreshError="1"/>
      <sheetData sheetId="2634" refreshError="1"/>
      <sheetData sheetId="2635" refreshError="1"/>
      <sheetData sheetId="2636" refreshError="1"/>
      <sheetData sheetId="2637" refreshError="1"/>
      <sheetData sheetId="2638" refreshError="1"/>
      <sheetData sheetId="2639" refreshError="1"/>
      <sheetData sheetId="2640" refreshError="1"/>
      <sheetData sheetId="2641" refreshError="1"/>
      <sheetData sheetId="2642" refreshError="1"/>
      <sheetData sheetId="2643" refreshError="1"/>
      <sheetData sheetId="2644" refreshError="1"/>
      <sheetData sheetId="2645" refreshError="1"/>
      <sheetData sheetId="2646" refreshError="1"/>
      <sheetData sheetId="2647" refreshError="1"/>
      <sheetData sheetId="2648" refreshError="1"/>
      <sheetData sheetId="2649" refreshError="1"/>
      <sheetData sheetId="2650" refreshError="1"/>
      <sheetData sheetId="2651" refreshError="1"/>
      <sheetData sheetId="2652" refreshError="1"/>
      <sheetData sheetId="2653" refreshError="1"/>
      <sheetData sheetId="2654" refreshError="1"/>
      <sheetData sheetId="2655" refreshError="1"/>
      <sheetData sheetId="2656" refreshError="1"/>
      <sheetData sheetId="2657" refreshError="1"/>
      <sheetData sheetId="2658" refreshError="1"/>
      <sheetData sheetId="2659"/>
      <sheetData sheetId="2660"/>
      <sheetData sheetId="2661"/>
      <sheetData sheetId="2662"/>
      <sheetData sheetId="2663"/>
      <sheetData sheetId="2664"/>
      <sheetData sheetId="2665"/>
      <sheetData sheetId="2666"/>
      <sheetData sheetId="2667"/>
      <sheetData sheetId="2668"/>
      <sheetData sheetId="2669"/>
      <sheetData sheetId="2670"/>
      <sheetData sheetId="2671"/>
      <sheetData sheetId="2672"/>
      <sheetData sheetId="2673"/>
      <sheetData sheetId="2674"/>
      <sheetData sheetId="2675"/>
      <sheetData sheetId="2676"/>
      <sheetData sheetId="2677"/>
      <sheetData sheetId="2678"/>
      <sheetData sheetId="2679"/>
      <sheetData sheetId="2680" refreshError="1"/>
      <sheetData sheetId="2681"/>
      <sheetData sheetId="2682"/>
      <sheetData sheetId="2683" refreshError="1"/>
      <sheetData sheetId="2684" refreshError="1"/>
      <sheetData sheetId="2685" refreshError="1"/>
      <sheetData sheetId="2686" refreshError="1"/>
      <sheetData sheetId="2687"/>
      <sheetData sheetId="2688" refreshError="1"/>
      <sheetData sheetId="2689" refreshError="1"/>
      <sheetData sheetId="2690" refreshError="1"/>
      <sheetData sheetId="2691" refreshError="1"/>
      <sheetData sheetId="2692" refreshError="1"/>
      <sheetData sheetId="2693" refreshError="1"/>
      <sheetData sheetId="2694" refreshError="1"/>
      <sheetData sheetId="2695" refreshError="1"/>
      <sheetData sheetId="2696" refreshError="1"/>
      <sheetData sheetId="2697" refreshError="1"/>
      <sheetData sheetId="2698" refreshError="1"/>
      <sheetData sheetId="2699" refreshError="1"/>
      <sheetData sheetId="2700" refreshError="1"/>
      <sheetData sheetId="2701" refreshError="1"/>
      <sheetData sheetId="2702" refreshError="1"/>
      <sheetData sheetId="2703" refreshError="1"/>
      <sheetData sheetId="2704"/>
      <sheetData sheetId="2705"/>
      <sheetData sheetId="2706"/>
      <sheetData sheetId="2707"/>
      <sheetData sheetId="2708"/>
      <sheetData sheetId="2709"/>
      <sheetData sheetId="2710"/>
      <sheetData sheetId="2711"/>
      <sheetData sheetId="2712"/>
      <sheetData sheetId="2713"/>
      <sheetData sheetId="2714"/>
      <sheetData sheetId="2715"/>
      <sheetData sheetId="2716"/>
      <sheetData sheetId="2717"/>
      <sheetData sheetId="2718"/>
      <sheetData sheetId="2719"/>
      <sheetData sheetId="2720"/>
      <sheetData sheetId="2721"/>
      <sheetData sheetId="2722"/>
      <sheetData sheetId="2723" refreshError="1"/>
      <sheetData sheetId="2724" refreshError="1"/>
      <sheetData sheetId="2725" refreshError="1"/>
      <sheetData sheetId="2726" refreshError="1"/>
      <sheetData sheetId="2727" refreshError="1"/>
      <sheetData sheetId="2728" refreshError="1"/>
      <sheetData sheetId="2729" refreshError="1"/>
      <sheetData sheetId="2730" refreshError="1"/>
      <sheetData sheetId="2731" refreshError="1"/>
      <sheetData sheetId="2732" refreshError="1"/>
      <sheetData sheetId="2733"/>
      <sheetData sheetId="2734"/>
      <sheetData sheetId="2735"/>
      <sheetData sheetId="2736"/>
      <sheetData sheetId="2737"/>
      <sheetData sheetId="2738"/>
      <sheetData sheetId="2739" refreshError="1"/>
      <sheetData sheetId="2740" refreshError="1"/>
      <sheetData sheetId="2741" refreshError="1"/>
      <sheetData sheetId="2742" refreshError="1"/>
      <sheetData sheetId="2743" refreshError="1"/>
      <sheetData sheetId="2744" refreshError="1"/>
      <sheetData sheetId="2745" refreshError="1"/>
      <sheetData sheetId="2746" refreshError="1"/>
      <sheetData sheetId="2747" refreshError="1"/>
      <sheetData sheetId="2748" refreshError="1"/>
      <sheetData sheetId="2749" refreshError="1"/>
      <sheetData sheetId="2750" refreshError="1"/>
      <sheetData sheetId="2751" refreshError="1"/>
      <sheetData sheetId="275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AMC"/>
      <sheetName val="Basico"/>
      <sheetName val="Iva"/>
      <sheetName val="Total"/>
      <sheetName val="amc_acta"/>
      <sheetName val="amc_bas"/>
      <sheetName val="amc_iva"/>
      <sheetName val="amc_total"/>
      <sheetName val="amc_anticip"/>
      <sheetName val="aCCIDENTES DE 1995 - 1996"/>
      <sheetName val="CONT_ADI"/>
      <sheetName val="Datos"/>
      <sheetName val="aCCIDENTES%20DE%201995%20-%2019"/>
      <sheetName val="aCCIDENTES DE 1995 - 1996.xls"/>
      <sheetName val="items"/>
      <sheetName val="ACTA DE MODIFICACION  (2)"/>
      <sheetName val="INDICMICROEMP"/>
      <sheetName val="\a  aaInformación GRUPO 4\A MIn"/>
      <sheetName val="#¡REF"/>
      <sheetName val="MATERIALES"/>
      <sheetName val="Datos Básicos"/>
      <sheetName val="SALARIOS"/>
      <sheetName val="Informacion"/>
      <sheetName val="SUB APU"/>
      <sheetName val="Informe"/>
      <sheetName val="Seguim-16"/>
      <sheetName val="INV"/>
      <sheetName val="AASHTO"/>
      <sheetName val="PESOS"/>
      <sheetName val="Base Muestras"/>
      <sheetName val="Formulario N° 4"/>
      <sheetName val="EQUIPO"/>
      <sheetName val="otros"/>
      <sheetName val="PRESUPUESTO"/>
      <sheetName val="aCCIDENTES_DE_1995_-_1996"/>
      <sheetName val="aCCIDENTES_DE_1995_-_1996_xls"/>
      <sheetName val="\a__aaInformación_GRUPO_4\A_MIn"/>
      <sheetName val="ACTA_DE_MODIFICACION__(2)"/>
      <sheetName val="aCCIDENTES_DE_1995_-_19961"/>
      <sheetName val="aCCIDENTES_DE_1995_-_1996_xls1"/>
      <sheetName val="\a__aaInformación_GRUPO_4\A_MI1"/>
      <sheetName val="ACTA_DE_MODIFICACION__(2)1"/>
      <sheetName val="SUB_APU"/>
      <sheetName val="Datos_Básicos"/>
      <sheetName val="aCCIDENTES_DE_1995_-_19962"/>
      <sheetName val="aCCIDENTES_DE_1995_-_1996_xls2"/>
      <sheetName val="\a__aaInformación_GRUPO_4\A_MI2"/>
      <sheetName val="ACTA_DE_MODIFICACION__(2)2"/>
      <sheetName val="SUB_APU1"/>
      <sheetName val="Datos_Básicos1"/>
      <sheetName val="[aCCIDENTES DE 1995 - 1996.xls]"/>
      <sheetName val="Res-Accide-10"/>
      <sheetName val="\\Giovanni\administracion vial\"/>
      <sheetName val="\MONTO AGOTABLE 2010\a  aaInfor"/>
      <sheetName val="\AMV _ no borrar\PRESUPUESTOS\a"/>
      <sheetName val="\I\AMV _ no borrar\PRESUPUESTOS"/>
      <sheetName val="\G\I\AMV _ no borrar\PRESUPUEST"/>
      <sheetName val="\A\a  aaInformación GRUPO 4\A M"/>
      <sheetName val="\G\A\a  aaInformación GRUPO 4\A"/>
      <sheetName val="\I\A\a  aaInformación GRUPO 4\A"/>
      <sheetName val="\K\a  aaInformación GRUPO 4\A M"/>
      <sheetName val="\I\K\a  aaInformación GRUPO 4\A"/>
      <sheetName val="\H\a  aaInformación GRUPO 4\A M"/>
      <sheetName val="\I\H\a  aaInformación GRUPO 4\A"/>
      <sheetName val="\\INTERVIALNUBE\Documents and S"/>
      <sheetName val="\\Escritorio\amv 2011\a  aaInfo"/>
      <sheetName val="Lista obra"/>
      <sheetName val="\Documents and Settings\Pedro "/>
      <sheetName val="\Users\Administrador\Desktop\AM"/>
      <sheetName val="\\Ing-her"/>
      <sheetName val="\Users\cmeza\Documents\INVIAS\D"/>
      <sheetName val="\Documents and Settings\jviteri"/>
      <sheetName val="\\Sistemas_serv1\xx\Documents a"/>
      <sheetName val="aCCIDENTES_DE_1995_-_19963"/>
      <sheetName val="aCCIDENTES_DE_1995_-_19964"/>
      <sheetName val="aCCIDENTES_DE_1995_-_19965"/>
      <sheetName val="aCCIDENTES_DE_1995_-_19966"/>
      <sheetName val="aCCIDENTES_DE_1995_-_19967"/>
      <sheetName val="aCCIDENTES_DE_1995_-_19969"/>
      <sheetName val="aCCIDENTES_DE_1995_-_19968"/>
      <sheetName val="aCCIDENTES_DE_1995_-_199610"/>
      <sheetName val="aCCIDENTES_DE_1995_-_199614"/>
      <sheetName val="aCCIDENTES_DE_1995_-_1996_xls5"/>
      <sheetName val="aCCIDENTES_DE_1995_-_1996_xls3"/>
      <sheetName val="aCCIDENTES_DE_1995_-_199611"/>
      <sheetName val="aCCIDENTES_DE_1995_-_199612"/>
      <sheetName val="aCCIDENTES_DE_1995_-_199613"/>
      <sheetName val="aCCIDENTES_DE_1995_-_1996_xls4"/>
      <sheetName val="aCCIDENTES_DE_1995_-_199615"/>
      <sheetName val="aCCIDENTES_DE_1995_-_199616"/>
      <sheetName val="aCCIDENTES_DE_1995_-_199617"/>
      <sheetName val="aCCIDENTES_DE_1995_-_199618"/>
      <sheetName val="aCCIDENTES_DE_1995_-_1996_xls6"/>
      <sheetName val="aCCIDENTES_DE_1995_-_199619"/>
      <sheetName val="aCCIDENTES_DE_1995_-_199620"/>
      <sheetName val="aCCIDENTES_DE_1995_-_1996_xls7"/>
      <sheetName val="aCCIDENTES_DE_1995_-_199621"/>
      <sheetName val="aCCIDENTES_DE_1995_-_199622"/>
      <sheetName val="aCCIDENTES_DE_1995_-_199623"/>
      <sheetName val="aCCIDENTES_DE_1995_-_199624"/>
      <sheetName val="aCCIDENTES_DE_1995_-_199625"/>
      <sheetName val="aCCIDENTES_DE_1995_-_199626"/>
      <sheetName val="aCCIDENTES_DE_1995_-_199627"/>
      <sheetName val="aCCIDENTES_DE_1995_-_1996_xls8"/>
      <sheetName val="aCCIDENTES_DE_1995_-_199628"/>
      <sheetName val="aCCIDENTES_DE_1995_-_199629"/>
      <sheetName val="aCCIDENTES_DE_1995_-_199630"/>
      <sheetName val="aCCIDENTES_DE_1995_-_199631"/>
      <sheetName val="aCCIDENTES_DE_1995_-_1996_xls9"/>
      <sheetName val="aCCIDENTES_DE_1995_-_199632"/>
      <sheetName val="\Users\avargase\AppData\Local\M"/>
      <sheetName val="\Mini HP Enero 2015\Proyectos i"/>
      <sheetName val="\C\Users\avargase\AppData\Local"/>
      <sheetName val="\Volumes\USB PIOLIN\Escritorio\"/>
      <sheetName val="Insumos"/>
      <sheetName val="Analisis Mano de Obra"/>
      <sheetName val="SEÑALIZACION CINTA"/>
      <sheetName val="TUBERIA DESAGUE DE 2&quot;"/>
      <sheetName val="TUBERIA  DE SUCCIÓN DE 2"/>
      <sheetName val="TUBERIA DE PRESIÓN 1 1-2 RDE21"/>
      <sheetName val="TUBERIA DE 1 1-2"/>
      <sheetName val="CODO DE 1 1 2&quot;X90°"/>
      <sheetName val="VALBULA DE PASO DE 2&quot;"/>
      <sheetName val="VALBULA DE CIERRE DE 1 1 2&quot; "/>
      <sheetName val="TANQUE HIDROACUMULADOR"/>
      <sheetName val="ELECTROBOMBAS CENTRIFUGAS"/>
      <sheetName val="LOSA SUPERIOR DEL TANQUE "/>
      <sheetName val="PAREDES DEL TANQUE"/>
      <sheetName val="LOSA DE FONDO DEL TANQUE"/>
      <sheetName val="SOLADO DE LIMP. 2500 PSI"/>
      <sheetName val="CUPULAS TRAG 4X3"/>
      <sheetName val="SALIDA SONIDO"/>
      <sheetName val="CANAL EN LAMINA GALV"/>
      <sheetName val="CUBIERTA LUXALON"/>
      <sheetName val="TENDIDO DE CABLE No.8 "/>
      <sheetName val="VAR. COBRE 2.44X5-8"/>
      <sheetName val="CAJA EN MAMPOSTERÍA"/>
      <sheetName val="CAJA DE PASO METÁLICA"/>
      <sheetName val="BAJANTE ACOM. ELECTRICA 1&quot;"/>
      <sheetName val="SISTEMA DE TIERRA Y MALLA"/>
      <sheetName val="CERTIFICADO DE RECIBO"/>
      <sheetName val="TRAMITE APROBAR"/>
      <sheetName val="APLIQUE DE 25W"/>
      <sheetName val="LUMINARIA FLUORESCENTE DE 2X32W"/>
      <sheetName val="LÁMPARA METAL HALIDE 250W"/>
      <sheetName val="DUCTO PVC DE 3&quot;"/>
      <sheetName val="DUCTO PVC DE 1&quot;"/>
      <sheetName val="TENDIDO DE ACOMETIDA BIFÁSICA"/>
      <sheetName val="TELERRUPTOR BIPOLAR DE 16 AM"/>
      <sheetName val="TABLERO MINIPRAGMA DE 12 C"/>
      <sheetName val="AUTOMÁTICO INDUSTRIAL"/>
      <sheetName val="AUTOMÁTICO TIPO RIEL 2"/>
      <sheetName val="AUTOMÁTICO TIPO RIEL 1"/>
      <sheetName val="SALIDA PARA PULSADOR"/>
      <sheetName val="SALIDA TOMA MONOFACISA 10"/>
      <sheetName val="SALIDA TOMA MONOFASICA 12"/>
      <sheetName val="SALIDA PARA APLIQUE"/>
      <sheetName val="SALIDA LAMPARA FLUORESCENTE"/>
      <sheetName val="DERIVACION DE LUMINARIA"/>
      <sheetName val="SALIDA PARA LÁMPARA METAL"/>
      <sheetName val="Transformador 25 KVA"/>
      <sheetName val="Acometida Subt Baja Tensión"/>
      <sheetName val="Puesta a Tierra"/>
      <sheetName val="Tablero Bifasico 24 Circuitos"/>
      <sheetName val="Salida Luminaria Cerrada"/>
      <sheetName val="Salida Toma 120 V"/>
      <sheetName val="Salida Toma 220 V"/>
      <sheetName val="Tendido Alumbrado Publico"/>
      <sheetName val="Ducto Tuberia Conduit PVC 3 -4"/>
      <sheetName val="Sumin e Inst luminaria Brika"/>
      <sheetName val="Sumin e Inst luminaria Cerrada"/>
      <sheetName val="Sumin e Inst Poste ITO"/>
      <sheetName val="Sumin y mont Caja metal"/>
      <sheetName val="Sardinel prefabricado Tipo A"/>
      <sheetName val="LIMPIEZA Y DESCAPOTE"/>
      <sheetName val="LOCALIZACIÓN Y REPLANTEO"/>
      <sheetName val="DEMOLICON DE MUROS"/>
      <sheetName val="EXCAVACION MANUAL"/>
      <sheetName val="Demolicion de Graderias Exist"/>
      <sheetName val="RELLENO BASE GRANULAR"/>
      <sheetName val="RELLENO TIERRA NEGRA"/>
      <sheetName val="EMPRADIZACIÓN"/>
      <sheetName val="CONCRETO DE LIMPIEZA"/>
      <sheetName val="ZAPATAS"/>
      <sheetName val="VIGA DE CIMIENTO"/>
      <sheetName val="COLUMNAS"/>
      <sheetName val="VIGA AEREA"/>
      <sheetName val="GRADERIAS"/>
      <sheetName val="CERCHAS CELOSIA"/>
      <sheetName val="CORREAS"/>
      <sheetName val="Sum e Inst de Medidor"/>
      <sheetName val="Sum e Inst de lavamanos de empo"/>
      <sheetName val="Muros divisorios bloque No. 4"/>
      <sheetName val="Pañete sobre muros"/>
      <sheetName val="Pintura tipo koraza"/>
      <sheetName val="Ceramica 30x30, incluye win "/>
      <sheetName val="Granito Pulido"/>
      <sheetName val="Bordillos ducha ceram."/>
      <sheetName val="poceta de aseo en granito"/>
      <sheetName val="Alistado de piso mortero imp."/>
      <sheetName val="Piso en baldosa de granito"/>
      <sheetName val="media caña en granito"/>
      <sheetName val="Alfajia a la vista"/>
      <sheetName val="Tubería PVCS 2&quot; "/>
      <sheetName val="Tuberia aguas lluvias bajante"/>
      <sheetName val="Tuberia PVC aguas lluvias 3&quot;"/>
      <sheetName val="Puntos Hidráulicos 1 2&quot; "/>
      <sheetName val="tuberia pvc ag lluvia 4&quot;"/>
      <sheetName val="tuberia pvc corrugada 6&quot; "/>
      <sheetName val="tuberia pvc corrugada 8&quot; "/>
      <sheetName val="Tubería PVC 6&quot; Tipo Fort"/>
      <sheetName val="FILTRO DRENAJE 4&quot;"/>
      <sheetName val="FILTRO DRENAJE 6&quot;"/>
      <sheetName val="FILTRO DRENAJE 8&quot;"/>
      <sheetName val="Tubería PVC 4&quot; corrugada AN"/>
      <sheetName val="Tuberia PVC 6&quot; Corrugada AN"/>
      <sheetName val="Tuberia PVC 8&quot; Corrugada AN"/>
      <sheetName val="Tubería PVC 3&quot; sanitaria"/>
      <sheetName val="Tubería PVC 4&quot; sanitaria"/>
      <sheetName val="Registro RW de 1&quot;"/>
      <sheetName val="Registro RW de 1 1 2&quot;"/>
      <sheetName val="Válvula de corte tipo RW 3 ,4&quot; "/>
      <sheetName val="Sum e inst. lavamanos de colg"/>
      <sheetName val="Sum e inst. lavaplatos"/>
      <sheetName val="Tubería PVC san 2&quot; "/>
      <sheetName val="Puntos Sanitarios 2&quot; "/>
      <sheetName val="Puntos Sanitarios 4&quot;  "/>
      <sheetName val="TUBERIA PVC V D  3&quot; "/>
      <sheetName val="TUBERIA PVC VD 4&quot;"/>
      <sheetName val="TUBERIA PVC V D  3&quot; A. LL"/>
      <sheetName val="TERMINAL DE VENTILACIÓN D  3&quot; "/>
      <sheetName val="TUBERIA PVCP 1 1- 2&quot; "/>
      <sheetName val="TUBERIA PVC P D  1- 2&quot;"/>
      <sheetName val="Tuberioa PVC 3- 4&quot; "/>
      <sheetName val="TUBERIA PVC P D  1&quot;"/>
      <sheetName val="TUBERIA PVC P D  1 1-2&quot;"/>
      <sheetName val="CAJA PLASTICA PARA VALVULAS "/>
      <sheetName val="Sum. e inst. Inodoro tanque"/>
      <sheetName val="Sum. e inst. orinal de llave"/>
      <sheetName val="Sum. e inst. ducha"/>
      <sheetName val="Sum. e inst. sanitario niño"/>
      <sheetName val="Canal en lamina galv cal 20"/>
      <sheetName val="Ventana con marco lam."/>
      <sheetName val="Ventana con marco corrediza"/>
      <sheetName val="Puerta doble con marco"/>
      <sheetName val="Puerta division baño 1,12x1,60"/>
      <sheetName val="Puerta division baño 60x1,60"/>
      <sheetName val="Puerta con marco entamborada"/>
      <sheetName val="Espejo en cristal 4 mm"/>
      <sheetName val="Espejo en cristal 4 mm con marc"/>
      <sheetName val="Excavación a maquina"/>
      <sheetName val="Cerramiento exterior"/>
      <sheetName val="PR 1"/>
      <sheetName val="01"/>
      <sheetName val="Ruta 01"/>
      <sheetName val="AFECTACION 01 "/>
      <sheetName val="EJECUCION C"/>
      <sheetName val="Inf Financiera 01"/>
      <sheetName val="02"/>
      <sheetName val="RUTA 02"/>
      <sheetName val="AFECTACION 02"/>
      <sheetName val="EJECUCION C. 02"/>
      <sheetName val="INF FINANCIERA 02"/>
      <sheetName val="03"/>
      <sheetName val="RUTA 03"/>
      <sheetName val="AFECTACION 03"/>
      <sheetName val="EJECUCION C. 03"/>
      <sheetName val="INF FINANCIERA 03"/>
      <sheetName val="04"/>
      <sheetName val="RUTA 04"/>
      <sheetName val="AFECTACION 04"/>
      <sheetName val="EJECUCION C. 04"/>
      <sheetName val="INF FINANCIERA 04"/>
      <sheetName val="05"/>
      <sheetName val="RUTA 05"/>
      <sheetName val="AFECTACION 05"/>
      <sheetName val="EJECUCION C. 05"/>
      <sheetName val="INF FINANCIERA 05"/>
      <sheetName val="06"/>
      <sheetName val="RUTA 06"/>
      <sheetName val="AFECTACION 06"/>
      <sheetName val="EJECUCION C. 06"/>
      <sheetName val="INF FINANCIERA 06"/>
      <sheetName val="07"/>
      <sheetName val="RUTA 07"/>
      <sheetName val="AFECTACION 07"/>
      <sheetName val="EJECUCION C. 07"/>
      <sheetName val="INF FINANCIERA 07"/>
      <sheetName val="08"/>
      <sheetName val="RUTA 08"/>
      <sheetName val="AFECTACION 08"/>
      <sheetName val="EJECUCION C. 08"/>
      <sheetName val="INF FINANCIERA 08"/>
      <sheetName val="09"/>
      <sheetName val="RUTA 09"/>
      <sheetName val="AFECTACION 09"/>
      <sheetName val="EJECUCION C. 09"/>
      <sheetName val="INF FINANCIERA 09"/>
      <sheetName val="10"/>
      <sheetName val="RUTA 10"/>
      <sheetName val="AFECTACION 10"/>
      <sheetName val="EJECUCION C. 10"/>
      <sheetName val="INF FINANCIERA 10"/>
      <sheetName val="11"/>
      <sheetName val="RUTA 11"/>
      <sheetName val="AFECTACION 11"/>
      <sheetName val="EJECUCION C. 11"/>
      <sheetName val="INF FINANCIERA 11"/>
      <sheetName val="MINFRA-MN-IN-15-FR-13"/>
      <sheetName val="\Users\USUARIO\Downloads\a  aaI"/>
      <sheetName val="SEGUIM Y REPROG MES 1 (2)"/>
      <sheetName val="Inicio"/>
      <sheetName val="Conceptos básicos"/>
      <sheetName val="Introducción a las funciones"/>
      <sheetName val="PROMEDIO"/>
      <sheetName val="MIN y MAX"/>
      <sheetName val="Fecha y hora"/>
      <sheetName val="Unir texto y números"/>
      <sheetName val="Instrucciones SI"/>
      <sheetName val="BUSCARV"/>
      <sheetName val="Funciones condicionales"/>
      <sheetName val="Asistente para funciones"/>
      <sheetName val="Errores de fórmula"/>
      <sheetName val="Obtener más información"/>
      <sheetName val="_a  aaInformación GRUPO 4_A MIn"/>
      <sheetName val="Hoja1 (2)"/>
      <sheetName val="Hoja1 (3)"/>
      <sheetName val="precios-básicos2002"/>
      <sheetName val="APUs"/>
      <sheetName val="\Users\HP\AppData\Local\Microso"/>
      <sheetName val="#REF"/>
      <sheetName val="EQUIPOS"/>
      <sheetName val="MANO DE OBRA"/>
      <sheetName val="TRANSPORTE"/>
      <sheetName val="_aCCIDENTES_DE_1995___1996_xl_2"/>
      <sheetName val="//ccefici"/>
      <sheetName val="//d.docs.live.net/a  aaInformac"/>
      <sheetName val="aCCIDENTES_DE_1995_-_199633"/>
      <sheetName val="aCCIDENTES_DE_1995_-_1996_xls10"/>
      <sheetName val="aCCIDENTES_DE_1995_-_199634"/>
      <sheetName val="aCCIDENTES_DE_1995_-_1996_xls11"/>
      <sheetName val="aCCIDENTES_DE_1995_-_199635"/>
      <sheetName val="aCCIDENTES_DE_1995_-_1996_xls12"/>
      <sheetName val="aCCIDENTES_DE_1995_-_199636"/>
      <sheetName val="aCCIDENTES_DE_1995_-_1996_xls13"/>
      <sheetName val="SUB_APU2"/>
      <sheetName val="Datos_Básicos2"/>
      <sheetName val="aCCIDENTES_DE_1995_-_199637"/>
      <sheetName val="aCCIDENTES_DE_1995_-_1996_xls14"/>
      <sheetName val="SUB_APU3"/>
      <sheetName val="ACTA_DE_MODIFICACION__(2)3"/>
      <sheetName val="\a__aaInformación_GRUPO_4\A_MI3"/>
      <sheetName val="Datos_Básicos3"/>
      <sheetName val="aCCIDENTES_DE_1995_-_199638"/>
      <sheetName val="aCCIDENTES_DE_1995_-_1996_xls15"/>
      <sheetName val="SUB_APU4"/>
      <sheetName val="ACTA_DE_MODIFICACION__(2)4"/>
      <sheetName val="\a__aaInformación_GRUPO_4\A_MI4"/>
      <sheetName val="Datos_Básicos4"/>
      <sheetName val="aCCIDENTES_DE_1995_-_199639"/>
      <sheetName val="aCCIDENTES_DE_1995_-_199640"/>
      <sheetName val="aCCIDENTES_DE_1995_-_1996_xls16"/>
      <sheetName val="SUB_APU5"/>
      <sheetName val="ACTA_DE_MODIFICACION__(2)5"/>
      <sheetName val="\a__aaInformación_GRUPO_4\A_MI5"/>
      <sheetName val="Datos_Básicos5"/>
      <sheetName val="aCCIDENTES_DE_1995_-_199641"/>
      <sheetName val="aCCIDENTES_DE_1995_-_1996_xls17"/>
      <sheetName val="SUB_APU6"/>
      <sheetName val="ACTA_DE_MODIFICACION__(2)6"/>
      <sheetName val="\a__aaInformación_GRUPO_4\A_MI6"/>
      <sheetName val="Datos_Básicos6"/>
      <sheetName val="aCCIDENTES_DE_1995_-_199642"/>
      <sheetName val="aCCIDENTES_DE_1995_-_199644"/>
      <sheetName val="aCCIDENTES_DE_1995_-_1996_xls19"/>
      <sheetName val="SUB_APU8"/>
      <sheetName val="ACTA_DE_MODIFICACION__(2)8"/>
      <sheetName val="\a__aaInformación_GRUPO_4\A_MI8"/>
      <sheetName val="Datos_Básicos8"/>
      <sheetName val="aCCIDENTES_DE_1995_-_199643"/>
      <sheetName val="aCCIDENTES_DE_1995_-_1996_xls18"/>
      <sheetName val="SUB_APU7"/>
      <sheetName val="ACTA_DE_MODIFICACION__(2)7"/>
      <sheetName val="\a__aaInformación_GRUPO_4\A_MI7"/>
      <sheetName val="Datos_Básicos7"/>
      <sheetName val="aCCIDENTES_DE_1995_-_199645"/>
      <sheetName val="aCCIDENTES_DE_1995_-_1996_xls20"/>
      <sheetName val="SUB_APU9"/>
      <sheetName val="ACTA_DE_MODIFICACION__(2)9"/>
      <sheetName val="\a__aaInformación_GRUPO_4\A_MI9"/>
      <sheetName val="Datos_Básicos9"/>
      <sheetName val="LISTADO "/>
      <sheetName val="M.O."/>
      <sheetName val=" ACTA FINAL + MODIFICATORIA "/>
      <sheetName val="_aCCIDENTES_DE_1995___1996_xl_4"/>
      <sheetName val="_aCCIDENTES_DE_1995___1996_xl_3"/>
      <sheetName val="HISTORICOS FUEL OIL EXP"/>
      <sheetName val="ACTA No.1 "/>
      <sheetName val="_aCCIDENTES_DE_1995___1996_xl_5"/>
      <sheetName val="INTERVENCION"/>
      <sheetName val="CAMBIA"/>
      <sheetName val="ACTA 9 (Espacio publico)"/>
      <sheetName val="ACTA 9  (VIAS)"/>
      <sheetName val="ACTA PIPMA 9"/>
      <sheetName val="PREACTA PIPMA 8 A-B-C-D-E y F "/>
      <sheetName val="1.4 Excavaciones a mano EP "/>
      <sheetName val="SALVEDAD 9"/>
      <sheetName val="TRANSPORTES (1)"/>
      <sheetName val="TRANSPORTES (2)"/>
      <sheetName val="1.4 Excavaciones a mano VIAS"/>
      <sheetName val="1.4 EXCAV PEP BARRIO BOLIVAR"/>
      <sheetName val="1.4 EXCAV PEP FRANCISCA"/>
      <sheetName val="2.1 Demolic anden PEP BOLIVAR"/>
      <sheetName val="2.1 Demol anden PEP FRCANAS"/>
      <sheetName val="2,2 Demolicion sardinel (EP) "/>
      <sheetName val="2.5 Excavaciones"/>
      <sheetName val="2.12 demolic pep bbolivar1"/>
      <sheetName val="3.1 conformacion"/>
      <sheetName val="3,2 Base "/>
      <sheetName val="3,3 Sub base"/>
      <sheetName val="NP 54 MDC-19"/>
      <sheetName val=" 3.11 NP68 MDC19"/>
      <sheetName val="3.14 Tpte Base"/>
      <sheetName val="3,15 Tpte Sub base1"/>
      <sheetName val="NP2 MAT de mejoramiento"/>
      <sheetName val="3.16 Tpte mat  mejoramiento"/>
      <sheetName val="3.17  TPTE MDC 19"/>
      <sheetName val="NP55 TRANSPORTE MDC-19 CHR"/>
      <sheetName val="3.19 ACERO DE REFUERZO 420 (1)"/>
      <sheetName val="3.22 Acero pasajunta y anclaje"/>
      <sheetName val="4.1 RELLENO MAT. ANDEN 8"/>
      <sheetName val="4.1 rell pep frcnas"/>
      <sheetName val="4.1 rell bbolivar"/>
      <sheetName val="TRANSPORTES"/>
      <sheetName val="4.3 anden B40"/>
      <sheetName val="4.3 Anden B40 frcnas"/>
      <sheetName val="4.16A PARADERO FRANCISCANAS"/>
      <sheetName val="4.16D PARADERO B.BOLIVAR"/>
      <sheetName val=" 4.3i-4.4i-4.51i  TPTES B40 "/>
      <sheetName val=" 4.13i-4.43i-4.44i tpte bordill"/>
      <sheetName val="4.16.13.9 S.E.I DURANTA"/>
      <sheetName val="4.4 EMPRADIZACIÓN"/>
      <sheetName val="4.4 prado pep bbolivar"/>
      <sheetName val="4.4 prado pep frcnas"/>
      <sheetName val="4,41 BORDILLO A80 (EP)"/>
      <sheetName val="4,43 SARDINEL A-10"/>
      <sheetName val="4,44 SARDINEL A-170 FALTANTE"/>
      <sheetName val="5.3 SEÑAL VTCAL"/>
      <sheetName val="5.4 SEÑAL BANDERA"/>
      <sheetName val="5.6 TACHAS REFLECTIVAS"/>
      <sheetName val="8.3 Reposicion Sumidero sencill"/>
      <sheetName val="8.5 EMPALME SUMIDEROS"/>
      <sheetName val="8.7 DEMOLICION SUMIDEROS"/>
      <sheetName val="NP1 Corte Pav DISCO"/>
      <sheetName val="NP5 Demolicion losa concret"/>
      <sheetName val="N.P 05  demol losas ccto BBoliv"/>
      <sheetName val="NP30 Tuberia PVC 10&quot; sumideros"/>
      <sheetName val="NP37 Sumidero sencillo"/>
      <sheetName val="NP50 Demolicion T. Recamara"/>
      <sheetName val="NP53 SELLO DE JUNTAS MORTERO"/>
      <sheetName val="NP55 IMPRIMANTE ML"/>
      <sheetName val="NP56 IMPRIMANTE M2"/>
      <sheetName val="NP 57  VTCAL con CURVA"/>
      <sheetName val="NP60 DEMARCACION VIAL ML"/>
      <sheetName val="NP61 DEMARCACIÓN VIAL  M2"/>
      <sheetName val="Hoja2"/>
      <sheetName val="0. PORTADA"/>
      <sheetName val="1. FICHA INFORMATIVA"/>
      <sheetName val="PERSONAL"/>
      <sheetName val="2 y 3.  ESTADO"/>
      <sheetName val="4.  REG FOT."/>
      <sheetName val="4 reg Fot 2"/>
      <sheetName val="5.  INF. FINANCIERO"/>
      <sheetName val="6.  POLIZAS"/>
      <sheetName val="7.  BALANCE ACTIVIDADES"/>
      <sheetName val="8.  LIQUIDACION"/>
      <sheetName val="9. LISTA DE CHEQUEO"/>
      <sheetName val="GESPROY"/>
      <sheetName val="Hoja3"/>
      <sheetName val="ESTADO VÍA-CRIT.TECNICO"/>
    </sheetNames>
    <definedNames>
      <definedName name="absc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/>
      <sheetData sheetId="272" refreshError="1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 refreshError="1"/>
      <sheetData sheetId="311" refreshError="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/>
      <sheetData sheetId="327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/>
      <sheetData sheetId="395" refreshError="1"/>
      <sheetData sheetId="396" refreshError="1"/>
      <sheetData sheetId="397" refreshError="1"/>
      <sheetData sheetId="398"/>
      <sheetData sheetId="399" refreshError="1"/>
      <sheetData sheetId="400" refreshError="1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 refreshError="1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CTUBRE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"/>
      <sheetName val="INST"/>
      <sheetName val="original_sist"/>
      <sheetName val="Hoja3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S&amp;OMS"/>
    </sheetNames>
    <sheetDataSet>
      <sheetData sheetId="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UADRO CONTROL"/>
      <sheetName val="ABL-519"/>
      <sheetName val="AEA-264"/>
      <sheetName val="AEA-944"/>
      <sheetName val="BEP-243"/>
      <sheetName val="BUD-209"/>
      <sheetName val="DUB-823"/>
      <sheetName val="DYT-026"/>
      <sheetName val="GPI 526"/>
      <sheetName val="HFB024"/>
      <sheetName val="HSJ-700"/>
      <sheetName val="ITA878"/>
      <sheetName val="JKC-583"/>
      <sheetName val="OAF853"/>
      <sheetName val="OXB-806"/>
      <sheetName val="PAJ825"/>
      <sheetName val="QFW-296"/>
      <sheetName val="QNA583"/>
      <sheetName val="SBG-021"/>
      <sheetName val="SDA-283"/>
      <sheetName val="SKG-419"/>
      <sheetName val="SUK-095"/>
      <sheetName val="SKJ452"/>
      <sheetName val="SNG_855"/>
      <sheetName val="SRC-847"/>
      <sheetName val="XKF-034"/>
      <sheetName val="XXJ617"/>
      <sheetName val="AEA- 264"/>
      <sheetName val="AEF-009"/>
      <sheetName val="SKG -419"/>
      <sheetName val="SVF-065"/>
      <sheetName val="TNE-078"/>
      <sheetName val="KFB-210"/>
      <sheetName val="GQK-096"/>
      <sheetName val="JVG-611"/>
      <sheetName val="ONG-534"/>
      <sheetName val="SUB-611"/>
      <sheetName val="XAB-669"/>
      <sheetName val="UPP-046"/>
      <sheetName val="UPP-044"/>
      <sheetName val="VEA 363"/>
      <sheetName val="VEA 374"/>
      <sheetName val="PALET DEL 21 FEB AL 5 MARZ"/>
      <sheetName val="Alcantarillas"/>
      <sheetName val="formulario"/>
      <sheetName val="equipos"/>
      <sheetName val="MATERIALES"/>
      <sheetName val="ACARREO"/>
      <sheetName val="CUADBASI"/>
      <sheetName val="CONT_ADI"/>
      <sheetName val="Equipo"/>
      <sheetName val="otros"/>
      <sheetName val="FORMULA"/>
      <sheetName val="INV"/>
      <sheetName val="AASHTO"/>
      <sheetName val="presupuesto"/>
      <sheetName val="CUADRO_CONTROL1"/>
      <sheetName val="GPI_5261"/>
      <sheetName val="AEA-_2641"/>
      <sheetName val="SKG_-4191"/>
      <sheetName val="VEA_3631"/>
      <sheetName val="VEA_3741"/>
      <sheetName val="PALET_DEL_21_FEB_AL_5_MARZ1"/>
      <sheetName val="CUADRO_CONTROL"/>
      <sheetName val="GPI_526"/>
      <sheetName val="AEA-_264"/>
      <sheetName val="SKG_-419"/>
      <sheetName val="VEA_363"/>
      <sheetName val="VEA_374"/>
      <sheetName val="PALET_DEL_21_FEB_AL_5_MARZ"/>
      <sheetName val="CUADRO_CONTROL2"/>
      <sheetName val="GPI_5262"/>
      <sheetName val="AEA-_2642"/>
      <sheetName val="SKG_-4192"/>
      <sheetName val="VEA_3632"/>
      <sheetName val="VEA_3742"/>
      <sheetName val="PALET_DEL_21_FEB_AL_5_MARZ2"/>
      <sheetName val="CUADRO_CONTROL4"/>
      <sheetName val="GPI_5264"/>
      <sheetName val="AEA-_2644"/>
      <sheetName val="SKG_-4194"/>
      <sheetName val="VEA_3634"/>
      <sheetName val="VEA_3744"/>
      <sheetName val="PALET_DEL_21_FEB_AL_5_MARZ4"/>
      <sheetName val="CUADRO_CONTROL3"/>
      <sheetName val="GPI_5263"/>
      <sheetName val="AEA-_2643"/>
      <sheetName val="SKG_-4193"/>
      <sheetName val="VEA_3633"/>
      <sheetName val="VEA_3743"/>
      <sheetName val="PALET_DEL_21_FEB_AL_5_MARZ3"/>
      <sheetName val="TARIF2002"/>
      <sheetName val="APU (22)"/>
      <sheetName val="O.Civil A. Base Zona A2S4"/>
      <sheetName val="Hoja1"/>
      <sheetName val="LIQ"/>
      <sheetName val="DATA I"/>
      <sheetName val="PREACTA"/>
      <sheetName val="SEÑAL 1"/>
      <sheetName val="General"/>
      <sheetName val="Calc"/>
      <sheetName val="Pavement Data"/>
      <sheetName val="OCTUBRE"/>
      <sheetName val="AEA_944"/>
      <sheetName val="DUB_823"/>
      <sheetName val="ESTADO FINANCIERO"/>
      <sheetName val="BASE DATOS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 refreshError="1"/>
      <sheetData sheetId="9"/>
      <sheetData sheetId="10"/>
      <sheetData sheetId="11" refreshError="1"/>
      <sheetData sheetId="12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 refreshError="1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 refreshError="1"/>
      <sheetData sheetId="10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PEC (2)"/>
      <sheetName val="HH"/>
      <sheetName val="SEMANA"/>
      <sheetName val="ESPEC"/>
      <sheetName val="Hoja1"/>
      <sheetName val="BISEM-ANEX15-"/>
      <sheetName val="ANEXO11-HH"/>
      <sheetName val="RESUMEN(A 7)"/>
      <sheetName val="CCONTROL (A8)"/>
      <sheetName val="Hoja1 (3)"/>
      <sheetName val="GRAF"/>
      <sheetName val="ANEXO 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2-AG96"/>
      <sheetName val="Formulario N° 4"/>
      <sheetName val="MATERIALES"/>
      <sheetName val="EQUIPO"/>
      <sheetName val="AC2_AG96"/>
      <sheetName val="G.G"/>
      <sheetName val="Reprograma 4"/>
      <sheetName val="ANEXO 7"/>
      <sheetName val="DUB-823"/>
      <sheetName val="GPI 526"/>
      <sheetName val="SKJ452"/>
      <sheetName val="ITA878"/>
      <sheetName val="AEA-944"/>
      <sheetName val="XXJ617"/>
      <sheetName val="SNG_855"/>
      <sheetName val="VEA 374"/>
      <sheetName val="HFB024"/>
      <sheetName val="PAJ825"/>
      <sheetName val="COSTOS"/>
      <sheetName val="Program"/>
      <sheetName val="EVA"/>
      <sheetName val="AIU"/>
      <sheetName val="BASE DATOS"/>
      <sheetName val="fdedo1"/>
      <sheetName val="INV"/>
      <sheetName val="Datos"/>
      <sheetName val="AASHTO"/>
      <sheetName val="PROPUESTA PRESENTADA"/>
      <sheetName val="PROPUESTA"/>
      <sheetName val="PREACTA"/>
      <sheetName val="presupuesto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SUPUESTO"/>
      <sheetName val="1P"/>
      <sheetName val="201.7"/>
      <sheetName val="201.15"/>
      <sheetName val="210.2.1 (2)"/>
      <sheetName val="210.2.2"/>
      <sheetName val="211.1"/>
      <sheetName val="230.2P"/>
      <sheetName val="2P"/>
      <sheetName val="320.1"/>
      <sheetName val="500.1"/>
      <sheetName val="600.1"/>
      <sheetName val="600.2"/>
      <sheetName val="600.4"/>
      <sheetName val="600.5"/>
      <sheetName val="610.1"/>
      <sheetName val="630.4"/>
      <sheetName val="630.6"/>
      <sheetName val="630.7"/>
      <sheetName val="640.1"/>
      <sheetName val="661.1"/>
      <sheetName val="671,1"/>
      <sheetName val="673.1"/>
      <sheetName val="673.2"/>
      <sheetName val="673,5"/>
      <sheetName val="681.1"/>
      <sheetName val="700.1"/>
      <sheetName val="700.3"/>
      <sheetName val="701.1"/>
      <sheetName val="710.1.1"/>
      <sheetName val="710.1.4"/>
      <sheetName val="720.1"/>
      <sheetName val="730.1"/>
      <sheetName val="730.2"/>
      <sheetName val="740.1"/>
      <sheetName val="800.2"/>
      <sheetName val="810.1 "/>
      <sheetName val="900.2"/>
      <sheetName val="900.3"/>
      <sheetName val="INDICE"/>
      <sheetName val="Equipo"/>
      <sheetName val="materiales"/>
      <sheetName val="otros"/>
      <sheetName val="200P ROCERIA"/>
      <sheetName val="210.2 OTRA"/>
      <sheetName val="225P"/>
      <sheetName val="320.2"/>
      <sheetName val="320.3"/>
      <sheetName val="440.1P COMPRADA"/>
      <sheetName val="440.2P COMPRADA"/>
      <sheetName val="440.3P COMPRADA"/>
      <sheetName val="441.1P COMPRADA"/>
      <sheetName val="441.2P COMPRADA"/>
      <sheetName val="441.3P COMPRADA"/>
      <sheetName val="450.1P COMPRADA"/>
      <sheetName val="450.1."/>
      <sheetName val="450.1P. COMPRADA"/>
      <sheetName val="450.2,P COMPRADA"/>
      <sheetName val="450.3P COMPRADA"/>
      <sheetName val="451.1P COMPRADA"/>
      <sheetName val="451.2P COMPRADA"/>
      <sheetName val="451.3P COMPRADA"/>
      <sheetName val="452.1P COMPRADA"/>
      <sheetName val="452.2P COMPRADA"/>
      <sheetName val="452.3P COMPRADA"/>
      <sheetName val="452.4P COMPRADA"/>
      <sheetName val="462.2P"/>
      <sheetName val="621.5P"/>
      <sheetName val="640.1.."/>
      <sheetName val="640.2"/>
      <sheetName val="650.3 OTRO"/>
      <sheetName val="661 TIPO 2"/>
      <sheetName val="Hoja1"/>
      <sheetName val="DUB-823"/>
      <sheetName val="GPI 526"/>
      <sheetName val="SKJ452"/>
      <sheetName val="ITA878"/>
      <sheetName val="AEA-944"/>
      <sheetName val="XXJ617"/>
      <sheetName val="SNG_855"/>
      <sheetName val="VEA 374"/>
      <sheetName val="HFB024"/>
      <sheetName val="PAJ825"/>
    </sheetNames>
    <sheetDataSet>
      <sheetData sheetId="0">
        <row r="7">
          <cell r="E7" t="str">
            <v>SUBDIRECCION RED NACIONAL DE CARRETERAS</v>
          </cell>
          <cell r="I7" t="str">
            <v>NARIÑO</v>
          </cell>
        </row>
        <row r="10">
          <cell r="C10" t="str">
            <v>GESTION PREDIAL, SOCIAL, AMBIENTAL Y MEJORAMIENTO DE LA TRONCAL NORTE DE NARIÑO ENTRE EL PR60+240 AL PR66+090 EN EL DEPARTAMENTO DE NARIÑO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C2">
            <v>0.2</v>
          </cell>
        </row>
        <row r="3">
          <cell r="C3">
            <v>0.05</v>
          </cell>
        </row>
        <row r="4">
          <cell r="C4">
            <v>0.05</v>
          </cell>
        </row>
        <row r="5">
          <cell r="C5">
            <v>1.85</v>
          </cell>
        </row>
      </sheetData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CO 1"/>
      <sheetName val="PR9 - PR39"/>
      <sheetName val="MEM1"/>
      <sheetName val="Hoja1"/>
    </sheetNames>
    <sheetDataSet>
      <sheetData sheetId="0">
        <row r="1">
          <cell r="J1">
            <v>1</v>
          </cell>
          <cell r="K1">
            <v>2</v>
          </cell>
          <cell r="L1">
            <v>3</v>
          </cell>
          <cell r="M1">
            <v>4</v>
          </cell>
          <cell r="N1">
            <v>5</v>
          </cell>
          <cell r="O1">
            <v>6</v>
          </cell>
          <cell r="P1">
            <v>7</v>
          </cell>
          <cell r="Q1">
            <v>8</v>
          </cell>
          <cell r="R1">
            <v>9</v>
          </cell>
          <cell r="S1">
            <v>10</v>
          </cell>
          <cell r="T1">
            <v>11</v>
          </cell>
          <cell r="U1">
            <v>12</v>
          </cell>
          <cell r="V1">
            <v>13</v>
          </cell>
          <cell r="W1">
            <v>14</v>
          </cell>
          <cell r="X1">
            <v>15</v>
          </cell>
          <cell r="Y1">
            <v>16</v>
          </cell>
          <cell r="Z1">
            <v>17</v>
          </cell>
          <cell r="AA1">
            <v>18</v>
          </cell>
          <cell r="AB1">
            <v>19</v>
          </cell>
          <cell r="AC1">
            <v>20</v>
          </cell>
          <cell r="AD1">
            <v>21</v>
          </cell>
          <cell r="AE1">
            <v>22</v>
          </cell>
          <cell r="AF1">
            <v>23</v>
          </cell>
          <cell r="AG1">
            <v>24</v>
          </cell>
          <cell r="AH1">
            <v>25</v>
          </cell>
          <cell r="AI1">
            <v>26</v>
          </cell>
          <cell r="AJ1">
            <v>27</v>
          </cell>
          <cell r="AK1">
            <v>28</v>
          </cell>
          <cell r="AL1">
            <v>29</v>
          </cell>
          <cell r="AM1">
            <v>30</v>
          </cell>
          <cell r="AN1">
            <v>31</v>
          </cell>
          <cell r="AO1">
            <v>32</v>
          </cell>
        </row>
        <row r="2">
          <cell r="J2">
            <v>9200</v>
          </cell>
          <cell r="K2">
            <v>10000</v>
          </cell>
          <cell r="L2">
            <v>11000</v>
          </cell>
          <cell r="M2">
            <v>12000</v>
          </cell>
          <cell r="N2">
            <v>13000</v>
          </cell>
          <cell r="O2">
            <v>14000</v>
          </cell>
          <cell r="P2">
            <v>15000</v>
          </cell>
          <cell r="Q2">
            <v>16000</v>
          </cell>
          <cell r="R2">
            <v>17000</v>
          </cell>
          <cell r="S2">
            <v>18000</v>
          </cell>
          <cell r="T2">
            <v>19000</v>
          </cell>
          <cell r="U2">
            <v>20000</v>
          </cell>
          <cell r="V2">
            <v>21000</v>
          </cell>
          <cell r="W2">
            <v>22000</v>
          </cell>
          <cell r="X2">
            <v>23000</v>
          </cell>
          <cell r="Y2">
            <v>24000</v>
          </cell>
          <cell r="Z2">
            <v>25000</v>
          </cell>
          <cell r="AA2">
            <v>26000</v>
          </cell>
          <cell r="AB2">
            <v>27000</v>
          </cell>
          <cell r="AC2">
            <v>28000</v>
          </cell>
          <cell r="AD2">
            <v>29000</v>
          </cell>
          <cell r="AE2">
            <v>30000</v>
          </cell>
          <cell r="AF2">
            <v>31000</v>
          </cell>
          <cell r="AG2">
            <v>32000</v>
          </cell>
          <cell r="AH2">
            <v>33000</v>
          </cell>
          <cell r="AI2">
            <v>34000</v>
          </cell>
          <cell r="AJ2">
            <v>35000</v>
          </cell>
          <cell r="AK2">
            <v>36000</v>
          </cell>
          <cell r="AL2">
            <v>37000</v>
          </cell>
          <cell r="AM2">
            <v>38000</v>
          </cell>
          <cell r="AN2">
            <v>39000</v>
          </cell>
          <cell r="AO2">
            <v>9200</v>
          </cell>
        </row>
        <row r="3">
          <cell r="J3">
            <v>10000</v>
          </cell>
          <cell r="K3">
            <v>11000</v>
          </cell>
          <cell r="L3">
            <v>12000</v>
          </cell>
          <cell r="M3">
            <v>13000</v>
          </cell>
          <cell r="N3">
            <v>14000</v>
          </cell>
          <cell r="O3">
            <v>15000</v>
          </cell>
          <cell r="P3">
            <v>16000</v>
          </cell>
          <cell r="Q3">
            <v>17000</v>
          </cell>
          <cell r="R3">
            <v>18000</v>
          </cell>
          <cell r="S3">
            <v>19000</v>
          </cell>
          <cell r="T3">
            <v>20000</v>
          </cell>
          <cell r="U3">
            <v>21000</v>
          </cell>
          <cell r="V3">
            <v>22000</v>
          </cell>
          <cell r="W3">
            <v>23000</v>
          </cell>
          <cell r="X3">
            <v>24000</v>
          </cell>
          <cell r="Y3">
            <v>25000</v>
          </cell>
          <cell r="Z3">
            <v>26000</v>
          </cell>
          <cell r="AA3">
            <v>27000</v>
          </cell>
          <cell r="AB3">
            <v>28000</v>
          </cell>
          <cell r="AC3">
            <v>29000</v>
          </cell>
          <cell r="AD3">
            <v>30000</v>
          </cell>
          <cell r="AE3">
            <v>31000</v>
          </cell>
          <cell r="AF3">
            <v>32000</v>
          </cell>
          <cell r="AG3">
            <v>33000</v>
          </cell>
          <cell r="AH3">
            <v>34000</v>
          </cell>
          <cell r="AI3">
            <v>35000</v>
          </cell>
          <cell r="AJ3">
            <v>36000</v>
          </cell>
          <cell r="AK3">
            <v>37000</v>
          </cell>
          <cell r="AL3">
            <v>38000</v>
          </cell>
          <cell r="AM3">
            <v>39000</v>
          </cell>
          <cell r="AN3">
            <v>39619</v>
          </cell>
          <cell r="AO3">
            <v>39619</v>
          </cell>
        </row>
        <row r="13">
          <cell r="I13">
            <v>0</v>
          </cell>
          <cell r="J13">
            <v>9200</v>
          </cell>
          <cell r="K13">
            <v>10000</v>
          </cell>
          <cell r="L13">
            <v>11000</v>
          </cell>
          <cell r="M13">
            <v>12000</v>
          </cell>
          <cell r="N13">
            <v>13000</v>
          </cell>
          <cell r="O13">
            <v>14000</v>
          </cell>
          <cell r="P13">
            <v>15000</v>
          </cell>
          <cell r="Q13">
            <v>16000</v>
          </cell>
          <cell r="R13">
            <v>17000</v>
          </cell>
          <cell r="S13">
            <v>18000</v>
          </cell>
          <cell r="T13">
            <v>19000</v>
          </cell>
          <cell r="U13">
            <v>20000</v>
          </cell>
          <cell r="V13">
            <v>21000</v>
          </cell>
          <cell r="W13">
            <v>22000</v>
          </cell>
          <cell r="X13">
            <v>23000</v>
          </cell>
          <cell r="Y13">
            <v>24000</v>
          </cell>
          <cell r="Z13">
            <v>25000</v>
          </cell>
          <cell r="AA13">
            <v>26000</v>
          </cell>
          <cell r="AB13">
            <v>27000</v>
          </cell>
          <cell r="AC13">
            <v>28000</v>
          </cell>
          <cell r="AD13">
            <v>29000</v>
          </cell>
          <cell r="AE13">
            <v>30000</v>
          </cell>
          <cell r="AF13">
            <v>31000</v>
          </cell>
          <cell r="AG13">
            <v>32000</v>
          </cell>
          <cell r="AH13">
            <v>33000</v>
          </cell>
          <cell r="AI13">
            <v>34000</v>
          </cell>
          <cell r="AJ13">
            <v>35000</v>
          </cell>
          <cell r="AK13">
            <v>36000</v>
          </cell>
          <cell r="AL13">
            <v>37000</v>
          </cell>
          <cell r="AM13">
            <v>38000</v>
          </cell>
          <cell r="AN13">
            <v>39000</v>
          </cell>
          <cell r="AO13" t="str">
            <v>TOTAL</v>
          </cell>
        </row>
        <row r="14">
          <cell r="I14">
            <v>1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</row>
        <row r="15">
          <cell r="I15">
            <v>2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</row>
        <row r="16">
          <cell r="I16">
            <v>3</v>
          </cell>
          <cell r="J16">
            <v>22.4</v>
          </cell>
          <cell r="K16">
            <v>60.4</v>
          </cell>
          <cell r="L16">
            <v>85.4</v>
          </cell>
          <cell r="M16">
            <v>77.2</v>
          </cell>
          <cell r="N16">
            <v>94.8</v>
          </cell>
          <cell r="O16">
            <v>97.2</v>
          </cell>
          <cell r="P16">
            <v>70.400000000000006</v>
          </cell>
          <cell r="Q16">
            <v>45.8</v>
          </cell>
          <cell r="R16">
            <v>31.2</v>
          </cell>
          <cell r="S16">
            <v>51.8</v>
          </cell>
          <cell r="T16">
            <v>66.400000000000006</v>
          </cell>
          <cell r="U16">
            <v>38</v>
          </cell>
          <cell r="V16">
            <v>38.6</v>
          </cell>
          <cell r="W16">
            <v>55.2</v>
          </cell>
          <cell r="X16">
            <v>38.200000000000003</v>
          </cell>
          <cell r="Y16">
            <v>38.799999999999997</v>
          </cell>
          <cell r="Z16">
            <v>15.2</v>
          </cell>
          <cell r="AA16">
            <v>30.6</v>
          </cell>
          <cell r="AB16">
            <v>22.6</v>
          </cell>
          <cell r="AC16">
            <v>23.4</v>
          </cell>
          <cell r="AD16">
            <v>23.6</v>
          </cell>
          <cell r="AE16">
            <v>22.6</v>
          </cell>
          <cell r="AF16">
            <v>15.4</v>
          </cell>
          <cell r="AG16">
            <v>22.6</v>
          </cell>
          <cell r="AH16">
            <v>14.4</v>
          </cell>
          <cell r="AI16">
            <v>23.6</v>
          </cell>
          <cell r="AJ16">
            <v>0</v>
          </cell>
          <cell r="AK16">
            <v>15.4</v>
          </cell>
          <cell r="AL16">
            <v>23</v>
          </cell>
          <cell r="AM16">
            <v>52.8</v>
          </cell>
          <cell r="AN16">
            <v>7.6</v>
          </cell>
          <cell r="AO16">
            <v>1224.5999999999999</v>
          </cell>
        </row>
        <row r="17">
          <cell r="I17">
            <v>4</v>
          </cell>
          <cell r="J17">
            <v>22.5</v>
          </cell>
          <cell r="K17">
            <v>75.599999999999994</v>
          </cell>
          <cell r="L17">
            <v>85.9</v>
          </cell>
          <cell r="M17">
            <v>79.8</v>
          </cell>
          <cell r="N17">
            <v>76.5</v>
          </cell>
          <cell r="O17">
            <v>104.9</v>
          </cell>
          <cell r="P17">
            <v>60.5</v>
          </cell>
          <cell r="Q17">
            <v>49.5</v>
          </cell>
          <cell r="R17">
            <v>31</v>
          </cell>
          <cell r="S17">
            <v>50.3</v>
          </cell>
          <cell r="T17">
            <v>62.3</v>
          </cell>
          <cell r="U17">
            <v>32.799999999999997</v>
          </cell>
          <cell r="V17">
            <v>42.3</v>
          </cell>
          <cell r="W17">
            <v>47.2</v>
          </cell>
          <cell r="X17">
            <v>34.700000000000003</v>
          </cell>
          <cell r="Y17">
            <v>30.5</v>
          </cell>
          <cell r="Z17">
            <v>16.899999999999999</v>
          </cell>
          <cell r="AA17">
            <v>27.3</v>
          </cell>
          <cell r="AB17">
            <v>23.1</v>
          </cell>
          <cell r="AC17">
            <v>17.399999999999999</v>
          </cell>
          <cell r="AD17">
            <v>21.1</v>
          </cell>
          <cell r="AE17">
            <v>18.899999999999999</v>
          </cell>
          <cell r="AF17">
            <v>13.1</v>
          </cell>
          <cell r="AG17">
            <v>18.7</v>
          </cell>
          <cell r="AH17">
            <v>12.5</v>
          </cell>
          <cell r="AI17">
            <v>21.1</v>
          </cell>
          <cell r="AJ17">
            <v>0</v>
          </cell>
          <cell r="AK17">
            <v>11.4</v>
          </cell>
          <cell r="AL17">
            <v>18.600000000000001</v>
          </cell>
          <cell r="AM17">
            <v>44.9</v>
          </cell>
          <cell r="AN17">
            <v>8.4</v>
          </cell>
          <cell r="AO17">
            <v>1159.7</v>
          </cell>
        </row>
        <row r="18">
          <cell r="I18">
            <v>5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</row>
        <row r="19">
          <cell r="I19">
            <v>6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</row>
        <row r="20">
          <cell r="I20">
            <v>7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</row>
        <row r="21">
          <cell r="I21">
            <v>8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</row>
        <row r="22">
          <cell r="I22">
            <v>9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</row>
        <row r="23">
          <cell r="I23">
            <v>10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</row>
        <row r="24">
          <cell r="I24">
            <v>11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</row>
        <row r="25">
          <cell r="I25">
            <v>12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</row>
        <row r="26">
          <cell r="I26">
            <v>13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</row>
        <row r="27">
          <cell r="I27">
            <v>14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</row>
        <row r="28">
          <cell r="I28">
            <v>15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</row>
        <row r="30">
          <cell r="I30">
            <v>16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</row>
        <row r="31">
          <cell r="I31">
            <v>17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</row>
        <row r="32">
          <cell r="I32">
            <v>18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</row>
        <row r="34">
          <cell r="I34">
            <v>19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</row>
        <row r="35">
          <cell r="I35">
            <v>20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</row>
        <row r="36"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</row>
        <row r="37">
          <cell r="I37">
            <v>21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</row>
        <row r="39">
          <cell r="I39">
            <v>22</v>
          </cell>
          <cell r="J39">
            <v>226.8</v>
          </cell>
          <cell r="K39">
            <v>501</v>
          </cell>
          <cell r="L39">
            <v>551.1</v>
          </cell>
          <cell r="M39">
            <v>550</v>
          </cell>
          <cell r="N39">
            <v>531.5</v>
          </cell>
          <cell r="O39">
            <v>655.6</v>
          </cell>
          <cell r="P39">
            <v>469.3</v>
          </cell>
          <cell r="Q39">
            <v>353.8</v>
          </cell>
          <cell r="R39">
            <v>275.5</v>
          </cell>
          <cell r="S39">
            <v>324.5</v>
          </cell>
          <cell r="T39">
            <v>441.1</v>
          </cell>
          <cell r="U39">
            <v>251.9</v>
          </cell>
          <cell r="V39">
            <v>277.39999999999998</v>
          </cell>
          <cell r="W39">
            <v>372.9</v>
          </cell>
          <cell r="X39">
            <v>231.2</v>
          </cell>
          <cell r="Y39">
            <v>246</v>
          </cell>
          <cell r="Z39">
            <v>155.30000000000001</v>
          </cell>
          <cell r="AA39">
            <v>185.2</v>
          </cell>
          <cell r="AB39">
            <v>255.3</v>
          </cell>
          <cell r="AC39">
            <v>184.5</v>
          </cell>
          <cell r="AD39">
            <v>222.2</v>
          </cell>
          <cell r="AE39">
            <v>244.6</v>
          </cell>
          <cell r="AF39">
            <v>145.69999999999999</v>
          </cell>
          <cell r="AG39">
            <v>216</v>
          </cell>
          <cell r="AH39">
            <v>200.4</v>
          </cell>
          <cell r="AI39">
            <v>140.1</v>
          </cell>
          <cell r="AJ39">
            <v>112.4</v>
          </cell>
          <cell r="AK39">
            <v>197.6</v>
          </cell>
          <cell r="AL39">
            <v>243.9</v>
          </cell>
          <cell r="AM39">
            <v>310.8</v>
          </cell>
          <cell r="AN39">
            <v>77.599999999999994</v>
          </cell>
          <cell r="AO39">
            <v>9151.1999999999989</v>
          </cell>
        </row>
        <row r="40">
          <cell r="I40">
            <v>23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</row>
        <row r="41">
          <cell r="I41">
            <v>24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</row>
        <row r="42">
          <cell r="I42">
            <v>25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</row>
        <row r="43">
          <cell r="I43">
            <v>26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</row>
        <row r="44">
          <cell r="I44">
            <v>27</v>
          </cell>
          <cell r="J44">
            <v>30.5</v>
          </cell>
          <cell r="K44">
            <v>102.1</v>
          </cell>
          <cell r="L44">
            <v>105.9</v>
          </cell>
          <cell r="M44">
            <v>107.6</v>
          </cell>
          <cell r="N44">
            <v>103.4</v>
          </cell>
          <cell r="O44">
            <v>141.4</v>
          </cell>
          <cell r="P44">
            <v>81.900000000000006</v>
          </cell>
          <cell r="Q44">
            <v>66.7</v>
          </cell>
          <cell r="R44">
            <v>41.9</v>
          </cell>
          <cell r="S44">
            <v>67.900000000000006</v>
          </cell>
          <cell r="T44">
            <v>84</v>
          </cell>
          <cell r="U44">
            <v>44.3</v>
          </cell>
          <cell r="V44">
            <v>57.2</v>
          </cell>
          <cell r="W44">
            <v>63.7</v>
          </cell>
          <cell r="X44">
            <v>46.8</v>
          </cell>
          <cell r="Y44">
            <v>41.1</v>
          </cell>
          <cell r="Z44">
            <v>22.7</v>
          </cell>
          <cell r="AA44">
            <v>36.700000000000003</v>
          </cell>
          <cell r="AB44">
            <v>31.1</v>
          </cell>
          <cell r="AC44">
            <v>23.4</v>
          </cell>
          <cell r="AD44">
            <v>28.5</v>
          </cell>
          <cell r="AE44">
            <v>25.5</v>
          </cell>
          <cell r="AF44">
            <v>17.7</v>
          </cell>
          <cell r="AG44">
            <v>25.2</v>
          </cell>
          <cell r="AH44">
            <v>16.899999999999999</v>
          </cell>
          <cell r="AI44">
            <v>28.4</v>
          </cell>
          <cell r="AJ44">
            <v>0</v>
          </cell>
          <cell r="AK44">
            <v>15.4</v>
          </cell>
          <cell r="AL44">
            <v>25.1</v>
          </cell>
          <cell r="AM44">
            <v>60.5</v>
          </cell>
          <cell r="AN44">
            <v>11.3</v>
          </cell>
          <cell r="AO44">
            <v>1554.8000000000002</v>
          </cell>
        </row>
        <row r="45">
          <cell r="I45">
            <v>28</v>
          </cell>
          <cell r="J45">
            <v>58.5</v>
          </cell>
          <cell r="K45">
            <v>106.4</v>
          </cell>
          <cell r="L45">
            <v>121.1</v>
          </cell>
          <cell r="M45">
            <v>119.7</v>
          </cell>
          <cell r="N45">
            <v>116.2</v>
          </cell>
          <cell r="O45">
            <v>134.1</v>
          </cell>
          <cell r="P45">
            <v>108.7</v>
          </cell>
          <cell r="Q45">
            <v>78.599999999999994</v>
          </cell>
          <cell r="R45">
            <v>67.8</v>
          </cell>
          <cell r="S45">
            <v>67.8</v>
          </cell>
          <cell r="T45">
            <v>97.5</v>
          </cell>
          <cell r="U45">
            <v>58.1</v>
          </cell>
          <cell r="V45">
            <v>58.6</v>
          </cell>
          <cell r="W45">
            <v>87.1</v>
          </cell>
          <cell r="X45">
            <v>49.4</v>
          </cell>
          <cell r="Y45">
            <v>58.1</v>
          </cell>
          <cell r="Z45">
            <v>38.700000000000003</v>
          </cell>
          <cell r="AA45">
            <v>40</v>
          </cell>
          <cell r="AB45">
            <v>67.8</v>
          </cell>
          <cell r="AC45">
            <v>48.4</v>
          </cell>
          <cell r="AD45">
            <v>58.1</v>
          </cell>
          <cell r="AE45">
            <v>67.8</v>
          </cell>
          <cell r="AF45">
            <v>38.700000000000003</v>
          </cell>
          <cell r="AG45">
            <v>58.1</v>
          </cell>
          <cell r="AH45">
            <v>58.1</v>
          </cell>
          <cell r="AI45">
            <v>29.8</v>
          </cell>
          <cell r="AJ45">
            <v>38.700000000000003</v>
          </cell>
          <cell r="AK45">
            <v>58.1</v>
          </cell>
          <cell r="AL45">
            <v>67.8</v>
          </cell>
          <cell r="AM45">
            <v>67.8</v>
          </cell>
          <cell r="AN45">
            <v>19.399999999999999</v>
          </cell>
          <cell r="AO45">
            <v>1072.5</v>
          </cell>
        </row>
        <row r="46">
          <cell r="I46">
            <v>29</v>
          </cell>
          <cell r="J46">
            <v>47.8</v>
          </cell>
          <cell r="K46">
            <v>87.1</v>
          </cell>
          <cell r="L46">
            <v>99.1</v>
          </cell>
          <cell r="M46">
            <v>98</v>
          </cell>
          <cell r="N46">
            <v>95</v>
          </cell>
          <cell r="O46">
            <v>109.7</v>
          </cell>
          <cell r="P46">
            <v>89</v>
          </cell>
          <cell r="Q46">
            <v>64.3</v>
          </cell>
          <cell r="R46">
            <v>55.4</v>
          </cell>
          <cell r="S46">
            <v>55.4</v>
          </cell>
          <cell r="T46">
            <v>79.7</v>
          </cell>
          <cell r="U46">
            <v>47.5</v>
          </cell>
          <cell r="V46">
            <v>47.9</v>
          </cell>
          <cell r="W46">
            <v>71.3</v>
          </cell>
          <cell r="X46">
            <v>40.4</v>
          </cell>
          <cell r="Y46">
            <v>47.5</v>
          </cell>
          <cell r="Z46">
            <v>31.7</v>
          </cell>
          <cell r="AA46">
            <v>32.700000000000003</v>
          </cell>
          <cell r="AB46">
            <v>55.4</v>
          </cell>
          <cell r="AC46">
            <v>39.6</v>
          </cell>
          <cell r="AD46">
            <v>47.5</v>
          </cell>
          <cell r="AE46">
            <v>55.4</v>
          </cell>
          <cell r="AF46">
            <v>31.7</v>
          </cell>
          <cell r="AG46">
            <v>47.5</v>
          </cell>
          <cell r="AH46">
            <v>47.5</v>
          </cell>
          <cell r="AI46">
            <v>24.4</v>
          </cell>
          <cell r="AJ46">
            <v>31.7</v>
          </cell>
          <cell r="AK46">
            <v>47.5</v>
          </cell>
          <cell r="AL46">
            <v>55.4</v>
          </cell>
          <cell r="AM46">
            <v>55.4</v>
          </cell>
          <cell r="AN46">
            <v>15.8</v>
          </cell>
          <cell r="AO46">
            <v>877.15000000000032</v>
          </cell>
        </row>
        <row r="47">
          <cell r="I47">
            <v>30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</row>
        <row r="48">
          <cell r="I48">
            <v>31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</row>
        <row r="49">
          <cell r="I49">
            <v>32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</row>
        <row r="50">
          <cell r="I50">
            <v>33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</row>
        <row r="51">
          <cell r="I51">
            <v>34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</row>
        <row r="52">
          <cell r="I52">
            <v>35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</row>
        <row r="53">
          <cell r="I53">
            <v>36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</row>
        <row r="54">
          <cell r="I54">
            <v>37</v>
          </cell>
          <cell r="J54">
            <v>41.5</v>
          </cell>
          <cell r="K54">
            <v>71.7</v>
          </cell>
          <cell r="L54">
            <v>86.2</v>
          </cell>
          <cell r="M54">
            <v>82.5</v>
          </cell>
          <cell r="N54">
            <v>85</v>
          </cell>
          <cell r="O54">
            <v>90.3</v>
          </cell>
          <cell r="P54">
            <v>77.400000000000006</v>
          </cell>
          <cell r="Q54">
            <v>56.8</v>
          </cell>
          <cell r="R54">
            <v>49.1</v>
          </cell>
          <cell r="S54">
            <v>45.1</v>
          </cell>
          <cell r="T54">
            <v>67.3</v>
          </cell>
          <cell r="U54">
            <v>43.7</v>
          </cell>
          <cell r="V54">
            <v>43.3</v>
          </cell>
          <cell r="W54">
            <v>62.8</v>
          </cell>
          <cell r="X54">
            <v>34.9</v>
          </cell>
          <cell r="Y54">
            <v>41.8</v>
          </cell>
          <cell r="Z54">
            <v>29.1</v>
          </cell>
          <cell r="AA54">
            <v>27.6</v>
          </cell>
          <cell r="AB54">
            <v>47.3</v>
          </cell>
          <cell r="AC54">
            <v>36</v>
          </cell>
          <cell r="AD54">
            <v>41.8</v>
          </cell>
          <cell r="AE54">
            <v>48.4</v>
          </cell>
          <cell r="AF54">
            <v>27.6</v>
          </cell>
          <cell r="AG54">
            <v>40</v>
          </cell>
          <cell r="AH54">
            <v>41.5</v>
          </cell>
          <cell r="AI54">
            <v>19.899999999999999</v>
          </cell>
          <cell r="AJ54">
            <v>29.1</v>
          </cell>
          <cell r="AK54">
            <v>42.2</v>
          </cell>
          <cell r="AL54">
            <v>49.5</v>
          </cell>
          <cell r="AM54">
            <v>45.8</v>
          </cell>
          <cell r="AN54">
            <v>14.6</v>
          </cell>
          <cell r="AO54">
            <v>1519.7999999999997</v>
          </cell>
        </row>
        <row r="55">
          <cell r="I55">
            <v>38</v>
          </cell>
          <cell r="J55">
            <v>2.2999999999999998</v>
          </cell>
          <cell r="K55">
            <v>3.9</v>
          </cell>
          <cell r="L55">
            <v>4.7</v>
          </cell>
          <cell r="M55">
            <v>4.7</v>
          </cell>
          <cell r="N55">
            <v>4.7</v>
          </cell>
          <cell r="O55">
            <v>5.0999999999999996</v>
          </cell>
          <cell r="P55">
            <v>4.3</v>
          </cell>
          <cell r="Q55">
            <v>3.1</v>
          </cell>
          <cell r="R55">
            <v>2.7</v>
          </cell>
          <cell r="S55">
            <v>2.7</v>
          </cell>
          <cell r="T55">
            <v>3.9</v>
          </cell>
          <cell r="U55">
            <v>2.2999999999999998</v>
          </cell>
          <cell r="V55">
            <v>2.2999999999999998</v>
          </cell>
          <cell r="W55">
            <v>3.5</v>
          </cell>
          <cell r="X55">
            <v>2</v>
          </cell>
          <cell r="Y55">
            <v>2.2999999999999998</v>
          </cell>
          <cell r="Z55">
            <v>1.6</v>
          </cell>
          <cell r="AA55">
            <v>1.6</v>
          </cell>
          <cell r="AB55">
            <v>2.7</v>
          </cell>
          <cell r="AC55">
            <v>2</v>
          </cell>
          <cell r="AD55">
            <v>2.2999999999999998</v>
          </cell>
          <cell r="AE55">
            <v>2.7</v>
          </cell>
          <cell r="AF55">
            <v>1.6</v>
          </cell>
          <cell r="AG55">
            <v>2.2999999999999998</v>
          </cell>
          <cell r="AH55">
            <v>2.2999999999999998</v>
          </cell>
          <cell r="AI55">
            <v>1.2</v>
          </cell>
          <cell r="AJ55">
            <v>1.6</v>
          </cell>
          <cell r="AK55">
            <v>2.2999999999999998</v>
          </cell>
          <cell r="AL55">
            <v>2.7</v>
          </cell>
          <cell r="AM55">
            <v>2.7</v>
          </cell>
          <cell r="AN55">
            <v>0.8</v>
          </cell>
          <cell r="AO55">
            <v>84.899999999999991</v>
          </cell>
        </row>
        <row r="56">
          <cell r="I56">
            <v>39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</row>
        <row r="57">
          <cell r="I57">
            <v>40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</row>
        <row r="58">
          <cell r="I58">
            <v>41</v>
          </cell>
          <cell r="J58">
            <v>6</v>
          </cell>
          <cell r="K58">
            <v>10</v>
          </cell>
          <cell r="L58">
            <v>12</v>
          </cell>
          <cell r="M58">
            <v>10</v>
          </cell>
          <cell r="N58">
            <v>12</v>
          </cell>
          <cell r="O58">
            <v>7</v>
          </cell>
          <cell r="P58">
            <v>11</v>
          </cell>
          <cell r="Q58">
            <v>8</v>
          </cell>
          <cell r="R58">
            <v>7</v>
          </cell>
          <cell r="S58">
            <v>7</v>
          </cell>
          <cell r="T58">
            <v>10</v>
          </cell>
          <cell r="U58">
            <v>6</v>
          </cell>
          <cell r="V58">
            <v>6</v>
          </cell>
          <cell r="W58">
            <v>9</v>
          </cell>
          <cell r="X58">
            <v>5</v>
          </cell>
          <cell r="Y58">
            <v>5</v>
          </cell>
          <cell r="Z58">
            <v>4</v>
          </cell>
          <cell r="AA58">
            <v>3</v>
          </cell>
          <cell r="AB58">
            <v>6</v>
          </cell>
          <cell r="AC58">
            <v>5</v>
          </cell>
          <cell r="AD58">
            <v>6</v>
          </cell>
          <cell r="AE58">
            <v>7</v>
          </cell>
          <cell r="AF58">
            <v>4</v>
          </cell>
          <cell r="AG58">
            <v>6</v>
          </cell>
          <cell r="AH58">
            <v>6</v>
          </cell>
          <cell r="AI58">
            <v>3</v>
          </cell>
          <cell r="AJ58">
            <v>4</v>
          </cell>
          <cell r="AK58">
            <v>5</v>
          </cell>
          <cell r="AL58">
            <v>7</v>
          </cell>
          <cell r="AM58">
            <v>7</v>
          </cell>
          <cell r="AN58">
            <v>2</v>
          </cell>
          <cell r="AO58">
            <v>206</v>
          </cell>
        </row>
        <row r="59">
          <cell r="I59">
            <v>42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</row>
        <row r="60">
          <cell r="I60">
            <v>43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</row>
        <row r="61">
          <cell r="I61">
            <v>44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</row>
        <row r="62">
          <cell r="I62">
            <v>45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</row>
        <row r="63">
          <cell r="I63">
            <v>46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</row>
        <row r="64">
          <cell r="I64">
            <v>47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</row>
        <row r="65">
          <cell r="I65">
            <v>48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</row>
        <row r="66">
          <cell r="I66">
            <v>49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</row>
        <row r="67">
          <cell r="I67">
            <v>50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</row>
        <row r="68">
          <cell r="I68">
            <v>51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</row>
        <row r="69">
          <cell r="I69">
            <v>52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</row>
        <row r="70">
          <cell r="I70">
            <v>53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</row>
        <row r="71">
          <cell r="I71">
            <v>54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</row>
        <row r="72"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</row>
        <row r="73">
          <cell r="I73">
            <v>55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</row>
        <row r="74">
          <cell r="I74">
            <v>56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</row>
        <row r="75">
          <cell r="I75">
            <v>57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</row>
        <row r="76">
          <cell r="I76">
            <v>58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</row>
        <row r="77">
          <cell r="I77">
            <v>59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</row>
        <row r="78">
          <cell r="I78">
            <v>60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</row>
        <row r="79">
          <cell r="I79">
            <v>61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</row>
        <row r="80">
          <cell r="I80">
            <v>62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</row>
        <row r="81">
          <cell r="I81">
            <v>63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</row>
        <row r="82"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</row>
        <row r="83">
          <cell r="I83">
            <v>64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</row>
        <row r="84">
          <cell r="I84">
            <v>65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</row>
        <row r="85">
          <cell r="I85">
            <v>66</v>
          </cell>
          <cell r="J85">
            <v>24</v>
          </cell>
          <cell r="K85">
            <v>40</v>
          </cell>
          <cell r="L85">
            <v>48</v>
          </cell>
          <cell r="M85">
            <v>50</v>
          </cell>
          <cell r="N85">
            <v>48</v>
          </cell>
          <cell r="O85">
            <v>48</v>
          </cell>
          <cell r="P85">
            <v>44</v>
          </cell>
          <cell r="Q85">
            <v>32</v>
          </cell>
          <cell r="R85">
            <v>28</v>
          </cell>
          <cell r="S85">
            <v>28</v>
          </cell>
          <cell r="T85">
            <v>40</v>
          </cell>
          <cell r="U85">
            <v>24</v>
          </cell>
          <cell r="V85">
            <v>24</v>
          </cell>
          <cell r="W85">
            <v>36</v>
          </cell>
          <cell r="X85">
            <v>20</v>
          </cell>
          <cell r="Y85">
            <v>20</v>
          </cell>
          <cell r="Z85">
            <v>16</v>
          </cell>
          <cell r="AA85">
            <v>12</v>
          </cell>
          <cell r="AB85">
            <v>24</v>
          </cell>
          <cell r="AC85">
            <v>20</v>
          </cell>
          <cell r="AD85">
            <v>24</v>
          </cell>
          <cell r="AE85">
            <v>28</v>
          </cell>
          <cell r="AF85">
            <v>16</v>
          </cell>
          <cell r="AG85">
            <v>24</v>
          </cell>
          <cell r="AH85">
            <v>24</v>
          </cell>
          <cell r="AI85">
            <v>12</v>
          </cell>
          <cell r="AJ85">
            <v>16</v>
          </cell>
          <cell r="AK85">
            <v>20</v>
          </cell>
          <cell r="AL85">
            <v>28</v>
          </cell>
          <cell r="AM85">
            <v>28</v>
          </cell>
          <cell r="AN85">
            <v>8</v>
          </cell>
          <cell r="AO85">
            <v>854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</row>
        <row r="87">
          <cell r="I87">
            <v>67</v>
          </cell>
          <cell r="J87">
            <v>0</v>
          </cell>
          <cell r="K87">
            <v>482</v>
          </cell>
          <cell r="L87">
            <v>186.3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199.9</v>
          </cell>
          <cell r="AA87">
            <v>2.4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130.30000000000001</v>
          </cell>
          <cell r="AI87">
            <v>91.1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1091.9999999999998</v>
          </cell>
        </row>
        <row r="88">
          <cell r="I88">
            <v>68</v>
          </cell>
          <cell r="J88">
            <v>483.5</v>
          </cell>
          <cell r="K88">
            <v>0</v>
          </cell>
          <cell r="L88">
            <v>0</v>
          </cell>
          <cell r="M88">
            <v>900.9</v>
          </cell>
          <cell r="N88">
            <v>1561.5</v>
          </cell>
          <cell r="O88">
            <v>2778.4</v>
          </cell>
          <cell r="P88">
            <v>2599</v>
          </cell>
          <cell r="Q88">
            <v>2419.3000000000002</v>
          </cell>
          <cell r="R88">
            <v>2242</v>
          </cell>
          <cell r="S88">
            <v>3062.6</v>
          </cell>
          <cell r="T88">
            <v>4008.3</v>
          </cell>
          <cell r="U88">
            <v>1961.5</v>
          </cell>
          <cell r="V88">
            <v>1799.5</v>
          </cell>
          <cell r="W88">
            <v>1934.2</v>
          </cell>
          <cell r="X88">
            <v>898.7</v>
          </cell>
          <cell r="Y88">
            <v>636.4</v>
          </cell>
          <cell r="Z88">
            <v>0</v>
          </cell>
          <cell r="AA88">
            <v>0</v>
          </cell>
          <cell r="AB88">
            <v>335.2</v>
          </cell>
          <cell r="AC88">
            <v>482.1</v>
          </cell>
          <cell r="AD88">
            <v>869.5</v>
          </cell>
          <cell r="AE88">
            <v>1112.9000000000001</v>
          </cell>
          <cell r="AF88">
            <v>473.5</v>
          </cell>
          <cell r="AG88">
            <v>421.2</v>
          </cell>
          <cell r="AH88">
            <v>0</v>
          </cell>
          <cell r="AI88">
            <v>0</v>
          </cell>
          <cell r="AJ88">
            <v>219.2</v>
          </cell>
          <cell r="AK88">
            <v>642.20000000000005</v>
          </cell>
          <cell r="AL88">
            <v>1109.7</v>
          </cell>
          <cell r="AM88">
            <v>1818.2</v>
          </cell>
          <cell r="AN88">
            <v>535.6</v>
          </cell>
          <cell r="AO88">
            <v>35305.1</v>
          </cell>
        </row>
        <row r="89">
          <cell r="I89">
            <v>69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</row>
      </sheetData>
      <sheetData sheetId="1"/>
      <sheetData sheetId="2"/>
      <sheetData sheetId="3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AMC"/>
      <sheetName val="Basico"/>
      <sheetName val="Iva"/>
      <sheetName val="Total"/>
      <sheetName val="amc_acta"/>
      <sheetName val="amc_bas"/>
      <sheetName val="amc_iva"/>
      <sheetName val="amc_total"/>
      <sheetName val="amc_anticip"/>
      <sheetName val="aCCIDENTES DE 1995 - 1996"/>
      <sheetName val="aCCIDENTES%20DE%201995%20-%2019"/>
      <sheetName val="\a  aaInformación GRUPO 4\A MIn"/>
      <sheetName val="aCCIDENTES DE 1995 - 1996.xls"/>
      <sheetName val="\A\a  aaInformación GRUPO 4\A M"/>
      <sheetName val="\F\A\a  aaInformación GRUPO 4\A"/>
      <sheetName val="\E\F\A\a  aaInformación GRUPO 4"/>
      <sheetName val="\C\E\F\A\a  aaInformación GRUPO"/>
      <sheetName val="\GUACARÍ VIAS\GUACARI CARRERA 7"/>
      <sheetName val="\V\GUACARÍ VIAS\GUACARI CARRERA"/>
      <sheetName val="\F\V\GUACARÍ VIAS\GUACARI CARRE"/>
      <sheetName val="\V\F\V\GUACARÍ VIAS\GUACARI CAR"/>
    </sheetNames>
    <definedNames>
      <definedName name="absc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AMC"/>
      <sheetName val="Basico"/>
      <sheetName val="Iva"/>
      <sheetName val="Total"/>
      <sheetName val="amc_acta"/>
      <sheetName val="amc_bas"/>
      <sheetName val="amc_iva"/>
      <sheetName val="amc_total"/>
      <sheetName val="amc_anticip"/>
      <sheetName val="aCCIDENTES DE 1995 - 1996"/>
      <sheetName val="aCCIDENTES%20DE%201995%20-%2019"/>
      <sheetName val="\a  aaInformación GRUPO 4\A MIn"/>
      <sheetName val="aCCIDENTES DE 1995 - 1996.xls"/>
      <sheetName val="\A\a  aaInformación GRUPO 4\A M"/>
      <sheetName val="\F\A\a  aaInformación GRUPO 4\A"/>
      <sheetName val="\E\F\A\a  aaInformación GRUPO 4"/>
      <sheetName val="\C\E\F\A\a  aaInformación GRUPO"/>
      <sheetName val="\GUACARÍ VIAS\GUACARI CARRERA 7"/>
      <sheetName val="\V\GUACARÍ VIAS\GUACARI CARRERA"/>
      <sheetName val="\F\V\GUACARÍ VIAS\GUACARI CARRE"/>
      <sheetName val="\V\F\V\GUACARÍ VIAS\GUACARI CAR"/>
    </sheetNames>
    <definedNames>
      <definedName name="absc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IDENTES DE 1995 -"/>
    </sheetNames>
    <definedNames>
      <definedName name="absc"/>
    </definedNames>
    <sheetDataSet>
      <sheetData sheetId="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IDENTES DE 1995 - 1996"/>
      <sheetName val="Hoja1"/>
      <sheetName val="AMC"/>
      <sheetName val="Basico"/>
      <sheetName val="Iva"/>
      <sheetName val="Total"/>
      <sheetName val="amc_acta"/>
      <sheetName val="amc_bas"/>
      <sheetName val="amc_iva"/>
      <sheetName val="amc_total"/>
      <sheetName val="amc_anticip"/>
      <sheetName val="\a  aaInformación GRUPO 4\A MIn"/>
      <sheetName val="aCCIDENTES DE 1995 - 1996.xls"/>
      <sheetName val="items"/>
      <sheetName val="ACTA DE MODIFICACION  (2)"/>
      <sheetName val="CONT_ADI"/>
      <sheetName val="aCCIDENTES%20DE%201995%20-%2019"/>
      <sheetName val="#¡REF"/>
      <sheetName val="Informe"/>
      <sheetName val="Seguim-16"/>
      <sheetName val="otros"/>
      <sheetName val="PRESUPUESTO"/>
      <sheetName val="Informacion"/>
      <sheetName val="INDICMICROEMP"/>
    </sheetNames>
    <definedNames>
      <definedName name="absc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9-K15"/>
      <sheetName val="K15-K20"/>
      <sheetName val="K20-K25"/>
      <sheetName val="K25-K30"/>
      <sheetName val="K30-K35"/>
      <sheetName val="K35-K39"/>
      <sheetName val="Listado de Obras de Arte La Ye"/>
      <sheetName val="MEMCAL"/>
      <sheetName val="RCO 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5">
          <cell r="A45">
            <v>9200</v>
          </cell>
          <cell r="B45">
            <v>10000</v>
          </cell>
          <cell r="C45">
            <v>175.6</v>
          </cell>
          <cell r="D45">
            <v>355</v>
          </cell>
          <cell r="E45">
            <v>810</v>
          </cell>
          <cell r="F45">
            <v>35</v>
          </cell>
          <cell r="G45">
            <v>243</v>
          </cell>
          <cell r="H45">
            <v>24.3</v>
          </cell>
          <cell r="I45">
            <v>66.400000000000006</v>
          </cell>
          <cell r="J45">
            <v>3.2</v>
          </cell>
          <cell r="K45">
            <v>95.3</v>
          </cell>
          <cell r="L45">
            <v>277.8</v>
          </cell>
          <cell r="M45">
            <v>10.5</v>
          </cell>
          <cell r="N45">
            <v>17.5</v>
          </cell>
          <cell r="O45">
            <v>312</v>
          </cell>
        </row>
        <row r="46">
          <cell r="A46">
            <v>10000</v>
          </cell>
          <cell r="B46">
            <v>11000</v>
          </cell>
          <cell r="C46">
            <v>228.4</v>
          </cell>
          <cell r="D46">
            <v>320</v>
          </cell>
          <cell r="E46">
            <v>690</v>
          </cell>
          <cell r="F46">
            <v>15</v>
          </cell>
          <cell r="G46">
            <v>207</v>
          </cell>
          <cell r="H46">
            <v>20.7</v>
          </cell>
          <cell r="I46">
            <v>98.85</v>
          </cell>
          <cell r="J46">
            <v>5.4</v>
          </cell>
          <cell r="K46">
            <v>116</v>
          </cell>
          <cell r="L46">
            <v>232.2</v>
          </cell>
          <cell r="M46">
            <v>4.5</v>
          </cell>
          <cell r="N46">
            <v>7.5</v>
          </cell>
          <cell r="O46">
            <v>264</v>
          </cell>
        </row>
        <row r="47">
          <cell r="A47">
            <v>11000</v>
          </cell>
          <cell r="B47">
            <v>12000</v>
          </cell>
          <cell r="C47">
            <v>206.4</v>
          </cell>
          <cell r="D47">
            <v>345</v>
          </cell>
          <cell r="E47">
            <v>1140</v>
          </cell>
          <cell r="F47">
            <v>5</v>
          </cell>
          <cell r="G47">
            <v>342</v>
          </cell>
          <cell r="H47">
            <v>34.200000000000003</v>
          </cell>
          <cell r="I47">
            <v>115.6</v>
          </cell>
          <cell r="J47">
            <v>6.5</v>
          </cell>
          <cell r="K47">
            <v>110.3</v>
          </cell>
          <cell r="L47">
            <v>377.7</v>
          </cell>
          <cell r="M47">
            <v>1.5</v>
          </cell>
          <cell r="N47">
            <v>2.5</v>
          </cell>
          <cell r="O47">
            <v>392</v>
          </cell>
        </row>
        <row r="48">
          <cell r="A48">
            <v>12000</v>
          </cell>
          <cell r="B48">
            <v>13000</v>
          </cell>
          <cell r="C48">
            <v>188.4</v>
          </cell>
          <cell r="D48">
            <v>265</v>
          </cell>
          <cell r="E48">
            <v>540</v>
          </cell>
          <cell r="F48">
            <v>10</v>
          </cell>
          <cell r="G48">
            <v>162</v>
          </cell>
          <cell r="H48">
            <v>16.2</v>
          </cell>
          <cell r="I48">
            <v>112.45000000000002</v>
          </cell>
          <cell r="J48">
            <v>5.4</v>
          </cell>
          <cell r="K48">
            <v>95.3</v>
          </cell>
          <cell r="L48">
            <v>181.2</v>
          </cell>
          <cell r="M48">
            <v>3</v>
          </cell>
          <cell r="N48">
            <v>5</v>
          </cell>
          <cell r="O48">
            <v>196</v>
          </cell>
        </row>
        <row r="49">
          <cell r="A49">
            <v>13000</v>
          </cell>
          <cell r="B49">
            <v>14000</v>
          </cell>
          <cell r="C49">
            <v>201.3</v>
          </cell>
          <cell r="D49">
            <v>290</v>
          </cell>
          <cell r="E49">
            <v>1230</v>
          </cell>
          <cell r="F49">
            <v>5</v>
          </cell>
          <cell r="G49">
            <v>369</v>
          </cell>
          <cell r="H49">
            <v>36.9</v>
          </cell>
          <cell r="I49">
            <v>99</v>
          </cell>
          <cell r="J49">
            <v>6.5</v>
          </cell>
          <cell r="K49">
            <v>107</v>
          </cell>
          <cell r="L49">
            <v>407.4</v>
          </cell>
          <cell r="M49">
            <v>1.5</v>
          </cell>
          <cell r="N49">
            <v>2.5</v>
          </cell>
          <cell r="O49">
            <v>448</v>
          </cell>
        </row>
        <row r="50">
          <cell r="A50">
            <v>14000</v>
          </cell>
          <cell r="B50">
            <v>15000</v>
          </cell>
          <cell r="C50">
            <v>225.6</v>
          </cell>
          <cell r="D50">
            <v>405</v>
          </cell>
          <cell r="E50">
            <v>990</v>
          </cell>
          <cell r="F50">
            <v>20</v>
          </cell>
          <cell r="G50">
            <v>297</v>
          </cell>
          <cell r="H50">
            <v>29.7</v>
          </cell>
          <cell r="I50">
            <v>108.4</v>
          </cell>
          <cell r="J50">
            <v>3.8</v>
          </cell>
          <cell r="K50">
            <v>119.8</v>
          </cell>
          <cell r="L50">
            <v>332.7</v>
          </cell>
          <cell r="M50">
            <v>6</v>
          </cell>
          <cell r="N50">
            <v>10</v>
          </cell>
          <cell r="O50">
            <v>368</v>
          </cell>
        </row>
        <row r="51">
          <cell r="A51">
            <v>15000</v>
          </cell>
          <cell r="B51">
            <v>16000</v>
          </cell>
          <cell r="C51">
            <v>204.7</v>
          </cell>
          <cell r="D51">
            <v>430</v>
          </cell>
          <cell r="E51">
            <v>1320</v>
          </cell>
          <cell r="F51">
            <v>20</v>
          </cell>
          <cell r="G51">
            <v>396</v>
          </cell>
          <cell r="H51">
            <v>39.6</v>
          </cell>
          <cell r="I51">
            <v>101.55000000000001</v>
          </cell>
          <cell r="J51">
            <v>5.9</v>
          </cell>
          <cell r="K51">
            <v>114</v>
          </cell>
          <cell r="L51">
            <v>441.6</v>
          </cell>
          <cell r="M51">
            <v>6</v>
          </cell>
          <cell r="N51">
            <v>10</v>
          </cell>
          <cell r="O51">
            <v>468</v>
          </cell>
        </row>
        <row r="52">
          <cell r="A52">
            <v>16000</v>
          </cell>
          <cell r="B52">
            <v>17000</v>
          </cell>
          <cell r="C52">
            <v>237.5</v>
          </cell>
          <cell r="D52">
            <v>560</v>
          </cell>
          <cell r="E52">
            <v>740</v>
          </cell>
          <cell r="F52">
            <v>25</v>
          </cell>
          <cell r="G52">
            <v>222</v>
          </cell>
          <cell r="H52">
            <v>22.2</v>
          </cell>
          <cell r="I52">
            <v>67.3</v>
          </cell>
          <cell r="J52">
            <v>4.3</v>
          </cell>
          <cell r="K52">
            <v>127.5</v>
          </cell>
          <cell r="L52">
            <v>251.7</v>
          </cell>
          <cell r="M52">
            <v>7.5</v>
          </cell>
          <cell r="N52">
            <v>12.5</v>
          </cell>
          <cell r="O52">
            <v>264</v>
          </cell>
        </row>
        <row r="53">
          <cell r="A53">
            <v>17000</v>
          </cell>
          <cell r="B53">
            <v>18000</v>
          </cell>
          <cell r="C53">
            <v>207.6</v>
          </cell>
          <cell r="D53">
            <v>550</v>
          </cell>
          <cell r="E53">
            <v>940</v>
          </cell>
          <cell r="F53">
            <v>15</v>
          </cell>
          <cell r="G53">
            <v>282</v>
          </cell>
          <cell r="H53">
            <v>28.2</v>
          </cell>
          <cell r="I53">
            <v>66</v>
          </cell>
          <cell r="J53">
            <v>3.8</v>
          </cell>
          <cell r="K53">
            <v>116</v>
          </cell>
          <cell r="L53">
            <v>314.7</v>
          </cell>
          <cell r="M53">
            <v>4.5</v>
          </cell>
          <cell r="N53">
            <v>7.5</v>
          </cell>
          <cell r="O53">
            <v>348</v>
          </cell>
        </row>
        <row r="54">
          <cell r="A54">
            <v>18000</v>
          </cell>
          <cell r="B54">
            <v>19000</v>
          </cell>
          <cell r="C54">
            <v>218</v>
          </cell>
          <cell r="D54">
            <v>485</v>
          </cell>
          <cell r="E54">
            <v>1070</v>
          </cell>
          <cell r="F54">
            <v>15</v>
          </cell>
          <cell r="G54">
            <v>321</v>
          </cell>
          <cell r="H54">
            <v>32.1</v>
          </cell>
          <cell r="I54">
            <v>55</v>
          </cell>
          <cell r="J54">
            <v>3.8</v>
          </cell>
          <cell r="K54">
            <v>120.3</v>
          </cell>
          <cell r="L54">
            <v>357.6</v>
          </cell>
          <cell r="M54">
            <v>4.5</v>
          </cell>
          <cell r="N54">
            <v>7.5</v>
          </cell>
          <cell r="O54">
            <v>416</v>
          </cell>
        </row>
        <row r="55">
          <cell r="A55">
            <v>19000</v>
          </cell>
          <cell r="B55">
            <v>20000</v>
          </cell>
          <cell r="C55">
            <v>206.3</v>
          </cell>
          <cell r="D55">
            <v>400</v>
          </cell>
          <cell r="E55">
            <v>1000</v>
          </cell>
          <cell r="F55">
            <v>25</v>
          </cell>
          <cell r="G55">
            <v>300</v>
          </cell>
          <cell r="H55">
            <v>30</v>
          </cell>
          <cell r="I55">
            <v>100.4</v>
          </cell>
          <cell r="J55">
            <v>5.4</v>
          </cell>
          <cell r="K55">
            <v>111.5</v>
          </cell>
          <cell r="L55">
            <v>337.5</v>
          </cell>
          <cell r="M55">
            <v>7.5</v>
          </cell>
          <cell r="N55">
            <v>12.5</v>
          </cell>
          <cell r="O55">
            <v>376</v>
          </cell>
        </row>
        <row r="56">
          <cell r="A56">
            <v>20000</v>
          </cell>
          <cell r="B56">
            <v>21000</v>
          </cell>
          <cell r="C56">
            <v>234.6</v>
          </cell>
          <cell r="D56">
            <v>520</v>
          </cell>
          <cell r="E56">
            <v>440</v>
          </cell>
          <cell r="F56">
            <v>15</v>
          </cell>
          <cell r="G56">
            <v>132</v>
          </cell>
          <cell r="H56">
            <v>13.2</v>
          </cell>
          <cell r="I56">
            <v>55</v>
          </cell>
          <cell r="J56">
            <v>3.2</v>
          </cell>
          <cell r="K56">
            <v>123</v>
          </cell>
          <cell r="L56">
            <v>149.69999999999999</v>
          </cell>
          <cell r="M56">
            <v>4.5</v>
          </cell>
          <cell r="N56">
            <v>7.5</v>
          </cell>
          <cell r="O56">
            <v>160</v>
          </cell>
        </row>
        <row r="57">
          <cell r="A57">
            <v>21000</v>
          </cell>
          <cell r="B57">
            <v>22000</v>
          </cell>
          <cell r="C57">
            <v>224.8</v>
          </cell>
          <cell r="D57">
            <v>483</v>
          </cell>
          <cell r="E57">
            <v>950</v>
          </cell>
          <cell r="F57">
            <v>45</v>
          </cell>
          <cell r="G57">
            <v>285</v>
          </cell>
          <cell r="H57">
            <v>28.5</v>
          </cell>
          <cell r="I57">
            <v>55.5</v>
          </cell>
          <cell r="J57">
            <v>3.2</v>
          </cell>
          <cell r="K57">
            <v>122.2</v>
          </cell>
          <cell r="L57">
            <v>327</v>
          </cell>
          <cell r="M57">
            <v>13.5</v>
          </cell>
          <cell r="N57">
            <v>22.5</v>
          </cell>
          <cell r="O57">
            <v>360</v>
          </cell>
        </row>
        <row r="58">
          <cell r="A58">
            <v>22000</v>
          </cell>
          <cell r="B58">
            <v>23000</v>
          </cell>
          <cell r="C58">
            <v>221.1</v>
          </cell>
          <cell r="D58">
            <v>540</v>
          </cell>
          <cell r="E58">
            <v>1220</v>
          </cell>
          <cell r="F58">
            <v>25</v>
          </cell>
          <cell r="G58">
            <v>366</v>
          </cell>
          <cell r="H58">
            <v>36.6</v>
          </cell>
          <cell r="I58">
            <v>66</v>
          </cell>
          <cell r="J58">
            <v>4.9000000000000004</v>
          </cell>
          <cell r="K58">
            <v>124.5</v>
          </cell>
          <cell r="L58">
            <v>410.1</v>
          </cell>
          <cell r="M58">
            <v>7.5</v>
          </cell>
          <cell r="N58">
            <v>12.5</v>
          </cell>
          <cell r="O58">
            <v>448</v>
          </cell>
        </row>
        <row r="59">
          <cell r="A59">
            <v>23000</v>
          </cell>
          <cell r="B59">
            <v>24000</v>
          </cell>
          <cell r="C59">
            <v>229.1</v>
          </cell>
          <cell r="D59">
            <v>770</v>
          </cell>
          <cell r="E59">
            <v>1140</v>
          </cell>
          <cell r="F59">
            <v>45</v>
          </cell>
          <cell r="G59">
            <v>342</v>
          </cell>
          <cell r="H59">
            <v>34.200000000000003</v>
          </cell>
          <cell r="I59">
            <v>45.1</v>
          </cell>
          <cell r="J59">
            <v>2.7</v>
          </cell>
          <cell r="K59">
            <v>134.5</v>
          </cell>
          <cell r="L59">
            <v>389.7</v>
          </cell>
          <cell r="M59">
            <v>13.5</v>
          </cell>
          <cell r="N59">
            <v>22.5</v>
          </cell>
          <cell r="O59">
            <v>420</v>
          </cell>
        </row>
        <row r="60">
          <cell r="A60">
            <v>24000</v>
          </cell>
          <cell r="B60">
            <v>25000</v>
          </cell>
          <cell r="C60">
            <v>217.8</v>
          </cell>
          <cell r="D60">
            <v>630</v>
          </cell>
          <cell r="E60">
            <v>1500</v>
          </cell>
          <cell r="F60">
            <v>25</v>
          </cell>
          <cell r="G60">
            <v>450</v>
          </cell>
          <cell r="H60">
            <v>45</v>
          </cell>
          <cell r="I60">
            <v>55</v>
          </cell>
          <cell r="J60">
            <v>2.7</v>
          </cell>
          <cell r="K60">
            <v>128</v>
          </cell>
          <cell r="L60">
            <v>502.5</v>
          </cell>
          <cell r="M60">
            <v>7.5</v>
          </cell>
          <cell r="N60">
            <v>12.5</v>
          </cell>
          <cell r="O60">
            <v>532</v>
          </cell>
        </row>
        <row r="61">
          <cell r="A61">
            <v>25000</v>
          </cell>
          <cell r="B61">
            <v>26000</v>
          </cell>
          <cell r="C61">
            <v>-919.2</v>
          </cell>
          <cell r="D61">
            <v>725</v>
          </cell>
          <cell r="E61">
            <v>10829</v>
          </cell>
          <cell r="F61">
            <v>45</v>
          </cell>
          <cell r="G61">
            <v>3248.7</v>
          </cell>
          <cell r="H61">
            <v>324.89999999999998</v>
          </cell>
          <cell r="I61">
            <v>33</v>
          </cell>
          <cell r="J61">
            <v>2.2000000000000002</v>
          </cell>
          <cell r="K61">
            <v>-368</v>
          </cell>
          <cell r="L61">
            <v>3587.1</v>
          </cell>
          <cell r="M61">
            <v>13.5</v>
          </cell>
          <cell r="N61">
            <v>22.5</v>
          </cell>
          <cell r="O61">
            <v>304</v>
          </cell>
        </row>
        <row r="62">
          <cell r="A62">
            <v>26000</v>
          </cell>
          <cell r="B62">
            <v>27000</v>
          </cell>
          <cell r="C62">
            <v>216.8</v>
          </cell>
          <cell r="D62">
            <v>545</v>
          </cell>
          <cell r="E62">
            <v>1240</v>
          </cell>
          <cell r="F62">
            <v>40</v>
          </cell>
          <cell r="G62">
            <v>372</v>
          </cell>
          <cell r="H62">
            <v>37.200000000000003</v>
          </cell>
          <cell r="I62">
            <v>34.4</v>
          </cell>
          <cell r="J62">
            <v>1.6</v>
          </cell>
          <cell r="K62">
            <v>122.3</v>
          </cell>
          <cell r="L62">
            <v>421.2</v>
          </cell>
          <cell r="M62">
            <v>12</v>
          </cell>
          <cell r="N62">
            <v>20</v>
          </cell>
          <cell r="O62">
            <v>444</v>
          </cell>
        </row>
        <row r="63">
          <cell r="A63">
            <v>27000</v>
          </cell>
          <cell r="B63">
            <v>28000</v>
          </cell>
          <cell r="C63">
            <v>222.3</v>
          </cell>
          <cell r="D63">
            <v>465</v>
          </cell>
          <cell r="E63">
            <v>1020</v>
          </cell>
          <cell r="F63">
            <v>30</v>
          </cell>
          <cell r="G63">
            <v>306</v>
          </cell>
          <cell r="H63">
            <v>30.6</v>
          </cell>
          <cell r="I63">
            <v>66</v>
          </cell>
          <cell r="J63">
            <v>3.2</v>
          </cell>
          <cell r="K63">
            <v>120.3</v>
          </cell>
          <cell r="L63">
            <v>345.6</v>
          </cell>
          <cell r="M63">
            <v>9</v>
          </cell>
          <cell r="N63">
            <v>15</v>
          </cell>
          <cell r="O63">
            <v>364</v>
          </cell>
        </row>
        <row r="64">
          <cell r="A64">
            <v>28000</v>
          </cell>
          <cell r="B64">
            <v>29000</v>
          </cell>
          <cell r="C64">
            <v>222.4</v>
          </cell>
          <cell r="D64">
            <v>340</v>
          </cell>
          <cell r="E64">
            <v>900</v>
          </cell>
          <cell r="F64">
            <v>25</v>
          </cell>
          <cell r="G64">
            <v>270</v>
          </cell>
          <cell r="H64">
            <v>27</v>
          </cell>
          <cell r="I64">
            <v>44</v>
          </cell>
          <cell r="J64">
            <v>2.7</v>
          </cell>
          <cell r="K64">
            <v>114.5</v>
          </cell>
          <cell r="L64">
            <v>304.5</v>
          </cell>
          <cell r="M64">
            <v>7.5</v>
          </cell>
          <cell r="N64">
            <v>12.5</v>
          </cell>
          <cell r="O64">
            <v>304</v>
          </cell>
        </row>
        <row r="65">
          <cell r="A65">
            <v>29000</v>
          </cell>
          <cell r="B65">
            <v>30000</v>
          </cell>
          <cell r="C65">
            <v>220.4</v>
          </cell>
          <cell r="D65">
            <v>375</v>
          </cell>
          <cell r="E65">
            <v>1310</v>
          </cell>
          <cell r="F65">
            <v>40</v>
          </cell>
          <cell r="G65">
            <v>393</v>
          </cell>
          <cell r="H65">
            <v>39.299999999999997</v>
          </cell>
          <cell r="I65">
            <v>55</v>
          </cell>
          <cell r="J65">
            <v>3.2</v>
          </cell>
          <cell r="K65">
            <v>117.8</v>
          </cell>
          <cell r="L65">
            <v>444.3</v>
          </cell>
          <cell r="M65">
            <v>12</v>
          </cell>
          <cell r="N65">
            <v>20</v>
          </cell>
          <cell r="O65">
            <v>444</v>
          </cell>
        </row>
        <row r="66">
          <cell r="A66">
            <v>30000</v>
          </cell>
          <cell r="B66">
            <v>31000</v>
          </cell>
          <cell r="C66">
            <v>231.6</v>
          </cell>
          <cell r="D66">
            <v>660</v>
          </cell>
          <cell r="E66">
            <v>1190</v>
          </cell>
          <cell r="F66">
            <v>30</v>
          </cell>
          <cell r="G66">
            <v>357</v>
          </cell>
          <cell r="H66">
            <v>35.700000000000003</v>
          </cell>
          <cell r="I66">
            <v>22</v>
          </cell>
          <cell r="J66">
            <v>3.8</v>
          </cell>
          <cell r="K66">
            <v>132</v>
          </cell>
          <cell r="L66">
            <v>401.7</v>
          </cell>
          <cell r="M66">
            <v>9</v>
          </cell>
          <cell r="N66">
            <v>15</v>
          </cell>
          <cell r="O66">
            <v>416</v>
          </cell>
        </row>
        <row r="67">
          <cell r="A67">
            <v>31000</v>
          </cell>
          <cell r="B67">
            <v>32000</v>
          </cell>
          <cell r="C67">
            <v>214.7</v>
          </cell>
          <cell r="D67">
            <v>445</v>
          </cell>
          <cell r="E67">
            <v>1490</v>
          </cell>
          <cell r="F67">
            <v>15</v>
          </cell>
          <cell r="G67">
            <v>447</v>
          </cell>
          <cell r="H67">
            <v>44.7</v>
          </cell>
          <cell r="I67">
            <v>44</v>
          </cell>
          <cell r="J67">
            <v>2.2000000000000002</v>
          </cell>
          <cell r="K67">
            <v>118.3</v>
          </cell>
          <cell r="L67">
            <v>496.2</v>
          </cell>
          <cell r="M67">
            <v>4.5</v>
          </cell>
          <cell r="N67">
            <v>7.5</v>
          </cell>
          <cell r="O67">
            <v>472</v>
          </cell>
        </row>
        <row r="68">
          <cell r="A68">
            <v>32000</v>
          </cell>
          <cell r="B68">
            <v>33000</v>
          </cell>
          <cell r="C68">
            <v>215.4</v>
          </cell>
          <cell r="D68">
            <v>420</v>
          </cell>
          <cell r="E68">
            <v>1310</v>
          </cell>
          <cell r="F68">
            <v>25</v>
          </cell>
          <cell r="G68">
            <v>393</v>
          </cell>
          <cell r="H68">
            <v>39.299999999999997</v>
          </cell>
          <cell r="I68">
            <v>44</v>
          </cell>
          <cell r="J68">
            <v>3.2</v>
          </cell>
          <cell r="K68">
            <v>117.5</v>
          </cell>
          <cell r="L68">
            <v>439.8</v>
          </cell>
          <cell r="M68">
            <v>7.5</v>
          </cell>
          <cell r="N68">
            <v>12.5</v>
          </cell>
          <cell r="O68">
            <v>452</v>
          </cell>
        </row>
        <row r="69">
          <cell r="A69">
            <v>33000</v>
          </cell>
          <cell r="B69">
            <v>34000</v>
          </cell>
          <cell r="C69">
            <v>228.3</v>
          </cell>
          <cell r="D69">
            <v>475</v>
          </cell>
          <cell r="E69">
            <v>1410</v>
          </cell>
          <cell r="F69">
            <v>15</v>
          </cell>
          <cell r="G69">
            <v>423</v>
          </cell>
          <cell r="H69">
            <v>42.3</v>
          </cell>
          <cell r="I69">
            <v>55</v>
          </cell>
          <cell r="J69">
            <v>3.2</v>
          </cell>
          <cell r="K69">
            <v>123.8</v>
          </cell>
          <cell r="L69">
            <v>469.8</v>
          </cell>
          <cell r="M69">
            <v>4.5</v>
          </cell>
          <cell r="N69">
            <v>7.5</v>
          </cell>
          <cell r="O69">
            <v>384</v>
          </cell>
        </row>
        <row r="70">
          <cell r="A70">
            <v>34000</v>
          </cell>
          <cell r="B70">
            <v>35000</v>
          </cell>
          <cell r="C70">
            <v>222.6</v>
          </cell>
          <cell r="D70">
            <v>540</v>
          </cell>
          <cell r="E70">
            <v>1220</v>
          </cell>
          <cell r="F70">
            <v>25</v>
          </cell>
          <cell r="G70">
            <v>366</v>
          </cell>
          <cell r="H70">
            <v>36.6</v>
          </cell>
          <cell r="I70">
            <v>22</v>
          </cell>
          <cell r="J70">
            <v>1.6</v>
          </cell>
          <cell r="K70">
            <v>124</v>
          </cell>
          <cell r="L70">
            <v>410.1</v>
          </cell>
          <cell r="M70">
            <v>7.5</v>
          </cell>
          <cell r="N70">
            <v>12.5</v>
          </cell>
          <cell r="O70">
            <v>432</v>
          </cell>
        </row>
        <row r="71">
          <cell r="A71">
            <v>35000</v>
          </cell>
          <cell r="B71">
            <v>36000</v>
          </cell>
          <cell r="C71">
            <v>225.6</v>
          </cell>
          <cell r="D71">
            <v>580</v>
          </cell>
          <cell r="E71">
            <v>1280</v>
          </cell>
          <cell r="F71">
            <v>20</v>
          </cell>
          <cell r="G71">
            <v>384</v>
          </cell>
          <cell r="H71">
            <v>38.4</v>
          </cell>
          <cell r="I71">
            <v>44</v>
          </cell>
          <cell r="J71">
            <v>2.2000000000000002</v>
          </cell>
          <cell r="K71">
            <v>127</v>
          </cell>
          <cell r="L71">
            <v>428.4</v>
          </cell>
          <cell r="M71">
            <v>6</v>
          </cell>
          <cell r="N71">
            <v>10</v>
          </cell>
          <cell r="O71">
            <v>436</v>
          </cell>
        </row>
        <row r="72">
          <cell r="A72">
            <v>36000</v>
          </cell>
          <cell r="B72">
            <v>37000</v>
          </cell>
          <cell r="C72">
            <v>229.8</v>
          </cell>
          <cell r="D72">
            <v>395</v>
          </cell>
          <cell r="E72">
            <v>670</v>
          </cell>
          <cell r="F72">
            <v>25</v>
          </cell>
          <cell r="G72">
            <v>201</v>
          </cell>
          <cell r="H72">
            <v>20.100000000000001</v>
          </cell>
          <cell r="I72">
            <v>55</v>
          </cell>
          <cell r="J72">
            <v>2.7</v>
          </cell>
          <cell r="K72">
            <v>117.8</v>
          </cell>
          <cell r="L72">
            <v>228.6</v>
          </cell>
          <cell r="M72">
            <v>7.5</v>
          </cell>
          <cell r="N72">
            <v>12.5</v>
          </cell>
          <cell r="O72">
            <v>212</v>
          </cell>
        </row>
        <row r="73">
          <cell r="A73">
            <v>37000</v>
          </cell>
          <cell r="B73">
            <v>38000</v>
          </cell>
          <cell r="C73">
            <v>227.8</v>
          </cell>
          <cell r="D73">
            <v>410</v>
          </cell>
          <cell r="E73">
            <v>1150</v>
          </cell>
          <cell r="F73">
            <v>10</v>
          </cell>
          <cell r="G73">
            <v>345</v>
          </cell>
          <cell r="H73">
            <v>34.5</v>
          </cell>
          <cell r="I73">
            <v>66</v>
          </cell>
          <cell r="J73">
            <v>3.8</v>
          </cell>
          <cell r="K73">
            <v>120.5</v>
          </cell>
          <cell r="L73">
            <v>382.5</v>
          </cell>
          <cell r="M73">
            <v>3</v>
          </cell>
          <cell r="N73">
            <v>5</v>
          </cell>
          <cell r="O73">
            <v>352</v>
          </cell>
        </row>
        <row r="74">
          <cell r="A74">
            <v>38000</v>
          </cell>
          <cell r="B74">
            <v>39000</v>
          </cell>
          <cell r="C74">
            <v>222.8</v>
          </cell>
          <cell r="D74">
            <v>405</v>
          </cell>
          <cell r="E74">
            <v>920</v>
          </cell>
          <cell r="F74">
            <v>15</v>
          </cell>
          <cell r="G74">
            <v>276</v>
          </cell>
          <cell r="H74">
            <v>27.6</v>
          </cell>
          <cell r="I74">
            <v>66</v>
          </cell>
          <cell r="J74">
            <v>3.8</v>
          </cell>
          <cell r="K74">
            <v>117.3</v>
          </cell>
          <cell r="L74">
            <v>308.10000000000002</v>
          </cell>
          <cell r="M74">
            <v>4.5</v>
          </cell>
          <cell r="N74">
            <v>7.5</v>
          </cell>
          <cell r="O74">
            <v>312</v>
          </cell>
        </row>
        <row r="75">
          <cell r="A75">
            <v>39000</v>
          </cell>
          <cell r="B75">
            <v>39619</v>
          </cell>
          <cell r="C75">
            <v>150.9</v>
          </cell>
          <cell r="D75">
            <v>305</v>
          </cell>
          <cell r="E75">
            <v>219</v>
          </cell>
          <cell r="F75">
            <v>5</v>
          </cell>
          <cell r="G75">
            <v>65.7</v>
          </cell>
          <cell r="H75">
            <v>6.6</v>
          </cell>
          <cell r="I75">
            <v>22</v>
          </cell>
          <cell r="J75">
            <v>1.1000000000000001</v>
          </cell>
          <cell r="K75">
            <v>77.2</v>
          </cell>
          <cell r="L75">
            <v>73.8</v>
          </cell>
          <cell r="M75">
            <v>1.5</v>
          </cell>
          <cell r="N75">
            <v>2.5</v>
          </cell>
          <cell r="O75">
            <v>59.6</v>
          </cell>
        </row>
      </sheetData>
      <sheetData sheetId="8">
        <row r="1">
          <cell r="J1">
            <v>1</v>
          </cell>
          <cell r="K1">
            <v>2</v>
          </cell>
          <cell r="L1">
            <v>3</v>
          </cell>
          <cell r="M1">
            <v>4</v>
          </cell>
          <cell r="N1">
            <v>5</v>
          </cell>
          <cell r="O1">
            <v>6</v>
          </cell>
          <cell r="P1">
            <v>7</v>
          </cell>
          <cell r="Q1">
            <v>8</v>
          </cell>
          <cell r="R1">
            <v>9</v>
          </cell>
          <cell r="S1">
            <v>10</v>
          </cell>
          <cell r="T1">
            <v>11</v>
          </cell>
          <cell r="U1">
            <v>12</v>
          </cell>
          <cell r="V1">
            <v>13</v>
          </cell>
          <cell r="W1">
            <v>14</v>
          </cell>
          <cell r="X1">
            <v>15</v>
          </cell>
          <cell r="Y1">
            <v>16</v>
          </cell>
          <cell r="Z1">
            <v>17</v>
          </cell>
          <cell r="AA1">
            <v>18</v>
          </cell>
          <cell r="AB1">
            <v>19</v>
          </cell>
          <cell r="AC1">
            <v>20</v>
          </cell>
          <cell r="AD1">
            <v>21</v>
          </cell>
          <cell r="AE1">
            <v>22</v>
          </cell>
          <cell r="AF1">
            <v>23</v>
          </cell>
          <cell r="AG1">
            <v>24</v>
          </cell>
          <cell r="AH1">
            <v>25</v>
          </cell>
          <cell r="AI1">
            <v>26</v>
          </cell>
          <cell r="AJ1">
            <v>27</v>
          </cell>
          <cell r="AK1">
            <v>28</v>
          </cell>
          <cell r="AL1">
            <v>29</v>
          </cell>
          <cell r="AM1">
            <v>30</v>
          </cell>
          <cell r="AN1">
            <v>31</v>
          </cell>
          <cell r="AO1">
            <v>32</v>
          </cell>
        </row>
        <row r="2">
          <cell r="J2">
            <v>9200</v>
          </cell>
          <cell r="K2">
            <v>10000</v>
          </cell>
          <cell r="L2">
            <v>11000</v>
          </cell>
          <cell r="M2">
            <v>12000</v>
          </cell>
          <cell r="N2">
            <v>13000</v>
          </cell>
          <cell r="O2">
            <v>14000</v>
          </cell>
          <cell r="P2">
            <v>15000</v>
          </cell>
          <cell r="Q2">
            <v>16000</v>
          </cell>
          <cell r="R2">
            <v>17000</v>
          </cell>
          <cell r="S2">
            <v>18000</v>
          </cell>
          <cell r="T2">
            <v>19000</v>
          </cell>
          <cell r="U2">
            <v>20000</v>
          </cell>
          <cell r="V2">
            <v>21000</v>
          </cell>
          <cell r="W2">
            <v>22000</v>
          </cell>
          <cell r="X2">
            <v>23000</v>
          </cell>
          <cell r="Y2">
            <v>24000</v>
          </cell>
          <cell r="Z2">
            <v>25000</v>
          </cell>
          <cell r="AA2">
            <v>26000</v>
          </cell>
          <cell r="AB2">
            <v>27000</v>
          </cell>
          <cell r="AC2">
            <v>28000</v>
          </cell>
          <cell r="AD2">
            <v>29000</v>
          </cell>
          <cell r="AE2">
            <v>30000</v>
          </cell>
          <cell r="AF2">
            <v>31000</v>
          </cell>
          <cell r="AG2">
            <v>32000</v>
          </cell>
          <cell r="AH2">
            <v>33000</v>
          </cell>
          <cell r="AI2">
            <v>34000</v>
          </cell>
          <cell r="AJ2">
            <v>35000</v>
          </cell>
          <cell r="AK2">
            <v>36000</v>
          </cell>
          <cell r="AL2">
            <v>37000</v>
          </cell>
          <cell r="AM2">
            <v>38000</v>
          </cell>
          <cell r="AN2">
            <v>39000</v>
          </cell>
          <cell r="AO2">
            <v>9200</v>
          </cell>
        </row>
        <row r="3">
          <cell r="J3">
            <v>10000</v>
          </cell>
          <cell r="K3">
            <v>11000</v>
          </cell>
          <cell r="L3">
            <v>12000</v>
          </cell>
          <cell r="M3">
            <v>13000</v>
          </cell>
          <cell r="N3">
            <v>14000</v>
          </cell>
          <cell r="O3">
            <v>15000</v>
          </cell>
          <cell r="P3">
            <v>16000</v>
          </cell>
          <cell r="Q3">
            <v>17000</v>
          </cell>
          <cell r="R3">
            <v>18000</v>
          </cell>
          <cell r="S3">
            <v>19000</v>
          </cell>
          <cell r="T3">
            <v>20000</v>
          </cell>
          <cell r="U3">
            <v>21000</v>
          </cell>
          <cell r="V3">
            <v>22000</v>
          </cell>
          <cell r="W3">
            <v>23000</v>
          </cell>
          <cell r="X3">
            <v>24000</v>
          </cell>
          <cell r="Y3">
            <v>25000</v>
          </cell>
          <cell r="Z3">
            <v>26000</v>
          </cell>
          <cell r="AA3">
            <v>27000</v>
          </cell>
          <cell r="AB3">
            <v>28000</v>
          </cell>
          <cell r="AC3">
            <v>29000</v>
          </cell>
          <cell r="AD3">
            <v>30000</v>
          </cell>
          <cell r="AE3">
            <v>31000</v>
          </cell>
          <cell r="AF3">
            <v>32000</v>
          </cell>
          <cell r="AG3">
            <v>33000</v>
          </cell>
          <cell r="AH3">
            <v>34000</v>
          </cell>
          <cell r="AI3">
            <v>35000</v>
          </cell>
          <cell r="AJ3">
            <v>36000</v>
          </cell>
          <cell r="AK3">
            <v>37000</v>
          </cell>
          <cell r="AL3">
            <v>38000</v>
          </cell>
          <cell r="AM3">
            <v>39000</v>
          </cell>
          <cell r="AN3">
            <v>39619</v>
          </cell>
          <cell r="AO3">
            <v>39619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CIOS"/>
    </sheetNames>
    <sheetDataSet>
      <sheetData sheetId="0">
        <row r="14">
          <cell r="B14">
            <v>7700</v>
          </cell>
        </row>
        <row r="15">
          <cell r="B15">
            <v>12000</v>
          </cell>
        </row>
        <row r="52">
          <cell r="B52">
            <v>750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olidado Reservas"/>
      <sheetName val="Reservas de Petróleo"/>
      <sheetName val="Eventos"/>
      <sheetName val="Cronograma de Eventos"/>
      <sheetName val="Reporte mensual 1999-2000"/>
      <sheetName val="Reporte 2000 - 2024"/>
      <sheetName val="Reporte 1"/>
      <sheetName val="Reporte 2"/>
      <sheetName val="Reporte 3"/>
      <sheetName val="Reporte 4"/>
      <sheetName val="Reporte 5"/>
      <sheetName val="Reporte 2000 - 2004"/>
      <sheetName val="Apiay"/>
      <sheetName val="Suria"/>
      <sheetName val="RefLibertad"/>
      <sheetName val="Castilla"/>
      <sheetName val="Otros"/>
      <sheetName val="Índice"/>
      <sheetName val="DesReservas"/>
      <sheetName val="PronPozos Apiay"/>
      <sheetName val="PronPozos Suria"/>
      <sheetName val="PronPozos RefLibertad"/>
    </sheetNames>
    <sheetDataSet>
      <sheetData sheetId="0" refreshError="1"/>
      <sheetData sheetId="1">
        <row r="1">
          <cell r="A1" t="str">
            <v>ECOPETROL GERENCIA LLANOS</v>
          </cell>
        </row>
        <row r="2">
          <cell r="A2" t="str">
            <v>RESERVAS DE PETROLEO (MBls)</v>
          </cell>
        </row>
        <row r="4">
          <cell r="D4" t="str">
            <v>RESERVAS PROBADAS</v>
          </cell>
        </row>
        <row r="5">
          <cell r="D5" t="str">
            <v>INICIALES</v>
          </cell>
          <cell r="E5" t="str">
            <v>ACUMUL.</v>
          </cell>
          <cell r="F5" t="str">
            <v>DESARR.</v>
          </cell>
          <cell r="G5" t="str">
            <v>NO</v>
          </cell>
          <cell r="H5" t="str">
            <v>REMAN.</v>
          </cell>
        </row>
        <row r="6">
          <cell r="E6" t="str">
            <v>A DIC/98</v>
          </cell>
          <cell r="G6" t="str">
            <v>DESARR.</v>
          </cell>
        </row>
        <row r="7">
          <cell r="D7">
            <v>26.929512500000001</v>
          </cell>
          <cell r="E7">
            <v>0.80951250000000008</v>
          </cell>
          <cell r="F7">
            <v>0</v>
          </cell>
          <cell r="G7">
            <v>26.12</v>
          </cell>
          <cell r="H7">
            <v>26.12</v>
          </cell>
        </row>
        <row r="8">
          <cell r="D8">
            <v>55.538639400000001</v>
          </cell>
          <cell r="E8">
            <v>55.528639400000003</v>
          </cell>
          <cell r="F8">
            <v>0</v>
          </cell>
          <cell r="G8">
            <v>0.01</v>
          </cell>
          <cell r="H8">
            <v>0.01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</row>
        <row r="11">
          <cell r="D11">
            <v>82.468151900000009</v>
          </cell>
          <cell r="E11">
            <v>56.3381519</v>
          </cell>
          <cell r="F11">
            <v>0</v>
          </cell>
          <cell r="G11">
            <v>26.130000000000003</v>
          </cell>
          <cell r="H11">
            <v>26.130000000000003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</row>
        <row r="14">
          <cell r="D14">
            <v>5.6885902100000001</v>
          </cell>
          <cell r="E14">
            <v>0.26159020999999999</v>
          </cell>
          <cell r="F14">
            <v>0.71299999999999997</v>
          </cell>
          <cell r="G14">
            <v>4.7140000000000004</v>
          </cell>
          <cell r="H14">
            <v>5.4270000000000005</v>
          </cell>
        </row>
        <row r="15">
          <cell r="D15">
            <v>5.6885902100000001</v>
          </cell>
          <cell r="E15">
            <v>0.26159020999999999</v>
          </cell>
          <cell r="F15">
            <v>0.71299999999999997</v>
          </cell>
          <cell r="G15">
            <v>4.7140000000000004</v>
          </cell>
          <cell r="H15">
            <v>5.4270000000000005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D19">
            <v>1.4982187599999999</v>
          </cell>
          <cell r="E19">
            <v>0.78821876000000002</v>
          </cell>
          <cell r="F19">
            <v>0.71</v>
          </cell>
          <cell r="G19">
            <v>0</v>
          </cell>
          <cell r="H19">
            <v>0.71</v>
          </cell>
        </row>
        <row r="20">
          <cell r="D20">
            <v>1.4982187599999999</v>
          </cell>
          <cell r="E20">
            <v>0.78821876000000002</v>
          </cell>
          <cell r="F20">
            <v>0.71</v>
          </cell>
          <cell r="G20">
            <v>0</v>
          </cell>
          <cell r="H20">
            <v>0.71</v>
          </cell>
        </row>
        <row r="21">
          <cell r="D21">
            <v>89.654960870000011</v>
          </cell>
          <cell r="E21">
            <v>57.387960870000001</v>
          </cell>
          <cell r="F21">
            <v>1.423</v>
          </cell>
          <cell r="G21">
            <v>30.844000000000001</v>
          </cell>
          <cell r="H21">
            <v>32.267000000000003</v>
          </cell>
        </row>
        <row r="23">
          <cell r="D23">
            <v>9.6712681200000006</v>
          </cell>
          <cell r="E23">
            <v>7.0612681200000003</v>
          </cell>
          <cell r="F23">
            <v>0</v>
          </cell>
          <cell r="G23">
            <v>2.61</v>
          </cell>
          <cell r="H23">
            <v>2.61</v>
          </cell>
        </row>
        <row r="24">
          <cell r="D24">
            <v>61.560651909999997</v>
          </cell>
          <cell r="E24">
            <v>61.560651909999997</v>
          </cell>
          <cell r="F24">
            <v>0</v>
          </cell>
          <cell r="G24">
            <v>0</v>
          </cell>
          <cell r="H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</row>
        <row r="27">
          <cell r="D27">
            <v>71.231920029999998</v>
          </cell>
          <cell r="E27">
            <v>68.621920029999998</v>
          </cell>
          <cell r="F27">
            <v>0</v>
          </cell>
          <cell r="G27">
            <v>2.61</v>
          </cell>
          <cell r="H27">
            <v>2.61</v>
          </cell>
        </row>
        <row r="29">
          <cell r="D29">
            <v>0.57266908000000005</v>
          </cell>
          <cell r="E29">
            <v>0.24266908000000001</v>
          </cell>
          <cell r="F29">
            <v>0.33</v>
          </cell>
          <cell r="G29">
            <v>0</v>
          </cell>
          <cell r="H29">
            <v>0.33</v>
          </cell>
        </row>
        <row r="30">
          <cell r="D30">
            <v>0.24961398000000001</v>
          </cell>
          <cell r="E30">
            <v>0.24961398000000001</v>
          </cell>
          <cell r="F30">
            <v>0</v>
          </cell>
          <cell r="G30">
            <v>0</v>
          </cell>
          <cell r="H30">
            <v>0</v>
          </cell>
        </row>
        <row r="31">
          <cell r="D31">
            <v>0.82228306000000007</v>
          </cell>
          <cell r="E31">
            <v>0.49228305999999999</v>
          </cell>
          <cell r="F31">
            <v>0.33</v>
          </cell>
          <cell r="G31">
            <v>0</v>
          </cell>
          <cell r="H31">
            <v>0.33</v>
          </cell>
        </row>
        <row r="33">
          <cell r="D33">
            <v>0.38050946000000002</v>
          </cell>
          <cell r="E33">
            <v>0.31050946000000001</v>
          </cell>
          <cell r="F33">
            <v>7.0000000000000007E-2</v>
          </cell>
          <cell r="G33">
            <v>0</v>
          </cell>
          <cell r="H33">
            <v>7.0000000000000007E-2</v>
          </cell>
        </row>
        <row r="34">
          <cell r="D34">
            <v>5.0007053100000007</v>
          </cell>
          <cell r="E34">
            <v>2.6307053100000002</v>
          </cell>
          <cell r="F34">
            <v>2.37</v>
          </cell>
          <cell r="G34">
            <v>0</v>
          </cell>
          <cell r="H34">
            <v>2.37</v>
          </cell>
        </row>
        <row r="35">
          <cell r="D35">
            <v>5.3812147700000006</v>
          </cell>
          <cell r="E35">
            <v>2.9412147700000002</v>
          </cell>
          <cell r="F35">
            <v>2.44</v>
          </cell>
          <cell r="G35">
            <v>0</v>
          </cell>
          <cell r="H35">
            <v>2.44</v>
          </cell>
        </row>
        <row r="37">
          <cell r="D37">
            <v>0.53511152000000006</v>
          </cell>
          <cell r="E37">
            <v>0.35511152000000001</v>
          </cell>
          <cell r="F37">
            <v>0.18</v>
          </cell>
          <cell r="G37">
            <v>0</v>
          </cell>
          <cell r="H37">
            <v>0.18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D39">
            <v>0.53511152000000006</v>
          </cell>
          <cell r="E39">
            <v>0.35511152000000001</v>
          </cell>
          <cell r="F39">
            <v>0.18</v>
          </cell>
          <cell r="G39">
            <v>0</v>
          </cell>
          <cell r="H39">
            <v>0.18</v>
          </cell>
        </row>
        <row r="40">
          <cell r="D40">
            <v>6.7386093500000008</v>
          </cell>
          <cell r="E40">
            <v>3.7886093500000002</v>
          </cell>
          <cell r="F40">
            <v>2.95</v>
          </cell>
          <cell r="G40">
            <v>0</v>
          </cell>
          <cell r="H40">
            <v>2.95</v>
          </cell>
        </row>
        <row r="42">
          <cell r="D42">
            <v>9.2604004800000013</v>
          </cell>
          <cell r="E42">
            <v>5.0604004800000002</v>
          </cell>
          <cell r="F42">
            <v>4.2</v>
          </cell>
          <cell r="G42">
            <v>0</v>
          </cell>
          <cell r="H42">
            <v>4.2</v>
          </cell>
        </row>
        <row r="45">
          <cell r="D45">
            <v>3.0000000000000001E-3</v>
          </cell>
          <cell r="E45">
            <v>3.0000000000000001E-3</v>
          </cell>
          <cell r="F45">
            <v>0</v>
          </cell>
          <cell r="G45">
            <v>0</v>
          </cell>
          <cell r="H45">
            <v>0</v>
          </cell>
        </row>
        <row r="46"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</row>
        <row r="48">
          <cell r="D48">
            <v>3.0000000000000001E-3</v>
          </cell>
          <cell r="E48">
            <v>3.0000000000000001E-3</v>
          </cell>
          <cell r="F48">
            <v>0</v>
          </cell>
          <cell r="G48">
            <v>0</v>
          </cell>
          <cell r="H48">
            <v>0</v>
          </cell>
        </row>
        <row r="51">
          <cell r="D51">
            <v>8.1999999999999993</v>
          </cell>
          <cell r="E51">
            <v>0</v>
          </cell>
          <cell r="F51">
            <v>0</v>
          </cell>
          <cell r="G51">
            <v>8.1999999999999993</v>
          </cell>
          <cell r="H51">
            <v>8.1999999999999993</v>
          </cell>
        </row>
        <row r="52">
          <cell r="D52">
            <v>0.18</v>
          </cell>
          <cell r="E52">
            <v>0</v>
          </cell>
          <cell r="F52">
            <v>0</v>
          </cell>
          <cell r="G52">
            <v>0.18</v>
          </cell>
          <cell r="H52">
            <v>0.18</v>
          </cell>
        </row>
        <row r="53">
          <cell r="D53">
            <v>0.37</v>
          </cell>
          <cell r="E53">
            <v>0</v>
          </cell>
          <cell r="F53">
            <v>0</v>
          </cell>
          <cell r="G53">
            <v>0.37</v>
          </cell>
          <cell r="H53">
            <v>0.37</v>
          </cell>
        </row>
        <row r="54">
          <cell r="D54">
            <v>8.7499999999999982</v>
          </cell>
          <cell r="E54">
            <v>0</v>
          </cell>
          <cell r="F54">
            <v>0</v>
          </cell>
          <cell r="G54">
            <v>8.7499999999999982</v>
          </cell>
          <cell r="H54">
            <v>8.7499999999999982</v>
          </cell>
        </row>
        <row r="56">
          <cell r="D56">
            <v>4</v>
          </cell>
          <cell r="E56">
            <v>0</v>
          </cell>
          <cell r="F56">
            <v>0</v>
          </cell>
          <cell r="G56">
            <v>4</v>
          </cell>
          <cell r="H56">
            <v>4</v>
          </cell>
        </row>
        <row r="58">
          <cell r="D58">
            <v>38.089070679999999</v>
          </cell>
          <cell r="E58">
            <v>8.7790706800000002</v>
          </cell>
          <cell r="F58">
            <v>0.58000000000000007</v>
          </cell>
          <cell r="G58">
            <v>28.73</v>
          </cell>
          <cell r="H58">
            <v>29.310000000000002</v>
          </cell>
        </row>
        <row r="59">
          <cell r="D59">
            <v>128.03820081000001</v>
          </cell>
          <cell r="E59">
            <v>120.23120081</v>
          </cell>
          <cell r="F59">
            <v>3.0830000000000002</v>
          </cell>
          <cell r="G59">
            <v>4.7240000000000002</v>
          </cell>
          <cell r="H59">
            <v>7.8070000000000004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</row>
        <row r="61">
          <cell r="D61">
            <v>1.4982187599999999</v>
          </cell>
          <cell r="E61">
            <v>0.78821876000000002</v>
          </cell>
          <cell r="F61">
            <v>0.71</v>
          </cell>
          <cell r="G61">
            <v>0</v>
          </cell>
          <cell r="H61">
            <v>0.71</v>
          </cell>
        </row>
        <row r="63">
          <cell r="D63">
            <v>176.88589072999997</v>
          </cell>
          <cell r="E63">
            <v>134.85889073000001</v>
          </cell>
          <cell r="F63">
            <v>8.5730000000000004</v>
          </cell>
          <cell r="G63">
            <v>33.454000000000001</v>
          </cell>
          <cell r="H63">
            <v>42.027000000000008</v>
          </cell>
        </row>
      </sheetData>
      <sheetData sheetId="2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/>
      <sheetData sheetId="20"/>
      <sheetData sheetId="2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para"/>
      <sheetName val="PRESUPUESTO"/>
      <sheetName val="ANALISIS"/>
      <sheetName val="Incidencias"/>
      <sheetName val="INSUMOS"/>
      <sheetName val="CostosAdmin"/>
      <sheetName val="F.Prestacional"/>
      <sheetName val="F.Prestacional J"/>
      <sheetName val="INSUM CLASIF"/>
      <sheetName val="CRONOGRAMA"/>
      <sheetName val="RENDIMIENTOS"/>
      <sheetName val="COSTOS"/>
      <sheetName val="SEGUIMIENTO"/>
      <sheetName val="CONTROL"/>
      <sheetName val="PlantillaSeguim"/>
      <sheetName val="PlantillaSeguimCost"/>
      <sheetName val="Datos1_NoEliminar"/>
      <sheetName val="FORMATOS"/>
    </sheetNames>
    <sheetDataSet>
      <sheetData sheetId="0" refreshError="1"/>
      <sheetData sheetId="1" refreshError="1">
        <row r="2">
          <cell r="A2" t="str">
            <v>CD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27">
          <cell r="H27">
            <v>0</v>
          </cell>
        </row>
      </sheetData>
      <sheetData sheetId="10" refreshError="1"/>
      <sheetData sheetId="11" refreshError="1"/>
      <sheetData sheetId="12" refreshError="1">
        <row r="27">
          <cell r="P27">
            <v>42380</v>
          </cell>
          <cell r="Q27">
            <v>42381</v>
          </cell>
          <cell r="R27">
            <v>42382</v>
          </cell>
          <cell r="S27">
            <v>42383</v>
          </cell>
          <cell r="T27">
            <v>42384</v>
          </cell>
          <cell r="U27">
            <v>42385</v>
          </cell>
          <cell r="V27">
            <v>42386</v>
          </cell>
          <cell r="W27">
            <v>42387</v>
          </cell>
          <cell r="X27">
            <v>42388</v>
          </cell>
          <cell r="Y27">
            <v>42389</v>
          </cell>
          <cell r="Z27">
            <v>42390</v>
          </cell>
          <cell r="AA27">
            <v>42391</v>
          </cell>
          <cell r="AB27">
            <v>42392</v>
          </cell>
          <cell r="AC27">
            <v>42393</v>
          </cell>
          <cell r="AD27">
            <v>42394</v>
          </cell>
          <cell r="AE27">
            <v>42395</v>
          </cell>
          <cell r="AF27">
            <v>42396</v>
          </cell>
          <cell r="AG27">
            <v>42397</v>
          </cell>
          <cell r="AH27">
            <v>42398</v>
          </cell>
          <cell r="AI27">
            <v>42399</v>
          </cell>
          <cell r="AJ27">
            <v>42400</v>
          </cell>
          <cell r="AK27">
            <v>42401</v>
          </cell>
          <cell r="AL27">
            <v>42402</v>
          </cell>
          <cell r="AM27">
            <v>42403</v>
          </cell>
          <cell r="AN27">
            <v>42404</v>
          </cell>
          <cell r="AO27">
            <v>42405</v>
          </cell>
          <cell r="AP27">
            <v>42406</v>
          </cell>
          <cell r="AQ27">
            <v>42407</v>
          </cell>
          <cell r="AR27">
            <v>42408</v>
          </cell>
          <cell r="AS27">
            <v>42409</v>
          </cell>
          <cell r="AT27">
            <v>42410</v>
          </cell>
          <cell r="AU27">
            <v>42411</v>
          </cell>
          <cell r="AV27">
            <v>42412</v>
          </cell>
          <cell r="AW27">
            <v>42413</v>
          </cell>
          <cell r="AX27">
            <v>42414</v>
          </cell>
          <cell r="AY27">
            <v>42415</v>
          </cell>
          <cell r="AZ27">
            <v>42416</v>
          </cell>
          <cell r="BA27">
            <v>42417</v>
          </cell>
          <cell r="BB27">
            <v>42418</v>
          </cell>
          <cell r="BC27">
            <v>42419</v>
          </cell>
          <cell r="BD27">
            <v>42420</v>
          </cell>
          <cell r="BE27">
            <v>42421</v>
          </cell>
          <cell r="BF27">
            <v>42422</v>
          </cell>
          <cell r="BG27">
            <v>42423</v>
          </cell>
          <cell r="BH27">
            <v>42424</v>
          </cell>
          <cell r="BI27">
            <v>42425</v>
          </cell>
          <cell r="BJ27">
            <v>42426</v>
          </cell>
          <cell r="BK27">
            <v>42427</v>
          </cell>
          <cell r="BL27">
            <v>42428</v>
          </cell>
          <cell r="BM27">
            <v>42429</v>
          </cell>
          <cell r="BN27">
            <v>42430</v>
          </cell>
          <cell r="BO27">
            <v>42431</v>
          </cell>
          <cell r="BP27">
            <v>42432</v>
          </cell>
          <cell r="BQ27">
            <v>42433</v>
          </cell>
          <cell r="BR27">
            <v>42434</v>
          </cell>
          <cell r="BS27">
            <v>42435</v>
          </cell>
          <cell r="BT27">
            <v>42436</v>
          </cell>
          <cell r="BU27">
            <v>42437</v>
          </cell>
          <cell r="BV27">
            <v>42438</v>
          </cell>
          <cell r="BW27">
            <v>42439</v>
          </cell>
          <cell r="BX27">
            <v>42440</v>
          </cell>
          <cell r="BY27">
            <v>42441</v>
          </cell>
          <cell r="BZ27">
            <v>42442</v>
          </cell>
          <cell r="CA27">
            <v>42443</v>
          </cell>
          <cell r="CB27">
            <v>42444</v>
          </cell>
          <cell r="CC27">
            <v>42445</v>
          </cell>
          <cell r="CD27">
            <v>42446</v>
          </cell>
          <cell r="CE27">
            <v>42447</v>
          </cell>
          <cell r="CF27">
            <v>42448</v>
          </cell>
          <cell r="CG27">
            <v>42449</v>
          </cell>
          <cell r="CH27">
            <v>42450</v>
          </cell>
          <cell r="CI27">
            <v>42451</v>
          </cell>
          <cell r="CJ27">
            <v>42452</v>
          </cell>
          <cell r="CK27">
            <v>42453</v>
          </cell>
          <cell r="CL27">
            <v>42454</v>
          </cell>
          <cell r="CM27">
            <v>42455</v>
          </cell>
          <cell r="CN27">
            <v>42456</v>
          </cell>
          <cell r="CO27">
            <v>42457</v>
          </cell>
          <cell r="CP27">
            <v>42458</v>
          </cell>
          <cell r="CQ27">
            <v>42459</v>
          </cell>
          <cell r="CR27">
            <v>42460</v>
          </cell>
          <cell r="CS27">
            <v>42461</v>
          </cell>
          <cell r="CT27">
            <v>42462</v>
          </cell>
          <cell r="CU27">
            <v>42463</v>
          </cell>
          <cell r="CV27">
            <v>42464</v>
          </cell>
          <cell r="CW27">
            <v>42465</v>
          </cell>
          <cell r="CX27">
            <v>42466</v>
          </cell>
          <cell r="CY27">
            <v>42467</v>
          </cell>
          <cell r="CZ27">
            <v>42468</v>
          </cell>
          <cell r="DA27">
            <v>42469</v>
          </cell>
          <cell r="DB27">
            <v>42470</v>
          </cell>
          <cell r="DC27">
            <v>42471</v>
          </cell>
          <cell r="DD27">
            <v>42472</v>
          </cell>
          <cell r="DE27">
            <v>42473</v>
          </cell>
          <cell r="DF27">
            <v>42474</v>
          </cell>
          <cell r="DG27">
            <v>42475</v>
          </cell>
          <cell r="DH27">
            <v>42476</v>
          </cell>
          <cell r="DI27">
            <v>42477</v>
          </cell>
          <cell r="DJ27">
            <v>42478</v>
          </cell>
          <cell r="DK27">
            <v>42479</v>
          </cell>
          <cell r="DL27">
            <v>42480</v>
          </cell>
          <cell r="DM27">
            <v>42481</v>
          </cell>
          <cell r="DN27">
            <v>42482</v>
          </cell>
          <cell r="DO27">
            <v>42483</v>
          </cell>
          <cell r="DP27">
            <v>42484</v>
          </cell>
          <cell r="DQ27">
            <v>42485</v>
          </cell>
          <cell r="DR27">
            <v>42486</v>
          </cell>
          <cell r="DS27">
            <v>42487</v>
          </cell>
          <cell r="DT27">
            <v>42488</v>
          </cell>
          <cell r="DU27">
            <v>42489</v>
          </cell>
          <cell r="DV27">
            <v>42490</v>
          </cell>
          <cell r="DW27">
            <v>42491</v>
          </cell>
          <cell r="DX27">
            <v>42492</v>
          </cell>
          <cell r="DY27">
            <v>42493</v>
          </cell>
          <cell r="DZ27">
            <v>42494</v>
          </cell>
          <cell r="EA27">
            <v>42495</v>
          </cell>
          <cell r="EB27">
            <v>42496</v>
          </cell>
          <cell r="EC27">
            <v>42497</v>
          </cell>
          <cell r="ED27">
            <v>42498</v>
          </cell>
          <cell r="EE27">
            <v>42499</v>
          </cell>
          <cell r="EF27">
            <v>42500</v>
          </cell>
          <cell r="EG27">
            <v>42501</v>
          </cell>
          <cell r="EH27">
            <v>42502</v>
          </cell>
          <cell r="EI27">
            <v>42503</v>
          </cell>
          <cell r="EJ27">
            <v>42504</v>
          </cell>
          <cell r="EK27">
            <v>42505</v>
          </cell>
          <cell r="EL27">
            <v>42506</v>
          </cell>
          <cell r="EM27">
            <v>42507</v>
          </cell>
          <cell r="EN27">
            <v>42508</v>
          </cell>
          <cell r="EO27">
            <v>42509</v>
          </cell>
          <cell r="EP27">
            <v>42510</v>
          </cell>
          <cell r="EQ27">
            <v>42511</v>
          </cell>
          <cell r="ER27">
            <v>42512</v>
          </cell>
          <cell r="ES27">
            <v>42513</v>
          </cell>
          <cell r="ET27">
            <v>42514</v>
          </cell>
          <cell r="EU27">
            <v>42515</v>
          </cell>
          <cell r="EV27">
            <v>42516</v>
          </cell>
          <cell r="EW27">
            <v>42517</v>
          </cell>
          <cell r="EX27">
            <v>42518</v>
          </cell>
          <cell r="EY27">
            <v>42519</v>
          </cell>
          <cell r="EZ27">
            <v>42520</v>
          </cell>
          <cell r="FA27">
            <v>42521</v>
          </cell>
          <cell r="FB27">
            <v>42522</v>
          </cell>
          <cell r="FC27">
            <v>42523</v>
          </cell>
          <cell r="FD27">
            <v>42524</v>
          </cell>
          <cell r="FE27">
            <v>42525</v>
          </cell>
          <cell r="FF27">
            <v>42526</v>
          </cell>
          <cell r="FG27">
            <v>42527</v>
          </cell>
          <cell r="FH27">
            <v>42528</v>
          </cell>
          <cell r="FI27">
            <v>42529</v>
          </cell>
          <cell r="FJ27">
            <v>42530</v>
          </cell>
          <cell r="FK27">
            <v>42531</v>
          </cell>
          <cell r="FL27">
            <v>42532</v>
          </cell>
          <cell r="FM27">
            <v>42533</v>
          </cell>
          <cell r="FN27">
            <v>42534</v>
          </cell>
          <cell r="FO27">
            <v>42535</v>
          </cell>
          <cell r="FP27">
            <v>42536</v>
          </cell>
          <cell r="FQ27">
            <v>42537</v>
          </cell>
          <cell r="FR27">
            <v>42538</v>
          </cell>
          <cell r="FS27">
            <v>42539</v>
          </cell>
          <cell r="FT27">
            <v>42540</v>
          </cell>
          <cell r="FU27">
            <v>42541</v>
          </cell>
          <cell r="FV27">
            <v>42542</v>
          </cell>
          <cell r="FW27">
            <v>42543</v>
          </cell>
          <cell r="FX27">
            <v>42544</v>
          </cell>
          <cell r="FY27">
            <v>42545</v>
          </cell>
          <cell r="FZ27">
            <v>42546</v>
          </cell>
          <cell r="GA27">
            <v>42547</v>
          </cell>
          <cell r="GB27">
            <v>42548</v>
          </cell>
          <cell r="GC27">
            <v>42549</v>
          </cell>
          <cell r="GD27">
            <v>42550</v>
          </cell>
          <cell r="GE27">
            <v>42551</v>
          </cell>
          <cell r="GF27">
            <v>42552</v>
          </cell>
          <cell r="GG27">
            <v>42553</v>
          </cell>
          <cell r="GH27">
            <v>42554</v>
          </cell>
          <cell r="GI27">
            <v>42555</v>
          </cell>
          <cell r="GJ27">
            <v>42556</v>
          </cell>
          <cell r="GK27">
            <v>42557</v>
          </cell>
          <cell r="GL27">
            <v>42558</v>
          </cell>
          <cell r="GM27">
            <v>42559</v>
          </cell>
          <cell r="GN27">
            <v>42560</v>
          </cell>
          <cell r="GO27">
            <v>42561</v>
          </cell>
          <cell r="GP27">
            <v>42562</v>
          </cell>
          <cell r="GQ27">
            <v>42563</v>
          </cell>
          <cell r="GR27">
            <v>42564</v>
          </cell>
          <cell r="GS27">
            <v>42565</v>
          </cell>
          <cell r="GT27">
            <v>42566</v>
          </cell>
          <cell r="GU27">
            <v>42567</v>
          </cell>
          <cell r="GV27">
            <v>42568</v>
          </cell>
          <cell r="GW27">
            <v>42569</v>
          </cell>
          <cell r="GX27">
            <v>42570</v>
          </cell>
          <cell r="GY27">
            <v>42571</v>
          </cell>
          <cell r="GZ27">
            <v>42572</v>
          </cell>
          <cell r="HA27">
            <v>42573</v>
          </cell>
          <cell r="HB27">
            <v>42574</v>
          </cell>
          <cell r="HC27">
            <v>42575</v>
          </cell>
          <cell r="HD27">
            <v>42576</v>
          </cell>
          <cell r="HE27">
            <v>42577</v>
          </cell>
          <cell r="HF27">
            <v>42578</v>
          </cell>
          <cell r="HG27">
            <v>42579</v>
          </cell>
          <cell r="HH27">
            <v>42580</v>
          </cell>
          <cell r="HI27">
            <v>42581</v>
          </cell>
          <cell r="HJ27">
            <v>42582</v>
          </cell>
          <cell r="HK27">
            <v>42583</v>
          </cell>
          <cell r="HL27">
            <v>42584</v>
          </cell>
          <cell r="HM27">
            <v>42585</v>
          </cell>
          <cell r="HN27">
            <v>42586</v>
          </cell>
          <cell r="HO27">
            <v>42587</v>
          </cell>
          <cell r="HP27">
            <v>42588</v>
          </cell>
          <cell r="HQ27">
            <v>42589</v>
          </cell>
          <cell r="HR27">
            <v>42590</v>
          </cell>
          <cell r="HS27">
            <v>42591</v>
          </cell>
          <cell r="HT27">
            <v>42592</v>
          </cell>
          <cell r="HU27">
            <v>42593</v>
          </cell>
          <cell r="HV27">
            <v>42594</v>
          </cell>
          <cell r="HW27">
            <v>42595</v>
          </cell>
          <cell r="HX27">
            <v>42596</v>
          </cell>
          <cell r="HY27">
            <v>42597</v>
          </cell>
          <cell r="HZ27">
            <v>42598</v>
          </cell>
          <cell r="IA27">
            <v>42599</v>
          </cell>
          <cell r="IB27">
            <v>42600</v>
          </cell>
          <cell r="IC27">
            <v>42601</v>
          </cell>
          <cell r="ID27">
            <v>42602</v>
          </cell>
          <cell r="IE27">
            <v>42603</v>
          </cell>
          <cell r="IF27">
            <v>42604</v>
          </cell>
          <cell r="IG27">
            <v>42605</v>
          </cell>
          <cell r="IH27">
            <v>42606</v>
          </cell>
          <cell r="II27">
            <v>42607</v>
          </cell>
          <cell r="IJ27">
            <v>42608</v>
          </cell>
          <cell r="IK27">
            <v>42609</v>
          </cell>
          <cell r="IL27">
            <v>42610</v>
          </cell>
          <cell r="IM27">
            <v>42611</v>
          </cell>
          <cell r="IN27">
            <v>42612</v>
          </cell>
          <cell r="IO27">
            <v>42613</v>
          </cell>
          <cell r="IP27">
            <v>42614</v>
          </cell>
          <cell r="IQ27">
            <v>42615</v>
          </cell>
          <cell r="IR27">
            <v>42616</v>
          </cell>
          <cell r="IS27">
            <v>42617</v>
          </cell>
          <cell r="IT27">
            <v>42618</v>
          </cell>
          <cell r="IU27">
            <v>42619</v>
          </cell>
          <cell r="IV27">
            <v>42620</v>
          </cell>
          <cell r="IW27">
            <v>42621</v>
          </cell>
          <cell r="IX27">
            <v>42622</v>
          </cell>
          <cell r="IY27">
            <v>42623</v>
          </cell>
          <cell r="IZ27">
            <v>42624</v>
          </cell>
          <cell r="JA27">
            <v>42625</v>
          </cell>
          <cell r="JB27">
            <v>42626</v>
          </cell>
          <cell r="JC27">
            <v>42627</v>
          </cell>
          <cell r="JD27">
            <v>42628</v>
          </cell>
          <cell r="JE27">
            <v>42629</v>
          </cell>
          <cell r="JF27">
            <v>42630</v>
          </cell>
          <cell r="JG27">
            <v>42631</v>
          </cell>
          <cell r="JH27">
            <v>42632</v>
          </cell>
          <cell r="JI27">
            <v>42633</v>
          </cell>
          <cell r="JJ27">
            <v>42634</v>
          </cell>
          <cell r="JK27">
            <v>42635</v>
          </cell>
          <cell r="JL27">
            <v>42636</v>
          </cell>
          <cell r="JM27">
            <v>42637</v>
          </cell>
          <cell r="JN27">
            <v>42638</v>
          </cell>
          <cell r="JO27">
            <v>42639</v>
          </cell>
          <cell r="JP27">
            <v>42640</v>
          </cell>
          <cell r="JQ27">
            <v>42641</v>
          </cell>
          <cell r="JR27">
            <v>42642</v>
          </cell>
          <cell r="JS27">
            <v>42643</v>
          </cell>
          <cell r="JT27">
            <v>42644</v>
          </cell>
          <cell r="JU27">
            <v>42645</v>
          </cell>
          <cell r="JV27">
            <v>42646</v>
          </cell>
          <cell r="JW27">
            <v>42647</v>
          </cell>
          <cell r="JX27">
            <v>42648</v>
          </cell>
          <cell r="JY27">
            <v>42649</v>
          </cell>
          <cell r="JZ27">
            <v>42650</v>
          </cell>
          <cell r="KA27">
            <v>42651</v>
          </cell>
          <cell r="KB27">
            <v>42652</v>
          </cell>
          <cell r="KC27">
            <v>42653</v>
          </cell>
          <cell r="KD27">
            <v>42654</v>
          </cell>
          <cell r="KE27">
            <v>42655</v>
          </cell>
          <cell r="KF27">
            <v>42656</v>
          </cell>
          <cell r="KG27">
            <v>42657</v>
          </cell>
          <cell r="KH27">
            <v>42658</v>
          </cell>
          <cell r="KI27">
            <v>42659</v>
          </cell>
          <cell r="KJ27">
            <v>42660</v>
          </cell>
          <cell r="KK27">
            <v>42661</v>
          </cell>
          <cell r="KL27">
            <v>42662</v>
          </cell>
          <cell r="KM27">
            <v>42663</v>
          </cell>
          <cell r="KN27">
            <v>42664</v>
          </cell>
          <cell r="KO27">
            <v>42665</v>
          </cell>
          <cell r="KP27">
            <v>42666</v>
          </cell>
          <cell r="KQ27">
            <v>42667</v>
          </cell>
          <cell r="KR27">
            <v>42668</v>
          </cell>
          <cell r="KS27">
            <v>42669</v>
          </cell>
          <cell r="KT27">
            <v>42670</v>
          </cell>
          <cell r="KU27">
            <v>42671</v>
          </cell>
          <cell r="KV27">
            <v>42672</v>
          </cell>
          <cell r="KW27">
            <v>42673</v>
          </cell>
          <cell r="KX27">
            <v>42674</v>
          </cell>
          <cell r="KY27">
            <v>42675</v>
          </cell>
          <cell r="KZ27">
            <v>42676</v>
          </cell>
          <cell r="LA27">
            <v>42677</v>
          </cell>
          <cell r="LB27">
            <v>42678</v>
          </cell>
          <cell r="LC27">
            <v>42679</v>
          </cell>
          <cell r="LD27">
            <v>42680</v>
          </cell>
          <cell r="LE27">
            <v>42681</v>
          </cell>
          <cell r="LF27">
            <v>42682</v>
          </cell>
          <cell r="LG27">
            <v>42683</v>
          </cell>
          <cell r="LH27">
            <v>42684</v>
          </cell>
          <cell r="LI27">
            <v>42685</v>
          </cell>
          <cell r="LJ27">
            <v>42686</v>
          </cell>
          <cell r="LK27">
            <v>42687</v>
          </cell>
          <cell r="LL27">
            <v>42688</v>
          </cell>
          <cell r="LM27">
            <v>42689</v>
          </cell>
          <cell r="LN27">
            <v>42690</v>
          </cell>
          <cell r="LO27">
            <v>42691</v>
          </cell>
          <cell r="LP27">
            <v>42692</v>
          </cell>
          <cell r="LQ27">
            <v>42693</v>
          </cell>
          <cell r="LR27">
            <v>42694</v>
          </cell>
          <cell r="LS27">
            <v>42695</v>
          </cell>
          <cell r="LT27">
            <v>42696</v>
          </cell>
          <cell r="LU27">
            <v>42697</v>
          </cell>
          <cell r="LV27">
            <v>42698</v>
          </cell>
          <cell r="LW27">
            <v>42699</v>
          </cell>
          <cell r="LX27">
            <v>42700</v>
          </cell>
          <cell r="LY27">
            <v>42701</v>
          </cell>
          <cell r="LZ27">
            <v>42702</v>
          </cell>
          <cell r="MA27">
            <v>42703</v>
          </cell>
          <cell r="MB27">
            <v>42704</v>
          </cell>
          <cell r="MC27">
            <v>42705</v>
          </cell>
          <cell r="MD27">
            <v>42706</v>
          </cell>
          <cell r="ME27">
            <v>42707</v>
          </cell>
          <cell r="MF27">
            <v>42708</v>
          </cell>
          <cell r="MG27">
            <v>42709</v>
          </cell>
          <cell r="MH27">
            <v>42710</v>
          </cell>
          <cell r="MI27">
            <v>42711</v>
          </cell>
          <cell r="MJ27">
            <v>42712</v>
          </cell>
          <cell r="MK27">
            <v>42713</v>
          </cell>
          <cell r="ML27">
            <v>42714</v>
          </cell>
          <cell r="MM27">
            <v>42715</v>
          </cell>
          <cell r="MN27">
            <v>42716</v>
          </cell>
          <cell r="MO27">
            <v>42717</v>
          </cell>
          <cell r="MP27">
            <v>42718</v>
          </cell>
          <cell r="MQ27">
            <v>42719</v>
          </cell>
          <cell r="MR27">
            <v>42720</v>
          </cell>
          <cell r="MS27">
            <v>42721</v>
          </cell>
          <cell r="MT27">
            <v>42722</v>
          </cell>
          <cell r="MU27">
            <v>42723</v>
          </cell>
          <cell r="MV27">
            <v>42724</v>
          </cell>
          <cell r="MW27">
            <v>42725</v>
          </cell>
          <cell r="MX27">
            <v>42726</v>
          </cell>
          <cell r="MY27">
            <v>42727</v>
          </cell>
          <cell r="MZ27">
            <v>42728</v>
          </cell>
          <cell r="NA27">
            <v>42729</v>
          </cell>
          <cell r="NB27">
            <v>42730</v>
          </cell>
          <cell r="NC27">
            <v>42731</v>
          </cell>
          <cell r="ND27">
            <v>42732</v>
          </cell>
          <cell r="NE27">
            <v>42733</v>
          </cell>
          <cell r="NF27">
            <v>42734</v>
          </cell>
          <cell r="NG27">
            <v>42735</v>
          </cell>
          <cell r="NH27">
            <v>42736</v>
          </cell>
          <cell r="NI27">
            <v>42737</v>
          </cell>
          <cell r="NJ27">
            <v>42738</v>
          </cell>
          <cell r="NK27">
            <v>42739</v>
          </cell>
          <cell r="NL27">
            <v>42740</v>
          </cell>
          <cell r="NM27">
            <v>42741</v>
          </cell>
          <cell r="NN27">
            <v>42742</v>
          </cell>
          <cell r="NO27">
            <v>42743</v>
          </cell>
          <cell r="NP27">
            <v>42744</v>
          </cell>
          <cell r="NQ27">
            <v>42745</v>
          </cell>
          <cell r="NR27">
            <v>42746</v>
          </cell>
          <cell r="NS27">
            <v>42747</v>
          </cell>
          <cell r="NT27">
            <v>42748</v>
          </cell>
          <cell r="NU27">
            <v>42749</v>
          </cell>
          <cell r="NV27">
            <v>42750</v>
          </cell>
          <cell r="NW27">
            <v>42751</v>
          </cell>
          <cell r="NX27">
            <v>42752</v>
          </cell>
          <cell r="NY27">
            <v>42753</v>
          </cell>
          <cell r="NZ27">
            <v>42754</v>
          </cell>
          <cell r="OA27">
            <v>42755</v>
          </cell>
          <cell r="OB27">
            <v>42756</v>
          </cell>
          <cell r="OC27">
            <v>42757</v>
          </cell>
          <cell r="OD27">
            <v>42758</v>
          </cell>
          <cell r="OE27">
            <v>42759</v>
          </cell>
          <cell r="OF27">
            <v>42760</v>
          </cell>
          <cell r="OG27">
            <v>42761</v>
          </cell>
          <cell r="OH27">
            <v>42762</v>
          </cell>
          <cell r="OI27">
            <v>42763</v>
          </cell>
          <cell r="OJ27">
            <v>42764</v>
          </cell>
          <cell r="OK27">
            <v>42765</v>
          </cell>
          <cell r="OL27">
            <v>42766</v>
          </cell>
          <cell r="OM27">
            <v>42767</v>
          </cell>
          <cell r="ON27">
            <v>42768</v>
          </cell>
          <cell r="OO27">
            <v>42769</v>
          </cell>
          <cell r="OP27">
            <v>42770</v>
          </cell>
          <cell r="OQ27">
            <v>42771</v>
          </cell>
          <cell r="OR27">
            <v>42772</v>
          </cell>
          <cell r="OS27">
            <v>42773</v>
          </cell>
          <cell r="OT27">
            <v>42774</v>
          </cell>
          <cell r="OU27">
            <v>42775</v>
          </cell>
          <cell r="OV27">
            <v>42776</v>
          </cell>
          <cell r="OW27">
            <v>42777</v>
          </cell>
          <cell r="OX27">
            <v>42778</v>
          </cell>
          <cell r="OY27">
            <v>42779</v>
          </cell>
          <cell r="OZ27">
            <v>42780</v>
          </cell>
          <cell r="PA27">
            <v>42781</v>
          </cell>
          <cell r="PB27">
            <v>42782</v>
          </cell>
          <cell r="PC27">
            <v>42783</v>
          </cell>
          <cell r="PD27">
            <v>42784</v>
          </cell>
          <cell r="PE27">
            <v>42785</v>
          </cell>
          <cell r="PF27">
            <v>42786</v>
          </cell>
          <cell r="PG27">
            <v>42787</v>
          </cell>
          <cell r="PH27">
            <v>42788</v>
          </cell>
          <cell r="PI27">
            <v>42789</v>
          </cell>
          <cell r="PJ27">
            <v>42790</v>
          </cell>
          <cell r="PK27">
            <v>42791</v>
          </cell>
          <cell r="PL27">
            <v>42792</v>
          </cell>
          <cell r="PM27">
            <v>42793</v>
          </cell>
          <cell r="PN27">
            <v>42794</v>
          </cell>
          <cell r="PO27">
            <v>42795</v>
          </cell>
          <cell r="PP27">
            <v>42796</v>
          </cell>
          <cell r="PQ27">
            <v>42797</v>
          </cell>
          <cell r="PR27">
            <v>42798</v>
          </cell>
          <cell r="PS27">
            <v>42799</v>
          </cell>
        </row>
        <row r="28">
          <cell r="P28" t="str">
            <v>SEM 1</v>
          </cell>
          <cell r="Q28" t="str">
            <v>SEM 1</v>
          </cell>
          <cell r="R28" t="str">
            <v>SEM 1</v>
          </cell>
          <cell r="S28" t="str">
            <v>SEM 1</v>
          </cell>
          <cell r="T28" t="str">
            <v>SEM 1</v>
          </cell>
          <cell r="U28" t="str">
            <v>SEM 1</v>
          </cell>
          <cell r="V28" t="str">
            <v>SEM 1</v>
          </cell>
          <cell r="W28" t="str">
            <v>SEM 2</v>
          </cell>
          <cell r="X28" t="str">
            <v>SEM 2</v>
          </cell>
          <cell r="Y28" t="str">
            <v>SEM 2</v>
          </cell>
          <cell r="Z28" t="str">
            <v>SEM 2</v>
          </cell>
          <cell r="AA28" t="str">
            <v>SEM 2</v>
          </cell>
          <cell r="AB28" t="str">
            <v>SEM 2</v>
          </cell>
          <cell r="AC28" t="str">
            <v>SEM 2</v>
          </cell>
          <cell r="AD28" t="str">
            <v>SEM 3</v>
          </cell>
          <cell r="AE28" t="str">
            <v>SEM 3</v>
          </cell>
          <cell r="AF28" t="str">
            <v>SEM 3</v>
          </cell>
          <cell r="AG28" t="str">
            <v>SEM 3</v>
          </cell>
          <cell r="AH28" t="str">
            <v>SEM 3</v>
          </cell>
          <cell r="AI28" t="str">
            <v>SEM 3</v>
          </cell>
          <cell r="AJ28" t="str">
            <v>SEM 3</v>
          </cell>
          <cell r="AK28" t="str">
            <v>SEM 4</v>
          </cell>
          <cell r="AL28" t="str">
            <v>SEM 4</v>
          </cell>
          <cell r="AM28" t="str">
            <v>SEM 4</v>
          </cell>
          <cell r="AN28" t="str">
            <v>SEM 4</v>
          </cell>
          <cell r="AO28" t="str">
            <v>SEM 4</v>
          </cell>
          <cell r="AP28" t="str">
            <v>SEM 4</v>
          </cell>
          <cell r="AQ28" t="str">
            <v>SEM 4</v>
          </cell>
          <cell r="AR28" t="str">
            <v>SEM 5</v>
          </cell>
          <cell r="AS28" t="str">
            <v>SEM 5</v>
          </cell>
          <cell r="AT28" t="str">
            <v>SEM 5</v>
          </cell>
          <cell r="AU28" t="str">
            <v>SEM 5</v>
          </cell>
          <cell r="AV28" t="str">
            <v>SEM 5</v>
          </cell>
          <cell r="AW28" t="str">
            <v>SEM 5</v>
          </cell>
          <cell r="AX28" t="str">
            <v>SEM 5</v>
          </cell>
          <cell r="AY28" t="str">
            <v>SEM 6</v>
          </cell>
          <cell r="AZ28" t="str">
            <v>SEM 6</v>
          </cell>
          <cell r="BA28" t="str">
            <v>SEM 6</v>
          </cell>
          <cell r="BB28" t="str">
            <v>SEM 6</v>
          </cell>
          <cell r="BC28" t="str">
            <v>SEM 6</v>
          </cell>
          <cell r="BD28" t="str">
            <v>SEM 6</v>
          </cell>
          <cell r="BE28" t="str">
            <v>SEM 6</v>
          </cell>
          <cell r="BF28" t="str">
            <v>SEM 7</v>
          </cell>
          <cell r="BG28" t="str">
            <v>SEM 7</v>
          </cell>
          <cell r="BH28" t="str">
            <v>SEM 7</v>
          </cell>
          <cell r="BI28" t="str">
            <v>SEM 7</v>
          </cell>
          <cell r="BJ28" t="str">
            <v>SEM 7</v>
          </cell>
          <cell r="BK28" t="str">
            <v>SEM 7</v>
          </cell>
          <cell r="BL28" t="str">
            <v>SEM 7</v>
          </cell>
          <cell r="BM28" t="str">
            <v>SEM 8</v>
          </cell>
          <cell r="BN28" t="str">
            <v>SEM 8</v>
          </cell>
          <cell r="BO28" t="str">
            <v>SEM 8</v>
          </cell>
          <cell r="BP28" t="str">
            <v>SEM 8</v>
          </cell>
          <cell r="BQ28" t="str">
            <v>SEM 8</v>
          </cell>
          <cell r="BR28" t="str">
            <v>SEM 8</v>
          </cell>
          <cell r="BS28" t="str">
            <v>SEM 8</v>
          </cell>
          <cell r="BT28" t="str">
            <v>SEM 9</v>
          </cell>
          <cell r="BU28" t="str">
            <v>SEM 9</v>
          </cell>
          <cell r="BV28" t="str">
            <v>SEM 9</v>
          </cell>
          <cell r="BW28" t="str">
            <v>SEM 9</v>
          </cell>
          <cell r="BX28" t="str">
            <v>SEM 9</v>
          </cell>
          <cell r="BY28" t="str">
            <v>SEM 9</v>
          </cell>
          <cell r="BZ28" t="str">
            <v>SEM 9</v>
          </cell>
          <cell r="CA28" t="str">
            <v>SEM 10</v>
          </cell>
          <cell r="CB28" t="str">
            <v>SEM 10</v>
          </cell>
          <cell r="CC28" t="str">
            <v>SEM 10</v>
          </cell>
          <cell r="CD28" t="str">
            <v>SEM 10</v>
          </cell>
          <cell r="CE28" t="str">
            <v>SEM 10</v>
          </cell>
          <cell r="CF28" t="str">
            <v>SEM 10</v>
          </cell>
          <cell r="CG28" t="str">
            <v>SEM 10</v>
          </cell>
          <cell r="CH28" t="str">
            <v>SEM 11</v>
          </cell>
          <cell r="CI28" t="str">
            <v>SEM 11</v>
          </cell>
          <cell r="CJ28" t="str">
            <v>SEM 11</v>
          </cell>
          <cell r="CK28" t="str">
            <v>SEM 11</v>
          </cell>
          <cell r="CL28" t="str">
            <v>SEM 11</v>
          </cell>
          <cell r="CM28" t="str">
            <v>SEM 11</v>
          </cell>
          <cell r="CN28" t="str">
            <v>SEM 11</v>
          </cell>
          <cell r="CO28" t="str">
            <v>SEM 12</v>
          </cell>
          <cell r="CP28" t="str">
            <v>SEM 12</v>
          </cell>
          <cell r="CQ28" t="str">
            <v>SEM 12</v>
          </cell>
          <cell r="CR28" t="str">
            <v>SEM 12</v>
          </cell>
          <cell r="CS28" t="str">
            <v>SEM 12</v>
          </cell>
          <cell r="CT28" t="str">
            <v>SEM 12</v>
          </cell>
          <cell r="CU28" t="str">
            <v>SEM 12</v>
          </cell>
          <cell r="CV28" t="str">
            <v>SEM 13</v>
          </cell>
          <cell r="CW28" t="str">
            <v>SEM 13</v>
          </cell>
          <cell r="CX28" t="str">
            <v>SEM 13</v>
          </cell>
          <cell r="CY28" t="str">
            <v>SEM 13</v>
          </cell>
          <cell r="CZ28" t="str">
            <v>SEM 13</v>
          </cell>
          <cell r="DA28" t="str">
            <v>SEM 13</v>
          </cell>
          <cell r="DB28" t="str">
            <v>SEM 13</v>
          </cell>
          <cell r="DC28" t="str">
            <v>SEM 14</v>
          </cell>
          <cell r="DD28" t="str">
            <v>SEM 14</v>
          </cell>
          <cell r="DE28" t="str">
            <v>SEM 14</v>
          </cell>
          <cell r="DF28" t="str">
            <v>SEM 14</v>
          </cell>
          <cell r="DG28" t="str">
            <v>SEM 14</v>
          </cell>
          <cell r="DH28" t="str">
            <v>SEM 14</v>
          </cell>
          <cell r="DI28" t="str">
            <v>SEM 14</v>
          </cell>
          <cell r="DJ28" t="str">
            <v>SEM 15</v>
          </cell>
          <cell r="DK28" t="str">
            <v>SEM 15</v>
          </cell>
          <cell r="DL28" t="str">
            <v>SEM 15</v>
          </cell>
          <cell r="DM28" t="str">
            <v>SEM 15</v>
          </cell>
          <cell r="DN28" t="str">
            <v>SEM 15</v>
          </cell>
          <cell r="DO28" t="str">
            <v>SEM 15</v>
          </cell>
          <cell r="DP28" t="str">
            <v>SEM 15</v>
          </cell>
          <cell r="DQ28" t="str">
            <v>SEM 16</v>
          </cell>
          <cell r="DR28" t="str">
            <v>SEM 16</v>
          </cell>
          <cell r="DS28" t="str">
            <v>SEM 16</v>
          </cell>
          <cell r="DT28" t="str">
            <v>SEM 16</v>
          </cell>
          <cell r="DU28" t="str">
            <v>SEM 16</v>
          </cell>
          <cell r="DV28" t="str">
            <v>SEM 16</v>
          </cell>
          <cell r="DW28" t="str">
            <v>SEM 16</v>
          </cell>
          <cell r="DX28" t="str">
            <v>SEM 17</v>
          </cell>
          <cell r="DY28" t="str">
            <v>SEM 17</v>
          </cell>
          <cell r="DZ28" t="str">
            <v>SEM 17</v>
          </cell>
          <cell r="EA28" t="str">
            <v>SEM 17</v>
          </cell>
          <cell r="EB28" t="str">
            <v>SEM 17</v>
          </cell>
          <cell r="EC28" t="str">
            <v>SEM 17</v>
          </cell>
          <cell r="ED28" t="str">
            <v>SEM 17</v>
          </cell>
          <cell r="EE28" t="str">
            <v>SEM 18</v>
          </cell>
          <cell r="EF28" t="str">
            <v>SEM 18</v>
          </cell>
          <cell r="EG28" t="str">
            <v>SEM 18</v>
          </cell>
          <cell r="EH28" t="str">
            <v>SEM 18</v>
          </cell>
          <cell r="EI28" t="str">
            <v>SEM 18</v>
          </cell>
          <cell r="EJ28" t="str">
            <v>SEM 18</v>
          </cell>
          <cell r="EK28" t="str">
            <v>SEM 18</v>
          </cell>
          <cell r="EL28" t="str">
            <v>SEM 19</v>
          </cell>
          <cell r="EM28" t="str">
            <v>SEM 19</v>
          </cell>
          <cell r="EN28" t="str">
            <v>SEM 19</v>
          </cell>
          <cell r="EO28" t="str">
            <v>SEM 19</v>
          </cell>
          <cell r="EP28" t="str">
            <v>SEM 19</v>
          </cell>
          <cell r="EQ28" t="str">
            <v>SEM 19</v>
          </cell>
          <cell r="ER28" t="str">
            <v>SEM 19</v>
          </cell>
          <cell r="ES28" t="str">
            <v>SEM 20</v>
          </cell>
          <cell r="ET28" t="str">
            <v>SEM 20</v>
          </cell>
          <cell r="EU28" t="str">
            <v>SEM 20</v>
          </cell>
          <cell r="EV28" t="str">
            <v>SEM 20</v>
          </cell>
          <cell r="EW28" t="str">
            <v>SEM 20</v>
          </cell>
          <cell r="EX28" t="str">
            <v>SEM 20</v>
          </cell>
          <cell r="EY28" t="str">
            <v>SEM 20</v>
          </cell>
          <cell r="EZ28" t="str">
            <v>SEM 21</v>
          </cell>
          <cell r="FA28" t="str">
            <v>SEM 21</v>
          </cell>
          <cell r="FB28" t="str">
            <v>SEM 21</v>
          </cell>
          <cell r="FC28" t="str">
            <v>SEM 21</v>
          </cell>
          <cell r="FD28" t="str">
            <v>SEM 21</v>
          </cell>
          <cell r="FE28" t="str">
            <v>SEM 21</v>
          </cell>
          <cell r="FF28" t="str">
            <v>SEM 21</v>
          </cell>
          <cell r="FG28" t="str">
            <v>SEM 22</v>
          </cell>
          <cell r="FH28" t="str">
            <v>SEM 22</v>
          </cell>
          <cell r="FI28" t="str">
            <v>SEM 22</v>
          </cell>
          <cell r="FJ28" t="str">
            <v>SEM 22</v>
          </cell>
          <cell r="FK28" t="str">
            <v>SEM 22</v>
          </cell>
          <cell r="FL28" t="str">
            <v>SEM 22</v>
          </cell>
          <cell r="FM28" t="str">
            <v>SEM 22</v>
          </cell>
          <cell r="FN28" t="str">
            <v>SEM 23</v>
          </cell>
          <cell r="FO28" t="str">
            <v>SEM 23</v>
          </cell>
          <cell r="FP28" t="str">
            <v>SEM 23</v>
          </cell>
          <cell r="FQ28" t="str">
            <v>SEM 23</v>
          </cell>
          <cell r="FR28" t="str">
            <v>SEM 23</v>
          </cell>
          <cell r="FS28" t="str">
            <v>SEM 23</v>
          </cell>
          <cell r="FT28" t="str">
            <v>SEM 23</v>
          </cell>
          <cell r="FU28" t="str">
            <v>SEM 24</v>
          </cell>
          <cell r="FV28" t="str">
            <v>SEM 24</v>
          </cell>
          <cell r="FW28" t="str">
            <v>SEM 24</v>
          </cell>
          <cell r="FX28" t="str">
            <v>SEM 24</v>
          </cell>
          <cell r="FY28" t="str">
            <v>SEM 24</v>
          </cell>
          <cell r="FZ28" t="str">
            <v>SEM 24</v>
          </cell>
          <cell r="GA28" t="str">
            <v>SEM 24</v>
          </cell>
          <cell r="GB28" t="str">
            <v>SEM 25</v>
          </cell>
          <cell r="GC28" t="str">
            <v>SEM 25</v>
          </cell>
          <cell r="GD28" t="str">
            <v>SEM 25</v>
          </cell>
          <cell r="GE28" t="str">
            <v>SEM 25</v>
          </cell>
          <cell r="GF28" t="str">
            <v>SEM 25</v>
          </cell>
          <cell r="GG28" t="str">
            <v>SEM 25</v>
          </cell>
          <cell r="GH28" t="str">
            <v>SEM 25</v>
          </cell>
          <cell r="GI28" t="str">
            <v>SEM 26</v>
          </cell>
          <cell r="GJ28" t="str">
            <v>SEM 26</v>
          </cell>
          <cell r="GK28" t="str">
            <v>SEM 26</v>
          </cell>
          <cell r="GL28" t="str">
            <v>SEM 26</v>
          </cell>
          <cell r="GM28" t="str">
            <v>SEM 26</v>
          </cell>
          <cell r="GN28" t="str">
            <v>SEM 26</v>
          </cell>
          <cell r="GO28" t="str">
            <v>SEM 26</v>
          </cell>
          <cell r="GP28" t="str">
            <v>SEM 27</v>
          </cell>
          <cell r="GQ28" t="str">
            <v>SEM 27</v>
          </cell>
          <cell r="GR28" t="str">
            <v>SEM 27</v>
          </cell>
          <cell r="GS28" t="str">
            <v>SEM 27</v>
          </cell>
          <cell r="GT28" t="str">
            <v>SEM 27</v>
          </cell>
          <cell r="GU28" t="str">
            <v>SEM 27</v>
          </cell>
          <cell r="GV28" t="str">
            <v>SEM 27</v>
          </cell>
          <cell r="GW28" t="str">
            <v>SEM 28</v>
          </cell>
          <cell r="GX28" t="str">
            <v>SEM 28</v>
          </cell>
          <cell r="GY28" t="str">
            <v>SEM 28</v>
          </cell>
          <cell r="GZ28" t="str">
            <v>SEM 28</v>
          </cell>
          <cell r="HA28" t="str">
            <v>SEM 28</v>
          </cell>
          <cell r="HB28" t="str">
            <v>SEM 28</v>
          </cell>
          <cell r="HC28" t="str">
            <v>SEM 28</v>
          </cell>
          <cell r="HD28" t="str">
            <v>SEM 29</v>
          </cell>
          <cell r="HE28" t="str">
            <v>SEM 29</v>
          </cell>
          <cell r="HF28" t="str">
            <v>SEM 29</v>
          </cell>
          <cell r="HG28" t="str">
            <v>SEM 29</v>
          </cell>
          <cell r="HH28" t="str">
            <v>SEM 29</v>
          </cell>
          <cell r="HI28" t="str">
            <v>SEM 29</v>
          </cell>
          <cell r="HJ28" t="str">
            <v>SEM 29</v>
          </cell>
          <cell r="HK28" t="str">
            <v>SEM 30</v>
          </cell>
          <cell r="HL28" t="str">
            <v>SEM 30</v>
          </cell>
          <cell r="HM28" t="str">
            <v>SEM 30</v>
          </cell>
          <cell r="HN28" t="str">
            <v>SEM 30</v>
          </cell>
          <cell r="HO28" t="str">
            <v>SEM 30</v>
          </cell>
          <cell r="HP28" t="str">
            <v>SEM 30</v>
          </cell>
          <cell r="HQ28" t="str">
            <v>SEM 30</v>
          </cell>
          <cell r="HR28" t="str">
            <v>SEM 31</v>
          </cell>
          <cell r="HS28" t="str">
            <v>SEM 31</v>
          </cell>
          <cell r="HT28" t="str">
            <v>SEM 31</v>
          </cell>
          <cell r="HU28" t="str">
            <v>SEM 31</v>
          </cell>
          <cell r="HV28" t="str">
            <v>SEM 31</v>
          </cell>
          <cell r="HW28" t="str">
            <v>SEM 31</v>
          </cell>
          <cell r="HX28" t="str">
            <v>SEM 31</v>
          </cell>
          <cell r="HY28" t="str">
            <v>SEM 32</v>
          </cell>
          <cell r="HZ28" t="str">
            <v>SEM 32</v>
          </cell>
          <cell r="IA28" t="str">
            <v>SEM 32</v>
          </cell>
          <cell r="IB28" t="str">
            <v>SEM 32</v>
          </cell>
          <cell r="IC28" t="str">
            <v>SEM 32</v>
          </cell>
          <cell r="ID28" t="str">
            <v>SEM 32</v>
          </cell>
          <cell r="IE28" t="str">
            <v>SEM 32</v>
          </cell>
          <cell r="IF28" t="str">
            <v>SEM 33</v>
          </cell>
          <cell r="IG28" t="str">
            <v>SEM 33</v>
          </cell>
          <cell r="IH28" t="str">
            <v>SEM 33</v>
          </cell>
          <cell r="II28" t="str">
            <v>SEM 33</v>
          </cell>
          <cell r="IJ28" t="str">
            <v>SEM 33</v>
          </cell>
          <cell r="IK28" t="str">
            <v>SEM 33</v>
          </cell>
          <cell r="IL28" t="str">
            <v>SEM 33</v>
          </cell>
          <cell r="IM28" t="str">
            <v>SEM 34</v>
          </cell>
          <cell r="IN28" t="str">
            <v>SEM 34</v>
          </cell>
          <cell r="IO28" t="str">
            <v>SEM 34</v>
          </cell>
          <cell r="IP28" t="str">
            <v>SEM 34</v>
          </cell>
          <cell r="IQ28" t="str">
            <v>SEM 34</v>
          </cell>
          <cell r="IR28" t="str">
            <v>SEM 34</v>
          </cell>
          <cell r="IS28" t="str">
            <v>SEM 34</v>
          </cell>
          <cell r="IT28" t="str">
            <v>SEM 35</v>
          </cell>
          <cell r="IU28" t="str">
            <v>SEM 35</v>
          </cell>
          <cell r="IV28" t="str">
            <v>SEM 35</v>
          </cell>
          <cell r="IW28" t="str">
            <v>SEM 35</v>
          </cell>
          <cell r="IX28" t="str">
            <v>SEM 35</v>
          </cell>
          <cell r="IY28" t="str">
            <v>SEM 35</v>
          </cell>
          <cell r="IZ28" t="str">
            <v>SEM 35</v>
          </cell>
          <cell r="JA28" t="str">
            <v>SEM 36</v>
          </cell>
          <cell r="JB28" t="str">
            <v>SEM 36</v>
          </cell>
          <cell r="JC28" t="str">
            <v>SEM 36</v>
          </cell>
          <cell r="JD28" t="str">
            <v>SEM 36</v>
          </cell>
          <cell r="JE28" t="str">
            <v>SEM 36</v>
          </cell>
          <cell r="JF28" t="str">
            <v>SEM 36</v>
          </cell>
          <cell r="JG28" t="str">
            <v>SEM 36</v>
          </cell>
          <cell r="JH28" t="str">
            <v>SEM 37</v>
          </cell>
          <cell r="JI28" t="str">
            <v>SEM 37</v>
          </cell>
          <cell r="JJ28" t="str">
            <v>SEM 37</v>
          </cell>
          <cell r="JK28" t="str">
            <v>SEM 37</v>
          </cell>
          <cell r="JL28" t="str">
            <v>SEM 37</v>
          </cell>
          <cell r="JM28" t="str">
            <v>SEM 37</v>
          </cell>
          <cell r="JN28" t="str">
            <v>SEM 37</v>
          </cell>
          <cell r="JO28" t="str">
            <v>SEM 38</v>
          </cell>
          <cell r="JP28" t="str">
            <v>SEM 38</v>
          </cell>
          <cell r="JQ28" t="str">
            <v>SEM 38</v>
          </cell>
          <cell r="JR28" t="str">
            <v>SEM 38</v>
          </cell>
          <cell r="JS28" t="str">
            <v>SEM 38</v>
          </cell>
          <cell r="JT28" t="str">
            <v>SEM 38</v>
          </cell>
          <cell r="JU28" t="str">
            <v>SEM 38</v>
          </cell>
          <cell r="JV28" t="str">
            <v>SEM 39</v>
          </cell>
          <cell r="JW28" t="str">
            <v>SEM 39</v>
          </cell>
          <cell r="JX28" t="str">
            <v>SEM 39</v>
          </cell>
          <cell r="JY28" t="str">
            <v>SEM 39</v>
          </cell>
          <cell r="JZ28" t="str">
            <v>SEM 39</v>
          </cell>
          <cell r="KA28" t="str">
            <v>SEM 39</v>
          </cell>
          <cell r="KB28" t="str">
            <v>SEM 39</v>
          </cell>
          <cell r="KC28" t="str">
            <v>SEM 40</v>
          </cell>
          <cell r="KD28" t="str">
            <v>SEM 40</v>
          </cell>
          <cell r="KE28" t="str">
            <v>SEM 40</v>
          </cell>
          <cell r="KF28" t="str">
            <v>SEM 40</v>
          </cell>
          <cell r="KG28" t="str">
            <v>SEM 40</v>
          </cell>
          <cell r="KH28" t="str">
            <v>SEM 40</v>
          </cell>
          <cell r="KI28" t="str">
            <v>SEM 40</v>
          </cell>
          <cell r="KJ28" t="str">
            <v>SEM 41</v>
          </cell>
          <cell r="KK28" t="str">
            <v>SEM 41</v>
          </cell>
          <cell r="KL28" t="str">
            <v>SEM 41</v>
          </cell>
          <cell r="KM28" t="str">
            <v>SEM 41</v>
          </cell>
          <cell r="KN28" t="str">
            <v>SEM 41</v>
          </cell>
          <cell r="KO28" t="str">
            <v>SEM 41</v>
          </cell>
          <cell r="KP28" t="str">
            <v>SEM 41</v>
          </cell>
          <cell r="KQ28" t="str">
            <v>SEM 42</v>
          </cell>
          <cell r="KR28" t="str">
            <v>SEM 42</v>
          </cell>
          <cell r="KS28" t="str">
            <v>SEM 42</v>
          </cell>
          <cell r="KT28" t="str">
            <v>SEM 42</v>
          </cell>
          <cell r="KU28" t="str">
            <v>SEM 42</v>
          </cell>
          <cell r="KV28" t="str">
            <v>SEM 42</v>
          </cell>
          <cell r="KW28" t="str">
            <v>SEM 42</v>
          </cell>
          <cell r="KX28" t="str">
            <v>SEM 43</v>
          </cell>
          <cell r="KY28" t="str">
            <v>SEM 43</v>
          </cell>
          <cell r="KZ28" t="str">
            <v>SEM 43</v>
          </cell>
          <cell r="LA28" t="str">
            <v>SEM 43</v>
          </cell>
          <cell r="LB28" t="str">
            <v>SEM 43</v>
          </cell>
          <cell r="LC28" t="str">
            <v>SEM 43</v>
          </cell>
          <cell r="LD28" t="str">
            <v>SEM 43</v>
          </cell>
          <cell r="LE28" t="str">
            <v>SEM 44</v>
          </cell>
          <cell r="LF28" t="str">
            <v>SEM 44</v>
          </cell>
          <cell r="LG28" t="str">
            <v>SEM 44</v>
          </cell>
          <cell r="LH28" t="str">
            <v>SEM 44</v>
          </cell>
          <cell r="LI28" t="str">
            <v>SEM 44</v>
          </cell>
          <cell r="LJ28" t="str">
            <v>SEM 44</v>
          </cell>
          <cell r="LK28" t="str">
            <v>SEM 44</v>
          </cell>
          <cell r="LL28" t="str">
            <v>SEM 45</v>
          </cell>
          <cell r="LM28" t="str">
            <v>SEM 45</v>
          </cell>
          <cell r="LN28" t="str">
            <v>SEM 45</v>
          </cell>
          <cell r="LO28" t="str">
            <v>SEM 45</v>
          </cell>
          <cell r="LP28" t="str">
            <v>SEM 45</v>
          </cell>
          <cell r="LQ28" t="str">
            <v>SEM 45</v>
          </cell>
          <cell r="LR28" t="str">
            <v>SEM 45</v>
          </cell>
          <cell r="LS28" t="str">
            <v>SEM 46</v>
          </cell>
          <cell r="LT28" t="str">
            <v>SEM 46</v>
          </cell>
          <cell r="LU28" t="str">
            <v>SEM 46</v>
          </cell>
          <cell r="LV28" t="str">
            <v>SEM 46</v>
          </cell>
          <cell r="LW28" t="str">
            <v>SEM 46</v>
          </cell>
          <cell r="LX28" t="str">
            <v>SEM 46</v>
          </cell>
          <cell r="LY28" t="str">
            <v>SEM 46</v>
          </cell>
          <cell r="LZ28" t="str">
            <v>SEM 47</v>
          </cell>
          <cell r="MA28" t="str">
            <v>SEM 47</v>
          </cell>
          <cell r="MB28" t="str">
            <v>SEM 47</v>
          </cell>
          <cell r="MC28" t="str">
            <v>SEM 47</v>
          </cell>
          <cell r="MD28" t="str">
            <v>SEM 47</v>
          </cell>
          <cell r="ME28" t="str">
            <v>SEM 47</v>
          </cell>
          <cell r="MF28" t="str">
            <v>SEM 47</v>
          </cell>
          <cell r="MG28" t="str">
            <v>SEM 48</v>
          </cell>
          <cell r="MH28" t="str">
            <v>SEM 48</v>
          </cell>
          <cell r="MI28" t="str">
            <v>SEM 48</v>
          </cell>
          <cell r="MJ28" t="str">
            <v>SEM 48</v>
          </cell>
          <cell r="MK28" t="str">
            <v>SEM 48</v>
          </cell>
          <cell r="ML28" t="str">
            <v>SEM 48</v>
          </cell>
          <cell r="MM28" t="str">
            <v>SEM 48</v>
          </cell>
          <cell r="MN28" t="str">
            <v>SEM 49</v>
          </cell>
          <cell r="MO28" t="str">
            <v>SEM 49</v>
          </cell>
          <cell r="MP28" t="str">
            <v>SEM 49</v>
          </cell>
          <cell r="MQ28" t="str">
            <v>SEM 49</v>
          </cell>
          <cell r="MR28" t="str">
            <v>SEM 49</v>
          </cell>
          <cell r="MS28" t="str">
            <v>SEM 49</v>
          </cell>
          <cell r="MT28" t="str">
            <v>SEM 49</v>
          </cell>
          <cell r="MU28" t="str">
            <v>SEM 50</v>
          </cell>
          <cell r="MV28" t="str">
            <v>SEM 50</v>
          </cell>
          <cell r="MW28" t="str">
            <v>SEM 50</v>
          </cell>
          <cell r="MX28" t="str">
            <v>SEM 50</v>
          </cell>
          <cell r="MY28" t="str">
            <v>SEM 50</v>
          </cell>
          <cell r="MZ28" t="str">
            <v>SEM 50</v>
          </cell>
          <cell r="NA28" t="str">
            <v>SEM 50</v>
          </cell>
          <cell r="NB28" t="str">
            <v>SEM 51</v>
          </cell>
          <cell r="NC28" t="str">
            <v>SEM 51</v>
          </cell>
          <cell r="ND28" t="str">
            <v>SEM 51</v>
          </cell>
          <cell r="NE28" t="str">
            <v>SEM 51</v>
          </cell>
          <cell r="NF28" t="str">
            <v>SEM 51</v>
          </cell>
          <cell r="NG28" t="str">
            <v>SEM 51</v>
          </cell>
          <cell r="NH28" t="str">
            <v>SEM 51</v>
          </cell>
          <cell r="NI28" t="str">
            <v>SEM 52</v>
          </cell>
          <cell r="NJ28" t="str">
            <v>SEM 52</v>
          </cell>
          <cell r="NK28" t="str">
            <v>SEM 52</v>
          </cell>
          <cell r="NL28" t="str">
            <v>SEM 52</v>
          </cell>
          <cell r="NM28" t="str">
            <v>SEM 52</v>
          </cell>
          <cell r="NN28" t="str">
            <v>SEM 52</v>
          </cell>
          <cell r="NO28" t="str">
            <v>SEM 52</v>
          </cell>
          <cell r="NP28" t="str">
            <v>SEM 53</v>
          </cell>
          <cell r="NQ28" t="str">
            <v>SEM 53</v>
          </cell>
          <cell r="NR28" t="str">
            <v>SEM 53</v>
          </cell>
          <cell r="NS28" t="str">
            <v>SEM 53</v>
          </cell>
          <cell r="NT28" t="str">
            <v>SEM 53</v>
          </cell>
          <cell r="NU28" t="str">
            <v>SEM 53</v>
          </cell>
          <cell r="NV28" t="str">
            <v>SEM 53</v>
          </cell>
          <cell r="NW28" t="str">
            <v>SEM 54</v>
          </cell>
          <cell r="NX28" t="str">
            <v>SEM 54</v>
          </cell>
          <cell r="NY28" t="str">
            <v>SEM 54</v>
          </cell>
          <cell r="NZ28" t="str">
            <v>SEM 54</v>
          </cell>
          <cell r="OA28" t="str">
            <v>SEM 54</v>
          </cell>
          <cell r="OB28" t="str">
            <v>SEM 54</v>
          </cell>
          <cell r="OC28" t="str">
            <v>SEM 54</v>
          </cell>
          <cell r="OD28" t="str">
            <v>SEM 55</v>
          </cell>
          <cell r="OE28" t="str">
            <v>SEM 55</v>
          </cell>
          <cell r="OF28" t="str">
            <v>SEM 55</v>
          </cell>
          <cell r="OG28" t="str">
            <v>SEM 55</v>
          </cell>
          <cell r="OH28" t="str">
            <v>SEM 55</v>
          </cell>
          <cell r="OI28" t="str">
            <v>SEM 55</v>
          </cell>
          <cell r="OJ28" t="str">
            <v>SEM 55</v>
          </cell>
          <cell r="OK28" t="str">
            <v>SEM 56</v>
          </cell>
          <cell r="OL28" t="str">
            <v>SEM 56</v>
          </cell>
          <cell r="OM28" t="str">
            <v>SEM 56</v>
          </cell>
          <cell r="ON28" t="str">
            <v>SEM 56</v>
          </cell>
          <cell r="OO28" t="str">
            <v>SEM 56</v>
          </cell>
          <cell r="OP28" t="str">
            <v>SEM 56</v>
          </cell>
          <cell r="OQ28" t="str">
            <v>SEM 56</v>
          </cell>
          <cell r="OR28" t="str">
            <v>SEM 57</v>
          </cell>
          <cell r="OS28" t="str">
            <v>SEM 57</v>
          </cell>
          <cell r="OT28" t="str">
            <v>SEM 57</v>
          </cell>
          <cell r="OU28" t="str">
            <v>SEM 57</v>
          </cell>
          <cell r="OV28" t="str">
            <v>SEM 57</v>
          </cell>
          <cell r="OW28" t="str">
            <v>SEM 57</v>
          </cell>
          <cell r="OX28" t="str">
            <v>SEM 57</v>
          </cell>
          <cell r="OY28" t="str">
            <v>SEM 58</v>
          </cell>
          <cell r="OZ28" t="str">
            <v>SEM 58</v>
          </cell>
          <cell r="PA28" t="str">
            <v>SEM 58</v>
          </cell>
          <cell r="PB28" t="str">
            <v>SEM 58</v>
          </cell>
          <cell r="PC28" t="str">
            <v>SEM 58</v>
          </cell>
          <cell r="PD28" t="str">
            <v>SEM 58</v>
          </cell>
          <cell r="PE28" t="str">
            <v>SEM 58</v>
          </cell>
          <cell r="PF28" t="str">
            <v>SEM 59</v>
          </cell>
          <cell r="PG28" t="str">
            <v>SEM 59</v>
          </cell>
          <cell r="PH28" t="str">
            <v>SEM 59</v>
          </cell>
          <cell r="PI28" t="str">
            <v>SEM 59</v>
          </cell>
          <cell r="PJ28" t="str">
            <v>SEM 59</v>
          </cell>
          <cell r="PK28" t="str">
            <v>SEM 59</v>
          </cell>
          <cell r="PL28" t="str">
            <v>SEM 59</v>
          </cell>
          <cell r="PM28" t="str">
            <v>SEM 60</v>
          </cell>
          <cell r="PN28" t="str">
            <v>SEM 60</v>
          </cell>
          <cell r="PO28" t="str">
            <v>SEM 60</v>
          </cell>
          <cell r="PP28" t="str">
            <v>SEM 60</v>
          </cell>
          <cell r="PQ28" t="str">
            <v>SEM 60</v>
          </cell>
          <cell r="PR28" t="str">
            <v>SEM 60</v>
          </cell>
          <cell r="PS28" t="str">
            <v>SEM 60</v>
          </cell>
        </row>
        <row r="29">
          <cell r="P29" t="str">
            <v>SEM 1</v>
          </cell>
          <cell r="W29" t="str">
            <v>SEM 2</v>
          </cell>
          <cell r="AD29" t="str">
            <v>SEM 3</v>
          </cell>
          <cell r="AK29" t="str">
            <v>SEM 4</v>
          </cell>
          <cell r="AR29" t="str">
            <v>SEM 5</v>
          </cell>
          <cell r="AY29" t="str">
            <v>SEM 6</v>
          </cell>
          <cell r="BF29" t="str">
            <v>SEM 7</v>
          </cell>
          <cell r="BM29" t="str">
            <v>SEM 8</v>
          </cell>
          <cell r="BT29" t="str">
            <v>SEM 9</v>
          </cell>
          <cell r="CA29" t="str">
            <v>SEM 10</v>
          </cell>
          <cell r="CH29" t="str">
            <v>SEM 11</v>
          </cell>
          <cell r="CO29" t="str">
            <v>SEM 12</v>
          </cell>
          <cell r="CV29" t="str">
            <v>SEM 13</v>
          </cell>
          <cell r="DC29" t="str">
            <v>SEM 14</v>
          </cell>
          <cell r="DJ29" t="str">
            <v>SEM 15</v>
          </cell>
          <cell r="DQ29" t="str">
            <v>SEM 16</v>
          </cell>
          <cell r="DX29" t="str">
            <v>SEM 17</v>
          </cell>
          <cell r="EE29" t="str">
            <v>SEM 18</v>
          </cell>
          <cell r="EL29" t="str">
            <v>SEM 19</v>
          </cell>
          <cell r="ES29" t="str">
            <v>SEM 20</v>
          </cell>
          <cell r="EZ29" t="str">
            <v>SEM 21</v>
          </cell>
          <cell r="FG29" t="str">
            <v>SEM 22</v>
          </cell>
          <cell r="FN29" t="str">
            <v>SEM 23</v>
          </cell>
          <cell r="FU29" t="str">
            <v>SEM 24</v>
          </cell>
          <cell r="GB29" t="str">
            <v>SEM 25</v>
          </cell>
          <cell r="GI29" t="str">
            <v>SEM 26</v>
          </cell>
          <cell r="GP29" t="str">
            <v>SEM 27</v>
          </cell>
          <cell r="GW29" t="str">
            <v>SEM 28</v>
          </cell>
          <cell r="HD29" t="str">
            <v>SEM 29</v>
          </cell>
          <cell r="HK29" t="str">
            <v>SEM 30</v>
          </cell>
          <cell r="HR29" t="str">
            <v>SEM 31</v>
          </cell>
          <cell r="HY29" t="str">
            <v>SEM 32</v>
          </cell>
          <cell r="IF29" t="str">
            <v>SEM 33</v>
          </cell>
          <cell r="IM29" t="str">
            <v>SEM 34</v>
          </cell>
          <cell r="IT29" t="str">
            <v>SEM 35</v>
          </cell>
          <cell r="JA29" t="str">
            <v>SEM 36</v>
          </cell>
          <cell r="JH29" t="str">
            <v>SEM 37</v>
          </cell>
          <cell r="JO29" t="str">
            <v>SEM 38</v>
          </cell>
          <cell r="JV29" t="str">
            <v>SEM 39</v>
          </cell>
          <cell r="KC29" t="str">
            <v>SEM 40</v>
          </cell>
          <cell r="KJ29" t="str">
            <v>SEM 41</v>
          </cell>
          <cell r="KQ29" t="str">
            <v>SEM 42</v>
          </cell>
          <cell r="KX29" t="str">
            <v>SEM 43</v>
          </cell>
          <cell r="LE29" t="str">
            <v>SEM 44</v>
          </cell>
          <cell r="LL29" t="str">
            <v>SEM 45</v>
          </cell>
          <cell r="LS29" t="str">
            <v>SEM 46</v>
          </cell>
          <cell r="LZ29" t="str">
            <v>SEM 47</v>
          </cell>
          <cell r="MG29" t="str">
            <v>SEM 48</v>
          </cell>
          <cell r="MN29" t="str">
            <v>SEM 49</v>
          </cell>
          <cell r="MU29" t="str">
            <v>SEM 50</v>
          </cell>
          <cell r="NB29" t="str">
            <v>SEM 51</v>
          </cell>
          <cell r="NI29" t="str">
            <v>SEM 52</v>
          </cell>
          <cell r="NP29" t="str">
            <v>SEM 53</v>
          </cell>
          <cell r="NW29" t="str">
            <v>SEM 54</v>
          </cell>
          <cell r="OD29" t="str">
            <v>SEM 55</v>
          </cell>
          <cell r="OK29" t="str">
            <v>SEM 56</v>
          </cell>
          <cell r="OR29" t="str">
            <v>SEM 57</v>
          </cell>
          <cell r="OY29" t="str">
            <v>SEM 58</v>
          </cell>
          <cell r="PF29" t="str">
            <v>SEM 59</v>
          </cell>
          <cell r="PM29" t="str">
            <v>SEM 60</v>
          </cell>
        </row>
        <row r="30">
          <cell r="G30">
            <v>0</v>
          </cell>
          <cell r="P30">
            <v>0</v>
          </cell>
          <cell r="W30">
            <v>0</v>
          </cell>
          <cell r="AD30">
            <v>0</v>
          </cell>
          <cell r="AK30">
            <v>0</v>
          </cell>
          <cell r="AR30">
            <v>0</v>
          </cell>
          <cell r="AY30">
            <v>0</v>
          </cell>
          <cell r="BF30">
            <v>0</v>
          </cell>
          <cell r="BM30">
            <v>0</v>
          </cell>
          <cell r="BT30">
            <v>0</v>
          </cell>
          <cell r="CA30">
            <v>0</v>
          </cell>
          <cell r="CH30">
            <v>0</v>
          </cell>
          <cell r="CO30">
            <v>0</v>
          </cell>
          <cell r="CV30">
            <v>0</v>
          </cell>
          <cell r="DC30">
            <v>0</v>
          </cell>
          <cell r="DJ30">
            <v>0</v>
          </cell>
          <cell r="DQ30">
            <v>0</v>
          </cell>
          <cell r="DX30">
            <v>0</v>
          </cell>
          <cell r="EE30">
            <v>0</v>
          </cell>
          <cell r="EL30">
            <v>0</v>
          </cell>
          <cell r="ES30">
            <v>0</v>
          </cell>
          <cell r="EZ30">
            <v>0</v>
          </cell>
          <cell r="FG30">
            <v>0</v>
          </cell>
          <cell r="FN30">
            <v>0</v>
          </cell>
          <cell r="FU30">
            <v>0</v>
          </cell>
          <cell r="GB30">
            <v>0</v>
          </cell>
          <cell r="GI30">
            <v>0</v>
          </cell>
          <cell r="GP30">
            <v>0</v>
          </cell>
          <cell r="GW30">
            <v>0</v>
          </cell>
          <cell r="HD30">
            <v>0</v>
          </cell>
          <cell r="HK30">
            <v>0</v>
          </cell>
          <cell r="HR30">
            <v>0</v>
          </cell>
          <cell r="HY30">
            <v>0</v>
          </cell>
          <cell r="IF30">
            <v>0</v>
          </cell>
          <cell r="IM30">
            <v>0</v>
          </cell>
          <cell r="IT30">
            <v>0</v>
          </cell>
          <cell r="JA30">
            <v>0</v>
          </cell>
          <cell r="JH30">
            <v>0</v>
          </cell>
          <cell r="JO30">
            <v>0</v>
          </cell>
          <cell r="JV30">
            <v>0</v>
          </cell>
          <cell r="KC30">
            <v>0</v>
          </cell>
          <cell r="KJ30">
            <v>0</v>
          </cell>
          <cell r="KQ30">
            <v>0</v>
          </cell>
          <cell r="KX30">
            <v>0</v>
          </cell>
          <cell r="LE30">
            <v>0</v>
          </cell>
          <cell r="LL30">
            <v>0</v>
          </cell>
          <cell r="LS30">
            <v>0</v>
          </cell>
          <cell r="LZ30">
            <v>0</v>
          </cell>
          <cell r="MG30">
            <v>0</v>
          </cell>
          <cell r="MN30">
            <v>0</v>
          </cell>
          <cell r="MU30">
            <v>0</v>
          </cell>
          <cell r="NB30">
            <v>0</v>
          </cell>
          <cell r="NI30">
            <v>0</v>
          </cell>
          <cell r="NP30">
            <v>0</v>
          </cell>
          <cell r="NW30">
            <v>0</v>
          </cell>
          <cell r="OD30">
            <v>0</v>
          </cell>
          <cell r="OK30">
            <v>0</v>
          </cell>
          <cell r="OR30">
            <v>0</v>
          </cell>
          <cell r="OY30">
            <v>0</v>
          </cell>
          <cell r="PF30">
            <v>0</v>
          </cell>
          <cell r="PM30">
            <v>0</v>
          </cell>
        </row>
        <row r="31">
          <cell r="P31">
            <v>0</v>
          </cell>
          <cell r="W31">
            <v>0</v>
          </cell>
          <cell r="AD31">
            <v>0</v>
          </cell>
          <cell r="AK31">
            <v>0</v>
          </cell>
          <cell r="AR31">
            <v>0</v>
          </cell>
          <cell r="AY31">
            <v>0</v>
          </cell>
          <cell r="BF31">
            <v>0</v>
          </cell>
          <cell r="BM31">
            <v>0</v>
          </cell>
          <cell r="BT31">
            <v>0</v>
          </cell>
          <cell r="CA31">
            <v>0</v>
          </cell>
          <cell r="CH31">
            <v>0</v>
          </cell>
          <cell r="CO31">
            <v>0</v>
          </cell>
          <cell r="CV31">
            <v>0</v>
          </cell>
          <cell r="DC31">
            <v>0</v>
          </cell>
          <cell r="DJ31">
            <v>0</v>
          </cell>
          <cell r="DQ31">
            <v>0</v>
          </cell>
          <cell r="DX31">
            <v>0</v>
          </cell>
          <cell r="EE31">
            <v>0</v>
          </cell>
          <cell r="EL31">
            <v>0</v>
          </cell>
          <cell r="ES31">
            <v>0</v>
          </cell>
          <cell r="EZ31">
            <v>0</v>
          </cell>
          <cell r="FG31">
            <v>0</v>
          </cell>
          <cell r="FN31">
            <v>0</v>
          </cell>
          <cell r="FU31">
            <v>0</v>
          </cell>
          <cell r="GB31">
            <v>0</v>
          </cell>
          <cell r="GI31">
            <v>0</v>
          </cell>
          <cell r="GP31">
            <v>0</v>
          </cell>
          <cell r="GW31">
            <v>0</v>
          </cell>
          <cell r="HD31">
            <v>0</v>
          </cell>
          <cell r="HK31">
            <v>0</v>
          </cell>
          <cell r="HR31">
            <v>0</v>
          </cell>
          <cell r="HY31">
            <v>0</v>
          </cell>
          <cell r="IF31">
            <v>0</v>
          </cell>
          <cell r="IM31">
            <v>0</v>
          </cell>
          <cell r="IT31">
            <v>0</v>
          </cell>
          <cell r="JA31">
            <v>0</v>
          </cell>
          <cell r="JH31">
            <v>0</v>
          </cell>
          <cell r="JO31">
            <v>0</v>
          </cell>
          <cell r="JV31">
            <v>0</v>
          </cell>
          <cell r="KC31">
            <v>0</v>
          </cell>
          <cell r="KJ31">
            <v>0</v>
          </cell>
          <cell r="KQ31">
            <v>0</v>
          </cell>
          <cell r="KX31">
            <v>0</v>
          </cell>
          <cell r="LE31">
            <v>0</v>
          </cell>
          <cell r="LL31">
            <v>0</v>
          </cell>
          <cell r="LS31">
            <v>0</v>
          </cell>
          <cell r="LZ31">
            <v>0</v>
          </cell>
          <cell r="MG31">
            <v>0</v>
          </cell>
          <cell r="MN31">
            <v>0</v>
          </cell>
          <cell r="MU31">
            <v>0</v>
          </cell>
          <cell r="NB31">
            <v>0</v>
          </cell>
          <cell r="NI31">
            <v>0</v>
          </cell>
          <cell r="NP31">
            <v>0</v>
          </cell>
          <cell r="NW31">
            <v>0</v>
          </cell>
          <cell r="OD31">
            <v>0</v>
          </cell>
          <cell r="OK31">
            <v>0</v>
          </cell>
          <cell r="OR31">
            <v>0</v>
          </cell>
          <cell r="OY31">
            <v>0</v>
          </cell>
          <cell r="PF31">
            <v>0</v>
          </cell>
          <cell r="PM31">
            <v>0</v>
          </cell>
        </row>
        <row r="32">
          <cell r="P32">
            <v>0</v>
          </cell>
          <cell r="W32">
            <v>0</v>
          </cell>
          <cell r="AD32">
            <v>0</v>
          </cell>
          <cell r="AK32">
            <v>0</v>
          </cell>
          <cell r="AR32">
            <v>0</v>
          </cell>
          <cell r="AY32">
            <v>0</v>
          </cell>
          <cell r="BF32">
            <v>0</v>
          </cell>
          <cell r="BM32">
            <v>0</v>
          </cell>
          <cell r="BT32">
            <v>0</v>
          </cell>
          <cell r="CA32">
            <v>0</v>
          </cell>
          <cell r="CH32">
            <v>0</v>
          </cell>
          <cell r="CO32">
            <v>0</v>
          </cell>
          <cell r="CV32">
            <v>0</v>
          </cell>
          <cell r="DC32">
            <v>0</v>
          </cell>
          <cell r="DJ32">
            <v>0</v>
          </cell>
          <cell r="DQ32">
            <v>0</v>
          </cell>
          <cell r="DX32">
            <v>0</v>
          </cell>
          <cell r="EE32">
            <v>0</v>
          </cell>
          <cell r="EL32">
            <v>0</v>
          </cell>
          <cell r="ES32">
            <v>0</v>
          </cell>
          <cell r="EZ32">
            <v>0</v>
          </cell>
          <cell r="FG32">
            <v>0</v>
          </cell>
          <cell r="FN32">
            <v>0</v>
          </cell>
          <cell r="FU32">
            <v>0</v>
          </cell>
          <cell r="GB32">
            <v>0</v>
          </cell>
          <cell r="GI32">
            <v>0</v>
          </cell>
          <cell r="GP32">
            <v>0</v>
          </cell>
          <cell r="GW32">
            <v>0</v>
          </cell>
          <cell r="HD32">
            <v>0</v>
          </cell>
          <cell r="HK32">
            <v>0</v>
          </cell>
          <cell r="HR32">
            <v>0</v>
          </cell>
          <cell r="HY32">
            <v>0</v>
          </cell>
          <cell r="IF32">
            <v>0</v>
          </cell>
          <cell r="IM32">
            <v>0</v>
          </cell>
          <cell r="IT32">
            <v>0</v>
          </cell>
          <cell r="JA32">
            <v>0</v>
          </cell>
          <cell r="JH32">
            <v>0</v>
          </cell>
          <cell r="JO32">
            <v>0</v>
          </cell>
          <cell r="JV32">
            <v>0</v>
          </cell>
          <cell r="KC32">
            <v>0</v>
          </cell>
          <cell r="KJ32">
            <v>0</v>
          </cell>
          <cell r="KQ32">
            <v>0</v>
          </cell>
          <cell r="KX32">
            <v>0</v>
          </cell>
          <cell r="LE32">
            <v>0</v>
          </cell>
          <cell r="LL32">
            <v>0</v>
          </cell>
          <cell r="LS32">
            <v>0</v>
          </cell>
          <cell r="LZ32">
            <v>0</v>
          </cell>
          <cell r="MG32">
            <v>0</v>
          </cell>
          <cell r="MN32">
            <v>0</v>
          </cell>
          <cell r="MU32">
            <v>0</v>
          </cell>
          <cell r="NB32">
            <v>0</v>
          </cell>
          <cell r="NI32">
            <v>0</v>
          </cell>
          <cell r="NP32">
            <v>0</v>
          </cell>
          <cell r="NW32">
            <v>0</v>
          </cell>
          <cell r="OD32">
            <v>0</v>
          </cell>
          <cell r="OK32">
            <v>0</v>
          </cell>
          <cell r="OR32">
            <v>0</v>
          </cell>
          <cell r="OY32">
            <v>0</v>
          </cell>
          <cell r="PF32">
            <v>0</v>
          </cell>
          <cell r="PM32">
            <v>0</v>
          </cell>
        </row>
        <row r="34">
          <cell r="P34">
            <v>0</v>
          </cell>
          <cell r="W34">
            <v>0</v>
          </cell>
          <cell r="AD34">
            <v>0</v>
          </cell>
          <cell r="AK34">
            <v>0</v>
          </cell>
          <cell r="AR34">
            <v>0</v>
          </cell>
          <cell r="AY34">
            <v>0</v>
          </cell>
          <cell r="BF34">
            <v>0</v>
          </cell>
          <cell r="BM34">
            <v>0</v>
          </cell>
          <cell r="BT34">
            <v>0</v>
          </cell>
          <cell r="CA34">
            <v>0</v>
          </cell>
          <cell r="CH34">
            <v>0</v>
          </cell>
          <cell r="CO34">
            <v>0</v>
          </cell>
          <cell r="CV34">
            <v>0</v>
          </cell>
          <cell r="DC34">
            <v>0</v>
          </cell>
          <cell r="DJ34">
            <v>0</v>
          </cell>
          <cell r="DQ34">
            <v>0</v>
          </cell>
          <cell r="DX34">
            <v>0</v>
          </cell>
          <cell r="EE34">
            <v>0</v>
          </cell>
          <cell r="EL34">
            <v>0</v>
          </cell>
          <cell r="ES34">
            <v>0</v>
          </cell>
          <cell r="EZ34">
            <v>0</v>
          </cell>
          <cell r="FG34">
            <v>0</v>
          </cell>
          <cell r="FN34">
            <v>0</v>
          </cell>
          <cell r="FU34">
            <v>0</v>
          </cell>
          <cell r="GB34">
            <v>0</v>
          </cell>
          <cell r="GI34">
            <v>0</v>
          </cell>
          <cell r="GP34">
            <v>0</v>
          </cell>
          <cell r="GW34">
            <v>0</v>
          </cell>
          <cell r="HD34">
            <v>0</v>
          </cell>
          <cell r="HK34">
            <v>0</v>
          </cell>
          <cell r="HR34">
            <v>0</v>
          </cell>
          <cell r="HY34">
            <v>0</v>
          </cell>
          <cell r="IF34">
            <v>0</v>
          </cell>
          <cell r="IM34">
            <v>0</v>
          </cell>
          <cell r="IT34">
            <v>0</v>
          </cell>
          <cell r="JA34">
            <v>0</v>
          </cell>
          <cell r="JH34">
            <v>0</v>
          </cell>
          <cell r="JO34">
            <v>0</v>
          </cell>
          <cell r="JV34">
            <v>0</v>
          </cell>
          <cell r="KC34">
            <v>0</v>
          </cell>
          <cell r="KJ34">
            <v>0</v>
          </cell>
          <cell r="KQ34">
            <v>0</v>
          </cell>
          <cell r="KX34">
            <v>0</v>
          </cell>
          <cell r="LE34">
            <v>0</v>
          </cell>
          <cell r="LL34">
            <v>0</v>
          </cell>
          <cell r="LS34">
            <v>0</v>
          </cell>
          <cell r="LZ34">
            <v>0</v>
          </cell>
          <cell r="MG34">
            <v>0</v>
          </cell>
          <cell r="MN34">
            <v>0</v>
          </cell>
          <cell r="MU34">
            <v>0</v>
          </cell>
          <cell r="NB34">
            <v>0</v>
          </cell>
          <cell r="NI34">
            <v>0</v>
          </cell>
          <cell r="NP34">
            <v>0</v>
          </cell>
          <cell r="NW34">
            <v>0</v>
          </cell>
          <cell r="OD34">
            <v>0</v>
          </cell>
          <cell r="OK34">
            <v>0</v>
          </cell>
          <cell r="OR34">
            <v>0</v>
          </cell>
          <cell r="OY34">
            <v>0</v>
          </cell>
          <cell r="PF34">
            <v>0</v>
          </cell>
          <cell r="PM34">
            <v>0</v>
          </cell>
        </row>
        <row r="35">
          <cell r="P35">
            <v>0</v>
          </cell>
          <cell r="W35">
            <v>0</v>
          </cell>
          <cell r="AD35">
            <v>0</v>
          </cell>
          <cell r="AK35">
            <v>0</v>
          </cell>
          <cell r="AR35">
            <v>0</v>
          </cell>
          <cell r="AY35">
            <v>0</v>
          </cell>
          <cell r="BF35">
            <v>0</v>
          </cell>
          <cell r="BM35">
            <v>0</v>
          </cell>
          <cell r="BT35">
            <v>0</v>
          </cell>
          <cell r="CA35">
            <v>0</v>
          </cell>
          <cell r="CH35">
            <v>0</v>
          </cell>
          <cell r="CO35">
            <v>0</v>
          </cell>
          <cell r="CV35">
            <v>0</v>
          </cell>
          <cell r="DC35">
            <v>0</v>
          </cell>
          <cell r="DJ35">
            <v>0</v>
          </cell>
          <cell r="DQ35">
            <v>0</v>
          </cell>
          <cell r="DX35">
            <v>0</v>
          </cell>
          <cell r="EE35">
            <v>0</v>
          </cell>
          <cell r="EL35">
            <v>0</v>
          </cell>
          <cell r="ES35">
            <v>0</v>
          </cell>
          <cell r="EZ35">
            <v>0</v>
          </cell>
          <cell r="FG35">
            <v>0</v>
          </cell>
          <cell r="FN35">
            <v>0</v>
          </cell>
          <cell r="FU35">
            <v>0</v>
          </cell>
          <cell r="GB35">
            <v>0</v>
          </cell>
          <cell r="GI35">
            <v>0</v>
          </cell>
          <cell r="GP35">
            <v>0</v>
          </cell>
          <cell r="GW35">
            <v>0</v>
          </cell>
          <cell r="HD35">
            <v>0</v>
          </cell>
          <cell r="HK35">
            <v>0</v>
          </cell>
          <cell r="HR35">
            <v>0</v>
          </cell>
          <cell r="HY35">
            <v>0</v>
          </cell>
          <cell r="IF35">
            <v>0</v>
          </cell>
          <cell r="IM35">
            <v>0</v>
          </cell>
          <cell r="IT35">
            <v>0</v>
          </cell>
          <cell r="JA35">
            <v>0</v>
          </cell>
          <cell r="JH35">
            <v>0</v>
          </cell>
          <cell r="JO35">
            <v>0</v>
          </cell>
          <cell r="JV35">
            <v>0</v>
          </cell>
          <cell r="KC35">
            <v>0</v>
          </cell>
          <cell r="KJ35">
            <v>0</v>
          </cell>
          <cell r="KQ35">
            <v>0</v>
          </cell>
          <cell r="KX35">
            <v>0</v>
          </cell>
          <cell r="LE35">
            <v>0</v>
          </cell>
          <cell r="LL35">
            <v>0</v>
          </cell>
          <cell r="LS35">
            <v>0</v>
          </cell>
          <cell r="LZ35">
            <v>0</v>
          </cell>
          <cell r="MG35">
            <v>0</v>
          </cell>
          <cell r="MN35">
            <v>0</v>
          </cell>
          <cell r="MU35">
            <v>0</v>
          </cell>
          <cell r="NB35">
            <v>0</v>
          </cell>
          <cell r="NI35">
            <v>0</v>
          </cell>
          <cell r="NP35">
            <v>0</v>
          </cell>
          <cell r="NW35">
            <v>0</v>
          </cell>
          <cell r="OD35">
            <v>0</v>
          </cell>
          <cell r="OK35">
            <v>0</v>
          </cell>
          <cell r="OR35">
            <v>0</v>
          </cell>
          <cell r="OY35">
            <v>0</v>
          </cell>
          <cell r="PF35">
            <v>0</v>
          </cell>
          <cell r="PM35">
            <v>0</v>
          </cell>
        </row>
        <row r="36">
          <cell r="P36">
            <v>0</v>
          </cell>
          <cell r="W36">
            <v>0</v>
          </cell>
          <cell r="AD36">
            <v>0</v>
          </cell>
          <cell r="AK36">
            <v>0</v>
          </cell>
          <cell r="AR36">
            <v>0</v>
          </cell>
          <cell r="AY36">
            <v>0</v>
          </cell>
          <cell r="BF36">
            <v>0</v>
          </cell>
          <cell r="BM36">
            <v>0</v>
          </cell>
          <cell r="BT36">
            <v>0</v>
          </cell>
          <cell r="CA36">
            <v>0</v>
          </cell>
          <cell r="CH36">
            <v>0</v>
          </cell>
          <cell r="CO36">
            <v>0</v>
          </cell>
          <cell r="CV36">
            <v>0</v>
          </cell>
          <cell r="DC36">
            <v>0</v>
          </cell>
          <cell r="DJ36">
            <v>0</v>
          </cell>
          <cell r="DQ36">
            <v>0</v>
          </cell>
          <cell r="DX36">
            <v>0</v>
          </cell>
          <cell r="EE36">
            <v>0</v>
          </cell>
          <cell r="EL36">
            <v>0</v>
          </cell>
          <cell r="ES36">
            <v>0</v>
          </cell>
          <cell r="EZ36">
            <v>0</v>
          </cell>
          <cell r="FG36">
            <v>0</v>
          </cell>
          <cell r="FN36">
            <v>0</v>
          </cell>
          <cell r="FU36">
            <v>0</v>
          </cell>
          <cell r="GB36">
            <v>0</v>
          </cell>
          <cell r="GI36">
            <v>0</v>
          </cell>
          <cell r="GP36">
            <v>0</v>
          </cell>
          <cell r="GW36">
            <v>0</v>
          </cell>
          <cell r="HD36">
            <v>0</v>
          </cell>
          <cell r="HK36">
            <v>0</v>
          </cell>
          <cell r="HR36">
            <v>0</v>
          </cell>
          <cell r="HY36">
            <v>0</v>
          </cell>
          <cell r="IF36">
            <v>0</v>
          </cell>
          <cell r="IM36">
            <v>0</v>
          </cell>
          <cell r="IT36">
            <v>0</v>
          </cell>
          <cell r="JA36">
            <v>0</v>
          </cell>
          <cell r="JH36">
            <v>0</v>
          </cell>
          <cell r="JO36">
            <v>0</v>
          </cell>
          <cell r="JV36">
            <v>0</v>
          </cell>
          <cell r="KC36">
            <v>0</v>
          </cell>
          <cell r="KJ36">
            <v>0</v>
          </cell>
          <cell r="KQ36">
            <v>0</v>
          </cell>
          <cell r="KX36">
            <v>0</v>
          </cell>
          <cell r="LE36">
            <v>0</v>
          </cell>
          <cell r="LL36">
            <v>0</v>
          </cell>
          <cell r="LS36">
            <v>0</v>
          </cell>
          <cell r="LZ36">
            <v>0</v>
          </cell>
          <cell r="MG36">
            <v>0</v>
          </cell>
          <cell r="MN36">
            <v>0</v>
          </cell>
          <cell r="MU36">
            <v>0</v>
          </cell>
          <cell r="NB36">
            <v>0</v>
          </cell>
          <cell r="NI36">
            <v>0</v>
          </cell>
          <cell r="NP36">
            <v>0</v>
          </cell>
          <cell r="NW36">
            <v>0</v>
          </cell>
          <cell r="OD36">
            <v>0</v>
          </cell>
          <cell r="OK36">
            <v>0</v>
          </cell>
          <cell r="OR36">
            <v>0</v>
          </cell>
          <cell r="OY36">
            <v>0</v>
          </cell>
          <cell r="PF36">
            <v>0</v>
          </cell>
          <cell r="PM36">
            <v>0</v>
          </cell>
        </row>
        <row r="38">
          <cell r="P38">
            <v>0</v>
          </cell>
          <cell r="W38">
            <v>0</v>
          </cell>
          <cell r="AD38">
            <v>0</v>
          </cell>
          <cell r="AK38">
            <v>0</v>
          </cell>
          <cell r="AR38">
            <v>0</v>
          </cell>
          <cell r="AY38">
            <v>0</v>
          </cell>
          <cell r="BF38">
            <v>0</v>
          </cell>
          <cell r="BM38">
            <v>0</v>
          </cell>
          <cell r="BT38">
            <v>0</v>
          </cell>
          <cell r="CA38">
            <v>0</v>
          </cell>
          <cell r="CH38">
            <v>0</v>
          </cell>
          <cell r="CO38">
            <v>0</v>
          </cell>
          <cell r="CV38">
            <v>0</v>
          </cell>
          <cell r="DC38">
            <v>0</v>
          </cell>
          <cell r="DJ38">
            <v>0</v>
          </cell>
          <cell r="DQ38">
            <v>0</v>
          </cell>
          <cell r="DX38">
            <v>0</v>
          </cell>
          <cell r="EE38">
            <v>0</v>
          </cell>
          <cell r="EL38">
            <v>0</v>
          </cell>
          <cell r="ES38">
            <v>0</v>
          </cell>
          <cell r="EZ38">
            <v>0</v>
          </cell>
          <cell r="FG38">
            <v>0</v>
          </cell>
          <cell r="FN38">
            <v>0</v>
          </cell>
          <cell r="FU38">
            <v>0</v>
          </cell>
          <cell r="GB38">
            <v>0</v>
          </cell>
          <cell r="GI38">
            <v>0</v>
          </cell>
          <cell r="GP38">
            <v>0</v>
          </cell>
          <cell r="GW38">
            <v>0</v>
          </cell>
          <cell r="HD38">
            <v>0</v>
          </cell>
          <cell r="HK38">
            <v>0</v>
          </cell>
          <cell r="HR38">
            <v>0</v>
          </cell>
          <cell r="HY38">
            <v>0</v>
          </cell>
          <cell r="IF38">
            <v>0</v>
          </cell>
          <cell r="IM38">
            <v>0</v>
          </cell>
          <cell r="IT38">
            <v>0</v>
          </cell>
          <cell r="JA38">
            <v>0</v>
          </cell>
          <cell r="JH38">
            <v>0</v>
          </cell>
          <cell r="JO38">
            <v>0</v>
          </cell>
          <cell r="JV38">
            <v>0</v>
          </cell>
          <cell r="KC38">
            <v>0</v>
          </cell>
          <cell r="KJ38">
            <v>0</v>
          </cell>
          <cell r="KQ38">
            <v>0</v>
          </cell>
          <cell r="KX38">
            <v>0</v>
          </cell>
          <cell r="LE38">
            <v>0</v>
          </cell>
          <cell r="LL38">
            <v>0</v>
          </cell>
          <cell r="LS38">
            <v>0</v>
          </cell>
          <cell r="LZ38">
            <v>0</v>
          </cell>
          <cell r="MG38">
            <v>0</v>
          </cell>
          <cell r="MN38">
            <v>0</v>
          </cell>
          <cell r="MU38">
            <v>0</v>
          </cell>
          <cell r="NB38">
            <v>0</v>
          </cell>
          <cell r="NI38">
            <v>0</v>
          </cell>
          <cell r="NP38">
            <v>0</v>
          </cell>
          <cell r="NW38">
            <v>0</v>
          </cell>
          <cell r="OD38">
            <v>0</v>
          </cell>
          <cell r="OK38">
            <v>0</v>
          </cell>
          <cell r="OR38">
            <v>0</v>
          </cell>
          <cell r="OY38">
            <v>0</v>
          </cell>
          <cell r="PF38">
            <v>0</v>
          </cell>
          <cell r="PM38">
            <v>0</v>
          </cell>
        </row>
        <row r="39">
          <cell r="P39">
            <v>0</v>
          </cell>
          <cell r="W39">
            <v>0</v>
          </cell>
          <cell r="AD39">
            <v>0</v>
          </cell>
          <cell r="AK39">
            <v>0</v>
          </cell>
          <cell r="AR39">
            <v>0</v>
          </cell>
          <cell r="AY39">
            <v>0</v>
          </cell>
          <cell r="BF39">
            <v>0</v>
          </cell>
          <cell r="BM39">
            <v>0</v>
          </cell>
          <cell r="BT39">
            <v>0</v>
          </cell>
          <cell r="CA39">
            <v>0</v>
          </cell>
          <cell r="CH39">
            <v>0</v>
          </cell>
          <cell r="CO39">
            <v>0</v>
          </cell>
          <cell r="CV39">
            <v>0</v>
          </cell>
          <cell r="DC39">
            <v>0</v>
          </cell>
          <cell r="DJ39">
            <v>0</v>
          </cell>
          <cell r="DQ39">
            <v>0</v>
          </cell>
          <cell r="DX39">
            <v>0</v>
          </cell>
          <cell r="EE39">
            <v>0</v>
          </cell>
          <cell r="EL39">
            <v>0</v>
          </cell>
          <cell r="ES39">
            <v>0</v>
          </cell>
          <cell r="EZ39">
            <v>0</v>
          </cell>
          <cell r="FG39">
            <v>0</v>
          </cell>
          <cell r="FN39">
            <v>0</v>
          </cell>
          <cell r="FU39">
            <v>0</v>
          </cell>
          <cell r="GB39">
            <v>0</v>
          </cell>
          <cell r="GI39">
            <v>0</v>
          </cell>
          <cell r="GP39">
            <v>0</v>
          </cell>
          <cell r="GW39">
            <v>0</v>
          </cell>
          <cell r="HD39">
            <v>0</v>
          </cell>
          <cell r="HK39">
            <v>0</v>
          </cell>
          <cell r="HR39">
            <v>0</v>
          </cell>
          <cell r="HY39">
            <v>0</v>
          </cell>
          <cell r="IF39">
            <v>0</v>
          </cell>
          <cell r="IM39">
            <v>0</v>
          </cell>
          <cell r="IT39">
            <v>0</v>
          </cell>
          <cell r="JA39">
            <v>0</v>
          </cell>
          <cell r="JH39">
            <v>0</v>
          </cell>
          <cell r="JO39">
            <v>0</v>
          </cell>
          <cell r="JV39">
            <v>0</v>
          </cell>
          <cell r="KC39">
            <v>0</v>
          </cell>
          <cell r="KJ39">
            <v>0</v>
          </cell>
          <cell r="KQ39">
            <v>0</v>
          </cell>
          <cell r="KX39">
            <v>0</v>
          </cell>
          <cell r="LE39">
            <v>0</v>
          </cell>
          <cell r="LL39">
            <v>0</v>
          </cell>
          <cell r="LS39">
            <v>0</v>
          </cell>
          <cell r="LZ39">
            <v>0</v>
          </cell>
          <cell r="MG39">
            <v>0</v>
          </cell>
          <cell r="MN39">
            <v>0</v>
          </cell>
          <cell r="MU39">
            <v>0</v>
          </cell>
          <cell r="NB39">
            <v>0</v>
          </cell>
          <cell r="NI39">
            <v>0</v>
          </cell>
          <cell r="NP39">
            <v>0</v>
          </cell>
          <cell r="NW39">
            <v>0</v>
          </cell>
          <cell r="OD39">
            <v>0</v>
          </cell>
          <cell r="OK39">
            <v>0</v>
          </cell>
          <cell r="OR39">
            <v>0</v>
          </cell>
          <cell r="OY39">
            <v>0</v>
          </cell>
          <cell r="PF39">
            <v>0</v>
          </cell>
          <cell r="PM39">
            <v>0</v>
          </cell>
        </row>
        <row r="41">
          <cell r="P41">
            <v>0</v>
          </cell>
          <cell r="W41">
            <v>0</v>
          </cell>
          <cell r="AD41">
            <v>0</v>
          </cell>
          <cell r="AK41">
            <v>0</v>
          </cell>
          <cell r="AR41">
            <v>0</v>
          </cell>
          <cell r="AY41">
            <v>0</v>
          </cell>
          <cell r="BF41">
            <v>0</v>
          </cell>
          <cell r="BM41">
            <v>0</v>
          </cell>
          <cell r="BT41">
            <v>0</v>
          </cell>
          <cell r="CA41">
            <v>0</v>
          </cell>
          <cell r="CH41">
            <v>0</v>
          </cell>
          <cell r="CO41">
            <v>0</v>
          </cell>
          <cell r="CV41">
            <v>0</v>
          </cell>
          <cell r="DC41">
            <v>0</v>
          </cell>
          <cell r="DJ41">
            <v>0</v>
          </cell>
          <cell r="DQ41">
            <v>0</v>
          </cell>
          <cell r="DX41">
            <v>0</v>
          </cell>
          <cell r="EE41">
            <v>0</v>
          </cell>
          <cell r="EL41">
            <v>0</v>
          </cell>
          <cell r="ES41">
            <v>0</v>
          </cell>
          <cell r="EZ41">
            <v>0</v>
          </cell>
          <cell r="FG41">
            <v>0</v>
          </cell>
          <cell r="FN41">
            <v>0</v>
          </cell>
          <cell r="FU41">
            <v>0</v>
          </cell>
          <cell r="GB41">
            <v>0</v>
          </cell>
          <cell r="GI41">
            <v>0</v>
          </cell>
          <cell r="GP41">
            <v>0</v>
          </cell>
          <cell r="GW41">
            <v>0</v>
          </cell>
          <cell r="HD41">
            <v>0</v>
          </cell>
          <cell r="HK41">
            <v>0</v>
          </cell>
          <cell r="HR41">
            <v>0</v>
          </cell>
          <cell r="HY41">
            <v>0</v>
          </cell>
          <cell r="IF41">
            <v>0</v>
          </cell>
          <cell r="IM41">
            <v>0</v>
          </cell>
          <cell r="IT41">
            <v>0</v>
          </cell>
          <cell r="JA41">
            <v>0</v>
          </cell>
          <cell r="JH41">
            <v>0</v>
          </cell>
          <cell r="JO41">
            <v>0</v>
          </cell>
          <cell r="JV41">
            <v>0</v>
          </cell>
          <cell r="KC41">
            <v>0</v>
          </cell>
          <cell r="KJ41">
            <v>0</v>
          </cell>
          <cell r="KQ41">
            <v>0</v>
          </cell>
          <cell r="KX41">
            <v>0</v>
          </cell>
          <cell r="LE41">
            <v>0</v>
          </cell>
          <cell r="LL41">
            <v>0</v>
          </cell>
          <cell r="LS41">
            <v>0</v>
          </cell>
          <cell r="LZ41">
            <v>0</v>
          </cell>
          <cell r="MG41">
            <v>0</v>
          </cell>
          <cell r="MN41">
            <v>0</v>
          </cell>
          <cell r="MU41">
            <v>0</v>
          </cell>
          <cell r="NB41">
            <v>0</v>
          </cell>
          <cell r="NI41">
            <v>0</v>
          </cell>
          <cell r="NP41">
            <v>0</v>
          </cell>
          <cell r="NW41">
            <v>0</v>
          </cell>
          <cell r="OD41">
            <v>0</v>
          </cell>
          <cell r="OK41">
            <v>0</v>
          </cell>
          <cell r="OR41">
            <v>0</v>
          </cell>
          <cell r="OY41">
            <v>0</v>
          </cell>
          <cell r="PF41">
            <v>0</v>
          </cell>
          <cell r="PM41">
            <v>0</v>
          </cell>
        </row>
        <row r="42">
          <cell r="P42">
            <v>0</v>
          </cell>
          <cell r="W42">
            <v>0</v>
          </cell>
          <cell r="AD42">
            <v>0</v>
          </cell>
          <cell r="AK42">
            <v>0</v>
          </cell>
          <cell r="AR42">
            <v>0</v>
          </cell>
          <cell r="AY42">
            <v>0</v>
          </cell>
          <cell r="BF42">
            <v>0</v>
          </cell>
          <cell r="BM42">
            <v>0</v>
          </cell>
          <cell r="BT42">
            <v>0</v>
          </cell>
          <cell r="CA42">
            <v>0</v>
          </cell>
          <cell r="CH42">
            <v>0</v>
          </cell>
          <cell r="CO42">
            <v>0</v>
          </cell>
          <cell r="CV42">
            <v>0</v>
          </cell>
          <cell r="DC42">
            <v>0</v>
          </cell>
          <cell r="DJ42">
            <v>0</v>
          </cell>
          <cell r="DQ42">
            <v>0</v>
          </cell>
          <cell r="DX42">
            <v>0</v>
          </cell>
          <cell r="EE42">
            <v>0</v>
          </cell>
          <cell r="EL42">
            <v>0</v>
          </cell>
          <cell r="ES42">
            <v>0</v>
          </cell>
          <cell r="EZ42">
            <v>0</v>
          </cell>
          <cell r="FG42">
            <v>0</v>
          </cell>
          <cell r="FN42">
            <v>0</v>
          </cell>
          <cell r="FU42">
            <v>0</v>
          </cell>
          <cell r="GB42">
            <v>0</v>
          </cell>
          <cell r="GI42">
            <v>0</v>
          </cell>
          <cell r="GP42">
            <v>0</v>
          </cell>
          <cell r="GW42">
            <v>0</v>
          </cell>
          <cell r="HD42">
            <v>0</v>
          </cell>
          <cell r="HK42">
            <v>0</v>
          </cell>
          <cell r="HR42">
            <v>0</v>
          </cell>
          <cell r="HY42">
            <v>0</v>
          </cell>
          <cell r="IF42">
            <v>0</v>
          </cell>
          <cell r="IM42">
            <v>0</v>
          </cell>
          <cell r="IT42">
            <v>0</v>
          </cell>
          <cell r="JA42">
            <v>0</v>
          </cell>
          <cell r="JH42">
            <v>0</v>
          </cell>
          <cell r="JO42">
            <v>0</v>
          </cell>
          <cell r="JV42">
            <v>0</v>
          </cell>
          <cell r="KC42">
            <v>0</v>
          </cell>
          <cell r="KJ42">
            <v>0</v>
          </cell>
          <cell r="KQ42">
            <v>0</v>
          </cell>
          <cell r="KX42">
            <v>0</v>
          </cell>
          <cell r="LE42">
            <v>0</v>
          </cell>
          <cell r="LL42">
            <v>0</v>
          </cell>
          <cell r="LS42">
            <v>0</v>
          </cell>
          <cell r="LZ42">
            <v>0</v>
          </cell>
          <cell r="MG42">
            <v>0</v>
          </cell>
          <cell r="MN42">
            <v>0</v>
          </cell>
          <cell r="MU42">
            <v>0</v>
          </cell>
          <cell r="NB42">
            <v>0</v>
          </cell>
          <cell r="NI42">
            <v>0</v>
          </cell>
          <cell r="NP42">
            <v>0</v>
          </cell>
          <cell r="NW42">
            <v>0</v>
          </cell>
          <cell r="OD42">
            <v>0</v>
          </cell>
          <cell r="OK42">
            <v>0</v>
          </cell>
          <cell r="OR42">
            <v>0</v>
          </cell>
          <cell r="OY42">
            <v>0</v>
          </cell>
          <cell r="PF42">
            <v>0</v>
          </cell>
          <cell r="PM42">
            <v>0</v>
          </cell>
        </row>
        <row r="46">
          <cell r="P46">
            <v>0</v>
          </cell>
          <cell r="W46">
            <v>0</v>
          </cell>
          <cell r="AD46">
            <v>0</v>
          </cell>
          <cell r="AK46">
            <v>0</v>
          </cell>
          <cell r="AR46">
            <v>0</v>
          </cell>
          <cell r="AY46">
            <v>0</v>
          </cell>
          <cell r="BF46">
            <v>0</v>
          </cell>
          <cell r="BM46">
            <v>0</v>
          </cell>
          <cell r="BT46">
            <v>0</v>
          </cell>
          <cell r="CA46">
            <v>0</v>
          </cell>
          <cell r="CH46">
            <v>0</v>
          </cell>
          <cell r="CO46">
            <v>0</v>
          </cell>
          <cell r="CV46">
            <v>0</v>
          </cell>
          <cell r="DC46">
            <v>0</v>
          </cell>
        </row>
        <row r="47">
          <cell r="P47">
            <v>0</v>
          </cell>
          <cell r="W47">
            <v>0</v>
          </cell>
          <cell r="AD47">
            <v>0</v>
          </cell>
          <cell r="AK47">
            <v>0</v>
          </cell>
          <cell r="AR47">
            <v>0</v>
          </cell>
          <cell r="AY47">
            <v>0</v>
          </cell>
          <cell r="BF47">
            <v>0</v>
          </cell>
          <cell r="BM47">
            <v>0</v>
          </cell>
          <cell r="BT47">
            <v>0</v>
          </cell>
          <cell r="CA47">
            <v>0</v>
          </cell>
          <cell r="CH47">
            <v>0</v>
          </cell>
          <cell r="CO47">
            <v>0</v>
          </cell>
          <cell r="CV47">
            <v>0</v>
          </cell>
          <cell r="DC47">
            <v>0</v>
          </cell>
        </row>
        <row r="48">
          <cell r="P48">
            <v>0</v>
          </cell>
          <cell r="W48">
            <v>0</v>
          </cell>
          <cell r="AD48">
            <v>0</v>
          </cell>
          <cell r="AK48">
            <v>0</v>
          </cell>
          <cell r="AR48">
            <v>0</v>
          </cell>
          <cell r="AY48">
            <v>0</v>
          </cell>
          <cell r="BF48">
            <v>0</v>
          </cell>
          <cell r="BM48">
            <v>0</v>
          </cell>
          <cell r="BT48">
            <v>0</v>
          </cell>
          <cell r="CA48">
            <v>0</v>
          </cell>
          <cell r="CH48">
            <v>0</v>
          </cell>
          <cell r="CO48">
            <v>0</v>
          </cell>
          <cell r="CV48">
            <v>0</v>
          </cell>
          <cell r="DC48">
            <v>0</v>
          </cell>
        </row>
        <row r="49">
          <cell r="P49">
            <v>0</v>
          </cell>
          <cell r="W49">
            <v>0</v>
          </cell>
          <cell r="AD49">
            <v>0</v>
          </cell>
          <cell r="AK49">
            <v>0</v>
          </cell>
          <cell r="AR49">
            <v>0</v>
          </cell>
          <cell r="AY49">
            <v>0</v>
          </cell>
          <cell r="BF49">
            <v>0</v>
          </cell>
          <cell r="BM49">
            <v>0</v>
          </cell>
          <cell r="BT49">
            <v>0</v>
          </cell>
          <cell r="CA49">
            <v>0</v>
          </cell>
          <cell r="CH49">
            <v>0</v>
          </cell>
          <cell r="CO49">
            <v>0</v>
          </cell>
          <cell r="CV49">
            <v>0</v>
          </cell>
          <cell r="DC49">
            <v>0</v>
          </cell>
        </row>
        <row r="50">
          <cell r="P50">
            <v>0</v>
          </cell>
          <cell r="W50">
            <v>0</v>
          </cell>
          <cell r="AD50">
            <v>0</v>
          </cell>
          <cell r="AK50">
            <v>0</v>
          </cell>
          <cell r="AR50">
            <v>0</v>
          </cell>
          <cell r="AY50">
            <v>0</v>
          </cell>
          <cell r="BF50">
            <v>0</v>
          </cell>
          <cell r="BM50">
            <v>0</v>
          </cell>
          <cell r="BT50">
            <v>0</v>
          </cell>
          <cell r="CA50">
            <v>0</v>
          </cell>
          <cell r="CH50">
            <v>0</v>
          </cell>
          <cell r="CO50">
            <v>0</v>
          </cell>
          <cell r="CV50">
            <v>0</v>
          </cell>
          <cell r="DC50">
            <v>0</v>
          </cell>
          <cell r="DJ50">
            <v>0</v>
          </cell>
          <cell r="DQ50">
            <v>0</v>
          </cell>
          <cell r="DX50">
            <v>0</v>
          </cell>
          <cell r="EE50">
            <v>0</v>
          </cell>
          <cell r="EL50">
            <v>0</v>
          </cell>
          <cell r="ES50">
            <v>0</v>
          </cell>
          <cell r="EZ50">
            <v>0</v>
          </cell>
          <cell r="FG50">
            <v>0</v>
          </cell>
          <cell r="FN50">
            <v>0</v>
          </cell>
          <cell r="FU50">
            <v>0</v>
          </cell>
          <cell r="GB50">
            <v>0</v>
          </cell>
          <cell r="GI50">
            <v>0</v>
          </cell>
          <cell r="GP50">
            <v>0</v>
          </cell>
          <cell r="GW50">
            <v>0</v>
          </cell>
          <cell r="HD50">
            <v>0</v>
          </cell>
          <cell r="HK50">
            <v>0</v>
          </cell>
          <cell r="HR50">
            <v>0</v>
          </cell>
          <cell r="HY50">
            <v>0</v>
          </cell>
          <cell r="IF50">
            <v>0</v>
          </cell>
          <cell r="IM50">
            <v>0</v>
          </cell>
          <cell r="IT50">
            <v>0</v>
          </cell>
          <cell r="JA50">
            <v>0</v>
          </cell>
          <cell r="JH50">
            <v>0</v>
          </cell>
          <cell r="JO50">
            <v>0</v>
          </cell>
          <cell r="JV50">
            <v>0</v>
          </cell>
          <cell r="KC50">
            <v>0</v>
          </cell>
          <cell r="KJ50">
            <v>0</v>
          </cell>
          <cell r="KQ50">
            <v>0</v>
          </cell>
          <cell r="KX50">
            <v>0</v>
          </cell>
          <cell r="LE50">
            <v>0</v>
          </cell>
          <cell r="LL50">
            <v>0</v>
          </cell>
          <cell r="LS50">
            <v>0</v>
          </cell>
          <cell r="LZ50">
            <v>0</v>
          </cell>
          <cell r="MG50">
            <v>0</v>
          </cell>
          <cell r="MN50">
            <v>0</v>
          </cell>
          <cell r="MU50">
            <v>0</v>
          </cell>
          <cell r="NB50">
            <v>0</v>
          </cell>
          <cell r="NI50">
            <v>0</v>
          </cell>
          <cell r="NP50">
            <v>0</v>
          </cell>
          <cell r="NW50">
            <v>0</v>
          </cell>
          <cell r="OD50">
            <v>0</v>
          </cell>
          <cell r="OK50">
            <v>0</v>
          </cell>
          <cell r="OR50">
            <v>0</v>
          </cell>
          <cell r="OY50">
            <v>0</v>
          </cell>
          <cell r="PF50">
            <v>0</v>
          </cell>
          <cell r="PM50">
            <v>0</v>
          </cell>
        </row>
        <row r="51">
          <cell r="P51">
            <v>0</v>
          </cell>
          <cell r="W51">
            <v>0</v>
          </cell>
          <cell r="AD51">
            <v>0</v>
          </cell>
          <cell r="AK51">
            <v>0</v>
          </cell>
          <cell r="AR51">
            <v>0</v>
          </cell>
          <cell r="AY51">
            <v>0</v>
          </cell>
          <cell r="BF51">
            <v>0</v>
          </cell>
          <cell r="BM51">
            <v>0</v>
          </cell>
          <cell r="BT51">
            <v>0</v>
          </cell>
          <cell r="CA51">
            <v>0</v>
          </cell>
          <cell r="CH51">
            <v>0</v>
          </cell>
          <cell r="CO51">
            <v>0</v>
          </cell>
          <cell r="CV51">
            <v>0</v>
          </cell>
          <cell r="DC51">
            <v>0</v>
          </cell>
        </row>
        <row r="52">
          <cell r="P52">
            <v>0</v>
          </cell>
          <cell r="W52">
            <v>0</v>
          </cell>
          <cell r="AD52">
            <v>0</v>
          </cell>
          <cell r="AK52">
            <v>0</v>
          </cell>
          <cell r="AR52">
            <v>0</v>
          </cell>
          <cell r="AY52">
            <v>0</v>
          </cell>
          <cell r="BF52">
            <v>0</v>
          </cell>
          <cell r="BM52">
            <v>0</v>
          </cell>
          <cell r="BT52">
            <v>0</v>
          </cell>
          <cell r="CA52">
            <v>0</v>
          </cell>
          <cell r="CH52">
            <v>0</v>
          </cell>
          <cell r="CO52">
            <v>0</v>
          </cell>
          <cell r="CV52">
            <v>0</v>
          </cell>
          <cell r="DC52">
            <v>0</v>
          </cell>
          <cell r="DJ52">
            <v>0</v>
          </cell>
          <cell r="DQ52">
            <v>0</v>
          </cell>
          <cell r="DX52">
            <v>0</v>
          </cell>
          <cell r="EE52">
            <v>0</v>
          </cell>
          <cell r="EL52">
            <v>0</v>
          </cell>
          <cell r="ES52">
            <v>0</v>
          </cell>
          <cell r="EZ52">
            <v>0</v>
          </cell>
          <cell r="FG52">
            <v>0</v>
          </cell>
          <cell r="FN52">
            <v>0</v>
          </cell>
          <cell r="FU52">
            <v>0</v>
          </cell>
          <cell r="GB52">
            <v>0</v>
          </cell>
          <cell r="GI52">
            <v>0</v>
          </cell>
          <cell r="GP52">
            <v>0</v>
          </cell>
          <cell r="GW52">
            <v>0</v>
          </cell>
          <cell r="HD52">
            <v>0</v>
          </cell>
          <cell r="HK52">
            <v>0</v>
          </cell>
          <cell r="HR52">
            <v>0</v>
          </cell>
          <cell r="HY52">
            <v>0</v>
          </cell>
          <cell r="IF52">
            <v>0</v>
          </cell>
          <cell r="IM52">
            <v>0</v>
          </cell>
          <cell r="IT52">
            <v>0</v>
          </cell>
          <cell r="JA52">
            <v>0</v>
          </cell>
          <cell r="JH52">
            <v>0</v>
          </cell>
          <cell r="JO52">
            <v>0</v>
          </cell>
          <cell r="JV52">
            <v>0</v>
          </cell>
          <cell r="KC52">
            <v>0</v>
          </cell>
          <cell r="KJ52">
            <v>0</v>
          </cell>
          <cell r="KQ52">
            <v>0</v>
          </cell>
          <cell r="KX52">
            <v>0</v>
          </cell>
          <cell r="LE52">
            <v>0</v>
          </cell>
          <cell r="LL52">
            <v>0</v>
          </cell>
          <cell r="LS52">
            <v>0</v>
          </cell>
          <cell r="LZ52">
            <v>0</v>
          </cell>
          <cell r="MG52">
            <v>0</v>
          </cell>
          <cell r="MN52">
            <v>0</v>
          </cell>
          <cell r="MU52">
            <v>0</v>
          </cell>
          <cell r="NB52">
            <v>0</v>
          </cell>
          <cell r="NI52">
            <v>0</v>
          </cell>
          <cell r="NP52">
            <v>0</v>
          </cell>
          <cell r="NW52">
            <v>0</v>
          </cell>
          <cell r="OD52">
            <v>0</v>
          </cell>
          <cell r="OK52">
            <v>0</v>
          </cell>
          <cell r="OR52">
            <v>0</v>
          </cell>
          <cell r="OY52">
            <v>0</v>
          </cell>
          <cell r="PF52">
            <v>0</v>
          </cell>
          <cell r="PM52">
            <v>0</v>
          </cell>
        </row>
        <row r="53">
          <cell r="W53">
            <v>0</v>
          </cell>
          <cell r="AD53">
            <v>0</v>
          </cell>
          <cell r="AK53">
            <v>0</v>
          </cell>
          <cell r="AR53">
            <v>0</v>
          </cell>
          <cell r="AY53">
            <v>0</v>
          </cell>
          <cell r="BF53">
            <v>0</v>
          </cell>
          <cell r="BM53">
            <v>0</v>
          </cell>
          <cell r="BT53">
            <v>0</v>
          </cell>
          <cell r="CA53">
            <v>0</v>
          </cell>
          <cell r="CH53">
            <v>0</v>
          </cell>
          <cell r="CO53">
            <v>0</v>
          </cell>
          <cell r="CV53">
            <v>0</v>
          </cell>
          <cell r="DC53">
            <v>0</v>
          </cell>
          <cell r="DJ53">
            <v>0</v>
          </cell>
          <cell r="DQ53">
            <v>0</v>
          </cell>
          <cell r="DX53">
            <v>0</v>
          </cell>
          <cell r="EE53">
            <v>0</v>
          </cell>
          <cell r="EL53">
            <v>0</v>
          </cell>
          <cell r="ES53">
            <v>0</v>
          </cell>
          <cell r="EZ53">
            <v>0</v>
          </cell>
          <cell r="FG53">
            <v>0</v>
          </cell>
          <cell r="FN53">
            <v>0</v>
          </cell>
          <cell r="FU53">
            <v>0</v>
          </cell>
          <cell r="GB53">
            <v>0</v>
          </cell>
          <cell r="GI53">
            <v>0</v>
          </cell>
          <cell r="GP53">
            <v>0</v>
          </cell>
          <cell r="GW53">
            <v>0</v>
          </cell>
          <cell r="HD53">
            <v>0</v>
          </cell>
          <cell r="HK53">
            <v>0</v>
          </cell>
          <cell r="HR53">
            <v>0</v>
          </cell>
          <cell r="HY53">
            <v>0</v>
          </cell>
          <cell r="IF53">
            <v>0</v>
          </cell>
          <cell r="IM53">
            <v>0</v>
          </cell>
          <cell r="IT53">
            <v>0</v>
          </cell>
          <cell r="JA53">
            <v>0</v>
          </cell>
          <cell r="JH53">
            <v>0</v>
          </cell>
          <cell r="JO53">
            <v>0</v>
          </cell>
          <cell r="JV53">
            <v>0</v>
          </cell>
          <cell r="KC53">
            <v>0</v>
          </cell>
          <cell r="KJ53">
            <v>0</v>
          </cell>
          <cell r="KQ53">
            <v>0</v>
          </cell>
          <cell r="KX53">
            <v>0</v>
          </cell>
          <cell r="LE53">
            <v>0</v>
          </cell>
          <cell r="LL53">
            <v>0</v>
          </cell>
          <cell r="LS53">
            <v>0</v>
          </cell>
          <cell r="LZ53">
            <v>0</v>
          </cell>
          <cell r="MG53">
            <v>0</v>
          </cell>
          <cell r="MN53">
            <v>0</v>
          </cell>
          <cell r="MU53">
            <v>0</v>
          </cell>
          <cell r="NB53">
            <v>0</v>
          </cell>
          <cell r="NI53">
            <v>0</v>
          </cell>
          <cell r="NP53">
            <v>0</v>
          </cell>
          <cell r="NW53">
            <v>0</v>
          </cell>
          <cell r="OD53">
            <v>0</v>
          </cell>
          <cell r="OK53">
            <v>0</v>
          </cell>
          <cell r="OR53">
            <v>0</v>
          </cell>
          <cell r="OY53">
            <v>0</v>
          </cell>
          <cell r="PF53">
            <v>0</v>
          </cell>
          <cell r="PM53">
            <v>0</v>
          </cell>
        </row>
        <row r="54">
          <cell r="P54">
            <v>0</v>
          </cell>
          <cell r="W54">
            <v>0</v>
          </cell>
          <cell r="AD54">
            <v>0</v>
          </cell>
          <cell r="AK54">
            <v>0</v>
          </cell>
          <cell r="AR54">
            <v>0</v>
          </cell>
          <cell r="AY54">
            <v>0</v>
          </cell>
          <cell r="BF54">
            <v>0</v>
          </cell>
          <cell r="BM54">
            <v>0</v>
          </cell>
          <cell r="BT54">
            <v>0</v>
          </cell>
          <cell r="CA54">
            <v>0</v>
          </cell>
          <cell r="CH54">
            <v>0</v>
          </cell>
          <cell r="CO54">
            <v>0</v>
          </cell>
          <cell r="CV54">
            <v>0</v>
          </cell>
          <cell r="DC54">
            <v>0</v>
          </cell>
          <cell r="DJ54">
            <v>0</v>
          </cell>
          <cell r="DQ54">
            <v>0</v>
          </cell>
          <cell r="DX54">
            <v>0</v>
          </cell>
          <cell r="EE54">
            <v>0</v>
          </cell>
          <cell r="EL54">
            <v>0</v>
          </cell>
          <cell r="ES54">
            <v>0</v>
          </cell>
          <cell r="EZ54">
            <v>0</v>
          </cell>
          <cell r="FG54">
            <v>0</v>
          </cell>
          <cell r="FN54">
            <v>0</v>
          </cell>
          <cell r="FU54">
            <v>0</v>
          </cell>
          <cell r="GB54">
            <v>0</v>
          </cell>
          <cell r="GI54">
            <v>0</v>
          </cell>
          <cell r="GP54">
            <v>0</v>
          </cell>
          <cell r="GW54">
            <v>0</v>
          </cell>
          <cell r="HD54">
            <v>0</v>
          </cell>
          <cell r="HK54">
            <v>0</v>
          </cell>
          <cell r="HR54">
            <v>0</v>
          </cell>
          <cell r="HY54">
            <v>0</v>
          </cell>
          <cell r="IF54">
            <v>0</v>
          </cell>
          <cell r="IM54">
            <v>0</v>
          </cell>
          <cell r="IT54">
            <v>0</v>
          </cell>
          <cell r="JA54">
            <v>0</v>
          </cell>
          <cell r="JH54">
            <v>0</v>
          </cell>
          <cell r="JO54">
            <v>0</v>
          </cell>
          <cell r="JV54">
            <v>0</v>
          </cell>
          <cell r="KC54">
            <v>0</v>
          </cell>
          <cell r="KJ54">
            <v>0</v>
          </cell>
          <cell r="KQ54">
            <v>0</v>
          </cell>
          <cell r="KX54">
            <v>0</v>
          </cell>
          <cell r="LE54">
            <v>0</v>
          </cell>
          <cell r="LL54">
            <v>0</v>
          </cell>
          <cell r="LS54">
            <v>0</v>
          </cell>
          <cell r="LZ54">
            <v>0</v>
          </cell>
          <cell r="MG54">
            <v>0</v>
          </cell>
          <cell r="MN54">
            <v>0</v>
          </cell>
          <cell r="MU54">
            <v>0</v>
          </cell>
          <cell r="NB54">
            <v>0</v>
          </cell>
          <cell r="NI54">
            <v>0</v>
          </cell>
          <cell r="NP54">
            <v>0</v>
          </cell>
          <cell r="NW54">
            <v>0</v>
          </cell>
          <cell r="OD54">
            <v>0</v>
          </cell>
          <cell r="OK54">
            <v>0</v>
          </cell>
          <cell r="OR54">
            <v>0</v>
          </cell>
          <cell r="OY54">
            <v>0</v>
          </cell>
          <cell r="PF54">
            <v>0</v>
          </cell>
          <cell r="PM54">
            <v>0</v>
          </cell>
        </row>
        <row r="55">
          <cell r="P55">
            <v>0</v>
          </cell>
          <cell r="W55">
            <v>0</v>
          </cell>
          <cell r="AD55">
            <v>0</v>
          </cell>
          <cell r="AK55">
            <v>0</v>
          </cell>
          <cell r="AR55">
            <v>0</v>
          </cell>
          <cell r="AY55">
            <v>0</v>
          </cell>
          <cell r="BF55">
            <v>0</v>
          </cell>
          <cell r="BM55">
            <v>0</v>
          </cell>
          <cell r="BT55">
            <v>0</v>
          </cell>
          <cell r="CA55">
            <v>0</v>
          </cell>
          <cell r="CH55">
            <v>0</v>
          </cell>
          <cell r="CO55">
            <v>0</v>
          </cell>
          <cell r="CV55">
            <v>0</v>
          </cell>
          <cell r="DC55">
            <v>0</v>
          </cell>
          <cell r="DJ55">
            <v>0</v>
          </cell>
          <cell r="DQ55">
            <v>0</v>
          </cell>
          <cell r="DX55">
            <v>0</v>
          </cell>
          <cell r="EE55">
            <v>0</v>
          </cell>
          <cell r="EL55">
            <v>0</v>
          </cell>
          <cell r="ES55">
            <v>0</v>
          </cell>
          <cell r="EZ55">
            <v>0</v>
          </cell>
          <cell r="FG55">
            <v>0</v>
          </cell>
          <cell r="FN55">
            <v>0</v>
          </cell>
          <cell r="FU55">
            <v>0</v>
          </cell>
          <cell r="GB55">
            <v>0</v>
          </cell>
          <cell r="GI55">
            <v>0</v>
          </cell>
          <cell r="GP55">
            <v>0</v>
          </cell>
          <cell r="GW55">
            <v>0</v>
          </cell>
          <cell r="HD55">
            <v>0</v>
          </cell>
          <cell r="HK55">
            <v>0</v>
          </cell>
          <cell r="HR55">
            <v>0</v>
          </cell>
          <cell r="HY55">
            <v>0</v>
          </cell>
          <cell r="IF55">
            <v>0</v>
          </cell>
          <cell r="IM55">
            <v>0</v>
          </cell>
          <cell r="IT55">
            <v>0</v>
          </cell>
          <cell r="JA55">
            <v>0</v>
          </cell>
          <cell r="JH55">
            <v>0</v>
          </cell>
          <cell r="JO55">
            <v>0</v>
          </cell>
          <cell r="JV55">
            <v>0</v>
          </cell>
          <cell r="KC55">
            <v>0</v>
          </cell>
          <cell r="KJ55">
            <v>0</v>
          </cell>
          <cell r="KQ55">
            <v>0</v>
          </cell>
          <cell r="KX55">
            <v>0</v>
          </cell>
          <cell r="LE55">
            <v>0</v>
          </cell>
          <cell r="LL55">
            <v>0</v>
          </cell>
          <cell r="LS55">
            <v>0</v>
          </cell>
          <cell r="LZ55">
            <v>0</v>
          </cell>
          <cell r="MG55">
            <v>0</v>
          </cell>
          <cell r="MN55">
            <v>0</v>
          </cell>
          <cell r="MU55">
            <v>0</v>
          </cell>
          <cell r="NB55">
            <v>0</v>
          </cell>
          <cell r="NI55">
            <v>0</v>
          </cell>
          <cell r="NP55">
            <v>0</v>
          </cell>
          <cell r="NW55">
            <v>0</v>
          </cell>
          <cell r="OD55">
            <v>0</v>
          </cell>
          <cell r="OK55">
            <v>0</v>
          </cell>
          <cell r="OR55">
            <v>0</v>
          </cell>
          <cell r="OY55">
            <v>0</v>
          </cell>
          <cell r="PF55">
            <v>0</v>
          </cell>
          <cell r="PM55">
            <v>0</v>
          </cell>
        </row>
        <row r="56">
          <cell r="P56">
            <v>0</v>
          </cell>
          <cell r="W56">
            <v>0</v>
          </cell>
          <cell r="AD56">
            <v>0</v>
          </cell>
          <cell r="AK56">
            <v>0</v>
          </cell>
          <cell r="AR56">
            <v>0</v>
          </cell>
          <cell r="AY56">
            <v>0</v>
          </cell>
          <cell r="BF56">
            <v>0</v>
          </cell>
          <cell r="BM56">
            <v>0</v>
          </cell>
          <cell r="BT56">
            <v>0</v>
          </cell>
          <cell r="CA56">
            <v>0</v>
          </cell>
          <cell r="CH56">
            <v>0</v>
          </cell>
          <cell r="CO56">
            <v>0</v>
          </cell>
          <cell r="CV56">
            <v>0</v>
          </cell>
          <cell r="DC56">
            <v>0</v>
          </cell>
          <cell r="DJ56">
            <v>0</v>
          </cell>
          <cell r="DQ56">
            <v>0</v>
          </cell>
          <cell r="DX56">
            <v>0</v>
          </cell>
          <cell r="EE56">
            <v>0</v>
          </cell>
          <cell r="EL56">
            <v>0</v>
          </cell>
          <cell r="ES56">
            <v>0</v>
          </cell>
          <cell r="EZ56">
            <v>0</v>
          </cell>
          <cell r="FG56">
            <v>0</v>
          </cell>
          <cell r="FN56">
            <v>0</v>
          </cell>
          <cell r="FU56">
            <v>0</v>
          </cell>
          <cell r="GB56">
            <v>0</v>
          </cell>
          <cell r="GI56">
            <v>0</v>
          </cell>
          <cell r="GP56">
            <v>0</v>
          </cell>
          <cell r="GW56">
            <v>0</v>
          </cell>
          <cell r="HD56">
            <v>0</v>
          </cell>
          <cell r="HK56">
            <v>0</v>
          </cell>
          <cell r="HR56">
            <v>0</v>
          </cell>
          <cell r="HY56">
            <v>0</v>
          </cell>
          <cell r="IF56">
            <v>0</v>
          </cell>
          <cell r="IM56">
            <v>0</v>
          </cell>
          <cell r="IT56">
            <v>0</v>
          </cell>
          <cell r="JA56">
            <v>0</v>
          </cell>
          <cell r="JH56">
            <v>0</v>
          </cell>
          <cell r="JO56">
            <v>0</v>
          </cell>
          <cell r="JV56">
            <v>0</v>
          </cell>
          <cell r="KC56">
            <v>0</v>
          </cell>
          <cell r="KJ56">
            <v>0</v>
          </cell>
          <cell r="KQ56">
            <v>0</v>
          </cell>
          <cell r="KX56">
            <v>0</v>
          </cell>
          <cell r="LE56">
            <v>0</v>
          </cell>
          <cell r="LL56">
            <v>0</v>
          </cell>
          <cell r="LS56">
            <v>0</v>
          </cell>
          <cell r="LZ56">
            <v>0</v>
          </cell>
          <cell r="MG56">
            <v>0</v>
          </cell>
          <cell r="MN56">
            <v>0</v>
          </cell>
          <cell r="MU56">
            <v>0</v>
          </cell>
          <cell r="NB56">
            <v>0</v>
          </cell>
          <cell r="NI56">
            <v>0</v>
          </cell>
          <cell r="NP56">
            <v>0</v>
          </cell>
          <cell r="NW56">
            <v>0</v>
          </cell>
          <cell r="OD56">
            <v>0</v>
          </cell>
          <cell r="OK56">
            <v>0</v>
          </cell>
          <cell r="OR56">
            <v>0</v>
          </cell>
          <cell r="OY56">
            <v>0</v>
          </cell>
          <cell r="PF56">
            <v>0</v>
          </cell>
          <cell r="PM56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ulos Y +"/>
      <sheetName val="CANTIDADES"/>
      <sheetName val="PLACA-COMPLETO"/>
      <sheetName val="CRONO-FLEX-T"/>
      <sheetName val="CRONO-PLACA"/>
      <sheetName val="INDICE"/>
      <sheetName val="Equipo"/>
      <sheetName val="materiales"/>
      <sheetName val="materiales (2)"/>
      <sheetName val="otros"/>
      <sheetName val="Camp"/>
      <sheetName val="Desc"/>
      <sheetName val="Cort arb"/>
      <sheetName val="080111"/>
      <sheetName val="200.2"/>
      <sheetName val="080104"/>
      <sheetName val="201.15"/>
      <sheetName val="201.8"/>
      <sheetName val="010203"/>
      <sheetName val="080107"/>
      <sheetName val="080109"/>
      <sheetName val="220.1"/>
      <sheetName val="201.7 ciclopeo"/>
      <sheetName val="211.1"/>
      <sheetName val="231.1"/>
      <sheetName val="320.1-B"/>
      <sheetName val="080103"/>
      <sheetName val="110904"/>
      <sheetName val="crudo"/>
      <sheetName val="410.1"/>
      <sheetName val="450. 2"/>
      <sheetName val="450. 2-B"/>
      <sheetName val="130704"/>
      <sheetName val="120201"/>
      <sheetName val="120301"/>
      <sheetName val="080502"/>
      <sheetName val="640.2"/>
      <sheetName val="130102"/>
      <sheetName val="BERBORDILLO"/>
      <sheetName val="tub 36"/>
      <sheetName val="080806"/>
      <sheetName val="080805"/>
      <sheetName val="080309"/>
      <sheetName val="501.1"/>
      <sheetName val="080522"/>
      <sheetName val="630.4"/>
      <sheetName val="420.1"/>
      <sheetName val="421.1"/>
      <sheetName val="673.1"/>
      <sheetName val="683 .1"/>
      <sheetName val="610.1"/>
      <sheetName val="020706"/>
      <sheetName val="100620"/>
      <sheetName val="610.1B"/>
      <sheetName val="630.5P "/>
      <sheetName val="630.5P  (1)"/>
      <sheetName val="621.1.2"/>
      <sheetName val="630.3"/>
      <sheetName val="630.4P"/>
      <sheetName val="630.5P  (2)"/>
      <sheetName val="630.3P"/>
      <sheetName val="630.5"/>
      <sheetName val="630.6"/>
      <sheetName val="630.7"/>
      <sheetName val="630P-MORTERO 1,3"/>
      <sheetName val="632"/>
      <sheetName val="672.1"/>
      <sheetName val="020434"/>
      <sheetName val="080528"/>
      <sheetName val="682.1"/>
      <sheetName val="683"/>
      <sheetName val="683P"/>
      <sheetName val="683.2P"/>
      <sheetName val="690P"/>
      <sheetName val="640.1A"/>
      <sheetName val="640.1B"/>
      <sheetName val="642.1"/>
      <sheetName val="080703"/>
      <sheetName val="700.3"/>
      <sheetName val="701.1"/>
      <sheetName val="080706"/>
      <sheetName val="720.1"/>
      <sheetName val="710.4"/>
      <sheetName val="730.1"/>
      <sheetName val="900.1"/>
      <sheetName val="010201"/>
      <sheetName val="080306"/>
      <sheetName val="080307"/>
      <sheetName val="mantenimiento"/>
      <sheetName val="tpte maritimo"/>
      <sheetName val="900.3P"/>
      <sheetName val="225.1P"/>
      <sheetName val="800.1"/>
      <sheetName val="810.1"/>
      <sheetName val="señal temp"/>
      <sheetName val="BAÑO-M"/>
      <sheetName val="CERRAMTO-OBRA"/>
      <sheetName val="CARROTANQUE-HUMECT"/>
      <sheetName val="OC1"/>
      <sheetName val="OC2"/>
      <sheetName val="PRESUPUESTO"/>
      <sheetName val="SEGUIMIENTO"/>
      <sheetName val="CRONOGRAMA"/>
      <sheetName val="INSUMOS"/>
    </sheetNames>
    <sheetDataSet>
      <sheetData sheetId="0" refreshError="1">
        <row r="4">
          <cell r="B4" t="str">
            <v>FEDERACION NACIONAL DE CAFETEROS</v>
          </cell>
        </row>
        <row r="5">
          <cell r="B5" t="str">
            <v>COMITÉ DEPARTAMENTAL DE CAFETEROS DEL VALLE</v>
          </cell>
        </row>
        <row r="7">
          <cell r="B7" t="str">
            <v>ESTUDIOS Y DISEÑOS PARA LA CONSTRUCCION DE 2.1 KM DE PLACA-HUELLA EN EL MUNICIPIO DE BUENAVENTURA - PLAYA LADRILLEROS - LA BARRA</v>
          </cell>
        </row>
        <row r="9">
          <cell r="B9" t="str">
            <v>ANÁLISIS DE PRECIOS UNITARIOS</v>
          </cell>
        </row>
        <row r="10">
          <cell r="B10" t="str">
            <v>GEOZAM LABORATORIO Y CONSULTORIA SAS</v>
          </cell>
        </row>
        <row r="11">
          <cell r="B11" t="str">
            <v>CONSULTOR</v>
          </cell>
        </row>
        <row r="12">
          <cell r="B12" t="str">
            <v>CARRETERA: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A5" t="str">
            <v>ADMINISTRACION</v>
          </cell>
          <cell r="C5">
            <v>0.2</v>
          </cell>
        </row>
        <row r="6">
          <cell r="A6" t="str">
            <v>IMPREVISTOS</v>
          </cell>
          <cell r="C6">
            <v>0.05</v>
          </cell>
        </row>
        <row r="7">
          <cell r="A7" t="str">
            <v>UTILIDAD</v>
          </cell>
        </row>
        <row r="14">
          <cell r="C14">
            <v>1.85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ulos Y +"/>
      <sheetName val="CANTIDADES"/>
      <sheetName val="PLACA-COMPLETO"/>
      <sheetName val="CRONO-FLEX-T"/>
      <sheetName val="CRONO-PLACA"/>
      <sheetName val="INDICE"/>
      <sheetName val="Equipo"/>
      <sheetName val="materiales"/>
      <sheetName val="materiales (2)"/>
      <sheetName val="otros"/>
      <sheetName val="Camp"/>
      <sheetName val="Desc"/>
      <sheetName val="Cort arb"/>
      <sheetName val="080111"/>
      <sheetName val="200.2"/>
      <sheetName val="080104"/>
      <sheetName val="201.15"/>
      <sheetName val="201.8"/>
      <sheetName val="010203"/>
      <sheetName val="080107"/>
      <sheetName val="080109"/>
      <sheetName val="220.1"/>
      <sheetName val="201.7 ciclopeo"/>
      <sheetName val="211.1"/>
      <sheetName val="231.1"/>
      <sheetName val="320.1-B"/>
      <sheetName val="080103"/>
      <sheetName val="110904"/>
      <sheetName val="crudo"/>
      <sheetName val="410.1"/>
      <sheetName val="450. 2"/>
      <sheetName val="450. 2-B"/>
      <sheetName val="130704"/>
      <sheetName val="120201"/>
      <sheetName val="120301"/>
      <sheetName val="080502"/>
      <sheetName val="640.2"/>
      <sheetName val="130102"/>
      <sheetName val="BERBORDILLO"/>
      <sheetName val="tub 36"/>
      <sheetName val="080806"/>
      <sheetName val="080805"/>
      <sheetName val="080309"/>
      <sheetName val="501.1"/>
      <sheetName val="080522"/>
      <sheetName val="630.4"/>
      <sheetName val="420.1"/>
      <sheetName val="421.1"/>
      <sheetName val="673.1"/>
      <sheetName val="683 .1"/>
      <sheetName val="610.1"/>
      <sheetName val="020706"/>
      <sheetName val="100620"/>
      <sheetName val="610.1B"/>
      <sheetName val="630.5P "/>
      <sheetName val="630.5P  (1)"/>
      <sheetName val="621.1.2"/>
      <sheetName val="630.3"/>
      <sheetName val="630.4P"/>
      <sheetName val="630.5P  (2)"/>
      <sheetName val="630.3P"/>
      <sheetName val="630.5"/>
      <sheetName val="630.6"/>
      <sheetName val="630.7"/>
      <sheetName val="630P-MORTERO 1,3"/>
      <sheetName val="632"/>
      <sheetName val="672.1"/>
      <sheetName val="020434"/>
      <sheetName val="080528"/>
      <sheetName val="682.1"/>
      <sheetName val="683"/>
      <sheetName val="683P"/>
      <sheetName val="683.2P"/>
      <sheetName val="690P"/>
      <sheetName val="640.1A"/>
      <sheetName val="640.1B"/>
      <sheetName val="642.1"/>
      <sheetName val="080703"/>
      <sheetName val="700.3"/>
      <sheetName val="701.1"/>
      <sheetName val="080706"/>
      <sheetName val="720.1"/>
      <sheetName val="710.4"/>
      <sheetName val="730.1"/>
      <sheetName val="900.1"/>
      <sheetName val="010201"/>
      <sheetName val="080306"/>
      <sheetName val="080307"/>
      <sheetName val="mantenimiento"/>
      <sheetName val="tpte maritimo"/>
      <sheetName val="900.3P"/>
      <sheetName val="225.1P"/>
      <sheetName val="800.1"/>
      <sheetName val="810.1"/>
      <sheetName val="señal temp"/>
      <sheetName val="BAÑO-M"/>
      <sheetName val="CERRAMTO-OBRA"/>
      <sheetName val="CARROTANQUE-HUMECT"/>
      <sheetName val="OC1"/>
      <sheetName val="OC2"/>
      <sheetName val="PRESUPUESTO"/>
      <sheetName val="SEGUIMIENTO"/>
      <sheetName val="CRONOGRAMA"/>
      <sheetName val="INSUMOS"/>
    </sheetNames>
    <sheetDataSet>
      <sheetData sheetId="0" refreshError="1">
        <row r="4">
          <cell r="B4" t="str">
            <v>FEDERACION NACIONAL DE CAFETEROS</v>
          </cell>
        </row>
        <row r="5">
          <cell r="B5" t="str">
            <v>COMITÉ DEPARTAMENTAL DE CAFETEROS DEL VALLE</v>
          </cell>
        </row>
        <row r="7">
          <cell r="B7" t="str">
            <v>ESTUDIOS Y DISEÑOS PARA LA CONSTRUCCION DE 2.1 KM DE PLACA-HUELLA EN EL MUNICIPIO DE BUENAVENTURA - PLAYA LADRILLEROS - LA BARRA</v>
          </cell>
        </row>
        <row r="9">
          <cell r="B9" t="str">
            <v>ANÁLISIS DE PRECIOS UNITARIOS</v>
          </cell>
        </row>
        <row r="10">
          <cell r="B10" t="str">
            <v>GEOZAM LABORATORIO Y CONSULTORIA SAS</v>
          </cell>
        </row>
        <row r="11">
          <cell r="B11" t="str">
            <v>CONSULTOR</v>
          </cell>
        </row>
        <row r="12">
          <cell r="B12" t="str">
            <v>CARRETERA: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A5" t="str">
            <v>ADMINISTRACION</v>
          </cell>
          <cell r="C5">
            <v>0.2</v>
          </cell>
        </row>
        <row r="6">
          <cell r="A6" t="str">
            <v>IMPREVISTOS</v>
          </cell>
          <cell r="C6">
            <v>0.05</v>
          </cell>
        </row>
        <row r="7">
          <cell r="A7" t="str">
            <v>UTILIDAD</v>
          </cell>
        </row>
        <row r="14">
          <cell r="C14">
            <v>1.85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rmacion"/>
      <sheetName val="a"/>
      <sheetName val="4"/>
      <sheetName val="armada"/>
      <sheetName val="RESUMEN"/>
      <sheetName val="RESUMEN ITEMS (2)"/>
      <sheetName val="RESUMEN ITEMS"/>
      <sheetName val="OBRAS"/>
      <sheetName val="CANTIDADES"/>
      <sheetName val="drenaje"/>
      <sheetName val="protec"/>
      <sheetName val="ubicacion"/>
      <sheetName val="separadores"/>
      <sheetName val="contenido"/>
      <sheetName val="PORTADAS"/>
      <sheetName val="OBRAS PUENTE ARMADA2"/>
    </sheetNames>
    <sheetDataSet>
      <sheetData sheetId="0">
        <row r="15">
          <cell r="B15" t="str">
            <v>ROSY ARTEAGA ORTEGA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idades"/>
      <sheetName val="Evaluac. Rmendtos"/>
      <sheetName val="INDICMICROEMP"/>
      <sheetName val="PUENTES"/>
      <sheetName val="CONTRATEJEC."/>
      <sheetName val="INF. EMERGENCIAS"/>
      <sheetName val="NECESID. VIA"/>
      <sheetName val="CALC. CANTIDADES"/>
      <sheetName val="CUADRO SEGUIMIENTO"/>
      <sheetName val="ACCIDENTALIDAD"/>
      <sheetName val="ESTADO GENERAL"/>
      <sheetName val="TORTAS VIAS"/>
      <sheetName val="COMENTARIOS"/>
      <sheetName val="ANEXO FOTOGR."/>
    </sheetNames>
    <sheetDataSet>
      <sheetData sheetId="0" refreshError="1"/>
      <sheetData sheetId="1" refreshError="1"/>
      <sheetData sheetId="2" refreshError="1">
        <row r="20">
          <cell r="A20" t="str">
            <v>ADMINISTRADOR VIAL: ARMANDO SANCHEZ SANCHEZ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IDENTES DE 1995 - 1996"/>
      <sheetName val="Hoja1"/>
      <sheetName val="AMC"/>
      <sheetName val="Basico"/>
      <sheetName val="Iva"/>
      <sheetName val="Total"/>
      <sheetName val="amc_acta"/>
      <sheetName val="amc_bas"/>
      <sheetName val="amc_iva"/>
      <sheetName val="amc_total"/>
      <sheetName val="amc_anticip"/>
      <sheetName val="aCCIDENTES%20DE%201995%20-%2019"/>
      <sheetName val="aCCIDENTES DE 1995 - 1996.xls"/>
      <sheetName val="items"/>
      <sheetName val="ACTA DE MODIFICACION  (2)"/>
      <sheetName val="CONT_ADI"/>
      <sheetName val="#¡REF"/>
      <sheetName val="Informe"/>
      <sheetName val="Datos"/>
      <sheetName val="INDICMICROEMP"/>
      <sheetName val="\a  aaInformación GRUPO 4\A MIn"/>
      <sheetName val="MATERIALES"/>
      <sheetName val="Informacion"/>
      <sheetName val="Seguim-16"/>
      <sheetName val="otros"/>
      <sheetName val="PRESUPUESTO"/>
    </sheetNames>
    <definedNames>
      <definedName name="absc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IDENTES DE 1995 - 1996"/>
      <sheetName val="\a  aaInformación GRUPO 4\A MIn"/>
      <sheetName val="Informacion"/>
      <sheetName val="#¡REF"/>
      <sheetName val="INDICMICROEMP"/>
      <sheetName val="ACTA DE MODIFICACION  (2)"/>
      <sheetName val="Hoja1"/>
      <sheetName val="AMC"/>
      <sheetName val="Basico"/>
      <sheetName val="Iva"/>
      <sheetName val="Total"/>
      <sheetName val="amc_acta"/>
      <sheetName val="amc_bas"/>
      <sheetName val="amc_iva"/>
      <sheetName val="amc_total"/>
      <sheetName val="amc_anticip"/>
      <sheetName val="CONT_ADI"/>
      <sheetName val="aCCIDENTES%20DE%201995%20-%2019"/>
      <sheetName val="Datos"/>
      <sheetName val="aCCIDENTES DE 1995 - 1996.xls"/>
      <sheetName val="items"/>
      <sheetName val="MATERIALES"/>
      <sheetName val="Datos Básicos"/>
      <sheetName val="SALARIOS"/>
      <sheetName val="SUB APU"/>
      <sheetName val="Informe"/>
      <sheetName val="Seguim-16"/>
      <sheetName val="INV"/>
      <sheetName val="AASHTO"/>
      <sheetName val="PESOS"/>
      <sheetName val="otros"/>
      <sheetName val="PRESUPUESTO"/>
      <sheetName val="Formulario N° 4"/>
      <sheetName val="EQUIPO"/>
      <sheetName val="[aCCIDENTES DE 1995 - 1996.xls]"/>
      <sheetName val="Base Muestras"/>
      <sheetName val="Res-Accide-10"/>
      <sheetName val="\Users\avargase\AppData\Local\M"/>
      <sheetName val="\\Escritorio\amv 2011\a  aaInfo"/>
      <sheetName val="\Mini HP Enero 2015\Proyectos i"/>
      <sheetName val="\C\Users\avargase\AppData\Local"/>
      <sheetName val="\Volumes\USB PIOLIN\Escritorio\"/>
      <sheetName val="01"/>
      <sheetName val="Ruta 01"/>
      <sheetName val="AFECTACION 01 "/>
      <sheetName val="EJECUCION C"/>
      <sheetName val="Inf Financiera 01"/>
      <sheetName val="02"/>
      <sheetName val="RUTA 02"/>
      <sheetName val="AFECTACION 02"/>
      <sheetName val="EJECUCION C. 02"/>
      <sheetName val="INF FINANCIERA 02"/>
      <sheetName val="03"/>
      <sheetName val="RUTA 03"/>
      <sheetName val="AFECTACION 03"/>
      <sheetName val="EJECUCION C. 03"/>
      <sheetName val="INF FINANCIERA 03"/>
      <sheetName val="04"/>
      <sheetName val="RUTA 04"/>
      <sheetName val="AFECTACION 04"/>
      <sheetName val="EJECUCION C. 04"/>
      <sheetName val="INF FINANCIERA 04"/>
      <sheetName val="05"/>
      <sheetName val="RUTA 05"/>
      <sheetName val="AFECTACION 05"/>
      <sheetName val="EJECUCION C. 05"/>
      <sheetName val="INF FINANCIERA 05"/>
      <sheetName val="06"/>
      <sheetName val="RUTA 06"/>
      <sheetName val="AFECTACION 06"/>
      <sheetName val="EJECUCION C. 06"/>
      <sheetName val="INF FINANCIERA 06"/>
      <sheetName val="07"/>
      <sheetName val="RUTA 07"/>
      <sheetName val="AFECTACION 07"/>
      <sheetName val="EJECUCION C. 07"/>
      <sheetName val="INF FINANCIERA 07"/>
      <sheetName val="08"/>
      <sheetName val="RUTA 08"/>
      <sheetName val="AFECTACION 08"/>
      <sheetName val="EJECUCION C. 08"/>
      <sheetName val="INF FINANCIERA 08"/>
      <sheetName val="09"/>
      <sheetName val="RUTA 09"/>
      <sheetName val="AFECTACION 09"/>
      <sheetName val="EJECUCION C. 09"/>
      <sheetName val="INF FINANCIERA 09"/>
      <sheetName val="10"/>
      <sheetName val="RUTA 10"/>
      <sheetName val="AFECTACION 10"/>
      <sheetName val="EJECUCION C. 10"/>
      <sheetName val="INF FINANCIERA 10"/>
      <sheetName val="11"/>
      <sheetName val="RUTA 11"/>
      <sheetName val="AFECTACION 11"/>
      <sheetName val="EJECUCION C. 11"/>
      <sheetName val="INF FINANCIERA 11"/>
      <sheetName val="MINFRA-MN-IN-15-FR-13"/>
      <sheetName val="precios-básicos2002"/>
      <sheetName val="APUs"/>
      <sheetName val="aCCIDENTES_DE_1995_-_1996"/>
      <sheetName val="aCCIDENTES_DE_1995_-_1996_xls"/>
      <sheetName val="ACTA_DE_MODIFICACION__(2)"/>
      <sheetName val="aCCIDENTES_DE_1995_-_19961"/>
      <sheetName val="aCCIDENTES_DE_1995_-_1996_xls1"/>
      <sheetName val="ACTA_DE_MODIFICACION__(2)1"/>
      <sheetName val="SUB_APU"/>
      <sheetName val="Datos_Básicos"/>
      <sheetName val="aCCIDENTES_DE_1995_-_19962"/>
      <sheetName val="aCCIDENTES_DE_1995_-_1996_xls2"/>
      <sheetName val="ACTA_DE_MODIFICACION__(2)2"/>
      <sheetName val="SUB_APU1"/>
      <sheetName val="Datos_Básicos1"/>
      <sheetName val="\a__aaInformación_GRUPO_4\A_MIn"/>
      <sheetName val="\a__aaInformación_GRUPO_4\A_MI1"/>
      <sheetName val="\a__aaInformación_GRUPO_4\A_MI2"/>
      <sheetName val="\AMV _ no borrar\PRESUPUESTOS\a"/>
      <sheetName val="\I\AMV _ no borrar\PRESUPUESTOS"/>
      <sheetName val="\G\I\AMV _ no borrar\PRESUPUEST"/>
      <sheetName val="\A\a  aaInformación GRUPO 4\A M"/>
      <sheetName val="\G\A\a  aaInformación GRUPO 4\A"/>
      <sheetName val="_a  aaInformación GRUPO 4_A MIn"/>
      <sheetName val="\\Giovanni\administracion vial\"/>
      <sheetName val="\MONTO AGOTABLE 2010\a  aaInfor"/>
      <sheetName val="\I\A\a  aaInformación GRUPO 4\A"/>
      <sheetName val="\K\a  aaInformación GRUPO 4\A M"/>
      <sheetName val="\I\K\a  aaInformación GRUPO 4\A"/>
      <sheetName val="\H\a  aaInformación GRUPO 4\A M"/>
      <sheetName val="\I\H\a  aaInformación GRUPO 4\A"/>
      <sheetName val="\\INTERVIALNUBE\Documents and S"/>
      <sheetName val="Lista obra"/>
      <sheetName val="\Documents and Settings\Pedro "/>
      <sheetName val="\Users\Administrador\Desktop\AM"/>
      <sheetName val="\\Ing-her"/>
      <sheetName val="\Users\cmeza\Documents\INVIAS\D"/>
      <sheetName val="\Documents and Settings\jviteri"/>
      <sheetName val="\\Sistemas_serv1\xx\Documents a"/>
      <sheetName val="aCCIDENTES_DE_1995_-_19963"/>
      <sheetName val="aCCIDENTES_DE_1995_-_19964"/>
      <sheetName val="aCCIDENTES_DE_1995_-_19965"/>
      <sheetName val="aCCIDENTES_DE_1995_-_19966"/>
      <sheetName val="aCCIDENTES_DE_1995_-_19967"/>
      <sheetName val="aCCIDENTES_DE_1995_-_19969"/>
      <sheetName val="aCCIDENTES_DE_1995_-_19968"/>
      <sheetName val="aCCIDENTES_DE_1995_-_199610"/>
      <sheetName val="aCCIDENTES_DE_1995_-_199614"/>
      <sheetName val="aCCIDENTES_DE_1995_-_1996_xls5"/>
      <sheetName val="aCCIDENTES_DE_1995_-_1996_xls3"/>
      <sheetName val="aCCIDENTES_DE_1995_-_199611"/>
      <sheetName val="aCCIDENTES_DE_1995_-_199612"/>
      <sheetName val="aCCIDENTES_DE_1995_-_199613"/>
      <sheetName val="aCCIDENTES_DE_1995_-_1996_xls4"/>
      <sheetName val="aCCIDENTES_DE_1995_-_199615"/>
      <sheetName val="aCCIDENTES_DE_1995_-_199616"/>
      <sheetName val="aCCIDENTES_DE_1995_-_199617"/>
      <sheetName val="aCCIDENTES_DE_1995_-_199618"/>
      <sheetName val="aCCIDENTES_DE_1995_-_1996_xls6"/>
      <sheetName val="aCCIDENTES_DE_1995_-_199619"/>
      <sheetName val="aCCIDENTES_DE_1995_-_199620"/>
      <sheetName val="aCCIDENTES_DE_1995_-_1996_xls7"/>
      <sheetName val="aCCIDENTES_DE_1995_-_199621"/>
      <sheetName val="aCCIDENTES_DE_1995_-_199622"/>
      <sheetName val="aCCIDENTES_DE_1995_-_199623"/>
      <sheetName val="aCCIDENTES_DE_1995_-_199624"/>
      <sheetName val="aCCIDENTES_DE_1995_-_199625"/>
      <sheetName val="aCCIDENTES_DE_1995_-_199626"/>
      <sheetName val="aCCIDENTES_DE_1995_-_199627"/>
      <sheetName val="aCCIDENTES_DE_1995_-_1996_xls8"/>
      <sheetName val="aCCIDENTES_DE_1995_-_199628"/>
      <sheetName val="aCCIDENTES_DE_1995_-_199629"/>
      <sheetName val="aCCIDENTES_DE_1995_-_199630"/>
      <sheetName val="aCCIDENTES_DE_1995_-_199631"/>
      <sheetName val="aCCIDENTES_DE_1995_-_1996_xls9"/>
      <sheetName val="aCCIDENTES_DE_1995_-_199632"/>
      <sheetName val="PR 1"/>
      <sheetName val="MURO PR25+221-235"/>
      <sheetName val="MURO PR25+261-267"/>
      <sheetName val="MURO PR25+267-273"/>
      <sheetName val="MURO PR25+273-277"/>
      <sheetName val="MURO PR25+407,20-409,90"/>
      <sheetName val="MURO PR25+409,90-416,40"/>
      <sheetName val="MURO PR25+435-447"/>
      <sheetName val="MURO PR25+557,5-572.56I"/>
      <sheetName val="MURO PR25+572.56-576.56I"/>
      <sheetName val="MURO PR25+565-571D"/>
      <sheetName val="MURO PR25+587.5-596.5I"/>
      <sheetName val="MURO PR25+600-607,1I"/>
      <sheetName val="MURO PR25+607,1-614,1"/>
      <sheetName val="MURO PR25+725-734D"/>
      <sheetName val="MURO PR25+786-792,4D"/>
      <sheetName val="MURO PR25+980D"/>
      <sheetName val="MURO PR25+019,5-PR26+026,8D"/>
      <sheetName val="MURO PR26+026,8-032,7D"/>
      <sheetName val="MURO PR26+032,7-038,7D"/>
      <sheetName val="MURO 4  PR26+038,7-045.9D"/>
      <sheetName val="MURO PR26+059,6-066,4D"/>
      <sheetName val="MURO PR26+132,5-143,4D"/>
      <sheetName val="MURO PR26+159,25-169,38D"/>
      <sheetName val="PR26+290"/>
      <sheetName val="PR26+580-592"/>
      <sheetName val="PR26+844-850"/>
      <sheetName val="PR26+850-856"/>
      <sheetName val="PR26+856-862"/>
      <sheetName val="MURO PR26+870-874"/>
      <sheetName val="MURO PR26+874,3-882,3"/>
      <sheetName val="MURO PR27+128,6-133,33"/>
      <sheetName val="MURO PR27+133,33-139,3D"/>
      <sheetName val="MURO PR27+281.9-287.9"/>
      <sheetName val="MURO PR27+344-352,1"/>
      <sheetName val="MURO PR27+352,1-358,2"/>
      <sheetName val="MURO PR27+358,2-364"/>
      <sheetName val="MURO PR27+364-370"/>
      <sheetName val="MURO PR27+360-374D"/>
      <sheetName val="MURO PR27+388-394I"/>
      <sheetName val="MURO PR27+394-400I "/>
      <sheetName val="MURO PR27+397-404D"/>
      <sheetName val="MURO PR27+457-463D "/>
      <sheetName val="MURO PR27+480,20-488,95D "/>
      <sheetName val="MURO PR27+785-793,6"/>
      <sheetName val="MURO PR27+796,10,800D"/>
      <sheetName val="MURO PR27+819.8-829.95I"/>
      <sheetName val="MURO PR27+820-840D"/>
      <sheetName val="MURO PR27+852-864I"/>
      <sheetName val="MURO PR28+030-041D "/>
      <sheetName val="MURO PR28+060-066.08D"/>
      <sheetName val="MURO PR28+105-111,25D "/>
      <sheetName val="MURO PR28+111,25-115.75D "/>
      <sheetName val="MURO PR28+240-263I"/>
      <sheetName val="MURO PR28+295-300.10D"/>
      <sheetName val="MURO PR28+300.10-306.1D "/>
      <sheetName val="MURO PR28+306.10-312.1D "/>
      <sheetName val="MURO PR28+312.1-318D "/>
      <sheetName val="MURO PR28+318.1-324.1D"/>
      <sheetName val="MURO PR28+652.7-662.7D "/>
      <sheetName val="MURO PR28+662.7D-668.8D"/>
      <sheetName val="MURO PR28+886-892.4D "/>
      <sheetName val="MURO PR28+895-899.5"/>
    </sheetNames>
    <definedNames>
      <definedName name="absc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 RESUMEN"/>
      <sheetName val="PROGRAMACION"/>
      <sheetName val="Presupuesto"/>
      <sheetName val="AIU obra"/>
      <sheetName val="Interventoria"/>
      <sheetName val="AIU Interventoria"/>
      <sheetName val="Costo socioambiental obra"/>
      <sheetName val="Analisis de Precios"/>
    </sheetNames>
    <sheetDataSet>
      <sheetData sheetId="0" refreshError="1"/>
      <sheetData sheetId="1" refreshError="1"/>
      <sheetData sheetId="2" refreshError="1">
        <row r="63">
          <cell r="G63">
            <v>38037860</v>
          </cell>
        </row>
        <row r="64">
          <cell r="G64">
            <v>24054366</v>
          </cell>
        </row>
        <row r="65">
          <cell r="G65">
            <v>4749472</v>
          </cell>
        </row>
        <row r="66">
          <cell r="G66">
            <v>13345728</v>
          </cell>
        </row>
        <row r="70">
          <cell r="G70">
            <v>110865660</v>
          </cell>
        </row>
        <row r="71">
          <cell r="G71">
            <v>15622140</v>
          </cell>
        </row>
        <row r="72">
          <cell r="G72">
            <v>13120000</v>
          </cell>
        </row>
        <row r="133">
          <cell r="G133">
            <v>3412257</v>
          </cell>
        </row>
        <row r="134">
          <cell r="G134">
            <v>10218015</v>
          </cell>
        </row>
        <row r="135">
          <cell r="G135">
            <v>13018508</v>
          </cell>
        </row>
        <row r="136">
          <cell r="G136">
            <v>11580417</v>
          </cell>
        </row>
        <row r="137">
          <cell r="G137">
            <v>2165490</v>
          </cell>
        </row>
        <row r="138">
          <cell r="G138">
            <v>7320960</v>
          </cell>
        </row>
        <row r="139">
          <cell r="G139">
            <v>29469199</v>
          </cell>
        </row>
        <row r="140">
          <cell r="G140">
            <v>368970</v>
          </cell>
        </row>
        <row r="141">
          <cell r="G141">
            <v>1884126</v>
          </cell>
        </row>
        <row r="142">
          <cell r="G142">
            <v>5555240</v>
          </cell>
        </row>
        <row r="143">
          <cell r="G143">
            <v>8192095</v>
          </cell>
        </row>
        <row r="144">
          <cell r="G144">
            <v>7180260</v>
          </cell>
        </row>
        <row r="145">
          <cell r="G145">
            <v>10148231</v>
          </cell>
        </row>
        <row r="146">
          <cell r="G146">
            <v>191743010</v>
          </cell>
        </row>
        <row r="148">
          <cell r="G148">
            <v>133013</v>
          </cell>
        </row>
        <row r="149">
          <cell r="G149">
            <v>88675</v>
          </cell>
        </row>
        <row r="150">
          <cell r="G150">
            <v>9984377</v>
          </cell>
        </row>
        <row r="151">
          <cell r="G151">
            <v>110844</v>
          </cell>
        </row>
        <row r="152">
          <cell r="G152">
            <v>69439691</v>
          </cell>
        </row>
        <row r="153">
          <cell r="G153">
            <v>2951779</v>
          </cell>
        </row>
        <row r="154">
          <cell r="G154">
            <v>52784760</v>
          </cell>
        </row>
        <row r="155">
          <cell r="G155">
            <v>341365697</v>
          </cell>
        </row>
        <row r="156">
          <cell r="G156">
            <v>10300031</v>
          </cell>
        </row>
        <row r="157">
          <cell r="G157">
            <v>9981474</v>
          </cell>
        </row>
        <row r="158">
          <cell r="G158">
            <v>5203109</v>
          </cell>
        </row>
        <row r="159">
          <cell r="G159">
            <v>854873</v>
          </cell>
        </row>
        <row r="160">
          <cell r="G160">
            <v>4749295</v>
          </cell>
        </row>
        <row r="161">
          <cell r="G161">
            <v>5699153</v>
          </cell>
        </row>
        <row r="162">
          <cell r="G162">
            <v>1044845</v>
          </cell>
        </row>
        <row r="163">
          <cell r="G163">
            <v>1804732</v>
          </cell>
        </row>
        <row r="164">
          <cell r="G164">
            <v>3185577</v>
          </cell>
        </row>
        <row r="165">
          <cell r="G165">
            <v>4980209</v>
          </cell>
        </row>
        <row r="166">
          <cell r="G166">
            <v>434075</v>
          </cell>
        </row>
        <row r="167">
          <cell r="G167">
            <v>607719</v>
          </cell>
        </row>
        <row r="168">
          <cell r="G168">
            <v>1330956</v>
          </cell>
        </row>
        <row r="940">
          <cell r="G940">
            <v>106903692</v>
          </cell>
        </row>
        <row r="941">
          <cell r="G941">
            <v>3898960</v>
          </cell>
        </row>
        <row r="942">
          <cell r="G942">
            <v>2534420</v>
          </cell>
        </row>
        <row r="943">
          <cell r="G943">
            <v>5018148</v>
          </cell>
        </row>
        <row r="944">
          <cell r="G944">
            <v>43270542</v>
          </cell>
        </row>
        <row r="945">
          <cell r="G945">
            <v>5848440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"/>
      <sheetName val="OPUS"/>
      <sheetName val="InsV"/>
      <sheetName val="InsMM"/>
      <sheetName val="TDInsV"/>
      <sheetName val="CDv"/>
      <sheetName val="Indirecto"/>
      <sheetName val="Forpago"/>
      <sheetName val="Venta"/>
      <sheetName val="Indices"/>
      <sheetName val="Pryfinc"/>
      <sheetName val="Gráf-Caja"/>
      <sheetName val="APO"/>
      <sheetName val="MatrizRiesgo"/>
      <sheetName val="CompV"/>
      <sheetName val="CantMM"/>
      <sheetName val="CantB"/>
      <sheetName val="InsB"/>
      <sheetName val="Ambiental"/>
      <sheetName val="PasarOPUS"/>
    </sheetNames>
    <sheetDataSet>
      <sheetData sheetId="0">
        <row r="15">
          <cell r="C15" t="str">
            <v>INVIAS</v>
          </cell>
        </row>
        <row r="24">
          <cell r="C24">
            <v>43252</v>
          </cell>
        </row>
        <row r="30">
          <cell r="D30">
            <v>50</v>
          </cell>
        </row>
        <row r="31">
          <cell r="D31">
            <v>8</v>
          </cell>
          <cell r="F31">
            <v>8</v>
          </cell>
        </row>
        <row r="32">
          <cell r="D32">
            <v>42</v>
          </cell>
          <cell r="F32">
            <v>50</v>
          </cell>
        </row>
        <row r="33">
          <cell r="D33">
            <v>0</v>
          </cell>
        </row>
        <row r="36">
          <cell r="C36">
            <v>178434</v>
          </cell>
        </row>
        <row r="37">
          <cell r="C37">
            <v>0.32</v>
          </cell>
        </row>
        <row r="38">
          <cell r="C38">
            <v>116441.80797510264</v>
          </cell>
        </row>
        <row r="45">
          <cell r="C45">
            <v>0.78124199999999999</v>
          </cell>
        </row>
      </sheetData>
      <sheetData sheetId="1"/>
      <sheetData sheetId="2"/>
      <sheetData sheetId="3"/>
      <sheetData sheetId="4">
        <row r="23">
          <cell r="A23" t="str">
            <v>EQP</v>
          </cell>
        </row>
      </sheetData>
      <sheetData sheetId="5"/>
      <sheetData sheetId="6"/>
      <sheetData sheetId="7">
        <row r="54">
          <cell r="K54">
            <v>114167.04292000005</v>
          </cell>
        </row>
      </sheetData>
      <sheetData sheetId="8">
        <row r="22">
          <cell r="V22">
            <v>0</v>
          </cell>
        </row>
      </sheetData>
      <sheetData sheetId="9"/>
      <sheetData sheetId="10">
        <row r="10">
          <cell r="K10">
            <v>151294.16527758396</v>
          </cell>
        </row>
        <row r="120">
          <cell r="F120">
            <v>5.6599999999999998E-2</v>
          </cell>
        </row>
        <row r="148">
          <cell r="J148">
            <v>178.434</v>
          </cell>
        </row>
      </sheetData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AMC"/>
      <sheetName val="Basico"/>
      <sheetName val="Iva"/>
      <sheetName val="Total"/>
      <sheetName val="amc_acta"/>
      <sheetName val="amc_bas"/>
      <sheetName val="amc_iva"/>
      <sheetName val="amc_total"/>
      <sheetName val="amc_anticip"/>
      <sheetName val="a  aaInformación"/>
      <sheetName val="a%20%20aaInformación"/>
      <sheetName val="Informacion"/>
      <sheetName val="aCCIDENTES DE 1995 - 1996"/>
      <sheetName val="a%20%20aaInformaci%C3%B3n"/>
      <sheetName val="BASES"/>
      <sheetName val="CDItem"/>
      <sheetName val="\MANTENIMIENTO RUTA 1001_MARZO "/>
      <sheetName val="Presupuesto"/>
      <sheetName val="ANEXO IX"/>
      <sheetName val="APUs"/>
      <sheetName val="INSUMOS"/>
      <sheetName val="PptoGral"/>
      <sheetName val="\I\MANTENIMIENTO RUTA 1001_MARZ"/>
      <sheetName val="\F\MANTENIMIENTO RUTA 1001_MARZ"/>
      <sheetName val="a__aaInformación"/>
      <sheetName val="a__aaInformación1"/>
      <sheetName val="a__aaInformación2"/>
      <sheetName val="CONT_ADI"/>
      <sheetName val="otros"/>
      <sheetName val="\\SERVIDOR\Public2\MANTENIMIENT"/>
      <sheetName val="Formulario N° 4"/>
      <sheetName val="MATERIALES"/>
      <sheetName val="EQUIPO"/>
      <sheetName val="Datos"/>
      <sheetName val="Cuadrillas"/>
      <sheetName val="Jornal"/>
      <sheetName val="\Users\USUARIO\Downloads\MANTEN"/>
      <sheetName val="\G\I\MANTENIMIENTO RUTA 1001_MA"/>
      <sheetName val="\D\MANTENIMIENTO RUTA 1001_MARZ"/>
      <sheetName val="\G\D\MANTENIMIENTO RUTA 1001_MA"/>
      <sheetName val="#REF"/>
      <sheetName val="Fornato 6"/>
      <sheetName val="\I\I\MANTENIMIENTO RUTA 1001_MA"/>
      <sheetName val="\Users\Personal\Downloads\MANTE"/>
      <sheetName val="TOTALES"/>
      <sheetName val="INDICMICROEMP"/>
      <sheetName val="INDICE"/>
      <sheetName val="Concretos y morteros"/>
      <sheetName val="Datos iniciales "/>
      <sheetName val="Transporte"/>
      <sheetName val="[a  aaInformación]__cceficien_2"/>
      <sheetName val="[a  aaInformación][a  aaInforma"/>
      <sheetName val="lisprecios"/>
      <sheetName val="PERSONAL"/>
      <sheetName val="PRESTACIONES SOCIALES"/>
      <sheetName val="a__aaInformación3"/>
      <sheetName val="aCCIDENTES_DE_1995_-_1996"/>
      <sheetName val="a__aaInformación5"/>
      <sheetName val="aCCIDENTES_DE_1995_-_19962"/>
      <sheetName val="a__aaInformación4"/>
      <sheetName val="aCCIDENTES_DE_1995_-_19961"/>
      <sheetName val="a__aaInformación6"/>
      <sheetName val="aCCIDENTES_DE_1995_-_19963"/>
    </sheetNames>
    <definedNames>
      <definedName name="absc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PTO"/>
      <sheetName val="ACABADOS"/>
      <sheetName val="INSTALACIONES HIDROSANITARIAS"/>
      <sheetName val="SEÑALIZACION"/>
      <sheetName val="CUBIERTA"/>
      <sheetName val="CARPINTERIA METALICA"/>
      <sheetName val="APARATOS SANITARIOS Y EQUIPOS"/>
      <sheetName val="ACCESIBILIDAD "/>
      <sheetName val="ASEO"/>
      <sheetName val="SUMINISTRO EQUIPOS HIDRAULICOS"/>
      <sheetName val="EQUIPO DE GASES"/>
      <sheetName val="A.I.U"/>
      <sheetName val="lista de MATERIALES"/>
      <sheetName val="PROTECTORES DE VENTANAS"/>
      <sheetName val="MO"/>
      <sheetName val="Media Cañas"/>
      <sheetName val="señalización"/>
      <sheetName val="AA"/>
      <sheetName val="Polarizacion de ventanas"/>
      <sheetName val="biomédico"/>
      <sheetName val="Cortinas-pocet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C2">
            <v>37500</v>
          </cell>
        </row>
        <row r="3">
          <cell r="C3">
            <v>37500</v>
          </cell>
        </row>
        <row r="4">
          <cell r="C4">
            <v>45000</v>
          </cell>
        </row>
        <row r="5">
          <cell r="C5">
            <v>75000</v>
          </cell>
        </row>
        <row r="6">
          <cell r="C6">
            <v>75000</v>
          </cell>
        </row>
        <row r="7">
          <cell r="C7">
            <v>60000</v>
          </cell>
        </row>
        <row r="8">
          <cell r="C8">
            <v>60000</v>
          </cell>
        </row>
        <row r="9">
          <cell r="C9">
            <v>1875000</v>
          </cell>
        </row>
        <row r="10">
          <cell r="C10">
            <v>2250000</v>
          </cell>
        </row>
        <row r="13">
          <cell r="C13">
            <v>19500</v>
          </cell>
        </row>
        <row r="14">
          <cell r="C14">
            <v>50000</v>
          </cell>
        </row>
        <row r="15">
          <cell r="C15">
            <v>400000</v>
          </cell>
        </row>
        <row r="16">
          <cell r="C16">
            <v>180000</v>
          </cell>
        </row>
        <row r="19">
          <cell r="C19">
            <v>35000</v>
          </cell>
        </row>
        <row r="20">
          <cell r="C20">
            <v>1450000</v>
          </cell>
        </row>
        <row r="23">
          <cell r="C23">
            <v>200000</v>
          </cell>
        </row>
        <row r="24">
          <cell r="C24">
            <v>40000</v>
          </cell>
        </row>
        <row r="25">
          <cell r="C25">
            <v>200000</v>
          </cell>
        </row>
        <row r="26">
          <cell r="C26">
            <v>58000</v>
          </cell>
        </row>
      </sheetData>
      <sheetData sheetId="13"/>
      <sheetData sheetId="14">
        <row r="3">
          <cell r="D3">
            <v>30800</v>
          </cell>
        </row>
      </sheetData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s"/>
      <sheetName val="APO"/>
      <sheetName val="P&amp;G Real"/>
      <sheetName val="BG Real"/>
      <sheetName val="F.Caja"/>
      <sheetName val="CD"/>
      <sheetName val="Tabla"/>
      <sheetName val="C.Indirectos"/>
      <sheetName val="Matriz Riesgos"/>
      <sheetName val="Reclamacion"/>
      <sheetName val="F.Pago"/>
      <sheetName val="P&amp;G Proy"/>
      <sheetName val="Préstamo"/>
      <sheetName val="Ppto"/>
      <sheetName val="Cant"/>
      <sheetName val="Hoja1"/>
      <sheetName val="Hoja3"/>
      <sheetName val="Ins"/>
      <sheetName val="Catalogo"/>
      <sheetName val="Índices - ICCP"/>
      <sheetName val="Oct-09"/>
    </sheetNames>
    <sheetDataSet>
      <sheetData sheetId="0">
        <row r="2">
          <cell r="B2" t="str">
            <v>CONSORCIO CC</v>
          </cell>
        </row>
      </sheetData>
      <sheetData sheetId="1">
        <row r="3">
          <cell r="T3">
            <v>41275</v>
          </cell>
        </row>
      </sheetData>
      <sheetData sheetId="2" refreshError="1"/>
      <sheetData sheetId="3" refreshError="1"/>
      <sheetData sheetId="4">
        <row r="139">
          <cell r="D139">
            <v>30</v>
          </cell>
        </row>
        <row r="140">
          <cell r="D140">
            <v>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343">
          <cell r="C343" t="str">
            <v>Antic.</v>
          </cell>
          <cell r="D343" t="str">
            <v>Si</v>
          </cell>
        </row>
        <row r="344">
          <cell r="C344">
            <v>15</v>
          </cell>
          <cell r="D344" t="str">
            <v>No</v>
          </cell>
        </row>
        <row r="345">
          <cell r="C345">
            <v>30</v>
          </cell>
        </row>
        <row r="346">
          <cell r="C346">
            <v>60</v>
          </cell>
        </row>
        <row r="347">
          <cell r="C347">
            <v>90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ICITUD"/>
      <sheetName val="Tabla"/>
      <sheetName val=" NIVEL DE CRITICIDAD"/>
      <sheetName val="REQUISITOS MINIMOS"/>
      <sheetName val="FACTORES DE EVALUACION"/>
      <sheetName val="EVALUACION DEL RIESGO"/>
      <sheetName val="MATRIZ RIESGO Y EXPOSICION"/>
      <sheetName val="FACTOR J"/>
    </sheetNames>
    <sheetDataSet>
      <sheetData sheetId="0"/>
      <sheetData sheetId="1">
        <row r="1">
          <cell r="A1" t="str">
            <v>Despreciable N</v>
          </cell>
        </row>
        <row r="2">
          <cell r="A2" t="str">
            <v>Bajo L</v>
          </cell>
        </row>
        <row r="3">
          <cell r="A3" t="str">
            <v>Medio M</v>
          </cell>
        </row>
        <row r="4">
          <cell r="A4" t="str">
            <v>Alto H</v>
          </cell>
        </row>
        <row r="5">
          <cell r="A5" t="str">
            <v>Muy Alto VH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Explanaciones"/>
      <sheetName val="Mem Cal Explanación"/>
      <sheetName val="Mem Calc Pavimentos"/>
      <sheetName val="Resumen Quebrada Aguablanca"/>
      <sheetName val="Análisis mov. tierra"/>
      <sheetName val="Base anchos"/>
      <sheetName val="K9-K15"/>
      <sheetName val="K15-K20"/>
      <sheetName val="K20-25"/>
      <sheetName val="K25-K30"/>
      <sheetName val="K30-K35"/>
      <sheetName val="K35-K40"/>
      <sheetName val="Alcantarillado Existente"/>
      <sheetName val="MEM1"/>
    </sheetNames>
    <sheetDataSet>
      <sheetData sheetId="0">
        <row r="5">
          <cell r="J5">
            <v>6.3</v>
          </cell>
        </row>
      </sheetData>
      <sheetData sheetId="1"/>
      <sheetData sheetId="2"/>
      <sheetData sheetId="3"/>
      <sheetData sheetId="4"/>
      <sheetData sheetId="5">
        <row r="7">
          <cell r="A7">
            <v>9200</v>
          </cell>
          <cell r="B7">
            <v>3.505023837411132</v>
          </cell>
          <cell r="C7">
            <v>-3.937205748132825E-2</v>
          </cell>
          <cell r="D7">
            <v>1192319.3500000001</v>
          </cell>
          <cell r="E7">
            <v>647769.14</v>
          </cell>
          <cell r="F7">
            <v>265.69</v>
          </cell>
          <cell r="G7">
            <v>1192316.1187</v>
          </cell>
          <cell r="H7">
            <v>647767.78209999995</v>
          </cell>
          <cell r="I7">
            <v>265.55200000000002</v>
          </cell>
          <cell r="J7">
            <v>1192311.97</v>
          </cell>
          <cell r="K7">
            <v>647766.04</v>
          </cell>
          <cell r="L7">
            <v>265.37</v>
          </cell>
          <cell r="M7">
            <v>-4.0447816135292844E-2</v>
          </cell>
          <cell r="N7">
            <v>4.4996248843509701</v>
          </cell>
          <cell r="O7">
            <v>8.0046487217621021</v>
          </cell>
        </row>
        <row r="8">
          <cell r="A8">
            <v>9210</v>
          </cell>
          <cell r="B8">
            <v>3.4962768141528344</v>
          </cell>
          <cell r="C8">
            <v>-2.1451390718375232E-2</v>
          </cell>
          <cell r="D8">
            <v>1192323.08</v>
          </cell>
          <cell r="E8">
            <v>647759.79</v>
          </cell>
          <cell r="F8">
            <v>265.42</v>
          </cell>
          <cell r="G8">
            <v>1192319.8315999999</v>
          </cell>
          <cell r="H8">
            <v>647758.49699999997</v>
          </cell>
          <cell r="I8">
            <v>265.34500000000003</v>
          </cell>
          <cell r="J8">
            <v>1192315.99</v>
          </cell>
          <cell r="K8">
            <v>647756.97</v>
          </cell>
          <cell r="L8">
            <v>265.25</v>
          </cell>
          <cell r="M8">
            <v>-2.2980390691868462E-2</v>
          </cell>
          <cell r="N8">
            <v>4.1339593079086656</v>
          </cell>
          <cell r="O8">
            <v>7.6302361220615005</v>
          </cell>
        </row>
        <row r="9">
          <cell r="A9">
            <v>9220</v>
          </cell>
          <cell r="B9">
            <v>3.4951200623532763</v>
          </cell>
          <cell r="C9">
            <v>-5.7222640834019706E-3</v>
          </cell>
          <cell r="D9">
            <v>1192326.77</v>
          </cell>
          <cell r="E9">
            <v>647750.49</v>
          </cell>
          <cell r="F9">
            <v>265.18</v>
          </cell>
          <cell r="G9">
            <v>1192323.5207</v>
          </cell>
          <cell r="H9">
            <v>647749.20239999995</v>
          </cell>
          <cell r="I9">
            <v>265.16000000000003</v>
          </cell>
          <cell r="J9">
            <v>1192320.1399999999</v>
          </cell>
          <cell r="K9">
            <v>647747.86</v>
          </cell>
          <cell r="L9">
            <v>265.08999999999997</v>
          </cell>
          <cell r="M9">
            <v>-1.924415787744322E-2</v>
          </cell>
          <cell r="N9">
            <v>3.6374675600692079</v>
          </cell>
          <cell r="O9">
            <v>7.1325876224224842</v>
          </cell>
        </row>
        <row r="10">
          <cell r="A10">
            <v>9230</v>
          </cell>
          <cell r="B10">
            <v>3.4976905708241701</v>
          </cell>
          <cell r="C10">
            <v>1.3437437946076153E-2</v>
          </cell>
          <cell r="D10">
            <v>1192330.46</v>
          </cell>
          <cell r="E10">
            <v>647741.19999999995</v>
          </cell>
          <cell r="F10">
            <v>264.95</v>
          </cell>
          <cell r="G10">
            <v>1192327.2098000001</v>
          </cell>
          <cell r="H10">
            <v>647739.90769999998</v>
          </cell>
          <cell r="I10">
            <v>264.99700000000001</v>
          </cell>
          <cell r="J10">
            <v>1192323.96</v>
          </cell>
          <cell r="K10">
            <v>647738.62</v>
          </cell>
          <cell r="L10">
            <v>264.93</v>
          </cell>
          <cell r="M10">
            <v>-1.9166833551827394E-2</v>
          </cell>
          <cell r="N10">
            <v>3.4956217373536589</v>
          </cell>
          <cell r="O10">
            <v>6.9933123081778295</v>
          </cell>
        </row>
        <row r="11">
          <cell r="A11">
            <v>9240</v>
          </cell>
          <cell r="B11">
            <v>3.496535831380482</v>
          </cell>
          <cell r="C11">
            <v>1.9161822795779767E-2</v>
          </cell>
          <cell r="D11">
            <v>1192334.1499999999</v>
          </cell>
          <cell r="E11">
            <v>647731.9</v>
          </cell>
          <cell r="F11">
            <v>264.79000000000002</v>
          </cell>
          <cell r="G11">
            <v>1192330.8988999999</v>
          </cell>
          <cell r="H11">
            <v>647730.61309999996</v>
          </cell>
          <cell r="I11">
            <v>264.85700000000003</v>
          </cell>
          <cell r="J11">
            <v>1192327.6499999999</v>
          </cell>
          <cell r="K11">
            <v>647729.31999999995</v>
          </cell>
          <cell r="L11">
            <v>264.79000000000002</v>
          </cell>
          <cell r="M11">
            <v>-1.9160493837010725E-2</v>
          </cell>
          <cell r="N11">
            <v>3.4967783487181827</v>
          </cell>
          <cell r="O11">
            <v>6.9933141800986647</v>
          </cell>
        </row>
        <row r="12">
          <cell r="A12">
            <v>9250</v>
          </cell>
          <cell r="B12">
            <v>3.4991048227524804</v>
          </cell>
          <cell r="C12">
            <v>1.9433541846995365E-2</v>
          </cell>
          <cell r="D12">
            <v>1192337.8400000001</v>
          </cell>
          <cell r="E12">
            <v>647722.61</v>
          </cell>
          <cell r="F12">
            <v>264.67</v>
          </cell>
          <cell r="G12">
            <v>1192334.588</v>
          </cell>
          <cell r="H12">
            <v>647721.31839999999</v>
          </cell>
          <cell r="I12">
            <v>264.738</v>
          </cell>
          <cell r="J12">
            <v>1192331.33</v>
          </cell>
          <cell r="K12">
            <v>647720.03</v>
          </cell>
          <cell r="L12">
            <v>264.67</v>
          </cell>
          <cell r="M12">
            <v>-1.9409141465414267E-2</v>
          </cell>
          <cell r="N12">
            <v>3.5035037547206747</v>
          </cell>
          <cell r="O12">
            <v>7.002608577473155</v>
          </cell>
        </row>
        <row r="13">
          <cell r="A13">
            <v>9260</v>
          </cell>
          <cell r="B13">
            <v>3.4979520937243458</v>
          </cell>
          <cell r="C13">
            <v>2.0583472292024091E-2</v>
          </cell>
          <cell r="D13">
            <v>1192341.53</v>
          </cell>
          <cell r="E13">
            <v>647713.31000000006</v>
          </cell>
          <cell r="F13">
            <v>264.57</v>
          </cell>
          <cell r="G13">
            <v>1192338.2771000001</v>
          </cell>
          <cell r="H13">
            <v>647712.02379999997</v>
          </cell>
          <cell r="I13">
            <v>264.642</v>
          </cell>
          <cell r="J13">
            <v>1192335.02</v>
          </cell>
          <cell r="K13">
            <v>647710.73</v>
          </cell>
          <cell r="L13">
            <v>264.57</v>
          </cell>
          <cell r="M13">
            <v>-2.0544094724628106E-2</v>
          </cell>
          <cell r="N13">
            <v>3.5046567378649045</v>
          </cell>
          <cell r="O13">
            <v>7.0026088315892503</v>
          </cell>
        </row>
        <row r="14">
          <cell r="A14">
            <v>9270</v>
          </cell>
          <cell r="B14">
            <v>3.5005195686459518</v>
          </cell>
          <cell r="C14">
            <v>2.1139718989954533E-2</v>
          </cell>
          <cell r="D14">
            <v>1192345.22</v>
          </cell>
          <cell r="E14">
            <v>647704.02</v>
          </cell>
          <cell r="F14">
            <v>264.49</v>
          </cell>
          <cell r="G14">
            <v>1192341.9661999999</v>
          </cell>
          <cell r="H14">
            <v>647702.7291</v>
          </cell>
          <cell r="I14">
            <v>264.56400000000002</v>
          </cell>
          <cell r="J14">
            <v>1192338.71</v>
          </cell>
          <cell r="K14">
            <v>647701.43999999994</v>
          </cell>
          <cell r="L14">
            <v>264.49</v>
          </cell>
          <cell r="M14">
            <v>-2.1130254117594789E-2</v>
          </cell>
          <cell r="N14">
            <v>3.502087555984184</v>
          </cell>
          <cell r="O14">
            <v>7.0026071246301358</v>
          </cell>
        </row>
        <row r="15">
          <cell r="A15">
            <v>9280</v>
          </cell>
          <cell r="B15">
            <v>3.5030547154701943</v>
          </cell>
          <cell r="C15">
            <v>1.9982559704494224E-2</v>
          </cell>
          <cell r="D15">
            <v>1192348.9099999999</v>
          </cell>
          <cell r="E15">
            <v>647694.73</v>
          </cell>
          <cell r="F15">
            <v>264.42</v>
          </cell>
          <cell r="G15">
            <v>1192345.6553</v>
          </cell>
          <cell r="H15">
            <v>647693.43449999997</v>
          </cell>
          <cell r="I15">
            <v>264.49</v>
          </cell>
          <cell r="J15">
            <v>1192342.3999999999</v>
          </cell>
          <cell r="K15">
            <v>647692.14</v>
          </cell>
          <cell r="L15">
            <v>264.42</v>
          </cell>
          <cell r="M15">
            <v>-1.9981488312213438E-2</v>
          </cell>
          <cell r="N15">
            <v>3.5032425466128339</v>
          </cell>
          <cell r="O15">
            <v>7.0062972620830282</v>
          </cell>
        </row>
        <row r="16">
          <cell r="A16">
            <v>9290</v>
          </cell>
          <cell r="B16">
            <v>3.502027774125509</v>
          </cell>
          <cell r="C16">
            <v>1.8846224032719138E-2</v>
          </cell>
          <cell r="D16">
            <v>1192352.6000000001</v>
          </cell>
          <cell r="E16">
            <v>647685.43000000005</v>
          </cell>
          <cell r="F16">
            <v>264.35000000000002</v>
          </cell>
          <cell r="G16">
            <v>1192349.3443</v>
          </cell>
          <cell r="H16">
            <v>647684.1398</v>
          </cell>
          <cell r="I16">
            <v>264.416</v>
          </cell>
          <cell r="J16">
            <v>1192346.0900000001</v>
          </cell>
          <cell r="K16">
            <v>647682.85</v>
          </cell>
          <cell r="L16">
            <v>264.35000000000002</v>
          </cell>
          <cell r="M16">
            <v>-1.8854024482751541E-2</v>
          </cell>
          <cell r="N16">
            <v>3.5005788849141295</v>
          </cell>
          <cell r="O16">
            <v>7.002606659039639</v>
          </cell>
        </row>
        <row r="17">
          <cell r="A17">
            <v>9300</v>
          </cell>
          <cell r="B17">
            <v>3.5045983464175405</v>
          </cell>
          <cell r="C17">
            <v>2.0259097614596485E-2</v>
          </cell>
          <cell r="D17">
            <v>1192356.29</v>
          </cell>
          <cell r="E17">
            <v>647676.14</v>
          </cell>
          <cell r="F17">
            <v>264.27</v>
          </cell>
          <cell r="G17">
            <v>1192353.0334000001</v>
          </cell>
          <cell r="H17">
            <v>647674.84510000004</v>
          </cell>
          <cell r="I17">
            <v>264.34100000000001</v>
          </cell>
          <cell r="J17">
            <v>1192349.78</v>
          </cell>
          <cell r="K17">
            <v>647673.55000000005</v>
          </cell>
          <cell r="L17">
            <v>264.27</v>
          </cell>
          <cell r="M17">
            <v>-2.0275872059783127E-2</v>
          </cell>
          <cell r="N17">
            <v>3.5016989548308386</v>
          </cell>
          <cell r="O17">
            <v>7.0062973012483791</v>
          </cell>
        </row>
        <row r="18">
          <cell r="A18">
            <v>9310</v>
          </cell>
          <cell r="B18">
            <v>3.4984991254377209</v>
          </cell>
          <cell r="C18">
            <v>2.0580253822683886E-2</v>
          </cell>
          <cell r="D18">
            <v>1192360.01</v>
          </cell>
          <cell r="E18">
            <v>647666.89</v>
          </cell>
          <cell r="F18">
            <v>264.22000000000003</v>
          </cell>
          <cell r="G18">
            <v>1192356.7701999999</v>
          </cell>
          <cell r="H18">
            <v>647665.56969999999</v>
          </cell>
          <cell r="I18">
            <v>264.29199999999997</v>
          </cell>
          <cell r="J18">
            <v>1192353.53</v>
          </cell>
          <cell r="K18">
            <v>647664.25</v>
          </cell>
          <cell r="L18">
            <v>264.22000000000003</v>
          </cell>
          <cell r="M18">
            <v>-2.0579406419150972E-2</v>
          </cell>
          <cell r="N18">
            <v>3.4986431840397239</v>
          </cell>
          <cell r="O18">
            <v>6.9971423094774448</v>
          </cell>
        </row>
        <row r="19">
          <cell r="A19">
            <v>9320</v>
          </cell>
          <cell r="B19">
            <v>3.4973485742649157</v>
          </cell>
          <cell r="C19">
            <v>2.030109338326179E-2</v>
          </cell>
          <cell r="D19">
            <v>1192363.79</v>
          </cell>
          <cell r="E19">
            <v>647657.64</v>
          </cell>
          <cell r="F19">
            <v>264.36</v>
          </cell>
          <cell r="G19">
            <v>1192360.5541000001</v>
          </cell>
          <cell r="H19">
            <v>647656.31319999998</v>
          </cell>
          <cell r="I19">
            <v>264.43099999999998</v>
          </cell>
          <cell r="J19">
            <v>1192357.31</v>
          </cell>
          <cell r="K19">
            <v>647654.99</v>
          </cell>
          <cell r="L19">
            <v>264.36</v>
          </cell>
          <cell r="M19">
            <v>-2.0265010670702178E-2</v>
          </cell>
          <cell r="N19">
            <v>3.5035757520037567</v>
          </cell>
          <cell r="O19">
            <v>7.000924326268672</v>
          </cell>
        </row>
        <row r="20">
          <cell r="A20">
            <v>9330</v>
          </cell>
          <cell r="B20">
            <v>3.5016313684501621</v>
          </cell>
          <cell r="C20">
            <v>1.9419519887977455E-2</v>
          </cell>
          <cell r="D20">
            <v>1192367.58</v>
          </cell>
          <cell r="E20">
            <v>647648.38</v>
          </cell>
          <cell r="F20">
            <v>264.72000000000003</v>
          </cell>
          <cell r="G20">
            <v>1192364.338</v>
          </cell>
          <cell r="H20">
            <v>647647.05680000002</v>
          </cell>
          <cell r="I20">
            <v>264.78800000000001</v>
          </cell>
          <cell r="J20">
            <v>1192361.1000000001</v>
          </cell>
          <cell r="K20">
            <v>647645.73</v>
          </cell>
          <cell r="L20">
            <v>264.72000000000003</v>
          </cell>
          <cell r="M20">
            <v>-1.9432504140916081E-2</v>
          </cell>
          <cell r="N20">
            <v>3.4992916768151527</v>
          </cell>
          <cell r="O20">
            <v>7.0009230452653153</v>
          </cell>
        </row>
        <row r="21">
          <cell r="A21">
            <v>9340</v>
          </cell>
          <cell r="B21">
            <v>3.4966984000941359</v>
          </cell>
          <cell r="C21">
            <v>2.1448804391585367E-2</v>
          </cell>
          <cell r="D21">
            <v>1192371.3600000001</v>
          </cell>
          <cell r="E21">
            <v>647639.12</v>
          </cell>
          <cell r="F21">
            <v>265.29000000000002</v>
          </cell>
          <cell r="G21">
            <v>1192368.1218999999</v>
          </cell>
          <cell r="H21">
            <v>647637.8003</v>
          </cell>
          <cell r="I21">
            <v>265.36500000000001</v>
          </cell>
          <cell r="J21">
            <v>1192364.8799999999</v>
          </cell>
          <cell r="K21">
            <v>647636.47999999998</v>
          </cell>
          <cell r="L21">
            <v>265.29000000000002</v>
          </cell>
          <cell r="M21">
            <v>-2.1425853840491376E-2</v>
          </cell>
          <cell r="N21">
            <v>3.5004439290186342</v>
          </cell>
          <cell r="O21">
            <v>6.9971423291127701</v>
          </cell>
        </row>
        <row r="22">
          <cell r="A22">
            <v>9350</v>
          </cell>
          <cell r="B22">
            <v>3.504802430807699</v>
          </cell>
          <cell r="C22">
            <v>1.968727235335643E-2</v>
          </cell>
          <cell r="D22">
            <v>1192375.1499999999</v>
          </cell>
          <cell r="E22">
            <v>647629.87</v>
          </cell>
          <cell r="F22">
            <v>266.08999999999997</v>
          </cell>
          <cell r="G22">
            <v>1192371.9058000001</v>
          </cell>
          <cell r="H22">
            <v>647628.54379999998</v>
          </cell>
          <cell r="I22">
            <v>266.15899999999999</v>
          </cell>
          <cell r="J22">
            <v>1192368.67</v>
          </cell>
          <cell r="K22">
            <v>647627.22</v>
          </cell>
          <cell r="L22">
            <v>266.08999999999997</v>
          </cell>
          <cell r="M22">
            <v>-1.9736170292545333E-2</v>
          </cell>
          <cell r="N22">
            <v>3.4961190026861102</v>
          </cell>
          <cell r="O22">
            <v>7.0009214334938097</v>
          </cell>
        </row>
        <row r="23">
          <cell r="A23">
            <v>9360</v>
          </cell>
          <cell r="B23">
            <v>3.4998306886959543</v>
          </cell>
          <cell r="C23">
            <v>2.0858151863106002E-2</v>
          </cell>
          <cell r="D23">
            <v>1192378.93</v>
          </cell>
          <cell r="E23">
            <v>647620.61</v>
          </cell>
          <cell r="F23">
            <v>267.07</v>
          </cell>
          <cell r="G23">
            <v>1192375.6897</v>
          </cell>
          <cell r="H23">
            <v>647619.28740000003</v>
          </cell>
          <cell r="I23">
            <v>267.14299999999997</v>
          </cell>
          <cell r="J23">
            <v>1192372.45</v>
          </cell>
          <cell r="K23">
            <v>647617.96</v>
          </cell>
          <cell r="L23">
            <v>267.07</v>
          </cell>
          <cell r="M23">
            <v>-2.0850636048146614E-2</v>
          </cell>
          <cell r="N23">
            <v>3.5010922367746167</v>
          </cell>
          <cell r="O23">
            <v>7.0009229254705705</v>
          </cell>
        </row>
        <row r="24">
          <cell r="A24">
            <v>9370</v>
          </cell>
          <cell r="B24">
            <v>3.4986842913114762</v>
          </cell>
          <cell r="C24">
            <v>2.0293342893597334E-2</v>
          </cell>
          <cell r="D24">
            <v>1192382.71</v>
          </cell>
          <cell r="E24">
            <v>647611.36</v>
          </cell>
          <cell r="F24">
            <v>268.08</v>
          </cell>
          <cell r="G24">
            <v>1192379.4735999999</v>
          </cell>
          <cell r="H24">
            <v>647610.03090000001</v>
          </cell>
          <cell r="I24">
            <v>268.15100000000001</v>
          </cell>
          <cell r="J24">
            <v>1192376.23</v>
          </cell>
          <cell r="K24">
            <v>647608.71</v>
          </cell>
          <cell r="L24">
            <v>268.08</v>
          </cell>
          <cell r="M24">
            <v>-2.0272712666016133E-2</v>
          </cell>
          <cell r="N24">
            <v>3.5022446758714332</v>
          </cell>
          <cell r="O24">
            <v>7.0009289671829098</v>
          </cell>
        </row>
        <row r="25">
          <cell r="A25">
            <v>9380</v>
          </cell>
          <cell r="B25">
            <v>3.5030017998181679</v>
          </cell>
          <cell r="C25">
            <v>1.9982861557103267E-2</v>
          </cell>
          <cell r="D25">
            <v>1192386.5</v>
          </cell>
          <cell r="E25">
            <v>647602.1</v>
          </cell>
          <cell r="F25">
            <v>269.08999999999997</v>
          </cell>
          <cell r="G25">
            <v>1192383.2575000001</v>
          </cell>
          <cell r="H25">
            <v>647600.77439999999</v>
          </cell>
          <cell r="I25">
            <v>269.16000000000003</v>
          </cell>
          <cell r="J25">
            <v>1192380.02</v>
          </cell>
          <cell r="K25">
            <v>647599.44999999995</v>
          </cell>
          <cell r="L25">
            <v>269.08999999999997</v>
          </cell>
          <cell r="M25">
            <v>-2.0011895003102204E-2</v>
          </cell>
          <cell r="N25">
            <v>3.4979196117708375</v>
          </cell>
          <cell r="O25">
            <v>7.0009214115890055</v>
          </cell>
        </row>
        <row r="26">
          <cell r="A26">
            <v>9390</v>
          </cell>
          <cell r="B26">
            <v>3.4981225951185233</v>
          </cell>
          <cell r="C26">
            <v>2.0868336662027621E-2</v>
          </cell>
          <cell r="D26">
            <v>1192390.28</v>
          </cell>
          <cell r="E26">
            <v>647592.84</v>
          </cell>
          <cell r="F26">
            <v>270.06</v>
          </cell>
          <cell r="G26">
            <v>1192387.0412999999</v>
          </cell>
          <cell r="H26">
            <v>647591.51800000004</v>
          </cell>
          <cell r="I26">
            <v>270.13299999999998</v>
          </cell>
          <cell r="J26">
            <v>1192383.8</v>
          </cell>
          <cell r="K26">
            <v>647590.18999999994</v>
          </cell>
          <cell r="L26">
            <v>270.06</v>
          </cell>
          <cell r="M26">
            <v>-2.0840468910055466E-2</v>
          </cell>
          <cell r="N26">
            <v>3.5028002639977451</v>
          </cell>
          <cell r="O26">
            <v>7.0009228591162689</v>
          </cell>
        </row>
        <row r="27">
          <cell r="A27">
            <v>9400</v>
          </cell>
          <cell r="B27">
            <v>3.4969763067115807</v>
          </cell>
          <cell r="C27">
            <v>1.9445370524665682E-2</v>
          </cell>
          <cell r="D27">
            <v>1192394.06</v>
          </cell>
          <cell r="E27">
            <v>647583.59</v>
          </cell>
          <cell r="F27">
            <v>270.8</v>
          </cell>
          <cell r="G27">
            <v>1192390.8252000001</v>
          </cell>
          <cell r="H27">
            <v>647582.26150000002</v>
          </cell>
          <cell r="I27">
            <v>270.86799999999999</v>
          </cell>
          <cell r="J27">
            <v>1192387.5900000001</v>
          </cell>
          <cell r="K27">
            <v>647580.93999999994</v>
          </cell>
          <cell r="L27">
            <v>270.8</v>
          </cell>
          <cell r="M27">
            <v>-1.9458073736809679E-2</v>
          </cell>
          <cell r="N27">
            <v>3.4946933041653083</v>
          </cell>
          <cell r="O27">
            <v>6.9916696108768885</v>
          </cell>
        </row>
        <row r="28">
          <cell r="A28">
            <v>9410</v>
          </cell>
          <cell r="B28">
            <v>3.5012937338176306</v>
          </cell>
          <cell r="C28">
            <v>2.1135044822225321E-2</v>
          </cell>
          <cell r="D28">
            <v>1192397.8500000001</v>
          </cell>
          <cell r="E28">
            <v>647574.32999999996</v>
          </cell>
          <cell r="F28">
            <v>271.26</v>
          </cell>
          <cell r="G28">
            <v>1192394.6091</v>
          </cell>
          <cell r="H28">
            <v>647573.005</v>
          </cell>
          <cell r="I28">
            <v>271.334</v>
          </cell>
          <cell r="J28">
            <v>1192391.3700000001</v>
          </cell>
          <cell r="K28">
            <v>647571.68000000005</v>
          </cell>
          <cell r="L28">
            <v>271.26</v>
          </cell>
          <cell r="M28">
            <v>-2.1145106576101622E-2</v>
          </cell>
          <cell r="N28">
            <v>3.4996276672186513</v>
          </cell>
          <cell r="O28">
            <v>7.0009214010362815</v>
          </cell>
        </row>
        <row r="29">
          <cell r="A29">
            <v>9420</v>
          </cell>
          <cell r="B29">
            <v>3.496321918745982</v>
          </cell>
          <cell r="C29">
            <v>2.0021039717389617E-2</v>
          </cell>
          <cell r="D29">
            <v>1192401.6299999999</v>
          </cell>
          <cell r="E29">
            <v>647565.06999999995</v>
          </cell>
          <cell r="F29">
            <v>271.45999999999998</v>
          </cell>
          <cell r="G29">
            <v>1192398.3929999999</v>
          </cell>
          <cell r="H29">
            <v>647563.74860000005</v>
          </cell>
          <cell r="I29">
            <v>271.52999999999997</v>
          </cell>
          <cell r="J29">
            <v>1192395.1499999999</v>
          </cell>
          <cell r="K29">
            <v>647562.42000000004</v>
          </cell>
          <cell r="L29">
            <v>271.45999999999998</v>
          </cell>
          <cell r="M29">
            <v>-1.9973744071127498E-2</v>
          </cell>
          <cell r="N29">
            <v>3.5046008275023297</v>
          </cell>
          <cell r="O29">
            <v>7.0009227462483121</v>
          </cell>
        </row>
        <row r="30">
          <cell r="A30">
            <v>9430</v>
          </cell>
          <cell r="B30">
            <v>3.5044280587258863</v>
          </cell>
          <cell r="C30">
            <v>1.8833315706308636E-2</v>
          </cell>
          <cell r="D30">
            <v>1192405.42</v>
          </cell>
          <cell r="E30">
            <v>647555.81999999995</v>
          </cell>
          <cell r="F30">
            <v>271.39</v>
          </cell>
          <cell r="G30">
            <v>1192402.1769000001</v>
          </cell>
          <cell r="H30">
            <v>647554.49210000003</v>
          </cell>
          <cell r="I30">
            <v>271.45600000000002</v>
          </cell>
          <cell r="J30">
            <v>1192398.94</v>
          </cell>
          <cell r="K30">
            <v>647553.17000000004</v>
          </cell>
          <cell r="L30">
            <v>271.39</v>
          </cell>
          <cell r="M30">
            <v>-1.8876051476722708E-2</v>
          </cell>
          <cell r="N30">
            <v>3.4964939612195822</v>
          </cell>
          <cell r="O30">
            <v>7.0009220199454685</v>
          </cell>
        </row>
        <row r="31">
          <cell r="A31">
            <v>9440</v>
          </cell>
          <cell r="B31">
            <v>3.4994931061230896</v>
          </cell>
          <cell r="C31">
            <v>2.0860163968390286E-2</v>
          </cell>
          <cell r="D31">
            <v>1192409.2</v>
          </cell>
          <cell r="E31">
            <v>647546.56000000006</v>
          </cell>
          <cell r="F31">
            <v>271.04000000000002</v>
          </cell>
          <cell r="G31">
            <v>1192405.9608</v>
          </cell>
          <cell r="H31">
            <v>647545.23560000001</v>
          </cell>
          <cell r="I31">
            <v>271.113</v>
          </cell>
          <cell r="J31">
            <v>1192402.72</v>
          </cell>
          <cell r="K31">
            <v>647543.91</v>
          </cell>
          <cell r="L31">
            <v>271.04000000000002</v>
          </cell>
          <cell r="M31">
            <v>-2.0848634946056877E-2</v>
          </cell>
          <cell r="N31">
            <v>3.5014282800220284</v>
          </cell>
          <cell r="O31">
            <v>7.0009213861451176</v>
          </cell>
        </row>
        <row r="32">
          <cell r="A32">
            <v>9450</v>
          </cell>
          <cell r="B32">
            <v>3.4945212448418501</v>
          </cell>
          <cell r="C32">
            <v>8.5848669668999004E-3</v>
          </cell>
          <cell r="D32">
            <v>1192412.98</v>
          </cell>
          <cell r="E32">
            <v>647537.30000000005</v>
          </cell>
          <cell r="F32">
            <v>270.47000000000003</v>
          </cell>
          <cell r="G32">
            <v>1192409.7446999999</v>
          </cell>
          <cell r="H32">
            <v>647535.97919999994</v>
          </cell>
          <cell r="I32">
            <v>270.5</v>
          </cell>
          <cell r="J32">
            <v>1192406.5</v>
          </cell>
          <cell r="K32">
            <v>647534.65</v>
          </cell>
          <cell r="L32">
            <v>270.43</v>
          </cell>
          <cell r="M32">
            <v>-1.9963487391501403E-2</v>
          </cell>
          <cell r="N32">
            <v>3.5064013930648548</v>
          </cell>
          <cell r="O32">
            <v>7.0009226379067044</v>
          </cell>
        </row>
        <row r="33">
          <cell r="A33">
            <v>9460</v>
          </cell>
          <cell r="B33">
            <v>3.5026274779981783</v>
          </cell>
          <cell r="C33">
            <v>-8.564998758353589E-3</v>
          </cell>
          <cell r="D33">
            <v>1192416.77</v>
          </cell>
          <cell r="E33">
            <v>647528.05000000005</v>
          </cell>
          <cell r="F33">
            <v>269.68</v>
          </cell>
          <cell r="G33">
            <v>1192413.5286000001</v>
          </cell>
          <cell r="H33">
            <v>647526.72270000004</v>
          </cell>
          <cell r="I33">
            <v>269.64999999999998</v>
          </cell>
          <cell r="J33">
            <v>1192410.1399999999</v>
          </cell>
          <cell r="K33">
            <v>647525.34</v>
          </cell>
          <cell r="L33">
            <v>269.58</v>
          </cell>
          <cell r="M33">
            <v>-1.9126490329212067E-2</v>
          </cell>
          <cell r="N33">
            <v>3.6598455228914388</v>
          </cell>
          <cell r="O33">
            <v>7.1624730008896176</v>
          </cell>
        </row>
        <row r="34">
          <cell r="A34">
            <v>9470</v>
          </cell>
          <cell r="B34">
            <v>3.497785042100674</v>
          </cell>
          <cell r="C34">
            <v>-2.4586988326865133E-2</v>
          </cell>
          <cell r="D34">
            <v>1192420.55</v>
          </cell>
          <cell r="E34">
            <v>647518.79</v>
          </cell>
          <cell r="F34">
            <v>268.85000000000002</v>
          </cell>
          <cell r="G34">
            <v>1192417.3123999999</v>
          </cell>
          <cell r="H34">
            <v>647517.46620000002</v>
          </cell>
          <cell r="I34">
            <v>268.76400000000001</v>
          </cell>
          <cell r="J34">
            <v>1192413.46</v>
          </cell>
          <cell r="K34">
            <v>647515.89</v>
          </cell>
          <cell r="L34">
            <v>268.66000000000003</v>
          </cell>
          <cell r="M34">
            <v>-2.4985716156234003E-2</v>
          </cell>
          <cell r="N34">
            <v>4.1623781903900605</v>
          </cell>
          <cell r="O34">
            <v>7.6601632324907349</v>
          </cell>
        </row>
        <row r="35">
          <cell r="A35">
            <v>9480</v>
          </cell>
          <cell r="B35">
            <v>3.5011664871988435</v>
          </cell>
          <cell r="C35">
            <v>-4.398534047525577E-2</v>
          </cell>
          <cell r="D35">
            <v>1192424.33</v>
          </cell>
          <cell r="E35">
            <v>647509.43000000005</v>
          </cell>
          <cell r="F35">
            <v>268.06</v>
          </cell>
          <cell r="G35">
            <v>1192421.0545999999</v>
          </cell>
          <cell r="H35">
            <v>647508.19310000003</v>
          </cell>
          <cell r="I35">
            <v>267.90600000000001</v>
          </cell>
          <cell r="J35">
            <v>1192416.8400000001</v>
          </cell>
          <cell r="K35">
            <v>647506.6</v>
          </cell>
          <cell r="L35">
            <v>267.70999999999998</v>
          </cell>
          <cell r="M35">
            <v>-4.3501003232120167E-2</v>
          </cell>
          <cell r="N35">
            <v>4.5056432136559179</v>
          </cell>
          <cell r="O35">
            <v>8.0068097008547614</v>
          </cell>
        </row>
        <row r="36">
          <cell r="A36">
            <v>9490</v>
          </cell>
          <cell r="B36">
            <v>3.5038359351321731</v>
          </cell>
          <cell r="C36">
            <v>-5.5938692230056125E-2</v>
          </cell>
          <cell r="D36">
            <v>1192427.56</v>
          </cell>
          <cell r="E36">
            <v>647499.66</v>
          </cell>
          <cell r="F36">
            <v>267.32</v>
          </cell>
          <cell r="G36">
            <v>1192424.1901</v>
          </cell>
          <cell r="H36">
            <v>647498.70050000004</v>
          </cell>
          <cell r="I36">
            <v>267.12400000000002</v>
          </cell>
          <cell r="J36">
            <v>1192419.8600000001</v>
          </cell>
          <cell r="K36">
            <v>647497.47</v>
          </cell>
          <cell r="L36">
            <v>266.87</v>
          </cell>
          <cell r="M36">
            <v>-5.6425087329052194E-2</v>
          </cell>
          <cell r="N36">
            <v>4.5015437640136247</v>
          </cell>
          <cell r="O36">
            <v>8.0053796991457986</v>
          </cell>
        </row>
        <row r="37">
          <cell r="A37">
            <v>9500</v>
          </cell>
          <cell r="B37">
            <v>3.5001630248580398</v>
          </cell>
          <cell r="C37">
            <v>-5.7425896614679547E-2</v>
          </cell>
          <cell r="D37">
            <v>1192429.96</v>
          </cell>
          <cell r="E37">
            <v>647489.65</v>
          </cell>
          <cell r="F37">
            <v>266.62</v>
          </cell>
          <cell r="G37">
            <v>1192426.5245999999</v>
          </cell>
          <cell r="H37">
            <v>647488.97979999997</v>
          </cell>
          <cell r="I37">
            <v>266.41899999999998</v>
          </cell>
          <cell r="J37">
            <v>1192422.1100000001</v>
          </cell>
          <cell r="K37">
            <v>647488.11</v>
          </cell>
          <cell r="L37">
            <v>266.16000000000003</v>
          </cell>
          <cell r="M37">
            <v>-5.7562313912803753E-2</v>
          </cell>
          <cell r="N37">
            <v>4.4994716576594671</v>
          </cell>
          <cell r="O37">
            <v>7.9996346825175069</v>
          </cell>
        </row>
        <row r="38">
          <cell r="A38">
            <v>9510</v>
          </cell>
          <cell r="B38">
            <v>3.500064550785988</v>
          </cell>
          <cell r="C38">
            <v>-5.7141803271907043E-2</v>
          </cell>
          <cell r="D38">
            <v>1192431.52</v>
          </cell>
          <cell r="E38">
            <v>647479.49</v>
          </cell>
          <cell r="F38">
            <v>265.99</v>
          </cell>
          <cell r="G38">
            <v>1192428.0419000001</v>
          </cell>
          <cell r="H38">
            <v>647479.09849999996</v>
          </cell>
          <cell r="I38">
            <v>265.79000000000002</v>
          </cell>
          <cell r="J38">
            <v>1192423.57</v>
          </cell>
          <cell r="K38">
            <v>647478.6</v>
          </cell>
          <cell r="L38">
            <v>265.52999999999997</v>
          </cell>
          <cell r="M38">
            <v>-5.7782925880819812E-2</v>
          </cell>
          <cell r="N38">
            <v>4.4995990776983295</v>
          </cell>
          <cell r="O38">
            <v>7.999663628484317</v>
          </cell>
        </row>
        <row r="39">
          <cell r="A39">
            <v>9520</v>
          </cell>
          <cell r="B39">
            <v>3.4998841409884118</v>
          </cell>
          <cell r="C39">
            <v>-5.7716196268985866E-2</v>
          </cell>
          <cell r="D39">
            <v>1192432.23</v>
          </cell>
          <cell r="E39">
            <v>647469.22</v>
          </cell>
          <cell r="F39">
            <v>265.44</v>
          </cell>
          <cell r="G39">
            <v>1192428.7313999999</v>
          </cell>
          <cell r="H39">
            <v>647469.12520000001</v>
          </cell>
          <cell r="I39">
            <v>265.238</v>
          </cell>
          <cell r="J39">
            <v>1192424.23</v>
          </cell>
          <cell r="K39">
            <v>647469</v>
          </cell>
          <cell r="L39">
            <v>264.98</v>
          </cell>
          <cell r="M39">
            <v>-5.7293345216728277E-2</v>
          </cell>
          <cell r="N39">
            <v>4.5031407927748575</v>
          </cell>
          <cell r="O39">
            <v>8.0030249337632693</v>
          </cell>
        </row>
        <row r="40">
          <cell r="A40">
            <v>9530</v>
          </cell>
          <cell r="B40">
            <v>3.4973718276575831</v>
          </cell>
          <cell r="C40">
            <v>-5.0895360508240672E-2</v>
          </cell>
          <cell r="D40">
            <v>1192432.08</v>
          </cell>
          <cell r="E40">
            <v>647458.93000000005</v>
          </cell>
          <cell r="F40">
            <v>264.94</v>
          </cell>
          <cell r="G40">
            <v>1192428.5882999999</v>
          </cell>
          <cell r="H40">
            <v>647459.12910000002</v>
          </cell>
          <cell r="I40">
            <v>264.762</v>
          </cell>
          <cell r="J40">
            <v>1192424.1000000001</v>
          </cell>
          <cell r="K40">
            <v>647459.38</v>
          </cell>
          <cell r="L40">
            <v>264.54000000000002</v>
          </cell>
          <cell r="M40">
            <v>-4.9384832962379444E-2</v>
          </cell>
          <cell r="N40">
            <v>4.4953072974671384</v>
          </cell>
          <cell r="O40">
            <v>7.992679125124722</v>
          </cell>
        </row>
        <row r="41">
          <cell r="A41">
            <v>9540</v>
          </cell>
          <cell r="B41">
            <v>3.5046237814392058</v>
          </cell>
          <cell r="C41">
            <v>-3.0531094540506488E-2</v>
          </cell>
          <cell r="D41">
            <v>1192431.1499999999</v>
          </cell>
          <cell r="E41">
            <v>647448.79</v>
          </cell>
          <cell r="F41">
            <v>264.47000000000003</v>
          </cell>
          <cell r="G41">
            <v>1192427.6664</v>
          </cell>
          <cell r="H41">
            <v>647449.17330000002</v>
          </cell>
          <cell r="I41">
            <v>264.363</v>
          </cell>
          <cell r="J41">
            <v>1192423.3700000001</v>
          </cell>
          <cell r="K41">
            <v>647449.65</v>
          </cell>
          <cell r="L41">
            <v>264.23</v>
          </cell>
          <cell r="M41">
            <v>-3.0767345661643981E-2</v>
          </cell>
          <cell r="N41">
            <v>4.3227648384951651</v>
          </cell>
          <cell r="O41">
            <v>7.8273886199343714</v>
          </cell>
        </row>
        <row r="42">
          <cell r="A42">
            <v>9550</v>
          </cell>
          <cell r="B42">
            <v>3.498262244394299</v>
          </cell>
          <cell r="C42">
            <v>-1.4292810689100209E-2</v>
          </cell>
          <cell r="D42">
            <v>1192430.05</v>
          </cell>
          <cell r="E42">
            <v>647438.85</v>
          </cell>
          <cell r="F42">
            <v>264.08999999999997</v>
          </cell>
          <cell r="G42">
            <v>1192426.5728</v>
          </cell>
          <cell r="H42">
            <v>647439.23329999996</v>
          </cell>
          <cell r="I42">
            <v>264.04000000000002</v>
          </cell>
          <cell r="J42">
            <v>1192422.77</v>
          </cell>
          <cell r="K42">
            <v>647439.65</v>
          </cell>
          <cell r="L42">
            <v>263.95999999999998</v>
          </cell>
          <cell r="M42">
            <v>-2.0911958614872009E-2</v>
          </cell>
          <cell r="N42">
            <v>3.8255622762732102</v>
          </cell>
          <cell r="O42">
            <v>7.3238245206675092</v>
          </cell>
        </row>
        <row r="43">
          <cell r="A43">
            <v>9560</v>
          </cell>
          <cell r="B43">
            <v>3.5019290468103224</v>
          </cell>
          <cell r="C43">
            <v>3.9977965895002035E-3</v>
          </cell>
          <cell r="D43">
            <v>1192428.96</v>
          </cell>
          <cell r="E43">
            <v>647428.91</v>
          </cell>
          <cell r="F43">
            <v>263.77999999999997</v>
          </cell>
          <cell r="G43">
            <v>1192425.4791000001</v>
          </cell>
          <cell r="H43">
            <v>647429.29319999996</v>
          </cell>
          <cell r="I43">
            <v>263.79399999999998</v>
          </cell>
          <cell r="J43">
            <v>1192422</v>
          </cell>
          <cell r="K43">
            <v>647429.68000000005</v>
          </cell>
          <cell r="L43">
            <v>263.72000000000003</v>
          </cell>
          <cell r="M43">
            <v>-2.1139620827595962E-2</v>
          </cell>
          <cell r="N43">
            <v>3.5005358233935202</v>
          </cell>
          <cell r="O43">
            <v>7.002464870203843</v>
          </cell>
        </row>
        <row r="44">
          <cell r="A44">
            <v>9570</v>
          </cell>
          <cell r="B44">
            <v>3.4955675490696061</v>
          </cell>
          <cell r="C44">
            <v>2.1169666716842134E-2</v>
          </cell>
          <cell r="D44">
            <v>1192427.8600000001</v>
          </cell>
          <cell r="E44">
            <v>647418.97</v>
          </cell>
          <cell r="F44">
            <v>263.55</v>
          </cell>
          <cell r="G44">
            <v>1192424.3855000001</v>
          </cell>
          <cell r="H44">
            <v>647419.35320000001</v>
          </cell>
          <cell r="I44">
            <v>263.62400000000002</v>
          </cell>
          <cell r="J44">
            <v>1192420.9099999999</v>
          </cell>
          <cell r="K44">
            <v>647419.74</v>
          </cell>
          <cell r="L44">
            <v>263.55</v>
          </cell>
          <cell r="M44">
            <v>-2.1161249951321941E-2</v>
          </cell>
          <cell r="N44">
            <v>3.4969578909675656</v>
          </cell>
          <cell r="O44">
            <v>6.9925254400371717</v>
          </cell>
        </row>
        <row r="45">
          <cell r="A45">
            <v>9580</v>
          </cell>
          <cell r="B45">
            <v>3.4992452729163088</v>
          </cell>
          <cell r="C45">
            <v>2.0004313656371512E-2</v>
          </cell>
          <cell r="D45">
            <v>1192426.77</v>
          </cell>
          <cell r="E45">
            <v>647409.03</v>
          </cell>
          <cell r="F45">
            <v>263.45999999999998</v>
          </cell>
          <cell r="G45">
            <v>1192423.2918</v>
          </cell>
          <cell r="H45">
            <v>647409.41319999995</v>
          </cell>
          <cell r="I45">
            <v>263.52999999999997</v>
          </cell>
          <cell r="J45">
            <v>1192419.81</v>
          </cell>
          <cell r="K45">
            <v>647409.80000000005</v>
          </cell>
          <cell r="L45">
            <v>263.51</v>
          </cell>
          <cell r="M45">
            <v>-5.7090345406233482E-3</v>
          </cell>
          <cell r="N45">
            <v>3.5032193022601832</v>
          </cell>
          <cell r="O45">
            <v>7.002464575176492</v>
          </cell>
        </row>
        <row r="46">
          <cell r="A46">
            <v>9590</v>
          </cell>
          <cell r="B46">
            <v>3.7446668048735665</v>
          </cell>
          <cell r="C46">
            <v>1.9494391304714177E-2</v>
          </cell>
          <cell r="D46">
            <v>1192425.92</v>
          </cell>
          <cell r="E46">
            <v>647399.06000000006</v>
          </cell>
          <cell r="F46">
            <v>263.44</v>
          </cell>
          <cell r="G46">
            <v>1192422.1982</v>
          </cell>
          <cell r="H46">
            <v>647399.47320000001</v>
          </cell>
          <cell r="I46">
            <v>263.51299999999998</v>
          </cell>
          <cell r="J46">
            <v>1192418.72</v>
          </cell>
          <cell r="K46">
            <v>647399.86</v>
          </cell>
          <cell r="L46">
            <v>263.56</v>
          </cell>
          <cell r="M46">
            <v>1.3429947668534796E-2</v>
          </cell>
          <cell r="N46">
            <v>3.4996413359184113</v>
          </cell>
          <cell r="O46">
            <v>7.2443081407919774</v>
          </cell>
        </row>
        <row r="47">
          <cell r="A47">
            <v>9600</v>
          </cell>
          <cell r="B47">
            <v>4.2507128109231331</v>
          </cell>
          <cell r="C47">
            <v>3.1288869871003488E-2</v>
          </cell>
          <cell r="D47">
            <v>1192425.33</v>
          </cell>
          <cell r="E47">
            <v>647389.06999999995</v>
          </cell>
          <cell r="F47">
            <v>263.44</v>
          </cell>
          <cell r="G47">
            <v>1192421.1046</v>
          </cell>
          <cell r="H47">
            <v>647389.53319999995</v>
          </cell>
          <cell r="I47">
            <v>263.57299999999998</v>
          </cell>
          <cell r="J47">
            <v>1192417.6299999999</v>
          </cell>
          <cell r="K47">
            <v>647389.92000000004</v>
          </cell>
          <cell r="L47">
            <v>263.68</v>
          </cell>
          <cell r="M47">
            <v>3.0605852155258843E-2</v>
          </cell>
          <cell r="N47">
            <v>3.4960634148408278</v>
          </cell>
          <cell r="O47">
            <v>7.746776225763961</v>
          </cell>
        </row>
        <row r="48">
          <cell r="A48">
            <v>9610</v>
          </cell>
          <cell r="B48">
            <v>4.4968768016807346</v>
          </cell>
          <cell r="C48">
            <v>4.8478090375644475E-2</v>
          </cell>
          <cell r="D48">
            <v>1192424.71</v>
          </cell>
          <cell r="E48">
            <v>647379.44999999995</v>
          </cell>
          <cell r="F48">
            <v>263.49</v>
          </cell>
          <cell r="G48">
            <v>1192420.2149</v>
          </cell>
          <cell r="H48">
            <v>647379.57640000002</v>
          </cell>
          <cell r="I48">
            <v>263.70800000000003</v>
          </cell>
          <cell r="J48">
            <v>1192416.72</v>
          </cell>
          <cell r="K48">
            <v>647379.67000000004</v>
          </cell>
          <cell r="L48">
            <v>263.88</v>
          </cell>
          <cell r="M48">
            <v>4.9196929242346733E-2</v>
          </cell>
          <cell r="N48">
            <v>3.4961531674606627</v>
          </cell>
          <cell r="O48">
            <v>7.9930299691413973</v>
          </cell>
        </row>
        <row r="49">
          <cell r="A49">
            <v>9620</v>
          </cell>
          <cell r="B49">
            <v>4.4964178186167194</v>
          </cell>
          <cell r="C49">
            <v>6.0492598991538915E-2</v>
          </cell>
          <cell r="D49">
            <v>1192425.23</v>
          </cell>
          <cell r="E49">
            <v>647370.23</v>
          </cell>
          <cell r="F49">
            <v>263.60000000000002</v>
          </cell>
          <cell r="G49">
            <v>1192420.7774</v>
          </cell>
          <cell r="H49">
            <v>647369.60380000004</v>
          </cell>
          <cell r="I49">
            <v>263.87200000000001</v>
          </cell>
          <cell r="J49">
            <v>1192417.31</v>
          </cell>
          <cell r="K49">
            <v>647369.12</v>
          </cell>
          <cell r="L49">
            <v>264.08</v>
          </cell>
          <cell r="M49">
            <v>5.9411780395201133E-2</v>
          </cell>
          <cell r="N49">
            <v>3.5009891744764272</v>
          </cell>
          <cell r="O49">
            <v>7.9974069930931471</v>
          </cell>
        </row>
        <row r="50">
          <cell r="A50">
            <v>9630</v>
          </cell>
          <cell r="B50">
            <v>4.5028376442504454</v>
          </cell>
          <cell r="C50">
            <v>5.9073859866937008E-2</v>
          </cell>
          <cell r="D50">
            <v>1192427.28</v>
          </cell>
          <cell r="E50">
            <v>647361.22</v>
          </cell>
          <cell r="F50">
            <v>263.77</v>
          </cell>
          <cell r="G50">
            <v>1192422.9865999999</v>
          </cell>
          <cell r="H50">
            <v>647359.86270000006</v>
          </cell>
          <cell r="I50">
            <v>264.036</v>
          </cell>
          <cell r="J50">
            <v>1192419.6499999999</v>
          </cell>
          <cell r="K50">
            <v>647358.81000000006</v>
          </cell>
          <cell r="L50">
            <v>264.25</v>
          </cell>
          <cell r="M50">
            <v>6.1165138167892513E-2</v>
          </cell>
          <cell r="N50">
            <v>3.4987250321022558</v>
          </cell>
          <cell r="O50">
            <v>8.0015626763527017</v>
          </cell>
        </row>
        <row r="51">
          <cell r="A51">
            <v>9640</v>
          </cell>
          <cell r="B51">
            <v>4.5012308117252982</v>
          </cell>
          <cell r="C51">
            <v>6.0205755122373326E-2</v>
          </cell>
          <cell r="D51">
            <v>1192430.79</v>
          </cell>
          <cell r="E51">
            <v>647352.67000000004</v>
          </cell>
          <cell r="F51">
            <v>263.88</v>
          </cell>
          <cell r="G51">
            <v>1192426.7811</v>
          </cell>
          <cell r="H51">
            <v>647350.62309999997</v>
          </cell>
          <cell r="I51">
            <v>264.15100000000001</v>
          </cell>
          <cell r="J51">
            <v>1192423.67</v>
          </cell>
          <cell r="K51">
            <v>647349.03</v>
          </cell>
          <cell r="L51">
            <v>264.36</v>
          </cell>
          <cell r="M51">
            <v>5.9795098312739658E-2</v>
          </cell>
          <cell r="N51">
            <v>3.4952697779154689</v>
          </cell>
          <cell r="O51">
            <v>7.9965005896407675</v>
          </cell>
        </row>
        <row r="52">
          <cell r="A52">
            <v>9650</v>
          </cell>
          <cell r="B52">
            <v>4.5046533738939889</v>
          </cell>
          <cell r="C52">
            <v>5.9050048454689273E-2</v>
          </cell>
          <cell r="D52">
            <v>1192435.67</v>
          </cell>
          <cell r="E52">
            <v>647344.82999999996</v>
          </cell>
          <cell r="F52">
            <v>263.82</v>
          </cell>
          <cell r="G52">
            <v>1192432.0559</v>
          </cell>
          <cell r="H52">
            <v>647342.14110000001</v>
          </cell>
          <cell r="I52">
            <v>264.08600000000001</v>
          </cell>
          <cell r="J52">
            <v>1192429.25</v>
          </cell>
          <cell r="K52">
            <v>647340.05000000005</v>
          </cell>
          <cell r="L52">
            <v>264.3</v>
          </cell>
          <cell r="M52">
            <v>6.1153406341305387E-2</v>
          </cell>
          <cell r="N52">
            <v>3.4993962365012972</v>
          </cell>
          <cell r="O52">
            <v>8.0040496103952865</v>
          </cell>
        </row>
        <row r="53">
          <cell r="A53">
            <v>9660</v>
          </cell>
          <cell r="B53">
            <v>4.5007995567377455</v>
          </cell>
          <cell r="C53">
            <v>3.8659797621846612E-2</v>
          </cell>
          <cell r="D53">
            <v>1192441.78</v>
          </cell>
          <cell r="E53">
            <v>647337.9</v>
          </cell>
          <cell r="F53">
            <v>263.66000000000003</v>
          </cell>
          <cell r="G53">
            <v>1192438.6647000001</v>
          </cell>
          <cell r="H53">
            <v>647334.65159999998</v>
          </cell>
          <cell r="I53">
            <v>263.834</v>
          </cell>
          <cell r="J53">
            <v>1192436.24</v>
          </cell>
          <cell r="K53">
            <v>647332.13</v>
          </cell>
          <cell r="L53">
            <v>263.97000000000003</v>
          </cell>
          <cell r="M53">
            <v>3.8876766056647437E-2</v>
          </cell>
          <cell r="N53">
            <v>3.4982333613309851</v>
          </cell>
          <cell r="O53">
            <v>7.9990329180687301</v>
          </cell>
        </row>
        <row r="54">
          <cell r="A54">
            <v>9670</v>
          </cell>
          <cell r="B54">
            <v>4.1245409586391384</v>
          </cell>
          <cell r="C54">
            <v>1.5759329499165402E-2</v>
          </cell>
          <cell r="D54">
            <v>1192448.8600000001</v>
          </cell>
          <cell r="E54">
            <v>647331.09</v>
          </cell>
          <cell r="F54">
            <v>263.33</v>
          </cell>
          <cell r="G54">
            <v>1192446.1296000001</v>
          </cell>
          <cell r="H54">
            <v>647327.99860000005</v>
          </cell>
          <cell r="I54">
            <v>263.39499999999998</v>
          </cell>
          <cell r="J54">
            <v>1192443.81</v>
          </cell>
          <cell r="K54">
            <v>647325.37</v>
          </cell>
          <cell r="L54">
            <v>263.45</v>
          </cell>
          <cell r="M54">
            <v>1.5688639983250589E-2</v>
          </cell>
          <cell r="N54">
            <v>3.5057213409655388</v>
          </cell>
          <cell r="O54">
            <v>7.6302622996046772</v>
          </cell>
        </row>
        <row r="55">
          <cell r="A55">
            <v>9680</v>
          </cell>
          <cell r="B55">
            <v>3.6245675327786953</v>
          </cell>
          <cell r="C55">
            <v>-8.2768495078999714E-3</v>
          </cell>
          <cell r="D55">
            <v>1192456.03</v>
          </cell>
          <cell r="E55">
            <v>647324.1</v>
          </cell>
          <cell r="F55">
            <v>262.8</v>
          </cell>
          <cell r="G55">
            <v>1192453.6296000001</v>
          </cell>
          <cell r="H55">
            <v>647321.38419999997</v>
          </cell>
          <cell r="I55">
            <v>262.77</v>
          </cell>
          <cell r="J55">
            <v>1192451.02</v>
          </cell>
          <cell r="K55">
            <v>647318.42000000004</v>
          </cell>
          <cell r="L55">
            <v>262.74</v>
          </cell>
          <cell r="M55">
            <v>-7.5963989707705463E-3</v>
          </cell>
          <cell r="N55">
            <v>3.9492396483395398</v>
          </cell>
          <cell r="O55">
            <v>7.5738071811182355</v>
          </cell>
        </row>
        <row r="56">
          <cell r="A56">
            <v>9690</v>
          </cell>
          <cell r="B56">
            <v>3.4933359699999529</v>
          </cell>
          <cell r="C56">
            <v>-3.0343488547995564E-2</v>
          </cell>
          <cell r="D56">
            <v>1192463.44</v>
          </cell>
          <cell r="E56">
            <v>647317.39</v>
          </cell>
          <cell r="F56">
            <v>262.07</v>
          </cell>
          <cell r="G56">
            <v>1192461.1296000001</v>
          </cell>
          <cell r="H56">
            <v>647314.76980000001</v>
          </cell>
          <cell r="I56">
            <v>261.964</v>
          </cell>
          <cell r="J56">
            <v>1192458.19</v>
          </cell>
          <cell r="K56">
            <v>647311.43000000005</v>
          </cell>
          <cell r="L56">
            <v>261.82</v>
          </cell>
          <cell r="M56">
            <v>-3.2365261505079214E-2</v>
          </cell>
          <cell r="N56">
            <v>4.4492147847285874</v>
          </cell>
          <cell r="O56">
            <v>7.9425507547285399</v>
          </cell>
        </row>
        <row r="57">
          <cell r="A57">
            <v>9700</v>
          </cell>
          <cell r="B57">
            <v>3.5034552672663573</v>
          </cell>
          <cell r="C57">
            <v>-5.4517607741303514E-2</v>
          </cell>
          <cell r="D57">
            <v>1192470.8899999999</v>
          </cell>
          <cell r="E57">
            <v>647310.21</v>
          </cell>
          <cell r="F57">
            <v>261.3</v>
          </cell>
          <cell r="G57">
            <v>1192468.3208999999</v>
          </cell>
          <cell r="H57">
            <v>647307.82799999998</v>
          </cell>
          <cell r="I57">
            <v>261.10899999999998</v>
          </cell>
          <cell r="J57">
            <v>1192465.02</v>
          </cell>
          <cell r="K57">
            <v>647304.77</v>
          </cell>
          <cell r="L57">
            <v>260.86</v>
          </cell>
          <cell r="M57">
            <v>-5.533701601924064E-2</v>
          </cell>
          <cell r="N57">
            <v>4.4997005243902146</v>
          </cell>
          <cell r="O57">
            <v>8.003155791656571</v>
          </cell>
        </row>
        <row r="58">
          <cell r="A58">
            <v>9710</v>
          </cell>
          <cell r="B58">
            <v>3.5050754628395744</v>
          </cell>
          <cell r="C58">
            <v>-6.1054320304599188E-2</v>
          </cell>
          <cell r="D58">
            <v>1192477.52</v>
          </cell>
          <cell r="E58">
            <v>647302.22</v>
          </cell>
          <cell r="F58">
            <v>260.49</v>
          </cell>
          <cell r="G58">
            <v>1192474.7021999999</v>
          </cell>
          <cell r="H58">
            <v>647300.13540000003</v>
          </cell>
          <cell r="I58">
            <v>260.27600000000001</v>
          </cell>
          <cell r="J58">
            <v>1192471.08</v>
          </cell>
          <cell r="K58">
            <v>647297.46</v>
          </cell>
          <cell r="L58">
            <v>260.01</v>
          </cell>
          <cell r="M58">
            <v>-5.907014376512517E-2</v>
          </cell>
          <cell r="N58">
            <v>4.5031209176955675</v>
          </cell>
          <cell r="O58">
            <v>8.0081963805351428</v>
          </cell>
        </row>
        <row r="59">
          <cell r="A59">
            <v>9720</v>
          </cell>
          <cell r="B59">
            <v>3.5016757031483832</v>
          </cell>
          <cell r="C59">
            <v>-5.911455472986215E-2</v>
          </cell>
          <cell r="D59">
            <v>1192483.22</v>
          </cell>
          <cell r="E59">
            <v>647293.54</v>
          </cell>
          <cell r="F59">
            <v>259.69</v>
          </cell>
          <cell r="G59">
            <v>1192480.1912</v>
          </cell>
          <cell r="H59">
            <v>647291.78269999998</v>
          </cell>
          <cell r="I59">
            <v>259.483</v>
          </cell>
          <cell r="J59">
            <v>1192476.3</v>
          </cell>
          <cell r="K59">
            <v>647289.52</v>
          </cell>
          <cell r="L59">
            <v>259.20999999999998</v>
          </cell>
          <cell r="M59">
            <v>-6.0649823734759183E-2</v>
          </cell>
          <cell r="N59">
            <v>4.5012496853072435</v>
          </cell>
          <cell r="O59">
            <v>8.0029253884556262</v>
          </cell>
        </row>
        <row r="60">
          <cell r="A60">
            <v>9730</v>
          </cell>
          <cell r="B60">
            <v>3.4955588793412238</v>
          </cell>
          <cell r="C60">
            <v>-5.9504075651321847E-2</v>
          </cell>
          <cell r="D60">
            <v>1192487.92</v>
          </cell>
          <cell r="E60">
            <v>647284.28</v>
          </cell>
          <cell r="F60">
            <v>258.94</v>
          </cell>
          <cell r="G60">
            <v>1192484.7202000001</v>
          </cell>
          <cell r="H60">
            <v>647282.87280000001</v>
          </cell>
          <cell r="I60">
            <v>258.73200000000003</v>
          </cell>
          <cell r="J60">
            <v>1192480.6000000001</v>
          </cell>
          <cell r="K60">
            <v>647281.06000000006</v>
          </cell>
          <cell r="L60">
            <v>258.45999999999998</v>
          </cell>
          <cell r="M60">
            <v>-6.0426107709190158E-2</v>
          </cell>
          <cell r="N60">
            <v>4.501365557237107</v>
          </cell>
          <cell r="O60">
            <v>7.9969244365783307</v>
          </cell>
        </row>
        <row r="61">
          <cell r="A61">
            <v>9740</v>
          </cell>
          <cell r="B61">
            <v>3.4963976792176434</v>
          </cell>
          <cell r="C61">
            <v>-5.948980038408247E-2</v>
          </cell>
          <cell r="D61">
            <v>1192491.57</v>
          </cell>
          <cell r="E61">
            <v>647274.56000000006</v>
          </cell>
          <cell r="F61">
            <v>258.23</v>
          </cell>
          <cell r="G61">
            <v>1192488.2331999999</v>
          </cell>
          <cell r="H61">
            <v>647273.51569999999</v>
          </cell>
          <cell r="I61">
            <v>258.02199999999999</v>
          </cell>
          <cell r="J61">
            <v>1192483.94</v>
          </cell>
          <cell r="K61">
            <v>647272.17000000004</v>
          </cell>
          <cell r="L61">
            <v>257.75</v>
          </cell>
          <cell r="M61">
            <v>-6.0455678706439808E-2</v>
          </cell>
          <cell r="N61">
            <v>4.4991637811357101</v>
          </cell>
          <cell r="O61">
            <v>7.995561460353354</v>
          </cell>
        </row>
        <row r="62">
          <cell r="A62">
            <v>9750</v>
          </cell>
          <cell r="B62">
            <v>3.498285387278365</v>
          </cell>
          <cell r="C62">
            <v>-5.8885990476689909E-2</v>
          </cell>
          <cell r="D62">
            <v>1192494.1200000001</v>
          </cell>
          <cell r="E62">
            <v>647264.5</v>
          </cell>
          <cell r="F62">
            <v>257.56</v>
          </cell>
          <cell r="G62">
            <v>1192490.6871</v>
          </cell>
          <cell r="H62">
            <v>647263.82680000004</v>
          </cell>
          <cell r="I62">
            <v>257.35399999999998</v>
          </cell>
          <cell r="J62">
            <v>1192486.27</v>
          </cell>
          <cell r="K62">
            <v>647262.97</v>
          </cell>
          <cell r="L62">
            <v>257.08</v>
          </cell>
          <cell r="M62">
            <v>-6.089658993790819E-2</v>
          </cell>
          <cell r="N62">
            <v>4.4994309251039954</v>
          </cell>
          <cell r="O62">
            <v>7.9977163123823605</v>
          </cell>
        </row>
        <row r="63">
          <cell r="A63">
            <v>9760</v>
          </cell>
          <cell r="B63">
            <v>3.5000817847324601</v>
          </cell>
          <cell r="C63">
            <v>-5.2570200160077275E-2</v>
          </cell>
          <cell r="D63">
            <v>1192495.54</v>
          </cell>
          <cell r="E63">
            <v>647254.21</v>
          </cell>
          <cell r="F63">
            <v>256.91000000000003</v>
          </cell>
          <cell r="G63">
            <v>1192492.0515000001</v>
          </cell>
          <cell r="H63">
            <v>647253.92550000001</v>
          </cell>
          <cell r="I63">
            <v>256.726</v>
          </cell>
          <cell r="J63">
            <v>1192487.57</v>
          </cell>
          <cell r="K63">
            <v>647253.56000000006</v>
          </cell>
          <cell r="L63">
            <v>256.49</v>
          </cell>
          <cell r="M63">
            <v>-5.2486667836810552E-2</v>
          </cell>
          <cell r="N63">
            <v>4.4963799327812497</v>
          </cell>
          <cell r="O63">
            <v>7.9964617175137098</v>
          </cell>
        </row>
        <row r="64">
          <cell r="A64">
            <v>9770</v>
          </cell>
          <cell r="B64">
            <v>3.5008995415842254</v>
          </cell>
          <cell r="C64">
            <v>-3.4276904713953088E-2</v>
          </cell>
          <cell r="D64">
            <v>1192495.8700000001</v>
          </cell>
          <cell r="E64">
            <v>647243.96</v>
          </cell>
          <cell r="F64">
            <v>256.24</v>
          </cell>
          <cell r="G64">
            <v>1192492.3692000001</v>
          </cell>
          <cell r="H64">
            <v>647243.93359999999</v>
          </cell>
          <cell r="I64">
            <v>256.12</v>
          </cell>
          <cell r="J64">
            <v>1192488.03</v>
          </cell>
          <cell r="K64">
            <v>647243.9</v>
          </cell>
          <cell r="L64">
            <v>255.97</v>
          </cell>
          <cell r="M64">
            <v>-3.4567547756626273E-2</v>
          </cell>
          <cell r="N64">
            <v>4.3393300865911755</v>
          </cell>
          <cell r="O64">
            <v>7.8402296281754005</v>
          </cell>
        </row>
        <row r="65">
          <cell r="A65">
            <v>9780</v>
          </cell>
          <cell r="B65">
            <v>3.504297197577761</v>
          </cell>
          <cell r="C65">
            <v>-1.62657436816111E-2</v>
          </cell>
          <cell r="D65">
            <v>1192495.94</v>
          </cell>
          <cell r="E65">
            <v>647233.96</v>
          </cell>
          <cell r="F65">
            <v>255.57</v>
          </cell>
          <cell r="G65">
            <v>1192492.4358000001</v>
          </cell>
          <cell r="H65">
            <v>647233.93389999995</v>
          </cell>
          <cell r="I65">
            <v>255.51300000000001</v>
          </cell>
          <cell r="J65">
            <v>1192488.6000000001</v>
          </cell>
          <cell r="K65">
            <v>647233.91</v>
          </cell>
          <cell r="L65">
            <v>255.44</v>
          </cell>
          <cell r="M65">
            <v>-1.9030862667169111E-2</v>
          </cell>
          <cell r="N65">
            <v>3.8358744570177929</v>
          </cell>
          <cell r="O65">
            <v>7.3401716545955544</v>
          </cell>
        </row>
        <row r="66">
          <cell r="A66">
            <v>9790</v>
          </cell>
          <cell r="B66">
            <v>3.4976958943285785</v>
          </cell>
          <cell r="C66">
            <v>2.001317499144313E-3</v>
          </cell>
          <cell r="D66">
            <v>1192496</v>
          </cell>
          <cell r="E66">
            <v>647223.96</v>
          </cell>
          <cell r="F66">
            <v>254.9</v>
          </cell>
          <cell r="G66">
            <v>1192492.5024000001</v>
          </cell>
          <cell r="H66">
            <v>647223.93409999995</v>
          </cell>
          <cell r="I66">
            <v>254.90700000000001</v>
          </cell>
          <cell r="J66">
            <v>1192489</v>
          </cell>
          <cell r="K66">
            <v>647223.91</v>
          </cell>
          <cell r="L66">
            <v>254.84</v>
          </cell>
          <cell r="M66">
            <v>-1.9129286744136324E-2</v>
          </cell>
          <cell r="N66">
            <v>3.5024829151324579</v>
          </cell>
          <cell r="O66">
            <v>7.0001788094610369</v>
          </cell>
        </row>
        <row r="67">
          <cell r="A67">
            <v>9800</v>
          </cell>
          <cell r="B67">
            <v>3.5010943276563733</v>
          </cell>
          <cell r="C67">
            <v>1.9993748653690083E-2</v>
          </cell>
          <cell r="D67">
            <v>1192496.07</v>
          </cell>
          <cell r="E67">
            <v>647213.96</v>
          </cell>
          <cell r="F67">
            <v>254.23</v>
          </cell>
          <cell r="G67">
            <v>1192492.5689999999</v>
          </cell>
          <cell r="H67">
            <v>647213.93429999996</v>
          </cell>
          <cell r="I67">
            <v>254.3</v>
          </cell>
          <cell r="J67">
            <v>1192489.07</v>
          </cell>
          <cell r="K67">
            <v>647213.91</v>
          </cell>
          <cell r="L67">
            <v>254.23</v>
          </cell>
          <cell r="M67">
            <v>-2.0005233491170702E-2</v>
          </cell>
          <cell r="N67">
            <v>3.499084378641022</v>
          </cell>
          <cell r="O67">
            <v>7.0001787062973957</v>
          </cell>
        </row>
        <row r="68">
          <cell r="A68">
            <v>9810</v>
          </cell>
          <cell r="B68">
            <v>3.5045927721550871</v>
          </cell>
          <cell r="C68">
            <v>2.111514940849429E-2</v>
          </cell>
          <cell r="D68">
            <v>1192496.1399999999</v>
          </cell>
          <cell r="E68">
            <v>647203.96</v>
          </cell>
          <cell r="F68">
            <v>253.62</v>
          </cell>
          <cell r="G68">
            <v>1192492.6355000001</v>
          </cell>
          <cell r="H68">
            <v>647203.93449999997</v>
          </cell>
          <cell r="I68">
            <v>253.69399999999999</v>
          </cell>
          <cell r="J68">
            <v>1192489.1399999999</v>
          </cell>
          <cell r="K68">
            <v>647203.91</v>
          </cell>
          <cell r="L68">
            <v>253.62</v>
          </cell>
          <cell r="M68">
            <v>-2.1169555826592544E-2</v>
          </cell>
          <cell r="N68">
            <v>3.4955858595307578</v>
          </cell>
          <cell r="O68">
            <v>7.000178631685845</v>
          </cell>
        </row>
        <row r="69">
          <cell r="A69">
            <v>9820</v>
          </cell>
          <cell r="B69">
            <v>3.4979914949716431</v>
          </cell>
          <cell r="C69">
            <v>1.9153848743283464E-2</v>
          </cell>
          <cell r="D69">
            <v>1192496.2</v>
          </cell>
          <cell r="E69">
            <v>647193.96</v>
          </cell>
          <cell r="F69">
            <v>253.02</v>
          </cell>
          <cell r="G69">
            <v>1192492.7021000001</v>
          </cell>
          <cell r="H69">
            <v>647193.93469999998</v>
          </cell>
          <cell r="I69">
            <v>253.08699999999999</v>
          </cell>
          <cell r="J69">
            <v>1192489.2</v>
          </cell>
          <cell r="K69">
            <v>647193.91</v>
          </cell>
          <cell r="L69">
            <v>253.02</v>
          </cell>
          <cell r="M69">
            <v>-1.9130902501366093E-2</v>
          </cell>
          <cell r="N69">
            <v>3.502187102526634</v>
          </cell>
          <cell r="O69">
            <v>7.0001785974982766</v>
          </cell>
        </row>
        <row r="70">
          <cell r="A70">
            <v>9830</v>
          </cell>
          <cell r="B70">
            <v>3.5013892515450689</v>
          </cell>
          <cell r="C70">
            <v>1.9420862724704339E-2</v>
          </cell>
          <cell r="D70">
            <v>1192496.27</v>
          </cell>
          <cell r="E70">
            <v>647183.96</v>
          </cell>
          <cell r="F70">
            <v>252.41</v>
          </cell>
          <cell r="G70">
            <v>1192492.7686999999</v>
          </cell>
          <cell r="H70">
            <v>647183.93500000006</v>
          </cell>
          <cell r="I70">
            <v>252.47800000000001</v>
          </cell>
          <cell r="J70">
            <v>1192489.27</v>
          </cell>
          <cell r="K70">
            <v>647183.91</v>
          </cell>
          <cell r="L70">
            <v>252.41</v>
          </cell>
          <cell r="M70">
            <v>-1.9435294276613863E-2</v>
          </cell>
          <cell r="N70">
            <v>3.4987893176299996</v>
          </cell>
          <cell r="O70">
            <v>7.000178569175068</v>
          </cell>
        </row>
        <row r="71">
          <cell r="A71">
            <v>9840</v>
          </cell>
          <cell r="B71">
            <v>3.5047877440948469</v>
          </cell>
          <cell r="C71">
            <v>2.0543326802404574E-2</v>
          </cell>
          <cell r="D71">
            <v>1192496.3400000001</v>
          </cell>
          <cell r="E71">
            <v>647173.96</v>
          </cell>
          <cell r="F71">
            <v>251.78</v>
          </cell>
          <cell r="G71">
            <v>1192492.8352999999</v>
          </cell>
          <cell r="H71">
            <v>647173.93519999995</v>
          </cell>
          <cell r="I71">
            <v>251.852</v>
          </cell>
          <cell r="J71">
            <v>1192489.3400000001</v>
          </cell>
          <cell r="K71">
            <v>647173.91</v>
          </cell>
          <cell r="L71">
            <v>251.81</v>
          </cell>
          <cell r="M71">
            <v>-1.2015823670319692E-2</v>
          </cell>
          <cell r="N71">
            <v>3.4953908406417336</v>
          </cell>
          <cell r="O71">
            <v>7.0001785847365809</v>
          </cell>
        </row>
        <row r="72">
          <cell r="A72">
            <v>9850</v>
          </cell>
          <cell r="B72">
            <v>3.5481852784350636</v>
          </cell>
          <cell r="C72">
            <v>2.1137565858200053E-2</v>
          </cell>
          <cell r="D72">
            <v>1192496.45</v>
          </cell>
          <cell r="E72">
            <v>647163.96</v>
          </cell>
          <cell r="F72">
            <v>251.13</v>
          </cell>
          <cell r="G72">
            <v>1192492.9018999999</v>
          </cell>
          <cell r="H72">
            <v>647163.93539999996</v>
          </cell>
          <cell r="I72">
            <v>251.20500000000001</v>
          </cell>
          <cell r="J72">
            <v>1192489.3999999999</v>
          </cell>
          <cell r="K72">
            <v>647163.91</v>
          </cell>
          <cell r="L72">
            <v>251.22</v>
          </cell>
          <cell r="M72">
            <v>4.2832763494116037E-3</v>
          </cell>
          <cell r="N72">
            <v>3.5019921145286173</v>
          </cell>
          <cell r="O72">
            <v>7.0501773929636808</v>
          </cell>
        </row>
        <row r="73">
          <cell r="A73">
            <v>9860</v>
          </cell>
          <cell r="B73">
            <v>4.04167365344051</v>
          </cell>
          <cell r="C73">
            <v>2.3752536258904229E-2</v>
          </cell>
          <cell r="D73">
            <v>1192497.01</v>
          </cell>
          <cell r="E73">
            <v>647153.96</v>
          </cell>
          <cell r="F73">
            <v>250.44</v>
          </cell>
          <cell r="G73">
            <v>1192492.9683999999</v>
          </cell>
          <cell r="H73">
            <v>647153.93559999997</v>
          </cell>
          <cell r="I73">
            <v>250.536</v>
          </cell>
          <cell r="J73">
            <v>1192489.47</v>
          </cell>
          <cell r="K73">
            <v>647153.91</v>
          </cell>
          <cell r="L73">
            <v>250.62</v>
          </cell>
          <cell r="M73">
            <v>2.401033360616937E-2</v>
          </cell>
          <cell r="N73">
            <v>3.4984936643454083</v>
          </cell>
          <cell r="O73">
            <v>7.5401673177859188</v>
          </cell>
        </row>
        <row r="74">
          <cell r="A74">
            <v>9870</v>
          </cell>
          <cell r="B74">
            <v>4.5013099537546539</v>
          </cell>
          <cell r="C74">
            <v>4.1543462219043703E-2</v>
          </cell>
          <cell r="D74">
            <v>1192497.54</v>
          </cell>
          <cell r="E74">
            <v>647144.01</v>
          </cell>
          <cell r="F74">
            <v>249.66</v>
          </cell>
          <cell r="G74">
            <v>1192493.0393000001</v>
          </cell>
          <cell r="H74">
            <v>647143.93590000004</v>
          </cell>
          <cell r="I74">
            <v>249.84700000000001</v>
          </cell>
          <cell r="J74">
            <v>1192489.54</v>
          </cell>
          <cell r="K74">
            <v>647143.88</v>
          </cell>
          <cell r="L74">
            <v>249.99</v>
          </cell>
          <cell r="M74">
            <v>4.0860102736472413E-2</v>
          </cell>
          <cell r="N74">
            <v>3.4997464622710428</v>
          </cell>
          <cell r="O74">
            <v>8.0010564160256976</v>
          </cell>
        </row>
        <row r="75">
          <cell r="A75">
            <v>9880</v>
          </cell>
          <cell r="B75">
            <v>4.4985547923746356</v>
          </cell>
          <cell r="C75">
            <v>5.9352394785227365E-2</v>
          </cell>
          <cell r="D75">
            <v>1192498.22</v>
          </cell>
          <cell r="E75">
            <v>647134.54</v>
          </cell>
          <cell r="F75">
            <v>248.87</v>
          </cell>
          <cell r="G75">
            <v>1192493.7581</v>
          </cell>
          <cell r="H75">
            <v>647133.9669</v>
          </cell>
          <cell r="I75">
            <v>249.137</v>
          </cell>
          <cell r="J75">
            <v>1192490.29</v>
          </cell>
          <cell r="K75">
            <v>647133.52</v>
          </cell>
          <cell r="L75">
            <v>249.35</v>
          </cell>
          <cell r="M75">
            <v>6.0913265553876175E-2</v>
          </cell>
          <cell r="N75">
            <v>3.4967752600884774</v>
          </cell>
          <cell r="O75">
            <v>7.995330052463113</v>
          </cell>
        </row>
        <row r="76">
          <cell r="A76">
            <v>9890</v>
          </cell>
          <cell r="B76">
            <v>4.4990711984448311</v>
          </cell>
          <cell r="C76">
            <v>5.8901046085159947E-2</v>
          </cell>
          <cell r="D76">
            <v>1192499.95</v>
          </cell>
          <cell r="E76">
            <v>647125.19999999995</v>
          </cell>
          <cell r="F76">
            <v>248.14</v>
          </cell>
          <cell r="G76">
            <v>1192495.5778000001</v>
          </cell>
          <cell r="H76">
            <v>647124.13910000003</v>
          </cell>
          <cell r="I76">
            <v>248.405</v>
          </cell>
          <cell r="J76">
            <v>1192492.18</v>
          </cell>
          <cell r="K76">
            <v>647123.31000000006</v>
          </cell>
          <cell r="L76">
            <v>248.62</v>
          </cell>
          <cell r="M76">
            <v>6.1472617532815264E-2</v>
          </cell>
          <cell r="N76">
            <v>3.4974921945569064</v>
          </cell>
          <cell r="O76">
            <v>7.9965633930017379</v>
          </cell>
        </row>
        <row r="77">
          <cell r="A77">
            <v>9900</v>
          </cell>
          <cell r="B77">
            <v>4.4981351346466463</v>
          </cell>
          <cell r="C77">
            <v>6.0691818237568758E-2</v>
          </cell>
          <cell r="D77">
            <v>1192502.7</v>
          </cell>
          <cell r="E77">
            <v>647116.12</v>
          </cell>
          <cell r="F77">
            <v>247.38</v>
          </cell>
          <cell r="G77">
            <v>1192498.476</v>
          </cell>
          <cell r="H77">
            <v>647114.57369999995</v>
          </cell>
          <cell r="I77">
            <v>247.65299999999999</v>
          </cell>
          <cell r="J77">
            <v>1192495.19</v>
          </cell>
          <cell r="K77">
            <v>647113.37</v>
          </cell>
          <cell r="L77">
            <v>247.86</v>
          </cell>
          <cell r="M77">
            <v>5.9150849830825462E-2</v>
          </cell>
          <cell r="N77">
            <v>3.4995270666787195</v>
          </cell>
          <cell r="O77">
            <v>7.9976622013253653</v>
          </cell>
        </row>
        <row r="78">
          <cell r="A78">
            <v>9910</v>
          </cell>
          <cell r="B78">
            <v>4.5023879852064779</v>
          </cell>
          <cell r="C78">
            <v>5.9968177084498794E-2</v>
          </cell>
          <cell r="D78">
            <v>1192506.45</v>
          </cell>
          <cell r="E78">
            <v>647107.39</v>
          </cell>
          <cell r="F78">
            <v>246.61</v>
          </cell>
          <cell r="G78">
            <v>1192502.4169000001</v>
          </cell>
          <cell r="H78">
            <v>647105.38859999995</v>
          </cell>
          <cell r="I78">
            <v>246.88</v>
          </cell>
          <cell r="J78">
            <v>1192499.28</v>
          </cell>
          <cell r="K78">
            <v>647103.82999999996</v>
          </cell>
          <cell r="L78">
            <v>247.09</v>
          </cell>
          <cell r="M78">
            <v>5.9952605838303141E-2</v>
          </cell>
          <cell r="N78">
            <v>3.5027668449707483</v>
          </cell>
          <cell r="O78">
            <v>8.0051548301772257</v>
          </cell>
        </row>
        <row r="79">
          <cell r="A79">
            <v>9920</v>
          </cell>
          <cell r="B79">
            <v>4.5019094636782064</v>
          </cell>
          <cell r="C79">
            <v>5.9086039411971845E-2</v>
          </cell>
          <cell r="D79">
            <v>1192511.1399999999</v>
          </cell>
          <cell r="E79">
            <v>647099.13</v>
          </cell>
          <cell r="F79">
            <v>245.82</v>
          </cell>
          <cell r="G79">
            <v>1192507.3521</v>
          </cell>
          <cell r="H79">
            <v>647096.69709999999</v>
          </cell>
          <cell r="I79">
            <v>246.08600000000001</v>
          </cell>
          <cell r="J79">
            <v>1192504.4099999999</v>
          </cell>
          <cell r="K79">
            <v>647094.80000000005</v>
          </cell>
          <cell r="L79">
            <v>246.3</v>
          </cell>
          <cell r="M79">
            <v>6.1130530427671297E-2</v>
          </cell>
          <cell r="N79">
            <v>3.5007057603270781</v>
          </cell>
          <cell r="O79">
            <v>8.0026152240052841</v>
          </cell>
        </row>
        <row r="80">
          <cell r="A80">
            <v>9930</v>
          </cell>
          <cell r="B80">
            <v>4.5013445212658389</v>
          </cell>
          <cell r="C80">
            <v>6.0204234250387421E-2</v>
          </cell>
          <cell r="D80">
            <v>1192516.71</v>
          </cell>
          <cell r="E80">
            <v>647091.44999999995</v>
          </cell>
          <cell r="F80">
            <v>245</v>
          </cell>
          <cell r="G80">
            <v>1192513.2205000001</v>
          </cell>
          <cell r="H80">
            <v>647088.60649999999</v>
          </cell>
          <cell r="I80">
            <v>245.27099999999999</v>
          </cell>
          <cell r="J80">
            <v>1192510.51</v>
          </cell>
          <cell r="K80">
            <v>647086.4</v>
          </cell>
          <cell r="L80">
            <v>245.48</v>
          </cell>
          <cell r="M80">
            <v>5.9798667472496868E-2</v>
          </cell>
          <cell r="N80">
            <v>3.4950611582796274</v>
          </cell>
          <cell r="O80">
            <v>7.9964056795454663</v>
          </cell>
        </row>
        <row r="81">
          <cell r="A81">
            <v>9940</v>
          </cell>
          <cell r="B81">
            <v>4.5000394410925004</v>
          </cell>
          <cell r="C81">
            <v>5.0666222593068508E-2</v>
          </cell>
          <cell r="D81">
            <v>1192523.1000000001</v>
          </cell>
          <cell r="E81">
            <v>647084.43000000005</v>
          </cell>
          <cell r="F81">
            <v>244.21</v>
          </cell>
          <cell r="G81">
            <v>1192519.9498999999</v>
          </cell>
          <cell r="H81">
            <v>647081.21640000003</v>
          </cell>
          <cell r="I81">
            <v>244.43799999999999</v>
          </cell>
          <cell r="J81">
            <v>1192517.5</v>
          </cell>
          <cell r="K81">
            <v>647078.72</v>
          </cell>
          <cell r="L81">
            <v>244.62</v>
          </cell>
          <cell r="M81">
            <v>5.2033943638295506E-2</v>
          </cell>
          <cell r="N81">
            <v>3.4977168224103146</v>
          </cell>
          <cell r="O81">
            <v>7.997756263502815</v>
          </cell>
        </row>
        <row r="82">
          <cell r="A82">
            <v>9950</v>
          </cell>
          <cell r="B82">
            <v>4.3054869840376631</v>
          </cell>
          <cell r="C82">
            <v>3.3213432192494063E-2</v>
          </cell>
          <cell r="D82">
            <v>1192530.21</v>
          </cell>
          <cell r="E82">
            <v>647077.81999999995</v>
          </cell>
          <cell r="F82">
            <v>243.46</v>
          </cell>
          <cell r="G82">
            <v>1192527.4040999999</v>
          </cell>
          <cell r="H82">
            <v>647074.55440000002</v>
          </cell>
          <cell r="I82">
            <v>243.60300000000001</v>
          </cell>
          <cell r="J82">
            <v>1192525.1299999999</v>
          </cell>
          <cell r="K82">
            <v>647071.9</v>
          </cell>
          <cell r="L82">
            <v>243.72</v>
          </cell>
          <cell r="M82">
            <v>3.3473181735608017E-2</v>
          </cell>
          <cell r="N82">
            <v>3.4953354874994824</v>
          </cell>
          <cell r="O82">
            <v>7.8008224715371455</v>
          </cell>
        </row>
        <row r="83">
          <cell r="A83">
            <v>9960</v>
          </cell>
          <cell r="B83">
            <v>3.8044649571230336</v>
          </cell>
          <cell r="C83">
            <v>2.0502225905370718E-2</v>
          </cell>
          <cell r="D83">
            <v>1192537.47</v>
          </cell>
          <cell r="E83">
            <v>647070.93999999994</v>
          </cell>
          <cell r="F83">
            <v>242.69</v>
          </cell>
          <cell r="G83">
            <v>1192534.9981</v>
          </cell>
          <cell r="H83">
            <v>647068.04799999995</v>
          </cell>
          <cell r="I83">
            <v>242.768</v>
          </cell>
          <cell r="J83">
            <v>1192532.72</v>
          </cell>
          <cell r="K83">
            <v>647065.39</v>
          </cell>
          <cell r="L83">
            <v>242.82</v>
          </cell>
          <cell r="M83">
            <v>1.4854291343567567E-2</v>
          </cell>
          <cell r="N83">
            <v>3.5006718797467462</v>
          </cell>
          <cell r="O83">
            <v>7.3051368368697798</v>
          </cell>
        </row>
        <row r="84">
          <cell r="A84">
            <v>9970</v>
          </cell>
          <cell r="B84">
            <v>3.5008345991789942</v>
          </cell>
          <cell r="C84">
            <v>2.1137816684438083E-2</v>
          </cell>
          <cell r="D84">
            <v>1192544.8700000001</v>
          </cell>
          <cell r="E84">
            <v>647064.19999999995</v>
          </cell>
          <cell r="F84">
            <v>241.86</v>
          </cell>
          <cell r="G84">
            <v>1192542.5919999999</v>
          </cell>
          <cell r="H84">
            <v>647061.54169999994</v>
          </cell>
          <cell r="I84">
            <v>241.934</v>
          </cell>
          <cell r="J84">
            <v>1192540.31</v>
          </cell>
          <cell r="K84">
            <v>647058.88</v>
          </cell>
          <cell r="L84">
            <v>241.92</v>
          </cell>
          <cell r="M84">
            <v>-3.993132682461464E-3</v>
          </cell>
          <cell r="N84">
            <v>3.5060192368514196</v>
          </cell>
          <cell r="O84">
            <v>7.0068538360304142</v>
          </cell>
        </row>
        <row r="85">
          <cell r="A85">
            <v>9980</v>
          </cell>
          <cell r="B85">
            <v>3.4955633165399611</v>
          </cell>
          <cell r="C85">
            <v>1.8595000036885943E-2</v>
          </cell>
          <cell r="D85">
            <v>1192552.46</v>
          </cell>
          <cell r="E85">
            <v>647057.68999999994</v>
          </cell>
          <cell r="F85">
            <v>241.07</v>
          </cell>
          <cell r="G85">
            <v>1192550.1858999999</v>
          </cell>
          <cell r="H85">
            <v>647055.03529999999</v>
          </cell>
          <cell r="I85">
            <v>241.13499999999999</v>
          </cell>
          <cell r="J85">
            <v>1192547.9099999999</v>
          </cell>
          <cell r="K85">
            <v>647052.38</v>
          </cell>
          <cell r="L85">
            <v>241.07</v>
          </cell>
          <cell r="M85">
            <v>-1.8586349993120001E-2</v>
          </cell>
          <cell r="N85">
            <v>3.4971901435224448</v>
          </cell>
          <cell r="O85">
            <v>6.9927534600624064</v>
          </cell>
        </row>
        <row r="86">
          <cell r="A86">
            <v>9990</v>
          </cell>
          <cell r="B86">
            <v>3.5043163442401051</v>
          </cell>
          <cell r="C86">
            <v>1.9690003190893639E-2</v>
          </cell>
          <cell r="D86">
            <v>1192560.06</v>
          </cell>
          <cell r="E86">
            <v>647051.18999999994</v>
          </cell>
          <cell r="F86">
            <v>240.4</v>
          </cell>
          <cell r="G86">
            <v>1192557.7797999999</v>
          </cell>
          <cell r="H86">
            <v>647048.52899999998</v>
          </cell>
          <cell r="I86">
            <v>240.46899999999999</v>
          </cell>
          <cell r="J86">
            <v>1192555.5</v>
          </cell>
          <cell r="K86">
            <v>647045.87</v>
          </cell>
          <cell r="L86">
            <v>240.4</v>
          </cell>
          <cell r="M86">
            <v>-1.9700003131206144E-2</v>
          </cell>
          <cell r="N86">
            <v>3.5025375143564172</v>
          </cell>
          <cell r="O86">
            <v>7.0068538585965223</v>
          </cell>
        </row>
        <row r="87">
          <cell r="A87">
            <v>10000</v>
          </cell>
          <cell r="B87">
            <v>3.4989691309701278</v>
          </cell>
          <cell r="C87">
            <v>2.0291690878768177E-2</v>
          </cell>
          <cell r="D87">
            <v>1192567.6499999999</v>
          </cell>
          <cell r="E87">
            <v>647044.68000000005</v>
          </cell>
          <cell r="F87">
            <v>239.87</v>
          </cell>
          <cell r="G87">
            <v>1192565.3737000001</v>
          </cell>
          <cell r="H87">
            <v>647042.02269999997</v>
          </cell>
          <cell r="I87">
            <v>239.941</v>
          </cell>
          <cell r="J87">
            <v>1192563.1000000001</v>
          </cell>
          <cell r="K87">
            <v>647039.36</v>
          </cell>
          <cell r="L87">
            <v>239.87</v>
          </cell>
          <cell r="M87">
            <v>-2.0277701641048709E-2</v>
          </cell>
          <cell r="N87">
            <v>3.5013830096143983</v>
          </cell>
          <cell r="O87">
            <v>7.0003521405845266</v>
          </cell>
          <cell r="P87">
            <v>7.453827327793686</v>
          </cell>
        </row>
        <row r="88">
          <cell r="A88">
            <v>10010</v>
          </cell>
          <cell r="B88">
            <v>3.4936979619987287</v>
          </cell>
          <cell r="C88">
            <v>2.0036076604622949E-2</v>
          </cell>
          <cell r="D88">
            <v>1192575.24</v>
          </cell>
          <cell r="E88">
            <v>647038.17000000004</v>
          </cell>
          <cell r="F88">
            <v>239.48</v>
          </cell>
          <cell r="G88">
            <v>1192572.9676000001</v>
          </cell>
          <cell r="H88">
            <v>647035.51630000002</v>
          </cell>
          <cell r="I88">
            <v>239.55</v>
          </cell>
          <cell r="J88">
            <v>1192570.69</v>
          </cell>
          <cell r="K88">
            <v>647032.86</v>
          </cell>
          <cell r="L88">
            <v>239.48</v>
          </cell>
          <cell r="M88">
            <v>-2.0005396917736108E-2</v>
          </cell>
          <cell r="N88">
            <v>3.4990557941873162</v>
          </cell>
          <cell r="O88">
            <v>6.9927537561860449</v>
          </cell>
        </row>
        <row r="89">
          <cell r="A89">
            <v>10020</v>
          </cell>
          <cell r="B89">
            <v>3.5024508919100232</v>
          </cell>
          <cell r="C89">
            <v>1.9129461644919611E-2</v>
          </cell>
          <cell r="D89">
            <v>1192582.8400000001</v>
          </cell>
          <cell r="E89">
            <v>647031.67000000004</v>
          </cell>
          <cell r="F89">
            <v>239.23</v>
          </cell>
          <cell r="G89">
            <v>1192580.5615000001</v>
          </cell>
          <cell r="H89">
            <v>647029.01</v>
          </cell>
          <cell r="I89">
            <v>239.297</v>
          </cell>
          <cell r="J89">
            <v>1192578.28</v>
          </cell>
          <cell r="K89">
            <v>647026.35</v>
          </cell>
          <cell r="L89">
            <v>239.23</v>
          </cell>
          <cell r="M89">
            <v>-1.9118804234408007E-2</v>
          </cell>
          <cell r="N89">
            <v>3.504403265944203</v>
          </cell>
          <cell r="O89">
            <v>7.0068541578542263</v>
          </cell>
        </row>
        <row r="90">
          <cell r="A90">
            <v>10030</v>
          </cell>
          <cell r="B90">
            <v>3.4971797379278522</v>
          </cell>
          <cell r="C90">
            <v>2.0588018173362668E-2</v>
          </cell>
          <cell r="D90">
            <v>1192590.43</v>
          </cell>
          <cell r="E90">
            <v>647025.16</v>
          </cell>
          <cell r="F90">
            <v>239.11</v>
          </cell>
          <cell r="G90">
            <v>1192588.1554</v>
          </cell>
          <cell r="H90">
            <v>647022.50360000005</v>
          </cell>
          <cell r="I90">
            <v>239.18199999999999</v>
          </cell>
          <cell r="J90">
            <v>1192585.8799999999</v>
          </cell>
          <cell r="K90">
            <v>647019.85</v>
          </cell>
          <cell r="L90">
            <v>239.11</v>
          </cell>
          <cell r="M90">
            <v>-2.0597475102397372E-2</v>
          </cell>
          <cell r="N90">
            <v>3.4955740760475109</v>
          </cell>
          <cell r="O90">
            <v>6.9927538139753631</v>
          </cell>
        </row>
        <row r="91">
          <cell r="A91">
            <v>10040</v>
          </cell>
          <cell r="B91">
            <v>3.5059326547924718</v>
          </cell>
          <cell r="C91">
            <v>2.0821848902379623E-2</v>
          </cell>
          <cell r="D91">
            <v>1192598.03</v>
          </cell>
          <cell r="E91">
            <v>647018.66</v>
          </cell>
          <cell r="F91">
            <v>239.13</v>
          </cell>
          <cell r="G91">
            <v>1192595.7493</v>
          </cell>
          <cell r="H91">
            <v>647015.99730000005</v>
          </cell>
          <cell r="I91">
            <v>239.203</v>
          </cell>
          <cell r="J91">
            <v>1192593.47</v>
          </cell>
          <cell r="K91">
            <v>647013.34</v>
          </cell>
          <cell r="L91">
            <v>239.13</v>
          </cell>
          <cell r="M91">
            <v>-2.0851652547763357E-2</v>
          </cell>
          <cell r="N91">
            <v>3.5009215616264342</v>
          </cell>
          <cell r="O91">
            <v>7.0068542164189065</v>
          </cell>
        </row>
        <row r="92">
          <cell r="A92">
            <v>10050</v>
          </cell>
          <cell r="B92">
            <v>3.5005964778112051</v>
          </cell>
          <cell r="C92">
            <v>2.0853588941977034E-2</v>
          </cell>
          <cell r="D92">
            <v>1192605.6200000001</v>
          </cell>
          <cell r="E92">
            <v>647012.15</v>
          </cell>
          <cell r="F92">
            <v>239.29</v>
          </cell>
          <cell r="G92">
            <v>1192603.3433000001</v>
          </cell>
          <cell r="H92">
            <v>647009.49089999998</v>
          </cell>
          <cell r="I92">
            <v>239.363</v>
          </cell>
          <cell r="J92">
            <v>1192601.07</v>
          </cell>
          <cell r="K92">
            <v>647006.82999999996</v>
          </cell>
          <cell r="L92">
            <v>239.29</v>
          </cell>
          <cell r="M92">
            <v>-2.0858605820302429E-2</v>
          </cell>
          <cell r="N92">
            <v>3.4997545199763058</v>
          </cell>
          <cell r="O92">
            <v>7.0003509977875105</v>
          </cell>
        </row>
        <row r="93">
          <cell r="A93">
            <v>10060</v>
          </cell>
          <cell r="B93">
            <v>3.4952494903626161</v>
          </cell>
          <cell r="C93">
            <v>1.9741080054582878E-2</v>
          </cell>
          <cell r="D93">
            <v>1192613.21</v>
          </cell>
          <cell r="E93">
            <v>647005.64</v>
          </cell>
          <cell r="F93">
            <v>239.59</v>
          </cell>
          <cell r="G93">
            <v>1192610.9372</v>
          </cell>
          <cell r="H93">
            <v>647002.98459999997</v>
          </cell>
          <cell r="I93">
            <v>239.65899999999999</v>
          </cell>
          <cell r="J93">
            <v>1192608.6599999999</v>
          </cell>
          <cell r="K93">
            <v>647000.32999999996</v>
          </cell>
          <cell r="L93">
            <v>239.59</v>
          </cell>
          <cell r="M93">
            <v>-1.9728349389882677E-2</v>
          </cell>
          <cell r="N93">
            <v>3.4975049679206203</v>
          </cell>
          <cell r="O93">
            <v>6.9927544582832368</v>
          </cell>
        </row>
        <row r="94">
          <cell r="A94">
            <v>10070</v>
          </cell>
          <cell r="B94">
            <v>3.5040782597087401</v>
          </cell>
          <cell r="C94">
            <v>2.1118249797918258E-2</v>
          </cell>
          <cell r="D94">
            <v>1192620.81</v>
          </cell>
          <cell r="E94">
            <v>646999.14</v>
          </cell>
          <cell r="F94">
            <v>240.02</v>
          </cell>
          <cell r="G94">
            <v>1192618.5311</v>
          </cell>
          <cell r="H94">
            <v>646996.47820000001</v>
          </cell>
          <cell r="I94">
            <v>240.09399999999999</v>
          </cell>
          <cell r="J94">
            <v>1192616.25</v>
          </cell>
          <cell r="K94">
            <v>646993.81999999995</v>
          </cell>
          <cell r="L94">
            <v>240.02</v>
          </cell>
          <cell r="M94">
            <v>-2.112609704219862E-2</v>
          </cell>
          <cell r="N94">
            <v>3.5027766772145141</v>
          </cell>
          <cell r="O94">
            <v>7.0068549369232542</v>
          </cell>
        </row>
        <row r="95">
          <cell r="A95">
            <v>10080</v>
          </cell>
          <cell r="B95">
            <v>3.4987312857061799</v>
          </cell>
          <cell r="C95">
            <v>1.8863980857758596E-2</v>
          </cell>
          <cell r="D95">
            <v>1192628.3999999999</v>
          </cell>
          <cell r="E95">
            <v>646992.63</v>
          </cell>
          <cell r="F95">
            <v>240.6</v>
          </cell>
          <cell r="G95">
            <v>1192626.125</v>
          </cell>
          <cell r="H95">
            <v>646989.9719</v>
          </cell>
          <cell r="I95">
            <v>240.666</v>
          </cell>
          <cell r="J95">
            <v>1192623.8500000001</v>
          </cell>
          <cell r="K95">
            <v>646987.31000000006</v>
          </cell>
          <cell r="L95">
            <v>240.6</v>
          </cell>
          <cell r="M95">
            <v>-1.8848423355178445E-2</v>
          </cell>
          <cell r="N95">
            <v>3.5016191410975259</v>
          </cell>
          <cell r="O95">
            <v>7.0003504268037062</v>
          </cell>
        </row>
        <row r="96">
          <cell r="A96">
            <v>10090</v>
          </cell>
          <cell r="B96">
            <v>3.4999696369845124</v>
          </cell>
          <cell r="C96">
            <v>2.1143040561843397E-2</v>
          </cell>
          <cell r="D96">
            <v>1192636</v>
          </cell>
          <cell r="E96">
            <v>646986.12</v>
          </cell>
          <cell r="F96">
            <v>241.3</v>
          </cell>
          <cell r="G96">
            <v>1192633.7189</v>
          </cell>
          <cell r="H96">
            <v>646983.46550000005</v>
          </cell>
          <cell r="I96">
            <v>241.374</v>
          </cell>
          <cell r="J96">
            <v>1192631.44</v>
          </cell>
          <cell r="K96">
            <v>646980.81000000006</v>
          </cell>
          <cell r="L96">
            <v>241.3</v>
          </cell>
          <cell r="M96">
            <v>-2.1147116808242026E-2</v>
          </cell>
          <cell r="N96">
            <v>3.4992949947267786</v>
          </cell>
          <cell r="O96">
            <v>6.9992646317112914</v>
          </cell>
        </row>
        <row r="97">
          <cell r="A97">
            <v>10100</v>
          </cell>
          <cell r="B97">
            <v>3.5022130832286757</v>
          </cell>
          <cell r="C97">
            <v>1.9987361801372883E-2</v>
          </cell>
          <cell r="D97">
            <v>1192643.5900000001</v>
          </cell>
          <cell r="E97">
            <v>646979.62</v>
          </cell>
          <cell r="F97">
            <v>242.07</v>
          </cell>
          <cell r="G97">
            <v>1192641.3128</v>
          </cell>
          <cell r="H97">
            <v>646976.95920000004</v>
          </cell>
          <cell r="I97">
            <v>242.14</v>
          </cell>
          <cell r="J97">
            <v>1192639.04</v>
          </cell>
          <cell r="K97">
            <v>646974.30000000005</v>
          </cell>
          <cell r="L97">
            <v>242.07</v>
          </cell>
          <cell r="M97">
            <v>-2.0010649741378245E-2</v>
          </cell>
          <cell r="N97">
            <v>3.4981372871289826</v>
          </cell>
          <cell r="O97">
            <v>7.0003503703576584</v>
          </cell>
        </row>
        <row r="98">
          <cell r="A98">
            <v>10110</v>
          </cell>
          <cell r="B98">
            <v>3.496866211303193</v>
          </cell>
          <cell r="C98">
            <v>1.8874042074205059E-2</v>
          </cell>
          <cell r="D98">
            <v>1192651.18</v>
          </cell>
          <cell r="E98">
            <v>646973.11</v>
          </cell>
          <cell r="F98">
            <v>242.84</v>
          </cell>
          <cell r="G98">
            <v>1192648.9066999999</v>
          </cell>
          <cell r="H98">
            <v>646970.45290000003</v>
          </cell>
          <cell r="I98">
            <v>242.90600000000001</v>
          </cell>
          <cell r="J98">
            <v>1192646.6299999999</v>
          </cell>
          <cell r="K98">
            <v>646967.79</v>
          </cell>
          <cell r="L98">
            <v>242.84</v>
          </cell>
          <cell r="M98">
            <v>-1.8838391228038456E-2</v>
          </cell>
          <cell r="N98">
            <v>3.5034838803947457</v>
          </cell>
          <cell r="O98">
            <v>7.0003500916979391</v>
          </cell>
        </row>
        <row r="99">
          <cell r="A99">
            <v>10120</v>
          </cell>
          <cell r="B99">
            <v>3.49810328758418</v>
          </cell>
          <cell r="C99">
            <v>2.115432104668279E-2</v>
          </cell>
          <cell r="D99">
            <v>1192658.78</v>
          </cell>
          <cell r="E99">
            <v>646966.6</v>
          </cell>
          <cell r="F99">
            <v>243.6</v>
          </cell>
          <cell r="G99">
            <v>1192656.5005999999</v>
          </cell>
          <cell r="H99">
            <v>646963.94649999996</v>
          </cell>
          <cell r="I99">
            <v>243.67400000000001</v>
          </cell>
          <cell r="J99">
            <v>1192654.22</v>
          </cell>
          <cell r="K99">
            <v>646961.29</v>
          </cell>
          <cell r="L99">
            <v>243.6</v>
          </cell>
          <cell r="M99">
            <v>-2.1135845855414004E-2</v>
          </cell>
          <cell r="N99">
            <v>3.5011610373311357</v>
          </cell>
          <cell r="O99">
            <v>6.9992643249153161</v>
          </cell>
        </row>
        <row r="100">
          <cell r="A100">
            <v>10130</v>
          </cell>
          <cell r="B100">
            <v>3.5003480242872445</v>
          </cell>
          <cell r="C100">
            <v>2.0283697365908428E-2</v>
          </cell>
          <cell r="D100">
            <v>1192666.3700000001</v>
          </cell>
          <cell r="E100">
            <v>646960.1</v>
          </cell>
          <cell r="F100">
            <v>244.43</v>
          </cell>
          <cell r="G100">
            <v>1192664.0944999999</v>
          </cell>
          <cell r="H100">
            <v>646957.44019999995</v>
          </cell>
          <cell r="I100">
            <v>244.501</v>
          </cell>
          <cell r="J100">
            <v>1192661.82</v>
          </cell>
          <cell r="K100">
            <v>646954.78</v>
          </cell>
          <cell r="L100">
            <v>244.43</v>
          </cell>
          <cell r="M100">
            <v>-2.0285702454757568E-2</v>
          </cell>
          <cell r="N100">
            <v>3.5000020412577064</v>
          </cell>
          <cell r="O100">
            <v>7.0003500655449509</v>
          </cell>
        </row>
        <row r="101">
          <cell r="A101">
            <v>10140</v>
          </cell>
          <cell r="B101">
            <v>3.5015849267502563</v>
          </cell>
          <cell r="C101">
            <v>1.8848607525065984E-2</v>
          </cell>
          <cell r="D101">
            <v>1192673.97</v>
          </cell>
          <cell r="E101">
            <v>646953.59</v>
          </cell>
          <cell r="F101">
            <v>245.34</v>
          </cell>
          <cell r="G101">
            <v>1192671.6884000001</v>
          </cell>
          <cell r="H101">
            <v>646950.9338</v>
          </cell>
          <cell r="I101">
            <v>245.40600000000001</v>
          </cell>
          <cell r="J101">
            <v>1192669.4099999999</v>
          </cell>
          <cell r="K101">
            <v>646948.28</v>
          </cell>
          <cell r="L101">
            <v>245.34</v>
          </cell>
          <cell r="M101">
            <v>-1.8869654119149253E-2</v>
          </cell>
          <cell r="N101">
            <v>3.4976793736258553</v>
          </cell>
          <cell r="O101">
            <v>6.9992643003761117</v>
          </cell>
        </row>
        <row r="102">
          <cell r="A102">
            <v>10150</v>
          </cell>
          <cell r="B102">
            <v>3.5016327734206203</v>
          </cell>
          <cell r="C102">
            <v>1.9990674216706247E-2</v>
          </cell>
          <cell r="D102">
            <v>1192681.53</v>
          </cell>
          <cell r="E102">
            <v>646946.86</v>
          </cell>
          <cell r="F102">
            <v>246.3</v>
          </cell>
          <cell r="G102">
            <v>1192679.1562000001</v>
          </cell>
          <cell r="H102">
            <v>646944.28579999995</v>
          </cell>
          <cell r="I102">
            <v>246.37</v>
          </cell>
          <cell r="J102">
            <v>1192676.78</v>
          </cell>
          <cell r="K102">
            <v>646941.72</v>
          </cell>
          <cell r="L102">
            <v>246.3</v>
          </cell>
          <cell r="M102">
            <v>-2.0016627995288014E-2</v>
          </cell>
          <cell r="N102">
            <v>3.4970925181040196</v>
          </cell>
          <cell r="O102">
            <v>6.9987252915246394</v>
          </cell>
        </row>
        <row r="103">
          <cell r="A103">
            <v>10160</v>
          </cell>
          <cell r="B103">
            <v>3.5005425437512194</v>
          </cell>
          <cell r="C103">
            <v>1.8854220217325565E-2</v>
          </cell>
          <cell r="D103">
            <v>1192688.8700000001</v>
          </cell>
          <cell r="E103">
            <v>646940.06999999995</v>
          </cell>
          <cell r="F103">
            <v>247.27</v>
          </cell>
          <cell r="G103">
            <v>1192686.4976999999</v>
          </cell>
          <cell r="H103">
            <v>646937.49589999998</v>
          </cell>
          <cell r="I103">
            <v>247.33600000000001</v>
          </cell>
          <cell r="J103">
            <v>1192684.1200000001</v>
          </cell>
          <cell r="K103">
            <v>646934.93000000005</v>
          </cell>
          <cell r="L103">
            <v>247.27</v>
          </cell>
          <cell r="M103">
            <v>-1.8866925315125429E-2</v>
          </cell>
          <cell r="N103">
            <v>3.4981852579387138</v>
          </cell>
          <cell r="O103">
            <v>6.9987278016899328</v>
          </cell>
        </row>
        <row r="104">
          <cell r="A104">
            <v>10170</v>
          </cell>
          <cell r="B104">
            <v>3.5063030117295373</v>
          </cell>
          <cell r="C104">
            <v>2.0819649572727358E-2</v>
          </cell>
          <cell r="D104">
            <v>1192696.22</v>
          </cell>
          <cell r="E104">
            <v>646933.28</v>
          </cell>
          <cell r="F104">
            <v>248.23</v>
          </cell>
          <cell r="G104">
            <v>1192693.8391</v>
          </cell>
          <cell r="H104">
            <v>646930.70600000001</v>
          </cell>
          <cell r="I104">
            <v>248.303</v>
          </cell>
          <cell r="J104">
            <v>1192691.46</v>
          </cell>
          <cell r="K104">
            <v>646928.14</v>
          </cell>
          <cell r="L104">
            <v>248.23</v>
          </cell>
          <cell r="M104">
            <v>-2.0861849812906424E-2</v>
          </cell>
          <cell r="N104">
            <v>3.4992103123494451</v>
          </cell>
          <cell r="O104">
            <v>7.0055133240789829</v>
          </cell>
        </row>
        <row r="105">
          <cell r="A105">
            <v>10180</v>
          </cell>
          <cell r="B105">
            <v>3.5052112018646624</v>
          </cell>
          <cell r="C105">
            <v>1.9684976461136205E-2</v>
          </cell>
          <cell r="D105">
            <v>1192703.56</v>
          </cell>
          <cell r="E105">
            <v>646926.49</v>
          </cell>
          <cell r="F105">
            <v>249.2</v>
          </cell>
          <cell r="G105">
            <v>1192701.1806000001</v>
          </cell>
          <cell r="H105">
            <v>646923.91610000003</v>
          </cell>
          <cell r="I105">
            <v>249.26900000000001</v>
          </cell>
          <cell r="J105">
            <v>1192698.8</v>
          </cell>
          <cell r="K105">
            <v>646921.35</v>
          </cell>
          <cell r="L105">
            <v>249.2</v>
          </cell>
          <cell r="M105">
            <v>-1.9712575565293166E-2</v>
          </cell>
          <cell r="N105">
            <v>3.5003036397486933</v>
          </cell>
          <cell r="O105">
            <v>7.0055148416133557</v>
          </cell>
        </row>
        <row r="106">
          <cell r="A106">
            <v>10190</v>
          </cell>
          <cell r="B106">
            <v>3.5041196967700037</v>
          </cell>
          <cell r="C106">
            <v>1.8549594655668088E-2</v>
          </cell>
          <cell r="D106">
            <v>1192710.8999999999</v>
          </cell>
          <cell r="E106">
            <v>646919.69999999995</v>
          </cell>
          <cell r="F106">
            <v>250.17</v>
          </cell>
          <cell r="G106">
            <v>1192708.5220999999</v>
          </cell>
          <cell r="H106">
            <v>646917.12620000006</v>
          </cell>
          <cell r="I106">
            <v>250.23500000000001</v>
          </cell>
          <cell r="J106">
            <v>1192706.1499999999</v>
          </cell>
          <cell r="K106">
            <v>646914.56000000006</v>
          </cell>
          <cell r="L106">
            <v>250.17</v>
          </cell>
          <cell r="M106">
            <v>-1.8600117006054687E-2</v>
          </cell>
          <cell r="N106">
            <v>3.4946016726060072</v>
          </cell>
          <cell r="O106">
            <v>6.9987213693760104</v>
          </cell>
        </row>
        <row r="107">
          <cell r="A107">
            <v>10200</v>
          </cell>
          <cell r="B107">
            <v>3.5030284969015129</v>
          </cell>
          <cell r="C107">
            <v>2.0553643815255266E-2</v>
          </cell>
          <cell r="D107">
            <v>1192718.24</v>
          </cell>
          <cell r="E107">
            <v>646912.91</v>
          </cell>
          <cell r="F107">
            <v>251.13</v>
          </cell>
          <cell r="G107">
            <v>1192715.8636</v>
          </cell>
          <cell r="H107">
            <v>646910.33629999997</v>
          </cell>
          <cell r="I107">
            <v>251.202</v>
          </cell>
          <cell r="J107">
            <v>1192713.49</v>
          </cell>
          <cell r="K107">
            <v>646907.77</v>
          </cell>
          <cell r="L107">
            <v>251.13</v>
          </cell>
          <cell r="M107">
            <v>-2.0596771761182766E-2</v>
          </cell>
          <cell r="N107">
            <v>3.495693443362609</v>
          </cell>
          <cell r="O107">
            <v>6.9987219402641223</v>
          </cell>
        </row>
        <row r="108">
          <cell r="A108">
            <v>10210</v>
          </cell>
          <cell r="B108">
            <v>3.5020054197584072</v>
          </cell>
          <cell r="C108">
            <v>1.9417445677369388E-2</v>
          </cell>
          <cell r="D108">
            <v>1192725.58</v>
          </cell>
          <cell r="E108">
            <v>646906.12</v>
          </cell>
          <cell r="F108">
            <v>252.1</v>
          </cell>
          <cell r="G108">
            <v>1192723.2050000001</v>
          </cell>
          <cell r="H108">
            <v>646903.54639999999</v>
          </cell>
          <cell r="I108">
            <v>252.16800000000001</v>
          </cell>
          <cell r="J108">
            <v>1192720.83</v>
          </cell>
          <cell r="K108">
            <v>646900.98</v>
          </cell>
          <cell r="L108">
            <v>252.1</v>
          </cell>
          <cell r="M108">
            <v>-1.9446809213076597E-2</v>
          </cell>
          <cell r="N108">
            <v>3.4967175979845004</v>
          </cell>
          <cell r="O108">
            <v>6.9987230177429076</v>
          </cell>
        </row>
        <row r="109">
          <cell r="A109">
            <v>10220</v>
          </cell>
          <cell r="B109">
            <v>3.5009883190258382</v>
          </cell>
          <cell r="C109">
            <v>1.970872042760425E-2</v>
          </cell>
          <cell r="D109">
            <v>1192732.92</v>
          </cell>
          <cell r="E109">
            <v>646899.32999999996</v>
          </cell>
          <cell r="F109">
            <v>253.06</v>
          </cell>
          <cell r="G109">
            <v>1192730.5464999999</v>
          </cell>
          <cell r="H109">
            <v>646896.75639999995</v>
          </cell>
          <cell r="I109">
            <v>253.12899999999999</v>
          </cell>
          <cell r="J109">
            <v>1192728.17</v>
          </cell>
          <cell r="K109">
            <v>646894.18999999994</v>
          </cell>
          <cell r="L109">
            <v>253.06</v>
          </cell>
          <cell r="M109">
            <v>-1.9727043002111491E-2</v>
          </cell>
          <cell r="N109">
            <v>3.4977365838662675</v>
          </cell>
          <cell r="O109">
            <v>6.9987249028921052</v>
          </cell>
        </row>
        <row r="110">
          <cell r="A110">
            <v>10230</v>
          </cell>
          <cell r="B110">
            <v>3.4998980342530972</v>
          </cell>
          <cell r="C110">
            <v>1.9429137458998946E-2</v>
          </cell>
          <cell r="D110">
            <v>1192740.26</v>
          </cell>
          <cell r="E110">
            <v>646892.54</v>
          </cell>
          <cell r="F110">
            <v>253.83</v>
          </cell>
          <cell r="G110">
            <v>1192737.888</v>
          </cell>
          <cell r="H110">
            <v>646889.96649999998</v>
          </cell>
          <cell r="I110">
            <v>253.898</v>
          </cell>
          <cell r="J110">
            <v>1192735.51</v>
          </cell>
          <cell r="K110">
            <v>646887.4</v>
          </cell>
          <cell r="L110">
            <v>253.83</v>
          </cell>
          <cell r="M110">
            <v>-1.9435072357707316E-2</v>
          </cell>
          <cell r="N110">
            <v>3.4988292684702582</v>
          </cell>
          <cell r="O110">
            <v>6.9987273027233554</v>
          </cell>
        </row>
        <row r="111">
          <cell r="A111">
            <v>10240</v>
          </cell>
          <cell r="B111">
            <v>3.5056588425182253</v>
          </cell>
          <cell r="C111">
            <v>1.9682462869211634E-2</v>
          </cell>
          <cell r="D111">
            <v>1192747.6100000001</v>
          </cell>
          <cell r="E111">
            <v>646885.75</v>
          </cell>
          <cell r="F111">
            <v>254.31</v>
          </cell>
          <cell r="G111">
            <v>1192745.2294000001</v>
          </cell>
          <cell r="H111">
            <v>646883.17660000001</v>
          </cell>
          <cell r="I111">
            <v>254.37899999999999</v>
          </cell>
          <cell r="J111">
            <v>1192742.8500000001</v>
          </cell>
          <cell r="K111">
            <v>646880.61</v>
          </cell>
          <cell r="L111">
            <v>254.31</v>
          </cell>
          <cell r="M111">
            <v>-1.9715106587948374E-2</v>
          </cell>
          <cell r="N111">
            <v>3.4998542712504195</v>
          </cell>
          <cell r="O111">
            <v>7.0055131137686448</v>
          </cell>
        </row>
        <row r="112">
          <cell r="A112">
            <v>10250</v>
          </cell>
          <cell r="B112">
            <v>3.5045669774938055</v>
          </cell>
          <cell r="C112">
            <v>2.0544620908198918E-2</v>
          </cell>
          <cell r="D112">
            <v>1192754.95</v>
          </cell>
          <cell r="E112">
            <v>646878.96</v>
          </cell>
          <cell r="F112">
            <v>254.5</v>
          </cell>
          <cell r="G112">
            <v>1192752.5708999999</v>
          </cell>
          <cell r="H112">
            <v>646876.38670000003</v>
          </cell>
          <cell r="I112">
            <v>254.572</v>
          </cell>
          <cell r="J112">
            <v>1192750.19</v>
          </cell>
          <cell r="K112">
            <v>646873.81999999995</v>
          </cell>
          <cell r="L112">
            <v>254.5</v>
          </cell>
          <cell r="M112">
            <v>-2.0565860845144196E-2</v>
          </cell>
          <cell r="N112">
            <v>3.5009475432195507</v>
          </cell>
          <cell r="O112">
            <v>7.0055145207133567</v>
          </cell>
        </row>
        <row r="113">
          <cell r="A113">
            <v>10260</v>
          </cell>
          <cell r="B113">
            <v>3.5034754173467717</v>
          </cell>
          <cell r="C113">
            <v>1.9123867593952539E-2</v>
          </cell>
          <cell r="D113">
            <v>1192762.29</v>
          </cell>
          <cell r="E113">
            <v>646872.17000000004</v>
          </cell>
          <cell r="F113">
            <v>254.41</v>
          </cell>
          <cell r="G113">
            <v>1192759.9124</v>
          </cell>
          <cell r="H113">
            <v>646869.59680000006</v>
          </cell>
          <cell r="I113">
            <v>254.477</v>
          </cell>
          <cell r="J113">
            <v>1192757.54</v>
          </cell>
          <cell r="K113">
            <v>646867.03</v>
          </cell>
          <cell r="L113">
            <v>254.41</v>
          </cell>
          <cell r="M113">
            <v>-1.9168894448739884E-2</v>
          </cell>
          <cell r="N113">
            <v>3.4952459141122607</v>
          </cell>
          <cell r="O113">
            <v>6.9987213314590324</v>
          </cell>
        </row>
        <row r="114">
          <cell r="A114">
            <v>10270</v>
          </cell>
          <cell r="B114">
            <v>3.502384162276643</v>
          </cell>
          <cell r="C114">
            <v>2.1413984453160798E-2</v>
          </cell>
          <cell r="D114">
            <v>1192769.6299999999</v>
          </cell>
          <cell r="E114">
            <v>646865.38</v>
          </cell>
          <cell r="F114">
            <v>254.02</v>
          </cell>
          <cell r="G114">
            <v>1192767.2538999999</v>
          </cell>
          <cell r="H114">
            <v>646862.80689999997</v>
          </cell>
          <cell r="I114">
            <v>254.095</v>
          </cell>
          <cell r="J114">
            <v>1192764.8799999999</v>
          </cell>
          <cell r="K114">
            <v>646860.24</v>
          </cell>
          <cell r="L114">
            <v>254.02</v>
          </cell>
          <cell r="M114">
            <v>-2.1451017592182355E-2</v>
          </cell>
          <cell r="N114">
            <v>3.4963376295640987</v>
          </cell>
          <cell r="O114">
            <v>6.9987217918407421</v>
          </cell>
        </row>
        <row r="115">
          <cell r="A115">
            <v>10280</v>
          </cell>
          <cell r="B115">
            <v>3.5013610339522794</v>
          </cell>
          <cell r="C115">
            <v>2.1420241806757719E-2</v>
          </cell>
          <cell r="D115">
            <v>1192776.97</v>
          </cell>
          <cell r="E115">
            <v>646858.59</v>
          </cell>
          <cell r="F115">
            <v>253.35</v>
          </cell>
          <cell r="G115">
            <v>1192774.5952999999</v>
          </cell>
          <cell r="H115">
            <v>646856.01699999999</v>
          </cell>
          <cell r="I115">
            <v>253.42500000000001</v>
          </cell>
          <cell r="J115">
            <v>1192772.22</v>
          </cell>
          <cell r="K115">
            <v>646853.44999999995</v>
          </cell>
          <cell r="L115">
            <v>253.35</v>
          </cell>
          <cell r="M115">
            <v>-2.1444736269862867E-2</v>
          </cell>
          <cell r="N115">
            <v>3.4973617327911608</v>
          </cell>
          <cell r="O115">
            <v>6.9987227667434402</v>
          </cell>
        </row>
        <row r="116">
          <cell r="A116">
            <v>10290</v>
          </cell>
          <cell r="B116">
            <v>3.5002703681704999</v>
          </cell>
          <cell r="C116">
            <v>1.8569994075620946E-2</v>
          </cell>
          <cell r="D116">
            <v>1192784.31</v>
          </cell>
          <cell r="E116">
            <v>646851.80000000005</v>
          </cell>
          <cell r="F116">
            <v>252.41</v>
          </cell>
          <cell r="G116">
            <v>1192781.9368</v>
          </cell>
          <cell r="H116">
            <v>646849.22710000002</v>
          </cell>
          <cell r="I116">
            <v>252.47499999999999</v>
          </cell>
          <cell r="J116">
            <v>1192779.56</v>
          </cell>
          <cell r="K116">
            <v>646846.66</v>
          </cell>
          <cell r="L116">
            <v>252.41</v>
          </cell>
          <cell r="M116">
            <v>-1.8579635264744338E-2</v>
          </cell>
          <cell r="N116">
            <v>3.498454037111161</v>
          </cell>
          <cell r="O116">
            <v>6.9987244052816608</v>
          </cell>
        </row>
        <row r="117">
          <cell r="A117">
            <v>10300</v>
          </cell>
          <cell r="B117">
            <v>3.4991800082171465</v>
          </cell>
          <cell r="C117">
            <v>2.0576249244372874E-2</v>
          </cell>
          <cell r="D117">
            <v>1192791.6499999999</v>
          </cell>
          <cell r="E117">
            <v>646845.01</v>
          </cell>
          <cell r="F117">
            <v>251.37</v>
          </cell>
          <cell r="G117">
            <v>1192789.2782999999</v>
          </cell>
          <cell r="H117">
            <v>646842.43720000004</v>
          </cell>
          <cell r="I117">
            <v>251.44200000000001</v>
          </cell>
          <cell r="J117">
            <v>1192786.8999999999</v>
          </cell>
          <cell r="K117">
            <v>646839.87</v>
          </cell>
          <cell r="L117">
            <v>251.37</v>
          </cell>
          <cell r="M117">
            <v>-2.0574093525672615E-2</v>
          </cell>
          <cell r="N117">
            <v>3.4995466463764351</v>
          </cell>
          <cell r="O117">
            <v>6.9987266545935816</v>
          </cell>
        </row>
        <row r="118">
          <cell r="A118">
            <v>10310</v>
          </cell>
          <cell r="B118">
            <v>3.5049412806014177</v>
          </cell>
          <cell r="C118">
            <v>2.1113049856083779E-2</v>
          </cell>
          <cell r="D118">
            <v>1192799</v>
          </cell>
          <cell r="E118">
            <v>646838.22</v>
          </cell>
          <cell r="F118">
            <v>250.34</v>
          </cell>
          <cell r="G118">
            <v>1192796.6196999999</v>
          </cell>
          <cell r="H118">
            <v>646835.64729999995</v>
          </cell>
          <cell r="I118">
            <v>250.41399999999999</v>
          </cell>
          <cell r="J118">
            <v>1192794.24</v>
          </cell>
          <cell r="K118">
            <v>646833.07999999996</v>
          </cell>
          <cell r="L118">
            <v>250.34</v>
          </cell>
          <cell r="M118">
            <v>-2.1139404902920041E-2</v>
          </cell>
          <cell r="N118">
            <v>3.5005715789928429</v>
          </cell>
          <cell r="O118">
            <v>7.0055128595942602</v>
          </cell>
        </row>
        <row r="119">
          <cell r="A119">
            <v>10320</v>
          </cell>
          <cell r="B119">
            <v>3.5038493404649538</v>
          </cell>
          <cell r="C119">
            <v>2.0263428332959202E-2</v>
          </cell>
          <cell r="D119">
            <v>1192806.3400000001</v>
          </cell>
          <cell r="E119">
            <v>646831.43000000005</v>
          </cell>
          <cell r="F119">
            <v>249.38</v>
          </cell>
          <cell r="G119">
            <v>1192803.9612</v>
          </cell>
          <cell r="H119">
            <v>646828.85739999998</v>
          </cell>
          <cell r="I119">
            <v>249.45099999999999</v>
          </cell>
          <cell r="J119">
            <v>1192801.58</v>
          </cell>
          <cell r="K119">
            <v>646826.29</v>
          </cell>
          <cell r="L119">
            <v>249.38</v>
          </cell>
          <cell r="M119">
            <v>-2.0276069970580339E-2</v>
          </cell>
          <cell r="N119">
            <v>3.5016647754232326</v>
          </cell>
          <cell r="O119">
            <v>7.005514115888186</v>
          </cell>
        </row>
        <row r="120">
          <cell r="A120">
            <v>10330</v>
          </cell>
          <cell r="B120">
            <v>3.5027577050504899</v>
          </cell>
          <cell r="C120">
            <v>5.424297539216508E-3</v>
          </cell>
          <cell r="D120">
            <v>1192813.68</v>
          </cell>
          <cell r="E120">
            <v>646824.64</v>
          </cell>
          <cell r="F120">
            <v>248.55</v>
          </cell>
          <cell r="G120">
            <v>1192811.3026999999</v>
          </cell>
          <cell r="H120">
            <v>646822.0675</v>
          </cell>
          <cell r="I120">
            <v>248.56899999999999</v>
          </cell>
          <cell r="J120">
            <v>1192808.93</v>
          </cell>
          <cell r="K120">
            <v>646819.5</v>
          </cell>
          <cell r="L120">
            <v>248.5</v>
          </cell>
          <cell r="M120">
            <v>-1.9737047567254539E-2</v>
          </cell>
          <cell r="N120">
            <v>3.4959636067587607</v>
          </cell>
          <cell r="O120">
            <v>6.9987213118092502</v>
          </cell>
        </row>
        <row r="121">
          <cell r="A121">
            <v>10340</v>
          </cell>
          <cell r="B121">
            <v>3.501666374728547</v>
          </cell>
          <cell r="C121">
            <v>-1.5421229272359845E-2</v>
          </cell>
          <cell r="D121">
            <v>1192821.02</v>
          </cell>
          <cell r="E121">
            <v>646817.85</v>
          </cell>
          <cell r="F121">
            <v>247.82</v>
          </cell>
          <cell r="G121">
            <v>1192818.6442</v>
          </cell>
          <cell r="H121">
            <v>646815.27760000003</v>
          </cell>
          <cell r="I121">
            <v>247.76599999999999</v>
          </cell>
          <cell r="J121">
            <v>1192815.98</v>
          </cell>
          <cell r="K121">
            <v>646812.4</v>
          </cell>
          <cell r="L121">
            <v>247.69</v>
          </cell>
          <cell r="M121">
            <v>-1.9380098988104909E-2</v>
          </cell>
          <cell r="N121">
            <v>3.9215485971790232</v>
          </cell>
          <cell r="O121">
            <v>7.4232149719075702</v>
          </cell>
        </row>
        <row r="122">
          <cell r="A122">
            <v>10350</v>
          </cell>
          <cell r="B122">
            <v>3.5006431766771859</v>
          </cell>
          <cell r="C122">
            <v>-3.1994120607946479E-2</v>
          </cell>
          <cell r="D122">
            <v>1192828.3600000001</v>
          </cell>
          <cell r="E122">
            <v>646811.06000000006</v>
          </cell>
          <cell r="F122">
            <v>247.14</v>
          </cell>
          <cell r="G122">
            <v>1192825.9856</v>
          </cell>
          <cell r="H122">
            <v>646808.48770000006</v>
          </cell>
          <cell r="I122">
            <v>247.02799999999999</v>
          </cell>
          <cell r="J122">
            <v>1192822.98</v>
          </cell>
          <cell r="K122">
            <v>646805.24</v>
          </cell>
          <cell r="L122">
            <v>246.88</v>
          </cell>
          <cell r="M122">
            <v>-3.3445848006722671E-2</v>
          </cell>
          <cell r="N122">
            <v>4.4250634628922514</v>
          </cell>
          <cell r="O122">
            <v>7.9257066395694373</v>
          </cell>
        </row>
        <row r="123">
          <cell r="A123">
            <v>10360</v>
          </cell>
          <cell r="B123">
            <v>3.4993379958247295</v>
          </cell>
          <cell r="C123">
            <v>-5.0009458991619099E-2</v>
          </cell>
          <cell r="D123">
            <v>1192835.68</v>
          </cell>
          <cell r="E123">
            <v>646803.96</v>
          </cell>
          <cell r="F123">
            <v>246.47</v>
          </cell>
          <cell r="G123">
            <v>1192833.1640000001</v>
          </cell>
          <cell r="H123">
            <v>646801.52789999999</v>
          </cell>
          <cell r="I123">
            <v>246.29499999999999</v>
          </cell>
          <cell r="J123">
            <v>1192829.93</v>
          </cell>
          <cell r="K123">
            <v>646798.4</v>
          </cell>
          <cell r="L123">
            <v>246.07</v>
          </cell>
          <cell r="M123">
            <v>-5.0009244030982475E-2</v>
          </cell>
          <cell r="N123">
            <v>4.4991681909968273</v>
          </cell>
          <cell r="O123">
            <v>7.9985061868215563</v>
          </cell>
        </row>
        <row r="124">
          <cell r="A124">
            <v>10370</v>
          </cell>
          <cell r="B124">
            <v>3.4982119546549839</v>
          </cell>
          <cell r="C124">
            <v>-5.3455880439484398E-2</v>
          </cell>
          <cell r="D124">
            <v>1192842.54</v>
          </cell>
          <cell r="E124">
            <v>646796.37</v>
          </cell>
          <cell r="F124">
            <v>245.75</v>
          </cell>
          <cell r="G124">
            <v>1192839.8688000001</v>
          </cell>
          <cell r="H124">
            <v>646794.11120000004</v>
          </cell>
          <cell r="I124">
            <v>245.56299999999999</v>
          </cell>
          <cell r="J124">
            <v>1192836.43</v>
          </cell>
          <cell r="K124">
            <v>646791.21</v>
          </cell>
          <cell r="L124">
            <v>245.32</v>
          </cell>
          <cell r="M124">
            <v>-5.4010260415207123E-2</v>
          </cell>
          <cell r="N124">
            <v>4.499145127831599</v>
          </cell>
          <cell r="O124">
            <v>7.9973570824865829</v>
          </cell>
        </row>
        <row r="125">
          <cell r="A125">
            <v>10380</v>
          </cell>
          <cell r="B125">
            <v>3.4978364354844098</v>
          </cell>
          <cell r="C125">
            <v>-5.4033401357101211E-2</v>
          </cell>
          <cell r="D125">
            <v>1192848.8799999999</v>
          </cell>
          <cell r="E125">
            <v>646788.34</v>
          </cell>
          <cell r="F125">
            <v>245.02</v>
          </cell>
          <cell r="G125">
            <v>1192846.0647</v>
          </cell>
          <cell r="H125">
            <v>646786.26419999998</v>
          </cell>
          <cell r="I125">
            <v>244.83099999999999</v>
          </cell>
          <cell r="J125">
            <v>1192842.44</v>
          </cell>
          <cell r="K125">
            <v>646783.59</v>
          </cell>
          <cell r="L125">
            <v>244.59</v>
          </cell>
          <cell r="M125">
            <v>-5.3503008734492666E-2</v>
          </cell>
          <cell r="N125">
            <v>4.5044195775221141</v>
          </cell>
          <cell r="O125">
            <v>8.002256013006523</v>
          </cell>
        </row>
        <row r="126">
          <cell r="A126">
            <v>10390</v>
          </cell>
          <cell r="B126">
            <v>3.4989813960266711</v>
          </cell>
          <cell r="C126">
            <v>-5.4301517640464023E-2</v>
          </cell>
          <cell r="D126">
            <v>1192854.67</v>
          </cell>
          <cell r="E126">
            <v>646779.91</v>
          </cell>
          <cell r="F126">
            <v>244.29</v>
          </cell>
          <cell r="G126">
            <v>1192851.7241</v>
          </cell>
          <cell r="H126">
            <v>646778.022</v>
          </cell>
          <cell r="I126">
            <v>244.1</v>
          </cell>
          <cell r="J126">
            <v>1192847.93</v>
          </cell>
          <cell r="K126">
            <v>646775.6</v>
          </cell>
          <cell r="L126">
            <v>243.86</v>
          </cell>
          <cell r="M126">
            <v>-5.3318486780333685E-2</v>
          </cell>
          <cell r="N126">
            <v>4.5012530267176247</v>
          </cell>
          <cell r="O126">
            <v>8.0002344227442954</v>
          </cell>
        </row>
        <row r="127">
          <cell r="A127">
            <v>10400</v>
          </cell>
          <cell r="B127">
            <v>3.4975071763989498</v>
          </cell>
          <cell r="C127">
            <v>-4.0886263497887709E-2</v>
          </cell>
          <cell r="D127">
            <v>1192859.8899999999</v>
          </cell>
          <cell r="E127">
            <v>646771.1</v>
          </cell>
          <cell r="F127">
            <v>243.62</v>
          </cell>
          <cell r="G127">
            <v>1192856.8218</v>
          </cell>
          <cell r="H127">
            <v>646769.42110000004</v>
          </cell>
          <cell r="I127">
            <v>243.477</v>
          </cell>
          <cell r="J127">
            <v>1192852.8799999999</v>
          </cell>
          <cell r="K127">
            <v>646767.26</v>
          </cell>
          <cell r="L127">
            <v>243.29</v>
          </cell>
          <cell r="M127">
            <v>-4.1598572797340597E-2</v>
          </cell>
          <cell r="N127">
            <v>4.4953465329456392</v>
          </cell>
          <cell r="O127">
            <v>7.9928537093445886</v>
          </cell>
        </row>
        <row r="128">
          <cell r="A128">
            <v>10410</v>
          </cell>
          <cell r="B128">
            <v>3.501556139891234</v>
          </cell>
          <cell r="C128">
            <v>-2.2561397516951319E-2</v>
          </cell>
          <cell r="D128">
            <v>1192864.57</v>
          </cell>
          <cell r="E128">
            <v>646762.17000000004</v>
          </cell>
          <cell r="F128">
            <v>243.1</v>
          </cell>
          <cell r="G128">
            <v>1192861.4595999999</v>
          </cell>
          <cell r="H128">
            <v>646760.56180000002</v>
          </cell>
          <cell r="I128">
            <v>243.02099999999999</v>
          </cell>
          <cell r="J128">
            <v>1192857.75</v>
          </cell>
          <cell r="K128">
            <v>646758.64</v>
          </cell>
          <cell r="L128">
            <v>242.92</v>
          </cell>
          <cell r="M128">
            <v>-2.4175102375539489E-2</v>
          </cell>
          <cell r="N128">
            <v>4.1778520078653933</v>
          </cell>
          <cell r="O128">
            <v>7.6794081477566269</v>
          </cell>
        </row>
        <row r="129">
          <cell r="A129">
            <v>10420</v>
          </cell>
          <cell r="B129">
            <v>3.5002485296210111</v>
          </cell>
          <cell r="C129">
            <v>-5.7138799804526252E-3</v>
          </cell>
          <cell r="D129">
            <v>1192869.17</v>
          </cell>
          <cell r="E129">
            <v>646753.29</v>
          </cell>
          <cell r="F129">
            <v>242.75</v>
          </cell>
          <cell r="G129">
            <v>1192866.0604000001</v>
          </cell>
          <cell r="H129">
            <v>646751.68310000002</v>
          </cell>
          <cell r="I129">
            <v>242.73</v>
          </cell>
          <cell r="J129">
            <v>1192862.8</v>
          </cell>
          <cell r="K129">
            <v>646749.99</v>
          </cell>
          <cell r="L129">
            <v>242.66</v>
          </cell>
          <cell r="M129">
            <v>-1.905384824126195E-2</v>
          </cell>
          <cell r="N129">
            <v>3.6737985478652595</v>
          </cell>
          <cell r="O129">
            <v>7.1740470774862706</v>
          </cell>
        </row>
        <row r="130">
          <cell r="A130">
            <v>10430</v>
          </cell>
          <cell r="B130">
            <v>3.498986986331396</v>
          </cell>
          <cell r="C130">
            <v>1.343245921851096E-2</v>
          </cell>
          <cell r="D130">
            <v>1192873.77</v>
          </cell>
          <cell r="E130">
            <v>646744.41</v>
          </cell>
          <cell r="F130">
            <v>242.5</v>
          </cell>
          <cell r="G130">
            <v>1192870.6612</v>
          </cell>
          <cell r="H130">
            <v>646742.80429999996</v>
          </cell>
          <cell r="I130">
            <v>242.547</v>
          </cell>
          <cell r="J130">
            <v>1192867.55</v>
          </cell>
          <cell r="K130">
            <v>646741.18999999994</v>
          </cell>
          <cell r="L130">
            <v>242.48</v>
          </cell>
          <cell r="M130">
            <v>-1.9115156391259724E-2</v>
          </cell>
          <cell r="N130">
            <v>3.5050720291591535</v>
          </cell>
          <cell r="O130">
            <v>7.0040590154905491</v>
          </cell>
        </row>
        <row r="131">
          <cell r="A131">
            <v>10440</v>
          </cell>
          <cell r="B131">
            <v>3.5023241212268617</v>
          </cell>
          <cell r="C131">
            <v>1.8844629370534313E-2</v>
          </cell>
          <cell r="D131">
            <v>1192878.3700000001</v>
          </cell>
          <cell r="E131">
            <v>646735.54</v>
          </cell>
          <cell r="F131">
            <v>242.3</v>
          </cell>
          <cell r="G131">
            <v>1192875.2620000001</v>
          </cell>
          <cell r="H131">
            <v>646733.92550000001</v>
          </cell>
          <cell r="I131">
            <v>242.36600000000001</v>
          </cell>
          <cell r="J131">
            <v>1192872.1499999999</v>
          </cell>
          <cell r="K131">
            <v>646732.31999999995</v>
          </cell>
          <cell r="L131">
            <v>242.3</v>
          </cell>
          <cell r="M131">
            <v>-1.8847779566286259E-2</v>
          </cell>
          <cell r="N131">
            <v>3.5017387468844987</v>
          </cell>
          <cell r="O131">
            <v>7.0040628681113599</v>
          </cell>
        </row>
        <row r="132">
          <cell r="A132">
            <v>10450</v>
          </cell>
          <cell r="B132">
            <v>3.5010610863112657</v>
          </cell>
          <cell r="C132">
            <v>1.8565800023924182E-2</v>
          </cell>
          <cell r="D132">
            <v>1192882.97</v>
          </cell>
          <cell r="E132">
            <v>646726.66</v>
          </cell>
          <cell r="F132">
            <v>242.12</v>
          </cell>
          <cell r="G132">
            <v>1192879.8628</v>
          </cell>
          <cell r="H132">
            <v>646725.04669999995</v>
          </cell>
          <cell r="I132">
            <v>242.185</v>
          </cell>
          <cell r="J132">
            <v>1192876.76</v>
          </cell>
          <cell r="K132">
            <v>646723.43999999994</v>
          </cell>
          <cell r="L132">
            <v>242.17</v>
          </cell>
          <cell r="M132">
            <v>-4.2929302425857218E-3</v>
          </cell>
          <cell r="N132">
            <v>3.494116874114396</v>
          </cell>
          <cell r="O132">
            <v>6.9951779604256616</v>
          </cell>
        </row>
        <row r="133">
          <cell r="A133">
            <v>10460</v>
          </cell>
          <cell r="B133">
            <v>3.7456936555380524</v>
          </cell>
          <cell r="C133">
            <v>1.975602032765653E-2</v>
          </cell>
          <cell r="D133">
            <v>1192887.79</v>
          </cell>
          <cell r="E133">
            <v>646717.89</v>
          </cell>
          <cell r="F133">
            <v>241.93</v>
          </cell>
          <cell r="G133">
            <v>1192884.4635999999</v>
          </cell>
          <cell r="H133">
            <v>646716.16799999995</v>
          </cell>
          <cell r="I133">
            <v>242.00399999999999</v>
          </cell>
          <cell r="J133">
            <v>1192881.3600000001</v>
          </cell>
          <cell r="K133">
            <v>646714.56000000006</v>
          </cell>
          <cell r="L133">
            <v>242.05</v>
          </cell>
          <cell r="M133">
            <v>1.3160058666762635E-2</v>
          </cell>
          <cell r="N133">
            <v>3.4954251470169666</v>
          </cell>
          <cell r="O133">
            <v>7.2411188025550191</v>
          </cell>
        </row>
        <row r="134">
          <cell r="A134">
            <v>10470</v>
          </cell>
          <cell r="B134">
            <v>4.2497971716727356</v>
          </cell>
          <cell r="C134">
            <v>3.0119084471413642E-2</v>
          </cell>
          <cell r="D134">
            <v>1192892.8400000001</v>
          </cell>
          <cell r="E134">
            <v>646709.24</v>
          </cell>
          <cell r="F134">
            <v>241.65</v>
          </cell>
          <cell r="G134">
            <v>1192889.0644</v>
          </cell>
          <cell r="H134">
            <v>646707.2892</v>
          </cell>
          <cell r="I134">
            <v>241.77799999999999</v>
          </cell>
          <cell r="J134">
            <v>1192885.96</v>
          </cell>
          <cell r="K134">
            <v>646705.68000000005</v>
          </cell>
          <cell r="L134">
            <v>241.89</v>
          </cell>
          <cell r="M134">
            <v>3.20303137136237E-2</v>
          </cell>
          <cell r="N134">
            <v>3.4966875754437883</v>
          </cell>
          <cell r="O134">
            <v>7.7464847471165239</v>
          </cell>
        </row>
        <row r="135">
          <cell r="A135">
            <v>10480</v>
          </cell>
          <cell r="B135">
            <v>4.4996084828207259</v>
          </cell>
          <cell r="C135">
            <v>4.9337625895133894E-2</v>
          </cell>
          <cell r="D135">
            <v>1192897.6599999999</v>
          </cell>
          <cell r="E135">
            <v>646700.81999999995</v>
          </cell>
          <cell r="F135">
            <v>241.24</v>
          </cell>
          <cell r="G135">
            <v>1192893.8107</v>
          </cell>
          <cell r="H135">
            <v>646698.48990000004</v>
          </cell>
          <cell r="I135">
            <v>241.46199999999999</v>
          </cell>
          <cell r="J135">
            <v>1192890.82</v>
          </cell>
          <cell r="K135">
            <v>646696.68000000005</v>
          </cell>
          <cell r="L135">
            <v>241.63</v>
          </cell>
          <cell r="M135">
            <v>4.8058835509672236E-2</v>
          </cell>
          <cell r="N135">
            <v>3.4957151628485668</v>
          </cell>
          <cell r="O135">
            <v>7.9953236456692931</v>
          </cell>
        </row>
        <row r="136">
          <cell r="A136">
            <v>10490</v>
          </cell>
          <cell r="B136">
            <v>4.5003604356743026</v>
          </cell>
          <cell r="C136">
            <v>5.9106376878491948E-2</v>
          </cell>
          <cell r="D136">
            <v>1192903.05</v>
          </cell>
          <cell r="E136">
            <v>646693.13</v>
          </cell>
          <cell r="F136">
            <v>240.79</v>
          </cell>
          <cell r="G136">
            <v>1192899.5453999999</v>
          </cell>
          <cell r="H136">
            <v>646690.30669999996</v>
          </cell>
          <cell r="I136">
            <v>241.05600000000001</v>
          </cell>
          <cell r="J136">
            <v>1192896.82</v>
          </cell>
          <cell r="K136">
            <v>646688.11</v>
          </cell>
          <cell r="L136">
            <v>241.27</v>
          </cell>
          <cell r="M136">
            <v>6.1134633093593127E-2</v>
          </cell>
          <cell r="N136">
            <v>3.5004708325046887</v>
          </cell>
          <cell r="O136">
            <v>8.0008312681789917</v>
          </cell>
        </row>
        <row r="137">
          <cell r="A137">
            <v>10500</v>
          </cell>
          <cell r="B137">
            <v>4.5018489045160051</v>
          </cell>
          <cell r="C137">
            <v>5.9975358064363556E-2</v>
          </cell>
          <cell r="D137">
            <v>1192909.42</v>
          </cell>
          <cell r="E137">
            <v>646686.22</v>
          </cell>
          <cell r="F137">
            <v>240.29</v>
          </cell>
          <cell r="G137">
            <v>1192906.317</v>
          </cell>
          <cell r="H137">
            <v>646682.9584</v>
          </cell>
          <cell r="I137">
            <v>240.56</v>
          </cell>
          <cell r="J137">
            <v>1192903.9099999999</v>
          </cell>
          <cell r="K137">
            <v>646680.42000000004</v>
          </cell>
          <cell r="L137">
            <v>240.77</v>
          </cell>
          <cell r="M137">
            <v>6.00315590196525E-2</v>
          </cell>
          <cell r="N137">
            <v>3.4981600249838651</v>
          </cell>
          <cell r="O137">
            <v>8.0000089294998702</v>
          </cell>
        </row>
        <row r="138">
          <cell r="A138">
            <v>10510</v>
          </cell>
          <cell r="B138">
            <v>4.4969732620816201</v>
          </cell>
          <cell r="C138">
            <v>4.5363845438020023E-2</v>
          </cell>
          <cell r="D138">
            <v>1192916.6399999999</v>
          </cell>
          <cell r="E138">
            <v>646680.22</v>
          </cell>
          <cell r="F138">
            <v>239.77</v>
          </cell>
          <cell r="G138">
            <v>1192914.0053999999</v>
          </cell>
          <cell r="H138">
            <v>646676.57559999998</v>
          </cell>
          <cell r="I138">
            <v>239.97399999999999</v>
          </cell>
          <cell r="J138">
            <v>1192911.95</v>
          </cell>
          <cell r="K138">
            <v>646673.74</v>
          </cell>
          <cell r="L138">
            <v>240.13</v>
          </cell>
          <cell r="M138">
            <v>4.4543626534996238E-2</v>
          </cell>
          <cell r="N138">
            <v>3.5021845353665273</v>
          </cell>
          <cell r="O138">
            <v>7.9991577974481469</v>
          </cell>
        </row>
        <row r="139">
          <cell r="A139">
            <v>10520</v>
          </cell>
          <cell r="B139">
            <v>4.1670143412537817</v>
          </cell>
          <cell r="C139">
            <v>2.4717937488311532E-2</v>
          </cell>
          <cell r="D139">
            <v>1192924.6100000001</v>
          </cell>
          <cell r="E139">
            <v>646674.51</v>
          </cell>
          <cell r="F139">
            <v>239.25</v>
          </cell>
          <cell r="G139">
            <v>1192922.3234000001</v>
          </cell>
          <cell r="H139">
            <v>646671.02639999997</v>
          </cell>
          <cell r="I139">
            <v>239.35300000000001</v>
          </cell>
          <cell r="J139">
            <v>1192920.3999999999</v>
          </cell>
          <cell r="K139">
            <v>646668.1</v>
          </cell>
          <cell r="L139">
            <v>239.44</v>
          </cell>
          <cell r="M139">
            <v>2.4843675636883493E-2</v>
          </cell>
          <cell r="N139">
            <v>3.501897274444643</v>
          </cell>
          <cell r="O139">
            <v>7.6689116156984252</v>
          </cell>
        </row>
        <row r="140">
          <cell r="A140">
            <v>10530</v>
          </cell>
          <cell r="B140">
            <v>3.6702897024498595</v>
          </cell>
          <cell r="C140">
            <v>2.4521225106582719E-3</v>
          </cell>
          <cell r="D140">
            <v>1192932.7</v>
          </cell>
          <cell r="E140">
            <v>646668.61</v>
          </cell>
          <cell r="F140">
            <v>238.79</v>
          </cell>
          <cell r="G140">
            <v>1192930.6853</v>
          </cell>
          <cell r="H140">
            <v>646665.54209999996</v>
          </cell>
          <cell r="I140">
            <v>238.79900000000001</v>
          </cell>
          <cell r="J140">
            <v>1192928.73</v>
          </cell>
          <cell r="K140">
            <v>646662.56000000006</v>
          </cell>
          <cell r="L140">
            <v>238.81</v>
          </cell>
          <cell r="M140">
            <v>3.0847175332758816E-3</v>
          </cell>
          <cell r="N140">
            <v>3.565966699166129</v>
          </cell>
          <cell r="O140">
            <v>7.2362564016159885</v>
          </cell>
        </row>
        <row r="141">
          <cell r="A141">
            <v>10540</v>
          </cell>
          <cell r="B141">
            <v>3.4980034491346741</v>
          </cell>
          <cell r="C141">
            <v>-1.6009132299122316E-2</v>
          </cell>
          <cell r="D141">
            <v>1192940.97</v>
          </cell>
          <cell r="E141">
            <v>646662.98</v>
          </cell>
          <cell r="F141">
            <v>238.38</v>
          </cell>
          <cell r="G141">
            <v>1192939.0473</v>
          </cell>
          <cell r="H141">
            <v>646660.05779999995</v>
          </cell>
          <cell r="I141">
            <v>238.32400000000001</v>
          </cell>
          <cell r="J141">
            <v>1192936.82</v>
          </cell>
          <cell r="K141">
            <v>646656.66</v>
          </cell>
          <cell r="L141">
            <v>238.26</v>
          </cell>
          <cell r="M141">
            <v>-1.5752889836984654E-2</v>
          </cell>
          <cell r="N141">
            <v>4.0627466237821386</v>
          </cell>
          <cell r="O141">
            <v>7.5607500729168127</v>
          </cell>
        </row>
        <row r="142">
          <cell r="A142">
            <v>10550</v>
          </cell>
          <cell r="B142">
            <v>3.5006306432537313</v>
          </cell>
          <cell r="C142">
            <v>-3.8564479877406445E-2</v>
          </cell>
          <cell r="D142">
            <v>1192949.3500000001</v>
          </cell>
          <cell r="E142">
            <v>646657.48</v>
          </cell>
          <cell r="F142">
            <v>238.06</v>
          </cell>
          <cell r="G142">
            <v>1192947.4061</v>
          </cell>
          <cell r="H142">
            <v>646654.56869999995</v>
          </cell>
          <cell r="I142">
            <v>237.92500000000001</v>
          </cell>
          <cell r="J142">
            <v>1192944.8999999999</v>
          </cell>
          <cell r="K142">
            <v>646650.82999999996</v>
          </cell>
          <cell r="L142">
            <v>237.76</v>
          </cell>
          <cell r="M142">
            <v>-3.6659050611812502E-2</v>
          </cell>
          <cell r="N142">
            <v>4.5009348918286811</v>
          </cell>
          <cell r="O142">
            <v>8.0015655350824133</v>
          </cell>
        </row>
        <row r="143">
          <cell r="A143">
            <v>10560</v>
          </cell>
          <cell r="B143">
            <v>3.4980087191349578</v>
          </cell>
          <cell r="C143">
            <v>-5.5746001699002123E-2</v>
          </cell>
          <cell r="D143">
            <v>1192957.6599999999</v>
          </cell>
          <cell r="E143">
            <v>646651.43999999994</v>
          </cell>
          <cell r="F143">
            <v>237.8</v>
          </cell>
          <cell r="G143">
            <v>1192955.4946000001</v>
          </cell>
          <cell r="H143">
            <v>646648.69279999996</v>
          </cell>
          <cell r="I143">
            <v>237.60499999999999</v>
          </cell>
          <cell r="J143">
            <v>1192952.71</v>
          </cell>
          <cell r="K143">
            <v>646645.16</v>
          </cell>
          <cell r="L143">
            <v>237.35</v>
          </cell>
          <cell r="M143">
            <v>-5.6688124032948525E-2</v>
          </cell>
          <cell r="N143">
            <v>4.4982966776565618</v>
          </cell>
          <cell r="O143">
            <v>7.9963053967915201</v>
          </cell>
        </row>
        <row r="144">
          <cell r="A144">
            <v>10570</v>
          </cell>
          <cell r="B144">
            <v>3.5030376133170469</v>
          </cell>
          <cell r="C144">
            <v>-5.652237339596252E-2</v>
          </cell>
          <cell r="D144">
            <v>1192965.48</v>
          </cell>
          <cell r="E144">
            <v>646644.79</v>
          </cell>
          <cell r="F144">
            <v>237.56</v>
          </cell>
          <cell r="G144">
            <v>1192963.1076</v>
          </cell>
          <cell r="H144">
            <v>646642.21259999997</v>
          </cell>
          <cell r="I144">
            <v>237.36199999999999</v>
          </cell>
          <cell r="J144">
            <v>1192960.06</v>
          </cell>
          <cell r="K144">
            <v>646638.9</v>
          </cell>
          <cell r="L144">
            <v>237.11</v>
          </cell>
          <cell r="M144">
            <v>-5.5984541389047966E-2</v>
          </cell>
          <cell r="N144">
            <v>4.5012425528108171</v>
          </cell>
          <cell r="O144">
            <v>8.0042801661278631</v>
          </cell>
        </row>
        <row r="145">
          <cell r="A145">
            <v>10580</v>
          </cell>
          <cell r="B145">
            <v>3.4977364480397894</v>
          </cell>
          <cell r="C145">
            <v>-4.9174659827906177E-2</v>
          </cell>
          <cell r="D145">
            <v>1192972.76</v>
          </cell>
          <cell r="E145">
            <v>646637.55000000005</v>
          </cell>
          <cell r="F145">
            <v>237.36</v>
          </cell>
          <cell r="G145">
            <v>1192970.2001</v>
          </cell>
          <cell r="H145">
            <v>646635.16650000005</v>
          </cell>
          <cell r="I145">
            <v>237.18799999999999</v>
          </cell>
          <cell r="J145">
            <v>1192966.9099999999</v>
          </cell>
          <cell r="K145">
            <v>646632.1</v>
          </cell>
          <cell r="L145">
            <v>236.97</v>
          </cell>
          <cell r="M145">
            <v>-4.8470565435430477E-2</v>
          </cell>
          <cell r="N145">
            <v>4.4975749311279563</v>
          </cell>
          <cell r="O145">
            <v>7.9953113791677453</v>
          </cell>
        </row>
        <row r="146">
          <cell r="A146">
            <v>10590</v>
          </cell>
          <cell r="B146">
            <v>3.5023994132125145</v>
          </cell>
          <cell r="C146">
            <v>-3.0550484789470499E-2</v>
          </cell>
          <cell r="D146">
            <v>1192979.45</v>
          </cell>
          <cell r="E146">
            <v>646629.9</v>
          </cell>
          <cell r="F146">
            <v>237.13</v>
          </cell>
          <cell r="G146">
            <v>1192976.7778</v>
          </cell>
          <cell r="H146">
            <v>646627.63589999999</v>
          </cell>
          <cell r="I146">
            <v>237.023</v>
          </cell>
          <cell r="J146">
            <v>1192973.5</v>
          </cell>
          <cell r="K146">
            <v>646624.85</v>
          </cell>
          <cell r="L146">
            <v>236.89</v>
          </cell>
          <cell r="M146">
            <v>-3.0917517312787256E-2</v>
          </cell>
          <cell r="N146">
            <v>4.301768432907191</v>
          </cell>
          <cell r="O146">
            <v>7.8041678461197055</v>
          </cell>
        </row>
        <row r="147">
          <cell r="A147">
            <v>10600</v>
          </cell>
          <cell r="B147">
            <v>3.5002429872258722</v>
          </cell>
          <cell r="C147">
            <v>-1.2284861410174881E-2</v>
          </cell>
          <cell r="D147">
            <v>1192985.92</v>
          </cell>
          <cell r="E147">
            <v>646622.28</v>
          </cell>
          <cell r="F147">
            <v>236.9</v>
          </cell>
          <cell r="G147">
            <v>1192983.2519</v>
          </cell>
          <cell r="H147">
            <v>646620.01439999999</v>
          </cell>
          <cell r="I147">
            <v>236.857</v>
          </cell>
          <cell r="J147">
            <v>1192980.3600000001</v>
          </cell>
          <cell r="K147">
            <v>646617.55000000005</v>
          </cell>
          <cell r="L147">
            <v>236.78</v>
          </cell>
          <cell r="M147">
            <v>-2.0265717256249174E-2</v>
          </cell>
          <cell r="N147">
            <v>3.7995200972348666</v>
          </cell>
          <cell r="O147">
            <v>7.2997630844607393</v>
          </cell>
        </row>
        <row r="148">
          <cell r="A148">
            <v>10610</v>
          </cell>
          <cell r="B148">
            <v>3.4981020296193193</v>
          </cell>
          <cell r="C148">
            <v>6.289124734996346E-3</v>
          </cell>
          <cell r="D148">
            <v>1192992.3899999999</v>
          </cell>
          <cell r="E148">
            <v>646614.66</v>
          </cell>
          <cell r="F148">
            <v>236.67</v>
          </cell>
          <cell r="G148">
            <v>1192989.7259</v>
          </cell>
          <cell r="H148">
            <v>646612.39300000004</v>
          </cell>
          <cell r="I148">
            <v>236.69200000000001</v>
          </cell>
          <cell r="J148">
            <v>1192987.06</v>
          </cell>
          <cell r="K148">
            <v>646610.13</v>
          </cell>
          <cell r="L148">
            <v>236.62</v>
          </cell>
          <cell r="M148">
            <v>-2.0589764307054767E-2</v>
          </cell>
          <cell r="N148">
            <v>3.4968831564202527</v>
          </cell>
          <cell r="O148">
            <v>6.994985186039572</v>
          </cell>
        </row>
        <row r="149">
          <cell r="A149">
            <v>10620</v>
          </cell>
          <cell r="B149">
            <v>3.5035685023802241</v>
          </cell>
          <cell r="C149">
            <v>1.9123359498882633E-2</v>
          </cell>
          <cell r="D149">
            <v>1192998.8700000001</v>
          </cell>
          <cell r="E149">
            <v>646607.04</v>
          </cell>
          <cell r="F149">
            <v>236.46</v>
          </cell>
          <cell r="G149">
            <v>1192996.2</v>
          </cell>
          <cell r="H149">
            <v>646604.77150000003</v>
          </cell>
          <cell r="I149">
            <v>236.52699999999999</v>
          </cell>
          <cell r="J149">
            <v>1192993.53</v>
          </cell>
          <cell r="K149">
            <v>646602.51</v>
          </cell>
          <cell r="L149">
            <v>236.46</v>
          </cell>
          <cell r="M149">
            <v>-1.9148108157103137E-2</v>
          </cell>
          <cell r="N149">
            <v>3.4990401897810828</v>
          </cell>
          <cell r="O149">
            <v>7.0026086921613064</v>
          </cell>
        </row>
        <row r="150">
          <cell r="A150">
            <v>10630</v>
          </cell>
          <cell r="B150">
            <v>3.5014933956693004</v>
          </cell>
          <cell r="C150">
            <v>2.056265480581897E-2</v>
          </cell>
          <cell r="D150">
            <v>1193005.3400000001</v>
          </cell>
          <cell r="E150">
            <v>646599.42000000004</v>
          </cell>
          <cell r="F150">
            <v>236.29</v>
          </cell>
          <cell r="G150">
            <v>1193002.6740000001</v>
          </cell>
          <cell r="H150">
            <v>646597.15</v>
          </cell>
          <cell r="I150">
            <v>236.36199999999999</v>
          </cell>
          <cell r="J150">
            <v>1193000.01</v>
          </cell>
          <cell r="K150">
            <v>646594.88</v>
          </cell>
          <cell r="L150">
            <v>236.29</v>
          </cell>
          <cell r="M150">
            <v>-2.0571599861652488E-2</v>
          </cell>
          <cell r="N150">
            <v>3.4999708571144192</v>
          </cell>
          <cell r="O150">
            <v>7.0014642527837196</v>
          </cell>
        </row>
        <row r="151">
          <cell r="A151">
            <v>10640</v>
          </cell>
          <cell r="B151">
            <v>3.5004256269939416</v>
          </cell>
          <cell r="C151">
            <v>1.9140529506848806E-2</v>
          </cell>
          <cell r="D151">
            <v>1193011.82</v>
          </cell>
          <cell r="E151">
            <v>646591.79</v>
          </cell>
          <cell r="F151">
            <v>236.13</v>
          </cell>
          <cell r="G151">
            <v>1193009.1481000001</v>
          </cell>
          <cell r="H151">
            <v>646589.52859999996</v>
          </cell>
          <cell r="I151">
            <v>236.197</v>
          </cell>
          <cell r="J151">
            <v>1193006.48</v>
          </cell>
          <cell r="K151">
            <v>646587.26</v>
          </cell>
          <cell r="L151">
            <v>236.13</v>
          </cell>
          <cell r="M151">
            <v>-1.9130911025953243E-2</v>
          </cell>
          <cell r="N151">
            <v>3.5021855419804213</v>
          </cell>
          <cell r="O151">
            <v>7.0026111689743633</v>
          </cell>
        </row>
        <row r="152">
          <cell r="A152">
            <v>10650</v>
          </cell>
          <cell r="B152">
            <v>3.4983434394587531</v>
          </cell>
          <cell r="C152">
            <v>2.0581169701034904E-2</v>
          </cell>
          <cell r="D152">
            <v>1193018.29</v>
          </cell>
          <cell r="E152">
            <v>646584.17000000004</v>
          </cell>
          <cell r="F152">
            <v>235.96</v>
          </cell>
          <cell r="G152">
            <v>1193015.6221</v>
          </cell>
          <cell r="H152">
            <v>646581.90709999995</v>
          </cell>
          <cell r="I152">
            <v>236.03200000000001</v>
          </cell>
          <cell r="J152">
            <v>1193012.95</v>
          </cell>
          <cell r="K152">
            <v>646579.64</v>
          </cell>
          <cell r="L152">
            <v>235.96</v>
          </cell>
          <cell r="M152">
            <v>-2.054640167464793E-2</v>
          </cell>
          <cell r="N152">
            <v>3.504263234999589</v>
          </cell>
          <cell r="O152">
            <v>7.0026066744583417</v>
          </cell>
        </row>
        <row r="153">
          <cell r="A153">
            <v>10660</v>
          </cell>
          <cell r="B153">
            <v>3.4961890395623971</v>
          </cell>
          <cell r="C153">
            <v>1.9163723483431819E-2</v>
          </cell>
          <cell r="D153">
            <v>1193024.76</v>
          </cell>
          <cell r="E153">
            <v>646576.55000000005</v>
          </cell>
          <cell r="F153">
            <v>235.8</v>
          </cell>
          <cell r="G153">
            <v>1193022.0962</v>
          </cell>
          <cell r="H153">
            <v>646574.28559999994</v>
          </cell>
          <cell r="I153">
            <v>235.86699999999999</v>
          </cell>
          <cell r="J153">
            <v>1193019.43</v>
          </cell>
          <cell r="K153">
            <v>646572.02</v>
          </cell>
          <cell r="L153">
            <v>235.8</v>
          </cell>
          <cell r="M153">
            <v>-1.9149450534780607E-2</v>
          </cell>
          <cell r="N153">
            <v>3.4987949068454283</v>
          </cell>
          <cell r="O153">
            <v>6.9949839464078254</v>
          </cell>
        </row>
        <row r="154">
          <cell r="A154">
            <v>10670</v>
          </cell>
          <cell r="B154">
            <v>3.5016684138291212</v>
          </cell>
          <cell r="C154">
            <v>2.05616270563065E-2</v>
          </cell>
          <cell r="D154">
            <v>1193031.24</v>
          </cell>
          <cell r="E154">
            <v>646568.93000000005</v>
          </cell>
          <cell r="F154">
            <v>235.63</v>
          </cell>
          <cell r="G154">
            <v>1193028.5702</v>
          </cell>
          <cell r="H154">
            <v>646566.6642</v>
          </cell>
          <cell r="I154">
            <v>235.702</v>
          </cell>
          <cell r="J154">
            <v>1193025.8999999999</v>
          </cell>
          <cell r="K154">
            <v>646564.4</v>
          </cell>
          <cell r="L154">
            <v>235.63</v>
          </cell>
          <cell r="M154">
            <v>-2.0565914556297898E-2</v>
          </cell>
          <cell r="N154">
            <v>3.500938399938756</v>
          </cell>
          <cell r="O154">
            <v>7.0026068137678772</v>
          </cell>
        </row>
        <row r="155">
          <cell r="A155">
            <v>10680</v>
          </cell>
          <cell r="B155">
            <v>3.4995150778872661</v>
          </cell>
          <cell r="C155">
            <v>1.9145509737439576E-2</v>
          </cell>
          <cell r="D155">
            <v>1193037.71</v>
          </cell>
          <cell r="E155">
            <v>646561.31000000006</v>
          </cell>
          <cell r="F155">
            <v>235.47</v>
          </cell>
          <cell r="G155">
            <v>1193035.0443</v>
          </cell>
          <cell r="H155">
            <v>646559.04269999999</v>
          </cell>
          <cell r="I155">
            <v>235.53700000000001</v>
          </cell>
          <cell r="J155">
            <v>1193032.3799999999</v>
          </cell>
          <cell r="K155">
            <v>646556.78</v>
          </cell>
          <cell r="L155">
            <v>235.47</v>
          </cell>
          <cell r="M155">
            <v>-1.9167669297146913E-2</v>
          </cell>
          <cell r="N155">
            <v>3.4954693218742121</v>
          </cell>
          <cell r="O155">
            <v>6.9949843997614778</v>
          </cell>
        </row>
        <row r="156">
          <cell r="A156">
            <v>10690</v>
          </cell>
          <cell r="B156">
            <v>3.5049936631384222</v>
          </cell>
          <cell r="C156">
            <v>2.0542119878052184E-2</v>
          </cell>
          <cell r="D156">
            <v>1193044.19</v>
          </cell>
          <cell r="E156">
            <v>646553.68999999994</v>
          </cell>
          <cell r="F156">
            <v>235.3</v>
          </cell>
          <cell r="G156">
            <v>1193041.5183000001</v>
          </cell>
          <cell r="H156">
            <v>646551.42130000005</v>
          </cell>
          <cell r="I156">
            <v>235.37200000000001</v>
          </cell>
          <cell r="J156">
            <v>1193038.8500000001</v>
          </cell>
          <cell r="K156">
            <v>646549.16</v>
          </cell>
          <cell r="L156">
            <v>235.3</v>
          </cell>
          <cell r="M156">
            <v>-2.0585462911240977E-2</v>
          </cell>
          <cell r="N156">
            <v>3.4976138409151893</v>
          </cell>
          <cell r="O156">
            <v>7.0026075040536115</v>
          </cell>
        </row>
        <row r="157">
          <cell r="A157">
            <v>10700</v>
          </cell>
          <cell r="B157">
            <v>3.5029175452655621</v>
          </cell>
          <cell r="C157">
            <v>1.9126913247090975E-2</v>
          </cell>
          <cell r="D157">
            <v>1193050.6599999999</v>
          </cell>
          <cell r="E157">
            <v>646546.06999999995</v>
          </cell>
          <cell r="F157">
            <v>235.14</v>
          </cell>
          <cell r="G157">
            <v>1193047.9923</v>
          </cell>
          <cell r="H157">
            <v>646543.79980000004</v>
          </cell>
          <cell r="I157">
            <v>235.20699999999999</v>
          </cell>
          <cell r="J157">
            <v>1193045.32</v>
          </cell>
          <cell r="K157">
            <v>646541.53</v>
          </cell>
          <cell r="L157">
            <v>235.14</v>
          </cell>
          <cell r="M157">
            <v>-1.9109208286510356E-2</v>
          </cell>
          <cell r="N157">
            <v>3.5061630495337774</v>
          </cell>
          <cell r="O157">
            <v>7.0090805947993395</v>
          </cell>
        </row>
        <row r="158">
          <cell r="A158">
            <v>10710</v>
          </cell>
          <cell r="B158">
            <v>3.4942884610234355</v>
          </cell>
          <cell r="C158">
            <v>2.0605053304304129E-2</v>
          </cell>
          <cell r="D158">
            <v>1193057.1299999999</v>
          </cell>
          <cell r="E158">
            <v>646538.43999999994</v>
          </cell>
          <cell r="F158">
            <v>234.97</v>
          </cell>
          <cell r="G158">
            <v>1193054.4664</v>
          </cell>
          <cell r="H158">
            <v>646536.17830000003</v>
          </cell>
          <cell r="I158">
            <v>235.042</v>
          </cell>
          <cell r="J158">
            <v>1193051.8</v>
          </cell>
          <cell r="K158">
            <v>646533.91</v>
          </cell>
          <cell r="L158">
            <v>234.97</v>
          </cell>
          <cell r="M158">
            <v>-2.0567337463379971E-2</v>
          </cell>
          <cell r="N158">
            <v>3.5006961950324551</v>
          </cell>
          <cell r="O158">
            <v>6.994984656055891</v>
          </cell>
        </row>
        <row r="159">
          <cell r="A159">
            <v>10720</v>
          </cell>
          <cell r="B159">
            <v>3.4997693882114733</v>
          </cell>
          <cell r="C159">
            <v>1.9144118531263295E-2</v>
          </cell>
          <cell r="D159">
            <v>1193063.6100000001</v>
          </cell>
          <cell r="E159">
            <v>646530.81999999995</v>
          </cell>
          <cell r="F159">
            <v>234.81</v>
          </cell>
          <cell r="G159">
            <v>1193060.9404</v>
          </cell>
          <cell r="H159">
            <v>646528.55689999997</v>
          </cell>
          <cell r="I159">
            <v>234.87700000000001</v>
          </cell>
          <cell r="J159">
            <v>1193058.27</v>
          </cell>
          <cell r="K159">
            <v>646526.29</v>
          </cell>
          <cell r="L159">
            <v>234.81</v>
          </cell>
          <cell r="M159">
            <v>-1.9127349377356044E-2</v>
          </cell>
          <cell r="N159">
            <v>3.5028376738559173</v>
          </cell>
          <cell r="O159">
            <v>7.0026070620673906</v>
          </cell>
        </row>
        <row r="160">
          <cell r="A160">
            <v>10730</v>
          </cell>
          <cell r="B160">
            <v>3.4976139596320128</v>
          </cell>
          <cell r="C160">
            <v>2.087137140992195E-2</v>
          </cell>
          <cell r="D160">
            <v>1193070.0800000001</v>
          </cell>
          <cell r="E160">
            <v>646523.19999999995</v>
          </cell>
          <cell r="F160">
            <v>234.64</v>
          </cell>
          <cell r="G160">
            <v>1193067.4145</v>
          </cell>
          <cell r="H160">
            <v>646520.93539999996</v>
          </cell>
          <cell r="I160">
            <v>234.71299999999999</v>
          </cell>
          <cell r="J160">
            <v>1193064.75</v>
          </cell>
          <cell r="K160">
            <v>646518.67000000004</v>
          </cell>
          <cell r="L160">
            <v>234.64</v>
          </cell>
          <cell r="M160">
            <v>-2.0872826875737875E-2</v>
          </cell>
          <cell r="N160">
            <v>3.4973700704077193</v>
          </cell>
          <cell r="O160">
            <v>6.9949840300397321</v>
          </cell>
        </row>
        <row r="161">
          <cell r="A161">
            <v>10740</v>
          </cell>
          <cell r="B161">
            <v>3.5031587832914304</v>
          </cell>
          <cell r="C161">
            <v>2.0838336060631301E-2</v>
          </cell>
          <cell r="D161">
            <v>1193076.56</v>
          </cell>
          <cell r="E161">
            <v>646515.57999999996</v>
          </cell>
          <cell r="F161">
            <v>234.52</v>
          </cell>
          <cell r="G161">
            <v>1193073.8884999999</v>
          </cell>
          <cell r="H161">
            <v>646513.31389999995</v>
          </cell>
          <cell r="I161">
            <v>234.59299999999999</v>
          </cell>
          <cell r="J161">
            <v>1193071.22</v>
          </cell>
          <cell r="K161">
            <v>646511.05000000005</v>
          </cell>
          <cell r="L161">
            <v>234.52</v>
          </cell>
          <cell r="M161">
            <v>-2.0860433565619809E-2</v>
          </cell>
          <cell r="N161">
            <v>3.4994478791797872</v>
          </cell>
          <cell r="O161">
            <v>7.0026066624712175</v>
          </cell>
        </row>
        <row r="162">
          <cell r="A162">
            <v>10750</v>
          </cell>
          <cell r="B162">
            <v>3.5005569285402491</v>
          </cell>
          <cell r="C162">
            <v>2.056815571630401E-2</v>
          </cell>
          <cell r="D162">
            <v>1193082.8799999999</v>
          </cell>
          <cell r="E162">
            <v>646507.69999999995</v>
          </cell>
          <cell r="F162">
            <v>234.47</v>
          </cell>
          <cell r="G162">
            <v>1193080.1458999999</v>
          </cell>
          <cell r="H162">
            <v>646505.51399999997</v>
          </cell>
          <cell r="I162">
            <v>234.542</v>
          </cell>
          <cell r="J162">
            <v>1193077.4099999999</v>
          </cell>
          <cell r="K162">
            <v>646503.32999999996</v>
          </cell>
          <cell r="L162">
            <v>234.47</v>
          </cell>
          <cell r="M162">
            <v>-2.056722756930212E-2</v>
          </cell>
          <cell r="N162">
            <v>3.5007148998276878</v>
          </cell>
          <cell r="O162">
            <v>7.0012718283679369</v>
          </cell>
        </row>
        <row r="163">
          <cell r="A163">
            <v>10760</v>
          </cell>
          <cell r="B163">
            <v>3.4984996113025661</v>
          </cell>
          <cell r="C163">
            <v>1.9151066869786879E-2</v>
          </cell>
          <cell r="D163">
            <v>1193089.1200000001</v>
          </cell>
          <cell r="E163">
            <v>646499.88</v>
          </cell>
          <cell r="F163">
            <v>234.49</v>
          </cell>
          <cell r="G163">
            <v>1193086.3847000001</v>
          </cell>
          <cell r="H163">
            <v>646497.69880000001</v>
          </cell>
          <cell r="I163">
            <v>234.55699999999999</v>
          </cell>
          <cell r="J163">
            <v>1193083.6499999999</v>
          </cell>
          <cell r="K163">
            <v>646495.52</v>
          </cell>
          <cell r="L163">
            <v>234.49</v>
          </cell>
          <cell r="M163">
            <v>-1.9161830075522655E-2</v>
          </cell>
          <cell r="N163">
            <v>3.4965345030151758</v>
          </cell>
          <cell r="O163">
            <v>6.9950341143177415</v>
          </cell>
        </row>
        <row r="164">
          <cell r="A164">
            <v>10770</v>
          </cell>
          <cell r="B164">
            <v>3.5027595579774968</v>
          </cell>
          <cell r="C164">
            <v>1.9413265134089596E-2</v>
          </cell>
          <cell r="D164">
            <v>1193095.3600000001</v>
          </cell>
          <cell r="E164">
            <v>646492.06999999995</v>
          </cell>
          <cell r="F164">
            <v>234.55</v>
          </cell>
          <cell r="G164">
            <v>1193092.6233999999</v>
          </cell>
          <cell r="H164">
            <v>646489.88359999994</v>
          </cell>
          <cell r="I164">
            <v>234.61799999999999</v>
          </cell>
          <cell r="J164">
            <v>1193089.8899999999</v>
          </cell>
          <cell r="K164">
            <v>646487.69999999995</v>
          </cell>
          <cell r="L164">
            <v>234.55</v>
          </cell>
          <cell r="M164">
            <v>-1.9436836205171198E-2</v>
          </cell>
          <cell r="N164">
            <v>3.4985117578905216</v>
          </cell>
          <cell r="O164">
            <v>7.0012713158680189</v>
          </cell>
        </row>
        <row r="165">
          <cell r="A165">
            <v>10780</v>
          </cell>
          <cell r="B165">
            <v>3.5007661632602884</v>
          </cell>
          <cell r="C165">
            <v>1.9709971126928457E-2</v>
          </cell>
          <cell r="D165">
            <v>1193101.6000000001</v>
          </cell>
          <cell r="E165">
            <v>646484.25</v>
          </cell>
          <cell r="F165">
            <v>234.61</v>
          </cell>
          <cell r="G165">
            <v>1193098.8622000001</v>
          </cell>
          <cell r="H165">
            <v>646482.06830000004</v>
          </cell>
          <cell r="I165">
            <v>234.679</v>
          </cell>
          <cell r="J165">
            <v>1193096.1299999999</v>
          </cell>
          <cell r="K165">
            <v>646479.88</v>
          </cell>
          <cell r="L165">
            <v>234.61</v>
          </cell>
          <cell r="M165">
            <v>-1.9711410687838635E-2</v>
          </cell>
          <cell r="N165">
            <v>3.5005104958093836</v>
          </cell>
          <cell r="O165">
            <v>7.0012766590696724</v>
          </cell>
        </row>
        <row r="166">
          <cell r="A166">
            <v>10790</v>
          </cell>
          <cell r="B166">
            <v>3.5050250242397376</v>
          </cell>
          <cell r="C166">
            <v>2.0256631410335433E-2</v>
          </cell>
          <cell r="D166">
            <v>1193107.8400000001</v>
          </cell>
          <cell r="E166">
            <v>646476.43999999994</v>
          </cell>
          <cell r="F166">
            <v>234.67</v>
          </cell>
          <cell r="G166">
            <v>1193105.1009</v>
          </cell>
          <cell r="H166">
            <v>646474.25309999997</v>
          </cell>
          <cell r="I166">
            <v>234.74100000000001</v>
          </cell>
          <cell r="J166">
            <v>1193102.3700000001</v>
          </cell>
          <cell r="K166">
            <v>646472.06999999995</v>
          </cell>
          <cell r="L166">
            <v>234.67</v>
          </cell>
          <cell r="M166">
            <v>-2.0307491931144821E-2</v>
          </cell>
          <cell r="N166">
            <v>3.4962466187730645</v>
          </cell>
          <cell r="O166">
            <v>7.0012716430128021</v>
          </cell>
        </row>
        <row r="167">
          <cell r="A167">
            <v>10800</v>
          </cell>
          <cell r="B167">
            <v>3.4952160063580009</v>
          </cell>
          <cell r="C167">
            <v>2.0599585224212336E-2</v>
          </cell>
          <cell r="D167">
            <v>1193114.07</v>
          </cell>
          <cell r="E167">
            <v>646468.62</v>
          </cell>
          <cell r="F167">
            <v>234.73</v>
          </cell>
          <cell r="G167">
            <v>1193111.3396999999</v>
          </cell>
          <cell r="H167">
            <v>646466.43779999996</v>
          </cell>
          <cell r="I167">
            <v>234.80199999999999</v>
          </cell>
          <cell r="J167">
            <v>1193108.6000000001</v>
          </cell>
          <cell r="K167">
            <v>646464.25</v>
          </cell>
          <cell r="L167">
            <v>234.73</v>
          </cell>
          <cell r="M167">
            <v>-2.0535898734040183E-2</v>
          </cell>
          <cell r="N167">
            <v>3.5060554657223721</v>
          </cell>
          <cell r="O167">
            <v>7.001271472080373</v>
          </cell>
        </row>
        <row r="168">
          <cell r="A168">
            <v>10810</v>
          </cell>
          <cell r="B168">
            <v>3.4994795785298263</v>
          </cell>
          <cell r="C168">
            <v>2.0860244605478077E-2</v>
          </cell>
          <cell r="D168">
            <v>1193120.31</v>
          </cell>
          <cell r="E168">
            <v>646460.81000000006</v>
          </cell>
          <cell r="F168">
            <v>234.79</v>
          </cell>
          <cell r="G168">
            <v>1193117.5784</v>
          </cell>
          <cell r="H168">
            <v>646458.6226</v>
          </cell>
          <cell r="I168">
            <v>234.863</v>
          </cell>
          <cell r="J168">
            <v>1193114.8400000001</v>
          </cell>
          <cell r="K168">
            <v>646456.43999999994</v>
          </cell>
          <cell r="L168">
            <v>234.79</v>
          </cell>
          <cell r="M168">
            <v>-2.0846443872410483E-2</v>
          </cell>
          <cell r="N168">
            <v>3.5017962990138751</v>
          </cell>
          <cell r="O168">
            <v>7.0012758775437014</v>
          </cell>
        </row>
        <row r="169">
          <cell r="A169">
            <v>10820</v>
          </cell>
          <cell r="B169">
            <v>3.4974812552244252</v>
          </cell>
          <cell r="C169">
            <v>2.1444003420457068E-2</v>
          </cell>
          <cell r="D169">
            <v>1193126.55</v>
          </cell>
          <cell r="E169">
            <v>646452.99</v>
          </cell>
          <cell r="F169">
            <v>234.85</v>
          </cell>
          <cell r="G169">
            <v>1193123.8171999999</v>
          </cell>
          <cell r="H169">
            <v>646450.80729999999</v>
          </cell>
          <cell r="I169">
            <v>234.92500000000001</v>
          </cell>
          <cell r="J169">
            <v>1193121.08</v>
          </cell>
          <cell r="K169">
            <v>646448.62</v>
          </cell>
          <cell r="L169">
            <v>234.85</v>
          </cell>
          <cell r="M169">
            <v>-2.1405391779473485E-2</v>
          </cell>
          <cell r="N169">
            <v>3.5037901091788308</v>
          </cell>
          <cell r="O169">
            <v>7.001271364403256</v>
          </cell>
        </row>
        <row r="170">
          <cell r="A170">
            <v>10830</v>
          </cell>
          <cell r="B170">
            <v>3.501743739923195</v>
          </cell>
          <cell r="C170">
            <v>1.8847752691763246E-2</v>
          </cell>
          <cell r="D170">
            <v>1193132.79</v>
          </cell>
          <cell r="E170">
            <v>646445.18000000005</v>
          </cell>
          <cell r="F170">
            <v>234.92</v>
          </cell>
          <cell r="G170">
            <v>1193130.0559</v>
          </cell>
          <cell r="H170">
            <v>646442.99210000003</v>
          </cell>
          <cell r="I170">
            <v>234.98599999999999</v>
          </cell>
          <cell r="J170">
            <v>1193127.32</v>
          </cell>
          <cell r="K170">
            <v>646440.81000000006</v>
          </cell>
          <cell r="L170">
            <v>234.92</v>
          </cell>
          <cell r="M170">
            <v>-1.8859676213017495E-2</v>
          </cell>
          <cell r="N170">
            <v>3.499529856957321</v>
          </cell>
          <cell r="O170">
            <v>7.001273596880516</v>
          </cell>
        </row>
        <row r="171">
          <cell r="A171">
            <v>10840</v>
          </cell>
          <cell r="B171">
            <v>3.4998250528469397</v>
          </cell>
          <cell r="C171">
            <v>1.9429542612336384E-2</v>
          </cell>
          <cell r="D171">
            <v>1193139.03</v>
          </cell>
          <cell r="E171">
            <v>646437.36</v>
          </cell>
          <cell r="F171">
            <v>234.98</v>
          </cell>
          <cell r="G171">
            <v>1193136.2945999999</v>
          </cell>
          <cell r="H171">
            <v>646435.17680000002</v>
          </cell>
          <cell r="I171">
            <v>235.048</v>
          </cell>
          <cell r="J171">
            <v>1193133.56</v>
          </cell>
          <cell r="K171">
            <v>646432.99</v>
          </cell>
          <cell r="L171">
            <v>234.98</v>
          </cell>
          <cell r="M171">
            <v>-1.9420542179516383E-2</v>
          </cell>
          <cell r="N171">
            <v>3.5014470436224152</v>
          </cell>
          <cell r="O171">
            <v>7.0012720964693553</v>
          </cell>
        </row>
        <row r="172">
          <cell r="A172">
            <v>10850</v>
          </cell>
          <cell r="B172">
            <v>3.5040082933897545</v>
          </cell>
          <cell r="C172">
            <v>1.9691734214837341E-2</v>
          </cell>
          <cell r="D172">
            <v>1193145.27</v>
          </cell>
          <cell r="E172">
            <v>646429.55000000005</v>
          </cell>
          <cell r="F172">
            <v>235.04</v>
          </cell>
          <cell r="G172">
            <v>1193142.5334000001</v>
          </cell>
          <cell r="H172">
            <v>646427.36159999995</v>
          </cell>
          <cell r="I172">
            <v>235.10900000000001</v>
          </cell>
          <cell r="J172">
            <v>1193139.8</v>
          </cell>
          <cell r="K172">
            <v>646425.18000000005</v>
          </cell>
          <cell r="L172">
            <v>235.04</v>
          </cell>
          <cell r="M172">
            <v>-1.9729709811205379E-2</v>
          </cell>
          <cell r="N172">
            <v>3.497263804702726</v>
          </cell>
          <cell r="O172">
            <v>7.0012720980924801</v>
          </cell>
        </row>
        <row r="173">
          <cell r="A173">
            <v>10860</v>
          </cell>
          <cell r="B173">
            <v>3.5020287506404988</v>
          </cell>
          <cell r="C173">
            <v>2.0273962624382368E-2</v>
          </cell>
          <cell r="D173">
            <v>1193151.51</v>
          </cell>
          <cell r="E173">
            <v>646421.73</v>
          </cell>
          <cell r="F173">
            <v>235.1</v>
          </cell>
          <cell r="G173">
            <v>1193148.7720999999</v>
          </cell>
          <cell r="H173">
            <v>646419.54639999999</v>
          </cell>
          <cell r="I173">
            <v>235.17099999999999</v>
          </cell>
          <cell r="J173">
            <v>1193146.04</v>
          </cell>
          <cell r="K173">
            <v>646417.36</v>
          </cell>
          <cell r="L173">
            <v>235.1</v>
          </cell>
          <cell r="M173">
            <v>-2.0290091314360135E-2</v>
          </cell>
          <cell r="N173">
            <v>3.4992449713495533</v>
          </cell>
          <cell r="O173">
            <v>7.001273721990052</v>
          </cell>
        </row>
        <row r="174">
          <cell r="A174">
            <v>10870</v>
          </cell>
          <cell r="B174">
            <v>3.5000391454446791</v>
          </cell>
          <cell r="C174">
            <v>2.0571198494654306E-2</v>
          </cell>
          <cell r="D174">
            <v>1193157.75</v>
          </cell>
          <cell r="E174">
            <v>646413.91</v>
          </cell>
          <cell r="F174">
            <v>235.16</v>
          </cell>
          <cell r="G174">
            <v>1193155.0109000001</v>
          </cell>
          <cell r="H174">
            <v>646411.73109999998</v>
          </cell>
          <cell r="I174">
            <v>235.232</v>
          </cell>
          <cell r="J174">
            <v>1193152.28</v>
          </cell>
          <cell r="K174">
            <v>646409.55000000005</v>
          </cell>
          <cell r="L174">
            <v>235.16</v>
          </cell>
          <cell r="M174">
            <v>-2.0600869314491968E-2</v>
          </cell>
          <cell r="N174">
            <v>3.4949981430809487</v>
          </cell>
          <cell r="O174">
            <v>6.9950372885256282</v>
          </cell>
        </row>
        <row r="175">
          <cell r="A175">
            <v>10880</v>
          </cell>
          <cell r="B175">
            <v>3.4964806548592735</v>
          </cell>
          <cell r="C175">
            <v>2.0592134522448999E-2</v>
          </cell>
          <cell r="D175">
            <v>1193163.98</v>
          </cell>
          <cell r="E175">
            <v>646406.1</v>
          </cell>
          <cell r="F175">
            <v>235.24</v>
          </cell>
          <cell r="G175">
            <v>1193161.2496</v>
          </cell>
          <cell r="H175">
            <v>646403.91590000002</v>
          </cell>
          <cell r="I175">
            <v>235.31200000000001</v>
          </cell>
          <cell r="J175">
            <v>1193158.51</v>
          </cell>
          <cell r="K175">
            <v>646401.73</v>
          </cell>
          <cell r="L175">
            <v>235.24</v>
          </cell>
          <cell r="M175">
            <v>-2.0543301850779728E-2</v>
          </cell>
          <cell r="N175">
            <v>3.5047920009640485</v>
          </cell>
          <cell r="O175">
            <v>7.001272655823322</v>
          </cell>
        </row>
        <row r="176">
          <cell r="A176">
            <v>10890</v>
          </cell>
          <cell r="B176">
            <v>3.4944846430357179</v>
          </cell>
          <cell r="C176">
            <v>1.9173070379214271E-2</v>
          </cell>
          <cell r="D176">
            <v>1193170.22</v>
          </cell>
          <cell r="E176">
            <v>646398.28</v>
          </cell>
          <cell r="F176">
            <v>235.44</v>
          </cell>
          <cell r="G176">
            <v>1193167.4883999999</v>
          </cell>
          <cell r="H176">
            <v>646396.10060000001</v>
          </cell>
          <cell r="I176">
            <v>235.50700000000001</v>
          </cell>
          <cell r="J176">
            <v>1193164.75</v>
          </cell>
          <cell r="K176">
            <v>646393.92000000004</v>
          </cell>
          <cell r="L176">
            <v>235.44</v>
          </cell>
          <cell r="M176">
            <v>-1.9139848970470146E-2</v>
          </cell>
          <cell r="N176">
            <v>3.5005500881108311</v>
          </cell>
          <cell r="O176">
            <v>6.9950347311465491</v>
          </cell>
        </row>
        <row r="177">
          <cell r="A177">
            <v>10900</v>
          </cell>
          <cell r="B177">
            <v>3.498745427913998</v>
          </cell>
          <cell r="C177">
            <v>2.0578805026957952E-2</v>
          </cell>
          <cell r="D177">
            <v>1193176.46</v>
          </cell>
          <cell r="E177">
            <v>646390.47</v>
          </cell>
          <cell r="F177">
            <v>235.76</v>
          </cell>
          <cell r="G177">
            <v>1193173.7271</v>
          </cell>
          <cell r="H177">
            <v>646388.28540000005</v>
          </cell>
          <cell r="I177">
            <v>235.83199999999999</v>
          </cell>
          <cell r="J177">
            <v>1193170.99</v>
          </cell>
          <cell r="K177">
            <v>646386.1</v>
          </cell>
          <cell r="L177">
            <v>235.76</v>
          </cell>
          <cell r="M177">
            <v>-2.0556591588037614E-2</v>
          </cell>
          <cell r="N177">
            <v>3.5025261698491543</v>
          </cell>
          <cell r="O177">
            <v>7.0012715977631519</v>
          </cell>
        </row>
        <row r="178">
          <cell r="A178">
            <v>10910</v>
          </cell>
          <cell r="B178">
            <v>3.4967508947531547</v>
          </cell>
          <cell r="C178">
            <v>1.9160644271383531E-2</v>
          </cell>
          <cell r="D178">
            <v>1193182.7</v>
          </cell>
          <cell r="E178">
            <v>646382.65</v>
          </cell>
          <cell r="F178">
            <v>236.22</v>
          </cell>
          <cell r="G178">
            <v>1193179.9659</v>
          </cell>
          <cell r="H178">
            <v>646380.47010000004</v>
          </cell>
          <cell r="I178">
            <v>236.28700000000001</v>
          </cell>
          <cell r="J178">
            <v>1193177.23</v>
          </cell>
          <cell r="K178">
            <v>646378.29</v>
          </cell>
          <cell r="L178">
            <v>236.22</v>
          </cell>
          <cell r="M178">
            <v>-1.9152252008692278E-2</v>
          </cell>
          <cell r="N178">
            <v>3.4982831245954378</v>
          </cell>
          <cell r="O178">
            <v>6.9950340193485925</v>
          </cell>
        </row>
        <row r="179">
          <cell r="A179">
            <v>10920</v>
          </cell>
          <cell r="B179">
            <v>3.4993972293677111</v>
          </cell>
          <cell r="C179">
            <v>2.0289208496866357E-2</v>
          </cell>
          <cell r="D179">
            <v>1193188.96</v>
          </cell>
          <cell r="E179">
            <v>646374.97</v>
          </cell>
          <cell r="F179">
            <v>236.8</v>
          </cell>
          <cell r="G179">
            <v>1193186.2816000001</v>
          </cell>
          <cell r="H179">
            <v>646372.71790000005</v>
          </cell>
          <cell r="I179">
            <v>236.87100000000001</v>
          </cell>
          <cell r="J179">
            <v>1193183.6000000001</v>
          </cell>
          <cell r="K179">
            <v>646370.47</v>
          </cell>
          <cell r="L179">
            <v>236.8</v>
          </cell>
          <cell r="M179">
            <v>-2.029065672232613E-2</v>
          </cell>
          <cell r="N179">
            <v>3.4991474633679811</v>
          </cell>
          <cell r="O179">
            <v>6.9985446927356918</v>
          </cell>
        </row>
        <row r="180">
          <cell r="A180">
            <v>10930</v>
          </cell>
          <cell r="B180">
            <v>3.5008394535522642</v>
          </cell>
          <cell r="C180">
            <v>2.0280850048109179E-2</v>
          </cell>
          <cell r="D180">
            <v>1193195.3899999999</v>
          </cell>
          <cell r="E180">
            <v>646367.31000000006</v>
          </cell>
          <cell r="F180">
            <v>237.5</v>
          </cell>
          <cell r="G180">
            <v>1193192.7098000001</v>
          </cell>
          <cell r="H180">
            <v>646365.05779999995</v>
          </cell>
          <cell r="I180">
            <v>237.571</v>
          </cell>
          <cell r="J180">
            <v>1193190.03</v>
          </cell>
          <cell r="K180">
            <v>646362.81000000006</v>
          </cell>
          <cell r="L180">
            <v>237.5</v>
          </cell>
          <cell r="M180">
            <v>-2.029903077478536E-2</v>
          </cell>
          <cell r="N180">
            <v>3.497703943982946</v>
          </cell>
          <cell r="O180">
            <v>6.9985433975352098</v>
          </cell>
        </row>
        <row r="181">
          <cell r="A181">
            <v>10940</v>
          </cell>
          <cell r="B181">
            <v>3.5022697454381286</v>
          </cell>
          <cell r="C181">
            <v>1.9987038431626084E-2</v>
          </cell>
          <cell r="D181">
            <v>1193201.82</v>
          </cell>
          <cell r="E181">
            <v>646359.65</v>
          </cell>
          <cell r="F181">
            <v>238.22</v>
          </cell>
          <cell r="G181">
            <v>1193199.1381000001</v>
          </cell>
          <cell r="H181">
            <v>646357.39760000003</v>
          </cell>
          <cell r="I181">
            <v>238.29</v>
          </cell>
          <cell r="J181">
            <v>1193196.46</v>
          </cell>
          <cell r="K181">
            <v>646355.15</v>
          </cell>
          <cell r="L181">
            <v>238.22</v>
          </cell>
          <cell r="M181">
            <v>-2.0021319452183262E-2</v>
          </cell>
          <cell r="N181">
            <v>3.4962730686742973</v>
          </cell>
          <cell r="O181">
            <v>6.998542814112426</v>
          </cell>
        </row>
        <row r="182">
          <cell r="A182">
            <v>10950</v>
          </cell>
          <cell r="B182">
            <v>3.5037125937217435</v>
          </cell>
          <cell r="C182">
            <v>1.9407984582371383E-2</v>
          </cell>
          <cell r="D182">
            <v>1193208.25</v>
          </cell>
          <cell r="E182">
            <v>646351.99</v>
          </cell>
          <cell r="F182">
            <v>238.94</v>
          </cell>
          <cell r="G182">
            <v>1193205.5663000001</v>
          </cell>
          <cell r="H182">
            <v>646349.73750000005</v>
          </cell>
          <cell r="I182">
            <v>239.00800000000001</v>
          </cell>
          <cell r="J182">
            <v>1193202.8899999999</v>
          </cell>
          <cell r="K182">
            <v>646347.49</v>
          </cell>
          <cell r="L182">
            <v>238.94</v>
          </cell>
          <cell r="M182">
            <v>-1.9457311693403929E-2</v>
          </cell>
          <cell r="N182">
            <v>3.4948301734336815</v>
          </cell>
          <cell r="O182">
            <v>6.998542767155425</v>
          </cell>
        </row>
        <row r="183">
          <cell r="A183">
            <v>10960</v>
          </cell>
          <cell r="B183">
            <v>3.5052200414925196</v>
          </cell>
          <cell r="C183">
            <v>1.8829060435218713E-2</v>
          </cell>
          <cell r="D183">
            <v>1193214.68</v>
          </cell>
          <cell r="E183">
            <v>646344.32999999996</v>
          </cell>
          <cell r="F183">
            <v>239.66</v>
          </cell>
          <cell r="G183">
            <v>1193211.9945</v>
          </cell>
          <cell r="H183">
            <v>646342.0773</v>
          </cell>
          <cell r="I183">
            <v>239.726</v>
          </cell>
          <cell r="J183">
            <v>1193209.31</v>
          </cell>
          <cell r="K183">
            <v>646339.82999999996</v>
          </cell>
          <cell r="L183">
            <v>239.66</v>
          </cell>
          <cell r="M183">
            <v>-1.8851836204215721E-2</v>
          </cell>
          <cell r="N183">
            <v>3.5009852242002464</v>
          </cell>
          <cell r="O183">
            <v>7.006205265692766</v>
          </cell>
        </row>
        <row r="184">
          <cell r="A184">
            <v>10970</v>
          </cell>
          <cell r="B184">
            <v>3.4989295049000626</v>
          </cell>
          <cell r="C184">
            <v>1.8862912187154565E-2</v>
          </cell>
          <cell r="D184">
            <v>1193221.1000000001</v>
          </cell>
          <cell r="E184">
            <v>646336.67000000004</v>
          </cell>
          <cell r="F184">
            <v>240.33</v>
          </cell>
          <cell r="G184">
            <v>1193218.4228000001</v>
          </cell>
          <cell r="H184">
            <v>646334.41720000003</v>
          </cell>
          <cell r="I184">
            <v>240.39599999999999</v>
          </cell>
          <cell r="J184">
            <v>1193215.74</v>
          </cell>
          <cell r="K184">
            <v>646332.17000000004</v>
          </cell>
          <cell r="L184">
            <v>240.33</v>
          </cell>
          <cell r="M184">
            <v>-1.8859203102608114E-2</v>
          </cell>
          <cell r="N184">
            <v>3.4996176477280034</v>
          </cell>
          <cell r="O184">
            <v>6.998547152628066</v>
          </cell>
        </row>
        <row r="185">
          <cell r="A185">
            <v>10980</v>
          </cell>
          <cell r="B185">
            <v>3.5004356871877338</v>
          </cell>
          <cell r="C185">
            <v>5.4278957529627246E-3</v>
          </cell>
          <cell r="D185">
            <v>1193227.53</v>
          </cell>
          <cell r="E185">
            <v>646329.01</v>
          </cell>
          <cell r="F185">
            <v>240.95</v>
          </cell>
          <cell r="G185">
            <v>1193224.851</v>
          </cell>
          <cell r="H185">
            <v>646326.75699999998</v>
          </cell>
          <cell r="I185">
            <v>240.96899999999999</v>
          </cell>
          <cell r="J185">
            <v>1193222.17</v>
          </cell>
          <cell r="K185">
            <v>646324.51</v>
          </cell>
          <cell r="L185">
            <v>240.9</v>
          </cell>
          <cell r="M185">
            <v>-1.9724940059032574E-2</v>
          </cell>
          <cell r="N185">
            <v>3.4981094894831619</v>
          </cell>
          <cell r="O185">
            <v>6.9985451766708957</v>
          </cell>
        </row>
        <row r="186">
          <cell r="A186">
            <v>10990</v>
          </cell>
          <cell r="B186">
            <v>3.5018778176473848</v>
          </cell>
          <cell r="C186">
            <v>-1.2850248450486376E-2</v>
          </cell>
          <cell r="D186">
            <v>1193233.96</v>
          </cell>
          <cell r="E186">
            <v>646321.35</v>
          </cell>
          <cell r="F186">
            <v>241.49</v>
          </cell>
          <cell r="G186">
            <v>1193231.2792</v>
          </cell>
          <cell r="H186">
            <v>646319.0969</v>
          </cell>
          <cell r="I186">
            <v>241.44499999999999</v>
          </cell>
          <cell r="J186">
            <v>1193228.3899999999</v>
          </cell>
          <cell r="K186">
            <v>646316.67000000004</v>
          </cell>
          <cell r="L186">
            <v>241.37</v>
          </cell>
          <cell r="M186">
            <v>-1.9876830595480406E-2</v>
          </cell>
          <cell r="N186">
            <v>3.7732373699981188</v>
          </cell>
          <cell r="O186">
            <v>7.275115187645504</v>
          </cell>
        </row>
        <row r="187">
          <cell r="A187">
            <v>11000</v>
          </cell>
          <cell r="B187">
            <v>3.5032437096191518</v>
          </cell>
          <cell r="C187">
            <v>-3.0257672256412366E-2</v>
          </cell>
          <cell r="D187">
            <v>1193240.3899999999</v>
          </cell>
          <cell r="E187">
            <v>646313.68999999994</v>
          </cell>
          <cell r="F187">
            <v>241.93</v>
          </cell>
          <cell r="G187">
            <v>1193237.7075</v>
          </cell>
          <cell r="H187">
            <v>646311.43680000002</v>
          </cell>
          <cell r="I187">
            <v>241.82400000000001</v>
          </cell>
          <cell r="J187">
            <v>1193234.43</v>
          </cell>
          <cell r="K187">
            <v>646308.68999999994</v>
          </cell>
          <cell r="L187">
            <v>241.7</v>
          </cell>
          <cell r="M187">
            <v>-2.8996891554136182E-2</v>
          </cell>
          <cell r="N187">
            <v>4.2763204382966356</v>
          </cell>
          <cell r="O187">
            <v>7.7795641479157869</v>
          </cell>
          <cell r="P187">
            <v>7.196187073893606</v>
          </cell>
        </row>
        <row r="188">
          <cell r="A188">
            <v>11010</v>
          </cell>
          <cell r="B188">
            <v>3.5012414312932916</v>
          </cell>
          <cell r="C188">
            <v>-4.6840528771943966E-2</v>
          </cell>
          <cell r="D188">
            <v>1193246.82</v>
          </cell>
          <cell r="E188">
            <v>646305.81999999995</v>
          </cell>
          <cell r="F188">
            <v>242.27</v>
          </cell>
          <cell r="G188">
            <v>1193244.0366</v>
          </cell>
          <cell r="H188">
            <v>646303.696</v>
          </cell>
          <cell r="I188">
            <v>242.10599999999999</v>
          </cell>
          <cell r="J188">
            <v>1193240.46</v>
          </cell>
          <cell r="K188">
            <v>646300.97</v>
          </cell>
          <cell r="L188">
            <v>241.89</v>
          </cell>
          <cell r="M188">
            <v>-4.8031861550056232E-2</v>
          </cell>
          <cell r="N188">
            <v>4.4970149610983654</v>
          </cell>
          <cell r="O188">
            <v>7.9982563923916565</v>
          </cell>
        </row>
        <row r="189">
          <cell r="A189">
            <v>11020</v>
          </cell>
          <cell r="B189">
            <v>3.5039990081654295</v>
          </cell>
          <cell r="C189">
            <v>-5.7077641727053458E-2</v>
          </cell>
          <cell r="D189">
            <v>1193252.72</v>
          </cell>
          <cell r="E189">
            <v>646297.39</v>
          </cell>
          <cell r="F189">
            <v>242.49</v>
          </cell>
          <cell r="G189">
            <v>1193249.7668000001</v>
          </cell>
          <cell r="H189">
            <v>646295.50410000002</v>
          </cell>
          <cell r="I189">
            <v>242.29</v>
          </cell>
          <cell r="J189">
            <v>1193245.98</v>
          </cell>
          <cell r="K189">
            <v>646293.07999999996</v>
          </cell>
          <cell r="L189">
            <v>242.03</v>
          </cell>
          <cell r="M189">
            <v>-5.782617919764859E-2</v>
          </cell>
          <cell r="N189">
            <v>4.4962334293489583</v>
          </cell>
          <cell r="O189">
            <v>8.0002324375143878</v>
          </cell>
        </row>
        <row r="190">
          <cell r="A190">
            <v>11030</v>
          </cell>
          <cell r="B190">
            <v>3.500887168890833</v>
          </cell>
          <cell r="C190">
            <v>-5.798530206968034E-2</v>
          </cell>
          <cell r="D190">
            <v>1193257.8899999999</v>
          </cell>
          <cell r="E190">
            <v>646288.5</v>
          </cell>
          <cell r="F190">
            <v>242.63</v>
          </cell>
          <cell r="G190">
            <v>1193254.7951</v>
          </cell>
          <cell r="H190">
            <v>646286.86360000004</v>
          </cell>
          <cell r="I190">
            <v>242.42699999999999</v>
          </cell>
          <cell r="J190">
            <v>1193250.81</v>
          </cell>
          <cell r="K190">
            <v>646284.76</v>
          </cell>
          <cell r="L190">
            <v>242.17</v>
          </cell>
          <cell r="M190">
            <v>-5.703208844516397E-2</v>
          </cell>
          <cell r="N190">
            <v>4.5062351214283352</v>
          </cell>
          <cell r="O190">
            <v>8.0071222903191686</v>
          </cell>
        </row>
        <row r="191">
          <cell r="A191">
            <v>11040</v>
          </cell>
          <cell r="B191">
            <v>3.5004764534026136</v>
          </cell>
          <cell r="C191">
            <v>-5.6278053180020757E-2</v>
          </cell>
          <cell r="D191">
            <v>1193262.31</v>
          </cell>
          <cell r="E191">
            <v>646279.19999999995</v>
          </cell>
          <cell r="F191">
            <v>242.76</v>
          </cell>
          <cell r="G191">
            <v>1193259.0867999999</v>
          </cell>
          <cell r="H191">
            <v>646277.83459999994</v>
          </cell>
          <cell r="I191">
            <v>242.56299999999999</v>
          </cell>
          <cell r="J191">
            <v>1193254.95</v>
          </cell>
          <cell r="K191">
            <v>646276.06999999995</v>
          </cell>
          <cell r="L191">
            <v>242.31</v>
          </cell>
          <cell r="M191">
            <v>-5.6254279071927968E-2</v>
          </cell>
          <cell r="N191">
            <v>4.497435647099743</v>
          </cell>
          <cell r="O191">
            <v>7.9979121005023561</v>
          </cell>
        </row>
        <row r="192">
          <cell r="A192">
            <v>11050</v>
          </cell>
          <cell r="B192">
            <v>3.5050789576408441</v>
          </cell>
          <cell r="C192">
            <v>-5.7345355819111148E-2</v>
          </cell>
          <cell r="D192">
            <v>1193265.94</v>
          </cell>
          <cell r="E192">
            <v>646269.57999999996</v>
          </cell>
          <cell r="F192">
            <v>242.9</v>
          </cell>
          <cell r="G192">
            <v>1193262.6121</v>
          </cell>
          <cell r="H192">
            <v>646268.47970000003</v>
          </cell>
          <cell r="I192">
            <v>242.69900000000001</v>
          </cell>
          <cell r="J192">
            <v>1193258.3400000001</v>
          </cell>
          <cell r="K192">
            <v>646267.06999999995</v>
          </cell>
          <cell r="L192">
            <v>242.44</v>
          </cell>
          <cell r="M192">
            <v>-5.7572485066424768E-2</v>
          </cell>
          <cell r="N192">
            <v>4.4986767498604756</v>
          </cell>
          <cell r="O192">
            <v>8.0037557075013197</v>
          </cell>
        </row>
        <row r="193">
          <cell r="A193">
            <v>11060</v>
          </cell>
          <cell r="B193">
            <v>3.5000964844603675</v>
          </cell>
          <cell r="C193">
            <v>-5.6855575520131693E-2</v>
          </cell>
          <cell r="D193">
            <v>1193268.75</v>
          </cell>
          <cell r="E193">
            <v>646259.68000000005</v>
          </cell>
          <cell r="F193">
            <v>243.07</v>
          </cell>
          <cell r="G193">
            <v>1193265.3463999999</v>
          </cell>
          <cell r="H193">
            <v>646258.86380000005</v>
          </cell>
          <cell r="I193">
            <v>242.87100000000001</v>
          </cell>
          <cell r="J193">
            <v>1193260.97</v>
          </cell>
          <cell r="K193">
            <v>646257.81000000006</v>
          </cell>
          <cell r="L193">
            <v>242.61</v>
          </cell>
          <cell r="M193">
            <v>-5.7980860313370075E-2</v>
          </cell>
          <cell r="N193">
            <v>4.5014854658824452</v>
          </cell>
          <cell r="O193">
            <v>8.0015819503428123</v>
          </cell>
        </row>
        <row r="194">
          <cell r="A194">
            <v>11070</v>
          </cell>
          <cell r="B194">
            <v>3.4989240875770045</v>
          </cell>
          <cell r="C194">
            <v>-5.5731417749914705E-2</v>
          </cell>
          <cell r="D194">
            <v>1193270.73</v>
          </cell>
          <cell r="E194">
            <v>646249.57999999996</v>
          </cell>
          <cell r="F194">
            <v>243.31</v>
          </cell>
          <cell r="G194">
            <v>1193267.2708999999</v>
          </cell>
          <cell r="H194">
            <v>646249.05359999998</v>
          </cell>
          <cell r="I194">
            <v>243.11500000000001</v>
          </cell>
          <cell r="J194">
            <v>1193262.82</v>
          </cell>
          <cell r="K194">
            <v>646248.37</v>
          </cell>
          <cell r="L194">
            <v>242.86</v>
          </cell>
          <cell r="M194">
            <v>-5.6627781948582645E-2</v>
          </cell>
          <cell r="N194">
            <v>4.5030900244606515</v>
          </cell>
          <cell r="O194">
            <v>8.0020141120376564</v>
          </cell>
        </row>
        <row r="195">
          <cell r="A195">
            <v>11080</v>
          </cell>
          <cell r="B195">
            <v>3.4963268111628643</v>
          </cell>
          <cell r="C195">
            <v>-2.8887459741329759E-2</v>
          </cell>
          <cell r="D195">
            <v>1193271.8600000001</v>
          </cell>
          <cell r="E195">
            <v>646239.36</v>
          </cell>
          <cell r="F195">
            <v>243.53</v>
          </cell>
          <cell r="G195">
            <v>1193268.3721</v>
          </cell>
          <cell r="H195">
            <v>646239.11739999999</v>
          </cell>
          <cell r="I195">
            <v>243.429</v>
          </cell>
          <cell r="J195">
            <v>1193263.8799999999</v>
          </cell>
          <cell r="K195">
            <v>646238.81000000006</v>
          </cell>
          <cell r="L195">
            <v>243.3</v>
          </cell>
          <cell r="M195">
            <v>-2.8650077647663478E-2</v>
          </cell>
          <cell r="N195">
            <v>4.5026055980169781</v>
          </cell>
          <cell r="O195">
            <v>7.9989324091798419</v>
          </cell>
        </row>
        <row r="196">
          <cell r="A196">
            <v>11090</v>
          </cell>
          <cell r="B196">
            <v>3.9128780621476862</v>
          </cell>
          <cell r="C196">
            <v>-1.0222654364534867E-3</v>
          </cell>
          <cell r="D196">
            <v>1193272.93</v>
          </cell>
          <cell r="E196">
            <v>646229.39</v>
          </cell>
          <cell r="F196">
            <v>243.82</v>
          </cell>
          <cell r="G196">
            <v>1193269.0252</v>
          </cell>
          <cell r="H196">
            <v>646229.13870000001</v>
          </cell>
          <cell r="I196">
            <v>243.816</v>
          </cell>
          <cell r="J196">
            <v>1193265.01</v>
          </cell>
          <cell r="K196">
            <v>646228.88</v>
          </cell>
          <cell r="L196">
            <v>243.81</v>
          </cell>
          <cell r="M196">
            <v>-1.4912295530954659E-3</v>
          </cell>
          <cell r="N196">
            <v>4.0235254106556173</v>
          </cell>
          <cell r="O196">
            <v>7.9364034728033035</v>
          </cell>
        </row>
        <row r="197">
          <cell r="A197">
            <v>11100</v>
          </cell>
          <cell r="B197">
            <v>4.4118414853248558</v>
          </cell>
          <cell r="C197">
            <v>2.5612887583534531E-2</v>
          </cell>
          <cell r="D197">
            <v>1193274.08</v>
          </cell>
          <cell r="E197">
            <v>646219.44999999995</v>
          </cell>
          <cell r="F197">
            <v>244.16</v>
          </cell>
          <cell r="G197">
            <v>1193269.6776999999</v>
          </cell>
          <cell r="H197">
            <v>646219.16</v>
          </cell>
          <cell r="I197">
            <v>244.273</v>
          </cell>
          <cell r="J197">
            <v>1193266.1599999999</v>
          </cell>
          <cell r="K197">
            <v>646218.93000000005</v>
          </cell>
          <cell r="L197">
            <v>244.36</v>
          </cell>
          <cell r="M197">
            <v>2.4679373111675729E-2</v>
          </cell>
          <cell r="N197">
            <v>3.5252110986100411</v>
          </cell>
          <cell r="O197">
            <v>7.9370525839348964</v>
          </cell>
        </row>
        <row r="198">
          <cell r="A198">
            <v>11110</v>
          </cell>
          <cell r="B198">
            <v>4.5031609342552708</v>
          </cell>
          <cell r="C198">
            <v>5.1519366815249587E-2</v>
          </cell>
          <cell r="D198">
            <v>1193275.3799999999</v>
          </cell>
          <cell r="E198">
            <v>646210.28</v>
          </cell>
          <cell r="F198">
            <v>244.57</v>
          </cell>
          <cell r="G198">
            <v>1193270.9935999999</v>
          </cell>
          <cell r="H198">
            <v>646209.26119999995</v>
          </cell>
          <cell r="I198">
            <v>244.80199999999999</v>
          </cell>
          <cell r="J198">
            <v>1193267.58</v>
          </cell>
          <cell r="K198">
            <v>646208.47</v>
          </cell>
          <cell r="L198">
            <v>244.99</v>
          </cell>
          <cell r="M198">
            <v>5.3651555762191029E-2</v>
          </cell>
          <cell r="N198">
            <v>3.5040922360820472</v>
          </cell>
          <cell r="O198">
            <v>8.007253170337318</v>
          </cell>
        </row>
        <row r="199">
          <cell r="A199">
            <v>11120</v>
          </cell>
          <cell r="B199">
            <v>4.4982411673974116</v>
          </cell>
          <cell r="C199">
            <v>5.9356532934510604E-2</v>
          </cell>
          <cell r="D199">
            <v>1193278.31</v>
          </cell>
          <cell r="E199">
            <v>646201.68000000005</v>
          </cell>
          <cell r="F199">
            <v>245.1</v>
          </cell>
          <cell r="G199">
            <v>1193274.2176000001</v>
          </cell>
          <cell r="H199">
            <v>646199.81279999996</v>
          </cell>
          <cell r="I199">
            <v>245.36699999999999</v>
          </cell>
          <cell r="J199">
            <v>1193271.03</v>
          </cell>
          <cell r="K199">
            <v>646198.36</v>
          </cell>
          <cell r="L199">
            <v>245.58</v>
          </cell>
          <cell r="M199">
            <v>6.0804002036861565E-2</v>
          </cell>
          <cell r="N199">
            <v>3.5030588919277723</v>
          </cell>
          <cell r="O199">
            <v>8.0013000593251835</v>
          </cell>
        </row>
        <row r="200">
          <cell r="A200">
            <v>11130</v>
          </cell>
          <cell r="B200">
            <v>4.4969334539111907</v>
          </cell>
          <cell r="C200">
            <v>6.0263288922880055E-2</v>
          </cell>
          <cell r="D200">
            <v>1193282.8899999999</v>
          </cell>
          <cell r="E200">
            <v>646193.84</v>
          </cell>
          <cell r="F200">
            <v>245.66</v>
          </cell>
          <cell r="G200">
            <v>1193279.2545</v>
          </cell>
          <cell r="H200">
            <v>646191.19319999998</v>
          </cell>
          <cell r="I200">
            <v>245.93100000000001</v>
          </cell>
          <cell r="J200">
            <v>1193276.42</v>
          </cell>
          <cell r="K200">
            <v>646189.13</v>
          </cell>
          <cell r="L200">
            <v>246.14</v>
          </cell>
          <cell r="M200">
            <v>5.9614158423337935E-2</v>
          </cell>
          <cell r="N200">
            <v>3.5058785618645047</v>
          </cell>
          <cell r="O200">
            <v>8.0028120157756959</v>
          </cell>
        </row>
        <row r="201">
          <cell r="A201">
            <v>11140</v>
          </cell>
          <cell r="B201">
            <v>4.4946193041895777</v>
          </cell>
          <cell r="C201">
            <v>5.9181875482100132E-2</v>
          </cell>
          <cell r="D201">
            <v>1193288.94</v>
          </cell>
          <cell r="E201">
            <v>646187.06000000006</v>
          </cell>
          <cell r="F201">
            <v>246.16</v>
          </cell>
          <cell r="G201">
            <v>1193285.9035</v>
          </cell>
          <cell r="H201">
            <v>646183.74620000005</v>
          </cell>
          <cell r="I201">
            <v>246.42599999999999</v>
          </cell>
          <cell r="J201">
            <v>1193283.54</v>
          </cell>
          <cell r="K201">
            <v>646181.17000000004</v>
          </cell>
          <cell r="L201">
            <v>246.64</v>
          </cell>
          <cell r="M201">
            <v>6.1210504173328566E-2</v>
          </cell>
          <cell r="N201">
            <v>3.4961319611748189</v>
          </cell>
          <cell r="O201">
            <v>7.9907512653643966</v>
          </cell>
        </row>
        <row r="202">
          <cell r="A202">
            <v>11150</v>
          </cell>
          <cell r="B202">
            <v>4.4965805463502617</v>
          </cell>
          <cell r="C202">
            <v>5.5153020710656357E-2</v>
          </cell>
          <cell r="D202">
            <v>1193296.22</v>
          </cell>
          <cell r="E202">
            <v>646181.62</v>
          </cell>
          <cell r="F202">
            <v>246.56</v>
          </cell>
          <cell r="G202">
            <v>1193293.8994</v>
          </cell>
          <cell r="H202">
            <v>646177.76850000001</v>
          </cell>
          <cell r="I202">
            <v>246.80799999999999</v>
          </cell>
          <cell r="J202">
            <v>1193292.0900000001</v>
          </cell>
          <cell r="K202">
            <v>646174.77</v>
          </cell>
          <cell r="L202">
            <v>247</v>
          </cell>
          <cell r="M202">
            <v>5.4823742749645701E-2</v>
          </cell>
          <cell r="N202">
            <v>3.5021322947027014</v>
          </cell>
          <cell r="O202">
            <v>7.9987128410529635</v>
          </cell>
        </row>
        <row r="203">
          <cell r="A203">
            <v>11160</v>
          </cell>
          <cell r="B203">
            <v>4.4137872094276052</v>
          </cell>
          <cell r="C203">
            <v>3.307816917139518E-2</v>
          </cell>
          <cell r="D203">
            <v>1193304.53</v>
          </cell>
          <cell r="E203">
            <v>646177.57999999996</v>
          </cell>
          <cell r="F203">
            <v>246.93</v>
          </cell>
          <cell r="G203">
            <v>1193302.9136999999</v>
          </cell>
          <cell r="H203">
            <v>646173.47279999999</v>
          </cell>
          <cell r="I203">
            <v>247.07599999999999</v>
          </cell>
          <cell r="J203">
            <v>1193301.6299999999</v>
          </cell>
          <cell r="K203">
            <v>646170.22</v>
          </cell>
          <cell r="L203">
            <v>247.19</v>
          </cell>
          <cell r="M203">
            <v>3.2599924670912668E-2</v>
          </cell>
          <cell r="N203">
            <v>3.4969405957468664</v>
          </cell>
          <cell r="O203">
            <v>7.9107278051744716</v>
          </cell>
        </row>
        <row r="204">
          <cell r="A204">
            <v>11170</v>
          </cell>
          <cell r="B204">
            <v>3.912779727950829</v>
          </cell>
          <cell r="C204">
            <v>1.2778639094557098E-2</v>
          </cell>
          <cell r="D204">
            <v>1193313.6499999999</v>
          </cell>
          <cell r="E204">
            <v>646173.44999999995</v>
          </cell>
          <cell r="F204">
            <v>247.18</v>
          </cell>
          <cell r="G204">
            <v>1193312.2182</v>
          </cell>
          <cell r="H204">
            <v>646169.80859999999</v>
          </cell>
          <cell r="I204">
            <v>247.23</v>
          </cell>
          <cell r="J204">
            <v>1193310.94</v>
          </cell>
          <cell r="K204">
            <v>646166.55000000005</v>
          </cell>
          <cell r="L204">
            <v>247.27</v>
          </cell>
          <cell r="M204">
            <v>1.142751305676845E-2</v>
          </cell>
          <cell r="N204">
            <v>3.5003241563857759</v>
          </cell>
          <cell r="O204">
            <v>7.4131038843366053</v>
          </cell>
        </row>
        <row r="205">
          <cell r="A205">
            <v>11180</v>
          </cell>
          <cell r="B205">
            <v>3.5007744199993169</v>
          </cell>
          <cell r="C205">
            <v>-6.8556259617566541E-3</v>
          </cell>
          <cell r="D205">
            <v>1193322.81</v>
          </cell>
          <cell r="E205">
            <v>646169.4</v>
          </cell>
          <cell r="F205">
            <v>247.34</v>
          </cell>
          <cell r="G205">
            <v>1193321.5227000001</v>
          </cell>
          <cell r="H205">
            <v>646166.14450000005</v>
          </cell>
          <cell r="I205">
            <v>247.316</v>
          </cell>
          <cell r="J205">
            <v>1193320.1299999999</v>
          </cell>
          <cell r="K205">
            <v>646162.6</v>
          </cell>
          <cell r="L205">
            <v>247.28</v>
          </cell>
          <cell r="M205">
            <v>-9.4530548261060904E-3</v>
          </cell>
          <cell r="N205">
            <v>3.8082927331154082</v>
          </cell>
          <cell r="O205">
            <v>7.3090671531147251</v>
          </cell>
        </row>
        <row r="206">
          <cell r="A206">
            <v>11190</v>
          </cell>
          <cell r="B206">
            <v>3.5029370534381212</v>
          </cell>
          <cell r="C206">
            <v>-2.8261998000455466E-2</v>
          </cell>
          <cell r="D206">
            <v>1193332.1100000001</v>
          </cell>
          <cell r="E206">
            <v>646165.74</v>
          </cell>
          <cell r="F206">
            <v>247.5</v>
          </cell>
          <cell r="G206">
            <v>1193330.8271999999</v>
          </cell>
          <cell r="H206">
            <v>646162.4804</v>
          </cell>
          <cell r="I206">
            <v>247.40100000000001</v>
          </cell>
          <cell r="J206">
            <v>1193329.25</v>
          </cell>
          <cell r="K206">
            <v>646158.47</v>
          </cell>
          <cell r="L206">
            <v>247.27</v>
          </cell>
          <cell r="M206">
            <v>-3.0398712788597019E-2</v>
          </cell>
          <cell r="N206">
            <v>4.3093929967041289</v>
          </cell>
          <cell r="O206">
            <v>7.8123300501422506</v>
          </cell>
        </row>
        <row r="207">
          <cell r="A207">
            <v>11200</v>
          </cell>
          <cell r="B207">
            <v>3.5022049084194093</v>
          </cell>
          <cell r="C207">
            <v>-4.9968521139147945E-2</v>
          </cell>
          <cell r="D207">
            <v>1193341.6499999999</v>
          </cell>
          <cell r="E207">
            <v>646161.53</v>
          </cell>
          <cell r="F207">
            <v>247.66</v>
          </cell>
          <cell r="G207">
            <v>1193339.9720999999</v>
          </cell>
          <cell r="H207">
            <v>646158.45589999994</v>
          </cell>
          <cell r="I207">
            <v>247.48500000000001</v>
          </cell>
          <cell r="J207">
            <v>1193337.81</v>
          </cell>
          <cell r="K207">
            <v>646154.51</v>
          </cell>
          <cell r="L207">
            <v>247.26</v>
          </cell>
          <cell r="M207">
            <v>-5.0006417014410581E-2</v>
          </cell>
          <cell r="N207">
            <v>4.499422542814524</v>
          </cell>
          <cell r="O207">
            <v>8.0016274512339329</v>
          </cell>
        </row>
        <row r="208">
          <cell r="A208">
            <v>11210</v>
          </cell>
          <cell r="B208">
            <v>3.4986719765719916</v>
          </cell>
          <cell r="C208">
            <v>-5.9736952020515495E-2</v>
          </cell>
          <cell r="D208">
            <v>1193350.46</v>
          </cell>
          <cell r="E208">
            <v>646155.49</v>
          </cell>
          <cell r="F208">
            <v>247.79</v>
          </cell>
          <cell r="G208">
            <v>1193348.2076000001</v>
          </cell>
          <cell r="H208">
            <v>646152.81279999996</v>
          </cell>
          <cell r="I208">
            <v>247.58099999999999</v>
          </cell>
          <cell r="J208">
            <v>1193345.31</v>
          </cell>
          <cell r="K208">
            <v>646149.37</v>
          </cell>
          <cell r="L208">
            <v>247.31</v>
          </cell>
          <cell r="M208">
            <v>-6.0223772298157029E-2</v>
          </cell>
          <cell r="N208">
            <v>4.4998841762736896</v>
          </cell>
          <cell r="O208">
            <v>7.9985561528456817</v>
          </cell>
        </row>
        <row r="209">
          <cell r="A209">
            <v>11220</v>
          </cell>
          <cell r="B209">
            <v>3.4993573766630024</v>
          </cell>
          <cell r="C209">
            <v>-6.0296785177518214E-2</v>
          </cell>
          <cell r="D209">
            <v>1193357.8999999999</v>
          </cell>
          <cell r="E209">
            <v>646147.81999999995</v>
          </cell>
          <cell r="F209">
            <v>247.96</v>
          </cell>
          <cell r="G209">
            <v>1193355.1577999999</v>
          </cell>
          <cell r="H209">
            <v>646145.64610000001</v>
          </cell>
          <cell r="I209">
            <v>247.749</v>
          </cell>
          <cell r="J209">
            <v>1193351.6299999999</v>
          </cell>
          <cell r="K209">
            <v>646142.85</v>
          </cell>
          <cell r="L209">
            <v>247.48</v>
          </cell>
          <cell r="M209">
            <v>-5.9757790958025289E-2</v>
          </cell>
          <cell r="N209">
            <v>4.5015050872438511</v>
          </cell>
          <cell r="O209">
            <v>8.000862463906854</v>
          </cell>
        </row>
        <row r="210">
          <cell r="A210">
            <v>11230</v>
          </cell>
          <cell r="B210">
            <v>3.5050713714245001</v>
          </cell>
          <cell r="C210">
            <v>-5.9627887096365531E-2</v>
          </cell>
          <cell r="D210">
            <v>1193363.67</v>
          </cell>
          <cell r="E210">
            <v>646138.82999999996</v>
          </cell>
          <cell r="F210">
            <v>248.21</v>
          </cell>
          <cell r="G210">
            <v>1193360.5456000001</v>
          </cell>
          <cell r="H210">
            <v>646137.24140000006</v>
          </cell>
          <cell r="I210">
            <v>248.001</v>
          </cell>
          <cell r="J210">
            <v>1193356.53</v>
          </cell>
          <cell r="K210">
            <v>646135.19999999995</v>
          </cell>
          <cell r="L210">
            <v>247.73</v>
          </cell>
          <cell r="M210">
            <v>-6.0159336859353395E-2</v>
          </cell>
          <cell r="N210">
            <v>4.5047039104434665</v>
          </cell>
          <cell r="O210">
            <v>8.0097752818679666</v>
          </cell>
        </row>
        <row r="211">
          <cell r="A211">
            <v>11240</v>
          </cell>
          <cell r="B211">
            <v>3.5011619358228891</v>
          </cell>
          <cell r="C211">
            <v>-5.5124556800784097E-2</v>
          </cell>
          <cell r="D211">
            <v>1193367.53</v>
          </cell>
          <cell r="E211">
            <v>646128.87</v>
          </cell>
          <cell r="F211">
            <v>248.53</v>
          </cell>
          <cell r="G211">
            <v>1193364.1562999999</v>
          </cell>
          <cell r="H211">
            <v>646127.93389999995</v>
          </cell>
          <cell r="I211">
            <v>248.33699999999999</v>
          </cell>
          <cell r="J211">
            <v>1193359.82</v>
          </cell>
          <cell r="K211">
            <v>646126.73</v>
          </cell>
          <cell r="L211">
            <v>248.09</v>
          </cell>
          <cell r="M211">
            <v>-5.4884995717630371E-2</v>
          </cell>
          <cell r="N211">
            <v>4.500319199635892</v>
          </cell>
          <cell r="O211">
            <v>8.001481135458782</v>
          </cell>
        </row>
        <row r="212">
          <cell r="A212">
            <v>11250</v>
          </cell>
          <cell r="B212">
            <v>3.4951907100794686</v>
          </cell>
          <cell r="C212">
            <v>-3.805228699436472E-2</v>
          </cell>
          <cell r="D212">
            <v>1193369.3500000001</v>
          </cell>
          <cell r="E212">
            <v>646118.46</v>
          </cell>
          <cell r="F212">
            <v>248.89</v>
          </cell>
          <cell r="G212">
            <v>1193365.8737000001</v>
          </cell>
          <cell r="H212">
            <v>646118.09710000001</v>
          </cell>
          <cell r="I212">
            <v>248.75700000000001</v>
          </cell>
          <cell r="J212">
            <v>1193361.48</v>
          </cell>
          <cell r="K212">
            <v>646117.64</v>
          </cell>
          <cell r="L212">
            <v>248.59</v>
          </cell>
          <cell r="M212">
            <v>-3.7804930023781248E-2</v>
          </cell>
          <cell r="N212">
            <v>4.4174132816791349</v>
          </cell>
          <cell r="O212">
            <v>7.9126039917586031</v>
          </cell>
        </row>
        <row r="213">
          <cell r="A213">
            <v>11260</v>
          </cell>
          <cell r="B213">
            <v>3.5016925335152655</v>
          </cell>
          <cell r="C213">
            <v>-1.7134571189712566E-2</v>
          </cell>
          <cell r="D213">
            <v>1193370.3899999999</v>
          </cell>
          <cell r="E213">
            <v>646108.51</v>
          </cell>
          <cell r="F213">
            <v>249.32</v>
          </cell>
          <cell r="G213">
            <v>1193366.9068</v>
          </cell>
          <cell r="H213">
            <v>646108.15060000005</v>
          </cell>
          <cell r="I213">
            <v>249.26</v>
          </cell>
          <cell r="J213">
            <v>1193363.01</v>
          </cell>
          <cell r="K213">
            <v>646107.75</v>
          </cell>
          <cell r="L213">
            <v>249.19</v>
          </cell>
          <cell r="M213">
            <v>-1.7869281285260778E-2</v>
          </cell>
          <cell r="N213">
            <v>3.9173371823147516</v>
          </cell>
          <cell r="O213">
            <v>7.4190297158300176</v>
          </cell>
        </row>
        <row r="214">
          <cell r="A214">
            <v>11270</v>
          </cell>
          <cell r="B214">
            <v>3.4992721598389314</v>
          </cell>
          <cell r="C214">
            <v>-8.5732114079186458E-4</v>
          </cell>
          <cell r="D214">
            <v>1193371.42</v>
          </cell>
          <cell r="E214">
            <v>646098.56999999995</v>
          </cell>
          <cell r="F214">
            <v>249.84</v>
          </cell>
          <cell r="G214">
            <v>1193367.9399000001</v>
          </cell>
          <cell r="H214">
            <v>646098.20420000004</v>
          </cell>
          <cell r="I214">
            <v>249.83699999999999</v>
          </cell>
          <cell r="J214">
            <v>1193364.46</v>
          </cell>
          <cell r="K214">
            <v>646097.84</v>
          </cell>
          <cell r="L214">
            <v>249.84</v>
          </cell>
          <cell r="M214">
            <v>8.5741077333998815E-4</v>
          </cell>
          <cell r="N214">
            <v>3.4989063507191762</v>
          </cell>
          <cell r="O214">
            <v>6.9981785105581071</v>
          </cell>
        </row>
        <row r="215">
          <cell r="A215">
            <v>11280</v>
          </cell>
          <cell r="B215">
            <v>3.9078628048282544</v>
          </cell>
          <cell r="C215">
            <v>1.8936181666506711E-2</v>
          </cell>
          <cell r="D215">
            <v>1193372.8600000001</v>
          </cell>
          <cell r="E215">
            <v>646088.66</v>
          </cell>
          <cell r="F215">
            <v>250.35</v>
          </cell>
          <cell r="G215">
            <v>1193368.9728999999</v>
          </cell>
          <cell r="H215">
            <v>646088.25769999996</v>
          </cell>
          <cell r="I215">
            <v>250.42400000000001</v>
          </cell>
          <cell r="J215">
            <v>1193365.49</v>
          </cell>
          <cell r="K215">
            <v>646087.9</v>
          </cell>
          <cell r="L215">
            <v>250.49</v>
          </cell>
          <cell r="M215">
            <v>1.8850571923941153E-2</v>
          </cell>
          <cell r="N215">
            <v>3.5012200301561807</v>
          </cell>
          <cell r="O215">
            <v>7.4090828349844351</v>
          </cell>
        </row>
        <row r="216">
          <cell r="A216">
            <v>11290</v>
          </cell>
          <cell r="B216">
            <v>4.4079420865824464</v>
          </cell>
          <cell r="C216">
            <v>3.6524980781865821E-2</v>
          </cell>
          <cell r="D216">
            <v>1193374.3899999999</v>
          </cell>
          <cell r="E216">
            <v>646078.77</v>
          </cell>
          <cell r="F216">
            <v>250.85</v>
          </cell>
          <cell r="G216">
            <v>1193370.0060000001</v>
          </cell>
          <cell r="H216">
            <v>646078.3112</v>
          </cell>
          <cell r="I216">
            <v>251.011</v>
          </cell>
          <cell r="J216">
            <v>1193366.52</v>
          </cell>
          <cell r="K216">
            <v>646077.94999999995</v>
          </cell>
          <cell r="L216">
            <v>251.14</v>
          </cell>
          <cell r="M216">
            <v>3.6808105898923235E-2</v>
          </cell>
          <cell r="N216">
            <v>3.5046628140614096</v>
          </cell>
          <cell r="O216">
            <v>7.9126049006438564</v>
          </cell>
        </row>
        <row r="217">
          <cell r="A217">
            <v>11300</v>
          </cell>
          <cell r="B217">
            <v>4.4958304160092757</v>
          </cell>
          <cell r="C217">
            <v>5.5162223004878393E-2</v>
          </cell>
          <cell r="D217">
            <v>1193376.04</v>
          </cell>
          <cell r="E217">
            <v>646069.66</v>
          </cell>
          <cell r="F217">
            <v>251.35</v>
          </cell>
          <cell r="G217">
            <v>1193371.7043000001</v>
          </cell>
          <cell r="H217">
            <v>646068.47080000001</v>
          </cell>
          <cell r="I217">
            <v>251.59800000000001</v>
          </cell>
          <cell r="J217">
            <v>1193368.33</v>
          </cell>
          <cell r="K217">
            <v>646067.54</v>
          </cell>
          <cell r="L217">
            <v>251.79</v>
          </cell>
          <cell r="M217">
            <v>5.4852018059537919E-2</v>
          </cell>
          <cell r="N217">
            <v>3.5003270033123788</v>
          </cell>
          <cell r="O217">
            <v>7.9961574193216549</v>
          </cell>
        </row>
        <row r="218">
          <cell r="A218">
            <v>11310</v>
          </cell>
          <cell r="B218">
            <v>4.498546504309771</v>
          </cell>
          <cell r="C218">
            <v>5.4462035629794125E-2</v>
          </cell>
          <cell r="D218">
            <v>1193379.31</v>
          </cell>
          <cell r="E218">
            <v>646061.18000000005</v>
          </cell>
          <cell r="F218">
            <v>251.94</v>
          </cell>
          <cell r="G218">
            <v>1193375.2930999999</v>
          </cell>
          <cell r="H218">
            <v>646059.15480000002</v>
          </cell>
          <cell r="I218">
            <v>252.185</v>
          </cell>
          <cell r="J218">
            <v>1193372.17</v>
          </cell>
          <cell r="K218">
            <v>646057.57999999996</v>
          </cell>
          <cell r="L218">
            <v>252.38</v>
          </cell>
          <cell r="M218">
            <v>5.5751278948670033E-2</v>
          </cell>
          <cell r="N218">
            <v>3.4976776080693837</v>
          </cell>
          <cell r="O218">
            <v>7.9962241123791546</v>
          </cell>
        </row>
        <row r="219">
          <cell r="A219">
            <v>11320</v>
          </cell>
          <cell r="B219">
            <v>4.4268919537350859</v>
          </cell>
          <cell r="C219">
            <v>3.6594523131131318E-2</v>
          </cell>
          <cell r="D219">
            <v>1193384.2</v>
          </cell>
          <cell r="E219">
            <v>646053.36</v>
          </cell>
          <cell r="F219">
            <v>252.61</v>
          </cell>
          <cell r="G219">
            <v>1193380.6433999999</v>
          </cell>
          <cell r="H219">
            <v>646050.72409999999</v>
          </cell>
          <cell r="I219">
            <v>252.77199999999999</v>
          </cell>
          <cell r="J219">
            <v>1193377.83</v>
          </cell>
          <cell r="K219">
            <v>646048.64</v>
          </cell>
          <cell r="L219">
            <v>252.9</v>
          </cell>
          <cell r="M219">
            <v>3.6558460274278885E-2</v>
          </cell>
          <cell r="N219">
            <v>3.5012415468183749</v>
          </cell>
          <cell r="O219">
            <v>7.9281335005534608</v>
          </cell>
        </row>
        <row r="220">
          <cell r="A220">
            <v>11330</v>
          </cell>
          <cell r="B220">
            <v>3.9242479535085408</v>
          </cell>
          <cell r="C220">
            <v>1.7582986808549188E-2</v>
          </cell>
          <cell r="D220">
            <v>1193389.75</v>
          </cell>
          <cell r="E220">
            <v>646045.03</v>
          </cell>
          <cell r="F220">
            <v>253.29</v>
          </cell>
          <cell r="G220">
            <v>1193386.5989999999</v>
          </cell>
          <cell r="H220">
            <v>646042.69099999999</v>
          </cell>
          <cell r="I220">
            <v>253.35900000000001</v>
          </cell>
          <cell r="J220">
            <v>1193383.79</v>
          </cell>
          <cell r="K220">
            <v>646040.61</v>
          </cell>
          <cell r="L220">
            <v>253.42</v>
          </cell>
          <cell r="M220">
            <v>1.7449207883426538E-2</v>
          </cell>
          <cell r="N220">
            <v>3.4958606950815883</v>
          </cell>
          <cell r="O220">
            <v>7.4201086485901291</v>
          </cell>
        </row>
        <row r="221">
          <cell r="A221">
            <v>11340</v>
          </cell>
          <cell r="B221">
            <v>3.5016592597084322</v>
          </cell>
          <cell r="C221">
            <v>-1.142315600497274E-3</v>
          </cell>
          <cell r="D221">
            <v>1193395.3700000001</v>
          </cell>
          <cell r="E221">
            <v>646036.74</v>
          </cell>
          <cell r="F221">
            <v>253.95</v>
          </cell>
          <cell r="G221">
            <v>1193392.5545999999</v>
          </cell>
          <cell r="H221">
            <v>646034.65789999999</v>
          </cell>
          <cell r="I221">
            <v>253.946</v>
          </cell>
          <cell r="J221">
            <v>1193389.67</v>
          </cell>
          <cell r="K221">
            <v>646032.52</v>
          </cell>
          <cell r="L221">
            <v>253.94</v>
          </cell>
          <cell r="M221">
            <v>-1.6710866066199908E-3</v>
          </cell>
          <cell r="N221">
            <v>3.5904781812213051</v>
          </cell>
          <cell r="O221">
            <v>7.0921374409297373</v>
          </cell>
        </row>
        <row r="222">
          <cell r="A222">
            <v>11350</v>
          </cell>
          <cell r="B222">
            <v>3.4990048700736471</v>
          </cell>
          <cell r="C222">
            <v>-2.2006256881376078E-2</v>
          </cell>
          <cell r="D222">
            <v>1193401.32</v>
          </cell>
          <cell r="E222">
            <v>646028.71</v>
          </cell>
          <cell r="F222">
            <v>254.61</v>
          </cell>
          <cell r="G222">
            <v>1193398.5101999999</v>
          </cell>
          <cell r="H222">
            <v>646026.62479999999</v>
          </cell>
          <cell r="I222">
            <v>254.53299999999999</v>
          </cell>
          <cell r="J222">
            <v>1193395.22</v>
          </cell>
          <cell r="K222">
            <v>646024.18999999994</v>
          </cell>
          <cell r="L222">
            <v>254.45</v>
          </cell>
          <cell r="M222">
            <v>-2.0277908162034557E-2</v>
          </cell>
          <cell r="N222">
            <v>4.0931243665160535</v>
          </cell>
          <cell r="O222">
            <v>7.5921292365897006</v>
          </cell>
        </row>
        <row r="223">
          <cell r="A223">
            <v>11360</v>
          </cell>
          <cell r="B223">
            <v>3.5005899960430313</v>
          </cell>
          <cell r="C223">
            <v>-3.9993258324521989E-2</v>
          </cell>
          <cell r="D223">
            <v>1193407.3</v>
          </cell>
          <cell r="E223">
            <v>646020.62</v>
          </cell>
          <cell r="F223">
            <v>255.26</v>
          </cell>
          <cell r="G223">
            <v>1193404.4534</v>
          </cell>
          <cell r="H223">
            <v>646018.58259999997</v>
          </cell>
          <cell r="I223">
            <v>255.12</v>
          </cell>
          <cell r="J223">
            <v>1193400.8</v>
          </cell>
          <cell r="K223">
            <v>646015.96</v>
          </cell>
          <cell r="L223">
            <v>254.94</v>
          </cell>
          <cell r="M223">
            <v>-4.0024355738475653E-2</v>
          </cell>
          <cell r="N223">
            <v>4.4972616467870274</v>
          </cell>
          <cell r="O223">
            <v>7.9978516428300583</v>
          </cell>
        </row>
        <row r="224">
          <cell r="A224">
            <v>11370</v>
          </cell>
          <cell r="B224">
            <v>3.5025356142426487</v>
          </cell>
          <cell r="C224">
            <v>-5.7672504221966785E-2</v>
          </cell>
          <cell r="D224">
            <v>1193412.94</v>
          </cell>
          <cell r="E224">
            <v>646012.02</v>
          </cell>
          <cell r="F224">
            <v>255.91</v>
          </cell>
          <cell r="G224">
            <v>1193409.9343000001</v>
          </cell>
          <cell r="H224">
            <v>646010.22180000006</v>
          </cell>
          <cell r="I224">
            <v>255.708</v>
          </cell>
          <cell r="J224">
            <v>1193406.07</v>
          </cell>
          <cell r="K224">
            <v>646007.91</v>
          </cell>
          <cell r="L224">
            <v>255.45</v>
          </cell>
          <cell r="M224">
            <v>-5.7294819077052542E-2</v>
          </cell>
          <cell r="N224">
            <v>4.5030249533215256</v>
          </cell>
          <cell r="O224">
            <v>8.0055605675641743</v>
          </cell>
        </row>
        <row r="225">
          <cell r="A225">
            <v>11380</v>
          </cell>
          <cell r="B225">
            <v>3.4953282107946033</v>
          </cell>
          <cell r="C225">
            <v>-5.5788752368883622E-2</v>
          </cell>
          <cell r="D225">
            <v>1193417.8400000001</v>
          </cell>
          <cell r="E225">
            <v>646002.97</v>
          </cell>
          <cell r="F225">
            <v>256.49</v>
          </cell>
          <cell r="G225">
            <v>1193414.7002999999</v>
          </cell>
          <cell r="H225">
            <v>646001.43389999995</v>
          </cell>
          <cell r="I225">
            <v>256.29500000000002</v>
          </cell>
          <cell r="J225">
            <v>1193410.6599999999</v>
          </cell>
          <cell r="K225">
            <v>645999.46</v>
          </cell>
          <cell r="L225">
            <v>256.04000000000002</v>
          </cell>
          <cell r="M225">
            <v>-5.6708260557464363E-2</v>
          </cell>
          <cell r="N225">
            <v>4.4966993784194011</v>
          </cell>
          <cell r="O225">
            <v>7.992027589214004</v>
          </cell>
        </row>
        <row r="226">
          <cell r="A226">
            <v>11390</v>
          </cell>
          <cell r="B226">
            <v>3.9719968440101572</v>
          </cell>
          <cell r="C226">
            <v>-1.9637477838785281E-2</v>
          </cell>
          <cell r="D226">
            <v>1193422.42</v>
          </cell>
          <cell r="E226">
            <v>645993.72</v>
          </cell>
          <cell r="F226">
            <v>256.95999999999998</v>
          </cell>
          <cell r="G226">
            <v>1193418.7183000001</v>
          </cell>
          <cell r="H226">
            <v>645992.27980000002</v>
          </cell>
          <cell r="I226">
            <v>256.88200000000001</v>
          </cell>
          <cell r="J226">
            <v>1193414.53</v>
          </cell>
          <cell r="K226">
            <v>645990.64</v>
          </cell>
          <cell r="L226">
            <v>256.79000000000002</v>
          </cell>
          <cell r="M226">
            <v>-2.0454143052877048E-2</v>
          </cell>
          <cell r="N226">
            <v>4.4978662641671496</v>
          </cell>
          <cell r="O226">
            <v>8.4698631081773073</v>
          </cell>
        </row>
        <row r="227">
          <cell r="A227">
            <v>11400</v>
          </cell>
          <cell r="B227">
            <v>4.4803587634143849</v>
          </cell>
          <cell r="C227">
            <v>1.3168588301845375E-2</v>
          </cell>
          <cell r="D227">
            <v>1193426.51</v>
          </cell>
          <cell r="E227">
            <v>645984.56999999995</v>
          </cell>
          <cell r="F227">
            <v>257.41000000000003</v>
          </cell>
          <cell r="G227">
            <v>1193422.3308000001</v>
          </cell>
          <cell r="H227">
            <v>645982.95510000002</v>
          </cell>
          <cell r="I227">
            <v>257.46899999999999</v>
          </cell>
          <cell r="J227">
            <v>1193418.5900000001</v>
          </cell>
          <cell r="K227">
            <v>645981.51</v>
          </cell>
          <cell r="L227">
            <v>257.52</v>
          </cell>
          <cell r="M227">
            <v>1.2717493246843377E-2</v>
          </cell>
          <cell r="N227">
            <v>4.0102242643334201</v>
          </cell>
          <cell r="O227">
            <v>8.4905830277478049</v>
          </cell>
        </row>
        <row r="228">
          <cell r="A228">
            <v>11410</v>
          </cell>
          <cell r="B228">
            <v>4.4942532960351169</v>
          </cell>
          <cell r="C228">
            <v>4.1386185367894152E-2</v>
          </cell>
          <cell r="D228">
            <v>1193430.24</v>
          </cell>
          <cell r="E228">
            <v>645975.48</v>
          </cell>
          <cell r="F228">
            <v>257.87</v>
          </cell>
          <cell r="G228">
            <v>1193426.1137000001</v>
          </cell>
          <cell r="H228">
            <v>645973.69900000002</v>
          </cell>
          <cell r="I228">
            <v>258.05599999999998</v>
          </cell>
          <cell r="J228">
            <v>1193422.8899999999</v>
          </cell>
          <cell r="K228">
            <v>645972.31000000006</v>
          </cell>
          <cell r="L228">
            <v>258.2</v>
          </cell>
          <cell r="M228">
            <v>4.1023205878898933E-2</v>
          </cell>
          <cell r="N228">
            <v>3.5102083543908158</v>
          </cell>
          <cell r="O228">
            <v>8.0044616504259327</v>
          </cell>
        </row>
        <row r="229">
          <cell r="A229">
            <v>11420</v>
          </cell>
          <cell r="B229">
            <v>4.5002482388729286</v>
          </cell>
          <cell r="C229">
            <v>4.2886523088406299E-2</v>
          </cell>
          <cell r="D229">
            <v>1193434.32</v>
          </cell>
          <cell r="E229">
            <v>645966.55000000005</v>
          </cell>
          <cell r="F229">
            <v>258.45</v>
          </cell>
          <cell r="G229">
            <v>1193430.2634999999</v>
          </cell>
          <cell r="H229">
            <v>645964.60140000004</v>
          </cell>
          <cell r="I229">
            <v>258.64299999999997</v>
          </cell>
          <cell r="J229">
            <v>1193427.1100000001</v>
          </cell>
          <cell r="K229">
            <v>645963.09</v>
          </cell>
          <cell r="L229">
            <v>258.79000000000002</v>
          </cell>
          <cell r="M229">
            <v>4.2036231614176349E-2</v>
          </cell>
          <cell r="N229">
            <v>3.4969833011975733</v>
          </cell>
          <cell r="O229">
            <v>7.9972315400705014</v>
          </cell>
        </row>
        <row r="230">
          <cell r="A230">
            <v>11430</v>
          </cell>
          <cell r="B230">
            <v>4.5028580579332216</v>
          </cell>
          <cell r="C230">
            <v>4.2195422897075799E-2</v>
          </cell>
          <cell r="D230">
            <v>1193438.75</v>
          </cell>
          <cell r="E230">
            <v>645957.79</v>
          </cell>
          <cell r="F230">
            <v>259.04000000000002</v>
          </cell>
          <cell r="G230">
            <v>1193434.7737</v>
          </cell>
          <cell r="H230">
            <v>645955.67700000003</v>
          </cell>
          <cell r="I230">
            <v>259.23</v>
          </cell>
          <cell r="J230">
            <v>1193431.68</v>
          </cell>
          <cell r="K230">
            <v>645954.04</v>
          </cell>
          <cell r="L230">
            <v>259.38</v>
          </cell>
          <cell r="M230">
            <v>4.2855833254508327E-2</v>
          </cell>
          <cell r="N230">
            <v>3.5001069541495298</v>
          </cell>
          <cell r="O230">
            <v>8.0029650120827505</v>
          </cell>
        </row>
        <row r="231">
          <cell r="A231">
            <v>11440</v>
          </cell>
          <cell r="B231">
            <v>4.4976195759494422</v>
          </cell>
          <cell r="C231">
            <v>4.157754937744737E-2</v>
          </cell>
          <cell r="D231">
            <v>1193443.52</v>
          </cell>
          <cell r="E231">
            <v>645949.21</v>
          </cell>
          <cell r="F231">
            <v>259.63</v>
          </cell>
          <cell r="G231">
            <v>1193439.6372</v>
          </cell>
          <cell r="H231">
            <v>645946.94010000001</v>
          </cell>
          <cell r="I231">
            <v>259.81700000000001</v>
          </cell>
          <cell r="J231">
            <v>1193436.6100000001</v>
          </cell>
          <cell r="K231">
            <v>645945.18000000005</v>
          </cell>
          <cell r="L231">
            <v>259.95999999999998</v>
          </cell>
          <cell r="M231">
            <v>4.0837325978704847E-2</v>
          </cell>
          <cell r="N231">
            <v>3.5016984235094499</v>
          </cell>
          <cell r="O231">
            <v>7.9993179994588921</v>
          </cell>
        </row>
        <row r="232">
          <cell r="A232">
            <v>11450</v>
          </cell>
          <cell r="B232">
            <v>4.5027767576257718</v>
          </cell>
          <cell r="C232">
            <v>4.3084525492289631E-2</v>
          </cell>
          <cell r="D232">
            <v>1193448.6399999999</v>
          </cell>
          <cell r="E232">
            <v>645940.82999999996</v>
          </cell>
          <cell r="F232">
            <v>260.20999999999998</v>
          </cell>
          <cell r="G232">
            <v>1193444.8462</v>
          </cell>
          <cell r="H232">
            <v>645938.40469999996</v>
          </cell>
          <cell r="I232">
            <v>260.404</v>
          </cell>
          <cell r="J232">
            <v>1193441.8999999999</v>
          </cell>
          <cell r="K232">
            <v>645936.52</v>
          </cell>
          <cell r="L232">
            <v>260.55</v>
          </cell>
          <cell r="M232">
            <v>4.1744645058927977E-2</v>
          </cell>
          <cell r="N232">
            <v>3.4974545787589544</v>
          </cell>
          <cell r="O232">
            <v>8.0002313363847257</v>
          </cell>
        </row>
        <row r="233">
          <cell r="A233">
            <v>11460</v>
          </cell>
          <cell r="B233">
            <v>4.5004484232872013</v>
          </cell>
          <cell r="C233">
            <v>4.2662415373201965E-2</v>
          </cell>
          <cell r="D233">
            <v>1193454.0900000001</v>
          </cell>
          <cell r="E233">
            <v>645932.65</v>
          </cell>
          <cell r="F233">
            <v>260.72000000000003</v>
          </cell>
          <cell r="G233">
            <v>1193450.3924</v>
          </cell>
          <cell r="H233">
            <v>645930.0845</v>
          </cell>
          <cell r="I233">
            <v>260.91199999999998</v>
          </cell>
          <cell r="J233">
            <v>1193447.52</v>
          </cell>
          <cell r="K233">
            <v>645928.09</v>
          </cell>
          <cell r="L233">
            <v>261.06</v>
          </cell>
          <cell r="M233">
            <v>4.2322504196116682E-2</v>
          </cell>
          <cell r="N233">
            <v>3.4969575362131891</v>
          </cell>
          <cell r="O233">
            <v>7.9974059595003908</v>
          </cell>
        </row>
        <row r="234">
          <cell r="A234">
            <v>11470</v>
          </cell>
          <cell r="B234">
            <v>4.4970036168603231</v>
          </cell>
          <cell r="C234">
            <v>4.1805614586373024E-2</v>
          </cell>
          <cell r="D234">
            <v>1193459.8500000001</v>
          </cell>
          <cell r="E234">
            <v>645924.71</v>
          </cell>
          <cell r="F234">
            <v>260.99</v>
          </cell>
          <cell r="G234">
            <v>1193456.2668000001</v>
          </cell>
          <cell r="H234">
            <v>645921.99269999994</v>
          </cell>
          <cell r="I234">
            <v>261.178</v>
          </cell>
          <cell r="J234">
            <v>1193453.48</v>
          </cell>
          <cell r="K234">
            <v>645919.88</v>
          </cell>
          <cell r="L234">
            <v>261.32</v>
          </cell>
          <cell r="M234">
            <v>4.0604994550237992E-2</v>
          </cell>
          <cell r="N234">
            <v>3.4971067370618236</v>
          </cell>
          <cell r="O234">
            <v>7.9941103539221467</v>
          </cell>
        </row>
        <row r="235">
          <cell r="A235">
            <v>11480</v>
          </cell>
          <cell r="B235">
            <v>4.502891168902746</v>
          </cell>
          <cell r="C235">
            <v>4.1750953542543552E-2</v>
          </cell>
          <cell r="D235">
            <v>1193465.94</v>
          </cell>
          <cell r="E235">
            <v>645917</v>
          </cell>
          <cell r="F235">
            <v>261.01</v>
          </cell>
          <cell r="G235">
            <v>1193462.4602000001</v>
          </cell>
          <cell r="H235">
            <v>645914.1422</v>
          </cell>
          <cell r="I235">
            <v>261.19799999999998</v>
          </cell>
          <cell r="J235">
            <v>1193459.76</v>
          </cell>
          <cell r="K235">
            <v>645911.92000000004</v>
          </cell>
          <cell r="L235">
            <v>261.35000000000002</v>
          </cell>
          <cell r="M235">
            <v>4.3465394444547077E-2</v>
          </cell>
          <cell r="N235">
            <v>3.497034869750566</v>
          </cell>
          <cell r="O235">
            <v>7.999926038653312</v>
          </cell>
        </row>
        <row r="236">
          <cell r="A236">
            <v>11490</v>
          </cell>
          <cell r="B236">
            <v>4.4986709027783816</v>
          </cell>
          <cell r="C236">
            <v>3.1564878398261283E-2</v>
          </cell>
          <cell r="D236">
            <v>1193472.32</v>
          </cell>
          <cell r="E236">
            <v>645909.54</v>
          </cell>
          <cell r="F236">
            <v>260.83</v>
          </cell>
          <cell r="G236">
            <v>1193468.9624999999</v>
          </cell>
          <cell r="H236">
            <v>645906.54579999996</v>
          </cell>
          <cell r="I236">
            <v>260.97199999999998</v>
          </cell>
          <cell r="J236">
            <v>1193466.3500000001</v>
          </cell>
          <cell r="K236">
            <v>645904.22</v>
          </cell>
          <cell r="L236">
            <v>261.08999999999997</v>
          </cell>
          <cell r="M236">
            <v>3.373563281856054E-2</v>
          </cell>
          <cell r="N236">
            <v>3.4977852834310617</v>
          </cell>
          <cell r="O236">
            <v>7.9964561862094428</v>
          </cell>
        </row>
        <row r="237">
          <cell r="A237">
            <v>11500</v>
          </cell>
          <cell r="B237">
            <v>4.1201208974197128</v>
          </cell>
          <cell r="C237">
            <v>2.0630462580166532E-2</v>
          </cell>
          <cell r="D237">
            <v>1193478.73</v>
          </cell>
          <cell r="E237">
            <v>645901.91</v>
          </cell>
          <cell r="F237">
            <v>260.42</v>
          </cell>
          <cell r="G237">
            <v>1193475.6810000001</v>
          </cell>
          <cell r="H237">
            <v>645899.13890000002</v>
          </cell>
          <cell r="I237">
            <v>260.505</v>
          </cell>
          <cell r="J237">
            <v>1193473.0900000001</v>
          </cell>
          <cell r="K237">
            <v>645896.78</v>
          </cell>
          <cell r="L237">
            <v>260.56</v>
          </cell>
          <cell r="M237">
            <v>1.5696555282795597E-2</v>
          </cell>
          <cell r="N237">
            <v>3.5039535113981506</v>
          </cell>
          <cell r="O237">
            <v>7.6240744088178634</v>
          </cell>
        </row>
        <row r="238">
          <cell r="A238">
            <v>11510</v>
          </cell>
          <cell r="B238">
            <v>3.6250541858703755</v>
          </cell>
          <cell r="C238">
            <v>1.9034198238736099E-2</v>
          </cell>
          <cell r="D238">
            <v>1193485.0900000001</v>
          </cell>
          <cell r="E238">
            <v>645894.18000000005</v>
          </cell>
          <cell r="F238">
            <v>259.89</v>
          </cell>
          <cell r="G238">
            <v>1193482.4087</v>
          </cell>
          <cell r="H238">
            <v>645891.74040000001</v>
          </cell>
          <cell r="I238">
            <v>259.959</v>
          </cell>
          <cell r="J238">
            <v>1193479.82</v>
          </cell>
          <cell r="K238">
            <v>645889.39</v>
          </cell>
          <cell r="L238">
            <v>259.95</v>
          </cell>
          <cell r="M238">
            <v>-2.5739777723585203E-3</v>
          </cell>
          <cell r="N238">
            <v>3.4965336906417441</v>
          </cell>
          <cell r="O238">
            <v>7.1215878765121197</v>
          </cell>
        </row>
        <row r="239">
          <cell r="A239">
            <v>11520</v>
          </cell>
          <cell r="B239">
            <v>3.5051970343794632</v>
          </cell>
          <cell r="C239">
            <v>2.082621869299834E-2</v>
          </cell>
          <cell r="D239">
            <v>1193491.73</v>
          </cell>
          <cell r="E239">
            <v>645886.69999999995</v>
          </cell>
          <cell r="F239">
            <v>259.33999999999997</v>
          </cell>
          <cell r="G239">
            <v>1193489.1365</v>
          </cell>
          <cell r="H239">
            <v>645884.34199999995</v>
          </cell>
          <cell r="I239">
            <v>259.41300000000001</v>
          </cell>
          <cell r="J239">
            <v>1193486.55</v>
          </cell>
          <cell r="K239">
            <v>645881.99</v>
          </cell>
          <cell r="L239">
            <v>259.33999999999997</v>
          </cell>
          <cell r="M239">
            <v>-2.0881117703473409E-2</v>
          </cell>
          <cell r="N239">
            <v>3.495981442980562</v>
          </cell>
          <cell r="O239">
            <v>7.0011784773600247</v>
          </cell>
        </row>
        <row r="240">
          <cell r="A240">
            <v>11530</v>
          </cell>
          <cell r="B240">
            <v>3.4984930884564456</v>
          </cell>
          <cell r="C240">
            <v>1.886526522454662E-2</v>
          </cell>
          <cell r="D240">
            <v>1193498.45</v>
          </cell>
          <cell r="E240">
            <v>645879.30000000005</v>
          </cell>
          <cell r="F240">
            <v>258.8</v>
          </cell>
          <cell r="G240">
            <v>1193495.8642</v>
          </cell>
          <cell r="H240">
            <v>645876.94350000005</v>
          </cell>
          <cell r="I240">
            <v>258.86599999999999</v>
          </cell>
          <cell r="J240">
            <v>1193493.27</v>
          </cell>
          <cell r="K240">
            <v>645874.59</v>
          </cell>
          <cell r="L240">
            <v>258.8</v>
          </cell>
          <cell r="M240">
            <v>-1.8842661959945793E-2</v>
          </cell>
          <cell r="N240">
            <v>3.5026898078557869</v>
          </cell>
          <cell r="O240">
            <v>7.0011828963122325</v>
          </cell>
        </row>
        <row r="241">
          <cell r="A241">
            <v>11540</v>
          </cell>
          <cell r="B241">
            <v>3.499042441884094</v>
          </cell>
          <cell r="C241">
            <v>2.0005473258078284E-2</v>
          </cell>
          <cell r="D241">
            <v>1193505.18</v>
          </cell>
          <cell r="E241">
            <v>645871.9</v>
          </cell>
          <cell r="F241">
            <v>258.25</v>
          </cell>
          <cell r="G241">
            <v>1193502.5919999999</v>
          </cell>
          <cell r="H241">
            <v>645869.54509999999</v>
          </cell>
          <cell r="I241">
            <v>258.32</v>
          </cell>
          <cell r="J241">
            <v>1193500</v>
          </cell>
          <cell r="K241">
            <v>645867.18999999994</v>
          </cell>
          <cell r="L241">
            <v>258.25</v>
          </cell>
          <cell r="M241">
            <v>-1.9987798921058089E-2</v>
          </cell>
          <cell r="N241">
            <v>3.5021364921899867</v>
          </cell>
          <cell r="O241">
            <v>7.0011789340740807</v>
          </cell>
        </row>
        <row r="242">
          <cell r="A242">
            <v>11550</v>
          </cell>
          <cell r="B242">
            <v>3.4996610693012724</v>
          </cell>
          <cell r="C242">
            <v>2.085916280304561E-2</v>
          </cell>
          <cell r="D242">
            <v>1193511.9099999999</v>
          </cell>
          <cell r="E242">
            <v>645864.5</v>
          </cell>
          <cell r="F242">
            <v>257.7</v>
          </cell>
          <cell r="G242">
            <v>1193509.3197999999</v>
          </cell>
          <cell r="H242">
            <v>645862.14659999998</v>
          </cell>
          <cell r="I242">
            <v>257.77300000000002</v>
          </cell>
          <cell r="J242">
            <v>1193506.73</v>
          </cell>
          <cell r="K242">
            <v>645859.79</v>
          </cell>
          <cell r="L242">
            <v>257.7</v>
          </cell>
          <cell r="M242">
            <v>-2.084810133727499E-2</v>
          </cell>
          <cell r="N242">
            <v>3.5015178993550307</v>
          </cell>
          <cell r="O242">
            <v>7.0011789686563031</v>
          </cell>
        </row>
        <row r="243">
          <cell r="A243">
            <v>11560</v>
          </cell>
          <cell r="B243">
            <v>3.5003556760676222</v>
          </cell>
          <cell r="C243">
            <v>1.9140912010181699E-2</v>
          </cell>
          <cell r="D243">
            <v>1193518.6399999999</v>
          </cell>
          <cell r="E243">
            <v>645857.1</v>
          </cell>
          <cell r="F243">
            <v>257.16000000000003</v>
          </cell>
          <cell r="G243">
            <v>1193516.0475000001</v>
          </cell>
          <cell r="H243">
            <v>645854.74809999997</v>
          </cell>
          <cell r="I243">
            <v>257.22699999999998</v>
          </cell>
          <cell r="J243">
            <v>1193513.46</v>
          </cell>
          <cell r="K243">
            <v>645852.39</v>
          </cell>
          <cell r="L243">
            <v>257.16000000000003</v>
          </cell>
          <cell r="M243">
            <v>-1.9138333328236848E-2</v>
          </cell>
          <cell r="N243">
            <v>3.5008273108660983</v>
          </cell>
          <cell r="O243">
            <v>7.0011829869337205</v>
          </cell>
        </row>
        <row r="244">
          <cell r="A244">
            <v>11570</v>
          </cell>
          <cell r="B244">
            <v>3.4935060010995529</v>
          </cell>
          <cell r="C244">
            <v>2.0037177545411757E-2</v>
          </cell>
          <cell r="D244">
            <v>1193525.3600000001</v>
          </cell>
          <cell r="E244">
            <v>645849.69999999995</v>
          </cell>
          <cell r="F244">
            <v>256.61</v>
          </cell>
          <cell r="G244">
            <v>1193522.7753000001</v>
          </cell>
          <cell r="H244">
            <v>645847.34970000002</v>
          </cell>
          <cell r="I244">
            <v>256.68</v>
          </cell>
          <cell r="J244">
            <v>1193520.19</v>
          </cell>
          <cell r="K244">
            <v>645844.99</v>
          </cell>
          <cell r="L244">
            <v>256.61</v>
          </cell>
          <cell r="M244">
            <v>-1.9998400044313618E-2</v>
          </cell>
          <cell r="N244">
            <v>3.5002800146453268</v>
          </cell>
          <cell r="O244">
            <v>6.9937860157448792</v>
          </cell>
        </row>
        <row r="245">
          <cell r="A245">
            <v>11580</v>
          </cell>
          <cell r="B245">
            <v>3.5009293681125824</v>
          </cell>
          <cell r="C245">
            <v>9.7117069283582432E-3</v>
          </cell>
          <cell r="D245">
            <v>1193532.0900000001</v>
          </cell>
          <cell r="E245">
            <v>645842.31000000006</v>
          </cell>
          <cell r="F245">
            <v>256.10000000000002</v>
          </cell>
          <cell r="G245">
            <v>1193529.503</v>
          </cell>
          <cell r="H245">
            <v>645839.95120000001</v>
          </cell>
          <cell r="I245">
            <v>256.13400000000001</v>
          </cell>
          <cell r="J245">
            <v>1193526.9099999999</v>
          </cell>
          <cell r="K245">
            <v>645837.6</v>
          </cell>
          <cell r="L245">
            <v>256.06</v>
          </cell>
          <cell r="M245">
            <v>-2.1141312208843271E-2</v>
          </cell>
          <cell r="N245">
            <v>3.5002557679016051</v>
          </cell>
          <cell r="O245">
            <v>7.0011851360141879</v>
          </cell>
        </row>
        <row r="246">
          <cell r="A246">
            <v>11590</v>
          </cell>
          <cell r="B246">
            <v>3.5015453631775331</v>
          </cell>
          <cell r="C246">
            <v>-9.4244102467000695E-3</v>
          </cell>
          <cell r="D246">
            <v>1193538.82</v>
          </cell>
          <cell r="E246">
            <v>645834.91</v>
          </cell>
          <cell r="F246">
            <v>255.62</v>
          </cell>
          <cell r="G246">
            <v>1193536.2308</v>
          </cell>
          <cell r="H246">
            <v>645832.5527</v>
          </cell>
          <cell r="I246">
            <v>255.58699999999999</v>
          </cell>
          <cell r="J246">
            <v>1193533.52</v>
          </cell>
          <cell r="K246">
            <v>645830.07999999996</v>
          </cell>
          <cell r="L246">
            <v>255.51</v>
          </cell>
          <cell r="M246">
            <v>-2.0985771148856917E-2</v>
          </cell>
          <cell r="N246">
            <v>3.6691527537310598</v>
          </cell>
          <cell r="O246">
            <v>7.1706981169085928</v>
          </cell>
        </row>
        <row r="247">
          <cell r="A247">
            <v>11600</v>
          </cell>
          <cell r="B247">
            <v>3.5020960081029116</v>
          </cell>
          <cell r="C247">
            <v>-2.8268785256295108E-2</v>
          </cell>
          <cell r="D247">
            <v>1193545.55</v>
          </cell>
          <cell r="E247">
            <v>645827.51</v>
          </cell>
          <cell r="F247">
            <v>255.14</v>
          </cell>
          <cell r="G247">
            <v>1193542.9586</v>
          </cell>
          <cell r="H247">
            <v>645825.15430000005</v>
          </cell>
          <cell r="I247">
            <v>255.041</v>
          </cell>
          <cell r="J247">
            <v>1193539.8700000001</v>
          </cell>
          <cell r="K247">
            <v>645822.35</v>
          </cell>
          <cell r="L247">
            <v>254.92</v>
          </cell>
          <cell r="M247">
            <v>-2.9004572382892061E-2</v>
          </cell>
          <cell r="N247">
            <v>4.1717560391057331</v>
          </cell>
          <cell r="O247">
            <v>7.6738520472086442</v>
          </cell>
        </row>
        <row r="248">
          <cell r="A248">
            <v>11610</v>
          </cell>
          <cell r="B248">
            <v>3.5047465787619676</v>
          </cell>
          <cell r="C248">
            <v>-4.7364337554652927E-2</v>
          </cell>
          <cell r="D248">
            <v>1193552.3400000001</v>
          </cell>
          <cell r="E248">
            <v>645819.88</v>
          </cell>
          <cell r="F248">
            <v>254.66</v>
          </cell>
          <cell r="G248">
            <v>1193549.6066999999</v>
          </cell>
          <cell r="H248">
            <v>645817.68629999994</v>
          </cell>
          <cell r="I248">
            <v>254.494</v>
          </cell>
          <cell r="J248">
            <v>1193546.1000000001</v>
          </cell>
          <cell r="K248">
            <v>645814.87</v>
          </cell>
          <cell r="L248">
            <v>254.29</v>
          </cell>
          <cell r="M248">
            <v>-4.5357428920433318E-2</v>
          </cell>
          <cell r="N248">
            <v>4.4976094292705078</v>
          </cell>
          <cell r="O248">
            <v>8.0023560080324749</v>
          </cell>
        </row>
        <row r="249">
          <cell r="A249">
            <v>11620</v>
          </cell>
          <cell r="B249">
            <v>3.4970620884292307</v>
          </cell>
          <cell r="C249">
            <v>-6.0622315143170007E-2</v>
          </cell>
          <cell r="D249">
            <v>1193558.2</v>
          </cell>
          <cell r="E249">
            <v>645811.02</v>
          </cell>
          <cell r="F249">
            <v>254.16</v>
          </cell>
          <cell r="G249">
            <v>1193555.1214999999</v>
          </cell>
          <cell r="H249">
            <v>645809.36100000003</v>
          </cell>
          <cell r="I249">
            <v>253.94800000000001</v>
          </cell>
          <cell r="J249">
            <v>1193551.1599999999</v>
          </cell>
          <cell r="K249">
            <v>645807.23</v>
          </cell>
          <cell r="L249">
            <v>253.68</v>
          </cell>
          <cell r="M249">
            <v>-5.9578150624422503E-2</v>
          </cell>
          <cell r="N249">
            <v>4.4982933708274775</v>
          </cell>
          <cell r="O249">
            <v>7.9953554592567082</v>
          </cell>
        </row>
        <row r="250">
          <cell r="A250">
            <v>11630</v>
          </cell>
          <cell r="B250">
            <v>3.4989076152465763</v>
          </cell>
          <cell r="C250">
            <v>-5.9732928954534414E-2</v>
          </cell>
          <cell r="D250">
            <v>1193562.3700000001</v>
          </cell>
          <cell r="E250">
            <v>645801.25</v>
          </cell>
          <cell r="F250">
            <v>253.61</v>
          </cell>
          <cell r="G250">
            <v>1193559.0401000001</v>
          </cell>
          <cell r="H250">
            <v>645800.17570000002</v>
          </cell>
          <cell r="I250">
            <v>253.40100000000001</v>
          </cell>
          <cell r="J250">
            <v>1193554.76</v>
          </cell>
          <cell r="K250">
            <v>645798.79</v>
          </cell>
          <cell r="L250">
            <v>253.13</v>
          </cell>
          <cell r="M250">
            <v>-6.0237959770613241E-2</v>
          </cell>
          <cell r="N250">
            <v>4.4988243465081776</v>
          </cell>
          <cell r="O250">
            <v>7.997731961754754</v>
          </cell>
        </row>
        <row r="251">
          <cell r="A251">
            <v>11640</v>
          </cell>
          <cell r="B251">
            <v>3.4967523690346001</v>
          </cell>
          <cell r="C251">
            <v>-5.8625827157617647E-2</v>
          </cell>
          <cell r="D251">
            <v>1193564.7</v>
          </cell>
          <cell r="E251">
            <v>645790.89</v>
          </cell>
          <cell r="F251">
            <v>253.06</v>
          </cell>
          <cell r="G251">
            <v>1193561.2331999999</v>
          </cell>
          <cell r="H251">
            <v>645790.43330000003</v>
          </cell>
          <cell r="I251">
            <v>252.85499999999999</v>
          </cell>
          <cell r="J251">
            <v>1193556.77</v>
          </cell>
          <cell r="K251">
            <v>645789.85</v>
          </cell>
          <cell r="L251">
            <v>252.58</v>
          </cell>
          <cell r="M251">
            <v>-6.1095434783127268E-2</v>
          </cell>
          <cell r="N251">
            <v>4.5011546439788006</v>
          </cell>
          <cell r="O251">
            <v>7.9979070130134007</v>
          </cell>
        </row>
        <row r="252">
          <cell r="A252">
            <v>11650</v>
          </cell>
          <cell r="B252">
            <v>3.4957780208712439</v>
          </cell>
          <cell r="C252">
            <v>-6.0644582903802709E-2</v>
          </cell>
          <cell r="D252">
            <v>1193565.1200000001</v>
          </cell>
          <cell r="E252">
            <v>645780.28</v>
          </cell>
          <cell r="F252">
            <v>252.52</v>
          </cell>
          <cell r="G252">
            <v>1193561.6285999999</v>
          </cell>
          <cell r="H252">
            <v>645780.45490000001</v>
          </cell>
          <cell r="I252">
            <v>252.30799999999999</v>
          </cell>
          <cell r="J252">
            <v>1193557.1299999999</v>
          </cell>
          <cell r="K252">
            <v>645780.68999999994</v>
          </cell>
          <cell r="L252">
            <v>252.04</v>
          </cell>
          <cell r="M252">
            <v>-5.9492902167499313E-2</v>
          </cell>
          <cell r="N252">
            <v>4.5047390568619425</v>
          </cell>
          <cell r="O252">
            <v>8.0005170777331855</v>
          </cell>
        </row>
        <row r="253">
          <cell r="A253">
            <v>11660</v>
          </cell>
          <cell r="B253">
            <v>3.5016533937466563</v>
          </cell>
          <cell r="C253">
            <v>-5.9400510733429591E-2</v>
          </cell>
          <cell r="D253">
            <v>1193563.6200000001</v>
          </cell>
          <cell r="E253">
            <v>645769.76</v>
          </cell>
          <cell r="F253">
            <v>251.97</v>
          </cell>
          <cell r="G253">
            <v>1193560.2132000001</v>
          </cell>
          <cell r="H253">
            <v>645770.56949999998</v>
          </cell>
          <cell r="I253">
            <v>251.762</v>
          </cell>
          <cell r="J253">
            <v>1193555.83</v>
          </cell>
          <cell r="K253">
            <v>645771.61</v>
          </cell>
          <cell r="L253">
            <v>251.49</v>
          </cell>
          <cell r="M253">
            <v>-6.0377272974320328E-2</v>
          </cell>
          <cell r="N253">
            <v>4.5050063807233967</v>
          </cell>
          <cell r="O253">
            <v>8.0066597744700534</v>
          </cell>
        </row>
        <row r="254">
          <cell r="A254">
            <v>11670</v>
          </cell>
          <cell r="B254">
            <v>3.5038960273493465</v>
          </cell>
          <cell r="C254">
            <v>-6.1074871608529709E-2</v>
          </cell>
          <cell r="D254">
            <v>1193560.24</v>
          </cell>
          <cell r="E254">
            <v>645759.68999999994</v>
          </cell>
          <cell r="F254">
            <v>251.43</v>
          </cell>
          <cell r="G254">
            <v>1193557.0336</v>
          </cell>
          <cell r="H254">
            <v>645761.10290000006</v>
          </cell>
          <cell r="I254">
            <v>251.21600000000001</v>
          </cell>
          <cell r="J254">
            <v>1193552.92</v>
          </cell>
          <cell r="K254">
            <v>645762.92000000004</v>
          </cell>
          <cell r="L254">
            <v>250.95</v>
          </cell>
          <cell r="M254">
            <v>-5.9149742856240882E-2</v>
          </cell>
          <cell r="N254">
            <v>4.4970609702651299</v>
          </cell>
          <cell r="O254">
            <v>8.0009569976144768</v>
          </cell>
        </row>
        <row r="255">
          <cell r="A255">
            <v>11680</v>
          </cell>
          <cell r="B255">
            <v>3.5055452827612252</v>
          </cell>
          <cell r="C255">
            <v>-6.019035071022822E-2</v>
          </cell>
          <cell r="D255">
            <v>1193555.17</v>
          </cell>
          <cell r="E255">
            <v>645750.47</v>
          </cell>
          <cell r="F255">
            <v>250.88</v>
          </cell>
          <cell r="G255">
            <v>1193552.2142</v>
          </cell>
          <cell r="H255">
            <v>645752.35470000003</v>
          </cell>
          <cell r="I255">
            <v>250.66900000000001</v>
          </cell>
          <cell r="J255">
            <v>1193548.42</v>
          </cell>
          <cell r="K255">
            <v>645754.77</v>
          </cell>
          <cell r="L255">
            <v>250.4</v>
          </cell>
          <cell r="M255">
            <v>-5.9807869842441561E-2</v>
          </cell>
          <cell r="N255">
            <v>4.4977358449425084</v>
          </cell>
          <cell r="O255">
            <v>8.0032811277037332</v>
          </cell>
        </row>
        <row r="256">
          <cell r="A256">
            <v>11690</v>
          </cell>
          <cell r="B256">
            <v>3.5020406907230366</v>
          </cell>
          <cell r="C256">
            <v>-5.9108393728367709E-2</v>
          </cell>
          <cell r="D256">
            <v>1193549.79</v>
          </cell>
          <cell r="E256">
            <v>645742.04</v>
          </cell>
          <cell r="F256">
            <v>250.33</v>
          </cell>
          <cell r="G256">
            <v>1193546.8374000001</v>
          </cell>
          <cell r="H256">
            <v>645743.92319999996</v>
          </cell>
          <cell r="I256">
            <v>250.12299999999999</v>
          </cell>
          <cell r="J256">
            <v>1193543.04</v>
          </cell>
          <cell r="K256">
            <v>645746.34</v>
          </cell>
          <cell r="L256">
            <v>249.85</v>
          </cell>
          <cell r="M256">
            <v>-6.0649943065330933E-2</v>
          </cell>
          <cell r="N256">
            <v>4.5012408289637778</v>
          </cell>
          <cell r="O256">
            <v>8.0032815196868139</v>
          </cell>
        </row>
        <row r="257">
          <cell r="A257">
            <v>11700</v>
          </cell>
          <cell r="B257">
            <v>3.4985361580199288</v>
          </cell>
          <cell r="C257">
            <v>-6.1168440265918674E-2</v>
          </cell>
          <cell r="D257">
            <v>1193544.4099999999</v>
          </cell>
          <cell r="E257">
            <v>645733.61</v>
          </cell>
          <cell r="F257">
            <v>249.79</v>
          </cell>
          <cell r="G257">
            <v>1193541.4606000001</v>
          </cell>
          <cell r="H257">
            <v>645735.49170000001</v>
          </cell>
          <cell r="I257">
            <v>249.57599999999999</v>
          </cell>
          <cell r="J257">
            <v>1193537.67</v>
          </cell>
          <cell r="K257">
            <v>645737.91</v>
          </cell>
          <cell r="L257">
            <v>249.31</v>
          </cell>
          <cell r="M257">
            <v>-5.9159593272066019E-2</v>
          </cell>
          <cell r="N257">
            <v>4.4963121834982429</v>
          </cell>
          <cell r="O257">
            <v>7.9948483415181713</v>
          </cell>
        </row>
        <row r="258">
          <cell r="A258">
            <v>11710</v>
          </cell>
          <cell r="B258">
            <v>3.4950316851690277</v>
          </cell>
          <cell r="C258">
            <v>-5.9799171746240422E-2</v>
          </cell>
          <cell r="D258">
            <v>1193539.03</v>
          </cell>
          <cell r="E258">
            <v>645725.18000000005</v>
          </cell>
          <cell r="F258">
            <v>249.2</v>
          </cell>
          <cell r="G258">
            <v>1193536.0837999999</v>
          </cell>
          <cell r="H258">
            <v>645727.06019999995</v>
          </cell>
          <cell r="I258">
            <v>248.99100000000001</v>
          </cell>
          <cell r="J258">
            <v>1193532.29</v>
          </cell>
          <cell r="K258">
            <v>645729.48</v>
          </cell>
          <cell r="L258">
            <v>248.72</v>
          </cell>
          <cell r="M258">
            <v>-6.0224675157532631E-2</v>
          </cell>
          <cell r="N258">
            <v>4.4998167161740108</v>
          </cell>
          <cell r="O258">
            <v>7.9948484013430381</v>
          </cell>
        </row>
        <row r="259">
          <cell r="A259">
            <v>11720</v>
          </cell>
          <cell r="B259">
            <v>3.5034086828414512</v>
          </cell>
          <cell r="C259">
            <v>-6.0227058588223872E-2</v>
          </cell>
          <cell r="D259">
            <v>1193533.3999999999</v>
          </cell>
          <cell r="E259">
            <v>645716.61</v>
          </cell>
          <cell r="F259">
            <v>248.54</v>
          </cell>
          <cell r="G259">
            <v>1193530.5926000001</v>
          </cell>
          <cell r="H259">
            <v>645718.7058</v>
          </cell>
          <cell r="I259">
            <v>248.32900000000001</v>
          </cell>
          <cell r="J259">
            <v>1193526.99</v>
          </cell>
          <cell r="K259">
            <v>645721.4</v>
          </cell>
          <cell r="L259">
            <v>248.06</v>
          </cell>
          <cell r="M259">
            <v>-5.979632430492321E-2</v>
          </cell>
          <cell r="N259">
            <v>4.4986042725348234</v>
          </cell>
          <cell r="O259">
            <v>8.0020129553762747</v>
          </cell>
        </row>
        <row r="260">
          <cell r="A260">
            <v>11730</v>
          </cell>
          <cell r="B260">
            <v>3.4985119422497859</v>
          </cell>
          <cell r="C260">
            <v>-6.0025520411676338E-2</v>
          </cell>
          <cell r="D260">
            <v>1193526.18</v>
          </cell>
          <cell r="E260">
            <v>645708.74</v>
          </cell>
          <cell r="F260">
            <v>247.8</v>
          </cell>
          <cell r="G260">
            <v>1193523.8465</v>
          </cell>
          <cell r="H260">
            <v>645711.34660000005</v>
          </cell>
          <cell r="I260">
            <v>247.59</v>
          </cell>
          <cell r="J260">
            <v>1193520.8500000001</v>
          </cell>
          <cell r="K260">
            <v>645714.69999999995</v>
          </cell>
          <cell r="L260">
            <v>247.32</v>
          </cell>
          <cell r="M260">
            <v>-6.0038104700022604E-2</v>
          </cell>
          <cell r="N260">
            <v>4.4971439613067696</v>
          </cell>
          <cell r="O260">
            <v>7.9956559035565551</v>
          </cell>
        </row>
        <row r="261">
          <cell r="A261">
            <v>11740</v>
          </cell>
          <cell r="B261">
            <v>3.5027683809681878</v>
          </cell>
          <cell r="C261">
            <v>-5.8810625652344482E-2</v>
          </cell>
          <cell r="D261">
            <v>1193517.54</v>
          </cell>
          <cell r="E261">
            <v>645702.44999999995</v>
          </cell>
          <cell r="F261">
            <v>246.98</v>
          </cell>
          <cell r="G261">
            <v>1193515.7727999999</v>
          </cell>
          <cell r="H261">
            <v>645705.4743</v>
          </cell>
          <cell r="I261">
            <v>246.774</v>
          </cell>
          <cell r="J261">
            <v>1193513.5</v>
          </cell>
          <cell r="K261">
            <v>645709.36</v>
          </cell>
          <cell r="L261">
            <v>246.5</v>
          </cell>
          <cell r="M261">
            <v>-6.0867424763496339E-2</v>
          </cell>
          <cell r="N261">
            <v>4.5015868679288253</v>
          </cell>
          <cell r="O261">
            <v>8.0043552488970136</v>
          </cell>
        </row>
        <row r="262">
          <cell r="A262">
            <v>11750</v>
          </cell>
          <cell r="B262">
            <v>3.4993762101577777</v>
          </cell>
          <cell r="C262">
            <v>-5.9724930229945163E-2</v>
          </cell>
          <cell r="D262">
            <v>1193507.82</v>
          </cell>
          <cell r="E262">
            <v>645698.01</v>
          </cell>
          <cell r="F262">
            <v>246.09</v>
          </cell>
          <cell r="G262">
            <v>1193506.6935000001</v>
          </cell>
          <cell r="H262">
            <v>645701.32310000004</v>
          </cell>
          <cell r="I262">
            <v>245.881</v>
          </cell>
          <cell r="J262">
            <v>1193505.24</v>
          </cell>
          <cell r="K262">
            <v>645705.57999999996</v>
          </cell>
          <cell r="L262">
            <v>245.61</v>
          </cell>
          <cell r="M262">
            <v>-6.02462364581757E-2</v>
          </cell>
          <cell r="N262">
            <v>4.4982062935685772</v>
          </cell>
          <cell r="O262">
            <v>7.9975825037263544</v>
          </cell>
        </row>
        <row r="263">
          <cell r="A263">
            <v>11760</v>
          </cell>
          <cell r="B263">
            <v>3.4975180357596942</v>
          </cell>
          <cell r="C263">
            <v>-4.5460809172197879E-2</v>
          </cell>
          <cell r="D263">
            <v>1193497.42</v>
          </cell>
          <cell r="E263">
            <v>645695.59</v>
          </cell>
          <cell r="F263">
            <v>245.07</v>
          </cell>
          <cell r="G263">
            <v>1193496.9704</v>
          </cell>
          <cell r="H263">
            <v>645699.05850000004</v>
          </cell>
          <cell r="I263">
            <v>244.911</v>
          </cell>
          <cell r="J263">
            <v>1193496.3899999999</v>
          </cell>
          <cell r="K263">
            <v>645703.52</v>
          </cell>
          <cell r="L263">
            <v>244.71</v>
          </cell>
          <cell r="M263">
            <v>-4.4675661819982518E-2</v>
          </cell>
          <cell r="N263">
            <v>4.4990939543304131</v>
          </cell>
          <cell r="O263">
            <v>7.9966119900901074</v>
          </cell>
        </row>
        <row r="264">
          <cell r="A264">
            <v>11770</v>
          </cell>
          <cell r="B264">
            <v>3.5019252218979178</v>
          </cell>
          <cell r="C264">
            <v>-1.9703447568932636E-2</v>
          </cell>
          <cell r="D264">
            <v>1193487.0900000001</v>
          </cell>
          <cell r="E264">
            <v>645695.02</v>
          </cell>
          <cell r="F264">
            <v>244.04</v>
          </cell>
          <cell r="G264">
            <v>1193486.9901000001</v>
          </cell>
          <cell r="H264">
            <v>645698.52049999998</v>
          </cell>
          <cell r="I264">
            <v>243.971</v>
          </cell>
          <cell r="J264">
            <v>1193486.8700000001</v>
          </cell>
          <cell r="K264">
            <v>645702.77</v>
          </cell>
          <cell r="L264">
            <v>243.89</v>
          </cell>
          <cell r="M264">
            <v>-1.9053458060889032E-2</v>
          </cell>
          <cell r="N264">
            <v>4.2511968032871525</v>
          </cell>
          <cell r="O264">
            <v>7.7531220251850703</v>
          </cell>
        </row>
        <row r="265">
          <cell r="A265">
            <v>11780</v>
          </cell>
          <cell r="B265">
            <v>4.0035721674902236</v>
          </cell>
          <cell r="C265">
            <v>5.9946465296380888E-3</v>
          </cell>
          <cell r="D265">
            <v>1193477.1100000001</v>
          </cell>
          <cell r="E265">
            <v>645694.23</v>
          </cell>
          <cell r="F265">
            <v>243.23</v>
          </cell>
          <cell r="G265">
            <v>1193476.9942999999</v>
          </cell>
          <cell r="H265">
            <v>645698.23190000001</v>
          </cell>
          <cell r="I265">
            <v>243.25399999999999</v>
          </cell>
          <cell r="J265">
            <v>1193476.8899999999</v>
          </cell>
          <cell r="K265">
            <v>645701.98</v>
          </cell>
          <cell r="L265">
            <v>243.28</v>
          </cell>
          <cell r="M265">
            <v>6.9341637322738719E-3</v>
          </cell>
          <cell r="N265">
            <v>3.749550919745078</v>
          </cell>
          <cell r="O265">
            <v>7.7531230872353021</v>
          </cell>
        </row>
        <row r="266">
          <cell r="A266">
            <v>11790</v>
          </cell>
          <cell r="B266">
            <v>4.4954306579268382</v>
          </cell>
          <cell r="C266">
            <v>3.2922318518922376E-2</v>
          </cell>
          <cell r="D266">
            <v>1193467.1399999999</v>
          </cell>
          <cell r="E266">
            <v>645693.44999999995</v>
          </cell>
          <cell r="F266">
            <v>242.62</v>
          </cell>
          <cell r="G266">
            <v>1193466.9983999999</v>
          </cell>
          <cell r="H266">
            <v>645697.94319999998</v>
          </cell>
          <cell r="I266">
            <v>242.768</v>
          </cell>
          <cell r="J266">
            <v>1193466.8899999999</v>
          </cell>
          <cell r="K266">
            <v>645701.43999999994</v>
          </cell>
          <cell r="L266">
            <v>242.88</v>
          </cell>
          <cell r="M266">
            <v>3.2013905156466356E-2</v>
          </cell>
          <cell r="N266">
            <v>3.4984797841000774</v>
          </cell>
          <cell r="O266">
            <v>7.993910442026916</v>
          </cell>
        </row>
        <row r="267">
          <cell r="A267">
            <v>11800</v>
          </cell>
          <cell r="B267">
            <v>4.5052193953385817</v>
          </cell>
          <cell r="C267">
            <v>5.8376735275561413E-2</v>
          </cell>
          <cell r="D267">
            <v>1193457.96</v>
          </cell>
          <cell r="E267">
            <v>645692.39</v>
          </cell>
          <cell r="F267">
            <v>242.25</v>
          </cell>
          <cell r="G267">
            <v>1193457.0748000001</v>
          </cell>
          <cell r="H267">
            <v>645696.80740000005</v>
          </cell>
          <cell r="I267">
            <v>242.51300000000001</v>
          </cell>
          <cell r="J267">
            <v>1193456.3899999999</v>
          </cell>
          <cell r="K267">
            <v>645700.24</v>
          </cell>
          <cell r="L267">
            <v>242.71</v>
          </cell>
          <cell r="M267">
            <v>5.6281823393981315E-2</v>
          </cell>
          <cell r="N267">
            <v>3.5002419630396977</v>
          </cell>
          <cell r="O267">
            <v>8.0054613583782803</v>
          </cell>
        </row>
        <row r="268">
          <cell r="A268">
            <v>11810</v>
          </cell>
          <cell r="B268">
            <v>4.496408501258327</v>
          </cell>
          <cell r="C268">
            <v>5.9380725733721822E-2</v>
          </cell>
          <cell r="D268">
            <v>1193449.08</v>
          </cell>
          <cell r="E268">
            <v>645689.84</v>
          </cell>
          <cell r="F268">
            <v>242.22</v>
          </cell>
          <cell r="G268">
            <v>1193447.4771</v>
          </cell>
          <cell r="H268">
            <v>645694.04099999997</v>
          </cell>
          <cell r="I268">
            <v>242.48699999999999</v>
          </cell>
          <cell r="J268">
            <v>1193446.23</v>
          </cell>
          <cell r="K268">
            <v>645697.31000000006</v>
          </cell>
          <cell r="L268">
            <v>242.7</v>
          </cell>
          <cell r="M268">
            <v>6.087797063513864E-2</v>
          </cell>
          <cell r="N268">
            <v>3.4988025681173198</v>
          </cell>
          <cell r="O268">
            <v>7.9952110693756469</v>
          </cell>
        </row>
        <row r="269">
          <cell r="A269">
            <v>11820</v>
          </cell>
          <cell r="B269">
            <v>4.5003424680697046</v>
          </cell>
          <cell r="C269">
            <v>6.0439844729569335E-2</v>
          </cell>
          <cell r="D269">
            <v>1193440.75</v>
          </cell>
          <cell r="E269">
            <v>645685.84</v>
          </cell>
          <cell r="F269">
            <v>242.42</v>
          </cell>
          <cell r="G269">
            <v>1193438.4713000001</v>
          </cell>
          <cell r="H269">
            <v>645689.72080000001</v>
          </cell>
          <cell r="I269">
            <v>242.69200000000001</v>
          </cell>
          <cell r="J269">
            <v>1193436.7</v>
          </cell>
          <cell r="K269">
            <v>645692.74</v>
          </cell>
          <cell r="L269">
            <v>242.9</v>
          </cell>
          <cell r="M269">
            <v>5.9421120413557543E-2</v>
          </cell>
          <cell r="N269">
            <v>3.5004388768230137</v>
          </cell>
          <cell r="O269">
            <v>8.0007813448927187</v>
          </cell>
        </row>
        <row r="270">
          <cell r="A270">
            <v>11830</v>
          </cell>
          <cell r="B270">
            <v>4.4996036146786826</v>
          </cell>
          <cell r="C270">
            <v>6.0227527401736952E-2</v>
          </cell>
          <cell r="D270">
            <v>1193433.2</v>
          </cell>
          <cell r="E270">
            <v>645680.52</v>
          </cell>
          <cell r="F270">
            <v>242.85</v>
          </cell>
          <cell r="G270">
            <v>1193430.307</v>
          </cell>
          <cell r="H270">
            <v>645683.96629999997</v>
          </cell>
          <cell r="I270">
            <v>243.12100000000001</v>
          </cell>
          <cell r="J270">
            <v>1193428.06</v>
          </cell>
          <cell r="K270">
            <v>645686.65</v>
          </cell>
          <cell r="L270">
            <v>243.33</v>
          </cell>
          <cell r="M270">
            <v>5.9711227870531521E-2</v>
          </cell>
          <cell r="N270">
            <v>3.5001792368625555</v>
          </cell>
          <cell r="O270">
            <v>7.9997828515412381</v>
          </cell>
        </row>
        <row r="271">
          <cell r="A271">
            <v>11840</v>
          </cell>
          <cell r="B271">
            <v>4.5012753847251759</v>
          </cell>
          <cell r="C271">
            <v>5.9538681172328085E-2</v>
          </cell>
          <cell r="D271">
            <v>1193426.6299999999</v>
          </cell>
          <cell r="E271">
            <v>645674.01</v>
          </cell>
          <cell r="F271">
            <v>243.35</v>
          </cell>
          <cell r="G271">
            <v>1193423.2105</v>
          </cell>
          <cell r="H271">
            <v>645676.93720000004</v>
          </cell>
          <cell r="I271">
            <v>243.61799999999999</v>
          </cell>
          <cell r="J271">
            <v>1193420.55</v>
          </cell>
          <cell r="K271">
            <v>645679.21</v>
          </cell>
          <cell r="L271">
            <v>243.83</v>
          </cell>
          <cell r="M271">
            <v>6.0586564516989516E-2</v>
          </cell>
          <cell r="N271">
            <v>3.4991256178681174</v>
          </cell>
          <cell r="O271">
            <v>8.0004010025932928</v>
          </cell>
        </row>
        <row r="272">
          <cell r="A272">
            <v>11850</v>
          </cell>
          <cell r="B272">
            <v>4.4506303518508448</v>
          </cell>
          <cell r="C272">
            <v>5.9542127530274797E-2</v>
          </cell>
          <cell r="D272">
            <v>1193421.1499999999</v>
          </cell>
          <cell r="E272">
            <v>645666.48</v>
          </cell>
          <cell r="F272">
            <v>243.85</v>
          </cell>
          <cell r="G272">
            <v>1193417.3718000001</v>
          </cell>
          <cell r="H272">
            <v>645668.83230000001</v>
          </cell>
          <cell r="I272">
            <v>244.11500000000001</v>
          </cell>
          <cell r="J272">
            <v>1193414.3999999999</v>
          </cell>
          <cell r="K272">
            <v>645670.68000000005</v>
          </cell>
          <cell r="L272">
            <v>244.32</v>
          </cell>
          <cell r="M272">
            <v>5.8581973005407267E-2</v>
          </cell>
          <cell r="N272">
            <v>3.4993700191876784</v>
          </cell>
          <cell r="O272">
            <v>7.9500003710385236</v>
          </cell>
        </row>
        <row r="273">
          <cell r="A273">
            <v>11860</v>
          </cell>
          <cell r="B273">
            <v>3.9559830295118599</v>
          </cell>
          <cell r="C273">
            <v>5.8898129304855648E-2</v>
          </cell>
          <cell r="D273">
            <v>1193415.45</v>
          </cell>
          <cell r="E273">
            <v>645658.25</v>
          </cell>
          <cell r="F273">
            <v>244.37</v>
          </cell>
          <cell r="G273">
            <v>1193412.0913</v>
          </cell>
          <cell r="H273">
            <v>645660.34019999998</v>
          </cell>
          <cell r="I273">
            <v>244.60300000000001</v>
          </cell>
          <cell r="J273">
            <v>1193409.1200000001</v>
          </cell>
          <cell r="K273">
            <v>645662.18999999994</v>
          </cell>
          <cell r="L273">
            <v>244.81</v>
          </cell>
          <cell r="M273">
            <v>5.9141930844947684E-2</v>
          </cell>
          <cell r="N273">
            <v>3.5000548180052702</v>
          </cell>
          <cell r="O273">
            <v>7.4560378475171305</v>
          </cell>
        </row>
        <row r="274">
          <cell r="A274">
            <v>11870</v>
          </cell>
          <cell r="B274">
            <v>3.4972358814655764</v>
          </cell>
          <cell r="C274">
            <v>5.9189602021710572E-2</v>
          </cell>
          <cell r="D274">
            <v>1193409.78</v>
          </cell>
          <cell r="E274">
            <v>645650</v>
          </cell>
          <cell r="F274">
            <v>244.82</v>
          </cell>
          <cell r="G274">
            <v>1193406.8108999999</v>
          </cell>
          <cell r="H274">
            <v>645651.848</v>
          </cell>
          <cell r="I274">
            <v>245.02699999999999</v>
          </cell>
          <cell r="J274">
            <v>1193403.8400000001</v>
          </cell>
          <cell r="K274">
            <v>645653.69999999995</v>
          </cell>
          <cell r="L274">
            <v>245.24</v>
          </cell>
          <cell r="M274">
            <v>6.0841870214201316E-2</v>
          </cell>
          <cell r="N274">
            <v>3.5008785767125414</v>
          </cell>
          <cell r="O274">
            <v>6.9981144581781178</v>
          </cell>
        </row>
        <row r="275">
          <cell r="A275">
            <v>11880</v>
          </cell>
          <cell r="B275">
            <v>3.4964985056136304</v>
          </cell>
          <cell r="C275">
            <v>5.9488084912964867E-2</v>
          </cell>
          <cell r="D275">
            <v>1193404.5</v>
          </cell>
          <cell r="E275">
            <v>645641.51</v>
          </cell>
          <cell r="F275">
            <v>245.17</v>
          </cell>
          <cell r="G275">
            <v>1193401.5304</v>
          </cell>
          <cell r="H275">
            <v>645643.35580000002</v>
          </cell>
          <cell r="I275">
            <v>245.37799999999999</v>
          </cell>
          <cell r="J275">
            <v>1193398.56</v>
          </cell>
          <cell r="K275">
            <v>645645.19999999995</v>
          </cell>
          <cell r="L275">
            <v>245.59</v>
          </cell>
          <cell r="M275">
            <v>6.0634943406303203E-2</v>
          </cell>
          <cell r="N275">
            <v>3.4963337654897426</v>
          </cell>
          <cell r="O275">
            <v>6.9928322711033726</v>
          </cell>
        </row>
        <row r="276">
          <cell r="A276">
            <v>11890</v>
          </cell>
          <cell r="B276">
            <v>3.6483724714923178</v>
          </cell>
          <cell r="C276">
            <v>5.893038654358132E-2</v>
          </cell>
          <cell r="D276">
            <v>1193399.3500000001</v>
          </cell>
          <cell r="E276">
            <v>645632.93999999994</v>
          </cell>
          <cell r="F276">
            <v>245.44</v>
          </cell>
          <cell r="G276">
            <v>1193396.25</v>
          </cell>
          <cell r="H276">
            <v>645634.86369999999</v>
          </cell>
          <cell r="I276">
            <v>245.655</v>
          </cell>
          <cell r="J276">
            <v>1193393.28</v>
          </cell>
          <cell r="K276">
            <v>645636.71</v>
          </cell>
          <cell r="L276">
            <v>245.87</v>
          </cell>
          <cell r="M276">
            <v>6.147947318924301E-2</v>
          </cell>
          <cell r="N276">
            <v>3.4971021846300028</v>
          </cell>
          <cell r="O276">
            <v>7.145474656122321</v>
          </cell>
        </row>
        <row r="277">
          <cell r="A277">
            <v>11900</v>
          </cell>
          <cell r="B277">
            <v>4.1468774397756718</v>
          </cell>
          <cell r="C277">
            <v>6.028632474209894E-2</v>
          </cell>
          <cell r="D277">
            <v>1193394.49</v>
          </cell>
          <cell r="E277">
            <v>645624.18000000005</v>
          </cell>
          <cell r="F277">
            <v>245.61</v>
          </cell>
          <cell r="G277">
            <v>1193390.9694999999</v>
          </cell>
          <cell r="H277">
            <v>645626.37150000001</v>
          </cell>
          <cell r="I277">
            <v>245.86</v>
          </cell>
          <cell r="J277">
            <v>1193388</v>
          </cell>
          <cell r="K277">
            <v>645628.22</v>
          </cell>
          <cell r="L277">
            <v>246.07</v>
          </cell>
          <cell r="M277">
            <v>6.0037056752725616E-2</v>
          </cell>
          <cell r="N277">
            <v>3.497839690325022</v>
          </cell>
          <cell r="O277">
            <v>7.6447171301006938</v>
          </cell>
        </row>
        <row r="278">
          <cell r="A278">
            <v>11910</v>
          </cell>
          <cell r="B278">
            <v>4.5035382202639518</v>
          </cell>
          <cell r="C278">
            <v>6.0174908426586356E-2</v>
          </cell>
          <cell r="D278">
            <v>1193389.8700000001</v>
          </cell>
          <cell r="E278">
            <v>645615.82999999996</v>
          </cell>
          <cell r="F278">
            <v>245.73</v>
          </cell>
          <cell r="G278">
            <v>1193385.8217</v>
          </cell>
          <cell r="H278">
            <v>645617.80310000002</v>
          </cell>
          <cell r="I278">
            <v>246.001</v>
          </cell>
          <cell r="J278">
            <v>1193382.68</v>
          </cell>
          <cell r="K278">
            <v>645619.34</v>
          </cell>
          <cell r="L278">
            <v>246.21</v>
          </cell>
          <cell r="M278">
            <v>5.9757374120047502E-2</v>
          </cell>
          <cell r="N278">
            <v>3.4974763044329875</v>
          </cell>
          <cell r="O278">
            <v>8.0010145246969397</v>
          </cell>
        </row>
        <row r="279">
          <cell r="A279">
            <v>11920</v>
          </cell>
          <cell r="B279">
            <v>4.4990252066607166</v>
          </cell>
          <cell r="C279">
            <v>6.0457540801794309E-2</v>
          </cell>
          <cell r="D279">
            <v>1193387.55</v>
          </cell>
          <cell r="E279">
            <v>645607.76</v>
          </cell>
          <cell r="F279">
            <v>245.86</v>
          </cell>
          <cell r="G279">
            <v>1193383.0766</v>
          </cell>
          <cell r="H279">
            <v>645608.23950000003</v>
          </cell>
          <cell r="I279">
            <v>246.13200000000001</v>
          </cell>
          <cell r="J279">
            <v>1193379.6000000001</v>
          </cell>
          <cell r="K279">
            <v>645608.61</v>
          </cell>
          <cell r="L279">
            <v>246.34</v>
          </cell>
          <cell r="M279">
            <v>5.9491695716674675E-2</v>
          </cell>
          <cell r="N279">
            <v>3.4962862882676071</v>
          </cell>
          <cell r="O279">
            <v>7.9953114949283233</v>
          </cell>
        </row>
        <row r="280">
          <cell r="A280">
            <v>11930</v>
          </cell>
          <cell r="B280">
            <v>4.5000045622337437</v>
          </cell>
          <cell r="C280">
            <v>6.088882715798645E-2</v>
          </cell>
          <cell r="D280">
            <v>1193388.1200000001</v>
          </cell>
          <cell r="E280">
            <v>645599.39</v>
          </cell>
          <cell r="F280">
            <v>245.99</v>
          </cell>
          <cell r="G280">
            <v>1193383.7509000001</v>
          </cell>
          <cell r="H280">
            <v>645598.3125</v>
          </cell>
          <cell r="I280">
            <v>246.26400000000001</v>
          </cell>
          <cell r="J280">
            <v>1193380.3500000001</v>
          </cell>
          <cell r="K280">
            <v>645597.48</v>
          </cell>
          <cell r="L280">
            <v>246.47</v>
          </cell>
          <cell r="M280">
            <v>5.8835108887967204E-2</v>
          </cell>
          <cell r="N280">
            <v>3.501310763140602</v>
          </cell>
          <cell r="O280">
            <v>8.0013153253743461</v>
          </cell>
        </row>
        <row r="281">
          <cell r="A281">
            <v>11940</v>
          </cell>
          <cell r="B281">
            <v>4.5046388101314072</v>
          </cell>
          <cell r="C281">
            <v>5.8828245985893889E-2</v>
          </cell>
          <cell r="D281">
            <v>1193391.51</v>
          </cell>
          <cell r="E281">
            <v>645591.71</v>
          </cell>
          <cell r="F281">
            <v>246.13</v>
          </cell>
          <cell r="G281">
            <v>1193387.7641</v>
          </cell>
          <cell r="H281">
            <v>645589.20799999998</v>
          </cell>
          <cell r="I281">
            <v>246.39500000000001</v>
          </cell>
          <cell r="J281">
            <v>1193384.8500000001</v>
          </cell>
          <cell r="K281">
            <v>645587.26</v>
          </cell>
          <cell r="L281">
            <v>246.61</v>
          </cell>
          <cell r="M281">
            <v>6.1336803087235221E-2</v>
          </cell>
          <cell r="N281">
            <v>3.5052364841092767</v>
          </cell>
          <cell r="O281">
            <v>8.0098752942406843</v>
          </cell>
        </row>
        <row r="282">
          <cell r="A282">
            <v>11950</v>
          </cell>
          <cell r="B282">
            <v>4.499590256916604</v>
          </cell>
          <cell r="C282">
            <v>5.9338736363732977E-2</v>
          </cell>
          <cell r="D282">
            <v>1193397.3</v>
          </cell>
          <cell r="E282">
            <v>645585.64</v>
          </cell>
          <cell r="F282">
            <v>246.26</v>
          </cell>
          <cell r="G282">
            <v>1193394.6368</v>
          </cell>
          <cell r="H282">
            <v>645582.01320000004</v>
          </cell>
          <cell r="I282">
            <v>246.52699999999999</v>
          </cell>
          <cell r="J282">
            <v>1193392.56</v>
          </cell>
          <cell r="K282">
            <v>645579.18999999994</v>
          </cell>
          <cell r="L282">
            <v>246.74</v>
          </cell>
          <cell r="M282">
            <v>6.0773960591411692E-2</v>
          </cell>
          <cell r="N282">
            <v>3.5047905044734322</v>
          </cell>
          <cell r="O282">
            <v>8.0043807613900366</v>
          </cell>
        </row>
        <row r="283">
          <cell r="A283">
            <v>11960</v>
          </cell>
          <cell r="B283">
            <v>4.4960564243111927</v>
          </cell>
          <cell r="C283">
            <v>5.9607792853947329E-2</v>
          </cell>
          <cell r="D283">
            <v>1193404.82</v>
          </cell>
          <cell r="E283">
            <v>645581.9</v>
          </cell>
          <cell r="F283">
            <v>246.39</v>
          </cell>
          <cell r="G283">
            <v>1193403.5481</v>
          </cell>
          <cell r="H283">
            <v>645577.58759999997</v>
          </cell>
          <cell r="I283">
            <v>246.65799999999999</v>
          </cell>
          <cell r="J283">
            <v>1193402.56</v>
          </cell>
          <cell r="K283">
            <v>645574.23</v>
          </cell>
          <cell r="L283">
            <v>246.87</v>
          </cell>
          <cell r="M283">
            <v>6.0571875148894318E-2</v>
          </cell>
          <cell r="N283">
            <v>3.4999741955964092</v>
          </cell>
          <cell r="O283">
            <v>7.9960306199076019</v>
          </cell>
        </row>
        <row r="284">
          <cell r="A284">
            <v>11970</v>
          </cell>
          <cell r="B284">
            <v>4.4986398532853098</v>
          </cell>
          <cell r="C284">
            <v>4.0012093848438721E-2</v>
          </cell>
          <cell r="D284">
            <v>1193413.1599999999</v>
          </cell>
          <cell r="E284">
            <v>645580.94999999995</v>
          </cell>
          <cell r="F284">
            <v>246.61</v>
          </cell>
          <cell r="G284">
            <v>1193413.4338</v>
          </cell>
          <cell r="H284">
            <v>645576.45970000001</v>
          </cell>
          <cell r="I284">
            <v>246.79</v>
          </cell>
          <cell r="J284">
            <v>1193413.6399999999</v>
          </cell>
          <cell r="K284">
            <v>645572.97</v>
          </cell>
          <cell r="L284">
            <v>246.93</v>
          </cell>
          <cell r="M284">
            <v>4.0048210234652701E-2</v>
          </cell>
          <cell r="N284">
            <v>3.4957866825937787</v>
          </cell>
          <cell r="O284">
            <v>7.9944265358790885</v>
          </cell>
        </row>
        <row r="285">
          <cell r="A285">
            <v>11980</v>
          </cell>
          <cell r="B285">
            <v>4.1784160085483295</v>
          </cell>
          <cell r="C285">
            <v>1.2205582186084484E-2</v>
          </cell>
          <cell r="D285">
            <v>1193422.55</v>
          </cell>
          <cell r="E285">
            <v>645582.16</v>
          </cell>
          <cell r="F285">
            <v>246.87</v>
          </cell>
          <cell r="G285">
            <v>1193423.3003</v>
          </cell>
          <cell r="H285">
            <v>645578.04949999996</v>
          </cell>
          <cell r="I285">
            <v>246.92099999999999</v>
          </cell>
          <cell r="J285">
            <v>1193423.98</v>
          </cell>
          <cell r="K285">
            <v>645574.35</v>
          </cell>
          <cell r="L285">
            <v>246.97</v>
          </cell>
          <cell r="M285">
            <v>1.3026989634928583E-2</v>
          </cell>
          <cell r="N285">
            <v>3.7614215849704422</v>
          </cell>
          <cell r="O285">
            <v>7.9398375935187717</v>
          </cell>
        </row>
        <row r="286">
          <cell r="A286">
            <v>11990</v>
          </cell>
          <cell r="B286">
            <v>3.6726343596569864</v>
          </cell>
          <cell r="C286">
            <v>-1.2797353451865737E-2</v>
          </cell>
          <cell r="D286">
            <v>1193432.48</v>
          </cell>
          <cell r="E286">
            <v>645583.46</v>
          </cell>
          <cell r="F286">
            <v>247.1</v>
          </cell>
          <cell r="G286">
            <v>1193433.1375</v>
          </cell>
          <cell r="H286">
            <v>645579.84669999999</v>
          </cell>
          <cell r="I286">
            <v>247.053</v>
          </cell>
          <cell r="J286">
            <v>1193433.8999999999</v>
          </cell>
          <cell r="K286">
            <v>645575.66</v>
          </cell>
          <cell r="L286">
            <v>246.99</v>
          </cell>
          <cell r="M286">
            <v>-1.4804132563310117E-2</v>
          </cell>
          <cell r="N286">
            <v>4.2555684860674976</v>
          </cell>
          <cell r="O286">
            <v>7.928202845724484</v>
          </cell>
        </row>
        <row r="287">
          <cell r="A287">
            <v>12000</v>
          </cell>
          <cell r="B287">
            <v>3.5023022485063473</v>
          </cell>
          <cell r="C287">
            <v>-4.1686864708001918E-2</v>
          </cell>
          <cell r="D287">
            <v>1193442.48</v>
          </cell>
          <cell r="E287">
            <v>645585.02</v>
          </cell>
          <cell r="F287">
            <v>247.33</v>
          </cell>
          <cell r="G287">
            <v>1193442.9898000001</v>
          </cell>
          <cell r="H287">
            <v>645581.55500000005</v>
          </cell>
          <cell r="I287">
            <v>247.184</v>
          </cell>
          <cell r="J287">
            <v>1193443.6399999999</v>
          </cell>
          <cell r="K287">
            <v>645577.1</v>
          </cell>
          <cell r="L287">
            <v>247</v>
          </cell>
          <cell r="M287">
            <v>-4.0868928494046129E-2</v>
          </cell>
          <cell r="N287">
            <v>4.5021978011193271</v>
          </cell>
          <cell r="O287">
            <v>8.0045000496256744</v>
          </cell>
          <cell r="P287">
            <v>7.8108364729470372</v>
          </cell>
        </row>
        <row r="288">
          <cell r="A288">
            <v>12010</v>
          </cell>
          <cell r="B288">
            <v>3.5012769814081866</v>
          </cell>
          <cell r="C288">
            <v>-5.2552254785051059E-2</v>
          </cell>
          <cell r="D288">
            <v>1193452.6499999999</v>
          </cell>
          <cell r="E288">
            <v>645586.17000000004</v>
          </cell>
          <cell r="F288">
            <v>247.5</v>
          </cell>
          <cell r="G288">
            <v>1193452.9245</v>
          </cell>
          <cell r="H288">
            <v>645582.67949999997</v>
          </cell>
          <cell r="I288">
            <v>247.316</v>
          </cell>
          <cell r="J288">
            <v>1193453.28</v>
          </cell>
          <cell r="K288">
            <v>645578.18999999994</v>
          </cell>
          <cell r="L288">
            <v>247.08</v>
          </cell>
          <cell r="M288">
            <v>-5.2403068177672596E-2</v>
          </cell>
          <cell r="N288">
            <v>4.5035530973078144</v>
          </cell>
          <cell r="O288">
            <v>8.0048300787160009</v>
          </cell>
        </row>
        <row r="289">
          <cell r="A289">
            <v>12020</v>
          </cell>
          <cell r="B289">
            <v>3.5005531705273523</v>
          </cell>
          <cell r="C289">
            <v>-5.227745190124454E-2</v>
          </cell>
          <cell r="D289">
            <v>1193462.8700000001</v>
          </cell>
          <cell r="E289">
            <v>645586.64</v>
          </cell>
          <cell r="F289">
            <v>247.63</v>
          </cell>
          <cell r="G289">
            <v>1193462.9121000001</v>
          </cell>
          <cell r="H289">
            <v>645583.13970000006</v>
          </cell>
          <cell r="I289">
            <v>247.447</v>
          </cell>
          <cell r="J289">
            <v>1193462.97</v>
          </cell>
          <cell r="K289">
            <v>645578.64</v>
          </cell>
          <cell r="L289">
            <v>247.21</v>
          </cell>
          <cell r="M289">
            <v>-5.2665818168153251E-2</v>
          </cell>
          <cell r="N289">
            <v>4.5000724994586232</v>
          </cell>
          <cell r="O289">
            <v>8.0006256699859755</v>
          </cell>
        </row>
        <row r="290">
          <cell r="A290">
            <v>12030</v>
          </cell>
          <cell r="B290">
            <v>3.5017621078735237</v>
          </cell>
          <cell r="C290">
            <v>-5.4543967898490101E-2</v>
          </cell>
          <cell r="D290">
            <v>1193473.1000000001</v>
          </cell>
          <cell r="E290">
            <v>645586.43000000005</v>
          </cell>
          <cell r="F290">
            <v>247.77</v>
          </cell>
          <cell r="G290">
            <v>1193472.9080999999</v>
          </cell>
          <cell r="H290">
            <v>645582.93350000004</v>
          </cell>
          <cell r="I290">
            <v>247.57900000000001</v>
          </cell>
          <cell r="J290">
            <v>1193472.67</v>
          </cell>
          <cell r="K290">
            <v>645578.43999999994</v>
          </cell>
          <cell r="L290">
            <v>247.34</v>
          </cell>
          <cell r="M290">
            <v>-5.3113427351802273E-2</v>
          </cell>
          <cell r="N290">
            <v>4.4998037580396222</v>
          </cell>
          <cell r="O290">
            <v>8.0015658659131468</v>
          </cell>
        </row>
        <row r="291">
          <cell r="A291">
            <v>12040</v>
          </cell>
          <cell r="B291">
            <v>3.5013911591855882</v>
          </cell>
          <cell r="C291">
            <v>-5.4264145695789981E-2</v>
          </cell>
          <cell r="D291">
            <v>1193483.1000000001</v>
          </cell>
          <cell r="E291">
            <v>645585.82999999996</v>
          </cell>
          <cell r="F291">
            <v>247.9</v>
          </cell>
          <cell r="G291">
            <v>1193482.8902</v>
          </cell>
          <cell r="H291">
            <v>645582.33490000002</v>
          </cell>
          <cell r="I291">
            <v>247.71</v>
          </cell>
          <cell r="J291">
            <v>1193482.6499999999</v>
          </cell>
          <cell r="K291">
            <v>645578.30000000005</v>
          </cell>
          <cell r="L291">
            <v>247.49</v>
          </cell>
          <cell r="M291">
            <v>-5.4427917664245595E-2</v>
          </cell>
          <cell r="N291">
            <v>4.0420433013280554</v>
          </cell>
          <cell r="O291">
            <v>7.5434344605136436</v>
          </cell>
        </row>
        <row r="292">
          <cell r="A292">
            <v>12050</v>
          </cell>
          <cell r="B292">
            <v>3.5026753575052112</v>
          </cell>
          <cell r="C292">
            <v>-5.6813715143079112E-2</v>
          </cell>
          <cell r="D292">
            <v>1193493.08</v>
          </cell>
          <cell r="E292">
            <v>645585.23</v>
          </cell>
          <cell r="F292">
            <v>248.04</v>
          </cell>
          <cell r="G292">
            <v>1193492.8721</v>
          </cell>
          <cell r="H292">
            <v>645581.73349999997</v>
          </cell>
          <cell r="I292">
            <v>247.84100000000001</v>
          </cell>
          <cell r="J292">
            <v>1193492.6599999999</v>
          </cell>
          <cell r="K292">
            <v>645578.18999999994</v>
          </cell>
          <cell r="L292">
            <v>247.64</v>
          </cell>
          <cell r="M292">
            <v>-5.6622237420265828E-2</v>
          </cell>
          <cell r="N292">
            <v>3.5498420613114336</v>
          </cell>
          <cell r="O292">
            <v>7.0525174188166453</v>
          </cell>
        </row>
        <row r="293">
          <cell r="A293">
            <v>12060</v>
          </cell>
          <cell r="B293">
            <v>3.5039606746811125</v>
          </cell>
          <cell r="C293">
            <v>-5.8219831482139821E-2</v>
          </cell>
          <cell r="D293">
            <v>1193503.06</v>
          </cell>
          <cell r="E293">
            <v>645584.63</v>
          </cell>
          <cell r="F293">
            <v>248.17</v>
          </cell>
          <cell r="G293">
            <v>1193502.8540000001</v>
          </cell>
          <cell r="H293">
            <v>645581.13210000005</v>
          </cell>
          <cell r="I293">
            <v>247.96600000000001</v>
          </cell>
          <cell r="J293">
            <v>1193502.6200000001</v>
          </cell>
          <cell r="K293">
            <v>645577.18999999994</v>
          </cell>
          <cell r="L293">
            <v>247.74</v>
          </cell>
          <cell r="M293">
            <v>-5.7229114333872511E-2</v>
          </cell>
          <cell r="N293">
            <v>3.9490389224184659</v>
          </cell>
          <cell r="O293">
            <v>7.4529995970995788</v>
          </cell>
        </row>
        <row r="294">
          <cell r="A294">
            <v>12070</v>
          </cell>
          <cell r="B294">
            <v>3.4958623113763867</v>
          </cell>
          <cell r="C294">
            <v>-5.9498910847579946E-2</v>
          </cell>
          <cell r="D294">
            <v>1193513.05</v>
          </cell>
          <cell r="E294">
            <v>645584.02</v>
          </cell>
          <cell r="F294">
            <v>248.22</v>
          </cell>
          <cell r="G294">
            <v>1193512.8359000001</v>
          </cell>
          <cell r="H294">
            <v>645580.5307</v>
          </cell>
          <cell r="I294">
            <v>248.012</v>
          </cell>
          <cell r="J294">
            <v>1193512.57</v>
          </cell>
          <cell r="K294">
            <v>645576.09</v>
          </cell>
          <cell r="L294">
            <v>247.75</v>
          </cell>
          <cell r="M294">
            <v>-5.8894222970676501E-2</v>
          </cell>
          <cell r="N294">
            <v>4.4486536502986134</v>
          </cell>
          <cell r="O294">
            <v>7.9445159616750001</v>
          </cell>
        </row>
        <row r="295">
          <cell r="A295">
            <v>12080</v>
          </cell>
          <cell r="B295">
            <v>3.496132220103314</v>
          </cell>
          <cell r="C295">
            <v>-5.9208287034944171E-2</v>
          </cell>
          <cell r="D295">
            <v>1193523.6000000001</v>
          </cell>
          <cell r="E295">
            <v>645582.42000000004</v>
          </cell>
          <cell r="F295">
            <v>248.17</v>
          </cell>
          <cell r="G295">
            <v>1193522.7045</v>
          </cell>
          <cell r="H295">
            <v>645579.0405</v>
          </cell>
          <cell r="I295">
            <v>247.96299999999999</v>
          </cell>
          <cell r="J295">
            <v>1193521.55</v>
          </cell>
          <cell r="K295">
            <v>645574.68999999994</v>
          </cell>
          <cell r="L295">
            <v>247.69</v>
          </cell>
          <cell r="M295">
            <v>-6.0652111157160328E-2</v>
          </cell>
          <cell r="N295">
            <v>4.5010799260161765</v>
          </cell>
          <cell r="O295">
            <v>7.9972121461194909</v>
          </cell>
        </row>
        <row r="296">
          <cell r="A296">
            <v>12090</v>
          </cell>
          <cell r="B296">
            <v>3.4973395660138817</v>
          </cell>
          <cell r="C296">
            <v>-6.0331573762653398E-2</v>
          </cell>
          <cell r="D296">
            <v>1193533.6299999999</v>
          </cell>
          <cell r="E296">
            <v>645578.52</v>
          </cell>
          <cell r="F296">
            <v>248.03</v>
          </cell>
          <cell r="G296">
            <v>1193532.0052</v>
          </cell>
          <cell r="H296">
            <v>645575.42299999995</v>
          </cell>
          <cell r="I296">
            <v>247.81899999999999</v>
          </cell>
          <cell r="J296">
            <v>1193529.92</v>
          </cell>
          <cell r="K296">
            <v>645571.43999999994</v>
          </cell>
          <cell r="L296">
            <v>247.55</v>
          </cell>
          <cell r="M296">
            <v>-5.9833429482790253E-2</v>
          </cell>
          <cell r="N296">
            <v>4.495814502448817</v>
          </cell>
          <cell r="O296">
            <v>7.9931540684626992</v>
          </cell>
        </row>
        <row r="297">
          <cell r="A297">
            <v>12100</v>
          </cell>
          <cell r="B297">
            <v>3.5011014225055344</v>
          </cell>
          <cell r="C297">
            <v>-6.0266748813287419E-2</v>
          </cell>
          <cell r="D297">
            <v>1193542.55</v>
          </cell>
          <cell r="E297">
            <v>645572.51</v>
          </cell>
          <cell r="F297">
            <v>247.79</v>
          </cell>
          <cell r="G297">
            <v>1193540.2799</v>
          </cell>
          <cell r="H297">
            <v>645569.84459999995</v>
          </cell>
          <cell r="I297">
            <v>247.57900000000001</v>
          </cell>
          <cell r="J297">
            <v>1193537.3700000001</v>
          </cell>
          <cell r="K297">
            <v>645566.42000000004</v>
          </cell>
          <cell r="L297">
            <v>247.31</v>
          </cell>
          <cell r="M297">
            <v>-5.9858525718987192E-2</v>
          </cell>
          <cell r="N297">
            <v>4.4939295909634867</v>
          </cell>
          <cell r="O297">
            <v>7.9950310134690206</v>
          </cell>
        </row>
        <row r="298">
          <cell r="A298">
            <v>12110</v>
          </cell>
          <cell r="B298">
            <v>3.4989602341005952</v>
          </cell>
          <cell r="C298">
            <v>-5.9160432285736683E-2</v>
          </cell>
          <cell r="D298">
            <v>1193549.92</v>
          </cell>
          <cell r="E298">
            <v>645564.68000000005</v>
          </cell>
          <cell r="F298">
            <v>247.45</v>
          </cell>
          <cell r="G298">
            <v>1193547.1216</v>
          </cell>
          <cell r="H298">
            <v>645562.57960000006</v>
          </cell>
          <cell r="I298">
            <v>247.24299999999999</v>
          </cell>
          <cell r="J298">
            <v>1193543.52</v>
          </cell>
          <cell r="K298">
            <v>645559.88</v>
          </cell>
          <cell r="L298">
            <v>246.97</v>
          </cell>
          <cell r="M298">
            <v>-6.0652646713273375E-2</v>
          </cell>
          <cell r="N298">
            <v>4.5010401819819039</v>
          </cell>
          <cell r="O298">
            <v>8.0000004160825</v>
          </cell>
        </row>
        <row r="299">
          <cell r="A299">
            <v>12120</v>
          </cell>
          <cell r="B299">
            <v>3.50334401667561</v>
          </cell>
          <cell r="C299">
            <v>-5.9086404022762315E-2</v>
          </cell>
          <cell r="D299">
            <v>1193555.3899999999</v>
          </cell>
          <cell r="E299">
            <v>645555.42000000004</v>
          </cell>
          <cell r="F299">
            <v>247.02</v>
          </cell>
          <cell r="G299">
            <v>1193552.1939000001</v>
          </cell>
          <cell r="H299">
            <v>645553.98529999994</v>
          </cell>
          <cell r="I299">
            <v>246.81299999999999</v>
          </cell>
          <cell r="J299">
            <v>1193548.0900000001</v>
          </cell>
          <cell r="K299">
            <v>645552.14</v>
          </cell>
          <cell r="L299">
            <v>246.54</v>
          </cell>
          <cell r="M299">
            <v>-6.0670970264205967E-2</v>
          </cell>
          <cell r="N299">
            <v>4.4996807997490995</v>
          </cell>
          <cell r="O299">
            <v>8.0030248164247091</v>
          </cell>
        </row>
        <row r="300">
          <cell r="A300">
            <v>12130</v>
          </cell>
          <cell r="B300">
            <v>3.5005111982609707</v>
          </cell>
          <cell r="C300">
            <v>-6.1133928126358324E-2</v>
          </cell>
          <cell r="D300">
            <v>1193558.69</v>
          </cell>
          <cell r="E300">
            <v>645545.24</v>
          </cell>
          <cell r="F300">
            <v>246.5</v>
          </cell>
          <cell r="G300">
            <v>1193555.2708000001</v>
          </cell>
          <cell r="H300">
            <v>645544.48990000004</v>
          </cell>
          <cell r="I300">
            <v>246.286</v>
          </cell>
          <cell r="J300">
            <v>1193550.8700000001</v>
          </cell>
          <cell r="K300">
            <v>645543.53</v>
          </cell>
          <cell r="L300">
            <v>246.02</v>
          </cell>
          <cell r="M300">
            <v>-5.9055073800790871E-2</v>
          </cell>
          <cell r="N300">
            <v>4.5042700462500962</v>
          </cell>
          <cell r="O300">
            <v>8.0047812445110669</v>
          </cell>
        </row>
        <row r="301">
          <cell r="A301">
            <v>12140</v>
          </cell>
          <cell r="B301">
            <v>3.4956254631819341</v>
          </cell>
          <cell r="C301">
            <v>-5.9502942231878575E-2</v>
          </cell>
          <cell r="D301">
            <v>1193559.9099999999</v>
          </cell>
          <cell r="E301">
            <v>645534.62</v>
          </cell>
          <cell r="F301">
            <v>245.89</v>
          </cell>
          <cell r="G301">
            <v>1193556.4147000001</v>
          </cell>
          <cell r="H301">
            <v>645534.5723</v>
          </cell>
          <cell r="I301">
            <v>245.68199999999999</v>
          </cell>
          <cell r="J301">
            <v>1193551.92</v>
          </cell>
          <cell r="K301">
            <v>645534.51</v>
          </cell>
          <cell r="L301">
            <v>245.41</v>
          </cell>
          <cell r="M301">
            <v>-6.0509906180339378E-2</v>
          </cell>
          <cell r="N301">
            <v>4.4951317423851576</v>
          </cell>
          <cell r="O301">
            <v>7.9907572055670917</v>
          </cell>
        </row>
        <row r="302">
          <cell r="A302">
            <v>12150</v>
          </cell>
          <cell r="B302">
            <v>3.5045045584724996</v>
          </cell>
          <cell r="C302">
            <v>-5.9637531215282404E-2</v>
          </cell>
          <cell r="D302">
            <v>1193559.01</v>
          </cell>
          <cell r="E302">
            <v>645523.98</v>
          </cell>
          <cell r="F302">
            <v>245.28</v>
          </cell>
          <cell r="G302">
            <v>1193555.5654</v>
          </cell>
          <cell r="H302">
            <v>645524.62520000001</v>
          </cell>
          <cell r="I302">
            <v>245.071</v>
          </cell>
          <cell r="J302">
            <v>1193551.1399999999</v>
          </cell>
          <cell r="K302">
            <v>645525.44999999995</v>
          </cell>
          <cell r="L302">
            <v>244.8</v>
          </cell>
          <cell r="M302">
            <v>-6.0200731869067131E-2</v>
          </cell>
          <cell r="N302">
            <v>4.5016064022177478</v>
          </cell>
          <cell r="O302">
            <v>8.006110960690247</v>
          </cell>
        </row>
        <row r="303">
          <cell r="A303">
            <v>12160</v>
          </cell>
          <cell r="B303">
            <v>3.499560345340011</v>
          </cell>
          <cell r="C303">
            <v>-4.5720028863926128E-2</v>
          </cell>
          <cell r="D303">
            <v>1193556</v>
          </cell>
          <cell r="E303">
            <v>645513.73</v>
          </cell>
          <cell r="F303">
            <v>244.62</v>
          </cell>
          <cell r="G303">
            <v>1193552.7568999999</v>
          </cell>
          <cell r="H303">
            <v>645515.04500000004</v>
          </cell>
          <cell r="I303">
            <v>244.46</v>
          </cell>
          <cell r="J303">
            <v>1193548.5900000001</v>
          </cell>
          <cell r="K303">
            <v>645516.74</v>
          </cell>
          <cell r="L303">
            <v>244.25</v>
          </cell>
          <cell r="M303">
            <v>-4.6682713745003934E-2</v>
          </cell>
          <cell r="N303">
            <v>4.4984531350747048</v>
          </cell>
          <cell r="O303">
            <v>7.9980134804147163</v>
          </cell>
        </row>
        <row r="304">
          <cell r="A304">
            <v>12170</v>
          </cell>
          <cell r="B304">
            <v>3.4977478268693538</v>
          </cell>
          <cell r="C304">
            <v>-2.6302639456523884E-2</v>
          </cell>
          <cell r="D304">
            <v>1193551.68</v>
          </cell>
          <cell r="E304">
            <v>645504.48</v>
          </cell>
          <cell r="F304">
            <v>243.94</v>
          </cell>
          <cell r="G304">
            <v>1193548.5234999999</v>
          </cell>
          <cell r="H304">
            <v>645505.98690000002</v>
          </cell>
          <cell r="I304">
            <v>243.84800000000001</v>
          </cell>
          <cell r="J304">
            <v>1193544.78</v>
          </cell>
          <cell r="K304">
            <v>645507.78</v>
          </cell>
          <cell r="L304">
            <v>243.73</v>
          </cell>
          <cell r="M304">
            <v>-2.8428370939978843E-2</v>
          </cell>
          <cell r="N304">
            <v>4.1507830416719349</v>
          </cell>
          <cell r="O304">
            <v>7.6485308685412887</v>
          </cell>
        </row>
        <row r="305">
          <cell r="A305">
            <v>12180</v>
          </cell>
          <cell r="B305">
            <v>3.49763737701144</v>
          </cell>
          <cell r="C305">
            <v>-9.4349403448485414E-3</v>
          </cell>
          <cell r="D305">
            <v>1193547.3600000001</v>
          </cell>
          <cell r="E305">
            <v>645495.46</v>
          </cell>
          <cell r="F305">
            <v>243.27</v>
          </cell>
          <cell r="G305">
            <v>1193544.2041</v>
          </cell>
          <cell r="H305">
            <v>645496.96790000005</v>
          </cell>
          <cell r="I305">
            <v>243.23699999999999</v>
          </cell>
          <cell r="J305">
            <v>1193540.9099999999</v>
          </cell>
          <cell r="K305">
            <v>645498.55000000005</v>
          </cell>
          <cell r="L305">
            <v>243.16</v>
          </cell>
          <cell r="M305">
            <v>-2.1070888086109314E-2</v>
          </cell>
          <cell r="N305">
            <v>3.6543310222770984</v>
          </cell>
          <cell r="O305">
            <v>7.1519683992885383</v>
          </cell>
        </row>
        <row r="306">
          <cell r="A306">
            <v>12190</v>
          </cell>
          <cell r="B306">
            <v>3.4975273122514721</v>
          </cell>
          <cell r="C306">
            <v>8.8634046949076662E-3</v>
          </cell>
          <cell r="D306">
            <v>1193543.04</v>
          </cell>
          <cell r="E306">
            <v>645486.43999999994</v>
          </cell>
          <cell r="F306">
            <v>242.61</v>
          </cell>
          <cell r="G306">
            <v>1193539.8847000001</v>
          </cell>
          <cell r="H306">
            <v>645487.94889999996</v>
          </cell>
          <cell r="I306">
            <v>242.64099999999999</v>
          </cell>
          <cell r="J306">
            <v>1193536.73</v>
          </cell>
          <cell r="K306">
            <v>645489.46</v>
          </cell>
          <cell r="L306">
            <v>242.57</v>
          </cell>
          <cell r="M306">
            <v>-2.0297684915977887E-2</v>
          </cell>
          <cell r="N306">
            <v>3.4979358628287867</v>
          </cell>
          <cell r="O306">
            <v>6.9954631750802587</v>
          </cell>
        </row>
        <row r="307">
          <cell r="A307">
            <v>12200</v>
          </cell>
          <cell r="B307">
            <v>3.4974176330961164</v>
          </cell>
          <cell r="C307">
            <v>1.8871066290580656E-2</v>
          </cell>
          <cell r="D307">
            <v>1193538.72</v>
          </cell>
          <cell r="E307">
            <v>645477.42000000004</v>
          </cell>
          <cell r="F307">
            <v>242.01</v>
          </cell>
          <cell r="G307">
            <v>1193535.5652999999</v>
          </cell>
          <cell r="H307">
            <v>645478.92989999999</v>
          </cell>
          <cell r="I307">
            <v>242.07599999999999</v>
          </cell>
          <cell r="J307">
            <v>1193532.4099999999</v>
          </cell>
          <cell r="K307">
            <v>645480.43999999994</v>
          </cell>
          <cell r="L307">
            <v>242.01</v>
          </cell>
          <cell r="M307">
            <v>-1.8867680820023065E-2</v>
          </cell>
          <cell r="N307">
            <v>3.4980451826363801</v>
          </cell>
          <cell r="O307">
            <v>6.9954628157324965</v>
          </cell>
        </row>
        <row r="308">
          <cell r="A308">
            <v>12210</v>
          </cell>
          <cell r="B308">
            <v>3.4973083392118611</v>
          </cell>
          <cell r="C308">
            <v>2.0873195303236683E-2</v>
          </cell>
          <cell r="D308">
            <v>1193534.3999999999</v>
          </cell>
          <cell r="E308">
            <v>645468.4</v>
          </cell>
          <cell r="F308">
            <v>241.47</v>
          </cell>
          <cell r="G308">
            <v>1193531.2459</v>
          </cell>
          <cell r="H308">
            <v>645469.91090000002</v>
          </cell>
          <cell r="I308">
            <v>241.54300000000001</v>
          </cell>
          <cell r="J308">
            <v>1193528.0900000001</v>
          </cell>
          <cell r="K308">
            <v>645471.42000000004</v>
          </cell>
          <cell r="L308">
            <v>241.47</v>
          </cell>
          <cell r="M308">
            <v>-2.0868144018855842E-2</v>
          </cell>
          <cell r="N308">
            <v>3.4981548878542741</v>
          </cell>
          <cell r="O308">
            <v>6.9954632270661357</v>
          </cell>
        </row>
        <row r="309">
          <cell r="A309">
            <v>12220</v>
          </cell>
          <cell r="B309">
            <v>3.4971562004046448</v>
          </cell>
          <cell r="C309">
            <v>2.0016263497722436E-2</v>
          </cell>
          <cell r="D309">
            <v>1193530.08</v>
          </cell>
          <cell r="E309">
            <v>645459.38</v>
          </cell>
          <cell r="F309">
            <v>240.97</v>
          </cell>
          <cell r="G309">
            <v>1193526.9265000001</v>
          </cell>
          <cell r="H309">
            <v>645460.89179999998</v>
          </cell>
          <cell r="I309">
            <v>241.04</v>
          </cell>
          <cell r="J309">
            <v>1193523.77</v>
          </cell>
          <cell r="K309">
            <v>645462.4</v>
          </cell>
          <cell r="L309">
            <v>240.97</v>
          </cell>
          <cell r="M309">
            <v>-2.0009672734749337E-2</v>
          </cell>
          <cell r="N309">
            <v>3.4983080896885079</v>
          </cell>
          <cell r="O309">
            <v>6.9954642900931532</v>
          </cell>
        </row>
        <row r="310">
          <cell r="A310">
            <v>12230</v>
          </cell>
          <cell r="B310">
            <v>3.4970476477632793</v>
          </cell>
          <cell r="C310">
            <v>1.9444973831999408E-2</v>
          </cell>
          <cell r="D310">
            <v>1193525.76</v>
          </cell>
          <cell r="E310">
            <v>645450.36</v>
          </cell>
          <cell r="F310">
            <v>240.5</v>
          </cell>
          <cell r="G310">
            <v>1193522.6070999999</v>
          </cell>
          <cell r="H310">
            <v>645451.87280000001</v>
          </cell>
          <cell r="I310">
            <v>240.56800000000001</v>
          </cell>
          <cell r="J310">
            <v>1193519.45</v>
          </cell>
          <cell r="K310">
            <v>645453.38</v>
          </cell>
          <cell r="L310">
            <v>240.5</v>
          </cell>
          <cell r="M310">
            <v>-1.9437354138609888E-2</v>
          </cell>
          <cell r="N310">
            <v>3.4984185355216892</v>
          </cell>
          <cell r="O310">
            <v>6.9954661832849681</v>
          </cell>
        </row>
        <row r="311">
          <cell r="A311">
            <v>12240</v>
          </cell>
          <cell r="B311">
            <v>3.4969394804538427</v>
          </cell>
          <cell r="C311">
            <v>1.9159610961100141E-2</v>
          </cell>
          <cell r="D311">
            <v>1193521.44</v>
          </cell>
          <cell r="E311">
            <v>645441.34</v>
          </cell>
          <cell r="F311">
            <v>240.06</v>
          </cell>
          <cell r="G311">
            <v>1193518.2877</v>
          </cell>
          <cell r="H311">
            <v>645442.85380000004</v>
          </cell>
          <cell r="I311">
            <v>240.12700000000001</v>
          </cell>
          <cell r="J311">
            <v>1193515.1299999999</v>
          </cell>
          <cell r="K311">
            <v>645444.37</v>
          </cell>
          <cell r="L311">
            <v>240.06</v>
          </cell>
          <cell r="M311">
            <v>-1.9127302641226206E-2</v>
          </cell>
          <cell r="N311">
            <v>3.5028462327771304</v>
          </cell>
          <cell r="O311">
            <v>6.9997857132309731</v>
          </cell>
        </row>
        <row r="312">
          <cell r="A312">
            <v>12250</v>
          </cell>
          <cell r="B312">
            <v>3.4969218293663986</v>
          </cell>
          <cell r="C312">
            <v>2.0589536601980117E-2</v>
          </cell>
          <cell r="D312">
            <v>1193517.1200000001</v>
          </cell>
          <cell r="E312">
            <v>645432.31999999995</v>
          </cell>
          <cell r="F312">
            <v>239.63</v>
          </cell>
          <cell r="G312">
            <v>1193513.9682</v>
          </cell>
          <cell r="H312">
            <v>645433.83479999995</v>
          </cell>
          <cell r="I312">
            <v>239.702</v>
          </cell>
          <cell r="J312">
            <v>1193510.81</v>
          </cell>
          <cell r="K312">
            <v>645435.35</v>
          </cell>
          <cell r="L312">
            <v>239.63</v>
          </cell>
          <cell r="M312">
            <v>-2.0554607288617778E-2</v>
          </cell>
          <cell r="N312">
            <v>3.5028642965060737</v>
          </cell>
          <cell r="O312">
            <v>6.9997861258724718</v>
          </cell>
        </row>
        <row r="313">
          <cell r="A313">
            <v>12260</v>
          </cell>
          <cell r="B313">
            <v>3.5058287293641488</v>
          </cell>
          <cell r="C313">
            <v>1.8825791302124705E-2</v>
          </cell>
          <cell r="D313">
            <v>1193512.81</v>
          </cell>
          <cell r="E313">
            <v>645423.30000000005</v>
          </cell>
          <cell r="F313">
            <v>239.21</v>
          </cell>
          <cell r="G313">
            <v>1193509.6488000001</v>
          </cell>
          <cell r="H313">
            <v>645424.81579999998</v>
          </cell>
          <cell r="I313">
            <v>239.27600000000001</v>
          </cell>
          <cell r="J313">
            <v>1193506.49</v>
          </cell>
          <cell r="K313">
            <v>645426.32999999996</v>
          </cell>
          <cell r="L313">
            <v>239.21</v>
          </cell>
          <cell r="M313">
            <v>-1.8841139237753209E-2</v>
          </cell>
          <cell r="N313">
            <v>3.50297289177472</v>
          </cell>
          <cell r="O313">
            <v>7.0088016211388684</v>
          </cell>
        </row>
        <row r="314">
          <cell r="A314">
            <v>12270</v>
          </cell>
          <cell r="B314">
            <v>3.5056770031113533</v>
          </cell>
          <cell r="C314">
            <v>2.082336733681359E-2</v>
          </cell>
          <cell r="D314">
            <v>1193508.49</v>
          </cell>
          <cell r="E314">
            <v>645414.28</v>
          </cell>
          <cell r="F314">
            <v>238.82</v>
          </cell>
          <cell r="G314">
            <v>1193505.3293999999</v>
          </cell>
          <cell r="H314">
            <v>645415.79669999995</v>
          </cell>
          <cell r="I314">
            <v>238.893</v>
          </cell>
          <cell r="J314">
            <v>1193502.17</v>
          </cell>
          <cell r="K314">
            <v>645417.31000000006</v>
          </cell>
          <cell r="L314">
            <v>238.82</v>
          </cell>
          <cell r="M314">
            <v>-2.0838536608968755E-2</v>
          </cell>
          <cell r="N314">
            <v>3.5031250691849847</v>
          </cell>
          <cell r="O314">
            <v>7.008802072296338</v>
          </cell>
        </row>
        <row r="315">
          <cell r="A315">
            <v>12280</v>
          </cell>
          <cell r="B315">
            <v>3.5012511034406617</v>
          </cell>
          <cell r="C315">
            <v>2.1135302157352962E-2</v>
          </cell>
          <cell r="D315">
            <v>1193504.17</v>
          </cell>
          <cell r="E315">
            <v>645405.27</v>
          </cell>
          <cell r="F315">
            <v>238.52</v>
          </cell>
          <cell r="G315">
            <v>1193501.01</v>
          </cell>
          <cell r="H315">
            <v>645406.77769999998</v>
          </cell>
          <cell r="I315">
            <v>238.59399999999999</v>
          </cell>
          <cell r="J315">
            <v>1193497.8500000001</v>
          </cell>
          <cell r="K315">
            <v>645408.29</v>
          </cell>
          <cell r="L315">
            <v>238.52</v>
          </cell>
          <cell r="M315">
            <v>-2.1123336741222801E-2</v>
          </cell>
          <cell r="N315">
            <v>3.5032344040404717</v>
          </cell>
          <cell r="O315">
            <v>7.0044855074811334</v>
          </cell>
        </row>
        <row r="316">
          <cell r="A316">
            <v>12290</v>
          </cell>
          <cell r="B316">
            <v>3.5011403927925135</v>
          </cell>
          <cell r="C316">
            <v>1.9422243146824156E-2</v>
          </cell>
          <cell r="D316">
            <v>1193499.8500000001</v>
          </cell>
          <cell r="E316">
            <v>645396.25</v>
          </cell>
          <cell r="F316">
            <v>238.31</v>
          </cell>
          <cell r="G316">
            <v>1193496.6906000001</v>
          </cell>
          <cell r="H316">
            <v>645397.75870000001</v>
          </cell>
          <cell r="I316">
            <v>238.37799999999999</v>
          </cell>
          <cell r="J316">
            <v>1193493.53</v>
          </cell>
          <cell r="K316">
            <v>645399.27</v>
          </cell>
          <cell r="L316">
            <v>238.31</v>
          </cell>
          <cell r="M316">
            <v>-1.9410025848215641E-2</v>
          </cell>
          <cell r="N316">
            <v>3.5033441238943457</v>
          </cell>
          <cell r="O316">
            <v>7.0044845166868592</v>
          </cell>
        </row>
        <row r="317">
          <cell r="A317">
            <v>12300</v>
          </cell>
          <cell r="B317">
            <v>3.5010300671005612</v>
          </cell>
          <cell r="C317">
            <v>1.9137224964050219E-2</v>
          </cell>
          <cell r="D317">
            <v>1193495.53</v>
          </cell>
          <cell r="E317">
            <v>645387.23</v>
          </cell>
          <cell r="F317">
            <v>238.18</v>
          </cell>
          <cell r="G317">
            <v>1193492.3711999999</v>
          </cell>
          <cell r="H317">
            <v>645388.73970000003</v>
          </cell>
          <cell r="I317">
            <v>238.24700000000001</v>
          </cell>
          <cell r="J317">
            <v>1193489.21</v>
          </cell>
          <cell r="K317">
            <v>645390.25</v>
          </cell>
          <cell r="L317">
            <v>238.18</v>
          </cell>
          <cell r="M317">
            <v>-1.9123983256005585E-2</v>
          </cell>
          <cell r="N317">
            <v>3.503454228290384</v>
          </cell>
          <cell r="O317">
            <v>7.0044842953909452</v>
          </cell>
        </row>
        <row r="318">
          <cell r="A318">
            <v>12310</v>
          </cell>
          <cell r="B318">
            <v>3.500920126140926</v>
          </cell>
          <cell r="C318">
            <v>1.9994743518228841E-2</v>
          </cell>
          <cell r="D318">
            <v>1193491.21</v>
          </cell>
          <cell r="E318">
            <v>645378.21</v>
          </cell>
          <cell r="F318">
            <v>238.13</v>
          </cell>
          <cell r="G318">
            <v>1193488.0518</v>
          </cell>
          <cell r="H318">
            <v>645379.72069999995</v>
          </cell>
          <cell r="I318">
            <v>238.2</v>
          </cell>
          <cell r="J318">
            <v>1193484.8999999999</v>
          </cell>
          <cell r="K318">
            <v>645381.23</v>
          </cell>
          <cell r="L318">
            <v>238.13</v>
          </cell>
          <cell r="M318">
            <v>-2.0031232411164931E-2</v>
          </cell>
          <cell r="N318">
            <v>3.4945428500433575</v>
          </cell>
          <cell r="O318">
            <v>6.9954629761842835</v>
          </cell>
        </row>
        <row r="319">
          <cell r="A319">
            <v>12320</v>
          </cell>
          <cell r="B319">
            <v>3.5008105702604175</v>
          </cell>
          <cell r="C319">
            <v>1.9138424846284471E-2</v>
          </cell>
          <cell r="D319">
            <v>1193486.8899999999</v>
          </cell>
          <cell r="E319">
            <v>645369.18999999994</v>
          </cell>
          <cell r="F319">
            <v>238.17</v>
          </cell>
          <cell r="G319">
            <v>1193483.7324000001</v>
          </cell>
          <cell r="H319">
            <v>645370.70169999998</v>
          </cell>
          <cell r="I319">
            <v>238.23699999999999</v>
          </cell>
          <cell r="J319">
            <v>1193480.58</v>
          </cell>
          <cell r="K319">
            <v>645372.21</v>
          </cell>
          <cell r="L319">
            <v>238.17</v>
          </cell>
          <cell r="M319">
            <v>-1.9172150583088347E-2</v>
          </cell>
          <cell r="N319">
            <v>3.4946522931604562</v>
          </cell>
          <cell r="O319">
            <v>6.9954628634208742</v>
          </cell>
        </row>
        <row r="320">
          <cell r="A320">
            <v>12330</v>
          </cell>
          <cell r="B320">
            <v>3.5007483727627475</v>
          </cell>
          <cell r="C320">
            <v>1.8853111669924483E-2</v>
          </cell>
          <cell r="D320">
            <v>1193482.57</v>
          </cell>
          <cell r="E320">
            <v>645360.17000000004</v>
          </cell>
          <cell r="F320">
            <v>238.25</v>
          </cell>
          <cell r="G320">
            <v>1193479.4129000001</v>
          </cell>
          <cell r="H320">
            <v>645361.68259999994</v>
          </cell>
          <cell r="I320">
            <v>238.316</v>
          </cell>
          <cell r="J320">
            <v>1193476.26</v>
          </cell>
          <cell r="K320">
            <v>645363.18999999994</v>
          </cell>
          <cell r="L320">
            <v>238.25</v>
          </cell>
          <cell r="M320">
            <v>-1.8885660018929974E-2</v>
          </cell>
          <cell r="N320">
            <v>3.4947150342560245</v>
          </cell>
          <cell r="O320">
            <v>6.9954634070187716</v>
          </cell>
        </row>
        <row r="321">
          <cell r="A321">
            <v>12340</v>
          </cell>
          <cell r="B321">
            <v>3.5059923345618369</v>
          </cell>
          <cell r="C321">
            <v>2.1391946371551385E-2</v>
          </cell>
          <cell r="D321">
            <v>1193478.3600000001</v>
          </cell>
          <cell r="E321">
            <v>645351.23</v>
          </cell>
          <cell r="F321">
            <v>238.32</v>
          </cell>
          <cell r="G321">
            <v>1193475.1492000001</v>
          </cell>
          <cell r="H321">
            <v>645352.63809999998</v>
          </cell>
          <cell r="I321">
            <v>238.39500000000001</v>
          </cell>
          <cell r="J321">
            <v>1193471.94</v>
          </cell>
          <cell r="K321">
            <v>645354.04</v>
          </cell>
          <cell r="L321">
            <v>238.32</v>
          </cell>
          <cell r="M321">
            <v>-2.1416085337551804E-2</v>
          </cell>
          <cell r="N321">
            <v>3.502040583883419</v>
          </cell>
          <cell r="O321">
            <v>7.0080329184452559</v>
          </cell>
        </row>
        <row r="322">
          <cell r="A322">
            <v>12350</v>
          </cell>
          <cell r="B322">
            <v>3.5048179697773114</v>
          </cell>
          <cell r="C322">
            <v>2.1113792681417248E-2</v>
          </cell>
          <cell r="D322">
            <v>1193474.3500000001</v>
          </cell>
          <cell r="E322">
            <v>645342.06999999995</v>
          </cell>
          <cell r="F322">
            <v>238.4</v>
          </cell>
          <cell r="G322">
            <v>1193471.1399999999</v>
          </cell>
          <cell r="H322">
            <v>645343.47699999996</v>
          </cell>
          <cell r="I322">
            <v>238.47399999999999</v>
          </cell>
          <cell r="J322">
            <v>1193467.93</v>
          </cell>
          <cell r="K322">
            <v>645344.88</v>
          </cell>
          <cell r="L322">
            <v>238.4</v>
          </cell>
          <cell r="M322">
            <v>-2.112345919481665E-2</v>
          </cell>
          <cell r="N322">
            <v>3.5032140956412214</v>
          </cell>
          <cell r="O322">
            <v>7.0080320654185329</v>
          </cell>
        </row>
        <row r="323">
          <cell r="A323">
            <v>12360</v>
          </cell>
          <cell r="B323">
            <v>3.5036437391730484</v>
          </cell>
          <cell r="C323">
            <v>2.1120868875063824E-2</v>
          </cell>
          <cell r="D323">
            <v>1193470.3400000001</v>
          </cell>
          <cell r="E323">
            <v>645332.91</v>
          </cell>
          <cell r="F323">
            <v>238.47</v>
          </cell>
          <cell r="G323">
            <v>1193467.1307999999</v>
          </cell>
          <cell r="H323">
            <v>645334.31590000005</v>
          </cell>
          <cell r="I323">
            <v>238.54400000000001</v>
          </cell>
          <cell r="J323">
            <v>1193463.92</v>
          </cell>
          <cell r="K323">
            <v>645335.72</v>
          </cell>
          <cell r="L323">
            <v>238.47</v>
          </cell>
          <cell r="M323">
            <v>-2.1116384783144638E-2</v>
          </cell>
          <cell r="N323">
            <v>3.5043877425022107</v>
          </cell>
          <cell r="O323">
            <v>7.0080314816752587</v>
          </cell>
        </row>
        <row r="324">
          <cell r="A324">
            <v>12370</v>
          </cell>
          <cell r="B324">
            <v>3.5025612473193335</v>
          </cell>
          <cell r="C324">
            <v>2.0270880360575401E-2</v>
          </cell>
          <cell r="D324">
            <v>1193466.33</v>
          </cell>
          <cell r="E324">
            <v>645323.75</v>
          </cell>
          <cell r="F324">
            <v>238.48</v>
          </cell>
          <cell r="G324">
            <v>1193463.1214999999</v>
          </cell>
          <cell r="H324">
            <v>645325.15480000002</v>
          </cell>
          <cell r="I324">
            <v>238.55099999999999</v>
          </cell>
          <cell r="J324">
            <v>1193459.92</v>
          </cell>
          <cell r="K324">
            <v>645326.56000000006</v>
          </cell>
          <cell r="L324">
            <v>238.48</v>
          </cell>
          <cell r="M324">
            <v>-2.030711908350958E-2</v>
          </cell>
          <cell r="N324">
            <v>3.4963108113968557</v>
          </cell>
          <cell r="O324">
            <v>6.9988720587161897</v>
          </cell>
        </row>
        <row r="325">
          <cell r="A325">
            <v>12380</v>
          </cell>
          <cell r="B325">
            <v>3.5013872937731114</v>
          </cell>
          <cell r="C325">
            <v>1.8564070337383855E-2</v>
          </cell>
          <cell r="D325">
            <v>1193462.32</v>
          </cell>
          <cell r="E325">
            <v>645314.59</v>
          </cell>
          <cell r="F325">
            <v>238.42</v>
          </cell>
          <cell r="G325">
            <v>1193459.1122999999</v>
          </cell>
          <cell r="H325">
            <v>645315.99369999999</v>
          </cell>
          <cell r="I325">
            <v>238.48500000000001</v>
          </cell>
          <cell r="J325">
            <v>1193455.9099999999</v>
          </cell>
          <cell r="K325">
            <v>645317.4</v>
          </cell>
          <cell r="L325">
            <v>238.42</v>
          </cell>
          <cell r="M325">
            <v>-1.8584780289100631E-2</v>
          </cell>
          <cell r="N325">
            <v>3.4974855225028691</v>
          </cell>
          <cell r="O325">
            <v>6.9988728162759806</v>
          </cell>
        </row>
        <row r="326">
          <cell r="A326">
            <v>12390</v>
          </cell>
          <cell r="B326">
            <v>3.5002650258224373</v>
          </cell>
          <cell r="C326">
            <v>1.9427100376216363E-2</v>
          </cell>
          <cell r="D326">
            <v>1193458.31</v>
          </cell>
          <cell r="E326">
            <v>645305.43000000005</v>
          </cell>
          <cell r="F326">
            <v>238.28</v>
          </cell>
          <cell r="G326">
            <v>1193455.1029999999</v>
          </cell>
          <cell r="H326">
            <v>645306.83250000002</v>
          </cell>
          <cell r="I326">
            <v>238.34800000000001</v>
          </cell>
          <cell r="J326">
            <v>1193451.8999999999</v>
          </cell>
          <cell r="K326">
            <v>645308.24</v>
          </cell>
          <cell r="L326">
            <v>238.28</v>
          </cell>
          <cell r="M326">
            <v>-1.9436295717893456E-2</v>
          </cell>
          <cell r="N326">
            <v>3.4986090450048999</v>
          </cell>
          <cell r="O326">
            <v>6.9988740708273376</v>
          </cell>
        </row>
        <row r="327">
          <cell r="A327">
            <v>12400</v>
          </cell>
          <cell r="B327">
            <v>3.4990913678794664</v>
          </cell>
          <cell r="C327">
            <v>1.9433616573785464E-2</v>
          </cell>
          <cell r="D327">
            <v>1193454.3</v>
          </cell>
          <cell r="E327">
            <v>645296.27</v>
          </cell>
          <cell r="F327">
            <v>238.07</v>
          </cell>
          <cell r="G327">
            <v>1193451.0937999999</v>
          </cell>
          <cell r="H327">
            <v>645297.67139999999</v>
          </cell>
          <cell r="I327">
            <v>238.13800000000001</v>
          </cell>
          <cell r="J327">
            <v>1193447.8899999999</v>
          </cell>
          <cell r="K327">
            <v>645299.06999999995</v>
          </cell>
          <cell r="L327">
            <v>238.07</v>
          </cell>
          <cell r="M327">
            <v>-1.9452073886820246E-2</v>
          </cell>
          <cell r="N327">
            <v>3.4957712167691</v>
          </cell>
          <cell r="O327">
            <v>6.9948625846485664</v>
          </cell>
        </row>
        <row r="328">
          <cell r="A328">
            <v>12410</v>
          </cell>
          <cell r="B328">
            <v>3.4980094824703518</v>
          </cell>
          <cell r="C328">
            <v>1.8867873380775464E-2</v>
          </cell>
          <cell r="D328">
            <v>1193450.29</v>
          </cell>
          <cell r="E328">
            <v>645287.11</v>
          </cell>
          <cell r="F328">
            <v>237.79</v>
          </cell>
          <cell r="G328">
            <v>1193447.0845000001</v>
          </cell>
          <cell r="H328">
            <v>645288.51029999997</v>
          </cell>
          <cell r="I328">
            <v>237.85599999999999</v>
          </cell>
          <cell r="J328">
            <v>1193443.8799999999</v>
          </cell>
          <cell r="K328">
            <v>645289.91</v>
          </cell>
          <cell r="L328">
            <v>237.79</v>
          </cell>
          <cell r="M328">
            <v>-1.8874113815085733E-2</v>
          </cell>
          <cell r="N328">
            <v>3.4968529196454199</v>
          </cell>
          <cell r="O328">
            <v>6.9948624021157713</v>
          </cell>
        </row>
        <row r="329">
          <cell r="A329">
            <v>12420</v>
          </cell>
          <cell r="B329">
            <v>3.4968361029713537</v>
          </cell>
          <cell r="C329">
            <v>2.0304068566344126E-2</v>
          </cell>
          <cell r="D329">
            <v>1193446.28</v>
          </cell>
          <cell r="E329">
            <v>645277.94999999995</v>
          </cell>
          <cell r="F329">
            <v>237.44</v>
          </cell>
          <cell r="G329">
            <v>1193443.0752999999</v>
          </cell>
          <cell r="H329">
            <v>645279.34920000006</v>
          </cell>
          <cell r="I329">
            <v>237.511</v>
          </cell>
          <cell r="J329">
            <v>1193439.8700000001</v>
          </cell>
          <cell r="K329">
            <v>645280.75</v>
          </cell>
          <cell r="L329">
            <v>237.5</v>
          </cell>
          <cell r="M329">
            <v>-3.1446303506913334E-3</v>
          </cell>
          <cell r="N329">
            <v>3.4980264047815277</v>
          </cell>
          <cell r="O329">
            <v>6.994862507752881</v>
          </cell>
        </row>
        <row r="330">
          <cell r="A330">
            <v>12430</v>
          </cell>
          <cell r="B330">
            <v>3.8267176025565064</v>
          </cell>
          <cell r="C330">
            <v>2.0644324511221303E-2</v>
          </cell>
          <cell r="D330">
            <v>1193442.57</v>
          </cell>
          <cell r="E330">
            <v>645268.65</v>
          </cell>
          <cell r="F330">
            <v>237.08</v>
          </cell>
          <cell r="G330">
            <v>1193439.0660000001</v>
          </cell>
          <cell r="H330">
            <v>645270.18810000003</v>
          </cell>
          <cell r="I330">
            <v>237.15899999999999</v>
          </cell>
          <cell r="J330">
            <v>1193435.8600000001</v>
          </cell>
          <cell r="K330">
            <v>645271.59</v>
          </cell>
          <cell r="L330">
            <v>237.21</v>
          </cell>
          <cell r="M330">
            <v>1.4575141475741337E-2</v>
          </cell>
          <cell r="N330">
            <v>3.4991084021311103</v>
          </cell>
          <cell r="O330">
            <v>7.3258260046876167</v>
          </cell>
        </row>
        <row r="331">
          <cell r="A331">
            <v>12440</v>
          </cell>
          <cell r="B331">
            <v>4.3271379965037537</v>
          </cell>
          <cell r="C331">
            <v>3.2816147789769878E-2</v>
          </cell>
          <cell r="D331">
            <v>1193439.02</v>
          </cell>
          <cell r="E331">
            <v>645259.29</v>
          </cell>
          <cell r="F331">
            <v>236.71</v>
          </cell>
          <cell r="G331">
            <v>1193435.0567999999</v>
          </cell>
          <cell r="H331">
            <v>645261.027</v>
          </cell>
          <cell r="I331">
            <v>236.852</v>
          </cell>
          <cell r="J331">
            <v>1193431.8500000001</v>
          </cell>
          <cell r="K331">
            <v>645262.43000000005</v>
          </cell>
          <cell r="L331">
            <v>236.97</v>
          </cell>
          <cell r="M331">
            <v>3.3711567929910348E-2</v>
          </cell>
          <cell r="N331">
            <v>3.5002821656153329</v>
          </cell>
          <cell r="O331">
            <v>7.8274201621190862</v>
          </cell>
        </row>
        <row r="332">
          <cell r="A332">
            <v>12450</v>
          </cell>
          <cell r="B332">
            <v>4.4996533421242768</v>
          </cell>
          <cell r="C332">
            <v>5.0670570078265253E-2</v>
          </cell>
          <cell r="D332">
            <v>1193435.45</v>
          </cell>
          <cell r="E332">
            <v>645250.24</v>
          </cell>
          <cell r="F332">
            <v>236.38</v>
          </cell>
          <cell r="G332">
            <v>1193431.2264</v>
          </cell>
          <cell r="H332">
            <v>645251.79180000001</v>
          </cell>
          <cell r="I332">
            <v>236.608</v>
          </cell>
          <cell r="J332">
            <v>1193427.94</v>
          </cell>
          <cell r="K332">
            <v>645253</v>
          </cell>
          <cell r="L332">
            <v>236.79</v>
          </cell>
          <cell r="M332">
            <v>5.1978423459812836E-2</v>
          </cell>
          <cell r="N332">
            <v>3.5014528699721224</v>
          </cell>
          <cell r="O332">
            <v>8.0011062120963992</v>
          </cell>
        </row>
        <row r="333">
          <cell r="A333">
            <v>12460</v>
          </cell>
          <cell r="B333">
            <v>4.4950396317391546</v>
          </cell>
          <cell r="C333">
            <v>5.7174134391462607E-2</v>
          </cell>
          <cell r="D333">
            <v>1193432.54</v>
          </cell>
          <cell r="E333">
            <v>645241.1</v>
          </cell>
          <cell r="F333">
            <v>236.17</v>
          </cell>
          <cell r="G333">
            <v>1193428.1984999999</v>
          </cell>
          <cell r="H333">
            <v>645242.2648</v>
          </cell>
          <cell r="I333">
            <v>236.42699999999999</v>
          </cell>
          <cell r="J333">
            <v>1193424.82</v>
          </cell>
          <cell r="K333">
            <v>645243.17000000004</v>
          </cell>
          <cell r="L333">
            <v>236.63</v>
          </cell>
          <cell r="M333">
            <v>5.8038746597239906E-2</v>
          </cell>
          <cell r="N333">
            <v>3.49766340422067</v>
          </cell>
          <cell r="O333">
            <v>7.9927030359598241</v>
          </cell>
        </row>
        <row r="334">
          <cell r="A334">
            <v>12470</v>
          </cell>
          <cell r="B334">
            <v>4.4989012181695296</v>
          </cell>
          <cell r="C334">
            <v>5.7347336046856781E-2</v>
          </cell>
          <cell r="D334">
            <v>1193430.48</v>
          </cell>
          <cell r="E334">
            <v>645231.73</v>
          </cell>
          <cell r="F334">
            <v>236.05</v>
          </cell>
          <cell r="G334">
            <v>1193426.0478999999</v>
          </cell>
          <cell r="H334">
            <v>645232.5024</v>
          </cell>
          <cell r="I334">
            <v>236.30799999999999</v>
          </cell>
          <cell r="J334">
            <v>1193422.6000000001</v>
          </cell>
          <cell r="K334">
            <v>645233.1</v>
          </cell>
          <cell r="L334">
            <v>236.51</v>
          </cell>
          <cell r="M334">
            <v>5.7725737354379011E-2</v>
          </cell>
          <cell r="N334">
            <v>3.4993056694956999</v>
          </cell>
          <cell r="O334">
            <v>7.9982068876652299</v>
          </cell>
        </row>
        <row r="335">
          <cell r="A335">
            <v>12480</v>
          </cell>
          <cell r="B335">
            <v>4.5023114353018876</v>
          </cell>
          <cell r="C335">
            <v>5.3528060744614928E-2</v>
          </cell>
          <cell r="D335">
            <v>1193429.28</v>
          </cell>
          <cell r="E335">
            <v>645222.22</v>
          </cell>
          <cell r="F335">
            <v>236.01</v>
          </cell>
          <cell r="G335">
            <v>1193424.7925</v>
          </cell>
          <cell r="H335">
            <v>645222.58490000002</v>
          </cell>
          <cell r="I335">
            <v>236.251</v>
          </cell>
          <cell r="J335">
            <v>1193421.3</v>
          </cell>
          <cell r="K335">
            <v>645222.87</v>
          </cell>
          <cell r="L335">
            <v>236.44</v>
          </cell>
          <cell r="M335">
            <v>5.3936550127477792E-2</v>
          </cell>
          <cell r="N335">
            <v>3.5041173295899686</v>
          </cell>
          <cell r="O335">
            <v>8.0064287648918562</v>
          </cell>
        </row>
        <row r="336">
          <cell r="A336">
            <v>12490</v>
          </cell>
          <cell r="B336">
            <v>4.3898265707166084</v>
          </cell>
          <cell r="C336">
            <v>3.5764510845899211E-2</v>
          </cell>
          <cell r="D336">
            <v>1193428.81</v>
          </cell>
          <cell r="E336">
            <v>645212.55000000005</v>
          </cell>
          <cell r="F336">
            <v>236.1</v>
          </cell>
          <cell r="G336">
            <v>1193424.4203999999</v>
          </cell>
          <cell r="H336">
            <v>645212.59459999995</v>
          </cell>
          <cell r="I336">
            <v>236.25700000000001</v>
          </cell>
          <cell r="J336">
            <v>1193420.92</v>
          </cell>
          <cell r="K336">
            <v>645212.63</v>
          </cell>
          <cell r="L336">
            <v>236.38</v>
          </cell>
          <cell r="M336">
            <v>3.5137044493438171E-2</v>
          </cell>
          <cell r="N336">
            <v>3.5005789978425943</v>
          </cell>
          <cell r="O336">
            <v>7.8904055685592027</v>
          </cell>
        </row>
        <row r="337">
          <cell r="A337">
            <v>12500</v>
          </cell>
          <cell r="B337">
            <v>3.8862576098375401</v>
          </cell>
          <cell r="C337">
            <v>1.9298772116942579E-2</v>
          </cell>
          <cell r="D337">
            <v>1193428.21</v>
          </cell>
          <cell r="E337">
            <v>645202.56000000006</v>
          </cell>
          <cell r="F337">
            <v>236.25</v>
          </cell>
          <cell r="G337">
            <v>1193424.3239</v>
          </cell>
          <cell r="H337">
            <v>645202.59499999997</v>
          </cell>
          <cell r="I337">
            <v>236.32499999999999</v>
          </cell>
          <cell r="J337">
            <v>1193420.82</v>
          </cell>
          <cell r="K337">
            <v>645202.63</v>
          </cell>
          <cell r="L337">
            <v>236.38</v>
          </cell>
          <cell r="M337">
            <v>1.5696011965330492E-2</v>
          </cell>
          <cell r="N337">
            <v>3.5040748007513867</v>
          </cell>
          <cell r="O337">
            <v>7.3903324105889272</v>
          </cell>
        </row>
        <row r="338">
          <cell r="A338">
            <v>12510</v>
          </cell>
          <cell r="B338">
            <v>3.5027798974599378</v>
          </cell>
          <cell r="C338">
            <v>1.8842177336881146E-2</v>
          </cell>
          <cell r="D338">
            <v>1193427.73</v>
          </cell>
          <cell r="E338">
            <v>645192.56000000006</v>
          </cell>
          <cell r="F338">
            <v>236.39</v>
          </cell>
          <cell r="G338">
            <v>1193424.2274</v>
          </cell>
          <cell r="H338">
            <v>645192.59550000005</v>
          </cell>
          <cell r="I338">
            <v>236.45599999999999</v>
          </cell>
          <cell r="J338">
            <v>1193420.73</v>
          </cell>
          <cell r="K338">
            <v>645192.63</v>
          </cell>
          <cell r="L338">
            <v>236.45</v>
          </cell>
          <cell r="M338">
            <v>-1.7154766678008724E-3</v>
          </cell>
          <cell r="N338">
            <v>3.4975701579735445</v>
          </cell>
          <cell r="O338">
            <v>7.0003500554334828</v>
          </cell>
        </row>
        <row r="339">
          <cell r="A339">
            <v>12520</v>
          </cell>
          <cell r="B339">
            <v>3.499285185475868</v>
          </cell>
          <cell r="C339">
            <v>1.9718312838970593E-2</v>
          </cell>
          <cell r="D339">
            <v>1193427.6299999999</v>
          </cell>
          <cell r="E339">
            <v>645182.56000000006</v>
          </cell>
          <cell r="F339">
            <v>236.58</v>
          </cell>
          <cell r="G339">
            <v>1193424.1309</v>
          </cell>
          <cell r="H339">
            <v>645182.59600000002</v>
          </cell>
          <cell r="I339">
            <v>236.649</v>
          </cell>
          <cell r="J339">
            <v>1193420.6299999999</v>
          </cell>
          <cell r="K339">
            <v>645182.63</v>
          </cell>
          <cell r="L339">
            <v>236.58</v>
          </cell>
          <cell r="M339">
            <v>-1.9708288219714976E-2</v>
          </cell>
          <cell r="N339">
            <v>3.501065096610724</v>
          </cell>
          <cell r="O339">
            <v>7.0003502820865915</v>
          </cell>
        </row>
        <row r="340">
          <cell r="A340">
            <v>12530</v>
          </cell>
          <cell r="B340">
            <v>3.4957895131379724</v>
          </cell>
          <cell r="C340">
            <v>2.1454380968339647E-2</v>
          </cell>
          <cell r="D340">
            <v>1193427.53</v>
          </cell>
          <cell r="E340">
            <v>645172.56000000006</v>
          </cell>
          <cell r="F340">
            <v>236.83</v>
          </cell>
          <cell r="G340">
            <v>1193424.0344</v>
          </cell>
          <cell r="H340">
            <v>645172.59640000004</v>
          </cell>
          <cell r="I340">
            <v>236.905</v>
          </cell>
          <cell r="J340">
            <v>1193420.53</v>
          </cell>
          <cell r="K340">
            <v>645172.63</v>
          </cell>
          <cell r="L340">
            <v>236.83</v>
          </cell>
          <cell r="M340">
            <v>-2.1400682830493671E-2</v>
          </cell>
          <cell r="N340">
            <v>3.5045610737766602</v>
          </cell>
          <cell r="O340">
            <v>7.0003505869146325</v>
          </cell>
        </row>
        <row r="341">
          <cell r="A341">
            <v>12540</v>
          </cell>
          <cell r="B341">
            <v>3.5022943936042439</v>
          </cell>
          <cell r="C341">
            <v>1.8844789324543698E-2</v>
          </cell>
          <cell r="D341">
            <v>1193427.44</v>
          </cell>
          <cell r="E341">
            <v>645162.56000000006</v>
          </cell>
          <cell r="F341">
            <v>237.14</v>
          </cell>
          <cell r="G341">
            <v>1193423.9379</v>
          </cell>
          <cell r="H341">
            <v>645162.5969</v>
          </cell>
          <cell r="I341">
            <v>237.20599999999999</v>
          </cell>
          <cell r="J341">
            <v>1193420.44</v>
          </cell>
          <cell r="K341">
            <v>645162.63</v>
          </cell>
          <cell r="L341">
            <v>237.14</v>
          </cell>
          <cell r="M341">
            <v>-1.8867619203787163E-2</v>
          </cell>
          <cell r="N341">
            <v>3.4980566062492287</v>
          </cell>
          <cell r="O341">
            <v>7.0003509998534721</v>
          </cell>
        </row>
        <row r="342">
          <cell r="A342">
            <v>12550</v>
          </cell>
          <cell r="B342">
            <v>3.4987998971565726</v>
          </cell>
          <cell r="C342">
            <v>1.9721047795863884E-2</v>
          </cell>
          <cell r="D342">
            <v>1193427.3400000001</v>
          </cell>
          <cell r="E342">
            <v>645152.56000000006</v>
          </cell>
          <cell r="F342">
            <v>237.44</v>
          </cell>
          <cell r="G342">
            <v>1193423.8414</v>
          </cell>
          <cell r="H342">
            <v>645152.59739999997</v>
          </cell>
          <cell r="I342">
            <v>237.50899999999999</v>
          </cell>
          <cell r="J342">
            <v>1193420.3400000001</v>
          </cell>
          <cell r="K342">
            <v>645152.63</v>
          </cell>
          <cell r="L342">
            <v>237.44</v>
          </cell>
          <cell r="M342">
            <v>-1.9705549068725223E-2</v>
          </cell>
          <cell r="N342">
            <v>3.5015517588138994</v>
          </cell>
          <cell r="O342">
            <v>7.0003516559704719</v>
          </cell>
        </row>
        <row r="343">
          <cell r="A343">
            <v>12560</v>
          </cell>
          <cell r="B343">
            <v>3.4953044001329387</v>
          </cell>
          <cell r="C343">
            <v>5.7219622987156218E-4</v>
          </cell>
          <cell r="D343">
            <v>1193427.24</v>
          </cell>
          <cell r="E343">
            <v>645142.56000000006</v>
          </cell>
          <cell r="F343">
            <v>237.81</v>
          </cell>
          <cell r="G343">
            <v>1193423.7449</v>
          </cell>
          <cell r="H343">
            <v>645142.59779999999</v>
          </cell>
          <cell r="I343">
            <v>237.81200000000001</v>
          </cell>
          <cell r="J343">
            <v>1193420.25</v>
          </cell>
          <cell r="K343">
            <v>645142.63</v>
          </cell>
          <cell r="L343">
            <v>237.74</v>
          </cell>
          <cell r="M343">
            <v>-2.0600573479683637E-2</v>
          </cell>
          <cell r="N343">
            <v>3.4950483330480773</v>
          </cell>
          <cell r="O343">
            <v>6.990352733181016</v>
          </cell>
        </row>
        <row r="344">
          <cell r="A344">
            <v>12570</v>
          </cell>
          <cell r="B344">
            <v>3.5018094535388222</v>
          </cell>
          <cell r="C344">
            <v>-1.5420599183488658E-2</v>
          </cell>
          <cell r="D344">
            <v>1193427.1499999999</v>
          </cell>
          <cell r="E344">
            <v>645132.56000000006</v>
          </cell>
          <cell r="F344">
            <v>238.17</v>
          </cell>
          <cell r="G344">
            <v>1193423.6484000001</v>
          </cell>
          <cell r="H344">
            <v>645132.59829999995</v>
          </cell>
          <cell r="I344">
            <v>238.11600000000001</v>
          </cell>
          <cell r="J344">
            <v>1193419.8</v>
          </cell>
          <cell r="K344">
            <v>645132.64</v>
          </cell>
          <cell r="L344">
            <v>238.04</v>
          </cell>
          <cell r="M344">
            <v>-1.9747307645934468E-2</v>
          </cell>
          <cell r="N344">
            <v>3.8486259171471682</v>
          </cell>
          <cell r="O344">
            <v>7.3504353706859904</v>
          </cell>
        </row>
        <row r="345">
          <cell r="A345">
            <v>12580</v>
          </cell>
          <cell r="B345">
            <v>3.4983151730189102</v>
          </cell>
          <cell r="C345">
            <v>-3.515978232854481E-2</v>
          </cell>
          <cell r="D345">
            <v>1193427.05</v>
          </cell>
          <cell r="E345">
            <v>645122.56000000006</v>
          </cell>
          <cell r="F345">
            <v>238.53</v>
          </cell>
          <cell r="G345">
            <v>1193423.5519000001</v>
          </cell>
          <cell r="H345">
            <v>645122.59880000004</v>
          </cell>
          <cell r="I345">
            <v>238.40700000000001</v>
          </cell>
          <cell r="J345">
            <v>1193419.2</v>
          </cell>
          <cell r="K345">
            <v>645122.64</v>
          </cell>
          <cell r="L345">
            <v>238.26</v>
          </cell>
          <cell r="M345">
            <v>-3.3776836068866035E-2</v>
          </cell>
          <cell r="N345">
            <v>4.3520950186189209</v>
          </cell>
          <cell r="O345">
            <v>7.850410191637831</v>
          </cell>
        </row>
        <row r="346">
          <cell r="A346">
            <v>12590</v>
          </cell>
          <cell r="B346">
            <v>3.4978242895174207</v>
          </cell>
          <cell r="C346">
            <v>-5.346180497413807E-2</v>
          </cell>
          <cell r="D346">
            <v>1193426.6100000001</v>
          </cell>
          <cell r="E346">
            <v>645112.25</v>
          </cell>
          <cell r="F346">
            <v>238.73</v>
          </cell>
          <cell r="G346">
            <v>1193423.1310000001</v>
          </cell>
          <cell r="H346">
            <v>645112.61239999998</v>
          </cell>
          <cell r="I346">
            <v>238.54300000000001</v>
          </cell>
          <cell r="J346">
            <v>1193418.6499999999</v>
          </cell>
          <cell r="K346">
            <v>645113.06999999995</v>
          </cell>
          <cell r="L346">
            <v>238.31</v>
          </cell>
          <cell r="M346">
            <v>-5.1728297129052456E-2</v>
          </cell>
          <cell r="N346">
            <v>4.5043044703117241</v>
          </cell>
          <cell r="O346">
            <v>8.0021287598291444</v>
          </cell>
        </row>
        <row r="347">
          <cell r="A347">
            <v>12600</v>
          </cell>
          <cell r="B347">
            <v>3.50144704392231</v>
          </cell>
          <cell r="C347">
            <v>-5.9404011367539478E-2</v>
          </cell>
          <cell r="D347">
            <v>1193424.8500000001</v>
          </cell>
          <cell r="E347">
            <v>645101.93999999994</v>
          </cell>
          <cell r="F347">
            <v>238.69</v>
          </cell>
          <cell r="G347">
            <v>1193421.4465999999</v>
          </cell>
          <cell r="H347">
            <v>645102.76280000003</v>
          </cell>
          <cell r="I347">
            <v>238.482</v>
          </cell>
          <cell r="J347">
            <v>1193417.07</v>
          </cell>
          <cell r="K347">
            <v>645103.81999999995</v>
          </cell>
          <cell r="L347">
            <v>238.21</v>
          </cell>
          <cell r="M347">
            <v>-6.0411191047960576E-2</v>
          </cell>
          <cell r="N347">
            <v>4.5024770291989435</v>
          </cell>
          <cell r="O347">
            <v>8.0039240731212544</v>
          </cell>
        </row>
        <row r="348">
          <cell r="A348">
            <v>12610</v>
          </cell>
          <cell r="B348">
            <v>3.4987372007583346</v>
          </cell>
          <cell r="C348">
            <v>-6.1164925434701173E-2</v>
          </cell>
          <cell r="D348">
            <v>1193421.73</v>
          </cell>
          <cell r="E348">
            <v>645091.96</v>
          </cell>
          <cell r="F348">
            <v>238.48</v>
          </cell>
          <cell r="G348">
            <v>1193418.4678</v>
          </cell>
          <cell r="H348">
            <v>645093.22459999996</v>
          </cell>
          <cell r="I348">
            <v>238.26599999999999</v>
          </cell>
          <cell r="J348">
            <v>1193414.27</v>
          </cell>
          <cell r="K348">
            <v>645094.85</v>
          </cell>
          <cell r="L348">
            <v>238</v>
          </cell>
          <cell r="M348">
            <v>-5.9091490158020676E-2</v>
          </cell>
          <cell r="N348">
            <v>4.5014941963497952</v>
          </cell>
          <cell r="O348">
            <v>8.0002313971081307</v>
          </cell>
        </row>
        <row r="349">
          <cell r="A349">
            <v>12620</v>
          </cell>
          <cell r="B349">
            <v>3.4964964979965147</v>
          </cell>
          <cell r="C349">
            <v>-6.0632121359613732E-2</v>
          </cell>
          <cell r="D349">
            <v>1193417.31</v>
          </cell>
          <cell r="E349">
            <v>645082.48</v>
          </cell>
          <cell r="F349">
            <v>238.25</v>
          </cell>
          <cell r="G349">
            <v>1193414.2474</v>
          </cell>
          <cell r="H349">
            <v>645084.16700000002</v>
          </cell>
          <cell r="I349">
            <v>238.03800000000001</v>
          </cell>
          <cell r="J349">
            <v>1193410.3</v>
          </cell>
          <cell r="K349">
            <v>645086.34</v>
          </cell>
          <cell r="L349">
            <v>237.77</v>
          </cell>
          <cell r="M349">
            <v>-5.9476459286980345E-2</v>
          </cell>
          <cell r="N349">
            <v>4.5059844384291896</v>
          </cell>
          <cell r="O349">
            <v>8.0024809364257052</v>
          </cell>
        </row>
        <row r="350">
          <cell r="A350">
            <v>12630</v>
          </cell>
          <cell r="B350">
            <v>3.5043454066752959</v>
          </cell>
          <cell r="C350">
            <v>-4.2803999775329317E-2</v>
          </cell>
          <cell r="D350">
            <v>1193411.68</v>
          </cell>
          <cell r="E350">
            <v>645073.67000000004</v>
          </cell>
          <cell r="F350">
            <v>237.96</v>
          </cell>
          <cell r="G350">
            <v>1193408.8603000001</v>
          </cell>
          <cell r="H350">
            <v>645075.75080000004</v>
          </cell>
          <cell r="I350">
            <v>237.81</v>
          </cell>
          <cell r="J350">
            <v>1193405.24</v>
          </cell>
          <cell r="K350">
            <v>645078.42000000004</v>
          </cell>
          <cell r="L350">
            <v>237.61</v>
          </cell>
          <cell r="M350">
            <v>-4.4465089019449726E-2</v>
          </cell>
          <cell r="N350">
            <v>4.4979107072630731</v>
          </cell>
          <cell r="O350">
            <v>8.002256113938369</v>
          </cell>
        </row>
        <row r="351">
          <cell r="A351">
            <v>12640</v>
          </cell>
          <cell r="B351">
            <v>3.4943603161918451</v>
          </cell>
          <cell r="C351">
            <v>-2.5183436176351812E-2</v>
          </cell>
          <cell r="D351">
            <v>1193405.45</v>
          </cell>
          <cell r="E351">
            <v>645065.71</v>
          </cell>
          <cell r="F351">
            <v>237.67</v>
          </cell>
          <cell r="G351">
            <v>1193402.7039000001</v>
          </cell>
          <cell r="H351">
            <v>645067.87089999998</v>
          </cell>
          <cell r="I351">
            <v>237.58199999999999</v>
          </cell>
          <cell r="J351">
            <v>1193399.47</v>
          </cell>
          <cell r="K351">
            <v>645070.42000000004</v>
          </cell>
          <cell r="L351">
            <v>237.48</v>
          </cell>
          <cell r="M351">
            <v>-2.4770696112587615E-2</v>
          </cell>
          <cell r="N351">
            <v>4.1177688158780077</v>
          </cell>
          <cell r="O351">
            <v>7.6121291320698532</v>
          </cell>
        </row>
        <row r="352">
          <cell r="A352">
            <v>12650</v>
          </cell>
          <cell r="B352">
            <v>3.4988696761414881</v>
          </cell>
          <cell r="C352">
            <v>-7.4309712583106348E-3</v>
          </cell>
          <cell r="D352">
            <v>1193399.27</v>
          </cell>
          <cell r="E352">
            <v>645057.85</v>
          </cell>
          <cell r="F352">
            <v>237.38</v>
          </cell>
          <cell r="G352">
            <v>1193396.5194999999</v>
          </cell>
          <cell r="H352">
            <v>645060.01260000002</v>
          </cell>
          <cell r="I352">
            <v>237.35400000000001</v>
          </cell>
          <cell r="J352">
            <v>1193393.68</v>
          </cell>
          <cell r="K352">
            <v>645062.25</v>
          </cell>
          <cell r="L352">
            <v>237.28</v>
          </cell>
          <cell r="M352">
            <v>-2.046987589261547E-2</v>
          </cell>
          <cell r="N352">
            <v>3.6150683271464219</v>
          </cell>
          <cell r="O352">
            <v>7.1139380032879096</v>
          </cell>
        </row>
        <row r="353">
          <cell r="A353">
            <v>12660</v>
          </cell>
          <cell r="B353">
            <v>3.5033795827157372</v>
          </cell>
          <cell r="C353">
            <v>1.0275792031674459E-2</v>
          </cell>
          <cell r="D353">
            <v>1193393.0900000001</v>
          </cell>
          <cell r="E353">
            <v>645049.99</v>
          </cell>
          <cell r="F353">
            <v>237.09</v>
          </cell>
          <cell r="G353">
            <v>1193390.3351</v>
          </cell>
          <cell r="H353">
            <v>645052.15430000005</v>
          </cell>
          <cell r="I353">
            <v>237.126</v>
          </cell>
          <cell r="J353">
            <v>1193387.58</v>
          </cell>
          <cell r="K353">
            <v>645054.31999999995</v>
          </cell>
          <cell r="L353">
            <v>237.06</v>
          </cell>
          <cell r="M353">
            <v>-1.8833456424279839E-2</v>
          </cell>
          <cell r="N353">
            <v>3.5044018746827685</v>
          </cell>
          <cell r="O353">
            <v>7.0077814573985062</v>
          </cell>
        </row>
        <row r="354">
          <cell r="A354">
            <v>12670</v>
          </cell>
          <cell r="B354">
            <v>3.4999676139860787</v>
          </cell>
          <cell r="C354">
            <v>1.942875120565447E-2</v>
          </cell>
          <cell r="D354">
            <v>1193386.8999999999</v>
          </cell>
          <cell r="E354">
            <v>645042.13</v>
          </cell>
          <cell r="F354">
            <v>236.83</v>
          </cell>
          <cell r="G354">
            <v>1193384.1507000001</v>
          </cell>
          <cell r="H354">
            <v>645044.29590000003</v>
          </cell>
          <cell r="I354">
            <v>236.898</v>
          </cell>
          <cell r="J354">
            <v>1193381.3999999999</v>
          </cell>
          <cell r="K354">
            <v>645046.46</v>
          </cell>
          <cell r="L354">
            <v>236.83</v>
          </cell>
          <cell r="M354">
            <v>-1.9428825748907017E-2</v>
          </cell>
          <cell r="N354">
            <v>3.4999541855384142</v>
          </cell>
          <cell r="O354">
            <v>6.9999217995244933</v>
          </cell>
        </row>
        <row r="355">
          <cell r="A355">
            <v>12680</v>
          </cell>
          <cell r="B355">
            <v>3.5044762019014559</v>
          </cell>
          <cell r="C355">
            <v>1.9974454374098085E-2</v>
          </cell>
          <cell r="D355">
            <v>1193380.72</v>
          </cell>
          <cell r="E355">
            <v>645034.27</v>
          </cell>
          <cell r="F355">
            <v>236.6</v>
          </cell>
          <cell r="G355">
            <v>1193377.9663</v>
          </cell>
          <cell r="H355">
            <v>645036.43759999995</v>
          </cell>
          <cell r="I355">
            <v>236.67</v>
          </cell>
          <cell r="J355">
            <v>1193375.22</v>
          </cell>
          <cell r="K355">
            <v>645038.6</v>
          </cell>
          <cell r="L355">
            <v>236.6</v>
          </cell>
          <cell r="M355">
            <v>-2.0026061094987859E-2</v>
          </cell>
          <cell r="N355">
            <v>3.4954452434739069</v>
          </cell>
          <cell r="O355">
            <v>6.9999214453753629</v>
          </cell>
        </row>
        <row r="356">
          <cell r="A356">
            <v>12690</v>
          </cell>
          <cell r="B356">
            <v>3.5011306887359908</v>
          </cell>
          <cell r="C356">
            <v>2.0564785036915261E-2</v>
          </cell>
          <cell r="D356">
            <v>1193374.53</v>
          </cell>
          <cell r="E356">
            <v>645026.41</v>
          </cell>
          <cell r="F356">
            <v>236.37</v>
          </cell>
          <cell r="G356">
            <v>1193371.7819000001</v>
          </cell>
          <cell r="H356">
            <v>645028.57929999998</v>
          </cell>
          <cell r="I356">
            <v>236.44200000000001</v>
          </cell>
          <cell r="J356">
            <v>1193369.03</v>
          </cell>
          <cell r="K356">
            <v>645030.74</v>
          </cell>
          <cell r="L356">
            <v>236.37</v>
          </cell>
          <cell r="M356">
            <v>-2.057850366913334E-2</v>
          </cell>
          <cell r="N356">
            <v>3.4987966645990349</v>
          </cell>
          <cell r="O356">
            <v>6.9999273533350257</v>
          </cell>
        </row>
        <row r="357">
          <cell r="A357">
            <v>12700</v>
          </cell>
          <cell r="B357">
            <v>3.4994538503625296</v>
          </cell>
          <cell r="C357">
            <v>2.1146156847402394E-2</v>
          </cell>
          <cell r="D357">
            <v>1193368.3500000001</v>
          </cell>
          <cell r="E357">
            <v>645018.56000000006</v>
          </cell>
          <cell r="F357">
            <v>236.14</v>
          </cell>
          <cell r="G357">
            <v>1193365.5974999999</v>
          </cell>
          <cell r="H357">
            <v>645020.72100000002</v>
          </cell>
          <cell r="I357">
            <v>236.214</v>
          </cell>
          <cell r="J357">
            <v>1193362.8500000001</v>
          </cell>
          <cell r="K357">
            <v>645022.89</v>
          </cell>
          <cell r="L357">
            <v>236.14</v>
          </cell>
          <cell r="M357">
            <v>-2.1139995025286254E-2</v>
          </cell>
          <cell r="N357">
            <v>3.5004738606370727</v>
          </cell>
          <cell r="O357">
            <v>6.9999277109996019</v>
          </cell>
        </row>
        <row r="358">
          <cell r="A358">
            <v>12710</v>
          </cell>
          <cell r="B358">
            <v>3.4961022439217628</v>
          </cell>
          <cell r="C358">
            <v>1.8878166425123428E-2</v>
          </cell>
          <cell r="D358">
            <v>1193362.1599999999</v>
          </cell>
          <cell r="E358">
            <v>645010.69999999995</v>
          </cell>
          <cell r="F358">
            <v>235.92</v>
          </cell>
          <cell r="G358">
            <v>1193359.4131</v>
          </cell>
          <cell r="H358">
            <v>645012.86270000006</v>
          </cell>
          <cell r="I358">
            <v>235.98599999999999</v>
          </cell>
          <cell r="J358">
            <v>1193356.6599999999</v>
          </cell>
          <cell r="K358">
            <v>645015.03</v>
          </cell>
          <cell r="L358">
            <v>235.92</v>
          </cell>
          <cell r="M358">
            <v>-1.8836588437827213E-2</v>
          </cell>
          <cell r="N358">
            <v>3.5038191877390483</v>
          </cell>
          <cell r="O358">
            <v>6.9999214316608107</v>
          </cell>
        </row>
        <row r="359">
          <cell r="A359">
            <v>12720</v>
          </cell>
          <cell r="B359">
            <v>3.5005494111136581</v>
          </cell>
          <cell r="C359">
            <v>1.9425522114935284E-2</v>
          </cell>
          <cell r="D359">
            <v>1193355.98</v>
          </cell>
          <cell r="E359">
            <v>645002.84</v>
          </cell>
          <cell r="F359">
            <v>235.69</v>
          </cell>
          <cell r="G359">
            <v>1193353.2287000001</v>
          </cell>
          <cell r="H359">
            <v>645005.00430000003</v>
          </cell>
          <cell r="I359">
            <v>235.75800000000001</v>
          </cell>
          <cell r="J359">
            <v>1193350.48</v>
          </cell>
          <cell r="K359">
            <v>645007.17000000004</v>
          </cell>
          <cell r="L359">
            <v>235.69</v>
          </cell>
          <cell r="M359">
            <v>-1.943205509084384E-2</v>
          </cell>
          <cell r="N359">
            <v>3.4993725409955672</v>
          </cell>
          <cell r="O359">
            <v>6.9999219521092257</v>
          </cell>
        </row>
        <row r="360">
          <cell r="A360">
            <v>12730</v>
          </cell>
          <cell r="B360">
            <v>3.4972023805235346</v>
          </cell>
          <cell r="C360">
            <v>2.0015999185472963E-2</v>
          </cell>
          <cell r="D360">
            <v>1193349.79</v>
          </cell>
          <cell r="E360">
            <v>644994.98</v>
          </cell>
          <cell r="F360">
            <v>235.46</v>
          </cell>
          <cell r="G360">
            <v>1193347.0443</v>
          </cell>
          <cell r="H360">
            <v>644997.14599999995</v>
          </cell>
          <cell r="I360">
            <v>235.53</v>
          </cell>
          <cell r="J360">
            <v>1193344.29</v>
          </cell>
          <cell r="K360">
            <v>644999.31000000006</v>
          </cell>
          <cell r="L360">
            <v>235.46</v>
          </cell>
          <cell r="M360">
            <v>-1.9984455292677318E-2</v>
          </cell>
          <cell r="N360">
            <v>3.5027224397575902</v>
          </cell>
          <cell r="O360">
            <v>6.9999248202811248</v>
          </cell>
        </row>
        <row r="361">
          <cell r="A361">
            <v>12740</v>
          </cell>
          <cell r="B361">
            <v>3.5017100537175705</v>
          </cell>
          <cell r="C361">
            <v>2.0561382551809036E-2</v>
          </cell>
          <cell r="D361">
            <v>1193343.6100000001</v>
          </cell>
          <cell r="E361">
            <v>644987.12</v>
          </cell>
          <cell r="F361">
            <v>235.23</v>
          </cell>
          <cell r="G361">
            <v>1193340.8599</v>
          </cell>
          <cell r="H361">
            <v>644989.28769999999</v>
          </cell>
          <cell r="I361">
            <v>235.30199999999999</v>
          </cell>
          <cell r="J361">
            <v>1193338.1100000001</v>
          </cell>
          <cell r="K361">
            <v>644991.44999999995</v>
          </cell>
          <cell r="L361">
            <v>235.23</v>
          </cell>
          <cell r="M361">
            <v>-2.0581939554021222E-2</v>
          </cell>
          <cell r="N361">
            <v>3.4982125863806472</v>
          </cell>
          <cell r="O361">
            <v>6.9999226400982177</v>
          </cell>
        </row>
        <row r="362">
          <cell r="A362">
            <v>12750</v>
          </cell>
          <cell r="B362">
            <v>3.5062182776138844</v>
          </cell>
          <cell r="C362">
            <v>2.1105360288741666E-2</v>
          </cell>
          <cell r="D362">
            <v>1193337.43</v>
          </cell>
          <cell r="E362">
            <v>644979.26</v>
          </cell>
          <cell r="F362">
            <v>235</v>
          </cell>
          <cell r="G362">
            <v>1193334.6754999999</v>
          </cell>
          <cell r="H362">
            <v>644981.42940000002</v>
          </cell>
          <cell r="I362">
            <v>235.07400000000001</v>
          </cell>
          <cell r="J362">
            <v>1193331.93</v>
          </cell>
          <cell r="K362">
            <v>644983.59</v>
          </cell>
          <cell r="L362">
            <v>235</v>
          </cell>
          <cell r="M362">
            <v>-2.1180963025971406E-2</v>
          </cell>
          <cell r="N362">
            <v>3.4937032801235661</v>
          </cell>
          <cell r="O362">
            <v>6.9999215577374505</v>
          </cell>
        </row>
        <row r="363">
          <cell r="A363">
            <v>12760</v>
          </cell>
          <cell r="B363">
            <v>3.4966847755616643</v>
          </cell>
          <cell r="C363">
            <v>1.8875021409214984E-2</v>
          </cell>
          <cell r="D363">
            <v>1193331.24</v>
          </cell>
          <cell r="E363">
            <v>644971.41</v>
          </cell>
          <cell r="F363">
            <v>234.78</v>
          </cell>
          <cell r="G363">
            <v>1193328.4911</v>
          </cell>
          <cell r="H363">
            <v>644973.57109999994</v>
          </cell>
          <cell r="I363">
            <v>234.846</v>
          </cell>
          <cell r="J363">
            <v>1193325.74</v>
          </cell>
          <cell r="K363">
            <v>644975.74</v>
          </cell>
          <cell r="L363">
            <v>234.78</v>
          </cell>
          <cell r="M363">
            <v>-1.8839711945221584E-2</v>
          </cell>
          <cell r="N363">
            <v>3.5032382762488274</v>
          </cell>
          <cell r="O363">
            <v>6.9999230518104918</v>
          </cell>
        </row>
        <row r="364">
          <cell r="A364">
            <v>12770</v>
          </cell>
          <cell r="B364">
            <v>3.501132985169503</v>
          </cell>
          <cell r="C364">
            <v>1.9422284239994814E-2</v>
          </cell>
          <cell r="D364">
            <v>1193325.06</v>
          </cell>
          <cell r="E364">
            <v>644963.55000000005</v>
          </cell>
          <cell r="F364">
            <v>234.55</v>
          </cell>
          <cell r="G364">
            <v>1193322.3067000001</v>
          </cell>
          <cell r="H364">
            <v>644965.71270000003</v>
          </cell>
          <cell r="I364">
            <v>234.61799999999999</v>
          </cell>
          <cell r="J364">
            <v>1193319.56</v>
          </cell>
          <cell r="K364">
            <v>644967.88</v>
          </cell>
          <cell r="L364">
            <v>234.55</v>
          </cell>
          <cell r="M364">
            <v>-1.9435275629003709E-2</v>
          </cell>
          <cell r="N364">
            <v>3.4987926746202489</v>
          </cell>
          <cell r="O364">
            <v>6.9999256597897519</v>
          </cell>
        </row>
        <row r="365">
          <cell r="A365">
            <v>12780</v>
          </cell>
          <cell r="B365">
            <v>3.4977825334112649</v>
          </cell>
          <cell r="C365">
            <v>2.0584470107060559E-2</v>
          </cell>
          <cell r="D365">
            <v>1193318.8700000001</v>
          </cell>
          <cell r="E365">
            <v>644955.68999999994</v>
          </cell>
          <cell r="F365">
            <v>234.34</v>
          </cell>
          <cell r="G365">
            <v>1193316.1222999999</v>
          </cell>
          <cell r="H365">
            <v>644957.85439999995</v>
          </cell>
          <cell r="I365">
            <v>234.41200000000001</v>
          </cell>
          <cell r="J365">
            <v>1193313.3700000001</v>
          </cell>
          <cell r="K365">
            <v>644960.02</v>
          </cell>
          <cell r="L365">
            <v>234.34</v>
          </cell>
          <cell r="M365">
            <v>-2.0558863268339923E-2</v>
          </cell>
          <cell r="N365">
            <v>3.5021391533295874</v>
          </cell>
          <cell r="O365">
            <v>6.9999216867408522</v>
          </cell>
        </row>
        <row r="366">
          <cell r="A366">
            <v>12790</v>
          </cell>
          <cell r="B366">
            <v>3.4980912467681819</v>
          </cell>
          <cell r="C366">
            <v>2.0296783300205064E-2</v>
          </cell>
          <cell r="D366">
            <v>1193312.5900000001</v>
          </cell>
          <cell r="E366">
            <v>644947.86</v>
          </cell>
          <cell r="F366">
            <v>234.18</v>
          </cell>
          <cell r="G366">
            <v>1193309.8654</v>
          </cell>
          <cell r="H366">
            <v>644950.05390000006</v>
          </cell>
          <cell r="I366">
            <v>234.251</v>
          </cell>
          <cell r="J366">
            <v>1193307.1399999999</v>
          </cell>
          <cell r="K366">
            <v>644952.25</v>
          </cell>
          <cell r="L366">
            <v>234.18</v>
          </cell>
          <cell r="M366">
            <v>-2.0285167528862436E-2</v>
          </cell>
          <cell r="N366">
            <v>3.5000943373515012</v>
          </cell>
          <cell r="O366">
            <v>6.9981855841196836</v>
          </cell>
        </row>
        <row r="367">
          <cell r="A367">
            <v>12800</v>
          </cell>
          <cell r="B367">
            <v>3.5036916033101226</v>
          </cell>
          <cell r="C367">
            <v>2.1120580341623715E-2</v>
          </cell>
          <cell r="D367">
            <v>1193306.31</v>
          </cell>
          <cell r="E367">
            <v>644940.06999999995</v>
          </cell>
          <cell r="F367">
            <v>234.06</v>
          </cell>
          <cell r="G367">
            <v>1193303.5848999999</v>
          </cell>
          <cell r="H367">
            <v>644942.27220000001</v>
          </cell>
          <cell r="I367">
            <v>234.13399999999999</v>
          </cell>
          <cell r="J367">
            <v>1193300.8600000001</v>
          </cell>
          <cell r="K367">
            <v>644944.47</v>
          </cell>
          <cell r="L367">
            <v>234.06</v>
          </cell>
          <cell r="M367">
            <v>-2.1138194443078372E-2</v>
          </cell>
          <cell r="N367">
            <v>3.5007720361005052</v>
          </cell>
          <cell r="O367">
            <v>7.0044636394106279</v>
          </cell>
        </row>
        <row r="368">
          <cell r="A368">
            <v>12810</v>
          </cell>
          <cell r="B368">
            <v>3.5031529869950178</v>
          </cell>
          <cell r="C368">
            <v>2.0552913408947028E-2</v>
          </cell>
          <cell r="D368">
            <v>1193300.03</v>
          </cell>
          <cell r="E368">
            <v>644932.29</v>
          </cell>
          <cell r="F368">
            <v>233.99</v>
          </cell>
          <cell r="G368">
            <v>1193297.3043</v>
          </cell>
          <cell r="H368">
            <v>644934.49060000002</v>
          </cell>
          <cell r="I368">
            <v>234.06200000000001</v>
          </cell>
          <cell r="J368">
            <v>1193294.58</v>
          </cell>
          <cell r="K368">
            <v>644936.68999999994</v>
          </cell>
          <cell r="L368">
            <v>233.99</v>
          </cell>
          <cell r="M368">
            <v>-2.0563732587567961E-2</v>
          </cell>
          <cell r="N368">
            <v>3.5013098761812897</v>
          </cell>
          <cell r="O368">
            <v>7.0044628631763075</v>
          </cell>
        </row>
        <row r="369">
          <cell r="A369">
            <v>12820</v>
          </cell>
          <cell r="B369">
            <v>3.5025523407529215</v>
          </cell>
          <cell r="C369">
            <v>2.1412956239753537E-2</v>
          </cell>
          <cell r="D369">
            <v>1193293.75</v>
          </cell>
          <cell r="E369">
            <v>644924.51</v>
          </cell>
          <cell r="F369">
            <v>233.96</v>
          </cell>
          <cell r="G369">
            <v>1193291.0237</v>
          </cell>
          <cell r="H369">
            <v>644926.70889999997</v>
          </cell>
          <cell r="I369">
            <v>234.035</v>
          </cell>
          <cell r="J369">
            <v>1193288.3</v>
          </cell>
          <cell r="K369">
            <v>644928.91</v>
          </cell>
          <cell r="L369">
            <v>233.96</v>
          </cell>
          <cell r="M369">
            <v>-2.1416875850131745E-2</v>
          </cell>
          <cell r="N369">
            <v>3.5019113209981687</v>
          </cell>
          <cell r="O369">
            <v>7.0044636617510907</v>
          </cell>
        </row>
        <row r="370">
          <cell r="A370">
            <v>12830</v>
          </cell>
          <cell r="B370">
            <v>3.5018746523217215</v>
          </cell>
          <cell r="C370">
            <v>2.0560416105204444E-2</v>
          </cell>
          <cell r="D370">
            <v>1193287.47</v>
          </cell>
          <cell r="E370">
            <v>644916.73</v>
          </cell>
          <cell r="F370">
            <v>233.98</v>
          </cell>
          <cell r="G370">
            <v>1193284.7431999999</v>
          </cell>
          <cell r="H370">
            <v>644918.92720000003</v>
          </cell>
          <cell r="I370">
            <v>234.05199999999999</v>
          </cell>
          <cell r="J370">
            <v>1193282.02</v>
          </cell>
          <cell r="K370">
            <v>644921.13</v>
          </cell>
          <cell r="L370">
            <v>233.98</v>
          </cell>
          <cell r="M370">
            <v>-2.0556209119808856E-2</v>
          </cell>
          <cell r="N370">
            <v>3.5025913377491573</v>
          </cell>
          <cell r="O370">
            <v>7.0044659900708783</v>
          </cell>
        </row>
        <row r="371">
          <cell r="A371">
            <v>12840</v>
          </cell>
          <cell r="B371">
            <v>3.5012756261103952</v>
          </cell>
          <cell r="C371">
            <v>2.0278323554570488E-2</v>
          </cell>
          <cell r="D371">
            <v>1193281.19</v>
          </cell>
          <cell r="E371">
            <v>644908.94999999995</v>
          </cell>
          <cell r="F371">
            <v>234.02</v>
          </cell>
          <cell r="G371">
            <v>1193278.4626</v>
          </cell>
          <cell r="H371">
            <v>644911.14549999998</v>
          </cell>
          <cell r="I371">
            <v>234.09100000000001</v>
          </cell>
          <cell r="J371">
            <v>1193275.74</v>
          </cell>
          <cell r="K371">
            <v>644913.34</v>
          </cell>
          <cell r="L371">
            <v>234.02</v>
          </cell>
          <cell r="M371">
            <v>-2.0303638285379025E-2</v>
          </cell>
          <cell r="N371">
            <v>3.4969102090006299</v>
          </cell>
          <cell r="O371">
            <v>6.9981858351110251</v>
          </cell>
        </row>
        <row r="372">
          <cell r="A372">
            <v>12850</v>
          </cell>
          <cell r="B372">
            <v>3.5006774257871922</v>
          </cell>
          <cell r="C372">
            <v>2.0281788740941272E-2</v>
          </cell>
          <cell r="D372">
            <v>1193274.9099999999</v>
          </cell>
          <cell r="E372">
            <v>644901.17000000004</v>
          </cell>
          <cell r="F372">
            <v>234.06</v>
          </cell>
          <cell r="G372">
            <v>1193272.182</v>
          </cell>
          <cell r="H372">
            <v>644903.36380000005</v>
          </cell>
          <cell r="I372">
            <v>234.131</v>
          </cell>
          <cell r="J372">
            <v>1193269.46</v>
          </cell>
          <cell r="K372">
            <v>644905.56000000006</v>
          </cell>
          <cell r="L372">
            <v>234.06</v>
          </cell>
          <cell r="M372">
            <v>-2.03001545380803E-2</v>
          </cell>
          <cell r="N372">
            <v>3.4975103202693214</v>
          </cell>
          <cell r="O372">
            <v>6.9981877460565141</v>
          </cell>
        </row>
        <row r="373">
          <cell r="A373">
            <v>12860</v>
          </cell>
          <cell r="B373">
            <v>3.5063367051054302</v>
          </cell>
          <cell r="C373">
            <v>1.9963855695338418E-2</v>
          </cell>
          <cell r="D373">
            <v>1193268.6299999999</v>
          </cell>
          <cell r="E373">
            <v>644893.38</v>
          </cell>
          <cell r="F373">
            <v>234.1</v>
          </cell>
          <cell r="G373">
            <v>1193265.9014999999</v>
          </cell>
          <cell r="H373">
            <v>644895.58219999995</v>
          </cell>
          <cell r="I373">
            <v>234.17</v>
          </cell>
          <cell r="J373">
            <v>1193263.18</v>
          </cell>
          <cell r="K373">
            <v>644897.78</v>
          </cell>
          <cell r="L373">
            <v>234.1</v>
          </cell>
          <cell r="M373">
            <v>-2.0010713017609871E-2</v>
          </cell>
          <cell r="N373">
            <v>3.4981262256068351</v>
          </cell>
          <cell r="O373">
            <v>7.0044629307122648</v>
          </cell>
        </row>
        <row r="374">
          <cell r="A374">
            <v>12870</v>
          </cell>
          <cell r="B374">
            <v>3.4979572697105628</v>
          </cell>
          <cell r="C374">
            <v>2.0011679561143903E-2</v>
          </cell>
          <cell r="D374">
            <v>1193262.3400000001</v>
          </cell>
          <cell r="E374">
            <v>644885.6</v>
          </cell>
          <cell r="F374">
            <v>234.14</v>
          </cell>
          <cell r="G374">
            <v>1193259.6209</v>
          </cell>
          <cell r="H374">
            <v>644887.80050000001</v>
          </cell>
          <cell r="I374">
            <v>234.21</v>
          </cell>
          <cell r="J374">
            <v>1193256.8999999999</v>
          </cell>
          <cell r="K374">
            <v>644890</v>
          </cell>
          <cell r="L374">
            <v>234.14</v>
          </cell>
          <cell r="M374">
            <v>-2.0007271669714617E-2</v>
          </cell>
          <cell r="N374">
            <v>3.4987279203081907</v>
          </cell>
          <cell r="O374">
            <v>6.9966851900187539</v>
          </cell>
        </row>
        <row r="375">
          <cell r="A375">
            <v>12880</v>
          </cell>
          <cell r="B375">
            <v>3.4973546474648023</v>
          </cell>
          <cell r="C375">
            <v>1.9729197337766652E-2</v>
          </cell>
          <cell r="D375">
            <v>1193256.06</v>
          </cell>
          <cell r="E375">
            <v>644877.81999999995</v>
          </cell>
          <cell r="F375">
            <v>234.18</v>
          </cell>
          <cell r="G375">
            <v>1193253.3403</v>
          </cell>
          <cell r="H375">
            <v>644880.01879999996</v>
          </cell>
          <cell r="I375">
            <v>234.249</v>
          </cell>
          <cell r="J375">
            <v>1193250.6200000001</v>
          </cell>
          <cell r="K375">
            <v>644882.22</v>
          </cell>
          <cell r="L375">
            <v>234.18</v>
          </cell>
          <cell r="M375">
            <v>-1.9718057834001344E-2</v>
          </cell>
          <cell r="N375">
            <v>3.4993304401920593</v>
          </cell>
          <cell r="O375">
            <v>6.9966850876568616</v>
          </cell>
        </row>
        <row r="376">
          <cell r="A376">
            <v>12890</v>
          </cell>
          <cell r="B376">
            <v>3.4966750564629914</v>
          </cell>
          <cell r="C376">
            <v>1.9733031776130866E-2</v>
          </cell>
          <cell r="D376">
            <v>1193249.78</v>
          </cell>
          <cell r="E376">
            <v>644870.04</v>
          </cell>
          <cell r="F376">
            <v>234.22</v>
          </cell>
          <cell r="G376">
            <v>1193247.0597999999</v>
          </cell>
          <cell r="H376">
            <v>644872.23710000003</v>
          </cell>
          <cell r="I376">
            <v>234.28899999999999</v>
          </cell>
          <cell r="J376">
            <v>1193244.3400000001</v>
          </cell>
          <cell r="K376">
            <v>644874.43999999994</v>
          </cell>
          <cell r="L376">
            <v>234.22</v>
          </cell>
          <cell r="M376">
            <v>-1.9714220980293538E-2</v>
          </cell>
          <cell r="N376">
            <v>3.5000114926661947</v>
          </cell>
          <cell r="O376">
            <v>6.9966865491291861</v>
          </cell>
        </row>
        <row r="377">
          <cell r="A377">
            <v>12900</v>
          </cell>
          <cell r="B377">
            <v>3.4961368523256757</v>
          </cell>
          <cell r="C377">
            <v>1.9450039535717136E-2</v>
          </cell>
          <cell r="D377">
            <v>1193243.5</v>
          </cell>
          <cell r="E377">
            <v>644862.26</v>
          </cell>
          <cell r="F377">
            <v>234.26</v>
          </cell>
          <cell r="G377">
            <v>1193240.7792</v>
          </cell>
          <cell r="H377">
            <v>644864.45550000004</v>
          </cell>
          <cell r="I377">
            <v>234.328</v>
          </cell>
          <cell r="J377">
            <v>1193238.06</v>
          </cell>
          <cell r="K377">
            <v>644866.65</v>
          </cell>
          <cell r="L377">
            <v>234.26</v>
          </cell>
          <cell r="M377">
            <v>-1.9460465953071979E-2</v>
          </cell>
          <cell r="N377">
            <v>3.4942637120812488</v>
          </cell>
          <cell r="O377">
            <v>6.990400564406924</v>
          </cell>
        </row>
        <row r="378">
          <cell r="A378">
            <v>12910</v>
          </cell>
          <cell r="B378">
            <v>3.4955366397181691</v>
          </cell>
          <cell r="C378">
            <v>1.9167300161780251E-2</v>
          </cell>
          <cell r="D378">
            <v>1193237.22</v>
          </cell>
          <cell r="E378">
            <v>644854.48</v>
          </cell>
          <cell r="F378">
            <v>234.3</v>
          </cell>
          <cell r="G378">
            <v>1193234.4986</v>
          </cell>
          <cell r="H378">
            <v>644856.67379999999</v>
          </cell>
          <cell r="I378">
            <v>234.36699999999999</v>
          </cell>
          <cell r="J378">
            <v>1193231.78</v>
          </cell>
          <cell r="K378">
            <v>644858.87</v>
          </cell>
          <cell r="L378">
            <v>234.3</v>
          </cell>
          <cell r="M378">
            <v>-1.9170984474412369E-2</v>
          </cell>
          <cell r="N378">
            <v>3.4948648614996358</v>
          </cell>
          <cell r="O378">
            <v>6.9904015012178053</v>
          </cell>
        </row>
        <row r="379">
          <cell r="A379">
            <v>12920</v>
          </cell>
          <cell r="B379">
            <v>3.5011403885752532</v>
          </cell>
          <cell r="C379">
            <v>1.9136621947134235E-2</v>
          </cell>
          <cell r="D379">
            <v>1193230.94</v>
          </cell>
          <cell r="E379">
            <v>644846.68999999994</v>
          </cell>
          <cell r="F379">
            <v>234.34</v>
          </cell>
          <cell r="G379">
            <v>1193228.2180999999</v>
          </cell>
          <cell r="H379">
            <v>644848.89210000006</v>
          </cell>
          <cell r="I379">
            <v>234.40700000000001</v>
          </cell>
          <cell r="J379">
            <v>1193225.49</v>
          </cell>
          <cell r="K379">
            <v>644851.09</v>
          </cell>
          <cell r="L379">
            <v>234.34</v>
          </cell>
          <cell r="M379">
            <v>-1.91246824839332E-2</v>
          </cell>
          <cell r="N379">
            <v>3.5033261365930923</v>
          </cell>
          <cell r="O379">
            <v>7.0044665251683451</v>
          </cell>
        </row>
        <row r="380">
          <cell r="A380">
            <v>12930</v>
          </cell>
          <cell r="B380">
            <v>3.5005380171371212</v>
          </cell>
          <cell r="C380">
            <v>1.8854244598086073E-2</v>
          </cell>
          <cell r="D380">
            <v>1193224.6599999999</v>
          </cell>
          <cell r="E380">
            <v>644838.91</v>
          </cell>
          <cell r="F380">
            <v>234.38</v>
          </cell>
          <cell r="G380">
            <v>1193221.9375</v>
          </cell>
          <cell r="H380">
            <v>644841.11040000001</v>
          </cell>
          <cell r="I380">
            <v>234.446</v>
          </cell>
          <cell r="J380">
            <v>1193219.21</v>
          </cell>
          <cell r="K380">
            <v>644843.31000000006</v>
          </cell>
          <cell r="L380">
            <v>234.38</v>
          </cell>
          <cell r="M380">
            <v>-1.8836015000328863E-2</v>
          </cell>
          <cell r="N380">
            <v>3.503925856867824</v>
          </cell>
          <cell r="O380">
            <v>7.0044638740049452</v>
          </cell>
        </row>
        <row r="381">
          <cell r="A381">
            <v>12940</v>
          </cell>
          <cell r="B381">
            <v>3.49999929273153</v>
          </cell>
          <cell r="C381">
            <v>1.8857146667733651E-2</v>
          </cell>
          <cell r="D381">
            <v>1193218.3799999999</v>
          </cell>
          <cell r="E381">
            <v>644831.13</v>
          </cell>
          <cell r="F381">
            <v>234.48</v>
          </cell>
          <cell r="G381">
            <v>1193215.6569000001</v>
          </cell>
          <cell r="H381">
            <v>644833.32880000002</v>
          </cell>
          <cell r="I381">
            <v>234.54599999999999</v>
          </cell>
          <cell r="J381">
            <v>1193212.93</v>
          </cell>
          <cell r="K381">
            <v>644835.53</v>
          </cell>
          <cell r="L381">
            <v>234.51</v>
          </cell>
          <cell r="M381">
            <v>-1.0272613505527153E-2</v>
          </cell>
          <cell r="N381">
            <v>3.5044635895852263</v>
          </cell>
          <cell r="O381">
            <v>7.0044628823167567</v>
          </cell>
        </row>
        <row r="382">
          <cell r="A382">
            <v>12950</v>
          </cell>
          <cell r="B382">
            <v>3.6414441324670044</v>
          </cell>
          <cell r="C382">
            <v>2.1145456911852236E-2</v>
          </cell>
          <cell r="D382">
            <v>1193212.21</v>
          </cell>
          <cell r="E382">
            <v>644823.26</v>
          </cell>
          <cell r="F382">
            <v>234.68</v>
          </cell>
          <cell r="G382">
            <v>1193209.3764</v>
          </cell>
          <cell r="H382">
            <v>644825.54709999997</v>
          </cell>
          <cell r="I382">
            <v>234.75700000000001</v>
          </cell>
          <cell r="J382">
            <v>1193206.6499999999</v>
          </cell>
          <cell r="K382">
            <v>644827.75</v>
          </cell>
          <cell r="L382">
            <v>234.79</v>
          </cell>
          <cell r="M382">
            <v>9.4147379417889761E-3</v>
          </cell>
          <cell r="N382">
            <v>3.5051427032834037</v>
          </cell>
          <cell r="O382">
            <v>7.1465868357504085</v>
          </cell>
        </row>
        <row r="383">
          <cell r="A383">
            <v>12960</v>
          </cell>
          <cell r="B383">
            <v>4.1453075640243471</v>
          </cell>
          <cell r="C383">
            <v>2.6536028581971721E-2</v>
          </cell>
          <cell r="D383">
            <v>1193206.32</v>
          </cell>
          <cell r="E383">
            <v>644815.16</v>
          </cell>
          <cell r="F383">
            <v>234.97</v>
          </cell>
          <cell r="G383">
            <v>1193203.0958</v>
          </cell>
          <cell r="H383">
            <v>644817.76540000003</v>
          </cell>
          <cell r="I383">
            <v>235.08</v>
          </cell>
          <cell r="J383">
            <v>1193200.3700000001</v>
          </cell>
          <cell r="K383">
            <v>644819.96</v>
          </cell>
          <cell r="L383">
            <v>235.17</v>
          </cell>
          <cell r="M383">
            <v>2.5718217438901018E-2</v>
          </cell>
          <cell r="N383">
            <v>3.4994649304054115</v>
          </cell>
          <cell r="O383">
            <v>7.644772494429759</v>
          </cell>
        </row>
        <row r="384">
          <cell r="A384">
            <v>12970</v>
          </cell>
          <cell r="B384">
            <v>4.4958092096842766</v>
          </cell>
          <cell r="C384">
            <v>4.5598020387164172E-2</v>
          </cell>
          <cell r="D384">
            <v>1193200.46</v>
          </cell>
          <cell r="E384">
            <v>644807.26</v>
          </cell>
          <cell r="F384">
            <v>235.31</v>
          </cell>
          <cell r="G384">
            <v>1193196.8578999999</v>
          </cell>
          <cell r="H384">
            <v>644809.95019999996</v>
          </cell>
          <cell r="I384">
            <v>235.51499999999999</v>
          </cell>
          <cell r="J384">
            <v>1193194.05</v>
          </cell>
          <cell r="K384">
            <v>644812.04</v>
          </cell>
          <cell r="L384">
            <v>235.67</v>
          </cell>
          <cell r="M384">
            <v>4.4282883073748995E-2</v>
          </cell>
          <cell r="N384">
            <v>3.5002237713805391</v>
          </cell>
          <cell r="O384">
            <v>7.9960329810648156</v>
          </cell>
        </row>
        <row r="385">
          <cell r="A385">
            <v>12980</v>
          </cell>
          <cell r="B385">
            <v>4.5004475567697053</v>
          </cell>
          <cell r="C385">
            <v>6.0216233292701933E-2</v>
          </cell>
          <cell r="D385">
            <v>1193195.3600000001</v>
          </cell>
          <cell r="E385">
            <v>644799.37</v>
          </cell>
          <cell r="F385">
            <v>235.79</v>
          </cell>
          <cell r="G385">
            <v>1193191.4288999999</v>
          </cell>
          <cell r="H385">
            <v>644801.56099999999</v>
          </cell>
          <cell r="I385">
            <v>236.06100000000001</v>
          </cell>
          <cell r="J385">
            <v>1193188.3700000001</v>
          </cell>
          <cell r="K385">
            <v>644803.26</v>
          </cell>
          <cell r="L385">
            <v>236.27</v>
          </cell>
          <cell r="M385">
            <v>5.9730207255391826E-2</v>
          </cell>
          <cell r="N385">
            <v>3.4990670483758755</v>
          </cell>
          <cell r="O385">
            <v>7.9995146051455812</v>
          </cell>
        </row>
        <row r="386">
          <cell r="A386">
            <v>12990</v>
          </cell>
          <cell r="B386">
            <v>4.4980360960204608</v>
          </cell>
          <cell r="C386">
            <v>5.980387757181347E-2</v>
          </cell>
          <cell r="D386">
            <v>1193191.3500000001</v>
          </cell>
          <cell r="E386">
            <v>644790.88</v>
          </cell>
          <cell r="F386">
            <v>236.45</v>
          </cell>
          <cell r="G386">
            <v>1193187.1634</v>
          </cell>
          <cell r="H386">
            <v>644792.5246</v>
          </cell>
          <cell r="I386">
            <v>236.71899999999999</v>
          </cell>
          <cell r="J386">
            <v>1193183.9099999999</v>
          </cell>
          <cell r="K386">
            <v>644793.80000000005</v>
          </cell>
          <cell r="L386">
            <v>236.93</v>
          </cell>
          <cell r="M386">
            <v>6.0381274335307974E-2</v>
          </cell>
          <cell r="N386">
            <v>3.4944608626226095</v>
          </cell>
          <cell r="O386">
            <v>7.9924969586430699</v>
          </cell>
        </row>
        <row r="387">
          <cell r="A387">
            <v>13000</v>
          </cell>
          <cell r="B387">
            <v>4.5023119271177787</v>
          </cell>
          <cell r="C387">
            <v>5.9747082022415486E-2</v>
          </cell>
          <cell r="D387">
            <v>1193188.51</v>
          </cell>
          <cell r="E387">
            <v>644781.93000000005</v>
          </cell>
          <cell r="F387">
            <v>237.22</v>
          </cell>
          <cell r="G387">
            <v>1193184.1370000001</v>
          </cell>
          <cell r="H387">
            <v>644783.0013</v>
          </cell>
          <cell r="I387">
            <v>237.489</v>
          </cell>
          <cell r="J387">
            <v>1193180.74</v>
          </cell>
          <cell r="K387">
            <v>644783.84</v>
          </cell>
          <cell r="L387">
            <v>237.7</v>
          </cell>
          <cell r="M387">
            <v>6.0302880428450896E-2</v>
          </cell>
          <cell r="N387">
            <v>3.4990036711485928</v>
          </cell>
          <cell r="O387">
            <v>8.0013155982663715</v>
          </cell>
          <cell r="P387">
            <v>7.336083140795763</v>
          </cell>
        </row>
        <row r="388">
          <cell r="A388">
            <v>13010</v>
          </cell>
          <cell r="B388">
            <v>4.5020827400541661</v>
          </cell>
          <cell r="C388">
            <v>6.0194362397869773E-2</v>
          </cell>
          <cell r="D388">
            <v>1193186.8799999999</v>
          </cell>
          <cell r="E388">
            <v>644772.68000000005</v>
          </cell>
          <cell r="F388">
            <v>238.1</v>
          </cell>
          <cell r="G388">
            <v>1193182.4036000001</v>
          </cell>
          <cell r="H388">
            <v>644773.16020000004</v>
          </cell>
          <cell r="I388">
            <v>238.37100000000001</v>
          </cell>
          <cell r="J388">
            <v>1193178.92</v>
          </cell>
          <cell r="K388">
            <v>644773.54</v>
          </cell>
          <cell r="L388">
            <v>238.58</v>
          </cell>
          <cell r="M388">
            <v>5.9641987452606196E-2</v>
          </cell>
          <cell r="N388">
            <v>3.5042427143475487</v>
          </cell>
          <cell r="O388">
            <v>8.0063254544017148</v>
          </cell>
        </row>
        <row r="389">
          <cell r="A389">
            <v>13020</v>
          </cell>
          <cell r="B389">
            <v>4.4977449560867209</v>
          </cell>
          <cell r="C389">
            <v>5.8696080497570975E-2</v>
          </cell>
          <cell r="D389">
            <v>1193186.49</v>
          </cell>
          <cell r="E389">
            <v>644763.29</v>
          </cell>
          <cell r="F389">
            <v>239.1</v>
          </cell>
          <cell r="G389">
            <v>1193181.9937</v>
          </cell>
          <cell r="H389">
            <v>644763.17599999998</v>
          </cell>
          <cell r="I389">
            <v>239.364</v>
          </cell>
          <cell r="J389">
            <v>1193178.49</v>
          </cell>
          <cell r="K389">
            <v>644763.09</v>
          </cell>
          <cell r="L389">
            <v>239.57</v>
          </cell>
          <cell r="M389">
            <v>5.8777284734186572E-2</v>
          </cell>
          <cell r="N389">
            <v>3.5047552967375046</v>
          </cell>
          <cell r="O389">
            <v>8.0025002528242251</v>
          </cell>
        </row>
        <row r="390">
          <cell r="A390">
            <v>13030</v>
          </cell>
          <cell r="B390">
            <v>4.4684846033979317</v>
          </cell>
          <cell r="C390">
            <v>4.4310323873432179E-2</v>
          </cell>
          <cell r="D390">
            <v>1193187.33</v>
          </cell>
          <cell r="E390">
            <v>644753.9</v>
          </cell>
          <cell r="F390">
            <v>240.22</v>
          </cell>
          <cell r="G390">
            <v>1193182.9127</v>
          </cell>
          <cell r="H390">
            <v>644753.22560000001</v>
          </cell>
          <cell r="I390">
            <v>240.41800000000001</v>
          </cell>
          <cell r="J390">
            <v>1193179.45</v>
          </cell>
          <cell r="K390">
            <v>644752.69999999995</v>
          </cell>
          <cell r="L390">
            <v>240.57</v>
          </cell>
          <cell r="M390">
            <v>4.3399270603274039E-2</v>
          </cell>
          <cell r="N390">
            <v>3.5023630094953702</v>
          </cell>
          <cell r="O390">
            <v>7.9708476128933015</v>
          </cell>
        </row>
        <row r="391">
          <cell r="A391">
            <v>13040</v>
          </cell>
          <cell r="B391">
            <v>3.9748457192054145</v>
          </cell>
          <cell r="C391">
            <v>2.7925612172484342E-2</v>
          </cell>
          <cell r="D391">
            <v>1193188.3500000001</v>
          </cell>
          <cell r="E391">
            <v>644743.93999999994</v>
          </cell>
          <cell r="F391">
            <v>241.36</v>
          </cell>
          <cell r="G391">
            <v>1193184.4206999999</v>
          </cell>
          <cell r="H391">
            <v>644743.34</v>
          </cell>
          <cell r="I391">
            <v>241.471</v>
          </cell>
          <cell r="J391">
            <v>1193180.96</v>
          </cell>
          <cell r="K391">
            <v>644742.81000000006</v>
          </cell>
          <cell r="L391">
            <v>241.57</v>
          </cell>
          <cell r="M391">
            <v>2.8277238744374183E-2</v>
          </cell>
          <cell r="N391">
            <v>3.5010490555654341</v>
          </cell>
          <cell r="O391">
            <v>7.4758947747708486</v>
          </cell>
        </row>
        <row r="392">
          <cell r="A392">
            <v>13050</v>
          </cell>
          <cell r="B392">
            <v>3.500993884450379</v>
          </cell>
          <cell r="C392">
            <v>1.5709824642736063E-2</v>
          </cell>
          <cell r="D392">
            <v>1193189.3899999999</v>
          </cell>
          <cell r="E392">
            <v>644733.98</v>
          </cell>
          <cell r="F392">
            <v>242.47</v>
          </cell>
          <cell r="G392">
            <v>1193185.9287</v>
          </cell>
          <cell r="H392">
            <v>644733.45429999998</v>
          </cell>
          <cell r="I392">
            <v>242.52500000000001</v>
          </cell>
          <cell r="J392">
            <v>1193182.47</v>
          </cell>
          <cell r="K392">
            <v>644732.93000000005</v>
          </cell>
          <cell r="L392">
            <v>242.57</v>
          </cell>
          <cell r="M392">
            <v>1.2863709655905619E-2</v>
          </cell>
          <cell r="N392">
            <v>3.4982132840139455</v>
          </cell>
          <cell r="O392">
            <v>6.9992071684643244</v>
          </cell>
        </row>
        <row r="393">
          <cell r="A393">
            <v>13060</v>
          </cell>
          <cell r="B393">
            <v>3.5038160025394536</v>
          </cell>
          <cell r="C393">
            <v>-5.7080622913989031E-4</v>
          </cell>
          <cell r="D393">
            <v>1193190.8999999999</v>
          </cell>
          <cell r="E393">
            <v>644724.1</v>
          </cell>
          <cell r="F393">
            <v>243.58</v>
          </cell>
          <cell r="G393">
            <v>1193187.4367</v>
          </cell>
          <cell r="H393">
            <v>644723.56869999995</v>
          </cell>
          <cell r="I393">
            <v>243.578</v>
          </cell>
          <cell r="J393">
            <v>1193183.98</v>
          </cell>
          <cell r="K393">
            <v>644723.04</v>
          </cell>
          <cell r="L393">
            <v>243.58</v>
          </cell>
          <cell r="M393">
            <v>5.7193540050741009E-4</v>
          </cell>
          <cell r="N393">
            <v>3.4968984228554278</v>
          </cell>
          <cell r="O393">
            <v>7.0007144253948814</v>
          </cell>
        </row>
        <row r="394">
          <cell r="A394">
            <v>13070</v>
          </cell>
          <cell r="B394">
            <v>3.4951438668117301</v>
          </cell>
          <cell r="C394">
            <v>-1.3733340265557484E-2</v>
          </cell>
          <cell r="D394">
            <v>1193192.3999999999</v>
          </cell>
          <cell r="E394">
            <v>644714.21</v>
          </cell>
          <cell r="F394">
            <v>244.68</v>
          </cell>
          <cell r="G394">
            <v>1193188.9447999999</v>
          </cell>
          <cell r="H394">
            <v>644713.68310000002</v>
          </cell>
          <cell r="I394">
            <v>244.63200000000001</v>
          </cell>
          <cell r="J394">
            <v>1193185.48</v>
          </cell>
          <cell r="K394">
            <v>644713.16</v>
          </cell>
          <cell r="L394">
            <v>244.58</v>
          </cell>
          <cell r="M394">
            <v>-1.483990668459927E-2</v>
          </cell>
          <cell r="N394">
            <v>3.5040651605954949</v>
          </cell>
          <cell r="O394">
            <v>6.9992090274072254</v>
          </cell>
        </row>
        <row r="395">
          <cell r="A395">
            <v>13080</v>
          </cell>
          <cell r="B395">
            <v>3.4979843622772453</v>
          </cell>
          <cell r="C395">
            <v>-3.0303165772592313E-2</v>
          </cell>
          <cell r="D395">
            <v>1193193.9099999999</v>
          </cell>
          <cell r="E395">
            <v>644704.32999999996</v>
          </cell>
          <cell r="F395">
            <v>245.77</v>
          </cell>
          <cell r="G395">
            <v>1193190.4528000001</v>
          </cell>
          <cell r="H395">
            <v>644703.79740000004</v>
          </cell>
          <cell r="I395">
            <v>245.66399999999999</v>
          </cell>
          <cell r="J395">
            <v>1193186.52</v>
          </cell>
          <cell r="K395">
            <v>644703.19999999995</v>
          </cell>
          <cell r="L395">
            <v>245.55</v>
          </cell>
          <cell r="M395">
            <v>-2.8658233908681739E-2</v>
          </cell>
          <cell r="N395">
            <v>3.9779143531046652</v>
          </cell>
          <cell r="O395">
            <v>7.475898715381911</v>
          </cell>
        </row>
        <row r="396">
          <cell r="A396">
            <v>13090</v>
          </cell>
          <cell r="B396">
            <v>3.4992941973230232</v>
          </cell>
          <cell r="C396">
            <v>-4.2580015168197809E-2</v>
          </cell>
          <cell r="D396">
            <v>1193195.42</v>
          </cell>
          <cell r="E396">
            <v>644694.43999999994</v>
          </cell>
          <cell r="F396">
            <v>246.74</v>
          </cell>
          <cell r="G396">
            <v>1193191.9608</v>
          </cell>
          <cell r="H396">
            <v>644693.9118</v>
          </cell>
          <cell r="I396">
            <v>246.59100000000001</v>
          </cell>
          <cell r="J396">
            <v>1193187.53</v>
          </cell>
          <cell r="K396">
            <v>644693.24</v>
          </cell>
          <cell r="L396">
            <v>246.4</v>
          </cell>
          <cell r="M396">
            <v>-4.2620229842140291E-2</v>
          </cell>
          <cell r="N396">
            <v>4.4814399337460475</v>
          </cell>
          <cell r="O396">
            <v>7.9807341310690703</v>
          </cell>
        </row>
        <row r="397">
          <cell r="A397">
            <v>13100</v>
          </cell>
          <cell r="B397">
            <v>3.4974825830730687</v>
          </cell>
          <cell r="C397">
            <v>-5.9471346907256729E-2</v>
          </cell>
          <cell r="D397">
            <v>1193195.2</v>
          </cell>
          <cell r="E397">
            <v>644683.27</v>
          </cell>
          <cell r="F397">
            <v>247.61</v>
          </cell>
          <cell r="G397">
            <v>1193191.7731000001</v>
          </cell>
          <cell r="H397">
            <v>644683.96909999999</v>
          </cell>
          <cell r="I397">
            <v>247.40199999999999</v>
          </cell>
          <cell r="J397">
            <v>1193187.3600000001</v>
          </cell>
          <cell r="K397">
            <v>644684.87</v>
          </cell>
          <cell r="L397">
            <v>247.14</v>
          </cell>
          <cell r="M397">
            <v>-5.8169000505101778E-2</v>
          </cell>
          <cell r="N397">
            <v>4.5041172742347779</v>
          </cell>
          <cell r="O397">
            <v>8.0015998573078466</v>
          </cell>
        </row>
        <row r="398">
          <cell r="A398">
            <v>13110</v>
          </cell>
          <cell r="B398">
            <v>3.4959215850993437</v>
          </cell>
          <cell r="C398">
            <v>-6.0356044855055503E-2</v>
          </cell>
          <cell r="D398">
            <v>1193190.98</v>
          </cell>
          <cell r="E398">
            <v>644672.87</v>
          </cell>
          <cell r="F398">
            <v>248.31</v>
          </cell>
          <cell r="G398">
            <v>1193188.0353000001</v>
          </cell>
          <cell r="H398">
            <v>644674.75419999997</v>
          </cell>
          <cell r="I398">
            <v>248.09899999999999</v>
          </cell>
          <cell r="J398">
            <v>1193184.24</v>
          </cell>
          <cell r="K398">
            <v>644677.18000000005</v>
          </cell>
          <cell r="L398">
            <v>247.83</v>
          </cell>
          <cell r="M398">
            <v>-5.9720579977960715E-2</v>
          </cell>
          <cell r="N398">
            <v>4.5043099062207501</v>
          </cell>
          <cell r="O398">
            <v>8.0002314913200934</v>
          </cell>
        </row>
        <row r="399">
          <cell r="A399">
            <v>13120</v>
          </cell>
          <cell r="B399">
            <v>3.4964495206212116</v>
          </cell>
          <cell r="C399">
            <v>-6.0060927166673064E-2</v>
          </cell>
          <cell r="D399">
            <v>1193183.32</v>
          </cell>
          <cell r="E399">
            <v>644664.68000000005</v>
          </cell>
          <cell r="F399">
            <v>248.89</v>
          </cell>
          <cell r="G399">
            <v>1193181.2422</v>
          </cell>
          <cell r="H399">
            <v>644667.49210000003</v>
          </cell>
          <cell r="I399">
            <v>248.68</v>
          </cell>
          <cell r="J399">
            <v>1193178.57</v>
          </cell>
          <cell r="K399">
            <v>644671.11</v>
          </cell>
          <cell r="L399">
            <v>248.41</v>
          </cell>
          <cell r="M399">
            <v>-6.0029869327841795E-2</v>
          </cell>
          <cell r="N399">
            <v>4.4977609150780626</v>
          </cell>
          <cell r="O399">
            <v>7.9942104356992747</v>
          </cell>
        </row>
        <row r="400">
          <cell r="A400">
            <v>13130</v>
          </cell>
          <cell r="B400">
            <v>3.5049609484087512</v>
          </cell>
          <cell r="C400">
            <v>-6.105631507739178E-2</v>
          </cell>
          <cell r="D400">
            <v>1193173.23</v>
          </cell>
          <cell r="E400">
            <v>644659.77</v>
          </cell>
          <cell r="F400">
            <v>249.37</v>
          </cell>
          <cell r="G400">
            <v>1193172.297</v>
          </cell>
          <cell r="H400">
            <v>644663.14850000001</v>
          </cell>
          <cell r="I400">
            <v>249.15600000000001</v>
          </cell>
          <cell r="J400">
            <v>1193171.1000000001</v>
          </cell>
          <cell r="K400">
            <v>644667.49</v>
          </cell>
          <cell r="L400">
            <v>248.89</v>
          </cell>
          <cell r="M400">
            <v>-5.9065289480908986E-2</v>
          </cell>
          <cell r="N400">
            <v>4.5034910069474181</v>
          </cell>
          <cell r="O400">
            <v>8.0084519553561684</v>
          </cell>
        </row>
        <row r="401">
          <cell r="A401">
            <v>13140</v>
          </cell>
          <cell r="B401">
            <v>3.4973781066052232</v>
          </cell>
          <cell r="C401">
            <v>-4.002998695953959E-2</v>
          </cell>
          <cell r="D401">
            <v>1193162.05</v>
          </cell>
          <cell r="E401">
            <v>644658.81999999995</v>
          </cell>
          <cell r="F401">
            <v>249.75</v>
          </cell>
          <cell r="G401">
            <v>1193162.3891</v>
          </cell>
          <cell r="H401">
            <v>644662.30090000003</v>
          </cell>
          <cell r="I401">
            <v>249.61</v>
          </cell>
          <cell r="J401">
            <v>1193162.83</v>
          </cell>
          <cell r="K401">
            <v>644666.78</v>
          </cell>
          <cell r="L401">
            <v>249.43</v>
          </cell>
          <cell r="M401">
            <v>-3.9993355117877688E-2</v>
          </cell>
          <cell r="N401">
            <v>4.5007476734439784</v>
          </cell>
          <cell r="O401">
            <v>7.998125780049202</v>
          </cell>
        </row>
        <row r="402">
          <cell r="A402">
            <v>13150</v>
          </cell>
          <cell r="B402">
            <v>3.7542460281630916</v>
          </cell>
          <cell r="C402">
            <v>-1.1986428077020271E-2</v>
          </cell>
          <cell r="D402">
            <v>1193151.77</v>
          </cell>
          <cell r="E402">
            <v>644660.64</v>
          </cell>
          <cell r="F402">
            <v>250.11</v>
          </cell>
          <cell r="G402">
            <v>1193152.598</v>
          </cell>
          <cell r="H402">
            <v>644664.30180000002</v>
          </cell>
          <cell r="I402">
            <v>250.065</v>
          </cell>
          <cell r="J402">
            <v>1193153.52</v>
          </cell>
          <cell r="K402">
            <v>644668.37</v>
          </cell>
          <cell r="L402">
            <v>250.02</v>
          </cell>
          <cell r="M402">
            <v>-1.0787820361288718E-2</v>
          </cell>
          <cell r="N402">
            <v>4.1713709065333173</v>
          </cell>
          <cell r="O402">
            <v>7.9256169346964089</v>
          </cell>
        </row>
        <row r="403">
          <cell r="A403">
            <v>13160</v>
          </cell>
          <cell r="B403">
            <v>4.2578603370587276</v>
          </cell>
          <cell r="C403">
            <v>1.6205322518324097E-2</v>
          </cell>
          <cell r="D403">
            <v>1193141.8999999999</v>
          </cell>
          <cell r="E403">
            <v>644662.36</v>
          </cell>
          <cell r="F403">
            <v>250.45</v>
          </cell>
          <cell r="G403">
            <v>1193142.8452999999</v>
          </cell>
          <cell r="H403">
            <v>644666.51159999997</v>
          </cell>
          <cell r="I403">
            <v>250.51900000000001</v>
          </cell>
          <cell r="J403">
            <v>1193143.6599999999</v>
          </cell>
          <cell r="K403">
            <v>644670.09</v>
          </cell>
          <cell r="L403">
            <v>250.58</v>
          </cell>
          <cell r="M403">
            <v>1.6621387517677891E-2</v>
          </cell>
          <cell r="N403">
            <v>3.669970388159816</v>
          </cell>
          <cell r="O403">
            <v>7.9278307252185432</v>
          </cell>
        </row>
        <row r="404">
          <cell r="A404">
            <v>13170</v>
          </cell>
          <cell r="B404">
            <v>4.4978577412020417</v>
          </cell>
          <cell r="C404">
            <v>4.3131644254302798E-2</v>
          </cell>
          <cell r="D404">
            <v>1193132.5</v>
          </cell>
          <cell r="E404">
            <v>644664</v>
          </cell>
          <cell r="F404">
            <v>250.78</v>
          </cell>
          <cell r="G404">
            <v>1193133.0434999999</v>
          </cell>
          <cell r="H404">
            <v>644668.46490000002</v>
          </cell>
          <cell r="I404">
            <v>250.97399999999999</v>
          </cell>
          <cell r="J404">
            <v>1193133.46</v>
          </cell>
          <cell r="K404">
            <v>644671.93999999994</v>
          </cell>
          <cell r="L404">
            <v>251.13</v>
          </cell>
          <cell r="M404">
            <v>4.4571806506460705E-2</v>
          </cell>
          <cell r="N404">
            <v>3.4999703226611119</v>
          </cell>
          <cell r="O404">
            <v>7.9978280638631531</v>
          </cell>
        </row>
        <row r="405">
          <cell r="A405">
            <v>13180</v>
          </cell>
          <cell r="B405">
            <v>4.5046323933209811</v>
          </cell>
          <cell r="C405">
            <v>5.9494310878144975E-2</v>
          </cell>
          <cell r="D405">
            <v>1193123.42</v>
          </cell>
          <cell r="E405">
            <v>644664.18000000005</v>
          </cell>
          <cell r="F405">
            <v>251.16</v>
          </cell>
          <cell r="G405">
            <v>1193123.0622</v>
          </cell>
          <cell r="H405">
            <v>644668.67039999994</v>
          </cell>
          <cell r="I405">
            <v>251.428</v>
          </cell>
          <cell r="J405">
            <v>1193122.78</v>
          </cell>
          <cell r="K405">
            <v>644672.16</v>
          </cell>
          <cell r="L405">
            <v>251.64</v>
          </cell>
          <cell r="M405">
            <v>6.0554265721480136E-2</v>
          </cell>
          <cell r="N405">
            <v>3.5009920023650341</v>
          </cell>
          <cell r="O405">
            <v>8.0056243956860147</v>
          </cell>
        </row>
        <row r="406">
          <cell r="A406">
            <v>13190</v>
          </cell>
          <cell r="B406">
            <v>4.5031204824227045</v>
          </cell>
          <cell r="C406">
            <v>6.0624627092615693E-2</v>
          </cell>
          <cell r="D406">
            <v>1193114.48</v>
          </cell>
          <cell r="E406">
            <v>644662.56000000006</v>
          </cell>
          <cell r="F406">
            <v>251.61</v>
          </cell>
          <cell r="G406">
            <v>1193113.2392</v>
          </cell>
          <cell r="H406">
            <v>644666.88879999996</v>
          </cell>
          <cell r="I406">
            <v>251.88300000000001</v>
          </cell>
          <cell r="J406">
            <v>1193112.27</v>
          </cell>
          <cell r="K406">
            <v>644670.25</v>
          </cell>
          <cell r="L406">
            <v>252.09</v>
          </cell>
          <cell r="M406">
            <v>5.9174230023037178E-2</v>
          </cell>
          <cell r="N406">
            <v>3.4981443766890798</v>
          </cell>
          <cell r="O406">
            <v>8.0012648591117852</v>
          </cell>
        </row>
        <row r="407">
          <cell r="A407">
            <v>13200</v>
          </cell>
          <cell r="B407">
            <v>4.4979976746320904</v>
          </cell>
          <cell r="C407">
            <v>5.935974611677293E-2</v>
          </cell>
          <cell r="D407">
            <v>1193106.04</v>
          </cell>
          <cell r="E407">
            <v>644659.19999999995</v>
          </cell>
          <cell r="F407">
            <v>252.07</v>
          </cell>
          <cell r="G407">
            <v>1193103.9657999999</v>
          </cell>
          <cell r="H407">
            <v>644663.1912</v>
          </cell>
          <cell r="I407">
            <v>252.33699999999999</v>
          </cell>
          <cell r="J407">
            <v>1193102.3500000001</v>
          </cell>
          <cell r="K407">
            <v>644666.30000000005</v>
          </cell>
          <cell r="L407">
            <v>252.55</v>
          </cell>
          <cell r="M407">
            <v>6.0794031511136042E-2</v>
          </cell>
          <cell r="N407">
            <v>3.5036334111351981</v>
          </cell>
          <cell r="O407">
            <v>8.0016310857672881</v>
          </cell>
        </row>
        <row r="408">
          <cell r="A408">
            <v>13210</v>
          </cell>
          <cell r="B408">
            <v>4.5036845593661257</v>
          </cell>
          <cell r="C408">
            <v>6.0394993569059863E-2</v>
          </cell>
          <cell r="D408">
            <v>1193098.44</v>
          </cell>
          <cell r="E408">
            <v>644654.22</v>
          </cell>
          <cell r="F408">
            <v>252.52</v>
          </cell>
          <cell r="G408">
            <v>1193095.6118999999</v>
          </cell>
          <cell r="H408">
            <v>644657.72499999998</v>
          </cell>
          <cell r="I408">
            <v>252.792</v>
          </cell>
          <cell r="J408">
            <v>1193093.4099999999</v>
          </cell>
          <cell r="K408">
            <v>644660.44999999995</v>
          </cell>
          <cell r="L408">
            <v>253</v>
          </cell>
          <cell r="M408">
            <v>5.9370468634918343E-2</v>
          </cell>
          <cell r="N408">
            <v>3.5034252681924194</v>
          </cell>
          <cell r="O408">
            <v>8.0071098275585442</v>
          </cell>
        </row>
        <row r="409">
          <cell r="A409">
            <v>13220</v>
          </cell>
          <cell r="B409">
            <v>4.4988477381021568</v>
          </cell>
          <cell r="C409">
            <v>5.9126250872458271E-2</v>
          </cell>
          <cell r="D409">
            <v>1193091.8500000001</v>
          </cell>
          <cell r="E409">
            <v>644647.74</v>
          </cell>
          <cell r="F409">
            <v>252.98</v>
          </cell>
          <cell r="G409">
            <v>1193088.4871</v>
          </cell>
          <cell r="H409">
            <v>644650.72840000002</v>
          </cell>
          <cell r="I409">
            <v>253.24600000000001</v>
          </cell>
          <cell r="J409">
            <v>1193085.8700000001</v>
          </cell>
          <cell r="K409">
            <v>644653.05000000005</v>
          </cell>
          <cell r="L409">
            <v>253.46</v>
          </cell>
          <cell r="M409">
            <v>6.1170230155082828E-2</v>
          </cell>
          <cell r="N409">
            <v>3.4984337880935161</v>
          </cell>
          <cell r="O409">
            <v>7.9972815261956729</v>
          </cell>
        </row>
        <row r="410">
          <cell r="A410">
            <v>13230</v>
          </cell>
          <cell r="B410">
            <v>4.5048936080561308</v>
          </cell>
          <cell r="C410">
            <v>6.0156803595839754E-2</v>
          </cell>
          <cell r="D410">
            <v>1193085.21</v>
          </cell>
          <cell r="E410">
            <v>644640.26</v>
          </cell>
          <cell r="F410">
            <v>253.43</v>
          </cell>
          <cell r="G410">
            <v>1193081.8439</v>
          </cell>
          <cell r="H410">
            <v>644643.25390000001</v>
          </cell>
          <cell r="I410">
            <v>253.70099999999999</v>
          </cell>
          <cell r="J410">
            <v>1193079.23</v>
          </cell>
          <cell r="K410">
            <v>644645.57999999996</v>
          </cell>
          <cell r="L410">
            <v>253.91</v>
          </cell>
          <cell r="M410">
            <v>5.9730831203772004E-2</v>
          </cell>
          <cell r="N410">
            <v>3.4990304971146093</v>
          </cell>
          <cell r="O410">
            <v>8.0039241051707393</v>
          </cell>
        </row>
        <row r="411">
          <cell r="A411">
            <v>13240</v>
          </cell>
          <cell r="B411">
            <v>4.4968220834974018</v>
          </cell>
          <cell r="C411">
            <v>5.8930505828220611E-2</v>
          </cell>
          <cell r="D411">
            <v>1193078.56</v>
          </cell>
          <cell r="E411">
            <v>644632.79</v>
          </cell>
          <cell r="F411">
            <v>253.89</v>
          </cell>
          <cell r="G411">
            <v>1193075.2006999999</v>
          </cell>
          <cell r="H411">
            <v>644635.7794</v>
          </cell>
          <cell r="I411">
            <v>254.155</v>
          </cell>
          <cell r="J411">
            <v>1193072.58</v>
          </cell>
          <cell r="K411">
            <v>644638.1</v>
          </cell>
          <cell r="L411">
            <v>254.37</v>
          </cell>
          <cell r="M411">
            <v>6.1420417220844084E-2</v>
          </cell>
          <cell r="N411">
            <v>3.5004646618883504</v>
          </cell>
          <cell r="O411">
            <v>7.9972867453857521</v>
          </cell>
        </row>
        <row r="412">
          <cell r="A412">
            <v>13250</v>
          </cell>
          <cell r="B412">
            <v>4.49857695727502</v>
          </cell>
          <cell r="C412">
            <v>6.0018979905049966E-2</v>
          </cell>
          <cell r="D412">
            <v>1193071.97</v>
          </cell>
          <cell r="E412">
            <v>644625.36</v>
          </cell>
          <cell r="F412">
            <v>254.34</v>
          </cell>
          <cell r="G412">
            <v>1193068.5641999999</v>
          </cell>
          <cell r="H412">
            <v>644628.299</v>
          </cell>
          <cell r="I412">
            <v>254.61</v>
          </cell>
          <cell r="J412">
            <v>1193065.9099999999</v>
          </cell>
          <cell r="K412">
            <v>644630.57999999996</v>
          </cell>
          <cell r="L412">
            <v>254.82</v>
          </cell>
          <cell r="M412">
            <v>6.0005538791933544E-2</v>
          </cell>
          <cell r="N412">
            <v>3.4996769336268261</v>
          </cell>
          <cell r="O412">
            <v>7.9982538909018466</v>
          </cell>
        </row>
        <row r="413">
          <cell r="A413">
            <v>13260</v>
          </cell>
          <cell r="B413">
            <v>4.5011560171723293</v>
          </cell>
          <cell r="C413">
            <v>6.0873250994781206E-2</v>
          </cell>
          <cell r="D413">
            <v>1193066.33</v>
          </cell>
          <cell r="E413">
            <v>644617.85</v>
          </cell>
          <cell r="F413">
            <v>254.79</v>
          </cell>
          <cell r="G413">
            <v>1193062.561</v>
          </cell>
          <cell r="H413">
            <v>644620.31070000003</v>
          </cell>
          <cell r="I413">
            <v>255.06399999999999</v>
          </cell>
          <cell r="J413">
            <v>1193059.6299999999</v>
          </cell>
          <cell r="K413">
            <v>644622.22</v>
          </cell>
          <cell r="L413">
            <v>255.27</v>
          </cell>
          <cell r="M413">
            <v>5.8890353183477316E-2</v>
          </cell>
          <cell r="N413">
            <v>3.4980262277967467</v>
          </cell>
          <cell r="O413">
            <v>7.9991822449690755</v>
          </cell>
        </row>
        <row r="414">
          <cell r="A414">
            <v>13270</v>
          </cell>
          <cell r="B414">
            <v>4.5038510909674336</v>
          </cell>
          <cell r="C414">
            <v>6.0392760441285769E-2</v>
          </cell>
          <cell r="D414">
            <v>1193061.74</v>
          </cell>
          <cell r="E414">
            <v>644609.66</v>
          </cell>
          <cell r="F414">
            <v>255.23</v>
          </cell>
          <cell r="G414">
            <v>1193057.6731</v>
          </cell>
          <cell r="H414">
            <v>644611.59519999998</v>
          </cell>
          <cell r="I414">
            <v>255.50200000000001</v>
          </cell>
          <cell r="J414">
            <v>1193054.51</v>
          </cell>
          <cell r="K414">
            <v>644613.1</v>
          </cell>
          <cell r="L414">
            <v>255.71</v>
          </cell>
          <cell r="M414">
            <v>5.9381025897735279E-2</v>
          </cell>
          <cell r="N414">
            <v>3.5028023995107715</v>
          </cell>
          <cell r="O414">
            <v>8.0066534904782056</v>
          </cell>
        </row>
        <row r="415">
          <cell r="A415">
            <v>13280</v>
          </cell>
          <cell r="B415">
            <v>4.4989096123108903</v>
          </cell>
          <cell r="C415">
            <v>6.0681370270910633E-2</v>
          </cell>
          <cell r="D415">
            <v>1193058.27</v>
          </cell>
          <cell r="E415">
            <v>644600.93000000005</v>
          </cell>
          <cell r="F415">
            <v>255.57</v>
          </cell>
          <cell r="G415">
            <v>1193053.9871</v>
          </cell>
          <cell r="H415">
            <v>644602.30729999999</v>
          </cell>
          <cell r="I415">
            <v>255.84299999999999</v>
          </cell>
          <cell r="J415">
            <v>1193050.6599999999</v>
          </cell>
          <cell r="K415">
            <v>644603.38</v>
          </cell>
          <cell r="L415">
            <v>256.05</v>
          </cell>
          <cell r="M415">
            <v>5.9214732583636756E-2</v>
          </cell>
          <cell r="N415">
            <v>3.4957516646325932</v>
          </cell>
          <cell r="O415">
            <v>7.9946612769434839</v>
          </cell>
        </row>
        <row r="416">
          <cell r="A416">
            <v>13290</v>
          </cell>
          <cell r="B416">
            <v>4.5015834102002179</v>
          </cell>
          <cell r="C416">
            <v>4.3762379156102475E-2</v>
          </cell>
          <cell r="D416">
            <v>1193056</v>
          </cell>
          <cell r="E416">
            <v>644591.81999999995</v>
          </cell>
          <cell r="F416">
            <v>255.88</v>
          </cell>
          <cell r="G416">
            <v>1193051.5686000001</v>
          </cell>
          <cell r="H416">
            <v>644592.61179999996</v>
          </cell>
          <cell r="I416">
            <v>256.077</v>
          </cell>
          <cell r="J416">
            <v>1193048.1200000001</v>
          </cell>
          <cell r="K416">
            <v>644593.23</v>
          </cell>
          <cell r="L416">
            <v>256.23</v>
          </cell>
          <cell r="M416">
            <v>4.3669723979162023E-2</v>
          </cell>
          <cell r="N416">
            <v>3.5035714920714258</v>
          </cell>
          <cell r="O416">
            <v>8.0051549022716433</v>
          </cell>
        </row>
        <row r="417">
          <cell r="A417">
            <v>13300</v>
          </cell>
          <cell r="B417">
            <v>4.1014627307300628</v>
          </cell>
          <cell r="C417">
            <v>2.5600622727412002E-2</v>
          </cell>
          <cell r="D417">
            <v>1193054.0900000001</v>
          </cell>
          <cell r="E417">
            <v>644582.11</v>
          </cell>
          <cell r="F417">
            <v>256.10000000000002</v>
          </cell>
          <cell r="G417">
            <v>1193050.0356999999</v>
          </cell>
          <cell r="H417">
            <v>644582.73019999999</v>
          </cell>
          <cell r="I417">
            <v>256.20499999999998</v>
          </cell>
          <cell r="J417">
            <v>1193046.58</v>
          </cell>
          <cell r="K417">
            <v>644583.26</v>
          </cell>
          <cell r="L417">
            <v>256.29000000000002</v>
          </cell>
          <cell r="M417">
            <v>2.4312969487238812E-2</v>
          </cell>
          <cell r="N417">
            <v>3.4960764477844002</v>
          </cell>
          <cell r="O417">
            <v>7.597539178514463</v>
          </cell>
        </row>
        <row r="418">
          <cell r="A418">
            <v>13310</v>
          </cell>
          <cell r="B418">
            <v>3.602373156655899</v>
          </cell>
          <cell r="C418">
            <v>1.8598850559431456E-2</v>
          </cell>
          <cell r="D418">
            <v>1193052.0900000001</v>
          </cell>
          <cell r="E418">
            <v>644572.30000000005</v>
          </cell>
          <cell r="F418">
            <v>256.16000000000003</v>
          </cell>
          <cell r="G418">
            <v>1193048.5290000001</v>
          </cell>
          <cell r="H418">
            <v>644572.84439999994</v>
          </cell>
          <cell r="I418">
            <v>256.22699999999998</v>
          </cell>
          <cell r="J418">
            <v>1193045.07</v>
          </cell>
          <cell r="K418">
            <v>644573.37</v>
          </cell>
          <cell r="L418">
            <v>256.25</v>
          </cell>
          <cell r="M418">
            <v>6.57386098502254E-3</v>
          </cell>
          <cell r="N418">
            <v>3.4987049547330358</v>
          </cell>
          <cell r="O418">
            <v>7.1010781113889347</v>
          </cell>
        </row>
        <row r="419">
          <cell r="A419">
            <v>13320</v>
          </cell>
          <cell r="B419">
            <v>3.4979555585681061</v>
          </cell>
          <cell r="C419">
            <v>2.0583451903395836E-2</v>
          </cell>
          <cell r="D419">
            <v>1193050.48</v>
          </cell>
          <cell r="E419">
            <v>644562.43000000005</v>
          </cell>
          <cell r="F419">
            <v>256.07</v>
          </cell>
          <cell r="G419">
            <v>1193047.0222</v>
          </cell>
          <cell r="H419">
            <v>644562.95849999995</v>
          </cell>
          <cell r="I419">
            <v>256.142</v>
          </cell>
          <cell r="J419">
            <v>1193043.56</v>
          </cell>
          <cell r="K419">
            <v>644563.49</v>
          </cell>
          <cell r="L419">
            <v>256.10000000000002</v>
          </cell>
          <cell r="M419">
            <v>-1.1990547788894943E-2</v>
          </cell>
          <cell r="N419">
            <v>3.5027590681779786</v>
          </cell>
          <cell r="O419">
            <v>7.0007146267460847</v>
          </cell>
        </row>
        <row r="420">
          <cell r="A420">
            <v>13330</v>
          </cell>
          <cell r="B420">
            <v>3.5038077073977871</v>
          </cell>
          <cell r="C420">
            <v>2.0263669107779984E-2</v>
          </cell>
          <cell r="D420">
            <v>1193048.98</v>
          </cell>
          <cell r="E420">
            <v>644552.55000000005</v>
          </cell>
          <cell r="F420">
            <v>255.88</v>
          </cell>
          <cell r="G420">
            <v>1193045.5153999999</v>
          </cell>
          <cell r="H420">
            <v>644553.07270000002</v>
          </cell>
          <cell r="I420">
            <v>255.95099999999999</v>
          </cell>
          <cell r="J420">
            <v>1193042.06</v>
          </cell>
          <cell r="K420">
            <v>644553.6</v>
          </cell>
          <cell r="L420">
            <v>255.88</v>
          </cell>
          <cell r="M420">
            <v>-2.0312399550163684E-2</v>
          </cell>
          <cell r="N420">
            <v>3.4954019009253789</v>
          </cell>
          <cell r="O420">
            <v>6.9992096083231665</v>
          </cell>
        </row>
        <row r="421">
          <cell r="A421">
            <v>13340</v>
          </cell>
          <cell r="B421">
            <v>3.5011742745124996</v>
          </cell>
          <cell r="C421">
            <v>2.113576594535202E-2</v>
          </cell>
          <cell r="D421">
            <v>1193047.47</v>
          </cell>
          <cell r="E421">
            <v>644542.66</v>
          </cell>
          <cell r="F421">
            <v>255.58</v>
          </cell>
          <cell r="G421">
            <v>1193044.0086999999</v>
          </cell>
          <cell r="H421">
            <v>644543.18689999997</v>
          </cell>
          <cell r="I421">
            <v>255.654</v>
          </cell>
          <cell r="J421">
            <v>1193040.55</v>
          </cell>
          <cell r="K421">
            <v>644543.71</v>
          </cell>
          <cell r="L421">
            <v>255.58</v>
          </cell>
          <cell r="M421">
            <v>-2.1154742280901397E-2</v>
          </cell>
          <cell r="N421">
            <v>3.4980336331864184</v>
          </cell>
          <cell r="O421">
            <v>6.999207907698918</v>
          </cell>
        </row>
        <row r="422">
          <cell r="A422">
            <v>13350</v>
          </cell>
          <cell r="B422">
            <v>3.4986306763471413</v>
          </cell>
          <cell r="C422">
            <v>2.0007827769085631E-2</v>
          </cell>
          <cell r="D422">
            <v>1193045.96</v>
          </cell>
          <cell r="E422">
            <v>644532.77</v>
          </cell>
          <cell r="F422">
            <v>255.18</v>
          </cell>
          <cell r="G422">
            <v>1193042.5019</v>
          </cell>
          <cell r="H422">
            <v>644533.30099999998</v>
          </cell>
          <cell r="I422">
            <v>255.25</v>
          </cell>
          <cell r="J422">
            <v>1193039.04</v>
          </cell>
          <cell r="K422">
            <v>644533.82999999996</v>
          </cell>
          <cell r="L422">
            <v>255.18</v>
          </cell>
          <cell r="M422">
            <v>-1.9988098297575273E-2</v>
          </cell>
          <cell r="N422">
            <v>3.5020840381040541</v>
          </cell>
          <cell r="O422">
            <v>7.0007147144511954</v>
          </cell>
        </row>
        <row r="423">
          <cell r="A423">
            <v>13360</v>
          </cell>
          <cell r="B423">
            <v>3.5044781423457332</v>
          </cell>
          <cell r="C423">
            <v>1.9689094123963195E-2</v>
          </cell>
          <cell r="D423">
            <v>1193044.46</v>
          </cell>
          <cell r="E423">
            <v>644522.89</v>
          </cell>
          <cell r="F423">
            <v>254.67</v>
          </cell>
          <cell r="G423">
            <v>1193040.9950999999</v>
          </cell>
          <cell r="H423">
            <v>644523.41520000005</v>
          </cell>
          <cell r="I423">
            <v>254.739</v>
          </cell>
          <cell r="J423">
            <v>1193037.54</v>
          </cell>
          <cell r="K423">
            <v>644523.93999999994</v>
          </cell>
          <cell r="L423">
            <v>254.67</v>
          </cell>
          <cell r="M423">
            <v>-1.9744019993882003E-2</v>
          </cell>
          <cell r="N423">
            <v>3.4947290380275935</v>
          </cell>
          <cell r="O423">
            <v>6.9992071803733271</v>
          </cell>
        </row>
        <row r="424">
          <cell r="A424">
            <v>13370</v>
          </cell>
          <cell r="B424">
            <v>3.5018479293463951</v>
          </cell>
          <cell r="C424">
            <v>2.0846136517879189E-2</v>
          </cell>
          <cell r="D424">
            <v>1193042.95</v>
          </cell>
          <cell r="E424">
            <v>644513</v>
          </cell>
          <cell r="F424">
            <v>254.06</v>
          </cell>
          <cell r="G424">
            <v>1193039.4883999999</v>
          </cell>
          <cell r="H424">
            <v>644513.5294</v>
          </cell>
          <cell r="I424">
            <v>254.13300000000001</v>
          </cell>
          <cell r="J424">
            <v>1193036.03</v>
          </cell>
          <cell r="K424">
            <v>644514.06000000006</v>
          </cell>
          <cell r="L424">
            <v>254.06</v>
          </cell>
          <cell r="M424">
            <v>-2.0863899665542796E-2</v>
          </cell>
          <cell r="N424">
            <v>3.498866519213983</v>
          </cell>
          <cell r="O424">
            <v>7.0007144485603785</v>
          </cell>
        </row>
        <row r="425">
          <cell r="A425">
            <v>13380</v>
          </cell>
          <cell r="B425">
            <v>3.497796850765837</v>
          </cell>
          <cell r="C425">
            <v>1.9726703105951097E-2</v>
          </cell>
          <cell r="D425">
            <v>1193041.44</v>
          </cell>
          <cell r="E425">
            <v>644503.12</v>
          </cell>
          <cell r="F425">
            <v>253.44</v>
          </cell>
          <cell r="G425">
            <v>1193037.9816000001</v>
          </cell>
          <cell r="H425">
            <v>644503.64350000001</v>
          </cell>
          <cell r="I425">
            <v>253.50899999999999</v>
          </cell>
          <cell r="J425">
            <v>1193034.52</v>
          </cell>
          <cell r="K425">
            <v>644504.17000000004</v>
          </cell>
          <cell r="L425">
            <v>253.44</v>
          </cell>
          <cell r="M425">
            <v>-1.9706342996113024E-2</v>
          </cell>
          <cell r="N425">
            <v>3.5014106886091603</v>
          </cell>
          <cell r="O425">
            <v>6.9992075393749973</v>
          </cell>
        </row>
        <row r="426">
          <cell r="A426">
            <v>13390</v>
          </cell>
          <cell r="B426">
            <v>3.4952645579056898</v>
          </cell>
          <cell r="C426">
            <v>1.8596589449281845E-2</v>
          </cell>
          <cell r="D426">
            <v>1193039.93</v>
          </cell>
          <cell r="E426">
            <v>644493.23</v>
          </cell>
          <cell r="F426">
            <v>252.82</v>
          </cell>
          <cell r="G426">
            <v>1193036.4748</v>
          </cell>
          <cell r="H426">
            <v>644493.75769999996</v>
          </cell>
          <cell r="I426">
            <v>252.88499999999999</v>
          </cell>
          <cell r="J426">
            <v>1193033.01</v>
          </cell>
          <cell r="K426">
            <v>644494.29</v>
          </cell>
          <cell r="L426">
            <v>252.82</v>
          </cell>
          <cell r="M426">
            <v>-1.8542553181842114E-2</v>
          </cell>
          <cell r="N426">
            <v>3.5054503747439316</v>
          </cell>
          <cell r="O426">
            <v>7.0007149326496219</v>
          </cell>
        </row>
        <row r="427">
          <cell r="A427">
            <v>13400</v>
          </cell>
          <cell r="B427">
            <v>3.5025232647375368</v>
          </cell>
          <cell r="C427">
            <v>2.0271100185059975E-2</v>
          </cell>
          <cell r="D427">
            <v>1193038.43</v>
          </cell>
          <cell r="E427">
            <v>644483.34</v>
          </cell>
          <cell r="F427">
            <v>252.2</v>
          </cell>
          <cell r="G427">
            <v>1193034.9680999999</v>
          </cell>
          <cell r="H427">
            <v>644483.87190000003</v>
          </cell>
          <cell r="I427">
            <v>252.27099999999999</v>
          </cell>
          <cell r="J427">
            <v>1193031.51</v>
          </cell>
          <cell r="K427">
            <v>644484.4</v>
          </cell>
          <cell r="L427">
            <v>252.2</v>
          </cell>
          <cell r="M427">
            <v>-2.0296200421550555E-2</v>
          </cell>
          <cell r="N427">
            <v>3.4981917070847399</v>
          </cell>
          <cell r="O427">
            <v>7.0007149718222763</v>
          </cell>
        </row>
        <row r="428">
          <cell r="A428">
            <v>13410</v>
          </cell>
          <cell r="B428">
            <v>3.4984684776323189</v>
          </cell>
          <cell r="C428">
            <v>2.0294594750228843E-2</v>
          </cell>
          <cell r="D428">
            <v>1193036.92</v>
          </cell>
          <cell r="E428">
            <v>644473.46</v>
          </cell>
          <cell r="F428">
            <v>251.73</v>
          </cell>
          <cell r="G428">
            <v>1193033.4613000001</v>
          </cell>
          <cell r="H428">
            <v>644473.98600000003</v>
          </cell>
          <cell r="I428">
            <v>251.80099999999999</v>
          </cell>
          <cell r="J428">
            <v>1193030</v>
          </cell>
          <cell r="K428">
            <v>644474.51</v>
          </cell>
          <cell r="L428">
            <v>251.73</v>
          </cell>
          <cell r="M428">
            <v>-2.0281431886705524E-2</v>
          </cell>
          <cell r="N428">
            <v>3.5007390206279489</v>
          </cell>
          <cell r="O428">
            <v>6.9992074982602679</v>
          </cell>
        </row>
        <row r="429">
          <cell r="A429">
            <v>13420</v>
          </cell>
          <cell r="B429">
            <v>3.495840556872817</v>
          </cell>
          <cell r="C429">
            <v>2.0023796526532571E-2</v>
          </cell>
          <cell r="D429">
            <v>1193035.4099999999</v>
          </cell>
          <cell r="E429">
            <v>644463.56999999995</v>
          </cell>
          <cell r="F429">
            <v>251.45</v>
          </cell>
          <cell r="G429">
            <v>1193031.9546000001</v>
          </cell>
          <cell r="H429">
            <v>644464.10019999999</v>
          </cell>
          <cell r="I429">
            <v>251.52</v>
          </cell>
          <cell r="J429">
            <v>1193028.49</v>
          </cell>
          <cell r="K429">
            <v>644464.63</v>
          </cell>
          <cell r="L429">
            <v>251.45</v>
          </cell>
          <cell r="M429">
            <v>-1.9972187754107341E-2</v>
          </cell>
          <cell r="N429">
            <v>3.5048739207664363</v>
          </cell>
          <cell r="O429">
            <v>7.0007144776392529</v>
          </cell>
        </row>
        <row r="430">
          <cell r="A430">
            <v>13430</v>
          </cell>
          <cell r="B430">
            <v>3.5016887639789074</v>
          </cell>
          <cell r="C430">
            <v>1.9133625092324861E-2</v>
          </cell>
          <cell r="D430">
            <v>1193033.9099999999</v>
          </cell>
          <cell r="E430">
            <v>644453.68999999994</v>
          </cell>
          <cell r="F430">
            <v>251.36</v>
          </cell>
          <cell r="G430">
            <v>1193030.4478</v>
          </cell>
          <cell r="H430">
            <v>644454.21440000006</v>
          </cell>
          <cell r="I430">
            <v>251.42699999999999</v>
          </cell>
          <cell r="J430">
            <v>1193026.99</v>
          </cell>
          <cell r="K430">
            <v>644454.74</v>
          </cell>
          <cell r="L430">
            <v>251.36</v>
          </cell>
          <cell r="M430">
            <v>-1.9156438633821278E-2</v>
          </cell>
          <cell r="N430">
            <v>3.4975185774713005</v>
          </cell>
          <cell r="O430">
            <v>6.9992073414502078</v>
          </cell>
        </row>
        <row r="431">
          <cell r="A431">
            <v>13440</v>
          </cell>
          <cell r="B431">
            <v>3.4991417874246014</v>
          </cell>
          <cell r="C431">
            <v>2.0576473996784039E-2</v>
          </cell>
          <cell r="D431">
            <v>1193032.3999999999</v>
          </cell>
          <cell r="E431">
            <v>644443.80000000005</v>
          </cell>
          <cell r="F431">
            <v>251.45</v>
          </cell>
          <cell r="G431">
            <v>1193028.9410000001</v>
          </cell>
          <cell r="H431">
            <v>644444.32849999995</v>
          </cell>
          <cell r="I431">
            <v>251.52199999999999</v>
          </cell>
          <cell r="J431">
            <v>1193025.48</v>
          </cell>
          <cell r="K431">
            <v>644444.86</v>
          </cell>
          <cell r="L431">
            <v>251.45</v>
          </cell>
          <cell r="M431">
            <v>-2.0562187524281517E-2</v>
          </cell>
          <cell r="N431">
            <v>3.5015729680988086</v>
          </cell>
          <cell r="O431">
            <v>7.0007147555234095</v>
          </cell>
        </row>
        <row r="432">
          <cell r="A432">
            <v>13450</v>
          </cell>
          <cell r="B432">
            <v>3.4950075505933085</v>
          </cell>
          <cell r="C432">
            <v>1.8884079374534804E-2</v>
          </cell>
          <cell r="D432">
            <v>1193030.8899999999</v>
          </cell>
          <cell r="E432">
            <v>644433.92000000004</v>
          </cell>
          <cell r="F432">
            <v>251.74</v>
          </cell>
          <cell r="G432">
            <v>1193027.4343000001</v>
          </cell>
          <cell r="H432">
            <v>644434.44270000001</v>
          </cell>
          <cell r="I432">
            <v>251.80600000000001</v>
          </cell>
          <cell r="J432">
            <v>1193023.97</v>
          </cell>
          <cell r="K432">
            <v>644434.97</v>
          </cell>
          <cell r="L432">
            <v>251.74</v>
          </cell>
          <cell r="M432">
            <v>-1.8834539765712581E-2</v>
          </cell>
          <cell r="N432">
            <v>3.5042003054490602</v>
          </cell>
          <cell r="O432">
            <v>6.9992078560423687</v>
          </cell>
        </row>
        <row r="433">
          <cell r="A433">
            <v>13460</v>
          </cell>
          <cell r="B433">
            <v>3.502360612399968</v>
          </cell>
          <cell r="C433">
            <v>1.9129954740459344E-2</v>
          </cell>
          <cell r="D433">
            <v>1193029.3899999999</v>
          </cell>
          <cell r="E433">
            <v>644424.03</v>
          </cell>
          <cell r="F433">
            <v>252.21</v>
          </cell>
          <cell r="G433">
            <v>1193025.9275</v>
          </cell>
          <cell r="H433">
            <v>644424.55689999997</v>
          </cell>
          <cell r="I433">
            <v>252.27699999999999</v>
          </cell>
          <cell r="J433">
            <v>1193022.47</v>
          </cell>
          <cell r="K433">
            <v>644425.07999999996</v>
          </cell>
          <cell r="L433">
            <v>252.21</v>
          </cell>
          <cell r="M433">
            <v>-1.916011695194382E-2</v>
          </cell>
          <cell r="N433">
            <v>3.4968471313627139</v>
          </cell>
          <cell r="O433">
            <v>6.9992077437626818</v>
          </cell>
        </row>
        <row r="434">
          <cell r="A434">
            <v>13470</v>
          </cell>
          <cell r="B434">
            <v>3.4998167794716664</v>
          </cell>
          <cell r="C434">
            <v>1.9429588542703352E-2</v>
          </cell>
          <cell r="D434">
            <v>1193027.8799999999</v>
          </cell>
          <cell r="E434">
            <v>644414.14</v>
          </cell>
          <cell r="F434">
            <v>252.87</v>
          </cell>
          <cell r="G434">
            <v>1193024.4206999999</v>
          </cell>
          <cell r="H434">
            <v>644414.67099999997</v>
          </cell>
          <cell r="I434">
            <v>252.93799999999999</v>
          </cell>
          <cell r="J434">
            <v>1193020.96</v>
          </cell>
          <cell r="K434">
            <v>644415.19999999995</v>
          </cell>
          <cell r="L434">
            <v>252.87</v>
          </cell>
          <cell r="M434">
            <v>-1.9423588934340399E-2</v>
          </cell>
          <cell r="N434">
            <v>3.5008978119260652</v>
          </cell>
          <cell r="O434">
            <v>7.0007145913977311</v>
          </cell>
        </row>
        <row r="435">
          <cell r="A435">
            <v>13480</v>
          </cell>
          <cell r="B435">
            <v>3.495678909750302</v>
          </cell>
          <cell r="C435">
            <v>2.0596857394189479E-2</v>
          </cell>
          <cell r="D435">
            <v>1193026.3700000001</v>
          </cell>
          <cell r="E435">
            <v>644404.26</v>
          </cell>
          <cell r="F435">
            <v>253.67</v>
          </cell>
          <cell r="G435">
            <v>1193022.9140000001</v>
          </cell>
          <cell r="H435">
            <v>644404.78520000004</v>
          </cell>
          <cell r="I435">
            <v>253.74199999999999</v>
          </cell>
          <cell r="J435">
            <v>1193019.45</v>
          </cell>
          <cell r="K435">
            <v>644405.31000000006</v>
          </cell>
          <cell r="L435">
            <v>253.67</v>
          </cell>
          <cell r="M435">
            <v>-2.0550711280548889E-2</v>
          </cell>
          <cell r="N435">
            <v>3.5035283702394402</v>
          </cell>
          <cell r="O435">
            <v>6.9992072799897418</v>
          </cell>
        </row>
        <row r="436">
          <cell r="A436">
            <v>13490</v>
          </cell>
          <cell r="B436">
            <v>3.5030341420920332</v>
          </cell>
          <cell r="C436">
            <v>1.9982677062401897E-2</v>
          </cell>
          <cell r="D436">
            <v>1193024.8700000001</v>
          </cell>
          <cell r="E436">
            <v>644394.37</v>
          </cell>
          <cell r="F436">
            <v>254.44</v>
          </cell>
          <cell r="G436">
            <v>1193021.4072</v>
          </cell>
          <cell r="H436">
            <v>644394.89939999999</v>
          </cell>
          <cell r="I436">
            <v>254.51</v>
          </cell>
          <cell r="J436">
            <v>1193017.95</v>
          </cell>
          <cell r="K436">
            <v>644395.43000000005</v>
          </cell>
          <cell r="L436">
            <v>254.44</v>
          </cell>
          <cell r="M436">
            <v>-2.0013263631211684E-2</v>
          </cell>
          <cell r="N436">
            <v>3.497680402851671</v>
          </cell>
          <cell r="O436">
            <v>7.0007145449437047</v>
          </cell>
        </row>
        <row r="437">
          <cell r="A437">
            <v>13500</v>
          </cell>
          <cell r="B437">
            <v>3.4988994284976087</v>
          </cell>
          <cell r="C437">
            <v>2.0863703427838436E-2</v>
          </cell>
          <cell r="D437">
            <v>1193023.3600000001</v>
          </cell>
          <cell r="E437">
            <v>644384.49</v>
          </cell>
          <cell r="F437">
            <v>255.04</v>
          </cell>
          <cell r="G437">
            <v>1193019.9005</v>
          </cell>
          <cell r="H437">
            <v>644385.01359999995</v>
          </cell>
          <cell r="I437">
            <v>255.113</v>
          </cell>
          <cell r="J437">
            <v>1193016.44</v>
          </cell>
          <cell r="K437">
            <v>644385.54</v>
          </cell>
          <cell r="L437">
            <v>255.04</v>
          </cell>
          <cell r="M437">
            <v>-2.0855306640655345E-2</v>
          </cell>
          <cell r="N437">
            <v>3.5003081593488186</v>
          </cell>
          <cell r="O437">
            <v>6.9992075878464277</v>
          </cell>
        </row>
        <row r="438">
          <cell r="A438">
            <v>13510</v>
          </cell>
          <cell r="B438">
            <v>3.4963519532964424</v>
          </cell>
          <cell r="C438">
            <v>1.8876818146919151E-2</v>
          </cell>
          <cell r="D438">
            <v>1193021.8500000001</v>
          </cell>
          <cell r="E438">
            <v>644374.6</v>
          </cell>
          <cell r="F438">
            <v>255.48</v>
          </cell>
          <cell r="G438">
            <v>1193018.3936999999</v>
          </cell>
          <cell r="H438">
            <v>644375.12769999995</v>
          </cell>
          <cell r="I438">
            <v>255.54599999999999</v>
          </cell>
          <cell r="J438">
            <v>1193014.93</v>
          </cell>
          <cell r="K438">
            <v>644375.66</v>
          </cell>
          <cell r="L438">
            <v>255.48</v>
          </cell>
          <cell r="M438">
            <v>-1.8833664624109007E-2</v>
          </cell>
          <cell r="N438">
            <v>3.5043631346984796</v>
          </cell>
          <cell r="O438">
            <v>7.000715087994922</v>
          </cell>
        </row>
        <row r="439">
          <cell r="A439">
            <v>13520</v>
          </cell>
          <cell r="B439">
            <v>3.5037093515904618</v>
          </cell>
          <cell r="C439">
            <v>1.9408002541396862E-2</v>
          </cell>
          <cell r="D439">
            <v>1193020.3500000001</v>
          </cell>
          <cell r="E439">
            <v>644364.71</v>
          </cell>
          <cell r="F439">
            <v>255.74</v>
          </cell>
          <cell r="G439">
            <v>1193016.8869</v>
          </cell>
          <cell r="H439">
            <v>644365.24190000002</v>
          </cell>
          <cell r="I439">
            <v>255.80799999999999</v>
          </cell>
          <cell r="J439">
            <v>1193013.43</v>
          </cell>
          <cell r="K439">
            <v>644365.77</v>
          </cell>
          <cell r="L439">
            <v>255.74</v>
          </cell>
          <cell r="M439">
            <v>-1.9445208388936586E-2</v>
          </cell>
          <cell r="N439">
            <v>3.4970054647844475</v>
          </cell>
          <cell r="O439">
            <v>7.0007148163749093</v>
          </cell>
        </row>
        <row r="440">
          <cell r="A440">
            <v>13530</v>
          </cell>
          <cell r="B440">
            <v>3.4995710094953449</v>
          </cell>
          <cell r="C440">
            <v>2.028820098445052E-2</v>
          </cell>
          <cell r="D440">
            <v>1193018.8400000001</v>
          </cell>
          <cell r="E440">
            <v>644354.82999999996</v>
          </cell>
          <cell r="F440">
            <v>255.83</v>
          </cell>
          <cell r="G440">
            <v>1193015.3802</v>
          </cell>
          <cell r="H440">
            <v>644355.35609999998</v>
          </cell>
          <cell r="I440">
            <v>255.90100000000001</v>
          </cell>
          <cell r="J440">
            <v>1193011.92</v>
          </cell>
          <cell r="K440">
            <v>644355.88</v>
          </cell>
          <cell r="L440">
            <v>255.83</v>
          </cell>
          <cell r="M440">
            <v>-2.0287821636836966E-2</v>
          </cell>
          <cell r="N440">
            <v>3.4996364454960487</v>
          </cell>
          <cell r="O440">
            <v>6.9992074549913941</v>
          </cell>
        </row>
        <row r="441">
          <cell r="A441">
            <v>13540</v>
          </cell>
          <cell r="B441">
            <v>3.497026680064101</v>
          </cell>
          <cell r="C441">
            <v>2.1160833693912751E-2</v>
          </cell>
          <cell r="D441">
            <v>1193017.33</v>
          </cell>
          <cell r="E441">
            <v>644344.93999999994</v>
          </cell>
          <cell r="F441">
            <v>255.75</v>
          </cell>
          <cell r="G441">
            <v>1193013.8733999999</v>
          </cell>
          <cell r="H441">
            <v>644345.47019999998</v>
          </cell>
          <cell r="I441">
            <v>255.82400000000001</v>
          </cell>
          <cell r="J441">
            <v>1193010.4099999999</v>
          </cell>
          <cell r="K441">
            <v>644346</v>
          </cell>
          <cell r="L441">
            <v>255.75</v>
          </cell>
          <cell r="M441">
            <v>-2.1120603784340247E-2</v>
          </cell>
          <cell r="N441">
            <v>3.5036877144051708</v>
          </cell>
          <cell r="O441">
            <v>7.0007143944692718</v>
          </cell>
        </row>
        <row r="442">
          <cell r="A442">
            <v>13550</v>
          </cell>
          <cell r="B442">
            <v>3.5028752361522555</v>
          </cell>
          <cell r="C442">
            <v>1.8841664504300304E-2</v>
          </cell>
          <cell r="D442">
            <v>1193015.83</v>
          </cell>
          <cell r="E442">
            <v>644335.06000000006</v>
          </cell>
          <cell r="F442">
            <v>255.51</v>
          </cell>
          <cell r="G442">
            <v>1193012.3666000001</v>
          </cell>
          <cell r="H442">
            <v>644335.58440000005</v>
          </cell>
          <cell r="I442">
            <v>255.57599999999999</v>
          </cell>
          <cell r="J442">
            <v>1193008.9099999999</v>
          </cell>
          <cell r="K442">
            <v>644336.11</v>
          </cell>
          <cell r="L442">
            <v>255.51</v>
          </cell>
          <cell r="M442">
            <v>-1.8876924742978401E-2</v>
          </cell>
          <cell r="N442">
            <v>3.4963322097553178</v>
          </cell>
          <cell r="O442">
            <v>6.9992074459075733</v>
          </cell>
        </row>
        <row r="443">
          <cell r="A443">
            <v>13560</v>
          </cell>
          <cell r="B443">
            <v>3.5002442729239798</v>
          </cell>
          <cell r="C443">
            <v>1.942721555920977E-2</v>
          </cell>
          <cell r="D443">
            <v>1193014.32</v>
          </cell>
          <cell r="E443">
            <v>644325.17000000004</v>
          </cell>
          <cell r="F443">
            <v>255.09</v>
          </cell>
          <cell r="G443">
            <v>1193010.8599</v>
          </cell>
          <cell r="H443">
            <v>644325.6986</v>
          </cell>
          <cell r="I443">
            <v>255.15799999999999</v>
          </cell>
          <cell r="J443">
            <v>1193007.3999999999</v>
          </cell>
          <cell r="K443">
            <v>644326.23</v>
          </cell>
          <cell r="L443">
            <v>255.09</v>
          </cell>
          <cell r="M443">
            <v>-1.9425959826718475E-2</v>
          </cell>
          <cell r="N443">
            <v>3.500470535641508</v>
          </cell>
          <cell r="O443">
            <v>7.0007148085654878</v>
          </cell>
        </row>
        <row r="444">
          <cell r="A444">
            <v>13570</v>
          </cell>
          <cell r="B444">
            <v>3.4961940593604934</v>
          </cell>
          <cell r="C444">
            <v>2.0307797220210633E-2</v>
          </cell>
          <cell r="D444">
            <v>1193012.81</v>
          </cell>
          <cell r="E444">
            <v>644315.29</v>
          </cell>
          <cell r="F444">
            <v>254.5</v>
          </cell>
          <cell r="G444">
            <v>1193009.3530999999</v>
          </cell>
          <cell r="H444">
            <v>644315.81270000001</v>
          </cell>
          <cell r="I444">
            <v>254.571</v>
          </cell>
          <cell r="J444">
            <v>1193005.8899999999</v>
          </cell>
          <cell r="K444">
            <v>644316.34</v>
          </cell>
          <cell r="L444">
            <v>254.5</v>
          </cell>
          <cell r="M444">
            <v>-2.0268260569887293E-2</v>
          </cell>
          <cell r="N444">
            <v>3.5030139737537809</v>
          </cell>
          <cell r="O444">
            <v>6.9992080331142743</v>
          </cell>
        </row>
        <row r="445">
          <cell r="A445">
            <v>13580</v>
          </cell>
          <cell r="B445">
            <v>3.5034480973552395</v>
          </cell>
          <cell r="C445">
            <v>2.0836615234884438E-2</v>
          </cell>
          <cell r="D445">
            <v>1193011.31</v>
          </cell>
          <cell r="E445">
            <v>644305.4</v>
          </cell>
          <cell r="F445">
            <v>253.74</v>
          </cell>
          <cell r="G445">
            <v>1193007.8463999999</v>
          </cell>
          <cell r="H445">
            <v>644305.92689999996</v>
          </cell>
          <cell r="I445">
            <v>253.81299999999999</v>
          </cell>
          <cell r="J445">
            <v>1193004.3899999999</v>
          </cell>
          <cell r="K445">
            <v>644306.44999999995</v>
          </cell>
          <cell r="L445">
            <v>253.74</v>
          </cell>
          <cell r="M445">
            <v>-2.0882443353491865E-2</v>
          </cell>
          <cell r="N445">
            <v>3.4957595126325272</v>
          </cell>
          <cell r="O445">
            <v>6.9992076099877671</v>
          </cell>
        </row>
        <row r="446">
          <cell r="A446">
            <v>13590</v>
          </cell>
          <cell r="B446">
            <v>3.5009192178479376</v>
          </cell>
          <cell r="C446">
            <v>7.1409816806184698E-3</v>
          </cell>
          <cell r="D446">
            <v>1193009.8</v>
          </cell>
          <cell r="E446">
            <v>644295.51</v>
          </cell>
          <cell r="F446">
            <v>252.86</v>
          </cell>
          <cell r="G446">
            <v>1193006.3396000001</v>
          </cell>
          <cell r="H446">
            <v>644296.04110000003</v>
          </cell>
          <cell r="I446">
            <v>252.88499999999999</v>
          </cell>
          <cell r="J446">
            <v>1193002.8799999999</v>
          </cell>
          <cell r="K446">
            <v>644296.56999999995</v>
          </cell>
          <cell r="L446">
            <v>252.81</v>
          </cell>
          <cell r="M446">
            <v>-2.1429824566646709E-2</v>
          </cell>
          <cell r="N446">
            <v>3.499795332749402</v>
          </cell>
          <cell r="O446">
            <v>7.0007145505973396</v>
          </cell>
        </row>
        <row r="447">
          <cell r="A447">
            <v>13600</v>
          </cell>
          <cell r="B447">
            <v>3.4968652934402793</v>
          </cell>
          <cell r="C447">
            <v>-1.0866875561747999E-2</v>
          </cell>
          <cell r="D447">
            <v>1193008.29</v>
          </cell>
          <cell r="E447">
            <v>644285.63</v>
          </cell>
          <cell r="F447">
            <v>251.83</v>
          </cell>
          <cell r="G447">
            <v>1193004.8328</v>
          </cell>
          <cell r="H447">
            <v>644286.15520000004</v>
          </cell>
          <cell r="I447">
            <v>251.792</v>
          </cell>
          <cell r="J447">
            <v>1193001.18</v>
          </cell>
          <cell r="K447">
            <v>644286.71</v>
          </cell>
          <cell r="L447">
            <v>251.72</v>
          </cell>
          <cell r="M447">
            <v>-1.9487414641110822E-2</v>
          </cell>
          <cell r="N447">
            <v>3.694692257848863</v>
          </cell>
          <cell r="O447">
            <v>7.1915575512891419</v>
          </cell>
        </row>
        <row r="448">
          <cell r="A448">
            <v>13610</v>
          </cell>
          <cell r="B448">
            <v>3.5041215119657854</v>
          </cell>
          <cell r="C448">
            <v>-2.8537823148688437E-2</v>
          </cell>
          <cell r="D448">
            <v>1193006.79</v>
          </cell>
          <cell r="E448">
            <v>644275.74</v>
          </cell>
          <cell r="F448">
            <v>250.75</v>
          </cell>
          <cell r="G448">
            <v>1193003.3260999999</v>
          </cell>
          <cell r="H448">
            <v>644276.26939999999</v>
          </cell>
          <cell r="I448">
            <v>250.65</v>
          </cell>
          <cell r="J448">
            <v>1192999.18</v>
          </cell>
          <cell r="K448">
            <v>644276.9</v>
          </cell>
          <cell r="L448">
            <v>250.53</v>
          </cell>
          <cell r="M448">
            <v>-2.8613795401142922E-2</v>
          </cell>
          <cell r="N448">
            <v>4.1937812973671917</v>
          </cell>
          <cell r="O448">
            <v>7.6979028093329767</v>
          </cell>
        </row>
        <row r="449">
          <cell r="A449">
            <v>13620</v>
          </cell>
          <cell r="B449">
            <v>3.4948724284717372</v>
          </cell>
          <cell r="C449">
            <v>-4.6925890245356497E-2</v>
          </cell>
          <cell r="D449">
            <v>1193005.1100000001</v>
          </cell>
          <cell r="E449">
            <v>644265.66</v>
          </cell>
          <cell r="F449">
            <v>249.69</v>
          </cell>
          <cell r="G449">
            <v>1193001.6954999999</v>
          </cell>
          <cell r="H449">
            <v>644266.40520000004</v>
          </cell>
          <cell r="I449">
            <v>249.52600000000001</v>
          </cell>
          <cell r="J449">
            <v>1192997.3</v>
          </cell>
          <cell r="K449">
            <v>644267.37</v>
          </cell>
          <cell r="L449">
            <v>249.31</v>
          </cell>
          <cell r="M449">
            <v>-4.7998507579230756E-2</v>
          </cell>
          <cell r="N449">
            <v>4.5001399187976565</v>
          </cell>
          <cell r="O449">
            <v>7.9950123472693937</v>
          </cell>
        </row>
        <row r="450">
          <cell r="A450">
            <v>13630</v>
          </cell>
          <cell r="B450">
            <v>3.5041042693142876</v>
          </cell>
          <cell r="C450">
            <v>-5.9358964235588112E-2</v>
          </cell>
          <cell r="D450">
            <v>1193002</v>
          </cell>
          <cell r="E450">
            <v>644255.55000000005</v>
          </cell>
          <cell r="F450">
            <v>248.73</v>
          </cell>
          <cell r="G450">
            <v>1192998.7503</v>
          </cell>
          <cell r="H450">
            <v>644256.86080000002</v>
          </cell>
          <cell r="I450">
            <v>248.52199999999999</v>
          </cell>
          <cell r="J450">
            <v>1192994.58</v>
          </cell>
          <cell r="K450">
            <v>644258.54</v>
          </cell>
          <cell r="L450">
            <v>248.25</v>
          </cell>
          <cell r="M450">
            <v>-6.0502562692788024E-2</v>
          </cell>
          <cell r="N450">
            <v>4.4956773381834632</v>
          </cell>
          <cell r="O450">
            <v>7.9997816074977504</v>
          </cell>
        </row>
        <row r="451">
          <cell r="A451">
            <v>13640</v>
          </cell>
          <cell r="B451">
            <v>3.5020775277718608</v>
          </cell>
          <cell r="C451">
            <v>-5.2540241768166816E-2</v>
          </cell>
          <cell r="D451">
            <v>1192997.25</v>
          </cell>
          <cell r="E451">
            <v>644246.11</v>
          </cell>
          <cell r="F451">
            <v>247.84</v>
          </cell>
          <cell r="G451">
            <v>1192994.2625</v>
          </cell>
          <cell r="H451">
            <v>644247.93740000005</v>
          </cell>
          <cell r="I451">
            <v>247.65600000000001</v>
          </cell>
          <cell r="J451">
            <v>1192990.42</v>
          </cell>
          <cell r="K451">
            <v>644250.29</v>
          </cell>
          <cell r="L451">
            <v>247.41</v>
          </cell>
          <cell r="M451">
            <v>-5.4599929702726063E-2</v>
          </cell>
          <cell r="N451">
            <v>4.505500306307666</v>
          </cell>
          <cell r="O451">
            <v>8.0075778340795267</v>
          </cell>
        </row>
        <row r="452">
          <cell r="A452">
            <v>13650</v>
          </cell>
          <cell r="B452">
            <v>3.4993859760857404</v>
          </cell>
          <cell r="C452">
            <v>-3.5149023526007635E-2</v>
          </cell>
          <cell r="D452">
            <v>1192991.1299999999</v>
          </cell>
          <cell r="E452">
            <v>644237.66</v>
          </cell>
          <cell r="F452">
            <v>247.05</v>
          </cell>
          <cell r="G452">
            <v>1192988.3986</v>
          </cell>
          <cell r="H452">
            <v>644239.84750000003</v>
          </cell>
          <cell r="I452">
            <v>246.92699999999999</v>
          </cell>
          <cell r="J452">
            <v>1192984.98</v>
          </cell>
          <cell r="K452">
            <v>644242.56999999995</v>
          </cell>
          <cell r="L452">
            <v>246.77</v>
          </cell>
          <cell r="M452">
            <v>-3.5924956071892472E-2</v>
          </cell>
          <cell r="N452">
            <v>4.3702210709957798</v>
          </cell>
          <cell r="O452">
            <v>7.8696070470815203</v>
          </cell>
        </row>
        <row r="453">
          <cell r="A453">
            <v>13660</v>
          </cell>
          <cell r="B453">
            <v>3.4998156208150792</v>
          </cell>
          <cell r="C453">
            <v>-1.800094828576838E-2</v>
          </cell>
          <cell r="D453">
            <v>1192984.8999999999</v>
          </cell>
          <cell r="E453">
            <v>644229.85</v>
          </cell>
          <cell r="F453">
            <v>246.4</v>
          </cell>
          <cell r="G453">
            <v>1192982.1623</v>
          </cell>
          <cell r="H453">
            <v>644232.03029999998</v>
          </cell>
          <cell r="I453">
            <v>246.33699999999999</v>
          </cell>
          <cell r="J453">
            <v>1192979.1399999999</v>
          </cell>
          <cell r="K453">
            <v>644234.44999999995</v>
          </cell>
          <cell r="L453">
            <v>246.26</v>
          </cell>
          <cell r="M453">
            <v>-1.9888445544579053E-2</v>
          </cell>
          <cell r="N453">
            <v>3.8715946818169451</v>
          </cell>
          <cell r="O453">
            <v>7.3714103026320243</v>
          </cell>
        </row>
        <row r="454">
          <cell r="A454">
            <v>13670</v>
          </cell>
          <cell r="B454">
            <v>3.4986685481434212</v>
          </cell>
          <cell r="C454">
            <v>1.1432920680963876E-3</v>
          </cell>
          <cell r="D454">
            <v>1192978.6599999999</v>
          </cell>
          <cell r="E454">
            <v>644222.03</v>
          </cell>
          <cell r="F454">
            <v>245.88</v>
          </cell>
          <cell r="G454">
            <v>1192975.926</v>
          </cell>
          <cell r="H454">
            <v>644224.21310000005</v>
          </cell>
          <cell r="I454">
            <v>245.88399999999999</v>
          </cell>
          <cell r="J454">
            <v>1192973.19</v>
          </cell>
          <cell r="K454">
            <v>644226.4</v>
          </cell>
          <cell r="L454">
            <v>245.81</v>
          </cell>
          <cell r="M454">
            <v>-2.1127144726156535E-2</v>
          </cell>
          <cell r="N454">
            <v>3.5026029763675495</v>
          </cell>
          <cell r="O454">
            <v>7.0012715245109707</v>
          </cell>
        </row>
        <row r="455">
          <cell r="A455">
            <v>13680</v>
          </cell>
          <cell r="B455">
            <v>3.505339198977004</v>
          </cell>
          <cell r="C455">
            <v>2.0254815859394877E-2</v>
          </cell>
          <cell r="D455">
            <v>1192972.43</v>
          </cell>
          <cell r="E455">
            <v>644214.21</v>
          </cell>
          <cell r="F455">
            <v>245.48</v>
          </cell>
          <cell r="G455">
            <v>1192969.6897</v>
          </cell>
          <cell r="H455">
            <v>644216.3959</v>
          </cell>
          <cell r="I455">
            <v>245.55099999999999</v>
          </cell>
          <cell r="J455">
            <v>1192966.95</v>
          </cell>
          <cell r="K455">
            <v>644218.57999999996</v>
          </cell>
          <cell r="L455">
            <v>245.48</v>
          </cell>
          <cell r="M455">
            <v>-2.0264015368207901E-2</v>
          </cell>
          <cell r="N455">
            <v>3.5037478362452017</v>
          </cell>
          <cell r="O455">
            <v>7.0090870352222057</v>
          </cell>
        </row>
        <row r="456">
          <cell r="A456">
            <v>13690</v>
          </cell>
          <cell r="B456">
            <v>3.4978802065048296</v>
          </cell>
          <cell r="C456">
            <v>1.8868570706699922E-2</v>
          </cell>
          <cell r="D456">
            <v>1192966.19</v>
          </cell>
          <cell r="E456">
            <v>644206.4</v>
          </cell>
          <cell r="F456">
            <v>245.17</v>
          </cell>
          <cell r="G456">
            <v>1192963.4535000001</v>
          </cell>
          <cell r="H456">
            <v>644208.57869999995</v>
          </cell>
          <cell r="I456">
            <v>245.23599999999999</v>
          </cell>
          <cell r="J456">
            <v>1192960.72</v>
          </cell>
          <cell r="K456">
            <v>644210.76</v>
          </cell>
          <cell r="L456">
            <v>245.17</v>
          </cell>
          <cell r="M456">
            <v>-1.8872484379989292E-2</v>
          </cell>
          <cell r="N456">
            <v>3.497154835109205</v>
          </cell>
          <cell r="O456">
            <v>6.9950350416140346</v>
          </cell>
        </row>
        <row r="457">
          <cell r="A457">
            <v>13700</v>
          </cell>
          <cell r="B457">
            <v>3.4967324875707742</v>
          </cell>
          <cell r="C457">
            <v>2.0018688947127064E-2</v>
          </cell>
          <cell r="D457">
            <v>1192959.95</v>
          </cell>
          <cell r="E457">
            <v>644198.57999999996</v>
          </cell>
          <cell r="F457">
            <v>244.85</v>
          </cell>
          <cell r="G457">
            <v>1192957.2172000001</v>
          </cell>
          <cell r="H457">
            <v>644200.76150000002</v>
          </cell>
          <cell r="I457">
            <v>244.92</v>
          </cell>
          <cell r="J457">
            <v>1192954.48</v>
          </cell>
          <cell r="K457">
            <v>644202.93999999994</v>
          </cell>
          <cell r="L457">
            <v>244.85</v>
          </cell>
          <cell r="M457">
            <v>-2.0009700039874217E-2</v>
          </cell>
          <cell r="N457">
            <v>3.498303315916834</v>
          </cell>
          <cell r="O457">
            <v>6.9950358034876086</v>
          </cell>
        </row>
        <row r="458">
          <cell r="A458">
            <v>13710</v>
          </cell>
          <cell r="B458">
            <v>3.503403388027206</v>
          </cell>
          <cell r="C458">
            <v>1.8553387321064315E-2</v>
          </cell>
          <cell r="D458">
            <v>1192953.72</v>
          </cell>
          <cell r="E458">
            <v>644190.76</v>
          </cell>
          <cell r="F458">
            <v>244.54</v>
          </cell>
          <cell r="G458">
            <v>1192950.9809000001</v>
          </cell>
          <cell r="H458">
            <v>644192.94429999997</v>
          </cell>
          <cell r="I458">
            <v>244.60499999999999</v>
          </cell>
          <cell r="J458">
            <v>1192948.24</v>
          </cell>
          <cell r="K458">
            <v>644195.13</v>
          </cell>
          <cell r="L458">
            <v>244.54</v>
          </cell>
          <cell r="M458">
            <v>-1.8541319740308388E-2</v>
          </cell>
          <cell r="N458">
            <v>3.5056835710938783</v>
          </cell>
          <cell r="O458">
            <v>7.0090869591210847</v>
          </cell>
        </row>
        <row r="459">
          <cell r="A459">
            <v>13720</v>
          </cell>
          <cell r="B459">
            <v>3.5022592093985203</v>
          </cell>
          <cell r="C459">
            <v>1.9987098559736533E-2</v>
          </cell>
          <cell r="D459">
            <v>1192947.48</v>
          </cell>
          <cell r="E459">
            <v>644182.93999999994</v>
          </cell>
          <cell r="F459">
            <v>244.22</v>
          </cell>
          <cell r="G459">
            <v>1192944.7446000001</v>
          </cell>
          <cell r="H459">
            <v>644185.12710000004</v>
          </cell>
          <cell r="I459">
            <v>244.29</v>
          </cell>
          <cell r="J459">
            <v>1192942.01</v>
          </cell>
          <cell r="K459">
            <v>644187.31000000006</v>
          </cell>
          <cell r="L459">
            <v>244.22</v>
          </cell>
          <cell r="M459">
            <v>-2.0005643554751172E-2</v>
          </cell>
          <cell r="N459">
            <v>3.4990126565245516</v>
          </cell>
          <cell r="O459">
            <v>7.0012718659230719</v>
          </cell>
        </row>
        <row r="460">
          <cell r="A460">
            <v>13730</v>
          </cell>
          <cell r="B460">
            <v>3.4948746614627235</v>
          </cell>
          <cell r="C460">
            <v>2.0887730482859298E-2</v>
          </cell>
          <cell r="D460">
            <v>1192941.24</v>
          </cell>
          <cell r="E460">
            <v>644175.13</v>
          </cell>
          <cell r="F460">
            <v>243.89</v>
          </cell>
          <cell r="G460">
            <v>1192938.5083000001</v>
          </cell>
          <cell r="H460">
            <v>644177.30989999999</v>
          </cell>
          <cell r="I460">
            <v>243.96299999999999</v>
          </cell>
          <cell r="J460">
            <v>1192935.77</v>
          </cell>
          <cell r="K460">
            <v>644179.49</v>
          </cell>
          <cell r="L460">
            <v>243.89</v>
          </cell>
          <cell r="M460">
            <v>-2.0856186984281423E-2</v>
          </cell>
          <cell r="N460">
            <v>3.5001604106745421</v>
          </cell>
          <cell r="O460">
            <v>6.9950350721372656</v>
          </cell>
        </row>
        <row r="461">
          <cell r="A461">
            <v>13740</v>
          </cell>
          <cell r="B461">
            <v>3.5015458427588451</v>
          </cell>
          <cell r="C461">
            <v>1.9991170512518731E-2</v>
          </cell>
          <cell r="D461">
            <v>1192935.01</v>
          </cell>
          <cell r="E461">
            <v>644167.31000000006</v>
          </cell>
          <cell r="F461">
            <v>243.49</v>
          </cell>
          <cell r="G461">
            <v>1192932.2720000001</v>
          </cell>
          <cell r="H461">
            <v>644169.49269999994</v>
          </cell>
          <cell r="I461">
            <v>243.56</v>
          </cell>
          <cell r="J461">
            <v>1192929.54</v>
          </cell>
          <cell r="K461">
            <v>644171.68000000005</v>
          </cell>
          <cell r="L461">
            <v>243.49</v>
          </cell>
          <cell r="M461">
            <v>-2.0001546880760928E-2</v>
          </cell>
          <cell r="N461">
            <v>3.4997293168022283</v>
          </cell>
          <cell r="O461">
            <v>7.0012751595610734</v>
          </cell>
        </row>
        <row r="462">
          <cell r="A462">
            <v>13750</v>
          </cell>
          <cell r="B462">
            <v>3.5004009400053526</v>
          </cell>
          <cell r="C462">
            <v>2.5711340369975926E-3</v>
          </cell>
          <cell r="D462">
            <v>1192928.77</v>
          </cell>
          <cell r="E462">
            <v>644159.49</v>
          </cell>
          <cell r="F462">
            <v>243.06</v>
          </cell>
          <cell r="G462">
            <v>1192926.0356999999</v>
          </cell>
          <cell r="H462">
            <v>644161.67550000001</v>
          </cell>
          <cell r="I462">
            <v>243.06899999999999</v>
          </cell>
          <cell r="J462">
            <v>1192923.3</v>
          </cell>
          <cell r="K462">
            <v>644163.86</v>
          </cell>
          <cell r="L462">
            <v>243</v>
          </cell>
          <cell r="M462">
            <v>-1.9709383322022503E-2</v>
          </cell>
          <cell r="N462">
            <v>3.5008705687351704</v>
          </cell>
          <cell r="O462">
            <v>7.0012715087405226</v>
          </cell>
        </row>
        <row r="463">
          <cell r="A463">
            <v>13760</v>
          </cell>
          <cell r="B463">
            <v>3.500839792158597</v>
          </cell>
          <cell r="C463">
            <v>-1.6853099114146682E-2</v>
          </cell>
          <cell r="D463">
            <v>1192922.54</v>
          </cell>
          <cell r="E463">
            <v>644151.68000000005</v>
          </cell>
          <cell r="F463">
            <v>242.55</v>
          </cell>
          <cell r="G463">
            <v>1192919.7993999999</v>
          </cell>
          <cell r="H463">
            <v>644153.85829999996</v>
          </cell>
          <cell r="I463">
            <v>242.49100000000001</v>
          </cell>
          <cell r="J463">
            <v>1192916.8</v>
          </cell>
          <cell r="K463">
            <v>644156.25</v>
          </cell>
          <cell r="L463">
            <v>242.41</v>
          </cell>
          <cell r="M463">
            <v>-2.1114502079446484E-2</v>
          </cell>
          <cell r="N463">
            <v>3.8362259121831346</v>
          </cell>
          <cell r="O463">
            <v>7.3370657043417316</v>
          </cell>
        </row>
        <row r="464">
          <cell r="A464">
            <v>13770</v>
          </cell>
          <cell r="B464">
            <v>3.4996260672618931</v>
          </cell>
          <cell r="C464">
            <v>-3.3146398435288785E-2</v>
          </cell>
          <cell r="D464">
            <v>1192916.3</v>
          </cell>
          <cell r="E464">
            <v>644143.86</v>
          </cell>
          <cell r="F464">
            <v>241.94</v>
          </cell>
          <cell r="G464">
            <v>1192913.5630999999</v>
          </cell>
          <cell r="H464">
            <v>644146.04099999997</v>
          </cell>
          <cell r="I464">
            <v>241.82400000000001</v>
          </cell>
          <cell r="J464">
            <v>1192910.17</v>
          </cell>
          <cell r="K464">
            <v>644148.75</v>
          </cell>
          <cell r="L464">
            <v>241.68</v>
          </cell>
          <cell r="M464">
            <v>-3.3165456625849743E-2</v>
          </cell>
          <cell r="N464">
            <v>4.3418669498362741</v>
          </cell>
          <cell r="O464">
            <v>7.8414930170981672</v>
          </cell>
        </row>
        <row r="465">
          <cell r="A465">
            <v>13780</v>
          </cell>
          <cell r="B465">
            <v>3.4988907155040252</v>
          </cell>
          <cell r="C465">
            <v>-5.1444876286762593E-2</v>
          </cell>
          <cell r="D465">
            <v>1192909.3899999999</v>
          </cell>
          <cell r="E465">
            <v>644136</v>
          </cell>
          <cell r="F465">
            <v>241.25</v>
          </cell>
          <cell r="G465">
            <v>1192906.9750000001</v>
          </cell>
          <cell r="H465">
            <v>644138.5318</v>
          </cell>
          <cell r="I465">
            <v>241.07</v>
          </cell>
          <cell r="J465">
            <v>1192903.8700000001</v>
          </cell>
          <cell r="K465">
            <v>644141.79</v>
          </cell>
          <cell r="L465">
            <v>240.83</v>
          </cell>
          <cell r="M465">
            <v>-5.3324259448521198E-2</v>
          </cell>
          <cell r="N465">
            <v>4.5007657393099798</v>
          </cell>
          <cell r="O465">
            <v>7.999656454814005</v>
          </cell>
        </row>
        <row r="466">
          <cell r="A466">
            <v>13790</v>
          </cell>
          <cell r="B466">
            <v>3.4997650235693309</v>
          </cell>
          <cell r="C466">
            <v>-4.6003088469008448E-2</v>
          </cell>
          <cell r="D466">
            <v>1192900.95</v>
          </cell>
          <cell r="E466">
            <v>644129.43999999994</v>
          </cell>
          <cell r="F466">
            <v>240.4</v>
          </cell>
          <cell r="G466">
            <v>1192899.0921</v>
          </cell>
          <cell r="H466">
            <v>644132.40590000001</v>
          </cell>
          <cell r="I466">
            <v>240.239</v>
          </cell>
          <cell r="J466">
            <v>1192896.7</v>
          </cell>
          <cell r="K466">
            <v>644136.22</v>
          </cell>
          <cell r="L466">
            <v>240.02</v>
          </cell>
          <cell r="M466">
            <v>-4.8643250013671639E-2</v>
          </cell>
          <cell r="N466">
            <v>4.5021662807983036</v>
          </cell>
          <cell r="O466">
            <v>8.0019313043676341</v>
          </cell>
        </row>
        <row r="467">
          <cell r="A467">
            <v>13800</v>
          </cell>
          <cell r="B467">
            <v>3.4947676660482454</v>
          </cell>
          <cell r="C467">
            <v>-2.3749790524373184E-2</v>
          </cell>
          <cell r="D467">
            <v>1192891.75</v>
          </cell>
          <cell r="E467">
            <v>644124.64</v>
          </cell>
          <cell r="F467">
            <v>239.48</v>
          </cell>
          <cell r="G467">
            <v>1192890.2302000001</v>
          </cell>
          <cell r="H467">
            <v>644127.78700000001</v>
          </cell>
          <cell r="I467">
            <v>239.39699999999999</v>
          </cell>
          <cell r="J467">
            <v>1192888.3700000001</v>
          </cell>
          <cell r="K467">
            <v>644131.64</v>
          </cell>
          <cell r="L467">
            <v>239.29</v>
          </cell>
          <cell r="M467">
            <v>-2.5008497812766445E-2</v>
          </cell>
          <cell r="N467">
            <v>4.278545668799727</v>
          </cell>
          <cell r="O467">
            <v>7.7733133348479724</v>
          </cell>
        </row>
        <row r="468">
          <cell r="A468">
            <v>13810</v>
          </cell>
          <cell r="B468">
            <v>3.696736974722473</v>
          </cell>
          <cell r="C468">
            <v>-8.1152649498714288E-4</v>
          </cell>
          <cell r="D468">
            <v>1192882.83</v>
          </cell>
          <cell r="E468">
            <v>644120.11</v>
          </cell>
          <cell r="F468">
            <v>238.57</v>
          </cell>
          <cell r="G468">
            <v>1192881.2245</v>
          </cell>
          <cell r="H468">
            <v>644123.4399</v>
          </cell>
          <cell r="I468">
            <v>238.56700000000001</v>
          </cell>
          <cell r="J468">
            <v>1192879.58</v>
          </cell>
          <cell r="K468">
            <v>644126.84</v>
          </cell>
          <cell r="L468">
            <v>238.56</v>
          </cell>
          <cell r="M468">
            <v>-1.8533661839304364E-3</v>
          </cell>
          <cell r="N468">
            <v>3.7769114709755263</v>
          </cell>
          <cell r="O468">
            <v>7.4736484456979992</v>
          </cell>
        </row>
        <row r="469">
          <cell r="A469">
            <v>13820</v>
          </cell>
          <cell r="B469">
            <v>4.1985076038705307</v>
          </cell>
          <cell r="C469">
            <v>2.2150728014469396E-2</v>
          </cell>
          <cell r="D469">
            <v>1192874.04</v>
          </cell>
          <cell r="E469">
            <v>644115.31000000006</v>
          </cell>
          <cell r="F469">
            <v>237.73</v>
          </cell>
          <cell r="G469">
            <v>1192872.2187000001</v>
          </cell>
          <cell r="H469">
            <v>644119.09290000005</v>
          </cell>
          <cell r="I469">
            <v>237.82300000000001</v>
          </cell>
          <cell r="J469">
            <v>1192870.7</v>
          </cell>
          <cell r="K469">
            <v>644122.24</v>
          </cell>
          <cell r="L469">
            <v>237.9</v>
          </cell>
          <cell r="M469">
            <v>2.2035385672446062E-2</v>
          </cell>
          <cell r="N469">
            <v>3.4943795014344632</v>
          </cell>
          <cell r="O469">
            <v>7.6928871053049939</v>
          </cell>
        </row>
        <row r="470">
          <cell r="A470">
            <v>13830</v>
          </cell>
          <cell r="B470">
            <v>4.5043580719355596</v>
          </cell>
          <cell r="C470">
            <v>4.4179436186453168E-2</v>
          </cell>
          <cell r="D470">
            <v>1192865.5</v>
          </cell>
          <cell r="E470">
            <v>644110.71</v>
          </cell>
          <cell r="F470">
            <v>236.98</v>
          </cell>
          <cell r="G470">
            <v>1192863.2742000001</v>
          </cell>
          <cell r="H470">
            <v>644114.62600000005</v>
          </cell>
          <cell r="I470">
            <v>237.179</v>
          </cell>
          <cell r="J470">
            <v>1192861.55</v>
          </cell>
          <cell r="K470">
            <v>644117.67000000004</v>
          </cell>
          <cell r="L470">
            <v>237.33</v>
          </cell>
          <cell r="M470">
            <v>4.3162590233946835E-2</v>
          </cell>
          <cell r="N470">
            <v>3.4983998685336282</v>
          </cell>
          <cell r="O470">
            <v>8.0027579404691878</v>
          </cell>
        </row>
        <row r="471">
          <cell r="A471">
            <v>13840</v>
          </cell>
          <cell r="B471">
            <v>4.496027030591053</v>
          </cell>
          <cell r="C471">
            <v>6.0720275510467124E-2</v>
          </cell>
          <cell r="D471">
            <v>1192857.8700000001</v>
          </cell>
          <cell r="E471">
            <v>644105.5</v>
          </cell>
          <cell r="F471">
            <v>236.36</v>
          </cell>
          <cell r="G471">
            <v>1192855.0305000001</v>
          </cell>
          <cell r="H471">
            <v>644108.98589999997</v>
          </cell>
          <cell r="I471">
            <v>236.63300000000001</v>
          </cell>
          <cell r="J471">
            <v>1192852.82</v>
          </cell>
          <cell r="K471">
            <v>644111.69999999995</v>
          </cell>
          <cell r="L471">
            <v>236.84</v>
          </cell>
          <cell r="M471">
            <v>5.9136463364180561E-2</v>
          </cell>
          <cell r="N471">
            <v>3.5003784167007734</v>
          </cell>
          <cell r="O471">
            <v>7.996405447291826</v>
          </cell>
        </row>
        <row r="472">
          <cell r="A472">
            <v>13850</v>
          </cell>
          <cell r="B472">
            <v>4.499583075055277</v>
          </cell>
          <cell r="C472">
            <v>5.9116588262291783E-2</v>
          </cell>
          <cell r="D472">
            <v>1192851.22</v>
          </cell>
          <cell r="E472">
            <v>644099.09</v>
          </cell>
          <cell r="F472">
            <v>235.92</v>
          </cell>
          <cell r="G472">
            <v>1192847.8367000001</v>
          </cell>
          <cell r="H472">
            <v>644102.0564</v>
          </cell>
          <cell r="I472">
            <v>236.18600000000001</v>
          </cell>
          <cell r="J472">
            <v>1192845.21</v>
          </cell>
          <cell r="K472">
            <v>644104.37</v>
          </cell>
          <cell r="L472">
            <v>236.4</v>
          </cell>
          <cell r="M472">
            <v>6.1137123371652023E-2</v>
          </cell>
          <cell r="N472">
            <v>3.5003282489935708</v>
          </cell>
          <cell r="O472">
            <v>7.9999113240488473</v>
          </cell>
        </row>
        <row r="473">
          <cell r="A473">
            <v>13860</v>
          </cell>
          <cell r="B473">
            <v>4.5018421885102979</v>
          </cell>
          <cell r="C473">
            <v>5.886479110181278E-2</v>
          </cell>
          <cell r="D473">
            <v>1192845.72</v>
          </cell>
          <cell r="E473">
            <v>644091.66</v>
          </cell>
          <cell r="F473">
            <v>235.56</v>
          </cell>
          <cell r="G473">
            <v>1192841.8921999999</v>
          </cell>
          <cell r="H473">
            <v>644094.02949999995</v>
          </cell>
          <cell r="I473">
            <v>235.82499999999999</v>
          </cell>
          <cell r="J473">
            <v>1192838.92</v>
          </cell>
          <cell r="K473">
            <v>644095.87</v>
          </cell>
          <cell r="L473">
            <v>236.04</v>
          </cell>
          <cell r="M473">
            <v>6.1500372755625948E-2</v>
          </cell>
          <cell r="N473">
            <v>3.4959137703817507</v>
          </cell>
          <cell r="O473">
            <v>7.9977559588920482</v>
          </cell>
        </row>
        <row r="474">
          <cell r="A474">
            <v>13870</v>
          </cell>
          <cell r="B474">
            <v>4.5008603455733844</v>
          </cell>
          <cell r="C474">
            <v>4.3769409596046027E-2</v>
          </cell>
          <cell r="D474">
            <v>1192841.53</v>
          </cell>
          <cell r="E474">
            <v>644083.43000000005</v>
          </cell>
          <cell r="F474">
            <v>235.28</v>
          </cell>
          <cell r="G474">
            <v>1192837.3615999999</v>
          </cell>
          <cell r="H474">
            <v>644085.12769999995</v>
          </cell>
          <cell r="I474">
            <v>235.477</v>
          </cell>
          <cell r="J474">
            <v>1192834.1200000001</v>
          </cell>
          <cell r="K474">
            <v>644086.44999999995</v>
          </cell>
          <cell r="L474">
            <v>235.63</v>
          </cell>
          <cell r="M474">
            <v>4.37027856371906E-2</v>
          </cell>
          <cell r="N474">
            <v>3.5009210000973083</v>
          </cell>
          <cell r="O474">
            <v>8.0017813456706932</v>
          </cell>
        </row>
        <row r="475">
          <cell r="A475">
            <v>13880</v>
          </cell>
          <cell r="B475">
            <v>4.0719789636906105</v>
          </cell>
          <cell r="C475">
            <v>2.4066921974263623E-2</v>
          </cell>
          <cell r="D475">
            <v>1192837.6100000001</v>
          </cell>
          <cell r="E475">
            <v>644074.34</v>
          </cell>
          <cell r="F475">
            <v>235.03</v>
          </cell>
          <cell r="G475">
            <v>1192833.8022</v>
          </cell>
          <cell r="H475">
            <v>644075.78280000004</v>
          </cell>
          <cell r="I475">
            <v>235.12799999999999</v>
          </cell>
          <cell r="J475">
            <v>1192830.53</v>
          </cell>
          <cell r="K475">
            <v>644077.02</v>
          </cell>
          <cell r="L475">
            <v>235.21</v>
          </cell>
          <cell r="M475">
            <v>2.3440096571511311E-2</v>
          </cell>
          <cell r="N475">
            <v>3.498279102641729</v>
          </cell>
          <cell r="O475">
            <v>7.5702580663323396</v>
          </cell>
        </row>
        <row r="476">
          <cell r="A476">
            <v>13890</v>
          </cell>
          <cell r="B476">
            <v>3.5821883367876328</v>
          </cell>
          <cell r="C476">
            <v>1.9541127774081932E-2</v>
          </cell>
          <cell r="D476">
            <v>1192833.6100000001</v>
          </cell>
          <cell r="E476">
            <v>644065.16</v>
          </cell>
          <cell r="F476">
            <v>234.71</v>
          </cell>
          <cell r="G476">
            <v>1192830.2608</v>
          </cell>
          <cell r="H476">
            <v>644066.43079999997</v>
          </cell>
          <cell r="I476">
            <v>234.78</v>
          </cell>
          <cell r="J476">
            <v>1192826.99</v>
          </cell>
          <cell r="K476">
            <v>644067.67000000004</v>
          </cell>
          <cell r="L476">
            <v>234.8</v>
          </cell>
          <cell r="M476">
            <v>5.7180797448138157E-3</v>
          </cell>
          <cell r="N476">
            <v>3.49767769820801</v>
          </cell>
          <cell r="O476">
            <v>7.0798660349956428</v>
          </cell>
        </row>
        <row r="477">
          <cell r="A477">
            <v>13900</v>
          </cell>
          <cell r="B477">
            <v>3.4972554511762581</v>
          </cell>
          <cell r="C477">
            <v>2.0301633950164547E-2</v>
          </cell>
          <cell r="D477">
            <v>1192829.99</v>
          </cell>
          <cell r="E477">
            <v>644055.84</v>
          </cell>
          <cell r="F477">
            <v>234.36</v>
          </cell>
          <cell r="G477">
            <v>1192826.7194999999</v>
          </cell>
          <cell r="H477">
            <v>644057.07880000002</v>
          </cell>
          <cell r="I477">
            <v>234.43100000000001</v>
          </cell>
          <cell r="J477">
            <v>1192823.45</v>
          </cell>
          <cell r="K477">
            <v>644058.31999999995</v>
          </cell>
          <cell r="L477">
            <v>234.39</v>
          </cell>
          <cell r="M477">
            <v>-1.1723760576054157E-2</v>
          </cell>
          <cell r="N477">
            <v>3.4971713840495817</v>
          </cell>
          <cell r="O477">
            <v>6.9944268352258394</v>
          </cell>
        </row>
        <row r="478">
          <cell r="A478">
            <v>13910</v>
          </cell>
          <cell r="B478">
            <v>3.4977988578482115</v>
          </cell>
          <cell r="C478">
            <v>2.0584374038104623E-2</v>
          </cell>
          <cell r="D478">
            <v>1192826.45</v>
          </cell>
          <cell r="E478">
            <v>644046.49</v>
          </cell>
          <cell r="F478">
            <v>234.02</v>
          </cell>
          <cell r="G478">
            <v>1192823.1782</v>
          </cell>
          <cell r="H478">
            <v>644047.72690000001</v>
          </cell>
          <cell r="I478">
            <v>234.09200000000001</v>
          </cell>
          <cell r="J478">
            <v>1192819.9099999999</v>
          </cell>
          <cell r="K478">
            <v>644048.97</v>
          </cell>
          <cell r="L478">
            <v>234.02</v>
          </cell>
          <cell r="M478">
            <v>-2.0591248698410339E-2</v>
          </cell>
          <cell r="N478">
            <v>3.4966310715076343</v>
          </cell>
          <cell r="O478">
            <v>6.9944299293558458</v>
          </cell>
        </row>
        <row r="479">
          <cell r="A479">
            <v>13920</v>
          </cell>
          <cell r="B479">
            <v>3.4983083939638799</v>
          </cell>
          <cell r="C479">
            <v>1.915211366602548E-2</v>
          </cell>
          <cell r="D479">
            <v>1192822.9099999999</v>
          </cell>
          <cell r="E479">
            <v>644037.14</v>
          </cell>
          <cell r="F479">
            <v>233.72</v>
          </cell>
          <cell r="G479">
            <v>1192819.6369</v>
          </cell>
          <cell r="H479">
            <v>644038.37490000005</v>
          </cell>
          <cell r="I479">
            <v>233.78700000000001</v>
          </cell>
          <cell r="J479">
            <v>1192816.3600000001</v>
          </cell>
          <cell r="K479">
            <v>644039.61</v>
          </cell>
          <cell r="L479">
            <v>233.73</v>
          </cell>
          <cell r="M479">
            <v>-1.6276717660924638E-2</v>
          </cell>
          <cell r="N479">
            <v>3.5019345538477782</v>
          </cell>
          <cell r="O479">
            <v>7.0002429478116586</v>
          </cell>
        </row>
        <row r="480">
          <cell r="A480">
            <v>13930</v>
          </cell>
          <cell r="B480">
            <v>3.5023912347897803</v>
          </cell>
          <cell r="C480">
            <v>1.9700825914200967E-2</v>
          </cell>
          <cell r="D480">
            <v>1192819.3700000001</v>
          </cell>
          <cell r="E480">
            <v>644027.78</v>
          </cell>
          <cell r="F480">
            <v>233.45</v>
          </cell>
          <cell r="G480">
            <v>1192816.0955999999</v>
          </cell>
          <cell r="H480">
            <v>644029.02300000004</v>
          </cell>
          <cell r="I480">
            <v>233.51900000000001</v>
          </cell>
          <cell r="J480">
            <v>1192812.82</v>
          </cell>
          <cell r="K480">
            <v>644030.26</v>
          </cell>
          <cell r="L480">
            <v>233.53</v>
          </cell>
          <cell r="M480">
            <v>3.1416104454483128E-3</v>
          </cell>
          <cell r="N480">
            <v>3.5013889185188147</v>
          </cell>
          <cell r="O480">
            <v>7.003780153308595</v>
          </cell>
        </row>
        <row r="481">
          <cell r="A481">
            <v>13940</v>
          </cell>
          <cell r="B481">
            <v>3.9524345207270515</v>
          </cell>
          <cell r="C481">
            <v>1.9481663667342428E-2</v>
          </cell>
          <cell r="D481">
            <v>1192816.25</v>
          </cell>
          <cell r="E481">
            <v>644018.27</v>
          </cell>
          <cell r="F481">
            <v>233.21</v>
          </cell>
          <cell r="G481">
            <v>1192812.5541999999</v>
          </cell>
          <cell r="H481">
            <v>644019.67099999997</v>
          </cell>
          <cell r="I481">
            <v>233.28700000000001</v>
          </cell>
          <cell r="J481">
            <v>1192809.28</v>
          </cell>
          <cell r="K481">
            <v>644020.91</v>
          </cell>
          <cell r="L481">
            <v>233.36</v>
          </cell>
          <cell r="M481">
            <v>2.0852456569176954E-2</v>
          </cell>
          <cell r="N481">
            <v>3.5007865743699669</v>
          </cell>
          <cell r="O481">
            <v>7.4532210950970184</v>
          </cell>
        </row>
        <row r="482">
          <cell r="A482">
            <v>13950</v>
          </cell>
          <cell r="B482">
            <v>4.4562629208343267</v>
          </cell>
          <cell r="C482">
            <v>3.8597363543312356E-2</v>
          </cell>
          <cell r="D482">
            <v>1192813.18</v>
          </cell>
          <cell r="E482">
            <v>644008.74</v>
          </cell>
          <cell r="F482">
            <v>232.92</v>
          </cell>
          <cell r="G482">
            <v>1192809.0129</v>
          </cell>
          <cell r="H482">
            <v>644010.31909999996</v>
          </cell>
          <cell r="I482">
            <v>233.09200000000001</v>
          </cell>
          <cell r="J482">
            <v>1192805.74</v>
          </cell>
          <cell r="K482">
            <v>644011.56000000006</v>
          </cell>
          <cell r="L482">
            <v>233.23</v>
          </cell>
          <cell r="M482">
            <v>3.9425824236117492E-2</v>
          </cell>
          <cell r="N482">
            <v>3.5002438800900646</v>
          </cell>
          <cell r="O482">
            <v>7.9565068009243909</v>
          </cell>
        </row>
        <row r="483">
          <cell r="A483">
            <v>13960</v>
          </cell>
          <cell r="B483">
            <v>4.5036982546752862</v>
          </cell>
          <cell r="C483">
            <v>5.6176054809477252E-2</v>
          </cell>
          <cell r="D483">
            <v>1192810.52</v>
          </cell>
          <cell r="E483">
            <v>643999.81000000006</v>
          </cell>
          <cell r="F483">
            <v>232.68</v>
          </cell>
          <cell r="G483">
            <v>1192806.1174000001</v>
          </cell>
          <cell r="H483">
            <v>644000.75890000002</v>
          </cell>
          <cell r="I483">
            <v>232.93299999999999</v>
          </cell>
          <cell r="J483">
            <v>1192802.7</v>
          </cell>
          <cell r="K483">
            <v>644001.49</v>
          </cell>
          <cell r="L483">
            <v>233.13</v>
          </cell>
          <cell r="M483">
            <v>5.6370610296944547E-2</v>
          </cell>
          <cell r="N483">
            <v>3.4947288837616277</v>
          </cell>
          <cell r="O483">
            <v>7.9984271384369139</v>
          </cell>
        </row>
        <row r="484">
          <cell r="A484">
            <v>13970</v>
          </cell>
          <cell r="B484">
            <v>4.5042542490851085</v>
          </cell>
          <cell r="C484">
            <v>5.9943330253804362E-2</v>
          </cell>
          <cell r="D484">
            <v>1192809.3400000001</v>
          </cell>
          <cell r="E484">
            <v>643990.65</v>
          </cell>
          <cell r="F484">
            <v>232.54</v>
          </cell>
          <cell r="G484">
            <v>1192804.8403</v>
          </cell>
          <cell r="H484">
            <v>643990.85250000004</v>
          </cell>
          <cell r="I484">
            <v>232.81</v>
          </cell>
          <cell r="J484">
            <v>1192801.3400000001</v>
          </cell>
          <cell r="K484">
            <v>643991.01</v>
          </cell>
          <cell r="L484">
            <v>233.02</v>
          </cell>
          <cell r="M484">
            <v>5.9934215272365456E-2</v>
          </cell>
          <cell r="N484">
            <v>3.5038416544820437</v>
          </cell>
          <cell r="O484">
            <v>8.0080959035671526</v>
          </cell>
        </row>
        <row r="485">
          <cell r="A485">
            <v>13980</v>
          </cell>
          <cell r="B485">
            <v>4.4991716259850838</v>
          </cell>
          <cell r="C485">
            <v>6.0677836431779104E-2</v>
          </cell>
          <cell r="D485">
            <v>1192809.69</v>
          </cell>
          <cell r="E485">
            <v>643981.42000000004</v>
          </cell>
          <cell r="F485">
            <v>232.45</v>
          </cell>
          <cell r="G485">
            <v>1192805.2243999999</v>
          </cell>
          <cell r="H485">
            <v>643980.87139999995</v>
          </cell>
          <cell r="I485">
            <v>232.72300000000001</v>
          </cell>
          <cell r="J485">
            <v>1192801.75</v>
          </cell>
          <cell r="K485">
            <v>643980.44999999995</v>
          </cell>
          <cell r="L485">
            <v>232.93</v>
          </cell>
          <cell r="M485">
            <v>5.9145190841743342E-2</v>
          </cell>
          <cell r="N485">
            <v>3.4998619000802633</v>
          </cell>
          <cell r="O485">
            <v>7.9990335260653467</v>
          </cell>
        </row>
        <row r="486">
          <cell r="A486">
            <v>13990</v>
          </cell>
          <cell r="B486">
            <v>4.496425799510984</v>
          </cell>
          <cell r="C486">
            <v>5.8490901824424242E-2</v>
          </cell>
          <cell r="D486">
            <v>1192811.57</v>
          </cell>
          <cell r="E486">
            <v>643972.37</v>
          </cell>
          <cell r="F486">
            <v>232.41</v>
          </cell>
          <cell r="G486">
            <v>1192807.2589</v>
          </cell>
          <cell r="H486">
            <v>643971.09239999996</v>
          </cell>
          <cell r="I486">
            <v>232.673</v>
          </cell>
          <cell r="J486">
            <v>1192803.8999999999</v>
          </cell>
          <cell r="K486">
            <v>643970.1</v>
          </cell>
          <cell r="L486">
            <v>232.88</v>
          </cell>
          <cell r="M486">
            <v>5.9101700575279491E-2</v>
          </cell>
          <cell r="N486">
            <v>3.5024372900460272</v>
          </cell>
          <cell r="O486">
            <v>7.9988630895570108</v>
          </cell>
        </row>
        <row r="487">
          <cell r="A487">
            <v>14000</v>
          </cell>
          <cell r="B487">
            <v>4.4985445657406284</v>
          </cell>
          <cell r="C487">
            <v>4.2235882566768933E-2</v>
          </cell>
          <cell r="D487">
            <v>1192814.93</v>
          </cell>
          <cell r="E487">
            <v>643963.76</v>
          </cell>
          <cell r="F487">
            <v>232.47</v>
          </cell>
          <cell r="G487">
            <v>1192810.8875</v>
          </cell>
          <cell r="H487">
            <v>643961.78639999998</v>
          </cell>
          <cell r="I487">
            <v>232.66</v>
          </cell>
          <cell r="J487">
            <v>1192807.74</v>
          </cell>
          <cell r="K487">
            <v>643960.25</v>
          </cell>
          <cell r="L487">
            <v>232.8</v>
          </cell>
          <cell r="M487">
            <v>3.9971815596598549E-2</v>
          </cell>
          <cell r="N487">
            <v>3.5024678741870372</v>
          </cell>
          <cell r="O487">
            <v>8.0010124399276652</v>
          </cell>
          <cell r="P487">
            <v>7.483169234322153</v>
          </cell>
        </row>
        <row r="488">
          <cell r="A488">
            <v>14010</v>
          </cell>
          <cell r="B488">
            <v>4.0383992138902203</v>
          </cell>
          <cell r="C488">
            <v>2.278130395913985E-2</v>
          </cell>
          <cell r="D488">
            <v>1192818.99</v>
          </cell>
          <cell r="E488">
            <v>643954.67000000004</v>
          </cell>
          <cell r="F488">
            <v>232.59</v>
          </cell>
          <cell r="G488">
            <v>1192815.3829999999</v>
          </cell>
          <cell r="H488">
            <v>643952.85389999999</v>
          </cell>
          <cell r="I488">
            <v>232.68199999999999</v>
          </cell>
          <cell r="J488">
            <v>1192812.26</v>
          </cell>
          <cell r="K488">
            <v>643951.28</v>
          </cell>
          <cell r="L488">
            <v>232.76</v>
          </cell>
          <cell r="M488">
            <v>2.230366438877706E-2</v>
          </cell>
          <cell r="N488">
            <v>3.4971831821165509</v>
          </cell>
          <cell r="O488">
            <v>7.5355823960067712</v>
          </cell>
        </row>
        <row r="489">
          <cell r="A489">
            <v>14020</v>
          </cell>
          <cell r="B489">
            <v>3.5342020343957392</v>
          </cell>
          <cell r="C489">
            <v>1.9806451164580879E-2</v>
          </cell>
          <cell r="D489">
            <v>1192823.04</v>
          </cell>
          <cell r="E489">
            <v>643945.51</v>
          </cell>
          <cell r="F489">
            <v>232.67</v>
          </cell>
          <cell r="G489">
            <v>1192819.8821</v>
          </cell>
          <cell r="H489">
            <v>643943.92310000001</v>
          </cell>
          <cell r="I489">
            <v>232.74</v>
          </cell>
          <cell r="J489">
            <v>1192816.76</v>
          </cell>
          <cell r="K489">
            <v>643942.35</v>
          </cell>
          <cell r="L489">
            <v>232.76</v>
          </cell>
          <cell r="M489">
            <v>5.720791965004658E-3</v>
          </cell>
          <cell r="N489">
            <v>3.4960194536571523</v>
          </cell>
          <cell r="O489">
            <v>7.0302214880528915</v>
          </cell>
        </row>
        <row r="490">
          <cell r="A490">
            <v>14030</v>
          </cell>
          <cell r="B490">
            <v>3.5040278538100069</v>
          </cell>
          <cell r="C490">
            <v>1.8835466712468978E-2</v>
          </cell>
          <cell r="D490">
            <v>1192827.51</v>
          </cell>
          <cell r="E490">
            <v>643936.56999999995</v>
          </cell>
          <cell r="F490">
            <v>232.74</v>
          </cell>
          <cell r="G490">
            <v>1192824.3811999999</v>
          </cell>
          <cell r="H490">
            <v>643934.99239999999</v>
          </cell>
          <cell r="I490">
            <v>232.80600000000001</v>
          </cell>
          <cell r="J490">
            <v>1192821.26</v>
          </cell>
          <cell r="K490">
            <v>643933.42000000004</v>
          </cell>
          <cell r="L490">
            <v>232.76</v>
          </cell>
          <cell r="M490">
            <v>-1.3162033313726984E-2</v>
          </cell>
          <cell r="N490">
            <v>3.4949007424290777</v>
          </cell>
          <cell r="O490">
            <v>6.9989285962390841</v>
          </cell>
        </row>
        <row r="491">
          <cell r="A491">
            <v>14040</v>
          </cell>
          <cell r="B491">
            <v>3.5051466416884258</v>
          </cell>
          <cell r="C491">
            <v>2.0826518106761734E-2</v>
          </cell>
          <cell r="D491">
            <v>1192832.01</v>
          </cell>
          <cell r="E491">
            <v>643927.64</v>
          </cell>
          <cell r="F491">
            <v>232.8</v>
          </cell>
          <cell r="G491">
            <v>1192828.8803000001</v>
          </cell>
          <cell r="H491">
            <v>643926.06169999996</v>
          </cell>
          <cell r="I491">
            <v>232.87299999999999</v>
          </cell>
          <cell r="J491">
            <v>1192825.75</v>
          </cell>
          <cell r="K491">
            <v>643924.49</v>
          </cell>
          <cell r="L491">
            <v>232.8</v>
          </cell>
          <cell r="M491">
            <v>-2.0840970600771502E-2</v>
          </cell>
          <cell r="N491">
            <v>3.5027159434348381</v>
          </cell>
          <cell r="O491">
            <v>7.0078625851232639</v>
          </cell>
        </row>
        <row r="492">
          <cell r="A492">
            <v>14050</v>
          </cell>
          <cell r="B492">
            <v>3.506221193782542</v>
          </cell>
          <cell r="C492">
            <v>1.9679306063845506E-2</v>
          </cell>
          <cell r="D492">
            <v>1192836.51</v>
          </cell>
          <cell r="E492">
            <v>643918.71</v>
          </cell>
          <cell r="F492">
            <v>232.87</v>
          </cell>
          <cell r="G492">
            <v>1192833.3795</v>
          </cell>
          <cell r="H492">
            <v>643917.13089999999</v>
          </cell>
          <cell r="I492">
            <v>232.93899999999999</v>
          </cell>
          <cell r="J492">
            <v>1192830.25</v>
          </cell>
          <cell r="K492">
            <v>643915.56000000006</v>
          </cell>
          <cell r="L492">
            <v>232.87</v>
          </cell>
          <cell r="M492">
            <v>-1.9705040942554618E-2</v>
          </cell>
          <cell r="N492">
            <v>3.5016420519572415</v>
          </cell>
          <cell r="O492">
            <v>7.0078632457397836</v>
          </cell>
        </row>
        <row r="493">
          <cell r="A493">
            <v>14060</v>
          </cell>
          <cell r="B493">
            <v>3.4939104167910355</v>
          </cell>
          <cell r="C493">
            <v>1.8603796962744296E-2</v>
          </cell>
          <cell r="D493">
            <v>1192841</v>
          </cell>
          <cell r="E493">
            <v>643909.77</v>
          </cell>
          <cell r="F493">
            <v>232.94</v>
          </cell>
          <cell r="G493">
            <v>1192837.8785999999</v>
          </cell>
          <cell r="H493">
            <v>643908.20019999996</v>
          </cell>
          <cell r="I493">
            <v>233.005</v>
          </cell>
          <cell r="J493">
            <v>1192834.75</v>
          </cell>
          <cell r="K493">
            <v>643906.63</v>
          </cell>
          <cell r="L493">
            <v>232.94</v>
          </cell>
          <cell r="M493">
            <v>-1.8568650303256093E-2</v>
          </cell>
          <cell r="N493">
            <v>3.5005236750352124</v>
          </cell>
          <cell r="O493">
            <v>6.994434091826248</v>
          </cell>
        </row>
        <row r="494">
          <cell r="A494">
            <v>14070</v>
          </cell>
          <cell r="B494">
            <v>3.4950289754583621</v>
          </cell>
          <cell r="C494">
            <v>9.1558611458475783E-3</v>
          </cell>
          <cell r="D494">
            <v>1192845.5</v>
          </cell>
          <cell r="E494">
            <v>643900.84</v>
          </cell>
          <cell r="F494">
            <v>233.04</v>
          </cell>
          <cell r="G494">
            <v>1192842.3777000001</v>
          </cell>
          <cell r="H494">
            <v>643899.26950000005</v>
          </cell>
          <cell r="I494">
            <v>233.072</v>
          </cell>
          <cell r="J494">
            <v>1192839.25</v>
          </cell>
          <cell r="K494">
            <v>643897.68999999994</v>
          </cell>
          <cell r="L494">
            <v>233</v>
          </cell>
          <cell r="M494">
            <v>-2.054852131717564E-2</v>
          </cell>
          <cell r="N494">
            <v>3.503901759579215</v>
          </cell>
          <cell r="O494">
            <v>6.9989307350375771</v>
          </cell>
        </row>
        <row r="495">
          <cell r="A495">
            <v>14080</v>
          </cell>
          <cell r="B495">
            <v>3.4961924904686144</v>
          </cell>
          <cell r="C495">
            <v>-9.1528141219973623E-3</v>
          </cell>
          <cell r="D495">
            <v>1192850</v>
          </cell>
          <cell r="E495">
            <v>643891.91</v>
          </cell>
          <cell r="F495">
            <v>233.17</v>
          </cell>
          <cell r="G495">
            <v>1192846.8768</v>
          </cell>
          <cell r="H495">
            <v>643890.33869999996</v>
          </cell>
          <cell r="I495">
            <v>233.13800000000001</v>
          </cell>
          <cell r="J495">
            <v>1192843.6100000001</v>
          </cell>
          <cell r="K495">
            <v>643888.68999999994</v>
          </cell>
          <cell r="L495">
            <v>233.07</v>
          </cell>
          <cell r="M495">
            <v>-1.8582985124640926E-2</v>
          </cell>
          <cell r="N495">
            <v>3.6592613912091259</v>
          </cell>
          <cell r="O495">
            <v>7.1554538816777402</v>
          </cell>
        </row>
        <row r="496">
          <cell r="A496">
            <v>14090</v>
          </cell>
          <cell r="B496">
            <v>3.4973110826949352</v>
          </cell>
          <cell r="C496">
            <v>-2.7163726003691494E-2</v>
          </cell>
          <cell r="D496">
            <v>1192854.5</v>
          </cell>
          <cell r="E496">
            <v>643882.98</v>
          </cell>
          <cell r="F496">
            <v>233.3</v>
          </cell>
          <cell r="G496">
            <v>1192851.3759000001</v>
          </cell>
          <cell r="H496">
            <v>643881.40800000005</v>
          </cell>
          <cell r="I496">
            <v>233.20500000000001</v>
          </cell>
          <cell r="J496">
            <v>1192847.6599999999</v>
          </cell>
          <cell r="K496">
            <v>643879.54</v>
          </cell>
          <cell r="L496">
            <v>233.09</v>
          </cell>
          <cell r="M496">
            <v>-2.7650833005737389E-2</v>
          </cell>
          <cell r="N496">
            <v>4.1590067097127692</v>
          </cell>
          <cell r="O496">
            <v>7.6563177924077044</v>
          </cell>
        </row>
        <row r="497">
          <cell r="A497">
            <v>14100</v>
          </cell>
          <cell r="B497">
            <v>3.4953636863802648</v>
          </cell>
          <cell r="C497">
            <v>-4.5488828707457837E-2</v>
          </cell>
          <cell r="D497">
            <v>1192859</v>
          </cell>
          <cell r="E497">
            <v>643873.84</v>
          </cell>
          <cell r="F497">
            <v>233.43</v>
          </cell>
          <cell r="G497">
            <v>1192855.7973</v>
          </cell>
          <cell r="H497">
            <v>643872.4399</v>
          </cell>
          <cell r="I497">
            <v>233.27099999999999</v>
          </cell>
          <cell r="J497">
            <v>1192851.68</v>
          </cell>
          <cell r="K497">
            <v>643870.63</v>
          </cell>
          <cell r="L497">
            <v>233.06</v>
          </cell>
          <cell r="M497">
            <v>-4.691449926405715E-2</v>
          </cell>
          <cell r="N497">
            <v>4.4975434739775393</v>
          </cell>
          <cell r="O497">
            <v>7.9929071603578041</v>
          </cell>
        </row>
        <row r="498">
          <cell r="A498">
            <v>14110</v>
          </cell>
          <cell r="B498">
            <v>3.5031846538318794</v>
          </cell>
          <cell r="C498">
            <v>-6.0516364664970228E-2</v>
          </cell>
          <cell r="D498">
            <v>1192862.43</v>
          </cell>
          <cell r="E498">
            <v>643863.84</v>
          </cell>
          <cell r="F498">
            <v>233.55</v>
          </cell>
          <cell r="G498">
            <v>1192859.0316000001</v>
          </cell>
          <cell r="H498">
            <v>643862.98959999997</v>
          </cell>
          <cell r="I498">
            <v>233.33799999999999</v>
          </cell>
          <cell r="J498">
            <v>1192854.67</v>
          </cell>
          <cell r="K498">
            <v>643861.89</v>
          </cell>
          <cell r="L498">
            <v>233.07</v>
          </cell>
          <cell r="M498">
            <v>-5.9581048867994098E-2</v>
          </cell>
          <cell r="N498">
            <v>4.4980745571259257</v>
          </cell>
          <cell r="O498">
            <v>8.0012592109578051</v>
          </cell>
        </row>
        <row r="499">
          <cell r="A499">
            <v>14120</v>
          </cell>
          <cell r="B499">
            <v>3.4976383246569931</v>
          </cell>
          <cell r="C499">
            <v>-6.0326420405596597E-2</v>
          </cell>
          <cell r="D499">
            <v>1192864.1399999999</v>
          </cell>
          <cell r="E499">
            <v>643853.41</v>
          </cell>
          <cell r="F499">
            <v>233.66</v>
          </cell>
          <cell r="G499">
            <v>1192860.6532999999</v>
          </cell>
          <cell r="H499">
            <v>643853.13359999994</v>
          </cell>
          <cell r="I499">
            <v>233.44900000000001</v>
          </cell>
          <cell r="J499">
            <v>1192856.17</v>
          </cell>
          <cell r="K499">
            <v>643852.78</v>
          </cell>
          <cell r="L499">
            <v>233.18</v>
          </cell>
          <cell r="M499">
            <v>-5.9814694319939077E-2</v>
          </cell>
          <cell r="N499">
            <v>4.4972226817906682</v>
          </cell>
          <cell r="O499">
            <v>7.9948610064476613</v>
          </cell>
        </row>
        <row r="500">
          <cell r="A500">
            <v>14130</v>
          </cell>
          <cell r="B500">
            <v>3.495956356982163</v>
          </cell>
          <cell r="C500">
            <v>-5.863917596984751E-2</v>
          </cell>
          <cell r="D500">
            <v>1192864.1000000001</v>
          </cell>
          <cell r="E500">
            <v>643842.84</v>
          </cell>
          <cell r="F500">
            <v>233.85</v>
          </cell>
          <cell r="G500">
            <v>1192860.6174000001</v>
          </cell>
          <cell r="H500">
            <v>643843.14529999997</v>
          </cell>
          <cell r="I500">
            <v>233.64500000000001</v>
          </cell>
          <cell r="J500">
            <v>1192856.1299999999</v>
          </cell>
          <cell r="K500">
            <v>643843.54</v>
          </cell>
          <cell r="L500">
            <v>233.37</v>
          </cell>
          <cell r="M500">
            <v>-6.1047012461202373E-2</v>
          </cell>
          <cell r="N500">
            <v>4.5047249474292999</v>
          </cell>
          <cell r="O500">
            <v>8.0006813044114633</v>
          </cell>
        </row>
        <row r="501">
          <cell r="A501">
            <v>14140</v>
          </cell>
          <cell r="B501">
            <v>3.4978442918571284</v>
          </cell>
          <cell r="C501">
            <v>-5.5748622216817097E-2</v>
          </cell>
          <cell r="D501">
            <v>1192862.31</v>
          </cell>
          <cell r="E501">
            <v>643832.42000000004</v>
          </cell>
          <cell r="F501">
            <v>234.12</v>
          </cell>
          <cell r="G501">
            <v>1192858.925</v>
          </cell>
          <cell r="H501">
            <v>643833.30130000005</v>
          </cell>
          <cell r="I501">
            <v>233.92500000000001</v>
          </cell>
          <cell r="J501">
            <v>1192854.57</v>
          </cell>
          <cell r="K501">
            <v>643834.43000000005</v>
          </cell>
          <cell r="L501">
            <v>233.67</v>
          </cell>
          <cell r="M501">
            <v>-5.6680679457140518E-2</v>
          </cell>
          <cell r="N501">
            <v>4.4988874946858015</v>
          </cell>
          <cell r="O501">
            <v>7.9967317865429299</v>
          </cell>
        </row>
        <row r="502">
          <cell r="A502">
            <v>14150</v>
          </cell>
          <cell r="B502">
            <v>3.5026156927895773</v>
          </cell>
          <cell r="C502">
            <v>-4.0255629611401465E-2</v>
          </cell>
          <cell r="D502">
            <v>1192858.8400000001</v>
          </cell>
          <cell r="E502">
            <v>643822.48</v>
          </cell>
          <cell r="F502">
            <v>234.43</v>
          </cell>
          <cell r="G502">
            <v>1192855.6262999999</v>
          </cell>
          <cell r="H502">
            <v>643823.87300000002</v>
          </cell>
          <cell r="I502">
            <v>234.28899999999999</v>
          </cell>
          <cell r="J502">
            <v>1192851.53</v>
          </cell>
          <cell r="K502">
            <v>643825.65</v>
          </cell>
          <cell r="L502">
            <v>234.12</v>
          </cell>
          <cell r="M502">
            <v>-3.7848826107186838E-2</v>
          </cell>
          <cell r="N502">
            <v>4.4651318781031506</v>
          </cell>
          <cell r="O502">
            <v>7.9677475708927279</v>
          </cell>
        </row>
        <row r="503">
          <cell r="A503">
            <v>14160</v>
          </cell>
          <cell r="B503">
            <v>3.4995433330780661</v>
          </cell>
          <cell r="C503">
            <v>-2.057411300481719E-2</v>
          </cell>
          <cell r="D503">
            <v>1192854.8600000001</v>
          </cell>
          <cell r="E503">
            <v>643813.31000000006</v>
          </cell>
          <cell r="F503">
            <v>234.81</v>
          </cell>
          <cell r="G503">
            <v>1192851.6477000001</v>
          </cell>
          <cell r="H503">
            <v>643814.69850000006</v>
          </cell>
          <cell r="I503">
            <v>234.738</v>
          </cell>
          <cell r="J503">
            <v>1192848.01</v>
          </cell>
          <cell r="K503">
            <v>643816.28</v>
          </cell>
          <cell r="L503">
            <v>234.66</v>
          </cell>
          <cell r="M503">
            <v>-1.9664141058278163E-2</v>
          </cell>
          <cell r="N503">
            <v>3.9666110901481098</v>
          </cell>
          <cell r="O503">
            <v>7.4661544232261754</v>
          </cell>
        </row>
        <row r="504">
          <cell r="A504">
            <v>14170</v>
          </cell>
          <cell r="B504">
            <v>3.5005764967235344</v>
          </cell>
          <cell r="C504">
            <v>-2.5710050925721413E-3</v>
          </cell>
          <cell r="D504">
            <v>1192850.8799999999</v>
          </cell>
          <cell r="E504">
            <v>643804.13</v>
          </cell>
          <cell r="F504">
            <v>235.28</v>
          </cell>
          <cell r="G504">
            <v>1192847.669</v>
          </cell>
          <cell r="H504">
            <v>643805.52410000004</v>
          </cell>
          <cell r="I504">
            <v>235.27099999999999</v>
          </cell>
          <cell r="J504">
            <v>1192844.46</v>
          </cell>
          <cell r="K504">
            <v>643806.92000000004</v>
          </cell>
          <cell r="L504">
            <v>235.2</v>
          </cell>
          <cell r="M504">
            <v>-2.0288846620101227E-2</v>
          </cell>
          <cell r="N504">
            <v>3.4994596454612914</v>
          </cell>
          <cell r="O504">
            <v>7.0000361421848254</v>
          </cell>
        </row>
        <row r="505">
          <cell r="A505">
            <v>14180</v>
          </cell>
          <cell r="B505">
            <v>3.4976335114194073</v>
          </cell>
          <cell r="C505">
            <v>1.6868548350582952E-2</v>
          </cell>
          <cell r="D505">
            <v>1192846.8999999999</v>
          </cell>
          <cell r="E505">
            <v>643794.96</v>
          </cell>
          <cell r="F505">
            <v>235.83</v>
          </cell>
          <cell r="G505">
            <v>1192843.6902999999</v>
          </cell>
          <cell r="H505">
            <v>643796.34970000002</v>
          </cell>
          <cell r="I505">
            <v>235.88900000000001</v>
          </cell>
          <cell r="J505">
            <v>1192840.48</v>
          </cell>
          <cell r="K505">
            <v>643797.74</v>
          </cell>
          <cell r="L505">
            <v>235.82</v>
          </cell>
          <cell r="M505">
            <v>-1.9723175077317363E-2</v>
          </cell>
          <cell r="N505">
            <v>3.4984225272821448</v>
          </cell>
          <cell r="O505">
            <v>6.9960560387015516</v>
          </cell>
        </row>
        <row r="506">
          <cell r="A506">
            <v>14190</v>
          </cell>
          <cell r="B506">
            <v>3.4986701258053197</v>
          </cell>
          <cell r="C506">
            <v>2.0293425057801143E-2</v>
          </cell>
          <cell r="D506">
            <v>1192842.92</v>
          </cell>
          <cell r="E506">
            <v>643785.78</v>
          </cell>
          <cell r="F506">
            <v>236.52</v>
          </cell>
          <cell r="G506">
            <v>1192839.7116</v>
          </cell>
          <cell r="H506">
            <v>643787.1753</v>
          </cell>
          <cell r="I506">
            <v>236.59100000000001</v>
          </cell>
          <cell r="J506">
            <v>1192836.5</v>
          </cell>
          <cell r="K506">
            <v>643788.56999999995</v>
          </cell>
          <cell r="L506">
            <v>236.52</v>
          </cell>
          <cell r="M506">
            <v>-2.0277801155535957E-2</v>
          </cell>
          <cell r="N506">
            <v>3.5013658263738594</v>
          </cell>
          <cell r="O506">
            <v>7.0000359521791786</v>
          </cell>
        </row>
        <row r="507">
          <cell r="A507">
            <v>14200</v>
          </cell>
          <cell r="B507">
            <v>3.495724992042919</v>
          </cell>
          <cell r="C507">
            <v>1.9166267413058755E-2</v>
          </cell>
          <cell r="D507">
            <v>1192838.94</v>
          </cell>
          <cell r="E507">
            <v>643776.61</v>
          </cell>
          <cell r="F507">
            <v>237.31</v>
          </cell>
          <cell r="G507">
            <v>1192835.7328999999</v>
          </cell>
          <cell r="H507">
            <v>643778.00089999998</v>
          </cell>
          <cell r="I507">
            <v>237.37700000000001</v>
          </cell>
          <cell r="J507">
            <v>1192832.52</v>
          </cell>
          <cell r="K507">
            <v>643779.39</v>
          </cell>
          <cell r="L507">
            <v>237.31</v>
          </cell>
          <cell r="M507">
            <v>-1.9141040611794665E-2</v>
          </cell>
          <cell r="N507">
            <v>3.5003321584680211</v>
          </cell>
          <cell r="O507">
            <v>6.9960571505109401</v>
          </cell>
        </row>
        <row r="508">
          <cell r="A508">
            <v>14210</v>
          </cell>
          <cell r="B508">
            <v>3.5058954061977676</v>
          </cell>
          <cell r="C508">
            <v>1.9395900938687663E-2</v>
          </cell>
          <cell r="D508">
            <v>1192834.97</v>
          </cell>
          <cell r="E508">
            <v>643767.43000000005</v>
          </cell>
          <cell r="F508">
            <v>238.14</v>
          </cell>
          <cell r="G508">
            <v>1192831.7542000001</v>
          </cell>
          <cell r="H508">
            <v>643768.82640000002</v>
          </cell>
          <cell r="I508">
            <v>238.208</v>
          </cell>
          <cell r="J508">
            <v>1192828.54</v>
          </cell>
          <cell r="K508">
            <v>643770.22</v>
          </cell>
          <cell r="L508">
            <v>238.14</v>
          </cell>
          <cell r="M508">
            <v>-1.9410197795867973E-2</v>
          </cell>
          <cell r="N508">
            <v>3.5033130890859772</v>
          </cell>
          <cell r="O508">
            <v>7.0092084952837448</v>
          </cell>
        </row>
        <row r="509">
          <cell r="A509">
            <v>14220</v>
          </cell>
          <cell r="B509">
            <v>3.5029522191990048</v>
          </cell>
          <cell r="C509">
            <v>1.9697670902221482E-2</v>
          </cell>
          <cell r="D509">
            <v>1192830.99</v>
          </cell>
          <cell r="E509">
            <v>643758.26</v>
          </cell>
          <cell r="F509">
            <v>238.97</v>
          </cell>
          <cell r="G509">
            <v>1192827.7755</v>
          </cell>
          <cell r="H509">
            <v>643759.652</v>
          </cell>
          <cell r="I509">
            <v>239.03899999999999</v>
          </cell>
          <cell r="J509">
            <v>1192824.56</v>
          </cell>
          <cell r="K509">
            <v>643761.04</v>
          </cell>
          <cell r="L509">
            <v>238.97</v>
          </cell>
          <cell r="M509">
            <v>-1.9701436325850051E-2</v>
          </cell>
          <cell r="N509">
            <v>3.5022827198367366</v>
          </cell>
          <cell r="O509">
            <v>7.0052349390357413</v>
          </cell>
        </row>
        <row r="510">
          <cell r="A510">
            <v>14230</v>
          </cell>
          <cell r="B510">
            <v>3.5000125715178294</v>
          </cell>
          <cell r="C510">
            <v>1.9999928163011341E-2</v>
          </cell>
          <cell r="D510">
            <v>1192827.01</v>
          </cell>
          <cell r="E510">
            <v>643749.09</v>
          </cell>
          <cell r="F510">
            <v>239.8</v>
          </cell>
          <cell r="G510">
            <v>1192823.7967999999</v>
          </cell>
          <cell r="H510">
            <v>643750.47759999998</v>
          </cell>
          <cell r="I510">
            <v>239.87</v>
          </cell>
          <cell r="J510">
            <v>1192820.5900000001</v>
          </cell>
          <cell r="K510">
            <v>643751.87</v>
          </cell>
          <cell r="L510">
            <v>239.8</v>
          </cell>
          <cell r="M510">
            <v>-2.0022614626346195E-2</v>
          </cell>
          <cell r="N510">
            <v>3.4960469102714313</v>
          </cell>
          <cell r="O510">
            <v>6.9960594817892607</v>
          </cell>
        </row>
        <row r="511">
          <cell r="A511">
            <v>14240</v>
          </cell>
          <cell r="B511">
            <v>3.5010438228877074</v>
          </cell>
          <cell r="C511">
            <v>2.0565295278313932E-2</v>
          </cell>
          <cell r="D511">
            <v>1192823.03</v>
          </cell>
          <cell r="E511">
            <v>643739.91</v>
          </cell>
          <cell r="F511">
            <v>240.63</v>
          </cell>
          <cell r="G511">
            <v>1192819.8181</v>
          </cell>
          <cell r="H511">
            <v>643741.30319999997</v>
          </cell>
          <cell r="I511">
            <v>240.702</v>
          </cell>
          <cell r="J511">
            <v>1192816.6100000001</v>
          </cell>
          <cell r="K511">
            <v>643742.69999999995</v>
          </cell>
          <cell r="L511">
            <v>240.63</v>
          </cell>
          <cell r="M511">
            <v>-2.0577345745454528E-2</v>
          </cell>
          <cell r="N511">
            <v>3.4989935480822303</v>
          </cell>
          <cell r="O511">
            <v>7.0000373709699382</v>
          </cell>
        </row>
        <row r="512">
          <cell r="A512">
            <v>14250</v>
          </cell>
          <cell r="B512">
            <v>3.4981020283250457</v>
          </cell>
          <cell r="C512">
            <v>1.9439112824431611E-2</v>
          </cell>
          <cell r="D512">
            <v>1192819.05</v>
          </cell>
          <cell r="E512">
            <v>643730.74</v>
          </cell>
          <cell r="F512">
            <v>241.33</v>
          </cell>
          <cell r="G512">
            <v>1192815.8393999999</v>
          </cell>
          <cell r="H512">
            <v>643732.12879999995</v>
          </cell>
          <cell r="I512">
            <v>241.398</v>
          </cell>
          <cell r="J512">
            <v>1192812.6299999999</v>
          </cell>
          <cell r="K512">
            <v>643733.52</v>
          </cell>
          <cell r="L512">
            <v>241.33</v>
          </cell>
          <cell r="M512">
            <v>-1.9439932588142774E-2</v>
          </cell>
          <cell r="N512">
            <v>3.4979545166457866</v>
          </cell>
          <cell r="O512">
            <v>6.9960565449708323</v>
          </cell>
        </row>
        <row r="513">
          <cell r="A513">
            <v>14260</v>
          </cell>
          <cell r="B513">
            <v>3.4990968805847604</v>
          </cell>
          <cell r="C513">
            <v>1.8576221870465925E-2</v>
          </cell>
          <cell r="D513">
            <v>1192815.07</v>
          </cell>
          <cell r="E513">
            <v>643721.56000000006</v>
          </cell>
          <cell r="F513">
            <v>241.72</v>
          </cell>
          <cell r="G513">
            <v>1192811.8607000001</v>
          </cell>
          <cell r="H513">
            <v>643722.95429999998</v>
          </cell>
          <cell r="I513">
            <v>241.785</v>
          </cell>
          <cell r="J513">
            <v>1192808.6499999999</v>
          </cell>
          <cell r="K513">
            <v>643724.35</v>
          </cell>
          <cell r="L513">
            <v>241.72</v>
          </cell>
          <cell r="M513">
            <v>-1.8566448140963743E-2</v>
          </cell>
          <cell r="N513">
            <v>3.5009388713712113</v>
          </cell>
          <cell r="O513">
            <v>7.0000357519559717</v>
          </cell>
        </row>
        <row r="514">
          <cell r="A514">
            <v>14270</v>
          </cell>
          <cell r="B514">
            <v>3.4961530301903494</v>
          </cell>
          <cell r="C514">
            <v>2.0308035542749778E-2</v>
          </cell>
          <cell r="D514">
            <v>1192811.0900000001</v>
          </cell>
          <cell r="E514">
            <v>643712.39</v>
          </cell>
          <cell r="F514">
            <v>241.79</v>
          </cell>
          <cell r="G514">
            <v>1192807.882</v>
          </cell>
          <cell r="H514">
            <v>643713.77989999996</v>
          </cell>
          <cell r="I514">
            <v>241.86099999999999</v>
          </cell>
          <cell r="J514">
            <v>1192804.67</v>
          </cell>
          <cell r="K514">
            <v>643715.17000000004</v>
          </cell>
          <cell r="L514">
            <v>241.79</v>
          </cell>
          <cell r="M514">
            <v>-2.0286275676346079E-2</v>
          </cell>
          <cell r="N514">
            <v>3.4999031430290768</v>
          </cell>
          <cell r="O514">
            <v>6.9960561732194257</v>
          </cell>
        </row>
        <row r="515">
          <cell r="A515">
            <v>14280</v>
          </cell>
          <cell r="B515">
            <v>3.4971910358636129</v>
          </cell>
          <cell r="C515">
            <v>1.915823279681431E-2</v>
          </cell>
          <cell r="D515">
            <v>1192807.1100000001</v>
          </cell>
          <cell r="E515">
            <v>643703.21</v>
          </cell>
          <cell r="F515">
            <v>241.56</v>
          </cell>
          <cell r="G515">
            <v>1192803.9032999999</v>
          </cell>
          <cell r="H515">
            <v>643704.60549999995</v>
          </cell>
          <cell r="I515">
            <v>241.62700000000001</v>
          </cell>
          <cell r="J515">
            <v>1192800.69</v>
          </cell>
          <cell r="K515">
            <v>643706</v>
          </cell>
          <cell r="L515">
            <v>241.56</v>
          </cell>
          <cell r="M515">
            <v>-1.9127306219383366E-2</v>
          </cell>
          <cell r="N515">
            <v>3.5028455774974909</v>
          </cell>
          <cell r="O515">
            <v>7.0000366133611038</v>
          </cell>
        </row>
        <row r="516">
          <cell r="A516">
            <v>14290</v>
          </cell>
          <cell r="B516">
            <v>3.5034206668891761</v>
          </cell>
          <cell r="C516">
            <v>2.0836778377752465E-2</v>
          </cell>
          <cell r="D516">
            <v>1192803.1399999999</v>
          </cell>
          <cell r="E516">
            <v>643694.04</v>
          </cell>
          <cell r="F516">
            <v>241.01</v>
          </cell>
          <cell r="G516">
            <v>1192799.9246</v>
          </cell>
          <cell r="H516">
            <v>643695.43110000005</v>
          </cell>
          <cell r="I516">
            <v>241.083</v>
          </cell>
          <cell r="J516">
            <v>1192796.71</v>
          </cell>
          <cell r="K516">
            <v>643696.81999999995</v>
          </cell>
          <cell r="L516">
            <v>241.05</v>
          </cell>
          <cell r="M516">
            <v>-9.4236891567243946E-3</v>
          </cell>
          <cell r="N516">
            <v>3.5018132974430154</v>
          </cell>
          <cell r="O516">
            <v>7.0052339643321915</v>
          </cell>
        </row>
        <row r="517">
          <cell r="A517">
            <v>14300</v>
          </cell>
          <cell r="B517">
            <v>3.602940979348118</v>
          </cell>
          <cell r="C517">
            <v>1.8873470420355132E-2</v>
          </cell>
          <cell r="D517">
            <v>1192799.25</v>
          </cell>
          <cell r="E517">
            <v>643684.81999999995</v>
          </cell>
          <cell r="F517">
            <v>240.16</v>
          </cell>
          <cell r="G517">
            <v>1192795.9458999999</v>
          </cell>
          <cell r="H517">
            <v>643686.25670000003</v>
          </cell>
          <cell r="I517">
            <v>240.22800000000001</v>
          </cell>
          <cell r="J517">
            <v>1192792.73</v>
          </cell>
          <cell r="K517">
            <v>643687.65</v>
          </cell>
          <cell r="L517">
            <v>240.25</v>
          </cell>
          <cell r="M517">
            <v>6.2771888120428179E-3</v>
          </cell>
          <cell r="N517">
            <v>3.5047535861569514</v>
          </cell>
          <cell r="O517">
            <v>7.107694565505069</v>
          </cell>
        </row>
        <row r="518">
          <cell r="A518">
            <v>14310</v>
          </cell>
          <cell r="B518">
            <v>4.1015534470850232</v>
          </cell>
          <cell r="C518">
            <v>2.6575296751886836E-2</v>
          </cell>
          <cell r="D518">
            <v>1192795.73</v>
          </cell>
          <cell r="E518">
            <v>643675.44999999995</v>
          </cell>
          <cell r="F518">
            <v>239.13</v>
          </cell>
          <cell r="G518">
            <v>1192791.9672000001</v>
          </cell>
          <cell r="H518">
            <v>643677.08219999995</v>
          </cell>
          <cell r="I518">
            <v>239.239</v>
          </cell>
          <cell r="J518">
            <v>1192788.76</v>
          </cell>
          <cell r="K518">
            <v>643678.47</v>
          </cell>
          <cell r="L518">
            <v>239.33</v>
          </cell>
          <cell r="M518">
            <v>2.604029192836051E-2</v>
          </cell>
          <cell r="N518">
            <v>3.4945844789435707</v>
          </cell>
          <cell r="O518">
            <v>7.5961379260285939</v>
          </cell>
        </row>
        <row r="519">
          <cell r="A519">
            <v>14320</v>
          </cell>
          <cell r="B519">
            <v>4.4980962927580856</v>
          </cell>
          <cell r="C519">
            <v>4.4463254448773741E-2</v>
          </cell>
          <cell r="D519">
            <v>1192792.23</v>
          </cell>
          <cell r="E519">
            <v>643666.28</v>
          </cell>
          <cell r="F519">
            <v>238.05</v>
          </cell>
          <cell r="G519">
            <v>1192788.0301000001</v>
          </cell>
          <cell r="H519">
            <v>643667.89049999998</v>
          </cell>
          <cell r="I519">
            <v>238.25</v>
          </cell>
          <cell r="J519">
            <v>1192784.76</v>
          </cell>
          <cell r="K519">
            <v>643669.15</v>
          </cell>
          <cell r="L519">
            <v>238.4</v>
          </cell>
          <cell r="M519">
            <v>4.2804945205750969E-2</v>
          </cell>
          <cell r="N519">
            <v>3.5042680063950353</v>
          </cell>
          <cell r="O519">
            <v>8.0023642991531219</v>
          </cell>
        </row>
        <row r="520">
          <cell r="A520">
            <v>14330</v>
          </cell>
          <cell r="B520">
            <v>4.504098960938772</v>
          </cell>
          <cell r="C520">
            <v>5.9501356947126771E-2</v>
          </cell>
          <cell r="D520">
            <v>1192789.8400000001</v>
          </cell>
          <cell r="E520">
            <v>643657.51</v>
          </cell>
          <cell r="F520">
            <v>237.01</v>
          </cell>
          <cell r="G520">
            <v>1192785.3988000001</v>
          </cell>
          <cell r="H520">
            <v>643658.26009999996</v>
          </cell>
          <cell r="I520">
            <v>237.27799999999999</v>
          </cell>
          <cell r="J520">
            <v>1192781.95</v>
          </cell>
          <cell r="K520">
            <v>643658.84</v>
          </cell>
          <cell r="L520">
            <v>237.49</v>
          </cell>
          <cell r="M520">
            <v>6.0619682608631903E-2</v>
          </cell>
          <cell r="N520">
            <v>3.4972139555516231</v>
          </cell>
          <cell r="O520">
            <v>8.0013129164903951</v>
          </cell>
        </row>
        <row r="521">
          <cell r="A521">
            <v>14340</v>
          </cell>
          <cell r="B521">
            <v>4.4994344765965266</v>
          </cell>
          <cell r="C521">
            <v>5.9118540648512678E-2</v>
          </cell>
          <cell r="D521">
            <v>1192789.23</v>
          </cell>
          <cell r="E521">
            <v>643648.44999999995</v>
          </cell>
          <cell r="F521">
            <v>236.16</v>
          </cell>
          <cell r="G521">
            <v>1192784.7331000001</v>
          </cell>
          <cell r="H521">
            <v>643648.299</v>
          </cell>
          <cell r="I521">
            <v>236.42599999999999</v>
          </cell>
          <cell r="J521">
            <v>1192781.24</v>
          </cell>
          <cell r="K521">
            <v>643648.18000000005</v>
          </cell>
          <cell r="L521">
            <v>236.64</v>
          </cell>
          <cell r="M521">
            <v>6.1228114521695451E-2</v>
          </cell>
          <cell r="N521">
            <v>3.495126408378463</v>
          </cell>
          <cell r="O521">
            <v>7.9945608849749892</v>
          </cell>
        </row>
        <row r="522">
          <cell r="A522">
            <v>14350</v>
          </cell>
          <cell r="B522">
            <v>4.5011009462731337</v>
          </cell>
          <cell r="C522">
            <v>5.9540988571229886E-2</v>
          </cell>
          <cell r="D522">
            <v>1192790.44</v>
          </cell>
          <cell r="E522">
            <v>643639.43999999994</v>
          </cell>
          <cell r="F522">
            <v>235.44</v>
          </cell>
          <cell r="G522">
            <v>1192786.0597000001</v>
          </cell>
          <cell r="H522">
            <v>643638.40419999999</v>
          </cell>
          <cell r="I522">
            <v>235.708</v>
          </cell>
          <cell r="J522">
            <v>1192782.6499999999</v>
          </cell>
          <cell r="K522">
            <v>643637.6</v>
          </cell>
          <cell r="L522">
            <v>235.92</v>
          </cell>
          <cell r="M522">
            <v>6.0515159008015608E-2</v>
          </cell>
          <cell r="N522">
            <v>3.5032544485573998</v>
          </cell>
          <cell r="O522">
            <v>8.004355394830533</v>
          </cell>
        </row>
        <row r="523">
          <cell r="A523">
            <v>14360</v>
          </cell>
          <cell r="B523">
            <v>4.5003167144009408</v>
          </cell>
          <cell r="C523">
            <v>5.6884885275030612E-2</v>
          </cell>
          <cell r="D523">
            <v>1192793.4099999999</v>
          </cell>
          <cell r="E523">
            <v>643630.86</v>
          </cell>
          <cell r="F523">
            <v>234.87</v>
          </cell>
          <cell r="G523">
            <v>1192789.3256999999</v>
          </cell>
          <cell r="H523">
            <v>643628.97019999998</v>
          </cell>
          <cell r="I523">
            <v>235.126</v>
          </cell>
          <cell r="J523">
            <v>1192786.1499999999</v>
          </cell>
          <cell r="K523">
            <v>643627.5</v>
          </cell>
          <cell r="L523">
            <v>235.33</v>
          </cell>
          <cell r="M523">
            <v>5.8293903298233009E-2</v>
          </cell>
          <cell r="N523">
            <v>3.4995083269057972</v>
          </cell>
          <cell r="O523">
            <v>7.999825041306738</v>
          </cell>
        </row>
        <row r="524">
          <cell r="A524">
            <v>14370</v>
          </cell>
          <cell r="B524">
            <v>4.4816444527766981</v>
          </cell>
          <cell r="C524">
            <v>3.9940696297114511E-2</v>
          </cell>
          <cell r="D524">
            <v>1192798.03</v>
          </cell>
          <cell r="E524">
            <v>643623</v>
          </cell>
          <cell r="F524">
            <v>234.5</v>
          </cell>
          <cell r="G524">
            <v>1192794.3995999999</v>
          </cell>
          <cell r="H524">
            <v>643620.37219999998</v>
          </cell>
          <cell r="I524">
            <v>234.679</v>
          </cell>
          <cell r="J524">
            <v>1192791.56</v>
          </cell>
          <cell r="K524">
            <v>643618.31999999995</v>
          </cell>
          <cell r="L524">
            <v>234.82</v>
          </cell>
          <cell r="M524">
            <v>4.0244910207109637E-2</v>
          </cell>
          <cell r="N524">
            <v>3.5035486294881126</v>
          </cell>
          <cell r="O524">
            <v>7.9851930822648107</v>
          </cell>
        </row>
        <row r="525">
          <cell r="A525">
            <v>14380</v>
          </cell>
          <cell r="B525">
            <v>3.9791535745415949</v>
          </cell>
          <cell r="C525">
            <v>2.1863946281593726E-2</v>
          </cell>
          <cell r="D525">
            <v>1192803.48</v>
          </cell>
          <cell r="E525">
            <v>643614.6</v>
          </cell>
          <cell r="F525">
            <v>234.28</v>
          </cell>
          <cell r="G525">
            <v>1192800.2566</v>
          </cell>
          <cell r="H525">
            <v>643612.26690000005</v>
          </cell>
          <cell r="I525">
            <v>234.36699999999999</v>
          </cell>
          <cell r="J525">
            <v>1192797.42</v>
          </cell>
          <cell r="K525">
            <v>643610.22</v>
          </cell>
          <cell r="L525">
            <v>234.44</v>
          </cell>
          <cell r="M525">
            <v>2.0868986880501532E-2</v>
          </cell>
          <cell r="N525">
            <v>3.4980136035359441</v>
          </cell>
          <cell r="O525">
            <v>7.4771671780775391</v>
          </cell>
        </row>
        <row r="526">
          <cell r="A526">
            <v>14390</v>
          </cell>
          <cell r="B526">
            <v>3.4987294149998114</v>
          </cell>
          <cell r="C526">
            <v>2.0293081167010389E-2</v>
          </cell>
          <cell r="D526">
            <v>1192808.95</v>
          </cell>
          <cell r="E526">
            <v>643606.21</v>
          </cell>
          <cell r="F526">
            <v>234.12</v>
          </cell>
          <cell r="G526">
            <v>1192806.1136</v>
          </cell>
          <cell r="H526">
            <v>643604.16159999999</v>
          </cell>
          <cell r="I526">
            <v>234.191</v>
          </cell>
          <cell r="J526">
            <v>1192803.28</v>
          </cell>
          <cell r="K526">
            <v>643602.11</v>
          </cell>
          <cell r="L526">
            <v>234.2</v>
          </cell>
          <cell r="M526">
            <v>2.5726520250079843E-3</v>
          </cell>
          <cell r="N526">
            <v>3.4983355356650683</v>
          </cell>
          <cell r="O526">
            <v>6.9970649506648801</v>
          </cell>
        </row>
        <row r="527">
          <cell r="A527">
            <v>14400</v>
          </cell>
          <cell r="B527">
            <v>3.5043464354610077</v>
          </cell>
          <cell r="C527">
            <v>1.997519403094759E-2</v>
          </cell>
          <cell r="D527">
            <v>1192814.81</v>
          </cell>
          <cell r="E527">
            <v>643598.11</v>
          </cell>
          <cell r="F527">
            <v>234.08</v>
          </cell>
          <cell r="G527">
            <v>1192811.9705000001</v>
          </cell>
          <cell r="H527">
            <v>643596.05630000005</v>
          </cell>
          <cell r="I527">
            <v>234.15</v>
          </cell>
          <cell r="J527">
            <v>1192809.1299999999</v>
          </cell>
          <cell r="K527">
            <v>643594.01</v>
          </cell>
          <cell r="L527">
            <v>234.1</v>
          </cell>
          <cell r="M527">
            <v>-1.4282342919110661E-2</v>
          </cell>
          <cell r="N527">
            <v>3.5008261797935316</v>
          </cell>
          <cell r="O527">
            <v>7.0051726152545388</v>
          </cell>
        </row>
        <row r="528">
          <cell r="A528">
            <v>14410</v>
          </cell>
          <cell r="B528">
            <v>3.4958614761344249</v>
          </cell>
          <cell r="C528">
            <v>1.9165519130950531E-2</v>
          </cell>
          <cell r="D528">
            <v>1192820.6599999999</v>
          </cell>
          <cell r="E528">
            <v>643590</v>
          </cell>
          <cell r="F528">
            <v>234.16</v>
          </cell>
          <cell r="G528">
            <v>1192817.8274999999</v>
          </cell>
          <cell r="H528">
            <v>643587.95109999995</v>
          </cell>
          <cell r="I528">
            <v>234.227</v>
          </cell>
          <cell r="J528">
            <v>1192814.99</v>
          </cell>
          <cell r="K528">
            <v>643585.9</v>
          </cell>
          <cell r="L528">
            <v>234.16</v>
          </cell>
          <cell r="M528">
            <v>-1.9136283623493105E-2</v>
          </cell>
          <cell r="N528">
            <v>3.5012022876664077</v>
          </cell>
          <cell r="O528">
            <v>6.9970637638008331</v>
          </cell>
        </row>
        <row r="529">
          <cell r="A529">
            <v>14420</v>
          </cell>
          <cell r="B529">
            <v>3.5013994188478192</v>
          </cell>
          <cell r="C529">
            <v>1.9992006516933617E-2</v>
          </cell>
          <cell r="D529">
            <v>1192826.52</v>
          </cell>
          <cell r="E529">
            <v>643581.9</v>
          </cell>
          <cell r="F529">
            <v>234.25</v>
          </cell>
          <cell r="G529">
            <v>1192823.6845</v>
          </cell>
          <cell r="H529">
            <v>643579.84580000001</v>
          </cell>
          <cell r="I529">
            <v>234.32</v>
          </cell>
          <cell r="J529">
            <v>1192820.8500000001</v>
          </cell>
          <cell r="K529">
            <v>643577.80000000005</v>
          </cell>
          <cell r="L529">
            <v>234.25</v>
          </cell>
          <cell r="M529">
            <v>-2.0024790597231445E-2</v>
          </cell>
          <cell r="N529">
            <v>3.495667016346784</v>
          </cell>
          <cell r="O529">
            <v>6.9970664351946033</v>
          </cell>
        </row>
        <row r="530">
          <cell r="A530">
            <v>14430</v>
          </cell>
          <cell r="B530">
            <v>3.5010759059769274</v>
          </cell>
          <cell r="C530">
            <v>2.1136359789758735E-2</v>
          </cell>
          <cell r="D530">
            <v>1192832.3799999999</v>
          </cell>
          <cell r="E530">
            <v>643573.79</v>
          </cell>
          <cell r="F530">
            <v>234.34</v>
          </cell>
          <cell r="G530">
            <v>1192829.5415000001</v>
          </cell>
          <cell r="H530">
            <v>643571.74049999996</v>
          </cell>
          <cell r="I530">
            <v>234.41399999999999</v>
          </cell>
          <cell r="J530">
            <v>1192826.7</v>
          </cell>
          <cell r="K530">
            <v>643569.68999999994</v>
          </cell>
          <cell r="L530">
            <v>234.34</v>
          </cell>
          <cell r="M530">
            <v>-2.1118156879032603E-2</v>
          </cell>
          <cell r="N530">
            <v>3.5040936774863902</v>
          </cell>
          <cell r="O530">
            <v>7.0051695834633172</v>
          </cell>
        </row>
        <row r="531">
          <cell r="A531">
            <v>14440</v>
          </cell>
          <cell r="B531">
            <v>3.506611653754018</v>
          </cell>
          <cell r="C531">
            <v>1.9106763627013031E-2</v>
          </cell>
          <cell r="D531">
            <v>1192838.24</v>
          </cell>
          <cell r="E531">
            <v>643565.68999999994</v>
          </cell>
          <cell r="F531">
            <v>234.44</v>
          </cell>
          <cell r="G531">
            <v>1192835.3984999999</v>
          </cell>
          <cell r="H531">
            <v>643563.63520000002</v>
          </cell>
          <cell r="I531">
            <v>234.50700000000001</v>
          </cell>
          <cell r="J531">
            <v>1192832.56</v>
          </cell>
          <cell r="K531">
            <v>643561.59</v>
          </cell>
          <cell r="L531">
            <v>234.44</v>
          </cell>
          <cell r="M531">
            <v>-1.9150733787283838E-2</v>
          </cell>
          <cell r="N531">
            <v>3.4985604595733837</v>
          </cell>
          <cell r="O531">
            <v>7.0051721133274016</v>
          </cell>
        </row>
        <row r="532">
          <cell r="A532">
            <v>14450</v>
          </cell>
          <cell r="B532">
            <v>3.498185281058718</v>
          </cell>
          <cell r="C532">
            <v>2.0010375201969816E-2</v>
          </cell>
          <cell r="D532">
            <v>1192844.0900000001</v>
          </cell>
          <cell r="E532">
            <v>643557.57999999996</v>
          </cell>
          <cell r="F532">
            <v>234.53</v>
          </cell>
          <cell r="G532">
            <v>1192841.2555</v>
          </cell>
          <cell r="H532">
            <v>643555.52989999996</v>
          </cell>
          <cell r="I532">
            <v>234.6</v>
          </cell>
          <cell r="J532">
            <v>1192838.42</v>
          </cell>
          <cell r="K532">
            <v>643553.48</v>
          </cell>
          <cell r="L532">
            <v>234.53</v>
          </cell>
          <cell r="M532">
            <v>-2.0006411032149375E-2</v>
          </cell>
          <cell r="N532">
            <v>3.4988784288949386</v>
          </cell>
          <cell r="O532">
            <v>6.9970637099536566</v>
          </cell>
        </row>
        <row r="533">
          <cell r="A533">
            <v>14460</v>
          </cell>
          <cell r="B533">
            <v>3.4979472436847421</v>
          </cell>
          <cell r="C533">
            <v>2.1155264743796469E-2</v>
          </cell>
          <cell r="D533">
            <v>1192849.95</v>
          </cell>
          <cell r="E533">
            <v>643549.47</v>
          </cell>
          <cell r="F533">
            <v>234.62</v>
          </cell>
          <cell r="G533">
            <v>1192847.1124</v>
          </cell>
          <cell r="H533">
            <v>643547.42460000003</v>
          </cell>
          <cell r="I533">
            <v>234.69399999999999</v>
          </cell>
          <cell r="J533">
            <v>1192844.28</v>
          </cell>
          <cell r="K533">
            <v>643545.37</v>
          </cell>
          <cell r="L533">
            <v>234.62</v>
          </cell>
          <cell r="M533">
            <v>-2.1148148363786052E-2</v>
          </cell>
          <cell r="N533">
            <v>3.4991243075777243</v>
          </cell>
          <cell r="O533">
            <v>6.9970715512624668</v>
          </cell>
        </row>
        <row r="534">
          <cell r="A534">
            <v>14470</v>
          </cell>
          <cell r="B534">
            <v>3.5034809618528451</v>
          </cell>
          <cell r="C534">
            <v>1.912383732908135E-2</v>
          </cell>
          <cell r="D534">
            <v>1192855.81</v>
          </cell>
          <cell r="E534">
            <v>643541.37</v>
          </cell>
          <cell r="F534">
            <v>234.72</v>
          </cell>
          <cell r="G534">
            <v>1192852.9694000001</v>
          </cell>
          <cell r="H534">
            <v>643539.31929999997</v>
          </cell>
          <cell r="I534">
            <v>234.78700000000001</v>
          </cell>
          <cell r="J534">
            <v>1192850.1299999999</v>
          </cell>
          <cell r="K534">
            <v>643537.27</v>
          </cell>
          <cell r="L534">
            <v>234.72</v>
          </cell>
          <cell r="M534">
            <v>-1.9133626144826159E-2</v>
          </cell>
          <cell r="N534">
            <v>3.5016885713597188</v>
          </cell>
          <cell r="O534">
            <v>7.0051695332125643</v>
          </cell>
        </row>
        <row r="535">
          <cell r="A535">
            <v>14480</v>
          </cell>
          <cell r="B535">
            <v>3.4950543572255444</v>
          </cell>
          <cell r="C535">
            <v>2.0028300806045493E-2</v>
          </cell>
          <cell r="D535">
            <v>1192861.6599999999</v>
          </cell>
          <cell r="E535">
            <v>643533.26</v>
          </cell>
          <cell r="F535">
            <v>234.81</v>
          </cell>
          <cell r="G535">
            <v>1192858.8263999999</v>
          </cell>
          <cell r="H535">
            <v>643531.21400000004</v>
          </cell>
          <cell r="I535">
            <v>234.88</v>
          </cell>
          <cell r="J535">
            <v>1192855.99</v>
          </cell>
          <cell r="K535">
            <v>643529.16</v>
          </cell>
          <cell r="L535">
            <v>234.81</v>
          </cell>
          <cell r="M535">
            <v>-1.9988515239224125E-2</v>
          </cell>
          <cell r="N535">
            <v>3.5020109879211967</v>
          </cell>
          <cell r="O535">
            <v>6.9970653451467406</v>
          </cell>
        </row>
        <row r="536">
          <cell r="A536">
            <v>14490</v>
          </cell>
          <cell r="B536">
            <v>3.5005901288818948</v>
          </cell>
          <cell r="C536">
            <v>2.113929288363154E-2</v>
          </cell>
          <cell r="D536">
            <v>1192867.52</v>
          </cell>
          <cell r="E536">
            <v>643525.16</v>
          </cell>
          <cell r="F536">
            <v>234.9</v>
          </cell>
          <cell r="G536">
            <v>1192864.6834</v>
          </cell>
          <cell r="H536">
            <v>643523.10869999998</v>
          </cell>
          <cell r="I536">
            <v>234.97399999999999</v>
          </cell>
          <cell r="J536">
            <v>1192861.8500000001</v>
          </cell>
          <cell r="K536">
            <v>643521.06000000006</v>
          </cell>
          <cell r="L536">
            <v>234.9</v>
          </cell>
          <cell r="M536">
            <v>-2.1164181296705411E-2</v>
          </cell>
          <cell r="N536">
            <v>3.4964735447386901</v>
          </cell>
          <cell r="O536">
            <v>6.9970636736205849</v>
          </cell>
        </row>
        <row r="537">
          <cell r="A537">
            <v>14500</v>
          </cell>
          <cell r="B537">
            <v>3.5002713779151375</v>
          </cell>
          <cell r="C537">
            <v>1.9141372986889494E-2</v>
          </cell>
          <cell r="D537">
            <v>1192873.3799999999</v>
          </cell>
          <cell r="E537">
            <v>643517.05000000005</v>
          </cell>
          <cell r="F537">
            <v>235</v>
          </cell>
          <cell r="G537">
            <v>1192870.5404000001</v>
          </cell>
          <cell r="H537">
            <v>643515.00340000005</v>
          </cell>
          <cell r="I537">
            <v>235.06700000000001</v>
          </cell>
          <cell r="J537">
            <v>1192867.7</v>
          </cell>
          <cell r="K537">
            <v>643512.94999999995</v>
          </cell>
          <cell r="L537">
            <v>235</v>
          </cell>
          <cell r="M537">
            <v>-1.9116094835297272E-2</v>
          </cell>
          <cell r="N537">
            <v>3.5048999587663618</v>
          </cell>
          <cell r="O537">
            <v>7.0051713366814994</v>
          </cell>
        </row>
        <row r="538">
          <cell r="A538">
            <v>14510</v>
          </cell>
          <cell r="B538">
            <v>3.4977015839415202</v>
          </cell>
          <cell r="C538">
            <v>2.0013142436557146E-2</v>
          </cell>
          <cell r="D538">
            <v>1192879.23</v>
          </cell>
          <cell r="E538">
            <v>643508.94999999995</v>
          </cell>
          <cell r="F538">
            <v>235.09</v>
          </cell>
          <cell r="G538">
            <v>1192876.3973999999</v>
          </cell>
          <cell r="H538">
            <v>643506.89809999999</v>
          </cell>
          <cell r="I538">
            <v>235.16</v>
          </cell>
          <cell r="J538">
            <v>1192873.56</v>
          </cell>
          <cell r="K538">
            <v>643504.85</v>
          </cell>
          <cell r="L538">
            <v>235.09</v>
          </cell>
          <cell r="M538">
            <v>-2.0003631707998182E-2</v>
          </cell>
          <cell r="N538">
            <v>3.499364566485426</v>
          </cell>
          <cell r="O538">
            <v>6.9970661504269458</v>
          </cell>
        </row>
        <row r="539">
          <cell r="A539">
            <v>14520</v>
          </cell>
          <cell r="B539">
            <v>3.4974594108600856</v>
          </cell>
          <cell r="C539">
            <v>2.1158215523589444E-2</v>
          </cell>
          <cell r="D539">
            <v>1192885.0900000001</v>
          </cell>
          <cell r="E539">
            <v>643500.84</v>
          </cell>
          <cell r="F539">
            <v>235.18</v>
          </cell>
          <cell r="G539">
            <v>1192882.2542999999</v>
          </cell>
          <cell r="H539">
            <v>643498.79280000005</v>
          </cell>
          <cell r="I539">
            <v>235.25399999999999</v>
          </cell>
          <cell r="J539">
            <v>1192879.42</v>
          </cell>
          <cell r="K539">
            <v>643496.74</v>
          </cell>
          <cell r="L539">
            <v>235.18</v>
          </cell>
          <cell r="M539">
            <v>-2.1145235614882928E-2</v>
          </cell>
          <cell r="N539">
            <v>3.4996063107426179</v>
          </cell>
          <cell r="O539">
            <v>6.9970657216027039</v>
          </cell>
        </row>
        <row r="540">
          <cell r="A540">
            <v>14530</v>
          </cell>
          <cell r="B540">
            <v>3.502994995679642</v>
          </cell>
          <cell r="C540">
            <v>1.912649035543601E-2</v>
          </cell>
          <cell r="D540">
            <v>1192890.95</v>
          </cell>
          <cell r="E540">
            <v>643492.74</v>
          </cell>
          <cell r="F540">
            <v>235.28</v>
          </cell>
          <cell r="G540">
            <v>1192888.1113</v>
          </cell>
          <cell r="H540">
            <v>643490.6875</v>
          </cell>
          <cell r="I540">
            <v>235.34700000000001</v>
          </cell>
          <cell r="J540">
            <v>1192885.27</v>
          </cell>
          <cell r="K540">
            <v>643488.64</v>
          </cell>
          <cell r="L540">
            <v>235.28</v>
          </cell>
          <cell r="M540">
            <v>-1.9130959090620927E-2</v>
          </cell>
          <cell r="N540">
            <v>3.5021767430810331</v>
          </cell>
          <cell r="O540">
            <v>7.0051717387606747</v>
          </cell>
        </row>
        <row r="541">
          <cell r="A541">
            <v>14540</v>
          </cell>
          <cell r="B541">
            <v>3.5026181892870549</v>
          </cell>
          <cell r="C541">
            <v>1.9985050101690195E-2</v>
          </cell>
          <cell r="D541">
            <v>1192896.81</v>
          </cell>
          <cell r="E541">
            <v>643484.63</v>
          </cell>
          <cell r="F541">
            <v>235.37</v>
          </cell>
          <cell r="G541">
            <v>1192893.9683000001</v>
          </cell>
          <cell r="H541">
            <v>643482.58230000001</v>
          </cell>
          <cell r="I541">
            <v>235.44</v>
          </cell>
          <cell r="J541">
            <v>1192891.1299999999</v>
          </cell>
          <cell r="K541">
            <v>643480.53</v>
          </cell>
          <cell r="L541">
            <v>235.37</v>
          </cell>
          <cell r="M541">
            <v>-1.9985418263822205E-2</v>
          </cell>
          <cell r="N541">
            <v>3.5025536656747307</v>
          </cell>
          <cell r="O541">
            <v>7.0051718549617856</v>
          </cell>
        </row>
        <row r="542">
          <cell r="A542">
            <v>14550</v>
          </cell>
          <cell r="B542">
            <v>3.5000475840102934</v>
          </cell>
          <cell r="C542">
            <v>2.1142569700494173E-2</v>
          </cell>
          <cell r="D542">
            <v>1192902.6599999999</v>
          </cell>
          <cell r="E542">
            <v>643476.53</v>
          </cell>
          <cell r="F542">
            <v>235.46</v>
          </cell>
          <cell r="G542">
            <v>1192899.8252999999</v>
          </cell>
          <cell r="H542">
            <v>643474.47699999996</v>
          </cell>
          <cell r="I542">
            <v>235.53399999999999</v>
          </cell>
          <cell r="J542">
            <v>1192896.99</v>
          </cell>
          <cell r="K542">
            <v>643472.43000000005</v>
          </cell>
          <cell r="L542">
            <v>235.46</v>
          </cell>
          <cell r="M542">
            <v>-2.1160886047622427E-2</v>
          </cell>
          <cell r="N542">
            <v>3.4970180281415137</v>
          </cell>
          <cell r="O542">
            <v>6.9970656121518076</v>
          </cell>
        </row>
        <row r="543">
          <cell r="A543">
            <v>14560</v>
          </cell>
          <cell r="B543">
            <v>3.4997248720841596</v>
          </cell>
          <cell r="C543">
            <v>1.9144362042410313E-2</v>
          </cell>
          <cell r="D543">
            <v>1192908.52</v>
          </cell>
          <cell r="E543">
            <v>643468.42000000004</v>
          </cell>
          <cell r="F543">
            <v>235.54</v>
          </cell>
          <cell r="G543">
            <v>1192905.6823</v>
          </cell>
          <cell r="H543">
            <v>643466.37170000002</v>
          </cell>
          <cell r="I543">
            <v>235.607</v>
          </cell>
          <cell r="J543">
            <v>1192902.8500000001</v>
          </cell>
          <cell r="K543">
            <v>643464.31999999995</v>
          </cell>
          <cell r="L543">
            <v>235.54</v>
          </cell>
          <cell r="M543">
            <v>-1.9157409649983814E-2</v>
          </cell>
          <cell r="N543">
            <v>3.4973413015712116</v>
          </cell>
          <cell r="O543">
            <v>6.9970661736553712</v>
          </cell>
        </row>
        <row r="544">
          <cell r="A544">
            <v>14570</v>
          </cell>
          <cell r="B544">
            <v>3.5053412956952612</v>
          </cell>
          <cell r="C544">
            <v>1.8828409114129311E-2</v>
          </cell>
          <cell r="D544">
            <v>1192914.3799999999</v>
          </cell>
          <cell r="E544">
            <v>643460.31999999995</v>
          </cell>
          <cell r="F544">
            <v>235.56</v>
          </cell>
          <cell r="G544">
            <v>1192911.5392</v>
          </cell>
          <cell r="H544">
            <v>643458.26639999996</v>
          </cell>
          <cell r="I544">
            <v>235.626</v>
          </cell>
          <cell r="J544">
            <v>1192908.7</v>
          </cell>
          <cell r="K544">
            <v>643456.22</v>
          </cell>
          <cell r="L544">
            <v>235.56</v>
          </cell>
          <cell r="M544">
            <v>-1.8858059149989052E-2</v>
          </cell>
          <cell r="N544">
            <v>3.4998299387580833</v>
          </cell>
          <cell r="O544">
            <v>7.0051712344533446</v>
          </cell>
        </row>
        <row r="545">
          <cell r="A545">
            <v>14580</v>
          </cell>
          <cell r="B545">
            <v>3.4969148758876054</v>
          </cell>
          <cell r="C545">
            <v>2.0303611188698542E-2</v>
          </cell>
          <cell r="D545">
            <v>1192920.23</v>
          </cell>
          <cell r="E545">
            <v>643452.21</v>
          </cell>
          <cell r="F545">
            <v>235.52</v>
          </cell>
          <cell r="G545">
            <v>1192917.3962000001</v>
          </cell>
          <cell r="H545">
            <v>643450.16110000003</v>
          </cell>
          <cell r="I545">
            <v>235.59100000000001</v>
          </cell>
          <cell r="J545">
            <v>1192914.56</v>
          </cell>
          <cell r="K545">
            <v>643448.11</v>
          </cell>
          <cell r="L545">
            <v>235.52</v>
          </cell>
          <cell r="M545">
            <v>-2.0284851866430545E-2</v>
          </cell>
          <cell r="N545">
            <v>3.5001488040194189</v>
          </cell>
          <cell r="O545">
            <v>6.9970636799070238</v>
          </cell>
        </row>
        <row r="546">
          <cell r="A546">
            <v>14590</v>
          </cell>
          <cell r="B546">
            <v>3.5024522667680333</v>
          </cell>
          <cell r="C546">
            <v>2.027151109914049E-2</v>
          </cell>
          <cell r="D546">
            <v>1192926.0900000001</v>
          </cell>
          <cell r="E546">
            <v>643444.11</v>
          </cell>
          <cell r="F546">
            <v>235.43</v>
          </cell>
          <cell r="G546">
            <v>1192923.2531999999</v>
          </cell>
          <cell r="H546">
            <v>643442.05579999997</v>
          </cell>
          <cell r="I546">
            <v>235.501</v>
          </cell>
          <cell r="J546">
            <v>1192920.42</v>
          </cell>
          <cell r="K546">
            <v>643440.01</v>
          </cell>
          <cell r="L546">
            <v>235.43</v>
          </cell>
          <cell r="M546">
            <v>-2.0316985144515593E-2</v>
          </cell>
          <cell r="N546">
            <v>3.494612979975714</v>
          </cell>
          <cell r="O546">
            <v>6.9970652467437473</v>
          </cell>
        </row>
        <row r="547">
          <cell r="A547">
            <v>14600</v>
          </cell>
          <cell r="B547">
            <v>3.5021299646951776</v>
          </cell>
          <cell r="C547">
            <v>1.9416755142018471E-2</v>
          </cell>
          <cell r="D547">
            <v>1192931.95</v>
          </cell>
          <cell r="E547">
            <v>643436</v>
          </cell>
          <cell r="F547">
            <v>235.29</v>
          </cell>
          <cell r="G547">
            <v>1192929.1102</v>
          </cell>
          <cell r="H547">
            <v>643433.95050000004</v>
          </cell>
          <cell r="I547">
            <v>235.358</v>
          </cell>
          <cell r="J547">
            <v>1192926.27</v>
          </cell>
          <cell r="K547">
            <v>643431.9</v>
          </cell>
          <cell r="L547">
            <v>235.29</v>
          </cell>
          <cell r="M547">
            <v>-1.9411713305649635E-2</v>
          </cell>
          <cell r="N547">
            <v>3.5030395786971136</v>
          </cell>
          <cell r="O547">
            <v>7.0051695433922916</v>
          </cell>
        </row>
        <row r="548">
          <cell r="A548">
            <v>14610</v>
          </cell>
          <cell r="B548">
            <v>3.4995655273230621</v>
          </cell>
          <cell r="C548">
            <v>2.0002483009237602E-2</v>
          </cell>
          <cell r="D548">
            <v>1192937.8</v>
          </cell>
          <cell r="E548">
            <v>643427.9</v>
          </cell>
          <cell r="F548">
            <v>235.09</v>
          </cell>
          <cell r="G548">
            <v>1192934.9672000001</v>
          </cell>
          <cell r="H548">
            <v>643425.84519999998</v>
          </cell>
          <cell r="I548">
            <v>235.16</v>
          </cell>
          <cell r="J548">
            <v>1192932.1299999999</v>
          </cell>
          <cell r="K548">
            <v>643423.80000000005</v>
          </cell>
          <cell r="L548">
            <v>235.09</v>
          </cell>
          <cell r="M548">
            <v>-2.0014262686585536E-2</v>
          </cell>
          <cell r="N548">
            <v>3.4975058085407436</v>
          </cell>
          <cell r="O548">
            <v>6.9970713358638061</v>
          </cell>
        </row>
        <row r="549">
          <cell r="A549">
            <v>14620</v>
          </cell>
          <cell r="B549">
            <v>3.4992387243479071</v>
          </cell>
          <cell r="C549">
            <v>6.5728582162712179E-3</v>
          </cell>
          <cell r="D549">
            <v>1192943.6599999999</v>
          </cell>
          <cell r="E549">
            <v>643419.79</v>
          </cell>
          <cell r="F549">
            <v>234.92</v>
          </cell>
          <cell r="G549">
            <v>1192940.8241999999</v>
          </cell>
          <cell r="H549">
            <v>643417.73990000004</v>
          </cell>
          <cell r="I549">
            <v>234.94300000000001</v>
          </cell>
          <cell r="J549">
            <v>1192937.99</v>
          </cell>
          <cell r="K549">
            <v>643415.68999999994</v>
          </cell>
          <cell r="L549">
            <v>234.87</v>
          </cell>
          <cell r="M549">
            <v>-2.0870112209897606E-2</v>
          </cell>
          <cell r="N549">
            <v>3.497824988472626</v>
          </cell>
          <cell r="O549">
            <v>6.9970637128205331</v>
          </cell>
        </row>
        <row r="550">
          <cell r="A550">
            <v>14630</v>
          </cell>
          <cell r="B550">
            <v>3.4990019106537957</v>
          </cell>
          <cell r="C550">
            <v>-1.0002852497287367E-2</v>
          </cell>
          <cell r="D550">
            <v>1192949.52</v>
          </cell>
          <cell r="E550">
            <v>643411.68000000005</v>
          </cell>
          <cell r="F550">
            <v>234.76</v>
          </cell>
          <cell r="G550">
            <v>1192946.6810999999</v>
          </cell>
          <cell r="H550">
            <v>643409.63459999999</v>
          </cell>
          <cell r="I550">
            <v>234.72499999999999</v>
          </cell>
          <cell r="J550">
            <v>1192943.68</v>
          </cell>
          <cell r="K550">
            <v>643407.47</v>
          </cell>
          <cell r="L550">
            <v>234.65</v>
          </cell>
          <cell r="M550">
            <v>-2.0268719920509142E-2</v>
          </cell>
          <cell r="N550">
            <v>3.7002830121550496</v>
          </cell>
          <cell r="O550">
            <v>7.1992849228088449</v>
          </cell>
        </row>
        <row r="551">
          <cell r="A551">
            <v>14640</v>
          </cell>
          <cell r="B551">
            <v>3.4964307658260005</v>
          </cell>
          <cell r="C551">
            <v>-2.9458612767833774E-2</v>
          </cell>
          <cell r="D551">
            <v>1192955.3700000001</v>
          </cell>
          <cell r="E551">
            <v>643403.57999999996</v>
          </cell>
          <cell r="F551">
            <v>234.61</v>
          </cell>
          <cell r="G551">
            <v>1192952.5381</v>
          </cell>
          <cell r="H551">
            <v>643401.52930000005</v>
          </cell>
          <cell r="I551">
            <v>234.50700000000001</v>
          </cell>
          <cell r="J551">
            <v>1192949.1399999999</v>
          </cell>
          <cell r="K551">
            <v>643399.06999999995</v>
          </cell>
          <cell r="L551">
            <v>234.39</v>
          </cell>
          <cell r="M551">
            <v>-2.7892552744100241E-2</v>
          </cell>
          <cell r="N551">
            <v>4.1946680561450647</v>
          </cell>
          <cell r="O551">
            <v>7.6910988219710656</v>
          </cell>
        </row>
        <row r="552">
          <cell r="A552">
            <v>14650</v>
          </cell>
          <cell r="B552">
            <v>3.4979112395511183</v>
          </cell>
          <cell r="C552">
            <v>-4.8600432760496047E-2</v>
          </cell>
          <cell r="D552">
            <v>1192961.25</v>
          </cell>
          <cell r="E552">
            <v>643395.26</v>
          </cell>
          <cell r="F552">
            <v>234.48</v>
          </cell>
          <cell r="G552">
            <v>1192958.31</v>
          </cell>
          <cell r="H552">
            <v>643393.36479999998</v>
          </cell>
          <cell r="I552">
            <v>234.31</v>
          </cell>
          <cell r="J552">
            <v>1192954.53</v>
          </cell>
          <cell r="K552">
            <v>643390.92000000004</v>
          </cell>
          <cell r="L552">
            <v>234.1</v>
          </cell>
          <cell r="M552">
            <v>-4.6648877784927441E-2</v>
          </cell>
          <cell r="N552">
            <v>4.501716010580223</v>
          </cell>
          <cell r="O552">
            <v>7.9996272501313417</v>
          </cell>
        </row>
        <row r="553">
          <cell r="A553">
            <v>14660</v>
          </cell>
          <cell r="B553">
            <v>3.4974252888240627</v>
          </cell>
          <cell r="C553">
            <v>-5.8900471915227709E-2</v>
          </cell>
          <cell r="D553">
            <v>1192966.32</v>
          </cell>
          <cell r="E553">
            <v>643386.12</v>
          </cell>
          <cell r="F553">
            <v>234.42</v>
          </cell>
          <cell r="G553">
            <v>1192963.1573999999</v>
          </cell>
          <cell r="H553">
            <v>643384.62670000002</v>
          </cell>
          <cell r="I553">
            <v>234.214</v>
          </cell>
          <cell r="J553">
            <v>1192959.0900000001</v>
          </cell>
          <cell r="K553">
            <v>643382.71</v>
          </cell>
          <cell r="L553">
            <v>233.94</v>
          </cell>
          <cell r="M553">
            <v>-6.0937836892714113E-2</v>
          </cell>
          <cell r="N553">
            <v>4.4963853981623867</v>
          </cell>
          <cell r="O553">
            <v>7.9938106869864498</v>
          </cell>
        </row>
        <row r="554">
          <cell r="A554">
            <v>14670</v>
          </cell>
          <cell r="B554">
            <v>3.5035597466940192</v>
          </cell>
          <cell r="C554">
            <v>-5.8797341816248509E-2</v>
          </cell>
          <cell r="D554">
            <v>1192970.1399999999</v>
          </cell>
          <cell r="E554">
            <v>643376.38</v>
          </cell>
          <cell r="F554">
            <v>234.43</v>
          </cell>
          <cell r="G554">
            <v>1192966.8001000001</v>
          </cell>
          <cell r="H554">
            <v>643375.32169999997</v>
          </cell>
          <cell r="I554">
            <v>234.22399999999999</v>
          </cell>
          <cell r="J554">
            <v>1192962.51</v>
          </cell>
          <cell r="K554">
            <v>643373.96</v>
          </cell>
          <cell r="L554">
            <v>233.95</v>
          </cell>
          <cell r="M554">
            <v>-6.0875084735016509E-2</v>
          </cell>
          <cell r="N554">
            <v>4.5010204288453481</v>
          </cell>
          <cell r="O554">
            <v>8.0045801755393668</v>
          </cell>
        </row>
        <row r="555">
          <cell r="A555">
            <v>14680</v>
          </cell>
          <cell r="B555">
            <v>3.499082303977227</v>
          </cell>
          <cell r="C555">
            <v>-5.9444157619149313E-2</v>
          </cell>
          <cell r="D555">
            <v>1192972.6200000001</v>
          </cell>
          <cell r="E555">
            <v>643366.22</v>
          </cell>
          <cell r="F555">
            <v>234.55</v>
          </cell>
          <cell r="G555">
            <v>1192969.1736000001</v>
          </cell>
          <cell r="H555">
            <v>643365.61510000005</v>
          </cell>
          <cell r="I555">
            <v>234.34200000000001</v>
          </cell>
          <cell r="J555">
            <v>1192964.74</v>
          </cell>
          <cell r="K555">
            <v>643364.84</v>
          </cell>
          <cell r="L555">
            <v>234.07</v>
          </cell>
          <cell r="M555">
            <v>-6.0433121425948193E-2</v>
          </cell>
          <cell r="N555">
            <v>4.5008431400207476</v>
          </cell>
          <cell r="O555">
            <v>7.9999254439979746</v>
          </cell>
        </row>
        <row r="556">
          <cell r="A556">
            <v>14690</v>
          </cell>
          <cell r="B556">
            <v>3.4973394259362172</v>
          </cell>
          <cell r="C556">
            <v>-6.0903439460404968E-2</v>
          </cell>
          <cell r="D556">
            <v>1192973.73</v>
          </cell>
          <cell r="E556">
            <v>643355.81999999995</v>
          </cell>
          <cell r="F556">
            <v>234.78</v>
          </cell>
          <cell r="G556">
            <v>1192970.2355</v>
          </cell>
          <cell r="H556">
            <v>643355.67909999995</v>
          </cell>
          <cell r="I556">
            <v>234.56700000000001</v>
          </cell>
          <cell r="J556">
            <v>1192965.74</v>
          </cell>
          <cell r="K556">
            <v>643355.5</v>
          </cell>
          <cell r="L556">
            <v>234.3</v>
          </cell>
          <cell r="M556">
            <v>-5.9345647646467013E-2</v>
          </cell>
          <cell r="N556">
            <v>4.4990662430809456</v>
          </cell>
          <cell r="O556">
            <v>7.9964056690171628</v>
          </cell>
        </row>
        <row r="557">
          <cell r="A557">
            <v>14700</v>
          </cell>
          <cell r="B557">
            <v>3.4984084737475585</v>
          </cell>
          <cell r="C557">
            <v>-6.0313139984475773E-2</v>
          </cell>
          <cell r="D557">
            <v>1192973.45</v>
          </cell>
          <cell r="E557">
            <v>643345.36</v>
          </cell>
          <cell r="F557">
            <v>235.11</v>
          </cell>
          <cell r="G557">
            <v>1192969.9672000001</v>
          </cell>
          <cell r="H557">
            <v>643345.69010000001</v>
          </cell>
          <cell r="I557">
            <v>234.899</v>
          </cell>
          <cell r="J557">
            <v>1192965.49</v>
          </cell>
          <cell r="K557">
            <v>643346.11</v>
          </cell>
          <cell r="L557">
            <v>234.63</v>
          </cell>
          <cell r="M557">
            <v>-5.9819687138432366E-2</v>
          </cell>
          <cell r="N557">
            <v>4.496847323482255</v>
          </cell>
          <cell r="O557">
            <v>7.9952557972298131</v>
          </cell>
        </row>
        <row r="558">
          <cell r="A558">
            <v>14710</v>
          </cell>
          <cell r="B558">
            <v>3.4960632216035399</v>
          </cell>
          <cell r="C558">
            <v>-6.0353599642066352E-2</v>
          </cell>
          <cell r="D558">
            <v>1192971.78</v>
          </cell>
          <cell r="E558">
            <v>643335.04</v>
          </cell>
          <cell r="F558">
            <v>235.55</v>
          </cell>
          <cell r="G558">
            <v>1192968.3733000001</v>
          </cell>
          <cell r="H558">
            <v>643335.82539999997</v>
          </cell>
          <cell r="I558">
            <v>235.339</v>
          </cell>
          <cell r="J558">
            <v>1192963.99</v>
          </cell>
          <cell r="K558">
            <v>643336.84</v>
          </cell>
          <cell r="L558">
            <v>235.07</v>
          </cell>
          <cell r="M558">
            <v>-5.978850811929496E-2</v>
          </cell>
          <cell r="N558">
            <v>4.4991923776267253</v>
          </cell>
          <cell r="O558">
            <v>7.9952555992302656</v>
          </cell>
        </row>
        <row r="559">
          <cell r="A559">
            <v>14720</v>
          </cell>
          <cell r="B559">
            <v>3.5010519676575576</v>
          </cell>
          <cell r="C559">
            <v>-3.8559838941877672E-2</v>
          </cell>
          <cell r="D559">
            <v>1192968.76</v>
          </cell>
          <cell r="E559">
            <v>643325.03</v>
          </cell>
          <cell r="F559">
            <v>236.02</v>
          </cell>
          <cell r="G559">
            <v>1192965.4822</v>
          </cell>
          <cell r="H559">
            <v>643326.26020000002</v>
          </cell>
          <cell r="I559">
            <v>235.88499999999999</v>
          </cell>
          <cell r="J559">
            <v>1192961.27</v>
          </cell>
          <cell r="K559">
            <v>643327.85</v>
          </cell>
          <cell r="L559">
            <v>235.71</v>
          </cell>
          <cell r="M559">
            <v>-3.8869609660695643E-2</v>
          </cell>
          <cell r="N559">
            <v>4.5022319886309603</v>
          </cell>
          <cell r="O559">
            <v>8.0032839562885183</v>
          </cell>
        </row>
        <row r="560">
          <cell r="A560">
            <v>14730</v>
          </cell>
          <cell r="B560">
            <v>3.4976139652013698</v>
          </cell>
          <cell r="C560">
            <v>-2.0299552982811428E-2</v>
          </cell>
          <cell r="D560">
            <v>1192965.1499999999</v>
          </cell>
          <cell r="E560">
            <v>643315.67000000004</v>
          </cell>
          <cell r="F560">
            <v>236.61</v>
          </cell>
          <cell r="G560">
            <v>1192961.8868</v>
          </cell>
          <cell r="H560">
            <v>643316.92890000006</v>
          </cell>
          <cell r="I560">
            <v>236.53899999999999</v>
          </cell>
          <cell r="J560">
            <v>1192958.1299999999</v>
          </cell>
          <cell r="K560">
            <v>643318.38</v>
          </cell>
          <cell r="L560">
            <v>236.46</v>
          </cell>
          <cell r="M560">
            <v>-1.9616064249943693E-2</v>
          </cell>
          <cell r="N560">
            <v>4.0273114419578881</v>
          </cell>
          <cell r="O560">
            <v>7.524925407159258</v>
          </cell>
        </row>
        <row r="561">
          <cell r="A561">
            <v>14740</v>
          </cell>
          <cell r="B561">
            <v>3.6530514709219934</v>
          </cell>
          <cell r="C561">
            <v>8.2123124294691493E-4</v>
          </cell>
          <cell r="D561">
            <v>1192961.7</v>
          </cell>
          <cell r="E561">
            <v>643306.29</v>
          </cell>
          <cell r="F561">
            <v>237.29</v>
          </cell>
          <cell r="G561">
            <v>1192958.2893000001</v>
          </cell>
          <cell r="H561">
            <v>643307.59840000002</v>
          </cell>
          <cell r="I561">
            <v>237.29300000000001</v>
          </cell>
          <cell r="J561">
            <v>1192955</v>
          </cell>
          <cell r="K561">
            <v>643308.87</v>
          </cell>
          <cell r="L561">
            <v>237.29</v>
          </cell>
          <cell r="M561">
            <v>-8.5069297749651928E-4</v>
          </cell>
          <cell r="N561">
            <v>3.5265366934648283</v>
          </cell>
          <cell r="O561">
            <v>7.1795881643868213</v>
          </cell>
        </row>
        <row r="562">
          <cell r="A562">
            <v>14750</v>
          </cell>
          <cell r="B562">
            <v>4.148093013781077</v>
          </cell>
          <cell r="C562">
            <v>1.8803821356190915E-2</v>
          </cell>
          <cell r="D562">
            <v>1192958.56</v>
          </cell>
          <cell r="E562">
            <v>643296.77</v>
          </cell>
          <cell r="F562">
            <v>237.99</v>
          </cell>
          <cell r="G562">
            <v>1192954.6917999999</v>
          </cell>
          <cell r="H562">
            <v>643298.26789999998</v>
          </cell>
          <cell r="I562">
            <v>238.06800000000001</v>
          </cell>
          <cell r="J562">
            <v>1192951.43</v>
          </cell>
          <cell r="K562">
            <v>643299.53</v>
          </cell>
          <cell r="L562">
            <v>238.14</v>
          </cell>
          <cell r="M562">
            <v>2.0586360652792651E-2</v>
          </cell>
          <cell r="N562">
            <v>3.4974613150094171</v>
          </cell>
          <cell r="O562">
            <v>7.6455543287904941</v>
          </cell>
        </row>
        <row r="563">
          <cell r="A563">
            <v>14760</v>
          </cell>
          <cell r="B563">
            <v>4.4981674591237848</v>
          </cell>
          <cell r="C563">
            <v>4.0683234153234479E-2</v>
          </cell>
          <cell r="D563">
            <v>1192955.3500000001</v>
          </cell>
          <cell r="E563">
            <v>643287.39</v>
          </cell>
          <cell r="F563">
            <v>238.66</v>
          </cell>
          <cell r="G563">
            <v>1192951.1225000001</v>
          </cell>
          <cell r="H563">
            <v>643288.92680000002</v>
          </cell>
          <cell r="I563">
            <v>238.84299999999999</v>
          </cell>
          <cell r="J563">
            <v>1192947.83</v>
          </cell>
          <cell r="K563">
            <v>643290.12</v>
          </cell>
          <cell r="L563">
            <v>238.98</v>
          </cell>
          <cell r="M563">
            <v>3.912005840521085E-2</v>
          </cell>
          <cell r="N563">
            <v>3.5020397613146677</v>
          </cell>
          <cell r="O563">
            <v>8.0002072204384529</v>
          </cell>
        </row>
        <row r="564">
          <cell r="A564">
            <v>14770</v>
          </cell>
          <cell r="B564">
            <v>4.4982923483838775</v>
          </cell>
          <cell r="C564">
            <v>5.2908966684992564E-2</v>
          </cell>
          <cell r="D564">
            <v>1192952.3500000001</v>
          </cell>
          <cell r="E564">
            <v>643278.17000000004</v>
          </cell>
          <cell r="F564">
            <v>239.38</v>
          </cell>
          <cell r="G564">
            <v>1192948.0286999999</v>
          </cell>
          <cell r="H564">
            <v>643279.41940000001</v>
          </cell>
          <cell r="I564">
            <v>239.61799999999999</v>
          </cell>
          <cell r="J564">
            <v>1192944.67</v>
          </cell>
          <cell r="K564">
            <v>643280.39</v>
          </cell>
          <cell r="L564">
            <v>239.8</v>
          </cell>
          <cell r="M564">
            <v>5.20575499857076E-2</v>
          </cell>
          <cell r="N564">
            <v>3.4961307255140603</v>
          </cell>
          <cell r="O564">
            <v>7.9944230738979378</v>
          </cell>
        </row>
        <row r="565">
          <cell r="A565">
            <v>14780</v>
          </cell>
          <cell r="B565">
            <v>4.4625958297819199</v>
          </cell>
          <cell r="C565">
            <v>3.5181317329309438E-2</v>
          </cell>
          <cell r="D565">
            <v>1192949.93</v>
          </cell>
          <cell r="E565">
            <v>643268.76</v>
          </cell>
          <cell r="F565">
            <v>240.22</v>
          </cell>
          <cell r="G565">
            <v>1192945.5734999999</v>
          </cell>
          <cell r="H565">
            <v>643269.72730000003</v>
          </cell>
          <cell r="I565">
            <v>240.37700000000001</v>
          </cell>
          <cell r="J565">
            <v>1192942.1599999999</v>
          </cell>
          <cell r="K565">
            <v>643270.49</v>
          </cell>
          <cell r="L565">
            <v>240.5</v>
          </cell>
          <cell r="M565">
            <v>3.5166270544428821E-2</v>
          </cell>
          <cell r="N565">
            <v>3.4976697299929231</v>
          </cell>
          <cell r="O565">
            <v>7.9602655597748431</v>
          </cell>
        </row>
        <row r="566">
          <cell r="A566">
            <v>14790</v>
          </cell>
          <cell r="B566">
            <v>3.9665023308550325</v>
          </cell>
          <cell r="C566">
            <v>2.0925236663634245E-2</v>
          </cell>
          <cell r="D566">
            <v>1192947.27</v>
          </cell>
          <cell r="E566">
            <v>643259.1</v>
          </cell>
          <cell r="F566">
            <v>241.02</v>
          </cell>
          <cell r="G566">
            <v>1192943.3992999999</v>
          </cell>
          <cell r="H566">
            <v>643259.96649999998</v>
          </cell>
          <cell r="I566">
            <v>241.10300000000001</v>
          </cell>
          <cell r="J566">
            <v>1192939.98</v>
          </cell>
          <cell r="K566">
            <v>643260.73</v>
          </cell>
          <cell r="L566">
            <v>241.16</v>
          </cell>
          <cell r="M566">
            <v>1.6269423308946204E-2</v>
          </cell>
          <cell r="N566">
            <v>3.5035046367405589</v>
          </cell>
          <cell r="O566">
            <v>7.4700069675955909</v>
          </cell>
        </row>
        <row r="567">
          <cell r="A567">
            <v>14800</v>
          </cell>
          <cell r="B567">
            <v>3.4995936234877218</v>
          </cell>
          <cell r="C567">
            <v>1.9145080031673666E-2</v>
          </cell>
          <cell r="D567">
            <v>1192944.6399999999</v>
          </cell>
          <cell r="E567">
            <v>643249.43999999994</v>
          </cell>
          <cell r="F567">
            <v>241.73</v>
          </cell>
          <cell r="G567">
            <v>1192941.2252</v>
          </cell>
          <cell r="H567">
            <v>643250.20570000005</v>
          </cell>
          <cell r="I567">
            <v>241.797</v>
          </cell>
          <cell r="J567">
            <v>1192937.81</v>
          </cell>
          <cell r="K567">
            <v>643250.97</v>
          </cell>
          <cell r="L567">
            <v>241.79</v>
          </cell>
          <cell r="M567">
            <v>-2.0001840638237886E-3</v>
          </cell>
          <cell r="N567">
            <v>3.499677917952698</v>
          </cell>
          <cell r="O567">
            <v>6.9992715414404199</v>
          </cell>
        </row>
        <row r="568">
          <cell r="A568">
            <v>14810</v>
          </cell>
          <cell r="B568">
            <v>3.5035172341358405</v>
          </cell>
          <cell r="C568">
            <v>1.9123639337978924E-2</v>
          </cell>
          <cell r="D568">
            <v>1192942.47</v>
          </cell>
          <cell r="E568">
            <v>643239.68000000005</v>
          </cell>
          <cell r="F568">
            <v>242.39</v>
          </cell>
          <cell r="G568">
            <v>1192939.051</v>
          </cell>
          <cell r="H568">
            <v>643240.4449</v>
          </cell>
          <cell r="I568">
            <v>242.45699999999999</v>
          </cell>
          <cell r="J568">
            <v>1192935.6299999999</v>
          </cell>
          <cell r="K568">
            <v>643241.21</v>
          </cell>
          <cell r="L568">
            <v>242.39</v>
          </cell>
          <cell r="M568">
            <v>-1.9112753681204506E-2</v>
          </cell>
          <cell r="N568">
            <v>3.5055126601613202</v>
          </cell>
          <cell r="O568">
            <v>7.0090298942971607</v>
          </cell>
        </row>
        <row r="569">
          <cell r="A569">
            <v>14820</v>
          </cell>
          <cell r="B569">
            <v>3.4976825256635919</v>
          </cell>
          <cell r="C569">
            <v>1.8869637114214865E-2</v>
          </cell>
          <cell r="D569">
            <v>1192940.29</v>
          </cell>
          <cell r="E569">
            <v>643229.92000000004</v>
          </cell>
          <cell r="F569">
            <v>243.02</v>
          </cell>
          <cell r="G569">
            <v>1192936.8768</v>
          </cell>
          <cell r="H569">
            <v>643230.68409999995</v>
          </cell>
          <cell r="I569">
            <v>243.08600000000001</v>
          </cell>
          <cell r="J569">
            <v>1192933.46</v>
          </cell>
          <cell r="K569">
            <v>643231.44999999995</v>
          </cell>
          <cell r="L569">
            <v>243.02</v>
          </cell>
          <cell r="M569">
            <v>-1.8848585964289451E-2</v>
          </cell>
          <cell r="N569">
            <v>3.501588932190784</v>
          </cell>
          <cell r="O569">
            <v>6.999271457854376</v>
          </cell>
        </row>
        <row r="570">
          <cell r="A570">
            <v>14830</v>
          </cell>
          <cell r="B570">
            <v>3.5015309295376391</v>
          </cell>
          <cell r="C570">
            <v>2.0276845022577931E-2</v>
          </cell>
          <cell r="D570">
            <v>1192938.1200000001</v>
          </cell>
          <cell r="E570">
            <v>643220.16</v>
          </cell>
          <cell r="F570">
            <v>243.61</v>
          </cell>
          <cell r="G570">
            <v>1192934.7027</v>
          </cell>
          <cell r="H570">
            <v>643220.92339999997</v>
          </cell>
          <cell r="I570">
            <v>243.68100000000001</v>
          </cell>
          <cell r="J570">
            <v>1192931.29</v>
          </cell>
          <cell r="K570">
            <v>643221.68000000005</v>
          </cell>
          <cell r="L570">
            <v>243.61</v>
          </cell>
          <cell r="M570">
            <v>-2.0311459957946532E-2</v>
          </cell>
          <cell r="N570">
            <v>3.4955635954775541</v>
          </cell>
          <cell r="O570">
            <v>6.9970945250151928</v>
          </cell>
        </row>
        <row r="571">
          <cell r="A571">
            <v>14840</v>
          </cell>
          <cell r="B571">
            <v>3.4956960693890515</v>
          </cell>
          <cell r="C571">
            <v>2.002462416940818E-2</v>
          </cell>
          <cell r="D571">
            <v>1192935.94</v>
          </cell>
          <cell r="E571">
            <v>643210.4</v>
          </cell>
          <cell r="F571">
            <v>244.19</v>
          </cell>
          <cell r="G571">
            <v>1192932.5285</v>
          </cell>
          <cell r="H571">
            <v>643211.16260000004</v>
          </cell>
          <cell r="I571">
            <v>244.26</v>
          </cell>
          <cell r="J571">
            <v>1192929.1100000001</v>
          </cell>
          <cell r="K571">
            <v>643211.92000000004</v>
          </cell>
          <cell r="L571">
            <v>244.19</v>
          </cell>
          <cell r="M571">
            <v>-1.9992007235176266E-2</v>
          </cell>
          <cell r="N571">
            <v>3.5013992930548277</v>
          </cell>
          <cell r="O571">
            <v>6.9970953624438792</v>
          </cell>
        </row>
        <row r="572">
          <cell r="A572">
            <v>14850</v>
          </cell>
          <cell r="B572">
            <v>3.4996207980367044</v>
          </cell>
          <cell r="C572">
            <v>2.0002167103151103E-2</v>
          </cell>
          <cell r="D572">
            <v>1192933.77</v>
          </cell>
          <cell r="E572">
            <v>643200.64</v>
          </cell>
          <cell r="F572">
            <v>244.77</v>
          </cell>
          <cell r="G572">
            <v>1192930.3543</v>
          </cell>
          <cell r="H572">
            <v>643201.40179999999</v>
          </cell>
          <cell r="I572">
            <v>244.84</v>
          </cell>
          <cell r="J572">
            <v>1192926.94</v>
          </cell>
          <cell r="K572">
            <v>643202.16</v>
          </cell>
          <cell r="L572">
            <v>244.77</v>
          </cell>
          <cell r="M572">
            <v>-2.0014455059751315E-2</v>
          </cell>
          <cell r="N572">
            <v>3.4974721915243063</v>
          </cell>
          <cell r="O572">
            <v>6.9970929895610112</v>
          </cell>
        </row>
        <row r="573">
          <cell r="A573">
            <v>14860</v>
          </cell>
          <cell r="B573">
            <v>3.5034487351937882</v>
          </cell>
          <cell r="C573">
            <v>1.9694879307603223E-2</v>
          </cell>
          <cell r="D573">
            <v>1192931.6000000001</v>
          </cell>
          <cell r="E573">
            <v>643190.88</v>
          </cell>
          <cell r="F573">
            <v>245.35</v>
          </cell>
          <cell r="G573">
            <v>1192928.1802000001</v>
          </cell>
          <cell r="H573">
            <v>643191.64099999995</v>
          </cell>
          <cell r="I573">
            <v>245.41900000000001</v>
          </cell>
          <cell r="J573">
            <v>1192924.76</v>
          </cell>
          <cell r="K573">
            <v>643192.4</v>
          </cell>
          <cell r="L573">
            <v>245.35</v>
          </cell>
          <cell r="M573">
            <v>-1.9695123208254582E-2</v>
          </cell>
          <cell r="N573">
            <v>3.503405349152509</v>
          </cell>
          <cell r="O573">
            <v>7.0068540843462976</v>
          </cell>
        </row>
        <row r="574">
          <cell r="A574">
            <v>14870</v>
          </cell>
          <cell r="B574">
            <v>3.4976134776678469</v>
          </cell>
          <cell r="C574">
            <v>2.1157283522742449E-2</v>
          </cell>
          <cell r="D574">
            <v>1192929.42</v>
          </cell>
          <cell r="E574">
            <v>643181.12</v>
          </cell>
          <cell r="F574">
            <v>245.83</v>
          </cell>
          <cell r="G574">
            <v>1192926.0060000001</v>
          </cell>
          <cell r="H574">
            <v>643181.88020000001</v>
          </cell>
          <cell r="I574">
            <v>245.904</v>
          </cell>
          <cell r="J574">
            <v>1192922.5900000001</v>
          </cell>
          <cell r="K574">
            <v>643182.64</v>
          </cell>
          <cell r="L574">
            <v>245.83</v>
          </cell>
          <cell r="M574">
            <v>-2.1146005940084405E-2</v>
          </cell>
          <cell r="N574">
            <v>3.4994788240227117</v>
          </cell>
          <cell r="O574">
            <v>6.9970923016905591</v>
          </cell>
        </row>
        <row r="575">
          <cell r="A575">
            <v>14880</v>
          </cell>
          <cell r="B575">
            <v>3.5015396041845492</v>
          </cell>
          <cell r="C575">
            <v>2.084797210711772E-2</v>
          </cell>
          <cell r="D575">
            <v>1192927.25</v>
          </cell>
          <cell r="E575">
            <v>643171.36</v>
          </cell>
          <cell r="F575">
            <v>246.13</v>
          </cell>
          <cell r="G575">
            <v>1192923.8318</v>
          </cell>
          <cell r="H575">
            <v>643172.11939999997</v>
          </cell>
          <cell r="I575">
            <v>246.203</v>
          </cell>
          <cell r="J575">
            <v>1192920.42</v>
          </cell>
          <cell r="K575">
            <v>643172.88</v>
          </cell>
          <cell r="L575">
            <v>246.13</v>
          </cell>
          <cell r="M575">
            <v>-2.0883676355478976E-2</v>
          </cell>
          <cell r="N575">
            <v>3.4955531180148487</v>
          </cell>
          <cell r="O575">
            <v>6.9970927221993975</v>
          </cell>
        </row>
        <row r="576">
          <cell r="A576">
            <v>14890</v>
          </cell>
          <cell r="B576">
            <v>3.4956065639408194</v>
          </cell>
          <cell r="C576">
            <v>1.8594769980841065E-2</v>
          </cell>
          <cell r="D576">
            <v>1192925.07</v>
          </cell>
          <cell r="E576">
            <v>643161.59999999998</v>
          </cell>
          <cell r="F576">
            <v>246.25</v>
          </cell>
          <cell r="G576">
            <v>1192921.6577000001</v>
          </cell>
          <cell r="H576">
            <v>643162.35860000004</v>
          </cell>
          <cell r="I576">
            <v>246.315</v>
          </cell>
          <cell r="J576">
            <v>1192918.24</v>
          </cell>
          <cell r="K576">
            <v>643163.12</v>
          </cell>
          <cell r="L576">
            <v>246.25</v>
          </cell>
          <cell r="M576">
            <v>-1.8563547744647035E-2</v>
          </cell>
          <cell r="N576">
            <v>3.5014858632688388</v>
          </cell>
          <cell r="O576">
            <v>6.9970924272096582</v>
          </cell>
        </row>
        <row r="577">
          <cell r="A577">
            <v>14900</v>
          </cell>
          <cell r="B577">
            <v>3.4995332672779229</v>
          </cell>
          <cell r="C577">
            <v>2.0288419791263484E-2</v>
          </cell>
          <cell r="D577">
            <v>1192922.8999999999</v>
          </cell>
          <cell r="E577">
            <v>643151.84</v>
          </cell>
          <cell r="F577">
            <v>246.17</v>
          </cell>
          <cell r="G577">
            <v>1192919.4835000001</v>
          </cell>
          <cell r="H577">
            <v>643152.59779999999</v>
          </cell>
          <cell r="I577">
            <v>246.24100000000001</v>
          </cell>
          <cell r="J577">
            <v>1192916.07</v>
          </cell>
          <cell r="K577">
            <v>643153.36</v>
          </cell>
          <cell r="L577">
            <v>246.17</v>
          </cell>
          <cell r="M577">
            <v>-2.0299861930520007E-2</v>
          </cell>
          <cell r="N577">
            <v>3.4975607343063158</v>
          </cell>
          <cell r="O577">
            <v>6.9970940015842391</v>
          </cell>
        </row>
        <row r="578">
          <cell r="A578">
            <v>14910</v>
          </cell>
          <cell r="B578">
            <v>3.5034607874886214</v>
          </cell>
          <cell r="C578">
            <v>1.9694811555027551E-2</v>
          </cell>
          <cell r="D578">
            <v>1192920.73</v>
          </cell>
          <cell r="E578">
            <v>643142.07999999996</v>
          </cell>
          <cell r="F578">
            <v>245.91</v>
          </cell>
          <cell r="G578">
            <v>1192917.3093000001</v>
          </cell>
          <cell r="H578">
            <v>643142.83700000006</v>
          </cell>
          <cell r="I578">
            <v>245.97900000000001</v>
          </cell>
          <cell r="J578">
            <v>1192913.8899999999</v>
          </cell>
          <cell r="K578">
            <v>643143.6</v>
          </cell>
          <cell r="L578">
            <v>245.91</v>
          </cell>
          <cell r="M578">
            <v>-1.9695177404704028E-2</v>
          </cell>
          <cell r="N578">
            <v>3.5033957086132541</v>
          </cell>
          <cell r="O578">
            <v>7.0068564961018751</v>
          </cell>
        </row>
        <row r="579">
          <cell r="A579">
            <v>14920</v>
          </cell>
          <cell r="B579">
            <v>3.4975489604860446</v>
          </cell>
          <cell r="C579">
            <v>2.0014015755269218E-2</v>
          </cell>
          <cell r="D579">
            <v>1192918.55</v>
          </cell>
          <cell r="E579">
            <v>643132.31999999995</v>
          </cell>
          <cell r="F579">
            <v>245.46</v>
          </cell>
          <cell r="G579">
            <v>1192915.1351999999</v>
          </cell>
          <cell r="H579">
            <v>643133.07629999996</v>
          </cell>
          <cell r="I579">
            <v>245.53</v>
          </cell>
          <cell r="J579">
            <v>1192911.72</v>
          </cell>
          <cell r="K579">
            <v>643133.84</v>
          </cell>
          <cell r="L579">
            <v>245.46</v>
          </cell>
          <cell r="M579">
            <v>-2.0002589294957053E-2</v>
          </cell>
          <cell r="N579">
            <v>3.4995469320385042</v>
          </cell>
          <cell r="O579">
            <v>6.9970958925245483</v>
          </cell>
        </row>
        <row r="580">
          <cell r="A580">
            <v>14930</v>
          </cell>
          <cell r="B580">
            <v>3.5036482771434723</v>
          </cell>
          <cell r="C580">
            <v>2.14062582963278E-2</v>
          </cell>
          <cell r="D580">
            <v>1192916.3799999999</v>
          </cell>
          <cell r="E580">
            <v>643122.55000000005</v>
          </cell>
          <cell r="F580">
            <v>244.82</v>
          </cell>
          <cell r="G580">
            <v>1192912.9609999999</v>
          </cell>
          <cell r="H580">
            <v>643123.31550000003</v>
          </cell>
          <cell r="I580">
            <v>244.89500000000001</v>
          </cell>
          <cell r="J580">
            <v>1192909.54</v>
          </cell>
          <cell r="K580">
            <v>643124.07999999996</v>
          </cell>
          <cell r="L580">
            <v>244.82</v>
          </cell>
          <cell r="M580">
            <v>-2.1395672494478685E-2</v>
          </cell>
          <cell r="N580">
            <v>3.505381755089557</v>
          </cell>
          <cell r="O580">
            <v>7.0090300322330297</v>
          </cell>
        </row>
        <row r="581">
          <cell r="A581">
            <v>14940</v>
          </cell>
          <cell r="B581">
            <v>3.4978136500356798</v>
          </cell>
          <cell r="C581">
            <v>2.0870179862001185E-2</v>
          </cell>
          <cell r="D581">
            <v>1192914.2</v>
          </cell>
          <cell r="E581">
            <v>643112.79</v>
          </cell>
          <cell r="F581">
            <v>244</v>
          </cell>
          <cell r="G581">
            <v>1192910.7867999999</v>
          </cell>
          <cell r="H581">
            <v>643113.55469999998</v>
          </cell>
          <cell r="I581">
            <v>244.07300000000001</v>
          </cell>
          <cell r="J581">
            <v>1192907.3700000001</v>
          </cell>
          <cell r="K581">
            <v>643114.31999999995</v>
          </cell>
          <cell r="L581">
            <v>244</v>
          </cell>
          <cell r="M581">
            <v>-2.0848459513420233E-2</v>
          </cell>
          <cell r="N581">
            <v>3.5014577433415224</v>
          </cell>
          <cell r="O581">
            <v>6.9992713933772022</v>
          </cell>
        </row>
        <row r="582">
          <cell r="A582">
            <v>14950</v>
          </cell>
          <cell r="B582">
            <v>3.5016399730174821</v>
          </cell>
          <cell r="C582">
            <v>1.9133891695402111E-2</v>
          </cell>
          <cell r="D582">
            <v>1192912.03</v>
          </cell>
          <cell r="E582">
            <v>643103.03</v>
          </cell>
          <cell r="F582">
            <v>243.09</v>
          </cell>
          <cell r="G582">
            <v>1192908.6126999999</v>
          </cell>
          <cell r="H582">
            <v>643103.79390000005</v>
          </cell>
          <cell r="I582">
            <v>243.15700000000001</v>
          </cell>
          <cell r="J582">
            <v>1192905.2</v>
          </cell>
          <cell r="K582">
            <v>643104.55000000005</v>
          </cell>
          <cell r="L582">
            <v>243.13</v>
          </cell>
          <cell r="M582">
            <v>-7.7243153921004561E-3</v>
          </cell>
          <cell r="N582">
            <v>3.4954554066536092</v>
          </cell>
          <cell r="O582">
            <v>6.9970953796710909</v>
          </cell>
        </row>
        <row r="583">
          <cell r="A583">
            <v>14960</v>
          </cell>
          <cell r="B583">
            <v>3.8233686534307436</v>
          </cell>
          <cell r="C583">
            <v>2.1185506118363773E-2</v>
          </cell>
          <cell r="D583">
            <v>1192910.17</v>
          </cell>
          <cell r="E583">
            <v>643093.19999999995</v>
          </cell>
          <cell r="F583">
            <v>242.16</v>
          </cell>
          <cell r="G583">
            <v>1192906.4384999999</v>
          </cell>
          <cell r="H583">
            <v>643094.0331</v>
          </cell>
          <cell r="I583">
            <v>242.24100000000001</v>
          </cell>
          <cell r="J583">
            <v>1192903.02</v>
          </cell>
          <cell r="K583">
            <v>643094.79</v>
          </cell>
          <cell r="L583">
            <v>242.28</v>
          </cell>
          <cell r="M583">
            <v>1.1138747994006402E-2</v>
          </cell>
          <cell r="N583">
            <v>3.5012911703337393</v>
          </cell>
          <cell r="O583">
            <v>7.3246598237644829</v>
          </cell>
        </row>
        <row r="584">
          <cell r="A584">
            <v>14970</v>
          </cell>
          <cell r="B584">
            <v>4.3197286697762793</v>
          </cell>
          <cell r="C584">
            <v>2.8937002658195616E-2</v>
          </cell>
          <cell r="D584">
            <v>1192908.48</v>
          </cell>
          <cell r="E584">
            <v>643083.32999999996</v>
          </cell>
          <cell r="F584">
            <v>241.2</v>
          </cell>
          <cell r="G584">
            <v>1192904.2642999999</v>
          </cell>
          <cell r="H584">
            <v>643084.27229999995</v>
          </cell>
          <cell r="I584">
            <v>241.32499999999999</v>
          </cell>
          <cell r="J584">
            <v>1192900.8500000001</v>
          </cell>
          <cell r="K584">
            <v>643085.03</v>
          </cell>
          <cell r="L584">
            <v>241.43</v>
          </cell>
          <cell r="M584">
            <v>3.0022612750610245E-2</v>
          </cell>
          <cell r="N584">
            <v>3.4973638327957963</v>
          </cell>
          <cell r="O584">
            <v>7.8170925025720752</v>
          </cell>
        </row>
        <row r="585">
          <cell r="A585">
            <v>14980</v>
          </cell>
          <cell r="B585">
            <v>4.4958960230602347</v>
          </cell>
          <cell r="C585">
            <v>4.6709265277239807E-2</v>
          </cell>
          <cell r="D585">
            <v>1192906.6499999999</v>
          </cell>
          <cell r="E585">
            <v>643073.68999999994</v>
          </cell>
          <cell r="F585">
            <v>240.2</v>
          </cell>
          <cell r="G585">
            <v>1192902.2246999999</v>
          </cell>
          <cell r="H585">
            <v>643074.48360000004</v>
          </cell>
          <cell r="I585">
            <v>240.41</v>
          </cell>
          <cell r="J585">
            <v>1192898.78</v>
          </cell>
          <cell r="K585">
            <v>643075.1</v>
          </cell>
          <cell r="L585">
            <v>240.57</v>
          </cell>
          <cell r="M585">
            <v>4.5721924621542669E-2</v>
          </cell>
          <cell r="N585">
            <v>3.4994152438764541</v>
          </cell>
          <cell r="O585">
            <v>7.9953112669366888</v>
          </cell>
        </row>
        <row r="586">
          <cell r="A586">
            <v>14990</v>
          </cell>
          <cell r="B586">
            <v>4.4980969865642697</v>
          </cell>
          <cell r="C586">
            <v>5.2021999680967844E-2</v>
          </cell>
          <cell r="D586">
            <v>1192905.27</v>
          </cell>
          <cell r="E586">
            <v>643064.09</v>
          </cell>
          <cell r="F586">
            <v>239.26</v>
          </cell>
          <cell r="G586">
            <v>1192900.7995</v>
          </cell>
          <cell r="H586">
            <v>643064.58750000002</v>
          </cell>
          <cell r="I586">
            <v>239.494</v>
          </cell>
          <cell r="J586">
            <v>1192897.32</v>
          </cell>
          <cell r="K586">
            <v>643064.97</v>
          </cell>
          <cell r="L586">
            <v>239.68</v>
          </cell>
          <cell r="M586">
            <v>5.3135859937744098E-2</v>
          </cell>
          <cell r="N586">
            <v>3.5004608981191119</v>
          </cell>
          <cell r="O586">
            <v>7.9985578846833816</v>
          </cell>
        </row>
        <row r="587">
          <cell r="A587">
            <v>15000</v>
          </cell>
          <cell r="B587">
            <v>4.4975825163368048</v>
          </cell>
          <cell r="C587">
            <v>5.3584342060343959E-2</v>
          </cell>
          <cell r="D587">
            <v>1192904.53</v>
          </cell>
          <cell r="E587">
            <v>643054.42000000004</v>
          </cell>
          <cell r="F587">
            <v>238.38</v>
          </cell>
          <cell r="G587">
            <v>1192900.0367999999</v>
          </cell>
          <cell r="H587">
            <v>643054.61849999998</v>
          </cell>
          <cell r="I587">
            <v>238.62100000000001</v>
          </cell>
          <cell r="J587">
            <v>1192896.54</v>
          </cell>
          <cell r="K587">
            <v>643054.77</v>
          </cell>
          <cell r="L587">
            <v>238.81</v>
          </cell>
          <cell r="M587">
            <v>5.399876027113279E-2</v>
          </cell>
          <cell r="N587">
            <v>3.5000803546415953</v>
          </cell>
          <cell r="O587">
            <v>7.9976628709784006</v>
          </cell>
          <cell r="P587">
            <v>7.3343410508322178</v>
          </cell>
        </row>
        <row r="588">
          <cell r="A588">
            <v>15010</v>
          </cell>
          <cell r="B588">
            <v>4.5015247060330976</v>
          </cell>
          <cell r="C588">
            <v>5.3759562771176959E-2</v>
          </cell>
          <cell r="D588">
            <v>1192904.44</v>
          </cell>
          <cell r="E588">
            <v>643044.73</v>
          </cell>
          <cell r="F588">
            <v>237.61</v>
          </cell>
          <cell r="G588">
            <v>1192899.9398000001</v>
          </cell>
          <cell r="H588">
            <v>643044.62080000003</v>
          </cell>
          <cell r="I588">
            <v>237.852</v>
          </cell>
          <cell r="J588">
            <v>1192896.44</v>
          </cell>
          <cell r="K588">
            <v>643044.54</v>
          </cell>
          <cell r="L588">
            <v>238.04</v>
          </cell>
          <cell r="M588">
            <v>5.3703045022398359E-2</v>
          </cell>
          <cell r="N588">
            <v>3.5007325920080978</v>
          </cell>
          <cell r="O588">
            <v>8.0022572980411955</v>
          </cell>
        </row>
        <row r="589">
          <cell r="A589">
            <v>15020</v>
          </cell>
          <cell r="B589">
            <v>4.4988160687842882</v>
          </cell>
          <cell r="C589">
            <v>5.2458245989992769E-2</v>
          </cell>
          <cell r="D589">
            <v>1192904.99</v>
          </cell>
          <cell r="E589">
            <v>643035.04</v>
          </cell>
          <cell r="F589">
            <v>236.95</v>
          </cell>
          <cell r="G589">
            <v>1192900.5090999999</v>
          </cell>
          <cell r="H589">
            <v>643034.63890000002</v>
          </cell>
          <cell r="I589">
            <v>237.18600000000001</v>
          </cell>
          <cell r="J589">
            <v>1192897.02</v>
          </cell>
          <cell r="K589">
            <v>643034.31999999995</v>
          </cell>
          <cell r="L589">
            <v>237.37</v>
          </cell>
          <cell r="M589">
            <v>5.2516762381539794E-2</v>
          </cell>
          <cell r="N589">
            <v>3.5036432494299281</v>
          </cell>
          <cell r="O589">
            <v>8.0024593182142159</v>
          </cell>
        </row>
        <row r="590">
          <cell r="A590">
            <v>15030</v>
          </cell>
          <cell r="B590">
            <v>4.5030970254146432</v>
          </cell>
          <cell r="C590">
            <v>5.2186306151903297E-2</v>
          </cell>
          <cell r="D590">
            <v>1192906.19</v>
          </cell>
          <cell r="E590">
            <v>643025.42000000004</v>
          </cell>
          <cell r="F590">
            <v>236.39</v>
          </cell>
          <cell r="G590">
            <v>1192901.7420999999</v>
          </cell>
          <cell r="H590">
            <v>643024.71710000001</v>
          </cell>
          <cell r="I590">
            <v>236.625</v>
          </cell>
          <cell r="J590">
            <v>1192898.29</v>
          </cell>
          <cell r="K590">
            <v>643024.17000000004</v>
          </cell>
          <cell r="L590">
            <v>236.81</v>
          </cell>
          <cell r="M590">
            <v>5.2929970981132078E-2</v>
          </cell>
          <cell r="N590">
            <v>3.4951842325012636</v>
          </cell>
          <cell r="O590">
            <v>7.9982812579159068</v>
          </cell>
        </row>
        <row r="591">
          <cell r="A591">
            <v>15040</v>
          </cell>
          <cell r="B591">
            <v>4.4993707614860012</v>
          </cell>
          <cell r="C591">
            <v>5.2674032117709074E-2</v>
          </cell>
          <cell r="D591">
            <v>1192908.02</v>
          </cell>
          <cell r="E591">
            <v>643015.9</v>
          </cell>
          <cell r="F591">
            <v>235.93</v>
          </cell>
          <cell r="G591">
            <v>1192903.6333000001</v>
          </cell>
          <cell r="H591">
            <v>643014.89939999999</v>
          </cell>
          <cell r="I591">
            <v>236.167</v>
          </cell>
          <cell r="J591">
            <v>1192900.22</v>
          </cell>
          <cell r="K591">
            <v>643014.12</v>
          </cell>
          <cell r="L591">
            <v>236.35</v>
          </cell>
          <cell r="M591">
            <v>5.2268476529268852E-2</v>
          </cell>
          <cell r="N591">
            <v>3.5011542740779511</v>
          </cell>
          <cell r="O591">
            <v>8.0005250355639532</v>
          </cell>
        </row>
        <row r="592">
          <cell r="A592">
            <v>15050</v>
          </cell>
          <cell r="B592">
            <v>4.5043906936358935</v>
          </cell>
          <cell r="C592">
            <v>5.3725357425574237E-2</v>
          </cell>
          <cell r="D592">
            <v>1192910.49</v>
          </cell>
          <cell r="E592">
            <v>643006.52</v>
          </cell>
          <cell r="F592">
            <v>235.57</v>
          </cell>
          <cell r="G592">
            <v>1192906.1743999999</v>
          </cell>
          <cell r="H592">
            <v>643005.22959999996</v>
          </cell>
          <cell r="I592">
            <v>235.81200000000001</v>
          </cell>
          <cell r="J592">
            <v>1192902.82</v>
          </cell>
          <cell r="K592">
            <v>643004.23</v>
          </cell>
          <cell r="L592">
            <v>236</v>
          </cell>
          <cell r="M592">
            <v>5.3711656058462634E-2</v>
          </cell>
          <cell r="N592">
            <v>3.5001713556431575</v>
          </cell>
          <cell r="O592">
            <v>8.0045620492790519</v>
          </cell>
        </row>
        <row r="593">
          <cell r="A593">
            <v>15060</v>
          </cell>
          <cell r="B593">
            <v>4.4987282347116659</v>
          </cell>
          <cell r="C593">
            <v>4.2678728294489432E-2</v>
          </cell>
          <cell r="D593">
            <v>1192913.57</v>
          </cell>
          <cell r="E593">
            <v>642997.31999999995</v>
          </cell>
          <cell r="F593">
            <v>235.37</v>
          </cell>
          <cell r="G593">
            <v>1192909.3533000001</v>
          </cell>
          <cell r="H593">
            <v>642995.75219999999</v>
          </cell>
          <cell r="I593">
            <v>235.56200000000001</v>
          </cell>
          <cell r="J593">
            <v>1192906.07</v>
          </cell>
          <cell r="K593">
            <v>642994.53</v>
          </cell>
          <cell r="L593">
            <v>235.71</v>
          </cell>
          <cell r="M593">
            <v>4.224464188886496E-2</v>
          </cell>
          <cell r="N593">
            <v>3.5034028786265239</v>
          </cell>
          <cell r="O593">
            <v>8.0021311133381907</v>
          </cell>
        </row>
        <row r="594">
          <cell r="A594">
            <v>15070</v>
          </cell>
          <cell r="B594">
            <v>4.1727043472930054</v>
          </cell>
          <cell r="C594">
            <v>2.2767009616108804E-2</v>
          </cell>
          <cell r="D594">
            <v>1192916.8999999999</v>
          </cell>
          <cell r="E594">
            <v>642988</v>
          </cell>
          <cell r="F594">
            <v>235.32</v>
          </cell>
          <cell r="G594">
            <v>1192913.0260999999</v>
          </cell>
          <cell r="H594">
            <v>642986.44940000004</v>
          </cell>
          <cell r="I594">
            <v>235.41499999999999</v>
          </cell>
          <cell r="J594">
            <v>1192909.78</v>
          </cell>
          <cell r="K594">
            <v>642985.15</v>
          </cell>
          <cell r="L594">
            <v>235.5</v>
          </cell>
          <cell r="M594">
            <v>2.4309931529473618E-2</v>
          </cell>
          <cell r="N594">
            <v>3.4965133446366585</v>
          </cell>
          <cell r="O594">
            <v>7.6692176919296635</v>
          </cell>
        </row>
        <row r="595">
          <cell r="A595">
            <v>15080</v>
          </cell>
          <cell r="B595">
            <v>3.6781792303038681</v>
          </cell>
          <cell r="C595">
            <v>1.9846776198001716E-2</v>
          </cell>
          <cell r="D595">
            <v>1192920.1499999999</v>
          </cell>
          <cell r="E595">
            <v>642978.53</v>
          </cell>
          <cell r="F595">
            <v>235.3</v>
          </cell>
          <cell r="G595">
            <v>1192916.7353999999</v>
          </cell>
          <cell r="H595">
            <v>642977.16269999999</v>
          </cell>
          <cell r="I595">
            <v>235.37299999999999</v>
          </cell>
          <cell r="J595">
            <v>1192913.49</v>
          </cell>
          <cell r="K595">
            <v>642975.86</v>
          </cell>
          <cell r="L595">
            <v>235.39</v>
          </cell>
          <cell r="M595">
            <v>4.8611826011661944E-3</v>
          </cell>
          <cell r="N595">
            <v>3.4970914270773577</v>
          </cell>
          <cell r="O595">
            <v>7.1752706573812262</v>
          </cell>
        </row>
        <row r="596">
          <cell r="A596">
            <v>15090</v>
          </cell>
          <cell r="B596">
            <v>3.4938228875347046</v>
          </cell>
          <cell r="C596">
            <v>2.1180237917612189E-2</v>
          </cell>
          <cell r="D596">
            <v>1192923.69</v>
          </cell>
          <cell r="E596">
            <v>642969.17000000004</v>
          </cell>
          <cell r="F596">
            <v>235.36</v>
          </cell>
          <cell r="G596">
            <v>1192920.4446</v>
          </cell>
          <cell r="H596">
            <v>642967.87609999999</v>
          </cell>
          <cell r="I596">
            <v>235.434</v>
          </cell>
          <cell r="J596">
            <v>1192917.19</v>
          </cell>
          <cell r="K596">
            <v>642966.57999999996</v>
          </cell>
          <cell r="L596">
            <v>235.39</v>
          </cell>
          <cell r="M596">
            <v>-1.2560003461939124E-2</v>
          </cell>
          <cell r="N596">
            <v>3.5031837477868044</v>
          </cell>
          <cell r="O596">
            <v>6.997006635321509</v>
          </cell>
        </row>
        <row r="597">
          <cell r="A597">
            <v>15100</v>
          </cell>
          <cell r="B597">
            <v>3.4969222838385714</v>
          </cell>
          <cell r="C597">
            <v>1.9445670930201071E-2</v>
          </cell>
          <cell r="D597">
            <v>1192927.3999999999</v>
          </cell>
          <cell r="E597">
            <v>642959.89</v>
          </cell>
          <cell r="F597">
            <v>235.53</v>
          </cell>
          <cell r="G597">
            <v>1192924.1539</v>
          </cell>
          <cell r="H597">
            <v>642958.5895</v>
          </cell>
          <cell r="I597">
            <v>235.59800000000001</v>
          </cell>
          <cell r="J597">
            <v>1192920.8999999999</v>
          </cell>
          <cell r="K597">
            <v>642957.29</v>
          </cell>
          <cell r="L597">
            <v>235.53</v>
          </cell>
          <cell r="M597">
            <v>-1.9407539142690576E-2</v>
          </cell>
          <cell r="N597">
            <v>3.5037930105436765</v>
          </cell>
          <cell r="O597">
            <v>7.0007152943822479</v>
          </cell>
        </row>
        <row r="598">
          <cell r="A598">
            <v>15110</v>
          </cell>
          <cell r="B598">
            <v>3.4964392531562143</v>
          </cell>
          <cell r="C598">
            <v>1.9162352081334849E-2</v>
          </cell>
          <cell r="D598">
            <v>1192931.1100000001</v>
          </cell>
          <cell r="E598">
            <v>642950.6</v>
          </cell>
          <cell r="F598">
            <v>235.8</v>
          </cell>
          <cell r="G598">
            <v>1192927.8631</v>
          </cell>
          <cell r="H598">
            <v>642949.30279999995</v>
          </cell>
          <cell r="I598">
            <v>235.86699999999999</v>
          </cell>
          <cell r="J598">
            <v>1192924.6100000001</v>
          </cell>
          <cell r="K598">
            <v>642948</v>
          </cell>
          <cell r="L598">
            <v>235.8</v>
          </cell>
          <cell r="M598">
            <v>-1.9119500785500763E-2</v>
          </cell>
          <cell r="N598">
            <v>3.5042755954584432</v>
          </cell>
          <cell r="O598">
            <v>7.000714848614658</v>
          </cell>
        </row>
        <row r="599">
          <cell r="A599">
            <v>15120</v>
          </cell>
          <cell r="B599">
            <v>3.4959224433517821</v>
          </cell>
          <cell r="C599">
            <v>1.9737279964901558E-2</v>
          </cell>
          <cell r="D599">
            <v>1192934.82</v>
          </cell>
          <cell r="E599">
            <v>642941.31000000006</v>
          </cell>
          <cell r="F599">
            <v>236.17</v>
          </cell>
          <cell r="G599">
            <v>1192931.5723000001</v>
          </cell>
          <cell r="H599">
            <v>642940.01619999995</v>
          </cell>
          <cell r="I599">
            <v>236.239</v>
          </cell>
          <cell r="J599">
            <v>1192928.32</v>
          </cell>
          <cell r="K599">
            <v>642938.72</v>
          </cell>
          <cell r="L599">
            <v>236.17</v>
          </cell>
          <cell r="M599">
            <v>-1.9708181362479281E-2</v>
          </cell>
          <cell r="N599">
            <v>3.5010840792940954</v>
          </cell>
          <cell r="O599">
            <v>6.9970065226458775</v>
          </cell>
        </row>
        <row r="600">
          <cell r="A600">
            <v>15130</v>
          </cell>
          <cell r="B600">
            <v>3.4990202513956379</v>
          </cell>
          <cell r="C600">
            <v>1.8576628693152457E-2</v>
          </cell>
          <cell r="D600">
            <v>1192938.53</v>
          </cell>
          <cell r="E600">
            <v>642932.03</v>
          </cell>
          <cell r="F600">
            <v>236.65</v>
          </cell>
          <cell r="G600">
            <v>1192935.2816000001</v>
          </cell>
          <cell r="H600">
            <v>642930.72959999996</v>
          </cell>
          <cell r="I600">
            <v>236.715</v>
          </cell>
          <cell r="J600">
            <v>1192932.03</v>
          </cell>
          <cell r="K600">
            <v>642929.43000000005</v>
          </cell>
          <cell r="L600">
            <v>236.65</v>
          </cell>
          <cell r="M600">
            <v>-1.8562442947590525E-2</v>
          </cell>
          <cell r="N600">
            <v>3.5016942642474205</v>
          </cell>
          <cell r="O600">
            <v>7.0007145156430584</v>
          </cell>
        </row>
        <row r="601">
          <cell r="A601">
            <v>15140</v>
          </cell>
          <cell r="B601">
            <v>3.498538130372105</v>
          </cell>
          <cell r="C601">
            <v>1.8579188671893742E-2</v>
          </cell>
          <cell r="D601">
            <v>1192942.24</v>
          </cell>
          <cell r="E601">
            <v>642922.74</v>
          </cell>
          <cell r="F601">
            <v>237.23</v>
          </cell>
          <cell r="G601">
            <v>1192938.9908</v>
          </cell>
          <cell r="H601">
            <v>642921.44290000002</v>
          </cell>
          <cell r="I601">
            <v>237.29499999999999</v>
          </cell>
          <cell r="J601">
            <v>1192935.74</v>
          </cell>
          <cell r="K601">
            <v>642920.14</v>
          </cell>
          <cell r="L601">
            <v>237.23</v>
          </cell>
          <cell r="M601">
            <v>-1.8559880305094957E-2</v>
          </cell>
          <cell r="N601">
            <v>3.5021777582344797</v>
          </cell>
          <cell r="O601">
            <v>7.0007158886065852</v>
          </cell>
        </row>
        <row r="602">
          <cell r="A602">
            <v>15150</v>
          </cell>
          <cell r="B602">
            <v>3.4980222540455723</v>
          </cell>
          <cell r="C602">
            <v>1.9725431969512534E-2</v>
          </cell>
          <cell r="D602">
            <v>1192945.95</v>
          </cell>
          <cell r="E602">
            <v>642913.44999999995</v>
          </cell>
          <cell r="F602">
            <v>237.91</v>
          </cell>
          <cell r="G602">
            <v>1192942.7</v>
          </cell>
          <cell r="H602">
            <v>642912.15630000003</v>
          </cell>
          <cell r="I602">
            <v>237.97900000000001</v>
          </cell>
          <cell r="J602">
            <v>1192939.45</v>
          </cell>
          <cell r="K602">
            <v>642910.86</v>
          </cell>
          <cell r="L602">
            <v>237.96</v>
          </cell>
          <cell r="M602">
            <v>-5.4301466899217155E-3</v>
          </cell>
          <cell r="N602">
            <v>3.4989846656019843</v>
          </cell>
          <cell r="O602">
            <v>6.9970069196475571</v>
          </cell>
        </row>
        <row r="603">
          <cell r="A603">
            <v>15160</v>
          </cell>
          <cell r="B603">
            <v>3.738808978745694</v>
          </cell>
          <cell r="C603">
            <v>2.032732895209054E-2</v>
          </cell>
          <cell r="D603">
            <v>1192949.8799999999</v>
          </cell>
          <cell r="E603">
            <v>642904.26</v>
          </cell>
          <cell r="F603">
            <v>238.69</v>
          </cell>
          <cell r="G603">
            <v>1192946.4092999999</v>
          </cell>
          <cell r="H603">
            <v>642902.86970000004</v>
          </cell>
          <cell r="I603">
            <v>238.76599999999999</v>
          </cell>
          <cell r="J603">
            <v>1192943.1599999999</v>
          </cell>
          <cell r="K603">
            <v>642901.56999999995</v>
          </cell>
          <cell r="L603">
            <v>238.81</v>
          </cell>
          <cell r="M603">
            <v>1.2572880653447017E-2</v>
          </cell>
          <cell r="N603">
            <v>3.4995957738569623</v>
          </cell>
          <cell r="O603">
            <v>7.2384047526026567</v>
          </cell>
        </row>
        <row r="604">
          <cell r="A604">
            <v>15170</v>
          </cell>
          <cell r="B604">
            <v>4.2359911767781879</v>
          </cell>
          <cell r="C604">
            <v>2.9745104449400178E-2</v>
          </cell>
          <cell r="D604">
            <v>1192954.05</v>
          </cell>
          <cell r="E604">
            <v>642895.16</v>
          </cell>
          <cell r="F604">
            <v>239.47</v>
          </cell>
          <cell r="G604">
            <v>1192950.1185000001</v>
          </cell>
          <cell r="H604">
            <v>642893.58299999998</v>
          </cell>
          <cell r="I604">
            <v>239.596</v>
          </cell>
          <cell r="J604">
            <v>1192946.8700000001</v>
          </cell>
          <cell r="K604">
            <v>642892.28</v>
          </cell>
          <cell r="L604">
            <v>239.7</v>
          </cell>
          <cell r="M604">
            <v>2.9713605038203517E-2</v>
          </cell>
          <cell r="N604">
            <v>3.5000801776246813</v>
          </cell>
          <cell r="O604">
            <v>7.7360713544028687</v>
          </cell>
        </row>
        <row r="605">
          <cell r="A605">
            <v>15180</v>
          </cell>
          <cell r="B605">
            <v>4.4973867190816463</v>
          </cell>
          <cell r="C605">
            <v>4.8250242541805551E-2</v>
          </cell>
          <cell r="D605">
            <v>1192958.03</v>
          </cell>
          <cell r="E605">
            <v>642886.31000000006</v>
          </cell>
          <cell r="F605">
            <v>240.21</v>
          </cell>
          <cell r="G605">
            <v>1192953.9772999999</v>
          </cell>
          <cell r="H605">
            <v>642884.36010000005</v>
          </cell>
          <cell r="I605">
            <v>240.42699999999999</v>
          </cell>
          <cell r="J605">
            <v>1192950.82</v>
          </cell>
          <cell r="K605">
            <v>642882.84</v>
          </cell>
          <cell r="L605">
            <v>240.6</v>
          </cell>
          <cell r="M605">
            <v>4.9369670665204188E-2</v>
          </cell>
          <cell r="N605">
            <v>3.504175694692905</v>
          </cell>
          <cell r="O605">
            <v>8.0015624137745505</v>
          </cell>
        </row>
        <row r="606">
          <cell r="A606">
            <v>15190</v>
          </cell>
          <cell r="B606">
            <v>4.4932830679427029</v>
          </cell>
          <cell r="C606">
            <v>5.9422029719183631E-2</v>
          </cell>
          <cell r="D606">
            <v>1192962.67</v>
          </cell>
          <cell r="E606">
            <v>642878.18999999994</v>
          </cell>
          <cell r="F606">
            <v>240.99</v>
          </cell>
          <cell r="G606">
            <v>1192958.9383</v>
          </cell>
          <cell r="H606">
            <v>642875.68720000004</v>
          </cell>
          <cell r="I606">
            <v>241.25700000000001</v>
          </cell>
          <cell r="J606">
            <v>1192956.03</v>
          </cell>
          <cell r="K606">
            <v>642873.74</v>
          </cell>
          <cell r="L606">
            <v>241.47</v>
          </cell>
          <cell r="M606">
            <v>6.0857647778332767E-2</v>
          </cell>
          <cell r="N606">
            <v>3.499970961346103</v>
          </cell>
          <cell r="O606">
            <v>7.9932540292888064</v>
          </cell>
        </row>
        <row r="607">
          <cell r="A607">
            <v>15200</v>
          </cell>
          <cell r="B607">
            <v>4.5016867116161396</v>
          </cell>
          <cell r="C607">
            <v>5.9311102061151852E-2</v>
          </cell>
          <cell r="D607">
            <v>1192968.43</v>
          </cell>
          <cell r="E607">
            <v>642870.81999999995</v>
          </cell>
          <cell r="F607">
            <v>241.82</v>
          </cell>
          <cell r="G607">
            <v>1192965.0834999999</v>
          </cell>
          <cell r="H607">
            <v>642867.80900000001</v>
          </cell>
          <cell r="I607">
            <v>242.08699999999999</v>
          </cell>
          <cell r="J607">
            <v>1192962.48</v>
          </cell>
          <cell r="K607">
            <v>642865.46</v>
          </cell>
          <cell r="L607">
            <v>242.3</v>
          </cell>
          <cell r="M607">
            <v>6.0743168534870905E-2</v>
          </cell>
          <cell r="N607">
            <v>3.5065671603506345</v>
          </cell>
          <cell r="O607">
            <v>8.0082538719667742</v>
          </cell>
        </row>
        <row r="608">
          <cell r="A608">
            <v>15210</v>
          </cell>
          <cell r="B608">
            <v>4.4985767570054236</v>
          </cell>
          <cell r="C608">
            <v>6.0463567633122731E-2</v>
          </cell>
          <cell r="D608">
            <v>1192975.17</v>
          </cell>
          <cell r="E608">
            <v>642864.34</v>
          </cell>
          <cell r="F608">
            <v>242.65</v>
          </cell>
          <cell r="G608">
            <v>1192972.2878</v>
          </cell>
          <cell r="H608">
            <v>642860.88600000006</v>
          </cell>
          <cell r="I608">
            <v>242.922</v>
          </cell>
          <cell r="J608">
            <v>1192970.05</v>
          </cell>
          <cell r="K608">
            <v>642858.19999999995</v>
          </cell>
          <cell r="L608">
            <v>243.13</v>
          </cell>
          <cell r="M608">
            <v>5.9495767126707649E-2</v>
          </cell>
          <cell r="N608">
            <v>3.496047030657198</v>
          </cell>
          <cell r="O608">
            <v>7.994623787662622</v>
          </cell>
        </row>
        <row r="609">
          <cell r="A609">
            <v>15220</v>
          </cell>
          <cell r="B609">
            <v>4.500712747978886</v>
          </cell>
          <cell r="C609">
            <v>5.9546124137860208E-2</v>
          </cell>
          <cell r="D609">
            <v>1192982.93</v>
          </cell>
          <cell r="E609">
            <v>642858.35</v>
          </cell>
          <cell r="F609">
            <v>243.5</v>
          </cell>
          <cell r="G609">
            <v>1192980.2</v>
          </cell>
          <cell r="H609">
            <v>642854.77179999999</v>
          </cell>
          <cell r="I609">
            <v>243.768</v>
          </cell>
          <cell r="J609">
            <v>1192978.08</v>
          </cell>
          <cell r="K609">
            <v>642851.99</v>
          </cell>
          <cell r="L609">
            <v>243.98</v>
          </cell>
          <cell r="M609">
            <v>6.0613969173030892E-2</v>
          </cell>
          <cell r="N609">
            <v>3.4975436007961465</v>
          </cell>
          <cell r="O609">
            <v>7.9982563487750324</v>
          </cell>
        </row>
        <row r="610">
          <cell r="A610">
            <v>15230</v>
          </cell>
          <cell r="B610">
            <v>4.5035640030745441</v>
          </cell>
          <cell r="C610">
            <v>6.0840703010536429E-2</v>
          </cell>
          <cell r="D610">
            <v>1192990.8799999999</v>
          </cell>
          <cell r="E610">
            <v>642852.29</v>
          </cell>
          <cell r="F610">
            <v>244.35</v>
          </cell>
          <cell r="G610">
            <v>1192988.1512</v>
          </cell>
          <cell r="H610">
            <v>642848.70730000001</v>
          </cell>
          <cell r="I610">
            <v>244.624</v>
          </cell>
          <cell r="J610">
            <v>1192986.03</v>
          </cell>
          <cell r="K610">
            <v>642845.92000000004</v>
          </cell>
          <cell r="L610">
            <v>244.83</v>
          </cell>
          <cell r="M610">
            <v>5.8812676328332938E-2</v>
          </cell>
          <cell r="N610">
            <v>3.5026462467034003</v>
          </cell>
          <cell r="O610">
            <v>8.0062102497779435</v>
          </cell>
        </row>
        <row r="611">
          <cell r="A611">
            <v>15240</v>
          </cell>
          <cell r="B611">
            <v>4.4984621372340374</v>
          </cell>
          <cell r="C611">
            <v>6.0020511846749634E-2</v>
          </cell>
          <cell r="D611">
            <v>1192998.83</v>
          </cell>
          <cell r="E611">
            <v>642846.22</v>
          </cell>
          <cell r="F611">
            <v>245.22</v>
          </cell>
          <cell r="G611">
            <v>1192996.1024</v>
          </cell>
          <cell r="H611">
            <v>642842.64280000003</v>
          </cell>
          <cell r="I611">
            <v>245.49</v>
          </cell>
          <cell r="J611">
            <v>1192993.98</v>
          </cell>
          <cell r="K611">
            <v>642839.86</v>
          </cell>
          <cell r="L611">
            <v>245.7</v>
          </cell>
          <cell r="M611">
            <v>6.0003532719602432E-2</v>
          </cell>
          <cell r="N611">
            <v>3.499793936822241</v>
          </cell>
          <cell r="O611">
            <v>7.9982560740562789</v>
          </cell>
        </row>
        <row r="612">
          <cell r="A612">
            <v>15250</v>
          </cell>
          <cell r="B612">
            <v>4.5012538897237935</v>
          </cell>
          <cell r="C612">
            <v>6.042760676551881E-2</v>
          </cell>
          <cell r="D612">
            <v>1193006.78</v>
          </cell>
          <cell r="E612">
            <v>642840.16</v>
          </cell>
          <cell r="F612">
            <v>246.09</v>
          </cell>
          <cell r="G612">
            <v>1193004.0537</v>
          </cell>
          <cell r="H612">
            <v>642836.57830000005</v>
          </cell>
          <cell r="I612">
            <v>246.36199999999999</v>
          </cell>
          <cell r="J612">
            <v>1193001.93</v>
          </cell>
          <cell r="K612">
            <v>642833.80000000005</v>
          </cell>
          <cell r="L612">
            <v>246.57</v>
          </cell>
          <cell r="M612">
            <v>5.9479447920009559E-2</v>
          </cell>
          <cell r="N612">
            <v>3.4970062311224792</v>
          </cell>
          <cell r="O612">
            <v>7.9982601208462727</v>
          </cell>
        </row>
        <row r="613">
          <cell r="A613">
            <v>15260</v>
          </cell>
          <cell r="B613">
            <v>4.5019242463967952</v>
          </cell>
          <cell r="C613">
            <v>6.0418608824369266E-2</v>
          </cell>
          <cell r="D613">
            <v>1193014.5</v>
          </cell>
          <cell r="E613">
            <v>642835.12</v>
          </cell>
          <cell r="F613">
            <v>246.96</v>
          </cell>
          <cell r="G613">
            <v>1193012.4195999999</v>
          </cell>
          <cell r="H613">
            <v>642831.12760000001</v>
          </cell>
          <cell r="I613">
            <v>247.232</v>
          </cell>
          <cell r="J613">
            <v>1193010.81</v>
          </cell>
          <cell r="K613">
            <v>642828.02</v>
          </cell>
          <cell r="L613">
            <v>247.44</v>
          </cell>
          <cell r="M613">
            <v>5.9433447792600749E-2</v>
          </cell>
          <cell r="N613">
            <v>3.4997128338547046</v>
          </cell>
          <cell r="O613">
            <v>8.0016370802515002</v>
          </cell>
        </row>
        <row r="614">
          <cell r="A614">
            <v>15270</v>
          </cell>
          <cell r="B614">
            <v>4.5030364245112846</v>
          </cell>
          <cell r="C614">
            <v>5.9515396886687805E-2</v>
          </cell>
          <cell r="D614">
            <v>1193022.93</v>
          </cell>
          <cell r="E614">
            <v>642831.76</v>
          </cell>
          <cell r="F614">
            <v>247.79</v>
          </cell>
          <cell r="G614">
            <v>1193021.693</v>
          </cell>
          <cell r="H614">
            <v>642827.43019999994</v>
          </cell>
          <cell r="I614">
            <v>248.05799999999999</v>
          </cell>
          <cell r="J614">
            <v>1193020.73</v>
          </cell>
          <cell r="K614">
            <v>642824.06999999995</v>
          </cell>
          <cell r="L614">
            <v>248.27</v>
          </cell>
          <cell r="M614">
            <v>6.0649920653304566E-2</v>
          </cell>
          <cell r="N614">
            <v>3.4954703603304136</v>
          </cell>
          <cell r="O614">
            <v>7.9985067848416982</v>
          </cell>
        </row>
        <row r="615">
          <cell r="A615">
            <v>15280</v>
          </cell>
          <cell r="B615">
            <v>4.4949455436489973</v>
          </cell>
          <cell r="C615">
            <v>4.2714644290026624E-2</v>
          </cell>
          <cell r="D615">
            <v>1193031.8700000001</v>
          </cell>
          <cell r="E615">
            <v>642830.13</v>
          </cell>
          <cell r="F615">
            <v>248.62</v>
          </cell>
          <cell r="G615">
            <v>1193031.5162</v>
          </cell>
          <cell r="H615">
            <v>642825.64899999998</v>
          </cell>
          <cell r="I615">
            <v>248.81200000000001</v>
          </cell>
          <cell r="J615">
            <v>1193031.24</v>
          </cell>
          <cell r="K615">
            <v>642822.16</v>
          </cell>
          <cell r="L615">
            <v>248.96</v>
          </cell>
          <cell r="M615">
            <v>4.228673705100066E-2</v>
          </cell>
          <cell r="N615">
            <v>3.4999153474882241</v>
          </cell>
          <cell r="O615">
            <v>7.9948608911372219</v>
          </cell>
        </row>
        <row r="616">
          <cell r="A616">
            <v>15290</v>
          </cell>
          <cell r="B616">
            <v>4.0756111307594294</v>
          </cell>
          <cell r="C616">
            <v>2.2573301781821788E-2</v>
          </cell>
          <cell r="D616">
            <v>1193041.71</v>
          </cell>
          <cell r="E616">
            <v>642829.18999999994</v>
          </cell>
          <cell r="F616">
            <v>249.4</v>
          </cell>
          <cell r="G616">
            <v>1193041.5020000001</v>
          </cell>
          <cell r="H616">
            <v>642825.11970000004</v>
          </cell>
          <cell r="I616">
            <v>249.49199999999999</v>
          </cell>
          <cell r="J616">
            <v>1193041.32</v>
          </cell>
          <cell r="K616">
            <v>642821.62</v>
          </cell>
          <cell r="L616">
            <v>249.57</v>
          </cell>
          <cell r="M616">
            <v>2.225754761139161E-2</v>
          </cell>
          <cell r="N616">
            <v>3.5044292103448931</v>
          </cell>
          <cell r="O616">
            <v>7.580040341104322</v>
          </cell>
        </row>
        <row r="617">
          <cell r="A617">
            <v>15300</v>
          </cell>
          <cell r="B617">
            <v>3.5738863287176623</v>
          </cell>
          <cell r="C617">
            <v>5.8759563311353404E-3</v>
          </cell>
          <cell r="D617">
            <v>1193051.67</v>
          </cell>
          <cell r="E617">
            <v>642828.18000000005</v>
          </cell>
          <cell r="F617">
            <v>250.08</v>
          </cell>
          <cell r="G617">
            <v>1193051.4890000001</v>
          </cell>
          <cell r="H617">
            <v>642824.61069999996</v>
          </cell>
          <cell r="I617">
            <v>250.101</v>
          </cell>
          <cell r="J617">
            <v>1193051.31</v>
          </cell>
          <cell r="K617">
            <v>642821.12</v>
          </cell>
          <cell r="L617">
            <v>250.12</v>
          </cell>
          <cell r="M617">
            <v>5.4358920725870018E-3</v>
          </cell>
          <cell r="N617">
            <v>3.4952864674818946</v>
          </cell>
          <cell r="O617">
            <v>7.069172796199557</v>
          </cell>
        </row>
        <row r="618">
          <cell r="A618">
            <v>15310</v>
          </cell>
          <cell r="B618">
            <v>3.5027244481157003</v>
          </cell>
          <cell r="C618">
            <v>-1.3132634519614156E-2</v>
          </cell>
          <cell r="D618">
            <v>1193061.6499999999</v>
          </cell>
          <cell r="E618">
            <v>642827.6</v>
          </cell>
          <cell r="F618">
            <v>250.71</v>
          </cell>
          <cell r="G618">
            <v>1193061.476</v>
          </cell>
          <cell r="H618">
            <v>642824.10160000005</v>
          </cell>
          <cell r="I618">
            <v>250.66399999999999</v>
          </cell>
          <cell r="J618">
            <v>1193061.28</v>
          </cell>
          <cell r="K618">
            <v>642820.29</v>
          </cell>
          <cell r="L618">
            <v>250.61</v>
          </cell>
          <cell r="M618">
            <v>-1.4148585199781905E-2</v>
          </cell>
          <cell r="N618">
            <v>3.8166360266753752</v>
          </cell>
          <cell r="O618">
            <v>7.3193604747910754</v>
          </cell>
        </row>
        <row r="619">
          <cell r="A619">
            <v>15320</v>
          </cell>
          <cell r="B619">
            <v>3.5018709813321114</v>
          </cell>
          <cell r="C619">
            <v>-3.369627282930561E-2</v>
          </cell>
          <cell r="D619">
            <v>1193071.6399999999</v>
          </cell>
          <cell r="E619">
            <v>642827.09</v>
          </cell>
          <cell r="F619">
            <v>251.35</v>
          </cell>
          <cell r="G619">
            <v>1193071.4631000001</v>
          </cell>
          <cell r="H619">
            <v>642823.59259999997</v>
          </cell>
          <cell r="I619">
            <v>251.232</v>
          </cell>
          <cell r="J619">
            <v>1193071.24</v>
          </cell>
          <cell r="K619">
            <v>642819.28</v>
          </cell>
          <cell r="L619">
            <v>251.09</v>
          </cell>
          <cell r="M619">
            <v>-3.2882801411199661E-2</v>
          </cell>
          <cell r="N619">
            <v>4.3183668637074106</v>
          </cell>
          <cell r="O619">
            <v>7.8202378450395216</v>
          </cell>
        </row>
        <row r="620">
          <cell r="A620">
            <v>15330</v>
          </cell>
          <cell r="B620">
            <v>3.5026261761311761</v>
          </cell>
          <cell r="C620">
            <v>-5.0248011391959863E-2</v>
          </cell>
          <cell r="D620">
            <v>1193081.92</v>
          </cell>
          <cell r="E620">
            <v>642826.27</v>
          </cell>
          <cell r="F620">
            <v>252.02</v>
          </cell>
          <cell r="G620">
            <v>1193081.4273000001</v>
          </cell>
          <cell r="H620">
            <v>642822.80220000003</v>
          </cell>
          <cell r="I620">
            <v>251.84399999999999</v>
          </cell>
          <cell r="J620">
            <v>1193080.8</v>
          </cell>
          <cell r="K620">
            <v>642818.35</v>
          </cell>
          <cell r="L620">
            <v>251.61</v>
          </cell>
          <cell r="M620">
            <v>-5.2044236958400318E-2</v>
          </cell>
          <cell r="N620">
            <v>4.4961750555977966</v>
          </cell>
          <cell r="O620">
            <v>7.9988012317289723</v>
          </cell>
        </row>
        <row r="621">
          <cell r="A621">
            <v>15340</v>
          </cell>
          <cell r="B621">
            <v>3.5004837737225123</v>
          </cell>
          <cell r="C621">
            <v>-6.1134407080089118E-2</v>
          </cell>
          <cell r="D621">
            <v>1193092.17</v>
          </cell>
          <cell r="E621">
            <v>642824.06000000006</v>
          </cell>
          <cell r="F621">
            <v>252.72</v>
          </cell>
          <cell r="G621">
            <v>1193091.1947999999</v>
          </cell>
          <cell r="H621">
            <v>642820.69810000004</v>
          </cell>
          <cell r="I621">
            <v>252.506</v>
          </cell>
          <cell r="J621">
            <v>1193089.94</v>
          </cell>
          <cell r="K621">
            <v>642816.38</v>
          </cell>
          <cell r="L621">
            <v>252.24</v>
          </cell>
          <cell r="M621">
            <v>-5.915419887419246E-2</v>
          </cell>
          <cell r="N621">
            <v>4.4967222118198693</v>
          </cell>
          <cell r="O621">
            <v>7.9972059855423812</v>
          </cell>
        </row>
        <row r="622">
          <cell r="A622">
            <v>15350</v>
          </cell>
          <cell r="B622">
            <v>3.498339837736864</v>
          </cell>
          <cell r="C622">
            <v>-6.0886023050804351E-2</v>
          </cell>
          <cell r="D622">
            <v>1193102.01</v>
          </cell>
          <cell r="E622">
            <v>642820.41</v>
          </cell>
          <cell r="F622">
            <v>253.43</v>
          </cell>
          <cell r="G622">
            <v>1193100.5630999999</v>
          </cell>
          <cell r="H622">
            <v>642817.22490000003</v>
          </cell>
          <cell r="I622">
            <v>253.21700000000001</v>
          </cell>
          <cell r="J622">
            <v>1193098.7</v>
          </cell>
          <cell r="K622">
            <v>642813.13</v>
          </cell>
          <cell r="L622">
            <v>252.95</v>
          </cell>
          <cell r="M622">
            <v>-5.9348945448901555E-2</v>
          </cell>
          <cell r="N622">
            <v>4.4988162465314039</v>
          </cell>
          <cell r="O622">
            <v>7.9971560842682674</v>
          </cell>
        </row>
        <row r="623">
          <cell r="A623">
            <v>15360</v>
          </cell>
          <cell r="B623">
            <v>3.4999549711971163</v>
          </cell>
          <cell r="C623">
            <v>-6.0857925817011251E-2</v>
          </cell>
          <cell r="D623">
            <v>1193111.23</v>
          </cell>
          <cell r="E623">
            <v>642815.4</v>
          </cell>
          <cell r="F623">
            <v>254.19</v>
          </cell>
          <cell r="G623">
            <v>1193109.3415999999</v>
          </cell>
          <cell r="H623">
            <v>642812.45319999999</v>
          </cell>
          <cell r="I623">
            <v>253.977</v>
          </cell>
          <cell r="J623">
            <v>1193106.92</v>
          </cell>
          <cell r="K623">
            <v>642808.66</v>
          </cell>
          <cell r="L623">
            <v>253.71</v>
          </cell>
          <cell r="M623">
            <v>-5.9329652372673722E-2</v>
          </cell>
          <cell r="N623">
            <v>4.5002791913031972</v>
          </cell>
          <cell r="O623">
            <v>8.0002341625003126</v>
          </cell>
        </row>
        <row r="624">
          <cell r="A624">
            <v>15370</v>
          </cell>
          <cell r="B624">
            <v>3.5012180522846821</v>
          </cell>
          <cell r="C624">
            <v>-5.9979126368029184E-2</v>
          </cell>
          <cell r="D624">
            <v>1193119.6399999999</v>
          </cell>
          <cell r="E624">
            <v>642809.13</v>
          </cell>
          <cell r="F624">
            <v>254.99</v>
          </cell>
          <cell r="G624">
            <v>1193117.3513</v>
          </cell>
          <cell r="H624">
            <v>642806.4804</v>
          </cell>
          <cell r="I624">
            <v>254.78</v>
          </cell>
          <cell r="J624">
            <v>1193114.4099999999</v>
          </cell>
          <cell r="K624">
            <v>642803.06999999995</v>
          </cell>
          <cell r="L624">
            <v>254.51</v>
          </cell>
          <cell r="M624">
            <v>-5.9952539555901629E-2</v>
          </cell>
          <cell r="N624">
            <v>4.5035623511536782</v>
          </cell>
          <cell r="O624">
            <v>8.0047804034383603</v>
          </cell>
        </row>
        <row r="625">
          <cell r="A625">
            <v>15380</v>
          </cell>
          <cell r="B625">
            <v>3.4968764634166369</v>
          </cell>
          <cell r="C625">
            <v>-6.0053594170960969E-2</v>
          </cell>
          <cell r="D625">
            <v>1193127.07</v>
          </cell>
          <cell r="E625">
            <v>642801.72</v>
          </cell>
          <cell r="F625">
            <v>255.8</v>
          </cell>
          <cell r="G625">
            <v>1193124.429</v>
          </cell>
          <cell r="H625">
            <v>642799.42799999996</v>
          </cell>
          <cell r="I625">
            <v>255.59</v>
          </cell>
          <cell r="J625">
            <v>1193121.03</v>
          </cell>
          <cell r="K625">
            <v>642796.48</v>
          </cell>
          <cell r="L625">
            <v>255.32</v>
          </cell>
          <cell r="M625">
            <v>-6.00090316689623E-2</v>
          </cell>
          <cell r="N625">
            <v>4.4993227267764571</v>
          </cell>
          <cell r="O625">
            <v>7.996199190193094</v>
          </cell>
        </row>
        <row r="626">
          <cell r="A626">
            <v>15390</v>
          </cell>
          <cell r="B626">
            <v>3.5001189122471974</v>
          </cell>
          <cell r="C626">
            <v>-6.0283666152514639E-2</v>
          </cell>
          <cell r="D626">
            <v>1193133.3700000001</v>
          </cell>
          <cell r="E626">
            <v>642793.34</v>
          </cell>
          <cell r="F626">
            <v>256.61</v>
          </cell>
          <cell r="G626">
            <v>1193130.4306000001</v>
          </cell>
          <cell r="H626">
            <v>642791.43980000005</v>
          </cell>
          <cell r="I626">
            <v>256.399</v>
          </cell>
          <cell r="J626">
            <v>1193126.6499999999</v>
          </cell>
          <cell r="K626">
            <v>642789</v>
          </cell>
          <cell r="L626">
            <v>256.13</v>
          </cell>
          <cell r="M626">
            <v>-5.9784331678397126E-2</v>
          </cell>
          <cell r="N626">
            <v>4.4995066842439542</v>
          </cell>
          <cell r="O626">
            <v>7.9996255964911516</v>
          </cell>
        </row>
        <row r="627">
          <cell r="A627">
            <v>15400</v>
          </cell>
          <cell r="B627">
            <v>3.5054033561296229</v>
          </cell>
          <cell r="C627">
            <v>-6.0192787694760899E-2</v>
          </cell>
          <cell r="D627">
            <v>1193138.42</v>
          </cell>
          <cell r="E627">
            <v>642784.14</v>
          </cell>
          <cell r="F627">
            <v>257.42</v>
          </cell>
          <cell r="G627">
            <v>1193135.2338</v>
          </cell>
          <cell r="H627">
            <v>642782.67850000004</v>
          </cell>
          <cell r="I627">
            <v>257.209</v>
          </cell>
          <cell r="J627">
            <v>1193131.1399999999</v>
          </cell>
          <cell r="K627">
            <v>642780.80000000005</v>
          </cell>
          <cell r="L627">
            <v>256.94</v>
          </cell>
          <cell r="M627">
            <v>-5.9721826658172023E-2</v>
          </cell>
          <cell r="N627">
            <v>4.5042158797263934</v>
          </cell>
          <cell r="O627">
            <v>8.0096192358560163</v>
          </cell>
        </row>
        <row r="628">
          <cell r="A628">
            <v>15410</v>
          </cell>
          <cell r="B628">
            <v>3.5014753535263101</v>
          </cell>
          <cell r="C628">
            <v>-4.1982303217399125E-2</v>
          </cell>
          <cell r="D628">
            <v>1193142.1000000001</v>
          </cell>
          <cell r="E628">
            <v>642774.31000000006</v>
          </cell>
          <cell r="F628">
            <v>258.14999999999998</v>
          </cell>
          <cell r="G628">
            <v>1193138.7405999999</v>
          </cell>
          <cell r="H628">
            <v>642773.32270000002</v>
          </cell>
          <cell r="I628">
            <v>258.00299999999999</v>
          </cell>
          <cell r="J628">
            <v>1193134.42</v>
          </cell>
          <cell r="K628">
            <v>642772.05000000005</v>
          </cell>
          <cell r="L628">
            <v>257.81</v>
          </cell>
          <cell r="M628">
            <v>-4.2849390803508358E-2</v>
          </cell>
          <cell r="N628">
            <v>4.5041480492689168</v>
          </cell>
          <cell r="O628">
            <v>8.0056234027952264</v>
          </cell>
        </row>
        <row r="629">
          <cell r="A629">
            <v>15420</v>
          </cell>
          <cell r="B629">
            <v>3.5023194157142705</v>
          </cell>
          <cell r="C629">
            <v>-2.2842005683730224E-2</v>
          </cell>
          <cell r="D629">
            <v>1193144.82</v>
          </cell>
          <cell r="E629">
            <v>642764.64</v>
          </cell>
          <cell r="F629">
            <v>258.70999999999998</v>
          </cell>
          <cell r="G629">
            <v>1193141.4473000001</v>
          </cell>
          <cell r="H629">
            <v>642763.696</v>
          </cell>
          <cell r="I629">
            <v>258.63</v>
          </cell>
          <cell r="J629">
            <v>1193137.55</v>
          </cell>
          <cell r="K629">
            <v>642762.6</v>
          </cell>
          <cell r="L629">
            <v>258.52999999999997</v>
          </cell>
          <cell r="M629">
            <v>-2.4700648743950938E-2</v>
          </cell>
          <cell r="N629">
            <v>4.0484766629666851</v>
          </cell>
          <cell r="O629">
            <v>7.5507960786809551</v>
          </cell>
        </row>
        <row r="630">
          <cell r="A630">
            <v>15430</v>
          </cell>
          <cell r="B630">
            <v>3.5015301711589486</v>
          </cell>
          <cell r="C630">
            <v>-5.1406097106438918E-3</v>
          </cell>
          <cell r="D630">
            <v>1193147.52</v>
          </cell>
          <cell r="E630">
            <v>642755.01</v>
          </cell>
          <cell r="F630">
            <v>259.07</v>
          </cell>
          <cell r="G630">
            <v>1193144.1477000001</v>
          </cell>
          <cell r="H630">
            <v>642754.0675</v>
          </cell>
          <cell r="I630">
            <v>259.05200000000002</v>
          </cell>
          <cell r="J630">
            <v>1193140.73</v>
          </cell>
          <cell r="K630">
            <v>642753.11</v>
          </cell>
          <cell r="L630">
            <v>258.98</v>
          </cell>
          <cell r="M630">
            <v>-2.028573115775275E-2</v>
          </cell>
          <cell r="N630">
            <v>3.5492928226294644</v>
          </cell>
          <cell r="O630">
            <v>7.0508229937884135</v>
          </cell>
        </row>
        <row r="631">
          <cell r="A631">
            <v>15440</v>
          </cell>
          <cell r="B631">
            <v>3.5008377568531168</v>
          </cell>
          <cell r="C631">
            <v>1.1711482464372038E-2</v>
          </cell>
          <cell r="D631">
            <v>1193150.22</v>
          </cell>
          <cell r="E631">
            <v>642745.38</v>
          </cell>
          <cell r="F631">
            <v>259.23</v>
          </cell>
          <cell r="G631">
            <v>1193146.848</v>
          </cell>
          <cell r="H631">
            <v>642744.43900000001</v>
          </cell>
          <cell r="I631">
            <v>259.27100000000002</v>
          </cell>
          <cell r="J631">
            <v>1193143.48</v>
          </cell>
          <cell r="K631">
            <v>642743.49</v>
          </cell>
          <cell r="L631">
            <v>259.2</v>
          </cell>
          <cell r="M631">
            <v>-2.0290663326427347E-2</v>
          </cell>
          <cell r="N631">
            <v>3.49914632448478</v>
          </cell>
          <cell r="O631">
            <v>6.9999840813378968</v>
          </cell>
        </row>
        <row r="632">
          <cell r="A632">
            <v>15450</v>
          </cell>
          <cell r="B632">
            <v>3.5028432936826603</v>
          </cell>
          <cell r="C632">
            <v>1.8556353953151292E-2</v>
          </cell>
          <cell r="D632">
            <v>1193152.92</v>
          </cell>
          <cell r="E632">
            <v>642735.76</v>
          </cell>
          <cell r="F632">
            <v>259.22000000000003</v>
          </cell>
          <cell r="G632">
            <v>1193149.5482999999</v>
          </cell>
          <cell r="H632">
            <v>642734.81050000002</v>
          </cell>
          <cell r="I632">
            <v>259.28500000000003</v>
          </cell>
          <cell r="J632">
            <v>1193146.18</v>
          </cell>
          <cell r="K632">
            <v>642733.87</v>
          </cell>
          <cell r="L632">
            <v>259.22000000000003</v>
          </cell>
          <cell r="M632">
            <v>-1.8586618802162929E-2</v>
          </cell>
          <cell r="N632">
            <v>3.4971395653971049</v>
          </cell>
          <cell r="O632">
            <v>6.9999828590797648</v>
          </cell>
        </row>
        <row r="633">
          <cell r="A633">
            <v>15460</v>
          </cell>
          <cell r="B633">
            <v>3.5021481922342033</v>
          </cell>
          <cell r="C633">
            <v>1.8560036992206111E-2</v>
          </cell>
          <cell r="D633">
            <v>1193155.6200000001</v>
          </cell>
          <cell r="E633">
            <v>642726.13</v>
          </cell>
          <cell r="F633">
            <v>259.02999999999997</v>
          </cell>
          <cell r="G633">
            <v>1193152.2486</v>
          </cell>
          <cell r="H633">
            <v>642725.18200000003</v>
          </cell>
          <cell r="I633">
            <v>259.09500000000003</v>
          </cell>
          <cell r="J633">
            <v>1193148.8799999999</v>
          </cell>
          <cell r="K633">
            <v>642724.24</v>
          </cell>
          <cell r="L633">
            <v>259.02999999999997</v>
          </cell>
          <cell r="M633">
            <v>-1.8582938417442098E-2</v>
          </cell>
          <cell r="N633">
            <v>3.4978321802457804</v>
          </cell>
          <cell r="O633">
            <v>6.9999803724799836</v>
          </cell>
        </row>
        <row r="634">
          <cell r="A634">
            <v>15470</v>
          </cell>
          <cell r="B634">
            <v>3.501384377690592</v>
          </cell>
          <cell r="C634">
            <v>2.0277693718064694E-2</v>
          </cell>
          <cell r="D634">
            <v>1193158.32</v>
          </cell>
          <cell r="E634">
            <v>642716.5</v>
          </cell>
          <cell r="F634">
            <v>258.63</v>
          </cell>
          <cell r="G634">
            <v>1193154.949</v>
          </cell>
          <cell r="H634">
            <v>642715.55339999998</v>
          </cell>
          <cell r="I634">
            <v>258.70100000000002</v>
          </cell>
          <cell r="J634">
            <v>1193151.58</v>
          </cell>
          <cell r="K634">
            <v>642714.61</v>
          </cell>
          <cell r="L634">
            <v>258.63</v>
          </cell>
          <cell r="M634">
            <v>-2.0293862822782179E-2</v>
          </cell>
          <cell r="N634">
            <v>3.4985946549476408</v>
          </cell>
          <cell r="O634">
            <v>6.9999790326382332</v>
          </cell>
        </row>
        <row r="635">
          <cell r="A635">
            <v>15480</v>
          </cell>
          <cell r="B635">
            <v>3.5006902891583156</v>
          </cell>
          <cell r="C635">
            <v>1.9996056268326311E-2</v>
          </cell>
          <cell r="D635">
            <v>1193161.02</v>
          </cell>
          <cell r="E635">
            <v>642706.87</v>
          </cell>
          <cell r="F635">
            <v>258.07</v>
          </cell>
          <cell r="G635">
            <v>1193157.6492999999</v>
          </cell>
          <cell r="H635">
            <v>642705.92489999998</v>
          </cell>
          <cell r="I635">
            <v>258.14</v>
          </cell>
          <cell r="J635">
            <v>1193154.28</v>
          </cell>
          <cell r="K635">
            <v>642704.98</v>
          </cell>
          <cell r="L635">
            <v>258.07</v>
          </cell>
          <cell r="M635">
            <v>-2.0004067771806657E-2</v>
          </cell>
          <cell r="N635">
            <v>3.499288284688268</v>
          </cell>
          <cell r="O635">
            <v>6.9999785738465832</v>
          </cell>
        </row>
        <row r="636">
          <cell r="A636">
            <v>15490</v>
          </cell>
          <cell r="B636">
            <v>3.4999967313284004</v>
          </cell>
          <cell r="C636">
            <v>2.1142876888323857E-2</v>
          </cell>
          <cell r="D636">
            <v>1193163.72</v>
          </cell>
          <cell r="E636">
            <v>642697.24</v>
          </cell>
          <cell r="F636">
            <v>257.49</v>
          </cell>
          <cell r="G636">
            <v>1193160.3496000001</v>
          </cell>
          <cell r="H636">
            <v>642696.29639999999</v>
          </cell>
          <cell r="I636">
            <v>257.56400000000002</v>
          </cell>
          <cell r="J636">
            <v>1193156.98</v>
          </cell>
          <cell r="K636">
            <v>642695.35</v>
          </cell>
          <cell r="L636">
            <v>257.49</v>
          </cell>
          <cell r="M636">
            <v>-2.1142963185309758E-2</v>
          </cell>
          <cell r="N636">
            <v>3.4999824457636981</v>
          </cell>
          <cell r="O636">
            <v>6.9999791770920989</v>
          </cell>
        </row>
        <row r="637">
          <cell r="A637">
            <v>15500</v>
          </cell>
          <cell r="B637">
            <v>3.499303704964928</v>
          </cell>
          <cell r="C637">
            <v>2.0003979620497559E-3</v>
          </cell>
          <cell r="D637">
            <v>1193166.42</v>
          </cell>
          <cell r="E637">
            <v>642687.61</v>
          </cell>
          <cell r="F637">
            <v>256.98</v>
          </cell>
          <cell r="G637">
            <v>1193163.0499</v>
          </cell>
          <cell r="H637">
            <v>642686.6679</v>
          </cell>
          <cell r="I637">
            <v>256.98700000000002</v>
          </cell>
          <cell r="J637">
            <v>1193159.6799999999</v>
          </cell>
          <cell r="K637">
            <v>642685.72</v>
          </cell>
          <cell r="L637">
            <v>256.92</v>
          </cell>
          <cell r="M637">
            <v>-1.9139154332177138E-2</v>
          </cell>
          <cell r="N637">
            <v>3.500677137409645</v>
          </cell>
          <cell r="O637">
            <v>6.9999808423745726</v>
          </cell>
        </row>
        <row r="638">
          <cell r="A638">
            <v>15510</v>
          </cell>
          <cell r="B638">
            <v>3.4985148922075395</v>
          </cell>
          <cell r="C638">
            <v>-1.7150134227996005E-2</v>
          </cell>
          <cell r="D638">
            <v>1193169.1200000001</v>
          </cell>
          <cell r="E638">
            <v>642677.98</v>
          </cell>
          <cell r="F638">
            <v>256.47000000000003</v>
          </cell>
          <cell r="G638">
            <v>1193165.7503</v>
          </cell>
          <cell r="H638">
            <v>642677.03940000001</v>
          </cell>
          <cell r="I638">
            <v>256.41000000000003</v>
          </cell>
          <cell r="J638">
            <v>1193162.04</v>
          </cell>
          <cell r="K638">
            <v>642676</v>
          </cell>
          <cell r="L638">
            <v>256.33</v>
          </cell>
          <cell r="M638">
            <v>-2.0762293961030701E-2</v>
          </cell>
          <cell r="N638">
            <v>3.8531387788938467</v>
          </cell>
          <cell r="O638">
            <v>7.3516536711013867</v>
          </cell>
        </row>
        <row r="639">
          <cell r="A639">
            <v>15520</v>
          </cell>
          <cell r="B639">
            <v>3.5005209854702382</v>
          </cell>
          <cell r="C639">
            <v>-3.3423596226283776E-2</v>
          </cell>
          <cell r="D639">
            <v>1193171.82</v>
          </cell>
          <cell r="E639">
            <v>642668.36</v>
          </cell>
          <cell r="F639">
            <v>255.95</v>
          </cell>
          <cell r="G639">
            <v>1193168.4506000001</v>
          </cell>
          <cell r="H639">
            <v>642667.41090000002</v>
          </cell>
          <cell r="I639">
            <v>255.833</v>
          </cell>
          <cell r="J639">
            <v>1193164.26</v>
          </cell>
          <cell r="K639">
            <v>642666.23999999999</v>
          </cell>
          <cell r="L639">
            <v>255.68</v>
          </cell>
          <cell r="M639">
            <v>-3.5163462469311867E-2</v>
          </cell>
          <cell r="N639">
            <v>4.351107349952211</v>
          </cell>
          <cell r="O639">
            <v>7.8516283354224488</v>
          </cell>
        </row>
        <row r="640">
          <cell r="A640">
            <v>15530</v>
          </cell>
          <cell r="B640">
            <v>3.4956750105176719</v>
          </cell>
          <cell r="C640">
            <v>-5.2350404270817039E-2</v>
          </cell>
          <cell r="D640">
            <v>1193174.1399999999</v>
          </cell>
          <cell r="E640">
            <v>642658.14</v>
          </cell>
          <cell r="F640">
            <v>255.44</v>
          </cell>
          <cell r="G640">
            <v>1193170.6757</v>
          </cell>
          <cell r="H640">
            <v>642657.6727</v>
          </cell>
          <cell r="I640">
            <v>255.25700000000001</v>
          </cell>
          <cell r="J640">
            <v>1193166.22</v>
          </cell>
          <cell r="K640">
            <v>642657.06999999995</v>
          </cell>
          <cell r="L640">
            <v>255.02</v>
          </cell>
          <cell r="M640">
            <v>-5.2710271828367079E-2</v>
          </cell>
          <cell r="N640">
            <v>4.4962773246873775</v>
          </cell>
          <cell r="O640">
            <v>7.991952335205049</v>
          </cell>
        </row>
        <row r="641">
          <cell r="A641">
            <v>15540</v>
          </cell>
          <cell r="B641">
            <v>3.4957079168619942</v>
          </cell>
          <cell r="C641">
            <v>-6.0073668908954804E-2</v>
          </cell>
          <cell r="D641">
            <v>1193174.5</v>
          </cell>
          <cell r="E641">
            <v>642647.46</v>
          </cell>
          <cell r="F641">
            <v>254.89</v>
          </cell>
          <cell r="G641">
            <v>1193171.0122</v>
          </cell>
          <cell r="H641">
            <v>642647.69499999995</v>
          </cell>
          <cell r="I641">
            <v>254.68</v>
          </cell>
          <cell r="J641">
            <v>1193166.52</v>
          </cell>
          <cell r="K641">
            <v>642647.99</v>
          </cell>
          <cell r="L641">
            <v>254.41</v>
          </cell>
          <cell r="M641">
            <v>-5.997499957520553E-2</v>
          </cell>
          <cell r="N641">
            <v>4.5018758134619787</v>
          </cell>
          <cell r="O641">
            <v>7.9975837303239725</v>
          </cell>
        </row>
        <row r="642">
          <cell r="A642">
            <v>15550</v>
          </cell>
          <cell r="B642">
            <v>3.5030056237331815</v>
          </cell>
          <cell r="C642">
            <v>-5.9092111813223998E-2</v>
          </cell>
          <cell r="D642">
            <v>1193172.74</v>
          </cell>
          <cell r="E642">
            <v>642636.93000000005</v>
          </cell>
          <cell r="F642">
            <v>254.31</v>
          </cell>
          <cell r="G642">
            <v>1193169.3598</v>
          </cell>
          <cell r="H642">
            <v>642637.84939999995</v>
          </cell>
          <cell r="I642">
            <v>254.10300000000001</v>
          </cell>
          <cell r="J642">
            <v>1193165.02</v>
          </cell>
          <cell r="K642">
            <v>642639.03</v>
          </cell>
          <cell r="L642">
            <v>253.83</v>
          </cell>
          <cell r="M642">
            <v>-6.0700127805082563E-2</v>
          </cell>
          <cell r="N642">
            <v>4.4975193606946116</v>
          </cell>
          <cell r="O642">
            <v>8.000524984427793</v>
          </cell>
        </row>
        <row r="643">
          <cell r="A643">
            <v>15560</v>
          </cell>
          <cell r="B643">
            <v>3.5015755568041094</v>
          </cell>
          <cell r="C643">
            <v>-6.1115345514724979E-2</v>
          </cell>
          <cell r="D643">
            <v>1193168.9099999999</v>
          </cell>
          <cell r="E643">
            <v>642626.94999999995</v>
          </cell>
          <cell r="F643">
            <v>253.74</v>
          </cell>
          <cell r="G643">
            <v>1193165.7842999999</v>
          </cell>
          <cell r="H643">
            <v>642628.52830000001</v>
          </cell>
          <cell r="I643">
            <v>253.52600000000001</v>
          </cell>
          <cell r="J643">
            <v>1193161.76</v>
          </cell>
          <cell r="K643">
            <v>642630.55000000005</v>
          </cell>
          <cell r="L643">
            <v>253.26</v>
          </cell>
          <cell r="M643">
            <v>-5.906408073087667E-2</v>
          </cell>
          <cell r="N643">
            <v>4.5035831711669037</v>
          </cell>
          <cell r="O643">
            <v>8.005158727971013</v>
          </cell>
        </row>
        <row r="644">
          <cell r="A644">
            <v>15570</v>
          </cell>
          <cell r="B644">
            <v>3.5002456741701748</v>
          </cell>
          <cell r="C644">
            <v>-6.0281482970479611E-2</v>
          </cell>
          <cell r="D644">
            <v>1193163.18</v>
          </cell>
          <cell r="E644">
            <v>642617.93999999994</v>
          </cell>
          <cell r="F644">
            <v>253.16</v>
          </cell>
          <cell r="G644">
            <v>1193160.4283</v>
          </cell>
          <cell r="H644">
            <v>642620.10329999996</v>
          </cell>
          <cell r="I644">
            <v>252.94900000000001</v>
          </cell>
          <cell r="J644">
            <v>1193156.8899999999</v>
          </cell>
          <cell r="K644">
            <v>642622.88</v>
          </cell>
          <cell r="L644">
            <v>252.68</v>
          </cell>
          <cell r="M644">
            <v>-5.9807866811635198E-2</v>
          </cell>
          <cell r="N644">
            <v>4.4977360728684843</v>
          </cell>
          <cell r="O644">
            <v>7.9979817470386596</v>
          </cell>
        </row>
        <row r="645">
          <cell r="A645">
            <v>15580</v>
          </cell>
          <cell r="B645">
            <v>3.5795786344538252</v>
          </cell>
          <cell r="C645">
            <v>-5.5034410504034403E-2</v>
          </cell>
          <cell r="D645">
            <v>1193155.82</v>
          </cell>
          <cell r="E645">
            <v>642610.18000000005</v>
          </cell>
          <cell r="F645">
            <v>252.57</v>
          </cell>
          <cell r="G645">
            <v>1193153.5052</v>
          </cell>
          <cell r="H645">
            <v>642612.91040000005</v>
          </cell>
          <cell r="I645">
            <v>252.37299999999999</v>
          </cell>
          <cell r="J645">
            <v>1193150.5900000001</v>
          </cell>
          <cell r="K645">
            <v>642616.34</v>
          </cell>
          <cell r="L645">
            <v>252.13</v>
          </cell>
          <cell r="M645">
            <v>-5.3985942559095355E-2</v>
          </cell>
          <cell r="N645">
            <v>4.5011717584442774</v>
          </cell>
          <cell r="O645">
            <v>8.0807503928981035</v>
          </cell>
        </row>
        <row r="646">
          <cell r="A646">
            <v>15590</v>
          </cell>
          <cell r="B646">
            <v>4.2031576999086715</v>
          </cell>
          <cell r="C646">
            <v>-1.284748369093441E-2</v>
          </cell>
          <cell r="D646">
            <v>1193147.3500000001</v>
          </cell>
          <cell r="E646">
            <v>642603.56999999995</v>
          </cell>
          <cell r="F646">
            <v>251.85</v>
          </cell>
          <cell r="G646">
            <v>1193145.2919000001</v>
          </cell>
          <cell r="H646">
            <v>642607.23479999998</v>
          </cell>
          <cell r="I646">
            <v>251.79599999999999</v>
          </cell>
          <cell r="J646">
            <v>1193143.0900000001</v>
          </cell>
          <cell r="K646">
            <v>642611.14</v>
          </cell>
          <cell r="L646">
            <v>251.74</v>
          </cell>
          <cell r="M646">
            <v>-1.2491118691646159E-2</v>
          </cell>
          <cell r="N646">
            <v>4.4831853241003135</v>
          </cell>
          <cell r="O646">
            <v>8.6863430240089841</v>
          </cell>
        </row>
        <row r="647">
          <cell r="A647">
            <v>15600</v>
          </cell>
          <cell r="B647">
            <v>4.5004453167838205</v>
          </cell>
          <cell r="C647">
            <v>3.0885832448979952E-2</v>
          </cell>
          <cell r="D647">
            <v>1193139.18</v>
          </cell>
          <cell r="E647">
            <v>642598.46</v>
          </cell>
          <cell r="F647">
            <v>251.08</v>
          </cell>
          <cell r="G647">
            <v>1193136.6614000001</v>
          </cell>
          <cell r="H647">
            <v>642602.18969999999</v>
          </cell>
          <cell r="I647">
            <v>251.21899999999999</v>
          </cell>
          <cell r="J647">
            <v>1193134.5</v>
          </cell>
          <cell r="K647">
            <v>642605.39</v>
          </cell>
          <cell r="L647">
            <v>251.34</v>
          </cell>
          <cell r="M647">
            <v>3.133246484586457E-2</v>
          </cell>
          <cell r="N647">
            <v>3.8618091680705917</v>
          </cell>
          <cell r="O647">
            <v>8.3622544848544127</v>
          </cell>
        </row>
        <row r="648">
          <cell r="A648">
            <v>15610</v>
          </cell>
          <cell r="B648">
            <v>4.5007913982188974</v>
          </cell>
          <cell r="C648">
            <v>6.0433816174557696E-2</v>
          </cell>
          <cell r="D648">
            <v>1193132.19</v>
          </cell>
          <cell r="E648">
            <v>642592.65</v>
          </cell>
          <cell r="F648">
            <v>250.37</v>
          </cell>
          <cell r="G648">
            <v>1193128.9835999999</v>
          </cell>
          <cell r="H648">
            <v>642595.80850000004</v>
          </cell>
          <cell r="I648">
            <v>250.642</v>
          </cell>
          <cell r="J648">
            <v>1193126.49</v>
          </cell>
          <cell r="K648">
            <v>642598.26</v>
          </cell>
          <cell r="L648">
            <v>250.85</v>
          </cell>
          <cell r="M648">
            <v>5.9482267584569079E-2</v>
          </cell>
          <cell r="N648">
            <v>3.4968404609705543</v>
          </cell>
          <cell r="O648">
            <v>7.9976318591894522</v>
          </cell>
        </row>
        <row r="649">
          <cell r="A649">
            <v>15620</v>
          </cell>
          <cell r="B649">
            <v>4.5040763815673559</v>
          </cell>
          <cell r="C649">
            <v>6.0611760741276756E-2</v>
          </cell>
          <cell r="D649">
            <v>1193126.5</v>
          </cell>
          <cell r="E649">
            <v>642585.56999999995</v>
          </cell>
          <cell r="F649">
            <v>249.78</v>
          </cell>
          <cell r="G649">
            <v>1193122.7265999999</v>
          </cell>
          <cell r="H649">
            <v>642588.02930000005</v>
          </cell>
          <cell r="I649">
            <v>250.053</v>
          </cell>
          <cell r="J649">
            <v>1193119.79</v>
          </cell>
          <cell r="K649">
            <v>642589.93999999994</v>
          </cell>
          <cell r="L649">
            <v>250.26</v>
          </cell>
          <cell r="M649">
            <v>5.9084057853785607E-2</v>
          </cell>
          <cell r="N649">
            <v>3.5034831309700039</v>
          </cell>
          <cell r="O649">
            <v>8.0075595125373589</v>
          </cell>
        </row>
        <row r="650">
          <cell r="A650">
            <v>15630</v>
          </cell>
          <cell r="B650">
            <v>4.4983863784715581</v>
          </cell>
          <cell r="C650">
            <v>5.9354616863912968E-2</v>
          </cell>
          <cell r="D650">
            <v>1193122.32</v>
          </cell>
          <cell r="E650">
            <v>642577.5</v>
          </cell>
          <cell r="F650">
            <v>249.17</v>
          </cell>
          <cell r="G650">
            <v>1193118.1399000001</v>
          </cell>
          <cell r="H650">
            <v>642579.16200000001</v>
          </cell>
          <cell r="I650">
            <v>249.43700000000001</v>
          </cell>
          <cell r="J650">
            <v>1193114.8899999999</v>
          </cell>
          <cell r="K650">
            <v>642580.44999999995</v>
          </cell>
          <cell r="L650">
            <v>249.65</v>
          </cell>
          <cell r="M650">
            <v>6.092981949266902E-2</v>
          </cell>
          <cell r="N650">
            <v>3.4958252260311009</v>
          </cell>
          <cell r="O650">
            <v>7.9942116045026594</v>
          </cell>
        </row>
        <row r="651">
          <cell r="A651">
            <v>15640</v>
          </cell>
          <cell r="B651">
            <v>4.5036650052906904</v>
          </cell>
          <cell r="C651">
            <v>4.9959310858084485E-2</v>
          </cell>
          <cell r="D651">
            <v>1193119.8400000001</v>
          </cell>
          <cell r="E651">
            <v>642568.77</v>
          </cell>
          <cell r="F651">
            <v>248.57</v>
          </cell>
          <cell r="G651">
            <v>1193115.4062000001</v>
          </cell>
          <cell r="H651">
            <v>642569.56019999995</v>
          </cell>
          <cell r="I651">
            <v>248.79499999999999</v>
          </cell>
          <cell r="J651">
            <v>1193111.96</v>
          </cell>
          <cell r="K651">
            <v>642570.18000000005</v>
          </cell>
          <cell r="L651">
            <v>248.97</v>
          </cell>
          <cell r="M651">
            <v>4.9978694276843462E-2</v>
          </cell>
          <cell r="N651">
            <v>3.5014920363994744</v>
          </cell>
          <cell r="O651">
            <v>8.0051570416901647</v>
          </cell>
        </row>
        <row r="652">
          <cell r="A652">
            <v>15650</v>
          </cell>
          <cell r="B652">
            <v>4.2620752749764224</v>
          </cell>
          <cell r="C652">
            <v>3.2143965359869985E-2</v>
          </cell>
          <cell r="D652">
            <v>1193118.6499999999</v>
          </cell>
          <cell r="E652">
            <v>642559.30000000005</v>
          </cell>
          <cell r="F652">
            <v>247.99</v>
          </cell>
          <cell r="G652">
            <v>1193114.3997</v>
          </cell>
          <cell r="H652">
            <v>642559.61659999995</v>
          </cell>
          <cell r="I652">
            <v>248.12700000000001</v>
          </cell>
          <cell r="J652">
            <v>1193110.9099999999</v>
          </cell>
          <cell r="K652">
            <v>642559.88</v>
          </cell>
          <cell r="L652">
            <v>248.24</v>
          </cell>
          <cell r="M652">
            <v>3.2289159986165189E-2</v>
          </cell>
          <cell r="N652">
            <v>3.4996265015384793</v>
          </cell>
          <cell r="O652">
            <v>7.7617017765149017</v>
          </cell>
        </row>
        <row r="653">
          <cell r="A653">
            <v>15660</v>
          </cell>
          <cell r="B653">
            <v>3.7530300611795564</v>
          </cell>
          <cell r="C653">
            <v>1.9450949981742377E-2</v>
          </cell>
          <cell r="D653">
            <v>1193117.3999999999</v>
          </cell>
          <cell r="E653">
            <v>642549.37</v>
          </cell>
          <cell r="F653">
            <v>247.36</v>
          </cell>
          <cell r="G653">
            <v>1193113.6569999999</v>
          </cell>
          <cell r="H653">
            <v>642549.64419999998</v>
          </cell>
          <cell r="I653">
            <v>247.43299999999999</v>
          </cell>
          <cell r="J653">
            <v>1193110.17</v>
          </cell>
          <cell r="K653">
            <v>642549.9</v>
          </cell>
          <cell r="L653">
            <v>247.48</v>
          </cell>
          <cell r="M653">
            <v>1.3442513530473262E-2</v>
          </cell>
          <cell r="N653">
            <v>3.4963699231881931</v>
          </cell>
          <cell r="O653">
            <v>7.2493999843677495</v>
          </cell>
        </row>
        <row r="654">
          <cell r="A654">
            <v>15670</v>
          </cell>
          <cell r="B654">
            <v>3.4955251535180962</v>
          </cell>
          <cell r="C654">
            <v>2.0883843426655401E-2</v>
          </cell>
          <cell r="D654">
            <v>1193116.3999999999</v>
          </cell>
          <cell r="E654">
            <v>642539.41</v>
          </cell>
          <cell r="F654">
            <v>246.64</v>
          </cell>
          <cell r="G654">
            <v>1193112.9143000001</v>
          </cell>
          <cell r="H654">
            <v>642539.67189999996</v>
          </cell>
          <cell r="I654">
            <v>246.71299999999999</v>
          </cell>
          <cell r="J654">
            <v>1193109.42</v>
          </cell>
          <cell r="K654">
            <v>642539.93000000005</v>
          </cell>
          <cell r="L654">
            <v>246.7</v>
          </cell>
          <cell r="M654">
            <v>-3.7102372373336852E-3</v>
          </cell>
          <cell r="N654">
            <v>3.5038190736685921</v>
          </cell>
          <cell r="O654">
            <v>6.9993442271866879</v>
          </cell>
        </row>
        <row r="655">
          <cell r="A655">
            <v>15680</v>
          </cell>
          <cell r="B655">
            <v>3.4980387089664307</v>
          </cell>
          <cell r="C655">
            <v>1.9153590218503855E-2</v>
          </cell>
          <cell r="D655">
            <v>1193115.6599999999</v>
          </cell>
          <cell r="E655">
            <v>642529.43999999994</v>
          </cell>
          <cell r="F655">
            <v>245.9</v>
          </cell>
          <cell r="G655">
            <v>1193112.1716</v>
          </cell>
          <cell r="H655">
            <v>642529.69949999999</v>
          </cell>
          <cell r="I655">
            <v>245.96700000000001</v>
          </cell>
          <cell r="J655">
            <v>1193108.68</v>
          </cell>
          <cell r="K655">
            <v>642529.96</v>
          </cell>
          <cell r="L655">
            <v>245.9</v>
          </cell>
          <cell r="M655">
            <v>-1.9135726851098336E-2</v>
          </cell>
          <cell r="N655">
            <v>3.5013041585175881</v>
          </cell>
          <cell r="O655">
            <v>6.9993428674840192</v>
          </cell>
        </row>
        <row r="656">
          <cell r="A656">
            <v>15690</v>
          </cell>
          <cell r="B656">
            <v>3.5005541875418968</v>
          </cell>
          <cell r="C656">
            <v>9.9984168576958184E-3</v>
          </cell>
          <cell r="D656">
            <v>1193114.92</v>
          </cell>
          <cell r="E656">
            <v>642519.47</v>
          </cell>
          <cell r="F656">
            <v>245.16</v>
          </cell>
          <cell r="G656">
            <v>1193111.4288999999</v>
          </cell>
          <cell r="H656">
            <v>642519.72710000002</v>
          </cell>
          <cell r="I656">
            <v>245.19499999999999</v>
          </cell>
          <cell r="J656">
            <v>1193107.94</v>
          </cell>
          <cell r="K656">
            <v>642519.99</v>
          </cell>
          <cell r="L656">
            <v>245.13</v>
          </cell>
          <cell r="M656">
            <v>-1.8577845011286228E-2</v>
          </cell>
          <cell r="N656">
            <v>3.4987911655259034</v>
          </cell>
          <cell r="O656">
            <v>6.9993453530678007</v>
          </cell>
        </row>
        <row r="657">
          <cell r="A657">
            <v>15700</v>
          </cell>
          <cell r="B657">
            <v>3.5038128558452426</v>
          </cell>
          <cell r="C657">
            <v>-8.5621011264781395E-3</v>
          </cell>
          <cell r="D657">
            <v>1193114.18</v>
          </cell>
          <cell r="E657">
            <v>642509.49</v>
          </cell>
          <cell r="F657">
            <v>244.44</v>
          </cell>
          <cell r="G657">
            <v>1193110.6862000001</v>
          </cell>
          <cell r="H657">
            <v>642509.75470000005</v>
          </cell>
          <cell r="I657">
            <v>244.41</v>
          </cell>
          <cell r="J657">
            <v>1193107.04</v>
          </cell>
          <cell r="K657">
            <v>642510.03</v>
          </cell>
          <cell r="L657">
            <v>244.34</v>
          </cell>
          <cell r="M657">
            <v>-1.9143580454155425E-2</v>
          </cell>
          <cell r="N657">
            <v>3.6565782543985152</v>
          </cell>
          <cell r="O657">
            <v>7.1603911102437579</v>
          </cell>
        </row>
        <row r="658">
          <cell r="A658">
            <v>15710</v>
          </cell>
          <cell r="B658">
            <v>3.4963528911070076</v>
          </cell>
          <cell r="C658">
            <v>-2.7171170347716295E-2</v>
          </cell>
          <cell r="D658">
            <v>1193113.43</v>
          </cell>
          <cell r="E658">
            <v>642499.52</v>
          </cell>
          <cell r="F658">
            <v>243.72</v>
          </cell>
          <cell r="G658">
            <v>1193109.9435000001</v>
          </cell>
          <cell r="H658">
            <v>642499.78229999996</v>
          </cell>
          <cell r="I658">
            <v>243.625</v>
          </cell>
          <cell r="J658">
            <v>1193105.8</v>
          </cell>
          <cell r="K658">
            <v>642500.09</v>
          </cell>
          <cell r="L658">
            <v>243.51</v>
          </cell>
          <cell r="M658">
            <v>-2.7678100980745211E-2</v>
          </cell>
          <cell r="N658">
            <v>4.1549093299432283</v>
          </cell>
          <cell r="O658">
            <v>7.6512622210502359</v>
          </cell>
        </row>
        <row r="659">
          <cell r="A659">
            <v>15720</v>
          </cell>
          <cell r="B659">
            <v>3.5019959795148869</v>
          </cell>
          <cell r="C659">
            <v>-4.5688230636449945E-2</v>
          </cell>
          <cell r="D659">
            <v>1193112.6100000001</v>
          </cell>
          <cell r="E659">
            <v>642489.4</v>
          </cell>
          <cell r="F659">
            <v>243</v>
          </cell>
          <cell r="G659">
            <v>1193109.1328</v>
          </cell>
          <cell r="H659">
            <v>642489.81599999999</v>
          </cell>
          <cell r="I659">
            <v>242.84</v>
          </cell>
          <cell r="J659">
            <v>1193104.6599999999</v>
          </cell>
          <cell r="K659">
            <v>642490.35</v>
          </cell>
          <cell r="L659">
            <v>242.63</v>
          </cell>
          <cell r="M659">
            <v>-4.6619385387500496E-2</v>
          </cell>
          <cell r="N659">
            <v>4.5045638902033396</v>
          </cell>
          <cell r="O659">
            <v>8.0065598697182274</v>
          </cell>
        </row>
        <row r="660">
          <cell r="A660">
            <v>15730</v>
          </cell>
          <cell r="B660">
            <v>3.502234984971254</v>
          </cell>
          <cell r="C660">
            <v>-6.1389370194349799E-2</v>
          </cell>
          <cell r="D660">
            <v>1193110.6299999999</v>
          </cell>
          <cell r="E660">
            <v>642479.1</v>
          </cell>
          <cell r="F660">
            <v>242.27</v>
          </cell>
          <cell r="G660">
            <v>1193107.2464999999</v>
          </cell>
          <cell r="H660">
            <v>642480.00419999997</v>
          </cell>
          <cell r="I660">
            <v>242.05500000000001</v>
          </cell>
          <cell r="J660">
            <v>1193102.8999999999</v>
          </cell>
          <cell r="K660">
            <v>642481.17000000004</v>
          </cell>
          <cell r="L660">
            <v>241.79</v>
          </cell>
          <cell r="M660">
            <v>-5.8887214058494411E-2</v>
          </cell>
          <cell r="N660">
            <v>4.5001279859628349</v>
          </cell>
          <cell r="O660">
            <v>8.0023629709340884</v>
          </cell>
        </row>
        <row r="661">
          <cell r="A661">
            <v>15740</v>
          </cell>
          <cell r="B661">
            <v>3.5014046565709585</v>
          </cell>
          <cell r="C661">
            <v>-6.0832728830783084E-2</v>
          </cell>
          <cell r="D661">
            <v>1193107.2</v>
          </cell>
          <cell r="E661">
            <v>642469.18000000005</v>
          </cell>
          <cell r="F661">
            <v>241.52</v>
          </cell>
          <cell r="G661">
            <v>1193103.9824000001</v>
          </cell>
          <cell r="H661">
            <v>642470.56090000004</v>
          </cell>
          <cell r="I661">
            <v>241.30699999999999</v>
          </cell>
          <cell r="J661">
            <v>1193099.8500000001</v>
          </cell>
          <cell r="K661">
            <v>642472.32999999996</v>
          </cell>
          <cell r="L661">
            <v>241.04</v>
          </cell>
          <cell r="M661">
            <v>-5.9397246055091536E-2</v>
          </cell>
          <cell r="N661">
            <v>4.495157902646711</v>
          </cell>
          <cell r="O661">
            <v>7.9965625592176695</v>
          </cell>
        </row>
        <row r="662">
          <cell r="A662">
            <v>15750</v>
          </cell>
          <cell r="B662">
            <v>3.501970029788426</v>
          </cell>
          <cell r="C662">
            <v>-5.9680693501717397E-2</v>
          </cell>
          <cell r="D662">
            <v>1193102.3999999999</v>
          </cell>
          <cell r="E662">
            <v>642459.86</v>
          </cell>
          <cell r="F662">
            <v>240.87</v>
          </cell>
          <cell r="G662">
            <v>1193099.4072</v>
          </cell>
          <cell r="H662">
            <v>642461.67850000004</v>
          </cell>
          <cell r="I662">
            <v>240.661</v>
          </cell>
          <cell r="J662">
            <v>1193095.56</v>
          </cell>
          <cell r="K662">
            <v>642464.02</v>
          </cell>
          <cell r="L662">
            <v>240.39</v>
          </cell>
          <cell r="M662">
            <v>-6.0172366536970855E-2</v>
          </cell>
          <cell r="N662">
            <v>4.5037284653497602</v>
          </cell>
          <cell r="O662">
            <v>8.0056984951381871</v>
          </cell>
        </row>
        <row r="663">
          <cell r="A663">
            <v>15760</v>
          </cell>
          <cell r="B663">
            <v>3.497561895065346</v>
          </cell>
          <cell r="C663">
            <v>-6.0899565580394895E-2</v>
          </cell>
          <cell r="D663">
            <v>1193096.31</v>
          </cell>
          <cell r="E663">
            <v>642451.31000000006</v>
          </cell>
          <cell r="F663">
            <v>240.33</v>
          </cell>
          <cell r="G663">
            <v>1193093.6139</v>
          </cell>
          <cell r="H663">
            <v>642453.53799999994</v>
          </cell>
          <cell r="I663">
            <v>240.11699999999999</v>
          </cell>
          <cell r="J663">
            <v>1193090.1399999999</v>
          </cell>
          <cell r="K663">
            <v>642456.4</v>
          </cell>
          <cell r="L663">
            <v>239.85</v>
          </cell>
          <cell r="M663">
            <v>-5.9320115631368998E-2</v>
          </cell>
          <cell r="N663">
            <v>4.5010026895295523</v>
          </cell>
          <cell r="O663">
            <v>7.9985645845948987</v>
          </cell>
        </row>
        <row r="664">
          <cell r="A664">
            <v>15770</v>
          </cell>
          <cell r="B664">
            <v>3.4999365037751295</v>
          </cell>
          <cell r="C664">
            <v>-5.5715296488853643E-2</v>
          </cell>
          <cell r="D664">
            <v>1193089.08</v>
          </cell>
          <cell r="E664">
            <v>642443.72</v>
          </cell>
          <cell r="F664">
            <v>239.87</v>
          </cell>
          <cell r="G664">
            <v>1193086.7206999999</v>
          </cell>
          <cell r="H664">
            <v>642446.30519999994</v>
          </cell>
          <cell r="I664">
            <v>239.67500000000001</v>
          </cell>
          <cell r="J664">
            <v>1193083.69</v>
          </cell>
          <cell r="K664">
            <v>642449.63</v>
          </cell>
          <cell r="L664">
            <v>239.43</v>
          </cell>
          <cell r="M664">
            <v>-5.4458649206275356E-2</v>
          </cell>
          <cell r="N664">
            <v>4.4988262391894365</v>
          </cell>
          <cell r="O664">
            <v>7.9987627429645656</v>
          </cell>
        </row>
        <row r="665">
          <cell r="A665">
            <v>15780</v>
          </cell>
          <cell r="B665">
            <v>3.5043388035510405</v>
          </cell>
          <cell r="C665">
            <v>-3.5670067024722078E-2</v>
          </cell>
          <cell r="D665">
            <v>1193080.93</v>
          </cell>
          <cell r="E665">
            <v>642437.26</v>
          </cell>
          <cell r="F665">
            <v>239.46</v>
          </cell>
          <cell r="G665">
            <v>1193078.8838</v>
          </cell>
          <cell r="H665">
            <v>642440.10490000003</v>
          </cell>
          <cell r="I665">
            <v>239.33500000000001</v>
          </cell>
          <cell r="J665">
            <v>1193076.31</v>
          </cell>
          <cell r="K665">
            <v>642443.68000000005</v>
          </cell>
          <cell r="L665">
            <v>239.17</v>
          </cell>
          <cell r="M665">
            <v>-3.7455734702184017E-2</v>
          </cell>
          <cell r="N665">
            <v>4.4051999329864815</v>
          </cell>
          <cell r="O665">
            <v>7.909538736537522</v>
          </cell>
        </row>
        <row r="666">
          <cell r="A666">
            <v>15790</v>
          </cell>
          <cell r="B666">
            <v>3.4993432126444981</v>
          </cell>
          <cell r="C666">
            <v>-1.7717610486434457E-2</v>
          </cell>
          <cell r="D666">
            <v>1193072.81</v>
          </cell>
          <cell r="E666">
            <v>642431.43000000005</v>
          </cell>
          <cell r="F666">
            <v>239.16</v>
          </cell>
          <cell r="G666">
            <v>1193070.7635999999</v>
          </cell>
          <cell r="H666">
            <v>642434.26859999995</v>
          </cell>
          <cell r="I666">
            <v>239.09800000000001</v>
          </cell>
          <cell r="J666">
            <v>1193068.49</v>
          </cell>
          <cell r="K666">
            <v>642437.43999999994</v>
          </cell>
          <cell r="L666">
            <v>239.02</v>
          </cell>
          <cell r="M666">
            <v>-1.9988809583171452E-2</v>
          </cell>
          <cell r="N666">
            <v>3.9021833529131738</v>
          </cell>
          <cell r="O666">
            <v>7.4015265655576723</v>
          </cell>
        </row>
        <row r="667">
          <cell r="A667">
            <v>15800</v>
          </cell>
          <cell r="B667">
            <v>3.5023225280029697</v>
          </cell>
          <cell r="C667">
            <v>8.5657445195274685E-4</v>
          </cell>
          <cell r="D667">
            <v>1193064.69</v>
          </cell>
          <cell r="E667">
            <v>642425.59</v>
          </cell>
          <cell r="F667">
            <v>238.96</v>
          </cell>
          <cell r="G667">
            <v>1193062.6435</v>
          </cell>
          <cell r="H667">
            <v>642428.43220000004</v>
          </cell>
          <cell r="I667">
            <v>238.96299999999999</v>
          </cell>
          <cell r="J667">
            <v>1193060.6000000001</v>
          </cell>
          <cell r="K667">
            <v>642431.27</v>
          </cell>
          <cell r="L667">
            <v>238.89</v>
          </cell>
          <cell r="M667">
            <v>-2.0875042496558135E-2</v>
          </cell>
          <cell r="N667">
            <v>3.4969988689624798</v>
          </cell>
          <cell r="O667">
            <v>6.9993213969654491</v>
          </cell>
        </row>
        <row r="668">
          <cell r="A668">
            <v>15810</v>
          </cell>
          <cell r="B668">
            <v>3.50530301116228</v>
          </cell>
          <cell r="C668">
            <v>1.7116922505397789E-2</v>
          </cell>
          <cell r="D668">
            <v>1193056.57</v>
          </cell>
          <cell r="E668">
            <v>642419.75</v>
          </cell>
          <cell r="F668">
            <v>238.87</v>
          </cell>
          <cell r="G668">
            <v>1193054.5234000001</v>
          </cell>
          <cell r="H668">
            <v>642422.59580000001</v>
          </cell>
          <cell r="I668">
            <v>238.93</v>
          </cell>
          <cell r="J668">
            <v>1193052.48</v>
          </cell>
          <cell r="K668">
            <v>642425.43999999994</v>
          </cell>
          <cell r="L668">
            <v>238.86</v>
          </cell>
          <cell r="M668">
            <v>-1.9987801210713866E-2</v>
          </cell>
          <cell r="N668">
            <v>3.5021360910109394</v>
          </cell>
          <cell r="O668">
            <v>7.007439102173219</v>
          </cell>
        </row>
        <row r="669">
          <cell r="A669">
            <v>15820</v>
          </cell>
          <cell r="B669">
            <v>3.5002260783014409</v>
          </cell>
          <cell r="C669">
            <v>1.9998708207431607E-2</v>
          </cell>
          <cell r="D669">
            <v>1193048.45</v>
          </cell>
          <cell r="E669">
            <v>642413.92000000004</v>
          </cell>
          <cell r="F669">
            <v>238.93</v>
          </cell>
          <cell r="G669">
            <v>1193046.4032000001</v>
          </cell>
          <cell r="H669">
            <v>642416.75939999998</v>
          </cell>
          <cell r="I669">
            <v>239</v>
          </cell>
          <cell r="J669">
            <v>1193044.3600000001</v>
          </cell>
          <cell r="K669">
            <v>642419.6</v>
          </cell>
          <cell r="L669">
            <v>238.93</v>
          </cell>
          <cell r="M669">
            <v>-2.0005165592561221E-2</v>
          </cell>
          <cell r="N669">
            <v>3.4990962547204401</v>
          </cell>
          <cell r="O669">
            <v>6.9993223330218814</v>
          </cell>
        </row>
        <row r="670">
          <cell r="A670">
            <v>15830</v>
          </cell>
          <cell r="B670">
            <v>3.5032054765232137</v>
          </cell>
          <cell r="C670">
            <v>2.0552605458775356E-2</v>
          </cell>
          <cell r="D670">
            <v>1193040.33</v>
          </cell>
          <cell r="E670">
            <v>642408.07999999996</v>
          </cell>
          <cell r="F670">
            <v>239.1</v>
          </cell>
          <cell r="G670">
            <v>1193038.2830999999</v>
          </cell>
          <cell r="H670">
            <v>642410.92299999995</v>
          </cell>
          <cell r="I670">
            <v>239.172</v>
          </cell>
          <cell r="J670">
            <v>1193036.24</v>
          </cell>
          <cell r="K670">
            <v>642413.77</v>
          </cell>
          <cell r="L670">
            <v>239.1</v>
          </cell>
          <cell r="M670">
            <v>-2.0546564150780523E-2</v>
          </cell>
          <cell r="N670">
            <v>3.5042355243257344</v>
          </cell>
          <cell r="O670">
            <v>7.0074410008489476</v>
          </cell>
        </row>
        <row r="671">
          <cell r="A671">
            <v>15840</v>
          </cell>
          <cell r="B671">
            <v>3.5062444252593092</v>
          </cell>
          <cell r="C671">
            <v>1.8823559340168185E-2</v>
          </cell>
          <cell r="D671">
            <v>1193032.21</v>
          </cell>
          <cell r="E671">
            <v>642402.24</v>
          </cell>
          <cell r="F671">
            <v>239.38</v>
          </cell>
          <cell r="G671">
            <v>1193030.1629000001</v>
          </cell>
          <cell r="H671">
            <v>642405.08660000004</v>
          </cell>
          <cell r="I671">
            <v>239.446</v>
          </cell>
          <cell r="J671">
            <v>1193028.1200000001</v>
          </cell>
          <cell r="K671">
            <v>642407.93000000005</v>
          </cell>
          <cell r="L671">
            <v>239.38</v>
          </cell>
          <cell r="M671">
            <v>-1.8850708577187906E-2</v>
          </cell>
          <cell r="N671">
            <v>3.5011946489837564</v>
          </cell>
          <cell r="O671">
            <v>7.0074390742430657</v>
          </cell>
        </row>
        <row r="672">
          <cell r="A672">
            <v>15850</v>
          </cell>
          <cell r="B672">
            <v>3.5011900734128329</v>
          </cell>
          <cell r="C672">
            <v>1.2281538305085941E-2</v>
          </cell>
          <cell r="D672">
            <v>1193024.0900000001</v>
          </cell>
          <cell r="E672">
            <v>642396.41</v>
          </cell>
          <cell r="F672">
            <v>239.78</v>
          </cell>
          <cell r="G672">
            <v>1193022.0427999999</v>
          </cell>
          <cell r="H672">
            <v>642399.25029999996</v>
          </cell>
          <cell r="I672">
            <v>239.82300000000001</v>
          </cell>
          <cell r="J672">
            <v>1193020</v>
          </cell>
          <cell r="K672">
            <v>642402.09</v>
          </cell>
          <cell r="L672">
            <v>239.75</v>
          </cell>
          <cell r="M672">
            <v>-2.0868280181090569E-2</v>
          </cell>
          <cell r="N672">
            <v>3.4981320629457135</v>
          </cell>
          <cell r="O672">
            <v>6.9993221363585469</v>
          </cell>
        </row>
        <row r="673">
          <cell r="A673">
            <v>15860</v>
          </cell>
          <cell r="B673">
            <v>3.5041695878540233</v>
          </cell>
          <cell r="C673">
            <v>-5.1367376916891744E-3</v>
          </cell>
          <cell r="D673">
            <v>1193015.97</v>
          </cell>
          <cell r="E673">
            <v>642390.56999999995</v>
          </cell>
          <cell r="F673">
            <v>240.32</v>
          </cell>
          <cell r="G673">
            <v>1193013.9227</v>
          </cell>
          <cell r="H673">
            <v>642393.41390000004</v>
          </cell>
          <cell r="I673">
            <v>240.30199999999999</v>
          </cell>
          <cell r="J673">
            <v>1193011.6399999999</v>
          </cell>
          <cell r="K673">
            <v>642396.59</v>
          </cell>
          <cell r="L673">
            <v>240.22</v>
          </cell>
          <cell r="M673">
            <v>-2.0964853544132519E-2</v>
          </cell>
          <cell r="N673">
            <v>3.9113080292870999</v>
          </cell>
          <cell r="O673">
            <v>7.4154776171411232</v>
          </cell>
        </row>
        <row r="674">
          <cell r="A674">
            <v>15870</v>
          </cell>
          <cell r="B674">
            <v>3.4990945258097339</v>
          </cell>
          <cell r="C674">
            <v>-2.2005693024877464E-2</v>
          </cell>
          <cell r="D674">
            <v>1193007.8500000001</v>
          </cell>
          <cell r="E674">
            <v>642384.74</v>
          </cell>
          <cell r="F674">
            <v>240.96</v>
          </cell>
          <cell r="G674">
            <v>1193005.8025</v>
          </cell>
          <cell r="H674">
            <v>642387.57750000001</v>
          </cell>
          <cell r="I674">
            <v>240.88300000000001</v>
          </cell>
          <cell r="J674">
            <v>1193003.22</v>
          </cell>
          <cell r="K674">
            <v>642391.16</v>
          </cell>
          <cell r="L674">
            <v>240.78</v>
          </cell>
          <cell r="M674">
            <v>-2.3322746659126741E-2</v>
          </cell>
          <cell r="N674">
            <v>4.4162894493261717</v>
          </cell>
          <cell r="O674">
            <v>7.9153839751359056</v>
          </cell>
        </row>
        <row r="675">
          <cell r="A675">
            <v>15880</v>
          </cell>
          <cell r="B675">
            <v>3.5024302890854422</v>
          </cell>
          <cell r="C675">
            <v>-3.797363231309607E-2</v>
          </cell>
          <cell r="D675">
            <v>1192999.6000000001</v>
          </cell>
          <cell r="E675">
            <v>642378.93000000005</v>
          </cell>
          <cell r="F675">
            <v>241.7</v>
          </cell>
          <cell r="G675">
            <v>1192997.6268</v>
          </cell>
          <cell r="H675">
            <v>642381.82369999995</v>
          </cell>
          <cell r="I675">
            <v>241.56700000000001</v>
          </cell>
          <cell r="J675">
            <v>1192995.0900000001</v>
          </cell>
          <cell r="K675">
            <v>642385.54</v>
          </cell>
          <cell r="L675">
            <v>241.39</v>
          </cell>
          <cell r="M675">
            <v>-3.9336985597127977E-2</v>
          </cell>
          <cell r="N675">
            <v>4.4995821950562433</v>
          </cell>
          <cell r="O675">
            <v>8.0020124841416855</v>
          </cell>
        </row>
        <row r="676">
          <cell r="A676">
            <v>15890</v>
          </cell>
          <cell r="B676">
            <v>3.5044600967904667</v>
          </cell>
          <cell r="C676">
            <v>-3.9093040358904603E-2</v>
          </cell>
          <cell r="D676">
            <v>1192991.18</v>
          </cell>
          <cell r="E676">
            <v>642373.35</v>
          </cell>
          <cell r="F676">
            <v>242.49</v>
          </cell>
          <cell r="G676">
            <v>1192989.2884</v>
          </cell>
          <cell r="H676">
            <v>642376.30009999999</v>
          </cell>
          <cell r="I676">
            <v>242.35300000000001</v>
          </cell>
          <cell r="J676">
            <v>1192986.8600000001</v>
          </cell>
          <cell r="K676">
            <v>642380.09</v>
          </cell>
          <cell r="L676">
            <v>242.18</v>
          </cell>
          <cell r="M676">
            <v>-3.8434511053134904E-2</v>
          </cell>
          <cell r="N676">
            <v>4.501163024054943</v>
          </cell>
          <cell r="O676">
            <v>8.0056231208454101</v>
          </cell>
        </row>
        <row r="677">
          <cell r="A677">
            <v>15900</v>
          </cell>
          <cell r="B677">
            <v>3.4983152359602805</v>
          </cell>
          <cell r="C677">
            <v>-3.9733411835262002E-2</v>
          </cell>
          <cell r="D677">
            <v>1192982.6000000001</v>
          </cell>
          <cell r="E677">
            <v>642368.02</v>
          </cell>
          <cell r="F677">
            <v>243.38</v>
          </cell>
          <cell r="G677">
            <v>1192980.7975000001</v>
          </cell>
          <cell r="H677">
            <v>642371.01820000005</v>
          </cell>
          <cell r="I677">
            <v>243.24100000000001</v>
          </cell>
          <cell r="J677">
            <v>1192978.48</v>
          </cell>
          <cell r="K677">
            <v>642374.87</v>
          </cell>
          <cell r="L677">
            <v>243.07</v>
          </cell>
          <cell r="M677">
            <v>-3.8040250512492782E-2</v>
          </cell>
          <cell r="N677">
            <v>4.4952385353998299</v>
          </cell>
          <cell r="O677">
            <v>7.9935537713601104</v>
          </cell>
        </row>
        <row r="678">
          <cell r="A678">
            <v>15910</v>
          </cell>
          <cell r="B678">
            <v>3.5028587895253995</v>
          </cell>
          <cell r="C678">
            <v>-3.9967354784228484E-2</v>
          </cell>
          <cell r="D678">
            <v>1192973.8799999999</v>
          </cell>
          <cell r="E678">
            <v>642362.93000000005</v>
          </cell>
          <cell r="F678">
            <v>244.37</v>
          </cell>
          <cell r="G678">
            <v>1192972.1592999999</v>
          </cell>
          <cell r="H678">
            <v>642365.98109999998</v>
          </cell>
          <cell r="I678">
            <v>244.23</v>
          </cell>
          <cell r="J678">
            <v>1192969.95</v>
          </cell>
          <cell r="K678">
            <v>642369.9</v>
          </cell>
          <cell r="L678">
            <v>244.05</v>
          </cell>
          <cell r="M678">
            <v>-4.0011082430898237E-2</v>
          </cell>
          <cell r="N678">
            <v>4.4987535718597513</v>
          </cell>
          <cell r="O678">
            <v>8.0016123613851509</v>
          </cell>
        </row>
        <row r="679">
          <cell r="A679">
            <v>15920</v>
          </cell>
          <cell r="B679">
            <v>3.4956741338622912</v>
          </cell>
          <cell r="C679">
            <v>-3.890522823125174E-2</v>
          </cell>
          <cell r="D679">
            <v>1192965.01</v>
          </cell>
          <cell r="E679">
            <v>642358.1</v>
          </cell>
          <cell r="F679">
            <v>245.39</v>
          </cell>
          <cell r="G679">
            <v>1192963.3806</v>
          </cell>
          <cell r="H679">
            <v>642361.19270000001</v>
          </cell>
          <cell r="I679">
            <v>245.25399999999999</v>
          </cell>
          <cell r="J679">
            <v>1192961.28</v>
          </cell>
          <cell r="K679">
            <v>642365.17000000004</v>
          </cell>
          <cell r="L679">
            <v>245.08</v>
          </cell>
          <cell r="M679">
            <v>-3.8684402850681171E-2</v>
          </cell>
          <cell r="N679">
            <v>4.4979368215041298</v>
          </cell>
          <cell r="O679">
            <v>7.993610955366421</v>
          </cell>
        </row>
        <row r="680">
          <cell r="A680">
            <v>15930</v>
          </cell>
          <cell r="B680">
            <v>3.4952828353876479</v>
          </cell>
          <cell r="C680">
            <v>-3.862348380886281E-2</v>
          </cell>
          <cell r="D680">
            <v>1192956.01</v>
          </cell>
          <cell r="E680">
            <v>642353.52</v>
          </cell>
          <cell r="F680">
            <v>246.32</v>
          </cell>
          <cell r="G680">
            <v>1192954.4687000001</v>
          </cell>
          <cell r="H680">
            <v>642356.65709999995</v>
          </cell>
          <cell r="I680">
            <v>246.185</v>
          </cell>
          <cell r="J680">
            <v>1192952.49</v>
          </cell>
          <cell r="K680">
            <v>642360.69999999995</v>
          </cell>
          <cell r="L680">
            <v>246.01</v>
          </cell>
          <cell r="M680">
            <v>-3.8879008060228905E-2</v>
          </cell>
          <cell r="N680">
            <v>4.5011436436061443</v>
          </cell>
          <cell r="O680">
            <v>7.9964264789937918</v>
          </cell>
        </row>
        <row r="681">
          <cell r="A681">
            <v>15940</v>
          </cell>
          <cell r="B681">
            <v>3.5017991403982021</v>
          </cell>
          <cell r="C681">
            <v>-4.0265016452073699E-2</v>
          </cell>
          <cell r="D681">
            <v>1192946.8799999999</v>
          </cell>
          <cell r="E681">
            <v>642349.18999999994</v>
          </cell>
          <cell r="F681">
            <v>247.07</v>
          </cell>
          <cell r="G681">
            <v>1192945.4309</v>
          </cell>
          <cell r="H681">
            <v>642352.37789999996</v>
          </cell>
          <cell r="I681">
            <v>246.929</v>
          </cell>
          <cell r="J681">
            <v>1192943.56</v>
          </cell>
          <cell r="K681">
            <v>642356.47</v>
          </cell>
          <cell r="L681">
            <v>246.75</v>
          </cell>
          <cell r="M681">
            <v>-3.9782149909321177E-2</v>
          </cell>
          <cell r="N681">
            <v>4.4995054417122224</v>
          </cell>
          <cell r="O681">
            <v>8.0013045821104249</v>
          </cell>
        </row>
        <row r="682">
          <cell r="A682">
            <v>15950</v>
          </cell>
          <cell r="B682">
            <v>3.5055414488896459</v>
          </cell>
          <cell r="C682">
            <v>-3.822519344121806E-2</v>
          </cell>
          <cell r="D682">
            <v>1192937.6399999999</v>
          </cell>
          <cell r="E682">
            <v>642345.13</v>
          </cell>
          <cell r="F682">
            <v>247.62</v>
          </cell>
          <cell r="G682">
            <v>1192936.2745999999</v>
          </cell>
          <cell r="H682">
            <v>642348.35869999998</v>
          </cell>
          <cell r="I682">
            <v>247.48599999999999</v>
          </cell>
          <cell r="J682">
            <v>1192934.52</v>
          </cell>
          <cell r="K682">
            <v>642352.5</v>
          </cell>
          <cell r="L682">
            <v>247.31</v>
          </cell>
          <cell r="M682">
            <v>-3.9131419452477396E-2</v>
          </cell>
          <cell r="N682">
            <v>4.4976645995100801</v>
          </cell>
          <cell r="O682">
            <v>8.0032060483997256</v>
          </cell>
        </row>
        <row r="683">
          <cell r="A683">
            <v>15960</v>
          </cell>
          <cell r="B683">
            <v>3.5022115442204962</v>
          </cell>
          <cell r="C683">
            <v>-2.9695522011409847E-2</v>
          </cell>
          <cell r="D683">
            <v>1192928.28</v>
          </cell>
          <cell r="E683">
            <v>642341.34</v>
          </cell>
          <cell r="F683">
            <v>247.96</v>
          </cell>
          <cell r="G683">
            <v>1192927.0071</v>
          </cell>
          <cell r="H683">
            <v>642344.60270000005</v>
          </cell>
          <cell r="I683">
            <v>247.85599999999999</v>
          </cell>
          <cell r="J683">
            <v>1192925.3799999999</v>
          </cell>
          <cell r="K683">
            <v>642348.80000000005</v>
          </cell>
          <cell r="L683">
            <v>247.72</v>
          </cell>
          <cell r="M683">
            <v>-3.0211197742918881E-2</v>
          </cell>
          <cell r="N683">
            <v>4.5016421115535659</v>
          </cell>
          <cell r="O683">
            <v>8.003853655774062</v>
          </cell>
        </row>
        <row r="684">
          <cell r="A684">
            <v>15970</v>
          </cell>
          <cell r="B684">
            <v>3.4952290125258356</v>
          </cell>
          <cell r="C684">
            <v>-1.4591318570899842E-2</v>
          </cell>
          <cell r="D684">
            <v>1192918.9099999999</v>
          </cell>
          <cell r="E684">
            <v>642337.77</v>
          </cell>
          <cell r="F684">
            <v>248.09</v>
          </cell>
          <cell r="G684">
            <v>1192917.6647999999</v>
          </cell>
          <cell r="H684">
            <v>642341.03590000002</v>
          </cell>
          <cell r="I684">
            <v>248.03899999999999</v>
          </cell>
          <cell r="J684">
            <v>1192916.2</v>
          </cell>
          <cell r="K684">
            <v>642344.89</v>
          </cell>
          <cell r="L684">
            <v>247.98</v>
          </cell>
          <cell r="M684">
            <v>-1.4309717260287661E-2</v>
          </cell>
          <cell r="N684">
            <v>4.1230723798949089</v>
          </cell>
          <cell r="O684">
            <v>7.6183013924207446</v>
          </cell>
        </row>
        <row r="685">
          <cell r="A685">
            <v>15980</v>
          </cell>
          <cell r="B685">
            <v>3.4981122280451253</v>
          </cell>
          <cell r="C685">
            <v>1.4293423635495072E-3</v>
          </cell>
          <cell r="D685">
            <v>1192909.57</v>
          </cell>
          <cell r="E685">
            <v>642334.21</v>
          </cell>
          <cell r="F685">
            <v>248.03</v>
          </cell>
          <cell r="G685">
            <v>1192908.3196</v>
          </cell>
          <cell r="H685">
            <v>642337.47699999996</v>
          </cell>
          <cell r="I685">
            <v>248.035</v>
          </cell>
          <cell r="J685">
            <v>1192907.03</v>
          </cell>
          <cell r="K685">
            <v>642340.86</v>
          </cell>
          <cell r="L685">
            <v>248.04</v>
          </cell>
          <cell r="M685">
            <v>1.3810385797534133E-3</v>
          </cell>
          <cell r="N685">
            <v>3.6204636664735395</v>
          </cell>
          <cell r="O685">
            <v>7.1185758945186652</v>
          </cell>
        </row>
        <row r="686">
          <cell r="A686">
            <v>15990</v>
          </cell>
          <cell r="B686">
            <v>3.7444356183851859</v>
          </cell>
          <cell r="C686">
            <v>1.7092028418315655E-2</v>
          </cell>
          <cell r="D686">
            <v>1192900.31</v>
          </cell>
          <cell r="E686">
            <v>642330.42000000004</v>
          </cell>
          <cell r="F686">
            <v>247.78</v>
          </cell>
          <cell r="G686">
            <v>1192898.9742999999</v>
          </cell>
          <cell r="H686">
            <v>642333.91810000001</v>
          </cell>
          <cell r="I686">
            <v>247.84399999999999</v>
          </cell>
          <cell r="J686">
            <v>1192897.73</v>
          </cell>
          <cell r="K686">
            <v>642337.18999999994</v>
          </cell>
          <cell r="L686">
            <v>247.91</v>
          </cell>
          <cell r="M686">
            <v>1.8854363313736223E-2</v>
          </cell>
          <cell r="N686">
            <v>3.5005159761570219</v>
          </cell>
          <cell r="O686">
            <v>7.2449515945422078</v>
          </cell>
        </row>
        <row r="687">
          <cell r="A687">
            <v>16000</v>
          </cell>
          <cell r="B687">
            <v>4.2469487422772803</v>
          </cell>
          <cell r="C687">
            <v>3.4613085516354995E-2</v>
          </cell>
          <cell r="D687">
            <v>1192891.1399999999</v>
          </cell>
          <cell r="E687">
            <v>642326.39</v>
          </cell>
          <cell r="F687">
            <v>247.32</v>
          </cell>
          <cell r="G687">
            <v>1192889.6291</v>
          </cell>
          <cell r="H687">
            <v>642330.3591</v>
          </cell>
          <cell r="I687">
            <v>247.46700000000001</v>
          </cell>
          <cell r="J687">
            <v>1192888.3799999999</v>
          </cell>
          <cell r="K687">
            <v>642333.63</v>
          </cell>
          <cell r="L687">
            <v>247.59</v>
          </cell>
          <cell r="M687">
            <v>3.5129900727795996E-2</v>
          </cell>
          <cell r="N687">
            <v>3.5012908505792781</v>
          </cell>
          <cell r="O687">
            <v>7.7482395928565584</v>
          </cell>
          <cell r="P687">
            <v>7.661060599232739</v>
          </cell>
        </row>
        <row r="688">
          <cell r="A688">
            <v>16010</v>
          </cell>
          <cell r="B688">
            <v>4.5004432136814367</v>
          </cell>
          <cell r="C688">
            <v>5.0217276225806962E-2</v>
          </cell>
          <cell r="D688">
            <v>1192882.3</v>
          </cell>
          <cell r="E688">
            <v>642322.55000000005</v>
          </cell>
          <cell r="F688">
            <v>246.77</v>
          </cell>
          <cell r="G688">
            <v>1192880.3615999999</v>
          </cell>
          <cell r="H688">
            <v>642326.61159999995</v>
          </cell>
          <cell r="I688">
            <v>246.99600000000001</v>
          </cell>
          <cell r="J688">
            <v>1192878.8500000001</v>
          </cell>
          <cell r="K688">
            <v>642329.77</v>
          </cell>
          <cell r="L688">
            <v>247.17</v>
          </cell>
          <cell r="M688">
            <v>4.9693145027455705E-2</v>
          </cell>
          <cell r="N688">
            <v>3.5014889861336473</v>
          </cell>
          <cell r="O688">
            <v>8.0019321998150836</v>
          </cell>
        </row>
        <row r="689">
          <cell r="A689">
            <v>16020</v>
          </cell>
          <cell r="B689">
            <v>4.5028893669076338</v>
          </cell>
          <cell r="C689">
            <v>6.084981834412042E-2</v>
          </cell>
          <cell r="D689">
            <v>1192874.33</v>
          </cell>
          <cell r="E689">
            <v>642317.88</v>
          </cell>
          <cell r="F689">
            <v>246.25</v>
          </cell>
          <cell r="G689">
            <v>1192871.7419</v>
          </cell>
          <cell r="H689">
            <v>642321.56480000005</v>
          </cell>
          <cell r="I689">
            <v>246.524</v>
          </cell>
          <cell r="J689">
            <v>1192869.73</v>
          </cell>
          <cell r="K689">
            <v>642324.43000000005</v>
          </cell>
          <cell r="L689">
            <v>246.73</v>
          </cell>
          <cell r="M689">
            <v>5.8840063344694063E-2</v>
          </cell>
          <cell r="N689">
            <v>3.501015945431762</v>
          </cell>
          <cell r="O689">
            <v>8.0039053123393948</v>
          </cell>
        </row>
        <row r="690">
          <cell r="A690">
            <v>16030</v>
          </cell>
          <cell r="B690">
            <v>4.4966384344325654</v>
          </cell>
          <cell r="C690">
            <v>6.0044854381104656E-2</v>
          </cell>
          <cell r="D690">
            <v>1192867.24</v>
          </cell>
          <cell r="E690">
            <v>642311.96</v>
          </cell>
          <cell r="F690">
            <v>245.74</v>
          </cell>
          <cell r="G690">
            <v>1192864.0789000001</v>
          </cell>
          <cell r="H690">
            <v>642315.15800000005</v>
          </cell>
          <cell r="I690">
            <v>246.01</v>
          </cell>
          <cell r="J690">
            <v>1192861.6200000001</v>
          </cell>
          <cell r="K690">
            <v>642317.65</v>
          </cell>
          <cell r="L690">
            <v>246.22</v>
          </cell>
          <cell r="M690">
            <v>5.9984691877539707E-2</v>
          </cell>
          <cell r="N690">
            <v>3.5008932016976657</v>
          </cell>
          <cell r="O690">
            <v>7.9975316361302315</v>
          </cell>
        </row>
        <row r="691">
          <cell r="A691">
            <v>16040</v>
          </cell>
          <cell r="B691">
            <v>4.5022600381365532</v>
          </cell>
          <cell r="C691">
            <v>5.9525659941873012E-2</v>
          </cell>
          <cell r="D691">
            <v>1192861.24</v>
          </cell>
          <cell r="E691">
            <v>642304.93999999994</v>
          </cell>
          <cell r="F691">
            <v>245.05</v>
          </cell>
          <cell r="G691">
            <v>1192857.5848999999</v>
          </cell>
          <cell r="H691">
            <v>642307.56880000001</v>
          </cell>
          <cell r="I691">
            <v>245.31800000000001</v>
          </cell>
          <cell r="J691">
            <v>1192854.75</v>
          </cell>
          <cell r="K691">
            <v>642309.62</v>
          </cell>
          <cell r="L691">
            <v>245.53</v>
          </cell>
          <cell r="M691">
            <v>6.0586071275653346E-2</v>
          </cell>
          <cell r="N691">
            <v>3.4991541048343531</v>
          </cell>
          <cell r="O691">
            <v>8.0014141429709067</v>
          </cell>
        </row>
        <row r="692">
          <cell r="A692">
            <v>16050</v>
          </cell>
          <cell r="B692">
            <v>4.5023284298736286</v>
          </cell>
          <cell r="C692">
            <v>4.1756171929302137E-2</v>
          </cell>
          <cell r="D692">
            <v>1192856.48</v>
          </cell>
          <cell r="E692">
            <v>642297.02</v>
          </cell>
          <cell r="F692">
            <v>244.25</v>
          </cell>
          <cell r="G692">
            <v>1192852.44</v>
          </cell>
          <cell r="H692">
            <v>642299.00730000006</v>
          </cell>
          <cell r="I692">
            <v>244.43799999999999</v>
          </cell>
          <cell r="J692">
            <v>1192849.3</v>
          </cell>
          <cell r="K692">
            <v>642300.55000000005</v>
          </cell>
          <cell r="L692">
            <v>244.58</v>
          </cell>
          <cell r="M692">
            <v>4.0588788896201843E-2</v>
          </cell>
          <cell r="N692">
            <v>3.4985030069057368</v>
          </cell>
          <cell r="O692">
            <v>8.0008314367793645</v>
          </cell>
        </row>
        <row r="693">
          <cell r="A693">
            <v>16060</v>
          </cell>
          <cell r="B693">
            <v>4.0443410194019673</v>
          </cell>
          <cell r="C693">
            <v>2.250057538754837E-2</v>
          </cell>
          <cell r="D693">
            <v>1192851.81</v>
          </cell>
          <cell r="E693">
            <v>642288.24</v>
          </cell>
          <cell r="F693">
            <v>243.29</v>
          </cell>
          <cell r="G693">
            <v>1192848.1551999999</v>
          </cell>
          <cell r="H693">
            <v>642289.97180000006</v>
          </cell>
          <cell r="I693">
            <v>243.381</v>
          </cell>
          <cell r="J693">
            <v>1192844.99</v>
          </cell>
          <cell r="K693">
            <v>642291.47</v>
          </cell>
          <cell r="L693">
            <v>243.46</v>
          </cell>
          <cell r="M693">
            <v>2.2559374699760874E-2</v>
          </cell>
          <cell r="N693">
            <v>3.5018701117121442</v>
          </cell>
          <cell r="O693">
            <v>7.5462111311141111</v>
          </cell>
        </row>
        <row r="694">
          <cell r="A694">
            <v>16070</v>
          </cell>
          <cell r="B694">
            <v>3.5422308578774109</v>
          </cell>
          <cell r="C694">
            <v>1.9761557845481264E-2</v>
          </cell>
          <cell r="D694">
            <v>1192847.08</v>
          </cell>
          <cell r="E694">
            <v>642279.42000000004</v>
          </cell>
          <cell r="F694">
            <v>242.28</v>
          </cell>
          <cell r="G694">
            <v>1192843.8772</v>
          </cell>
          <cell r="H694">
            <v>642280.93310000002</v>
          </cell>
          <cell r="I694">
            <v>242.35</v>
          </cell>
          <cell r="J694">
            <v>1192840.71</v>
          </cell>
          <cell r="K694">
            <v>642282.43000000005</v>
          </cell>
          <cell r="L694">
            <v>242.37</v>
          </cell>
          <cell r="M694">
            <v>5.7091927178074368E-3</v>
          </cell>
          <cell r="N694">
            <v>3.5031222431200479</v>
          </cell>
          <cell r="O694">
            <v>7.0453531009974588</v>
          </cell>
        </row>
        <row r="695">
          <cell r="A695">
            <v>16080</v>
          </cell>
          <cell r="B695">
            <v>3.4963581295412571</v>
          </cell>
          <cell r="C695">
            <v>2.0020832365134751E-2</v>
          </cell>
          <cell r="D695">
            <v>1192842.76</v>
          </cell>
          <cell r="E695">
            <v>642270.4</v>
          </cell>
          <cell r="F695">
            <v>241.39</v>
          </cell>
          <cell r="G695">
            <v>1192839.5991</v>
          </cell>
          <cell r="H695">
            <v>642271.89439999999</v>
          </cell>
          <cell r="I695">
            <v>241.46</v>
          </cell>
          <cell r="J695">
            <v>1192836.44</v>
          </cell>
          <cell r="K695">
            <v>642273.39</v>
          </cell>
          <cell r="L695">
            <v>241.42</v>
          </cell>
          <cell r="M695">
            <v>-1.1444121629603971E-2</v>
          </cell>
          <cell r="N695">
            <v>3.4952442218498758</v>
          </cell>
          <cell r="O695">
            <v>6.9916023513911334</v>
          </cell>
        </row>
        <row r="696">
          <cell r="A696">
            <v>16090</v>
          </cell>
          <cell r="B696">
            <v>3.4951966310663067</v>
          </cell>
          <cell r="C696">
            <v>2.0313592479735784E-2</v>
          </cell>
          <cell r="D696">
            <v>1192838.48</v>
          </cell>
          <cell r="E696">
            <v>642261.36</v>
          </cell>
          <cell r="F696">
            <v>240.64</v>
          </cell>
          <cell r="G696">
            <v>1192835.321</v>
          </cell>
          <cell r="H696">
            <v>642262.85569999996</v>
          </cell>
          <cell r="I696">
            <v>240.71100000000001</v>
          </cell>
          <cell r="J696">
            <v>1192832.1599999999</v>
          </cell>
          <cell r="K696">
            <v>642264.35</v>
          </cell>
          <cell r="L696">
            <v>240.64</v>
          </cell>
          <cell r="M696">
            <v>-2.0306567412879867E-2</v>
          </cell>
          <cell r="N696">
            <v>3.4964057960378438</v>
          </cell>
          <cell r="O696">
            <v>6.9916024271041506</v>
          </cell>
        </row>
        <row r="697">
          <cell r="A697">
            <v>16100</v>
          </cell>
          <cell r="B697">
            <v>3.5029841563491808</v>
          </cell>
          <cell r="C697">
            <v>2.0839374870621253E-2</v>
          </cell>
          <cell r="D697">
            <v>1192834.21</v>
          </cell>
          <cell r="E697">
            <v>642252.31999999995</v>
          </cell>
          <cell r="F697">
            <v>240.03</v>
          </cell>
          <cell r="G697">
            <v>1192831.0430000001</v>
          </cell>
          <cell r="H697">
            <v>642253.81700000004</v>
          </cell>
          <cell r="I697">
            <v>240.10300000000001</v>
          </cell>
          <cell r="J697">
            <v>1192827.8799999999</v>
          </cell>
          <cell r="K697">
            <v>642255.31000000006</v>
          </cell>
          <cell r="L697">
            <v>240.03</v>
          </cell>
          <cell r="M697">
            <v>-2.0871103051930205E-2</v>
          </cell>
          <cell r="N697">
            <v>3.4976589315079973</v>
          </cell>
          <cell r="O697">
            <v>7.0006430878571777</v>
          </cell>
        </row>
        <row r="698">
          <cell r="A698">
            <v>16110</v>
          </cell>
          <cell r="B698">
            <v>3.5018225110780459</v>
          </cell>
          <cell r="C698">
            <v>1.9418459897637148E-2</v>
          </cell>
          <cell r="D698">
            <v>1192829.93</v>
          </cell>
          <cell r="E698">
            <v>642243.28</v>
          </cell>
          <cell r="F698">
            <v>239.51</v>
          </cell>
          <cell r="G698">
            <v>1192826.7649000001</v>
          </cell>
          <cell r="H698">
            <v>642244.77830000001</v>
          </cell>
          <cell r="I698">
            <v>239.578</v>
          </cell>
          <cell r="J698">
            <v>1192823.6000000001</v>
          </cell>
          <cell r="K698">
            <v>642246.28</v>
          </cell>
          <cell r="L698">
            <v>239.51</v>
          </cell>
          <cell r="M698">
            <v>-1.941139012755547E-2</v>
          </cell>
          <cell r="N698">
            <v>3.5030979004168561</v>
          </cell>
          <cell r="O698">
            <v>7.0049204114949024</v>
          </cell>
        </row>
        <row r="699">
          <cell r="A699">
            <v>16120</v>
          </cell>
          <cell r="B699">
            <v>3.5006619943806809</v>
          </cell>
          <cell r="C699">
            <v>2.085319865705066E-2</v>
          </cell>
          <cell r="D699">
            <v>1192825.6499999999</v>
          </cell>
          <cell r="E699">
            <v>642234.24</v>
          </cell>
          <cell r="F699">
            <v>239.07</v>
          </cell>
          <cell r="G699">
            <v>1192822.4868000001</v>
          </cell>
          <cell r="H699">
            <v>642235.73959999997</v>
          </cell>
          <cell r="I699">
            <v>239.143</v>
          </cell>
          <cell r="J699">
            <v>1192819.32</v>
          </cell>
          <cell r="K699">
            <v>642237.24</v>
          </cell>
          <cell r="L699">
            <v>239.07</v>
          </cell>
          <cell r="M699">
            <v>-2.0831800952889428E-2</v>
          </cell>
          <cell r="N699">
            <v>3.5042577530908199</v>
          </cell>
          <cell r="O699">
            <v>7.0049197474715008</v>
          </cell>
        </row>
        <row r="700">
          <cell r="A700">
            <v>16130</v>
          </cell>
          <cell r="B700">
            <v>3.4994122723116687</v>
          </cell>
          <cell r="C700">
            <v>2.0003359007983373E-2</v>
          </cell>
          <cell r="D700">
            <v>1192821.3700000001</v>
          </cell>
          <cell r="E700">
            <v>642225.19999999995</v>
          </cell>
          <cell r="F700">
            <v>238.74</v>
          </cell>
          <cell r="G700">
            <v>1192818.2087999999</v>
          </cell>
          <cell r="H700">
            <v>642226.70090000005</v>
          </cell>
          <cell r="I700">
            <v>238.81</v>
          </cell>
          <cell r="J700">
            <v>1192815.05</v>
          </cell>
          <cell r="K700">
            <v>642228.19999999995</v>
          </cell>
          <cell r="L700">
            <v>238.74</v>
          </cell>
          <cell r="M700">
            <v>-2.0020178866285574E-2</v>
          </cell>
          <cell r="N700">
            <v>3.4964722576917002</v>
          </cell>
          <cell r="O700">
            <v>6.9958845300033694</v>
          </cell>
        </row>
        <row r="701">
          <cell r="A701">
            <v>16140</v>
          </cell>
          <cell r="B701">
            <v>3.4982540403840652</v>
          </cell>
          <cell r="C701">
            <v>2.0295838775677661E-2</v>
          </cell>
          <cell r="D701">
            <v>1192817.0900000001</v>
          </cell>
          <cell r="E701">
            <v>642216.16</v>
          </cell>
          <cell r="F701">
            <v>238.51</v>
          </cell>
          <cell r="G701">
            <v>1192813.9306999999</v>
          </cell>
          <cell r="H701">
            <v>642217.66220000002</v>
          </cell>
          <cell r="I701">
            <v>238.58099999999999</v>
          </cell>
          <cell r="J701">
            <v>1192810.77</v>
          </cell>
          <cell r="K701">
            <v>642219.16</v>
          </cell>
          <cell r="L701">
            <v>238.51</v>
          </cell>
          <cell r="M701">
            <v>-2.0299448543169257E-2</v>
          </cell>
          <cell r="N701">
            <v>3.4976319602479733</v>
          </cell>
          <cell r="O701">
            <v>6.9958860006320389</v>
          </cell>
        </row>
        <row r="702">
          <cell r="A702">
            <v>16150</v>
          </cell>
          <cell r="B702">
            <v>3.5017612055230756</v>
          </cell>
          <cell r="C702">
            <v>2.1132223374711392E-2</v>
          </cell>
          <cell r="D702">
            <v>1192812.82</v>
          </cell>
          <cell r="E702">
            <v>642207.13</v>
          </cell>
          <cell r="F702">
            <v>238.38</v>
          </cell>
          <cell r="G702">
            <v>1192809.6527</v>
          </cell>
          <cell r="H702">
            <v>642208.62349999999</v>
          </cell>
          <cell r="I702">
            <v>238.45400000000001</v>
          </cell>
          <cell r="J702">
            <v>1192806.49</v>
          </cell>
          <cell r="K702">
            <v>642210.12</v>
          </cell>
          <cell r="L702">
            <v>238.38</v>
          </cell>
          <cell r="M702">
            <v>-2.1149605772585411E-2</v>
          </cell>
          <cell r="N702">
            <v>3.4988831846659156</v>
          </cell>
          <cell r="O702">
            <v>7.0006443901889917</v>
          </cell>
        </row>
        <row r="703">
          <cell r="A703">
            <v>16160</v>
          </cell>
          <cell r="B703">
            <v>3.5005976918683182</v>
          </cell>
          <cell r="C703">
            <v>1.999658520103554E-2</v>
          </cell>
          <cell r="D703">
            <v>1192808.54</v>
          </cell>
          <cell r="E703">
            <v>642198.09</v>
          </cell>
          <cell r="F703">
            <v>238.36</v>
          </cell>
          <cell r="G703">
            <v>1192805.3746</v>
          </cell>
          <cell r="H703">
            <v>642199.58479999995</v>
          </cell>
          <cell r="I703">
            <v>238.43</v>
          </cell>
          <cell r="J703">
            <v>1192802.21</v>
          </cell>
          <cell r="K703">
            <v>642201.07999999996</v>
          </cell>
          <cell r="L703">
            <v>238.36</v>
          </cell>
          <cell r="M703">
            <v>-1.9999741882439873E-2</v>
          </cell>
          <cell r="N703">
            <v>3.5000451711556546</v>
          </cell>
          <cell r="O703">
            <v>7.0006428630239732</v>
          </cell>
        </row>
        <row r="704">
          <cell r="A704">
            <v>16170</v>
          </cell>
          <cell r="B704">
            <v>3.4994353058917143</v>
          </cell>
          <cell r="C704">
            <v>1.9145946172288094E-2</v>
          </cell>
          <cell r="D704">
            <v>1192804.26</v>
          </cell>
          <cell r="E704">
            <v>642189.05000000005</v>
          </cell>
          <cell r="F704">
            <v>238.43</v>
          </cell>
          <cell r="G704">
            <v>1192801.0965</v>
          </cell>
          <cell r="H704">
            <v>642190.54610000004</v>
          </cell>
          <cell r="I704">
            <v>238.49700000000001</v>
          </cell>
          <cell r="J704">
            <v>1192797.93</v>
          </cell>
          <cell r="K704">
            <v>642192.04</v>
          </cell>
          <cell r="L704">
            <v>238.43</v>
          </cell>
          <cell r="M704">
            <v>-1.9136250840138973E-2</v>
          </cell>
          <cell r="N704">
            <v>3.5012082857668427</v>
          </cell>
          <cell r="O704">
            <v>7.000643591658557</v>
          </cell>
        </row>
        <row r="705">
          <cell r="A705">
            <v>16180</v>
          </cell>
          <cell r="B705">
            <v>3.4981836729267459</v>
          </cell>
          <cell r="C705">
            <v>1.8866933863648096E-2</v>
          </cell>
          <cell r="D705">
            <v>1192799.98</v>
          </cell>
          <cell r="E705">
            <v>642180.01</v>
          </cell>
          <cell r="F705">
            <v>238.51</v>
          </cell>
          <cell r="G705">
            <v>1192796.8185000001</v>
          </cell>
          <cell r="H705">
            <v>642181.5074</v>
          </cell>
          <cell r="I705">
            <v>238.57599999999999</v>
          </cell>
          <cell r="J705">
            <v>1192793.6499999999</v>
          </cell>
          <cell r="K705">
            <v>642183</v>
          </cell>
          <cell r="L705">
            <v>238.51</v>
          </cell>
          <cell r="M705">
            <v>-1.8843882190670232E-2</v>
          </cell>
          <cell r="N705">
            <v>3.5024629920834291</v>
          </cell>
          <cell r="O705">
            <v>7.0006466650101746</v>
          </cell>
        </row>
        <row r="706">
          <cell r="A706">
            <v>16190</v>
          </cell>
          <cell r="B706">
            <v>3.4970235700291847</v>
          </cell>
          <cell r="C706">
            <v>2.0588937580252525E-2</v>
          </cell>
          <cell r="D706">
            <v>1192795.7</v>
          </cell>
          <cell r="E706">
            <v>642170.97</v>
          </cell>
          <cell r="F706">
            <v>238.57</v>
          </cell>
          <cell r="G706">
            <v>1192792.5404000001</v>
          </cell>
          <cell r="H706">
            <v>642172.46869999997</v>
          </cell>
          <cell r="I706">
            <v>238.642</v>
          </cell>
          <cell r="J706">
            <v>1192789.3799999999</v>
          </cell>
          <cell r="K706">
            <v>642173.97</v>
          </cell>
          <cell r="L706">
            <v>238.57</v>
          </cell>
          <cell r="M706">
            <v>-2.0578123975460216E-2</v>
          </cell>
          <cell r="N706">
            <v>3.4988612220367625</v>
          </cell>
          <cell r="O706">
            <v>6.9958847920659473</v>
          </cell>
        </row>
        <row r="707">
          <cell r="A707">
            <v>16200</v>
          </cell>
          <cell r="B707">
            <v>3.5048998971731904</v>
          </cell>
          <cell r="C707">
            <v>1.968672487783147E-2</v>
          </cell>
          <cell r="D707">
            <v>1192791.43</v>
          </cell>
          <cell r="E707">
            <v>642161.93000000005</v>
          </cell>
          <cell r="F707">
            <v>238.55</v>
          </cell>
          <cell r="G707">
            <v>1192788.2623000001</v>
          </cell>
          <cell r="H707">
            <v>642163.43000000005</v>
          </cell>
          <cell r="I707">
            <v>238.619</v>
          </cell>
          <cell r="J707">
            <v>1192785.1000000001</v>
          </cell>
          <cell r="K707">
            <v>642164.93000000005</v>
          </cell>
          <cell r="L707">
            <v>238.55</v>
          </cell>
          <cell r="M707">
            <v>-1.9714172024353983E-2</v>
          </cell>
          <cell r="N707">
            <v>3.5000201841978944</v>
          </cell>
          <cell r="O707">
            <v>7.0049200813710844</v>
          </cell>
        </row>
        <row r="708">
          <cell r="A708">
            <v>16210</v>
          </cell>
          <cell r="B708">
            <v>3.5036492661350196</v>
          </cell>
          <cell r="C708">
            <v>2.1120835557162917E-2</v>
          </cell>
          <cell r="D708">
            <v>1192787.1499999999</v>
          </cell>
          <cell r="E708">
            <v>642152.89</v>
          </cell>
          <cell r="F708">
            <v>238.42</v>
          </cell>
          <cell r="G708">
            <v>1192783.9842999999</v>
          </cell>
          <cell r="H708">
            <v>642154.39130000002</v>
          </cell>
          <cell r="I708">
            <v>238.494</v>
          </cell>
          <cell r="J708">
            <v>1192780.82</v>
          </cell>
          <cell r="K708">
            <v>642155.89</v>
          </cell>
          <cell r="L708">
            <v>238.42</v>
          </cell>
          <cell r="M708">
            <v>-2.1135184152837813E-2</v>
          </cell>
          <cell r="N708">
            <v>3.501270652050426</v>
          </cell>
          <cell r="O708">
            <v>7.0049199181854451</v>
          </cell>
        </row>
        <row r="709">
          <cell r="A709">
            <v>16220</v>
          </cell>
          <cell r="B709">
            <v>3.4982117147682263</v>
          </cell>
          <cell r="C709">
            <v>1.8866782625355003E-2</v>
          </cell>
          <cell r="D709">
            <v>1192782.8700000001</v>
          </cell>
          <cell r="E709">
            <v>642143.86</v>
          </cell>
          <cell r="F709">
            <v>238.2</v>
          </cell>
          <cell r="G709">
            <v>1192779.7061999999</v>
          </cell>
          <cell r="H709">
            <v>642145.35259999998</v>
          </cell>
          <cell r="I709">
            <v>238.26599999999999</v>
          </cell>
          <cell r="J709">
            <v>1192776.54</v>
          </cell>
          <cell r="K709">
            <v>642146.85</v>
          </cell>
          <cell r="L709">
            <v>238.2</v>
          </cell>
          <cell r="M709">
            <v>-1.8844049484717282E-2</v>
          </cell>
          <cell r="N709">
            <v>3.5024318978534406</v>
          </cell>
          <cell r="O709">
            <v>7.0006436126216673</v>
          </cell>
        </row>
        <row r="710">
          <cell r="A710">
            <v>16230</v>
          </cell>
          <cell r="B710">
            <v>3.4970485871873178</v>
          </cell>
          <cell r="C710">
            <v>1.9159013187716529E-2</v>
          </cell>
          <cell r="D710">
            <v>1192778.5900000001</v>
          </cell>
          <cell r="E710">
            <v>642134.81999999995</v>
          </cell>
          <cell r="F710">
            <v>237.87</v>
          </cell>
          <cell r="G710">
            <v>1192775.4280999999</v>
          </cell>
          <cell r="H710">
            <v>642136.31389999995</v>
          </cell>
          <cell r="I710">
            <v>237.93700000000001</v>
          </cell>
          <cell r="J710">
            <v>1192772.26</v>
          </cell>
          <cell r="K710">
            <v>642137.81000000006</v>
          </cell>
          <cell r="L710">
            <v>237.87</v>
          </cell>
          <cell r="M710">
            <v>-1.9123218845302169E-2</v>
          </cell>
          <cell r="N710">
            <v>3.5035942715505017</v>
          </cell>
          <cell r="O710">
            <v>7.0006428587378196</v>
          </cell>
        </row>
        <row r="711">
          <cell r="A711">
            <v>16240</v>
          </cell>
          <cell r="B711">
            <v>3.4957961969425977</v>
          </cell>
          <cell r="C711">
            <v>1.8593761288729114E-2</v>
          </cell>
          <cell r="D711">
            <v>1192774.31</v>
          </cell>
          <cell r="E711">
            <v>642125.78</v>
          </cell>
          <cell r="F711">
            <v>237.44</v>
          </cell>
          <cell r="G711">
            <v>1192771.1501</v>
          </cell>
          <cell r="H711">
            <v>642127.27520000003</v>
          </cell>
          <cell r="I711">
            <v>237.505</v>
          </cell>
          <cell r="J711">
            <v>1192767.99</v>
          </cell>
          <cell r="K711">
            <v>642128.77</v>
          </cell>
          <cell r="L711">
            <v>237.44</v>
          </cell>
          <cell r="M711">
            <v>-1.8593709558134986E-2</v>
          </cell>
          <cell r="N711">
            <v>3.4958059227917428</v>
          </cell>
          <cell r="O711">
            <v>6.9916021197343401</v>
          </cell>
        </row>
        <row r="712">
          <cell r="A712">
            <v>16250</v>
          </cell>
          <cell r="B712">
            <v>3.5036746781666737</v>
          </cell>
          <cell r="C712">
            <v>2.1120682368470745E-2</v>
          </cell>
          <cell r="D712">
            <v>1192770.04</v>
          </cell>
          <cell r="E712">
            <v>642116.74</v>
          </cell>
          <cell r="F712">
            <v>236.91</v>
          </cell>
          <cell r="G712">
            <v>1192766.872</v>
          </cell>
          <cell r="H712">
            <v>642118.2365</v>
          </cell>
          <cell r="I712">
            <v>236.98400000000001</v>
          </cell>
          <cell r="J712">
            <v>1192763.71</v>
          </cell>
          <cell r="K712">
            <v>642119.73</v>
          </cell>
          <cell r="L712">
            <v>236.91</v>
          </cell>
          <cell r="M712">
            <v>-2.1161187863864128E-2</v>
          </cell>
          <cell r="N712">
            <v>3.4969681511300355</v>
          </cell>
          <cell r="O712">
            <v>7.0006428292967087</v>
          </cell>
        </row>
        <row r="713">
          <cell r="A713">
            <v>16260</v>
          </cell>
          <cell r="B713">
            <v>3.5025125339153123</v>
          </cell>
          <cell r="C713">
            <v>2.0271162290639976E-2</v>
          </cell>
          <cell r="D713">
            <v>1192765.76</v>
          </cell>
          <cell r="E713">
            <v>642107.69999999995</v>
          </cell>
          <cell r="F713">
            <v>236.38</v>
          </cell>
          <cell r="G713">
            <v>1192762.5939</v>
          </cell>
          <cell r="H713">
            <v>642109.19779999997</v>
          </cell>
          <cell r="I713">
            <v>236.45099999999999</v>
          </cell>
          <cell r="J713">
            <v>1192759.43</v>
          </cell>
          <cell r="K713">
            <v>642110.69999999995</v>
          </cell>
          <cell r="L713">
            <v>236.38</v>
          </cell>
          <cell r="M713">
            <v>-2.0271762144080267E-2</v>
          </cell>
          <cell r="N713">
            <v>3.5024088924963674</v>
          </cell>
          <cell r="O713">
            <v>7.0049214264116797</v>
          </cell>
        </row>
        <row r="714">
          <cell r="A714">
            <v>16270</v>
          </cell>
          <cell r="B714">
            <v>3.5012611470216313</v>
          </cell>
          <cell r="C714">
            <v>1.9135961925319744E-2</v>
          </cell>
          <cell r="D714">
            <v>1192761.48</v>
          </cell>
          <cell r="E714">
            <v>642098.66</v>
          </cell>
          <cell r="F714">
            <v>235.85</v>
          </cell>
          <cell r="G714">
            <v>1192758.3159</v>
          </cell>
          <cell r="H714">
            <v>642100.15910000005</v>
          </cell>
          <cell r="I714">
            <v>235.917</v>
          </cell>
          <cell r="J714">
            <v>1192755.1499999999</v>
          </cell>
          <cell r="K714">
            <v>642101.66</v>
          </cell>
          <cell r="L714">
            <v>235.85</v>
          </cell>
          <cell r="M714">
            <v>-1.9122867708399792E-2</v>
          </cell>
          <cell r="N714">
            <v>3.5036586050625282</v>
          </cell>
          <cell r="O714">
            <v>7.0049197520841595</v>
          </cell>
        </row>
        <row r="715">
          <cell r="A715">
            <v>16280</v>
          </cell>
          <cell r="B715">
            <v>3.500058417978563</v>
          </cell>
          <cell r="C715">
            <v>2.0856794739491293E-2</v>
          </cell>
          <cell r="D715">
            <v>1192757.2</v>
          </cell>
          <cell r="E715">
            <v>642089.62</v>
          </cell>
          <cell r="F715">
            <v>235.31</v>
          </cell>
          <cell r="G715">
            <v>1192754.0378</v>
          </cell>
          <cell r="H715">
            <v>642091.12029999995</v>
          </cell>
          <cell r="I715">
            <v>235.38300000000001</v>
          </cell>
          <cell r="J715">
            <v>1192750.8700000001</v>
          </cell>
          <cell r="K715">
            <v>642092.62</v>
          </cell>
          <cell r="L715">
            <v>235.31</v>
          </cell>
          <cell r="M715">
            <v>-2.0828210100026289E-2</v>
          </cell>
          <cell r="N715">
            <v>3.5048618988107556</v>
          </cell>
          <cell r="O715">
            <v>7.0049203167893186</v>
          </cell>
        </row>
        <row r="716">
          <cell r="A716">
            <v>16290</v>
          </cell>
          <cell r="B716">
            <v>3.4988996340879228</v>
          </cell>
          <cell r="C716">
            <v>2.0006289782656329E-2</v>
          </cell>
          <cell r="D716">
            <v>1192752.92</v>
          </cell>
          <cell r="E716">
            <v>642080.57999999996</v>
          </cell>
          <cell r="F716">
            <v>234.78</v>
          </cell>
          <cell r="G716">
            <v>1192749.7597000001</v>
          </cell>
          <cell r="H716">
            <v>642082.08160000003</v>
          </cell>
          <cell r="I716">
            <v>234.85</v>
          </cell>
          <cell r="J716">
            <v>1192746.6000000001</v>
          </cell>
          <cell r="K716">
            <v>642083.57999999996</v>
          </cell>
          <cell r="L716">
            <v>234.78</v>
          </cell>
          <cell r="M716">
            <v>-2.0017241330777105E-2</v>
          </cell>
          <cell r="N716">
            <v>3.4969853659288255</v>
          </cell>
          <cell r="O716">
            <v>6.9958850000167487</v>
          </cell>
        </row>
        <row r="717">
          <cell r="A717">
            <v>16300</v>
          </cell>
          <cell r="B717">
            <v>3.5024099274620646</v>
          </cell>
          <cell r="C717">
            <v>1.8844167692223218E-2</v>
          </cell>
          <cell r="D717">
            <v>1192748.6499999999</v>
          </cell>
          <cell r="E717">
            <v>642071.55000000005</v>
          </cell>
          <cell r="F717">
            <v>234.25</v>
          </cell>
          <cell r="G717">
            <v>1192745.4816999999</v>
          </cell>
          <cell r="H717">
            <v>642073.0429</v>
          </cell>
          <cell r="I717">
            <v>234.316</v>
          </cell>
          <cell r="J717">
            <v>1192742.32</v>
          </cell>
          <cell r="K717">
            <v>642074.54</v>
          </cell>
          <cell r="L717">
            <v>234.25</v>
          </cell>
          <cell r="M717">
            <v>-1.886665150520294E-2</v>
          </cell>
          <cell r="N717">
            <v>3.4982360267693178</v>
          </cell>
          <cell r="O717">
            <v>7.0006459542313824</v>
          </cell>
        </row>
        <row r="718">
          <cell r="A718">
            <v>16310</v>
          </cell>
          <cell r="B718">
            <v>3.5012458641556137</v>
          </cell>
          <cell r="C718">
            <v>2.0849721165643625E-2</v>
          </cell>
          <cell r="D718">
            <v>1192744.3700000001</v>
          </cell>
          <cell r="E718">
            <v>642062.51</v>
          </cell>
          <cell r="F718">
            <v>233.72</v>
          </cell>
          <cell r="G718">
            <v>1192741.2035999999</v>
          </cell>
          <cell r="H718">
            <v>642064.00419999997</v>
          </cell>
          <cell r="I718">
            <v>233.79300000000001</v>
          </cell>
          <cell r="J718">
            <v>1192738.04</v>
          </cell>
          <cell r="K718">
            <v>642065.5</v>
          </cell>
          <cell r="L718">
            <v>233.72</v>
          </cell>
          <cell r="M718">
            <v>-2.0860734108193866E-2</v>
          </cell>
          <cell r="N718">
            <v>3.4993974623037793</v>
          </cell>
          <cell r="O718">
            <v>7.000643326459393</v>
          </cell>
        </row>
        <row r="719">
          <cell r="A719">
            <v>16320</v>
          </cell>
          <cell r="B719">
            <v>3.4999925158524809</v>
          </cell>
          <cell r="C719">
            <v>1.7428608696653025E-2</v>
          </cell>
          <cell r="D719">
            <v>1192740.0900000001</v>
          </cell>
          <cell r="E719">
            <v>642053.47</v>
          </cell>
          <cell r="F719">
            <v>233.28</v>
          </cell>
          <cell r="G719">
            <v>1192736.9256</v>
          </cell>
          <cell r="H719">
            <v>642054.96550000005</v>
          </cell>
          <cell r="I719">
            <v>233.34100000000001</v>
          </cell>
          <cell r="J719">
            <v>1192733.76</v>
          </cell>
          <cell r="K719">
            <v>642056.46</v>
          </cell>
          <cell r="L719">
            <v>233.27</v>
          </cell>
          <cell r="M719">
            <v>-2.0281945001032396E-2</v>
          </cell>
          <cell r="N719">
            <v>3.500650455189771</v>
          </cell>
          <cell r="O719">
            <v>7.000642971042252</v>
          </cell>
        </row>
        <row r="720">
          <cell r="A720">
            <v>16330</v>
          </cell>
          <cell r="B720">
            <v>3.4988307318992384</v>
          </cell>
          <cell r="C720">
            <v>-5.7161953614255233E-4</v>
          </cell>
          <cell r="D720">
            <v>1192735.81</v>
          </cell>
          <cell r="E720">
            <v>642044.43000000005</v>
          </cell>
          <cell r="F720">
            <v>232.97</v>
          </cell>
          <cell r="G720">
            <v>1192732.6475</v>
          </cell>
          <cell r="H720">
            <v>642045.92680000002</v>
          </cell>
          <cell r="I720">
            <v>232.96799999999999</v>
          </cell>
          <cell r="J720">
            <v>1192729.48</v>
          </cell>
          <cell r="K720">
            <v>642047.42000000004</v>
          </cell>
          <cell r="L720">
            <v>232.9</v>
          </cell>
          <cell r="M720">
            <v>-1.9418506144125176E-2</v>
          </cell>
          <cell r="N720">
            <v>3.5018141712490163</v>
          </cell>
          <cell r="O720">
            <v>7.0006449031482543</v>
          </cell>
        </row>
        <row r="721">
          <cell r="A721">
            <v>16340</v>
          </cell>
          <cell r="B721">
            <v>3.4976700773929781</v>
          </cell>
          <cell r="C721">
            <v>-1.8297895051246339E-2</v>
          </cell>
          <cell r="D721">
            <v>1192731.53</v>
          </cell>
          <cell r="E721">
            <v>642035.39</v>
          </cell>
          <cell r="F721">
            <v>232.74</v>
          </cell>
          <cell r="G721">
            <v>1192728.3694</v>
          </cell>
          <cell r="H721">
            <v>642036.88809999998</v>
          </cell>
          <cell r="I721">
            <v>232.67599999999999</v>
          </cell>
          <cell r="J721">
            <v>1192724.8400000001</v>
          </cell>
          <cell r="K721">
            <v>642038.56000000006</v>
          </cell>
          <cell r="L721">
            <v>232.6</v>
          </cell>
          <cell r="M721">
            <v>-1.9460384588734926E-2</v>
          </cell>
          <cell r="N721">
            <v>3.9053698889377388</v>
          </cell>
          <cell r="O721">
            <v>7.4030399663307165</v>
          </cell>
        </row>
        <row r="722">
          <cell r="A722">
            <v>16350</v>
          </cell>
          <cell r="B722">
            <v>3.496420214977082</v>
          </cell>
          <cell r="C722">
            <v>-3.6322865156767775E-2</v>
          </cell>
          <cell r="D722">
            <v>1192727.25</v>
          </cell>
          <cell r="E722">
            <v>642026.35</v>
          </cell>
          <cell r="F722">
            <v>232.59</v>
          </cell>
          <cell r="G722">
            <v>1192724.0914</v>
          </cell>
          <cell r="H722">
            <v>642027.84939999995</v>
          </cell>
          <cell r="I722">
            <v>232.46299999999999</v>
          </cell>
          <cell r="J722">
            <v>1192720.1100000001</v>
          </cell>
          <cell r="K722">
            <v>642029.73</v>
          </cell>
          <cell r="L722">
            <v>232.3</v>
          </cell>
          <cell r="M722">
            <v>-3.7018501351430325E-2</v>
          </cell>
          <cell r="N722">
            <v>4.4032036427559076</v>
          </cell>
          <cell r="O722">
            <v>7.8996238577329896</v>
          </cell>
        </row>
        <row r="723">
          <cell r="A723">
            <v>16360</v>
          </cell>
          <cell r="B723">
            <v>3.4951431859380593</v>
          </cell>
          <cell r="C723">
            <v>-5.4361149141019742E-2</v>
          </cell>
          <cell r="D723">
            <v>1192722.47</v>
          </cell>
          <cell r="E723">
            <v>642017.19999999995</v>
          </cell>
          <cell r="F723">
            <v>232.52</v>
          </cell>
          <cell r="G723">
            <v>1192719.4669999999</v>
          </cell>
          <cell r="H723">
            <v>642018.98829999997</v>
          </cell>
          <cell r="I723">
            <v>232.33</v>
          </cell>
          <cell r="J723">
            <v>1192715.6000000001</v>
          </cell>
          <cell r="K723">
            <v>642021.29</v>
          </cell>
          <cell r="L723">
            <v>232.08</v>
          </cell>
          <cell r="M723">
            <v>-5.5553481749621755E-2</v>
          </cell>
          <cell r="N723">
            <v>4.5001679845512506</v>
          </cell>
          <cell r="O723">
            <v>7.9953111704893098</v>
          </cell>
        </row>
        <row r="724">
          <cell r="A724">
            <v>16370</v>
          </cell>
          <cell r="B724">
            <v>3.5009596169153321</v>
          </cell>
          <cell r="C724">
            <v>-6.0840461846770715E-2</v>
          </cell>
          <cell r="D724">
            <v>1192716.6299999999</v>
          </cell>
          <cell r="E724">
            <v>642008.59</v>
          </cell>
          <cell r="F724">
            <v>232.49</v>
          </cell>
          <cell r="G724">
            <v>1192713.8540000001</v>
          </cell>
          <cell r="H724">
            <v>642010.72320000001</v>
          </cell>
          <cell r="I724">
            <v>232.27699999999999</v>
          </cell>
          <cell r="J724">
            <v>1192710.28</v>
          </cell>
          <cell r="K724">
            <v>642013.46</v>
          </cell>
          <cell r="L724">
            <v>232.01</v>
          </cell>
          <cell r="M724">
            <v>-5.9313491910123022E-2</v>
          </cell>
          <cell r="N724">
            <v>4.5015053304327051</v>
          </cell>
          <cell r="O724">
            <v>8.002464947348038</v>
          </cell>
        </row>
        <row r="725">
          <cell r="A725">
            <v>16380</v>
          </cell>
          <cell r="B725">
            <v>3.5030162847089623</v>
          </cell>
          <cell r="C725">
            <v>-5.8806463703637554E-2</v>
          </cell>
          <cell r="D725">
            <v>1192709.81</v>
          </cell>
          <cell r="E725">
            <v>642000.72</v>
          </cell>
          <cell r="F725">
            <v>232.51</v>
          </cell>
          <cell r="G725">
            <v>1192707.3052999999</v>
          </cell>
          <cell r="H725">
            <v>642003.16899999999</v>
          </cell>
          <cell r="I725">
            <v>232.304</v>
          </cell>
          <cell r="J725">
            <v>1192704.08</v>
          </cell>
          <cell r="K725">
            <v>642006.31000000006</v>
          </cell>
          <cell r="L725">
            <v>232.03</v>
          </cell>
          <cell r="M725">
            <v>-6.0861182935862325E-2</v>
          </cell>
          <cell r="N725">
            <v>4.5020485436300479</v>
          </cell>
          <cell r="O725">
            <v>8.0050648283390107</v>
          </cell>
        </row>
        <row r="726">
          <cell r="A726">
            <v>16390</v>
          </cell>
          <cell r="B726">
            <v>3.4984387747795669</v>
          </cell>
          <cell r="C726">
            <v>-5.9740934015108514E-2</v>
          </cell>
          <cell r="D726">
            <v>1192702.1200000001</v>
          </cell>
          <cell r="E726">
            <v>641993.72</v>
          </cell>
          <cell r="F726">
            <v>232.62</v>
          </cell>
          <cell r="G726">
            <v>1192699.9175</v>
          </cell>
          <cell r="H726">
            <v>641996.43810000003</v>
          </cell>
          <cell r="I726">
            <v>232.411</v>
          </cell>
          <cell r="J726">
            <v>1192697.0900000001</v>
          </cell>
          <cell r="K726">
            <v>641999.93999999994</v>
          </cell>
          <cell r="L726">
            <v>232.14</v>
          </cell>
          <cell r="M726">
            <v>-6.0210241042857555E-2</v>
          </cell>
          <cell r="N726">
            <v>4.5008954507775121</v>
          </cell>
          <cell r="O726">
            <v>7.999334225557079</v>
          </cell>
        </row>
        <row r="727">
          <cell r="A727">
            <v>16400</v>
          </cell>
          <cell r="B727">
            <v>3.5014633054495579</v>
          </cell>
          <cell r="C727">
            <v>-6.0546115011412383E-2</v>
          </cell>
          <cell r="D727">
            <v>1192693.6599999999</v>
          </cell>
          <cell r="E727">
            <v>641987.66</v>
          </cell>
          <cell r="F727">
            <v>232.81</v>
          </cell>
          <cell r="G727">
            <v>1192691.7908000001</v>
          </cell>
          <cell r="H727">
            <v>641990.62080000003</v>
          </cell>
          <cell r="I727">
            <v>232.59800000000001</v>
          </cell>
          <cell r="J727">
            <v>1192689.3899999999</v>
          </cell>
          <cell r="K727">
            <v>641994.43000000005</v>
          </cell>
          <cell r="L727">
            <v>232.33</v>
          </cell>
          <cell r="M727">
            <v>-5.9520521827260552E-2</v>
          </cell>
          <cell r="N727">
            <v>4.5026486961553482</v>
          </cell>
          <cell r="O727">
            <v>8.0041120016049057</v>
          </cell>
        </row>
        <row r="728">
          <cell r="A728">
            <v>16410</v>
          </cell>
          <cell r="B728">
            <v>3.4969809907840239</v>
          </cell>
          <cell r="C728">
            <v>-5.8907955331436793E-2</v>
          </cell>
          <cell r="D728">
            <v>1192684.54</v>
          </cell>
          <cell r="E728">
            <v>641982.64</v>
          </cell>
          <cell r="F728">
            <v>233.07</v>
          </cell>
          <cell r="G728">
            <v>1192683.0374</v>
          </cell>
          <cell r="H728">
            <v>641985.7977</v>
          </cell>
          <cell r="I728">
            <v>232.864</v>
          </cell>
          <cell r="J728">
            <v>1192681.1000000001</v>
          </cell>
          <cell r="K728">
            <v>641989.86</v>
          </cell>
          <cell r="L728">
            <v>232.59</v>
          </cell>
          <cell r="M728">
            <v>-6.0880170796686499E-2</v>
          </cell>
          <cell r="N728">
            <v>4.5006444038247313</v>
          </cell>
          <cell r="O728">
            <v>7.9976253946087557</v>
          </cell>
        </row>
        <row r="729">
          <cell r="A729">
            <v>16420</v>
          </cell>
          <cell r="B729">
            <v>3.4998858052811959</v>
          </cell>
          <cell r="C729">
            <v>-6.1144852119769361E-2</v>
          </cell>
          <cell r="D729">
            <v>1192674.8999999999</v>
          </cell>
          <cell r="E729">
            <v>641978.72</v>
          </cell>
          <cell r="F729">
            <v>233.39</v>
          </cell>
          <cell r="G729">
            <v>1192673.7784</v>
          </cell>
          <cell r="H729">
            <v>641982.03529999999</v>
          </cell>
          <cell r="I729">
            <v>233.17599999999999</v>
          </cell>
          <cell r="J729">
            <v>1192672.33</v>
          </cell>
          <cell r="K729">
            <v>641986.30000000005</v>
          </cell>
          <cell r="L729">
            <v>232.91</v>
          </cell>
          <cell r="M729">
            <v>-5.9059323987670193E-2</v>
          </cell>
          <cell r="N729">
            <v>4.503945897781084</v>
          </cell>
          <cell r="O729">
            <v>8.0038317030622803</v>
          </cell>
        </row>
        <row r="730">
          <cell r="A730">
            <v>16430</v>
          </cell>
          <cell r="B730">
            <v>3.5022415293874207</v>
          </cell>
          <cell r="C730">
            <v>-5.9390535534075466E-2</v>
          </cell>
          <cell r="D730">
            <v>1192664.8700000001</v>
          </cell>
          <cell r="E730">
            <v>641975.96</v>
          </cell>
          <cell r="F730">
            <v>233.66</v>
          </cell>
          <cell r="G730">
            <v>1192664.1418000001</v>
          </cell>
          <cell r="H730">
            <v>641979.38569999998</v>
          </cell>
          <cell r="I730">
            <v>233.452</v>
          </cell>
          <cell r="J730">
            <v>1192663.21</v>
          </cell>
          <cell r="K730">
            <v>641983.79</v>
          </cell>
          <cell r="L730">
            <v>233.18</v>
          </cell>
          <cell r="M730">
            <v>-6.0420415725485573E-2</v>
          </cell>
          <cell r="N730">
            <v>4.5017896142224103</v>
          </cell>
          <cell r="O730">
            <v>8.004031143609831</v>
          </cell>
        </row>
        <row r="731">
          <cell r="A731">
            <v>16440</v>
          </cell>
          <cell r="B731">
            <v>3.5000855546228813</v>
          </cell>
          <cell r="C731">
            <v>-4.9141655915481676E-2</v>
          </cell>
          <cell r="D731">
            <v>1192654.58</v>
          </cell>
          <cell r="E731">
            <v>641974.4</v>
          </cell>
          <cell r="F731">
            <v>233.86</v>
          </cell>
          <cell r="G731">
            <v>1192654.2608</v>
          </cell>
          <cell r="H731">
            <v>641977.88549999997</v>
          </cell>
          <cell r="I731">
            <v>233.68799999999999</v>
          </cell>
          <cell r="J731">
            <v>1192653.8500000001</v>
          </cell>
          <cell r="K731">
            <v>641982.37</v>
          </cell>
          <cell r="L731">
            <v>233.47</v>
          </cell>
          <cell r="M731">
            <v>-4.8409199969343182E-2</v>
          </cell>
          <cell r="N731">
            <v>4.503276239600023</v>
          </cell>
          <cell r="O731">
            <v>8.0033617942229043</v>
          </cell>
        </row>
        <row r="732">
          <cell r="A732">
            <v>16450</v>
          </cell>
          <cell r="B732">
            <v>3.4967161308241494</v>
          </cell>
          <cell r="C732">
            <v>-3.0600139101019972E-2</v>
          </cell>
          <cell r="D732">
            <v>1192644.3799999999</v>
          </cell>
          <cell r="E732">
            <v>641973.92000000004</v>
          </cell>
          <cell r="F732">
            <v>233.99</v>
          </cell>
          <cell r="G732">
            <v>1192644.2737</v>
          </cell>
          <cell r="H732">
            <v>641977.41509999998</v>
          </cell>
          <cell r="I732">
            <v>233.88300000000001</v>
          </cell>
          <cell r="J732">
            <v>1192644.1399999999</v>
          </cell>
          <cell r="K732">
            <v>641981.67000000004</v>
          </cell>
          <cell r="L732">
            <v>233.75</v>
          </cell>
          <cell r="M732">
            <v>-3.1242658545778977E-2</v>
          </cell>
          <cell r="N732">
            <v>4.2570000822794469</v>
          </cell>
          <cell r="O732">
            <v>7.7537162131035959</v>
          </cell>
        </row>
        <row r="733">
          <cell r="A733">
            <v>16460</v>
          </cell>
          <cell r="B733">
            <v>3.4999669541582827</v>
          </cell>
          <cell r="C733">
            <v>-1.2000113301098951E-2</v>
          </cell>
          <cell r="D733">
            <v>1192634.3899999999</v>
          </cell>
          <cell r="E733">
            <v>641973.6</v>
          </cell>
          <cell r="F733">
            <v>234.08</v>
          </cell>
          <cell r="G733">
            <v>1192634.2788</v>
          </cell>
          <cell r="H733">
            <v>641977.09820000001</v>
          </cell>
          <cell r="I733">
            <v>234.03800000000001</v>
          </cell>
          <cell r="J733">
            <v>1192634.1599999999</v>
          </cell>
          <cell r="K733">
            <v>641980.85</v>
          </cell>
          <cell r="L733">
            <v>233.96</v>
          </cell>
          <cell r="M733">
            <v>-2.077960596429455E-2</v>
          </cell>
          <cell r="N733">
            <v>3.7536804179073369</v>
          </cell>
          <cell r="O733">
            <v>7.25364737206562</v>
          </cell>
        </row>
        <row r="734">
          <cell r="A734">
            <v>16470</v>
          </cell>
          <cell r="B734">
            <v>3.5030101911940141</v>
          </cell>
          <cell r="C734">
            <v>6.5657816405485531E-3</v>
          </cell>
          <cell r="D734">
            <v>1192624.3899999999</v>
          </cell>
          <cell r="E734">
            <v>641973.28</v>
          </cell>
          <cell r="F734">
            <v>234.13</v>
          </cell>
          <cell r="G734">
            <v>1192624.2838000001</v>
          </cell>
          <cell r="H734">
            <v>641976.78139999998</v>
          </cell>
          <cell r="I734">
            <v>234.15299999999999</v>
          </cell>
          <cell r="J734">
            <v>1192624.17</v>
          </cell>
          <cell r="K734">
            <v>641980.28</v>
          </cell>
          <cell r="L734">
            <v>234.08</v>
          </cell>
          <cell r="M734">
            <v>-2.0854459698854973E-2</v>
          </cell>
          <cell r="N734">
            <v>3.5004503139435061</v>
          </cell>
          <cell r="O734">
            <v>7.0034605051375198</v>
          </cell>
        </row>
        <row r="735">
          <cell r="A735">
            <v>16480</v>
          </cell>
          <cell r="B735">
            <v>3.4962688240740252</v>
          </cell>
          <cell r="C735">
            <v>2.0593382151920678E-2</v>
          </cell>
          <cell r="D735">
            <v>1192614.3999999999</v>
          </cell>
          <cell r="E735">
            <v>641972.97</v>
          </cell>
          <cell r="F735">
            <v>234.16</v>
          </cell>
          <cell r="G735">
            <v>1192614.2888</v>
          </cell>
          <cell r="H735">
            <v>641976.4645</v>
          </cell>
          <cell r="I735">
            <v>234.232</v>
          </cell>
          <cell r="J735">
            <v>1192614.18</v>
          </cell>
          <cell r="K735">
            <v>641979.96</v>
          </cell>
          <cell r="L735">
            <v>234.16</v>
          </cell>
          <cell r="M735">
            <v>-2.0587941100570446E-2</v>
          </cell>
          <cell r="N735">
            <v>3.4971928299332355</v>
          </cell>
          <cell r="O735">
            <v>6.9934616540072607</v>
          </cell>
        </row>
        <row r="736">
          <cell r="A736">
            <v>16490</v>
          </cell>
          <cell r="B736">
            <v>3.4993118937302055</v>
          </cell>
          <cell r="C736">
            <v>1.9146621402917594E-2</v>
          </cell>
          <cell r="D736">
            <v>1192604.3999999999</v>
          </cell>
          <cell r="E736">
            <v>641972.65</v>
          </cell>
          <cell r="F736">
            <v>234.24</v>
          </cell>
          <cell r="G736">
            <v>1192604.2938000001</v>
          </cell>
          <cell r="H736">
            <v>641976.14769999997</v>
          </cell>
          <cell r="I736">
            <v>234.30699999999999</v>
          </cell>
          <cell r="J736">
            <v>1192604.18</v>
          </cell>
          <cell r="K736">
            <v>641979.65</v>
          </cell>
          <cell r="L736">
            <v>234.24</v>
          </cell>
          <cell r="M736">
            <v>-1.9120195012483347E-2</v>
          </cell>
          <cell r="N736">
            <v>3.5041483602147028</v>
          </cell>
          <cell r="O736">
            <v>7.0034602539449082</v>
          </cell>
        </row>
        <row r="737">
          <cell r="A737">
            <v>16500</v>
          </cell>
          <cell r="B737">
            <v>3.5026655920706209</v>
          </cell>
          <cell r="C737">
            <v>2.027027648906269E-2</v>
          </cell>
          <cell r="D737">
            <v>1192594.4099999999</v>
          </cell>
          <cell r="E737">
            <v>641972.32999999996</v>
          </cell>
          <cell r="F737">
            <v>234.31</v>
          </cell>
          <cell r="G737">
            <v>1192594.2988</v>
          </cell>
          <cell r="H737">
            <v>641975.83089999994</v>
          </cell>
          <cell r="I737">
            <v>234.381</v>
          </cell>
          <cell r="J737">
            <v>1192594.19</v>
          </cell>
          <cell r="K737">
            <v>641979.32999999996</v>
          </cell>
          <cell r="L737">
            <v>234.31</v>
          </cell>
          <cell r="M737">
            <v>-2.0281130233487946E-2</v>
          </cell>
          <cell r="N737">
            <v>3.5007910891851406</v>
          </cell>
          <cell r="O737">
            <v>7.003456681255761</v>
          </cell>
          <cell r="P737">
            <v>7.3465674155579563</v>
          </cell>
        </row>
        <row r="738">
          <cell r="A738">
            <v>16510</v>
          </cell>
          <cell r="B738">
            <v>3.4956105632107146</v>
          </cell>
          <cell r="C738">
            <v>2.1455479277168E-2</v>
          </cell>
          <cell r="D738">
            <v>1192584.4099999999</v>
          </cell>
          <cell r="E738">
            <v>641972.02</v>
          </cell>
          <cell r="F738">
            <v>234.38</v>
          </cell>
          <cell r="G738">
            <v>1192584.3038999999</v>
          </cell>
          <cell r="H738">
            <v>641975.51399999997</v>
          </cell>
          <cell r="I738">
            <v>234.45500000000001</v>
          </cell>
          <cell r="J738">
            <v>1192584.19</v>
          </cell>
          <cell r="K738">
            <v>641979.01</v>
          </cell>
          <cell r="L738">
            <v>234.38</v>
          </cell>
          <cell r="M738">
            <v>-2.144171247738548E-2</v>
          </cell>
          <cell r="N738">
            <v>3.4978549441477385</v>
          </cell>
          <cell r="O738">
            <v>6.9934655073584526</v>
          </cell>
        </row>
        <row r="739">
          <cell r="A739">
            <v>16520</v>
          </cell>
          <cell r="B739">
            <v>3.4989642825653435</v>
          </cell>
          <cell r="C739">
            <v>1.9720121278117054E-2</v>
          </cell>
          <cell r="D739">
            <v>1192574.42</v>
          </cell>
          <cell r="E739">
            <v>641971.69999999995</v>
          </cell>
          <cell r="F739">
            <v>234.46</v>
          </cell>
          <cell r="G739">
            <v>1192574.3089000001</v>
          </cell>
          <cell r="H739">
            <v>641975.19720000005</v>
          </cell>
          <cell r="I739">
            <v>234.529</v>
          </cell>
          <cell r="J739">
            <v>1192574.2</v>
          </cell>
          <cell r="K739">
            <v>641978.69999999995</v>
          </cell>
          <cell r="L739">
            <v>234.46</v>
          </cell>
          <cell r="M739">
            <v>-1.9689013966731936E-2</v>
          </cell>
          <cell r="N739">
            <v>3.5044924096542407</v>
          </cell>
          <cell r="O739">
            <v>7.0034566922195847</v>
          </cell>
        </row>
        <row r="740">
          <cell r="A740">
            <v>16530</v>
          </cell>
          <cell r="B740">
            <v>3.5019076657854713</v>
          </cell>
          <cell r="C740">
            <v>2.0845780919136182E-2</v>
          </cell>
          <cell r="D740">
            <v>1192564.42</v>
          </cell>
          <cell r="E740">
            <v>641971.38</v>
          </cell>
          <cell r="F740">
            <v>234.53</v>
          </cell>
          <cell r="G740">
            <v>1192564.3139</v>
          </cell>
          <cell r="H740">
            <v>641974.88029999996</v>
          </cell>
          <cell r="I740">
            <v>234.60300000000001</v>
          </cell>
          <cell r="J740">
            <v>1192564.2</v>
          </cell>
          <cell r="K740">
            <v>641978.38</v>
          </cell>
          <cell r="L740">
            <v>234.53</v>
          </cell>
          <cell r="M740">
            <v>-2.0847892444279311E-2</v>
          </cell>
          <cell r="N740">
            <v>3.501552984078196</v>
          </cell>
          <cell r="O740">
            <v>7.0034606498636673</v>
          </cell>
        </row>
        <row r="741">
          <cell r="A741">
            <v>16540</v>
          </cell>
          <cell r="B741">
            <v>3.4952661501893476</v>
          </cell>
          <cell r="C741">
            <v>1.9454884714945067E-2</v>
          </cell>
          <cell r="D741">
            <v>1192554.43</v>
          </cell>
          <cell r="E741">
            <v>641971.06999999995</v>
          </cell>
          <cell r="F741">
            <v>234.61</v>
          </cell>
          <cell r="G741">
            <v>1192554.3189000001</v>
          </cell>
          <cell r="H741">
            <v>641974.56350000005</v>
          </cell>
          <cell r="I741">
            <v>234.678</v>
          </cell>
          <cell r="J741">
            <v>1192554.21</v>
          </cell>
          <cell r="K741">
            <v>641978.06000000006</v>
          </cell>
          <cell r="L741">
            <v>234.61</v>
          </cell>
          <cell r="M741">
            <v>-1.9438593647143489E-2</v>
          </cell>
          <cell r="N741">
            <v>3.498195457672745</v>
          </cell>
          <cell r="O741">
            <v>6.993461607862093</v>
          </cell>
        </row>
        <row r="742">
          <cell r="A742">
            <v>16550</v>
          </cell>
          <cell r="B742">
            <v>3.4982093661871581</v>
          </cell>
          <cell r="C742">
            <v>2.0581958500236502E-2</v>
          </cell>
          <cell r="D742">
            <v>1192544.43</v>
          </cell>
          <cell r="E742">
            <v>641970.75</v>
          </cell>
          <cell r="F742">
            <v>234.68</v>
          </cell>
          <cell r="G742">
            <v>1192544.3239</v>
          </cell>
          <cell r="H742">
            <v>641974.24659999995</v>
          </cell>
          <cell r="I742">
            <v>234.75200000000001</v>
          </cell>
          <cell r="J742">
            <v>1192544.21</v>
          </cell>
          <cell r="K742">
            <v>641977.74</v>
          </cell>
          <cell r="L742">
            <v>234.68</v>
          </cell>
          <cell r="M742">
            <v>-2.059934760899958E-2</v>
          </cell>
          <cell r="N742">
            <v>3.4952563239695458</v>
          </cell>
          <cell r="O742">
            <v>6.9934656901567038</v>
          </cell>
        </row>
        <row r="743">
          <cell r="A743">
            <v>16560</v>
          </cell>
          <cell r="B743">
            <v>3.5015598009945439</v>
          </cell>
          <cell r="C743">
            <v>1.8848742774936072E-2</v>
          </cell>
          <cell r="D743">
            <v>1192534.44</v>
          </cell>
          <cell r="E743">
            <v>641970.43000000005</v>
          </cell>
          <cell r="F743">
            <v>234.76</v>
          </cell>
          <cell r="G743">
            <v>1192534.3289999999</v>
          </cell>
          <cell r="H743">
            <v>641973.92980000004</v>
          </cell>
          <cell r="I743">
            <v>234.82599999999999</v>
          </cell>
          <cell r="J743">
            <v>1192534.22</v>
          </cell>
          <cell r="K743">
            <v>641977.43000000005</v>
          </cell>
          <cell r="L743">
            <v>234.76</v>
          </cell>
          <cell r="M743">
            <v>-1.8846929019903817E-2</v>
          </cell>
          <cell r="N743">
            <v>3.5018967774697614</v>
          </cell>
          <cell r="O743">
            <v>7.0034565784643057</v>
          </cell>
        </row>
        <row r="744">
          <cell r="A744">
            <v>16570</v>
          </cell>
          <cell r="B744">
            <v>3.5045034469555119</v>
          </cell>
          <cell r="C744">
            <v>1.9974299086737864E-2</v>
          </cell>
          <cell r="D744">
            <v>1192524.44</v>
          </cell>
          <cell r="E744">
            <v>641970.11</v>
          </cell>
          <cell r="F744">
            <v>234.83</v>
          </cell>
          <cell r="G744">
            <v>1192524.334</v>
          </cell>
          <cell r="H744">
            <v>641973.61289999995</v>
          </cell>
          <cell r="I744">
            <v>234.9</v>
          </cell>
          <cell r="J744">
            <v>1192524.22</v>
          </cell>
          <cell r="K744">
            <v>641977.11</v>
          </cell>
          <cell r="L744">
            <v>234.83</v>
          </cell>
          <cell r="M744">
            <v>-2.0005958244943854E-2</v>
          </cell>
          <cell r="N744">
            <v>3.498957617672946</v>
          </cell>
          <cell r="O744">
            <v>7.0034610646284579</v>
          </cell>
        </row>
        <row r="745">
          <cell r="A745">
            <v>16580</v>
          </cell>
          <cell r="B745">
            <v>3.4978616624922729</v>
          </cell>
          <cell r="C745">
            <v>2.1155782343678473E-2</v>
          </cell>
          <cell r="D745">
            <v>1192514.45</v>
          </cell>
          <cell r="E745">
            <v>641969.80000000005</v>
          </cell>
          <cell r="F745">
            <v>234.9</v>
          </cell>
          <cell r="G745">
            <v>1192514.3389999999</v>
          </cell>
          <cell r="H745">
            <v>641973.29610000004</v>
          </cell>
          <cell r="I745">
            <v>234.97399999999999</v>
          </cell>
          <cell r="J745">
            <v>1192514.23</v>
          </cell>
          <cell r="K745">
            <v>641976.79</v>
          </cell>
          <cell r="L745">
            <v>234.9</v>
          </cell>
          <cell r="M745">
            <v>-2.1169471187268644E-2</v>
          </cell>
          <cell r="N745">
            <v>3.4955998355068778</v>
          </cell>
          <cell r="O745">
            <v>6.9934614979991512</v>
          </cell>
        </row>
        <row r="746">
          <cell r="A746">
            <v>16590</v>
          </cell>
          <cell r="B746">
            <v>3.5009050958510892</v>
          </cell>
          <cell r="C746">
            <v>1.9709188941393611E-2</v>
          </cell>
          <cell r="D746">
            <v>1192504.45</v>
          </cell>
          <cell r="E746">
            <v>641969.48</v>
          </cell>
          <cell r="F746">
            <v>234.98</v>
          </cell>
          <cell r="G746">
            <v>1192504.344</v>
          </cell>
          <cell r="H746">
            <v>641972.97930000001</v>
          </cell>
          <cell r="I746">
            <v>235.04900000000001</v>
          </cell>
          <cell r="J746">
            <v>1192504.23</v>
          </cell>
          <cell r="K746">
            <v>641976.48</v>
          </cell>
          <cell r="L746">
            <v>234.98</v>
          </cell>
          <cell r="M746">
            <v>-1.9699900799934035E-2</v>
          </cell>
          <cell r="N746">
            <v>3.502555708313408</v>
          </cell>
          <cell r="O746">
            <v>7.0034608041644972</v>
          </cell>
        </row>
        <row r="747">
          <cell r="A747">
            <v>16600</v>
          </cell>
          <cell r="B747">
            <v>3.5041553290310219</v>
          </cell>
          <cell r="C747">
            <v>2.0832409852152654E-2</v>
          </cell>
          <cell r="D747">
            <v>1192494.46</v>
          </cell>
          <cell r="E747">
            <v>641969.16</v>
          </cell>
          <cell r="F747">
            <v>235.05</v>
          </cell>
          <cell r="G747">
            <v>1192494.3491</v>
          </cell>
          <cell r="H747">
            <v>641972.66240000003</v>
          </cell>
          <cell r="I747">
            <v>235.12299999999999</v>
          </cell>
          <cell r="J747">
            <v>1192494.24</v>
          </cell>
          <cell r="K747">
            <v>641976.16</v>
          </cell>
          <cell r="L747">
            <v>235.05</v>
          </cell>
          <cell r="M747">
            <v>-2.0861308237420221E-2</v>
          </cell>
          <cell r="N747">
            <v>3.4993011545188937</v>
          </cell>
          <cell r="O747">
            <v>7.0034564835499156</v>
          </cell>
        </row>
        <row r="748">
          <cell r="A748">
            <v>16610</v>
          </cell>
          <cell r="B748">
            <v>3.497203764457371</v>
          </cell>
          <cell r="C748">
            <v>1.9158163067573803E-2</v>
          </cell>
          <cell r="D748">
            <v>1192484.46</v>
          </cell>
          <cell r="E748">
            <v>641968.85</v>
          </cell>
          <cell r="F748">
            <v>235.13</v>
          </cell>
          <cell r="G748">
            <v>1192484.3541000001</v>
          </cell>
          <cell r="H748">
            <v>641972.3456</v>
          </cell>
          <cell r="I748">
            <v>235.197</v>
          </cell>
          <cell r="J748">
            <v>1192484.24</v>
          </cell>
          <cell r="K748">
            <v>641975.84</v>
          </cell>
          <cell r="L748">
            <v>235.13</v>
          </cell>
          <cell r="M748">
            <v>-1.9163321850197281E-2</v>
          </cell>
          <cell r="N748">
            <v>3.4962623142144604</v>
          </cell>
          <cell r="O748">
            <v>6.9934660786718315</v>
          </cell>
        </row>
        <row r="749">
          <cell r="A749">
            <v>16620</v>
          </cell>
          <cell r="B749">
            <v>3.5004571844215877</v>
          </cell>
          <cell r="C749">
            <v>2.0283064828210413E-2</v>
          </cell>
          <cell r="D749">
            <v>1192474.47</v>
          </cell>
          <cell r="E749">
            <v>641968.53</v>
          </cell>
          <cell r="F749">
            <v>235.2</v>
          </cell>
          <cell r="G749">
            <v>1192474.3591</v>
          </cell>
          <cell r="H749">
            <v>641972.02870000002</v>
          </cell>
          <cell r="I749">
            <v>235.27099999999999</v>
          </cell>
          <cell r="J749">
            <v>1192474.25</v>
          </cell>
          <cell r="K749">
            <v>641975.53</v>
          </cell>
          <cell r="L749">
            <v>235.2</v>
          </cell>
          <cell r="M749">
            <v>-2.0268345138001215E-2</v>
          </cell>
          <cell r="N749">
            <v>3.5029993576969303</v>
          </cell>
          <cell r="O749">
            <v>7.003456542118518</v>
          </cell>
        </row>
        <row r="750">
          <cell r="A750">
            <v>16630</v>
          </cell>
          <cell r="B750">
            <v>3.5038174068072707</v>
          </cell>
          <cell r="C750">
            <v>1.8551195011964585E-2</v>
          </cell>
          <cell r="D750">
            <v>1192464.48</v>
          </cell>
          <cell r="E750">
            <v>641968.21</v>
          </cell>
          <cell r="F750">
            <v>235.28</v>
          </cell>
          <cell r="G750">
            <v>1192464.3640999999</v>
          </cell>
          <cell r="H750">
            <v>641971.71189999999</v>
          </cell>
          <cell r="I750">
            <v>235.345</v>
          </cell>
          <cell r="J750">
            <v>1192464.25</v>
          </cell>
          <cell r="K750">
            <v>641975.21</v>
          </cell>
          <cell r="L750">
            <v>235.28</v>
          </cell>
          <cell r="M750">
            <v>-1.8571638985688463E-2</v>
          </cell>
          <cell r="N750">
            <v>3.4999603454540305</v>
          </cell>
          <cell r="O750">
            <v>7.0037777522613016</v>
          </cell>
        </row>
        <row r="751">
          <cell r="A751">
            <v>16640</v>
          </cell>
          <cell r="B751">
            <v>3.4967590437376326</v>
          </cell>
          <cell r="C751">
            <v>2.0018536915020386E-2</v>
          </cell>
          <cell r="D751">
            <v>1192454.48</v>
          </cell>
          <cell r="E751">
            <v>641967.9</v>
          </cell>
          <cell r="F751">
            <v>235.35</v>
          </cell>
          <cell r="G751">
            <v>1192454.3691</v>
          </cell>
          <cell r="H751">
            <v>641971.39500000002</v>
          </cell>
          <cell r="I751">
            <v>235.42</v>
          </cell>
          <cell r="J751">
            <v>1192454.26</v>
          </cell>
          <cell r="K751">
            <v>641974.89</v>
          </cell>
          <cell r="L751">
            <v>235.35</v>
          </cell>
          <cell r="M751">
            <v>-2.0018861087879612E-2</v>
          </cell>
          <cell r="N751">
            <v>3.4967024194185838</v>
          </cell>
          <cell r="O751">
            <v>6.9934614631562164</v>
          </cell>
        </row>
        <row r="752">
          <cell r="A752">
            <v>16650</v>
          </cell>
          <cell r="B752">
            <v>3.5001161238197471</v>
          </cell>
          <cell r="C752">
            <v>2.1142155683467608E-2</v>
          </cell>
          <cell r="D752">
            <v>1192444.49</v>
          </cell>
          <cell r="E752">
            <v>641967.57999999996</v>
          </cell>
          <cell r="F752">
            <v>235.42</v>
          </cell>
          <cell r="G752">
            <v>1192444.3742</v>
          </cell>
          <cell r="H752">
            <v>641971.07819999999</v>
          </cell>
          <cell r="I752">
            <v>235.494</v>
          </cell>
          <cell r="J752">
            <v>1192444.26</v>
          </cell>
          <cell r="K752">
            <v>641974.57999999996</v>
          </cell>
          <cell r="L752">
            <v>235.42</v>
          </cell>
          <cell r="M752">
            <v>-2.1120760971549548E-2</v>
          </cell>
          <cell r="N752">
            <v>3.5036616388819057</v>
          </cell>
          <cell r="O752">
            <v>7.0037777627016524</v>
          </cell>
        </row>
        <row r="753">
          <cell r="A753">
            <v>16660</v>
          </cell>
          <cell r="B753">
            <v>3.5030527158471809</v>
          </cell>
          <cell r="C753">
            <v>1.9411640507832575E-2</v>
          </cell>
          <cell r="D753">
            <v>1192434.49</v>
          </cell>
          <cell r="E753">
            <v>641967.26</v>
          </cell>
          <cell r="F753">
            <v>235.5</v>
          </cell>
          <cell r="G753">
            <v>1192434.3792000001</v>
          </cell>
          <cell r="H753">
            <v>641970.76130000001</v>
          </cell>
          <cell r="I753">
            <v>235.56800000000001</v>
          </cell>
          <cell r="J753">
            <v>1192434.27</v>
          </cell>
          <cell r="K753">
            <v>641974.26</v>
          </cell>
          <cell r="L753">
            <v>235.5</v>
          </cell>
          <cell r="M753">
            <v>-1.9426330528412597E-2</v>
          </cell>
          <cell r="N753">
            <v>3.5004037381406894</v>
          </cell>
          <cell r="O753">
            <v>7.0034564539878703</v>
          </cell>
        </row>
        <row r="754">
          <cell r="A754">
            <v>16670</v>
          </cell>
          <cell r="B754">
            <v>3.4964181515109045</v>
          </cell>
          <cell r="C754">
            <v>2.0592502635558455E-2</v>
          </cell>
          <cell r="D754">
            <v>1192424.5</v>
          </cell>
          <cell r="E754">
            <v>641966.94999999995</v>
          </cell>
          <cell r="F754">
            <v>235.57</v>
          </cell>
          <cell r="G754">
            <v>1192424.3842</v>
          </cell>
          <cell r="H754">
            <v>641970.44449999998</v>
          </cell>
          <cell r="I754">
            <v>235.642</v>
          </cell>
          <cell r="J754">
            <v>1192424.27</v>
          </cell>
          <cell r="K754">
            <v>641973.93999999994</v>
          </cell>
          <cell r="L754">
            <v>235.57</v>
          </cell>
          <cell r="M754">
            <v>-2.0586927631943332E-2</v>
          </cell>
          <cell r="N754">
            <v>3.49736499235006</v>
          </cell>
          <cell r="O754">
            <v>6.9937831438609646</v>
          </cell>
        </row>
        <row r="755">
          <cell r="A755">
            <v>16680</v>
          </cell>
          <cell r="B755">
            <v>3.5028856804222936</v>
          </cell>
          <cell r="C755">
            <v>1.8841608325637908E-2</v>
          </cell>
          <cell r="D755">
            <v>1192414.3600000001</v>
          </cell>
          <cell r="E755">
            <v>641967</v>
          </cell>
          <cell r="F755">
            <v>235.65</v>
          </cell>
          <cell r="G755">
            <v>1192414.3844999999</v>
          </cell>
          <cell r="H755">
            <v>641970.50280000002</v>
          </cell>
          <cell r="I755">
            <v>235.71600000000001</v>
          </cell>
          <cell r="J755">
            <v>1192414.4099999999</v>
          </cell>
          <cell r="K755">
            <v>641974</v>
          </cell>
          <cell r="L755">
            <v>235.65</v>
          </cell>
          <cell r="M755">
            <v>-1.8871738982706124E-2</v>
          </cell>
          <cell r="N755">
            <v>3.4972929659786125</v>
          </cell>
          <cell r="O755">
            <v>7.0001786464009061</v>
          </cell>
        </row>
        <row r="756">
          <cell r="A756">
            <v>16690</v>
          </cell>
          <cell r="B756">
            <v>3.4958872593707424</v>
          </cell>
          <cell r="C756">
            <v>2.0309579437861481E-2</v>
          </cell>
          <cell r="D756">
            <v>1192404.3600000001</v>
          </cell>
          <cell r="E756">
            <v>641967.06999999995</v>
          </cell>
          <cell r="F756">
            <v>235.72</v>
          </cell>
          <cell r="G756">
            <v>1192404.3847000001</v>
          </cell>
          <cell r="H756">
            <v>641970.56579999998</v>
          </cell>
          <cell r="I756">
            <v>235.791</v>
          </cell>
          <cell r="J756">
            <v>1192404.4099999999</v>
          </cell>
          <cell r="K756">
            <v>641974.06999999995</v>
          </cell>
          <cell r="L756">
            <v>235.72</v>
          </cell>
          <cell r="M756">
            <v>-2.0260872542158956E-2</v>
          </cell>
          <cell r="N756">
            <v>3.5042913306058607</v>
          </cell>
          <cell r="O756">
            <v>7.0001785899766027</v>
          </cell>
        </row>
        <row r="757">
          <cell r="A757">
            <v>16700</v>
          </cell>
          <cell r="B757">
            <v>3.4988886020554277</v>
          </cell>
          <cell r="C757">
            <v>2.1435378067183444E-2</v>
          </cell>
          <cell r="D757">
            <v>1192394.3600000001</v>
          </cell>
          <cell r="E757">
            <v>641967.13</v>
          </cell>
          <cell r="F757">
            <v>235.79</v>
          </cell>
          <cell r="G757">
            <v>1192394.3848999999</v>
          </cell>
          <cell r="H757">
            <v>641970.62879999995</v>
          </cell>
          <cell r="I757">
            <v>235.86500000000001</v>
          </cell>
          <cell r="J757">
            <v>1192394.4099999999</v>
          </cell>
          <cell r="K757">
            <v>641974.13</v>
          </cell>
          <cell r="L757">
            <v>235.79</v>
          </cell>
          <cell r="M757">
            <v>-2.1420676565987427E-2</v>
          </cell>
          <cell r="N757">
            <v>3.5012899694823334</v>
          </cell>
          <cell r="O757">
            <v>7.0001785715377611</v>
          </cell>
        </row>
        <row r="758">
          <cell r="A758">
            <v>16710</v>
          </cell>
          <cell r="B758">
            <v>3.5018892387672858</v>
          </cell>
          <cell r="C758">
            <v>1.9703650028713465E-2</v>
          </cell>
          <cell r="D758">
            <v>1192384.3600000001</v>
          </cell>
          <cell r="E758">
            <v>641967.18999999994</v>
          </cell>
          <cell r="F758">
            <v>235.86</v>
          </cell>
          <cell r="G758">
            <v>1192384.385</v>
          </cell>
          <cell r="H758">
            <v>641970.69180000003</v>
          </cell>
          <cell r="I758">
            <v>235.929</v>
          </cell>
          <cell r="J758">
            <v>1192384.4099999999</v>
          </cell>
          <cell r="K758">
            <v>641974.18999999994</v>
          </cell>
          <cell r="L758">
            <v>235.86</v>
          </cell>
          <cell r="M758">
            <v>-1.972392603430435E-2</v>
          </cell>
          <cell r="N758">
            <v>3.4982893304295435</v>
          </cell>
          <cell r="O758">
            <v>7.0001785691968292</v>
          </cell>
        </row>
        <row r="759">
          <cell r="A759">
            <v>16720</v>
          </cell>
          <cell r="B759">
            <v>3.5047905972155711</v>
          </cell>
          <cell r="C759">
            <v>1.9116691323366464E-2</v>
          </cell>
          <cell r="D759">
            <v>1192374.3600000001</v>
          </cell>
          <cell r="E759">
            <v>641967.25</v>
          </cell>
          <cell r="F759">
            <v>235.91</v>
          </cell>
          <cell r="G759">
            <v>1192374.3851999999</v>
          </cell>
          <cell r="H759">
            <v>641970.75470000005</v>
          </cell>
          <cell r="I759">
            <v>235.977</v>
          </cell>
          <cell r="J759">
            <v>1192374.4099999999</v>
          </cell>
          <cell r="K759">
            <v>641974.25</v>
          </cell>
          <cell r="L759">
            <v>235.91</v>
          </cell>
          <cell r="M759">
            <v>-1.9168115352658124E-2</v>
          </cell>
          <cell r="N759">
            <v>3.495387979847278</v>
          </cell>
          <cell r="O759">
            <v>7.0001785770628491</v>
          </cell>
        </row>
        <row r="760">
          <cell r="A760">
            <v>16730</v>
          </cell>
          <cell r="B760">
            <v>3.4977922251691256</v>
          </cell>
          <cell r="C760">
            <v>1.915493994122755E-2</v>
          </cell>
          <cell r="D760">
            <v>1192364.3600000001</v>
          </cell>
          <cell r="E760">
            <v>641967.31999999995</v>
          </cell>
          <cell r="F760">
            <v>235.94</v>
          </cell>
          <cell r="G760">
            <v>1192364.3854</v>
          </cell>
          <cell r="H760">
            <v>641970.81770000001</v>
          </cell>
          <cell r="I760">
            <v>236.00700000000001</v>
          </cell>
          <cell r="J760">
            <v>1192364.4099999999</v>
          </cell>
          <cell r="K760">
            <v>641974.31999999995</v>
          </cell>
          <cell r="L760">
            <v>235.94</v>
          </cell>
          <cell r="M760">
            <v>-1.9129813924559275E-2</v>
          </cell>
          <cell r="N760">
            <v>3.5023863935232118</v>
          </cell>
          <cell r="O760">
            <v>7.0001786186923374</v>
          </cell>
        </row>
        <row r="761">
          <cell r="A761">
            <v>16740</v>
          </cell>
          <cell r="B761">
            <v>3.5007936028586406</v>
          </cell>
          <cell r="C761">
            <v>1.9995466154548999E-2</v>
          </cell>
          <cell r="D761">
            <v>1192354.3600000001</v>
          </cell>
          <cell r="E761">
            <v>641967.38</v>
          </cell>
          <cell r="F761">
            <v>235.95</v>
          </cell>
          <cell r="G761">
            <v>1192354.3855999999</v>
          </cell>
          <cell r="H761">
            <v>641970.88069999998</v>
          </cell>
          <cell r="I761">
            <v>236.02</v>
          </cell>
          <cell r="J761">
            <v>1192354.4099999999</v>
          </cell>
          <cell r="K761">
            <v>641974.38</v>
          </cell>
          <cell r="L761">
            <v>235.95</v>
          </cell>
          <cell r="M761">
            <v>-2.0003514517871197E-2</v>
          </cell>
          <cell r="N761">
            <v>3.4993850674331952</v>
          </cell>
          <cell r="O761">
            <v>7.0001786702918363</v>
          </cell>
        </row>
        <row r="762">
          <cell r="A762">
            <v>16750</v>
          </cell>
          <cell r="B762">
            <v>3.5037949897225702</v>
          </cell>
          <cell r="C762">
            <v>1.912212335383022E-2</v>
          </cell>
          <cell r="D762">
            <v>1192344.3600000001</v>
          </cell>
          <cell r="E762">
            <v>641967.43999999994</v>
          </cell>
          <cell r="F762">
            <v>235.95</v>
          </cell>
          <cell r="G762">
            <v>1192344.3858</v>
          </cell>
          <cell r="H762">
            <v>641970.94369999995</v>
          </cell>
          <cell r="I762">
            <v>236.017</v>
          </cell>
          <cell r="J762">
            <v>1192344.4099999999</v>
          </cell>
          <cell r="K762">
            <v>641974.43999999994</v>
          </cell>
          <cell r="L762">
            <v>235.95</v>
          </cell>
          <cell r="M762">
            <v>-1.9162656270939552E-2</v>
          </cell>
          <cell r="N762">
            <v>3.4963837503892274</v>
          </cell>
          <cell r="O762">
            <v>7.0001787401117976</v>
          </cell>
        </row>
        <row r="763">
          <cell r="A763">
            <v>16760</v>
          </cell>
          <cell r="B763">
            <v>3.4967966612482093</v>
          </cell>
          <cell r="C763">
            <v>1.8874417472259677E-2</v>
          </cell>
          <cell r="D763">
            <v>1192334.3600000001</v>
          </cell>
          <cell r="E763">
            <v>641967.51</v>
          </cell>
          <cell r="F763">
            <v>235.93</v>
          </cell>
          <cell r="G763">
            <v>1192334.3859999999</v>
          </cell>
          <cell r="H763">
            <v>641971.00670000003</v>
          </cell>
          <cell r="I763">
            <v>235.99600000000001</v>
          </cell>
          <cell r="J763">
            <v>1192334.4099999999</v>
          </cell>
          <cell r="K763">
            <v>641974.51</v>
          </cell>
          <cell r="L763">
            <v>235.93</v>
          </cell>
          <cell r="M763">
            <v>-1.883893794515603E-2</v>
          </cell>
          <cell r="N763">
            <v>3.5033822072211231</v>
          </cell>
          <cell r="O763">
            <v>7.000178868469332</v>
          </cell>
        </row>
        <row r="764">
          <cell r="A764">
            <v>16770</v>
          </cell>
          <cell r="B764">
            <v>3.4996980727885578</v>
          </cell>
          <cell r="C764">
            <v>1.9715986512241514E-2</v>
          </cell>
          <cell r="D764">
            <v>1192324.3600000001</v>
          </cell>
          <cell r="E764">
            <v>641967.56999999995</v>
          </cell>
          <cell r="F764">
            <v>235.89</v>
          </cell>
          <cell r="G764">
            <v>1192324.3862000001</v>
          </cell>
          <cell r="H764">
            <v>641971.06960000005</v>
          </cell>
          <cell r="I764">
            <v>235.959</v>
          </cell>
          <cell r="J764">
            <v>1192324.4099999999</v>
          </cell>
          <cell r="K764">
            <v>641974.56999999995</v>
          </cell>
          <cell r="L764">
            <v>235.89</v>
          </cell>
          <cell r="M764">
            <v>-1.9711577288831821E-2</v>
          </cell>
          <cell r="N764">
            <v>3.5004809097195291</v>
          </cell>
          <cell r="O764">
            <v>7.0001789825080873</v>
          </cell>
        </row>
        <row r="765">
          <cell r="A765">
            <v>16780</v>
          </cell>
          <cell r="B765">
            <v>3.5026994903990878</v>
          </cell>
          <cell r="C765">
            <v>2.1412056673877935E-2</v>
          </cell>
          <cell r="D765">
            <v>1192314.3600000001</v>
          </cell>
          <cell r="E765">
            <v>641967.63</v>
          </cell>
          <cell r="F765">
            <v>235.83</v>
          </cell>
          <cell r="G765">
            <v>1192314.3864</v>
          </cell>
          <cell r="H765">
            <v>641971.13260000001</v>
          </cell>
          <cell r="I765">
            <v>235.905</v>
          </cell>
          <cell r="J765">
            <v>1192314.4099999999</v>
          </cell>
          <cell r="K765">
            <v>641974.63</v>
          </cell>
          <cell r="L765">
            <v>235.83</v>
          </cell>
          <cell r="M765">
            <v>-2.1444013422235619E-2</v>
          </cell>
          <cell r="N765">
            <v>3.4974796239504311</v>
          </cell>
          <cell r="O765">
            <v>7.0001791143495193</v>
          </cell>
        </row>
        <row r="766">
          <cell r="A766">
            <v>16790</v>
          </cell>
          <cell r="B766">
            <v>3.4957012057905881</v>
          </cell>
          <cell r="C766">
            <v>2.0882791663968264E-2</v>
          </cell>
          <cell r="D766">
            <v>1192304.3600000001</v>
          </cell>
          <cell r="E766">
            <v>641967.69999999995</v>
          </cell>
          <cell r="F766">
            <v>235.76</v>
          </cell>
          <cell r="G766">
            <v>1192304.3866000001</v>
          </cell>
          <cell r="H766">
            <v>641971.19559999998</v>
          </cell>
          <cell r="I766">
            <v>235.833</v>
          </cell>
          <cell r="J766">
            <v>1192304.4099999999</v>
          </cell>
          <cell r="K766">
            <v>641974.69999999995</v>
          </cell>
          <cell r="L766">
            <v>235.76</v>
          </cell>
          <cell r="M766">
            <v>-2.0830490995316784E-2</v>
          </cell>
          <cell r="N766">
            <v>3.5044781237475262</v>
          </cell>
          <cell r="O766">
            <v>7.0001793295381143</v>
          </cell>
        </row>
        <row r="767">
          <cell r="A767">
            <v>16800</v>
          </cell>
          <cell r="B767">
            <v>3.4987026451997978</v>
          </cell>
          <cell r="C767">
            <v>2.1436517362490543E-2</v>
          </cell>
          <cell r="D767">
            <v>1192294.3600000001</v>
          </cell>
          <cell r="E767">
            <v>641967.76</v>
          </cell>
          <cell r="F767">
            <v>235.67</v>
          </cell>
          <cell r="G767">
            <v>1192294.3868</v>
          </cell>
          <cell r="H767">
            <v>641971.25859999994</v>
          </cell>
          <cell r="I767">
            <v>235.745</v>
          </cell>
          <cell r="J767">
            <v>1192294.4099999999</v>
          </cell>
          <cell r="K767">
            <v>641974.76</v>
          </cell>
          <cell r="L767">
            <v>235.67</v>
          </cell>
          <cell r="M767">
            <v>-2.1419533242899507E-2</v>
          </cell>
          <cell r="N767">
            <v>3.5014768599067985</v>
          </cell>
          <cell r="O767">
            <v>7.0001795051065958</v>
          </cell>
        </row>
        <row r="768">
          <cell r="A768">
            <v>16810</v>
          </cell>
          <cell r="B768">
            <v>3.5017040937995199</v>
          </cell>
          <cell r="C768">
            <v>1.9990267059955876E-2</v>
          </cell>
          <cell r="D768">
            <v>1192284.3600000001</v>
          </cell>
          <cell r="E768">
            <v>641967.81999999995</v>
          </cell>
          <cell r="F768">
            <v>235.57</v>
          </cell>
          <cell r="G768">
            <v>1192284.3870000001</v>
          </cell>
          <cell r="H768">
            <v>641971.32160000002</v>
          </cell>
          <cell r="I768">
            <v>235.64</v>
          </cell>
          <cell r="J768">
            <v>1192284.4099999999</v>
          </cell>
          <cell r="K768">
            <v>641974.81999999995</v>
          </cell>
          <cell r="L768">
            <v>235.57</v>
          </cell>
          <cell r="M768">
            <v>-2.000871462359391E-2</v>
          </cell>
          <cell r="N768">
            <v>3.4984756050971142</v>
          </cell>
          <cell r="O768">
            <v>7.0001796988966341</v>
          </cell>
        </row>
        <row r="769">
          <cell r="A769">
            <v>16820</v>
          </cell>
          <cell r="B769">
            <v>3.5045422083733313</v>
          </cell>
          <cell r="C769">
            <v>1.9118046242937392E-2</v>
          </cell>
          <cell r="D769">
            <v>1192274.3700000001</v>
          </cell>
          <cell r="E769">
            <v>641967.88</v>
          </cell>
          <cell r="F769">
            <v>235.45</v>
          </cell>
          <cell r="G769">
            <v>1192274.3872</v>
          </cell>
          <cell r="H769">
            <v>641971.38450000004</v>
          </cell>
          <cell r="I769">
            <v>235.517</v>
          </cell>
          <cell r="J769">
            <v>1192274.4099999999</v>
          </cell>
          <cell r="K769">
            <v>641974.88</v>
          </cell>
          <cell r="L769">
            <v>235.45</v>
          </cell>
          <cell r="M769">
            <v>-1.9167093342973989E-2</v>
          </cell>
          <cell r="N769">
            <v>3.4955743576303511</v>
          </cell>
          <cell r="O769">
            <v>7.0001165660036824</v>
          </cell>
        </row>
        <row r="770">
          <cell r="A770">
            <v>16830</v>
          </cell>
          <cell r="B770">
            <v>3.4975432821314989</v>
          </cell>
          <cell r="C770">
            <v>1.9442218298594594E-2</v>
          </cell>
          <cell r="D770">
            <v>1192264.3700000001</v>
          </cell>
          <cell r="E770">
            <v>641967.94999999995</v>
          </cell>
          <cell r="F770">
            <v>235.31</v>
          </cell>
          <cell r="G770">
            <v>1192264.3873999999</v>
          </cell>
          <cell r="H770">
            <v>641971.44750000001</v>
          </cell>
          <cell r="I770">
            <v>235.37799999999999</v>
          </cell>
          <cell r="J770">
            <v>1192264.4099999999</v>
          </cell>
          <cell r="K770">
            <v>641974.94999999995</v>
          </cell>
          <cell r="L770">
            <v>235.31</v>
          </cell>
          <cell r="M770">
            <v>-1.941429962845936E-2</v>
          </cell>
          <cell r="N770">
            <v>3.5025729128184797</v>
          </cell>
          <cell r="O770">
            <v>7.0001161949499782</v>
          </cell>
        </row>
        <row r="771">
          <cell r="A771">
            <v>16840</v>
          </cell>
          <cell r="B771">
            <v>3.5005442447932857</v>
          </cell>
          <cell r="C771">
            <v>2.0568230242224657E-2</v>
          </cell>
          <cell r="D771">
            <v>1192254.3700000001</v>
          </cell>
          <cell r="E771">
            <v>641968.01</v>
          </cell>
          <cell r="F771">
            <v>235.15</v>
          </cell>
          <cell r="G771">
            <v>1192254.3876</v>
          </cell>
          <cell r="H771">
            <v>641971.51049999997</v>
          </cell>
          <cell r="I771">
            <v>235.22200000000001</v>
          </cell>
          <cell r="J771">
            <v>1192254.4099999999</v>
          </cell>
          <cell r="K771">
            <v>641975.01</v>
          </cell>
          <cell r="L771">
            <v>235.15</v>
          </cell>
          <cell r="M771">
            <v>-2.0573946296109921E-2</v>
          </cell>
          <cell r="N771">
            <v>3.4995716895409772</v>
          </cell>
          <cell r="O771">
            <v>7.0001159343342625</v>
          </cell>
        </row>
        <row r="772">
          <cell r="A772">
            <v>16850</v>
          </cell>
          <cell r="B772">
            <v>3.6336063478049172</v>
          </cell>
          <cell r="C772">
            <v>2.0915859541563678E-2</v>
          </cell>
          <cell r="D772">
            <v>1192244.3600000001</v>
          </cell>
          <cell r="E772">
            <v>641967.93999999994</v>
          </cell>
          <cell r="F772">
            <v>234.98</v>
          </cell>
          <cell r="G772">
            <v>1192244.3877999999</v>
          </cell>
          <cell r="H772">
            <v>641971.57350000006</v>
          </cell>
          <cell r="I772">
            <v>235.05600000000001</v>
          </cell>
          <cell r="J772">
            <v>1192244.4099999999</v>
          </cell>
          <cell r="K772">
            <v>641975.06999999995</v>
          </cell>
          <cell r="L772">
            <v>235.02</v>
          </cell>
          <cell r="M772">
            <v>-1.0295802774050736E-2</v>
          </cell>
          <cell r="N772">
            <v>3.4965704753722355</v>
          </cell>
          <cell r="O772">
            <v>7.1301768231771527</v>
          </cell>
        </row>
        <row r="773">
          <cell r="A773">
            <v>16860</v>
          </cell>
          <cell r="B773">
            <v>4.1265949946782818</v>
          </cell>
          <cell r="C773">
            <v>1.938644332752627E-2</v>
          </cell>
          <cell r="D773">
            <v>1192234.3600000001</v>
          </cell>
          <cell r="E773">
            <v>641967.51</v>
          </cell>
          <cell r="F773">
            <v>234.81</v>
          </cell>
          <cell r="G773">
            <v>1192234.388</v>
          </cell>
          <cell r="H773">
            <v>641971.63650000002</v>
          </cell>
          <cell r="I773">
            <v>234.89</v>
          </cell>
          <cell r="J773">
            <v>1192234.4099999999</v>
          </cell>
          <cell r="K773">
            <v>641975.14</v>
          </cell>
          <cell r="L773">
            <v>234.92</v>
          </cell>
          <cell r="M773">
            <v>8.5626968882659797E-3</v>
          </cell>
          <cell r="N773">
            <v>3.5035690730933253</v>
          </cell>
          <cell r="O773">
            <v>7.6301640677716076</v>
          </cell>
        </row>
        <row r="774">
          <cell r="A774">
            <v>16870</v>
          </cell>
          <cell r="B774">
            <v>4.5009003600289432</v>
          </cell>
          <cell r="C774">
            <v>2.7550043342705288E-2</v>
          </cell>
          <cell r="D774">
            <v>1192224.3899999999</v>
          </cell>
          <cell r="E774">
            <v>641967.18999999994</v>
          </cell>
          <cell r="F774">
            <v>234.6</v>
          </cell>
          <cell r="G774">
            <v>1192224.3881999999</v>
          </cell>
          <cell r="H774">
            <v>641971.69090000005</v>
          </cell>
          <cell r="I774">
            <v>234.72399999999999</v>
          </cell>
          <cell r="J774">
            <v>1192224.3899999999</v>
          </cell>
          <cell r="K774">
            <v>641975.18999999994</v>
          </cell>
          <cell r="L774">
            <v>234.82</v>
          </cell>
          <cell r="M774">
            <v>2.7435622674611908E-2</v>
          </cell>
          <cell r="N774">
            <v>3.4991004628751918</v>
          </cell>
          <cell r="O774">
            <v>8.0000008229041342</v>
          </cell>
        </row>
        <row r="775">
          <cell r="A775">
            <v>16880</v>
          </cell>
          <cell r="B775">
            <v>4.4949633425005748</v>
          </cell>
          <cell r="C775">
            <v>3.2925741262588994E-2</v>
          </cell>
          <cell r="D775">
            <v>1192214.5</v>
          </cell>
          <cell r="E775">
            <v>641967.06999999995</v>
          </cell>
          <cell r="F775">
            <v>234.41</v>
          </cell>
          <cell r="G775">
            <v>1192214.3892999999</v>
          </cell>
          <cell r="H775">
            <v>641971.56359999999</v>
          </cell>
          <cell r="I775">
            <v>234.55799999999999</v>
          </cell>
          <cell r="J775">
            <v>1192214.3</v>
          </cell>
          <cell r="K775">
            <v>641975.06000000006</v>
          </cell>
          <cell r="L775">
            <v>234.67</v>
          </cell>
          <cell r="M775">
            <v>3.2022505417074756E-2</v>
          </cell>
          <cell r="N775">
            <v>3.4975401999705849</v>
          </cell>
          <cell r="O775">
            <v>7.9925035424711597</v>
          </cell>
        </row>
        <row r="776">
          <cell r="A776">
            <v>16890</v>
          </cell>
          <cell r="B776">
            <v>4.5019463036073377</v>
          </cell>
          <cell r="C776">
            <v>3.3763174802460799E-2</v>
          </cell>
          <cell r="D776">
            <v>1192204.6200000001</v>
          </cell>
          <cell r="E776">
            <v>641966.68999999994</v>
          </cell>
          <cell r="F776">
            <v>234.24</v>
          </cell>
          <cell r="G776">
            <v>1192204.3966000001</v>
          </cell>
          <cell r="H776">
            <v>641971.18640000001</v>
          </cell>
          <cell r="I776">
            <v>234.392</v>
          </cell>
          <cell r="J776">
            <v>1192204.22</v>
          </cell>
          <cell r="K776">
            <v>641974.68000000005</v>
          </cell>
          <cell r="L776">
            <v>234.51</v>
          </cell>
          <cell r="M776">
            <v>3.3732976868457339E-2</v>
          </cell>
          <cell r="N776">
            <v>3.4980606799138783</v>
          </cell>
          <cell r="O776">
            <v>8.0000069835212155</v>
          </cell>
        </row>
        <row r="777">
          <cell r="A777">
            <v>16900</v>
          </cell>
          <cell r="B777">
            <v>4.5018624823677449</v>
          </cell>
          <cell r="C777">
            <v>3.2431021731965076E-2</v>
          </cell>
          <cell r="D777">
            <v>1192194.75</v>
          </cell>
          <cell r="E777">
            <v>641966.06999999995</v>
          </cell>
          <cell r="F777">
            <v>234.08</v>
          </cell>
          <cell r="G777">
            <v>1192194.4166000001</v>
          </cell>
          <cell r="H777">
            <v>641970.55949999997</v>
          </cell>
          <cell r="I777">
            <v>234.226</v>
          </cell>
          <cell r="J777">
            <v>1192194.1499999999</v>
          </cell>
          <cell r="K777">
            <v>641974.05000000005</v>
          </cell>
          <cell r="L777">
            <v>234.34</v>
          </cell>
          <cell r="M777">
            <v>3.2565227399251051E-2</v>
          </cell>
          <cell r="N777">
            <v>3.500666480917193</v>
          </cell>
          <cell r="O777">
            <v>8.0025289632849379</v>
          </cell>
        </row>
        <row r="778">
          <cell r="A778">
            <v>16910</v>
          </cell>
          <cell r="B778">
            <v>4.4963501843748306</v>
          </cell>
          <cell r="C778">
            <v>3.3137988343921163E-2</v>
          </cell>
          <cell r="D778">
            <v>1192184.9099999999</v>
          </cell>
          <cell r="E778">
            <v>641965.21</v>
          </cell>
          <cell r="F778">
            <v>233.91</v>
          </cell>
          <cell r="G778">
            <v>1192184.4553</v>
          </cell>
          <cell r="H778">
            <v>641969.68330000003</v>
          </cell>
          <cell r="I778">
            <v>234.059</v>
          </cell>
          <cell r="J778">
            <v>1192184.1100000001</v>
          </cell>
          <cell r="K778">
            <v>641973.17000000004</v>
          </cell>
          <cell r="L778">
            <v>234.17</v>
          </cell>
          <cell r="M778">
            <v>3.1680284532887841E-2</v>
          </cell>
          <cell r="N778">
            <v>3.5037564099135228</v>
          </cell>
          <cell r="O778">
            <v>8.0001065942883542</v>
          </cell>
        </row>
        <row r="779">
          <cell r="A779">
            <v>16920</v>
          </cell>
          <cell r="B779">
            <v>4.5034786065992254</v>
          </cell>
          <cell r="C779">
            <v>3.3973737496119386E-2</v>
          </cell>
          <cell r="D779">
            <v>1192175.08</v>
          </cell>
          <cell r="E779">
            <v>641964.09</v>
          </cell>
          <cell r="F779">
            <v>233.74</v>
          </cell>
          <cell r="G779">
            <v>1192174.5190000001</v>
          </cell>
          <cell r="H779">
            <v>641968.55839999998</v>
          </cell>
          <cell r="I779">
            <v>233.893</v>
          </cell>
          <cell r="J779">
            <v>1192174.0800000001</v>
          </cell>
          <cell r="K779">
            <v>641972.03</v>
          </cell>
          <cell r="L779">
            <v>234.01</v>
          </cell>
          <cell r="M779">
            <v>3.3435767634282451E-2</v>
          </cell>
          <cell r="N779">
            <v>3.4992467132720311</v>
          </cell>
          <cell r="O779">
            <v>8.0027253198712565</v>
          </cell>
        </row>
        <row r="780">
          <cell r="A780">
            <v>16930</v>
          </cell>
          <cell r="B780">
            <v>4.4965049938461412</v>
          </cell>
          <cell r="C780">
            <v>3.2692057542730114E-2</v>
          </cell>
          <cell r="D780">
            <v>1192165.29</v>
          </cell>
          <cell r="E780">
            <v>641962.74</v>
          </cell>
          <cell r="F780">
            <v>233.58</v>
          </cell>
          <cell r="G780">
            <v>1192164.6140000001</v>
          </cell>
          <cell r="H780">
            <v>641967.18539999996</v>
          </cell>
          <cell r="I780">
            <v>233.727</v>
          </cell>
          <cell r="J780">
            <v>1192164.0900000001</v>
          </cell>
          <cell r="K780">
            <v>641970.65</v>
          </cell>
          <cell r="L780">
            <v>233.84</v>
          </cell>
          <cell r="M780">
            <v>3.2248841164227778E-2</v>
          </cell>
          <cell r="N780">
            <v>3.504001877913848</v>
          </cell>
          <cell r="O780">
            <v>8.0005068717599883</v>
          </cell>
        </row>
        <row r="781">
          <cell r="A781">
            <v>16940</v>
          </cell>
          <cell r="B781">
            <v>4.5039887932867479</v>
          </cell>
          <cell r="C781">
            <v>3.3525838302501519E-2</v>
          </cell>
          <cell r="D781">
            <v>1192155.53</v>
          </cell>
          <cell r="E781">
            <v>641961.13</v>
          </cell>
          <cell r="F781">
            <v>233.41</v>
          </cell>
          <cell r="G781">
            <v>1192154.7464000001</v>
          </cell>
          <cell r="H781">
            <v>641965.56530000002</v>
          </cell>
          <cell r="I781">
            <v>233.56100000000001</v>
          </cell>
          <cell r="J781">
            <v>1192154.1399999999</v>
          </cell>
          <cell r="K781">
            <v>641969.01</v>
          </cell>
          <cell r="L781">
            <v>233.68</v>
          </cell>
          <cell r="M781">
            <v>3.4022672138892027E-2</v>
          </cell>
          <cell r="N781">
            <v>3.4976676586189828</v>
          </cell>
          <cell r="O781">
            <v>8.0016564519057312</v>
          </cell>
        </row>
        <row r="782">
          <cell r="A782">
            <v>16950</v>
          </cell>
          <cell r="B782">
            <v>4.4995586560857701</v>
          </cell>
          <cell r="C782">
            <v>3.2225382772573474E-2</v>
          </cell>
          <cell r="D782">
            <v>1192145.82</v>
          </cell>
          <cell r="E782">
            <v>641959.29</v>
          </cell>
          <cell r="F782">
            <v>233.25</v>
          </cell>
          <cell r="G782">
            <v>1192144.9223</v>
          </cell>
          <cell r="H782">
            <v>641963.69909999997</v>
          </cell>
          <cell r="I782">
            <v>233.39500000000001</v>
          </cell>
          <cell r="J782">
            <v>1192144.23</v>
          </cell>
          <cell r="K782">
            <v>641967.13</v>
          </cell>
          <cell r="L782">
            <v>233.51</v>
          </cell>
          <cell r="M782">
            <v>3.2856667980814956E-2</v>
          </cell>
          <cell r="N782">
            <v>3.5000505853828301</v>
          </cell>
          <cell r="O782">
            <v>7.9996092414686002</v>
          </cell>
        </row>
        <row r="783">
          <cell r="A783">
            <v>16960</v>
          </cell>
          <cell r="B783">
            <v>4.5007546967093184</v>
          </cell>
          <cell r="C783">
            <v>3.3105558965242157E-2</v>
          </cell>
          <cell r="D783">
            <v>1192136.1499999999</v>
          </cell>
          <cell r="E783">
            <v>641957.19999999995</v>
          </cell>
          <cell r="F783">
            <v>233.08</v>
          </cell>
          <cell r="G783">
            <v>1192135.148</v>
          </cell>
          <cell r="H783">
            <v>641961.58779999998</v>
          </cell>
          <cell r="I783">
            <v>233.22900000000001</v>
          </cell>
          <cell r="J783">
            <v>1192134.3700000001</v>
          </cell>
          <cell r="K783">
            <v>641965</v>
          </cell>
          <cell r="L783">
            <v>233.34</v>
          </cell>
          <cell r="M783">
            <v>3.1716366324328872E-2</v>
          </cell>
          <cell r="N783">
            <v>3.4997703981885384</v>
          </cell>
          <cell r="O783">
            <v>8.0005250948978563</v>
          </cell>
        </row>
        <row r="784">
          <cell r="A784">
            <v>16970</v>
          </cell>
          <cell r="B784">
            <v>4.5020114015236272</v>
          </cell>
          <cell r="C784">
            <v>2.5099892008660099E-2</v>
          </cell>
          <cell r="D784">
            <v>1192126.54</v>
          </cell>
          <cell r="E784">
            <v>641954.87</v>
          </cell>
          <cell r="F784">
            <v>232.95</v>
          </cell>
          <cell r="G784">
            <v>1192125.4295000001</v>
          </cell>
          <cell r="H784">
            <v>641959.23289999994</v>
          </cell>
          <cell r="I784">
            <v>233.06299999999999</v>
          </cell>
          <cell r="J784">
            <v>1192124.56</v>
          </cell>
          <cell r="K784">
            <v>641962.62</v>
          </cell>
          <cell r="L784">
            <v>233.15</v>
          </cell>
          <cell r="M784">
            <v>2.4879008766201922E-2</v>
          </cell>
          <cell r="N784">
            <v>3.4969238854164804</v>
          </cell>
          <cell r="O784">
            <v>7.9989352869401076</v>
          </cell>
        </row>
        <row r="785">
          <cell r="A785">
            <v>16980</v>
          </cell>
          <cell r="B785">
            <v>4.0742527081550088</v>
          </cell>
          <cell r="C785">
            <v>1.8899171336592663E-2</v>
          </cell>
          <cell r="D785">
            <v>1192116.77</v>
          </cell>
          <cell r="E785">
            <v>641952.78</v>
          </cell>
          <cell r="F785">
            <v>232.82</v>
          </cell>
          <cell r="G785">
            <v>1192115.7492</v>
          </cell>
          <cell r="H785">
            <v>641956.7243</v>
          </cell>
          <cell r="I785">
            <v>232.89699999999999</v>
          </cell>
          <cell r="J785">
            <v>1192114.8700000001</v>
          </cell>
          <cell r="K785">
            <v>641960.11</v>
          </cell>
          <cell r="L785">
            <v>232.92</v>
          </cell>
          <cell r="M785">
            <v>6.5751984137241955E-3</v>
          </cell>
          <cell r="N785">
            <v>3.4979933003982042</v>
          </cell>
          <cell r="O785">
            <v>7.5722460085532131</v>
          </cell>
        </row>
        <row r="786">
          <cell r="A786">
            <v>16990</v>
          </cell>
          <cell r="B786">
            <v>3.5687534307404016</v>
          </cell>
          <cell r="C786">
            <v>1.9894902065360043E-2</v>
          </cell>
          <cell r="D786">
            <v>1192106.97</v>
          </cell>
          <cell r="E786">
            <v>641950.76</v>
          </cell>
          <cell r="F786">
            <v>232.66</v>
          </cell>
          <cell r="G786">
            <v>1192106.0696</v>
          </cell>
          <cell r="H786">
            <v>641954.21329999994</v>
          </cell>
          <cell r="I786">
            <v>232.73099999999999</v>
          </cell>
          <cell r="J786">
            <v>1192105.19</v>
          </cell>
          <cell r="K786">
            <v>641957.6</v>
          </cell>
          <cell r="L786">
            <v>232.69</v>
          </cell>
          <cell r="M786">
            <v>-1.1717426859874213E-2</v>
          </cell>
          <cell r="N786">
            <v>3.4990617385801164</v>
          </cell>
          <cell r="O786">
            <v>7.067815169320518</v>
          </cell>
        </row>
        <row r="787">
          <cell r="A787">
            <v>17000</v>
          </cell>
          <cell r="B787">
            <v>3.5045826127891888</v>
          </cell>
          <cell r="C787">
            <v>1.8547144462451759E-2</v>
          </cell>
          <cell r="D787">
            <v>1192097.27</v>
          </cell>
          <cell r="E787">
            <v>641948.31000000006</v>
          </cell>
          <cell r="F787">
            <v>232.5</v>
          </cell>
          <cell r="G787">
            <v>1192096.3899999999</v>
          </cell>
          <cell r="H787">
            <v>641951.7023</v>
          </cell>
          <cell r="I787">
            <v>232.565</v>
          </cell>
          <cell r="J787">
            <v>1192095.51</v>
          </cell>
          <cell r="K787">
            <v>641955.09</v>
          </cell>
          <cell r="L787">
            <v>232.5</v>
          </cell>
          <cell r="M787">
            <v>-1.8570737836544553E-2</v>
          </cell>
          <cell r="N787">
            <v>3.5001301818006945</v>
          </cell>
          <cell r="O787">
            <v>7.0047127945898833</v>
          </cell>
          <cell r="P787">
            <v>7.2431434444790925</v>
          </cell>
        </row>
        <row r="788">
          <cell r="A788">
            <v>17010</v>
          </cell>
          <cell r="B788">
            <v>3.5034174173043264</v>
          </cell>
          <cell r="C788">
            <v>1.9695055364849973E-2</v>
          </cell>
          <cell r="D788">
            <v>1192087.5900000001</v>
          </cell>
          <cell r="E788">
            <v>641945.80000000005</v>
          </cell>
          <cell r="F788">
            <v>232.33</v>
          </cell>
          <cell r="G788">
            <v>1192086.7104</v>
          </cell>
          <cell r="H788">
            <v>641949.1912</v>
          </cell>
          <cell r="I788">
            <v>232.399</v>
          </cell>
          <cell r="J788">
            <v>1192085.83</v>
          </cell>
          <cell r="K788">
            <v>641952.57999999996</v>
          </cell>
          <cell r="L788">
            <v>232.33</v>
          </cell>
          <cell r="M788">
            <v>-1.9706991777415649E-2</v>
          </cell>
          <cell r="N788">
            <v>3.5012954173484201</v>
          </cell>
          <cell r="O788">
            <v>7.0047128346527465</v>
          </cell>
        </row>
        <row r="789">
          <cell r="A789">
            <v>17020</v>
          </cell>
          <cell r="B789">
            <v>3.5023490230281813</v>
          </cell>
          <cell r="C789">
            <v>2.0843153986089786E-2</v>
          </cell>
          <cell r="D789">
            <v>1192077.9099999999</v>
          </cell>
          <cell r="E789">
            <v>641943.29</v>
          </cell>
          <cell r="F789">
            <v>232.16</v>
          </cell>
          <cell r="G789">
            <v>1192077.0308000001</v>
          </cell>
          <cell r="H789">
            <v>641946.68019999994</v>
          </cell>
          <cell r="I789">
            <v>232.233</v>
          </cell>
          <cell r="J789">
            <v>1192076.1499999999</v>
          </cell>
          <cell r="K789">
            <v>641950.06999999995</v>
          </cell>
          <cell r="L789">
            <v>232.16</v>
          </cell>
          <cell r="M789">
            <v>-2.0843065627210059E-2</v>
          </cell>
          <cell r="N789">
            <v>3.502363870346787</v>
          </cell>
          <cell r="O789">
            <v>7.0047128933749683</v>
          </cell>
        </row>
        <row r="790">
          <cell r="A790">
            <v>17030</v>
          </cell>
          <cell r="B790">
            <v>3.5012806342750857</v>
          </cell>
          <cell r="C790">
            <v>1.9135855419335483E-2</v>
          </cell>
          <cell r="D790">
            <v>1192068.23</v>
          </cell>
          <cell r="E790">
            <v>641940.78</v>
          </cell>
          <cell r="F790">
            <v>232</v>
          </cell>
          <cell r="G790">
            <v>1192067.3511999999</v>
          </cell>
          <cell r="H790">
            <v>641944.1692</v>
          </cell>
          <cell r="I790">
            <v>232.06700000000001</v>
          </cell>
          <cell r="J790">
            <v>1192066.47</v>
          </cell>
          <cell r="K790">
            <v>641947.56000000006</v>
          </cell>
          <cell r="L790">
            <v>232</v>
          </cell>
          <cell r="M790">
            <v>-1.9124102799219528E-2</v>
          </cell>
          <cell r="N790">
            <v>3.5034323284824431</v>
          </cell>
          <cell r="O790">
            <v>7.0047129627575284</v>
          </cell>
        </row>
        <row r="791">
          <cell r="A791">
            <v>17040</v>
          </cell>
          <cell r="B791">
            <v>3.5001154509468342</v>
          </cell>
          <cell r="C791">
            <v>2.0285045163522072E-2</v>
          </cell>
          <cell r="D791">
            <v>1192058.55</v>
          </cell>
          <cell r="E791">
            <v>641938.27</v>
          </cell>
          <cell r="F791">
            <v>231.83</v>
          </cell>
          <cell r="G791">
            <v>1192057.6716</v>
          </cell>
          <cell r="H791">
            <v>641941.6581</v>
          </cell>
          <cell r="I791">
            <v>231.90100000000001</v>
          </cell>
          <cell r="J791">
            <v>1192056.79</v>
          </cell>
          <cell r="K791">
            <v>641945.05000000005</v>
          </cell>
          <cell r="L791">
            <v>231.83</v>
          </cell>
          <cell r="M791">
            <v>-2.0259102067707896E-2</v>
          </cell>
          <cell r="N791">
            <v>3.5045975760776082</v>
          </cell>
          <cell r="O791">
            <v>7.004713027024442</v>
          </cell>
        </row>
        <row r="792">
          <cell r="A792">
            <v>17050</v>
          </cell>
          <cell r="B792">
            <v>3.4990470716470279</v>
          </cell>
          <cell r="C792">
            <v>2.1434407272696101E-2</v>
          </cell>
          <cell r="D792">
            <v>1192048.8700000001</v>
          </cell>
          <cell r="E792">
            <v>641935.76</v>
          </cell>
          <cell r="F792">
            <v>231.66</v>
          </cell>
          <cell r="G792">
            <v>1192047.9920000001</v>
          </cell>
          <cell r="H792">
            <v>641939.14709999994</v>
          </cell>
          <cell r="I792">
            <v>231.73500000000001</v>
          </cell>
          <cell r="J792">
            <v>1192047.1100000001</v>
          </cell>
          <cell r="K792">
            <v>641942.53</v>
          </cell>
          <cell r="L792">
            <v>231.66</v>
          </cell>
          <cell r="M792">
            <v>-2.1453159096185344E-2</v>
          </cell>
          <cell r="N792">
            <v>3.4959886170495538</v>
          </cell>
          <cell r="O792">
            <v>6.9950356886965821</v>
          </cell>
        </row>
        <row r="793">
          <cell r="A793">
            <v>17060</v>
          </cell>
          <cell r="B793">
            <v>3.4979786977674876</v>
          </cell>
          <cell r="C793">
            <v>1.9725677587466791E-2</v>
          </cell>
          <cell r="D793">
            <v>1192039.19</v>
          </cell>
          <cell r="E793">
            <v>641933.25</v>
          </cell>
          <cell r="F793">
            <v>231.5</v>
          </cell>
          <cell r="G793">
            <v>1192038.3123999999</v>
          </cell>
          <cell r="H793">
            <v>641936.6361</v>
          </cell>
          <cell r="I793">
            <v>231.56899999999999</v>
          </cell>
          <cell r="J793">
            <v>1192037.43</v>
          </cell>
          <cell r="K793">
            <v>641940.02</v>
          </cell>
          <cell r="L793">
            <v>231.5</v>
          </cell>
          <cell r="M793">
            <v>-1.9730875506921788E-2</v>
          </cell>
          <cell r="N793">
            <v>3.4970571871371097</v>
          </cell>
          <cell r="O793">
            <v>6.9950358849045973</v>
          </cell>
        </row>
        <row r="794">
          <cell r="A794">
            <v>17070</v>
          </cell>
          <cell r="B794">
            <v>3.4968135266328022</v>
          </cell>
          <cell r="C794">
            <v>1.916030108260414E-2</v>
          </cell>
          <cell r="D794">
            <v>1192029.51</v>
          </cell>
          <cell r="E794">
            <v>641930.74</v>
          </cell>
          <cell r="F794">
            <v>231.34</v>
          </cell>
          <cell r="G794">
            <v>1192028.6328</v>
          </cell>
          <cell r="H794">
            <v>641934.125</v>
          </cell>
          <cell r="I794">
            <v>231.40700000000001</v>
          </cell>
          <cell r="J794">
            <v>1192027.75</v>
          </cell>
          <cell r="K794">
            <v>641937.51</v>
          </cell>
          <cell r="L794">
            <v>231.34</v>
          </cell>
          <cell r="M794">
            <v>-1.9152583778085916E-2</v>
          </cell>
          <cell r="N794">
            <v>3.4982225258122934</v>
          </cell>
          <cell r="O794">
            <v>6.9950360524450961</v>
          </cell>
        </row>
        <row r="795">
          <cell r="A795">
            <v>17080</v>
          </cell>
          <cell r="B795">
            <v>3.495745162291918</v>
          </cell>
          <cell r="C795">
            <v>2.1168591119924658E-2</v>
          </cell>
          <cell r="D795">
            <v>1192019.83</v>
          </cell>
          <cell r="E795">
            <v>641928.23</v>
          </cell>
          <cell r="F795">
            <v>231.2</v>
          </cell>
          <cell r="G795">
            <v>1192018.9532000001</v>
          </cell>
          <cell r="H795">
            <v>641931.61399999994</v>
          </cell>
          <cell r="I795">
            <v>231.274</v>
          </cell>
          <cell r="J795">
            <v>1192018.07</v>
          </cell>
          <cell r="K795">
            <v>641935</v>
          </cell>
          <cell r="L795">
            <v>231.2</v>
          </cell>
          <cell r="M795">
            <v>-2.1147140312345641E-2</v>
          </cell>
          <cell r="N795">
            <v>3.4992911054177518</v>
          </cell>
          <cell r="O795">
            <v>6.9950362677096702</v>
          </cell>
        </row>
        <row r="796">
          <cell r="A796">
            <v>17090</v>
          </cell>
          <cell r="B796">
            <v>3.4945799991532782</v>
          </cell>
          <cell r="C796">
            <v>1.8600232364331892E-2</v>
          </cell>
          <cell r="D796">
            <v>1192010.1499999999</v>
          </cell>
          <cell r="E796">
            <v>641925.72</v>
          </cell>
          <cell r="F796">
            <v>231.11</v>
          </cell>
          <cell r="G796">
            <v>1192009.2736</v>
          </cell>
          <cell r="H796">
            <v>641929.10290000006</v>
          </cell>
          <cell r="I796">
            <v>231.17500000000001</v>
          </cell>
          <cell r="J796">
            <v>1192008.3899999999</v>
          </cell>
          <cell r="K796">
            <v>641932.49</v>
          </cell>
          <cell r="L796">
            <v>231.11</v>
          </cell>
          <cell r="M796">
            <v>-1.8569006899082838E-2</v>
          </cell>
          <cell r="N796">
            <v>3.5004564516160639</v>
          </cell>
          <cell r="O796">
            <v>6.9950364507693426</v>
          </cell>
        </row>
        <row r="797">
          <cell r="A797">
            <v>17100</v>
          </cell>
          <cell r="B797">
            <v>3.503193059223451</v>
          </cell>
          <cell r="C797">
            <v>2.0267224443444302E-2</v>
          </cell>
          <cell r="D797">
            <v>1192000.47</v>
          </cell>
          <cell r="E797">
            <v>641923.19999999995</v>
          </cell>
          <cell r="F797">
            <v>231.04</v>
          </cell>
          <cell r="G797">
            <v>1191999.594</v>
          </cell>
          <cell r="H797">
            <v>641926.5919</v>
          </cell>
          <cell r="I797">
            <v>231.11099999999999</v>
          </cell>
          <cell r="J797">
            <v>1191998.72</v>
          </cell>
          <cell r="K797">
            <v>641929.98</v>
          </cell>
          <cell r="L797">
            <v>231.04</v>
          </cell>
          <cell r="M797">
            <v>-2.0291431800449358E-2</v>
          </cell>
          <cell r="N797">
            <v>3.4990138053454487</v>
          </cell>
          <cell r="O797">
            <v>7.0022068645688993</v>
          </cell>
        </row>
        <row r="798">
          <cell r="A798">
            <v>17110</v>
          </cell>
          <cell r="B798">
            <v>3.5021248079192819</v>
          </cell>
          <cell r="C798">
            <v>1.9987865607111448E-2</v>
          </cell>
          <cell r="D798">
            <v>1191990.79</v>
          </cell>
          <cell r="E798">
            <v>641920.68999999994</v>
          </cell>
          <cell r="F798">
            <v>231.01</v>
          </cell>
          <cell r="G798">
            <v>1191989.9143999999</v>
          </cell>
          <cell r="H798">
            <v>641924.08089999994</v>
          </cell>
          <cell r="I798">
            <v>231.08</v>
          </cell>
          <cell r="J798">
            <v>1191989.04</v>
          </cell>
          <cell r="K798">
            <v>641927.47</v>
          </cell>
          <cell r="L798">
            <v>231.01</v>
          </cell>
          <cell r="M798">
            <v>-1.9999531306322173E-2</v>
          </cell>
          <cell r="N798">
            <v>3.5000820233168901</v>
          </cell>
          <cell r="O798">
            <v>7.0022068312361725</v>
          </cell>
        </row>
        <row r="799">
          <cell r="A799">
            <v>17120</v>
          </cell>
          <cell r="B799">
            <v>3.5009597370222223</v>
          </cell>
          <cell r="C799">
            <v>2.0565789214486391E-2</v>
          </cell>
          <cell r="D799">
            <v>1191981.1100000001</v>
          </cell>
          <cell r="E799">
            <v>641918.18000000005</v>
          </cell>
          <cell r="F799">
            <v>231.01</v>
          </cell>
          <cell r="G799">
            <v>1191980.2348</v>
          </cell>
          <cell r="H799">
            <v>641921.56980000006</v>
          </cell>
          <cell r="I799">
            <v>231.08199999999999</v>
          </cell>
          <cell r="J799">
            <v>1191979.3600000001</v>
          </cell>
          <cell r="K799">
            <v>641924.96</v>
          </cell>
          <cell r="L799">
            <v>231.01</v>
          </cell>
          <cell r="M799">
            <v>-2.0564101436079361E-2</v>
          </cell>
          <cell r="N799">
            <v>3.5012470748505438</v>
          </cell>
          <cell r="O799">
            <v>7.0022068118727656</v>
          </cell>
        </row>
        <row r="800">
          <cell r="A800">
            <v>17130</v>
          </cell>
          <cell r="B800">
            <v>3.4998914953878328</v>
          </cell>
          <cell r="C800">
            <v>1.9714896902065907E-2</v>
          </cell>
          <cell r="D800">
            <v>1191971.43</v>
          </cell>
          <cell r="E800">
            <v>641915.67000000004</v>
          </cell>
          <cell r="F800">
            <v>231.05</v>
          </cell>
          <cell r="G800">
            <v>1191970.5552000001</v>
          </cell>
          <cell r="H800">
            <v>641919.0588</v>
          </cell>
          <cell r="I800">
            <v>231.119</v>
          </cell>
          <cell r="J800">
            <v>1191969.68</v>
          </cell>
          <cell r="K800">
            <v>641922.44999999995</v>
          </cell>
          <cell r="L800">
            <v>231.05</v>
          </cell>
          <cell r="M800">
            <v>-1.9701253038443053E-2</v>
          </cell>
          <cell r="N800">
            <v>3.5023153027550435</v>
          </cell>
          <cell r="O800">
            <v>7.0022067981428764</v>
          </cell>
        </row>
        <row r="801">
          <cell r="A801">
            <v>17140</v>
          </cell>
          <cell r="B801">
            <v>3.4988232592602317</v>
          </cell>
          <cell r="C801">
            <v>2.0006726494322415E-2</v>
          </cell>
          <cell r="D801">
            <v>1191961.75</v>
          </cell>
          <cell r="E801">
            <v>641913.16</v>
          </cell>
          <cell r="F801">
            <v>231.12</v>
          </cell>
          <cell r="G801">
            <v>1191960.8755999999</v>
          </cell>
          <cell r="H801">
            <v>641916.54779999994</v>
          </cell>
          <cell r="I801">
            <v>231.19</v>
          </cell>
          <cell r="J801">
            <v>1191960</v>
          </cell>
          <cell r="K801">
            <v>641919.93999999994</v>
          </cell>
          <cell r="L801">
            <v>231.12</v>
          </cell>
          <cell r="M801">
            <v>-1.9980684182016806E-2</v>
          </cell>
          <cell r="N801">
            <v>3.503383535934931</v>
          </cell>
          <cell r="O801">
            <v>7.0022067951951623</v>
          </cell>
        </row>
        <row r="802">
          <cell r="A802">
            <v>17150</v>
          </cell>
          <cell r="B802">
            <v>3.4976582009018848</v>
          </cell>
          <cell r="C802">
            <v>2.1157012992559163E-2</v>
          </cell>
          <cell r="D802">
            <v>1191952.07</v>
          </cell>
          <cell r="E802">
            <v>641910.65</v>
          </cell>
          <cell r="F802">
            <v>231.22</v>
          </cell>
          <cell r="G802">
            <v>1191951.196</v>
          </cell>
          <cell r="H802">
            <v>641914.03670000006</v>
          </cell>
          <cell r="I802">
            <v>231.29400000000001</v>
          </cell>
          <cell r="J802">
            <v>1191950.32</v>
          </cell>
          <cell r="K802">
            <v>641917.42000000004</v>
          </cell>
          <cell r="L802">
            <v>231.22</v>
          </cell>
          <cell r="M802">
            <v>-2.1173910591481878E-2</v>
          </cell>
          <cell r="N802">
            <v>3.4948669344897483</v>
          </cell>
          <cell r="O802">
            <v>6.9925251353916327</v>
          </cell>
        </row>
        <row r="803">
          <cell r="A803">
            <v>17160</v>
          </cell>
          <cell r="B803">
            <v>3.4991018061192891</v>
          </cell>
          <cell r="C803">
            <v>1.486095657721476E-2</v>
          </cell>
          <cell r="D803">
            <v>1191942.3999999999</v>
          </cell>
          <cell r="E803">
            <v>641908.14</v>
          </cell>
          <cell r="F803">
            <v>231.38</v>
          </cell>
          <cell r="G803">
            <v>1191941.5164000001</v>
          </cell>
          <cell r="H803">
            <v>641911.5257</v>
          </cell>
          <cell r="I803">
            <v>231.43199999999999</v>
          </cell>
          <cell r="J803">
            <v>1191940.6399999999</v>
          </cell>
          <cell r="K803">
            <v>641914.91</v>
          </cell>
          <cell r="L803">
            <v>231.36</v>
          </cell>
          <cell r="M803">
            <v>-2.0595346974631366E-2</v>
          </cell>
          <cell r="N803">
            <v>3.4959352755096291</v>
          </cell>
          <cell r="O803">
            <v>6.9950370816289187</v>
          </cell>
        </row>
        <row r="804">
          <cell r="A804">
            <v>17170</v>
          </cell>
          <cell r="B804">
            <v>3.4980332088806252</v>
          </cell>
          <cell r="C804">
            <v>-1.7152495821845656E-3</v>
          </cell>
          <cell r="D804">
            <v>1191932.72</v>
          </cell>
          <cell r="E804">
            <v>641905.63</v>
          </cell>
          <cell r="F804">
            <v>231.61</v>
          </cell>
          <cell r="G804">
            <v>1191931.8367999999</v>
          </cell>
          <cell r="H804">
            <v>641909.01470000006</v>
          </cell>
          <cell r="I804">
            <v>231.60400000000001</v>
          </cell>
          <cell r="J804">
            <v>1191930.96</v>
          </cell>
          <cell r="K804">
            <v>641912.4</v>
          </cell>
          <cell r="L804">
            <v>231.53</v>
          </cell>
          <cell r="M804">
            <v>-2.1160973223546681E-2</v>
          </cell>
          <cell r="N804">
            <v>3.4970036216325555</v>
          </cell>
          <cell r="O804">
            <v>6.9950368305131807</v>
          </cell>
        </row>
        <row r="805">
          <cell r="A805">
            <v>17180</v>
          </cell>
          <cell r="B805">
            <v>3.4968678557300859</v>
          </cell>
          <cell r="C805">
            <v>-2.0017913998462599E-2</v>
          </cell>
          <cell r="D805">
            <v>1191923.04</v>
          </cell>
          <cell r="E805">
            <v>641903.12</v>
          </cell>
          <cell r="F805">
            <v>231.88</v>
          </cell>
          <cell r="G805">
            <v>1191922.1572</v>
          </cell>
          <cell r="H805">
            <v>641906.50360000005</v>
          </cell>
          <cell r="I805">
            <v>231.81</v>
          </cell>
          <cell r="J805">
            <v>1191921.1599999999</v>
          </cell>
          <cell r="K805">
            <v>641910.36</v>
          </cell>
          <cell r="L805">
            <v>231.73</v>
          </cell>
          <cell r="M805">
            <v>-2.0084134939568364E-2</v>
          </cell>
          <cell r="N805">
            <v>3.9832435024324635</v>
          </cell>
          <cell r="O805">
            <v>7.4801113581625494</v>
          </cell>
        </row>
        <row r="806">
          <cell r="A806">
            <v>17190</v>
          </cell>
          <cell r="B806">
            <v>3.5054763613732671</v>
          </cell>
          <cell r="C806">
            <v>-3.993751078816047E-2</v>
          </cell>
          <cell r="D806">
            <v>1191913.3600000001</v>
          </cell>
          <cell r="E806">
            <v>641900.6</v>
          </cell>
          <cell r="F806">
            <v>232.19</v>
          </cell>
          <cell r="G806">
            <v>1191912.4776000001</v>
          </cell>
          <cell r="H806">
            <v>641903.9926</v>
          </cell>
          <cell r="I806">
            <v>232.05</v>
          </cell>
          <cell r="J806">
            <v>1191911.3500000001</v>
          </cell>
          <cell r="K806">
            <v>641908.32999999996</v>
          </cell>
          <cell r="L806">
            <v>231.87</v>
          </cell>
          <cell r="M806">
            <v>-4.0164445075371084E-2</v>
          </cell>
          <cell r="N806">
            <v>4.4815756737638379</v>
          </cell>
          <cell r="O806">
            <v>7.987052035137105</v>
          </cell>
        </row>
        <row r="807">
          <cell r="A807">
            <v>17200</v>
          </cell>
          <cell r="B807">
            <v>3.5024041028828754</v>
          </cell>
          <cell r="C807">
            <v>-5.6247078924402075E-2</v>
          </cell>
          <cell r="D807">
            <v>1191903.07</v>
          </cell>
          <cell r="E807">
            <v>641898.65</v>
          </cell>
          <cell r="F807">
            <v>232.52</v>
          </cell>
          <cell r="G807">
            <v>1191902.6614999999</v>
          </cell>
          <cell r="H807">
            <v>641902.12849999999</v>
          </cell>
          <cell r="I807">
            <v>232.32300000000001</v>
          </cell>
          <cell r="J807">
            <v>1191902.1399999999</v>
          </cell>
          <cell r="K807">
            <v>641906.6</v>
          </cell>
          <cell r="L807">
            <v>232.06</v>
          </cell>
          <cell r="M807">
            <v>-5.8420973304395933E-2</v>
          </cell>
          <cell r="N807">
            <v>4.5018079145938428</v>
          </cell>
          <cell r="O807">
            <v>8.0042120174767177</v>
          </cell>
        </row>
        <row r="808">
          <cell r="A808">
            <v>17210</v>
          </cell>
          <cell r="B808">
            <v>3.5011569516337278</v>
          </cell>
          <cell r="C808">
            <v>-6.1122652584923637E-2</v>
          </cell>
          <cell r="D808">
            <v>1191892.5900000001</v>
          </cell>
          <cell r="E808">
            <v>641898.18000000005</v>
          </cell>
          <cell r="F808">
            <v>232.84</v>
          </cell>
          <cell r="G808">
            <v>1191892.68</v>
          </cell>
          <cell r="H808">
            <v>641901.68000000005</v>
          </cell>
          <cell r="I808">
            <v>232.626</v>
          </cell>
          <cell r="J808">
            <v>1191892.8</v>
          </cell>
          <cell r="K808">
            <v>641906.18000000005</v>
          </cell>
          <cell r="L808">
            <v>232.36</v>
          </cell>
          <cell r="M808">
            <v>-5.9090105029699157E-2</v>
          </cell>
          <cell r="N808">
            <v>4.5015997156596255</v>
          </cell>
          <cell r="O808">
            <v>8.0027566672933528</v>
          </cell>
        </row>
        <row r="809">
          <cell r="A809">
            <v>17220</v>
          </cell>
          <cell r="B809">
            <v>3.4966217081783459</v>
          </cell>
          <cell r="C809">
            <v>-5.8914008203452412E-2</v>
          </cell>
          <cell r="D809">
            <v>1191882.1499999999</v>
          </cell>
          <cell r="E809">
            <v>641899.21</v>
          </cell>
          <cell r="F809">
            <v>233.14</v>
          </cell>
          <cell r="G809">
            <v>1191882.7364000001</v>
          </cell>
          <cell r="H809">
            <v>641902.65709999995</v>
          </cell>
          <cell r="I809">
            <v>232.934</v>
          </cell>
          <cell r="J809">
            <v>1191883.49</v>
          </cell>
          <cell r="K809">
            <v>641907.09</v>
          </cell>
          <cell r="L809">
            <v>232.66</v>
          </cell>
          <cell r="M809">
            <v>-6.0936279074558418E-2</v>
          </cell>
          <cell r="N809">
            <v>4.4965003469402678</v>
          </cell>
          <cell r="O809">
            <v>7.9931220551186133</v>
          </cell>
        </row>
        <row r="810">
          <cell r="A810">
            <v>17230</v>
          </cell>
          <cell r="B810">
            <v>3.4985700293181679</v>
          </cell>
          <cell r="C810">
            <v>-5.9738692736902715E-2</v>
          </cell>
          <cell r="D810">
            <v>1191871.96</v>
          </cell>
          <cell r="E810">
            <v>641901.71</v>
          </cell>
          <cell r="F810">
            <v>233.45</v>
          </cell>
          <cell r="G810">
            <v>1191873.0331999999</v>
          </cell>
          <cell r="H810">
            <v>641905.03989999997</v>
          </cell>
          <cell r="I810">
            <v>233.24100000000001</v>
          </cell>
          <cell r="J810">
            <v>1191874.42</v>
          </cell>
          <cell r="K810">
            <v>641909.31999999995</v>
          </cell>
          <cell r="L810">
            <v>232.97</v>
          </cell>
          <cell r="M810">
            <v>-6.0233421846769414E-2</v>
          </cell>
          <cell r="N810">
            <v>4.4991632832918649</v>
          </cell>
          <cell r="O810">
            <v>7.9977333126100323</v>
          </cell>
        </row>
        <row r="811">
          <cell r="A811">
            <v>17240</v>
          </cell>
          <cell r="B811">
            <v>3.4963872239367899</v>
          </cell>
          <cell r="C811">
            <v>-6.0634016320791177E-2</v>
          </cell>
          <cell r="D811">
            <v>1191862.23</v>
          </cell>
          <cell r="E811">
            <v>641905.64</v>
          </cell>
          <cell r="F811">
            <v>233.76</v>
          </cell>
          <cell r="G811">
            <v>1191863.7681</v>
          </cell>
          <cell r="H811">
            <v>641908.77989999996</v>
          </cell>
          <cell r="I811">
            <v>233.548</v>
          </cell>
          <cell r="J811">
            <v>1191865.75</v>
          </cell>
          <cell r="K811">
            <v>641912.81999999995</v>
          </cell>
          <cell r="L811">
            <v>233.28</v>
          </cell>
          <cell r="M811">
            <v>-5.9555062030062667E-2</v>
          </cell>
          <cell r="N811">
            <v>4.5000372909479562</v>
          </cell>
          <cell r="O811">
            <v>7.9964245148847457</v>
          </cell>
        </row>
        <row r="812">
          <cell r="A812">
            <v>17250</v>
          </cell>
          <cell r="B812">
            <v>3.4982579694114291</v>
          </cell>
          <cell r="C812">
            <v>-5.8600595437077817E-2</v>
          </cell>
          <cell r="D812">
            <v>1191853.1599999999</v>
          </cell>
          <cell r="E812">
            <v>641910.91</v>
          </cell>
          <cell r="F812">
            <v>234.06</v>
          </cell>
          <cell r="G812">
            <v>1191855.1299000001</v>
          </cell>
          <cell r="H812">
            <v>641913.80090000003</v>
          </cell>
          <cell r="I812">
            <v>233.85499999999999</v>
          </cell>
          <cell r="J812">
            <v>1191857.6599999999</v>
          </cell>
          <cell r="K812">
            <v>641917.52</v>
          </cell>
          <cell r="L812">
            <v>233.58</v>
          </cell>
          <cell r="M812">
            <v>-6.1136611423924056E-2</v>
          </cell>
          <cell r="N812">
            <v>4.4981230329092776</v>
          </cell>
          <cell r="O812">
            <v>7.9963810023207067</v>
          </cell>
        </row>
        <row r="813">
          <cell r="A813">
            <v>17260</v>
          </cell>
          <cell r="B813">
            <v>3.4999833885752207</v>
          </cell>
          <cell r="C813">
            <v>-4.5143071397349105E-2</v>
          </cell>
          <cell r="D813">
            <v>1191844.93</v>
          </cell>
          <cell r="E813">
            <v>641917.42000000004</v>
          </cell>
          <cell r="F813">
            <v>234.32</v>
          </cell>
          <cell r="G813">
            <v>1191847.2944</v>
          </cell>
          <cell r="H813">
            <v>641920.00060000003</v>
          </cell>
          <cell r="I813">
            <v>234.16200000000001</v>
          </cell>
          <cell r="J813">
            <v>1191850.33</v>
          </cell>
          <cell r="K813">
            <v>641923.31999999995</v>
          </cell>
          <cell r="L813">
            <v>233.96</v>
          </cell>
          <cell r="M813">
            <v>-4.4907428151503705E-2</v>
          </cell>
          <cell r="N813">
            <v>4.4981422520682539</v>
          </cell>
          <cell r="O813">
            <v>7.9981256406434742</v>
          </cell>
        </row>
        <row r="814">
          <cell r="A814">
            <v>17270</v>
          </cell>
          <cell r="B814">
            <v>3.4984848148564844</v>
          </cell>
          <cell r="C814">
            <v>-2.6011260535867498E-2</v>
          </cell>
          <cell r="D814">
            <v>1191837.69</v>
          </cell>
          <cell r="E814">
            <v>641924.53</v>
          </cell>
          <cell r="F814">
            <v>234.56</v>
          </cell>
          <cell r="G814">
            <v>1191840.1603999999</v>
          </cell>
          <cell r="H814">
            <v>641927.00719999999</v>
          </cell>
          <cell r="I814">
            <v>234.46899999999999</v>
          </cell>
          <cell r="J814">
            <v>1191843.08</v>
          </cell>
          <cell r="K814">
            <v>641929.94999999995</v>
          </cell>
          <cell r="L814">
            <v>234.36</v>
          </cell>
          <cell r="M814">
            <v>-2.6294362586783561E-2</v>
          </cell>
          <cell r="N814">
            <v>4.145375254495332</v>
          </cell>
          <cell r="O814">
            <v>7.6438600693518168</v>
          </cell>
        </row>
        <row r="815">
          <cell r="A815">
            <v>17280</v>
          </cell>
          <cell r="B815">
            <v>3.4972142542222366</v>
          </cell>
          <cell r="C815">
            <v>-9.7220237390211739E-3</v>
          </cell>
          <cell r="D815">
            <v>1191830.6000000001</v>
          </cell>
          <cell r="E815">
            <v>641931.57999999996</v>
          </cell>
          <cell r="F815">
            <v>234.84</v>
          </cell>
          <cell r="G815">
            <v>1191833.0685000001</v>
          </cell>
          <cell r="H815">
            <v>641934.05729999999</v>
          </cell>
          <cell r="I815">
            <v>234.80600000000001</v>
          </cell>
          <cell r="J815">
            <v>1191835.6399999999</v>
          </cell>
          <cell r="K815">
            <v>641936.64000000001</v>
          </cell>
          <cell r="L815">
            <v>234.73</v>
          </cell>
          <cell r="M815">
            <v>-2.0852892202548514E-2</v>
          </cell>
          <cell r="N815">
            <v>3.6445783760745463</v>
          </cell>
          <cell r="O815">
            <v>7.1417926302967825</v>
          </cell>
        </row>
        <row r="816">
          <cell r="A816">
            <v>17290</v>
          </cell>
          <cell r="B816">
            <v>3.4960151329512845</v>
          </cell>
          <cell r="C816">
            <v>8.8672385047247112E-3</v>
          </cell>
          <cell r="D816">
            <v>1191823.51</v>
          </cell>
          <cell r="E816">
            <v>641938.63</v>
          </cell>
          <cell r="F816">
            <v>235.17</v>
          </cell>
          <cell r="G816">
            <v>1191825.9765999999</v>
          </cell>
          <cell r="H816">
            <v>641941.10750000004</v>
          </cell>
          <cell r="I816">
            <v>235.20099999999999</v>
          </cell>
          <cell r="J816">
            <v>1191828.44</v>
          </cell>
          <cell r="K816">
            <v>641943.59</v>
          </cell>
          <cell r="L816">
            <v>235.13</v>
          </cell>
          <cell r="M816">
            <v>-2.030134337900906E-2</v>
          </cell>
          <cell r="N816">
            <v>3.4973055070537691</v>
          </cell>
          <cell r="O816">
            <v>6.993320640005054</v>
          </cell>
        </row>
        <row r="817">
          <cell r="A817">
            <v>17300</v>
          </cell>
          <cell r="B817">
            <v>3.4947461209613357</v>
          </cell>
          <cell r="C817">
            <v>1.8885492025912085E-2</v>
          </cell>
          <cell r="D817">
            <v>1191816.42</v>
          </cell>
          <cell r="E817">
            <v>641945.68000000005</v>
          </cell>
          <cell r="F817">
            <v>235.59</v>
          </cell>
          <cell r="G817">
            <v>1191818.8846</v>
          </cell>
          <cell r="H817">
            <v>641948.15769999998</v>
          </cell>
          <cell r="I817">
            <v>235.65600000000001</v>
          </cell>
          <cell r="J817">
            <v>1191821.3500000001</v>
          </cell>
          <cell r="K817">
            <v>641950.64</v>
          </cell>
          <cell r="L817">
            <v>235.59</v>
          </cell>
          <cell r="M817">
            <v>-1.8864836312159662E-2</v>
          </cell>
          <cell r="N817">
            <v>3.4985726304691571</v>
          </cell>
          <cell r="O817">
            <v>6.9933187514304933</v>
          </cell>
        </row>
        <row r="818">
          <cell r="A818">
            <v>17310</v>
          </cell>
          <cell r="B818">
            <v>3.4935482965661491</v>
          </cell>
          <cell r="C818">
            <v>1.9750693032593185E-2</v>
          </cell>
          <cell r="D818">
            <v>1191809.33</v>
          </cell>
          <cell r="E818">
            <v>641952.73</v>
          </cell>
          <cell r="F818">
            <v>236.1</v>
          </cell>
          <cell r="G818">
            <v>1191811.7927000001</v>
          </cell>
          <cell r="H818">
            <v>641955.20790000004</v>
          </cell>
          <cell r="I818">
            <v>236.16900000000001</v>
          </cell>
          <cell r="J818">
            <v>1191814.26</v>
          </cell>
          <cell r="K818">
            <v>641957.68999999994</v>
          </cell>
          <cell r="L818">
            <v>236.1</v>
          </cell>
          <cell r="M818">
            <v>-1.971558159441859E-2</v>
          </cell>
          <cell r="N818">
            <v>3.499769949447014</v>
          </cell>
          <cell r="O818">
            <v>6.9933182460131631</v>
          </cell>
        </row>
        <row r="819">
          <cell r="A819">
            <v>17320</v>
          </cell>
          <cell r="B819">
            <v>3.4993337423091773</v>
          </cell>
          <cell r="C819">
            <v>2.057534528058207E-2</v>
          </cell>
          <cell r="D819">
            <v>1191802.23</v>
          </cell>
          <cell r="E819">
            <v>641959.78</v>
          </cell>
          <cell r="F819">
            <v>236.67</v>
          </cell>
          <cell r="G819">
            <v>1191804.7008</v>
          </cell>
          <cell r="H819">
            <v>641962.25800000003</v>
          </cell>
          <cell r="I819">
            <v>236.74199999999999</v>
          </cell>
          <cell r="J819">
            <v>1191807.17</v>
          </cell>
          <cell r="K819">
            <v>641964.74</v>
          </cell>
          <cell r="L819">
            <v>236.67</v>
          </cell>
          <cell r="M819">
            <v>-2.0565324816279353E-2</v>
          </cell>
          <cell r="N819">
            <v>3.5010387943402712</v>
          </cell>
          <cell r="O819">
            <v>7.0003725366494489</v>
          </cell>
        </row>
        <row r="820">
          <cell r="A820">
            <v>17330</v>
          </cell>
          <cell r="B820">
            <v>3.4981341385232891</v>
          </cell>
          <cell r="C820">
            <v>2.0868267799128905E-2</v>
          </cell>
          <cell r="D820">
            <v>1191795.1399999999</v>
          </cell>
          <cell r="E820">
            <v>641966.82999999996</v>
          </cell>
          <cell r="F820">
            <v>237.3</v>
          </cell>
          <cell r="G820">
            <v>1191797.6089000001</v>
          </cell>
          <cell r="H820">
            <v>641969.30819999997</v>
          </cell>
          <cell r="I820">
            <v>237.37299999999999</v>
          </cell>
          <cell r="J820">
            <v>1191800.08</v>
          </cell>
          <cell r="K820">
            <v>641971.79</v>
          </cell>
          <cell r="L820">
            <v>237.3</v>
          </cell>
          <cell r="M820">
            <v>-2.0843818599717737E-2</v>
          </cell>
          <cell r="N820">
            <v>3.5022373492047008</v>
          </cell>
          <cell r="O820">
            <v>7.0003714877279899</v>
          </cell>
        </row>
        <row r="821">
          <cell r="A821">
            <v>17340</v>
          </cell>
          <cell r="B821">
            <v>3.4969351666625887</v>
          </cell>
          <cell r="C821">
            <v>2.1161387464500268E-2</v>
          </cell>
          <cell r="D821">
            <v>1191788.05</v>
          </cell>
          <cell r="E821">
            <v>641973.88</v>
          </cell>
          <cell r="F821">
            <v>237.96</v>
          </cell>
          <cell r="G821">
            <v>1191790.517</v>
          </cell>
          <cell r="H821">
            <v>641976.35840000003</v>
          </cell>
          <cell r="I821">
            <v>238.03399999999999</v>
          </cell>
          <cell r="J821">
            <v>1191792.98</v>
          </cell>
          <cell r="K821">
            <v>641978.84</v>
          </cell>
          <cell r="L821">
            <v>237.96</v>
          </cell>
          <cell r="M821">
            <v>-2.1164717712511733E-2</v>
          </cell>
          <cell r="N821">
            <v>3.4963849272715799</v>
          </cell>
          <cell r="O821">
            <v>6.9933200939341686</v>
          </cell>
        </row>
        <row r="822">
          <cell r="A822">
            <v>17350</v>
          </cell>
          <cell r="B822">
            <v>3.4956659251946078</v>
          </cell>
          <cell r="C822">
            <v>1.8594454215867067E-2</v>
          </cell>
          <cell r="D822">
            <v>1191780.96</v>
          </cell>
          <cell r="E822">
            <v>641980.93000000005</v>
          </cell>
          <cell r="F822">
            <v>238.63</v>
          </cell>
          <cell r="G822">
            <v>1191783.4251000001</v>
          </cell>
          <cell r="H822">
            <v>641983.40850000002</v>
          </cell>
          <cell r="I822">
            <v>238.69499999999999</v>
          </cell>
          <cell r="J822">
            <v>1191785.8899999999</v>
          </cell>
          <cell r="K822">
            <v>641985.89</v>
          </cell>
          <cell r="L822">
            <v>238.63</v>
          </cell>
          <cell r="M822">
            <v>-1.858389210594168E-2</v>
          </cell>
          <cell r="N822">
            <v>3.4976526784298212</v>
          </cell>
          <cell r="O822">
            <v>6.993318603624429</v>
          </cell>
        </row>
        <row r="823">
          <cell r="A823">
            <v>17360</v>
          </cell>
          <cell r="B823">
            <v>3.4944681897691314</v>
          </cell>
          <cell r="C823">
            <v>1.8886994076304044E-2</v>
          </cell>
          <cell r="D823">
            <v>1191773.8700000001</v>
          </cell>
          <cell r="E823">
            <v>641987.98</v>
          </cell>
          <cell r="F823">
            <v>239.29</v>
          </cell>
          <cell r="G823">
            <v>1191776.3332</v>
          </cell>
          <cell r="H823">
            <v>641990.45869999996</v>
          </cell>
          <cell r="I823">
            <v>239.35599999999999</v>
          </cell>
          <cell r="J823">
            <v>1191778.8</v>
          </cell>
          <cell r="K823">
            <v>641992.93999999994</v>
          </cell>
          <cell r="L823">
            <v>239.29</v>
          </cell>
          <cell r="M823">
            <v>-1.8863340343797049E-2</v>
          </cell>
          <cell r="N823">
            <v>3.4988500868408337</v>
          </cell>
          <cell r="O823">
            <v>6.9933182766099655</v>
          </cell>
        </row>
        <row r="824">
          <cell r="A824">
            <v>17370</v>
          </cell>
          <cell r="B824">
            <v>3.5003241136203367</v>
          </cell>
          <cell r="C824">
            <v>1.9141084603936893E-2</v>
          </cell>
          <cell r="D824">
            <v>1191766.77</v>
          </cell>
          <cell r="E824">
            <v>641995.03</v>
          </cell>
          <cell r="F824">
            <v>239.95</v>
          </cell>
          <cell r="G824">
            <v>1191769.2413000001</v>
          </cell>
          <cell r="H824">
            <v>641997.50890000002</v>
          </cell>
          <cell r="I824">
            <v>240.017</v>
          </cell>
          <cell r="J824">
            <v>1191771.71</v>
          </cell>
          <cell r="K824">
            <v>641999.99</v>
          </cell>
          <cell r="L824">
            <v>239.95</v>
          </cell>
          <cell r="M824">
            <v>-1.91425939151353E-2</v>
          </cell>
          <cell r="N824">
            <v>3.500048128118781</v>
          </cell>
          <cell r="O824">
            <v>7.0003722417391181</v>
          </cell>
        </row>
        <row r="825">
          <cell r="A825">
            <v>17380</v>
          </cell>
          <cell r="B825">
            <v>3.4991246291437683</v>
          </cell>
          <cell r="C825">
            <v>2.1148146420300551E-2</v>
          </cell>
          <cell r="D825">
            <v>1191759.68</v>
          </cell>
          <cell r="E825">
            <v>642002.07999999996</v>
          </cell>
          <cell r="F825">
            <v>240.6</v>
          </cell>
          <cell r="G825">
            <v>1191762.1494</v>
          </cell>
          <cell r="H825">
            <v>642004.55909999995</v>
          </cell>
          <cell r="I825">
            <v>240.67400000000001</v>
          </cell>
          <cell r="J825">
            <v>1191764.6200000001</v>
          </cell>
          <cell r="K825">
            <v>642007.04000000004</v>
          </cell>
          <cell r="L825">
            <v>240.6</v>
          </cell>
          <cell r="M825">
            <v>-2.1135328120909017E-2</v>
          </cell>
          <cell r="N825">
            <v>3.5012468023529122</v>
          </cell>
          <cell r="O825">
            <v>7.0003714314966805</v>
          </cell>
        </row>
        <row r="826">
          <cell r="A826">
            <v>17390</v>
          </cell>
          <cell r="B826">
            <v>3.4978548983422852</v>
          </cell>
          <cell r="C826">
            <v>2.0012265240953193E-2</v>
          </cell>
          <cell r="D826">
            <v>1191752.5900000001</v>
          </cell>
          <cell r="E826">
            <v>642009.13</v>
          </cell>
          <cell r="F826">
            <v>241.21</v>
          </cell>
          <cell r="G826">
            <v>1191755.0575000001</v>
          </cell>
          <cell r="H826">
            <v>642011.60919999995</v>
          </cell>
          <cell r="I826">
            <v>241.28</v>
          </cell>
          <cell r="J826">
            <v>1191757.53</v>
          </cell>
          <cell r="K826">
            <v>642014.09</v>
          </cell>
          <cell r="L826">
            <v>241.21</v>
          </cell>
          <cell r="M826">
            <v>-1.9985627841728658E-2</v>
          </cell>
          <cell r="N826">
            <v>3.5025169363875497</v>
          </cell>
          <cell r="O826">
            <v>7.0003718347298349</v>
          </cell>
        </row>
        <row r="827">
          <cell r="A827">
            <v>17400</v>
          </cell>
          <cell r="B827">
            <v>3.4966566488212862</v>
          </cell>
          <cell r="C827">
            <v>2.0019123131117263E-2</v>
          </cell>
          <cell r="D827">
            <v>1191745.5</v>
          </cell>
          <cell r="E827">
            <v>642016.18000000005</v>
          </cell>
          <cell r="F827">
            <v>241.75</v>
          </cell>
          <cell r="G827">
            <v>1191747.9656</v>
          </cell>
          <cell r="H827">
            <v>642018.6594</v>
          </cell>
          <cell r="I827">
            <v>241.82</v>
          </cell>
          <cell r="J827">
            <v>1191750.43</v>
          </cell>
          <cell r="K827">
            <v>642021.14</v>
          </cell>
          <cell r="L827">
            <v>241.75</v>
          </cell>
          <cell r="M827">
            <v>-2.0019093659047301E-2</v>
          </cell>
          <cell r="N827">
            <v>3.4966617965922659</v>
          </cell>
          <cell r="O827">
            <v>6.9933184454135517</v>
          </cell>
        </row>
        <row r="828">
          <cell r="A828">
            <v>17410</v>
          </cell>
          <cell r="B828">
            <v>3.4954590329143618</v>
          </cell>
          <cell r="C828">
            <v>2.1170323926901897E-2</v>
          </cell>
          <cell r="D828">
            <v>1191738.4099999999</v>
          </cell>
          <cell r="E828">
            <v>642023.23</v>
          </cell>
          <cell r="F828">
            <v>242.22</v>
          </cell>
          <cell r="G828">
            <v>1191740.8737000001</v>
          </cell>
          <cell r="H828">
            <v>642025.70959999994</v>
          </cell>
          <cell r="I828">
            <v>242.29400000000001</v>
          </cell>
          <cell r="J828">
            <v>1191743.3400000001</v>
          </cell>
          <cell r="K828">
            <v>642028.18999999994</v>
          </cell>
          <cell r="L828">
            <v>242.22</v>
          </cell>
          <cell r="M828">
            <v>-2.1155796487924521E-2</v>
          </cell>
          <cell r="N828">
            <v>3.4978593239091991</v>
          </cell>
          <cell r="O828">
            <v>6.9933183568235613</v>
          </cell>
        </row>
        <row r="829">
          <cell r="A829">
            <v>17420</v>
          </cell>
          <cell r="B829">
            <v>3.5013145073771264</v>
          </cell>
          <cell r="C829">
            <v>2.0849312407154368E-2</v>
          </cell>
          <cell r="D829">
            <v>1191731.31</v>
          </cell>
          <cell r="E829">
            <v>642030.28</v>
          </cell>
          <cell r="F829">
            <v>242.63</v>
          </cell>
          <cell r="G829">
            <v>1191733.7818</v>
          </cell>
          <cell r="H829">
            <v>642032.7598</v>
          </cell>
          <cell r="I829">
            <v>242.703</v>
          </cell>
          <cell r="J829">
            <v>1191736.25</v>
          </cell>
          <cell r="K829">
            <v>642035.24</v>
          </cell>
          <cell r="L829">
            <v>242.63</v>
          </cell>
          <cell r="M829">
            <v>-2.0862760992919064E-2</v>
          </cell>
          <cell r="N829">
            <v>3.499057484519144</v>
          </cell>
          <cell r="O829">
            <v>7.0003719918962704</v>
          </cell>
        </row>
        <row r="830">
          <cell r="A830">
            <v>17430</v>
          </cell>
          <cell r="B830">
            <v>3.5000442884160594</v>
          </cell>
          <cell r="C830">
            <v>1.9142614915403838E-2</v>
          </cell>
          <cell r="D830">
            <v>1191724.22</v>
          </cell>
          <cell r="E830">
            <v>642037.32999999996</v>
          </cell>
          <cell r="F830">
            <v>242.98</v>
          </cell>
          <cell r="G830">
            <v>1191726.6899000001</v>
          </cell>
          <cell r="H830">
            <v>642039.80989999999</v>
          </cell>
          <cell r="I830">
            <v>243.047</v>
          </cell>
          <cell r="J830">
            <v>1191729.1599999999</v>
          </cell>
          <cell r="K830">
            <v>642042.29</v>
          </cell>
          <cell r="L830">
            <v>242.98</v>
          </cell>
          <cell r="M830">
            <v>-1.9141068107515376E-2</v>
          </cell>
          <cell r="N830">
            <v>3.5003271303183441</v>
          </cell>
          <cell r="O830">
            <v>7.0003714187344031</v>
          </cell>
        </row>
        <row r="831">
          <cell r="A831">
            <v>17440</v>
          </cell>
          <cell r="B831">
            <v>3.4988455254215407</v>
          </cell>
          <cell r="C831">
            <v>1.8577556376161115E-2</v>
          </cell>
          <cell r="D831">
            <v>1191717.1299999999</v>
          </cell>
          <cell r="E831">
            <v>642044.38</v>
          </cell>
          <cell r="F831">
            <v>243.26</v>
          </cell>
          <cell r="G831">
            <v>1191719.598</v>
          </cell>
          <cell r="H831">
            <v>642046.86010000005</v>
          </cell>
          <cell r="I831">
            <v>243.32499999999999</v>
          </cell>
          <cell r="J831">
            <v>1191722.07</v>
          </cell>
          <cell r="K831">
            <v>642049.34</v>
          </cell>
          <cell r="L831">
            <v>243.26</v>
          </cell>
          <cell r="M831">
            <v>-1.8563332170581297E-2</v>
          </cell>
          <cell r="N831">
            <v>3.501526525663754</v>
          </cell>
          <cell r="O831">
            <v>7.0003720510852947</v>
          </cell>
        </row>
        <row r="832">
          <cell r="A832">
            <v>17450</v>
          </cell>
          <cell r="B832">
            <v>3.4976473950462124</v>
          </cell>
          <cell r="C832">
            <v>1.9441639570735976E-2</v>
          </cell>
          <cell r="D832">
            <v>1191710.04</v>
          </cell>
          <cell r="E832">
            <v>642051.43000000005</v>
          </cell>
          <cell r="F832">
            <v>243.47</v>
          </cell>
          <cell r="G832">
            <v>1191712.5061000001</v>
          </cell>
          <cell r="H832">
            <v>642053.91029999999</v>
          </cell>
          <cell r="I832">
            <v>243.53800000000001</v>
          </cell>
          <cell r="J832">
            <v>1191714.97</v>
          </cell>
          <cell r="K832">
            <v>642056.39</v>
          </cell>
          <cell r="L832">
            <v>243.49</v>
          </cell>
          <cell r="M832">
            <v>-1.3731269580515487E-2</v>
          </cell>
          <cell r="N832">
            <v>3.4956709369476848</v>
          </cell>
          <cell r="O832">
            <v>6.9933183319938976</v>
          </cell>
        </row>
        <row r="833">
          <cell r="A833">
            <v>17460</v>
          </cell>
          <cell r="B833">
            <v>3.5670892615847101</v>
          </cell>
          <cell r="C833">
            <v>2.1025546180660822E-2</v>
          </cell>
          <cell r="D833">
            <v>1191702.8999999999</v>
          </cell>
          <cell r="E833">
            <v>642058.43000000005</v>
          </cell>
          <cell r="F833">
            <v>243.61</v>
          </cell>
          <cell r="G833">
            <v>1191705.4142</v>
          </cell>
          <cell r="H833">
            <v>642060.96039999998</v>
          </cell>
          <cell r="I833">
            <v>243.685</v>
          </cell>
          <cell r="J833">
            <v>1191707.8799999999</v>
          </cell>
          <cell r="K833">
            <v>642063.43999999994</v>
          </cell>
          <cell r="L833">
            <v>243.7</v>
          </cell>
          <cell r="M833">
            <v>4.2894651283845314E-3</v>
          </cell>
          <cell r="N833">
            <v>3.4969394903638142</v>
          </cell>
          <cell r="O833">
            <v>7.0640287519485243</v>
          </cell>
        </row>
        <row r="834">
          <cell r="A834">
            <v>17470</v>
          </cell>
          <cell r="B834">
            <v>4.0679188353660898</v>
          </cell>
          <cell r="C834">
            <v>2.2370161176487362E-2</v>
          </cell>
          <cell r="D834">
            <v>1191695.45</v>
          </cell>
          <cell r="E834">
            <v>642065.13</v>
          </cell>
          <cell r="F834">
            <v>243.69</v>
          </cell>
          <cell r="G834">
            <v>1191698.3223000001</v>
          </cell>
          <cell r="H834">
            <v>642068.01060000004</v>
          </cell>
          <cell r="I834">
            <v>243.78100000000001</v>
          </cell>
          <cell r="J834">
            <v>1191700.79</v>
          </cell>
          <cell r="K834">
            <v>642070.49</v>
          </cell>
          <cell r="L834">
            <v>243.86</v>
          </cell>
          <cell r="M834">
            <v>2.2583444640348581E-2</v>
          </cell>
          <cell r="N834">
            <v>3.498137740194994</v>
          </cell>
          <cell r="O834">
            <v>7.5660565755610838</v>
          </cell>
        </row>
        <row r="835">
          <cell r="A835">
            <v>17480</v>
          </cell>
          <cell r="B835">
            <v>4.4982887245947651</v>
          </cell>
          <cell r="C835">
            <v>4.0459830647356261E-2</v>
          </cell>
          <cell r="D835">
            <v>1191688.0900000001</v>
          </cell>
          <cell r="E835">
            <v>642071.82999999996</v>
          </cell>
          <cell r="F835">
            <v>243.69</v>
          </cell>
          <cell r="G835">
            <v>1191691.2253</v>
          </cell>
          <cell r="H835">
            <v>642075.05559999996</v>
          </cell>
          <cell r="I835">
            <v>243.87200000000001</v>
          </cell>
          <cell r="J835">
            <v>1191693.67</v>
          </cell>
          <cell r="K835">
            <v>642077.56000000006</v>
          </cell>
          <cell r="L835">
            <v>244.01</v>
          </cell>
          <cell r="M835">
            <v>3.9430860979805457E-2</v>
          </cell>
          <cell r="N835">
            <v>3.499796772651087</v>
          </cell>
          <cell r="O835">
            <v>7.9980854972458522</v>
          </cell>
        </row>
        <row r="836">
          <cell r="A836">
            <v>17490</v>
          </cell>
          <cell r="B836">
            <v>4.4991655726807496</v>
          </cell>
          <cell r="C836">
            <v>5.6454912782560519E-2</v>
          </cell>
          <cell r="D836">
            <v>1191680.92</v>
          </cell>
          <cell r="E836">
            <v>642078.29</v>
          </cell>
          <cell r="F836">
            <v>243.71</v>
          </cell>
          <cell r="G836">
            <v>1191683.7982000001</v>
          </cell>
          <cell r="H836">
            <v>642081.74809999997</v>
          </cell>
          <cell r="I836">
            <v>243.964</v>
          </cell>
          <cell r="J836">
            <v>1191686.04</v>
          </cell>
          <cell r="K836">
            <v>642084.43999999994</v>
          </cell>
          <cell r="L836">
            <v>244.16</v>
          </cell>
          <cell r="M836">
            <v>5.5949798215924919E-2</v>
          </cell>
          <cell r="N836">
            <v>3.5031404267729909</v>
          </cell>
          <cell r="O836">
            <v>8.0023059994537409</v>
          </cell>
        </row>
        <row r="837">
          <cell r="A837">
            <v>17500</v>
          </cell>
          <cell r="B837">
            <v>4.5027477654972259</v>
          </cell>
          <cell r="C837">
            <v>5.6854172903405095E-2</v>
          </cell>
          <cell r="D837">
            <v>1191673.27</v>
          </cell>
          <cell r="E837">
            <v>642084.18000000005</v>
          </cell>
          <cell r="F837">
            <v>243.8</v>
          </cell>
          <cell r="G837">
            <v>1191675.8788000001</v>
          </cell>
          <cell r="H837">
            <v>642087.85</v>
          </cell>
          <cell r="I837">
            <v>244.05600000000001</v>
          </cell>
          <cell r="J837">
            <v>1191677.9099999999</v>
          </cell>
          <cell r="K837">
            <v>642090.69999999995</v>
          </cell>
          <cell r="L837">
            <v>244.25</v>
          </cell>
          <cell r="M837">
            <v>5.5432477996423313E-2</v>
          </cell>
          <cell r="N837">
            <v>3.4997533397750309</v>
          </cell>
          <cell r="O837">
            <v>8.0025011052722572</v>
          </cell>
        </row>
        <row r="838">
          <cell r="A838">
            <v>17510</v>
          </cell>
          <cell r="B838">
            <v>4.4963842473907913</v>
          </cell>
          <cell r="C838">
            <v>5.5155428529913224E-2</v>
          </cell>
          <cell r="D838">
            <v>1191665.2</v>
          </cell>
          <cell r="E838">
            <v>642089.47</v>
          </cell>
          <cell r="F838">
            <v>243.9</v>
          </cell>
          <cell r="G838">
            <v>1191667.5138999999</v>
          </cell>
          <cell r="H838">
            <v>642093.32530000003</v>
          </cell>
          <cell r="I838">
            <v>244.148</v>
          </cell>
          <cell r="J838">
            <v>1191669.32</v>
          </cell>
          <cell r="K838">
            <v>642096.32999999996</v>
          </cell>
          <cell r="L838">
            <v>244.34</v>
          </cell>
          <cell r="M838">
            <v>5.476731029096802E-2</v>
          </cell>
          <cell r="N838">
            <v>3.5057409060249407</v>
          </cell>
          <cell r="O838">
            <v>8.0021251534157329</v>
          </cell>
        </row>
        <row r="839">
          <cell r="A839">
            <v>17520</v>
          </cell>
          <cell r="B839">
            <v>4.4971356061546226</v>
          </cell>
          <cell r="C839">
            <v>5.5590940966480692E-2</v>
          </cell>
          <cell r="D839">
            <v>1191656.74</v>
          </cell>
          <cell r="E839">
            <v>642094.12</v>
          </cell>
          <cell r="F839">
            <v>243.99</v>
          </cell>
          <cell r="G839">
            <v>1191658.7529</v>
          </cell>
          <cell r="H839">
            <v>642098.14150000003</v>
          </cell>
          <cell r="I839">
            <v>244.24</v>
          </cell>
          <cell r="J839">
            <v>1191660.32</v>
          </cell>
          <cell r="K839">
            <v>642101.27</v>
          </cell>
          <cell r="L839">
            <v>244.44</v>
          </cell>
          <cell r="M839">
            <v>5.7158456157036235E-2</v>
          </cell>
          <cell r="N839">
            <v>3.4990448211286851</v>
          </cell>
          <cell r="O839">
            <v>7.9961804272833081</v>
          </cell>
        </row>
        <row r="840">
          <cell r="A840">
            <v>17530</v>
          </cell>
          <cell r="B840">
            <v>4.5026577629068445</v>
          </cell>
          <cell r="C840">
            <v>5.5744854087674371E-2</v>
          </cell>
          <cell r="D840">
            <v>1191647.95</v>
          </cell>
          <cell r="E840">
            <v>642098.1</v>
          </cell>
          <cell r="F840">
            <v>244.08</v>
          </cell>
          <cell r="G840">
            <v>1191649.6477999999</v>
          </cell>
          <cell r="H840">
            <v>642102.27029999997</v>
          </cell>
          <cell r="I840">
            <v>244.33099999999999</v>
          </cell>
          <cell r="J840">
            <v>1191650.97</v>
          </cell>
          <cell r="K840">
            <v>642105.51</v>
          </cell>
          <cell r="L840">
            <v>244.53</v>
          </cell>
          <cell r="M840">
            <v>5.6871376571815305E-2</v>
          </cell>
          <cell r="N840">
            <v>3.499124023290022</v>
          </cell>
          <cell r="O840">
            <v>8.001781786196867</v>
          </cell>
        </row>
        <row r="841">
          <cell r="A841">
            <v>17540</v>
          </cell>
          <cell r="B841">
            <v>4.5014460654828765</v>
          </cell>
          <cell r="C841">
            <v>5.5093406961299919E-2</v>
          </cell>
          <cell r="D841">
            <v>1191638.8799999999</v>
          </cell>
          <cell r="E841">
            <v>642101.4</v>
          </cell>
          <cell r="F841">
            <v>244.18</v>
          </cell>
          <cell r="G841">
            <v>1191640.2522</v>
          </cell>
          <cell r="H841">
            <v>642105.68720000004</v>
          </cell>
          <cell r="I841">
            <v>244.428</v>
          </cell>
          <cell r="J841">
            <v>1191641.32</v>
          </cell>
          <cell r="K841">
            <v>642109.02</v>
          </cell>
          <cell r="L841">
            <v>244.62</v>
          </cell>
          <cell r="M841">
            <v>5.4862175449779345E-2</v>
          </cell>
          <cell r="N841">
            <v>3.4996789395594319</v>
          </cell>
          <cell r="O841">
            <v>8.0011250050423079</v>
          </cell>
        </row>
        <row r="842">
          <cell r="A842">
            <v>17550</v>
          </cell>
          <cell r="B842">
            <v>4.5040651882472567</v>
          </cell>
          <cell r="C842">
            <v>5.5949456650309849E-2</v>
          </cell>
          <cell r="D842">
            <v>1191629.58</v>
          </cell>
          <cell r="E842">
            <v>642103.99</v>
          </cell>
          <cell r="F842">
            <v>244.32</v>
          </cell>
          <cell r="G842">
            <v>1191630.6218999999</v>
          </cell>
          <cell r="H842">
            <v>642108.37190000003</v>
          </cell>
          <cell r="I842">
            <v>244.572</v>
          </cell>
          <cell r="J842">
            <v>1191631.43</v>
          </cell>
          <cell r="K842">
            <v>642111.78</v>
          </cell>
          <cell r="L842">
            <v>244.77</v>
          </cell>
          <cell r="M842">
            <v>5.6529517157328776E-2</v>
          </cell>
          <cell r="N842">
            <v>3.502594926628305</v>
          </cell>
          <cell r="O842">
            <v>8.0066601148755616</v>
          </cell>
        </row>
        <row r="843">
          <cell r="A843">
            <v>17560</v>
          </cell>
          <cell r="B843">
            <v>4.5039289958575877</v>
          </cell>
          <cell r="C843">
            <v>5.6617233583062115E-2</v>
          </cell>
          <cell r="D843">
            <v>1191620.1100000001</v>
          </cell>
          <cell r="E843">
            <v>642105.86</v>
          </cell>
          <cell r="F843">
            <v>244.52</v>
          </cell>
          <cell r="G843">
            <v>1191620.8137999999</v>
          </cell>
          <cell r="H843">
            <v>642110.30859999999</v>
          </cell>
          <cell r="I843">
            <v>244.77500000000001</v>
          </cell>
          <cell r="J843">
            <v>1191621.3600000001</v>
          </cell>
          <cell r="K843">
            <v>642113.77</v>
          </cell>
          <cell r="L843">
            <v>244.97</v>
          </cell>
          <cell r="M843">
            <v>5.5647040214278236E-2</v>
          </cell>
          <cell r="N843">
            <v>3.5042295016790304</v>
          </cell>
          <cell r="O843">
            <v>8.008158497536618</v>
          </cell>
        </row>
        <row r="844">
          <cell r="A844">
            <v>17570</v>
          </cell>
          <cell r="B844">
            <v>4.4999880499563272</v>
          </cell>
          <cell r="C844">
            <v>5.6889039961447174E-2</v>
          </cell>
          <cell r="D844">
            <v>1191610.53</v>
          </cell>
          <cell r="E844">
            <v>642107</v>
          </cell>
          <cell r="F844">
            <v>244.78</v>
          </cell>
          <cell r="G844">
            <v>1191610.8858</v>
          </cell>
          <cell r="H844">
            <v>642111.48589999997</v>
          </cell>
          <cell r="I844">
            <v>245.036</v>
          </cell>
          <cell r="J844">
            <v>1191611.1599999999</v>
          </cell>
          <cell r="K844">
            <v>642114.97</v>
          </cell>
          <cell r="L844">
            <v>245.23</v>
          </cell>
          <cell r="M844">
            <v>5.5509882836217515E-2</v>
          </cell>
          <cell r="N844">
            <v>3.4948731665023942</v>
          </cell>
          <cell r="O844">
            <v>7.9948612164587214</v>
          </cell>
        </row>
        <row r="845">
          <cell r="A845">
            <v>17580</v>
          </cell>
          <cell r="B845">
            <v>4.4968310096868507</v>
          </cell>
          <cell r="C845">
            <v>5.6928979418736821E-2</v>
          </cell>
          <cell r="D845">
            <v>1191600.8799999999</v>
          </cell>
          <cell r="E845">
            <v>642107.4</v>
          </cell>
          <cell r="F845">
            <v>245.1</v>
          </cell>
          <cell r="G845">
            <v>1191600.8966999999</v>
          </cell>
          <cell r="H845">
            <v>642111.89679999999</v>
          </cell>
          <cell r="I845">
            <v>245.35599999999999</v>
          </cell>
          <cell r="J845">
            <v>1191600.9099999999</v>
          </cell>
          <cell r="K845">
            <v>642115.4</v>
          </cell>
          <cell r="L845">
            <v>245.55</v>
          </cell>
          <cell r="M845">
            <v>5.5377541074131509E-2</v>
          </cell>
          <cell r="N845">
            <v>3.5032252468616738</v>
          </cell>
          <cell r="O845">
            <v>8.0000562565485254</v>
          </cell>
        </row>
        <row r="846">
          <cell r="A846">
            <v>17590</v>
          </cell>
          <cell r="B846">
            <v>4.5012385850384096</v>
          </cell>
          <cell r="C846">
            <v>5.6428912887285153E-2</v>
          </cell>
          <cell r="D846">
            <v>1191591.24</v>
          </cell>
          <cell r="E846">
            <v>642107.05000000005</v>
          </cell>
          <cell r="F846">
            <v>245.48</v>
          </cell>
          <cell r="G846">
            <v>1191590.9055999999</v>
          </cell>
          <cell r="H846">
            <v>642111.53879999998</v>
          </cell>
          <cell r="I846">
            <v>245.73400000000001</v>
          </cell>
          <cell r="J846">
            <v>1191590.6499999999</v>
          </cell>
          <cell r="K846">
            <v>642115.03</v>
          </cell>
          <cell r="L846">
            <v>245.93</v>
          </cell>
          <cell r="M846">
            <v>5.599129620023089E-2</v>
          </cell>
          <cell r="N846">
            <v>3.5005440720479286</v>
          </cell>
          <cell r="O846">
            <v>8.0017826570863377</v>
          </cell>
        </row>
        <row r="847">
          <cell r="A847">
            <v>17600</v>
          </cell>
          <cell r="B847">
            <v>4.495596407665027</v>
          </cell>
          <cell r="C847">
            <v>5.583241404233881E-2</v>
          </cell>
          <cell r="D847">
            <v>1191581.6499999999</v>
          </cell>
          <cell r="E847">
            <v>642105.97</v>
          </cell>
          <cell r="F847">
            <v>245.92</v>
          </cell>
          <cell r="G847">
            <v>1191580.9715</v>
          </cell>
          <cell r="H847">
            <v>642110.41410000005</v>
          </cell>
          <cell r="I847">
            <v>246.17099999999999</v>
          </cell>
          <cell r="J847">
            <v>1191580.44</v>
          </cell>
          <cell r="K847">
            <v>642113.87</v>
          </cell>
          <cell r="L847">
            <v>246.37</v>
          </cell>
          <cell r="M847">
            <v>5.6913533637312247E-2</v>
          </cell>
          <cell r="N847">
            <v>3.4965321476638871</v>
          </cell>
          <cell r="O847">
            <v>7.9921285553289145</v>
          </cell>
        </row>
        <row r="848">
          <cell r="A848">
            <v>17610</v>
          </cell>
          <cell r="B848">
            <v>4.4957699429945954</v>
          </cell>
          <cell r="C848">
            <v>4.1372223747755649E-2</v>
          </cell>
          <cell r="D848">
            <v>1191572.17</v>
          </cell>
          <cell r="E848">
            <v>642104.15</v>
          </cell>
          <cell r="F848">
            <v>246.48</v>
          </cell>
          <cell r="G848">
            <v>1191571.1532999999</v>
          </cell>
          <cell r="H848">
            <v>642108.52930000005</v>
          </cell>
          <cell r="I848">
            <v>246.666</v>
          </cell>
          <cell r="J848">
            <v>1191570.3600000001</v>
          </cell>
          <cell r="K848">
            <v>642111.93999999994</v>
          </cell>
          <cell r="L848">
            <v>246.81</v>
          </cell>
          <cell r="M848">
            <v>4.1122386010918381E-2</v>
          </cell>
          <cell r="N848">
            <v>3.5017423347412793</v>
          </cell>
          <cell r="O848">
            <v>7.9975122777358747</v>
          </cell>
        </row>
        <row r="849">
          <cell r="A849">
            <v>17620</v>
          </cell>
          <cell r="B849">
            <v>4.0297813762058281</v>
          </cell>
          <cell r="C849">
            <v>2.7296766184262293E-2</v>
          </cell>
          <cell r="D849">
            <v>1191562.3600000001</v>
          </cell>
          <cell r="E849">
            <v>642102.30000000005</v>
          </cell>
          <cell r="F849">
            <v>247.11</v>
          </cell>
          <cell r="G849">
            <v>1191561.4236999999</v>
          </cell>
          <cell r="H849">
            <v>642106.21950000001</v>
          </cell>
          <cell r="I849">
            <v>247.22</v>
          </cell>
          <cell r="J849">
            <v>1191560.6100000001</v>
          </cell>
          <cell r="K849">
            <v>642109.62</v>
          </cell>
          <cell r="L849">
            <v>247.31</v>
          </cell>
          <cell r="M849">
            <v>2.574003027762236E-2</v>
          </cell>
          <cell r="N849">
            <v>3.4964993836175404</v>
          </cell>
          <cell r="O849">
            <v>7.5262807598233685</v>
          </cell>
        </row>
        <row r="850">
          <cell r="A850">
            <v>17630</v>
          </cell>
          <cell r="B850">
            <v>3.5333955695062027</v>
          </cell>
          <cell r="C850">
            <v>1.1603569199507042E-2</v>
          </cell>
          <cell r="D850">
            <v>1191552.51</v>
          </cell>
          <cell r="E850">
            <v>642100.47</v>
          </cell>
          <cell r="F850">
            <v>247.78</v>
          </cell>
          <cell r="G850">
            <v>1191551.6945</v>
          </cell>
          <cell r="H850">
            <v>642103.90800000005</v>
          </cell>
          <cell r="I850">
            <v>247.821</v>
          </cell>
          <cell r="J850">
            <v>1191550.8899999999</v>
          </cell>
          <cell r="K850">
            <v>642107.31000000006</v>
          </cell>
          <cell r="L850">
            <v>247.86</v>
          </cell>
          <cell r="M850">
            <v>1.1156150330056186E-2</v>
          </cell>
          <cell r="N850">
            <v>3.4958295510723252</v>
          </cell>
          <cell r="O850">
            <v>7.0292251205785279</v>
          </cell>
        </row>
        <row r="851">
          <cell r="A851">
            <v>17640</v>
          </cell>
          <cell r="B851">
            <v>3.5002548964675433</v>
          </cell>
          <cell r="C851">
            <v>-3.428321752256058E-3</v>
          </cell>
          <cell r="D851">
            <v>1191542.77</v>
          </cell>
          <cell r="E851">
            <v>642098.18999999994</v>
          </cell>
          <cell r="F851">
            <v>248.44</v>
          </cell>
          <cell r="G851">
            <v>1191541.9653</v>
          </cell>
          <cell r="H851">
            <v>642101.59649999999</v>
          </cell>
          <cell r="I851">
            <v>248.428</v>
          </cell>
          <cell r="J851">
            <v>1191541.1599999999</v>
          </cell>
          <cell r="K851">
            <v>642105</v>
          </cell>
          <cell r="L851">
            <v>248.42</v>
          </cell>
          <cell r="M851">
            <v>-2.2873654875555142E-3</v>
          </cell>
          <cell r="N851">
            <v>3.4974734223865993</v>
          </cell>
          <cell r="O851">
            <v>6.9977283188541426</v>
          </cell>
        </row>
        <row r="852">
          <cell r="A852">
            <v>17650</v>
          </cell>
          <cell r="B852">
            <v>3.5010197399821892</v>
          </cell>
          <cell r="C852">
            <v>-1.8851650348117793E-2</v>
          </cell>
          <cell r="D852">
            <v>1191533.05</v>
          </cell>
          <cell r="E852">
            <v>642095.88</v>
          </cell>
          <cell r="F852">
            <v>249.1</v>
          </cell>
          <cell r="G852">
            <v>1191532.2361000001</v>
          </cell>
          <cell r="H852">
            <v>642099.28509999998</v>
          </cell>
          <cell r="I852">
            <v>249.03399999999999</v>
          </cell>
          <cell r="J852">
            <v>1191531.3600000001</v>
          </cell>
          <cell r="K852">
            <v>642102.96</v>
          </cell>
          <cell r="L852">
            <v>248.97</v>
          </cell>
          <cell r="M852">
            <v>-1.6940680136376812E-2</v>
          </cell>
          <cell r="N852">
            <v>3.7778884604854448</v>
          </cell>
          <cell r="O852">
            <v>7.278908200467634</v>
          </cell>
        </row>
        <row r="853">
          <cell r="A853">
            <v>17660</v>
          </cell>
          <cell r="B853">
            <v>3.4993748828563165</v>
          </cell>
          <cell r="C853">
            <v>-3.1434185728117146E-2</v>
          </cell>
          <cell r="D853">
            <v>1191523.32</v>
          </cell>
          <cell r="E853">
            <v>642093.56999999995</v>
          </cell>
          <cell r="F853">
            <v>249.75</v>
          </cell>
          <cell r="G853">
            <v>1191522.5068999999</v>
          </cell>
          <cell r="H853">
            <v>642096.97360000003</v>
          </cell>
          <cell r="I853">
            <v>249.64</v>
          </cell>
          <cell r="J853">
            <v>1191521.52</v>
          </cell>
          <cell r="K853">
            <v>642101.13</v>
          </cell>
          <cell r="L853">
            <v>249.5</v>
          </cell>
          <cell r="M853">
            <v>-3.2771851117220592E-2</v>
          </cell>
          <cell r="N853">
            <v>4.2719588679694906</v>
          </cell>
          <cell r="O853">
            <v>7.7713337508258071</v>
          </cell>
        </row>
        <row r="854">
          <cell r="A854">
            <v>17670</v>
          </cell>
          <cell r="B854">
            <v>3.5015742017704219</v>
          </cell>
          <cell r="C854">
            <v>-4.6836077304050178E-2</v>
          </cell>
          <cell r="D854">
            <v>1191513.43</v>
          </cell>
          <cell r="E854">
            <v>642091.32999999996</v>
          </cell>
          <cell r="F854">
            <v>250.41</v>
          </cell>
          <cell r="G854">
            <v>1191512.7545</v>
          </cell>
          <cell r="H854">
            <v>642094.76580000005</v>
          </cell>
          <cell r="I854">
            <v>250.24600000000001</v>
          </cell>
          <cell r="J854">
            <v>1191511.8899999999</v>
          </cell>
          <cell r="K854">
            <v>642099.18000000005</v>
          </cell>
          <cell r="L854">
            <v>250.03</v>
          </cell>
          <cell r="M854">
            <v>-4.8020728215871437E-2</v>
          </cell>
          <cell r="N854">
            <v>4.498057568577595</v>
          </cell>
          <cell r="O854">
            <v>7.9996317703480173</v>
          </cell>
        </row>
        <row r="855">
          <cell r="A855">
            <v>17680</v>
          </cell>
          <cell r="B855">
            <v>3.5032309958817982</v>
          </cell>
          <cell r="C855">
            <v>-5.33792947766819E-2</v>
          </cell>
          <cell r="D855">
            <v>1191503.31</v>
          </cell>
          <cell r="E855">
            <v>642089.71</v>
          </cell>
          <cell r="F855">
            <v>251.04</v>
          </cell>
          <cell r="G855">
            <v>1191502.8821</v>
          </cell>
          <cell r="H855">
            <v>642093.18700000003</v>
          </cell>
          <cell r="I855">
            <v>250.85300000000001</v>
          </cell>
          <cell r="J855">
            <v>1191502.33</v>
          </cell>
          <cell r="K855">
            <v>642097.65</v>
          </cell>
          <cell r="L855">
            <v>250.61</v>
          </cell>
          <cell r="M855">
            <v>-5.403579100531096E-2</v>
          </cell>
          <cell r="N855">
            <v>4.4970193917603893</v>
          </cell>
          <cell r="O855">
            <v>8.000250387642188</v>
          </cell>
        </row>
        <row r="856">
          <cell r="A856">
            <v>17690</v>
          </cell>
          <cell r="B856">
            <v>3.5012174639957601</v>
          </cell>
          <cell r="C856">
            <v>-5.4552452672283883E-2</v>
          </cell>
          <cell r="D856">
            <v>1191493.1000000001</v>
          </cell>
          <cell r="E856">
            <v>642088.81999999995</v>
          </cell>
          <cell r="F856">
            <v>251.65</v>
          </cell>
          <cell r="G856">
            <v>1191492.9221999999</v>
          </cell>
          <cell r="H856">
            <v>642092.31669999997</v>
          </cell>
          <cell r="I856">
            <v>251.459</v>
          </cell>
          <cell r="J856">
            <v>1191492.69</v>
          </cell>
          <cell r="K856">
            <v>642096.81000000006</v>
          </cell>
          <cell r="L856">
            <v>251.22</v>
          </cell>
          <cell r="M856">
            <v>-5.3119424976932644E-2</v>
          </cell>
          <cell r="N856">
            <v>4.4992956927487668</v>
          </cell>
          <cell r="O856">
            <v>8.0005131567445265</v>
          </cell>
        </row>
        <row r="857">
          <cell r="A857">
            <v>17700</v>
          </cell>
          <cell r="B857">
            <v>3.5001129266638387</v>
          </cell>
          <cell r="C857">
            <v>-5.2855437489080254E-2</v>
          </cell>
          <cell r="D857">
            <v>1191482.8600000001</v>
          </cell>
          <cell r="E857">
            <v>642088.66</v>
          </cell>
          <cell r="F857">
            <v>252.25</v>
          </cell>
          <cell r="G857">
            <v>1191482.9254999999</v>
          </cell>
          <cell r="H857">
            <v>642092.15949999995</v>
          </cell>
          <cell r="I857">
            <v>252.065</v>
          </cell>
          <cell r="J857">
            <v>1191483.02</v>
          </cell>
          <cell r="K857">
            <v>642096.66</v>
          </cell>
          <cell r="L857">
            <v>251.82</v>
          </cell>
          <cell r="M857">
            <v>-5.4426398700555094E-2</v>
          </cell>
          <cell r="N857">
            <v>4.5014920305117636</v>
          </cell>
          <cell r="O857">
            <v>8.0016049571756014</v>
          </cell>
        </row>
        <row r="858">
          <cell r="A858">
            <v>17710</v>
          </cell>
          <cell r="B858">
            <v>3.501050049606679</v>
          </cell>
          <cell r="C858">
            <v>-5.3983804093647371E-2</v>
          </cell>
          <cell r="D858">
            <v>1191472.6200000001</v>
          </cell>
          <cell r="E858">
            <v>642089.23</v>
          </cell>
          <cell r="F858">
            <v>252.86</v>
          </cell>
          <cell r="G858">
            <v>1191472.9432000001</v>
          </cell>
          <cell r="H858">
            <v>642092.71609999996</v>
          </cell>
          <cell r="I858">
            <v>252.67099999999999</v>
          </cell>
          <cell r="J858">
            <v>1191473.3500000001</v>
          </cell>
          <cell r="K858">
            <v>642097.19999999995</v>
          </cell>
          <cell r="L858">
            <v>252.43</v>
          </cell>
          <cell r="M858">
            <v>-5.3528011642526831E-2</v>
          </cell>
          <cell r="N858">
            <v>4.5023155653425437</v>
          </cell>
          <cell r="O858">
            <v>8.0033656149492227</v>
          </cell>
        </row>
        <row r="859">
          <cell r="A859">
            <v>17720</v>
          </cell>
          <cell r="B859">
            <v>3.4998700604798514</v>
          </cell>
          <cell r="C859">
            <v>-5.5144904429266353E-2</v>
          </cell>
          <cell r="D859">
            <v>1191462.46</v>
          </cell>
          <cell r="E859">
            <v>642090.53</v>
          </cell>
          <cell r="F859">
            <v>253.47</v>
          </cell>
          <cell r="G859">
            <v>1191463.0260000001</v>
          </cell>
          <cell r="H859">
            <v>642093.98380000005</v>
          </cell>
          <cell r="I859">
            <v>253.27699999999999</v>
          </cell>
          <cell r="J859">
            <v>1191463.76</v>
          </cell>
          <cell r="K859">
            <v>642098.42000000004</v>
          </cell>
          <cell r="L859">
            <v>253.03</v>
          </cell>
          <cell r="M859">
            <v>-5.493145835673887E-2</v>
          </cell>
          <cell r="N859">
            <v>4.4965126976222773</v>
          </cell>
          <cell r="O859">
            <v>7.9963827581021292</v>
          </cell>
        </row>
        <row r="860">
          <cell r="A860">
            <v>17730</v>
          </cell>
          <cell r="B860">
            <v>3.5019373294573333</v>
          </cell>
          <cell r="C860">
            <v>-5.31134576382696E-2</v>
          </cell>
          <cell r="D860">
            <v>1191452.4099999999</v>
          </cell>
          <cell r="E860">
            <v>642092.55000000005</v>
          </cell>
          <cell r="F860">
            <v>254.07</v>
          </cell>
          <cell r="G860">
            <v>1191453.2245</v>
          </cell>
          <cell r="H860">
            <v>642095.95589999994</v>
          </cell>
          <cell r="I860">
            <v>253.88399999999999</v>
          </cell>
          <cell r="J860">
            <v>1191454.27</v>
          </cell>
          <cell r="K860">
            <v>642100.32999999996</v>
          </cell>
          <cell r="L860">
            <v>253.64</v>
          </cell>
          <cell r="M860">
            <v>-5.4254622495629276E-2</v>
          </cell>
          <cell r="N860">
            <v>4.497312648699312</v>
          </cell>
          <cell r="O860">
            <v>7.9992499781566453</v>
          </cell>
        </row>
        <row r="861">
          <cell r="A861">
            <v>17740</v>
          </cell>
          <cell r="B861">
            <v>3.5032779221477024</v>
          </cell>
          <cell r="C861">
            <v>-5.4234920615009972E-2</v>
          </cell>
          <cell r="D861">
            <v>1191442.54</v>
          </cell>
          <cell r="E861">
            <v>642095.28</v>
          </cell>
          <cell r="F861">
            <v>254.68</v>
          </cell>
          <cell r="G861">
            <v>1191443.5888</v>
          </cell>
          <cell r="H861">
            <v>642098.6226</v>
          </cell>
          <cell r="I861">
            <v>254.49</v>
          </cell>
          <cell r="J861">
            <v>1191444.94</v>
          </cell>
          <cell r="K861">
            <v>642102.91</v>
          </cell>
          <cell r="L861">
            <v>254.25</v>
          </cell>
          <cell r="M861">
            <v>-5.3389335556878116E-2</v>
          </cell>
          <cell r="N861">
            <v>4.4952797688281034</v>
          </cell>
          <cell r="O861">
            <v>7.9985576909758063</v>
          </cell>
        </row>
        <row r="862">
          <cell r="A862">
            <v>17750</v>
          </cell>
          <cell r="B862">
            <v>3.4960111571418451</v>
          </cell>
          <cell r="C862">
            <v>-4.6910605438131678E-2</v>
          </cell>
          <cell r="D862">
            <v>1191432.8799999999</v>
          </cell>
          <cell r="E862">
            <v>642098.72</v>
          </cell>
          <cell r="F862">
            <v>255.26</v>
          </cell>
          <cell r="G862">
            <v>1191434.1680000001</v>
          </cell>
          <cell r="H862">
            <v>642101.97010000004</v>
          </cell>
          <cell r="I862">
            <v>255.096</v>
          </cell>
          <cell r="J862">
            <v>1191435.83</v>
          </cell>
          <cell r="K862">
            <v>642106.15</v>
          </cell>
          <cell r="L862">
            <v>254.89</v>
          </cell>
          <cell r="M862">
            <v>-4.5796090818258015E-2</v>
          </cell>
          <cell r="N862">
            <v>4.4982005302052785</v>
          </cell>
          <cell r="O862">
            <v>7.9942116873471232</v>
          </cell>
        </row>
        <row r="863">
          <cell r="A863">
            <v>17760</v>
          </cell>
          <cell r="B863">
            <v>3.5029262124794234</v>
          </cell>
          <cell r="C863">
            <v>-2.7976609855748954E-2</v>
          </cell>
          <cell r="D863">
            <v>1191423.56</v>
          </cell>
          <cell r="E863">
            <v>642102.73</v>
          </cell>
          <cell r="F863">
            <v>255.8</v>
          </cell>
          <cell r="G863">
            <v>1191424.9863</v>
          </cell>
          <cell r="H863">
            <v>642105.92940000002</v>
          </cell>
          <cell r="I863">
            <v>255.702</v>
          </cell>
          <cell r="J863">
            <v>1191426.74</v>
          </cell>
          <cell r="K863">
            <v>642109.86</v>
          </cell>
          <cell r="L863">
            <v>255.58</v>
          </cell>
          <cell r="M863">
            <v>-2.8345216862312058E-2</v>
          </cell>
          <cell r="N863">
            <v>4.3040771426306312</v>
          </cell>
          <cell r="O863">
            <v>7.8070033551100551</v>
          </cell>
        </row>
        <row r="864">
          <cell r="A864">
            <v>17770</v>
          </cell>
          <cell r="B864">
            <v>3.5000529967164842</v>
          </cell>
          <cell r="C864">
            <v>-1.1714108340205214E-2</v>
          </cell>
          <cell r="D864">
            <v>1191414.43</v>
          </cell>
          <cell r="E864">
            <v>642106.81000000006</v>
          </cell>
          <cell r="F864">
            <v>256.35000000000002</v>
          </cell>
          <cell r="G864">
            <v>1191415.8552999999</v>
          </cell>
          <cell r="H864">
            <v>642110.00670000003</v>
          </cell>
          <cell r="I864">
            <v>256.30900000000003</v>
          </cell>
          <cell r="J864">
            <v>1191417.3999999999</v>
          </cell>
          <cell r="K864">
            <v>642113.48</v>
          </cell>
          <cell r="L864">
            <v>256.23</v>
          </cell>
          <cell r="M864">
            <v>-2.0782342865470239E-2</v>
          </cell>
          <cell r="N864">
            <v>3.8013038525731306</v>
          </cell>
          <cell r="O864">
            <v>7.3013568492896148</v>
          </cell>
        </row>
        <row r="865">
          <cell r="A865">
            <v>17780</v>
          </cell>
          <cell r="B865">
            <v>3.4971797908677136</v>
          </cell>
          <cell r="C865">
            <v>7.1486173131039268E-3</v>
          </cell>
          <cell r="D865">
            <v>1191405.3</v>
          </cell>
          <cell r="E865">
            <v>642110.89</v>
          </cell>
          <cell r="F865">
            <v>256.89</v>
          </cell>
          <cell r="G865">
            <v>1191406.7242999999</v>
          </cell>
          <cell r="H865">
            <v>642114.08400000003</v>
          </cell>
          <cell r="I865">
            <v>256.91500000000002</v>
          </cell>
          <cell r="J865">
            <v>1191408.1499999999</v>
          </cell>
          <cell r="K865">
            <v>642117.28</v>
          </cell>
          <cell r="L865">
            <v>256.83999999999997</v>
          </cell>
          <cell r="M865">
            <v>-2.1431163890189134E-2</v>
          </cell>
          <cell r="N865">
            <v>3.4995766158262338</v>
          </cell>
          <cell r="O865">
            <v>6.9967564066939474</v>
          </cell>
        </row>
        <row r="866">
          <cell r="A866">
            <v>17790</v>
          </cell>
          <cell r="B866">
            <v>3.494397923887254</v>
          </cell>
          <cell r="C866">
            <v>2.0318235514816308E-2</v>
          </cell>
          <cell r="D866">
            <v>1191396.17</v>
          </cell>
          <cell r="E866">
            <v>642114.97</v>
          </cell>
          <cell r="F866">
            <v>257.45</v>
          </cell>
          <cell r="G866">
            <v>1191397.5933000001</v>
          </cell>
          <cell r="H866">
            <v>642118.16139999998</v>
          </cell>
          <cell r="I866">
            <v>257.52100000000002</v>
          </cell>
          <cell r="J866">
            <v>1191399.02</v>
          </cell>
          <cell r="K866">
            <v>642121.36</v>
          </cell>
          <cell r="L866">
            <v>257.45</v>
          </cell>
          <cell r="M866">
            <v>-2.0272053993161069E-2</v>
          </cell>
          <cell r="N866">
            <v>3.5023584696439127</v>
          </cell>
          <cell r="O866">
            <v>6.9967563935311663</v>
          </cell>
        </row>
        <row r="867">
          <cell r="A867">
            <v>17800</v>
          </cell>
          <cell r="B867">
            <v>3.5006597920410227</v>
          </cell>
          <cell r="C867">
            <v>1.9139249164496396E-2</v>
          </cell>
          <cell r="D867">
            <v>1191387.04</v>
          </cell>
          <cell r="E867">
            <v>642119.04</v>
          </cell>
          <cell r="F867">
            <v>258.06</v>
          </cell>
          <cell r="G867">
            <v>1191388.4623</v>
          </cell>
          <cell r="H867">
            <v>642122.23869999999</v>
          </cell>
          <cell r="I867">
            <v>258.12700000000001</v>
          </cell>
          <cell r="J867">
            <v>1191389.8899999999</v>
          </cell>
          <cell r="K867">
            <v>642125.43000000005</v>
          </cell>
          <cell r="L867">
            <v>258.06</v>
          </cell>
          <cell r="M867">
            <v>-1.916420545859715E-2</v>
          </cell>
          <cell r="N867">
            <v>3.496101111249085</v>
          </cell>
          <cell r="O867">
            <v>6.9967609032901077</v>
          </cell>
        </row>
        <row r="868">
          <cell r="A868">
            <v>17810</v>
          </cell>
          <cell r="B868">
            <v>3.5019530123254632</v>
          </cell>
          <cell r="C868">
            <v>2.1131065933639104E-2</v>
          </cell>
          <cell r="D868">
            <v>1191377.8999999999</v>
          </cell>
          <cell r="E868">
            <v>642123.12</v>
          </cell>
          <cell r="F868">
            <v>258.66000000000003</v>
          </cell>
          <cell r="G868">
            <v>1191379.3313</v>
          </cell>
          <cell r="H868">
            <v>642126.31610000005</v>
          </cell>
          <cell r="I868">
            <v>258.73399999999998</v>
          </cell>
          <cell r="J868">
            <v>1191380.76</v>
          </cell>
          <cell r="K868">
            <v>642129.51</v>
          </cell>
          <cell r="L868">
            <v>258.73</v>
          </cell>
          <cell r="M868">
            <v>-1.1432220569131968E-3</v>
          </cell>
          <cell r="N868">
            <v>3.4988828073896849</v>
          </cell>
          <cell r="O868">
            <v>7.0008358197151477</v>
          </cell>
        </row>
        <row r="869">
          <cell r="A869">
            <v>17820</v>
          </cell>
          <cell r="B869">
            <v>4.0006511531425897</v>
          </cell>
          <cell r="C869">
            <v>1.9996744764197327E-2</v>
          </cell>
          <cell r="D869">
            <v>1191368.57</v>
          </cell>
          <cell r="E869">
            <v>642126.74</v>
          </cell>
          <cell r="F869">
            <v>259.26</v>
          </cell>
          <cell r="G869">
            <v>1191370.2002999999</v>
          </cell>
          <cell r="H869">
            <v>642130.39339999994</v>
          </cell>
          <cell r="I869">
            <v>259.33999999999997</v>
          </cell>
          <cell r="J869">
            <v>1191371.6299999999</v>
          </cell>
          <cell r="K869">
            <v>642133.59</v>
          </cell>
          <cell r="L869">
            <v>259.39999999999998</v>
          </cell>
          <cell r="M869">
            <v>1.7134261641000677E-2</v>
          </cell>
          <cell r="N869">
            <v>3.501755795325777</v>
          </cell>
          <cell r="O869">
            <v>7.5024069484683666</v>
          </cell>
        </row>
        <row r="870">
          <cell r="A870">
            <v>17830</v>
          </cell>
          <cell r="B870">
            <v>4.4902203709804986</v>
          </cell>
          <cell r="C870">
            <v>3.6523819868607595E-2</v>
          </cell>
          <cell r="D870">
            <v>1191359.24</v>
          </cell>
          <cell r="E870">
            <v>642130.37</v>
          </cell>
          <cell r="F870">
            <v>259.77</v>
          </cell>
          <cell r="G870">
            <v>1191361.0693000001</v>
          </cell>
          <cell r="H870">
            <v>642134.47069999995</v>
          </cell>
          <cell r="I870">
            <v>259.93400000000003</v>
          </cell>
          <cell r="J870">
            <v>1191362.5</v>
          </cell>
          <cell r="K870">
            <v>642137.67000000004</v>
          </cell>
          <cell r="L870">
            <v>260.06</v>
          </cell>
          <cell r="M870">
            <v>3.5952452434635809E-2</v>
          </cell>
          <cell r="N870">
            <v>3.5046287935170368</v>
          </cell>
          <cell r="O870">
            <v>7.9948491644975359</v>
          </cell>
        </row>
        <row r="871">
          <cell r="A871">
            <v>17840</v>
          </cell>
          <cell r="B871">
            <v>4.505720809095882</v>
          </cell>
          <cell r="C871">
            <v>5.3931437453790081E-2</v>
          </cell>
          <cell r="D871">
            <v>1191350.26</v>
          </cell>
          <cell r="E871">
            <v>642133.99</v>
          </cell>
          <cell r="F871">
            <v>260.19</v>
          </cell>
          <cell r="G871">
            <v>1191351.8023999999</v>
          </cell>
          <cell r="H871">
            <v>642138.22349999996</v>
          </cell>
          <cell r="I871">
            <v>260.43299999999999</v>
          </cell>
          <cell r="J871">
            <v>1191353</v>
          </cell>
          <cell r="K871">
            <v>642141.51</v>
          </cell>
          <cell r="L871">
            <v>260.62</v>
          </cell>
          <cell r="M871">
            <v>5.3460596257667171E-2</v>
          </cell>
          <cell r="N871">
            <v>3.4979033735186369</v>
          </cell>
          <cell r="O871">
            <v>8.0036241826145194</v>
          </cell>
        </row>
        <row r="872">
          <cell r="A872">
            <v>17850</v>
          </cell>
          <cell r="B872">
            <v>4.4972692958719636</v>
          </cell>
          <cell r="C872">
            <v>5.3810431192579479E-2</v>
          </cell>
          <cell r="D872">
            <v>1191341.06</v>
          </cell>
          <cell r="E872">
            <v>642136.98</v>
          </cell>
          <cell r="F872">
            <v>260.58</v>
          </cell>
          <cell r="G872">
            <v>1191342.2914</v>
          </cell>
          <cell r="H872">
            <v>642141.30539999995</v>
          </cell>
          <cell r="I872">
            <v>260.822</v>
          </cell>
          <cell r="J872">
            <v>1191343.25</v>
          </cell>
          <cell r="K872">
            <v>642144.67000000004</v>
          </cell>
          <cell r="L872">
            <v>261.01</v>
          </cell>
          <cell r="M872">
            <v>5.3737437015259015E-2</v>
          </cell>
          <cell r="N872">
            <v>3.4984921209882902</v>
          </cell>
          <cell r="O872">
            <v>7.9957614168602538</v>
          </cell>
        </row>
        <row r="873">
          <cell r="A873">
            <v>17860</v>
          </cell>
          <cell r="B873">
            <v>4.4967043987345399</v>
          </cell>
          <cell r="C873">
            <v>5.3594806024564907E-2</v>
          </cell>
          <cell r="D873">
            <v>1191331.6599999999</v>
          </cell>
          <cell r="E873">
            <v>642139.30000000005</v>
          </cell>
          <cell r="F873">
            <v>260.86</v>
          </cell>
          <cell r="G873">
            <v>1191332.5847</v>
          </cell>
          <cell r="H873">
            <v>642143.70059999998</v>
          </cell>
          <cell r="I873">
            <v>261.101</v>
          </cell>
          <cell r="J873">
            <v>1191333.3</v>
          </cell>
          <cell r="K873">
            <v>642147.13</v>
          </cell>
          <cell r="L873">
            <v>261.29000000000002</v>
          </cell>
          <cell r="M873">
            <v>5.3950611662521478E-2</v>
          </cell>
          <cell r="N873">
            <v>3.5032040263468649</v>
          </cell>
          <cell r="O873">
            <v>7.9999084250814043</v>
          </cell>
        </row>
        <row r="874">
          <cell r="A874">
            <v>17870</v>
          </cell>
          <cell r="B874">
            <v>4.4974450792142067</v>
          </cell>
          <cell r="C874">
            <v>5.3363631077834504E-2</v>
          </cell>
          <cell r="D874">
            <v>1191322.1299999999</v>
          </cell>
          <cell r="E874">
            <v>642140.93999999994</v>
          </cell>
          <cell r="F874">
            <v>261.02999999999997</v>
          </cell>
          <cell r="G874">
            <v>1191322.7318</v>
          </cell>
          <cell r="H874">
            <v>642145.397</v>
          </cell>
          <cell r="I874">
            <v>261.27</v>
          </cell>
          <cell r="J874">
            <v>1191323.2</v>
          </cell>
          <cell r="K874">
            <v>642148.87</v>
          </cell>
          <cell r="L874">
            <v>261.45999999999998</v>
          </cell>
          <cell r="M874">
            <v>5.4217288244147677E-2</v>
          </cell>
          <cell r="N874">
            <v>3.5044172468457369</v>
          </cell>
          <cell r="O874">
            <v>8.0018623260599426</v>
          </cell>
        </row>
        <row r="875">
          <cell r="A875">
            <v>17880</v>
          </cell>
          <cell r="B875">
            <v>4.5047918064894032</v>
          </cell>
          <cell r="C875">
            <v>5.3054616121379891E-2</v>
          </cell>
          <cell r="D875">
            <v>1191312.5</v>
          </cell>
          <cell r="E875">
            <v>642141.89</v>
          </cell>
          <cell r="F875">
            <v>261.08999999999997</v>
          </cell>
          <cell r="G875">
            <v>1191312.7829</v>
          </cell>
          <cell r="H875">
            <v>642146.38589999999</v>
          </cell>
          <cell r="I875">
            <v>261.32900000000001</v>
          </cell>
          <cell r="J875">
            <v>1191313</v>
          </cell>
          <cell r="K875">
            <v>642149.88</v>
          </cell>
          <cell r="L875">
            <v>261.52</v>
          </cell>
          <cell r="M875">
            <v>5.4558364587251489E-2</v>
          </cell>
          <cell r="N875">
            <v>3.5008380739587741</v>
          </cell>
          <cell r="O875">
            <v>8.0056298804481774</v>
          </cell>
        </row>
        <row r="876">
          <cell r="A876">
            <v>17890</v>
          </cell>
          <cell r="B876">
            <v>4.5023875943653753</v>
          </cell>
          <cell r="C876">
            <v>5.508188595544574E-2</v>
          </cell>
          <cell r="D876">
            <v>1191302.83</v>
          </cell>
          <cell r="E876">
            <v>642142.16</v>
          </cell>
          <cell r="F876">
            <v>261.02999999999997</v>
          </cell>
          <cell r="G876">
            <v>1191302.7889</v>
          </cell>
          <cell r="H876">
            <v>642146.66220000002</v>
          </cell>
          <cell r="I876">
            <v>261.27800000000002</v>
          </cell>
          <cell r="J876">
            <v>1191302.76</v>
          </cell>
          <cell r="K876">
            <v>642150.16</v>
          </cell>
          <cell r="L876">
            <v>261.47000000000003</v>
          </cell>
          <cell r="M876">
            <v>5.4889772651240384E-2</v>
          </cell>
          <cell r="N876">
            <v>3.4979193887345881</v>
          </cell>
          <cell r="O876">
            <v>8.0003069830999642</v>
          </cell>
        </row>
        <row r="877">
          <cell r="A877">
            <v>17900</v>
          </cell>
          <cell r="B877">
            <v>4.4989782750835516</v>
          </cell>
          <cell r="C877">
            <v>5.4901354240352938E-2</v>
          </cell>
          <cell r="D877">
            <v>1191293.1599999999</v>
          </cell>
          <cell r="E877">
            <v>642141.74</v>
          </cell>
          <cell r="F877">
            <v>260.87</v>
          </cell>
          <cell r="G877">
            <v>1191292.8006</v>
          </cell>
          <cell r="H877">
            <v>642146.22459999996</v>
          </cell>
          <cell r="I877">
            <v>261.11700000000002</v>
          </cell>
          <cell r="J877">
            <v>1191292.52</v>
          </cell>
          <cell r="K877">
            <v>642149.71</v>
          </cell>
          <cell r="L877">
            <v>261.31</v>
          </cell>
          <cell r="M877">
            <v>5.5195262279721685E-2</v>
          </cell>
          <cell r="N877">
            <v>3.4966769253108585</v>
          </cell>
          <cell r="O877">
            <v>7.9956552003944097</v>
          </cell>
        </row>
        <row r="878">
          <cell r="A878">
            <v>17910</v>
          </cell>
          <cell r="B878">
            <v>4.4970617118028882</v>
          </cell>
          <cell r="C878">
            <v>5.4702384749209639E-2</v>
          </cell>
          <cell r="D878">
            <v>1191283.55</v>
          </cell>
          <cell r="E878">
            <v>642140.63</v>
          </cell>
          <cell r="F878">
            <v>260.60000000000002</v>
          </cell>
          <cell r="G878">
            <v>1191282.8689999999</v>
          </cell>
          <cell r="H878">
            <v>642145.07519999996</v>
          </cell>
          <cell r="I878">
            <v>260.846</v>
          </cell>
          <cell r="J878">
            <v>1191282.3400000001</v>
          </cell>
          <cell r="K878">
            <v>642148.54</v>
          </cell>
          <cell r="L878">
            <v>261.04000000000002</v>
          </cell>
          <cell r="M878">
            <v>5.535027782790234E-2</v>
          </cell>
          <cell r="N878">
            <v>3.5049507900070647</v>
          </cell>
          <cell r="O878">
            <v>8.0020125018099524</v>
          </cell>
        </row>
        <row r="879">
          <cell r="A879">
            <v>17920</v>
          </cell>
          <cell r="B879">
            <v>4.5013912338445206</v>
          </cell>
          <cell r="C879">
            <v>5.4427617434776851E-2</v>
          </cell>
          <cell r="D879">
            <v>1191274.04</v>
          </cell>
          <cell r="E879">
            <v>642138.82999999996</v>
          </cell>
          <cell r="F879">
            <v>260.22000000000003</v>
          </cell>
          <cell r="G879">
            <v>1191273.0448</v>
          </cell>
          <cell r="H879">
            <v>642143.22</v>
          </cell>
          <cell r="I879">
            <v>260.46499999999997</v>
          </cell>
          <cell r="J879">
            <v>1191272.27</v>
          </cell>
          <cell r="K879">
            <v>642146.63</v>
          </cell>
          <cell r="L879">
            <v>260.64999999999998</v>
          </cell>
          <cell r="M879">
            <v>5.2903772623499989E-2</v>
          </cell>
          <cell r="N879">
            <v>3.4969150747828674</v>
          </cell>
          <cell r="O879">
            <v>7.998306308627388</v>
          </cell>
        </row>
        <row r="880">
          <cell r="A880">
            <v>17930</v>
          </cell>
          <cell r="B880">
            <v>4.5008348736194481</v>
          </cell>
          <cell r="C880">
            <v>5.3323440370299048E-2</v>
          </cell>
          <cell r="D880">
            <v>1191264.68</v>
          </cell>
          <cell r="E880">
            <v>642136.36</v>
          </cell>
          <cell r="F880">
            <v>259.75</v>
          </cell>
          <cell r="G880">
            <v>1191263.378</v>
          </cell>
          <cell r="H880">
            <v>642140.66839999997</v>
          </cell>
          <cell r="I880">
            <v>259.99</v>
          </cell>
          <cell r="J880">
            <v>1191262.3600000001</v>
          </cell>
          <cell r="K880">
            <v>642144.02</v>
          </cell>
          <cell r="L880">
            <v>260.18</v>
          </cell>
          <cell r="M880">
            <v>5.4242455884845081E-2</v>
          </cell>
          <cell r="N880">
            <v>3.5027912527294371</v>
          </cell>
          <cell r="O880">
            <v>8.0036261263488857</v>
          </cell>
        </row>
        <row r="881">
          <cell r="A881">
            <v>17940</v>
          </cell>
          <cell r="B881">
            <v>4.4737396549017818</v>
          </cell>
          <cell r="C881">
            <v>4.0458322111271115E-2</v>
          </cell>
          <cell r="D881">
            <v>1191255.5</v>
          </cell>
          <cell r="E881">
            <v>642133.25</v>
          </cell>
          <cell r="F881">
            <v>259.32</v>
          </cell>
          <cell r="G881">
            <v>1191253.9175</v>
          </cell>
          <cell r="H881">
            <v>642137.43449999997</v>
          </cell>
          <cell r="I881">
            <v>259.50099999999998</v>
          </cell>
          <cell r="J881">
            <v>1191252.68</v>
          </cell>
          <cell r="K881">
            <v>642140.71</v>
          </cell>
          <cell r="L881">
            <v>259.64</v>
          </cell>
          <cell r="M881">
            <v>3.9697589502606372E-2</v>
          </cell>
          <cell r="N881">
            <v>3.5014720475882766</v>
          </cell>
          <cell r="O881">
            <v>7.9752117024900588</v>
          </cell>
        </row>
        <row r="882">
          <cell r="A882">
            <v>17950</v>
          </cell>
          <cell r="B882">
            <v>3.9667739663423354</v>
          </cell>
          <cell r="C882">
            <v>2.59656841740659E-2</v>
          </cell>
          <cell r="D882">
            <v>1191245.96</v>
          </cell>
          <cell r="E882">
            <v>642130.18999999994</v>
          </cell>
          <cell r="F882">
            <v>258.91000000000003</v>
          </cell>
          <cell r="G882">
            <v>1191244.5621</v>
          </cell>
          <cell r="H882">
            <v>642133.90229999996</v>
          </cell>
          <cell r="I882">
            <v>259.01299999999998</v>
          </cell>
          <cell r="J882">
            <v>1191243.33</v>
          </cell>
          <cell r="K882">
            <v>642137.18000000005</v>
          </cell>
          <cell r="L882">
            <v>259.11</v>
          </cell>
          <cell r="M882">
            <v>2.7701412975003354E-2</v>
          </cell>
          <cell r="N882">
            <v>3.5016264364408327</v>
          </cell>
          <cell r="O882">
            <v>7.4684004027831676</v>
          </cell>
        </row>
        <row r="883">
          <cell r="A883">
            <v>17960</v>
          </cell>
          <cell r="B883">
            <v>3.4948431853277433</v>
          </cell>
          <cell r="C883">
            <v>1.2876114209896664E-2</v>
          </cell>
          <cell r="D883">
            <v>1191236.44</v>
          </cell>
          <cell r="E883">
            <v>642127.1</v>
          </cell>
          <cell r="F883">
            <v>258.48</v>
          </cell>
          <cell r="G883">
            <v>1191235.2067</v>
          </cell>
          <cell r="H883">
            <v>642130.37</v>
          </cell>
          <cell r="I883">
            <v>258.52499999999998</v>
          </cell>
          <cell r="J883">
            <v>1191233.97</v>
          </cell>
          <cell r="K883">
            <v>642133.64</v>
          </cell>
          <cell r="L883">
            <v>258.57</v>
          </cell>
          <cell r="M883">
            <v>1.2871689840042076E-2</v>
          </cell>
          <cell r="N883">
            <v>3.4960444634104713</v>
          </cell>
          <cell r="O883">
            <v>6.9908876487382141</v>
          </cell>
        </row>
        <row r="884">
          <cell r="A884">
            <v>17970</v>
          </cell>
          <cell r="B884">
            <v>3.5040123857655994</v>
          </cell>
          <cell r="C884">
            <v>8.5616135724087233E-4</v>
          </cell>
          <cell r="D884">
            <v>1191227.0900000001</v>
          </cell>
          <cell r="E884">
            <v>642123.56000000006</v>
          </cell>
          <cell r="F884">
            <v>258.04000000000002</v>
          </cell>
          <cell r="G884">
            <v>1191225.8514</v>
          </cell>
          <cell r="H884">
            <v>642126.83779999998</v>
          </cell>
          <cell r="I884">
            <v>258.04300000000001</v>
          </cell>
          <cell r="J884">
            <v>1191224.6200000001</v>
          </cell>
          <cell r="K884">
            <v>642130.11</v>
          </cell>
          <cell r="L884">
            <v>258.04000000000002</v>
          </cell>
          <cell r="M884">
            <v>-8.5806660602224876E-4</v>
          </cell>
          <cell r="N884">
            <v>3.4962320860999876</v>
          </cell>
          <cell r="O884">
            <v>7.000244471865587</v>
          </cell>
        </row>
        <row r="885">
          <cell r="A885">
            <v>17980</v>
          </cell>
          <cell r="B885">
            <v>3.5002365991137063</v>
          </cell>
          <cell r="C885">
            <v>-1.285627377627944E-2</v>
          </cell>
          <cell r="D885">
            <v>1191217.73</v>
          </cell>
          <cell r="E885">
            <v>642120.03</v>
          </cell>
          <cell r="F885">
            <v>257.64999999999998</v>
          </cell>
          <cell r="G885">
            <v>1191216.496</v>
          </cell>
          <cell r="H885">
            <v>642123.30550000002</v>
          </cell>
          <cell r="I885">
            <v>257.60500000000002</v>
          </cell>
          <cell r="J885">
            <v>1191215.26</v>
          </cell>
          <cell r="K885">
            <v>642126.57999999996</v>
          </cell>
          <cell r="L885">
            <v>257.56</v>
          </cell>
          <cell r="M885">
            <v>-1.2857118586237259E-2</v>
          </cell>
          <cell r="N885">
            <v>3.5000066070935678</v>
          </cell>
          <cell r="O885">
            <v>7.0002432062072746</v>
          </cell>
        </row>
        <row r="886">
          <cell r="A886">
            <v>17990</v>
          </cell>
          <cell r="B886">
            <v>3.5000864631638144</v>
          </cell>
          <cell r="C886">
            <v>-2.685647940109033E-2</v>
          </cell>
          <cell r="D886">
            <v>1191208.3799999999</v>
          </cell>
          <cell r="E886">
            <v>642116.5</v>
          </cell>
          <cell r="F886">
            <v>257.31</v>
          </cell>
          <cell r="G886">
            <v>1191207.1406</v>
          </cell>
          <cell r="H886">
            <v>642119.7733</v>
          </cell>
          <cell r="I886">
            <v>257.21600000000001</v>
          </cell>
          <cell r="J886">
            <v>1191205.73</v>
          </cell>
          <cell r="K886">
            <v>642123.5</v>
          </cell>
          <cell r="L886">
            <v>257.11</v>
          </cell>
          <cell r="M886">
            <v>-2.6601541305651285E-2</v>
          </cell>
          <cell r="N886">
            <v>3.9847315154432685</v>
          </cell>
          <cell r="O886">
            <v>7.484817978607083</v>
          </cell>
        </row>
        <row r="887">
          <cell r="A887">
            <v>18000</v>
          </cell>
          <cell r="B887">
            <v>3.4964019005293006</v>
          </cell>
          <cell r="C887">
            <v>-4.0899188385157978E-2</v>
          </cell>
          <cell r="D887">
            <v>1191199.02</v>
          </cell>
          <cell r="E887">
            <v>642112.97</v>
          </cell>
          <cell r="F887">
            <v>257.02</v>
          </cell>
          <cell r="G887">
            <v>1191197.7852</v>
          </cell>
          <cell r="H887">
            <v>642116.24109999998</v>
          </cell>
          <cell r="I887">
            <v>256.87700000000001</v>
          </cell>
          <cell r="J887">
            <v>1191196.2</v>
          </cell>
          <cell r="K887">
            <v>642120.43000000005</v>
          </cell>
          <cell r="L887">
            <v>256.7</v>
          </cell>
          <cell r="M887">
            <v>-3.9519422732585935E-2</v>
          </cell>
          <cell r="N887">
            <v>4.4788103611157934</v>
          </cell>
          <cell r="O887">
            <v>7.975212261645094</v>
          </cell>
          <cell r="P887">
            <v>7.4941368806132278</v>
          </cell>
        </row>
        <row r="888">
          <cell r="A888">
            <v>18010</v>
          </cell>
          <cell r="B888">
            <v>3.4989993197482421</v>
          </cell>
          <cell r="C888">
            <v>-5.2014871501333895E-2</v>
          </cell>
          <cell r="D888">
            <v>1191189.3700000001</v>
          </cell>
          <cell r="E888">
            <v>642109.64</v>
          </cell>
          <cell r="F888">
            <v>256.77</v>
          </cell>
          <cell r="G888">
            <v>1191188.3330000001</v>
          </cell>
          <cell r="H888">
            <v>642112.98179999995</v>
          </cell>
          <cell r="I888">
            <v>256.58800000000002</v>
          </cell>
          <cell r="J888">
            <v>1191187</v>
          </cell>
          <cell r="K888">
            <v>642117.28</v>
          </cell>
          <cell r="L888">
            <v>256.35000000000002</v>
          </cell>
          <cell r="M888">
            <v>-5.2887044742041645E-2</v>
          </cell>
          <cell r="N888">
            <v>4.5001569129236207</v>
          </cell>
          <cell r="O888">
            <v>7.9991562326718633</v>
          </cell>
        </row>
        <row r="889">
          <cell r="A889">
            <v>18020</v>
          </cell>
          <cell r="B889">
            <v>3.4973292566950578</v>
          </cell>
          <cell r="C889">
            <v>-5.2039709916231268E-2</v>
          </cell>
          <cell r="D889">
            <v>1191179.52</v>
          </cell>
          <cell r="E889">
            <v>642106.92000000004</v>
          </cell>
          <cell r="F889">
            <v>256.52999999999997</v>
          </cell>
          <cell r="G889">
            <v>1191178.6957</v>
          </cell>
          <cell r="H889">
            <v>642110.31880000001</v>
          </cell>
          <cell r="I889">
            <v>256.34800000000001</v>
          </cell>
          <cell r="J889">
            <v>1191177.6299999999</v>
          </cell>
          <cell r="K889">
            <v>642114.68999999994</v>
          </cell>
          <cell r="L889">
            <v>256.11</v>
          </cell>
          <cell r="M889">
            <v>-5.2897894144238219E-2</v>
          </cell>
          <cell r="N889">
            <v>4.4992339269884365</v>
          </cell>
          <cell r="O889">
            <v>7.9965631836834943</v>
          </cell>
        </row>
        <row r="890">
          <cell r="A890">
            <v>18030</v>
          </cell>
          <cell r="B890">
            <v>3.496346866386117</v>
          </cell>
          <cell r="C890">
            <v>-5.2054331836954668E-2</v>
          </cell>
          <cell r="D890">
            <v>1191169.52</v>
          </cell>
          <cell r="E890">
            <v>642104.81999999995</v>
          </cell>
          <cell r="F890">
            <v>256.33999999999997</v>
          </cell>
          <cell r="G890">
            <v>1191168.9110000001</v>
          </cell>
          <cell r="H890">
            <v>642108.26289999997</v>
          </cell>
          <cell r="I890">
            <v>256.15800000000002</v>
          </cell>
          <cell r="J890">
            <v>1191168.1200000001</v>
          </cell>
          <cell r="K890">
            <v>642112.68999999994</v>
          </cell>
          <cell r="L890">
            <v>255.92</v>
          </cell>
          <cell r="M890">
            <v>-5.2921703449608996E-2</v>
          </cell>
          <cell r="N890">
            <v>4.4972097360140131</v>
          </cell>
          <cell r="O890">
            <v>7.9935566024001297</v>
          </cell>
        </row>
        <row r="891">
          <cell r="A891">
            <v>18040</v>
          </cell>
          <cell r="B891">
            <v>3.5044061251752336</v>
          </cell>
          <cell r="C891">
            <v>-5.1934619875404903E-2</v>
          </cell>
          <cell r="D891">
            <v>1191159.4099999999</v>
          </cell>
          <cell r="E891">
            <v>642103.34</v>
          </cell>
          <cell r="F891">
            <v>256.2</v>
          </cell>
          <cell r="G891">
            <v>1191159.017</v>
          </cell>
          <cell r="H891">
            <v>642106.8223</v>
          </cell>
          <cell r="I891">
            <v>256.01799999999997</v>
          </cell>
          <cell r="J891">
            <v>1191158.51</v>
          </cell>
          <cell r="K891">
            <v>642111.29</v>
          </cell>
          <cell r="L891">
            <v>255.78</v>
          </cell>
          <cell r="M891">
            <v>-5.2931522743274645E-2</v>
          </cell>
          <cell r="N891">
            <v>4.4963754614486477</v>
          </cell>
          <cell r="O891">
            <v>8.0007815866238818</v>
          </cell>
        </row>
        <row r="892">
          <cell r="A892">
            <v>18050</v>
          </cell>
          <cell r="B892">
            <v>3.4969179358224478</v>
          </cell>
          <cell r="C892">
            <v>-5.4047593757892989E-2</v>
          </cell>
          <cell r="D892">
            <v>1191149.23</v>
          </cell>
          <cell r="E892">
            <v>642102.51</v>
          </cell>
          <cell r="F892">
            <v>256.11</v>
          </cell>
          <cell r="G892">
            <v>1191149.0523000001</v>
          </cell>
          <cell r="H892">
            <v>642106.0024</v>
          </cell>
          <cell r="I892">
            <v>255.92099999999999</v>
          </cell>
          <cell r="J892">
            <v>1191148.82</v>
          </cell>
          <cell r="K892">
            <v>642110.5</v>
          </cell>
          <cell r="L892">
            <v>255.68</v>
          </cell>
          <cell r="M892">
            <v>-5.3512803284978608E-2</v>
          </cell>
          <cell r="N892">
            <v>4.5035951250125539</v>
          </cell>
          <cell r="O892">
            <v>8.0005130608350008</v>
          </cell>
        </row>
        <row r="893">
          <cell r="A893">
            <v>18060</v>
          </cell>
          <cell r="B893">
            <v>3.4966832697917094</v>
          </cell>
          <cell r="C893">
            <v>-5.4051220947801577E-2</v>
          </cell>
          <cell r="D893">
            <v>1191139.02</v>
          </cell>
          <cell r="E893">
            <v>642102.31000000006</v>
          </cell>
          <cell r="F893">
            <v>256.02</v>
          </cell>
          <cell r="G893">
            <v>1191139.0558</v>
          </cell>
          <cell r="H893">
            <v>642105.80649999995</v>
          </cell>
          <cell r="I893">
            <v>255.83099999999999</v>
          </cell>
          <cell r="J893">
            <v>1191139.1100000001</v>
          </cell>
          <cell r="K893">
            <v>642110.31000000006</v>
          </cell>
          <cell r="L893">
            <v>255.59</v>
          </cell>
          <cell r="M893">
            <v>-5.3510058461015378E-2</v>
          </cell>
          <cell r="N893">
            <v>4.5038261390718795</v>
          </cell>
          <cell r="O893">
            <v>8.0005094088635893</v>
          </cell>
        </row>
        <row r="894">
          <cell r="A894">
            <v>18070</v>
          </cell>
          <cell r="B894">
            <v>3.5047135374626714</v>
          </cell>
          <cell r="C894">
            <v>-5.4212704681579529E-2</v>
          </cell>
          <cell r="D894">
            <v>1191128.81</v>
          </cell>
          <cell r="E894">
            <v>642102.74</v>
          </cell>
          <cell r="F894">
            <v>255.93</v>
          </cell>
          <cell r="G894">
            <v>1191129.0667000001</v>
          </cell>
          <cell r="H894">
            <v>642106.23529999994</v>
          </cell>
          <cell r="I894">
            <v>255.74</v>
          </cell>
          <cell r="J894">
            <v>1191129.3999999999</v>
          </cell>
          <cell r="K894">
            <v>642110.71999999997</v>
          </cell>
          <cell r="L894">
            <v>255.5</v>
          </cell>
          <cell r="M894">
            <v>-5.3368102474096207E-2</v>
          </cell>
          <cell r="N894">
            <v>4.4970682650090517</v>
          </cell>
          <cell r="O894">
            <v>8.0017818024717222</v>
          </cell>
        </row>
        <row r="895">
          <cell r="A895">
            <v>18080</v>
          </cell>
          <cell r="B895">
            <v>3.4995222145547409</v>
          </cell>
          <cell r="C895">
            <v>-5.4293125847230041E-2</v>
          </cell>
          <cell r="D895">
            <v>1191118.6499999999</v>
          </cell>
          <cell r="E895">
            <v>642103.81999999995</v>
          </cell>
          <cell r="F895">
            <v>255.84</v>
          </cell>
          <cell r="G895">
            <v>1191119.1237999999</v>
          </cell>
          <cell r="H895">
            <v>642107.28729999997</v>
          </cell>
          <cell r="I895">
            <v>255.65</v>
          </cell>
          <cell r="J895">
            <v>1191119.74</v>
          </cell>
          <cell r="K895">
            <v>642111.75</v>
          </cell>
          <cell r="L895">
            <v>255.41</v>
          </cell>
          <cell r="M895">
            <v>-5.3273655895359782E-2</v>
          </cell>
          <cell r="N895">
            <v>4.505040924381416</v>
          </cell>
          <cell r="O895">
            <v>8.004563138936156</v>
          </cell>
        </row>
        <row r="896">
          <cell r="A896">
            <v>18090</v>
          </cell>
          <cell r="B896">
            <v>3.4981382533799072</v>
          </cell>
          <cell r="C896">
            <v>-5.1741808610659995E-2</v>
          </cell>
          <cell r="D896">
            <v>1191108.57</v>
          </cell>
          <cell r="E896">
            <v>642105.53</v>
          </cell>
          <cell r="F896">
            <v>255.74</v>
          </cell>
          <cell r="G896">
            <v>1191109.2660000001</v>
          </cell>
          <cell r="H896">
            <v>642108.95819999999</v>
          </cell>
          <cell r="I896">
            <v>255.559</v>
          </cell>
          <cell r="J896">
            <v>1191110.1599999999</v>
          </cell>
          <cell r="K896">
            <v>642113.37</v>
          </cell>
          <cell r="L896">
            <v>255.32</v>
          </cell>
          <cell r="M896">
            <v>-5.3093789315602553E-2</v>
          </cell>
          <cell r="N896">
            <v>4.5014681204863622</v>
          </cell>
          <cell r="O896">
            <v>7.9996063738662695</v>
          </cell>
        </row>
        <row r="897">
          <cell r="A897">
            <v>18100</v>
          </cell>
          <cell r="B897">
            <v>3.4997093965684423</v>
          </cell>
          <cell r="C897">
            <v>-5.17185798848004E-2</v>
          </cell>
          <cell r="D897">
            <v>1191098.6299999999</v>
          </cell>
          <cell r="E897">
            <v>642107.86</v>
          </cell>
          <cell r="F897">
            <v>255.65</v>
          </cell>
          <cell r="G897">
            <v>1191099.5319000001</v>
          </cell>
          <cell r="H897">
            <v>642111.2415</v>
          </cell>
          <cell r="I897">
            <v>255.46899999999999</v>
          </cell>
          <cell r="J897">
            <v>1191100.7</v>
          </cell>
          <cell r="K897">
            <v>642115.59</v>
          </cell>
          <cell r="L897">
            <v>255.23</v>
          </cell>
          <cell r="M897">
            <v>-5.307978380828518E-2</v>
          </cell>
          <cell r="N897">
            <v>4.5026558673115584</v>
          </cell>
          <cell r="O897">
            <v>8.0023652638800016</v>
          </cell>
        </row>
        <row r="898">
          <cell r="A898">
            <v>18110</v>
          </cell>
          <cell r="B898">
            <v>3.5020866707883092</v>
          </cell>
          <cell r="C898">
            <v>-5.1969016506107406E-2</v>
          </cell>
          <cell r="D898">
            <v>1191088.8400000001</v>
          </cell>
          <cell r="E898">
            <v>642110.81000000006</v>
          </cell>
          <cell r="F898">
            <v>255.56</v>
          </cell>
          <cell r="G898">
            <v>1191089.9593</v>
          </cell>
          <cell r="H898">
            <v>642114.12840000005</v>
          </cell>
          <cell r="I898">
            <v>255.37799999999999</v>
          </cell>
          <cell r="J898">
            <v>1191091.3899999999</v>
          </cell>
          <cell r="K898">
            <v>642118.39</v>
          </cell>
          <cell r="L898">
            <v>255.14</v>
          </cell>
          <cell r="M898">
            <v>-5.2943642561905292E-2</v>
          </cell>
          <cell r="N898">
            <v>4.495346154577744</v>
          </cell>
          <cell r="O898">
            <v>7.9974328253660527</v>
          </cell>
        </row>
        <row r="899">
          <cell r="A899">
            <v>18120</v>
          </cell>
          <cell r="B899">
            <v>3.4946725011443429</v>
          </cell>
          <cell r="C899">
            <v>-5.207927207496308E-2</v>
          </cell>
          <cell r="D899">
            <v>1191079.27</v>
          </cell>
          <cell r="E899">
            <v>642114.37</v>
          </cell>
          <cell r="F899">
            <v>255.47</v>
          </cell>
          <cell r="G899">
            <v>1191080.5858</v>
          </cell>
          <cell r="H899">
            <v>642117.60750000004</v>
          </cell>
          <cell r="I899">
            <v>255.28800000000001</v>
          </cell>
          <cell r="J899">
            <v>1191082.28</v>
          </cell>
          <cell r="K899">
            <v>642121.78</v>
          </cell>
          <cell r="L899">
            <v>255.05</v>
          </cell>
          <cell r="M899">
            <v>-5.2849664343902147E-2</v>
          </cell>
          <cell r="N899">
            <v>4.5033398594793583</v>
          </cell>
          <cell r="O899">
            <v>7.9980123606237008</v>
          </cell>
        </row>
        <row r="900">
          <cell r="A900">
            <v>18130</v>
          </cell>
          <cell r="B900">
            <v>3.501419497886932</v>
          </cell>
          <cell r="C900">
            <v>-5.2264517322312055E-2</v>
          </cell>
          <cell r="D900">
            <v>1191069.93</v>
          </cell>
          <cell r="E900">
            <v>642118.51</v>
          </cell>
          <cell r="F900">
            <v>255.38</v>
          </cell>
          <cell r="G900">
            <v>1191071.4479</v>
          </cell>
          <cell r="H900">
            <v>642121.66529999999</v>
          </cell>
          <cell r="I900">
            <v>255.197</v>
          </cell>
          <cell r="J900">
            <v>1191073.3999999999</v>
          </cell>
          <cell r="K900">
            <v>642125.72</v>
          </cell>
          <cell r="L900">
            <v>254.96</v>
          </cell>
          <cell r="M900">
            <v>-5.2664993767792212E-2</v>
          </cell>
          <cell r="N900">
            <v>4.5001429421023573</v>
          </cell>
          <cell r="O900">
            <v>8.0015624399892893</v>
          </cell>
        </row>
        <row r="901">
          <cell r="A901">
            <v>18140</v>
          </cell>
          <cell r="B901">
            <v>3.497067521581712</v>
          </cell>
          <cell r="C901">
            <v>-3.5172326310805108E-2</v>
          </cell>
          <cell r="D901">
            <v>1191060.8799999999</v>
          </cell>
          <cell r="E901">
            <v>642123.23</v>
          </cell>
          <cell r="F901">
            <v>255.23</v>
          </cell>
          <cell r="G901">
            <v>1191062.581</v>
          </cell>
          <cell r="H901">
            <v>642126.2855</v>
          </cell>
          <cell r="I901">
            <v>255.107</v>
          </cell>
          <cell r="J901">
            <v>1191064.76</v>
          </cell>
          <cell r="K901">
            <v>642130.19999999995</v>
          </cell>
          <cell r="L901">
            <v>254.95</v>
          </cell>
          <cell r="M901">
            <v>-3.5043812404840474E-2</v>
          </cell>
          <cell r="N901">
            <v>4.4801061649994693</v>
          </cell>
          <cell r="O901">
            <v>7.9771736865811818</v>
          </cell>
        </row>
        <row r="902">
          <cell r="A902">
            <v>18150</v>
          </cell>
          <cell r="B902">
            <v>3.5029425017482674</v>
          </cell>
          <cell r="C902">
            <v>-1.5415611296232078E-2</v>
          </cell>
          <cell r="D902">
            <v>1191052.1399999999</v>
          </cell>
          <cell r="E902">
            <v>642128.1</v>
          </cell>
          <cell r="F902">
            <v>255.07</v>
          </cell>
          <cell r="G902">
            <v>1191053.8484</v>
          </cell>
          <cell r="H902">
            <v>642131.1581</v>
          </cell>
          <cell r="I902">
            <v>255.01599999999999</v>
          </cell>
          <cell r="J902">
            <v>1191055.79</v>
          </cell>
          <cell r="K902">
            <v>642134.63</v>
          </cell>
          <cell r="L902">
            <v>254.94</v>
          </cell>
          <cell r="M902">
            <v>-1.9105430370564017E-2</v>
          </cell>
          <cell r="N902">
            <v>3.9779266169835976</v>
          </cell>
          <cell r="O902">
            <v>7.4808691187318654</v>
          </cell>
        </row>
        <row r="903">
          <cell r="A903">
            <v>18160</v>
          </cell>
          <cell r="B903">
            <v>3.5040821124027146</v>
          </cell>
          <cell r="C903">
            <v>1.7122886415141929E-3</v>
          </cell>
          <cell r="D903">
            <v>1191043.4099999999</v>
          </cell>
          <cell r="E903">
            <v>642132.97</v>
          </cell>
          <cell r="F903">
            <v>254.92</v>
          </cell>
          <cell r="G903">
            <v>1191045.1159000001</v>
          </cell>
          <cell r="H903">
            <v>642136.03079999995</v>
          </cell>
          <cell r="I903">
            <v>254.92599999999999</v>
          </cell>
          <cell r="J903">
            <v>1191046.82</v>
          </cell>
          <cell r="K903">
            <v>642139.09</v>
          </cell>
          <cell r="L903">
            <v>254.86</v>
          </cell>
          <cell r="M903">
            <v>-1.8847405149075985E-2</v>
          </cell>
          <cell r="N903">
            <v>3.5018083114327174</v>
          </cell>
          <cell r="O903">
            <v>7.0058904238354316</v>
          </cell>
        </row>
        <row r="904">
          <cell r="A904">
            <v>18170</v>
          </cell>
          <cell r="B904">
            <v>3.4964887830834113</v>
          </cell>
          <cell r="C904">
            <v>1.8590078227757639E-2</v>
          </cell>
          <cell r="D904">
            <v>1191034.68</v>
          </cell>
          <cell r="E904">
            <v>642137.85</v>
          </cell>
          <cell r="F904">
            <v>254.77</v>
          </cell>
          <cell r="G904">
            <v>1191036.3833999999</v>
          </cell>
          <cell r="H904">
            <v>642140.90350000001</v>
          </cell>
          <cell r="I904">
            <v>254.83500000000001</v>
          </cell>
          <cell r="J904">
            <v>1191038.0900000001</v>
          </cell>
          <cell r="K904">
            <v>642143.96</v>
          </cell>
          <cell r="L904">
            <v>254.77</v>
          </cell>
          <cell r="M904">
            <v>-1.8567885239839391E-2</v>
          </cell>
          <cell r="N904">
            <v>3.5006679091560331</v>
          </cell>
          <cell r="O904">
            <v>6.9971566922394448</v>
          </cell>
        </row>
        <row r="905">
          <cell r="A905">
            <v>18180</v>
          </cell>
          <cell r="B905">
            <v>3.4976305193852202</v>
          </cell>
          <cell r="C905">
            <v>1.9155825530646355E-2</v>
          </cell>
          <cell r="D905">
            <v>1191025.95</v>
          </cell>
          <cell r="E905">
            <v>642142.71999999997</v>
          </cell>
          <cell r="F905">
            <v>254.66</v>
          </cell>
          <cell r="G905">
            <v>1191027.6509</v>
          </cell>
          <cell r="H905">
            <v>642145.77619999996</v>
          </cell>
          <cell r="I905">
            <v>254.727</v>
          </cell>
          <cell r="J905">
            <v>1191029.3600000001</v>
          </cell>
          <cell r="K905">
            <v>642148.82999999996</v>
          </cell>
          <cell r="L905">
            <v>254.66</v>
          </cell>
          <cell r="M905">
            <v>-1.914542260578618E-2</v>
          </cell>
          <cell r="N905">
            <v>3.4995310043330337</v>
          </cell>
          <cell r="O905">
            <v>6.9971615237182538</v>
          </cell>
        </row>
        <row r="906">
          <cell r="A906">
            <v>18190</v>
          </cell>
          <cell r="B906">
            <v>3.503640930630151</v>
          </cell>
          <cell r="C906">
            <v>2.1120885805698968E-2</v>
          </cell>
          <cell r="D906">
            <v>1191017.21</v>
          </cell>
          <cell r="E906">
            <v>642147.59</v>
          </cell>
          <cell r="F906">
            <v>254.51</v>
          </cell>
          <cell r="G906">
            <v>1191018.9184000001</v>
          </cell>
          <cell r="H906">
            <v>642150.64890000003</v>
          </cell>
          <cell r="I906">
            <v>254.584</v>
          </cell>
          <cell r="J906">
            <v>1191020.6200000001</v>
          </cell>
          <cell r="K906">
            <v>642153.71</v>
          </cell>
          <cell r="L906">
            <v>254.51</v>
          </cell>
          <cell r="M906">
            <v>-2.112925620279903E-2</v>
          </cell>
          <cell r="N906">
            <v>3.502252956268729</v>
          </cell>
          <cell r="O906">
            <v>7.00589388689888</v>
          </cell>
        </row>
        <row r="907">
          <cell r="A907">
            <v>18200</v>
          </cell>
          <cell r="B907">
            <v>3.496000028664378</v>
          </cell>
          <cell r="C907">
            <v>1.9164759568266982E-2</v>
          </cell>
          <cell r="D907">
            <v>1191008.48</v>
          </cell>
          <cell r="E907">
            <v>642152.47</v>
          </cell>
          <cell r="F907">
            <v>254.34</v>
          </cell>
          <cell r="G907">
            <v>1191010.1858000001</v>
          </cell>
          <cell r="H907">
            <v>642155.52159999998</v>
          </cell>
          <cell r="I907">
            <v>254.40700000000001</v>
          </cell>
          <cell r="J907">
            <v>1191011.8899999999</v>
          </cell>
          <cell r="K907">
            <v>642158.57999999996</v>
          </cell>
          <cell r="L907">
            <v>254.34</v>
          </cell>
          <cell r="M907">
            <v>-1.9136525016730355E-2</v>
          </cell>
          <cell r="N907">
            <v>3.501158122565704</v>
          </cell>
          <cell r="O907">
            <v>6.9971581512300816</v>
          </cell>
        </row>
        <row r="908">
          <cell r="A908">
            <v>18210</v>
          </cell>
          <cell r="B908">
            <v>3.4971387419211468</v>
          </cell>
          <cell r="C908">
            <v>2.1160155618913788E-2</v>
          </cell>
          <cell r="D908">
            <v>1190999.75</v>
          </cell>
          <cell r="E908">
            <v>642157.34</v>
          </cell>
          <cell r="F908">
            <v>254.12</v>
          </cell>
          <cell r="G908">
            <v>1191001.4532999999</v>
          </cell>
          <cell r="H908">
            <v>642160.39430000004</v>
          </cell>
          <cell r="I908">
            <v>254.19399999999999</v>
          </cell>
          <cell r="J908">
            <v>1191003.1599999999</v>
          </cell>
          <cell r="K908">
            <v>642163.44999999995</v>
          </cell>
          <cell r="L908">
            <v>254.12</v>
          </cell>
          <cell r="M908">
            <v>-2.1142747218644654E-2</v>
          </cell>
          <cell r="N908">
            <v>3.5000181970073987</v>
          </cell>
          <cell r="O908">
            <v>6.997156938928546</v>
          </cell>
        </row>
        <row r="909">
          <cell r="A909">
            <v>18220</v>
          </cell>
          <cell r="B909">
            <v>3.4982809550053386</v>
          </cell>
          <cell r="C909">
            <v>1.9438118571556605E-2</v>
          </cell>
          <cell r="D909">
            <v>1190991.02</v>
          </cell>
          <cell r="E909">
            <v>642162.21</v>
          </cell>
          <cell r="F909">
            <v>253.88</v>
          </cell>
          <cell r="G909">
            <v>1190992.7208</v>
          </cell>
          <cell r="H909">
            <v>642165.26699999999</v>
          </cell>
          <cell r="I909">
            <v>253.94800000000001</v>
          </cell>
          <cell r="J909">
            <v>1190994.43</v>
          </cell>
          <cell r="K909">
            <v>642168.31999999995</v>
          </cell>
          <cell r="L909">
            <v>253.88</v>
          </cell>
          <cell r="M909">
            <v>-1.9434780730726475E-2</v>
          </cell>
          <cell r="N909">
            <v>3.4988817698624071</v>
          </cell>
          <cell r="O909">
            <v>6.9971627248677457</v>
          </cell>
        </row>
        <row r="910">
          <cell r="A910">
            <v>18230</v>
          </cell>
          <cell r="B910">
            <v>3.5042906530144458</v>
          </cell>
          <cell r="C910">
            <v>1.8834054173910566E-2</v>
          </cell>
          <cell r="D910">
            <v>1190982.28</v>
          </cell>
          <cell r="E910">
            <v>642167.07999999996</v>
          </cell>
          <cell r="F910">
            <v>253.6</v>
          </cell>
          <cell r="G910">
            <v>1190983.9883000001</v>
          </cell>
          <cell r="H910">
            <v>642170.13970000006</v>
          </cell>
          <cell r="I910">
            <v>253.666</v>
          </cell>
          <cell r="J910">
            <v>1190985.69</v>
          </cell>
          <cell r="K910">
            <v>642173.19999999995</v>
          </cell>
          <cell r="L910">
            <v>253.6</v>
          </cell>
          <cell r="M910">
            <v>-1.8848513767991664E-2</v>
          </cell>
          <cell r="N910">
            <v>3.501602344482087</v>
          </cell>
          <cell r="O910">
            <v>7.0058929974965327</v>
          </cell>
        </row>
        <row r="911">
          <cell r="A911">
            <v>18240</v>
          </cell>
          <cell r="B911">
            <v>3.4966983570017858</v>
          </cell>
          <cell r="C911">
            <v>2.0304868407601592E-2</v>
          </cell>
          <cell r="D911">
            <v>1190973.55</v>
          </cell>
          <cell r="E911">
            <v>642171.96</v>
          </cell>
          <cell r="F911">
            <v>253.28</v>
          </cell>
          <cell r="G911">
            <v>1190975.2557999999</v>
          </cell>
          <cell r="H911">
            <v>642175.01240000001</v>
          </cell>
          <cell r="I911">
            <v>253.351</v>
          </cell>
          <cell r="J911">
            <v>1190976.96</v>
          </cell>
          <cell r="K911">
            <v>642178.06999999995</v>
          </cell>
          <cell r="L911">
            <v>253.28</v>
          </cell>
          <cell r="M911">
            <v>-2.0283052496193946E-2</v>
          </cell>
          <cell r="N911">
            <v>3.5004593126858441</v>
          </cell>
          <cell r="O911">
            <v>6.9971576696876294</v>
          </cell>
        </row>
        <row r="912">
          <cell r="A912">
            <v>18250</v>
          </cell>
          <cell r="B912">
            <v>3.4977014223456782</v>
          </cell>
          <cell r="C912">
            <v>2.0013143361175975E-2</v>
          </cell>
          <cell r="D912">
            <v>1190964.82</v>
          </cell>
          <cell r="E912">
            <v>642176.82999999996</v>
          </cell>
          <cell r="F912">
            <v>252.93</v>
          </cell>
          <cell r="G912">
            <v>1190966.5231999999</v>
          </cell>
          <cell r="H912">
            <v>642179.88500000001</v>
          </cell>
          <cell r="I912">
            <v>253</v>
          </cell>
          <cell r="J912">
            <v>1190968.23</v>
          </cell>
          <cell r="K912">
            <v>642182.93999999994</v>
          </cell>
          <cell r="L912">
            <v>252.93</v>
          </cell>
          <cell r="M912">
            <v>-2.0003109917257036E-2</v>
          </cell>
          <cell r="N912">
            <v>3.4994558490928926</v>
          </cell>
          <cell r="O912">
            <v>6.9971572714385708</v>
          </cell>
        </row>
        <row r="913">
          <cell r="A913">
            <v>18260</v>
          </cell>
          <cell r="B913">
            <v>3.498844063370977</v>
          </cell>
          <cell r="C913">
            <v>2.1435650929741056E-2</v>
          </cell>
          <cell r="D913">
            <v>1190956.0900000001</v>
          </cell>
          <cell r="E913">
            <v>642181.69999999995</v>
          </cell>
          <cell r="F913">
            <v>252.54</v>
          </cell>
          <cell r="G913">
            <v>1190957.7907</v>
          </cell>
          <cell r="H913">
            <v>642184.75769999996</v>
          </cell>
          <cell r="I913">
            <v>252.61500000000001</v>
          </cell>
          <cell r="J913">
            <v>1190959.5</v>
          </cell>
          <cell r="K913">
            <v>642187.81000000006</v>
          </cell>
          <cell r="L913">
            <v>252.54</v>
          </cell>
          <cell r="M913">
            <v>-2.1438862994925086E-2</v>
          </cell>
          <cell r="N913">
            <v>3.49831985109335</v>
          </cell>
          <cell r="O913">
            <v>6.997163914464327</v>
          </cell>
        </row>
        <row r="914">
          <cell r="A914">
            <v>18270</v>
          </cell>
          <cell r="B914">
            <v>3.5048531210931908</v>
          </cell>
          <cell r="C914">
            <v>1.8545712974050031E-2</v>
          </cell>
          <cell r="D914">
            <v>1190947.3500000001</v>
          </cell>
          <cell r="E914">
            <v>642186.56999999995</v>
          </cell>
          <cell r="F914">
            <v>252.13</v>
          </cell>
          <cell r="G914">
            <v>1190949.0582000001</v>
          </cell>
          <cell r="H914">
            <v>642189.63040000002</v>
          </cell>
          <cell r="I914">
            <v>252.19499999999999</v>
          </cell>
          <cell r="J914">
            <v>1190950.76</v>
          </cell>
          <cell r="K914">
            <v>642192.68999999994</v>
          </cell>
          <cell r="L914">
            <v>252.13</v>
          </cell>
          <cell r="M914">
            <v>-1.8565916146822459E-2</v>
          </cell>
          <cell r="N914">
            <v>3.5010391884766983</v>
          </cell>
          <cell r="O914">
            <v>7.0058923095698891</v>
          </cell>
        </row>
        <row r="915">
          <cell r="A915">
            <v>18280</v>
          </cell>
          <cell r="B915">
            <v>3.497260656498439</v>
          </cell>
          <cell r="C915">
            <v>2.030160373322407E-2</v>
          </cell>
          <cell r="D915">
            <v>1190938.6200000001</v>
          </cell>
          <cell r="E915">
            <v>642191.44999999995</v>
          </cell>
          <cell r="F915">
            <v>251.67</v>
          </cell>
          <cell r="G915">
            <v>1190940.3256999999</v>
          </cell>
          <cell r="H915">
            <v>642194.50309999997</v>
          </cell>
          <cell r="I915">
            <v>251.74100000000001</v>
          </cell>
          <cell r="J915">
            <v>1190942.03</v>
          </cell>
          <cell r="K915">
            <v>642197.56000000006</v>
          </cell>
          <cell r="L915">
            <v>251.67</v>
          </cell>
          <cell r="M915">
            <v>-2.028631369234369E-2</v>
          </cell>
          <cell r="N915">
            <v>3.4998965843076095</v>
          </cell>
          <cell r="O915">
            <v>6.9971572408060485</v>
          </cell>
        </row>
        <row r="916">
          <cell r="A916">
            <v>18290</v>
          </cell>
          <cell r="B916">
            <v>3.4984001887869263</v>
          </cell>
          <cell r="C916">
            <v>2.0580835843416988E-2</v>
          </cell>
          <cell r="D916">
            <v>1190929.8899999999</v>
          </cell>
          <cell r="E916">
            <v>642196.31999999995</v>
          </cell>
          <cell r="F916">
            <v>251.18</v>
          </cell>
          <cell r="G916">
            <v>1190931.5932</v>
          </cell>
          <cell r="H916">
            <v>642199.37580000004</v>
          </cell>
          <cell r="I916">
            <v>251.25200000000001</v>
          </cell>
          <cell r="J916">
            <v>1190933.3</v>
          </cell>
          <cell r="K916">
            <v>642202.43000000005</v>
          </cell>
          <cell r="L916">
            <v>251.18</v>
          </cell>
          <cell r="M916">
            <v>-2.0578734159500726E-2</v>
          </cell>
          <cell r="N916">
            <v>3.498757476623604</v>
          </cell>
          <cell r="O916">
            <v>6.9971576654105299</v>
          </cell>
        </row>
        <row r="917">
          <cell r="A917">
            <v>18300</v>
          </cell>
          <cell r="B917">
            <v>3.4995432188802473</v>
          </cell>
          <cell r="C917">
            <v>1.9431107360854395E-2</v>
          </cell>
          <cell r="D917">
            <v>1190921.1599999999</v>
          </cell>
          <cell r="E917">
            <v>642201.18999999994</v>
          </cell>
          <cell r="F917">
            <v>250.66</v>
          </cell>
          <cell r="G917">
            <v>1190922.8607000001</v>
          </cell>
          <cell r="H917">
            <v>642204.24849999999</v>
          </cell>
          <cell r="I917">
            <v>250.72800000000001</v>
          </cell>
          <cell r="J917">
            <v>1190924.57</v>
          </cell>
          <cell r="K917">
            <v>642207.30000000005</v>
          </cell>
          <cell r="L917">
            <v>250.66</v>
          </cell>
          <cell r="M917">
            <v>-1.9441781456613062E-2</v>
          </cell>
          <cell r="N917">
            <v>3.4976218692594174</v>
          </cell>
          <cell r="O917">
            <v>6.9971650881396652</v>
          </cell>
        </row>
        <row r="918">
          <cell r="A918">
            <v>18310</v>
          </cell>
          <cell r="B918">
            <v>3.5055029668418509</v>
          </cell>
          <cell r="C918">
            <v>1.9968603838626045E-2</v>
          </cell>
          <cell r="D918">
            <v>1190912.42</v>
          </cell>
          <cell r="E918">
            <v>642206.06000000006</v>
          </cell>
          <cell r="F918">
            <v>250.1</v>
          </cell>
          <cell r="G918">
            <v>1190914.1281000001</v>
          </cell>
          <cell r="H918">
            <v>642209.12120000005</v>
          </cell>
          <cell r="I918">
            <v>250.17</v>
          </cell>
          <cell r="J918">
            <v>1190915.83</v>
          </cell>
          <cell r="K918">
            <v>642212.18000000005</v>
          </cell>
          <cell r="L918">
            <v>250.1</v>
          </cell>
          <cell r="M918">
            <v>-1.9997779104720843E-2</v>
          </cell>
          <cell r="N918">
            <v>3.5003886998365927</v>
          </cell>
          <cell r="O918">
            <v>7.0058916666784441</v>
          </cell>
        </row>
        <row r="919">
          <cell r="A919">
            <v>18320</v>
          </cell>
          <cell r="B919">
            <v>3.4979103147884616</v>
          </cell>
          <cell r="C919">
            <v>1.9440178243713604E-2</v>
          </cell>
          <cell r="D919">
            <v>1190903.69</v>
          </cell>
          <cell r="E919">
            <v>642210.93999999994</v>
          </cell>
          <cell r="F919">
            <v>249.51</v>
          </cell>
          <cell r="G919">
            <v>1190905.3955999999</v>
          </cell>
          <cell r="H919">
            <v>642213.9939</v>
          </cell>
          <cell r="I919">
            <v>249.578</v>
          </cell>
          <cell r="J919">
            <v>1190907.1000000001</v>
          </cell>
          <cell r="K919">
            <v>642217.05000000005</v>
          </cell>
          <cell r="L919">
            <v>249.51</v>
          </cell>
          <cell r="M919">
            <v>-1.9432754623928367E-2</v>
          </cell>
          <cell r="N919">
            <v>3.4992465718823413</v>
          </cell>
          <cell r="O919">
            <v>6.9971568866708029</v>
          </cell>
        </row>
        <row r="920">
          <cell r="A920">
            <v>18330</v>
          </cell>
          <cell r="B920">
            <v>3.4990503239449167</v>
          </cell>
          <cell r="C920">
            <v>2.0005428193177122E-2</v>
          </cell>
          <cell r="D920">
            <v>1190894.96</v>
          </cell>
          <cell r="E920">
            <v>642215.81000000006</v>
          </cell>
          <cell r="F920">
            <v>248.88</v>
          </cell>
          <cell r="G920">
            <v>1190896.6631</v>
          </cell>
          <cell r="H920">
            <v>642218.86659999995</v>
          </cell>
          <cell r="I920">
            <v>248.95</v>
          </cell>
          <cell r="J920">
            <v>1190898.3700000001</v>
          </cell>
          <cell r="K920">
            <v>642221.92000000004</v>
          </cell>
          <cell r="L920">
            <v>248.88</v>
          </cell>
          <cell r="M920">
            <v>-2.0010817610287397E-2</v>
          </cell>
          <cell r="N920">
            <v>3.4981079415768974</v>
          </cell>
          <cell r="O920">
            <v>6.9971582655218141</v>
          </cell>
        </row>
        <row r="921">
          <cell r="A921">
            <v>18340</v>
          </cell>
          <cell r="B921">
            <v>3.5001938303638016</v>
          </cell>
          <cell r="C921">
            <v>1.857040014073786E-2</v>
          </cell>
          <cell r="D921">
            <v>1190886.23</v>
          </cell>
          <cell r="E921">
            <v>642220.68000000005</v>
          </cell>
          <cell r="F921">
            <v>248.24</v>
          </cell>
          <cell r="G921">
            <v>1190887.9306000001</v>
          </cell>
          <cell r="H921">
            <v>642223.73930000002</v>
          </cell>
          <cell r="I921">
            <v>248.30500000000001</v>
          </cell>
          <cell r="J921">
            <v>1190889.6399999999</v>
          </cell>
          <cell r="K921">
            <v>642226.80000000005</v>
          </cell>
          <cell r="L921">
            <v>248.24</v>
          </cell>
          <cell r="M921">
            <v>-1.8541232578128602E-2</v>
          </cell>
          <cell r="N921">
            <v>3.5057000512831218</v>
          </cell>
          <cell r="O921">
            <v>7.0058938816469229</v>
          </cell>
        </row>
        <row r="922">
          <cell r="A922">
            <v>18350</v>
          </cell>
          <cell r="B922">
            <v>3.49747188826532</v>
          </cell>
          <cell r="C922">
            <v>2.0014456795165794E-2</v>
          </cell>
          <cell r="D922">
            <v>1190877.49</v>
          </cell>
          <cell r="E922">
            <v>642225.56000000006</v>
          </cell>
          <cell r="F922">
            <v>247.59</v>
          </cell>
          <cell r="G922">
            <v>1190879.1980999999</v>
          </cell>
          <cell r="H922">
            <v>642228.61199999996</v>
          </cell>
          <cell r="I922">
            <v>247.66</v>
          </cell>
          <cell r="J922">
            <v>1190880.8999999999</v>
          </cell>
          <cell r="K922">
            <v>642231.67000000004</v>
          </cell>
          <cell r="L922">
            <v>247.59</v>
          </cell>
          <cell r="M922">
            <v>-2.0001773615144734E-2</v>
          </cell>
          <cell r="N922">
            <v>3.4996896448718582</v>
          </cell>
          <cell r="O922">
            <v>6.9971615331371781</v>
          </cell>
        </row>
        <row r="923">
          <cell r="A923">
            <v>18360</v>
          </cell>
          <cell r="B923">
            <v>3.4984727252367089</v>
          </cell>
          <cell r="C923">
            <v>2.1437926172459751E-2</v>
          </cell>
          <cell r="D923">
            <v>1190868.76</v>
          </cell>
          <cell r="E923">
            <v>642230.43000000005</v>
          </cell>
          <cell r="F923">
            <v>246.94</v>
          </cell>
          <cell r="G923">
            <v>1190870.4654999999</v>
          </cell>
          <cell r="H923">
            <v>642233.48459999997</v>
          </cell>
          <cell r="I923">
            <v>247.01499999999999</v>
          </cell>
          <cell r="J923">
            <v>1190872.17</v>
          </cell>
          <cell r="K923">
            <v>642236.54</v>
          </cell>
          <cell r="L923">
            <v>246.94</v>
          </cell>
          <cell r="M923">
            <v>-2.1436631883521542E-2</v>
          </cell>
          <cell r="N923">
            <v>3.4986839540609713</v>
          </cell>
          <cell r="O923">
            <v>6.9971566792976798</v>
          </cell>
        </row>
        <row r="924">
          <cell r="A924">
            <v>18370</v>
          </cell>
          <cell r="B924">
            <v>3.4996131628858147</v>
          </cell>
          <cell r="C924">
            <v>2.0002210742135425E-2</v>
          </cell>
          <cell r="D924">
            <v>1190860.03</v>
          </cell>
          <cell r="E924">
            <v>642235.30000000005</v>
          </cell>
          <cell r="F924">
            <v>246.3</v>
          </cell>
          <cell r="G924">
            <v>1190861.733</v>
          </cell>
          <cell r="H924">
            <v>642238.35730000003</v>
          </cell>
          <cell r="I924">
            <v>246.37</v>
          </cell>
          <cell r="J924">
            <v>1190863.44</v>
          </cell>
          <cell r="K924">
            <v>642241.41</v>
          </cell>
          <cell r="L924">
            <v>246.3</v>
          </cell>
          <cell r="M924">
            <v>-2.0014034113192219E-2</v>
          </cell>
          <cell r="N924">
            <v>3.4975457523504865</v>
          </cell>
          <cell r="O924">
            <v>6.9971589152363016</v>
          </cell>
        </row>
        <row r="925">
          <cell r="A925">
            <v>18380</v>
          </cell>
          <cell r="B925">
            <v>3.5007570966506489</v>
          </cell>
          <cell r="C925">
            <v>2.1423937145409178E-2</v>
          </cell>
          <cell r="D925">
            <v>1190851.3</v>
          </cell>
          <cell r="E925">
            <v>642240.17000000004</v>
          </cell>
          <cell r="F925">
            <v>245.65</v>
          </cell>
          <cell r="G925">
            <v>1190853.0005000001</v>
          </cell>
          <cell r="H925">
            <v>642243.23</v>
          </cell>
          <cell r="I925">
            <v>245.72499999999999</v>
          </cell>
          <cell r="J925">
            <v>1190854.71</v>
          </cell>
          <cell r="K925">
            <v>642246.29</v>
          </cell>
          <cell r="L925">
            <v>245.65</v>
          </cell>
          <cell r="M925">
            <v>-2.1397162268539268E-2</v>
          </cell>
          <cell r="N925">
            <v>3.5051376934343685</v>
          </cell>
          <cell r="O925">
            <v>7.0058947900850175</v>
          </cell>
        </row>
        <row r="926">
          <cell r="A926">
            <v>18390</v>
          </cell>
          <cell r="B926">
            <v>3.4980339177242663</v>
          </cell>
          <cell r="C926">
            <v>1.9725366197966002E-2</v>
          </cell>
          <cell r="D926">
            <v>1190842.56</v>
          </cell>
          <cell r="E926">
            <v>642245.05000000005</v>
          </cell>
          <cell r="F926">
            <v>245.01</v>
          </cell>
          <cell r="G926">
            <v>1190844.2679999999</v>
          </cell>
          <cell r="H926">
            <v>642248.10270000005</v>
          </cell>
          <cell r="I926">
            <v>245.07900000000001</v>
          </cell>
          <cell r="J926">
            <v>1190845.97</v>
          </cell>
          <cell r="K926">
            <v>642251.16</v>
          </cell>
          <cell r="L926">
            <v>245.01</v>
          </cell>
          <cell r="M926">
            <v>-1.9719206237897132E-2</v>
          </cell>
          <cell r="N926">
            <v>3.499126646761773</v>
          </cell>
          <cell r="O926">
            <v>6.9971605644860393</v>
          </cell>
        </row>
        <row r="927">
          <cell r="A927">
            <v>18400</v>
          </cell>
          <cell r="B927">
            <v>3.4991712460891691</v>
          </cell>
          <cell r="C927">
            <v>2.1147864678726307E-2</v>
          </cell>
          <cell r="D927">
            <v>1190833.83</v>
          </cell>
          <cell r="E927">
            <v>642249.92000000004</v>
          </cell>
          <cell r="F927">
            <v>244.36</v>
          </cell>
          <cell r="G927">
            <v>1190835.5355</v>
          </cell>
          <cell r="H927">
            <v>642252.9754</v>
          </cell>
          <cell r="I927">
            <v>244.434</v>
          </cell>
          <cell r="J927">
            <v>1190837.24</v>
          </cell>
          <cell r="K927">
            <v>642256.03</v>
          </cell>
          <cell r="L927">
            <v>244.36</v>
          </cell>
          <cell r="M927">
            <v>-2.1155034368074116E-2</v>
          </cell>
          <cell r="N927">
            <v>3.4979853359000037</v>
          </cell>
          <cell r="O927">
            <v>6.9971565819891728</v>
          </cell>
        </row>
        <row r="928">
          <cell r="A928">
            <v>18410</v>
          </cell>
          <cell r="B928">
            <v>3.5002634213941102</v>
          </cell>
          <cell r="C928">
            <v>1.9712802064624779E-2</v>
          </cell>
          <cell r="D928">
            <v>1190825.1000000001</v>
          </cell>
          <cell r="E928">
            <v>642254.79</v>
          </cell>
          <cell r="F928">
            <v>243.72</v>
          </cell>
          <cell r="G928">
            <v>1190826.8029</v>
          </cell>
          <cell r="H928">
            <v>642257.84809999994</v>
          </cell>
          <cell r="I928">
            <v>243.78899999999999</v>
          </cell>
          <cell r="J928">
            <v>1190828.51</v>
          </cell>
          <cell r="K928">
            <v>642260.9</v>
          </cell>
          <cell r="L928">
            <v>243.72</v>
          </cell>
          <cell r="M928">
            <v>-1.9731783063966345E-2</v>
          </cell>
          <cell r="N928">
            <v>3.4968963411114302</v>
          </cell>
          <cell r="O928">
            <v>6.9971597625055404</v>
          </cell>
        </row>
        <row r="929">
          <cell r="A929">
            <v>18420</v>
          </cell>
          <cell r="B929">
            <v>3.5062750604879231</v>
          </cell>
          <cell r="C929">
            <v>2.1105018494959334E-2</v>
          </cell>
          <cell r="D929">
            <v>1190816.3600000001</v>
          </cell>
          <cell r="E929">
            <v>642259.66</v>
          </cell>
          <cell r="F929">
            <v>243.07</v>
          </cell>
          <cell r="G929">
            <v>1190818.0704000001</v>
          </cell>
          <cell r="H929">
            <v>642262.72080000001</v>
          </cell>
          <cell r="I929">
            <v>243.14400000000001</v>
          </cell>
          <cell r="J929">
            <v>1190819.78</v>
          </cell>
          <cell r="K929">
            <v>642265.78</v>
          </cell>
          <cell r="L929">
            <v>243.07</v>
          </cell>
          <cell r="M929">
            <v>-2.1115780113487213E-2</v>
          </cell>
          <cell r="N929">
            <v>3.5044880938472409</v>
          </cell>
          <cell r="O929">
            <v>7.0107631543351641</v>
          </cell>
        </row>
        <row r="930">
          <cell r="A930">
            <v>18430</v>
          </cell>
          <cell r="B930">
            <v>3.4986832751266244</v>
          </cell>
          <cell r="C930">
            <v>1.9721705159919386E-2</v>
          </cell>
          <cell r="D930">
            <v>1190807.6299999999</v>
          </cell>
          <cell r="E930">
            <v>642264.54</v>
          </cell>
          <cell r="F930">
            <v>242.43</v>
          </cell>
          <cell r="G930">
            <v>1190809.3378999999</v>
          </cell>
          <cell r="H930">
            <v>642267.59349999996</v>
          </cell>
          <cell r="I930">
            <v>242.499</v>
          </cell>
          <cell r="J930">
            <v>1190811.04</v>
          </cell>
          <cell r="K930">
            <v>642270.65</v>
          </cell>
          <cell r="L930">
            <v>242.43</v>
          </cell>
          <cell r="M930">
            <v>-1.972287173304246E-2</v>
          </cell>
          <cell r="N930">
            <v>3.4984763341734939</v>
          </cell>
          <cell r="O930">
            <v>6.9971596093001178</v>
          </cell>
        </row>
        <row r="931">
          <cell r="A931">
            <v>18440</v>
          </cell>
          <cell r="B931">
            <v>3.4998210811795549</v>
          </cell>
          <cell r="C931">
            <v>2.1143938013846078E-2</v>
          </cell>
          <cell r="D931">
            <v>1190798.8999999999</v>
          </cell>
          <cell r="E931">
            <v>642269.41</v>
          </cell>
          <cell r="F931">
            <v>241.78</v>
          </cell>
          <cell r="G931">
            <v>1190800.6054</v>
          </cell>
          <cell r="H931">
            <v>642272.46620000002</v>
          </cell>
          <cell r="I931">
            <v>241.85400000000001</v>
          </cell>
          <cell r="J931">
            <v>1190802.31</v>
          </cell>
          <cell r="K931">
            <v>642275.52</v>
          </cell>
          <cell r="L931">
            <v>241.78</v>
          </cell>
          <cell r="M931">
            <v>-2.1158965160253076E-2</v>
          </cell>
          <cell r="N931">
            <v>3.4973355000848816</v>
          </cell>
          <cell r="O931">
            <v>6.9971565812644361</v>
          </cell>
        </row>
        <row r="932">
          <cell r="A932">
            <v>18450</v>
          </cell>
          <cell r="B932">
            <v>3.5009623848557543</v>
          </cell>
          <cell r="C932">
            <v>1.9708866424413111E-2</v>
          </cell>
          <cell r="D932">
            <v>1190790.17</v>
          </cell>
          <cell r="E932">
            <v>642274.28</v>
          </cell>
          <cell r="F932">
            <v>241.14</v>
          </cell>
          <cell r="G932">
            <v>1190791.8729000001</v>
          </cell>
          <cell r="H932">
            <v>642277.33889999997</v>
          </cell>
          <cell r="I932">
            <v>241.209</v>
          </cell>
          <cell r="J932">
            <v>1190793.58</v>
          </cell>
          <cell r="K932">
            <v>642280.4</v>
          </cell>
          <cell r="L932">
            <v>241.14</v>
          </cell>
          <cell r="M932">
            <v>-1.9686564355565983E-2</v>
          </cell>
          <cell r="N932">
            <v>3.5049284757758383</v>
          </cell>
          <cell r="O932">
            <v>7.0058908606315926</v>
          </cell>
        </row>
        <row r="933">
          <cell r="A933">
            <v>18460</v>
          </cell>
          <cell r="B933">
            <v>3.4981106815210858</v>
          </cell>
          <cell r="C933">
            <v>2.0582539134723694E-2</v>
          </cell>
          <cell r="D933">
            <v>1190781.43</v>
          </cell>
          <cell r="E933">
            <v>642279.16</v>
          </cell>
          <cell r="F933">
            <v>240.54</v>
          </cell>
          <cell r="G933">
            <v>1190783.1403000001</v>
          </cell>
          <cell r="H933">
            <v>642282.21149999998</v>
          </cell>
          <cell r="I933">
            <v>240.61199999999999</v>
          </cell>
          <cell r="J933">
            <v>1190784.8500000001</v>
          </cell>
          <cell r="K933">
            <v>642285.27</v>
          </cell>
          <cell r="L933">
            <v>240.54</v>
          </cell>
          <cell r="M933">
            <v>-2.0548380059055703E-2</v>
          </cell>
          <cell r="N933">
            <v>3.5039258468587753</v>
          </cell>
          <cell r="O933">
            <v>7.0020365283798611</v>
          </cell>
        </row>
        <row r="934">
          <cell r="A934">
            <v>18470</v>
          </cell>
          <cell r="B934">
            <v>3.4992454157995634</v>
          </cell>
          <cell r="C934">
            <v>2.0290088737252725E-2</v>
          </cell>
          <cell r="D934">
            <v>1190772.7</v>
          </cell>
          <cell r="E934">
            <v>642284.03</v>
          </cell>
          <cell r="F934">
            <v>240.02</v>
          </cell>
          <cell r="G934">
            <v>1190774.4077999999</v>
          </cell>
          <cell r="H934">
            <v>642287.08420000004</v>
          </cell>
          <cell r="I934">
            <v>240.09100000000001</v>
          </cell>
          <cell r="J934">
            <v>1190776.1100000001</v>
          </cell>
          <cell r="K934">
            <v>642290.14</v>
          </cell>
          <cell r="L934">
            <v>240.02</v>
          </cell>
          <cell r="M934">
            <v>-2.0297814992390761E-2</v>
          </cell>
          <cell r="N934">
            <v>3.4979134466746502</v>
          </cell>
          <cell r="O934">
            <v>6.9971588624742136</v>
          </cell>
        </row>
        <row r="935">
          <cell r="A935">
            <v>18480</v>
          </cell>
          <cell r="B935">
            <v>3.5003836503876942</v>
          </cell>
          <cell r="C935">
            <v>1.9140759040100673E-2</v>
          </cell>
          <cell r="D935">
            <v>1190763.97</v>
          </cell>
          <cell r="E935">
            <v>642288.9</v>
          </cell>
          <cell r="F935">
            <v>239.58</v>
          </cell>
          <cell r="G935">
            <v>1190765.6753</v>
          </cell>
          <cell r="H935">
            <v>642291.95689999999</v>
          </cell>
          <cell r="I935">
            <v>239.64699999999999</v>
          </cell>
          <cell r="J935">
            <v>1190767.3799999999</v>
          </cell>
          <cell r="K935">
            <v>642295.01</v>
          </cell>
          <cell r="L935">
            <v>239.58</v>
          </cell>
          <cell r="M935">
            <v>-1.9160522920952858E-2</v>
          </cell>
          <cell r="N935">
            <v>3.4967730409231921</v>
          </cell>
          <cell r="O935">
            <v>6.9971566913108862</v>
          </cell>
        </row>
        <row r="936">
          <cell r="A936">
            <v>18490</v>
          </cell>
          <cell r="B936">
            <v>3.5015253819614123</v>
          </cell>
          <cell r="C936">
            <v>1.9705697509848526E-2</v>
          </cell>
          <cell r="D936">
            <v>1190755.24</v>
          </cell>
          <cell r="E936">
            <v>642293.77</v>
          </cell>
          <cell r="F936">
            <v>239.21</v>
          </cell>
          <cell r="G936">
            <v>1190756.9428000001</v>
          </cell>
          <cell r="H936">
            <v>642296.82960000006</v>
          </cell>
          <cell r="I936">
            <v>239.279</v>
          </cell>
          <cell r="J936">
            <v>1190758.6499999999</v>
          </cell>
          <cell r="K936">
            <v>642299.89</v>
          </cell>
          <cell r="L936">
            <v>239.21</v>
          </cell>
          <cell r="M936">
            <v>-1.9689725041763046E-2</v>
          </cell>
          <cell r="N936">
            <v>3.5043658483617937</v>
          </cell>
          <cell r="O936">
            <v>7.0058912303232059</v>
          </cell>
        </row>
        <row r="937">
          <cell r="A937">
            <v>18500</v>
          </cell>
          <cell r="B937">
            <v>3.4988085657273911</v>
          </cell>
          <cell r="C937">
            <v>1.9435187356663816E-2</v>
          </cell>
          <cell r="D937">
            <v>1190746.5</v>
          </cell>
          <cell r="E937">
            <v>642298.65</v>
          </cell>
          <cell r="F937">
            <v>238.92</v>
          </cell>
          <cell r="G937">
            <v>1190748.2102999999</v>
          </cell>
          <cell r="H937">
            <v>642301.7023</v>
          </cell>
          <cell r="I937">
            <v>238.988</v>
          </cell>
          <cell r="J937">
            <v>1190749.92</v>
          </cell>
          <cell r="K937">
            <v>642304.76</v>
          </cell>
          <cell r="L937">
            <v>238.92</v>
          </cell>
          <cell r="M937">
            <v>-1.941067164964215E-2</v>
          </cell>
          <cell r="N937">
            <v>3.5032275661242087</v>
          </cell>
          <cell r="O937">
            <v>7.0020361318516002</v>
          </cell>
        </row>
        <row r="938">
          <cell r="A938">
            <v>18510</v>
          </cell>
          <cell r="B938">
            <v>3.4999436909063477</v>
          </cell>
          <cell r="C938">
            <v>2.0857478418775183E-2</v>
          </cell>
          <cell r="D938">
            <v>1190737.77</v>
          </cell>
          <cell r="E938">
            <v>642303.52</v>
          </cell>
          <cell r="F938">
            <v>238.7</v>
          </cell>
          <cell r="G938">
            <v>1190739.4778</v>
          </cell>
          <cell r="H938">
            <v>642306.57499999995</v>
          </cell>
          <cell r="I938">
            <v>238.773</v>
          </cell>
          <cell r="J938">
            <v>1190741.18</v>
          </cell>
          <cell r="K938">
            <v>642309.63</v>
          </cell>
          <cell r="L938">
            <v>238.7</v>
          </cell>
          <cell r="M938">
            <v>-2.0873754888582539E-2</v>
          </cell>
          <cell r="N938">
            <v>3.4972145830809205</v>
          </cell>
          <cell r="O938">
            <v>6.9971582739872682</v>
          </cell>
        </row>
        <row r="939">
          <cell r="A939">
            <v>18520</v>
          </cell>
          <cell r="B939">
            <v>3.5010336087959915</v>
          </cell>
          <cell r="C939">
            <v>2.1422245079726954E-2</v>
          </cell>
          <cell r="D939">
            <v>1190729.04</v>
          </cell>
          <cell r="E939">
            <v>642308.39</v>
          </cell>
          <cell r="F939">
            <v>238.56</v>
          </cell>
          <cell r="G939">
            <v>1190730.7452</v>
          </cell>
          <cell r="H939">
            <v>642311.44770000002</v>
          </cell>
          <cell r="I939">
            <v>238.63499999999999</v>
          </cell>
          <cell r="J939">
            <v>1190732.45</v>
          </cell>
          <cell r="K939">
            <v>642314.5</v>
          </cell>
          <cell r="L939">
            <v>238.56</v>
          </cell>
          <cell r="M939">
            <v>-2.145233246882413E-2</v>
          </cell>
          <cell r="N939">
            <v>3.4961233287328226</v>
          </cell>
          <cell r="O939">
            <v>6.9971569375288141</v>
          </cell>
        </row>
        <row r="940">
          <cell r="A940">
            <v>18530</v>
          </cell>
          <cell r="B940">
            <v>3.5021758165211643</v>
          </cell>
          <cell r="C940">
            <v>2.0844184822371652E-2</v>
          </cell>
          <cell r="D940">
            <v>1190720.31</v>
          </cell>
          <cell r="E940">
            <v>642313.26</v>
          </cell>
          <cell r="F940">
            <v>238.5</v>
          </cell>
          <cell r="G940">
            <v>1190722.0127000001</v>
          </cell>
          <cell r="H940">
            <v>642316.32039999997</v>
          </cell>
          <cell r="I940">
            <v>238.57300000000001</v>
          </cell>
          <cell r="J940">
            <v>1190723.72</v>
          </cell>
          <cell r="K940">
            <v>642319.38</v>
          </cell>
          <cell r="L940">
            <v>238.5</v>
          </cell>
          <cell r="M940">
            <v>-2.083502232110384E-2</v>
          </cell>
          <cell r="N940">
            <v>3.5037159487976952</v>
          </cell>
          <cell r="O940">
            <v>7.005891765318859</v>
          </cell>
        </row>
        <row r="941">
          <cell r="A941">
            <v>18540</v>
          </cell>
          <cell r="B941">
            <v>3.4994576222071947</v>
          </cell>
          <cell r="C941">
            <v>1.914582407708092E-2</v>
          </cell>
          <cell r="D941">
            <v>1190711.57</v>
          </cell>
          <cell r="E941">
            <v>642318.14</v>
          </cell>
          <cell r="F941">
            <v>238.52</v>
          </cell>
          <cell r="G941">
            <v>1190713.2801999999</v>
          </cell>
          <cell r="H941">
            <v>642321.19310000003</v>
          </cell>
          <cell r="I941">
            <v>238.58699999999999</v>
          </cell>
          <cell r="J941">
            <v>1190714.99</v>
          </cell>
          <cell r="K941">
            <v>642324.25</v>
          </cell>
          <cell r="L941">
            <v>238.52</v>
          </cell>
          <cell r="M941">
            <v>-1.9128766656593802E-2</v>
          </cell>
          <cell r="N941">
            <v>3.5025781433160796</v>
          </cell>
          <cell r="O941">
            <v>7.0020357655232743</v>
          </cell>
        </row>
        <row r="942">
          <cell r="A942">
            <v>18550</v>
          </cell>
          <cell r="B942">
            <v>3.5005932253737013</v>
          </cell>
          <cell r="C942">
            <v>1.9425278980457483E-2</v>
          </cell>
          <cell r="D942">
            <v>1190702.8400000001</v>
          </cell>
          <cell r="E942">
            <v>642323.01</v>
          </cell>
          <cell r="F942">
            <v>238.61</v>
          </cell>
          <cell r="G942">
            <v>1190704.5477</v>
          </cell>
          <cell r="H942">
            <v>642326.06579999998</v>
          </cell>
          <cell r="I942">
            <v>238.678</v>
          </cell>
          <cell r="J942">
            <v>1190706.25</v>
          </cell>
          <cell r="K942">
            <v>642329.12</v>
          </cell>
          <cell r="L942">
            <v>238.61</v>
          </cell>
          <cell r="M942">
            <v>-1.9447660992975395E-2</v>
          </cell>
          <cell r="N942">
            <v>3.4965644467242418</v>
          </cell>
          <cell r="O942">
            <v>6.9971576720979431</v>
          </cell>
        </row>
        <row r="943">
          <cell r="A943">
            <v>18560</v>
          </cell>
          <cell r="B943">
            <v>3.5017323270277996</v>
          </cell>
          <cell r="C943">
            <v>1.8847814120624685E-2</v>
          </cell>
          <cell r="D943">
            <v>1190694.1100000001</v>
          </cell>
          <cell r="E943">
            <v>642327.88</v>
          </cell>
          <cell r="F943">
            <v>238.78</v>
          </cell>
          <cell r="G943">
            <v>1190695.8152000001</v>
          </cell>
          <cell r="H943">
            <v>642330.93850000005</v>
          </cell>
          <cell r="I943">
            <v>238.846</v>
          </cell>
          <cell r="J943">
            <v>1190697.52</v>
          </cell>
          <cell r="K943">
            <v>642333.99</v>
          </cell>
          <cell r="L943">
            <v>238.78</v>
          </cell>
          <cell r="M943">
            <v>-1.8881824594061743E-2</v>
          </cell>
          <cell r="N943">
            <v>3.4954249082876894</v>
          </cell>
          <cell r="O943">
            <v>6.9971572353154894</v>
          </cell>
        </row>
        <row r="944">
          <cell r="A944">
            <v>18570</v>
          </cell>
          <cell r="B944">
            <v>3.5027389241797602</v>
          </cell>
          <cell r="C944">
            <v>1.9984361242790925E-2</v>
          </cell>
          <cell r="D944">
            <v>1190685.3799999999</v>
          </cell>
          <cell r="E944">
            <v>642332.75</v>
          </cell>
          <cell r="F944">
            <v>239.02</v>
          </cell>
          <cell r="G944">
            <v>1190687.0826000001</v>
          </cell>
          <cell r="H944">
            <v>642335.81110000005</v>
          </cell>
          <cell r="I944">
            <v>239.09</v>
          </cell>
          <cell r="J944">
            <v>1190688.79</v>
          </cell>
          <cell r="K944">
            <v>642338.87</v>
          </cell>
          <cell r="L944">
            <v>239.02</v>
          </cell>
          <cell r="M944">
            <v>-1.9981996608150147E-2</v>
          </cell>
          <cell r="N944">
            <v>3.5031534321971591</v>
          </cell>
          <cell r="O944">
            <v>7.0058923563769193</v>
          </cell>
        </row>
        <row r="945">
          <cell r="A945">
            <v>18580</v>
          </cell>
          <cell r="B945">
            <v>3.5000194928103823</v>
          </cell>
          <cell r="C945">
            <v>1.9999888613130509E-2</v>
          </cell>
          <cell r="D945">
            <v>1190676.6399999999</v>
          </cell>
          <cell r="E945">
            <v>642337.63</v>
          </cell>
          <cell r="F945">
            <v>239.34</v>
          </cell>
          <cell r="G945">
            <v>1190678.3500999999</v>
          </cell>
          <cell r="H945">
            <v>642340.6838</v>
          </cell>
          <cell r="I945">
            <v>239.41</v>
          </cell>
          <cell r="J945">
            <v>1190680.06</v>
          </cell>
          <cell r="K945">
            <v>642343.74</v>
          </cell>
          <cell r="L945">
            <v>239.34</v>
          </cell>
          <cell r="M945">
            <v>-1.9988486317019879E-2</v>
          </cell>
          <cell r="N945">
            <v>3.5020160551321631</v>
          </cell>
          <cell r="O945">
            <v>7.0020355479425458</v>
          </cell>
        </row>
        <row r="946">
          <cell r="A946">
            <v>18590</v>
          </cell>
          <cell r="B946">
            <v>3.5011555249602675</v>
          </cell>
          <cell r="C946">
            <v>1.9136539214646628E-2</v>
          </cell>
          <cell r="D946">
            <v>1190667.9099999999</v>
          </cell>
          <cell r="E946">
            <v>642342.5</v>
          </cell>
          <cell r="F946">
            <v>239.74</v>
          </cell>
          <cell r="G946">
            <v>1190669.6176</v>
          </cell>
          <cell r="H946">
            <v>642345.55649999995</v>
          </cell>
          <cell r="I946">
            <v>239.80699999999999</v>
          </cell>
          <cell r="J946">
            <v>1190671.32</v>
          </cell>
          <cell r="K946">
            <v>642348.61</v>
          </cell>
          <cell r="L946">
            <v>239.75</v>
          </cell>
          <cell r="M946">
            <v>-1.630433981502305E-2</v>
          </cell>
          <cell r="N946">
            <v>3.4960017177431091</v>
          </cell>
          <cell r="O946">
            <v>6.997157242703377</v>
          </cell>
        </row>
        <row r="947">
          <cell r="A947">
            <v>18600</v>
          </cell>
          <cell r="B947">
            <v>3.5159005461859132</v>
          </cell>
          <cell r="C947">
            <v>1.9909550648675185E-2</v>
          </cell>
          <cell r="D947">
            <v>1190659.17</v>
          </cell>
          <cell r="E947">
            <v>642347.36</v>
          </cell>
          <cell r="F947">
            <v>240.21</v>
          </cell>
          <cell r="G947">
            <v>1190660.8851000001</v>
          </cell>
          <cell r="H947">
            <v>642350.42920000001</v>
          </cell>
          <cell r="I947">
            <v>240.28</v>
          </cell>
          <cell r="J947">
            <v>1190662.5900000001</v>
          </cell>
          <cell r="K947">
            <v>642353.49</v>
          </cell>
          <cell r="L947">
            <v>240.29</v>
          </cell>
          <cell r="M947">
            <v>2.8542108576107002E-3</v>
          </cell>
          <cell r="N947">
            <v>3.5035953890113238</v>
          </cell>
          <cell r="O947">
            <v>7.019495935197237</v>
          </cell>
        </row>
        <row r="948">
          <cell r="A948">
            <v>18610</v>
          </cell>
          <cell r="B948">
            <v>4.0230884118242187</v>
          </cell>
          <cell r="C948">
            <v>1.9885220460202989E-2</v>
          </cell>
          <cell r="D948">
            <v>1190650.19</v>
          </cell>
          <cell r="E948">
            <v>642351.79</v>
          </cell>
          <cell r="F948">
            <v>240.75</v>
          </cell>
          <cell r="G948">
            <v>1190652.1525999999</v>
          </cell>
          <cell r="H948">
            <v>642355.30189999996</v>
          </cell>
          <cell r="I948">
            <v>240.83</v>
          </cell>
          <cell r="J948">
            <v>1190653.8600000001</v>
          </cell>
          <cell r="K948">
            <v>642358.36</v>
          </cell>
          <cell r="L948">
            <v>240.9</v>
          </cell>
          <cell r="M948">
            <v>1.9985981796289819E-2</v>
          </cell>
          <cell r="N948">
            <v>3.5024549063177832</v>
          </cell>
          <cell r="O948">
            <v>7.5255433181420024</v>
          </cell>
        </row>
        <row r="949">
          <cell r="A949">
            <v>18620</v>
          </cell>
          <cell r="B949">
            <v>4.4976294700461077</v>
          </cell>
          <cell r="C949">
            <v>3.9354064441902099E-2</v>
          </cell>
          <cell r="D949">
            <v>1190641.24</v>
          </cell>
          <cell r="E949">
            <v>642356.24</v>
          </cell>
          <cell r="F949">
            <v>241.28</v>
          </cell>
          <cell r="G949">
            <v>1190643.4198</v>
          </cell>
          <cell r="H949">
            <v>642360.17409999995</v>
          </cell>
          <cell r="I949">
            <v>241.45699999999999</v>
          </cell>
          <cell r="J949">
            <v>1190645.1200000001</v>
          </cell>
          <cell r="K949">
            <v>642363.24</v>
          </cell>
          <cell r="L949">
            <v>241.59</v>
          </cell>
          <cell r="M949">
            <v>3.7937458074391903E-2</v>
          </cell>
          <cell r="N949">
            <v>3.505769936910609</v>
          </cell>
          <cell r="O949">
            <v>8.0033994069567171</v>
          </cell>
        </row>
        <row r="950">
          <cell r="A950">
            <v>18630</v>
          </cell>
          <cell r="B950">
            <v>4.4956695475942263</v>
          </cell>
          <cell r="C950">
            <v>5.7610995927978102E-2</v>
          </cell>
          <cell r="D950">
            <v>1190632.6499999999</v>
          </cell>
          <cell r="E950">
            <v>642360.5</v>
          </cell>
          <cell r="F950">
            <v>241.9</v>
          </cell>
          <cell r="G950">
            <v>1190634.4632000001</v>
          </cell>
          <cell r="H950">
            <v>642364.61380000005</v>
          </cell>
          <cell r="I950">
            <v>242.15899999999999</v>
          </cell>
          <cell r="J950">
            <v>1190635.8700000001</v>
          </cell>
          <cell r="K950">
            <v>642367.81999999995</v>
          </cell>
          <cell r="L950">
            <v>242.36</v>
          </cell>
          <cell r="M950">
            <v>5.7407944173546985E-2</v>
          </cell>
          <cell r="N950">
            <v>3.5012575854029735</v>
          </cell>
          <cell r="O950">
            <v>7.9969271329972003</v>
          </cell>
        </row>
        <row r="951">
          <cell r="A951">
            <v>18640</v>
          </cell>
          <cell r="B951">
            <v>4.4956617143580502</v>
          </cell>
          <cell r="C951">
            <v>5.7611096309315962E-2</v>
          </cell>
          <cell r="D951">
            <v>1190623.71</v>
          </cell>
          <cell r="E951">
            <v>642363.96</v>
          </cell>
          <cell r="F951">
            <v>242.68</v>
          </cell>
          <cell r="G951">
            <v>1190625.1405</v>
          </cell>
          <cell r="H951">
            <v>642368.22199999995</v>
          </cell>
          <cell r="I951">
            <v>242.93899999999999</v>
          </cell>
          <cell r="J951">
            <v>1190626.25</v>
          </cell>
          <cell r="K951">
            <v>642371.54</v>
          </cell>
          <cell r="L951">
            <v>243.14</v>
          </cell>
          <cell r="M951">
            <v>5.7451757890236321E-2</v>
          </cell>
          <cell r="N951">
            <v>3.4985874650521787</v>
          </cell>
          <cell r="O951">
            <v>7.9942491794102288</v>
          </cell>
        </row>
        <row r="952">
          <cell r="A952">
            <v>18650</v>
          </cell>
          <cell r="B952">
            <v>4.5005273513893176</v>
          </cell>
          <cell r="C952">
            <v>5.8881988555892363E-2</v>
          </cell>
          <cell r="D952">
            <v>1190614.49</v>
          </cell>
          <cell r="E952">
            <v>642366.59</v>
          </cell>
          <cell r="F952">
            <v>243.5</v>
          </cell>
          <cell r="G952">
            <v>1190615.5288</v>
          </cell>
          <cell r="H952">
            <v>642370.96900000004</v>
          </cell>
          <cell r="I952">
            <v>243.76499999999999</v>
          </cell>
          <cell r="J952">
            <v>1190616.3400000001</v>
          </cell>
          <cell r="K952">
            <v>642374.37</v>
          </cell>
          <cell r="L952">
            <v>243.97</v>
          </cell>
          <cell r="M952">
            <v>5.8631655212705906E-2</v>
          </cell>
          <cell r="N952">
            <v>3.4964047877602389</v>
          </cell>
          <cell r="O952">
            <v>7.9969321391495569</v>
          </cell>
        </row>
        <row r="953">
          <cell r="A953">
            <v>18660</v>
          </cell>
          <cell r="B953">
            <v>4.4974963223793294</v>
          </cell>
          <cell r="C953">
            <v>5.8254633516052215E-2</v>
          </cell>
          <cell r="D953">
            <v>1190605.07</v>
          </cell>
          <cell r="E953">
            <v>642368.38</v>
          </cell>
          <cell r="F953">
            <v>244.33</v>
          </cell>
          <cell r="G953">
            <v>1190605.7074</v>
          </cell>
          <cell r="H953">
            <v>642372.8321</v>
          </cell>
          <cell r="I953">
            <v>244.59200000000001</v>
          </cell>
          <cell r="J953">
            <v>1190606.2</v>
          </cell>
          <cell r="K953">
            <v>642376.30000000005</v>
          </cell>
          <cell r="L953">
            <v>244.8</v>
          </cell>
          <cell r="M953">
            <v>5.938257339596012E-2</v>
          </cell>
          <cell r="N953">
            <v>3.5027111171667231</v>
          </cell>
          <cell r="O953">
            <v>8.0002074395460525</v>
          </cell>
        </row>
        <row r="954">
          <cell r="A954">
            <v>18670</v>
          </cell>
          <cell r="B954">
            <v>4.5015473338887979</v>
          </cell>
          <cell r="C954">
            <v>5.7757917603719171E-2</v>
          </cell>
          <cell r="D954">
            <v>1190595.53</v>
          </cell>
          <cell r="E954">
            <v>642369.30000000005</v>
          </cell>
          <cell r="F954">
            <v>245.16</v>
          </cell>
          <cell r="G954">
            <v>1190595.7574</v>
          </cell>
          <cell r="H954">
            <v>642373.79579999996</v>
          </cell>
          <cell r="I954">
            <v>245.42</v>
          </cell>
          <cell r="J954">
            <v>1190595.94</v>
          </cell>
          <cell r="K954">
            <v>642377.29</v>
          </cell>
          <cell r="L954">
            <v>245.62</v>
          </cell>
          <cell r="M954">
            <v>5.7159712643256644E-2</v>
          </cell>
          <cell r="N954">
            <v>3.4989679050391769</v>
          </cell>
          <cell r="O954">
            <v>8.0005152389279743</v>
          </cell>
        </row>
        <row r="955">
          <cell r="A955">
            <v>18680</v>
          </cell>
          <cell r="B955">
            <v>4.4958647989431579</v>
          </cell>
          <cell r="C955">
            <v>5.7386067316932965E-2</v>
          </cell>
          <cell r="D955">
            <v>1190585.94</v>
          </cell>
          <cell r="E955">
            <v>642369.36</v>
          </cell>
          <cell r="F955">
            <v>245.96</v>
          </cell>
          <cell r="G955">
            <v>1190585.7609999999</v>
          </cell>
          <cell r="H955">
            <v>642373.85230000003</v>
          </cell>
          <cell r="I955">
            <v>246.21799999999999</v>
          </cell>
          <cell r="J955">
            <v>1190585.6200000001</v>
          </cell>
          <cell r="K955">
            <v>642377.35</v>
          </cell>
          <cell r="L955">
            <v>246.42</v>
          </cell>
          <cell r="M955">
            <v>5.7705368475269143E-2</v>
          </cell>
          <cell r="N955">
            <v>3.5005408567240943</v>
          </cell>
          <cell r="O955">
            <v>7.9964056556672523</v>
          </cell>
        </row>
        <row r="956">
          <cell r="A956">
            <v>18690</v>
          </cell>
          <cell r="B956">
            <v>4.4997419525869509</v>
          </cell>
          <cell r="C956">
            <v>5.7558856203101298E-2</v>
          </cell>
          <cell r="D956">
            <v>1190576.3899999999</v>
          </cell>
          <cell r="E956">
            <v>642368.54</v>
          </cell>
          <cell r="F956">
            <v>246.7</v>
          </cell>
          <cell r="G956">
            <v>1190575.8008000001</v>
          </cell>
          <cell r="H956">
            <v>642373.00100000005</v>
          </cell>
          <cell r="I956">
            <v>246.959</v>
          </cell>
          <cell r="J956">
            <v>1190575.3400000001</v>
          </cell>
          <cell r="K956">
            <v>642376.47</v>
          </cell>
          <cell r="L956">
            <v>247.16</v>
          </cell>
          <cell r="M956">
            <v>5.7437251815664649E-2</v>
          </cell>
          <cell r="N956">
            <v>3.499471051384381</v>
          </cell>
          <cell r="O956">
            <v>7.9992130039713318</v>
          </cell>
        </row>
        <row r="957">
          <cell r="A957">
            <v>18700</v>
          </cell>
          <cell r="B957">
            <v>4.4995111078510988</v>
          </cell>
          <cell r="C957">
            <v>5.8450794696584318E-2</v>
          </cell>
          <cell r="D957">
            <v>1190566.95</v>
          </cell>
          <cell r="E957">
            <v>642366.86</v>
          </cell>
          <cell r="F957">
            <v>247.38</v>
          </cell>
          <cell r="G957">
            <v>1190565.9589</v>
          </cell>
          <cell r="H957">
            <v>642371.24899999995</v>
          </cell>
          <cell r="I957">
            <v>247.643</v>
          </cell>
          <cell r="J957">
            <v>1190565.19</v>
          </cell>
          <cell r="K957">
            <v>642374.66</v>
          </cell>
          <cell r="L957">
            <v>247.85</v>
          </cell>
          <cell r="M957">
            <v>5.9200567863440072E-2</v>
          </cell>
          <cell r="N957">
            <v>3.4965880813421832</v>
          </cell>
          <cell r="O957">
            <v>7.9960991891932824</v>
          </cell>
        </row>
        <row r="958">
          <cell r="A958">
            <v>18710</v>
          </cell>
          <cell r="B958">
            <v>4.4987210272116043</v>
          </cell>
          <cell r="C958">
            <v>5.7571918426012704E-2</v>
          </cell>
          <cell r="D958">
            <v>1190557.7</v>
          </cell>
          <cell r="E958">
            <v>642364.32999999996</v>
          </cell>
          <cell r="F958">
            <v>248.01</v>
          </cell>
          <cell r="G958">
            <v>1190556.3167999999</v>
          </cell>
          <cell r="H958">
            <v>642368.61080000002</v>
          </cell>
          <cell r="I958">
            <v>248.26900000000001</v>
          </cell>
          <cell r="J958">
            <v>1190555.24</v>
          </cell>
          <cell r="K958">
            <v>642371.93999999994</v>
          </cell>
          <cell r="L958">
            <v>248.47</v>
          </cell>
          <cell r="M958">
            <v>5.7444820342732399E-2</v>
          </cell>
          <cell r="N958">
            <v>3.4990099855960786</v>
          </cell>
          <cell r="O958">
            <v>7.9977310128076828</v>
          </cell>
        </row>
        <row r="959">
          <cell r="A959">
            <v>18720</v>
          </cell>
          <cell r="B959">
            <v>4.4991807709923783</v>
          </cell>
          <cell r="C959">
            <v>5.7343772818240116E-2</v>
          </cell>
          <cell r="D959">
            <v>1190548.72</v>
          </cell>
          <cell r="E959">
            <v>642360.97</v>
          </cell>
          <cell r="F959">
            <v>248.58</v>
          </cell>
          <cell r="G959">
            <v>1190546.9539999999</v>
          </cell>
          <cell r="H959">
            <v>642365.10809999995</v>
          </cell>
          <cell r="I959">
            <v>248.83799999999999</v>
          </cell>
          <cell r="J959">
            <v>1190545.58</v>
          </cell>
          <cell r="K959">
            <v>642368.32999999996</v>
          </cell>
          <cell r="L959">
            <v>249.04</v>
          </cell>
          <cell r="M959">
            <v>5.7670718150467482E-2</v>
          </cell>
          <cell r="N959">
            <v>3.5026440883389753</v>
          </cell>
          <cell r="O959">
            <v>8.0018248593313537</v>
          </cell>
        </row>
        <row r="960">
          <cell r="A960">
            <v>18730</v>
          </cell>
          <cell r="B960">
            <v>4.497453151470487</v>
          </cell>
          <cell r="C960">
            <v>4.0022651473568774E-2</v>
          </cell>
          <cell r="D960">
            <v>1190540.08</v>
          </cell>
          <cell r="E960">
            <v>642356.81000000006</v>
          </cell>
          <cell r="F960">
            <v>249.17</v>
          </cell>
          <cell r="G960">
            <v>1190537.9478</v>
          </cell>
          <cell r="H960">
            <v>642360.76989999996</v>
          </cell>
          <cell r="I960">
            <v>249.35</v>
          </cell>
          <cell r="J960">
            <v>1190536.29</v>
          </cell>
          <cell r="K960">
            <v>642363.85</v>
          </cell>
          <cell r="L960">
            <v>249.49</v>
          </cell>
          <cell r="M960">
            <v>4.0023994062036397E-2</v>
          </cell>
          <cell r="N960">
            <v>3.4979017781937891</v>
          </cell>
          <cell r="O960">
            <v>7.9953549296642761</v>
          </cell>
        </row>
        <row r="961">
          <cell r="A961">
            <v>18740</v>
          </cell>
          <cell r="B961">
            <v>4.0098591957895282</v>
          </cell>
          <cell r="C961">
            <v>2.0698981172992528E-2</v>
          </cell>
          <cell r="D961">
            <v>1190531.07</v>
          </cell>
          <cell r="E961">
            <v>642352.48</v>
          </cell>
          <cell r="F961">
            <v>249.75</v>
          </cell>
          <cell r="G961">
            <v>1190529.1566000001</v>
          </cell>
          <cell r="H961">
            <v>642356.00390000001</v>
          </cell>
          <cell r="I961">
            <v>249.833</v>
          </cell>
          <cell r="J961">
            <v>1190527.49</v>
          </cell>
          <cell r="K961">
            <v>642359.07999999996</v>
          </cell>
          <cell r="L961">
            <v>249.91</v>
          </cell>
          <cell r="M961">
            <v>2.2009032950351101E-2</v>
          </cell>
          <cell r="N961">
            <v>3.4985635295152679</v>
          </cell>
          <cell r="O961">
            <v>7.5084227253047962</v>
          </cell>
        </row>
        <row r="962">
          <cell r="A962">
            <v>18750</v>
          </cell>
          <cell r="B962">
            <v>3.5125263757136294</v>
          </cell>
          <cell r="C962">
            <v>1.8789894491993239E-2</v>
          </cell>
          <cell r="D962">
            <v>1190522.04</v>
          </cell>
          <cell r="E962">
            <v>642348.15</v>
          </cell>
          <cell r="F962">
            <v>250.25</v>
          </cell>
          <cell r="G962">
            <v>1190520.3655000001</v>
          </cell>
          <cell r="H962">
            <v>642351.23770000006</v>
          </cell>
          <cell r="I962">
            <v>250.316</v>
          </cell>
          <cell r="J962">
            <v>1190518.7</v>
          </cell>
          <cell r="K962">
            <v>642354.31000000006</v>
          </cell>
          <cell r="L962">
            <v>250.33</v>
          </cell>
          <cell r="M962">
            <v>4.0060680592491271E-3</v>
          </cell>
          <cell r="N962">
            <v>3.4946984906277598</v>
          </cell>
          <cell r="O962">
            <v>7.0072248663413887</v>
          </cell>
        </row>
        <row r="963">
          <cell r="A963">
            <v>18760</v>
          </cell>
          <cell r="B963">
            <v>3.5027012732708238</v>
          </cell>
          <cell r="C963">
            <v>1.9699082113155655E-2</v>
          </cell>
          <cell r="D963">
            <v>1190513.24</v>
          </cell>
          <cell r="E963">
            <v>642343.39</v>
          </cell>
          <cell r="F963">
            <v>250.73</v>
          </cell>
          <cell r="G963">
            <v>1190511.5745000001</v>
          </cell>
          <cell r="H963">
            <v>642346.47140000004</v>
          </cell>
          <cell r="I963">
            <v>250.79900000000001</v>
          </cell>
          <cell r="J963">
            <v>1190509.9099999999</v>
          </cell>
          <cell r="K963">
            <v>642349.55000000005</v>
          </cell>
          <cell r="L963">
            <v>250.75</v>
          </cell>
          <cell r="M963">
            <v>-1.4000949690526244E-2</v>
          </cell>
          <cell r="N963">
            <v>3.4997625934733905</v>
          </cell>
          <cell r="O963">
            <v>7.0024638667442147</v>
          </cell>
        </row>
        <row r="964">
          <cell r="A964">
            <v>18770</v>
          </cell>
          <cell r="B964">
            <v>3.4977722337758692</v>
          </cell>
          <cell r="C964">
            <v>2.0584530720651938E-2</v>
          </cell>
          <cell r="D964">
            <v>1190504.45</v>
          </cell>
          <cell r="E964">
            <v>642338.63</v>
          </cell>
          <cell r="F964">
            <v>251.21</v>
          </cell>
          <cell r="G964">
            <v>1190502.7834000001</v>
          </cell>
          <cell r="H964">
            <v>642341.70519999997</v>
          </cell>
          <cell r="I964">
            <v>251.28200000000001</v>
          </cell>
          <cell r="J964">
            <v>1190501.1200000001</v>
          </cell>
          <cell r="K964">
            <v>642344.78</v>
          </cell>
          <cell r="L964">
            <v>251.21</v>
          </cell>
          <cell r="M964">
            <v>-2.0595573506899601E-2</v>
          </cell>
          <cell r="N964">
            <v>3.4958968234549253</v>
          </cell>
          <cell r="O964">
            <v>6.9936690572307949</v>
          </cell>
        </row>
        <row r="965">
          <cell r="A965">
            <v>18780</v>
          </cell>
          <cell r="B965">
            <v>3.5015494426553366</v>
          </cell>
          <cell r="C965">
            <v>2.1419089242707863E-2</v>
          </cell>
          <cell r="D965">
            <v>1190495.6599999999</v>
          </cell>
          <cell r="E965">
            <v>642333.86</v>
          </cell>
          <cell r="F965">
            <v>251.69</v>
          </cell>
          <cell r="G965">
            <v>1190493.9923</v>
          </cell>
          <cell r="H965">
            <v>642336.93889999995</v>
          </cell>
          <cell r="I965">
            <v>251.76499999999999</v>
          </cell>
          <cell r="J965">
            <v>1190492.32</v>
          </cell>
          <cell r="K965">
            <v>642340.02</v>
          </cell>
          <cell r="L965">
            <v>251.69</v>
          </cell>
          <cell r="M965">
            <v>-2.1393876426498797E-2</v>
          </cell>
          <cell r="N965">
            <v>3.5056760404155849</v>
          </cell>
          <cell r="O965">
            <v>7.007225483070922</v>
          </cell>
        </row>
        <row r="966">
          <cell r="A966">
            <v>18790</v>
          </cell>
          <cell r="B966">
            <v>3.4965761796711465</v>
          </cell>
          <cell r="C966">
            <v>2.0305577900122839E-2</v>
          </cell>
          <cell r="D966">
            <v>1190486.8700000001</v>
          </cell>
          <cell r="E966">
            <v>642329.1</v>
          </cell>
          <cell r="F966">
            <v>252.17</v>
          </cell>
          <cell r="G966">
            <v>1190485.2013000001</v>
          </cell>
          <cell r="H966">
            <v>642332.1727</v>
          </cell>
          <cell r="I966">
            <v>252.24100000000001</v>
          </cell>
          <cell r="J966">
            <v>1190483.53</v>
          </cell>
          <cell r="K966">
            <v>642335.25</v>
          </cell>
          <cell r="L966">
            <v>252.17</v>
          </cell>
          <cell r="M966">
            <v>-2.0274943306534746E-2</v>
          </cell>
          <cell r="N966">
            <v>3.5018593604226069</v>
          </cell>
          <cell r="O966">
            <v>6.9984355400937535</v>
          </cell>
        </row>
        <row r="967">
          <cell r="A967">
            <v>18800</v>
          </cell>
          <cell r="B967">
            <v>3.5003526965480014</v>
          </cell>
          <cell r="C967">
            <v>2.0283670291287262E-2</v>
          </cell>
          <cell r="D967">
            <v>1190478.08</v>
          </cell>
          <cell r="E967">
            <v>642324.32999999996</v>
          </cell>
          <cell r="F967">
            <v>252.59</v>
          </cell>
          <cell r="G967">
            <v>1190476.4102</v>
          </cell>
          <cell r="H967">
            <v>642327.40639999998</v>
          </cell>
          <cell r="I967">
            <v>252.661</v>
          </cell>
          <cell r="J967">
            <v>1190474.74</v>
          </cell>
          <cell r="K967">
            <v>642330.48</v>
          </cell>
          <cell r="L967">
            <v>252.59</v>
          </cell>
          <cell r="M967">
            <v>-2.0296830880298912E-2</v>
          </cell>
          <cell r="N967">
            <v>3.498083046497372</v>
          </cell>
          <cell r="O967">
            <v>6.9984357430453734</v>
          </cell>
        </row>
        <row r="968">
          <cell r="A968">
            <v>18810</v>
          </cell>
          <cell r="B968">
            <v>3.5041293953706827</v>
          </cell>
          <cell r="C968">
            <v>1.8834920904232395E-2</v>
          </cell>
          <cell r="D968">
            <v>1190469.29</v>
          </cell>
          <cell r="E968">
            <v>642319.56000000006</v>
          </cell>
          <cell r="F968">
            <v>252.95</v>
          </cell>
          <cell r="G968">
            <v>1190467.6191</v>
          </cell>
          <cell r="H968">
            <v>642322.64009999996</v>
          </cell>
          <cell r="I968">
            <v>253.01599999999999</v>
          </cell>
          <cell r="J968">
            <v>1190465.95</v>
          </cell>
          <cell r="K968">
            <v>642325.72</v>
          </cell>
          <cell r="L968">
            <v>252.95</v>
          </cell>
          <cell r="M968">
            <v>-1.8840479231882205E-2</v>
          </cell>
          <cell r="N968">
            <v>3.5030956053557327</v>
          </cell>
          <cell r="O968">
            <v>7.0072250007264154</v>
          </cell>
        </row>
        <row r="969">
          <cell r="A969">
            <v>18820</v>
          </cell>
          <cell r="B969">
            <v>3.499158587376165</v>
          </cell>
          <cell r="C969">
            <v>2.1433724173174903E-2</v>
          </cell>
          <cell r="D969">
            <v>1190460.5</v>
          </cell>
          <cell r="E969">
            <v>642314.80000000005</v>
          </cell>
          <cell r="F969">
            <v>253.23</v>
          </cell>
          <cell r="G969">
            <v>1190458.8281</v>
          </cell>
          <cell r="H969">
            <v>642317.87390000001</v>
          </cell>
          <cell r="I969">
            <v>253.30500000000001</v>
          </cell>
          <cell r="J969">
            <v>1190457.1599999999</v>
          </cell>
          <cell r="K969">
            <v>642320.94999999995</v>
          </cell>
          <cell r="L969">
            <v>253.23</v>
          </cell>
          <cell r="M969">
            <v>-2.1432990736925613E-2</v>
          </cell>
          <cell r="N969">
            <v>3.4992783284697668</v>
          </cell>
          <cell r="O969">
            <v>6.9984369158459323</v>
          </cell>
        </row>
        <row r="970">
          <cell r="A970">
            <v>18830</v>
          </cell>
          <cell r="B970">
            <v>3.5029345925373629</v>
          </cell>
          <cell r="C970">
            <v>1.9412295092477758E-2</v>
          </cell>
          <cell r="D970">
            <v>1190451.71</v>
          </cell>
          <cell r="E970">
            <v>642310.03</v>
          </cell>
          <cell r="F970">
            <v>253.46</v>
          </cell>
          <cell r="G970">
            <v>1190450.037</v>
          </cell>
          <cell r="H970">
            <v>642313.10759999999</v>
          </cell>
          <cell r="I970">
            <v>253.52799999999999</v>
          </cell>
          <cell r="J970">
            <v>1190448.3700000001</v>
          </cell>
          <cell r="K970">
            <v>642316.18000000005</v>
          </cell>
          <cell r="L970">
            <v>253.46</v>
          </cell>
          <cell r="M970">
            <v>-1.9453574811642116E-2</v>
          </cell>
          <cell r="N970">
            <v>3.495501503368347</v>
          </cell>
          <cell r="O970">
            <v>6.9984360959057099</v>
          </cell>
        </row>
        <row r="971">
          <cell r="A971">
            <v>18840</v>
          </cell>
          <cell r="B971">
            <v>3.5019882866351795</v>
          </cell>
          <cell r="C971">
            <v>2.1416405156526378E-2</v>
          </cell>
          <cell r="D971">
            <v>1190442.9099999999</v>
          </cell>
          <cell r="E971">
            <v>642305.26</v>
          </cell>
          <cell r="F971">
            <v>253.61</v>
          </cell>
          <cell r="G971">
            <v>1190441.246</v>
          </cell>
          <cell r="H971">
            <v>642308.34140000003</v>
          </cell>
          <cell r="I971">
            <v>253.685</v>
          </cell>
          <cell r="J971">
            <v>1190439.58</v>
          </cell>
          <cell r="K971">
            <v>642311.42000000004</v>
          </cell>
          <cell r="L971">
            <v>253.61</v>
          </cell>
          <cell r="M971">
            <v>-2.1425656023696265E-2</v>
          </cell>
          <cell r="N971">
            <v>3.5004762475902917</v>
          </cell>
          <cell r="O971">
            <v>7.0024645342254708</v>
          </cell>
        </row>
        <row r="972">
          <cell r="A972">
            <v>18850</v>
          </cell>
          <cell r="B972">
            <v>3.4969698340755713</v>
          </cell>
          <cell r="C972">
            <v>1.8873482795555681E-2</v>
          </cell>
          <cell r="D972">
            <v>1190434.1200000001</v>
          </cell>
          <cell r="E972">
            <v>642300.5</v>
          </cell>
          <cell r="F972">
            <v>253.71</v>
          </cell>
          <cell r="G972">
            <v>1190432.4549</v>
          </cell>
          <cell r="H972">
            <v>642303.57510000002</v>
          </cell>
          <cell r="I972">
            <v>253.77600000000001</v>
          </cell>
          <cell r="J972">
            <v>1190430.79</v>
          </cell>
          <cell r="K972">
            <v>642306.65</v>
          </cell>
          <cell r="L972">
            <v>253.71</v>
          </cell>
          <cell r="M972">
            <v>-1.8874946074855833E-2</v>
          </cell>
          <cell r="N972">
            <v>3.4966987316548721</v>
          </cell>
          <cell r="O972">
            <v>6.9936685657304434</v>
          </cell>
        </row>
        <row r="973">
          <cell r="A973">
            <v>18860</v>
          </cell>
          <cell r="B973">
            <v>3.5008352789145496</v>
          </cell>
          <cell r="C973">
            <v>2.0280874232395142E-2</v>
          </cell>
          <cell r="D973">
            <v>1190425.33</v>
          </cell>
          <cell r="E973">
            <v>642295.73</v>
          </cell>
          <cell r="F973">
            <v>253.73</v>
          </cell>
          <cell r="G973">
            <v>1190423.6638</v>
          </cell>
          <cell r="H973">
            <v>642298.80889999995</v>
          </cell>
          <cell r="I973">
            <v>253.80099999999999</v>
          </cell>
          <cell r="J973">
            <v>1190422</v>
          </cell>
          <cell r="K973">
            <v>642301.89</v>
          </cell>
          <cell r="L973">
            <v>253.73</v>
          </cell>
          <cell r="M973">
            <v>-2.0276275476065753E-2</v>
          </cell>
          <cell r="N973">
            <v>3.5016292851123874</v>
          </cell>
          <cell r="O973">
            <v>7.002464564026937</v>
          </cell>
        </row>
        <row r="974">
          <cell r="A974">
            <v>18870</v>
          </cell>
          <cell r="B974">
            <v>3.4957726757511827</v>
          </cell>
          <cell r="C974">
            <v>2.0310245140508529E-2</v>
          </cell>
          <cell r="D974">
            <v>1190416.54</v>
          </cell>
          <cell r="E974">
            <v>642290.97</v>
          </cell>
          <cell r="F974">
            <v>253.69</v>
          </cell>
          <cell r="G974">
            <v>1190414.8728</v>
          </cell>
          <cell r="H974">
            <v>642294.04260000004</v>
          </cell>
          <cell r="I974">
            <v>253.761</v>
          </cell>
          <cell r="J974">
            <v>1190413.2</v>
          </cell>
          <cell r="K974">
            <v>642297.12</v>
          </cell>
          <cell r="L974">
            <v>253.69</v>
          </cell>
          <cell r="M974">
            <v>-2.0270289417515727E-2</v>
          </cell>
          <cell r="N974">
            <v>3.5026633580597157</v>
          </cell>
          <cell r="O974">
            <v>6.9984360338108988</v>
          </cell>
        </row>
        <row r="975">
          <cell r="A975">
            <v>18880</v>
          </cell>
          <cell r="B975">
            <v>3.4996373883857252</v>
          </cell>
          <cell r="C975">
            <v>2.143079172970655E-2</v>
          </cell>
          <cell r="D975">
            <v>1190407.75</v>
          </cell>
          <cell r="E975">
            <v>642286.19999999995</v>
          </cell>
          <cell r="F975">
            <v>253.58</v>
          </cell>
          <cell r="G975">
            <v>1190406.0817</v>
          </cell>
          <cell r="H975">
            <v>642289.27639999997</v>
          </cell>
          <cell r="I975">
            <v>253.655</v>
          </cell>
          <cell r="J975">
            <v>1190404.4099999999</v>
          </cell>
          <cell r="K975">
            <v>642292.35</v>
          </cell>
          <cell r="L975">
            <v>253.58</v>
          </cell>
          <cell r="M975">
            <v>-2.1435924030125616E-2</v>
          </cell>
          <cell r="N975">
            <v>3.4987994870006602</v>
          </cell>
          <cell r="O975">
            <v>6.9984368753863855</v>
          </cell>
        </row>
        <row r="976">
          <cell r="A976">
            <v>18890</v>
          </cell>
          <cell r="B976">
            <v>3.5034143873451931</v>
          </cell>
          <cell r="C976">
            <v>2.0836815725736979E-2</v>
          </cell>
          <cell r="D976">
            <v>1190398.96</v>
          </cell>
          <cell r="E976">
            <v>642281.43000000005</v>
          </cell>
          <cell r="F976">
            <v>253.41</v>
          </cell>
          <cell r="G976">
            <v>1190397.2905999999</v>
          </cell>
          <cell r="H976">
            <v>642284.51009999996</v>
          </cell>
          <cell r="I976">
            <v>253.483</v>
          </cell>
          <cell r="J976">
            <v>1190395.6200000001</v>
          </cell>
          <cell r="K976">
            <v>642287.59</v>
          </cell>
          <cell r="L976">
            <v>253.41</v>
          </cell>
          <cell r="M976">
            <v>-2.0834459786153552E-2</v>
          </cell>
          <cell r="N976">
            <v>3.5038105498911394</v>
          </cell>
          <cell r="O976">
            <v>7.007224937236332</v>
          </cell>
        </row>
        <row r="977">
          <cell r="A977">
            <v>18900</v>
          </cell>
          <cell r="B977">
            <v>3.4983542702095756</v>
          </cell>
          <cell r="C977">
            <v>2.1438652065245416E-2</v>
          </cell>
          <cell r="D977">
            <v>1190390.17</v>
          </cell>
          <cell r="E977">
            <v>642276.67000000004</v>
          </cell>
          <cell r="F977">
            <v>253.18</v>
          </cell>
          <cell r="G977">
            <v>1190388.4996</v>
          </cell>
          <cell r="H977">
            <v>642279.74380000005</v>
          </cell>
          <cell r="I977">
            <v>253.255</v>
          </cell>
          <cell r="J977">
            <v>1190386.83</v>
          </cell>
          <cell r="K977">
            <v>642282.81999999995</v>
          </cell>
          <cell r="L977">
            <v>253.18</v>
          </cell>
          <cell r="M977">
            <v>-2.1428072379790209E-2</v>
          </cell>
          <cell r="N977">
            <v>3.5000815131987584</v>
          </cell>
          <cell r="O977">
            <v>6.9984357834083344</v>
          </cell>
        </row>
        <row r="978">
          <cell r="A978">
            <v>18910</v>
          </cell>
          <cell r="B978">
            <v>3.5022184411529014</v>
          </cell>
          <cell r="C978">
            <v>1.9987331223399699E-2</v>
          </cell>
          <cell r="D978">
            <v>1190381.3799999999</v>
          </cell>
          <cell r="E978">
            <v>642271.9</v>
          </cell>
          <cell r="F978">
            <v>252.95</v>
          </cell>
          <cell r="G978">
            <v>1190379.7084999999</v>
          </cell>
          <cell r="H978">
            <v>642274.97759999998</v>
          </cell>
          <cell r="I978">
            <v>253.02</v>
          </cell>
          <cell r="J978">
            <v>1190378.04</v>
          </cell>
          <cell r="K978">
            <v>642278.05000000005</v>
          </cell>
          <cell r="L978">
            <v>252.95</v>
          </cell>
          <cell r="M978">
            <v>-2.0021639960717957E-2</v>
          </cell>
          <cell r="N978">
            <v>3.4962170999658446</v>
          </cell>
          <cell r="O978">
            <v>6.998435541118746</v>
          </cell>
        </row>
        <row r="979">
          <cell r="A979">
            <v>18920</v>
          </cell>
          <cell r="B979">
            <v>3.5059949301613149</v>
          </cell>
          <cell r="C979">
            <v>1.8539673129820241E-2</v>
          </cell>
          <cell r="D979">
            <v>1190372.5900000001</v>
          </cell>
          <cell r="E979">
            <v>642267.13</v>
          </cell>
          <cell r="F979">
            <v>252.72</v>
          </cell>
          <cell r="G979">
            <v>1190370.9173999999</v>
          </cell>
          <cell r="H979">
            <v>642270.21129999997</v>
          </cell>
          <cell r="I979">
            <v>252.785</v>
          </cell>
          <cell r="J979">
            <v>1190369.25</v>
          </cell>
          <cell r="K979">
            <v>642273.29</v>
          </cell>
          <cell r="L979">
            <v>252.72</v>
          </cell>
          <cell r="M979">
            <v>-1.8564900595030142E-2</v>
          </cell>
          <cell r="N979">
            <v>3.5012307050757032</v>
          </cell>
          <cell r="O979">
            <v>7.0072256352370186</v>
          </cell>
        </row>
        <row r="980">
          <cell r="A980">
            <v>18930</v>
          </cell>
          <cell r="B980">
            <v>3.49625585024764</v>
          </cell>
          <cell r="C980">
            <v>2.0307438311463682E-2</v>
          </cell>
          <cell r="D980">
            <v>1190363.79</v>
          </cell>
          <cell r="E980">
            <v>642262.37</v>
          </cell>
          <cell r="F980">
            <v>252.48</v>
          </cell>
          <cell r="G980">
            <v>1190362.1264</v>
          </cell>
          <cell r="H980">
            <v>642265.44510000001</v>
          </cell>
          <cell r="I980">
            <v>252.55099999999999</v>
          </cell>
          <cell r="J980">
            <v>1190360.46</v>
          </cell>
          <cell r="K980">
            <v>642268.52</v>
          </cell>
          <cell r="L980">
            <v>252.48</v>
          </cell>
          <cell r="M980">
            <v>-2.0300718357419111E-2</v>
          </cell>
          <cell r="N980">
            <v>3.4974131826251487</v>
          </cell>
          <cell r="O980">
            <v>6.9936690328727886</v>
          </cell>
        </row>
        <row r="981">
          <cell r="A981">
            <v>18940</v>
          </cell>
          <cell r="B981">
            <v>3.5000336470351536</v>
          </cell>
          <cell r="C981">
            <v>1.885696157690098E-2</v>
          </cell>
          <cell r="D981">
            <v>1190355</v>
          </cell>
          <cell r="E981">
            <v>642257.6</v>
          </cell>
          <cell r="F981">
            <v>252.25</v>
          </cell>
          <cell r="G981">
            <v>1190353.3352999999</v>
          </cell>
          <cell r="H981">
            <v>642260.67879999999</v>
          </cell>
          <cell r="I981">
            <v>252.316</v>
          </cell>
          <cell r="J981">
            <v>1190351.67</v>
          </cell>
          <cell r="K981">
            <v>642263.76</v>
          </cell>
          <cell r="L981">
            <v>252.25</v>
          </cell>
          <cell r="M981">
            <v>-1.8844058447439371E-2</v>
          </cell>
          <cell r="N981">
            <v>3.5024302320061484</v>
          </cell>
          <cell r="O981">
            <v>7.0024638790413025</v>
          </cell>
        </row>
        <row r="982">
          <cell r="A982">
            <v>18950</v>
          </cell>
          <cell r="B982">
            <v>3.4950575460906319</v>
          </cell>
          <cell r="C982">
            <v>2.0600519176154262E-2</v>
          </cell>
          <cell r="D982">
            <v>1190346.21</v>
          </cell>
          <cell r="E982">
            <v>642252.84</v>
          </cell>
          <cell r="F982">
            <v>252.01</v>
          </cell>
          <cell r="G982">
            <v>1190344.5443</v>
          </cell>
          <cell r="H982">
            <v>642255.91260000004</v>
          </cell>
          <cell r="I982">
            <v>252.08199999999999</v>
          </cell>
          <cell r="J982">
            <v>1190342.8799999999</v>
          </cell>
          <cell r="K982">
            <v>642258.99</v>
          </cell>
          <cell r="L982">
            <v>252.01</v>
          </cell>
          <cell r="M982">
            <v>-2.0579590417591134E-2</v>
          </cell>
          <cell r="N982">
            <v>3.4986119032990173</v>
          </cell>
          <cell r="O982">
            <v>6.9936694493896496</v>
          </cell>
        </row>
        <row r="983">
          <cell r="A983">
            <v>18960</v>
          </cell>
          <cell r="B983">
            <v>3.4988346532056411</v>
          </cell>
          <cell r="C983">
            <v>1.9149232999227817E-2</v>
          </cell>
          <cell r="D983">
            <v>1190337.42</v>
          </cell>
          <cell r="E983">
            <v>642248.06999999995</v>
          </cell>
          <cell r="F983">
            <v>251.78</v>
          </cell>
          <cell r="G983">
            <v>1190335.7531999999</v>
          </cell>
          <cell r="H983">
            <v>642251.14630000002</v>
          </cell>
          <cell r="I983">
            <v>251.84700000000001</v>
          </cell>
          <cell r="J983">
            <v>1190334.0900000001</v>
          </cell>
          <cell r="K983">
            <v>642254.22</v>
          </cell>
          <cell r="L983">
            <v>251.78</v>
          </cell>
          <cell r="M983">
            <v>-1.9171152791405362E-2</v>
          </cell>
          <cell r="N983">
            <v>3.4948341776319323</v>
          </cell>
          <cell r="O983">
            <v>6.9936688308375734</v>
          </cell>
        </row>
        <row r="984">
          <cell r="A984">
            <v>18970</v>
          </cell>
          <cell r="B984">
            <v>3.5026998757264032</v>
          </cell>
          <cell r="C984">
            <v>2.0555572145635543E-2</v>
          </cell>
          <cell r="D984">
            <v>1190328.6299999999</v>
          </cell>
          <cell r="E984">
            <v>642243.30000000005</v>
          </cell>
          <cell r="F984">
            <v>251.54</v>
          </cell>
          <cell r="G984">
            <v>1190326.9620999999</v>
          </cell>
          <cell r="H984">
            <v>642246.38009999995</v>
          </cell>
          <cell r="I984">
            <v>251.61199999999999</v>
          </cell>
          <cell r="J984">
            <v>1190325.29</v>
          </cell>
          <cell r="K984">
            <v>642249.46</v>
          </cell>
          <cell r="L984">
            <v>251.54</v>
          </cell>
          <cell r="M984">
            <v>-2.0544861185460225E-2</v>
          </cell>
          <cell r="N984">
            <v>3.5045259907113779</v>
          </cell>
          <cell r="O984">
            <v>7.0072258664377811</v>
          </cell>
        </row>
        <row r="985">
          <cell r="A985">
            <v>18980</v>
          </cell>
          <cell r="B985">
            <v>3.4976382961403201</v>
          </cell>
          <cell r="C985">
            <v>1.9441690147040742E-2</v>
          </cell>
          <cell r="D985">
            <v>1190319.8400000001</v>
          </cell>
          <cell r="E985">
            <v>642238.54</v>
          </cell>
          <cell r="F985">
            <v>251.31</v>
          </cell>
          <cell r="G985">
            <v>1190318.1710999999</v>
          </cell>
          <cell r="H985">
            <v>642241.61380000005</v>
          </cell>
          <cell r="I985">
            <v>251.37799999999999</v>
          </cell>
          <cell r="J985">
            <v>1190316.5</v>
          </cell>
          <cell r="K985">
            <v>642244.68999999994</v>
          </cell>
          <cell r="L985">
            <v>251.31</v>
          </cell>
          <cell r="M985">
            <v>-1.9424146676603162E-2</v>
          </cell>
          <cell r="N985">
            <v>3.5007972876302058</v>
          </cell>
          <cell r="O985">
            <v>6.9984355837705259</v>
          </cell>
        </row>
        <row r="986">
          <cell r="A986">
            <v>18990</v>
          </cell>
          <cell r="B986">
            <v>3.5014148926705029</v>
          </cell>
          <cell r="C986">
            <v>2.0848714658984885E-2</v>
          </cell>
          <cell r="D986">
            <v>1190311.05</v>
          </cell>
          <cell r="E986">
            <v>642233.77</v>
          </cell>
          <cell r="F986">
            <v>251.07</v>
          </cell>
          <cell r="G986">
            <v>1190309.3799999999</v>
          </cell>
          <cell r="H986">
            <v>642236.84750000003</v>
          </cell>
          <cell r="I986">
            <v>251.143</v>
          </cell>
          <cell r="J986">
            <v>1190307.71</v>
          </cell>
          <cell r="K986">
            <v>642239.92000000004</v>
          </cell>
          <cell r="L986">
            <v>251.07</v>
          </cell>
          <cell r="M986">
            <v>-2.0874910067643176E-2</v>
          </cell>
          <cell r="N986">
            <v>3.4970210536695916</v>
          </cell>
          <cell r="O986">
            <v>6.9984359463400949</v>
          </cell>
        </row>
        <row r="987">
          <cell r="A987">
            <v>19000</v>
          </cell>
          <cell r="B987">
            <v>3.5052795750830779</v>
          </cell>
          <cell r="C987">
            <v>2.1111012235952225E-2</v>
          </cell>
          <cell r="D987">
            <v>1190302.26</v>
          </cell>
          <cell r="E987">
            <v>642229</v>
          </cell>
          <cell r="F987">
            <v>250.85</v>
          </cell>
          <cell r="G987">
            <v>1190300.5889000001</v>
          </cell>
          <cell r="H987">
            <v>642232.08129999996</v>
          </cell>
          <cell r="I987">
            <v>250.92400000000001</v>
          </cell>
          <cell r="J987">
            <v>1190298.92</v>
          </cell>
          <cell r="K987">
            <v>642235.16</v>
          </cell>
          <cell r="L987">
            <v>250.85</v>
          </cell>
          <cell r="M987">
            <v>-2.1131112456081541E-2</v>
          </cell>
          <cell r="N987">
            <v>3.5019453023977003</v>
          </cell>
          <cell r="O987">
            <v>7.0072248774807786</v>
          </cell>
          <cell r="P987">
            <v>7.2819731236776608</v>
          </cell>
        </row>
        <row r="988">
          <cell r="A988">
            <v>19010</v>
          </cell>
          <cell r="B988">
            <v>3.5002204801973091</v>
          </cell>
          <cell r="C988">
            <v>2.1427221634838511E-2</v>
          </cell>
          <cell r="D988">
            <v>1190293.47</v>
          </cell>
          <cell r="E988">
            <v>642224.24</v>
          </cell>
          <cell r="F988">
            <v>250.74</v>
          </cell>
          <cell r="G988">
            <v>1190291.7978999999</v>
          </cell>
          <cell r="H988">
            <v>642227.31499999994</v>
          </cell>
          <cell r="I988">
            <v>250.815</v>
          </cell>
          <cell r="J988">
            <v>1190290.1299999999</v>
          </cell>
          <cell r="K988">
            <v>642230.39</v>
          </cell>
          <cell r="L988">
            <v>250.74</v>
          </cell>
          <cell r="M988">
            <v>-2.1439499248190344E-2</v>
          </cell>
          <cell r="N988">
            <v>3.4982160325558533</v>
          </cell>
          <cell r="O988">
            <v>6.9984365127531625</v>
          </cell>
        </row>
        <row r="989">
          <cell r="A989">
            <v>19020</v>
          </cell>
          <cell r="B989">
            <v>3.4993204596835792</v>
          </cell>
          <cell r="C989">
            <v>2.0003883841593417E-2</v>
          </cell>
          <cell r="D989">
            <v>1190284.67</v>
          </cell>
          <cell r="E989">
            <v>642219.47</v>
          </cell>
          <cell r="F989">
            <v>250.76</v>
          </cell>
          <cell r="G989">
            <v>1190283.0068000001</v>
          </cell>
          <cell r="H989">
            <v>642222.54879999999</v>
          </cell>
          <cell r="I989">
            <v>250.83</v>
          </cell>
          <cell r="J989">
            <v>1190281.3400000001</v>
          </cell>
          <cell r="K989">
            <v>642225.63</v>
          </cell>
          <cell r="L989">
            <v>250.76</v>
          </cell>
          <cell r="M989">
            <v>-1.9982052204431496E-2</v>
          </cell>
          <cell r="N989">
            <v>3.503143685336656</v>
          </cell>
          <cell r="O989">
            <v>7.0024641450202356</v>
          </cell>
        </row>
        <row r="990">
          <cell r="A990">
            <v>19030</v>
          </cell>
          <cell r="B990">
            <v>3.4943026113216509</v>
          </cell>
          <cell r="C990">
            <v>2.0318789726440894E-2</v>
          </cell>
          <cell r="D990">
            <v>1190275.8799999999</v>
          </cell>
          <cell r="E990">
            <v>642214.71</v>
          </cell>
          <cell r="F990">
            <v>250.9</v>
          </cell>
          <cell r="G990">
            <v>1190274.2157000001</v>
          </cell>
          <cell r="H990">
            <v>642217.78249999997</v>
          </cell>
          <cell r="I990">
            <v>250.971</v>
          </cell>
          <cell r="J990">
            <v>1190272.55</v>
          </cell>
          <cell r="K990">
            <v>642220.86</v>
          </cell>
          <cell r="L990">
            <v>250.9</v>
          </cell>
          <cell r="M990">
            <v>-2.0289389283555153E-2</v>
          </cell>
          <cell r="N990">
            <v>3.4993660483188864</v>
          </cell>
          <cell r="O990">
            <v>6.9936686596405373</v>
          </cell>
        </row>
        <row r="991">
          <cell r="A991">
            <v>19040</v>
          </cell>
          <cell r="B991">
            <v>3.4981203210337397</v>
          </cell>
          <cell r="C991">
            <v>1.8867275548857806E-2</v>
          </cell>
          <cell r="D991">
            <v>1190267.0900000001</v>
          </cell>
          <cell r="E991">
            <v>642209.93999999994</v>
          </cell>
          <cell r="F991">
            <v>251.17</v>
          </cell>
          <cell r="G991">
            <v>1190265.4247000001</v>
          </cell>
          <cell r="H991">
            <v>642213.01630000002</v>
          </cell>
          <cell r="I991">
            <v>251.23599999999999</v>
          </cell>
          <cell r="J991">
            <v>1190263.76</v>
          </cell>
          <cell r="K991">
            <v>642216.09</v>
          </cell>
          <cell r="L991">
            <v>251.17</v>
          </cell>
          <cell r="M991">
            <v>-1.8881158178193466E-2</v>
          </cell>
          <cell r="N991">
            <v>3.4955482803077356</v>
          </cell>
          <cell r="O991">
            <v>6.9936686013414757</v>
          </cell>
        </row>
        <row r="992">
          <cell r="A992">
            <v>19050</v>
          </cell>
          <cell r="B992">
            <v>3.5018979082348509</v>
          </cell>
          <cell r="C992">
            <v>1.9132482372616898E-2</v>
          </cell>
          <cell r="D992">
            <v>1190258.3</v>
          </cell>
          <cell r="E992">
            <v>642205.17000000004</v>
          </cell>
          <cell r="F992">
            <v>251.56</v>
          </cell>
          <cell r="G992">
            <v>1190256.6336000001</v>
          </cell>
          <cell r="H992">
            <v>642208.25</v>
          </cell>
          <cell r="I992">
            <v>251.62700000000001</v>
          </cell>
          <cell r="J992">
            <v>1190254.97</v>
          </cell>
          <cell r="K992">
            <v>642211.32999999996</v>
          </cell>
          <cell r="L992">
            <v>251.56</v>
          </cell>
          <cell r="M992">
            <v>-1.9139759908436849E-2</v>
          </cell>
          <cell r="N992">
            <v>3.5005663770355615</v>
          </cell>
          <cell r="O992">
            <v>7.0024642852704124</v>
          </cell>
        </row>
        <row r="993">
          <cell r="A993">
            <v>19060</v>
          </cell>
          <cell r="B993">
            <v>3.4968349188115697</v>
          </cell>
          <cell r="C993">
            <v>2.0876021229168346E-2</v>
          </cell>
          <cell r="D993">
            <v>1190249.51</v>
          </cell>
          <cell r="E993">
            <v>642200.41</v>
          </cell>
          <cell r="F993">
            <v>252.07</v>
          </cell>
          <cell r="G993">
            <v>1190247.8426000001</v>
          </cell>
          <cell r="H993">
            <v>642203.48369999998</v>
          </cell>
          <cell r="I993">
            <v>252.143</v>
          </cell>
          <cell r="J993">
            <v>1190246.17</v>
          </cell>
          <cell r="K993">
            <v>642206.56000000006</v>
          </cell>
          <cell r="L993">
            <v>252.07</v>
          </cell>
          <cell r="M993">
            <v>-2.0847604111204777E-2</v>
          </cell>
          <cell r="N993">
            <v>3.5016014123547579</v>
          </cell>
          <cell r="O993">
            <v>6.998436331166328</v>
          </cell>
        </row>
        <row r="994">
          <cell r="A994">
            <v>19070</v>
          </cell>
          <cell r="B994">
            <v>3.5006997157416757</v>
          </cell>
          <cell r="C994">
            <v>1.9424688068569524E-2</v>
          </cell>
          <cell r="D994">
            <v>1190240.72</v>
          </cell>
          <cell r="E994">
            <v>642195.64</v>
          </cell>
          <cell r="F994">
            <v>252.7</v>
          </cell>
          <cell r="G994">
            <v>1190239.0515000001</v>
          </cell>
          <cell r="H994">
            <v>642198.71750000003</v>
          </cell>
          <cell r="I994">
            <v>252.768</v>
          </cell>
          <cell r="J994">
            <v>1190237.3799999999</v>
          </cell>
          <cell r="K994">
            <v>642201.79</v>
          </cell>
          <cell r="L994">
            <v>252.7</v>
          </cell>
          <cell r="M994">
            <v>-1.9441138035547735E-2</v>
          </cell>
          <cell r="N994">
            <v>3.4977376260420248</v>
          </cell>
          <cell r="O994">
            <v>6.9984373417837009</v>
          </cell>
        </row>
        <row r="995">
          <cell r="A995">
            <v>19080</v>
          </cell>
          <cell r="B995">
            <v>3.5044767940137289</v>
          </cell>
          <cell r="C995">
            <v>1.9689101699247289E-2</v>
          </cell>
          <cell r="D995">
            <v>1190231.93</v>
          </cell>
          <cell r="E995">
            <v>642190.87</v>
          </cell>
          <cell r="F995">
            <v>253.34</v>
          </cell>
          <cell r="G995">
            <v>1190230.2604</v>
          </cell>
          <cell r="H995">
            <v>642193.95120000001</v>
          </cell>
          <cell r="I995">
            <v>253.40899999999999</v>
          </cell>
          <cell r="J995">
            <v>1190228.5900000001</v>
          </cell>
          <cell r="K995">
            <v>642197.03</v>
          </cell>
          <cell r="L995">
            <v>253.34</v>
          </cell>
          <cell r="M995">
            <v>-1.9698817682580205E-2</v>
          </cell>
          <cell r="N995">
            <v>3.5027482924016073</v>
          </cell>
          <cell r="O995">
            <v>7.0072250864153363</v>
          </cell>
        </row>
        <row r="996">
          <cell r="A996">
            <v>19090</v>
          </cell>
          <cell r="B996">
            <v>3.4995041591469618</v>
          </cell>
          <cell r="C996">
            <v>1.9717079009512091E-2</v>
          </cell>
          <cell r="D996">
            <v>1190223.1399999999</v>
          </cell>
          <cell r="E996">
            <v>642186.11</v>
          </cell>
          <cell r="F996">
            <v>253.98</v>
          </cell>
          <cell r="G996">
            <v>1190221.4694000001</v>
          </cell>
          <cell r="H996">
            <v>642189.18500000006</v>
          </cell>
          <cell r="I996">
            <v>254.04900000000001</v>
          </cell>
          <cell r="J996">
            <v>1190219.8</v>
          </cell>
          <cell r="K996">
            <v>642192.26</v>
          </cell>
          <cell r="L996">
            <v>253.98</v>
          </cell>
          <cell r="M996">
            <v>-1.9720306269076619E-2</v>
          </cell>
          <cell r="N996">
            <v>3.4989314597114354</v>
          </cell>
          <cell r="O996">
            <v>6.9984356188583972</v>
          </cell>
        </row>
        <row r="997">
          <cell r="A997">
            <v>19100</v>
          </cell>
          <cell r="B997">
            <v>3.5032805455247864</v>
          </cell>
          <cell r="C997">
            <v>1.9981271579695106E-2</v>
          </cell>
          <cell r="D997">
            <v>1190214.3500000001</v>
          </cell>
          <cell r="E997">
            <v>642181.34</v>
          </cell>
          <cell r="F997">
            <v>254.62</v>
          </cell>
          <cell r="G997">
            <v>1190212.6783</v>
          </cell>
          <cell r="H997">
            <v>642184.41870000004</v>
          </cell>
          <cell r="I997">
            <v>254.69</v>
          </cell>
          <cell r="J997">
            <v>1190211.01</v>
          </cell>
          <cell r="K997">
            <v>642187.5</v>
          </cell>
          <cell r="L997">
            <v>254.62</v>
          </cell>
          <cell r="M997">
            <v>-1.9977479255308891E-2</v>
          </cell>
          <cell r="N997">
            <v>3.5039455731829188</v>
          </cell>
          <cell r="O997">
            <v>7.0072261187077052</v>
          </cell>
        </row>
        <row r="998">
          <cell r="A998">
            <v>19110</v>
          </cell>
          <cell r="B998">
            <v>3.4983590567940426</v>
          </cell>
          <cell r="C998">
            <v>2.0295229519711907E-2</v>
          </cell>
          <cell r="D998">
            <v>1190205.56</v>
          </cell>
          <cell r="E998">
            <v>642176.57999999996</v>
          </cell>
          <cell r="F998">
            <v>255.26</v>
          </cell>
          <cell r="G998">
            <v>1190203.8872</v>
          </cell>
          <cell r="H998">
            <v>642179.65249999997</v>
          </cell>
          <cell r="I998">
            <v>255.33099999999999</v>
          </cell>
          <cell r="J998">
            <v>1190202.22</v>
          </cell>
          <cell r="K998">
            <v>642182.73</v>
          </cell>
          <cell r="L998">
            <v>255.26</v>
          </cell>
          <cell r="M998">
            <v>-2.0285248897623211E-2</v>
          </cell>
          <cell r="N998">
            <v>3.5000802976746765</v>
          </cell>
          <cell r="O998">
            <v>6.9984393544687187</v>
          </cell>
        </row>
        <row r="999">
          <cell r="A999">
            <v>19120</v>
          </cell>
          <cell r="B999">
            <v>3.4973185269978257</v>
          </cell>
          <cell r="C999">
            <v>2.0587201149736022E-2</v>
          </cell>
          <cell r="D999">
            <v>1190196.76</v>
          </cell>
          <cell r="E999">
            <v>642171.81000000006</v>
          </cell>
          <cell r="F999">
            <v>255.9</v>
          </cell>
          <cell r="G999">
            <v>1190195.0962</v>
          </cell>
          <cell r="H999">
            <v>642174.88619999995</v>
          </cell>
          <cell r="I999">
            <v>255.97200000000001</v>
          </cell>
          <cell r="J999">
            <v>1190193.43</v>
          </cell>
          <cell r="K999">
            <v>642177.96</v>
          </cell>
          <cell r="L999">
            <v>255.9</v>
          </cell>
          <cell r="M999">
            <v>-2.059289934717292E-2</v>
          </cell>
          <cell r="N999">
            <v>3.4963507948135137</v>
          </cell>
          <cell r="O999">
            <v>6.993669321811339</v>
          </cell>
        </row>
        <row r="1000">
          <cell r="A1000">
            <v>19130</v>
          </cell>
          <cell r="B1000">
            <v>3.5011843724168896</v>
          </cell>
          <cell r="C1000">
            <v>2.0564469716943434E-2</v>
          </cell>
          <cell r="D1000">
            <v>1190187.97</v>
          </cell>
          <cell r="E1000">
            <v>642167.04000000004</v>
          </cell>
          <cell r="F1000">
            <v>256.54000000000002</v>
          </cell>
          <cell r="G1000">
            <v>1190186.3051</v>
          </cell>
          <cell r="H1000">
            <v>642170.12</v>
          </cell>
          <cell r="I1000">
            <v>256.61200000000002</v>
          </cell>
          <cell r="J1000">
            <v>1190184.6399999999</v>
          </cell>
          <cell r="K1000">
            <v>642173.19999999995</v>
          </cell>
          <cell r="L1000">
            <v>256.54000000000002</v>
          </cell>
          <cell r="M1000">
            <v>-2.0563911099666776E-2</v>
          </cell>
          <cell r="N1000">
            <v>3.5012794818573907</v>
          </cell>
          <cell r="O1000">
            <v>7.0024638542742803</v>
          </cell>
        </row>
        <row r="1001">
          <cell r="A1001">
            <v>19140</v>
          </cell>
          <cell r="B1001">
            <v>3.4961675717257137</v>
          </cell>
          <cell r="C1001">
            <v>2.0307951075961676E-2</v>
          </cell>
          <cell r="D1001">
            <v>1190179.18</v>
          </cell>
          <cell r="E1001">
            <v>642162.28</v>
          </cell>
          <cell r="F1001">
            <v>257.18</v>
          </cell>
          <cell r="G1001">
            <v>1190177.514</v>
          </cell>
          <cell r="H1001">
            <v>642165.35369999998</v>
          </cell>
          <cell r="I1001">
            <v>257.25099999999998</v>
          </cell>
          <cell r="J1001">
            <v>1190175.8500000001</v>
          </cell>
          <cell r="K1001">
            <v>642168.43000000005</v>
          </cell>
          <cell r="L1001">
            <v>257.18</v>
          </cell>
          <cell r="M1001">
            <v>-2.0300204946344807E-2</v>
          </cell>
          <cell r="N1001">
            <v>3.4975016354578026</v>
          </cell>
          <cell r="O1001">
            <v>6.9936692071835163</v>
          </cell>
        </row>
        <row r="1002">
          <cell r="A1002">
            <v>19150</v>
          </cell>
          <cell r="B1002">
            <v>3.4998971069680245</v>
          </cell>
          <cell r="C1002">
            <v>2.0286310662851779E-2</v>
          </cell>
          <cell r="D1002">
            <v>1190170.3899999999</v>
          </cell>
          <cell r="E1002">
            <v>642157.51</v>
          </cell>
          <cell r="F1002">
            <v>257.74</v>
          </cell>
          <cell r="G1002">
            <v>1190168.723</v>
          </cell>
          <cell r="H1002">
            <v>642160.58739999996</v>
          </cell>
          <cell r="I1002">
            <v>257.81099999999998</v>
          </cell>
          <cell r="J1002">
            <v>1190167.05</v>
          </cell>
          <cell r="K1002">
            <v>642163.66</v>
          </cell>
          <cell r="L1002">
            <v>257.74</v>
          </cell>
          <cell r="M1002">
            <v>-2.0294165243265945E-2</v>
          </cell>
          <cell r="N1002">
            <v>3.4985425194332103</v>
          </cell>
          <cell r="O1002">
            <v>6.9984396264012343</v>
          </cell>
        </row>
        <row r="1003">
          <cell r="A1003">
            <v>19160</v>
          </cell>
          <cell r="B1003">
            <v>3.5037624135369532</v>
          </cell>
          <cell r="C1003">
            <v>1.9122301141524203E-2</v>
          </cell>
          <cell r="D1003">
            <v>1190161.6000000001</v>
          </cell>
          <cell r="E1003">
            <v>642152.74</v>
          </cell>
          <cell r="F1003">
            <v>258.19</v>
          </cell>
          <cell r="G1003">
            <v>1190159.9319</v>
          </cell>
          <cell r="H1003">
            <v>642155.82120000001</v>
          </cell>
          <cell r="I1003">
            <v>258.25700000000001</v>
          </cell>
          <cell r="J1003">
            <v>1190158.26</v>
          </cell>
          <cell r="K1003">
            <v>642158.9</v>
          </cell>
          <cell r="L1003">
            <v>258.19</v>
          </cell>
          <cell r="M1003">
            <v>-1.9123930655774873E-2</v>
          </cell>
          <cell r="N1003">
            <v>3.5034638645154894</v>
          </cell>
          <cell r="O1003">
            <v>7.0072262780524426</v>
          </cell>
        </row>
        <row r="1004">
          <cell r="A1004">
            <v>19170</v>
          </cell>
          <cell r="B1004">
            <v>3.4987481547610826</v>
          </cell>
          <cell r="C1004">
            <v>1.9721339447116792E-2</v>
          </cell>
          <cell r="D1004">
            <v>1190152.81</v>
          </cell>
          <cell r="E1004">
            <v>642147.98</v>
          </cell>
          <cell r="F1004">
            <v>258.52</v>
          </cell>
          <cell r="G1004">
            <v>1190151.1407999999</v>
          </cell>
          <cell r="H1004">
            <v>642151.05489999999</v>
          </cell>
          <cell r="I1004">
            <v>258.589</v>
          </cell>
          <cell r="J1004">
            <v>1190149.47</v>
          </cell>
          <cell r="K1004">
            <v>642154.13</v>
          </cell>
          <cell r="L1004">
            <v>258.52</v>
          </cell>
          <cell r="M1004">
            <v>-1.9716046033433864E-2</v>
          </cell>
          <cell r="N1004">
            <v>3.4996875074753198</v>
          </cell>
          <cell r="O1004">
            <v>6.9984356622364023</v>
          </cell>
        </row>
        <row r="1005">
          <cell r="A1005">
            <v>19180</v>
          </cell>
          <cell r="B1005">
            <v>3.5025650216104052</v>
          </cell>
          <cell r="C1005">
            <v>1.8843333269407424E-2</v>
          </cell>
          <cell r="D1005">
            <v>1190144.02</v>
          </cell>
          <cell r="E1005">
            <v>642143.21</v>
          </cell>
          <cell r="F1005">
            <v>258.74</v>
          </cell>
          <cell r="G1005">
            <v>1190142.3498</v>
          </cell>
          <cell r="H1005">
            <v>642146.28870000003</v>
          </cell>
          <cell r="I1005">
            <v>258.80599999999998</v>
          </cell>
          <cell r="J1005">
            <v>1190140.68</v>
          </cell>
          <cell r="K1005">
            <v>642149.37</v>
          </cell>
          <cell r="L1005">
            <v>258.74</v>
          </cell>
          <cell r="M1005">
            <v>-1.8832069291066705E-2</v>
          </cell>
          <cell r="N1005">
            <v>3.5046600020361138</v>
          </cell>
          <cell r="O1005">
            <v>7.0072250236465194</v>
          </cell>
        </row>
        <row r="1006">
          <cell r="A1006">
            <v>19190</v>
          </cell>
          <cell r="B1006">
            <v>3.4975542098068519</v>
          </cell>
          <cell r="C1006">
            <v>1.9442157553805489E-2</v>
          </cell>
          <cell r="D1006">
            <v>1190135.23</v>
          </cell>
          <cell r="E1006">
            <v>642138.44999999995</v>
          </cell>
          <cell r="F1006">
            <v>258.83999999999997</v>
          </cell>
          <cell r="G1006">
            <v>1190133.5586999999</v>
          </cell>
          <cell r="H1006">
            <v>642141.52240000002</v>
          </cell>
          <cell r="I1006">
            <v>258.90800000000002</v>
          </cell>
          <cell r="J1006">
            <v>1190131.8899999999</v>
          </cell>
          <cell r="K1006">
            <v>642144.6</v>
          </cell>
          <cell r="L1006">
            <v>258.83999999999997</v>
          </cell>
          <cell r="M1006">
            <v>-1.9423671375179679E-2</v>
          </cell>
          <cell r="N1006">
            <v>3.500882952897026</v>
          </cell>
          <cell r="O1006">
            <v>6.9984371627038779</v>
          </cell>
        </row>
        <row r="1007">
          <cell r="A1007">
            <v>19200</v>
          </cell>
          <cell r="B1007">
            <v>3.5013702645206557</v>
          </cell>
          <cell r="C1007">
            <v>1.9135365567851392E-2</v>
          </cell>
          <cell r="D1007">
            <v>1190126.44</v>
          </cell>
          <cell r="E1007">
            <v>642133.68000000005</v>
          </cell>
          <cell r="F1007">
            <v>258.83</v>
          </cell>
          <cell r="G1007">
            <v>1190124.7677</v>
          </cell>
          <cell r="H1007">
            <v>642136.75619999995</v>
          </cell>
          <cell r="I1007">
            <v>258.89699999999999</v>
          </cell>
          <cell r="J1007">
            <v>1190123.1000000001</v>
          </cell>
          <cell r="K1007">
            <v>642139.82999999996</v>
          </cell>
          <cell r="L1007">
            <v>258.83</v>
          </cell>
          <cell r="M1007">
            <v>-1.9158918478234335E-2</v>
          </cell>
          <cell r="N1007">
            <v>3.4970658743667209</v>
          </cell>
          <cell r="O1007">
            <v>6.9984361388873761</v>
          </cell>
        </row>
        <row r="1008">
          <cell r="A1008">
            <v>19210</v>
          </cell>
          <cell r="B1008">
            <v>3.5003833461411404</v>
          </cell>
          <cell r="C1008">
            <v>1.9997809690519158E-2</v>
          </cell>
          <cell r="D1008">
            <v>1190117.6399999999</v>
          </cell>
          <cell r="E1008">
            <v>642128.91</v>
          </cell>
          <cell r="F1008">
            <v>258.7</v>
          </cell>
          <cell r="G1008">
            <v>1190115.9765999999</v>
          </cell>
          <cell r="H1008">
            <v>642131.98990000004</v>
          </cell>
          <cell r="I1008">
            <v>258.77</v>
          </cell>
          <cell r="J1008">
            <v>1190114.31</v>
          </cell>
          <cell r="K1008">
            <v>642135.06999999995</v>
          </cell>
          <cell r="L1008">
            <v>258.7</v>
          </cell>
          <cell r="M1008">
            <v>-1.9988115443220343E-2</v>
          </cell>
          <cell r="N1008">
            <v>3.5020810340444619</v>
          </cell>
          <cell r="O1008">
            <v>7.0024643801856019</v>
          </cell>
        </row>
        <row r="1009">
          <cell r="A1009">
            <v>19220</v>
          </cell>
          <cell r="B1009">
            <v>3.495453037922017</v>
          </cell>
          <cell r="C1009">
            <v>2.002601643923298E-2</v>
          </cell>
          <cell r="D1009">
            <v>1190108.8500000001</v>
          </cell>
          <cell r="E1009">
            <v>642124.15</v>
          </cell>
          <cell r="F1009">
            <v>258.45999999999998</v>
          </cell>
          <cell r="G1009">
            <v>1190107.1854999999</v>
          </cell>
          <cell r="H1009">
            <v>642127.22369999997</v>
          </cell>
          <cell r="I1009">
            <v>258.52999999999997</v>
          </cell>
          <cell r="J1009">
            <v>1190105.52</v>
          </cell>
          <cell r="K1009">
            <v>642130.30000000005</v>
          </cell>
          <cell r="L1009">
            <v>258.45999999999998</v>
          </cell>
          <cell r="M1009">
            <v>-2.0010202135594103E-2</v>
          </cell>
          <cell r="N1009">
            <v>3.4982155365376011</v>
          </cell>
          <cell r="O1009">
            <v>6.9936685744596181</v>
          </cell>
        </row>
        <row r="1010">
          <cell r="A1010">
            <v>19230</v>
          </cell>
          <cell r="B1010">
            <v>3.4991829060647253</v>
          </cell>
          <cell r="C1010">
            <v>1.2860145127601839E-2</v>
          </cell>
          <cell r="D1010">
            <v>1190100.06</v>
          </cell>
          <cell r="E1010">
            <v>642119.38</v>
          </cell>
          <cell r="F1010">
            <v>258.13</v>
          </cell>
          <cell r="G1010">
            <v>1190098.3944999999</v>
          </cell>
          <cell r="H1010">
            <v>642122.45739999996</v>
          </cell>
          <cell r="I1010">
            <v>258.17500000000001</v>
          </cell>
          <cell r="J1010">
            <v>1190096.73</v>
          </cell>
          <cell r="K1010">
            <v>642125.53</v>
          </cell>
          <cell r="L1010">
            <v>258.10000000000002</v>
          </cell>
          <cell r="M1010">
            <v>-2.1462385106281335E-2</v>
          </cell>
          <cell r="N1010">
            <v>3.4944858005571149</v>
          </cell>
          <cell r="O1010">
            <v>6.9936687066218397</v>
          </cell>
        </row>
        <row r="1011">
          <cell r="A1011">
            <v>19240</v>
          </cell>
          <cell r="B1011">
            <v>3.5029605722588246</v>
          </cell>
          <cell r="C1011">
            <v>-3.9966193484679566E-3</v>
          </cell>
          <cell r="D1011">
            <v>1190091.27</v>
          </cell>
          <cell r="E1011">
            <v>642114.61</v>
          </cell>
          <cell r="F1011">
            <v>257.72000000000003</v>
          </cell>
          <cell r="G1011">
            <v>1190089.6033999999</v>
          </cell>
          <cell r="H1011">
            <v>642117.69110000005</v>
          </cell>
          <cell r="I1011">
            <v>257.70600000000002</v>
          </cell>
          <cell r="J1011">
            <v>1190087.8799999999</v>
          </cell>
          <cell r="K1011">
            <v>642120.86</v>
          </cell>
          <cell r="L1011">
            <v>257.63</v>
          </cell>
          <cell r="M1011">
            <v>-2.1068857449269278E-2</v>
          </cell>
          <cell r="N1011">
            <v>3.6072198116589234</v>
          </cell>
          <cell r="O1011">
            <v>7.110180383917748</v>
          </cell>
        </row>
        <row r="1012">
          <cell r="A1012">
            <v>19250</v>
          </cell>
          <cell r="B1012">
            <v>3.4980327756645804</v>
          </cell>
          <cell r="C1012">
            <v>-2.0582997535328603E-2</v>
          </cell>
          <cell r="D1012">
            <v>1190082.48</v>
          </cell>
          <cell r="E1012">
            <v>642109.85</v>
          </cell>
          <cell r="F1012">
            <v>257.23</v>
          </cell>
          <cell r="G1012">
            <v>1190080.8123000001</v>
          </cell>
          <cell r="H1012">
            <v>642112.92489999998</v>
          </cell>
          <cell r="I1012">
            <v>257.15800000000002</v>
          </cell>
          <cell r="J1012">
            <v>1190078.8500000001</v>
          </cell>
          <cell r="K1012">
            <v>642116.54</v>
          </cell>
          <cell r="L1012">
            <v>257.07</v>
          </cell>
          <cell r="M1012">
            <v>-2.1393804378347005E-2</v>
          </cell>
          <cell r="N1012">
            <v>4.1133404065846477</v>
          </cell>
          <cell r="O1012">
            <v>7.6113731822492277</v>
          </cell>
        </row>
        <row r="1013">
          <cell r="A1013">
            <v>19260</v>
          </cell>
          <cell r="B1013">
            <v>3.4993472448718759</v>
          </cell>
          <cell r="C1013">
            <v>-4.1150531777328039E-2</v>
          </cell>
          <cell r="D1013">
            <v>1190073.6299999999</v>
          </cell>
          <cell r="E1013">
            <v>642105.06999999995</v>
          </cell>
          <cell r="F1013">
            <v>256.68</v>
          </cell>
          <cell r="G1013">
            <v>1190072.0133</v>
          </cell>
          <cell r="H1013">
            <v>642108.17350000003</v>
          </cell>
          <cell r="I1013">
            <v>256.536</v>
          </cell>
          <cell r="J1013">
            <v>1190069.93</v>
          </cell>
          <cell r="K1013">
            <v>642112.16</v>
          </cell>
          <cell r="L1013">
            <v>256.36</v>
          </cell>
          <cell r="M1013">
            <v>-3.9128194886770745E-2</v>
          </cell>
          <cell r="N1013">
            <v>4.4980352533332271</v>
          </cell>
          <cell r="O1013">
            <v>7.9973824982051029</v>
          </cell>
        </row>
        <row r="1014">
          <cell r="A1014">
            <v>19270</v>
          </cell>
          <cell r="B1014">
            <v>3.5055920640022089</v>
          </cell>
          <cell r="C1014">
            <v>-5.3058084513013498E-2</v>
          </cell>
          <cell r="D1014">
            <v>1190064.3899999999</v>
          </cell>
          <cell r="E1014">
            <v>642100.65</v>
          </cell>
          <cell r="F1014">
            <v>256.02999999999997</v>
          </cell>
          <cell r="G1014">
            <v>1190062.9916000001</v>
          </cell>
          <cell r="H1014">
            <v>642103.86459999997</v>
          </cell>
          <cell r="I1014">
            <v>255.84399999999999</v>
          </cell>
          <cell r="J1014">
            <v>1190061.2</v>
          </cell>
          <cell r="K1014">
            <v>642107.99</v>
          </cell>
          <cell r="L1014">
            <v>255.6</v>
          </cell>
          <cell r="M1014">
            <v>-5.425068689350851E-2</v>
          </cell>
          <cell r="N1014">
            <v>4.4976389050881522</v>
          </cell>
          <cell r="O1014">
            <v>8.0032309690903602</v>
          </cell>
        </row>
        <row r="1015">
          <cell r="A1015">
            <v>19280</v>
          </cell>
          <cell r="B1015">
            <v>3.4999086417388194</v>
          </cell>
          <cell r="C1015">
            <v>-5.3715687820529712E-2</v>
          </cell>
          <cell r="D1015">
            <v>1190054.8500000001</v>
          </cell>
          <cell r="E1015">
            <v>642096.91</v>
          </cell>
          <cell r="F1015">
            <v>255.34</v>
          </cell>
          <cell r="G1015">
            <v>1190053.6854999999</v>
          </cell>
          <cell r="H1015">
            <v>642100.21050000004</v>
          </cell>
          <cell r="I1015">
            <v>255.15199999999999</v>
          </cell>
          <cell r="J1015">
            <v>1190052.19</v>
          </cell>
          <cell r="K1015">
            <v>642104.46</v>
          </cell>
          <cell r="L1015">
            <v>254.91</v>
          </cell>
          <cell r="M1015">
            <v>-5.3718427827173322E-2</v>
          </cell>
          <cell r="N1015">
            <v>4.5049717534282561</v>
          </cell>
          <cell r="O1015">
            <v>8.0048803951670759</v>
          </cell>
        </row>
        <row r="1016">
          <cell r="A1016">
            <v>19290</v>
          </cell>
          <cell r="B1016">
            <v>3.5049303631778521</v>
          </cell>
          <cell r="C1016">
            <v>-5.4209350917810657E-2</v>
          </cell>
          <cell r="D1016">
            <v>1190045.07</v>
          </cell>
          <cell r="E1016">
            <v>642093.85</v>
          </cell>
          <cell r="F1016">
            <v>254.65</v>
          </cell>
          <cell r="G1016">
            <v>1190044.1421999999</v>
          </cell>
          <cell r="H1016">
            <v>642097.22990000003</v>
          </cell>
          <cell r="I1016">
            <v>254.46</v>
          </cell>
          <cell r="J1016">
            <v>1190042.95</v>
          </cell>
          <cell r="K1016">
            <v>642101.56999999995</v>
          </cell>
          <cell r="L1016">
            <v>254.22</v>
          </cell>
          <cell r="M1016">
            <v>-5.332305304840651E-2</v>
          </cell>
          <cell r="N1016">
            <v>4.5008675662689042</v>
          </cell>
          <cell r="O1016">
            <v>8.0057979294467572</v>
          </cell>
        </row>
        <row r="1017">
          <cell r="A1017">
            <v>19300</v>
          </cell>
          <cell r="B1017">
            <v>3.504388786958649</v>
          </cell>
          <cell r="C1017">
            <v>-5.4788441486428148E-2</v>
          </cell>
          <cell r="D1017">
            <v>1190035.0900000001</v>
          </cell>
          <cell r="E1017">
            <v>642091.5</v>
          </cell>
          <cell r="F1017">
            <v>254.01</v>
          </cell>
          <cell r="G1017">
            <v>1190034.4106000001</v>
          </cell>
          <cell r="H1017">
            <v>642094.93790000002</v>
          </cell>
          <cell r="I1017">
            <v>253.81800000000001</v>
          </cell>
          <cell r="J1017">
            <v>1190033.54</v>
          </cell>
          <cell r="K1017">
            <v>642099.35</v>
          </cell>
          <cell r="L1017">
            <v>253.58</v>
          </cell>
          <cell r="M1017">
            <v>-5.2922128191237268E-2</v>
          </cell>
          <cell r="N1017">
            <v>4.4971736423745536</v>
          </cell>
          <cell r="O1017">
            <v>8.0015624293332017</v>
          </cell>
        </row>
        <row r="1018">
          <cell r="A1018">
            <v>19310</v>
          </cell>
          <cell r="B1018">
            <v>3.5028681106111201</v>
          </cell>
          <cell r="C1018">
            <v>-5.5097706766453369E-2</v>
          </cell>
          <cell r="D1018">
            <v>1190024.97</v>
          </cell>
          <cell r="E1018">
            <v>642089.87</v>
          </cell>
          <cell r="F1018">
            <v>253.46</v>
          </cell>
          <cell r="G1018">
            <v>1190024.5401999999</v>
          </cell>
          <cell r="H1018">
            <v>642093.34640000004</v>
          </cell>
          <cell r="I1018">
            <v>253.267</v>
          </cell>
          <cell r="J1018">
            <v>1190023.98</v>
          </cell>
          <cell r="K1018">
            <v>642097.81000000006</v>
          </cell>
          <cell r="L1018">
            <v>253.02</v>
          </cell>
          <cell r="M1018">
            <v>-5.4905771280746342E-2</v>
          </cell>
          <cell r="N1018">
            <v>4.4986163428433708</v>
          </cell>
          <cell r="O1018">
            <v>8.0014844534544913</v>
          </cell>
        </row>
        <row r="1019">
          <cell r="A1019">
            <v>19320</v>
          </cell>
          <cell r="B1019">
            <v>3.4983874642194444</v>
          </cell>
          <cell r="C1019">
            <v>-5.5454120500993E-2</v>
          </cell>
          <cell r="D1019">
            <v>1190014.77</v>
          </cell>
          <cell r="E1019">
            <v>642088.97</v>
          </cell>
          <cell r="F1019">
            <v>253</v>
          </cell>
          <cell r="G1019">
            <v>1190014.5814</v>
          </cell>
          <cell r="H1019">
            <v>642092.46329999994</v>
          </cell>
          <cell r="I1019">
            <v>252.80600000000001</v>
          </cell>
          <cell r="J1019">
            <v>1190014.3400000001</v>
          </cell>
          <cell r="K1019">
            <v>642096.96</v>
          </cell>
          <cell r="L1019">
            <v>252.56</v>
          </cell>
          <cell r="M1019">
            <v>-5.4628123801110567E-2</v>
          </cell>
          <cell r="N1019">
            <v>4.5031749744077469</v>
          </cell>
          <cell r="O1019">
            <v>8.0015624386271913</v>
          </cell>
        </row>
        <row r="1020">
          <cell r="A1020">
            <v>19330</v>
          </cell>
          <cell r="B1020">
            <v>3.5038029681228293</v>
          </cell>
          <cell r="C1020">
            <v>-5.3941389318832085E-2</v>
          </cell>
          <cell r="D1020">
            <v>1190004.52</v>
          </cell>
          <cell r="E1020">
            <v>642088.79</v>
          </cell>
          <cell r="F1020">
            <v>252.59</v>
          </cell>
          <cell r="G1020">
            <v>1190004.585</v>
          </cell>
          <cell r="H1020">
            <v>642092.29319999996</v>
          </cell>
          <cell r="I1020">
            <v>252.40100000000001</v>
          </cell>
          <cell r="J1020">
            <v>1190004.67</v>
          </cell>
          <cell r="K1020">
            <v>642096.79</v>
          </cell>
          <cell r="L1020">
            <v>252.16</v>
          </cell>
          <cell r="M1020">
            <v>-5.3584094713724245E-2</v>
          </cell>
          <cell r="N1020">
            <v>4.4976032773823773</v>
          </cell>
          <cell r="O1020">
            <v>8.0014062455052066</v>
          </cell>
        </row>
        <row r="1021">
          <cell r="A1021">
            <v>19340</v>
          </cell>
          <cell r="B1021">
            <v>3.5009213945009776</v>
          </cell>
          <cell r="C1021">
            <v>-5.5128344299056706E-2</v>
          </cell>
          <cell r="D1021">
            <v>1189994.29</v>
          </cell>
          <cell r="E1021">
            <v>642089.35</v>
          </cell>
          <cell r="F1021">
            <v>252.19</v>
          </cell>
          <cell r="G1021">
            <v>1189994.6018999999</v>
          </cell>
          <cell r="H1021">
            <v>642092.83700000006</v>
          </cell>
          <cell r="I1021">
            <v>251.99700000000001</v>
          </cell>
          <cell r="J1021">
            <v>1189995.01</v>
          </cell>
          <cell r="K1021">
            <v>642097.31999999995</v>
          </cell>
          <cell r="L1021">
            <v>251.75</v>
          </cell>
          <cell r="M1021">
            <v>-5.487014870493697E-2</v>
          </cell>
          <cell r="N1021">
            <v>4.501536916334075</v>
          </cell>
          <cell r="O1021">
            <v>8.0024583108350527</v>
          </cell>
        </row>
        <row r="1022">
          <cell r="A1022">
            <v>19350</v>
          </cell>
          <cell r="B1022">
            <v>3.4975270148778961</v>
          </cell>
          <cell r="C1022">
            <v>-5.4324097910257572E-2</v>
          </cell>
          <cell r="D1022">
            <v>1189984.1200000001</v>
          </cell>
          <cell r="E1022">
            <v>642090.64</v>
          </cell>
          <cell r="F1022">
            <v>251.78</v>
          </cell>
          <cell r="G1022">
            <v>1189984.6831</v>
          </cell>
          <cell r="H1022">
            <v>642094.0919</v>
          </cell>
          <cell r="I1022">
            <v>251.59</v>
          </cell>
          <cell r="J1022">
            <v>1189985.4099999999</v>
          </cell>
          <cell r="K1022">
            <v>642098.53</v>
          </cell>
          <cell r="L1022">
            <v>251.35</v>
          </cell>
          <cell r="M1022">
            <v>-5.3366133647653496E-2</v>
          </cell>
          <cell r="N1022">
            <v>4.497234174478403</v>
          </cell>
          <cell r="O1022">
            <v>7.9947611893562991</v>
          </cell>
        </row>
        <row r="1023">
          <cell r="A1023">
            <v>19360</v>
          </cell>
          <cell r="B1023">
            <v>3.4963073048211681</v>
          </cell>
          <cell r="C1023">
            <v>-4.8050696164020218E-2</v>
          </cell>
          <cell r="D1023">
            <v>1189974.07</v>
          </cell>
          <cell r="E1023">
            <v>642092.65</v>
          </cell>
          <cell r="F1023">
            <v>251.27</v>
          </cell>
          <cell r="G1023">
            <v>1189974.8791</v>
          </cell>
          <cell r="H1023">
            <v>642096.0514</v>
          </cell>
          <cell r="I1023">
            <v>251.102</v>
          </cell>
          <cell r="J1023">
            <v>1189975.92</v>
          </cell>
          <cell r="K1023">
            <v>642100.43000000005</v>
          </cell>
          <cell r="L1023">
            <v>250.88</v>
          </cell>
          <cell r="M1023">
            <v>-4.9326500234731882E-2</v>
          </cell>
          <cell r="N1023">
            <v>4.5006233757426255</v>
          </cell>
          <cell r="O1023">
            <v>7.9969306805637936</v>
          </cell>
        </row>
        <row r="1024">
          <cell r="A1024">
            <v>19370</v>
          </cell>
          <cell r="B1024">
            <v>3.5008647217733699</v>
          </cell>
          <cell r="C1024">
            <v>-3.1420808497933883E-2</v>
          </cell>
          <cell r="D1024">
            <v>1189964.25</v>
          </cell>
          <cell r="E1024">
            <v>642095.31999999995</v>
          </cell>
          <cell r="F1024">
            <v>250.61</v>
          </cell>
          <cell r="G1024">
            <v>1189965.2324000001</v>
          </cell>
          <cell r="H1024">
            <v>642098.68019999994</v>
          </cell>
          <cell r="I1024">
            <v>250.5</v>
          </cell>
          <cell r="J1024">
            <v>1189966.46</v>
          </cell>
          <cell r="K1024">
            <v>642102.87</v>
          </cell>
          <cell r="L1024">
            <v>250.36</v>
          </cell>
          <cell r="M1024">
            <v>-3.2066410228980081E-2</v>
          </cell>
          <cell r="N1024">
            <v>4.3659392803956925</v>
          </cell>
          <cell r="O1024">
            <v>7.8668040021690624</v>
          </cell>
        </row>
        <row r="1025">
          <cell r="A1025">
            <v>19380</v>
          </cell>
          <cell r="B1025">
            <v>3.5023116495430506</v>
          </cell>
          <cell r="C1025">
            <v>-1.199207957563724E-2</v>
          </cell>
          <cell r="D1025">
            <v>1189954.6499999999</v>
          </cell>
          <cell r="E1025">
            <v>642098.13</v>
          </cell>
          <cell r="F1025">
            <v>249.86</v>
          </cell>
          <cell r="G1025">
            <v>1189955.6355000001</v>
          </cell>
          <cell r="H1025">
            <v>642101.49080000003</v>
          </cell>
          <cell r="I1025">
            <v>249.81800000000001</v>
          </cell>
          <cell r="J1025">
            <v>1189956.72</v>
          </cell>
          <cell r="K1025">
            <v>642105.19999999995</v>
          </cell>
          <cell r="L1025">
            <v>249.74</v>
          </cell>
          <cell r="M1025">
            <v>-2.0183761048303234E-2</v>
          </cell>
          <cell r="N1025">
            <v>3.8644928372534464</v>
          </cell>
          <cell r="O1025">
            <v>7.3668044867964966</v>
          </cell>
        </row>
        <row r="1026">
          <cell r="A1026">
            <v>19390</v>
          </cell>
          <cell r="B1026">
            <v>3.50385676220847</v>
          </cell>
          <cell r="C1026">
            <v>3.4247975343709232E-3</v>
          </cell>
          <cell r="D1026">
            <v>1189945.05</v>
          </cell>
          <cell r="E1026">
            <v>642100.93999999994</v>
          </cell>
          <cell r="F1026">
            <v>249.12</v>
          </cell>
          <cell r="G1026">
            <v>1189946.0386000001</v>
          </cell>
          <cell r="H1026">
            <v>642104.30149999994</v>
          </cell>
          <cell r="I1026">
            <v>249.13200000000001</v>
          </cell>
          <cell r="J1026">
            <v>1189947.02</v>
          </cell>
          <cell r="K1026">
            <v>642107.66</v>
          </cell>
          <cell r="L1026">
            <v>249.06</v>
          </cell>
          <cell r="M1026">
            <v>-2.057758747435787E-2</v>
          </cell>
          <cell r="N1026">
            <v>3.4989524447277081</v>
          </cell>
          <cell r="O1026">
            <v>7.0028092069361776</v>
          </cell>
        </row>
        <row r="1027">
          <cell r="A1027">
            <v>19400</v>
          </cell>
          <cell r="B1027">
            <v>3.5025881473650524</v>
          </cell>
          <cell r="C1027">
            <v>1.9128712021255035E-2</v>
          </cell>
          <cell r="D1027">
            <v>1189935.46</v>
          </cell>
          <cell r="E1027">
            <v>642103.75</v>
          </cell>
          <cell r="F1027">
            <v>248.38</v>
          </cell>
          <cell r="G1027">
            <v>1189936.4417000001</v>
          </cell>
          <cell r="H1027">
            <v>642107.11219999997</v>
          </cell>
          <cell r="I1027">
            <v>248.447</v>
          </cell>
          <cell r="J1027">
            <v>1189937.43</v>
          </cell>
          <cell r="K1027">
            <v>642110.47</v>
          </cell>
          <cell r="L1027">
            <v>248.38</v>
          </cell>
          <cell r="M1027">
            <v>-1.9141640140680725E-2</v>
          </cell>
          <cell r="N1027">
            <v>3.5002225257393533</v>
          </cell>
          <cell r="O1027">
            <v>7.0028106731044062</v>
          </cell>
        </row>
        <row r="1028">
          <cell r="A1028">
            <v>19410</v>
          </cell>
          <cell r="B1028">
            <v>3.5041300560355584</v>
          </cell>
          <cell r="C1028">
            <v>2.026180503138194E-2</v>
          </cell>
          <cell r="D1028">
            <v>1189925.8600000001</v>
          </cell>
          <cell r="E1028">
            <v>642106.56000000006</v>
          </cell>
          <cell r="F1028">
            <v>247.69</v>
          </cell>
          <cell r="G1028">
            <v>1189926.8448000001</v>
          </cell>
          <cell r="H1028">
            <v>642109.92290000001</v>
          </cell>
          <cell r="I1028">
            <v>247.761</v>
          </cell>
          <cell r="J1028">
            <v>1189927.83</v>
          </cell>
          <cell r="K1028">
            <v>642113.28000000003</v>
          </cell>
          <cell r="L1028">
            <v>247.69</v>
          </cell>
          <cell r="M1028">
            <v>-2.0293386263072727E-2</v>
          </cell>
          <cell r="N1028">
            <v>3.4986768141891895</v>
          </cell>
          <cell r="O1028">
            <v>7.0028068702247479</v>
          </cell>
        </row>
        <row r="1029">
          <cell r="A1029">
            <v>19420</v>
          </cell>
          <cell r="B1029">
            <v>3.5057023490403529</v>
          </cell>
          <cell r="C1029">
            <v>1.8541220425570572E-2</v>
          </cell>
          <cell r="D1029">
            <v>1189916.26</v>
          </cell>
          <cell r="E1029">
            <v>642109.37</v>
          </cell>
          <cell r="F1029">
            <v>247.01</v>
          </cell>
          <cell r="G1029">
            <v>1189917.2479999999</v>
          </cell>
          <cell r="H1029">
            <v>642112.73360000004</v>
          </cell>
          <cell r="I1029">
            <v>247.07499999999999</v>
          </cell>
          <cell r="J1029">
            <v>1189918.23</v>
          </cell>
          <cell r="K1029">
            <v>642116.09</v>
          </cell>
          <cell r="L1029">
            <v>247.01</v>
          </cell>
          <cell r="M1029">
            <v>-1.8586801312733353E-2</v>
          </cell>
          <cell r="N1029">
            <v>3.4971052257102384</v>
          </cell>
          <cell r="O1029">
            <v>7.0028075747505909</v>
          </cell>
        </row>
        <row r="1030">
          <cell r="A1030">
            <v>19430</v>
          </cell>
          <cell r="B1030">
            <v>3.494741027651814</v>
          </cell>
          <cell r="C1030">
            <v>2.0030096492450994E-2</v>
          </cell>
          <cell r="D1030">
            <v>1189906.67</v>
          </cell>
          <cell r="E1030">
            <v>642112.18999999994</v>
          </cell>
          <cell r="F1030">
            <v>246.32</v>
          </cell>
          <cell r="G1030">
            <v>1189907.6510999999</v>
          </cell>
          <cell r="H1030">
            <v>642115.5442</v>
          </cell>
          <cell r="I1030">
            <v>246.39</v>
          </cell>
          <cell r="J1030">
            <v>1189908.6299999999</v>
          </cell>
          <cell r="K1030">
            <v>642118.9</v>
          </cell>
          <cell r="L1030">
            <v>246.32</v>
          </cell>
          <cell r="M1030">
            <v>-2.0024830778292719E-2</v>
          </cell>
          <cell r="N1030">
            <v>3.4956600020747466</v>
          </cell>
          <cell r="O1030">
            <v>6.9904010297265611</v>
          </cell>
        </row>
        <row r="1031">
          <cell r="A1031">
            <v>19440</v>
          </cell>
          <cell r="B1031">
            <v>3.496284263314736</v>
          </cell>
          <cell r="C1031">
            <v>2.1165327080657569E-2</v>
          </cell>
          <cell r="D1031">
            <v>1189897.07</v>
          </cell>
          <cell r="E1031">
            <v>642115</v>
          </cell>
          <cell r="F1031">
            <v>245.63</v>
          </cell>
          <cell r="G1031">
            <v>1189898.0541999999</v>
          </cell>
          <cell r="H1031">
            <v>642118.35490000003</v>
          </cell>
          <cell r="I1031">
            <v>245.70400000000001</v>
          </cell>
          <cell r="J1031">
            <v>1189899.04</v>
          </cell>
          <cell r="K1031">
            <v>642121.71</v>
          </cell>
          <cell r="L1031">
            <v>245.63</v>
          </cell>
          <cell r="M1031">
            <v>-2.1161437571052738E-2</v>
          </cell>
          <cell r="N1031">
            <v>3.4969268865381213</v>
          </cell>
          <cell r="O1031">
            <v>6.9932111498528577</v>
          </cell>
        </row>
        <row r="1032">
          <cell r="A1032">
            <v>19450</v>
          </cell>
          <cell r="B1032">
            <v>3.4978297055643353</v>
          </cell>
          <cell r="C1032">
            <v>2.087008406495015E-2</v>
          </cell>
          <cell r="D1032">
            <v>1189887.47</v>
          </cell>
          <cell r="E1032">
            <v>642117.81000000006</v>
          </cell>
          <cell r="F1032">
            <v>244.98</v>
          </cell>
          <cell r="G1032">
            <v>1189888.4572999999</v>
          </cell>
          <cell r="H1032">
            <v>642121.16559999995</v>
          </cell>
          <cell r="I1032">
            <v>245.053</v>
          </cell>
          <cell r="J1032">
            <v>1189889.44</v>
          </cell>
          <cell r="K1032">
            <v>642124.52</v>
          </cell>
          <cell r="L1032">
            <v>244.98</v>
          </cell>
          <cell r="M1032">
            <v>-2.0884695883809305E-2</v>
          </cell>
          <cell r="N1032">
            <v>3.4953824755762986</v>
          </cell>
          <cell r="O1032">
            <v>6.9932121811406338</v>
          </cell>
        </row>
        <row r="1033">
          <cell r="A1033">
            <v>19460</v>
          </cell>
          <cell r="B1033">
            <v>3.4965883286459265</v>
          </cell>
          <cell r="C1033">
            <v>2.0591500409167452E-2</v>
          </cell>
          <cell r="D1033">
            <v>1189877.8799999999</v>
          </cell>
          <cell r="E1033">
            <v>642120.62</v>
          </cell>
          <cell r="F1033">
            <v>244.4</v>
          </cell>
          <cell r="G1033">
            <v>1189878.8605</v>
          </cell>
          <cell r="H1033">
            <v>642123.97629999998</v>
          </cell>
          <cell r="I1033">
            <v>244.47200000000001</v>
          </cell>
          <cell r="J1033">
            <v>1189879.8400000001</v>
          </cell>
          <cell r="K1033">
            <v>642127.34</v>
          </cell>
          <cell r="L1033">
            <v>244.4</v>
          </cell>
          <cell r="M1033">
            <v>-2.0551391974049357E-2</v>
          </cell>
          <cell r="N1033">
            <v>3.5034123280271494</v>
          </cell>
          <cell r="O1033">
            <v>7.0000006566730759</v>
          </cell>
        </row>
        <row r="1034">
          <cell r="A1034">
            <v>19470</v>
          </cell>
          <cell r="B1034">
            <v>3.4981306378654344</v>
          </cell>
          <cell r="C1034">
            <v>2.0010687777725685E-2</v>
          </cell>
          <cell r="D1034">
            <v>1189868.28</v>
          </cell>
          <cell r="E1034">
            <v>642123.43000000005</v>
          </cell>
          <cell r="F1034">
            <v>243.89</v>
          </cell>
          <cell r="G1034">
            <v>1189869.2635999999</v>
          </cell>
          <cell r="H1034">
            <v>642126.78700000001</v>
          </cell>
          <cell r="I1034">
            <v>243.96</v>
          </cell>
          <cell r="J1034">
            <v>1189870.25</v>
          </cell>
          <cell r="K1034">
            <v>642130.15</v>
          </cell>
          <cell r="L1034">
            <v>243.89</v>
          </cell>
          <cell r="M1034">
            <v>-1.9973315572886372E-2</v>
          </cell>
          <cell r="N1034">
            <v>3.504676013583147</v>
          </cell>
          <cell r="O1034">
            <v>7.0028066514485818</v>
          </cell>
        </row>
        <row r="1035">
          <cell r="A1035">
            <v>19480</v>
          </cell>
          <cell r="B1035">
            <v>3.4995792104107828</v>
          </cell>
          <cell r="C1035">
            <v>1.9145158881013806E-2</v>
          </cell>
          <cell r="D1035">
            <v>1189858.68</v>
          </cell>
          <cell r="E1035">
            <v>642126.24</v>
          </cell>
          <cell r="F1035">
            <v>243.45</v>
          </cell>
          <cell r="G1035">
            <v>1189859.6666999999</v>
          </cell>
          <cell r="H1035">
            <v>642129.59759999998</v>
          </cell>
          <cell r="I1035">
            <v>243.517</v>
          </cell>
          <cell r="J1035">
            <v>1189860.6499999999</v>
          </cell>
          <cell r="K1035">
            <v>642132.96</v>
          </cell>
          <cell r="L1035">
            <v>243.45</v>
          </cell>
          <cell r="M1035">
            <v>-1.9125213373125269E-2</v>
          </cell>
          <cell r="N1035">
            <v>3.5032288891561132</v>
          </cell>
          <cell r="O1035">
            <v>7.002808099566896</v>
          </cell>
        </row>
        <row r="1036">
          <cell r="A1036">
            <v>19490</v>
          </cell>
          <cell r="B1036">
            <v>3.4983120114523159</v>
          </cell>
          <cell r="C1036">
            <v>2.1153058891762874E-2</v>
          </cell>
          <cell r="D1036">
            <v>1189849.0900000001</v>
          </cell>
          <cell r="E1036">
            <v>642129.05000000005</v>
          </cell>
          <cell r="F1036">
            <v>243.07</v>
          </cell>
          <cell r="G1036">
            <v>1189850.0697999999</v>
          </cell>
          <cell r="H1036">
            <v>642132.40830000001</v>
          </cell>
          <cell r="I1036">
            <v>243.14400000000001</v>
          </cell>
          <cell r="J1036">
            <v>1189851.05</v>
          </cell>
          <cell r="K1036">
            <v>642135.77</v>
          </cell>
          <cell r="L1036">
            <v>243.07</v>
          </cell>
          <cell r="M1036">
            <v>-2.1132665090614743E-2</v>
          </cell>
          <cell r="N1036">
            <v>3.5016880115549895</v>
          </cell>
          <cell r="O1036">
            <v>7.0000000230073054</v>
          </cell>
        </row>
        <row r="1037">
          <cell r="A1037">
            <v>19500</v>
          </cell>
          <cell r="B1037">
            <v>3.4998533412501769</v>
          </cell>
          <cell r="C1037">
            <v>2.0286564343475078E-2</v>
          </cell>
          <cell r="D1037">
            <v>1189839.49</v>
          </cell>
          <cell r="E1037">
            <v>642131.86</v>
          </cell>
          <cell r="F1037">
            <v>242.77</v>
          </cell>
          <cell r="G1037">
            <v>1189840.4728999999</v>
          </cell>
          <cell r="H1037">
            <v>642135.21900000004</v>
          </cell>
          <cell r="I1037">
            <v>242.84100000000001</v>
          </cell>
          <cell r="J1037">
            <v>1189841.46</v>
          </cell>
          <cell r="K1037">
            <v>642138.57999999996</v>
          </cell>
          <cell r="L1037">
            <v>242.77</v>
          </cell>
          <cell r="M1037">
            <v>-2.0268607016513996E-2</v>
          </cell>
          <cell r="N1037">
            <v>3.5029540975435647</v>
          </cell>
          <cell r="O1037">
            <v>7.0028074387937416</v>
          </cell>
        </row>
        <row r="1038">
          <cell r="A1038">
            <v>19510</v>
          </cell>
          <cell r="B1038">
            <v>3.5014250384107259</v>
          </cell>
          <cell r="C1038">
            <v>2.0563056244289342E-2</v>
          </cell>
          <cell r="D1038">
            <v>1189829.8899999999</v>
          </cell>
          <cell r="E1038">
            <v>642134.67000000004</v>
          </cell>
          <cell r="F1038">
            <v>242.5</v>
          </cell>
          <cell r="G1038">
            <v>1189830.8761</v>
          </cell>
          <cell r="H1038">
            <v>642138.02969999996</v>
          </cell>
          <cell r="I1038">
            <v>242.572</v>
          </cell>
          <cell r="J1038">
            <v>1189831.8600000001</v>
          </cell>
          <cell r="K1038">
            <v>642141.39</v>
          </cell>
          <cell r="L1038">
            <v>242.5</v>
          </cell>
          <cell r="M1038">
            <v>-2.0563309512997213E-2</v>
          </cell>
          <cell r="N1038">
            <v>3.5013819129889829</v>
          </cell>
          <cell r="O1038">
            <v>7.0028069513997089</v>
          </cell>
        </row>
        <row r="1039">
          <cell r="A1039">
            <v>19520</v>
          </cell>
          <cell r="B1039">
            <v>3.5001601106124998</v>
          </cell>
          <cell r="C1039">
            <v>2.0856188772242504E-2</v>
          </cell>
          <cell r="D1039">
            <v>1189820.3</v>
          </cell>
          <cell r="E1039">
            <v>642137.48</v>
          </cell>
          <cell r="F1039">
            <v>242.23</v>
          </cell>
          <cell r="G1039">
            <v>1189821.2792</v>
          </cell>
          <cell r="H1039">
            <v>642140.84039999999</v>
          </cell>
          <cell r="I1039">
            <v>242.303</v>
          </cell>
          <cell r="J1039">
            <v>1189822.26</v>
          </cell>
          <cell r="K1039">
            <v>642144.19999999995</v>
          </cell>
          <cell r="L1039">
            <v>242.23</v>
          </cell>
          <cell r="M1039">
            <v>-2.0858095710931814E-2</v>
          </cell>
          <cell r="N1039">
            <v>3.4998401106074084</v>
          </cell>
          <cell r="O1039">
            <v>7.0000002212199082</v>
          </cell>
        </row>
        <row r="1040">
          <cell r="A1040">
            <v>19530</v>
          </cell>
          <cell r="B1040">
            <v>3.5016045307125276</v>
          </cell>
          <cell r="C1040">
            <v>2.1133168908976107E-2</v>
          </cell>
          <cell r="D1040">
            <v>1189810.7</v>
          </cell>
          <cell r="E1040">
            <v>642140.29</v>
          </cell>
          <cell r="F1040">
            <v>241.96</v>
          </cell>
          <cell r="G1040">
            <v>1189811.6823</v>
          </cell>
          <cell r="H1040">
            <v>642143.65099999995</v>
          </cell>
          <cell r="I1040">
            <v>242.03399999999999</v>
          </cell>
          <cell r="J1040">
            <v>1189812.67</v>
          </cell>
          <cell r="K1040">
            <v>642147.01</v>
          </cell>
          <cell r="L1040">
            <v>241.96</v>
          </cell>
          <cell r="M1040">
            <v>-2.1135584052232134E-2</v>
          </cell>
          <cell r="N1040">
            <v>3.5012044056652742</v>
          </cell>
          <cell r="O1040">
            <v>7.0028089363778019</v>
          </cell>
        </row>
        <row r="1041">
          <cell r="A1041">
            <v>19540</v>
          </cell>
          <cell r="B1041">
            <v>3.503147163599909</v>
          </cell>
          <cell r="C1041">
            <v>1.8554744338288756E-2</v>
          </cell>
          <cell r="D1041">
            <v>1189801.1000000001</v>
          </cell>
          <cell r="E1041">
            <v>642143.1</v>
          </cell>
          <cell r="F1041">
            <v>241.7</v>
          </cell>
          <cell r="G1041">
            <v>1189802.0854</v>
          </cell>
          <cell r="H1041">
            <v>642146.46169999999</v>
          </cell>
          <cell r="I1041">
            <v>241.76499999999999</v>
          </cell>
          <cell r="J1041">
            <v>1189803.07</v>
          </cell>
          <cell r="K1041">
            <v>642149.81999999995</v>
          </cell>
          <cell r="L1041">
            <v>241.7</v>
          </cell>
          <cell r="M1041">
            <v>-1.857323591108756E-2</v>
          </cell>
          <cell r="N1041">
            <v>3.4996594191319694</v>
          </cell>
          <cell r="O1041">
            <v>7.0028065827318784</v>
          </cell>
        </row>
        <row r="1042">
          <cell r="A1042">
            <v>19550</v>
          </cell>
          <cell r="B1042">
            <v>3.5046919992840428</v>
          </cell>
          <cell r="C1042">
            <v>1.883189735745262E-2</v>
          </cell>
          <cell r="D1042">
            <v>1189791.5</v>
          </cell>
          <cell r="E1042">
            <v>642145.91</v>
          </cell>
          <cell r="F1042">
            <v>241.43</v>
          </cell>
          <cell r="G1042">
            <v>1189792.4885</v>
          </cell>
          <cell r="H1042">
            <v>642149.27240000002</v>
          </cell>
          <cell r="I1042">
            <v>241.49600000000001</v>
          </cell>
          <cell r="J1042">
            <v>1189793.47</v>
          </cell>
          <cell r="K1042">
            <v>642152.63</v>
          </cell>
          <cell r="L1042">
            <v>241.43</v>
          </cell>
          <cell r="M1042">
            <v>-1.8867295415914868E-2</v>
          </cell>
          <cell r="N1042">
            <v>3.4981166375510524</v>
          </cell>
          <cell r="O1042">
            <v>7.0028086368350948</v>
          </cell>
        </row>
        <row r="1043">
          <cell r="A1043">
            <v>19560</v>
          </cell>
          <cell r="B1043">
            <v>3.5034520834087552</v>
          </cell>
          <cell r="C1043">
            <v>1.9123994964080758E-2</v>
          </cell>
          <cell r="D1043">
            <v>1189781.9099999999</v>
          </cell>
          <cell r="E1043">
            <v>642148.72</v>
          </cell>
          <cell r="F1043">
            <v>241.16</v>
          </cell>
          <cell r="G1043">
            <v>1189782.8917</v>
          </cell>
          <cell r="H1043">
            <v>642152.08310000005</v>
          </cell>
          <cell r="I1043">
            <v>241.227</v>
          </cell>
          <cell r="J1043">
            <v>1189783.8799999999</v>
          </cell>
          <cell r="K1043">
            <v>642155.43999999994</v>
          </cell>
          <cell r="L1043">
            <v>241.16</v>
          </cell>
          <cell r="M1043">
            <v>-1.914636281193292E-2</v>
          </cell>
          <cell r="N1043">
            <v>3.4993591554762404</v>
          </cell>
          <cell r="O1043">
            <v>7.0028112388849957</v>
          </cell>
        </row>
        <row r="1044">
          <cell r="A1044">
            <v>19570</v>
          </cell>
          <cell r="B1044">
            <v>3.5049937916503739</v>
          </cell>
          <cell r="C1044">
            <v>1.9686197494668666E-2</v>
          </cell>
          <cell r="D1044">
            <v>1189772.31</v>
          </cell>
          <cell r="E1044">
            <v>642151.53</v>
          </cell>
          <cell r="F1044">
            <v>240.89</v>
          </cell>
          <cell r="G1044">
            <v>1189773.2948</v>
          </cell>
          <cell r="H1044">
            <v>642154.89379999996</v>
          </cell>
          <cell r="I1044">
            <v>240.959</v>
          </cell>
          <cell r="J1044">
            <v>1189774.28</v>
          </cell>
          <cell r="K1044">
            <v>642158.25</v>
          </cell>
          <cell r="L1044">
            <v>240.89</v>
          </cell>
          <cell r="M1044">
            <v>-1.9726610660416661E-2</v>
          </cell>
          <cell r="N1044">
            <v>3.49781324262013</v>
          </cell>
          <cell r="O1044">
            <v>7.0028070342705036</v>
          </cell>
        </row>
        <row r="1045">
          <cell r="A1045">
            <v>19580</v>
          </cell>
          <cell r="B1045">
            <v>3.4968479764774445</v>
          </cell>
          <cell r="C1045">
            <v>2.0018027798425424E-2</v>
          </cell>
          <cell r="D1045">
            <v>1189762.71</v>
          </cell>
          <cell r="E1045">
            <v>642154.35</v>
          </cell>
          <cell r="F1045">
            <v>240.62</v>
          </cell>
          <cell r="G1045">
            <v>1189763.6979</v>
          </cell>
          <cell r="H1045">
            <v>642157.70440000005</v>
          </cell>
          <cell r="I1045">
            <v>240.69</v>
          </cell>
          <cell r="J1045">
            <v>1189764.68</v>
          </cell>
          <cell r="K1045">
            <v>642161.06000000006</v>
          </cell>
          <cell r="L1045">
            <v>240.62</v>
          </cell>
          <cell r="M1045">
            <v>-2.0020790111151432E-2</v>
          </cell>
          <cell r="N1045">
            <v>3.4963655086221448</v>
          </cell>
          <cell r="O1045">
            <v>6.9932134850995897</v>
          </cell>
        </row>
        <row r="1046">
          <cell r="A1046">
            <v>19590</v>
          </cell>
          <cell r="B1046">
            <v>3.4955767777785307</v>
          </cell>
          <cell r="C1046">
            <v>2.0311383360636429E-2</v>
          </cell>
          <cell r="D1046">
            <v>1189753.1200000001</v>
          </cell>
          <cell r="E1046">
            <v>642157.16</v>
          </cell>
          <cell r="F1046">
            <v>240.35</v>
          </cell>
          <cell r="G1046">
            <v>1189754.101</v>
          </cell>
          <cell r="H1046">
            <v>642160.51509999996</v>
          </cell>
          <cell r="I1046">
            <v>240.42099999999999</v>
          </cell>
          <cell r="J1046">
            <v>1189755.08</v>
          </cell>
          <cell r="K1046">
            <v>642163.87</v>
          </cell>
          <cell r="L1046">
            <v>240.35</v>
          </cell>
          <cell r="M1046">
            <v>-2.0315758207688956E-2</v>
          </cell>
          <cell r="N1046">
            <v>3.4948240313830081</v>
          </cell>
          <cell r="O1046">
            <v>6.9904008091615388</v>
          </cell>
        </row>
        <row r="1047">
          <cell r="A1047">
            <v>19600</v>
          </cell>
          <cell r="B1047">
            <v>3.4971478779509555</v>
          </cell>
          <cell r="C1047">
            <v>2.1446047641531522E-2</v>
          </cell>
          <cell r="D1047">
            <v>1189743.52</v>
          </cell>
          <cell r="E1047">
            <v>642159.97</v>
          </cell>
          <cell r="F1047">
            <v>240.04</v>
          </cell>
          <cell r="G1047">
            <v>1189744.5042000001</v>
          </cell>
          <cell r="H1047">
            <v>642163.32579999999</v>
          </cell>
          <cell r="I1047">
            <v>240.11500000000001</v>
          </cell>
          <cell r="J1047">
            <v>1189745.49</v>
          </cell>
          <cell r="K1047">
            <v>642166.68000000005</v>
          </cell>
          <cell r="L1047">
            <v>240.04</v>
          </cell>
          <cell r="M1047">
            <v>-2.1452700214461145E-2</v>
          </cell>
          <cell r="N1047">
            <v>3.496063397625814</v>
          </cell>
          <cell r="O1047">
            <v>6.993211275576769</v>
          </cell>
        </row>
        <row r="1048">
          <cell r="A1048">
            <v>19610</v>
          </cell>
          <cell r="B1048">
            <v>3.4986931189039079</v>
          </cell>
          <cell r="C1048">
            <v>2.115075472043557E-2</v>
          </cell>
          <cell r="D1048">
            <v>1189733.92</v>
          </cell>
          <cell r="E1048">
            <v>642162.78</v>
          </cell>
          <cell r="F1048">
            <v>239.66</v>
          </cell>
          <cell r="G1048">
            <v>1189734.9073000001</v>
          </cell>
          <cell r="H1048">
            <v>642166.13650000002</v>
          </cell>
          <cell r="I1048">
            <v>239.73400000000001</v>
          </cell>
          <cell r="J1048">
            <v>1189735.8899999999</v>
          </cell>
          <cell r="K1048">
            <v>642169.5</v>
          </cell>
          <cell r="L1048">
            <v>239.66</v>
          </cell>
          <cell r="M1048">
            <v>-2.1118020114432593E-2</v>
          </cell>
          <cell r="N1048">
            <v>3.5041163707121763</v>
          </cell>
          <cell r="O1048">
            <v>7.0028094896160837</v>
          </cell>
        </row>
        <row r="1049">
          <cell r="A1049">
            <v>19620</v>
          </cell>
          <cell r="B1049">
            <v>3.4974241951152112</v>
          </cell>
          <cell r="C1049">
            <v>1.9442880304584728E-2</v>
          </cell>
          <cell r="D1049">
            <v>1189724.33</v>
          </cell>
          <cell r="E1049">
            <v>642165.59</v>
          </cell>
          <cell r="F1049">
            <v>239.21</v>
          </cell>
          <cell r="G1049">
            <v>1189725.3104000001</v>
          </cell>
          <cell r="H1049">
            <v>642168.94720000005</v>
          </cell>
          <cell r="I1049">
            <v>239.27799999999999</v>
          </cell>
          <cell r="J1049">
            <v>1189726.29</v>
          </cell>
          <cell r="K1049">
            <v>642172.31000000006</v>
          </cell>
          <cell r="L1049">
            <v>239.21</v>
          </cell>
          <cell r="M1049">
            <v>-1.9414281437230618E-2</v>
          </cell>
          <cell r="N1049">
            <v>3.5025761947377849</v>
          </cell>
          <cell r="O1049">
            <v>7.0000003898529961</v>
          </cell>
        </row>
        <row r="1050">
          <cell r="A1050">
            <v>19630</v>
          </cell>
          <cell r="B1050">
            <v>3.4989662273024429</v>
          </cell>
          <cell r="C1050">
            <v>1.9434311617351277E-2</v>
          </cell>
          <cell r="D1050">
            <v>1189714.73</v>
          </cell>
          <cell r="E1050">
            <v>642168.4</v>
          </cell>
          <cell r="F1050">
            <v>238.68</v>
          </cell>
          <cell r="G1050">
            <v>1189715.7135000001</v>
          </cell>
          <cell r="H1050">
            <v>642171.75789999997</v>
          </cell>
          <cell r="I1050">
            <v>238.74799999999999</v>
          </cell>
          <cell r="J1050">
            <v>1189716.7</v>
          </cell>
          <cell r="K1050">
            <v>642175.12</v>
          </cell>
          <cell r="L1050">
            <v>238.68</v>
          </cell>
          <cell r="M1050">
            <v>-1.9407275777277917E-2</v>
          </cell>
          <cell r="N1050">
            <v>3.5038405585805186</v>
          </cell>
          <cell r="O1050">
            <v>7.0028067858829619</v>
          </cell>
        </row>
        <row r="1051">
          <cell r="A1051">
            <v>19640</v>
          </cell>
          <cell r="B1051">
            <v>3.5004145198751315</v>
          </cell>
          <cell r="C1051">
            <v>2.1140353400960078E-2</v>
          </cell>
          <cell r="D1051">
            <v>1189705.1299999999</v>
          </cell>
          <cell r="E1051">
            <v>642171.21</v>
          </cell>
          <cell r="F1051">
            <v>238.07</v>
          </cell>
          <cell r="G1051">
            <v>1189706.1166000001</v>
          </cell>
          <cell r="H1051">
            <v>642174.56850000005</v>
          </cell>
          <cell r="I1051">
            <v>238.14400000000001</v>
          </cell>
          <cell r="J1051">
            <v>1189707.1000000001</v>
          </cell>
          <cell r="K1051">
            <v>642177.93000000005</v>
          </cell>
          <cell r="L1051">
            <v>238.07</v>
          </cell>
          <cell r="M1051">
            <v>-2.1128410412988741E-2</v>
          </cell>
          <cell r="N1051">
            <v>3.5023931546937672</v>
          </cell>
          <cell r="O1051">
            <v>7.0028076745688992</v>
          </cell>
        </row>
        <row r="1052">
          <cell r="A1052">
            <v>19650</v>
          </cell>
          <cell r="B1052">
            <v>3.4991760000559582</v>
          </cell>
          <cell r="C1052">
            <v>2.1147835947328424E-2</v>
          </cell>
          <cell r="D1052">
            <v>1189695.54</v>
          </cell>
          <cell r="E1052">
            <v>642174.02</v>
          </cell>
          <cell r="F1052">
            <v>237.39</v>
          </cell>
          <cell r="G1052">
            <v>1189696.5197999999</v>
          </cell>
          <cell r="H1052">
            <v>642177.37919999997</v>
          </cell>
          <cell r="I1052">
            <v>237.464</v>
          </cell>
          <cell r="J1052">
            <v>1189697.5</v>
          </cell>
          <cell r="K1052">
            <v>642180.74</v>
          </cell>
          <cell r="L1052">
            <v>237.39</v>
          </cell>
          <cell r="M1052">
            <v>-2.1137880680604983E-2</v>
          </cell>
          <cell r="N1052">
            <v>3.5008240001993585</v>
          </cell>
          <cell r="O1052">
            <v>7.0000000002553167</v>
          </cell>
        </row>
        <row r="1053">
          <cell r="A1053">
            <v>19660</v>
          </cell>
          <cell r="B1053">
            <v>3.5007171294116635</v>
          </cell>
          <cell r="C1053">
            <v>1.9424591444042731E-2</v>
          </cell>
          <cell r="D1053">
            <v>1189685.94</v>
          </cell>
          <cell r="E1053">
            <v>642176.82999999996</v>
          </cell>
          <cell r="F1053">
            <v>236.68</v>
          </cell>
          <cell r="G1053">
            <v>1189686.9228999999</v>
          </cell>
          <cell r="H1053">
            <v>642180.1899</v>
          </cell>
          <cell r="I1053">
            <v>236.74799999999999</v>
          </cell>
          <cell r="J1053">
            <v>1189687.9099999999</v>
          </cell>
          <cell r="K1053">
            <v>642183.55000000005</v>
          </cell>
          <cell r="L1053">
            <v>236.68</v>
          </cell>
          <cell r="M1053">
            <v>-1.9416973511889229E-2</v>
          </cell>
          <cell r="N1053">
            <v>3.502090578552135</v>
          </cell>
          <cell r="O1053">
            <v>7.0028077079637985</v>
          </cell>
        </row>
        <row r="1054">
          <cell r="A1054">
            <v>19670</v>
          </cell>
          <cell r="B1054">
            <v>3.5022604642865476</v>
          </cell>
          <cell r="C1054">
            <v>2.0272621275317256E-2</v>
          </cell>
          <cell r="D1054">
            <v>1189676.3400000001</v>
          </cell>
          <cell r="E1054">
            <v>642179.64</v>
          </cell>
          <cell r="F1054">
            <v>235.96</v>
          </cell>
          <cell r="G1054">
            <v>1189677.3259999999</v>
          </cell>
          <cell r="H1054">
            <v>642183.00060000003</v>
          </cell>
          <cell r="I1054">
            <v>236.03100000000001</v>
          </cell>
          <cell r="J1054">
            <v>1189678.31</v>
          </cell>
          <cell r="K1054">
            <v>642186.36</v>
          </cell>
          <cell r="L1054">
            <v>235.97</v>
          </cell>
          <cell r="M1054">
            <v>-1.7425851529392689E-2</v>
          </cell>
          <cell r="N1054">
            <v>3.5005462945163157</v>
          </cell>
          <cell r="O1054">
            <v>7.0028067588028637</v>
          </cell>
        </row>
        <row r="1055">
          <cell r="A1055">
            <v>19680</v>
          </cell>
          <cell r="B1055">
            <v>3.7950020421208039</v>
          </cell>
          <cell r="C1055">
            <v>1.9762835215254727E-2</v>
          </cell>
          <cell r="D1055">
            <v>1189666.6599999999</v>
          </cell>
          <cell r="E1055">
            <v>642182.17000000004</v>
          </cell>
          <cell r="F1055">
            <v>235.24</v>
          </cell>
          <cell r="G1055">
            <v>1189667.7291000001</v>
          </cell>
          <cell r="H1055">
            <v>642185.81129999994</v>
          </cell>
          <cell r="I1055">
            <v>235.315</v>
          </cell>
          <cell r="J1055">
            <v>1189668.71</v>
          </cell>
          <cell r="K1055">
            <v>642189.17000000004</v>
          </cell>
          <cell r="L1055">
            <v>235.32</v>
          </cell>
          <cell r="M1055">
            <v>1.4289779868765619E-3</v>
          </cell>
          <cell r="N1055">
            <v>3.4990042155403498</v>
          </cell>
          <cell r="O1055">
            <v>7.2940062576611542</v>
          </cell>
        </row>
        <row r="1056">
          <cell r="A1056">
            <v>19690</v>
          </cell>
          <cell r="B1056">
            <v>4.2936680007001558</v>
          </cell>
          <cell r="C1056">
            <v>2.0728197891752616E-2</v>
          </cell>
          <cell r="D1056">
            <v>1189656.93</v>
          </cell>
          <cell r="E1056">
            <v>642184.5</v>
          </cell>
          <cell r="F1056">
            <v>234.54</v>
          </cell>
          <cell r="G1056">
            <v>1189658.1322999999</v>
          </cell>
          <cell r="H1056">
            <v>642188.62190000003</v>
          </cell>
          <cell r="I1056">
            <v>234.62899999999999</v>
          </cell>
          <cell r="J1056">
            <v>1189659.1200000001</v>
          </cell>
          <cell r="K1056">
            <v>642191.98</v>
          </cell>
          <cell r="L1056">
            <v>234.7</v>
          </cell>
          <cell r="M1056">
            <v>2.0283738249089859E-2</v>
          </cell>
          <cell r="N1056">
            <v>3.5003409691102556</v>
          </cell>
          <cell r="O1056">
            <v>7.7940089698104114</v>
          </cell>
        </row>
        <row r="1057">
          <cell r="A1057">
            <v>19700</v>
          </cell>
          <cell r="B1057">
            <v>4.5010632165820796</v>
          </cell>
          <cell r="C1057">
            <v>3.8213193577540265E-2</v>
          </cell>
          <cell r="D1057">
            <v>1189647.3500000001</v>
          </cell>
          <cell r="E1057">
            <v>642187.02</v>
          </cell>
          <cell r="F1057">
            <v>233.82</v>
          </cell>
          <cell r="G1057">
            <v>1189648.5168000001</v>
          </cell>
          <cell r="H1057">
            <v>642191.36719999998</v>
          </cell>
          <cell r="I1057">
            <v>233.99199999999999</v>
          </cell>
          <cell r="J1057">
            <v>1189649.42</v>
          </cell>
          <cell r="K1057">
            <v>642194.75</v>
          </cell>
          <cell r="L1057">
            <v>234.13</v>
          </cell>
          <cell r="M1057">
            <v>3.941392491131402E-2</v>
          </cell>
          <cell r="N1057">
            <v>3.5013006268855866</v>
          </cell>
          <cell r="O1057">
            <v>8.0023638434676663</v>
          </cell>
        </row>
        <row r="1058">
          <cell r="A1058">
            <v>19710</v>
          </cell>
          <cell r="B1058">
            <v>4.4992731735726279</v>
          </cell>
          <cell r="C1058">
            <v>4.2895817291914468E-2</v>
          </cell>
          <cell r="D1058">
            <v>1189637.82</v>
          </cell>
          <cell r="E1058">
            <v>642189.37</v>
          </cell>
          <cell r="F1058">
            <v>233.21</v>
          </cell>
          <cell r="G1058">
            <v>1189638.8078000001</v>
          </cell>
          <cell r="H1058">
            <v>642193.75950000004</v>
          </cell>
          <cell r="I1058">
            <v>233.40299999999999</v>
          </cell>
          <cell r="J1058">
            <v>1189639.58</v>
          </cell>
          <cell r="K1058">
            <v>642197.17000000004</v>
          </cell>
          <cell r="L1058">
            <v>233.55</v>
          </cell>
          <cell r="M1058">
            <v>4.2038103636181816E-2</v>
          </cell>
          <cell r="N1058">
            <v>3.4968275751025604</v>
          </cell>
          <cell r="O1058">
            <v>7.9961007486751878</v>
          </cell>
        </row>
        <row r="1059">
          <cell r="A1059">
            <v>19720</v>
          </cell>
          <cell r="B1059">
            <v>4.4954590300155992</v>
          </cell>
          <cell r="C1059">
            <v>4.2709765280485951E-2</v>
          </cell>
          <cell r="D1059">
            <v>1189628.2</v>
          </cell>
          <cell r="E1059">
            <v>642191.34</v>
          </cell>
          <cell r="F1059">
            <v>232.67</v>
          </cell>
          <cell r="G1059">
            <v>1189629.0109999999</v>
          </cell>
          <cell r="H1059">
            <v>642195.76170000003</v>
          </cell>
          <cell r="I1059">
            <v>232.86199999999999</v>
          </cell>
          <cell r="J1059">
            <v>1189629.6399999999</v>
          </cell>
          <cell r="K1059">
            <v>642199.19999999995</v>
          </cell>
          <cell r="L1059">
            <v>233.01</v>
          </cell>
          <cell r="M1059">
            <v>4.2341836457337557E-2</v>
          </cell>
          <cell r="N1059">
            <v>3.4953609097497877</v>
          </cell>
          <cell r="O1059">
            <v>7.9908199397653874</v>
          </cell>
        </row>
        <row r="1060">
          <cell r="A1060">
            <v>19730</v>
          </cell>
          <cell r="B1060">
            <v>4.4950370153819508</v>
          </cell>
          <cell r="C1060">
            <v>4.2046372333139355E-2</v>
          </cell>
          <cell r="D1060">
            <v>1189618.51</v>
          </cell>
          <cell r="E1060">
            <v>642192.92000000004</v>
          </cell>
          <cell r="F1060">
            <v>232.18</v>
          </cell>
          <cell r="G1060">
            <v>1189619.1418999999</v>
          </cell>
          <cell r="H1060">
            <v>642197.37040000001</v>
          </cell>
          <cell r="I1060">
            <v>232.369</v>
          </cell>
          <cell r="J1060">
            <v>1189619.6399999999</v>
          </cell>
          <cell r="K1060">
            <v>642200.84</v>
          </cell>
          <cell r="L1060">
            <v>232.52</v>
          </cell>
          <cell r="M1060">
            <v>4.3079203620257391E-2</v>
          </cell>
          <cell r="N1060">
            <v>3.5051715749221701</v>
          </cell>
          <cell r="O1060">
            <v>8.0002085903041209</v>
          </cell>
        </row>
        <row r="1061">
          <cell r="A1061">
            <v>19740</v>
          </cell>
          <cell r="B1061">
            <v>4.4964229338542836</v>
          </cell>
          <cell r="C1061">
            <v>4.3145407550379648E-2</v>
          </cell>
          <cell r="D1061">
            <v>1189608.76</v>
          </cell>
          <cell r="E1061">
            <v>642194.11</v>
          </cell>
          <cell r="F1061">
            <v>231.73</v>
          </cell>
          <cell r="G1061">
            <v>1189609.2164</v>
          </cell>
          <cell r="H1061">
            <v>642198.58319999999</v>
          </cell>
          <cell r="I1061">
            <v>231.92400000000001</v>
          </cell>
          <cell r="J1061">
            <v>1189609.57</v>
          </cell>
          <cell r="K1061">
            <v>642202.06999999995</v>
          </cell>
          <cell r="L1061">
            <v>232.07</v>
          </cell>
          <cell r="M1061">
            <v>4.1658539339184307E-2</v>
          </cell>
          <cell r="N1061">
            <v>3.5046836090735902</v>
          </cell>
          <cell r="O1061">
            <v>8.0011065429278734</v>
          </cell>
        </row>
        <row r="1062">
          <cell r="A1062">
            <v>19750</v>
          </cell>
          <cell r="B1062">
            <v>4.4969442213779987</v>
          </cell>
          <cell r="C1062">
            <v>4.1583793526058233E-2</v>
          </cell>
          <cell r="D1062">
            <v>1189598.97</v>
          </cell>
          <cell r="E1062">
            <v>642194.91</v>
          </cell>
          <cell r="F1062">
            <v>231.34</v>
          </cell>
          <cell r="G1062">
            <v>1189599.2503</v>
          </cell>
          <cell r="H1062">
            <v>642199.39820000005</v>
          </cell>
          <cell r="I1062">
            <v>231.52699999999999</v>
          </cell>
          <cell r="J1062">
            <v>1189599.47</v>
          </cell>
          <cell r="K1062">
            <v>642202.89</v>
          </cell>
          <cell r="L1062">
            <v>231.67</v>
          </cell>
          <cell r="M1062">
            <v>4.0872267844716897E-2</v>
          </cell>
          <cell r="N1062">
            <v>3.4987048074574778</v>
          </cell>
          <cell r="O1062">
            <v>7.9956490288354765</v>
          </cell>
        </row>
        <row r="1063">
          <cell r="A1063">
            <v>19760</v>
          </cell>
          <cell r="B1063">
            <v>4.5050033628260842</v>
          </cell>
          <cell r="C1063">
            <v>4.1953353810912419E-2</v>
          </cell>
          <cell r="D1063">
            <v>1189589.1599999999</v>
          </cell>
          <cell r="E1063">
            <v>642195.31000000006</v>
          </cell>
          <cell r="F1063">
            <v>230.99</v>
          </cell>
          <cell r="G1063">
            <v>1189589.2597000001</v>
          </cell>
          <cell r="H1063">
            <v>642199.81389999995</v>
          </cell>
          <cell r="I1063">
            <v>231.179</v>
          </cell>
          <cell r="J1063">
            <v>1189589.3400000001</v>
          </cell>
          <cell r="K1063">
            <v>642203.31000000006</v>
          </cell>
          <cell r="L1063">
            <v>231.33</v>
          </cell>
          <cell r="M1063">
            <v>4.3179596048104348E-2</v>
          </cell>
          <cell r="N1063">
            <v>3.4970220618041101</v>
          </cell>
          <cell r="O1063">
            <v>8.0020254246301938</v>
          </cell>
        </row>
        <row r="1064">
          <cell r="A1064">
            <v>19770</v>
          </cell>
          <cell r="B1064">
            <v>4.5005057637929307</v>
          </cell>
          <cell r="C1064">
            <v>4.1773082819373121E-2</v>
          </cell>
          <cell r="D1064">
            <v>1189579.3400000001</v>
          </cell>
          <cell r="E1064">
            <v>642195.32999999996</v>
          </cell>
          <cell r="F1064">
            <v>230.69</v>
          </cell>
          <cell r="G1064">
            <v>1189579.2603</v>
          </cell>
          <cell r="H1064">
            <v>642199.82979999995</v>
          </cell>
          <cell r="I1064">
            <v>230.87799999999999</v>
          </cell>
          <cell r="J1064">
            <v>1189579.2</v>
          </cell>
          <cell r="K1064">
            <v>642203.32999999996</v>
          </cell>
          <cell r="L1064">
            <v>231.03</v>
          </cell>
          <cell r="M1064">
            <v>4.3419647162410868E-2</v>
          </cell>
          <cell r="N1064">
            <v>3.5007193732243</v>
          </cell>
          <cell r="O1064">
            <v>8.0012251370172311</v>
          </cell>
        </row>
        <row r="1065">
          <cell r="A1065">
            <v>19780</v>
          </cell>
          <cell r="B1065">
            <v>4.5034045121823585</v>
          </cell>
          <cell r="C1065">
            <v>4.1302085898979365E-2</v>
          </cell>
          <cell r="D1065">
            <v>1189569.53</v>
          </cell>
          <cell r="E1065">
            <v>642194.94999999995</v>
          </cell>
          <cell r="F1065">
            <v>230.44</v>
          </cell>
          <cell r="G1065">
            <v>1189569.2683999999</v>
          </cell>
          <cell r="H1065">
            <v>642199.44579999999</v>
          </cell>
          <cell r="I1065">
            <v>230.626</v>
          </cell>
          <cell r="J1065">
            <v>1189569.06</v>
          </cell>
          <cell r="K1065">
            <v>642202.93999999994</v>
          </cell>
          <cell r="L1065">
            <v>230.77</v>
          </cell>
          <cell r="M1065">
            <v>4.1138048134830692E-2</v>
          </cell>
          <cell r="N1065">
            <v>3.5004091474647234</v>
          </cell>
          <cell r="O1065">
            <v>8.0038136596470828</v>
          </cell>
        </row>
        <row r="1066">
          <cell r="A1066">
            <v>19790</v>
          </cell>
          <cell r="B1066">
            <v>4.504062864724883</v>
          </cell>
          <cell r="C1066">
            <v>4.2628179438551198E-2</v>
          </cell>
          <cell r="D1066">
            <v>1189559.74</v>
          </cell>
          <cell r="E1066">
            <v>642194.18000000005</v>
          </cell>
          <cell r="F1066">
            <v>230.23</v>
          </cell>
          <cell r="G1066">
            <v>1189559.2997999999</v>
          </cell>
          <cell r="H1066">
            <v>642198.66249999998</v>
          </cell>
          <cell r="I1066">
            <v>230.422</v>
          </cell>
          <cell r="J1066">
            <v>1189558.96</v>
          </cell>
          <cell r="K1066">
            <v>642202.15</v>
          </cell>
          <cell r="L1066">
            <v>230.57</v>
          </cell>
          <cell r="M1066">
            <v>4.2237263539671312E-2</v>
          </cell>
          <cell r="N1066">
            <v>3.5040148815745904</v>
          </cell>
          <cell r="O1066">
            <v>8.0080777462994739</v>
          </cell>
        </row>
        <row r="1067">
          <cell r="A1067">
            <v>19800</v>
          </cell>
          <cell r="B1067">
            <v>4.5041205412171346</v>
          </cell>
          <cell r="C1067">
            <v>4.1295520023919348E-2</v>
          </cell>
          <cell r="D1067">
            <v>1189549.99</v>
          </cell>
          <cell r="E1067">
            <v>642193.02</v>
          </cell>
          <cell r="F1067">
            <v>230.08</v>
          </cell>
          <cell r="G1067">
            <v>1189549.3703999999</v>
          </cell>
          <cell r="H1067">
            <v>642197.48129999998</v>
          </cell>
          <cell r="I1067">
            <v>230.26599999999999</v>
          </cell>
          <cell r="J1067">
            <v>1189548.8899999999</v>
          </cell>
          <cell r="K1067">
            <v>642200.94999999995</v>
          </cell>
          <cell r="L1067">
            <v>230.41</v>
          </cell>
          <cell r="M1067">
            <v>4.1121607210683524E-2</v>
          </cell>
          <cell r="N1067">
            <v>3.5018086540789146</v>
          </cell>
          <cell r="O1067">
            <v>8.0059291952960496</v>
          </cell>
        </row>
        <row r="1068">
          <cell r="A1068">
            <v>19810</v>
          </cell>
          <cell r="B1068">
            <v>4.4945356712930487</v>
          </cell>
          <cell r="C1068">
            <v>4.2051062406101423E-2</v>
          </cell>
          <cell r="D1068">
            <v>1189540.29</v>
          </cell>
          <cell r="E1068">
            <v>642191.48</v>
          </cell>
          <cell r="F1068">
            <v>229.97</v>
          </cell>
          <cell r="G1068">
            <v>1189539.4963</v>
          </cell>
          <cell r="H1068">
            <v>642195.90390000003</v>
          </cell>
          <cell r="I1068">
            <v>230.15899999999999</v>
          </cell>
          <cell r="J1068">
            <v>1189538.8799999999</v>
          </cell>
          <cell r="K1068">
            <v>642199.35</v>
          </cell>
          <cell r="L1068">
            <v>230.31</v>
          </cell>
          <cell r="M1068">
            <v>4.3133296871296883E-2</v>
          </cell>
          <cell r="N1068">
            <v>3.5007757568490812</v>
          </cell>
          <cell r="O1068">
            <v>7.9953114281421298</v>
          </cell>
        </row>
        <row r="1069">
          <cell r="A1069">
            <v>19820</v>
          </cell>
          <cell r="B1069">
            <v>4.5001898459359904</v>
          </cell>
          <cell r="C1069">
            <v>3.8887248314212683E-2</v>
          </cell>
          <cell r="D1069">
            <v>1189530.67</v>
          </cell>
          <cell r="E1069">
            <v>642189.54</v>
          </cell>
          <cell r="F1069">
            <v>229.91</v>
          </cell>
          <cell r="G1069">
            <v>1189529.6932000001</v>
          </cell>
          <cell r="H1069">
            <v>642193.93290000001</v>
          </cell>
          <cell r="I1069">
            <v>230.08500000000001</v>
          </cell>
          <cell r="J1069">
            <v>1189528.93</v>
          </cell>
          <cell r="K1069">
            <v>642197.35</v>
          </cell>
          <cell r="L1069">
            <v>230.22</v>
          </cell>
          <cell r="M1069">
            <v>3.8557193915841184E-2</v>
          </cell>
          <cell r="N1069">
            <v>3.5012921400518802</v>
          </cell>
          <cell r="O1069">
            <v>8.001481985987871</v>
          </cell>
        </row>
        <row r="1070">
          <cell r="A1070">
            <v>19830</v>
          </cell>
          <cell r="B1070">
            <v>4.2895267804808581</v>
          </cell>
          <cell r="C1070">
            <v>1.9349453738739468E-2</v>
          </cell>
          <cell r="D1070">
            <v>1189520.99</v>
          </cell>
          <cell r="E1070">
            <v>642187.43999999994</v>
          </cell>
          <cell r="F1070">
            <v>229.93</v>
          </cell>
          <cell r="G1070">
            <v>1189519.9680000001</v>
          </cell>
          <cell r="H1070">
            <v>642191.60600000003</v>
          </cell>
          <cell r="I1070">
            <v>230.01300000000001</v>
          </cell>
          <cell r="J1070">
            <v>1189519.1299999999</v>
          </cell>
          <cell r="K1070">
            <v>642195</v>
          </cell>
          <cell r="L1070">
            <v>230.08</v>
          </cell>
          <cell r="M1070">
            <v>1.9165179977091482E-2</v>
          </cell>
          <cell r="N1070">
            <v>3.495923340145707</v>
          </cell>
          <cell r="O1070">
            <v>7.7854501206265656</v>
          </cell>
        </row>
        <row r="1071">
          <cell r="A1071">
            <v>19840</v>
          </cell>
          <cell r="B1071">
            <v>3.7831539817163926</v>
          </cell>
          <cell r="C1071">
            <v>2.1146376908425121E-2</v>
          </cell>
          <cell r="D1071">
            <v>1189511.1599999999</v>
          </cell>
          <cell r="E1071">
            <v>642185.54</v>
          </cell>
          <cell r="F1071">
            <v>229.86</v>
          </cell>
          <cell r="G1071">
            <v>1189510.2582</v>
          </cell>
          <cell r="H1071">
            <v>642189.21409999998</v>
          </cell>
          <cell r="I1071">
            <v>229.94</v>
          </cell>
          <cell r="J1071">
            <v>1189509.42</v>
          </cell>
          <cell r="K1071">
            <v>642192.61</v>
          </cell>
          <cell r="L1071">
            <v>229.95</v>
          </cell>
          <cell r="M1071">
            <v>2.8589269115611932E-3</v>
          </cell>
          <cell r="N1071">
            <v>3.4978158971297866</v>
          </cell>
          <cell r="O1071">
            <v>7.2809698788461787</v>
          </cell>
        </row>
        <row r="1072">
          <cell r="A1072">
            <v>19850</v>
          </cell>
          <cell r="B1072">
            <v>3.5046264650344825</v>
          </cell>
          <cell r="C1072">
            <v>1.9402923729081228E-2</v>
          </cell>
          <cell r="D1072">
            <v>1189501.3899999999</v>
          </cell>
          <cell r="E1072">
            <v>642183.42000000004</v>
          </cell>
          <cell r="F1072">
            <v>229.8</v>
          </cell>
          <cell r="G1072">
            <v>1189500.5485</v>
          </cell>
          <cell r="H1072">
            <v>642186.82209999999</v>
          </cell>
          <cell r="I1072">
            <v>229.86799999999999</v>
          </cell>
          <cell r="J1072">
            <v>1189499.71</v>
          </cell>
          <cell r="K1072">
            <v>642190.22</v>
          </cell>
          <cell r="L1072">
            <v>229.81</v>
          </cell>
          <cell r="M1072">
            <v>-1.6572235787491663E-2</v>
          </cell>
          <cell r="N1072">
            <v>3.4998295187043968</v>
          </cell>
          <cell r="O1072">
            <v>7.0044559837388789</v>
          </cell>
        </row>
        <row r="1073">
          <cell r="A1073">
            <v>19860</v>
          </cell>
          <cell r="B1073">
            <v>3.5027100192959821</v>
          </cell>
          <cell r="C1073">
            <v>1.855706000266109E-2</v>
          </cell>
          <cell r="D1073">
            <v>1189491.68</v>
          </cell>
          <cell r="E1073">
            <v>642181.03</v>
          </cell>
          <cell r="F1073">
            <v>229.73</v>
          </cell>
          <cell r="G1073">
            <v>1189490.8388</v>
          </cell>
          <cell r="H1073">
            <v>642184.43019999994</v>
          </cell>
          <cell r="I1073">
            <v>229.79499999999999</v>
          </cell>
          <cell r="J1073">
            <v>1189490</v>
          </cell>
          <cell r="K1073">
            <v>642187.82999999996</v>
          </cell>
          <cell r="L1073">
            <v>229.73</v>
          </cell>
          <cell r="M1073">
            <v>-1.8562168374296112E-2</v>
          </cell>
          <cell r="N1073">
            <v>3.5017460616296434</v>
          </cell>
          <cell r="O1073">
            <v>7.0044560809256255</v>
          </cell>
        </row>
        <row r="1074">
          <cell r="A1074">
            <v>19870</v>
          </cell>
          <cell r="B1074">
            <v>3.500793581450389</v>
          </cell>
          <cell r="C1074">
            <v>2.0852414831543251E-2</v>
          </cell>
          <cell r="D1074">
            <v>1189481.97</v>
          </cell>
          <cell r="E1074">
            <v>642178.64</v>
          </cell>
          <cell r="F1074">
            <v>229.65</v>
          </cell>
          <cell r="G1074">
            <v>1189481.1291</v>
          </cell>
          <cell r="H1074">
            <v>642182.03830000001</v>
          </cell>
          <cell r="I1074">
            <v>229.72300000000001</v>
          </cell>
          <cell r="J1074">
            <v>1189480.29</v>
          </cell>
          <cell r="K1074">
            <v>642185.43999999994</v>
          </cell>
          <cell r="L1074">
            <v>229.65</v>
          </cell>
          <cell r="M1074">
            <v>-2.0835339495221625E-2</v>
          </cell>
          <cell r="N1074">
            <v>3.5036626121090713</v>
          </cell>
          <cell r="O1074">
            <v>7.0044561935594603</v>
          </cell>
        </row>
        <row r="1075">
          <cell r="A1075">
            <v>19880</v>
          </cell>
          <cell r="B1075">
            <v>3.4989011774965015</v>
          </cell>
          <cell r="C1075">
            <v>2.0006280957634497E-2</v>
          </cell>
          <cell r="D1075">
            <v>1189472.26</v>
          </cell>
          <cell r="E1075">
            <v>642176.25</v>
          </cell>
          <cell r="F1075">
            <v>229.58</v>
          </cell>
          <cell r="G1075">
            <v>1189471.4193</v>
          </cell>
          <cell r="H1075">
            <v>642179.64639999997</v>
          </cell>
          <cell r="I1075">
            <v>229.65</v>
          </cell>
          <cell r="J1075">
            <v>1189470.58</v>
          </cell>
          <cell r="K1075">
            <v>642183.04</v>
          </cell>
          <cell r="L1075">
            <v>229.58</v>
          </cell>
          <cell r="M1075">
            <v>-2.0023760274115284E-2</v>
          </cell>
          <cell r="N1075">
            <v>3.4958468859858547</v>
          </cell>
          <cell r="O1075">
            <v>6.9947480634823567</v>
          </cell>
        </row>
        <row r="1076">
          <cell r="A1076">
            <v>19890</v>
          </cell>
          <cell r="B1076">
            <v>3.4969847598371389</v>
          </cell>
          <cell r="C1076">
            <v>1.9445323520134224E-2</v>
          </cell>
          <cell r="D1076">
            <v>1189462.55</v>
          </cell>
          <cell r="E1076">
            <v>642173.86</v>
          </cell>
          <cell r="F1076">
            <v>229.51</v>
          </cell>
          <cell r="G1076">
            <v>1189461.7095999999</v>
          </cell>
          <cell r="H1076">
            <v>642177.25450000004</v>
          </cell>
          <cell r="I1076">
            <v>229.578</v>
          </cell>
          <cell r="J1076">
            <v>1189460.8700000001</v>
          </cell>
          <cell r="K1076">
            <v>642180.65</v>
          </cell>
          <cell r="L1076">
            <v>229.51</v>
          </cell>
          <cell r="M1076">
            <v>-1.9440995091761094E-2</v>
          </cell>
          <cell r="N1076">
            <v>3.4977633438542348</v>
          </cell>
          <cell r="O1076">
            <v>6.9947481036913732</v>
          </cell>
        </row>
        <row r="1077">
          <cell r="A1077">
            <v>19900</v>
          </cell>
          <cell r="B1077">
            <v>3.5046789098028657</v>
          </cell>
          <cell r="C1077">
            <v>1.854663484811335E-2</v>
          </cell>
          <cell r="D1077">
            <v>1189452.8400000001</v>
          </cell>
          <cell r="E1077">
            <v>642171.46</v>
          </cell>
          <cell r="F1077">
            <v>229.44</v>
          </cell>
          <cell r="G1077">
            <v>1189451.9998999999</v>
          </cell>
          <cell r="H1077">
            <v>642174.86250000005</v>
          </cell>
          <cell r="I1077">
            <v>229.505</v>
          </cell>
          <cell r="J1077">
            <v>1189451.1599999999</v>
          </cell>
          <cell r="K1077">
            <v>642178.26</v>
          </cell>
          <cell r="L1077">
            <v>229.47</v>
          </cell>
          <cell r="M1077">
            <v>-1.0000637505942895E-2</v>
          </cell>
          <cell r="N1077">
            <v>3.4997768871432231</v>
          </cell>
          <cell r="O1077">
            <v>7.0044557969460888</v>
          </cell>
        </row>
        <row r="1078">
          <cell r="A1078">
            <v>19910</v>
          </cell>
          <cell r="B1078">
            <v>3.924779789982078</v>
          </cell>
          <cell r="C1078">
            <v>2.1147683294704647E-2</v>
          </cell>
          <cell r="D1078">
            <v>1189443.23</v>
          </cell>
          <cell r="E1078">
            <v>642168.66</v>
          </cell>
          <cell r="F1078">
            <v>229.35</v>
          </cell>
          <cell r="G1078">
            <v>1189442.2901999999</v>
          </cell>
          <cell r="H1078">
            <v>642172.4706</v>
          </cell>
          <cell r="I1078">
            <v>229.43299999999999</v>
          </cell>
          <cell r="J1078">
            <v>1189441.45</v>
          </cell>
          <cell r="K1078">
            <v>642175.87</v>
          </cell>
          <cell r="L1078">
            <v>229.46</v>
          </cell>
          <cell r="M1078">
            <v>7.7105552115790286E-3</v>
          </cell>
          <cell r="N1078">
            <v>3.5016933617788024</v>
          </cell>
          <cell r="O1078">
            <v>7.4264731517608809</v>
          </cell>
        </row>
        <row r="1079">
          <cell r="A1079">
            <v>19920</v>
          </cell>
          <cell r="B1079">
            <v>4.417657733332832</v>
          </cell>
          <cell r="C1079">
            <v>2.5126437288804582E-2</v>
          </cell>
          <cell r="D1079">
            <v>1189433.6399999999</v>
          </cell>
          <cell r="E1079">
            <v>642165.79</v>
          </cell>
          <cell r="F1079">
            <v>229.25</v>
          </cell>
          <cell r="G1079">
            <v>1189432.5804000001</v>
          </cell>
          <cell r="H1079">
            <v>642170.07869999995</v>
          </cell>
          <cell r="I1079">
            <v>229.36099999999999</v>
          </cell>
          <cell r="J1079">
            <v>1189431.74</v>
          </cell>
          <cell r="K1079">
            <v>642173.48</v>
          </cell>
          <cell r="L1079">
            <v>229.45</v>
          </cell>
          <cell r="M1079">
            <v>2.540254575112303E-2</v>
          </cell>
          <cell r="N1079">
            <v>3.5035858559988617</v>
          </cell>
          <cell r="O1079">
            <v>7.9212435893316933</v>
          </cell>
        </row>
        <row r="1080">
          <cell r="A1080">
            <v>19930</v>
          </cell>
          <cell r="B1080">
            <v>4.499043320520145</v>
          </cell>
          <cell r="C1080">
            <v>3.9563966674456975E-2</v>
          </cell>
          <cell r="D1080">
            <v>1189424.1299999999</v>
          </cell>
          <cell r="E1080">
            <v>642163.22</v>
          </cell>
          <cell r="F1080">
            <v>229.11</v>
          </cell>
          <cell r="G1080">
            <v>1189422.9062000001</v>
          </cell>
          <cell r="H1080">
            <v>642167.54940000002</v>
          </cell>
          <cell r="I1080">
            <v>229.28800000000001</v>
          </cell>
          <cell r="J1080">
            <v>1189421.96</v>
          </cell>
          <cell r="K1080">
            <v>642170.92000000004</v>
          </cell>
          <cell r="L1080">
            <v>229.43</v>
          </cell>
          <cell r="M1080">
            <v>4.0561101208038172E-2</v>
          </cell>
          <cell r="N1080">
            <v>3.5008911437506813</v>
          </cell>
          <cell r="O1080">
            <v>7.9999344642708259</v>
          </cell>
        </row>
        <row r="1081">
          <cell r="A1081">
            <v>19940</v>
          </cell>
          <cell r="B1081">
            <v>4.2858530131752772</v>
          </cell>
          <cell r="C1081">
            <v>2.0066017134894126E-2</v>
          </cell>
          <cell r="D1081">
            <v>1189414.5900000001</v>
          </cell>
          <cell r="E1081">
            <v>642160.57999999996</v>
          </cell>
          <cell r="F1081">
            <v>229.13</v>
          </cell>
          <cell r="G1081">
            <v>1189413.3282000001</v>
          </cell>
          <cell r="H1081">
            <v>642164.67590000003</v>
          </cell>
          <cell r="I1081">
            <v>229.21600000000001</v>
          </cell>
          <cell r="J1081">
            <v>1189412.3</v>
          </cell>
          <cell r="K1081">
            <v>642168.02</v>
          </cell>
          <cell r="L1081">
            <v>229.29</v>
          </cell>
          <cell r="M1081">
            <v>2.1151319320147632E-2</v>
          </cell>
          <cell r="N1081">
            <v>3.4985997270390294</v>
          </cell>
          <cell r="O1081">
            <v>7.7844527402143067</v>
          </cell>
        </row>
        <row r="1082">
          <cell r="A1082">
            <v>19950</v>
          </cell>
          <cell r="B1082">
            <v>3.7875031789053675</v>
          </cell>
          <cell r="C1082">
            <v>1.9273911215859457E-2</v>
          </cell>
          <cell r="D1082">
            <v>1189404.8799999999</v>
          </cell>
          <cell r="E1082">
            <v>642158.12</v>
          </cell>
          <cell r="F1082">
            <v>229.07</v>
          </cell>
          <cell r="G1082">
            <v>1189403.7686999999</v>
          </cell>
          <cell r="H1082">
            <v>642161.74080000003</v>
          </cell>
          <cell r="I1082">
            <v>229.143</v>
          </cell>
          <cell r="J1082">
            <v>1189402.74</v>
          </cell>
          <cell r="K1082">
            <v>642165.09</v>
          </cell>
          <cell r="L1082">
            <v>229.15</v>
          </cell>
          <cell r="M1082">
            <v>1.9979326523676109E-3</v>
          </cell>
          <cell r="N1082">
            <v>3.5036216019142539</v>
          </cell>
          <cell r="O1082">
            <v>7.2911247808196213</v>
          </cell>
        </row>
        <row r="1083">
          <cell r="A1083">
            <v>19960</v>
          </cell>
          <cell r="B1083">
            <v>3.5009232068428346</v>
          </cell>
          <cell r="C1083">
            <v>2.0280364865251192E-2</v>
          </cell>
          <cell r="D1083">
            <v>1189395.24</v>
          </cell>
          <cell r="E1083">
            <v>642155.46</v>
          </cell>
          <cell r="F1083">
            <v>229</v>
          </cell>
          <cell r="G1083">
            <v>1189394.2091000001</v>
          </cell>
          <cell r="H1083">
            <v>642158.80570000003</v>
          </cell>
          <cell r="I1083">
            <v>229.071</v>
          </cell>
          <cell r="J1083">
            <v>1189393.18</v>
          </cell>
          <cell r="K1083">
            <v>642162.15</v>
          </cell>
          <cell r="L1083">
            <v>229.01</v>
          </cell>
          <cell r="M1083">
            <v>-1.7433275987940776E-2</v>
          </cell>
          <cell r="N1083">
            <v>3.4990554868862822</v>
          </cell>
          <cell r="O1083">
            <v>6.9999786937291173</v>
          </cell>
        </row>
        <row r="1084">
          <cell r="A1084">
            <v>19970</v>
          </cell>
          <cell r="B1084">
            <v>3.5054592452532778</v>
          </cell>
          <cell r="C1084">
            <v>1.9398314241439844E-2</v>
          </cell>
          <cell r="D1084">
            <v>1189385.68</v>
          </cell>
          <cell r="E1084">
            <v>642152.52</v>
          </cell>
          <cell r="F1084">
            <v>228.93</v>
          </cell>
          <cell r="G1084">
            <v>1189384.6495999999</v>
          </cell>
          <cell r="H1084">
            <v>642155.87060000002</v>
          </cell>
          <cell r="I1084">
            <v>228.99799999999999</v>
          </cell>
          <cell r="J1084">
            <v>1189383.6200000001</v>
          </cell>
          <cell r="K1084">
            <v>642159.22</v>
          </cell>
          <cell r="L1084">
            <v>228.93</v>
          </cell>
          <cell r="M1084">
            <v>-1.9405965541114709E-2</v>
          </cell>
          <cell r="N1084">
            <v>3.5040771280313012</v>
          </cell>
          <cell r="O1084">
            <v>7.009536373284579</v>
          </cell>
        </row>
        <row r="1085">
          <cell r="A1085">
            <v>19980</v>
          </cell>
          <cell r="B1085">
            <v>3.5004671474560336</v>
          </cell>
          <cell r="C1085">
            <v>1.885462631693019E-2</v>
          </cell>
          <cell r="D1085">
            <v>1189376.1200000001</v>
          </cell>
          <cell r="E1085">
            <v>642149.59</v>
          </cell>
          <cell r="F1085">
            <v>228.86</v>
          </cell>
          <cell r="G1085">
            <v>1189375.0900000001</v>
          </cell>
          <cell r="H1085">
            <v>642152.93550000002</v>
          </cell>
          <cell r="I1085">
            <v>228.92599999999999</v>
          </cell>
          <cell r="J1085">
            <v>1189374.06</v>
          </cell>
          <cell r="K1085">
            <v>642156.28</v>
          </cell>
          <cell r="L1085">
            <v>228.86</v>
          </cell>
          <cell r="M1085">
            <v>-1.8859775519064443E-2</v>
          </cell>
          <cell r="N1085">
            <v>3.4995114302001018</v>
          </cell>
          <cell r="O1085">
            <v>6.999978577656135</v>
          </cell>
        </row>
        <row r="1086">
          <cell r="A1086">
            <v>19990</v>
          </cell>
          <cell r="B1086">
            <v>3.505032998416663</v>
          </cell>
          <cell r="C1086">
            <v>2.0827193362511556E-2</v>
          </cell>
          <cell r="D1086">
            <v>1189366.56</v>
          </cell>
          <cell r="E1086">
            <v>642146.65</v>
          </cell>
          <cell r="F1086">
            <v>228.78</v>
          </cell>
          <cell r="G1086">
            <v>1189365.5304</v>
          </cell>
          <cell r="H1086">
            <v>642150.00040000002</v>
          </cell>
          <cell r="I1086">
            <v>228.85300000000001</v>
          </cell>
          <cell r="J1086">
            <v>1189364.5</v>
          </cell>
          <cell r="K1086">
            <v>642153.35</v>
          </cell>
          <cell r="L1086">
            <v>228.78</v>
          </cell>
          <cell r="M1086">
            <v>-2.0830340552420071E-2</v>
          </cell>
          <cell r="N1086">
            <v>3.5045034341277899</v>
          </cell>
          <cell r="O1086">
            <v>7.0095364325444525</v>
          </cell>
        </row>
        <row r="1087">
          <cell r="A1087">
            <v>20000</v>
          </cell>
          <cell r="B1087">
            <v>3.5000112714315033</v>
          </cell>
          <cell r="C1087">
            <v>2.0285648957627207E-2</v>
          </cell>
          <cell r="D1087">
            <v>1189357</v>
          </cell>
          <cell r="E1087">
            <v>642143.72</v>
          </cell>
          <cell r="F1087">
            <v>228.71</v>
          </cell>
          <cell r="G1087">
            <v>1189355.9709000001</v>
          </cell>
          <cell r="H1087">
            <v>642147.06530000002</v>
          </cell>
          <cell r="I1087">
            <v>228.78100000000001</v>
          </cell>
          <cell r="J1087">
            <v>1189354.94</v>
          </cell>
          <cell r="K1087">
            <v>642150.41</v>
          </cell>
          <cell r="L1087">
            <v>228.71</v>
          </cell>
          <cell r="M1087">
            <v>-2.0285902324171039E-2</v>
          </cell>
          <cell r="N1087">
            <v>3.4999675570457667</v>
          </cell>
          <cell r="O1087">
            <v>6.9999788284772695</v>
          </cell>
          <cell r="P1087">
            <v>7.3126024985167062</v>
          </cell>
        </row>
        <row r="1088">
          <cell r="A1088">
            <v>20010</v>
          </cell>
          <cell r="B1088">
            <v>3.5045775394073297</v>
          </cell>
          <cell r="C1088">
            <v>1.1128302787277208E-2</v>
          </cell>
          <cell r="D1088">
            <v>1189347.44</v>
          </cell>
          <cell r="E1088">
            <v>642140.78</v>
          </cell>
          <cell r="F1088">
            <v>228.67</v>
          </cell>
          <cell r="G1088">
            <v>1189346.4113</v>
          </cell>
          <cell r="H1088">
            <v>642144.13020000001</v>
          </cell>
          <cell r="I1088">
            <v>228.709</v>
          </cell>
          <cell r="J1088">
            <v>1189345.3500000001</v>
          </cell>
          <cell r="K1088">
            <v>642147.6</v>
          </cell>
          <cell r="L1088">
            <v>228.64</v>
          </cell>
          <cell r="M1088">
            <v>-1.901622528898703E-2</v>
          </cell>
          <cell r="N1088">
            <v>3.6284803609251082</v>
          </cell>
          <cell r="O1088">
            <v>7.1330579003324379</v>
          </cell>
        </row>
        <row r="1089">
          <cell r="A1089">
            <v>20020</v>
          </cell>
          <cell r="B1089">
            <v>3.4995555789094879</v>
          </cell>
          <cell r="C1089">
            <v>-6.8580136702614267E-3</v>
          </cell>
          <cell r="D1089">
            <v>1189337.8799999999</v>
          </cell>
          <cell r="E1089">
            <v>642137.85</v>
          </cell>
          <cell r="F1089">
            <v>228.66</v>
          </cell>
          <cell r="G1089">
            <v>1189336.8518000001</v>
          </cell>
          <cell r="H1089">
            <v>642141.19510000001</v>
          </cell>
          <cell r="I1089">
            <v>228.636</v>
          </cell>
          <cell r="J1089">
            <v>1189335.6399999999</v>
          </cell>
          <cell r="K1089">
            <v>642145.14</v>
          </cell>
          <cell r="L1089">
            <v>228.55</v>
          </cell>
          <cell r="M1089">
            <v>-2.0839258524489351E-2</v>
          </cell>
          <cell r="N1089">
            <v>4.1268262927359443</v>
          </cell>
          <cell r="O1089">
            <v>7.6263818716454317</v>
          </cell>
        </row>
        <row r="1090">
          <cell r="A1090">
            <v>20030</v>
          </cell>
          <cell r="B1090">
            <v>3.4954383129607143</v>
          </cell>
          <cell r="C1090">
            <v>-2.1742623727099824E-2</v>
          </cell>
          <cell r="D1090">
            <v>1189328.3</v>
          </cell>
          <cell r="E1090">
            <v>642134.92000000004</v>
          </cell>
          <cell r="F1090">
            <v>228.64</v>
          </cell>
          <cell r="G1090">
            <v>1189327.2901999999</v>
          </cell>
          <cell r="H1090">
            <v>642138.26639999996</v>
          </cell>
          <cell r="I1090">
            <v>228.56399999999999</v>
          </cell>
          <cell r="J1090">
            <v>1189325.99</v>
          </cell>
          <cell r="K1090">
            <v>642142.57999999996</v>
          </cell>
          <cell r="L1090">
            <v>228.46</v>
          </cell>
          <cell r="M1090">
            <v>-2.3083959254397411E-2</v>
          </cell>
          <cell r="N1090">
            <v>4.5052929982179455</v>
          </cell>
          <cell r="O1090">
            <v>8.0007313111786598</v>
          </cell>
        </row>
        <row r="1091">
          <cell r="A1091">
            <v>20040</v>
          </cell>
          <cell r="B1091">
            <v>3.4963567280901158</v>
          </cell>
          <cell r="C1091">
            <v>-2.8315188551732328E-2</v>
          </cell>
          <cell r="D1091">
            <v>1189318.6299999999</v>
          </cell>
          <cell r="E1091">
            <v>642132.11</v>
          </cell>
          <cell r="F1091">
            <v>228.59</v>
          </cell>
          <cell r="G1091">
            <v>1189317.6873999999</v>
          </cell>
          <cell r="H1091">
            <v>642135.47690000001</v>
          </cell>
          <cell r="I1091">
            <v>228.49100000000001</v>
          </cell>
          <cell r="J1091">
            <v>1189316.48</v>
          </cell>
          <cell r="K1091">
            <v>642139.81000000006</v>
          </cell>
          <cell r="L1091">
            <v>228.37</v>
          </cell>
          <cell r="M1091">
            <v>-2.689980354299552E-2</v>
          </cell>
          <cell r="N1091">
            <v>4.4981741151606549</v>
          </cell>
          <cell r="O1091">
            <v>7.9945308432507707</v>
          </cell>
        </row>
        <row r="1092">
          <cell r="A1092">
            <v>20050</v>
          </cell>
          <cell r="B1092">
            <v>3.5022056421707712</v>
          </cell>
          <cell r="C1092">
            <v>-2.8838969015364924E-2</v>
          </cell>
          <cell r="D1092">
            <v>1189308.9099999999</v>
          </cell>
          <cell r="E1092">
            <v>642129.49</v>
          </cell>
          <cell r="F1092">
            <v>228.52</v>
          </cell>
          <cell r="G1092">
            <v>1189308.0305999999</v>
          </cell>
          <cell r="H1092">
            <v>642132.88</v>
          </cell>
          <cell r="I1092">
            <v>228.41900000000001</v>
          </cell>
          <cell r="J1092">
            <v>1189306.9099999999</v>
          </cell>
          <cell r="K1092">
            <v>642137.24</v>
          </cell>
          <cell r="L1092">
            <v>228.29</v>
          </cell>
          <cell r="M1092">
            <v>-2.8655811806773932E-2</v>
          </cell>
          <cell r="N1092">
            <v>4.5017046060277677</v>
          </cell>
          <cell r="O1092">
            <v>8.0039102481985385</v>
          </cell>
        </row>
        <row r="1093">
          <cell r="A1093">
            <v>20060</v>
          </cell>
          <cell r="B1093">
            <v>3.5009192079413607</v>
          </cell>
          <cell r="C1093">
            <v>-1.5424520473797386E-2</v>
          </cell>
          <cell r="D1093">
            <v>1189299.1499999999</v>
          </cell>
          <cell r="E1093">
            <v>642127.06999999995</v>
          </cell>
          <cell r="F1093">
            <v>228.4</v>
          </cell>
          <cell r="G1093">
            <v>1189298.3248999999</v>
          </cell>
          <cell r="H1093">
            <v>642130.47230000002</v>
          </cell>
          <cell r="I1093">
            <v>228.346</v>
          </cell>
          <cell r="J1093">
            <v>1189297.29</v>
          </cell>
          <cell r="K1093">
            <v>642134.74</v>
          </cell>
          <cell r="L1093">
            <v>228.26</v>
          </cell>
          <cell r="M1093">
            <v>-1.9583789044423126E-2</v>
          </cell>
          <cell r="N1093">
            <v>4.3913871725708233</v>
          </cell>
          <cell r="O1093">
            <v>7.892306380512184</v>
          </cell>
        </row>
        <row r="1094">
          <cell r="A1094">
            <v>20070</v>
          </cell>
          <cell r="B1094">
            <v>3.5031750755854056</v>
          </cell>
          <cell r="C1094">
            <v>3.996374630996855E-3</v>
          </cell>
          <cell r="D1094">
            <v>1189289.43</v>
          </cell>
          <cell r="E1094">
            <v>642124.72</v>
          </cell>
          <cell r="F1094">
            <v>228.26</v>
          </cell>
          <cell r="G1094">
            <v>1189288.6044000001</v>
          </cell>
          <cell r="H1094">
            <v>642128.12450000003</v>
          </cell>
          <cell r="I1094">
            <v>228.274</v>
          </cell>
          <cell r="J1094">
            <v>1189287.69</v>
          </cell>
          <cell r="K1094">
            <v>642131.91</v>
          </cell>
          <cell r="L1094">
            <v>228.2</v>
          </cell>
          <cell r="M1094">
            <v>-1.9001777288384678E-2</v>
          </cell>
          <cell r="N1094">
            <v>3.8943725566790359</v>
          </cell>
          <cell r="O1094">
            <v>7.3975476322644411</v>
          </cell>
        </row>
        <row r="1095">
          <cell r="A1095">
            <v>20080</v>
          </cell>
          <cell r="B1095">
            <v>3.5055281271005243</v>
          </cell>
          <cell r="C1095">
            <v>2.0538987961153523E-2</v>
          </cell>
          <cell r="D1095">
            <v>1189279.71</v>
          </cell>
          <cell r="E1095">
            <v>642122.37</v>
          </cell>
          <cell r="F1095">
            <v>228.13</v>
          </cell>
          <cell r="G1095">
            <v>1189278.8839</v>
          </cell>
          <cell r="H1095">
            <v>642125.77679999999</v>
          </cell>
          <cell r="I1095">
            <v>228.202</v>
          </cell>
          <cell r="J1095">
            <v>1189278.06</v>
          </cell>
          <cell r="K1095">
            <v>642129.18000000005</v>
          </cell>
          <cell r="L1095">
            <v>228.13</v>
          </cell>
          <cell r="M1095">
            <v>-2.0562549606883286E-2</v>
          </cell>
          <cell r="N1095">
            <v>3.5015113094682007</v>
          </cell>
          <cell r="O1095">
            <v>7.007039436568725</v>
          </cell>
        </row>
        <row r="1096">
          <cell r="A1096">
            <v>20090</v>
          </cell>
          <cell r="B1096">
            <v>3.4980664030123902</v>
          </cell>
          <cell r="C1096">
            <v>8.2902943108863689E-3</v>
          </cell>
          <cell r="D1096">
            <v>1189269.99</v>
          </cell>
          <cell r="E1096">
            <v>642120.03</v>
          </cell>
          <cell r="F1096">
            <v>228.1</v>
          </cell>
          <cell r="G1096">
            <v>1189269.1634</v>
          </cell>
          <cell r="H1096">
            <v>642123.429</v>
          </cell>
          <cell r="I1096">
            <v>228.12899999999999</v>
          </cell>
          <cell r="J1096">
            <v>1189268.3</v>
          </cell>
          <cell r="K1096">
            <v>642127.01</v>
          </cell>
          <cell r="L1096">
            <v>228.06</v>
          </cell>
          <cell r="M1096">
            <v>-1.8731598504284956E-2</v>
          </cell>
          <cell r="N1096">
            <v>3.6836151481788524</v>
          </cell>
          <cell r="O1096">
            <v>7.1816815511912431</v>
          </cell>
        </row>
        <row r="1097">
          <cell r="A1097">
            <v>20100</v>
          </cell>
          <cell r="B1097">
            <v>3.4980700535520071</v>
          </cell>
          <cell r="C1097">
            <v>-9.4337733363877695E-3</v>
          </cell>
          <cell r="D1097">
            <v>1189260.26</v>
          </cell>
          <cell r="E1097">
            <v>642117.68000000005</v>
          </cell>
          <cell r="F1097">
            <v>228.09</v>
          </cell>
          <cell r="G1097">
            <v>1189259.4428999999</v>
          </cell>
          <cell r="H1097">
            <v>642121.08129999996</v>
          </cell>
          <cell r="I1097">
            <v>228.05699999999999</v>
          </cell>
          <cell r="J1097">
            <v>1189258.46</v>
          </cell>
          <cell r="K1097">
            <v>642125.15</v>
          </cell>
          <cell r="L1097">
            <v>227.97</v>
          </cell>
          <cell r="M1097">
            <v>-2.0784859545381822E-2</v>
          </cell>
          <cell r="N1097">
            <v>4.185739134297858</v>
          </cell>
          <cell r="O1097">
            <v>7.6838091878498656</v>
          </cell>
        </row>
        <row r="1098">
          <cell r="A1098">
            <v>20110</v>
          </cell>
          <cell r="B1098">
            <v>3.5002408660080349</v>
          </cell>
          <cell r="C1098">
            <v>-2.7426683955464472E-2</v>
          </cell>
          <cell r="D1098">
            <v>1189250.51</v>
          </cell>
          <cell r="E1098">
            <v>642115.34</v>
          </cell>
          <cell r="F1098">
            <v>228.08</v>
          </cell>
          <cell r="G1098">
            <v>1189249.7186</v>
          </cell>
          <cell r="H1098">
            <v>642118.74959999998</v>
          </cell>
          <cell r="I1098">
            <v>227.98400000000001</v>
          </cell>
          <cell r="J1098">
            <v>1189248.7</v>
          </cell>
          <cell r="K1098">
            <v>642123.13</v>
          </cell>
          <cell r="L1098">
            <v>227.86</v>
          </cell>
          <cell r="M1098">
            <v>-2.757227410598664E-2</v>
          </cell>
          <cell r="N1098">
            <v>4.4972714083482757</v>
          </cell>
          <cell r="O1098">
            <v>7.9975122743563105</v>
          </cell>
        </row>
        <row r="1099">
          <cell r="A1099">
            <v>20120</v>
          </cell>
          <cell r="B1099">
            <v>3.5048675922804509</v>
          </cell>
          <cell r="C1099">
            <v>-3.3667463004848637E-2</v>
          </cell>
          <cell r="D1099">
            <v>1189240.6599999999</v>
          </cell>
          <cell r="E1099">
            <v>642113.18000000005</v>
          </cell>
          <cell r="F1099">
            <v>228.03</v>
          </cell>
          <cell r="G1099">
            <v>1189239.95</v>
          </cell>
          <cell r="H1099">
            <v>642116.61219999997</v>
          </cell>
          <cell r="I1099">
            <v>227.91200000000001</v>
          </cell>
          <cell r="J1099">
            <v>1189239.04</v>
          </cell>
          <cell r="K1099">
            <v>642121.02</v>
          </cell>
          <cell r="L1099">
            <v>227.76</v>
          </cell>
          <cell r="M1099">
            <v>-3.377210717470349E-2</v>
          </cell>
          <cell r="N1099">
            <v>4.5007555854811638</v>
          </cell>
          <cell r="O1099">
            <v>8.0056231777616151</v>
          </cell>
        </row>
        <row r="1100">
          <cell r="A1100">
            <v>20130</v>
          </cell>
          <cell r="B1100">
            <v>3.5046970139347402</v>
          </cell>
          <cell r="C1100">
            <v>-3.1671782056666223E-2</v>
          </cell>
          <cell r="D1100">
            <v>1189230.75</v>
          </cell>
          <cell r="E1100">
            <v>642111.27</v>
          </cell>
          <cell r="F1100">
            <v>227.95</v>
          </cell>
          <cell r="G1100">
            <v>1189230.1310000001</v>
          </cell>
          <cell r="H1100">
            <v>642114.71959999995</v>
          </cell>
          <cell r="I1100">
            <v>227.839</v>
          </cell>
          <cell r="J1100">
            <v>1189229.33</v>
          </cell>
          <cell r="K1100">
            <v>642119.15</v>
          </cell>
          <cell r="L1100">
            <v>227.69</v>
          </cell>
          <cell r="M1100">
            <v>-3.309473518042555E-2</v>
          </cell>
          <cell r="N1100">
            <v>4.5022266891601994</v>
          </cell>
          <cell r="O1100">
            <v>8.0069237030949392</v>
          </cell>
        </row>
        <row r="1101">
          <cell r="A1101">
            <v>20140</v>
          </cell>
          <cell r="B1101">
            <v>3.5037700981147046</v>
          </cell>
          <cell r="C1101">
            <v>-3.2250974474838448E-2</v>
          </cell>
          <cell r="D1101">
            <v>1189220.8</v>
          </cell>
          <cell r="E1101">
            <v>642109.61</v>
          </cell>
          <cell r="F1101">
            <v>227.88</v>
          </cell>
          <cell r="G1101">
            <v>1189220.2677</v>
          </cell>
          <cell r="H1101">
            <v>642113.07310000004</v>
          </cell>
          <cell r="I1101">
            <v>227.767</v>
          </cell>
          <cell r="J1101">
            <v>1189219.58</v>
          </cell>
          <cell r="K1101">
            <v>642117.52</v>
          </cell>
          <cell r="L1101">
            <v>227.62</v>
          </cell>
          <cell r="M1101">
            <v>-3.2668400235360551E-2</v>
          </cell>
          <cell r="N1101">
            <v>4.4997612047399045</v>
          </cell>
          <cell r="O1101">
            <v>8.0035313028546096</v>
          </cell>
        </row>
        <row r="1102">
          <cell r="A1102">
            <v>20150</v>
          </cell>
          <cell r="B1102">
            <v>3.5018106631123236</v>
          </cell>
          <cell r="C1102">
            <v>-3.3125720137283467E-2</v>
          </cell>
          <cell r="D1102">
            <v>1189210.81</v>
          </cell>
          <cell r="E1102">
            <v>642108.19999999995</v>
          </cell>
          <cell r="F1102">
            <v>227.81</v>
          </cell>
          <cell r="G1102">
            <v>1189210.3663999999</v>
          </cell>
          <cell r="H1102">
            <v>642111.67359999998</v>
          </cell>
          <cell r="I1102">
            <v>227.69399999999999</v>
          </cell>
          <cell r="J1102">
            <v>1189209.79</v>
          </cell>
          <cell r="K1102">
            <v>642116.14</v>
          </cell>
          <cell r="L1102">
            <v>227.55</v>
          </cell>
          <cell r="M1102">
            <v>-3.1975561125123238E-2</v>
          </cell>
          <cell r="N1102">
            <v>4.5034393434564643</v>
          </cell>
          <cell r="O1102">
            <v>8.0052500065687884</v>
          </cell>
        </row>
        <row r="1103">
          <cell r="A1103">
            <v>20160</v>
          </cell>
          <cell r="B1103">
            <v>3.5003323626926428</v>
          </cell>
          <cell r="C1103">
            <v>-3.3711084483766876E-2</v>
          </cell>
          <cell r="D1103">
            <v>1189200.79</v>
          </cell>
          <cell r="E1103">
            <v>642107.04</v>
          </cell>
          <cell r="F1103">
            <v>227.74</v>
          </cell>
          <cell r="G1103">
            <v>1189200.4332000001</v>
          </cell>
          <cell r="H1103">
            <v>642110.52209999994</v>
          </cell>
          <cell r="I1103">
            <v>227.62200000000001</v>
          </cell>
          <cell r="J1103">
            <v>1189199.97</v>
          </cell>
          <cell r="K1103">
            <v>642115</v>
          </cell>
          <cell r="L1103">
            <v>227.47</v>
          </cell>
          <cell r="M1103">
            <v>-3.3764322541190751E-2</v>
          </cell>
          <cell r="N1103">
            <v>4.5017932705323194</v>
          </cell>
          <cell r="O1103">
            <v>8.0021256332249617</v>
          </cell>
        </row>
        <row r="1104">
          <cell r="A1104">
            <v>20170</v>
          </cell>
          <cell r="B1104">
            <v>3.500174992792854</v>
          </cell>
          <cell r="C1104">
            <v>-2.2856000104197822E-2</v>
          </cell>
          <cell r="D1104">
            <v>1189190.75</v>
          </cell>
          <cell r="E1104">
            <v>642106.13</v>
          </cell>
          <cell r="F1104">
            <v>227.63</v>
          </cell>
          <cell r="G1104">
            <v>1189190.4742999999</v>
          </cell>
          <cell r="H1104">
            <v>642109.61930000002</v>
          </cell>
          <cell r="I1104">
            <v>227.55</v>
          </cell>
          <cell r="J1104">
            <v>1189190.1200000001</v>
          </cell>
          <cell r="K1104">
            <v>642114.11</v>
          </cell>
          <cell r="L1104">
            <v>227.45</v>
          </cell>
          <cell r="M1104">
            <v>-2.2199259246933282E-2</v>
          </cell>
          <cell r="N1104">
            <v>4.5046548124725039</v>
          </cell>
          <cell r="O1104">
            <v>8.0048298052653575</v>
          </cell>
        </row>
        <row r="1105">
          <cell r="A1105">
            <v>20180</v>
          </cell>
          <cell r="B1105">
            <v>3.5028508746133054</v>
          </cell>
          <cell r="C1105">
            <v>-3.7112627586352374E-3</v>
          </cell>
          <cell r="D1105">
            <v>1189180.78</v>
          </cell>
          <cell r="E1105">
            <v>642105.35</v>
          </cell>
          <cell r="F1105">
            <v>227.49</v>
          </cell>
          <cell r="G1105">
            <v>1189180.5045</v>
          </cell>
          <cell r="H1105">
            <v>642108.84199999995</v>
          </cell>
          <cell r="I1105">
            <v>227.477</v>
          </cell>
          <cell r="J1105">
            <v>1189180.19</v>
          </cell>
          <cell r="K1105">
            <v>642112.82999999996</v>
          </cell>
          <cell r="L1105">
            <v>227.4</v>
          </cell>
          <cell r="M1105">
            <v>-1.9248162940643774E-2</v>
          </cell>
          <cell r="N1105">
            <v>4.0003817630516609</v>
          </cell>
          <cell r="O1105">
            <v>7.5032326376649667</v>
          </cell>
        </row>
        <row r="1106">
          <cell r="A1106">
            <v>20190</v>
          </cell>
          <cell r="B1106">
            <v>3.495549903838743</v>
          </cell>
          <cell r="C1106">
            <v>1.573429117393144E-2</v>
          </cell>
          <cell r="D1106">
            <v>1189170.81</v>
          </cell>
          <cell r="E1106">
            <v>642104.57999999996</v>
          </cell>
          <cell r="F1106">
            <v>227.35</v>
          </cell>
          <cell r="G1106">
            <v>1189170.5348</v>
          </cell>
          <cell r="H1106">
            <v>642108.06469999999</v>
          </cell>
          <cell r="I1106">
            <v>227.405</v>
          </cell>
          <cell r="J1106">
            <v>1189170.26</v>
          </cell>
          <cell r="K1106">
            <v>642111.56000000006</v>
          </cell>
          <cell r="L1106">
            <v>227.33</v>
          </cell>
          <cell r="M1106">
            <v>-2.1391376544481644E-2</v>
          </cell>
          <cell r="N1106">
            <v>3.5060857277712905</v>
          </cell>
          <cell r="O1106">
            <v>7.0016356316100339</v>
          </cell>
        </row>
        <row r="1107">
          <cell r="A1107">
            <v>20200</v>
          </cell>
          <cell r="B1107">
            <v>3.4982258017404346</v>
          </cell>
          <cell r="C1107">
            <v>2.0581861800968177E-2</v>
          </cell>
          <cell r="D1107">
            <v>1189160.8400000001</v>
          </cell>
          <cell r="E1107">
            <v>642103.80000000005</v>
          </cell>
          <cell r="F1107">
            <v>227.26</v>
          </cell>
          <cell r="G1107">
            <v>1189160.5649999999</v>
          </cell>
          <cell r="H1107">
            <v>642107.28740000003</v>
          </cell>
          <cell r="I1107">
            <v>227.33199999999999</v>
          </cell>
          <cell r="J1107">
            <v>1189160.29</v>
          </cell>
          <cell r="K1107">
            <v>642110.78</v>
          </cell>
          <cell r="L1107">
            <v>227.26</v>
          </cell>
          <cell r="M1107">
            <v>-2.0551407194545891E-2</v>
          </cell>
          <cell r="N1107">
            <v>3.5034097333787786</v>
          </cell>
          <cell r="O1107">
            <v>7.0016355351192132</v>
          </cell>
        </row>
        <row r="1108">
          <cell r="A1108">
            <v>20210</v>
          </cell>
          <cell r="B1108">
            <v>3.5008939000864827</v>
          </cell>
          <cell r="C1108">
            <v>1.9994893303754212E-2</v>
          </cell>
          <cell r="D1108">
            <v>1189150.8700000001</v>
          </cell>
          <cell r="E1108">
            <v>642103.02</v>
          </cell>
          <cell r="F1108">
            <v>227.19</v>
          </cell>
          <cell r="G1108">
            <v>1189150.5952999999</v>
          </cell>
          <cell r="H1108">
            <v>642106.51009999996</v>
          </cell>
          <cell r="I1108">
            <v>227.26</v>
          </cell>
          <cell r="J1108">
            <v>1189150.32</v>
          </cell>
          <cell r="K1108">
            <v>642110</v>
          </cell>
          <cell r="L1108">
            <v>227.19</v>
          </cell>
          <cell r="M1108">
            <v>-1.9995762897686696E-2</v>
          </cell>
          <cell r="N1108">
            <v>3.5007416500268396</v>
          </cell>
          <cell r="O1108">
            <v>7.0016355501133223</v>
          </cell>
        </row>
        <row r="1109">
          <cell r="A1109">
            <v>20220</v>
          </cell>
          <cell r="B1109">
            <v>3.5035620730975903</v>
          </cell>
          <cell r="C1109">
            <v>1.912339459159941E-2</v>
          </cell>
          <cell r="D1109">
            <v>1189140.8999999999</v>
          </cell>
          <cell r="E1109">
            <v>642102.24</v>
          </cell>
          <cell r="F1109">
            <v>227.12</v>
          </cell>
          <cell r="G1109">
            <v>1189140.6255999999</v>
          </cell>
          <cell r="H1109">
            <v>642105.7328</v>
          </cell>
          <cell r="I1109">
            <v>227.18700000000001</v>
          </cell>
          <cell r="J1109">
            <v>1189140.3500000001</v>
          </cell>
          <cell r="K1109">
            <v>642109.22</v>
          </cell>
          <cell r="L1109">
            <v>227.12</v>
          </cell>
          <cell r="M1109">
            <v>-1.9153398947816317E-2</v>
          </cell>
          <cell r="N1109">
            <v>3.4980736412659517</v>
          </cell>
          <cell r="O1109">
            <v>7.0016357143635419</v>
          </cell>
        </row>
        <row r="1110">
          <cell r="A1110">
            <v>20230</v>
          </cell>
          <cell r="B1110">
            <v>3.4962688527059846</v>
          </cell>
          <cell r="C1110">
            <v>2.1451439565916046E-2</v>
          </cell>
          <cell r="D1110">
            <v>1189130.93</v>
          </cell>
          <cell r="E1110">
            <v>642101.47</v>
          </cell>
          <cell r="F1110">
            <v>227.04</v>
          </cell>
          <cell r="G1110">
            <v>1189130.6558000001</v>
          </cell>
          <cell r="H1110">
            <v>642104.95550000004</v>
          </cell>
          <cell r="I1110">
            <v>227.11500000000001</v>
          </cell>
          <cell r="J1110">
            <v>1189130.3799999999</v>
          </cell>
          <cell r="K1110">
            <v>642108.43999999994</v>
          </cell>
          <cell r="L1110">
            <v>227.04</v>
          </cell>
          <cell r="M1110">
            <v>-2.145678516616837E-2</v>
          </cell>
          <cell r="N1110">
            <v>3.4953978156183463</v>
          </cell>
          <cell r="O1110">
            <v>6.9916666683243314</v>
          </cell>
        </row>
        <row r="1111">
          <cell r="A1111">
            <v>20240</v>
          </cell>
          <cell r="B1111">
            <v>3.4989370457473199</v>
          </cell>
          <cell r="C1111">
            <v>2.0577678037252203E-2</v>
          </cell>
          <cell r="D1111">
            <v>1189120.96</v>
          </cell>
          <cell r="E1111">
            <v>642100.68999999994</v>
          </cell>
          <cell r="F1111">
            <v>226.97</v>
          </cell>
          <cell r="G1111">
            <v>1189120.6861</v>
          </cell>
          <cell r="H1111">
            <v>642104.17819999997</v>
          </cell>
          <cell r="I1111">
            <v>227.042</v>
          </cell>
          <cell r="J1111">
            <v>1189120.4099999999</v>
          </cell>
          <cell r="K1111">
            <v>642107.67000000004</v>
          </cell>
          <cell r="L1111">
            <v>226.97</v>
          </cell>
          <cell r="M1111">
            <v>-2.0555578821189156E-2</v>
          </cell>
          <cell r="N1111">
            <v>3.5026987382025698</v>
          </cell>
          <cell r="O1111">
            <v>7.0016357839498902</v>
          </cell>
        </row>
        <row r="1112">
          <cell r="A1112">
            <v>20250</v>
          </cell>
          <cell r="B1112">
            <v>3.5016131282364484</v>
          </cell>
          <cell r="C1112">
            <v>1.9990786370865578E-2</v>
          </cell>
          <cell r="D1112">
            <v>1189110.99</v>
          </cell>
          <cell r="E1112">
            <v>642099.91</v>
          </cell>
          <cell r="F1112">
            <v>226.9</v>
          </cell>
          <cell r="G1112">
            <v>1189110.7163</v>
          </cell>
          <cell r="H1112">
            <v>642103.40090000001</v>
          </cell>
          <cell r="I1112">
            <v>226.97</v>
          </cell>
          <cell r="J1112">
            <v>1189110.44</v>
          </cell>
          <cell r="K1112">
            <v>642106.89</v>
          </cell>
          <cell r="L1112">
            <v>226.9</v>
          </cell>
          <cell r="M1112">
            <v>-1.9999868980830237E-2</v>
          </cell>
          <cell r="N1112">
            <v>3.5000229285045714</v>
          </cell>
          <cell r="O1112">
            <v>7.0016360567410203</v>
          </cell>
        </row>
        <row r="1113">
          <cell r="A1113">
            <v>20260</v>
          </cell>
          <cell r="B1113">
            <v>3.504381150785052</v>
          </cell>
          <cell r="C1113">
            <v>1.9404281975649328E-2</v>
          </cell>
          <cell r="D1113">
            <v>1189101.02</v>
          </cell>
          <cell r="E1113">
            <v>642099.13</v>
          </cell>
          <cell r="F1113">
            <v>226.83</v>
          </cell>
          <cell r="G1113">
            <v>1189100.7466</v>
          </cell>
          <cell r="H1113">
            <v>642102.6237</v>
          </cell>
          <cell r="I1113">
            <v>226.898</v>
          </cell>
          <cell r="J1113">
            <v>1189100.47</v>
          </cell>
          <cell r="K1113">
            <v>642106.11</v>
          </cell>
          <cell r="L1113">
            <v>226.83</v>
          </cell>
          <cell r="M1113">
            <v>-1.9443818781569772E-2</v>
          </cell>
          <cell r="N1113">
            <v>3.4972553881462236</v>
          </cell>
          <cell r="O1113">
            <v>7.001636538931276</v>
          </cell>
        </row>
        <row r="1114">
          <cell r="A1114">
            <v>20270</v>
          </cell>
          <cell r="B1114">
            <v>3.4970878170746964</v>
          </cell>
          <cell r="C1114">
            <v>1.8586893838533923E-2</v>
          </cell>
          <cell r="D1114">
            <v>1189091.05</v>
          </cell>
          <cell r="E1114">
            <v>642098.36</v>
          </cell>
          <cell r="F1114">
            <v>226.76</v>
          </cell>
          <cell r="G1114">
            <v>1189090.7768000001</v>
          </cell>
          <cell r="H1114">
            <v>642101.84640000004</v>
          </cell>
          <cell r="I1114">
            <v>226.82499999999999</v>
          </cell>
          <cell r="J1114">
            <v>1189090.5</v>
          </cell>
          <cell r="K1114">
            <v>642105.34</v>
          </cell>
          <cell r="L1114">
            <v>226.76</v>
          </cell>
          <cell r="M1114">
            <v>-1.854732574476687E-2</v>
          </cell>
          <cell r="N1114">
            <v>3.5045483588563964</v>
          </cell>
          <cell r="O1114">
            <v>7.0016361759310932</v>
          </cell>
        </row>
        <row r="1115">
          <cell r="A1115">
            <v>20280</v>
          </cell>
          <cell r="B1115">
            <v>3.4997561657968301</v>
          </cell>
          <cell r="C1115">
            <v>2.0858596011176202E-2</v>
          </cell>
          <cell r="D1115">
            <v>1189081.08</v>
          </cell>
          <cell r="E1115">
            <v>642097.57999999996</v>
          </cell>
          <cell r="F1115">
            <v>226.68</v>
          </cell>
          <cell r="G1115">
            <v>1189080.8071000001</v>
          </cell>
          <cell r="H1115">
            <v>642101.06909999996</v>
          </cell>
          <cell r="I1115">
            <v>226.75299999999999</v>
          </cell>
          <cell r="J1115">
            <v>1189080.54</v>
          </cell>
          <cell r="K1115">
            <v>642104.56000000006</v>
          </cell>
          <cell r="L1115">
            <v>226.68</v>
          </cell>
          <cell r="M1115">
            <v>-2.0850569393344207E-2</v>
          </cell>
          <cell r="N1115">
            <v>3.5011034290162693</v>
          </cell>
          <cell r="O1115">
            <v>7.0008595948130994</v>
          </cell>
        </row>
        <row r="1116">
          <cell r="A1116">
            <v>20290</v>
          </cell>
          <cell r="B1116">
            <v>3.5024323733324789</v>
          </cell>
          <cell r="C1116">
            <v>1.9415078651549605E-2</v>
          </cell>
          <cell r="D1116">
            <v>1189071.1100000001</v>
          </cell>
          <cell r="E1116">
            <v>642096.80000000005</v>
          </cell>
          <cell r="F1116">
            <v>226.62</v>
          </cell>
          <cell r="G1116">
            <v>1189070.8373</v>
          </cell>
          <cell r="H1116">
            <v>642100.29180000001</v>
          </cell>
          <cell r="I1116">
            <v>226.68799999999999</v>
          </cell>
          <cell r="J1116">
            <v>1189070.57</v>
          </cell>
          <cell r="K1116">
            <v>642103.78</v>
          </cell>
          <cell r="L1116">
            <v>226.62</v>
          </cell>
          <cell r="M1116">
            <v>-1.9437309447648418E-2</v>
          </cell>
          <cell r="N1116">
            <v>3.4984265792100389</v>
          </cell>
          <cell r="O1116">
            <v>7.0008589525425178</v>
          </cell>
        </row>
        <row r="1117">
          <cell r="A1117">
            <v>20300</v>
          </cell>
          <cell r="B1117">
            <v>3.4951311863917489</v>
          </cell>
          <cell r="C1117">
            <v>2.0027860548564626E-2</v>
          </cell>
          <cell r="D1117">
            <v>1189061.1399999999</v>
          </cell>
          <cell r="E1117">
            <v>642096.03</v>
          </cell>
          <cell r="F1117">
            <v>226.57</v>
          </cell>
          <cell r="G1117">
            <v>1189060.8676</v>
          </cell>
          <cell r="H1117">
            <v>642099.51450000005</v>
          </cell>
          <cell r="I1117">
            <v>226.64</v>
          </cell>
          <cell r="J1117">
            <v>1189060.6000000001</v>
          </cell>
          <cell r="K1117">
            <v>642103</v>
          </cell>
          <cell r="L1117">
            <v>226.57</v>
          </cell>
          <cell r="M1117">
            <v>-2.0024272679408539E-2</v>
          </cell>
          <cell r="N1117">
            <v>3.4957574300302019</v>
          </cell>
          <cell r="O1117">
            <v>6.9908886164219508</v>
          </cell>
        </row>
        <row r="1118">
          <cell r="A1118">
            <v>20310</v>
          </cell>
          <cell r="B1118">
            <v>3.4978074103390941</v>
          </cell>
          <cell r="C1118">
            <v>1.972664355277572E-2</v>
          </cell>
          <cell r="D1118">
            <v>1189051.17</v>
          </cell>
          <cell r="E1118">
            <v>642095.25</v>
          </cell>
          <cell r="F1118">
            <v>226.54</v>
          </cell>
          <cell r="G1118">
            <v>1189050.8977999999</v>
          </cell>
          <cell r="H1118">
            <v>642098.73719999997</v>
          </cell>
          <cell r="I1118">
            <v>226.60900000000001</v>
          </cell>
          <cell r="J1118">
            <v>1189050.6299999999</v>
          </cell>
          <cell r="K1118">
            <v>642102.23</v>
          </cell>
          <cell r="L1118">
            <v>226.54</v>
          </cell>
          <cell r="M1118">
            <v>-1.9697113554105757E-2</v>
          </cell>
          <cell r="N1118">
            <v>3.5030513384857929</v>
          </cell>
          <cell r="O1118">
            <v>7.0008587488248875</v>
          </cell>
        </row>
        <row r="1119">
          <cell r="A1119">
            <v>20320</v>
          </cell>
          <cell r="B1119">
            <v>3.5004759134060146</v>
          </cell>
          <cell r="C1119">
            <v>2.0854307187318712E-2</v>
          </cell>
          <cell r="D1119">
            <v>1189041.2</v>
          </cell>
          <cell r="E1119">
            <v>642094.47</v>
          </cell>
          <cell r="F1119">
            <v>226.52</v>
          </cell>
          <cell r="G1119">
            <v>1189040.9280999999</v>
          </cell>
          <cell r="H1119">
            <v>642097.95990000002</v>
          </cell>
          <cell r="I1119">
            <v>226.59299999999999</v>
          </cell>
          <cell r="J1119">
            <v>1189040.6599999999</v>
          </cell>
          <cell r="K1119">
            <v>642101.44999999995</v>
          </cell>
          <cell r="L1119">
            <v>226.52</v>
          </cell>
          <cell r="M1119">
            <v>-2.0854865443291595E-2</v>
          </cell>
          <cell r="N1119">
            <v>3.5003822104956841</v>
          </cell>
          <cell r="O1119">
            <v>7.0008581239016987</v>
          </cell>
        </row>
        <row r="1120">
          <cell r="A1120">
            <v>20330</v>
          </cell>
          <cell r="B1120">
            <v>3.5031444903166333</v>
          </cell>
          <cell r="C1120">
            <v>2.1123878904947862E-2</v>
          </cell>
          <cell r="D1120">
            <v>1189031.23</v>
          </cell>
          <cell r="E1120">
            <v>642093.68999999994</v>
          </cell>
          <cell r="F1120">
            <v>226.52</v>
          </cell>
          <cell r="G1120">
            <v>1189030.9583999999</v>
          </cell>
          <cell r="H1120">
            <v>642097.18259999994</v>
          </cell>
          <cell r="I1120">
            <v>226.59399999999999</v>
          </cell>
          <cell r="J1120">
            <v>1189030.69</v>
          </cell>
          <cell r="K1120">
            <v>642100.67000000004</v>
          </cell>
          <cell r="L1120">
            <v>226.52</v>
          </cell>
          <cell r="M1120">
            <v>-2.115668058029108E-2</v>
          </cell>
          <cell r="N1120">
            <v>3.4977131558586749</v>
          </cell>
          <cell r="O1120">
            <v>7.0008576461753087</v>
          </cell>
        </row>
        <row r="1121">
          <cell r="A1121">
            <v>20340</v>
          </cell>
          <cell r="B1121">
            <v>3.4958509764546917</v>
          </cell>
          <cell r="C1121">
            <v>2.0595843611452037E-2</v>
          </cell>
          <cell r="D1121">
            <v>1189021.26</v>
          </cell>
          <cell r="E1121">
            <v>642092.92000000004</v>
          </cell>
          <cell r="F1121">
            <v>226.54</v>
          </cell>
          <cell r="G1121">
            <v>1189020.9886</v>
          </cell>
          <cell r="H1121">
            <v>642096.40529999998</v>
          </cell>
          <cell r="I1121">
            <v>226.61199999999999</v>
          </cell>
          <cell r="J1121">
            <v>1189020.72</v>
          </cell>
          <cell r="K1121">
            <v>642099.89</v>
          </cell>
          <cell r="L1121">
            <v>226.58</v>
          </cell>
          <cell r="M1121">
            <v>-9.1558414662454221E-3</v>
          </cell>
          <cell r="N1121">
            <v>3.4950364876844739</v>
          </cell>
          <cell r="O1121">
            <v>6.9908874641391652</v>
          </cell>
        </row>
        <row r="1122">
          <cell r="A1122">
            <v>20350</v>
          </cell>
          <cell r="B1122">
            <v>3.7693573483881067</v>
          </cell>
          <cell r="C1122">
            <v>1.9897290988366855E-2</v>
          </cell>
          <cell r="D1122">
            <v>1189011.31</v>
          </cell>
          <cell r="E1122">
            <v>642091.87</v>
          </cell>
          <cell r="F1122">
            <v>226.57</v>
          </cell>
          <cell r="G1122">
            <v>1189011.0189</v>
          </cell>
          <cell r="H1122">
            <v>642095.62809999997</v>
          </cell>
          <cell r="I1122">
            <v>226.64500000000001</v>
          </cell>
          <cell r="J1122">
            <v>1189010.75</v>
          </cell>
          <cell r="K1122">
            <v>642099.12</v>
          </cell>
          <cell r="L1122">
            <v>226.68</v>
          </cell>
          <cell r="M1122">
            <v>9.9936090623784623E-3</v>
          </cell>
          <cell r="N1122">
            <v>3.5022382586243221</v>
          </cell>
          <cell r="O1122">
            <v>7.2715956070124292</v>
          </cell>
        </row>
        <row r="1123">
          <cell r="A1123">
            <v>20360</v>
          </cell>
          <cell r="B1123">
            <v>4.2736297746020533</v>
          </cell>
          <cell r="C1123">
            <v>2.6909209750320288E-2</v>
          </cell>
          <cell r="D1123">
            <v>1189001.3799999999</v>
          </cell>
          <cell r="E1123">
            <v>642090.59</v>
          </cell>
          <cell r="F1123">
            <v>226.58</v>
          </cell>
          <cell r="G1123">
            <v>1189001.0490999999</v>
          </cell>
          <cell r="H1123">
            <v>642094.85080000001</v>
          </cell>
          <cell r="I1123">
            <v>226.69499999999999</v>
          </cell>
          <cell r="J1123">
            <v>1189000.78</v>
          </cell>
          <cell r="K1123">
            <v>642098.34</v>
          </cell>
          <cell r="L1123">
            <v>226.79</v>
          </cell>
          <cell r="M1123">
            <v>2.7146257341848629E-2</v>
          </cell>
          <cell r="N1123">
            <v>3.4995616082054526</v>
          </cell>
          <cell r="O1123">
            <v>7.7731913828075054</v>
          </cell>
        </row>
        <row r="1124">
          <cell r="A1124">
            <v>20370</v>
          </cell>
          <cell r="B1124">
            <v>4.499734694461921</v>
          </cell>
          <cell r="C1124">
            <v>4.5113770874051343E-2</v>
          </cell>
          <cell r="D1124">
            <v>1188991.5900000001</v>
          </cell>
          <cell r="E1124">
            <v>642089.51</v>
          </cell>
          <cell r="F1124">
            <v>226.55</v>
          </cell>
          <cell r="G1124">
            <v>1188991.0876</v>
          </cell>
          <cell r="H1124">
            <v>642093.98160000006</v>
          </cell>
          <cell r="I1124">
            <v>226.75299999999999</v>
          </cell>
          <cell r="J1124">
            <v>1188990.7</v>
          </cell>
          <cell r="K1124">
            <v>642097.46</v>
          </cell>
          <cell r="L1124">
            <v>226.91</v>
          </cell>
          <cell r="M1124">
            <v>4.4858057752322905E-2</v>
          </cell>
          <cell r="N1124">
            <v>3.4999286163226868</v>
          </cell>
          <cell r="O1124">
            <v>7.9996633107846078</v>
          </cell>
        </row>
        <row r="1125">
          <cell r="A1125">
            <v>20380</v>
          </cell>
          <cell r="B1125">
            <v>4.5044193021957755</v>
          </cell>
          <cell r="C1125">
            <v>5.3503012004795659E-2</v>
          </cell>
          <cell r="D1125">
            <v>1188981.97</v>
          </cell>
          <cell r="E1125">
            <v>642088.12</v>
          </cell>
          <cell r="F1125">
            <v>226.57</v>
          </cell>
          <cell r="G1125">
            <v>1188981.1913000001</v>
          </cell>
          <cell r="H1125">
            <v>642092.55660000001</v>
          </cell>
          <cell r="I1125">
            <v>226.81100000000001</v>
          </cell>
          <cell r="J1125">
            <v>1188980.58</v>
          </cell>
          <cell r="K1125">
            <v>642096</v>
          </cell>
          <cell r="L1125">
            <v>227</v>
          </cell>
          <cell r="M1125">
            <v>5.40426084383843E-2</v>
          </cell>
          <cell r="N1125">
            <v>3.497240519311311</v>
          </cell>
          <cell r="O1125">
            <v>8.0016598215070864</v>
          </cell>
        </row>
        <row r="1126">
          <cell r="A1126">
            <v>20390</v>
          </cell>
          <cell r="B1126">
            <v>4.501970827275076</v>
          </cell>
          <cell r="C1126">
            <v>3.9760364264365085E-2</v>
          </cell>
          <cell r="D1126">
            <v>1188972.46</v>
          </cell>
          <cell r="E1126">
            <v>642086.14</v>
          </cell>
          <cell r="F1126">
            <v>226.69</v>
          </cell>
          <cell r="G1126">
            <v>1188971.4032999999</v>
          </cell>
          <cell r="H1126">
            <v>642090.51619999995</v>
          </cell>
          <cell r="I1126">
            <v>226.869</v>
          </cell>
          <cell r="J1126">
            <v>1188970.58</v>
          </cell>
          <cell r="K1126">
            <v>642093.92000000004</v>
          </cell>
          <cell r="L1126">
            <v>227.01</v>
          </cell>
          <cell r="M1126">
            <v>4.0263243263356598E-2</v>
          </cell>
          <cell r="N1126">
            <v>3.5019533592395575</v>
          </cell>
          <cell r="O1126">
            <v>8.0039241865146344</v>
          </cell>
        </row>
        <row r="1127">
          <cell r="A1127">
            <v>20400</v>
          </cell>
          <cell r="B1127">
            <v>4.1117654262404191</v>
          </cell>
          <cell r="C1127">
            <v>2.1158794576357262E-2</v>
          </cell>
          <cell r="D1127">
            <v>1188962.73</v>
          </cell>
          <cell r="E1127">
            <v>642084.06999999995</v>
          </cell>
          <cell r="F1127">
            <v>226.84</v>
          </cell>
          <cell r="G1127">
            <v>1188961.7113999999</v>
          </cell>
          <cell r="H1127">
            <v>642088.05359999998</v>
          </cell>
          <cell r="I1127">
            <v>226.92699999999999</v>
          </cell>
          <cell r="J1127">
            <v>1188960.8400000001</v>
          </cell>
          <cell r="K1127">
            <v>642091.43999999994</v>
          </cell>
          <cell r="L1127">
            <v>227</v>
          </cell>
          <cell r="M1127">
            <v>2.0876714006496936E-2</v>
          </cell>
          <cell r="N1127">
            <v>3.4967188790960853</v>
          </cell>
          <cell r="O1127">
            <v>7.6084843053365043</v>
          </cell>
        </row>
        <row r="1128">
          <cell r="A1128">
            <v>20410</v>
          </cell>
          <cell r="B1128">
            <v>3.6099196514481022</v>
          </cell>
          <cell r="C1128">
            <v>2.0776085686541847E-2</v>
          </cell>
          <cell r="D1128">
            <v>1188952.92</v>
          </cell>
          <cell r="E1128">
            <v>642082.07999999996</v>
          </cell>
          <cell r="F1128">
            <v>226.91</v>
          </cell>
          <cell r="G1128">
            <v>1188952.023</v>
          </cell>
          <cell r="H1128">
            <v>642085.57669999998</v>
          </cell>
          <cell r="I1128">
            <v>226.98500000000001</v>
          </cell>
          <cell r="J1128">
            <v>1188951.1599999999</v>
          </cell>
          <cell r="K1128">
            <v>642088.97</v>
          </cell>
          <cell r="L1128">
            <v>226.99</v>
          </cell>
          <cell r="M1128">
            <v>1.4280321486537428E-3</v>
          </cell>
          <cell r="N1128">
            <v>3.5013217347446499</v>
          </cell>
          <cell r="O1128">
            <v>7.1112413861927521</v>
          </cell>
        </row>
        <row r="1129">
          <cell r="A1129">
            <v>20420</v>
          </cell>
          <cell r="B1129">
            <v>3.4985227168116362</v>
          </cell>
          <cell r="C1129">
            <v>2.0865949976319076E-2</v>
          </cell>
          <cell r="D1129">
            <v>1188943.2</v>
          </cell>
          <cell r="E1129">
            <v>642079.71</v>
          </cell>
          <cell r="F1129">
            <v>226.97</v>
          </cell>
          <cell r="G1129">
            <v>1188942.3345999999</v>
          </cell>
          <cell r="H1129">
            <v>642083.09979999997</v>
          </cell>
          <cell r="I1129">
            <v>227.04300000000001</v>
          </cell>
          <cell r="J1129">
            <v>1188941.47</v>
          </cell>
          <cell r="K1129">
            <v>642086.49</v>
          </cell>
          <cell r="L1129">
            <v>226.99</v>
          </cell>
          <cell r="M1129">
            <v>-1.5148429574619395E-2</v>
          </cell>
          <cell r="N1129">
            <v>3.4987125060670783</v>
          </cell>
          <cell r="O1129">
            <v>6.9972352228787145</v>
          </cell>
        </row>
        <row r="1130">
          <cell r="A1130">
            <v>20430</v>
          </cell>
          <cell r="B1130">
            <v>3.5011313671054927</v>
          </cell>
          <cell r="C1130">
            <v>2.0279159093277932E-2</v>
          </cell>
          <cell r="D1130">
            <v>1188933.51</v>
          </cell>
          <cell r="E1130">
            <v>642077.23</v>
          </cell>
          <cell r="F1130">
            <v>227.03</v>
          </cell>
          <cell r="G1130">
            <v>1188932.6462000001</v>
          </cell>
          <cell r="H1130">
            <v>642080.62289999996</v>
          </cell>
          <cell r="I1130">
            <v>227.101</v>
          </cell>
          <cell r="J1130">
            <v>1188931.78</v>
          </cell>
          <cell r="K1130">
            <v>642084.01</v>
          </cell>
          <cell r="L1130">
            <v>227.03</v>
          </cell>
          <cell r="M1130">
            <v>-2.0308315635705815E-2</v>
          </cell>
          <cell r="N1130">
            <v>3.4961048111329669</v>
          </cell>
          <cell r="O1130">
            <v>6.9972361782384596</v>
          </cell>
        </row>
        <row r="1131">
          <cell r="A1131">
            <v>20440</v>
          </cell>
          <cell r="B1131">
            <v>3.494049919470593</v>
          </cell>
          <cell r="C1131">
            <v>1.9747857526444E-2</v>
          </cell>
          <cell r="D1131">
            <v>1188923.82</v>
          </cell>
          <cell r="E1131">
            <v>642074.76</v>
          </cell>
          <cell r="F1131">
            <v>227.09</v>
          </cell>
          <cell r="G1131">
            <v>1188922.9578</v>
          </cell>
          <cell r="H1131">
            <v>642078.14599999995</v>
          </cell>
          <cell r="I1131">
            <v>227.15899999999999</v>
          </cell>
          <cell r="J1131">
            <v>1188922.0900000001</v>
          </cell>
          <cell r="K1131">
            <v>642081.54</v>
          </cell>
          <cell r="L1131">
            <v>227.09</v>
          </cell>
          <cell r="M1131">
            <v>-1.969635584887405E-2</v>
          </cell>
          <cell r="N1131">
            <v>3.5031860984544925</v>
          </cell>
          <cell r="O1131">
            <v>6.9972360179250854</v>
          </cell>
        </row>
        <row r="1132">
          <cell r="A1132">
            <v>20450</v>
          </cell>
          <cell r="B1132">
            <v>3.4991346315675811</v>
          </cell>
          <cell r="C1132">
            <v>1.9147591348890703E-2</v>
          </cell>
          <cell r="D1132">
            <v>1188914.1399999999</v>
          </cell>
          <cell r="E1132">
            <v>642072.28</v>
          </cell>
          <cell r="F1132">
            <v>227.15</v>
          </cell>
          <cell r="G1132">
            <v>1188913.2694000001</v>
          </cell>
          <cell r="H1132">
            <v>642075.66910000006</v>
          </cell>
          <cell r="I1132">
            <v>227.21700000000001</v>
          </cell>
          <cell r="J1132">
            <v>1188912.3999999999</v>
          </cell>
          <cell r="K1132">
            <v>642079.06000000006</v>
          </cell>
          <cell r="L1132">
            <v>227.15</v>
          </cell>
          <cell r="M1132">
            <v>-1.9139686334200618E-2</v>
          </cell>
          <cell r="N1132">
            <v>3.5005798334471807</v>
          </cell>
          <cell r="O1132">
            <v>6.9997144650147618</v>
          </cell>
        </row>
        <row r="1133">
          <cell r="A1133">
            <v>20460</v>
          </cell>
          <cell r="B1133">
            <v>3.5017398304161973</v>
          </cell>
          <cell r="C1133">
            <v>2.1417924698050161E-2</v>
          </cell>
          <cell r="D1133">
            <v>1188904.45</v>
          </cell>
          <cell r="E1133">
            <v>642069.80000000005</v>
          </cell>
          <cell r="F1133">
            <v>227.2</v>
          </cell>
          <cell r="G1133">
            <v>1188903.581</v>
          </cell>
          <cell r="H1133">
            <v>642073.19220000005</v>
          </cell>
          <cell r="I1133">
            <v>227.27500000000001</v>
          </cell>
          <cell r="J1133">
            <v>1188902.71</v>
          </cell>
          <cell r="K1133">
            <v>642076.57999999996</v>
          </cell>
          <cell r="L1133">
            <v>227.2</v>
          </cell>
          <cell r="M1133">
            <v>-2.1440975917682098E-2</v>
          </cell>
          <cell r="N1133">
            <v>3.4979751056091395</v>
          </cell>
          <cell r="O1133">
            <v>6.9997149360253363</v>
          </cell>
        </row>
        <row r="1134">
          <cell r="A1134">
            <v>20470</v>
          </cell>
          <cell r="B1134">
            <v>3.5043465654526966</v>
          </cell>
          <cell r="C1134">
            <v>2.0831273002411294E-2</v>
          </cell>
          <cell r="D1134">
            <v>1188894.76</v>
          </cell>
          <cell r="E1134">
            <v>642067.31999999995</v>
          </cell>
          <cell r="F1134">
            <v>227.26</v>
          </cell>
          <cell r="G1134">
            <v>1188893.8925999999</v>
          </cell>
          <cell r="H1134">
            <v>642070.71530000004</v>
          </cell>
          <cell r="I1134">
            <v>227.333</v>
          </cell>
          <cell r="J1134">
            <v>1188893.03</v>
          </cell>
          <cell r="K1134">
            <v>642074.11</v>
          </cell>
          <cell r="L1134">
            <v>227.26</v>
          </cell>
          <cell r="M1134">
            <v>-2.0841779324306173E-2</v>
          </cell>
          <cell r="N1134">
            <v>3.5025800275542305</v>
          </cell>
          <cell r="O1134">
            <v>7.0069265930069271</v>
          </cell>
        </row>
        <row r="1135">
          <cell r="A1135">
            <v>20480</v>
          </cell>
          <cell r="B1135">
            <v>3.4972652459340647</v>
          </cell>
          <cell r="C1135">
            <v>2.0301577091569722E-2</v>
          </cell>
          <cell r="D1135">
            <v>1188885.07</v>
          </cell>
          <cell r="E1135">
            <v>642064.85</v>
          </cell>
          <cell r="F1135">
            <v>227.32</v>
          </cell>
          <cell r="G1135">
            <v>1188884.2042</v>
          </cell>
          <cell r="H1135">
            <v>642068.23840000003</v>
          </cell>
          <cell r="I1135">
            <v>227.39099999999999</v>
          </cell>
          <cell r="J1135">
            <v>1188883.3400000001</v>
          </cell>
          <cell r="K1135">
            <v>642071.63</v>
          </cell>
          <cell r="L1135">
            <v>227.32</v>
          </cell>
          <cell r="M1135">
            <v>-2.0285886344095647E-2</v>
          </cell>
          <cell r="N1135">
            <v>3.4999703141225087</v>
          </cell>
          <cell r="O1135">
            <v>6.9972355600565734</v>
          </cell>
        </row>
        <row r="1136">
          <cell r="A1136">
            <v>20490</v>
          </cell>
          <cell r="B1136">
            <v>3.4998734105823637</v>
          </cell>
          <cell r="C1136">
            <v>1.9714998774351535E-2</v>
          </cell>
          <cell r="D1136">
            <v>1188875.3799999999</v>
          </cell>
          <cell r="E1136">
            <v>642062.37</v>
          </cell>
          <cell r="F1136">
            <v>227.38</v>
          </cell>
          <cell r="G1136">
            <v>1188874.5157999999</v>
          </cell>
          <cell r="H1136">
            <v>642065.76150000002</v>
          </cell>
          <cell r="I1136">
            <v>227.44900000000001</v>
          </cell>
          <cell r="J1136">
            <v>1188873.6499999999</v>
          </cell>
          <cell r="K1136">
            <v>642069.15</v>
          </cell>
          <cell r="L1136">
            <v>227.38</v>
          </cell>
          <cell r="M1136">
            <v>-1.9729155110059019E-2</v>
          </cell>
          <cell r="N1136">
            <v>3.4973621331020301</v>
          </cell>
          <cell r="O1136">
            <v>6.9972355436843934</v>
          </cell>
        </row>
        <row r="1137">
          <cell r="A1137">
            <v>20500</v>
          </cell>
          <cell r="B1137">
            <v>3.5024831077086929</v>
          </cell>
          <cell r="C1137">
            <v>1.9129285692355086E-2</v>
          </cell>
          <cell r="D1137">
            <v>1188865.69</v>
          </cell>
          <cell r="E1137">
            <v>642059.89</v>
          </cell>
          <cell r="F1137">
            <v>227.44</v>
          </cell>
          <cell r="G1137">
            <v>1188864.8274000001</v>
          </cell>
          <cell r="H1137">
            <v>642063.28460000001</v>
          </cell>
          <cell r="I1137">
            <v>227.50700000000001</v>
          </cell>
          <cell r="J1137">
            <v>1188863.96</v>
          </cell>
          <cell r="K1137">
            <v>642066.68000000005</v>
          </cell>
          <cell r="L1137">
            <v>227.44</v>
          </cell>
          <cell r="M1137">
            <v>-1.9118584986317678E-2</v>
          </cell>
          <cell r="N1137">
            <v>3.5044434537365712</v>
          </cell>
          <cell r="O1137">
            <v>7.0069265614452636</v>
          </cell>
        </row>
        <row r="1138">
          <cell r="A1138">
            <v>20510</v>
          </cell>
          <cell r="B1138">
            <v>3.497878255431925</v>
          </cell>
          <cell r="C1138">
            <v>2.1155681986663708E-2</v>
          </cell>
          <cell r="D1138">
            <v>1188856.01</v>
          </cell>
          <cell r="E1138">
            <v>642057.42000000004</v>
          </cell>
          <cell r="F1138">
            <v>227.49</v>
          </cell>
          <cell r="G1138">
            <v>1188855.139</v>
          </cell>
          <cell r="H1138">
            <v>642060.8077</v>
          </cell>
          <cell r="I1138">
            <v>227.56399999999999</v>
          </cell>
          <cell r="J1138">
            <v>1188854.27</v>
          </cell>
          <cell r="K1138">
            <v>642064.19999999995</v>
          </cell>
          <cell r="L1138">
            <v>227.49</v>
          </cell>
          <cell r="M1138">
            <v>-2.1131767781011994E-2</v>
          </cell>
          <cell r="N1138">
            <v>3.5018367022978909</v>
          </cell>
          <cell r="O1138">
            <v>6.9997149577298163</v>
          </cell>
        </row>
        <row r="1139">
          <cell r="A1139">
            <v>20520</v>
          </cell>
          <cell r="B1139">
            <v>3.500579833389355</v>
          </cell>
          <cell r="C1139">
            <v>1.9996687215162668E-2</v>
          </cell>
          <cell r="D1139">
            <v>1188846.32</v>
          </cell>
          <cell r="E1139">
            <v>642054.93999999994</v>
          </cell>
          <cell r="F1139">
            <v>227.55</v>
          </cell>
          <cell r="G1139">
            <v>1188845.4506000001</v>
          </cell>
          <cell r="H1139">
            <v>642058.33089999994</v>
          </cell>
          <cell r="I1139">
            <v>227.62</v>
          </cell>
          <cell r="J1139">
            <v>1188844.58</v>
          </cell>
          <cell r="K1139">
            <v>642061.72</v>
          </cell>
          <cell r="L1139">
            <v>227.55</v>
          </cell>
          <cell r="M1139">
            <v>-2.0004946185072887E-2</v>
          </cell>
          <cell r="N1139">
            <v>3.4991346316255103</v>
          </cell>
          <cell r="O1139">
            <v>6.9997144650148648</v>
          </cell>
        </row>
        <row r="1140">
          <cell r="A1140">
            <v>20530</v>
          </cell>
          <cell r="B1140">
            <v>3.5031860984544925</v>
          </cell>
          <cell r="C1140">
            <v>1.8839992551092685E-2</v>
          </cell>
          <cell r="D1140">
            <v>1188836.6299999999</v>
          </cell>
          <cell r="E1140">
            <v>642052.46</v>
          </cell>
          <cell r="F1140">
            <v>227.61</v>
          </cell>
          <cell r="G1140">
            <v>1188835.7622</v>
          </cell>
          <cell r="H1140">
            <v>642055.85400000005</v>
          </cell>
          <cell r="I1140">
            <v>227.67599999999999</v>
          </cell>
          <cell r="J1140">
            <v>1188834.8999999999</v>
          </cell>
          <cell r="K1140">
            <v>642059.24</v>
          </cell>
          <cell r="L1140">
            <v>227.61</v>
          </cell>
          <cell r="M1140">
            <v>-1.8889255025290017E-2</v>
          </cell>
          <cell r="N1140">
            <v>3.494049919470593</v>
          </cell>
          <cell r="O1140">
            <v>6.9972360179250854</v>
          </cell>
        </row>
        <row r="1141">
          <cell r="A1141">
            <v>20540</v>
          </cell>
          <cell r="B1141">
            <v>3.4961048111329669</v>
          </cell>
          <cell r="C1141">
            <v>8.5809784376227483E-3</v>
          </cell>
          <cell r="D1141">
            <v>1188826.94</v>
          </cell>
          <cell r="E1141">
            <v>642049.99</v>
          </cell>
          <cell r="F1141">
            <v>227.7</v>
          </cell>
          <cell r="G1141">
            <v>1188826.0737999999</v>
          </cell>
          <cell r="H1141">
            <v>642053.37710000004</v>
          </cell>
          <cell r="I1141">
            <v>227.73</v>
          </cell>
          <cell r="J1141">
            <v>1188825.1499999999</v>
          </cell>
          <cell r="K1141">
            <v>642056.97</v>
          </cell>
          <cell r="L1141">
            <v>227.66</v>
          </cell>
          <cell r="M1141">
            <v>-1.8869133113944118E-2</v>
          </cell>
          <cell r="N1141">
            <v>3.7097623710261396</v>
          </cell>
          <cell r="O1141">
            <v>7.2058671821591069</v>
          </cell>
        </row>
        <row r="1142">
          <cell r="A1142">
            <v>20550</v>
          </cell>
          <cell r="B1142">
            <v>3.4987125060670783</v>
          </cell>
          <cell r="C1142">
            <v>-7.4313050743449625E-3</v>
          </cell>
          <cell r="D1142">
            <v>1188817.25</v>
          </cell>
          <cell r="E1142">
            <v>642047.51</v>
          </cell>
          <cell r="F1142">
            <v>227.81</v>
          </cell>
          <cell r="G1142">
            <v>1188816.3854</v>
          </cell>
          <cell r="H1142">
            <v>642050.90020000003</v>
          </cell>
          <cell r="I1142">
            <v>227.78399999999999</v>
          </cell>
          <cell r="J1142">
            <v>1188815.3400000001</v>
          </cell>
          <cell r="K1142">
            <v>642054.98</v>
          </cell>
          <cell r="L1142">
            <v>227.7</v>
          </cell>
          <cell r="M1142">
            <v>-1.9944883327473444E-2</v>
          </cell>
          <cell r="N1142">
            <v>4.2116064867772804</v>
          </cell>
          <cell r="O1142">
            <v>7.7103189928443587</v>
          </cell>
        </row>
        <row r="1143">
          <cell r="A1143">
            <v>20560</v>
          </cell>
          <cell r="B1143">
            <v>3.5023819608594269</v>
          </cell>
          <cell r="C1143">
            <v>-2.6838877384158303E-2</v>
          </cell>
          <cell r="D1143">
            <v>1188807.53</v>
          </cell>
          <cell r="E1143">
            <v>642045.04</v>
          </cell>
          <cell r="F1143">
            <v>227.93</v>
          </cell>
          <cell r="G1143">
            <v>1188806.6926</v>
          </cell>
          <cell r="H1143">
            <v>642048.44079999998</v>
          </cell>
          <cell r="I1143">
            <v>227.83600000000001</v>
          </cell>
          <cell r="J1143">
            <v>1188805.6200000001</v>
          </cell>
          <cell r="K1143">
            <v>642052.81000000006</v>
          </cell>
          <cell r="L1143">
            <v>227.72</v>
          </cell>
          <cell r="M1143">
            <v>-2.578390336006026E-2</v>
          </cell>
          <cell r="N1143">
            <v>4.4989309174847438</v>
          </cell>
          <cell r="O1143">
            <v>8.0013128783441712</v>
          </cell>
        </row>
        <row r="1144">
          <cell r="A1144">
            <v>20570</v>
          </cell>
          <cell r="B1144">
            <v>3.4994199133663564</v>
          </cell>
          <cell r="C1144">
            <v>-2.9147688052641375E-2</v>
          </cell>
          <cell r="D1144">
            <v>1188797.73</v>
          </cell>
          <cell r="E1144">
            <v>642042.73</v>
          </cell>
          <cell r="F1144">
            <v>227.99</v>
          </cell>
          <cell r="G1144">
            <v>1188796.9602000001</v>
          </cell>
          <cell r="H1144">
            <v>642046.14370000002</v>
          </cell>
          <cell r="I1144">
            <v>227.88800000000001</v>
          </cell>
          <cell r="J1144">
            <v>1188795.97</v>
          </cell>
          <cell r="K1144">
            <v>642050.53</v>
          </cell>
          <cell r="L1144">
            <v>227.76</v>
          </cell>
          <cell r="M1144">
            <v>-2.8465450750456704E-2</v>
          </cell>
          <cell r="N1144">
            <v>4.4966791891732356</v>
          </cell>
          <cell r="O1144">
            <v>7.996099102539592</v>
          </cell>
        </row>
        <row r="1145">
          <cell r="A1145">
            <v>20580</v>
          </cell>
          <cell r="B1145">
            <v>3.5036100424510899</v>
          </cell>
          <cell r="C1145">
            <v>-2.5973210173911226E-2</v>
          </cell>
          <cell r="D1145">
            <v>1188787.8899999999</v>
          </cell>
          <cell r="E1145">
            <v>642040.61</v>
          </cell>
          <cell r="F1145">
            <v>228.03</v>
          </cell>
          <cell r="G1145">
            <v>1188787.1838</v>
          </cell>
          <cell r="H1145">
            <v>642044.04169999994</v>
          </cell>
          <cell r="I1145">
            <v>227.93899999999999</v>
          </cell>
          <cell r="J1145">
            <v>1188786.28</v>
          </cell>
          <cell r="K1145">
            <v>642048.44999999995</v>
          </cell>
          <cell r="L1145">
            <v>227.83</v>
          </cell>
          <cell r="M1145">
            <v>-2.4222244153803543E-2</v>
          </cell>
          <cell r="N1145">
            <v>4.4999959255577284</v>
          </cell>
          <cell r="O1145">
            <v>8.0036059680088183</v>
          </cell>
        </row>
        <row r="1146">
          <cell r="A1146">
            <v>20590</v>
          </cell>
          <cell r="B1146">
            <v>3.501281531074405</v>
          </cell>
          <cell r="C1146">
            <v>-5.9978038936910382E-3</v>
          </cell>
          <cell r="D1146">
            <v>1188778.05</v>
          </cell>
          <cell r="E1146">
            <v>642038.66</v>
          </cell>
          <cell r="F1146">
            <v>228.01</v>
          </cell>
          <cell r="G1146">
            <v>1188777.375</v>
          </cell>
          <cell r="H1146">
            <v>642042.0956</v>
          </cell>
          <cell r="I1146">
            <v>227.989</v>
          </cell>
          <cell r="J1146">
            <v>1188776.57</v>
          </cell>
          <cell r="K1146">
            <v>642046.19999999995</v>
          </cell>
          <cell r="L1146">
            <v>227.91</v>
          </cell>
          <cell r="M1146">
            <v>-1.8887783088625425E-2</v>
          </cell>
          <cell r="N1146">
            <v>4.182597800351858</v>
          </cell>
          <cell r="O1146">
            <v>7.6838793314262634</v>
          </cell>
        </row>
        <row r="1147">
          <cell r="A1147">
            <v>20600</v>
          </cell>
          <cell r="B1147">
            <v>3.4984120283823739</v>
          </cell>
          <cell r="C1147">
            <v>1.0862071045868683E-2</v>
          </cell>
          <cell r="D1147">
            <v>1188768.24</v>
          </cell>
          <cell r="E1147">
            <v>642036.73</v>
          </cell>
          <cell r="F1147">
            <v>228</v>
          </cell>
          <cell r="G1147">
            <v>1188767.5636</v>
          </cell>
          <cell r="H1147">
            <v>642040.16240000003</v>
          </cell>
          <cell r="I1147">
            <v>228.03800000000001</v>
          </cell>
          <cell r="J1147">
            <v>1188766.8500000001</v>
          </cell>
          <cell r="K1147">
            <v>642043.77</v>
          </cell>
          <cell r="L1147">
            <v>227.96</v>
          </cell>
          <cell r="M1147">
            <v>-2.1210063951143152E-2</v>
          </cell>
          <cell r="N1147">
            <v>3.6774995200237961</v>
          </cell>
          <cell r="O1147">
            <v>7.1759115484061695</v>
          </cell>
        </row>
        <row r="1148">
          <cell r="A1148">
            <v>20610</v>
          </cell>
          <cell r="B1148">
            <v>3.495524270997806</v>
          </cell>
          <cell r="C1148">
            <v>1.8881287865056832E-2</v>
          </cell>
          <cell r="D1148">
            <v>1188758.43</v>
          </cell>
          <cell r="E1148">
            <v>642034.80000000005</v>
          </cell>
          <cell r="F1148">
            <v>228.02</v>
          </cell>
          <cell r="G1148">
            <v>1188757.7523000001</v>
          </cell>
          <cell r="H1148">
            <v>642038.22919999994</v>
          </cell>
          <cell r="I1148">
            <v>228.08600000000001</v>
          </cell>
          <cell r="J1148">
            <v>1188757.08</v>
          </cell>
          <cell r="K1148">
            <v>642041.66</v>
          </cell>
          <cell r="L1148">
            <v>228.02</v>
          </cell>
          <cell r="M1148">
            <v>-1.8878440558495895E-2</v>
          </cell>
          <cell r="N1148">
            <v>3.4960514771068003</v>
          </cell>
          <cell r="O1148">
            <v>6.9915757481046068</v>
          </cell>
        </row>
        <row r="1149">
          <cell r="A1149">
            <v>20620</v>
          </cell>
          <cell r="B1149">
            <v>3.5025647774785869</v>
          </cell>
          <cell r="C1149">
            <v>2.0841870068869495E-2</v>
          </cell>
          <cell r="D1149">
            <v>1188748.6200000001</v>
          </cell>
          <cell r="E1149">
            <v>642032.86</v>
          </cell>
          <cell r="F1149">
            <v>228.06</v>
          </cell>
          <cell r="G1149">
            <v>1188747.9409</v>
          </cell>
          <cell r="H1149">
            <v>642036.29610000004</v>
          </cell>
          <cell r="I1149">
            <v>228.13300000000001</v>
          </cell>
          <cell r="J1149">
            <v>1188747.26</v>
          </cell>
          <cell r="K1149">
            <v>642039.73</v>
          </cell>
          <cell r="L1149">
            <v>228.06</v>
          </cell>
          <cell r="M1149">
            <v>-2.0852637455170103E-2</v>
          </cell>
          <cell r="N1149">
            <v>3.5007562068321594</v>
          </cell>
          <cell r="O1149">
            <v>7.0033209843107462</v>
          </cell>
        </row>
        <row r="1150">
          <cell r="A1150">
            <v>20630</v>
          </cell>
          <cell r="B1150">
            <v>3.4996975096888021</v>
          </cell>
          <cell r="C1150">
            <v>1.9715989684526758E-2</v>
          </cell>
          <cell r="D1150">
            <v>1188738.81</v>
          </cell>
          <cell r="E1150">
            <v>642030.93000000005</v>
          </cell>
          <cell r="F1150">
            <v>228.11</v>
          </cell>
          <cell r="G1150">
            <v>1188738.1295</v>
          </cell>
          <cell r="H1150">
            <v>642034.36289999995</v>
          </cell>
          <cell r="I1150">
            <v>228.179</v>
          </cell>
          <cell r="J1150">
            <v>1188737.45</v>
          </cell>
          <cell r="K1150">
            <v>642037.80000000005</v>
          </cell>
          <cell r="L1150">
            <v>228.11</v>
          </cell>
          <cell r="M1150">
            <v>-1.9693897681435223E-2</v>
          </cell>
          <cell r="N1150">
            <v>3.5036233617194217</v>
          </cell>
          <cell r="O1150">
            <v>7.0033208714082242</v>
          </cell>
        </row>
        <row r="1151">
          <cell r="A1151">
            <v>20640</v>
          </cell>
          <cell r="B1151">
            <v>3.4948758675685028</v>
          </cell>
          <cell r="C1151">
            <v>2.1173856469891741E-2</v>
          </cell>
          <cell r="D1151">
            <v>1188728.99</v>
          </cell>
          <cell r="E1151">
            <v>642029</v>
          </cell>
          <cell r="F1151">
            <v>228.15</v>
          </cell>
          <cell r="G1151">
            <v>1188728.3182000001</v>
          </cell>
          <cell r="H1151">
            <v>642032.42969999998</v>
          </cell>
          <cell r="I1151">
            <v>228.22399999999999</v>
          </cell>
          <cell r="J1151">
            <v>1188727.6399999999</v>
          </cell>
          <cell r="K1151">
            <v>642035.86</v>
          </cell>
          <cell r="L1151">
            <v>228.15</v>
          </cell>
          <cell r="M1151">
            <v>-2.1162808538137734E-2</v>
          </cell>
          <cell r="N1151">
            <v>3.4967003489460118</v>
          </cell>
          <cell r="O1151">
            <v>6.991576216514515</v>
          </cell>
        </row>
        <row r="1152">
          <cell r="A1152">
            <v>20650</v>
          </cell>
          <cell r="B1152">
            <v>3.5018181691036436</v>
          </cell>
          <cell r="C1152">
            <v>1.9704049915783797E-2</v>
          </cell>
          <cell r="D1152">
            <v>1188719.18</v>
          </cell>
          <cell r="E1152">
            <v>642027.06000000006</v>
          </cell>
          <cell r="F1152">
            <v>228.2</v>
          </cell>
          <cell r="G1152">
            <v>1188718.5068000001</v>
          </cell>
          <cell r="H1152">
            <v>642030.49650000001</v>
          </cell>
          <cell r="I1152">
            <v>228.26900000000001</v>
          </cell>
          <cell r="J1152">
            <v>1188717.83</v>
          </cell>
          <cell r="K1152">
            <v>642033.93000000005</v>
          </cell>
          <cell r="L1152">
            <v>228.2</v>
          </cell>
          <cell r="M1152">
            <v>-1.971671585647921E-2</v>
          </cell>
          <cell r="N1152">
            <v>3.4995686148888931</v>
          </cell>
          <cell r="O1152">
            <v>7.0013867839925368</v>
          </cell>
        </row>
        <row r="1153">
          <cell r="A1153">
            <v>20660</v>
          </cell>
          <cell r="B1153">
            <v>3.4989282845601863</v>
          </cell>
          <cell r="C1153">
            <v>2.0577729562997631E-2</v>
          </cell>
          <cell r="D1153">
            <v>1188709.3700000001</v>
          </cell>
          <cell r="E1153">
            <v>642025.13</v>
          </cell>
          <cell r="F1153">
            <v>228.24</v>
          </cell>
          <cell r="G1153">
            <v>1188708.6954999999</v>
          </cell>
          <cell r="H1153">
            <v>642028.56330000004</v>
          </cell>
          <cell r="I1153">
            <v>228.31200000000001</v>
          </cell>
          <cell r="J1153">
            <v>1188708.02</v>
          </cell>
          <cell r="K1153">
            <v>642032</v>
          </cell>
          <cell r="L1153">
            <v>228.24</v>
          </cell>
          <cell r="M1153">
            <v>-2.0556995797282721E-2</v>
          </cell>
          <cell r="N1153">
            <v>3.5024573001819599</v>
          </cell>
          <cell r="O1153">
            <v>7.0013855847421462</v>
          </cell>
        </row>
        <row r="1154">
          <cell r="A1154">
            <v>20670</v>
          </cell>
          <cell r="B1154">
            <v>3.496058755253419</v>
          </cell>
          <cell r="C1154">
            <v>2.1452728701223472E-2</v>
          </cell>
          <cell r="D1154">
            <v>1188699.56</v>
          </cell>
          <cell r="E1154">
            <v>642023.19999999995</v>
          </cell>
          <cell r="F1154">
            <v>228.28</v>
          </cell>
          <cell r="G1154">
            <v>1188698.8840999999</v>
          </cell>
          <cell r="H1154">
            <v>642026.63009999995</v>
          </cell>
          <cell r="I1154">
            <v>228.35499999999999</v>
          </cell>
          <cell r="J1154">
            <v>1188698.21</v>
          </cell>
          <cell r="K1154">
            <v>642030.06000000006</v>
          </cell>
          <cell r="L1154">
            <v>228.28</v>
          </cell>
          <cell r="M1154">
            <v>-2.1456066103014995E-2</v>
          </cell>
          <cell r="N1154">
            <v>3.4955149578631133</v>
          </cell>
          <cell r="O1154">
            <v>6.9915737131165319</v>
          </cell>
        </row>
        <row r="1155">
          <cell r="A1155">
            <v>20680</v>
          </cell>
          <cell r="B1155">
            <v>3.5030992407251444</v>
          </cell>
          <cell r="C1155">
            <v>1.9125921190319976E-2</v>
          </cell>
          <cell r="D1155">
            <v>1188689.75</v>
          </cell>
          <cell r="E1155">
            <v>642021.26</v>
          </cell>
          <cell r="F1155">
            <v>228.33</v>
          </cell>
          <cell r="G1155">
            <v>1188689.0726999999</v>
          </cell>
          <cell r="H1155">
            <v>642024.69700000004</v>
          </cell>
          <cell r="I1155">
            <v>228.39699999999999</v>
          </cell>
          <cell r="J1155">
            <v>1188688.3999999999</v>
          </cell>
          <cell r="K1155">
            <v>642028.13</v>
          </cell>
          <cell r="L1155">
            <v>228.33</v>
          </cell>
          <cell r="M1155">
            <v>-1.9152228948765889E-2</v>
          </cell>
          <cell r="N1155">
            <v>3.4982873366442355</v>
          </cell>
          <cell r="O1155">
            <v>7.00138657736938</v>
          </cell>
        </row>
        <row r="1156">
          <cell r="A1156">
            <v>20690</v>
          </cell>
          <cell r="B1156">
            <v>3.5002114793211563</v>
          </cell>
          <cell r="C1156">
            <v>1.9427397573466561E-2</v>
          </cell>
          <cell r="D1156">
            <v>1188679.94</v>
          </cell>
          <cell r="E1156">
            <v>642019.32999999996</v>
          </cell>
          <cell r="F1156">
            <v>228.37</v>
          </cell>
          <cell r="G1156">
            <v>1188679.2614</v>
          </cell>
          <cell r="H1156">
            <v>642022.76379999996</v>
          </cell>
          <cell r="I1156">
            <v>228.43799999999999</v>
          </cell>
          <cell r="J1156">
            <v>1188678.58</v>
          </cell>
          <cell r="K1156">
            <v>642026.19999999995</v>
          </cell>
          <cell r="L1156">
            <v>228.37</v>
          </cell>
          <cell r="M1156">
            <v>-1.9411325669509757E-2</v>
          </cell>
          <cell r="N1156">
            <v>3.5031095329462372</v>
          </cell>
          <cell r="O1156">
            <v>7.0033210122673939</v>
          </cell>
        </row>
        <row r="1157">
          <cell r="A1157">
            <v>20700</v>
          </cell>
          <cell r="B1157">
            <v>3.4973441866164059</v>
          </cell>
          <cell r="C1157">
            <v>2.0015187600885359E-2</v>
          </cell>
          <cell r="D1157">
            <v>1188670.1299999999</v>
          </cell>
          <cell r="E1157">
            <v>642017.4</v>
          </cell>
          <cell r="F1157">
            <v>228.41</v>
          </cell>
          <cell r="G1157">
            <v>1188669.45</v>
          </cell>
          <cell r="H1157">
            <v>642020.83059999999</v>
          </cell>
          <cell r="I1157">
            <v>228.48</v>
          </cell>
          <cell r="J1157">
            <v>1188668.77</v>
          </cell>
          <cell r="K1157">
            <v>642024.26</v>
          </cell>
          <cell r="L1157">
            <v>228.41</v>
          </cell>
          <cell r="M1157">
            <v>-2.0021926322948639E-2</v>
          </cell>
          <cell r="N1157">
            <v>3.4961670955586777</v>
          </cell>
          <cell r="O1157">
            <v>6.9935112821750831</v>
          </cell>
        </row>
        <row r="1158">
          <cell r="A1158">
            <v>20710</v>
          </cell>
          <cell r="B1158">
            <v>3.5042866207728984</v>
          </cell>
          <cell r="C1158">
            <v>2.0546264558725665E-2</v>
          </cell>
          <cell r="D1158">
            <v>1188660.32</v>
          </cell>
          <cell r="E1158">
            <v>642015.46</v>
          </cell>
          <cell r="F1158">
            <v>228.45</v>
          </cell>
          <cell r="G1158">
            <v>1188659.6385999999</v>
          </cell>
          <cell r="H1158">
            <v>642018.89740000002</v>
          </cell>
          <cell r="I1158">
            <v>228.52199999999999</v>
          </cell>
          <cell r="J1158">
            <v>1188658.96</v>
          </cell>
          <cell r="K1158">
            <v>642022.32999999996</v>
          </cell>
          <cell r="L1158">
            <v>228.45</v>
          </cell>
          <cell r="M1158">
            <v>-2.0577106351982909E-2</v>
          </cell>
          <cell r="N1158">
            <v>3.499034255273918</v>
          </cell>
          <cell r="O1158">
            <v>7.003320876046816</v>
          </cell>
        </row>
        <row r="1159">
          <cell r="A1159">
            <v>20720</v>
          </cell>
          <cell r="B1159">
            <v>3.4994649491196226</v>
          </cell>
          <cell r="C1159">
            <v>2.1146089781125081E-2</v>
          </cell>
          <cell r="D1159">
            <v>1188650.5</v>
          </cell>
          <cell r="E1159">
            <v>642013.53</v>
          </cell>
          <cell r="F1159">
            <v>228.49</v>
          </cell>
          <cell r="G1159">
            <v>1188649.8273</v>
          </cell>
          <cell r="H1159">
            <v>642016.96420000005</v>
          </cell>
          <cell r="I1159">
            <v>228.56399999999999</v>
          </cell>
          <cell r="J1159">
            <v>1188649.1499999999</v>
          </cell>
          <cell r="K1159">
            <v>642020.4</v>
          </cell>
          <cell r="L1159">
            <v>228.49</v>
          </cell>
          <cell r="M1159">
            <v>-2.1131253724487663E-2</v>
          </cell>
          <cell r="N1159">
            <v>3.5019218909018148</v>
          </cell>
          <cell r="O1159">
            <v>7.0013868400214374</v>
          </cell>
        </row>
        <row r="1160">
          <cell r="A1160">
            <v>20730</v>
          </cell>
          <cell r="B1160">
            <v>3.4965943158744124</v>
          </cell>
          <cell r="C1160">
            <v>1.8589517149558948E-2</v>
          </cell>
          <cell r="D1160">
            <v>1188640.69</v>
          </cell>
          <cell r="E1160">
            <v>642011.6</v>
          </cell>
          <cell r="F1160">
            <v>228.54</v>
          </cell>
          <cell r="G1160">
            <v>1188640.0159</v>
          </cell>
          <cell r="H1160">
            <v>642015.03099999996</v>
          </cell>
          <cell r="I1160">
            <v>228.60499999999999</v>
          </cell>
          <cell r="J1160">
            <v>1188639.3400000001</v>
          </cell>
          <cell r="K1160">
            <v>642018.47</v>
          </cell>
          <cell r="L1160">
            <v>228.54</v>
          </cell>
          <cell r="M1160">
            <v>-1.8546040288449035E-2</v>
          </cell>
          <cell r="N1160">
            <v>3.5047912648222517</v>
          </cell>
          <cell r="O1160">
            <v>7.0013855806966641</v>
          </cell>
        </row>
        <row r="1161">
          <cell r="A1161">
            <v>20740</v>
          </cell>
          <cell r="B1161">
            <v>3.5036154997237769</v>
          </cell>
          <cell r="C1161">
            <v>1.9123102978983023E-2</v>
          </cell>
          <cell r="D1161">
            <v>1188630.8799999999</v>
          </cell>
          <cell r="E1161">
            <v>642009.66</v>
          </cell>
          <cell r="F1161">
            <v>228.58</v>
          </cell>
          <cell r="G1161">
            <v>1188630.2046000001</v>
          </cell>
          <cell r="H1161">
            <v>642013.09790000005</v>
          </cell>
          <cell r="I1161">
            <v>228.64699999999999</v>
          </cell>
          <cell r="J1161">
            <v>1188629.53</v>
          </cell>
          <cell r="K1161">
            <v>642016.53</v>
          </cell>
          <cell r="L1161">
            <v>228.58</v>
          </cell>
          <cell r="M1161">
            <v>-1.9155061186228145E-2</v>
          </cell>
          <cell r="N1161">
            <v>3.4977700853364873</v>
          </cell>
          <cell r="O1161">
            <v>7.0013855850602642</v>
          </cell>
        </row>
        <row r="1162">
          <cell r="A1162">
            <v>20750</v>
          </cell>
          <cell r="B1162">
            <v>3.5007459676342272</v>
          </cell>
          <cell r="C1162">
            <v>1.9710084832752942E-2</v>
          </cell>
          <cell r="D1162">
            <v>1188621.07</v>
          </cell>
          <cell r="E1162">
            <v>642007.73</v>
          </cell>
          <cell r="F1162">
            <v>228.62</v>
          </cell>
          <cell r="G1162">
            <v>1188620.3932</v>
          </cell>
          <cell r="H1162">
            <v>642011.16469999996</v>
          </cell>
          <cell r="I1162">
            <v>228.68899999999999</v>
          </cell>
          <cell r="J1162">
            <v>1188619.72</v>
          </cell>
          <cell r="K1162">
            <v>642014.6</v>
          </cell>
          <cell r="L1162">
            <v>228.62</v>
          </cell>
          <cell r="M1162">
            <v>-1.9710678322357345E-2</v>
          </cell>
          <cell r="N1162">
            <v>3.500640559981306</v>
          </cell>
          <cell r="O1162">
            <v>7.0013865276155336</v>
          </cell>
        </row>
        <row r="1163">
          <cell r="A1163">
            <v>20760</v>
          </cell>
          <cell r="B1163">
            <v>3.4978775692690527</v>
          </cell>
          <cell r="C1163">
            <v>2.029802318519534E-2</v>
          </cell>
          <cell r="D1163">
            <v>1188611.26</v>
          </cell>
          <cell r="E1163">
            <v>642005.80000000005</v>
          </cell>
          <cell r="F1163">
            <v>228.66</v>
          </cell>
          <cell r="G1163">
            <v>1188610.5818</v>
          </cell>
          <cell r="H1163">
            <v>642009.23149999999</v>
          </cell>
          <cell r="I1163">
            <v>228.73099999999999</v>
          </cell>
          <cell r="J1163">
            <v>1188609.9099999999</v>
          </cell>
          <cell r="K1163">
            <v>642012.67000000004</v>
          </cell>
          <cell r="L1163">
            <v>228.66</v>
          </cell>
          <cell r="M1163">
            <v>-2.0265378470416831E-2</v>
          </cell>
          <cell r="N1163">
            <v>3.5035121650278058</v>
          </cell>
          <cell r="O1163">
            <v>7.0013897342968585</v>
          </cell>
        </row>
        <row r="1164">
          <cell r="A1164">
            <v>20770</v>
          </cell>
          <cell r="B1164">
            <v>3.5048005849208197</v>
          </cell>
          <cell r="C1164">
            <v>2.054325153612965E-2</v>
          </cell>
          <cell r="D1164">
            <v>1188601.45</v>
          </cell>
          <cell r="E1164">
            <v>642003.86</v>
          </cell>
          <cell r="F1164">
            <v>228.7</v>
          </cell>
          <cell r="G1164">
            <v>1188600.7705000001</v>
          </cell>
          <cell r="H1164">
            <v>642007.29830000002</v>
          </cell>
          <cell r="I1164">
            <v>228.77199999999999</v>
          </cell>
          <cell r="J1164">
            <v>1188600.0900000001</v>
          </cell>
          <cell r="K1164">
            <v>642010.73</v>
          </cell>
          <cell r="L1164">
            <v>228.7</v>
          </cell>
          <cell r="M1164">
            <v>-2.0580128547285862E-2</v>
          </cell>
          <cell r="N1164">
            <v>3.4985204215110794</v>
          </cell>
          <cell r="O1164">
            <v>7.0033210064318991</v>
          </cell>
        </row>
        <row r="1165">
          <cell r="A1165">
            <v>20780</v>
          </cell>
          <cell r="B1165">
            <v>3.5019332974441801</v>
          </cell>
          <cell r="C1165">
            <v>2.1131184895495113E-2</v>
          </cell>
          <cell r="D1165">
            <v>1188591.6399999999</v>
          </cell>
          <cell r="E1165">
            <v>642001.93000000005</v>
          </cell>
          <cell r="F1165">
            <v>228.74</v>
          </cell>
          <cell r="G1165">
            <v>1188590.9591000001</v>
          </cell>
          <cell r="H1165">
            <v>642005.36510000005</v>
          </cell>
          <cell r="I1165">
            <v>228.81399999999999</v>
          </cell>
          <cell r="J1165">
            <v>1188590.28</v>
          </cell>
          <cell r="K1165">
            <v>642008.80000000005</v>
          </cell>
          <cell r="L1165">
            <v>228.74</v>
          </cell>
          <cell r="M1165">
            <v>-2.1134478491230405E-2</v>
          </cell>
          <cell r="N1165">
            <v>3.5013875563898869</v>
          </cell>
          <cell r="O1165">
            <v>7.003320853834067</v>
          </cell>
        </row>
        <row r="1166">
          <cell r="A1166">
            <v>20790</v>
          </cell>
          <cell r="B1166">
            <v>3.4971117296948426</v>
          </cell>
          <cell r="C1166">
            <v>1.8872717002313692E-2</v>
          </cell>
          <cell r="D1166">
            <v>1188581.82</v>
          </cell>
          <cell r="E1166">
            <v>642000</v>
          </cell>
          <cell r="F1166">
            <v>228.79</v>
          </cell>
          <cell r="G1166">
            <v>1188581.1477999999</v>
          </cell>
          <cell r="H1166">
            <v>642003.43189999997</v>
          </cell>
          <cell r="I1166">
            <v>228.85599999999999</v>
          </cell>
          <cell r="J1166">
            <v>1188580.47</v>
          </cell>
          <cell r="K1166">
            <v>642006.87</v>
          </cell>
          <cell r="L1166">
            <v>228.79</v>
          </cell>
          <cell r="M1166">
            <v>-1.8834137401819745E-2</v>
          </cell>
          <cell r="N1166">
            <v>3.5042751675808428</v>
          </cell>
          <cell r="O1166">
            <v>7.001386897275685</v>
          </cell>
        </row>
        <row r="1167">
          <cell r="A1167">
            <v>20800</v>
          </cell>
          <cell r="B1167">
            <v>3.5041521655535548</v>
          </cell>
          <cell r="C1167">
            <v>1.9120174248881339E-2</v>
          </cell>
          <cell r="D1167">
            <v>1188572.01</v>
          </cell>
          <cell r="E1167">
            <v>641998.06000000006</v>
          </cell>
          <cell r="F1167">
            <v>228.83</v>
          </cell>
          <cell r="G1167">
            <v>1188571.3363999999</v>
          </cell>
          <cell r="H1167">
            <v>642001.49879999994</v>
          </cell>
          <cell r="I1167">
            <v>228.89699999999999</v>
          </cell>
          <cell r="J1167">
            <v>1188570.6599999999</v>
          </cell>
          <cell r="K1167">
            <v>642004.93000000005</v>
          </cell>
          <cell r="L1167">
            <v>228.83</v>
          </cell>
          <cell r="M1167">
            <v>-1.9157993714369714E-2</v>
          </cell>
          <cell r="N1167">
            <v>3.4972346791054947</v>
          </cell>
          <cell r="O1167">
            <v>7.0013868446590495</v>
          </cell>
        </row>
        <row r="1168">
          <cell r="A1168">
            <v>20810</v>
          </cell>
          <cell r="B1168">
            <v>3.501281531074405</v>
          </cell>
          <cell r="C1168">
            <v>2.0278289354872546E-2</v>
          </cell>
          <cell r="D1168">
            <v>1188562.2</v>
          </cell>
          <cell r="E1168">
            <v>641996.13</v>
          </cell>
          <cell r="F1168">
            <v>228.86</v>
          </cell>
          <cell r="G1168">
            <v>1188561.5249999999</v>
          </cell>
          <cell r="H1168">
            <v>641999.56559999997</v>
          </cell>
          <cell r="I1168">
            <v>228.93100000000001</v>
          </cell>
          <cell r="J1168">
            <v>1188560.8500000001</v>
          </cell>
          <cell r="K1168">
            <v>642003</v>
          </cell>
          <cell r="L1168">
            <v>228.86</v>
          </cell>
          <cell r="M1168">
            <v>-2.0285111239071982E-2</v>
          </cell>
          <cell r="N1168">
            <v>3.5001040498728915</v>
          </cell>
          <cell r="O1168">
            <v>7.0013855809472965</v>
          </cell>
        </row>
        <row r="1169">
          <cell r="A1169">
            <v>20820</v>
          </cell>
          <cell r="B1169">
            <v>3.4983926952595414</v>
          </cell>
          <cell r="C1169">
            <v>1.9151652154658021E-2</v>
          </cell>
          <cell r="D1169">
            <v>1188552.3899999999</v>
          </cell>
          <cell r="E1169">
            <v>641994.19999999995</v>
          </cell>
          <cell r="F1169">
            <v>228.89</v>
          </cell>
          <cell r="G1169">
            <v>1188551.7137</v>
          </cell>
          <cell r="H1169">
            <v>641997.6324</v>
          </cell>
          <cell r="I1169">
            <v>228.95699999999999</v>
          </cell>
          <cell r="J1169">
            <v>1188551.04</v>
          </cell>
          <cell r="K1169">
            <v>642001.06999999995</v>
          </cell>
          <cell r="L1169">
            <v>228.89</v>
          </cell>
          <cell r="M1169">
            <v>-1.9126496972199029E-2</v>
          </cell>
          <cell r="N1169">
            <v>3.5029937838274257</v>
          </cell>
          <cell r="O1169">
            <v>7.0013864790869675</v>
          </cell>
        </row>
        <row r="1170">
          <cell r="A1170">
            <v>20830</v>
          </cell>
          <cell r="B1170">
            <v>3.4955242711571528</v>
          </cell>
          <cell r="C1170">
            <v>1.8881287864196111E-2</v>
          </cell>
          <cell r="D1170">
            <v>1188542.58</v>
          </cell>
          <cell r="E1170">
            <v>641992.27</v>
          </cell>
          <cell r="F1170">
            <v>228.91</v>
          </cell>
          <cell r="G1170">
            <v>1188541.9023</v>
          </cell>
          <cell r="H1170">
            <v>641995.69920000003</v>
          </cell>
          <cell r="I1170">
            <v>228.976</v>
          </cell>
          <cell r="J1170">
            <v>1188541.23</v>
          </cell>
          <cell r="K1170">
            <v>641999.13</v>
          </cell>
          <cell r="L1170">
            <v>228.91</v>
          </cell>
          <cell r="M1170">
            <v>-1.8878440559112798E-2</v>
          </cell>
          <cell r="N1170">
            <v>3.4960514769925575</v>
          </cell>
          <cell r="O1170">
            <v>6.9915757481497103</v>
          </cell>
        </row>
        <row r="1171">
          <cell r="A1171">
            <v>20840</v>
          </cell>
          <cell r="B1171">
            <v>3.5024472872429442</v>
          </cell>
          <cell r="C1171">
            <v>1.9129481332679336E-2</v>
          </cell>
          <cell r="D1171">
            <v>1188532.77</v>
          </cell>
          <cell r="E1171">
            <v>641990.32999999996</v>
          </cell>
          <cell r="F1171">
            <v>228.92</v>
          </cell>
          <cell r="G1171">
            <v>1188532.091</v>
          </cell>
          <cell r="H1171">
            <v>641993.76599999995</v>
          </cell>
          <cell r="I1171">
            <v>228.98699999999999</v>
          </cell>
          <cell r="J1171">
            <v>1188531.4099999999</v>
          </cell>
          <cell r="K1171">
            <v>641997.19999999995</v>
          </cell>
          <cell r="L1171">
            <v>228.92</v>
          </cell>
          <cell r="M1171">
            <v>-1.9138079468365803E-2</v>
          </cell>
          <cell r="N1171">
            <v>3.5008737481080381</v>
          </cell>
          <cell r="O1171">
            <v>7.0033210353509823</v>
          </cell>
        </row>
        <row r="1172">
          <cell r="A1172">
            <v>20850</v>
          </cell>
          <cell r="B1172">
            <v>3.4995799747403069</v>
          </cell>
          <cell r="C1172">
            <v>2.0288149010023716E-2</v>
          </cell>
          <cell r="D1172">
            <v>1188522.96</v>
          </cell>
          <cell r="E1172">
            <v>641988.4</v>
          </cell>
          <cell r="F1172">
            <v>228.92</v>
          </cell>
          <cell r="G1172">
            <v>1188522.2796</v>
          </cell>
          <cell r="H1172">
            <v>641991.83279999997</v>
          </cell>
          <cell r="I1172">
            <v>228.99100000000001</v>
          </cell>
          <cell r="J1172">
            <v>1188521.6000000001</v>
          </cell>
          <cell r="K1172">
            <v>641995.27</v>
          </cell>
          <cell r="L1172">
            <v>228.92</v>
          </cell>
          <cell r="M1172">
            <v>-2.0264055727016655E-2</v>
          </cell>
          <cell r="N1172">
            <v>3.5037408580241425</v>
          </cell>
          <cell r="O1172">
            <v>7.0033208327644498</v>
          </cell>
        </row>
        <row r="1173">
          <cell r="A1173">
            <v>20860</v>
          </cell>
          <cell r="B1173">
            <v>3.4948758675685028</v>
          </cell>
          <cell r="C1173">
            <v>1.8884790905583957E-2</v>
          </cell>
          <cell r="D1173">
            <v>1188513.1399999999</v>
          </cell>
          <cell r="E1173">
            <v>641986.47</v>
          </cell>
          <cell r="F1173">
            <v>228.92</v>
          </cell>
          <cell r="G1173">
            <v>1188512.4682</v>
          </cell>
          <cell r="H1173">
            <v>641989.89969999995</v>
          </cell>
          <cell r="I1173">
            <v>228.98599999999999</v>
          </cell>
          <cell r="J1173">
            <v>1188511.79</v>
          </cell>
          <cell r="K1173">
            <v>641993.32999999996</v>
          </cell>
          <cell r="L1173">
            <v>228.92</v>
          </cell>
          <cell r="M1173">
            <v>-1.8874937345074144E-2</v>
          </cell>
          <cell r="N1173">
            <v>3.4967003489008532</v>
          </cell>
          <cell r="O1173">
            <v>6.9915762164693565</v>
          </cell>
        </row>
        <row r="1174">
          <cell r="A1174">
            <v>20870</v>
          </cell>
          <cell r="B1174">
            <v>3.5017989462122334</v>
          </cell>
          <cell r="C1174">
            <v>2.1131995621857996E-2</v>
          </cell>
          <cell r="D1174">
            <v>1188503.33</v>
          </cell>
          <cell r="E1174">
            <v>641984.53</v>
          </cell>
          <cell r="F1174">
            <v>228.9</v>
          </cell>
          <cell r="G1174">
            <v>1188502.6569000001</v>
          </cell>
          <cell r="H1174">
            <v>641987.96649999998</v>
          </cell>
          <cell r="I1174">
            <v>228.97399999999999</v>
          </cell>
          <cell r="J1174">
            <v>1188501.98</v>
          </cell>
          <cell r="K1174">
            <v>641991.4</v>
          </cell>
          <cell r="L1174">
            <v>228.9</v>
          </cell>
          <cell r="M1174">
            <v>-2.1145346519232323E-2</v>
          </cell>
          <cell r="N1174">
            <v>3.4995879558028831</v>
          </cell>
          <cell r="O1174">
            <v>7.0013869020151169</v>
          </cell>
        </row>
        <row r="1175">
          <cell r="A1175">
            <v>20880</v>
          </cell>
          <cell r="B1175">
            <v>3.4989282845153027</v>
          </cell>
          <cell r="C1175">
            <v>2.1149333162243794E-2</v>
          </cell>
          <cell r="D1175">
            <v>1188493.52</v>
          </cell>
          <cell r="E1175">
            <v>641982.6</v>
          </cell>
          <cell r="F1175">
            <v>228.88</v>
          </cell>
          <cell r="G1175">
            <v>1188492.8455000001</v>
          </cell>
          <cell r="H1175">
            <v>641986.03330000001</v>
          </cell>
          <cell r="I1175">
            <v>228.95400000000001</v>
          </cell>
          <cell r="J1175">
            <v>1188492.17</v>
          </cell>
          <cell r="K1175">
            <v>641989.47</v>
          </cell>
          <cell r="L1175">
            <v>228.88</v>
          </cell>
          <cell r="M1175">
            <v>-2.1128023458050173E-2</v>
          </cell>
          <cell r="N1175">
            <v>3.5024573002268649</v>
          </cell>
          <cell r="O1175">
            <v>7.0013855847421675</v>
          </cell>
        </row>
        <row r="1176">
          <cell r="A1176">
            <v>20890</v>
          </cell>
          <cell r="B1176">
            <v>3.4960394233738654</v>
          </cell>
          <cell r="C1176">
            <v>1.9164543612417352E-2</v>
          </cell>
          <cell r="D1176">
            <v>1188483.71</v>
          </cell>
          <cell r="E1176">
            <v>641980.67000000004</v>
          </cell>
          <cell r="F1176">
            <v>228.86</v>
          </cell>
          <cell r="G1176">
            <v>1188483.0342000001</v>
          </cell>
          <cell r="H1176">
            <v>641984.10010000004</v>
          </cell>
          <cell r="I1176">
            <v>228.92699999999999</v>
          </cell>
          <cell r="J1176">
            <v>1188482.3600000001</v>
          </cell>
          <cell r="K1176">
            <v>641987.53</v>
          </cell>
          <cell r="L1176">
            <v>228.9</v>
          </cell>
          <cell r="M1176">
            <v>-7.72414118027506E-3</v>
          </cell>
          <cell r="N1176">
            <v>3.4955342438504382</v>
          </cell>
          <cell r="O1176">
            <v>6.9915736672243032</v>
          </cell>
        </row>
        <row r="1177">
          <cell r="A1177">
            <v>20900</v>
          </cell>
          <cell r="B1177">
            <v>3.808921822386901</v>
          </cell>
          <cell r="C1177">
            <v>1.8640445593473762E-2</v>
          </cell>
          <cell r="D1177">
            <v>1188473.96</v>
          </cell>
          <cell r="E1177">
            <v>641978.43000000005</v>
          </cell>
          <cell r="F1177">
            <v>228.82</v>
          </cell>
          <cell r="G1177">
            <v>1188473.2228000001</v>
          </cell>
          <cell r="H1177">
            <v>641982.16689999995</v>
          </cell>
          <cell r="I1177">
            <v>228.89099999999999</v>
          </cell>
          <cell r="J1177">
            <v>1188472.55</v>
          </cell>
          <cell r="K1177">
            <v>641985.6</v>
          </cell>
          <cell r="L1177">
            <v>228.93</v>
          </cell>
          <cell r="M1177">
            <v>1.1147938370776397E-2</v>
          </cell>
          <cell r="N1177">
            <v>3.498404700751816</v>
          </cell>
          <cell r="O1177">
            <v>7.307326523138717</v>
          </cell>
        </row>
        <row r="1178">
          <cell r="A1178">
            <v>20910</v>
          </cell>
          <cell r="B1178">
            <v>4.3042095266835902</v>
          </cell>
          <cell r="C1178">
            <v>2.741502226331971E-2</v>
          </cell>
          <cell r="D1178">
            <v>1188464.24</v>
          </cell>
          <cell r="E1178">
            <v>641976.01</v>
          </cell>
          <cell r="F1178">
            <v>228.73</v>
          </cell>
          <cell r="G1178">
            <v>1188463.4114000001</v>
          </cell>
          <cell r="H1178">
            <v>641980.23369999998</v>
          </cell>
          <cell r="I1178">
            <v>228.84800000000001</v>
          </cell>
          <cell r="J1178">
            <v>1188462.73</v>
          </cell>
          <cell r="K1178">
            <v>641983.67000000004</v>
          </cell>
          <cell r="L1178">
            <v>228.95</v>
          </cell>
          <cell r="M1178">
            <v>2.9116173225730884E-2</v>
          </cell>
          <cell r="N1178">
            <v>3.5032076231032589</v>
          </cell>
          <cell r="O1178">
            <v>7.8074171497868488</v>
          </cell>
        </row>
        <row r="1179">
          <cell r="A1179">
            <v>20920</v>
          </cell>
          <cell r="B1179">
            <v>4.4994506442116506</v>
          </cell>
          <cell r="C1179">
            <v>4.6005616322581558E-2</v>
          </cell>
          <cell r="D1179">
            <v>1188454.6499999999</v>
          </cell>
          <cell r="E1179">
            <v>641973.81000000006</v>
          </cell>
          <cell r="F1179">
            <v>228.59</v>
          </cell>
          <cell r="G1179">
            <v>1188453.6231</v>
          </cell>
          <cell r="H1179">
            <v>641978.19070000004</v>
          </cell>
          <cell r="I1179">
            <v>228.797</v>
          </cell>
          <cell r="J1179">
            <v>1188452.82</v>
          </cell>
          <cell r="K1179">
            <v>641981.6</v>
          </cell>
          <cell r="L1179">
            <v>228.96</v>
          </cell>
          <cell r="M1179">
            <v>4.6536688889558822E-2</v>
          </cell>
          <cell r="N1179">
            <v>3.5026127532803977</v>
          </cell>
          <cell r="O1179">
            <v>8.0020633974920479</v>
          </cell>
        </row>
        <row r="1180">
          <cell r="A1180">
            <v>20930</v>
          </cell>
          <cell r="B1180">
            <v>4.5056001508923584</v>
          </cell>
          <cell r="C1180">
            <v>5.3045097655341003E-2</v>
          </cell>
          <cell r="D1180">
            <v>1188445.25</v>
          </cell>
          <cell r="E1180">
            <v>641971.30000000005</v>
          </cell>
          <cell r="F1180">
            <v>228.5</v>
          </cell>
          <cell r="G1180">
            <v>1188443.9613999999</v>
          </cell>
          <cell r="H1180">
            <v>641975.61739999999</v>
          </cell>
          <cell r="I1180">
            <v>228.739</v>
          </cell>
          <cell r="J1180">
            <v>1188442.96</v>
          </cell>
          <cell r="K1180">
            <v>641978.97</v>
          </cell>
          <cell r="L1180">
            <v>228.92</v>
          </cell>
          <cell r="M1180">
            <v>5.1729640675335649E-2</v>
          </cell>
          <cell r="N1180">
            <v>3.4989610914943543</v>
          </cell>
          <cell r="O1180">
            <v>8.0045612423867123</v>
          </cell>
        </row>
        <row r="1181">
          <cell r="A1181">
            <v>20940</v>
          </cell>
          <cell r="B1181">
            <v>4.499486638414683</v>
          </cell>
          <cell r="C1181">
            <v>5.400616104187652E-2</v>
          </cell>
          <cell r="D1181">
            <v>1188436</v>
          </cell>
          <cell r="E1181">
            <v>641968.25</v>
          </cell>
          <cell r="F1181">
            <v>228.43</v>
          </cell>
          <cell r="G1181">
            <v>1188434.4676000001</v>
          </cell>
          <cell r="H1181">
            <v>641972.48049999995</v>
          </cell>
          <cell r="I1181">
            <v>228.673</v>
          </cell>
          <cell r="J1181">
            <v>1188433.27</v>
          </cell>
          <cell r="K1181">
            <v>641975.77</v>
          </cell>
          <cell r="L1181">
            <v>228.86</v>
          </cell>
          <cell r="M1181">
            <v>5.3417548904747779E-2</v>
          </cell>
          <cell r="N1181">
            <v>3.5007222127219539</v>
          </cell>
          <cell r="O1181">
            <v>8.0002088511366374</v>
          </cell>
        </row>
        <row r="1182">
          <cell r="A1182">
            <v>20950</v>
          </cell>
          <cell r="B1182">
            <v>4.5002730016092167</v>
          </cell>
          <cell r="C1182">
            <v>5.3107889213501888E-2</v>
          </cell>
          <cell r="D1182">
            <v>1188426.96</v>
          </cell>
          <cell r="E1182">
            <v>641964.66</v>
          </cell>
          <cell r="F1182">
            <v>228.36</v>
          </cell>
          <cell r="G1182">
            <v>1188425.1747000001</v>
          </cell>
          <cell r="H1182">
            <v>641968.79099999997</v>
          </cell>
          <cell r="I1182">
            <v>228.59899999999999</v>
          </cell>
          <cell r="J1182">
            <v>1188423.79</v>
          </cell>
          <cell r="K1182">
            <v>641972</v>
          </cell>
          <cell r="L1182">
            <v>228.78</v>
          </cell>
          <cell r="M1182">
            <v>5.1788162771484389E-2</v>
          </cell>
          <cell r="N1182">
            <v>3.4950071659941924</v>
          </cell>
          <cell r="O1182">
            <v>7.9952801676034095</v>
          </cell>
        </row>
        <row r="1183">
          <cell r="A1183">
            <v>20960</v>
          </cell>
          <cell r="B1183">
            <v>4.5026544713655392</v>
          </cell>
          <cell r="C1183">
            <v>5.2857709049972973E-2</v>
          </cell>
          <cell r="D1183">
            <v>1188418.1399999999</v>
          </cell>
          <cell r="E1183">
            <v>641960.54</v>
          </cell>
          <cell r="F1183">
            <v>228.28</v>
          </cell>
          <cell r="G1183">
            <v>1188416.1148000001</v>
          </cell>
          <cell r="H1183">
            <v>641964.56149999995</v>
          </cell>
          <cell r="I1183">
            <v>228.518</v>
          </cell>
          <cell r="J1183">
            <v>1188414.54</v>
          </cell>
          <cell r="K1183">
            <v>641967.68999999994</v>
          </cell>
          <cell r="L1183">
            <v>228.7</v>
          </cell>
          <cell r="M1183">
            <v>5.1962881451614026E-2</v>
          </cell>
          <cell r="N1183">
            <v>3.5025001484850264</v>
          </cell>
          <cell r="O1183">
            <v>8.0051546198505648</v>
          </cell>
        </row>
        <row r="1184">
          <cell r="A1184">
            <v>20970</v>
          </cell>
          <cell r="B1184">
            <v>4.5000047078069425</v>
          </cell>
          <cell r="C1184">
            <v>5.2666611567951917E-2</v>
          </cell>
          <cell r="D1184">
            <v>1188409.57</v>
          </cell>
          <cell r="E1184">
            <v>641955.91</v>
          </cell>
          <cell r="F1184">
            <v>228.2</v>
          </cell>
          <cell r="G1184">
            <v>1188407.3191</v>
          </cell>
          <cell r="H1184">
            <v>641959.80660000001</v>
          </cell>
          <cell r="I1184">
            <v>228.43700000000001</v>
          </cell>
          <cell r="J1184">
            <v>1188405.56</v>
          </cell>
          <cell r="K1184">
            <v>641962.84</v>
          </cell>
          <cell r="L1184">
            <v>228.62</v>
          </cell>
          <cell r="M1184">
            <v>5.2187930371401209E-2</v>
          </cell>
          <cell r="N1184">
            <v>3.5065579090347687</v>
          </cell>
          <cell r="O1184">
            <v>8.0065626168417108</v>
          </cell>
        </row>
        <row r="1185">
          <cell r="A1185">
            <v>20980</v>
          </cell>
          <cell r="B1185">
            <v>4.4992325234777999</v>
          </cell>
          <cell r="C1185">
            <v>5.2231130259152686E-2</v>
          </cell>
          <cell r="D1185">
            <v>1188401.3</v>
          </cell>
          <cell r="E1185">
            <v>641950.79</v>
          </cell>
          <cell r="F1185">
            <v>228.12</v>
          </cell>
          <cell r="G1185">
            <v>1188398.8182999999</v>
          </cell>
          <cell r="H1185">
            <v>641954.5429</v>
          </cell>
          <cell r="I1185">
            <v>228.35499999999999</v>
          </cell>
          <cell r="J1185">
            <v>1188396.8899999999</v>
          </cell>
          <cell r="K1185">
            <v>641957.46</v>
          </cell>
          <cell r="L1185">
            <v>228.54</v>
          </cell>
          <cell r="M1185">
            <v>5.2905074325708339E-2</v>
          </cell>
          <cell r="N1185">
            <v>3.4968290349817091</v>
          </cell>
          <cell r="O1185">
            <v>7.9960615584595089</v>
          </cell>
        </row>
        <row r="1186">
          <cell r="A1186">
            <v>20990</v>
          </cell>
          <cell r="B1186">
            <v>4.4979200216085209</v>
          </cell>
          <cell r="C1186">
            <v>5.2024046420533529E-2</v>
          </cell>
          <cell r="D1186">
            <v>1188393.3400000001</v>
          </cell>
          <cell r="E1186">
            <v>641945.18999999994</v>
          </cell>
          <cell r="F1186">
            <v>228.04</v>
          </cell>
          <cell r="G1186">
            <v>1188390.6416</v>
          </cell>
          <cell r="H1186">
            <v>641948.78859999997</v>
          </cell>
          <cell r="I1186">
            <v>228.274</v>
          </cell>
          <cell r="J1186">
            <v>1188388.54</v>
          </cell>
          <cell r="K1186">
            <v>641951.59</v>
          </cell>
          <cell r="L1186">
            <v>228.46</v>
          </cell>
          <cell r="M1186">
            <v>5.3111293441082341E-2</v>
          </cell>
          <cell r="N1186">
            <v>3.5020800275998063</v>
          </cell>
          <cell r="O1186">
            <v>8.0000000492083281</v>
          </cell>
        </row>
        <row r="1187">
          <cell r="A1187">
            <v>21000</v>
          </cell>
          <cell r="B1187">
            <v>4.4960637829283634</v>
          </cell>
          <cell r="C1187">
            <v>5.3824859184359676E-2</v>
          </cell>
          <cell r="D1187">
            <v>1188385.72</v>
          </cell>
          <cell r="E1187">
            <v>641939.13</v>
          </cell>
          <cell r="F1187">
            <v>227.95</v>
          </cell>
          <cell r="G1187">
            <v>1188382.8173</v>
          </cell>
          <cell r="H1187">
            <v>641942.56350000005</v>
          </cell>
          <cell r="I1187">
            <v>228.19200000000001</v>
          </cell>
          <cell r="J1187">
            <v>1188380.56</v>
          </cell>
          <cell r="K1187">
            <v>641945.24</v>
          </cell>
          <cell r="L1187">
            <v>228.38</v>
          </cell>
          <cell r="M1187">
            <v>5.3694443170568484E-2</v>
          </cell>
          <cell r="N1187">
            <v>3.5012934095019452</v>
          </cell>
          <cell r="O1187">
            <v>7.9973571924303091</v>
          </cell>
          <cell r="P1187">
            <v>7.3276697325942282</v>
          </cell>
        </row>
        <row r="1188">
          <cell r="A1188">
            <v>21010</v>
          </cell>
          <cell r="B1188">
            <v>4.4963197049691388</v>
          </cell>
          <cell r="C1188">
            <v>5.3599391460896928E-2</v>
          </cell>
          <cell r="D1188">
            <v>1188378.47</v>
          </cell>
          <cell r="E1188">
            <v>641932.63</v>
          </cell>
          <cell r="F1188">
            <v>227.87</v>
          </cell>
          <cell r="G1188">
            <v>1188375.3725000001</v>
          </cell>
          <cell r="H1188">
            <v>641935.88919999998</v>
          </cell>
          <cell r="I1188">
            <v>228.11099999999999</v>
          </cell>
          <cell r="J1188">
            <v>1188372.96</v>
          </cell>
          <cell r="K1188">
            <v>641938.43000000005</v>
          </cell>
          <cell r="L1188">
            <v>228.3</v>
          </cell>
          <cell r="M1188">
            <v>5.3943178460539656E-2</v>
          </cell>
          <cell r="N1188">
            <v>3.5036867569507062</v>
          </cell>
          <cell r="O1188">
            <v>8.0000064619198454</v>
          </cell>
        </row>
        <row r="1189">
          <cell r="A1189">
            <v>21020</v>
          </cell>
          <cell r="B1189">
            <v>4.4968087229113785</v>
          </cell>
          <cell r="C1189">
            <v>3.5358408550908986E-2</v>
          </cell>
          <cell r="D1189">
            <v>1188371.6200000001</v>
          </cell>
          <cell r="E1189">
            <v>641925.72</v>
          </cell>
          <cell r="F1189">
            <v>227.87</v>
          </cell>
          <cell r="G1189">
            <v>1188368.3330000001</v>
          </cell>
          <cell r="H1189">
            <v>641928.78870000003</v>
          </cell>
          <cell r="I1189">
            <v>228.029</v>
          </cell>
          <cell r="J1189">
            <v>1188365.78</v>
          </cell>
          <cell r="K1189">
            <v>641931.18000000005</v>
          </cell>
          <cell r="L1189">
            <v>228.16</v>
          </cell>
          <cell r="M1189">
            <v>3.7449786718742537E-2</v>
          </cell>
          <cell r="N1189">
            <v>3.4980172513088976</v>
          </cell>
          <cell r="O1189">
            <v>7.9948259742202765</v>
          </cell>
        </row>
        <row r="1190">
          <cell r="A1190">
            <v>21030</v>
          </cell>
          <cell r="B1190">
            <v>4.0215076737001336</v>
          </cell>
          <cell r="C1190">
            <v>1.9395710844991684E-2</v>
          </cell>
          <cell r="D1190">
            <v>1188364.46</v>
          </cell>
          <cell r="E1190">
            <v>641918.73</v>
          </cell>
          <cell r="F1190">
            <v>227.87</v>
          </cell>
          <cell r="G1190">
            <v>1188361.5174</v>
          </cell>
          <cell r="H1190">
            <v>641921.47109999997</v>
          </cell>
          <cell r="I1190">
            <v>227.94800000000001</v>
          </cell>
          <cell r="J1190">
            <v>1188358.96</v>
          </cell>
          <cell r="K1190">
            <v>641923.86</v>
          </cell>
          <cell r="L1190">
            <v>228.01</v>
          </cell>
          <cell r="M1190">
            <v>1.7716355416180146E-2</v>
          </cell>
          <cell r="N1190">
            <v>3.4995911147368104</v>
          </cell>
          <cell r="O1190">
            <v>7.5210987884369445</v>
          </cell>
        </row>
        <row r="1191">
          <cell r="A1191">
            <v>21040</v>
          </cell>
          <cell r="B1191">
            <v>3.5102017960800405</v>
          </cell>
          <cell r="C1191">
            <v>1.8802337823912833E-2</v>
          </cell>
          <cell r="D1191">
            <v>1188357.27</v>
          </cell>
          <cell r="E1191">
            <v>641911.76</v>
          </cell>
          <cell r="F1191">
            <v>227.8</v>
          </cell>
          <cell r="G1191">
            <v>1188354.7021000001</v>
          </cell>
          <cell r="H1191">
            <v>641914.15319999994</v>
          </cell>
          <cell r="I1191">
            <v>227.86600000000001</v>
          </cell>
          <cell r="J1191">
            <v>1188352.1399999999</v>
          </cell>
          <cell r="K1191">
            <v>641916.54</v>
          </cell>
          <cell r="L1191">
            <v>227.86</v>
          </cell>
          <cell r="M1191">
            <v>-1.7135046285099808E-3</v>
          </cell>
          <cell r="N1191">
            <v>3.501595443729657</v>
          </cell>
          <cell r="O1191">
            <v>7.011797239809697</v>
          </cell>
        </row>
        <row r="1192">
          <cell r="A1192">
            <v>21050</v>
          </cell>
          <cell r="B1192">
            <v>3.50151967727298</v>
          </cell>
          <cell r="C1192">
            <v>2.1419271320045646E-2</v>
          </cell>
          <cell r="D1192">
            <v>1188350.45</v>
          </cell>
          <cell r="E1192">
            <v>641904.44999999995</v>
          </cell>
          <cell r="F1192">
            <v>227.71</v>
          </cell>
          <cell r="G1192">
            <v>1188347.8866999999</v>
          </cell>
          <cell r="H1192">
            <v>641906.83539999998</v>
          </cell>
          <cell r="I1192">
            <v>227.785</v>
          </cell>
          <cell r="J1192">
            <v>1188345.33</v>
          </cell>
          <cell r="K1192">
            <v>641909.22</v>
          </cell>
          <cell r="L1192">
            <v>227.72</v>
          </cell>
          <cell r="M1192">
            <v>-1.8591904564022699E-2</v>
          </cell>
          <cell r="N1192">
            <v>3.4961453129325757</v>
          </cell>
          <cell r="O1192">
            <v>6.9976649902055552</v>
          </cell>
        </row>
        <row r="1193">
          <cell r="A1193">
            <v>21060</v>
          </cell>
          <cell r="B1193">
            <v>3.4996541900236906</v>
          </cell>
          <cell r="C1193">
            <v>2.0859203805937563E-2</v>
          </cell>
          <cell r="D1193">
            <v>1188343.6299999999</v>
          </cell>
          <cell r="E1193">
            <v>641897.13</v>
          </cell>
          <cell r="F1193">
            <v>227.63</v>
          </cell>
          <cell r="G1193">
            <v>1188341.0713</v>
          </cell>
          <cell r="H1193">
            <v>641899.51760000002</v>
          </cell>
          <cell r="I1193">
            <v>227.703</v>
          </cell>
          <cell r="J1193">
            <v>1188338.51</v>
          </cell>
          <cell r="K1193">
            <v>641901.9</v>
          </cell>
          <cell r="L1193">
            <v>227.63</v>
          </cell>
          <cell r="M1193">
            <v>-2.086899687557733E-2</v>
          </cell>
          <cell r="N1193">
            <v>3.498011928184162</v>
          </cell>
          <cell r="O1193">
            <v>6.997666118207853</v>
          </cell>
        </row>
        <row r="1194">
          <cell r="A1194">
            <v>21070</v>
          </cell>
          <cell r="B1194">
            <v>3.504962494776132</v>
          </cell>
          <cell r="C1194">
            <v>2.0542302551685789E-2</v>
          </cell>
          <cell r="D1194">
            <v>1188336.82</v>
          </cell>
          <cell r="E1194">
            <v>641889.81000000006</v>
          </cell>
          <cell r="F1194">
            <v>227.55</v>
          </cell>
          <cell r="G1194">
            <v>1188334.2560000001</v>
          </cell>
          <cell r="H1194">
            <v>641892.1997</v>
          </cell>
          <cell r="I1194">
            <v>227.62200000000001</v>
          </cell>
          <cell r="J1194">
            <v>1188331.69</v>
          </cell>
          <cell r="K1194">
            <v>641894.59</v>
          </cell>
          <cell r="L1194">
            <v>227.55</v>
          </cell>
          <cell r="M1194">
            <v>-2.05313351675303E-2</v>
          </cell>
          <cell r="N1194">
            <v>3.5068347680509646</v>
          </cell>
          <cell r="O1194">
            <v>7.0117972628270966</v>
          </cell>
        </row>
        <row r="1195">
          <cell r="A1195">
            <v>21080</v>
          </cell>
          <cell r="B1195">
            <v>3.4962803047980939</v>
          </cell>
          <cell r="C1195">
            <v>2.0307296272144323E-2</v>
          </cell>
          <cell r="D1195">
            <v>1188330</v>
          </cell>
          <cell r="E1195">
            <v>641882.5</v>
          </cell>
          <cell r="F1195">
            <v>227.47</v>
          </cell>
          <cell r="G1195">
            <v>1188327.4406000001</v>
          </cell>
          <cell r="H1195">
            <v>641884.88190000004</v>
          </cell>
          <cell r="I1195">
            <v>227.541</v>
          </cell>
          <cell r="J1195">
            <v>1188324.8799999999</v>
          </cell>
          <cell r="K1195">
            <v>641887.27</v>
          </cell>
          <cell r="L1195">
            <v>227.47</v>
          </cell>
          <cell r="M1195">
            <v>-2.0277692551475959E-2</v>
          </cell>
          <cell r="N1195">
            <v>3.5013845791260927</v>
          </cell>
          <cell r="O1195">
            <v>6.9976648839241866</v>
          </cell>
        </row>
        <row r="1196">
          <cell r="A1196">
            <v>21090</v>
          </cell>
          <cell r="B1196">
            <v>3.5016646098790978</v>
          </cell>
          <cell r="C1196">
            <v>1.9704914001572295E-2</v>
          </cell>
          <cell r="D1196">
            <v>1188323.19</v>
          </cell>
          <cell r="E1196">
            <v>641875.18000000005</v>
          </cell>
          <cell r="F1196">
            <v>227.39</v>
          </cell>
          <cell r="G1196">
            <v>1188320.6251999999</v>
          </cell>
          <cell r="H1196">
            <v>641877.56400000001</v>
          </cell>
          <cell r="I1196">
            <v>227.459</v>
          </cell>
          <cell r="J1196">
            <v>1188318.06</v>
          </cell>
          <cell r="K1196">
            <v>641879.94999999995</v>
          </cell>
          <cell r="L1196">
            <v>227.39</v>
          </cell>
          <cell r="M1196">
            <v>-1.9695606224283822E-2</v>
          </cell>
          <cell r="N1196">
            <v>3.503319431465016</v>
          </cell>
          <cell r="O1196">
            <v>7.0049840413441142</v>
          </cell>
        </row>
        <row r="1197">
          <cell r="A1197">
            <v>21100</v>
          </cell>
          <cell r="B1197">
            <v>3.4997231963292363</v>
          </cell>
          <cell r="C1197">
            <v>1.9430108092922026E-2</v>
          </cell>
          <cell r="D1197">
            <v>1188316.3700000001</v>
          </cell>
          <cell r="E1197">
            <v>641867.86</v>
          </cell>
          <cell r="F1197">
            <v>227.31</v>
          </cell>
          <cell r="G1197">
            <v>1188313.8099</v>
          </cell>
          <cell r="H1197">
            <v>641870.24620000005</v>
          </cell>
          <cell r="I1197">
            <v>227.37799999999999</v>
          </cell>
          <cell r="J1197">
            <v>1188311.25</v>
          </cell>
          <cell r="K1197">
            <v>641872.63</v>
          </cell>
          <cell r="L1197">
            <v>227.31</v>
          </cell>
          <cell r="M1197">
            <v>-1.9440008334762972E-2</v>
          </cell>
          <cell r="N1197">
            <v>3.4979408871129345</v>
          </cell>
          <cell r="O1197">
            <v>6.9976640834421708</v>
          </cell>
        </row>
        <row r="1198">
          <cell r="A1198">
            <v>21110</v>
          </cell>
          <cell r="B1198">
            <v>3.5051740056433029</v>
          </cell>
          <cell r="C1198">
            <v>1.8829307730156338E-2</v>
          </cell>
          <cell r="D1198">
            <v>1188309.56</v>
          </cell>
          <cell r="E1198">
            <v>641860.54</v>
          </cell>
          <cell r="F1198">
            <v>227.23</v>
          </cell>
          <cell r="G1198">
            <v>1188306.9945</v>
          </cell>
          <cell r="H1198">
            <v>641862.92839999998</v>
          </cell>
          <cell r="I1198">
            <v>227.29599999999999</v>
          </cell>
          <cell r="J1198">
            <v>1188304.43</v>
          </cell>
          <cell r="K1198">
            <v>641865.31000000006</v>
          </cell>
          <cell r="L1198">
            <v>227.23</v>
          </cell>
          <cell r="M1198">
            <v>-1.8858159831330528E-2</v>
          </cell>
          <cell r="N1198">
            <v>3.4998112536065991</v>
          </cell>
          <cell r="O1198">
            <v>7.004985259249902</v>
          </cell>
        </row>
        <row r="1199">
          <cell r="A1199">
            <v>21120</v>
          </cell>
          <cell r="B1199">
            <v>3.4964251828787751</v>
          </cell>
          <cell r="C1199">
            <v>2.1450480441359235E-2</v>
          </cell>
          <cell r="D1199">
            <v>1188302.74</v>
          </cell>
          <cell r="E1199">
            <v>641853.23</v>
          </cell>
          <cell r="F1199">
            <v>227.14</v>
          </cell>
          <cell r="G1199">
            <v>1188300.1791000001</v>
          </cell>
          <cell r="H1199">
            <v>641855.61049999995</v>
          </cell>
          <cell r="I1199">
            <v>227.215</v>
          </cell>
          <cell r="J1199">
            <v>1188297.6200000001</v>
          </cell>
          <cell r="K1199">
            <v>641858</v>
          </cell>
          <cell r="L1199">
            <v>227.14</v>
          </cell>
          <cell r="M1199">
            <v>-2.1420963476329217E-2</v>
          </cell>
          <cell r="N1199">
            <v>3.5012430735384159</v>
          </cell>
          <cell r="O1199">
            <v>6.9976682564171906</v>
          </cell>
        </row>
        <row r="1200">
          <cell r="A1200">
            <v>21130</v>
          </cell>
          <cell r="B1200">
            <v>3.5018054957131626</v>
          </cell>
          <cell r="C1200">
            <v>2.0846389123945513E-2</v>
          </cell>
          <cell r="D1200">
            <v>1188295.93</v>
          </cell>
          <cell r="E1200">
            <v>641845.91</v>
          </cell>
          <cell r="F1200">
            <v>227.06</v>
          </cell>
          <cell r="G1200">
            <v>1188293.3637999999</v>
          </cell>
          <cell r="H1200">
            <v>641848.29269999999</v>
          </cell>
          <cell r="I1200">
            <v>227.13300000000001</v>
          </cell>
          <cell r="J1200">
            <v>1188290.8</v>
          </cell>
          <cell r="K1200">
            <v>641850.68000000005</v>
          </cell>
          <cell r="L1200">
            <v>227.06</v>
          </cell>
          <cell r="M1200">
            <v>-2.0838208481959521E-2</v>
          </cell>
          <cell r="N1200">
            <v>3.5031802308344573</v>
          </cell>
          <cell r="O1200">
            <v>7.0049857265476199</v>
          </cell>
        </row>
        <row r="1201">
          <cell r="A1201">
            <v>21140</v>
          </cell>
          <cell r="B1201">
            <v>3.4998665118365206</v>
          </cell>
          <cell r="C1201">
            <v>2.0572213184845565E-2</v>
          </cell>
          <cell r="D1201">
            <v>1188289.1100000001</v>
          </cell>
          <cell r="E1201">
            <v>641838.59</v>
          </cell>
          <cell r="F1201">
            <v>226.98</v>
          </cell>
          <cell r="G1201">
            <v>1188286.5484</v>
          </cell>
          <cell r="H1201">
            <v>641840.97479999997</v>
          </cell>
          <cell r="I1201">
            <v>227.05199999999999</v>
          </cell>
          <cell r="J1201">
            <v>1188283.99</v>
          </cell>
          <cell r="K1201">
            <v>641843.36</v>
          </cell>
          <cell r="L1201">
            <v>226.98</v>
          </cell>
          <cell r="M1201">
            <v>-2.0584380137051553E-2</v>
          </cell>
          <cell r="N1201">
            <v>3.4977978214852286</v>
          </cell>
          <cell r="O1201">
            <v>6.9976643333217492</v>
          </cell>
        </row>
        <row r="1202">
          <cell r="A1202">
            <v>21150</v>
          </cell>
          <cell r="B1202">
            <v>3.4980020011564616</v>
          </cell>
          <cell r="C1202">
            <v>2.0583178619165761E-2</v>
          </cell>
          <cell r="D1202">
            <v>1188282.29</v>
          </cell>
          <cell r="E1202">
            <v>641831.27</v>
          </cell>
          <cell r="F1202">
            <v>226.9</v>
          </cell>
          <cell r="G1202">
            <v>1188279.733</v>
          </cell>
          <cell r="H1202">
            <v>641833.65700000001</v>
          </cell>
          <cell r="I1202">
            <v>226.97200000000001</v>
          </cell>
          <cell r="J1202">
            <v>1188277.17</v>
          </cell>
          <cell r="K1202">
            <v>641836.04</v>
          </cell>
          <cell r="L1202">
            <v>226.9</v>
          </cell>
          <cell r="M1202">
            <v>-2.0573395313606187E-2</v>
          </cell>
          <cell r="N1202">
            <v>3.4996654126596995</v>
          </cell>
          <cell r="O1202">
            <v>6.9976674138161616</v>
          </cell>
        </row>
        <row r="1203">
          <cell r="A1203">
            <v>21160</v>
          </cell>
          <cell r="B1203">
            <v>3.5033780740588365</v>
          </cell>
          <cell r="C1203">
            <v>1.9124398961138805E-2</v>
          </cell>
          <cell r="D1203">
            <v>1188275.48</v>
          </cell>
          <cell r="E1203">
            <v>641823.94999999995</v>
          </cell>
          <cell r="F1203">
            <v>226.87</v>
          </cell>
          <cell r="G1203">
            <v>1188272.9177000001</v>
          </cell>
          <cell r="H1203">
            <v>641826.33920000005</v>
          </cell>
          <cell r="I1203">
            <v>226.93700000000001</v>
          </cell>
          <cell r="J1203">
            <v>1188270.3600000001</v>
          </cell>
          <cell r="K1203">
            <v>641828.72</v>
          </cell>
          <cell r="L1203">
            <v>226.87</v>
          </cell>
          <cell r="M1203">
            <v>-1.9174157753884362E-2</v>
          </cell>
          <cell r="N1203">
            <v>3.4942864693201034</v>
          </cell>
          <cell r="O1203">
            <v>6.9976645433789404</v>
          </cell>
        </row>
        <row r="1204">
          <cell r="A1204">
            <v>21170</v>
          </cell>
          <cell r="B1204">
            <v>3.4946271589489779</v>
          </cell>
          <cell r="C1204">
            <v>2.003074915180535E-2</v>
          </cell>
          <cell r="D1204">
            <v>1188268.6599999999</v>
          </cell>
          <cell r="E1204">
            <v>641816.64</v>
          </cell>
          <cell r="F1204">
            <v>226.9</v>
          </cell>
          <cell r="G1204">
            <v>1188266.1022999999</v>
          </cell>
          <cell r="H1204">
            <v>641819.02130000002</v>
          </cell>
          <cell r="I1204">
            <v>226.97</v>
          </cell>
          <cell r="J1204">
            <v>1188263.54</v>
          </cell>
          <cell r="K1204">
            <v>641821.41</v>
          </cell>
          <cell r="L1204">
            <v>226.9</v>
          </cell>
          <cell r="M1204">
            <v>-1.9982660144222137E-2</v>
          </cell>
          <cell r="N1204">
            <v>3.5030371079114433</v>
          </cell>
          <cell r="O1204">
            <v>6.9976642668604212</v>
          </cell>
        </row>
        <row r="1205">
          <cell r="A1205">
            <v>21180</v>
          </cell>
          <cell r="B1205">
            <v>3.5000791220663996</v>
          </cell>
          <cell r="C1205">
            <v>1.9428132230298201E-2</v>
          </cell>
          <cell r="D1205">
            <v>1188261.8500000001</v>
          </cell>
          <cell r="E1205">
            <v>641809.31999999995</v>
          </cell>
          <cell r="F1205">
            <v>227</v>
          </cell>
          <cell r="G1205">
            <v>1188259.2868999999</v>
          </cell>
          <cell r="H1205">
            <v>641811.70349999995</v>
          </cell>
          <cell r="I1205">
            <v>227.06800000000001</v>
          </cell>
          <cell r="J1205">
            <v>1188256.73</v>
          </cell>
          <cell r="K1205">
            <v>641814.09</v>
          </cell>
          <cell r="L1205">
            <v>227</v>
          </cell>
          <cell r="M1205">
            <v>-1.9441971278899305E-2</v>
          </cell>
          <cell r="N1205">
            <v>3.4975877201204169</v>
          </cell>
          <cell r="O1205">
            <v>6.9976668421868169</v>
          </cell>
        </row>
        <row r="1206">
          <cell r="A1206">
            <v>21190</v>
          </cell>
          <cell r="B1206">
            <v>3.4980705996416761</v>
          </cell>
          <cell r="C1206">
            <v>2.1154518724577041E-2</v>
          </cell>
          <cell r="D1206">
            <v>1188255.03</v>
          </cell>
          <cell r="E1206">
            <v>641802</v>
          </cell>
          <cell r="F1206">
            <v>227.16</v>
          </cell>
          <cell r="G1206">
            <v>1188252.4716</v>
          </cell>
          <cell r="H1206">
            <v>641804.38560000004</v>
          </cell>
          <cell r="I1206">
            <v>227.23400000000001</v>
          </cell>
          <cell r="J1206">
            <v>1188249.9099999999</v>
          </cell>
          <cell r="K1206">
            <v>641806.77</v>
          </cell>
          <cell r="L1206">
            <v>227.16</v>
          </cell>
          <cell r="M1206">
            <v>-2.1145310209676839E-2</v>
          </cell>
          <cell r="N1206">
            <v>3.4995939651028278</v>
          </cell>
          <cell r="O1206">
            <v>6.9976645647445039</v>
          </cell>
        </row>
        <row r="1207">
          <cell r="A1207">
            <v>21200</v>
          </cell>
          <cell r="B1207">
            <v>3.5035209830952785</v>
          </cell>
          <cell r="C1207">
            <v>1.8838191727252922E-2</v>
          </cell>
          <cell r="D1207">
            <v>1188248.22</v>
          </cell>
          <cell r="E1207">
            <v>641794.68000000005</v>
          </cell>
          <cell r="F1207">
            <v>227.4</v>
          </cell>
          <cell r="G1207">
            <v>1188245.6562000001</v>
          </cell>
          <cell r="H1207">
            <v>641797.06779999996</v>
          </cell>
          <cell r="I1207">
            <v>227.46600000000001</v>
          </cell>
          <cell r="J1207">
            <v>1188243.0900000001</v>
          </cell>
          <cell r="K1207">
            <v>641799.44999999995</v>
          </cell>
          <cell r="L1207">
            <v>227.4</v>
          </cell>
          <cell r="M1207">
            <v>-1.8849251458107216E-2</v>
          </cell>
          <cell r="N1207">
            <v>3.5014653046933262</v>
          </cell>
          <cell r="O1207">
            <v>7.0049862877886042</v>
          </cell>
        </row>
        <row r="1208">
          <cell r="A1208">
            <v>21210</v>
          </cell>
          <cell r="B1208">
            <v>3.5016574133056335</v>
          </cell>
          <cell r="C1208">
            <v>1.1423162028333887E-3</v>
          </cell>
          <cell r="D1208">
            <v>1188241.3999999999</v>
          </cell>
          <cell r="E1208">
            <v>641787.36</v>
          </cell>
          <cell r="F1208">
            <v>227.74</v>
          </cell>
          <cell r="G1208">
            <v>1188238.8407999999</v>
          </cell>
          <cell r="H1208">
            <v>641789.75</v>
          </cell>
          <cell r="I1208">
            <v>227.744</v>
          </cell>
          <cell r="J1208">
            <v>1188236.1100000001</v>
          </cell>
          <cell r="K1208">
            <v>641792.29</v>
          </cell>
          <cell r="L1208">
            <v>227.67</v>
          </cell>
          <cell r="M1208">
            <v>-1.9842016981661936E-2</v>
          </cell>
          <cell r="N1208">
            <v>3.7294595639346215</v>
          </cell>
          <cell r="O1208">
            <v>7.231116977240255</v>
          </cell>
        </row>
        <row r="1209">
          <cell r="A1209">
            <v>21220</v>
          </cell>
          <cell r="B1209">
            <v>3.5001515195992128</v>
          </cell>
          <cell r="C1209">
            <v>-1.9142028459293428E-2</v>
          </cell>
          <cell r="D1209">
            <v>1188234.5900000001</v>
          </cell>
          <cell r="E1209">
            <v>641780.05000000005</v>
          </cell>
          <cell r="F1209">
            <v>228.09</v>
          </cell>
          <cell r="G1209">
            <v>1188232.0255</v>
          </cell>
          <cell r="H1209">
            <v>641782.43209999998</v>
          </cell>
          <cell r="I1209">
            <v>228.023</v>
          </cell>
          <cell r="J1209">
            <v>1188228.93</v>
          </cell>
          <cell r="K1209">
            <v>641785.31000000006</v>
          </cell>
          <cell r="L1209">
            <v>227.94</v>
          </cell>
          <cell r="M1209">
            <v>-1.9637379213935685E-2</v>
          </cell>
          <cell r="N1209">
            <v>4.2266332536419817</v>
          </cell>
          <cell r="O1209">
            <v>7.7267847732411941</v>
          </cell>
        </row>
        <row r="1210">
          <cell r="A1210">
            <v>21230</v>
          </cell>
          <cell r="B1210">
            <v>3.4989553826888504</v>
          </cell>
          <cell r="C1210">
            <v>-3.6582347015139662E-2</v>
          </cell>
          <cell r="D1210">
            <v>1188227.7</v>
          </cell>
          <cell r="E1210">
            <v>641772.71</v>
          </cell>
          <cell r="F1210">
            <v>228.43</v>
          </cell>
          <cell r="G1210">
            <v>1188225.1825999999</v>
          </cell>
          <cell r="H1210">
            <v>641775.14009999996</v>
          </cell>
          <cell r="I1210">
            <v>228.30199999999999</v>
          </cell>
          <cell r="J1210">
            <v>1188221.94</v>
          </cell>
          <cell r="K1210">
            <v>641778.26</v>
          </cell>
          <cell r="L1210">
            <v>228.14</v>
          </cell>
          <cell r="M1210">
            <v>-3.6001572751690955E-2</v>
          </cell>
          <cell r="N1210">
            <v>4.4998034146271335</v>
          </cell>
          <cell r="O1210">
            <v>7.9987587973159844</v>
          </cell>
        </row>
        <row r="1211">
          <cell r="A1211">
            <v>21240</v>
          </cell>
          <cell r="B1211">
            <v>3.4959676915636564</v>
          </cell>
          <cell r="C1211">
            <v>-4.1476355845590507E-2</v>
          </cell>
          <cell r="D1211">
            <v>1188220.54</v>
          </cell>
          <cell r="E1211">
            <v>641765.55000000005</v>
          </cell>
          <cell r="F1211">
            <v>228.67</v>
          </cell>
          <cell r="G1211">
            <v>1188218.1140999999</v>
          </cell>
          <cell r="H1211">
            <v>641768.0673</v>
          </cell>
          <cell r="I1211">
            <v>228.52500000000001</v>
          </cell>
          <cell r="J1211">
            <v>1188214.99</v>
          </cell>
          <cell r="K1211">
            <v>641771.31000000006</v>
          </cell>
          <cell r="L1211">
            <v>228.34</v>
          </cell>
          <cell r="M1211">
            <v>-4.1085651880566253E-2</v>
          </cell>
          <cell r="N1211">
            <v>4.5027884804599712</v>
          </cell>
          <cell r="O1211">
            <v>7.9987561720236275</v>
          </cell>
        </row>
        <row r="1212">
          <cell r="A1212">
            <v>21250</v>
          </cell>
          <cell r="B1212">
            <v>3.5004669931325685</v>
          </cell>
          <cell r="C1212">
            <v>-4.1423044492200654E-2</v>
          </cell>
          <cell r="D1212">
            <v>1188213.1200000001</v>
          </cell>
          <cell r="E1212">
            <v>641758.65</v>
          </cell>
          <cell r="F1212">
            <v>228.78</v>
          </cell>
          <cell r="G1212">
            <v>1188210.7886000001</v>
          </cell>
          <cell r="H1212">
            <v>641761.2611</v>
          </cell>
          <cell r="I1212">
            <v>228.63499999999999</v>
          </cell>
          <cell r="J1212">
            <v>1188207.79</v>
          </cell>
          <cell r="K1212">
            <v>641764.61</v>
          </cell>
          <cell r="L1212">
            <v>228.45</v>
          </cell>
          <cell r="M1212">
            <v>-4.1155101306947994E-2</v>
          </cell>
          <cell r="N1212">
            <v>4.495190003791091</v>
          </cell>
          <cell r="O1212">
            <v>7.9956569969236595</v>
          </cell>
        </row>
        <row r="1213">
          <cell r="A1213">
            <v>21260</v>
          </cell>
          <cell r="B1213">
            <v>3.497166810292164</v>
          </cell>
          <cell r="C1213">
            <v>-4.2034025819806559E-2</v>
          </cell>
          <cell r="D1213">
            <v>1188205.45</v>
          </cell>
          <cell r="E1213">
            <v>641752.04</v>
          </cell>
          <cell r="F1213">
            <v>228.78</v>
          </cell>
          <cell r="G1213">
            <v>1188203.2161000001</v>
          </cell>
          <cell r="H1213">
            <v>641754.73069999996</v>
          </cell>
          <cell r="I1213">
            <v>228.63300000000001</v>
          </cell>
          <cell r="J1213">
            <v>1188200.3400000001</v>
          </cell>
          <cell r="K1213">
            <v>641758.18999999994</v>
          </cell>
          <cell r="L1213">
            <v>228.44</v>
          </cell>
          <cell r="M1213">
            <v>-4.290085226804316E-2</v>
          </cell>
          <cell r="N1213">
            <v>4.4987451250188268</v>
          </cell>
          <cell r="O1213">
            <v>7.9959119353109909</v>
          </cell>
        </row>
        <row r="1214">
          <cell r="A1214">
            <v>21270</v>
          </cell>
          <cell r="B1214">
            <v>3.5003436545271227</v>
          </cell>
          <cell r="C1214">
            <v>-4.3424307725728487E-2</v>
          </cell>
          <cell r="D1214">
            <v>1188197.54</v>
          </cell>
          <cell r="E1214">
            <v>641745.71</v>
          </cell>
          <cell r="F1214">
            <v>228.67</v>
          </cell>
          <cell r="G1214">
            <v>1188195.4069000001</v>
          </cell>
          <cell r="H1214">
            <v>641748.48529999994</v>
          </cell>
          <cell r="I1214">
            <v>228.518</v>
          </cell>
          <cell r="J1214">
            <v>1188192.6599999999</v>
          </cell>
          <cell r="K1214">
            <v>641752.05000000005</v>
          </cell>
          <cell r="L1214">
            <v>228.33</v>
          </cell>
          <cell r="M1214">
            <v>-4.1775152006751012E-2</v>
          </cell>
          <cell r="N1214">
            <v>4.50028284683696</v>
          </cell>
          <cell r="O1214">
            <v>8.0006265013640832</v>
          </cell>
        </row>
        <row r="1215">
          <cell r="A1215">
            <v>21280</v>
          </cell>
          <cell r="B1215">
            <v>3.5007022337038882</v>
          </cell>
          <cell r="C1215">
            <v>-4.2562888829979897E-2</v>
          </cell>
          <cell r="D1215">
            <v>1188189.3999999999</v>
          </cell>
          <cell r="E1215">
            <v>641739.68000000005</v>
          </cell>
          <cell r="F1215">
            <v>228.44</v>
          </cell>
          <cell r="G1215">
            <v>1188187.3718000001</v>
          </cell>
          <cell r="H1215">
            <v>641742.53330000001</v>
          </cell>
          <cell r="I1215">
            <v>228.291</v>
          </cell>
          <cell r="J1215">
            <v>1188184.76</v>
          </cell>
          <cell r="K1215">
            <v>641746.19999999995</v>
          </cell>
          <cell r="L1215">
            <v>228.1</v>
          </cell>
          <cell r="M1215">
            <v>-4.2427489271573873E-2</v>
          </cell>
          <cell r="N1215">
            <v>4.5017983217774615</v>
          </cell>
          <cell r="O1215">
            <v>8.0025005554813493</v>
          </cell>
        </row>
        <row r="1216">
          <cell r="A1216">
            <v>21290</v>
          </cell>
          <cell r="B1216">
            <v>3.5015587986712866</v>
          </cell>
          <cell r="C1216">
            <v>-4.0838954369198072E-2</v>
          </cell>
          <cell r="D1216">
            <v>1188181.05</v>
          </cell>
          <cell r="E1216">
            <v>641733.96</v>
          </cell>
          <cell r="F1216">
            <v>228.15</v>
          </cell>
          <cell r="G1216">
            <v>1188179.1218999999</v>
          </cell>
          <cell r="H1216">
            <v>641736.88289999997</v>
          </cell>
          <cell r="I1216">
            <v>228.00700000000001</v>
          </cell>
          <cell r="J1216">
            <v>1188176.6499999999</v>
          </cell>
          <cell r="K1216">
            <v>641740.64</v>
          </cell>
          <cell r="L1216">
            <v>227.82</v>
          </cell>
          <cell r="M1216">
            <v>-4.1580110450229968E-2</v>
          </cell>
          <cell r="N1216">
            <v>4.4973425509257536</v>
          </cell>
          <cell r="O1216">
            <v>7.9989013495970402</v>
          </cell>
        </row>
        <row r="1217">
          <cell r="A1217">
            <v>21300</v>
          </cell>
          <cell r="B1217">
            <v>3.4976220735055965</v>
          </cell>
          <cell r="C1217">
            <v>-3.0306304618492211E-2</v>
          </cell>
          <cell r="D1217">
            <v>1188172.48</v>
          </cell>
          <cell r="E1217">
            <v>641728.55000000005</v>
          </cell>
          <cell r="F1217">
            <v>227.83</v>
          </cell>
          <cell r="G1217">
            <v>1188170.6684000001</v>
          </cell>
          <cell r="H1217">
            <v>641731.54189999995</v>
          </cell>
          <cell r="I1217">
            <v>227.72399999999999</v>
          </cell>
          <cell r="J1217">
            <v>1188168.3400000001</v>
          </cell>
          <cell r="K1217">
            <v>641735.39</v>
          </cell>
          <cell r="L1217">
            <v>227.59</v>
          </cell>
          <cell r="M1217">
            <v>-2.9792994356120046E-2</v>
          </cell>
          <cell r="N1217">
            <v>4.4977016542299983</v>
          </cell>
          <cell r="O1217">
            <v>7.9953237277355953</v>
          </cell>
        </row>
        <row r="1218">
          <cell r="A1218">
            <v>21310</v>
          </cell>
          <cell r="B1218">
            <v>3.5007209671883075</v>
          </cell>
          <cell r="C1218">
            <v>-1.1426217734833934E-2</v>
          </cell>
          <cell r="D1218">
            <v>1188163.8899999999</v>
          </cell>
          <cell r="E1218">
            <v>641723.39</v>
          </cell>
          <cell r="F1218">
            <v>227.48</v>
          </cell>
          <cell r="G1218">
            <v>1188162.0944999999</v>
          </cell>
          <cell r="H1218">
            <v>641726.39520000003</v>
          </cell>
          <cell r="I1218">
            <v>227.44</v>
          </cell>
          <cell r="J1218">
            <v>1188160</v>
          </cell>
          <cell r="K1218">
            <v>641729.88</v>
          </cell>
          <cell r="L1218">
            <v>227.36</v>
          </cell>
          <cell r="M1218">
            <v>-1.9676305626681705E-2</v>
          </cell>
          <cell r="N1218">
            <v>4.0658038921443413</v>
          </cell>
          <cell r="O1218">
            <v>7.5665248593326488</v>
          </cell>
        </row>
        <row r="1219">
          <cell r="A1219">
            <v>21320</v>
          </cell>
          <cell r="B1219">
            <v>3.4998059403970609</v>
          </cell>
          <cell r="C1219">
            <v>5.7146025638613509E-3</v>
          </cell>
          <cell r="D1219">
            <v>1188155.32</v>
          </cell>
          <cell r="E1219">
            <v>641718.25</v>
          </cell>
          <cell r="F1219">
            <v>227.14</v>
          </cell>
          <cell r="G1219">
            <v>1188153.5190999999</v>
          </cell>
          <cell r="H1219">
            <v>641721.25089999998</v>
          </cell>
          <cell r="I1219">
            <v>227.16</v>
          </cell>
          <cell r="J1219">
            <v>1188151.69</v>
          </cell>
          <cell r="K1219">
            <v>641724.31000000006</v>
          </cell>
          <cell r="L1219">
            <v>227.09</v>
          </cell>
          <cell r="M1219">
            <v>-1.9639613277627775E-2</v>
          </cell>
          <cell r="N1219">
            <v>3.5642249676948996</v>
          </cell>
          <cell r="O1219">
            <v>7.0640309080919605</v>
          </cell>
        </row>
        <row r="1220">
          <cell r="A1220">
            <v>21330</v>
          </cell>
          <cell r="B1220">
            <v>3.49378667494801</v>
          </cell>
          <cell r="C1220">
            <v>1.8604455866202813E-2</v>
          </cell>
          <cell r="D1220">
            <v>1188146.74</v>
          </cell>
          <cell r="E1220">
            <v>641713.11</v>
          </cell>
          <cell r="F1220">
            <v>226.88</v>
          </cell>
          <cell r="G1220">
            <v>1188144.9438</v>
          </cell>
          <cell r="H1220">
            <v>641716.1067</v>
          </cell>
          <cell r="I1220">
            <v>226.94499999999999</v>
          </cell>
          <cell r="J1220">
            <v>1188143.1399999999</v>
          </cell>
          <cell r="K1220">
            <v>641719.11</v>
          </cell>
          <cell r="L1220">
            <v>226.88</v>
          </cell>
          <cell r="M1220">
            <v>-1.8553636720090871E-2</v>
          </cell>
          <cell r="N1220">
            <v>3.5033562950821522</v>
          </cell>
          <cell r="O1220">
            <v>6.9971429700301622</v>
          </cell>
        </row>
        <row r="1221">
          <cell r="A1221">
            <v>21340</v>
          </cell>
          <cell r="B1221">
            <v>3.5015380634752775</v>
          </cell>
          <cell r="C1221">
            <v>1.9705626141760652E-2</v>
          </cell>
          <cell r="D1221">
            <v>1188138.17</v>
          </cell>
          <cell r="E1221">
            <v>641707.96</v>
          </cell>
          <cell r="F1221">
            <v>226.75</v>
          </cell>
          <cell r="G1221">
            <v>1188136.3684</v>
          </cell>
          <cell r="H1221">
            <v>641710.96250000002</v>
          </cell>
          <cell r="I1221">
            <v>226.81899999999999</v>
          </cell>
          <cell r="J1221">
            <v>1188134.57</v>
          </cell>
          <cell r="K1221">
            <v>641713.96</v>
          </cell>
          <cell r="L1221">
            <v>226.75</v>
          </cell>
          <cell r="M1221">
            <v>-1.9739076797034866E-2</v>
          </cell>
          <cell r="N1221">
            <v>3.4956042123689053</v>
          </cell>
          <cell r="O1221">
            <v>6.9971422758441832</v>
          </cell>
        </row>
        <row r="1222">
          <cell r="A1222">
            <v>21350</v>
          </cell>
          <cell r="B1222">
            <v>3.4955703240868412</v>
          </cell>
          <cell r="C1222">
            <v>2.031142086049878E-2</v>
          </cell>
          <cell r="D1222">
            <v>1188129.5900000001</v>
          </cell>
          <cell r="E1222">
            <v>641702.81999999995</v>
          </cell>
          <cell r="F1222">
            <v>226.71</v>
          </cell>
          <cell r="G1222">
            <v>1188127.7930000001</v>
          </cell>
          <cell r="H1222">
            <v>641705.81830000004</v>
          </cell>
          <cell r="I1222">
            <v>226.78100000000001</v>
          </cell>
          <cell r="J1222">
            <v>1188125.99</v>
          </cell>
          <cell r="K1222">
            <v>641708.81999999995</v>
          </cell>
          <cell r="L1222">
            <v>226.71</v>
          </cell>
          <cell r="M1222">
            <v>-2.0276602712000675E-2</v>
          </cell>
          <cell r="N1222">
            <v>3.5015727737258824</v>
          </cell>
          <cell r="O1222">
            <v>6.9971430978127236</v>
          </cell>
        </row>
        <row r="1223">
          <cell r="A1223">
            <v>21360</v>
          </cell>
          <cell r="B1223">
            <v>3.503184449910457</v>
          </cell>
          <cell r="C1223">
            <v>2.0267274251520712E-2</v>
          </cell>
          <cell r="D1223">
            <v>1188121.02</v>
          </cell>
          <cell r="E1223">
            <v>641697.67000000004</v>
          </cell>
          <cell r="F1223">
            <v>226.76</v>
          </cell>
          <cell r="G1223">
            <v>1188119.2176999999</v>
          </cell>
          <cell r="H1223">
            <v>641700.674</v>
          </cell>
          <cell r="I1223">
            <v>226.83099999999999</v>
          </cell>
          <cell r="J1223">
            <v>1188117.42</v>
          </cell>
          <cell r="K1223">
            <v>641703.68000000005</v>
          </cell>
          <cell r="L1223">
            <v>226.76</v>
          </cell>
          <cell r="M1223">
            <v>-2.0271024117017873E-2</v>
          </cell>
          <cell r="N1223">
            <v>3.5025364081330372</v>
          </cell>
          <cell r="O1223">
            <v>7.0057208580434942</v>
          </cell>
        </row>
        <row r="1224">
          <cell r="A1224">
            <v>21370</v>
          </cell>
          <cell r="B1224">
            <v>3.4972167976731061</v>
          </cell>
          <cell r="C1224">
            <v>1.9729975003522218E-2</v>
          </cell>
          <cell r="D1224">
            <v>1188112.44</v>
          </cell>
          <cell r="E1224">
            <v>641692.53</v>
          </cell>
          <cell r="F1224">
            <v>226.9</v>
          </cell>
          <cell r="G1224">
            <v>1188110.6422999999</v>
          </cell>
          <cell r="H1224">
            <v>641695.52980000002</v>
          </cell>
          <cell r="I1224">
            <v>226.96899999999999</v>
          </cell>
          <cell r="J1224">
            <v>1188108.8400000001</v>
          </cell>
          <cell r="K1224">
            <v>641698.53</v>
          </cell>
          <cell r="L1224">
            <v>226.9</v>
          </cell>
          <cell r="M1224">
            <v>-1.9714699864471864E-2</v>
          </cell>
          <cell r="N1224">
            <v>3.4999264748805161</v>
          </cell>
          <cell r="O1224">
            <v>6.9971432725536218</v>
          </cell>
        </row>
        <row r="1225">
          <cell r="A1225">
            <v>21380</v>
          </cell>
          <cell r="B1225">
            <v>3.5049680413219608</v>
          </cell>
          <cell r="C1225">
            <v>2.0542270043879388E-2</v>
          </cell>
          <cell r="D1225">
            <v>1188103.8700000001</v>
          </cell>
          <cell r="E1225">
            <v>641687.38</v>
          </cell>
          <cell r="F1225">
            <v>227.1</v>
          </cell>
          <cell r="G1225">
            <v>1188102.0669</v>
          </cell>
          <cell r="H1225">
            <v>641690.38560000004</v>
          </cell>
          <cell r="I1225">
            <v>227.172</v>
          </cell>
          <cell r="J1225">
            <v>1188100.27</v>
          </cell>
          <cell r="K1225">
            <v>641693.39</v>
          </cell>
          <cell r="L1225">
            <v>227.1</v>
          </cell>
          <cell r="M1225">
            <v>-2.0567005906905363E-2</v>
          </cell>
          <cell r="N1225">
            <v>3.5007526290362354</v>
          </cell>
          <cell r="O1225">
            <v>7.0057206703581958</v>
          </cell>
        </row>
        <row r="1226">
          <cell r="A1226">
            <v>21390</v>
          </cell>
          <cell r="B1226">
            <v>3.4990004587767296</v>
          </cell>
          <cell r="C1226">
            <v>1.9719917391525919E-2</v>
          </cell>
          <cell r="D1226">
            <v>1188095.29</v>
          </cell>
          <cell r="E1226">
            <v>641682.24</v>
          </cell>
          <cell r="F1226">
            <v>227.31</v>
          </cell>
          <cell r="G1226">
            <v>1188093.4915</v>
          </cell>
          <cell r="H1226">
            <v>641685.24140000006</v>
          </cell>
          <cell r="I1226">
            <v>227.37899999999999</v>
          </cell>
          <cell r="J1226">
            <v>1188091.69</v>
          </cell>
          <cell r="K1226">
            <v>641688.24</v>
          </cell>
          <cell r="L1226">
            <v>227.31</v>
          </cell>
          <cell r="M1226">
            <v>-1.9724751295979236E-2</v>
          </cell>
          <cell r="N1226">
            <v>3.4981429658914691</v>
          </cell>
          <cell r="O1226">
            <v>6.9971434246681987</v>
          </cell>
        </row>
        <row r="1227">
          <cell r="A1227">
            <v>21400</v>
          </cell>
          <cell r="B1227">
            <v>3.4980427169747736</v>
          </cell>
          <cell r="C1227">
            <v>1.9153568272580367E-2</v>
          </cell>
          <cell r="D1227">
            <v>1188086.72</v>
          </cell>
          <cell r="E1227">
            <v>641677.1</v>
          </cell>
          <cell r="F1227">
            <v>227.52</v>
          </cell>
          <cell r="G1227">
            <v>1188084.9162000001</v>
          </cell>
          <cell r="H1227">
            <v>641680.09710000001</v>
          </cell>
          <cell r="I1227">
            <v>227.58699999999999</v>
          </cell>
          <cell r="J1227">
            <v>1188083.1200000001</v>
          </cell>
          <cell r="K1227">
            <v>641683.1</v>
          </cell>
          <cell r="L1227">
            <v>227.52</v>
          </cell>
          <cell r="M1227">
            <v>-1.9147747985303113E-2</v>
          </cell>
          <cell r="N1227">
            <v>3.4991060072132147</v>
          </cell>
          <cell r="O1227">
            <v>6.9971487241879888</v>
          </cell>
        </row>
        <row r="1228">
          <cell r="A1228">
            <v>21410</v>
          </cell>
          <cell r="B1228">
            <v>3.5006469474239332</v>
          </cell>
          <cell r="C1228">
            <v>2.1138949774545994E-2</v>
          </cell>
          <cell r="D1228">
            <v>1188078.1399999999</v>
          </cell>
          <cell r="E1228">
            <v>641671.94999999995</v>
          </cell>
          <cell r="F1228">
            <v>227.72</v>
          </cell>
          <cell r="G1228">
            <v>1188076.3407999999</v>
          </cell>
          <cell r="H1228">
            <v>641674.95290000003</v>
          </cell>
          <cell r="I1228">
            <v>227.79400000000001</v>
          </cell>
          <cell r="J1228">
            <v>1188074.54</v>
          </cell>
          <cell r="K1228">
            <v>641677.94999999995</v>
          </cell>
          <cell r="L1228">
            <v>227.72</v>
          </cell>
          <cell r="M1228">
            <v>-2.1164041246102681E-2</v>
          </cell>
          <cell r="N1228">
            <v>3.4964966822505716</v>
          </cell>
          <cell r="O1228">
            <v>6.9971436296745049</v>
          </cell>
        </row>
        <row r="1229">
          <cell r="A1229">
            <v>21420</v>
          </cell>
          <cell r="B1229">
            <v>3.4998261171828582</v>
          </cell>
          <cell r="C1229">
            <v>2.0286722146398671E-2</v>
          </cell>
          <cell r="D1229">
            <v>1188069.57</v>
          </cell>
          <cell r="E1229">
            <v>641666.81000000006</v>
          </cell>
          <cell r="F1229">
            <v>227.93</v>
          </cell>
          <cell r="G1229">
            <v>1188067.7653999999</v>
          </cell>
          <cell r="H1229">
            <v>641669.80870000005</v>
          </cell>
          <cell r="I1229">
            <v>228.001</v>
          </cell>
          <cell r="J1229">
            <v>1188065.96</v>
          </cell>
          <cell r="K1229">
            <v>641672.81000000006</v>
          </cell>
          <cell r="L1229">
            <v>227.93</v>
          </cell>
          <cell r="M1229">
            <v>-2.0271429326571236E-2</v>
          </cell>
          <cell r="N1229">
            <v>3.5024663952498454</v>
          </cell>
          <cell r="O1229">
            <v>7.0022925124327031</v>
          </cell>
        </row>
        <row r="1230">
          <cell r="A1230">
            <v>21430</v>
          </cell>
          <cell r="B1230">
            <v>3.5023792283926793</v>
          </cell>
          <cell r="C1230">
            <v>1.9415373255059754E-2</v>
          </cell>
          <cell r="D1230">
            <v>1188060.99</v>
          </cell>
          <cell r="E1230">
            <v>641661.66</v>
          </cell>
          <cell r="F1230">
            <v>228.14</v>
          </cell>
          <cell r="G1230">
            <v>1188059.1901</v>
          </cell>
          <cell r="H1230">
            <v>641664.66449999996</v>
          </cell>
          <cell r="I1230">
            <v>228.208</v>
          </cell>
          <cell r="J1230">
            <v>1188057.3899999999</v>
          </cell>
          <cell r="K1230">
            <v>641667.67000000004</v>
          </cell>
          <cell r="L1230">
            <v>228.14</v>
          </cell>
          <cell r="M1230">
            <v>-1.9410049403850927E-2</v>
          </cell>
          <cell r="N1230">
            <v>3.5033398723096987</v>
          </cell>
          <cell r="O1230">
            <v>7.005719100702378</v>
          </cell>
        </row>
        <row r="1231">
          <cell r="A1231">
            <v>21440</v>
          </cell>
          <cell r="B1231">
            <v>3.5014722802933766</v>
          </cell>
          <cell r="C1231">
            <v>1.8563619756701771E-2</v>
          </cell>
          <cell r="D1231">
            <v>1188052.42</v>
          </cell>
          <cell r="E1231">
            <v>641656.52</v>
          </cell>
          <cell r="F1231">
            <v>228.35</v>
          </cell>
          <cell r="G1231">
            <v>1188050.6147</v>
          </cell>
          <cell r="H1231">
            <v>641659.52020000003</v>
          </cell>
          <cell r="I1231">
            <v>228.41499999999999</v>
          </cell>
          <cell r="J1231">
            <v>1188048.81</v>
          </cell>
          <cell r="K1231">
            <v>641662.52</v>
          </cell>
          <cell r="L1231">
            <v>228.35</v>
          </cell>
          <cell r="M1231">
            <v>-1.8567077466154155E-2</v>
          </cell>
          <cell r="N1231">
            <v>3.5008202081607052</v>
          </cell>
          <cell r="O1231">
            <v>7.0022924884540814</v>
          </cell>
        </row>
        <row r="1232">
          <cell r="A1232">
            <v>21450</v>
          </cell>
          <cell r="B1232">
            <v>3.5040771239216988</v>
          </cell>
          <cell r="C1232">
            <v>2.0547492949990111E-2</v>
          </cell>
          <cell r="D1232">
            <v>1188043.8400000001</v>
          </cell>
          <cell r="E1232">
            <v>641651.37</v>
          </cell>
          <cell r="F1232">
            <v>228.55</v>
          </cell>
          <cell r="G1232">
            <v>1188042.0393000001</v>
          </cell>
          <cell r="H1232">
            <v>641654.37600000005</v>
          </cell>
          <cell r="I1232">
            <v>228.62200000000001</v>
          </cell>
          <cell r="J1232">
            <v>1188040.24</v>
          </cell>
          <cell r="K1232">
            <v>641657.38</v>
          </cell>
          <cell r="L1232">
            <v>228.55</v>
          </cell>
          <cell r="M1232">
            <v>-2.0561782331061932E-2</v>
          </cell>
          <cell r="N1232">
            <v>3.5016419705618111</v>
          </cell>
          <cell r="O1232">
            <v>7.0057190944835099</v>
          </cell>
        </row>
        <row r="1233">
          <cell r="A1233">
            <v>21460</v>
          </cell>
          <cell r="B1233">
            <v>3.4980593534323452</v>
          </cell>
          <cell r="C1233">
            <v>1.9725222767393313E-2</v>
          </cell>
          <cell r="D1233">
            <v>1188035.26</v>
          </cell>
          <cell r="E1233">
            <v>641646.23</v>
          </cell>
          <cell r="F1233">
            <v>228.76</v>
          </cell>
          <cell r="G1233">
            <v>1188033.4639999999</v>
          </cell>
          <cell r="H1233">
            <v>641649.23179999995</v>
          </cell>
          <cell r="I1233">
            <v>228.82900000000001</v>
          </cell>
          <cell r="J1233">
            <v>1188031.6599999999</v>
          </cell>
          <cell r="K1233">
            <v>641652.23</v>
          </cell>
          <cell r="L1233">
            <v>228.76</v>
          </cell>
          <cell r="M1233">
            <v>-1.9719422093267231E-2</v>
          </cell>
          <cell r="N1233">
            <v>3.4990883441546381</v>
          </cell>
          <cell r="O1233">
            <v>6.9971476975869837</v>
          </cell>
        </row>
        <row r="1234">
          <cell r="A1234">
            <v>21470</v>
          </cell>
          <cell r="B1234">
            <v>3.4971485828204267</v>
          </cell>
          <cell r="C1234">
            <v>1.9158465364938034E-2</v>
          </cell>
          <cell r="D1234">
            <v>1188026.69</v>
          </cell>
          <cell r="E1234">
            <v>641641.09</v>
          </cell>
          <cell r="F1234">
            <v>228.97</v>
          </cell>
          <cell r="G1234">
            <v>1188024.8885999999</v>
          </cell>
          <cell r="H1234">
            <v>641644.08750000002</v>
          </cell>
          <cell r="I1234">
            <v>229.03700000000001</v>
          </cell>
          <cell r="J1234">
            <v>1188023.0900000001</v>
          </cell>
          <cell r="K1234">
            <v>641647.09</v>
          </cell>
          <cell r="L1234">
            <v>228.97</v>
          </cell>
          <cell r="M1234">
            <v>-1.914288198238679E-2</v>
          </cell>
          <cell r="N1234">
            <v>3.4999954584504795</v>
          </cell>
          <cell r="O1234">
            <v>6.9971440412709063</v>
          </cell>
        </row>
        <row r="1235">
          <cell r="A1235">
            <v>21480</v>
          </cell>
          <cell r="B1235">
            <v>3.4997572960206393</v>
          </cell>
          <cell r="C1235">
            <v>2.1144323374696058E-2</v>
          </cell>
          <cell r="D1235">
            <v>1188018.1100000001</v>
          </cell>
          <cell r="E1235">
            <v>641635.93999999994</v>
          </cell>
          <cell r="F1235">
            <v>229.17</v>
          </cell>
          <cell r="G1235">
            <v>1188016.3132</v>
          </cell>
          <cell r="H1235">
            <v>641638.94330000004</v>
          </cell>
          <cell r="I1235">
            <v>229.244</v>
          </cell>
          <cell r="J1235">
            <v>1188014.51</v>
          </cell>
          <cell r="K1235">
            <v>641641.93999999994</v>
          </cell>
          <cell r="L1235">
            <v>229.17</v>
          </cell>
          <cell r="M1235">
            <v>-2.1158631705609859E-2</v>
          </cell>
          <cell r="N1235">
            <v>3.4973906172010363</v>
          </cell>
          <cell r="O1235">
            <v>6.9971479132216761</v>
          </cell>
        </row>
        <row r="1236">
          <cell r="A1236">
            <v>21490</v>
          </cell>
          <cell r="B1236">
            <v>3.4988805665944653</v>
          </cell>
          <cell r="C1236">
            <v>2.0292204506169743E-2</v>
          </cell>
          <cell r="D1236">
            <v>1188009.54</v>
          </cell>
          <cell r="E1236">
            <v>641630.80000000005</v>
          </cell>
          <cell r="F1236">
            <v>229.38</v>
          </cell>
          <cell r="G1236">
            <v>1188007.7379000001</v>
          </cell>
          <cell r="H1236">
            <v>641633.79909999995</v>
          </cell>
          <cell r="I1236">
            <v>229.45099999999999</v>
          </cell>
          <cell r="J1236">
            <v>1188005.94</v>
          </cell>
          <cell r="K1236">
            <v>641636.80000000005</v>
          </cell>
          <cell r="L1236">
            <v>229.38</v>
          </cell>
          <cell r="M1236">
            <v>-2.0295785796481339E-2</v>
          </cell>
          <cell r="N1236">
            <v>3.4982631720673338</v>
          </cell>
          <cell r="O1236">
            <v>6.9971437386617996</v>
          </cell>
        </row>
        <row r="1237">
          <cell r="A1237">
            <v>21500</v>
          </cell>
          <cell r="B1237">
            <v>3.5014897199878923</v>
          </cell>
          <cell r="C1237">
            <v>1.9420305480782267E-2</v>
          </cell>
          <cell r="D1237">
            <v>1188000.96</v>
          </cell>
          <cell r="E1237">
            <v>641625.65</v>
          </cell>
          <cell r="F1237">
            <v>229.59</v>
          </cell>
          <cell r="G1237">
            <v>1187999.1625000001</v>
          </cell>
          <cell r="H1237">
            <v>641628.65489999996</v>
          </cell>
          <cell r="I1237">
            <v>229.65799999999999</v>
          </cell>
          <cell r="J1237">
            <v>1187997.3600000001</v>
          </cell>
          <cell r="K1237">
            <v>641631.66</v>
          </cell>
          <cell r="L1237">
            <v>229.59</v>
          </cell>
          <cell r="M1237">
            <v>-1.9405115505337554E-2</v>
          </cell>
          <cell r="N1237">
            <v>3.504230623171483</v>
          </cell>
          <cell r="O1237">
            <v>7.0057203431593749</v>
          </cell>
        </row>
        <row r="1238">
          <cell r="A1238">
            <v>21510</v>
          </cell>
          <cell r="B1238">
            <v>3.5005783479599408</v>
          </cell>
          <cell r="C1238">
            <v>1.8568360293343605E-2</v>
          </cell>
          <cell r="D1238">
            <v>1187992.3899999999</v>
          </cell>
          <cell r="E1238">
            <v>641620.51</v>
          </cell>
          <cell r="F1238">
            <v>229.8</v>
          </cell>
          <cell r="G1238">
            <v>1187990.5870999999</v>
          </cell>
          <cell r="H1238">
            <v>641623.51060000004</v>
          </cell>
          <cell r="I1238">
            <v>229.86500000000001</v>
          </cell>
          <cell r="J1238">
            <v>1187988.79</v>
          </cell>
          <cell r="K1238">
            <v>641626.51</v>
          </cell>
          <cell r="L1238">
            <v>229.8</v>
          </cell>
          <cell r="M1238">
            <v>-1.8589671509900502E-2</v>
          </cell>
          <cell r="N1238">
            <v>3.4965652817146324</v>
          </cell>
          <cell r="O1238">
            <v>6.9971436296745733</v>
          </cell>
        </row>
        <row r="1239">
          <cell r="A1239">
            <v>21520</v>
          </cell>
          <cell r="B1239">
            <v>3.4945580837423873</v>
          </cell>
          <cell r="C1239">
            <v>2.0317304305316548E-2</v>
          </cell>
          <cell r="D1239">
            <v>1187983.81</v>
          </cell>
          <cell r="E1239">
            <v>641615.37</v>
          </cell>
          <cell r="F1239">
            <v>230.01</v>
          </cell>
          <cell r="G1239">
            <v>1187982.0118</v>
          </cell>
          <cell r="H1239">
            <v>641618.36640000006</v>
          </cell>
          <cell r="I1239">
            <v>230.08099999999999</v>
          </cell>
          <cell r="J1239">
            <v>1187980.21</v>
          </cell>
          <cell r="K1239">
            <v>641621.37</v>
          </cell>
          <cell r="L1239">
            <v>230.01</v>
          </cell>
          <cell r="M1239">
            <v>-2.027074742361358E-2</v>
          </cell>
          <cell r="N1239">
            <v>3.5025842173579353</v>
          </cell>
          <cell r="O1239">
            <v>6.9971423011003226</v>
          </cell>
        </row>
        <row r="1240">
          <cell r="A1240">
            <v>21530</v>
          </cell>
          <cell r="B1240">
            <v>3.502310351735455</v>
          </cell>
          <cell r="C1240">
            <v>1.998680669899382E-2</v>
          </cell>
          <cell r="D1240">
            <v>1187975.24</v>
          </cell>
          <cell r="E1240">
            <v>641610.22</v>
          </cell>
          <cell r="F1240">
            <v>230.29</v>
          </cell>
          <cell r="G1240">
            <v>1187973.4364</v>
          </cell>
          <cell r="H1240">
            <v>641613.22219999996</v>
          </cell>
          <cell r="I1240">
            <v>230.36</v>
          </cell>
          <cell r="J1240">
            <v>1187971.6399999999</v>
          </cell>
          <cell r="K1240">
            <v>641616.22</v>
          </cell>
          <cell r="L1240">
            <v>230.29</v>
          </cell>
          <cell r="M1240">
            <v>-2.0029569283022013E-2</v>
          </cell>
          <cell r="N1240">
            <v>3.4948330146748003</v>
          </cell>
          <cell r="O1240">
            <v>6.9971433664102554</v>
          </cell>
        </row>
        <row r="1241">
          <cell r="A1241">
            <v>21540</v>
          </cell>
          <cell r="B1241">
            <v>3.4963416594643926</v>
          </cell>
          <cell r="C1241">
            <v>2.0306939914705852E-2</v>
          </cell>
          <cell r="D1241">
            <v>1187966.6599999999</v>
          </cell>
          <cell r="E1241">
            <v>641605.07999999996</v>
          </cell>
          <cell r="F1241">
            <v>230.64</v>
          </cell>
          <cell r="G1241">
            <v>1187964.861</v>
          </cell>
          <cell r="H1241">
            <v>641608.07799999998</v>
          </cell>
          <cell r="I1241">
            <v>230.71100000000001</v>
          </cell>
          <cell r="J1241">
            <v>1187963.06</v>
          </cell>
          <cell r="K1241">
            <v>641611.07999999996</v>
          </cell>
          <cell r="L1241">
            <v>230.64</v>
          </cell>
          <cell r="M1241">
            <v>-2.0281075003229981E-2</v>
          </cell>
          <cell r="N1241">
            <v>3.5008006226848849</v>
          </cell>
          <cell r="O1241">
            <v>6.9971422821492775</v>
          </cell>
        </row>
        <row r="1242">
          <cell r="A1242">
            <v>21550</v>
          </cell>
          <cell r="B1242">
            <v>3.5039566465214325</v>
          </cell>
          <cell r="C1242">
            <v>2.1118982757234644E-2</v>
          </cell>
          <cell r="D1242">
            <v>1187958.0900000001</v>
          </cell>
          <cell r="E1242">
            <v>641599.93000000005</v>
          </cell>
          <cell r="F1242">
            <v>231.06</v>
          </cell>
          <cell r="G1242">
            <v>1187956.2856999999</v>
          </cell>
          <cell r="H1242">
            <v>641602.93370000005</v>
          </cell>
          <cell r="I1242">
            <v>231.13399999999999</v>
          </cell>
          <cell r="J1242">
            <v>1187954.49</v>
          </cell>
          <cell r="K1242">
            <v>641605.93999999994</v>
          </cell>
          <cell r="L1242">
            <v>231.06</v>
          </cell>
          <cell r="M1242">
            <v>-2.1132183187725681E-2</v>
          </cell>
          <cell r="N1242">
            <v>3.5017678648065891</v>
          </cell>
          <cell r="O1242">
            <v>7.0057245113280215</v>
          </cell>
        </row>
        <row r="1243">
          <cell r="A1243">
            <v>21560</v>
          </cell>
          <cell r="B1243">
            <v>3.497988041693993</v>
          </cell>
          <cell r="C1243">
            <v>1.972562489566812E-2</v>
          </cell>
          <cell r="D1243">
            <v>1187949.51</v>
          </cell>
          <cell r="E1243">
            <v>641594.79</v>
          </cell>
          <cell r="F1243">
            <v>231.56</v>
          </cell>
          <cell r="G1243">
            <v>1187947.7102999999</v>
          </cell>
          <cell r="H1243">
            <v>641597.78949999996</v>
          </cell>
          <cell r="I1243">
            <v>231.62899999999999</v>
          </cell>
          <cell r="J1243">
            <v>1187945.9099999999</v>
          </cell>
          <cell r="K1243">
            <v>641600.79</v>
          </cell>
          <cell r="L1243">
            <v>231.56</v>
          </cell>
          <cell r="M1243">
            <v>-1.9719050782517782E-2</v>
          </cell>
          <cell r="N1243">
            <v>3.4991542321682836</v>
          </cell>
          <cell r="O1243">
            <v>6.9971422738622771</v>
          </cell>
        </row>
        <row r="1244">
          <cell r="A1244">
            <v>21570</v>
          </cell>
          <cell r="B1244">
            <v>3.5057401643241763</v>
          </cell>
          <cell r="C1244">
            <v>1.8826266895546076E-2</v>
          </cell>
          <cell r="D1244">
            <v>1187940.94</v>
          </cell>
          <cell r="E1244">
            <v>641589.64</v>
          </cell>
          <cell r="F1244">
            <v>232.13</v>
          </cell>
          <cell r="G1244">
            <v>1187939.1348999999</v>
          </cell>
          <cell r="H1244">
            <v>641592.64529999997</v>
          </cell>
          <cell r="I1244">
            <v>232.196</v>
          </cell>
          <cell r="J1244">
            <v>1187937.33</v>
          </cell>
          <cell r="K1244">
            <v>641595.65</v>
          </cell>
          <cell r="L1244">
            <v>232.13</v>
          </cell>
          <cell r="M1244">
            <v>-1.8829582607026059E-2</v>
          </cell>
          <cell r="N1244">
            <v>3.5051228366249236</v>
          </cell>
          <cell r="O1244">
            <v>7.0108630009491</v>
          </cell>
        </row>
        <row r="1245">
          <cell r="A1245">
            <v>21580</v>
          </cell>
          <cell r="B1245">
            <v>3.5041350103129334</v>
          </cell>
          <cell r="C1245">
            <v>1.8549513591427792E-2</v>
          </cell>
          <cell r="D1245">
            <v>1187932.54</v>
          </cell>
          <cell r="E1245">
            <v>641584.43000000005</v>
          </cell>
          <cell r="F1245">
            <v>232.77</v>
          </cell>
          <cell r="G1245">
            <v>1187930.6388999999</v>
          </cell>
          <cell r="H1245">
            <v>641587.37360000005</v>
          </cell>
          <cell r="I1245">
            <v>232.83500000000001</v>
          </cell>
          <cell r="J1245">
            <v>1187928.74</v>
          </cell>
          <cell r="K1245">
            <v>641590.31000000006</v>
          </cell>
          <cell r="L1245">
            <v>232.77</v>
          </cell>
          <cell r="M1245">
            <v>-1.8587925149274691E-2</v>
          </cell>
          <cell r="N1245">
            <v>3.4968937887365041</v>
          </cell>
          <cell r="O1245">
            <v>7.001028799049438</v>
          </cell>
        </row>
        <row r="1246">
          <cell r="A1246">
            <v>21590</v>
          </cell>
          <cell r="B1246">
            <v>3.5019261498986491</v>
          </cell>
          <cell r="C1246">
            <v>1.8846770941161235E-2</v>
          </cell>
          <cell r="D1246">
            <v>1187924.1399999999</v>
          </cell>
          <cell r="E1246">
            <v>641579.01</v>
          </cell>
          <cell r="F1246">
            <v>233.48</v>
          </cell>
          <cell r="G1246">
            <v>1187922.2374</v>
          </cell>
          <cell r="H1246">
            <v>641581.94999999995</v>
          </cell>
          <cell r="I1246">
            <v>233.54599999999999</v>
          </cell>
          <cell r="J1246">
            <v>1187920.3400000001</v>
          </cell>
          <cell r="K1246">
            <v>641584.89</v>
          </cell>
          <cell r="L1246">
            <v>233.48</v>
          </cell>
          <cell r="M1246">
            <v>-1.8861973095393447E-2</v>
          </cell>
          <cell r="N1246">
            <v>3.4991037080909266</v>
          </cell>
          <cell r="O1246">
            <v>7.0010298579895753</v>
          </cell>
        </row>
        <row r="1247">
          <cell r="A1247">
            <v>21600</v>
          </cell>
          <cell r="B1247">
            <v>3.4943736291491323</v>
          </cell>
          <cell r="C1247">
            <v>2.0032202457136196E-2</v>
          </cell>
          <cell r="D1247">
            <v>1187915.73</v>
          </cell>
          <cell r="E1247">
            <v>641573.59</v>
          </cell>
          <cell r="F1247">
            <v>234.25</v>
          </cell>
          <cell r="G1247">
            <v>1187913.8359000001</v>
          </cell>
          <cell r="H1247">
            <v>641576.52650000004</v>
          </cell>
          <cell r="I1247">
            <v>234.32</v>
          </cell>
          <cell r="J1247">
            <v>1187911.94</v>
          </cell>
          <cell r="K1247">
            <v>641579.47</v>
          </cell>
          <cell r="L1247">
            <v>234.25</v>
          </cell>
          <cell r="M1247">
            <v>-1.9992959588624546E-2</v>
          </cell>
          <cell r="N1247">
            <v>3.5012325058577765</v>
          </cell>
          <cell r="O1247">
            <v>6.9956061350069092</v>
          </cell>
        </row>
        <row r="1248">
          <cell r="A1248">
            <v>21610</v>
          </cell>
          <cell r="B1248">
            <v>3.5006497054753418</v>
          </cell>
          <cell r="C1248">
            <v>2.0853271861457235E-2</v>
          </cell>
          <cell r="D1248">
            <v>1187907.33</v>
          </cell>
          <cell r="E1248">
            <v>641568.16</v>
          </cell>
          <cell r="F1248">
            <v>235.03</v>
          </cell>
          <cell r="G1248">
            <v>1187905.4343999999</v>
          </cell>
          <cell r="H1248">
            <v>641571.103</v>
          </cell>
          <cell r="I1248">
            <v>235.10300000000001</v>
          </cell>
          <cell r="J1248">
            <v>1187903.54</v>
          </cell>
          <cell r="K1248">
            <v>641574.04</v>
          </cell>
          <cell r="L1248">
            <v>235.03</v>
          </cell>
          <cell r="M1248">
            <v>-2.0887241865442545E-2</v>
          </cell>
          <cell r="N1248">
            <v>3.4949564174283969</v>
          </cell>
          <cell r="O1248">
            <v>6.9956061229037392</v>
          </cell>
        </row>
        <row r="1249">
          <cell r="A1249">
            <v>21620</v>
          </cell>
          <cell r="B1249">
            <v>3.4984369038150325</v>
          </cell>
          <cell r="C1249">
            <v>1.886556819933775E-2</v>
          </cell>
          <cell r="D1249">
            <v>1187898.93</v>
          </cell>
          <cell r="E1249">
            <v>641562.74</v>
          </cell>
          <cell r="F1249">
            <v>235.82</v>
          </cell>
          <cell r="G1249">
            <v>1187897.0329</v>
          </cell>
          <cell r="H1249">
            <v>641565.67940000002</v>
          </cell>
          <cell r="I1249">
            <v>235.886</v>
          </cell>
          <cell r="J1249">
            <v>1187895.1299999999</v>
          </cell>
          <cell r="K1249">
            <v>641568.62</v>
          </cell>
          <cell r="L1249">
            <v>235.82</v>
          </cell>
          <cell r="M1249">
            <v>-1.8843183482806752E-2</v>
          </cell>
          <cell r="N1249">
            <v>3.5025928638981543</v>
          </cell>
          <cell r="O1249">
            <v>7.0010297677131863</v>
          </cell>
        </row>
        <row r="1250">
          <cell r="A1250">
            <v>21630</v>
          </cell>
          <cell r="B1250">
            <v>3.4963110230746413</v>
          </cell>
          <cell r="C1250">
            <v>1.9449070620778101E-2</v>
          </cell>
          <cell r="D1250">
            <v>1187890.53</v>
          </cell>
          <cell r="E1250">
            <v>641557.31999999995</v>
          </cell>
          <cell r="F1250">
            <v>236.59</v>
          </cell>
          <cell r="G1250">
            <v>1187888.6314000001</v>
          </cell>
          <cell r="H1250">
            <v>641560.25589999999</v>
          </cell>
          <cell r="I1250">
            <v>236.65799999999999</v>
          </cell>
          <cell r="J1250">
            <v>1187886.73</v>
          </cell>
          <cell r="K1250">
            <v>641563.19999999995</v>
          </cell>
          <cell r="L1250">
            <v>236.59</v>
          </cell>
          <cell r="M1250">
            <v>-1.9402418146820269E-2</v>
          </cell>
          <cell r="N1250">
            <v>3.5047177875159696</v>
          </cell>
          <cell r="O1250">
            <v>7.0010288105906113</v>
          </cell>
        </row>
        <row r="1251">
          <cell r="A1251">
            <v>21640</v>
          </cell>
          <cell r="B1251">
            <v>3.5025844414577989</v>
          </cell>
          <cell r="C1251">
            <v>2.0556249593239172E-2</v>
          </cell>
          <cell r="D1251">
            <v>1187882.1299999999</v>
          </cell>
          <cell r="E1251">
            <v>641551.89</v>
          </cell>
          <cell r="F1251">
            <v>237.29</v>
          </cell>
          <cell r="G1251">
            <v>1187880.2298999999</v>
          </cell>
          <cell r="H1251">
            <v>641554.83239999996</v>
          </cell>
          <cell r="I1251">
            <v>237.36199999999999</v>
          </cell>
          <cell r="J1251">
            <v>1187878.33</v>
          </cell>
          <cell r="K1251">
            <v>641557.77</v>
          </cell>
          <cell r="L1251">
            <v>237.29</v>
          </cell>
          <cell r="M1251">
            <v>-2.0580575293000385E-2</v>
          </cell>
          <cell r="N1251">
            <v>3.4984444785899886</v>
          </cell>
          <cell r="O1251">
            <v>7.0010289200477871</v>
          </cell>
        </row>
        <row r="1252">
          <cell r="A1252">
            <v>21650</v>
          </cell>
          <cell r="B1252">
            <v>3.5003754084320198</v>
          </cell>
          <cell r="C1252">
            <v>1.8569436821961521E-2</v>
          </cell>
          <cell r="D1252">
            <v>1187873.73</v>
          </cell>
          <cell r="E1252">
            <v>641546.47</v>
          </cell>
          <cell r="F1252">
            <v>237.92</v>
          </cell>
          <cell r="G1252">
            <v>1187871.8284</v>
          </cell>
          <cell r="H1252">
            <v>641549.40879999998</v>
          </cell>
          <cell r="I1252">
            <v>237.98500000000001</v>
          </cell>
          <cell r="J1252">
            <v>1187869.93</v>
          </cell>
          <cell r="K1252">
            <v>641552.35</v>
          </cell>
          <cell r="L1252">
            <v>237.92</v>
          </cell>
          <cell r="M1252">
            <v>-1.8567957824326659E-2</v>
          </cell>
          <cell r="N1252">
            <v>3.500654224605515</v>
          </cell>
          <cell r="O1252">
            <v>7.0010296330375343</v>
          </cell>
        </row>
        <row r="1253">
          <cell r="A1253">
            <v>21660</v>
          </cell>
          <cell r="B1253">
            <v>3.506648214381324</v>
          </cell>
          <cell r="C1253">
            <v>1.9676909624697564E-2</v>
          </cell>
          <cell r="D1253">
            <v>1187865.33</v>
          </cell>
          <cell r="E1253">
            <v>641541.04</v>
          </cell>
          <cell r="F1253">
            <v>238.46</v>
          </cell>
          <cell r="G1253">
            <v>1187863.4269000001</v>
          </cell>
          <cell r="H1253">
            <v>641543.98529999994</v>
          </cell>
          <cell r="I1253">
            <v>238.529</v>
          </cell>
          <cell r="J1253">
            <v>1187861.53</v>
          </cell>
          <cell r="K1253">
            <v>641546.93000000005</v>
          </cell>
          <cell r="L1253">
            <v>238.46</v>
          </cell>
          <cell r="M1253">
            <v>-1.9698623333582847E-2</v>
          </cell>
          <cell r="N1253">
            <v>3.5027828509393846</v>
          </cell>
          <cell r="O1253">
            <v>7.0094310653207081</v>
          </cell>
        </row>
        <row r="1254">
          <cell r="A1254">
            <v>21670</v>
          </cell>
          <cell r="B1254">
            <v>3.499099369862599</v>
          </cell>
          <cell r="C1254">
            <v>2.1148299084434996E-2</v>
          </cell>
          <cell r="D1254">
            <v>1187856.92</v>
          </cell>
          <cell r="E1254">
            <v>641535.62</v>
          </cell>
          <cell r="F1254">
            <v>238.92</v>
          </cell>
          <cell r="G1254">
            <v>1187855.0253999999</v>
          </cell>
          <cell r="H1254">
            <v>641538.56180000002</v>
          </cell>
          <cell r="I1254">
            <v>238.994</v>
          </cell>
          <cell r="J1254">
            <v>1187853.1299999999</v>
          </cell>
          <cell r="K1254">
            <v>641541.5</v>
          </cell>
          <cell r="L1254">
            <v>238.92</v>
          </cell>
          <cell r="M1254">
            <v>-2.1163979487058403E-2</v>
          </cell>
          <cell r="N1254">
            <v>3.496506885449528</v>
          </cell>
          <cell r="O1254">
            <v>6.9956062553121274</v>
          </cell>
        </row>
        <row r="1255">
          <cell r="A1255">
            <v>21680</v>
          </cell>
          <cell r="B1255">
            <v>3.4968863937201995</v>
          </cell>
          <cell r="C1255">
            <v>1.9445870509870792E-2</v>
          </cell>
          <cell r="D1255">
            <v>1187848.52</v>
          </cell>
          <cell r="E1255">
            <v>641530.19999999995</v>
          </cell>
          <cell r="F1255">
            <v>239.32</v>
          </cell>
          <cell r="G1255">
            <v>1187846.6239</v>
          </cell>
          <cell r="H1255">
            <v>641533.13820000004</v>
          </cell>
          <cell r="I1255">
            <v>239.38800000000001</v>
          </cell>
          <cell r="J1255">
            <v>1187844.73</v>
          </cell>
          <cell r="K1255">
            <v>641536.07999999996</v>
          </cell>
          <cell r="L1255">
            <v>239.32</v>
          </cell>
          <cell r="M1255">
            <v>-1.9435677102436825E-2</v>
          </cell>
          <cell r="N1255">
            <v>3.498720401744392</v>
          </cell>
          <cell r="O1255">
            <v>6.9956067954645915</v>
          </cell>
        </row>
        <row r="1256">
          <cell r="A1256">
            <v>21690</v>
          </cell>
          <cell r="B1256">
            <v>3.5031619788492185</v>
          </cell>
          <cell r="C1256">
            <v>2.08383170520673E-2</v>
          </cell>
          <cell r="D1256">
            <v>1187840.1200000001</v>
          </cell>
          <cell r="E1256">
            <v>641524.77</v>
          </cell>
          <cell r="F1256">
            <v>239.7</v>
          </cell>
          <cell r="G1256">
            <v>1187838.2224000001</v>
          </cell>
          <cell r="H1256">
            <v>641527.71470000001</v>
          </cell>
          <cell r="I1256">
            <v>239.773</v>
          </cell>
          <cell r="J1256">
            <v>1187836.32</v>
          </cell>
          <cell r="K1256">
            <v>641530.66</v>
          </cell>
          <cell r="L1256">
            <v>239.7</v>
          </cell>
          <cell r="M1256">
            <v>-2.0819855296980539E-2</v>
          </cell>
          <cell r="N1256">
            <v>3.5062683653999529</v>
          </cell>
          <cell r="O1256">
            <v>7.0094303442491714</v>
          </cell>
        </row>
        <row r="1257">
          <cell r="A1257">
            <v>21700</v>
          </cell>
          <cell r="B1257">
            <v>3.5009498740296436</v>
          </cell>
          <cell r="C1257">
            <v>1.9423300089045449E-2</v>
          </cell>
          <cell r="D1257">
            <v>1187831.72</v>
          </cell>
          <cell r="E1257">
            <v>641519.35</v>
          </cell>
          <cell r="F1257">
            <v>240.09</v>
          </cell>
          <cell r="G1257">
            <v>1187829.8208999999</v>
          </cell>
          <cell r="H1257">
            <v>641522.29110000003</v>
          </cell>
          <cell r="I1257">
            <v>240.15799999999999</v>
          </cell>
          <cell r="J1257">
            <v>1187827.92</v>
          </cell>
          <cell r="K1257">
            <v>641525.23</v>
          </cell>
          <cell r="L1257">
            <v>240.09</v>
          </cell>
          <cell r="M1257">
            <v>-1.9428132104202262E-2</v>
          </cell>
          <cell r="N1257">
            <v>3.5000791447817763</v>
          </cell>
          <cell r="O1257">
            <v>7.0010290188114199</v>
          </cell>
        </row>
        <row r="1258">
          <cell r="A1258">
            <v>21710</v>
          </cell>
          <cell r="B1258">
            <v>3.498824676928348</v>
          </cell>
          <cell r="C1258">
            <v>2.0578338913286798E-2</v>
          </cell>
          <cell r="D1258">
            <v>1187823.32</v>
          </cell>
          <cell r="E1258">
            <v>641513.93000000005</v>
          </cell>
          <cell r="F1258">
            <v>240.47</v>
          </cell>
          <cell r="G1258">
            <v>1187821.4194</v>
          </cell>
          <cell r="H1258">
            <v>641516.8676</v>
          </cell>
          <cell r="I1258">
            <v>240.542</v>
          </cell>
          <cell r="J1258">
            <v>1187819.52</v>
          </cell>
          <cell r="K1258">
            <v>641519.81000000006</v>
          </cell>
          <cell r="L1258">
            <v>240.47</v>
          </cell>
          <cell r="M1258">
            <v>-2.0558478190749449E-2</v>
          </cell>
          <cell r="N1258">
            <v>3.5022047513419574</v>
          </cell>
          <cell r="O1258">
            <v>7.0010294282703054</v>
          </cell>
        </row>
        <row r="1259">
          <cell r="A1259">
            <v>21720</v>
          </cell>
          <cell r="B1259">
            <v>3.5050976047965161</v>
          </cell>
          <cell r="C1259">
            <v>1.9115016913735402E-2</v>
          </cell>
          <cell r="D1259">
            <v>1187814.92</v>
          </cell>
          <cell r="E1259">
            <v>641508.5</v>
          </cell>
          <cell r="F1259">
            <v>240.86</v>
          </cell>
          <cell r="G1259">
            <v>1187813.0179000001</v>
          </cell>
          <cell r="H1259">
            <v>641511.44409999996</v>
          </cell>
          <cell r="I1259">
            <v>240.92699999999999</v>
          </cell>
          <cell r="J1259">
            <v>1187811.1200000001</v>
          </cell>
          <cell r="K1259">
            <v>641514.38</v>
          </cell>
          <cell r="L1259">
            <v>240.86</v>
          </cell>
          <cell r="M1259">
            <v>-1.9165138248610041E-2</v>
          </cell>
          <cell r="N1259">
            <v>3.4959309518593251</v>
          </cell>
          <cell r="O1259">
            <v>7.0010285566558412</v>
          </cell>
        </row>
        <row r="1260">
          <cell r="A1260">
            <v>21730</v>
          </cell>
          <cell r="B1260">
            <v>3.4974649691473614</v>
          </cell>
          <cell r="C1260">
            <v>1.8870810882229503E-2</v>
          </cell>
          <cell r="D1260">
            <v>1187806.51</v>
          </cell>
          <cell r="E1260">
            <v>641503.07999999996</v>
          </cell>
          <cell r="F1260">
            <v>241.2</v>
          </cell>
          <cell r="G1260">
            <v>1187804.6163999999</v>
          </cell>
          <cell r="H1260">
            <v>641506.02049999998</v>
          </cell>
          <cell r="I1260">
            <v>241.26599999999999</v>
          </cell>
          <cell r="J1260">
            <v>1187802.72</v>
          </cell>
          <cell r="K1260">
            <v>641508.96</v>
          </cell>
          <cell r="L1260">
            <v>241.2</v>
          </cell>
          <cell r="M1260">
            <v>-1.886716189356473E-2</v>
          </cell>
          <cell r="N1260">
            <v>3.4981413936196724</v>
          </cell>
          <cell r="O1260">
            <v>6.9956063627670337</v>
          </cell>
        </row>
        <row r="1261">
          <cell r="A1261">
            <v>21740</v>
          </cell>
          <cell r="B1261">
            <v>3.4953358937057546</v>
          </cell>
          <cell r="C1261">
            <v>2.0598878674194698E-2</v>
          </cell>
          <cell r="D1261">
            <v>1187798.1100000001</v>
          </cell>
          <cell r="E1261">
            <v>641497.66</v>
          </cell>
          <cell r="F1261">
            <v>241.44</v>
          </cell>
          <cell r="G1261">
            <v>1187796.2149</v>
          </cell>
          <cell r="H1261">
            <v>641500.59699999995</v>
          </cell>
          <cell r="I1261">
            <v>241.512</v>
          </cell>
          <cell r="J1261">
            <v>1187794.32</v>
          </cell>
          <cell r="K1261">
            <v>641503.54</v>
          </cell>
          <cell r="L1261">
            <v>241.44</v>
          </cell>
          <cell r="M1261">
            <v>-2.0569837610302209E-2</v>
          </cell>
          <cell r="N1261">
            <v>3.5002707052943487</v>
          </cell>
          <cell r="O1261">
            <v>6.9956065990001033</v>
          </cell>
        </row>
        <row r="1262">
          <cell r="A1262">
            <v>21750</v>
          </cell>
          <cell r="B1262">
            <v>3.4958130528600551</v>
          </cell>
          <cell r="C1262">
            <v>2.1454236501184849E-2</v>
          </cell>
          <cell r="D1262">
            <v>1187789.8500000001</v>
          </cell>
          <cell r="E1262">
            <v>641492.22</v>
          </cell>
          <cell r="F1262">
            <v>241.59</v>
          </cell>
          <cell r="G1262">
            <v>1187787.8643</v>
          </cell>
          <cell r="H1262">
            <v>641495.09710000001</v>
          </cell>
          <cell r="I1262">
            <v>241.66499999999999</v>
          </cell>
          <cell r="J1262">
            <v>1187785.8799999999</v>
          </cell>
          <cell r="K1262">
            <v>641497.98</v>
          </cell>
          <cell r="L1262">
            <v>241.59</v>
          </cell>
          <cell r="M1262">
            <v>-2.1429831976826248E-2</v>
          </cell>
          <cell r="N1262">
            <v>3.4997941225620433</v>
          </cell>
          <cell r="O1262">
            <v>6.9956071754220979</v>
          </cell>
        </row>
        <row r="1263">
          <cell r="A1263">
            <v>21760</v>
          </cell>
          <cell r="B1263">
            <v>3.5020298071130087</v>
          </cell>
          <cell r="C1263">
            <v>1.8846213092175636E-2</v>
          </cell>
          <cell r="D1263">
            <v>1187781.6200000001</v>
          </cell>
          <cell r="E1263">
            <v>641486.54</v>
          </cell>
          <cell r="F1263">
            <v>241.66</v>
          </cell>
          <cell r="G1263">
            <v>1187779.6306</v>
          </cell>
          <cell r="H1263">
            <v>641489.42209999997</v>
          </cell>
          <cell r="I1263">
            <v>241.726</v>
          </cell>
          <cell r="J1263">
            <v>1187777.6399999999</v>
          </cell>
          <cell r="K1263">
            <v>641492.30000000005</v>
          </cell>
          <cell r="L1263">
            <v>241.66</v>
          </cell>
          <cell r="M1263">
            <v>-1.8861148951048016E-2</v>
          </cell>
          <cell r="N1263">
            <v>3.4992566026225687</v>
          </cell>
          <cell r="O1263">
            <v>7.0012864097355774</v>
          </cell>
        </row>
        <row r="1264">
          <cell r="A1264">
            <v>21770</v>
          </cell>
          <cell r="B1264">
            <v>3.4942545140891705</v>
          </cell>
          <cell r="C1264">
            <v>2.1177621636205585E-2</v>
          </cell>
          <cell r="D1264">
            <v>1187773.3799999999</v>
          </cell>
          <cell r="E1264">
            <v>641480.87</v>
          </cell>
          <cell r="F1264">
            <v>241.62</v>
          </cell>
          <cell r="G1264">
            <v>1187771.3969000001</v>
          </cell>
          <cell r="H1264">
            <v>641483.74699999997</v>
          </cell>
          <cell r="I1264">
            <v>241.69399999999999</v>
          </cell>
          <cell r="J1264">
            <v>1187769.4099999999</v>
          </cell>
          <cell r="K1264">
            <v>641486.63</v>
          </cell>
          <cell r="L1264">
            <v>241.62</v>
          </cell>
          <cell r="M1264">
            <v>-2.1134697609915303E-2</v>
          </cell>
          <cell r="N1264">
            <v>3.5013512549745163</v>
          </cell>
          <cell r="O1264">
            <v>6.9956057690636868</v>
          </cell>
        </row>
        <row r="1265">
          <cell r="A1265">
            <v>21780</v>
          </cell>
          <cell r="B1265">
            <v>3.5004711454222028</v>
          </cell>
          <cell r="C1265">
            <v>1.9997308102806904E-2</v>
          </cell>
          <cell r="D1265">
            <v>1187765.1499999999</v>
          </cell>
          <cell r="E1265">
            <v>641475.18999999994</v>
          </cell>
          <cell r="F1265">
            <v>241.5</v>
          </cell>
          <cell r="G1265">
            <v>1187763.1632000001</v>
          </cell>
          <cell r="H1265">
            <v>641478.07200000004</v>
          </cell>
          <cell r="I1265">
            <v>241.57</v>
          </cell>
          <cell r="J1265">
            <v>1187761.18</v>
          </cell>
          <cell r="K1265">
            <v>641480.94999999995</v>
          </cell>
          <cell r="L1265">
            <v>241.5</v>
          </cell>
          <cell r="M1265">
            <v>-2.0027840686291515E-2</v>
          </cell>
          <cell r="N1265">
            <v>3.4951346526291363</v>
          </cell>
          <cell r="O1265">
            <v>6.9956057980513391</v>
          </cell>
        </row>
        <row r="1266">
          <cell r="A1266">
            <v>21790</v>
          </cell>
          <cell r="B1266">
            <v>3.4983773180642808</v>
          </cell>
          <cell r="C1266">
            <v>2.086681720209637E-2</v>
          </cell>
          <cell r="D1266">
            <v>1187756.92</v>
          </cell>
          <cell r="E1266">
            <v>641469.52</v>
          </cell>
          <cell r="F1266">
            <v>241.28</v>
          </cell>
          <cell r="G1266">
            <v>1187754.9295000001</v>
          </cell>
          <cell r="H1266">
            <v>641472.39690000005</v>
          </cell>
          <cell r="I1266">
            <v>241.35300000000001</v>
          </cell>
          <cell r="J1266">
            <v>1187752.94</v>
          </cell>
          <cell r="K1266">
            <v>641475.28</v>
          </cell>
          <cell r="L1266">
            <v>241.28</v>
          </cell>
          <cell r="M1266">
            <v>-2.0839818253078259E-2</v>
          </cell>
          <cell r="N1266">
            <v>3.5029096277854843</v>
          </cell>
          <cell r="O1266">
            <v>7.0012869458497651</v>
          </cell>
        </row>
        <row r="1267">
          <cell r="A1267">
            <v>21800</v>
          </cell>
          <cell r="B1267">
            <v>3.4988313591614255</v>
          </cell>
          <cell r="C1267">
            <v>2.1149919045468958E-2</v>
          </cell>
          <cell r="D1267">
            <v>1187748.68</v>
          </cell>
          <cell r="E1267">
            <v>641463.84</v>
          </cell>
          <cell r="F1267">
            <v>240.97</v>
          </cell>
          <cell r="G1267">
            <v>1187746.6958000001</v>
          </cell>
          <cell r="H1267">
            <v>641466.72180000006</v>
          </cell>
          <cell r="I1267">
            <v>241.04400000000001</v>
          </cell>
          <cell r="J1267">
            <v>1187744.71</v>
          </cell>
          <cell r="K1267">
            <v>641469.6</v>
          </cell>
          <cell r="L1267">
            <v>240.97</v>
          </cell>
          <cell r="M1267">
            <v>-2.1162355462725158E-2</v>
          </cell>
          <cell r="N1267">
            <v>3.4967752115474116</v>
          </cell>
          <cell r="O1267">
            <v>6.9956065707088371</v>
          </cell>
        </row>
        <row r="1268">
          <cell r="A1268">
            <v>21810</v>
          </cell>
          <cell r="B1268">
            <v>3.5050478812900581</v>
          </cell>
          <cell r="C1268">
            <v>2.0541802120404302E-2</v>
          </cell>
          <cell r="D1268">
            <v>1187740.45</v>
          </cell>
          <cell r="E1268">
            <v>641458.16</v>
          </cell>
          <cell r="F1268">
            <v>240.57</v>
          </cell>
          <cell r="G1268">
            <v>1187738.4620999999</v>
          </cell>
          <cell r="H1268">
            <v>641461.04680000001</v>
          </cell>
          <cell r="I1268">
            <v>240.642</v>
          </cell>
          <cell r="J1268">
            <v>1187736.48</v>
          </cell>
          <cell r="K1268">
            <v>641463.93000000005</v>
          </cell>
          <cell r="L1268">
            <v>240.57</v>
          </cell>
          <cell r="M1268">
            <v>-2.0578516655422423E-2</v>
          </cell>
          <cell r="N1268">
            <v>3.49879445664665</v>
          </cell>
          <cell r="O1268">
            <v>7.0038423379367085</v>
          </cell>
        </row>
        <row r="1269">
          <cell r="A1269">
            <v>21820</v>
          </cell>
          <cell r="B1269">
            <v>3.4972751465082212</v>
          </cell>
          <cell r="C1269">
            <v>2.1159330307158577E-2</v>
          </cell>
          <cell r="D1269">
            <v>1187732.21</v>
          </cell>
          <cell r="E1269">
            <v>641452.49</v>
          </cell>
          <cell r="F1269">
            <v>240.12</v>
          </cell>
          <cell r="G1269">
            <v>1187730.2283999999</v>
          </cell>
          <cell r="H1269">
            <v>641455.37170000002</v>
          </cell>
          <cell r="I1269">
            <v>240.19399999999999</v>
          </cell>
          <cell r="J1269">
            <v>1187728.24</v>
          </cell>
          <cell r="K1269">
            <v>641458.25</v>
          </cell>
          <cell r="L1269">
            <v>240.12</v>
          </cell>
          <cell r="M1269">
            <v>-2.1152921896292729E-2</v>
          </cell>
          <cell r="N1269">
            <v>3.4983346680324634</v>
          </cell>
          <cell r="O1269">
            <v>6.9956098145406846</v>
          </cell>
        </row>
        <row r="1270">
          <cell r="A1270">
            <v>21830</v>
          </cell>
          <cell r="B1270">
            <v>3.5033524800971239</v>
          </cell>
          <cell r="C1270">
            <v>1.8839097799880182E-2</v>
          </cell>
          <cell r="D1270">
            <v>1187723.98</v>
          </cell>
          <cell r="E1270">
            <v>641446.81000000006</v>
          </cell>
          <cell r="F1270">
            <v>239.68</v>
          </cell>
          <cell r="G1270">
            <v>1187721.9948</v>
          </cell>
          <cell r="H1270">
            <v>641449.69660000002</v>
          </cell>
          <cell r="I1270">
            <v>239.74600000000001</v>
          </cell>
          <cell r="J1270">
            <v>1187720.01</v>
          </cell>
          <cell r="K1270">
            <v>641452.57999999996</v>
          </cell>
          <cell r="L1270">
            <v>239.68</v>
          </cell>
          <cell r="M1270">
            <v>-1.8854506027593219E-2</v>
          </cell>
          <cell r="N1270">
            <v>3.5004894799902329</v>
          </cell>
          <cell r="O1270">
            <v>7.0038419600873567</v>
          </cell>
        </row>
        <row r="1271">
          <cell r="A1271">
            <v>21840</v>
          </cell>
          <cell r="B1271">
            <v>3.5013342842094577</v>
          </cell>
          <cell r="C1271">
            <v>1.9992378424329171E-2</v>
          </cell>
          <cell r="D1271">
            <v>1187715.75</v>
          </cell>
          <cell r="E1271">
            <v>641441.14</v>
          </cell>
          <cell r="F1271">
            <v>239.22</v>
          </cell>
          <cell r="G1271">
            <v>1187713.7611</v>
          </cell>
          <cell r="H1271">
            <v>641444.02159999998</v>
          </cell>
          <cell r="I1271">
            <v>239.29</v>
          </cell>
          <cell r="J1271">
            <v>1187711.77</v>
          </cell>
          <cell r="K1271">
            <v>641446.9</v>
          </cell>
          <cell r="L1271">
            <v>239.22</v>
          </cell>
          <cell r="M1271">
            <v>-2.0000272846235477E-2</v>
          </cell>
          <cell r="N1271">
            <v>3.4999522525598361</v>
          </cell>
          <cell r="O1271">
            <v>7.0012865367692942</v>
          </cell>
        </row>
        <row r="1272">
          <cell r="A1272">
            <v>21850</v>
          </cell>
          <cell r="B1272">
            <v>3.5017973970638625</v>
          </cell>
          <cell r="C1272">
            <v>1.9704166796697762E-2</v>
          </cell>
          <cell r="D1272">
            <v>1187707.51</v>
          </cell>
          <cell r="E1272">
            <v>641435.46</v>
          </cell>
          <cell r="F1272">
            <v>238.71</v>
          </cell>
          <cell r="G1272">
            <v>1187705.5274</v>
          </cell>
          <cell r="H1272">
            <v>641438.34649999999</v>
          </cell>
          <cell r="I1272">
            <v>238.779</v>
          </cell>
          <cell r="J1272">
            <v>1187703.54</v>
          </cell>
          <cell r="K1272">
            <v>641441.23</v>
          </cell>
          <cell r="L1272">
            <v>238.71</v>
          </cell>
          <cell r="M1272">
            <v>-1.9702764164283751E-2</v>
          </cell>
          <cell r="N1272">
            <v>3.5020466887112405</v>
          </cell>
          <cell r="O1272">
            <v>7.0038440857751034</v>
          </cell>
        </row>
        <row r="1273">
          <cell r="A1273">
            <v>21860</v>
          </cell>
          <cell r="B1273">
            <v>3.4996933650961086</v>
          </cell>
          <cell r="C1273">
            <v>1.8573055756340846E-2</v>
          </cell>
          <cell r="D1273">
            <v>1187699.28</v>
          </cell>
          <cell r="E1273">
            <v>641429.79</v>
          </cell>
          <cell r="F1273">
            <v>238.14</v>
          </cell>
          <cell r="G1273">
            <v>1187697.2937</v>
          </cell>
          <cell r="H1273">
            <v>641432.67139999999</v>
          </cell>
          <cell r="I1273">
            <v>238.20500000000001</v>
          </cell>
          <cell r="J1273">
            <v>1187695.31</v>
          </cell>
          <cell r="K1273">
            <v>641435.55000000005</v>
          </cell>
          <cell r="L1273">
            <v>238.14</v>
          </cell>
          <cell r="M1273">
            <v>-1.8593143129964865E-2</v>
          </cell>
          <cell r="N1273">
            <v>3.4959124202766776</v>
          </cell>
          <cell r="O1273">
            <v>6.9956057853727867</v>
          </cell>
        </row>
        <row r="1274">
          <cell r="A1274">
            <v>21870</v>
          </cell>
          <cell r="B1274">
            <v>3.5059100045107439</v>
          </cell>
          <cell r="C1274">
            <v>1.9681052825432546E-2</v>
          </cell>
          <cell r="D1274">
            <v>1187691.05</v>
          </cell>
          <cell r="E1274">
            <v>641424.11</v>
          </cell>
          <cell r="F1274">
            <v>237.5</v>
          </cell>
          <cell r="G1274">
            <v>1187689.06</v>
          </cell>
          <cell r="H1274">
            <v>641426.99639999995</v>
          </cell>
          <cell r="I1274">
            <v>237.56899999999999</v>
          </cell>
          <cell r="J1274">
            <v>1187687.07</v>
          </cell>
          <cell r="K1274">
            <v>641429.88</v>
          </cell>
          <cell r="L1274">
            <v>237.5</v>
          </cell>
          <cell r="M1274">
            <v>-1.9694000119833226E-2</v>
          </cell>
          <cell r="N1274">
            <v>3.5036051376124759</v>
          </cell>
          <cell r="O1274">
            <v>7.0095151421232202</v>
          </cell>
        </row>
        <row r="1275">
          <cell r="A1275">
            <v>21880</v>
          </cell>
          <cell r="B1275">
            <v>3.4981359864901997</v>
          </cell>
          <cell r="C1275">
            <v>2.0296523712685824E-2</v>
          </cell>
          <cell r="D1275">
            <v>1187682.81</v>
          </cell>
          <cell r="E1275">
            <v>641418.43999999994</v>
          </cell>
          <cell r="F1275">
            <v>236.8</v>
          </cell>
          <cell r="G1275">
            <v>1187680.8263000001</v>
          </cell>
          <cell r="H1275">
            <v>641421.32129999995</v>
          </cell>
          <cell r="I1275">
            <v>236.87100000000001</v>
          </cell>
          <cell r="J1275">
            <v>1187678.8400000001</v>
          </cell>
          <cell r="K1275">
            <v>641424.19999999995</v>
          </cell>
          <cell r="L1275">
            <v>236.8</v>
          </cell>
          <cell r="M1275">
            <v>-2.0300384435032237E-2</v>
          </cell>
          <cell r="N1275">
            <v>3.4974707118094637</v>
          </cell>
          <cell r="O1275">
            <v>6.9956066982996639</v>
          </cell>
        </row>
        <row r="1276">
          <cell r="A1276">
            <v>21890</v>
          </cell>
          <cell r="B1276">
            <v>3.5043525008208065</v>
          </cell>
          <cell r="C1276">
            <v>1.9689800036912758E-2</v>
          </cell>
          <cell r="D1276">
            <v>1187674.58</v>
          </cell>
          <cell r="E1276">
            <v>641412.76</v>
          </cell>
          <cell r="F1276">
            <v>236.04</v>
          </cell>
          <cell r="G1276">
            <v>1187672.5926000001</v>
          </cell>
          <cell r="H1276">
            <v>641415.64630000002</v>
          </cell>
          <cell r="I1276">
            <v>236.10900000000001</v>
          </cell>
          <cell r="J1276">
            <v>1187670.6100000001</v>
          </cell>
          <cell r="K1276">
            <v>641418.53</v>
          </cell>
          <cell r="L1276">
            <v>236.04</v>
          </cell>
          <cell r="M1276">
            <v>-1.9717160243170065E-2</v>
          </cell>
          <cell r="N1276">
            <v>3.4994897413748065</v>
          </cell>
          <cell r="O1276">
            <v>7.0038422421956135</v>
          </cell>
        </row>
        <row r="1277">
          <cell r="A1277">
            <v>21900</v>
          </cell>
          <cell r="B1277">
            <v>3.5022553662310876</v>
          </cell>
          <cell r="C1277">
            <v>2.0843711370643319E-2</v>
          </cell>
          <cell r="D1277">
            <v>1187666.3500000001</v>
          </cell>
          <cell r="E1277">
            <v>641407.09</v>
          </cell>
          <cell r="F1277">
            <v>235.22</v>
          </cell>
          <cell r="G1277">
            <v>1187664.3589000001</v>
          </cell>
          <cell r="H1277">
            <v>641409.97120000003</v>
          </cell>
          <cell r="I1277">
            <v>235.29300000000001</v>
          </cell>
          <cell r="J1277">
            <v>1187662.3700000001</v>
          </cell>
          <cell r="K1277">
            <v>641412.85</v>
          </cell>
          <cell r="L1277">
            <v>235.25</v>
          </cell>
          <cell r="M1277">
            <v>-1.2289119269983698E-2</v>
          </cell>
          <cell r="N1277">
            <v>3.4990302441798509</v>
          </cell>
          <cell r="O1277">
            <v>7.0012856104109389</v>
          </cell>
        </row>
        <row r="1278">
          <cell r="A1278">
            <v>21910</v>
          </cell>
          <cell r="B1278">
            <v>3.6886434160125341</v>
          </cell>
          <cell r="C1278">
            <v>1.8706064050663426E-2</v>
          </cell>
          <cell r="D1278">
            <v>1187658.22</v>
          </cell>
          <cell r="E1278">
            <v>641401.26</v>
          </cell>
          <cell r="F1278">
            <v>234.4</v>
          </cell>
          <cell r="G1278">
            <v>1187656.1251999999</v>
          </cell>
          <cell r="H1278">
            <v>641404.29610000004</v>
          </cell>
          <cell r="I1278">
            <v>234.46899999999999</v>
          </cell>
          <cell r="J1278">
            <v>1187654.1399999999</v>
          </cell>
          <cell r="K1278">
            <v>641407.18000000005</v>
          </cell>
          <cell r="L1278">
            <v>234.49</v>
          </cell>
          <cell r="M1278">
            <v>5.9980666695242475E-3</v>
          </cell>
          <cell r="N1278">
            <v>3.5011281396244764</v>
          </cell>
          <cell r="O1278">
            <v>7.1897715556370105</v>
          </cell>
        </row>
        <row r="1279">
          <cell r="A1279">
            <v>21920</v>
          </cell>
          <cell r="B1279">
            <v>4.1831126520915403</v>
          </cell>
          <cell r="C1279">
            <v>2.2949417810205042E-2</v>
          </cell>
          <cell r="D1279">
            <v>1187650.27</v>
          </cell>
          <cell r="E1279">
            <v>641395.18000000005</v>
          </cell>
          <cell r="F1279">
            <v>233.59</v>
          </cell>
          <cell r="G1279">
            <v>1187647.8914999999</v>
          </cell>
          <cell r="H1279">
            <v>641398.62109999999</v>
          </cell>
          <cell r="I1279">
            <v>233.68600000000001</v>
          </cell>
          <cell r="J1279">
            <v>1187645.9099999999</v>
          </cell>
          <cell r="K1279">
            <v>641401.5</v>
          </cell>
          <cell r="L1279">
            <v>233.77</v>
          </cell>
          <cell r="M1279">
            <v>2.4034942324103584E-2</v>
          </cell>
          <cell r="N1279">
            <v>3.4949116526800768</v>
          </cell>
          <cell r="O1279">
            <v>7.6780243047716166</v>
          </cell>
        </row>
        <row r="1280">
          <cell r="A1280">
            <v>21930</v>
          </cell>
          <cell r="B1280">
            <v>4.4991311873130417</v>
          </cell>
          <cell r="C1280">
            <v>4.245264075397432E-2</v>
          </cell>
          <cell r="D1280">
            <v>1187642.33</v>
          </cell>
          <cell r="E1280">
            <v>641389.27</v>
          </cell>
          <cell r="F1280">
            <v>232.79</v>
          </cell>
          <cell r="G1280">
            <v>1187639.6839999999</v>
          </cell>
          <cell r="H1280">
            <v>641392.90879999998</v>
          </cell>
          <cell r="I1280">
            <v>232.98099999999999</v>
          </cell>
          <cell r="J1280">
            <v>1187637.6299999999</v>
          </cell>
          <cell r="K1280">
            <v>641395.74</v>
          </cell>
          <cell r="L1280">
            <v>233.13</v>
          </cell>
          <cell r="M1280">
            <v>4.2598196577472353E-2</v>
          </cell>
          <cell r="N1280">
            <v>3.4978006575705161</v>
          </cell>
          <cell r="O1280">
            <v>7.9969318448835578</v>
          </cell>
        </row>
        <row r="1281">
          <cell r="A1281">
            <v>21940</v>
          </cell>
          <cell r="B1281">
            <v>4.5034297207354266</v>
          </cell>
          <cell r="C1281">
            <v>5.2404503819246974E-2</v>
          </cell>
          <cell r="D1281">
            <v>1187634.68</v>
          </cell>
          <cell r="E1281">
            <v>641383.31000000006</v>
          </cell>
          <cell r="F1281">
            <v>232.12</v>
          </cell>
          <cell r="G1281">
            <v>1187631.7943</v>
          </cell>
          <cell r="H1281">
            <v>641386.76740000001</v>
          </cell>
          <cell r="I1281">
            <v>232.35599999999999</v>
          </cell>
          <cell r="J1281">
            <v>1187629.55</v>
          </cell>
          <cell r="K1281">
            <v>641389.46</v>
          </cell>
          <cell r="L1281">
            <v>232.54</v>
          </cell>
          <cell r="M1281">
            <v>5.2492262982247163E-2</v>
          </cell>
          <cell r="N1281">
            <v>3.5052784838448692</v>
          </cell>
          <cell r="O1281">
            <v>8.0087082045802962</v>
          </cell>
        </row>
        <row r="1282">
          <cell r="A1282">
            <v>21950</v>
          </cell>
          <cell r="B1282">
            <v>4.5003535972212303</v>
          </cell>
          <cell r="C1282">
            <v>5.2884733356719803E-2</v>
          </cell>
          <cell r="D1282">
            <v>1187627.44</v>
          </cell>
          <cell r="E1282">
            <v>641376.86</v>
          </cell>
          <cell r="F1282">
            <v>231.57</v>
          </cell>
          <cell r="G1282">
            <v>1187624.3313</v>
          </cell>
          <cell r="H1282">
            <v>641380.11410000001</v>
          </cell>
          <cell r="I1282">
            <v>231.80799999999999</v>
          </cell>
          <cell r="J1282">
            <v>1187621.92</v>
          </cell>
          <cell r="K1282">
            <v>641382.65</v>
          </cell>
          <cell r="L1282">
            <v>231.99</v>
          </cell>
          <cell r="M1282">
            <v>5.2010283130551248E-2</v>
          </cell>
          <cell r="N1282">
            <v>3.4993080030573442</v>
          </cell>
          <cell r="O1282">
            <v>7.999661600278575</v>
          </cell>
        </row>
        <row r="1283">
          <cell r="A1283">
            <v>21960</v>
          </cell>
          <cell r="B1283">
            <v>4.4945028834691074</v>
          </cell>
          <cell r="C1283">
            <v>5.3398564028679353E-2</v>
          </cell>
          <cell r="D1283">
            <v>1187620.6399999999</v>
          </cell>
          <cell r="E1283">
            <v>641369.93999999994</v>
          </cell>
          <cell r="F1283">
            <v>231.1</v>
          </cell>
          <cell r="G1283">
            <v>1187617.3281</v>
          </cell>
          <cell r="H1283">
            <v>641372.97840000002</v>
          </cell>
          <cell r="I1283">
            <v>231.34</v>
          </cell>
          <cell r="J1283">
            <v>1187614.75</v>
          </cell>
          <cell r="K1283">
            <v>641375.35</v>
          </cell>
          <cell r="L1283">
            <v>231.53</v>
          </cell>
          <cell r="M1283">
            <v>5.423905297349902E-2</v>
          </cell>
          <cell r="N1283">
            <v>3.5030110148278393</v>
          </cell>
          <cell r="O1283">
            <v>7.9975138982969467</v>
          </cell>
        </row>
        <row r="1284">
          <cell r="A1284">
            <v>21970</v>
          </cell>
          <cell r="B1284">
            <v>4.5008341505988891</v>
          </cell>
          <cell r="C1284">
            <v>5.3323448936247929E-2</v>
          </cell>
          <cell r="D1284">
            <v>1187614.33</v>
          </cell>
          <cell r="E1284">
            <v>641362.57999999996</v>
          </cell>
          <cell r="F1284">
            <v>230.71</v>
          </cell>
          <cell r="G1284">
            <v>1187610.8158</v>
          </cell>
          <cell r="H1284">
            <v>641365.39210000006</v>
          </cell>
          <cell r="I1284">
            <v>230.95</v>
          </cell>
          <cell r="J1284">
            <v>1187608.0900000001</v>
          </cell>
          <cell r="K1284">
            <v>641367.57999999996</v>
          </cell>
          <cell r="L1284">
            <v>231.14</v>
          </cell>
          <cell r="M1284">
            <v>5.4359222046032572E-2</v>
          </cell>
          <cell r="N1284">
            <v>3.4952670926581986</v>
          </cell>
          <cell r="O1284">
            <v>7.9961012432570877</v>
          </cell>
        </row>
        <row r="1285">
          <cell r="A1285">
            <v>21980</v>
          </cell>
          <cell r="B1285">
            <v>4.4990499641019133</v>
          </cell>
          <cell r="C1285">
            <v>5.3344595395683439E-2</v>
          </cell>
          <cell r="D1285">
            <v>1187608.51</v>
          </cell>
          <cell r="E1285">
            <v>641354.81000000006</v>
          </cell>
          <cell r="F1285">
            <v>230.4</v>
          </cell>
          <cell r="G1285">
            <v>1187604.8233</v>
          </cell>
          <cell r="H1285">
            <v>641357.38870000001</v>
          </cell>
          <cell r="I1285">
            <v>230.64</v>
          </cell>
          <cell r="J1285">
            <v>1187601.95</v>
          </cell>
          <cell r="K1285">
            <v>641359.39</v>
          </cell>
          <cell r="L1285">
            <v>230.83</v>
          </cell>
          <cell r="M1285">
            <v>5.4261236736805912E-2</v>
          </cell>
          <cell r="N1285">
            <v>3.5015788696748844</v>
          </cell>
          <cell r="O1285">
            <v>8.0006288337767977</v>
          </cell>
        </row>
        <row r="1286">
          <cell r="A1286">
            <v>21990</v>
          </cell>
          <cell r="B1286">
            <v>4.4992263744769954</v>
          </cell>
          <cell r="C1286">
            <v>5.2675722507421696E-2</v>
          </cell>
          <cell r="D1286">
            <v>1187603.23</v>
          </cell>
          <cell r="E1286">
            <v>641346.68000000005</v>
          </cell>
          <cell r="F1286">
            <v>230.17</v>
          </cell>
          <cell r="G1286">
            <v>1187599.3774000001</v>
          </cell>
          <cell r="H1286">
            <v>641349.00390000001</v>
          </cell>
          <cell r="I1286">
            <v>230.40700000000001</v>
          </cell>
          <cell r="J1286">
            <v>1187596.3799999999</v>
          </cell>
          <cell r="K1286">
            <v>641350.81000000006</v>
          </cell>
          <cell r="L1286">
            <v>230.59</v>
          </cell>
          <cell r="M1286">
            <v>5.2293390298919967E-2</v>
          </cell>
          <cell r="N1286">
            <v>3.4994862439387924</v>
          </cell>
          <cell r="O1286">
            <v>7.9987126184157873</v>
          </cell>
        </row>
        <row r="1287">
          <cell r="A1287">
            <v>22000</v>
          </cell>
          <cell r="B1287">
            <v>4.4997143699182427</v>
          </cell>
          <cell r="C1287">
            <v>4.9780937540722055E-2</v>
          </cell>
          <cell r="D1287">
            <v>1187598.5</v>
          </cell>
          <cell r="E1287">
            <v>641338.21</v>
          </cell>
          <cell r="F1287">
            <v>230.03</v>
          </cell>
          <cell r="G1287">
            <v>1187594.5020999999</v>
          </cell>
          <cell r="H1287">
            <v>641340.27500000002</v>
          </cell>
          <cell r="I1287">
            <v>230.25399999999999</v>
          </cell>
          <cell r="J1287">
            <v>1187591.3899999999</v>
          </cell>
          <cell r="K1287">
            <v>641341.88</v>
          </cell>
          <cell r="L1287">
            <v>230.43</v>
          </cell>
          <cell r="M1287">
            <v>5.0262759888064119E-2</v>
          </cell>
          <cell r="N1287">
            <v>3.5015984078862887</v>
          </cell>
          <cell r="O1287">
            <v>8.0013127778045323</v>
          </cell>
          <cell r="P1287">
            <v>7.2176091439563681</v>
          </cell>
        </row>
        <row r="1288">
          <cell r="A1288">
            <v>22010</v>
          </cell>
          <cell r="B1288">
            <v>4.4149658797253846</v>
          </cell>
          <cell r="C1288">
            <v>3.1483822024159322E-2</v>
          </cell>
          <cell r="D1288">
            <v>1187594.24</v>
          </cell>
          <cell r="E1288">
            <v>641329.43999999994</v>
          </cell>
          <cell r="F1288">
            <v>230.04</v>
          </cell>
          <cell r="G1288">
            <v>1187590.2106000001</v>
          </cell>
          <cell r="H1288">
            <v>641331.24439999997</v>
          </cell>
          <cell r="I1288">
            <v>230.179</v>
          </cell>
          <cell r="J1288">
            <v>1187587.02</v>
          </cell>
          <cell r="K1288">
            <v>641332.67000000004</v>
          </cell>
          <cell r="L1288">
            <v>230.29</v>
          </cell>
          <cell r="M1288">
            <v>3.1763246990938653E-2</v>
          </cell>
          <cell r="N1288">
            <v>3.4946049448803467</v>
          </cell>
          <cell r="O1288">
            <v>7.9095708246057317</v>
          </cell>
        </row>
        <row r="1289">
          <cell r="A1289">
            <v>22020</v>
          </cell>
          <cell r="B1289">
            <v>3.9113642887336932</v>
          </cell>
          <cell r="C1289">
            <v>2.1220217262573032E-2</v>
          </cell>
          <cell r="D1289">
            <v>1187589.7</v>
          </cell>
          <cell r="E1289">
            <v>641320.52</v>
          </cell>
          <cell r="F1289">
            <v>230.1</v>
          </cell>
          <cell r="G1289">
            <v>1187586.1288000001</v>
          </cell>
          <cell r="H1289">
            <v>641322.11540000001</v>
          </cell>
          <cell r="I1289">
            <v>230.18299999999999</v>
          </cell>
          <cell r="J1289">
            <v>1187582.93</v>
          </cell>
          <cell r="K1289">
            <v>641323.54</v>
          </cell>
          <cell r="L1289">
            <v>230.23</v>
          </cell>
          <cell r="M1289">
            <v>1.3422104846111607E-2</v>
          </cell>
          <cell r="N1289">
            <v>3.5016862510661269</v>
          </cell>
          <cell r="O1289">
            <v>7.4130505397998201</v>
          </cell>
        </row>
        <row r="1290">
          <cell r="A1290">
            <v>22030</v>
          </cell>
          <cell r="B1290">
            <v>3.4971225257059722</v>
          </cell>
          <cell r="C1290">
            <v>1.9158608114962124E-2</v>
          </cell>
          <cell r="D1290">
            <v>1187585.24</v>
          </cell>
          <cell r="E1290">
            <v>641311.56000000006</v>
          </cell>
          <cell r="F1290">
            <v>230.16</v>
          </cell>
          <cell r="G1290">
            <v>1187582.047</v>
          </cell>
          <cell r="H1290">
            <v>641312.98640000005</v>
          </cell>
          <cell r="I1290">
            <v>230.227</v>
          </cell>
          <cell r="J1290">
            <v>1187578.8500000001</v>
          </cell>
          <cell r="K1290">
            <v>641314.42000000004</v>
          </cell>
          <cell r="L1290">
            <v>230.21</v>
          </cell>
          <cell r="M1290">
            <v>-4.8519929796825975E-3</v>
          </cell>
          <cell r="N1290">
            <v>3.5037148798817914</v>
          </cell>
          <cell r="O1290">
            <v>7.0008374055877631</v>
          </cell>
        </row>
        <row r="1291">
          <cell r="A1291">
            <v>22040</v>
          </cell>
          <cell r="B1291">
            <v>3.4992651756915998</v>
          </cell>
          <cell r="C1291">
            <v>1.914687702590739E-2</v>
          </cell>
          <cell r="D1291">
            <v>1187581.1599999999</v>
          </cell>
          <cell r="E1291">
            <v>641302.43000000005</v>
          </cell>
          <cell r="F1291">
            <v>230.2</v>
          </cell>
          <cell r="G1291">
            <v>1187577.9650999999</v>
          </cell>
          <cell r="H1291">
            <v>641303.85739999998</v>
          </cell>
          <cell r="I1291">
            <v>230.267</v>
          </cell>
          <cell r="J1291">
            <v>1187574.77</v>
          </cell>
          <cell r="K1291">
            <v>641305.29</v>
          </cell>
          <cell r="L1291">
            <v>230.2</v>
          </cell>
          <cell r="M1291">
            <v>-1.9134262892478531E-2</v>
          </cell>
          <cell r="N1291">
            <v>3.5015720425971693</v>
          </cell>
          <cell r="O1291">
            <v>7.000837218288769</v>
          </cell>
        </row>
        <row r="1292">
          <cell r="A1292">
            <v>22050</v>
          </cell>
          <cell r="B1292">
            <v>3.5013165309274501</v>
          </cell>
          <cell r="C1292">
            <v>1.9706872940659176E-2</v>
          </cell>
          <cell r="D1292">
            <v>1187577.08</v>
          </cell>
          <cell r="E1292">
            <v>641293.30000000005</v>
          </cell>
          <cell r="F1292">
            <v>230.2</v>
          </cell>
          <cell r="G1292">
            <v>1187573.8833000001</v>
          </cell>
          <cell r="H1292">
            <v>641294.72840000002</v>
          </cell>
          <cell r="I1292">
            <v>230.26900000000001</v>
          </cell>
          <cell r="J1292">
            <v>1187570.69</v>
          </cell>
          <cell r="K1292">
            <v>641296.16</v>
          </cell>
          <cell r="L1292">
            <v>230.2</v>
          </cell>
          <cell r="M1292">
            <v>-1.9716987165993353E-2</v>
          </cell>
          <cell r="N1292">
            <v>3.4995204601554839</v>
          </cell>
          <cell r="O1292">
            <v>7.0008369910829344</v>
          </cell>
        </row>
        <row r="1293">
          <cell r="A1293">
            <v>22060</v>
          </cell>
          <cell r="B1293">
            <v>3.5033678952332235</v>
          </cell>
          <cell r="C1293">
            <v>1.9695333765517485E-2</v>
          </cell>
          <cell r="D1293">
            <v>1187573</v>
          </cell>
          <cell r="E1293">
            <v>641284.17000000004</v>
          </cell>
          <cell r="F1293">
            <v>230.16</v>
          </cell>
          <cell r="G1293">
            <v>1187569.8015000001</v>
          </cell>
          <cell r="H1293">
            <v>641285.59939999995</v>
          </cell>
          <cell r="I1293">
            <v>230.22900000000001</v>
          </cell>
          <cell r="J1293">
            <v>1187566.6100000001</v>
          </cell>
          <cell r="K1293">
            <v>641287.03</v>
          </cell>
          <cell r="L1293">
            <v>230.16</v>
          </cell>
          <cell r="M1293">
            <v>-1.9728552917860478E-2</v>
          </cell>
          <cell r="N1293">
            <v>3.4974688862025127</v>
          </cell>
          <cell r="O1293">
            <v>7.0008367814357362</v>
          </cell>
        </row>
        <row r="1294">
          <cell r="A1294">
            <v>22070</v>
          </cell>
          <cell r="B1294">
            <v>3.4963833198939334</v>
          </cell>
          <cell r="C1294">
            <v>1.8590638969748195E-2</v>
          </cell>
          <cell r="D1294">
            <v>1187568.9099999999</v>
          </cell>
          <cell r="E1294">
            <v>641275.04</v>
          </cell>
          <cell r="F1294">
            <v>230.08</v>
          </cell>
          <cell r="G1294">
            <v>1187565.7196</v>
          </cell>
          <cell r="H1294">
            <v>641276.47039999999</v>
          </cell>
          <cell r="I1294">
            <v>230.14500000000001</v>
          </cell>
          <cell r="J1294">
            <v>1187562.52</v>
          </cell>
          <cell r="K1294">
            <v>641277.9</v>
          </cell>
          <cell r="L1294">
            <v>230.08</v>
          </cell>
          <cell r="M1294">
            <v>-1.8547826285717505E-2</v>
          </cell>
          <cell r="N1294">
            <v>3.5044537833551992</v>
          </cell>
          <cell r="O1294">
            <v>7.0008371032491326</v>
          </cell>
        </row>
        <row r="1295">
          <cell r="A1295">
            <v>22080</v>
          </cell>
          <cell r="B1295">
            <v>3.4984349073631984</v>
          </cell>
          <cell r="C1295">
            <v>2.0008947387499407E-2</v>
          </cell>
          <cell r="D1295">
            <v>1187564.83</v>
          </cell>
          <cell r="E1295">
            <v>641265.91</v>
          </cell>
          <cell r="F1295">
            <v>229.95</v>
          </cell>
          <cell r="G1295">
            <v>1187561.6377999999</v>
          </cell>
          <cell r="H1295">
            <v>641267.34140000003</v>
          </cell>
          <cell r="I1295">
            <v>230.02</v>
          </cell>
          <cell r="J1295">
            <v>1187558.44</v>
          </cell>
          <cell r="K1295">
            <v>641268.77</v>
          </cell>
          <cell r="L1295">
            <v>229.95</v>
          </cell>
          <cell r="M1295">
            <v>-1.9986281230531939E-2</v>
          </cell>
          <cell r="N1295">
            <v>3.5024024325789265</v>
          </cell>
          <cell r="O1295">
            <v>7.0008373399421249</v>
          </cell>
        </row>
        <row r="1296">
          <cell r="A1296">
            <v>22090</v>
          </cell>
          <cell r="B1296">
            <v>3.5005777479693032</v>
          </cell>
          <cell r="C1296">
            <v>1.4569023650331147E-2</v>
          </cell>
          <cell r="D1296">
            <v>1187560.75</v>
          </cell>
          <cell r="E1296">
            <v>641256.78</v>
          </cell>
          <cell r="F1296">
            <v>229.8</v>
          </cell>
          <cell r="G1296">
            <v>1187557.5559</v>
          </cell>
          <cell r="H1296">
            <v>641258.21239999996</v>
          </cell>
          <cell r="I1296">
            <v>229.851</v>
          </cell>
          <cell r="J1296">
            <v>1187554.3600000001</v>
          </cell>
          <cell r="K1296">
            <v>641259.64</v>
          </cell>
          <cell r="L1296">
            <v>229.78</v>
          </cell>
          <cell r="M1296">
            <v>-2.0284208698819084E-2</v>
          </cell>
          <cell r="N1296">
            <v>3.500259786034023</v>
          </cell>
          <cell r="O1296">
            <v>7.0008375340033258</v>
          </cell>
        </row>
        <row r="1297">
          <cell r="A1297">
            <v>22100</v>
          </cell>
          <cell r="B1297">
            <v>3.5026293508614508</v>
          </cell>
          <cell r="C1297">
            <v>-4.2824970893072653E-3</v>
          </cell>
          <cell r="D1297">
            <v>1187556.67</v>
          </cell>
          <cell r="E1297">
            <v>641247.65</v>
          </cell>
          <cell r="F1297">
            <v>229.66</v>
          </cell>
          <cell r="G1297">
            <v>1187553.4741</v>
          </cell>
          <cell r="H1297">
            <v>641249.0834</v>
          </cell>
          <cell r="I1297">
            <v>229.64500000000001</v>
          </cell>
          <cell r="J1297">
            <v>1187550.1299999999</v>
          </cell>
          <cell r="K1297">
            <v>641250.57999999996</v>
          </cell>
          <cell r="L1297">
            <v>229.57</v>
          </cell>
          <cell r="M1297">
            <v>-2.0471017942355875E-2</v>
          </cell>
          <cell r="N1297">
            <v>3.6637161967816532</v>
          </cell>
          <cell r="O1297">
            <v>7.1663455476431039</v>
          </cell>
        </row>
        <row r="1298">
          <cell r="A1298">
            <v>22110</v>
          </cell>
          <cell r="B1298">
            <v>3.5006000415523491</v>
          </cell>
          <cell r="C1298">
            <v>-2.1710563645623175E-2</v>
          </cell>
          <cell r="D1298">
            <v>1187552.5900000001</v>
          </cell>
          <cell r="E1298">
            <v>641238.53</v>
          </cell>
          <cell r="F1298">
            <v>229.51</v>
          </cell>
          <cell r="G1298">
            <v>1187549.3922999999</v>
          </cell>
          <cell r="H1298">
            <v>641239.95440000005</v>
          </cell>
          <cell r="I1298">
            <v>229.434</v>
          </cell>
          <cell r="J1298">
            <v>1187545.5900000001</v>
          </cell>
          <cell r="K1298">
            <v>641241.65</v>
          </cell>
          <cell r="L1298">
            <v>229.34</v>
          </cell>
          <cell r="M1298">
            <v>-2.2578583366705818E-2</v>
          </cell>
          <cell r="N1298">
            <v>4.1632372799174666</v>
          </cell>
          <cell r="O1298">
            <v>7.6638373214698152</v>
          </cell>
        </row>
        <row r="1299">
          <cell r="A1299">
            <v>22120</v>
          </cell>
          <cell r="B1299">
            <v>3.5024155221181621</v>
          </cell>
          <cell r="C1299">
            <v>-4.1971033725629991E-2</v>
          </cell>
          <cell r="D1299">
            <v>1187548.45</v>
          </cell>
          <cell r="E1299">
            <v>641229.35</v>
          </cell>
          <cell r="F1299">
            <v>229.37</v>
          </cell>
          <cell r="G1299">
            <v>1187545.28</v>
          </cell>
          <cell r="H1299">
            <v>641230.83929999999</v>
          </cell>
          <cell r="I1299">
            <v>229.22300000000001</v>
          </cell>
          <cell r="J1299">
            <v>1187541.21</v>
          </cell>
          <cell r="K1299">
            <v>641232.76</v>
          </cell>
          <cell r="L1299">
            <v>229.04</v>
          </cell>
          <cell r="M1299">
            <v>-4.066266235404889E-2</v>
          </cell>
          <cell r="N1299">
            <v>4.5004431438021504</v>
          </cell>
          <cell r="O1299">
            <v>8.0028586659203125</v>
          </cell>
        </row>
        <row r="1300">
          <cell r="A1300">
            <v>22130</v>
          </cell>
          <cell r="B1300">
            <v>3.4995543044974418</v>
          </cell>
          <cell r="C1300">
            <v>-5.3721126647007747E-2</v>
          </cell>
          <cell r="D1300">
            <v>1187543.8</v>
          </cell>
          <cell r="E1300">
            <v>641220.25</v>
          </cell>
          <cell r="F1300">
            <v>229.2</v>
          </cell>
          <cell r="G1300">
            <v>1187540.7327000001</v>
          </cell>
          <cell r="H1300">
            <v>641221.93480000005</v>
          </cell>
          <cell r="I1300">
            <v>229.012</v>
          </cell>
          <cell r="J1300">
            <v>1187536.79</v>
          </cell>
          <cell r="K1300">
            <v>641224.11</v>
          </cell>
          <cell r="L1300">
            <v>228.77</v>
          </cell>
          <cell r="M1300">
            <v>-5.3742785591162981E-2</v>
          </cell>
          <cell r="N1300">
            <v>4.5029299716794489</v>
          </cell>
          <cell r="O1300">
            <v>8.0024842761768902</v>
          </cell>
        </row>
        <row r="1301">
          <cell r="A1301">
            <v>22140</v>
          </cell>
          <cell r="B1301">
            <v>3.4953324377256099</v>
          </cell>
          <cell r="C1301">
            <v>-5.1783343422918342E-2</v>
          </cell>
          <cell r="D1301">
            <v>1187538.5900000001</v>
          </cell>
          <cell r="E1301">
            <v>641211.46</v>
          </cell>
          <cell r="F1301">
            <v>228.99</v>
          </cell>
          <cell r="G1301">
            <v>1187535.6381000001</v>
          </cell>
          <cell r="H1301">
            <v>641213.33180000004</v>
          </cell>
          <cell r="I1301">
            <v>228.809</v>
          </cell>
          <cell r="J1301">
            <v>1187531.8400000001</v>
          </cell>
          <cell r="K1301">
            <v>641215.74</v>
          </cell>
          <cell r="L1301">
            <v>228.57</v>
          </cell>
          <cell r="M1301">
            <v>-5.3143938156635498E-2</v>
          </cell>
          <cell r="N1301">
            <v>4.4972203470427798</v>
          </cell>
          <cell r="O1301">
            <v>7.9925527847683897</v>
          </cell>
        </row>
        <row r="1302">
          <cell r="A1302">
            <v>22150</v>
          </cell>
          <cell r="B1302">
            <v>3.4998104093419311</v>
          </cell>
          <cell r="C1302">
            <v>-5.3145735981447235E-2</v>
          </cell>
          <cell r="D1302">
            <v>1187532.8500000001</v>
          </cell>
          <cell r="E1302">
            <v>641203.01</v>
          </cell>
          <cell r="F1302">
            <v>228.85</v>
          </cell>
          <cell r="G1302">
            <v>1187530.0160999999</v>
          </cell>
          <cell r="H1302">
            <v>641205.06370000006</v>
          </cell>
          <cell r="I1302">
            <v>228.66399999999999</v>
          </cell>
          <cell r="J1302">
            <v>1187526.3799999999</v>
          </cell>
          <cell r="K1302">
            <v>641207.71</v>
          </cell>
          <cell r="L1302">
            <v>228.43</v>
          </cell>
          <cell r="M1302">
            <v>-5.2033251650541457E-2</v>
          </cell>
          <cell r="N1302">
            <v>4.4971242922033579</v>
          </cell>
          <cell r="O1302">
            <v>7.996934701545289</v>
          </cell>
        </row>
        <row r="1303">
          <cell r="A1303">
            <v>22160</v>
          </cell>
          <cell r="B1303">
            <v>3.5047554393865843</v>
          </cell>
          <cell r="C1303">
            <v>-5.2214770235737333E-2</v>
          </cell>
          <cell r="D1303">
            <v>1187526.5900000001</v>
          </cell>
          <cell r="E1303">
            <v>641194.93000000005</v>
          </cell>
          <cell r="F1303">
            <v>228.77</v>
          </cell>
          <cell r="G1303">
            <v>1187523.8887</v>
          </cell>
          <cell r="H1303">
            <v>641197.16299999994</v>
          </cell>
          <cell r="I1303">
            <v>228.58699999999999</v>
          </cell>
          <cell r="J1303">
            <v>1187520.42</v>
          </cell>
          <cell r="K1303">
            <v>641200.03</v>
          </cell>
          <cell r="L1303">
            <v>228.35</v>
          </cell>
          <cell r="M1303">
            <v>-5.2664626841221342E-2</v>
          </cell>
          <cell r="N1303">
            <v>4.5001742956335073</v>
          </cell>
          <cell r="O1303">
            <v>8.0049297350200916</v>
          </cell>
        </row>
        <row r="1304">
          <cell r="A1304">
            <v>22170</v>
          </cell>
          <cell r="B1304">
            <v>3.4952902784656326</v>
          </cell>
          <cell r="C1304">
            <v>-5.2642265832287351E-2</v>
          </cell>
          <cell r="D1304">
            <v>1187519.83</v>
          </cell>
          <cell r="E1304">
            <v>641187.27</v>
          </cell>
          <cell r="F1304">
            <v>228.76</v>
          </cell>
          <cell r="G1304">
            <v>1187517.2797999999</v>
          </cell>
          <cell r="H1304">
            <v>641189.66029999999</v>
          </cell>
          <cell r="I1304">
            <v>228.57599999999999</v>
          </cell>
          <cell r="J1304">
            <v>1187514</v>
          </cell>
          <cell r="K1304">
            <v>641192.74</v>
          </cell>
          <cell r="L1304">
            <v>228.34</v>
          </cell>
          <cell r="M1304">
            <v>-5.245527319915768E-2</v>
          </cell>
          <cell r="N1304">
            <v>4.4990710295982153</v>
          </cell>
          <cell r="O1304">
            <v>7.9943613080638478</v>
          </cell>
        </row>
        <row r="1305">
          <cell r="A1305">
            <v>22180</v>
          </cell>
          <cell r="B1305">
            <v>3.4947217372552126</v>
          </cell>
          <cell r="C1305">
            <v>-5.4081559050946165E-2</v>
          </cell>
          <cell r="D1305">
            <v>1187512.6100000001</v>
          </cell>
          <cell r="E1305">
            <v>641180.04</v>
          </cell>
          <cell r="F1305">
            <v>228.82</v>
          </cell>
          <cell r="G1305">
            <v>1187510.2150999999</v>
          </cell>
          <cell r="H1305">
            <v>641182.58510000003</v>
          </cell>
          <cell r="I1305">
            <v>228.631</v>
          </cell>
          <cell r="J1305">
            <v>1187507.1299999999</v>
          </cell>
          <cell r="K1305">
            <v>641185.86</v>
          </cell>
          <cell r="L1305">
            <v>228.39</v>
          </cell>
          <cell r="M1305">
            <v>-5.356506317979564E-2</v>
          </cell>
          <cell r="N1305">
            <v>4.4992012646578443</v>
          </cell>
          <cell r="O1305">
            <v>7.9939230019130569</v>
          </cell>
        </row>
        <row r="1306">
          <cell r="A1306">
            <v>22190</v>
          </cell>
          <cell r="B1306">
            <v>3.5028386715879574</v>
          </cell>
          <cell r="C1306">
            <v>-5.309979060945072E-2</v>
          </cell>
          <cell r="D1306">
            <v>1187504.96</v>
          </cell>
          <cell r="E1306">
            <v>641173.27</v>
          </cell>
          <cell r="F1306">
            <v>228.94</v>
          </cell>
          <cell r="G1306">
            <v>1187502.7224000001</v>
          </cell>
          <cell r="H1306">
            <v>641175.96499999997</v>
          </cell>
          <cell r="I1306">
            <v>228.75399999999999</v>
          </cell>
          <cell r="J1306">
            <v>1187499.8500000001</v>
          </cell>
          <cell r="K1306">
            <v>641179.43000000005</v>
          </cell>
          <cell r="L1306">
            <v>228.52</v>
          </cell>
          <cell r="M1306">
            <v>-5.1991134328363699E-2</v>
          </cell>
          <cell r="N1306">
            <v>4.5007673524122751</v>
          </cell>
          <cell r="O1306">
            <v>8.0036060240002325</v>
          </cell>
        </row>
        <row r="1307">
          <cell r="A1307">
            <v>22200</v>
          </cell>
          <cell r="B1307">
            <v>3.4965500324356267</v>
          </cell>
          <cell r="C1307">
            <v>-5.3481288202738217E-2</v>
          </cell>
          <cell r="D1307">
            <v>1187496.8899999999</v>
          </cell>
          <cell r="E1307">
            <v>641167</v>
          </cell>
          <cell r="F1307">
            <v>229.13</v>
          </cell>
          <cell r="G1307">
            <v>1187494.8307</v>
          </cell>
          <cell r="H1307">
            <v>641169.82579999999</v>
          </cell>
          <cell r="I1307">
            <v>228.94300000000001</v>
          </cell>
          <cell r="J1307">
            <v>1187492.18</v>
          </cell>
          <cell r="K1307">
            <v>641173.46</v>
          </cell>
          <cell r="L1307">
            <v>228.7</v>
          </cell>
          <cell r="M1307">
            <v>-5.4021853084465193E-2</v>
          </cell>
          <cell r="N1307">
            <v>4.498179646301355</v>
          </cell>
          <cell r="O1307">
            <v>7.9947296787369817</v>
          </cell>
        </row>
        <row r="1308">
          <cell r="A1308">
            <v>22210</v>
          </cell>
          <cell r="B1308">
            <v>3.4988022892705035</v>
          </cell>
          <cell r="C1308">
            <v>-5.1446176467872563E-2</v>
          </cell>
          <cell r="D1308">
            <v>1187488.45</v>
          </cell>
          <cell r="E1308">
            <v>641161.24</v>
          </cell>
          <cell r="F1308">
            <v>229.37</v>
          </cell>
          <cell r="G1308">
            <v>1187486.5711000001</v>
          </cell>
          <cell r="H1308">
            <v>641164.19149999996</v>
          </cell>
          <cell r="I1308">
            <v>229.19</v>
          </cell>
          <cell r="J1308">
            <v>1187484.1499999999</v>
          </cell>
          <cell r="K1308">
            <v>641167.99</v>
          </cell>
          <cell r="L1308">
            <v>228.96</v>
          </cell>
          <cell r="M1308">
            <v>-5.1060293633590381E-2</v>
          </cell>
          <cell r="N1308">
            <v>4.5044786003479347</v>
          </cell>
          <cell r="O1308">
            <v>8.0032808896184378</v>
          </cell>
        </row>
        <row r="1309">
          <cell r="A1309">
            <v>22220</v>
          </cell>
          <cell r="B1309">
            <v>3.502229247187596</v>
          </cell>
          <cell r="C1309">
            <v>-3.2550696129201147E-2</v>
          </cell>
          <cell r="D1309">
            <v>1187479.7</v>
          </cell>
          <cell r="E1309">
            <v>641156.03</v>
          </cell>
          <cell r="F1309">
            <v>229.56</v>
          </cell>
          <cell r="G1309">
            <v>1187477.9780999999</v>
          </cell>
          <cell r="H1309">
            <v>641159.0797</v>
          </cell>
          <cell r="I1309">
            <v>229.446</v>
          </cell>
          <cell r="J1309">
            <v>1187475.8</v>
          </cell>
          <cell r="K1309">
            <v>641162.94999999995</v>
          </cell>
          <cell r="L1309">
            <v>229.3</v>
          </cell>
          <cell r="M1309">
            <v>-3.2874761167926522E-2</v>
          </cell>
          <cell r="N1309">
            <v>4.4410969027032206</v>
          </cell>
          <cell r="O1309">
            <v>7.943326149890817</v>
          </cell>
        </row>
        <row r="1310">
          <cell r="A1310">
            <v>22230</v>
          </cell>
          <cell r="B1310">
            <v>3.5019146419190004</v>
          </cell>
          <cell r="C1310">
            <v>-1.3706787545711991E-2</v>
          </cell>
          <cell r="D1310">
            <v>1187470.98</v>
          </cell>
          <cell r="E1310">
            <v>641151.12</v>
          </cell>
          <cell r="F1310">
            <v>229.75</v>
          </cell>
          <cell r="G1310">
            <v>1187469.2646000001</v>
          </cell>
          <cell r="H1310">
            <v>641154.17299999995</v>
          </cell>
          <cell r="I1310">
            <v>229.702</v>
          </cell>
          <cell r="J1310">
            <v>1187467.33</v>
          </cell>
          <cell r="K1310">
            <v>641157.6</v>
          </cell>
          <cell r="L1310">
            <v>229.62</v>
          </cell>
          <cell r="M1310">
            <v>-2.0836756513211339E-2</v>
          </cell>
          <cell r="N1310">
            <v>3.9353533717208986</v>
          </cell>
          <cell r="O1310">
            <v>7.4372680136398994</v>
          </cell>
        </row>
        <row r="1311">
          <cell r="A1311">
            <v>22240</v>
          </cell>
          <cell r="B1311">
            <v>3.4977445775792324</v>
          </cell>
          <cell r="C1311">
            <v>2.2871881644218081E-3</v>
          </cell>
          <cell r="D1311">
            <v>1187462.27</v>
          </cell>
          <cell r="E1311">
            <v>641146.22</v>
          </cell>
          <cell r="F1311">
            <v>229.95</v>
          </cell>
          <cell r="G1311">
            <v>1187460.5512000001</v>
          </cell>
          <cell r="H1311">
            <v>641149.26630000002</v>
          </cell>
          <cell r="I1311">
            <v>229.958</v>
          </cell>
          <cell r="J1311">
            <v>1187458.83</v>
          </cell>
          <cell r="K1311">
            <v>641152.31999999995</v>
          </cell>
          <cell r="L1311">
            <v>229.89</v>
          </cell>
          <cell r="M1311">
            <v>-1.9398812619486186E-2</v>
          </cell>
          <cell r="N1311">
            <v>3.5053691859318121</v>
          </cell>
          <cell r="O1311">
            <v>7.0031137635110445</v>
          </cell>
        </row>
        <row r="1312">
          <cell r="A1312">
            <v>22250</v>
          </cell>
          <cell r="B1312">
            <v>3.5023388541855365</v>
          </cell>
          <cell r="C1312">
            <v>2.0843214503007745E-2</v>
          </cell>
          <cell r="D1312">
            <v>1187453.56</v>
          </cell>
          <cell r="E1312">
            <v>641141.31000000006</v>
          </cell>
          <cell r="F1312">
            <v>230.14</v>
          </cell>
          <cell r="G1312">
            <v>1187451.8377</v>
          </cell>
          <cell r="H1312">
            <v>641144.35959999997</v>
          </cell>
          <cell r="I1312">
            <v>230.21299999999999</v>
          </cell>
          <cell r="J1312">
            <v>1187450.1200000001</v>
          </cell>
          <cell r="K1312">
            <v>641147.41</v>
          </cell>
          <cell r="L1312">
            <v>230.14</v>
          </cell>
          <cell r="M1312">
            <v>-2.0852518834274091E-2</v>
          </cell>
          <cell r="N1312">
            <v>3.5007761211092441</v>
          </cell>
          <cell r="O1312">
            <v>7.0031149752947801</v>
          </cell>
        </row>
        <row r="1313">
          <cell r="A1313">
            <v>22260</v>
          </cell>
          <cell r="B1313">
            <v>3.5019744288416943</v>
          </cell>
          <cell r="C1313">
            <v>1.9703170711846317E-2</v>
          </cell>
          <cell r="D1313">
            <v>1187444.8400000001</v>
          </cell>
          <cell r="E1313">
            <v>641136.4</v>
          </cell>
          <cell r="F1313">
            <v>230.4</v>
          </cell>
          <cell r="G1313">
            <v>1187443.1243</v>
          </cell>
          <cell r="H1313">
            <v>641139.45290000003</v>
          </cell>
          <cell r="I1313">
            <v>230.46899999999999</v>
          </cell>
          <cell r="J1313">
            <v>1187441.4099999999</v>
          </cell>
          <cell r="K1313">
            <v>641142.5</v>
          </cell>
          <cell r="L1313">
            <v>230.4</v>
          </cell>
          <cell r="M1313">
            <v>-1.9735528628558905E-2</v>
          </cell>
          <cell r="N1313">
            <v>3.4962326724879222</v>
          </cell>
          <cell r="O1313">
            <v>6.9982071013296165</v>
          </cell>
        </row>
        <row r="1314">
          <cell r="A1314">
            <v>22270</v>
          </cell>
          <cell r="B1314">
            <v>3.4978540678059469</v>
          </cell>
          <cell r="C1314">
            <v>2.1441717849319225E-2</v>
          </cell>
          <cell r="D1314">
            <v>1187436.1299999999</v>
          </cell>
          <cell r="E1314">
            <v>641131.5</v>
          </cell>
          <cell r="F1314">
            <v>230.65</v>
          </cell>
          <cell r="G1314">
            <v>1187434.4108</v>
          </cell>
          <cell r="H1314">
            <v>641134.54619999998</v>
          </cell>
          <cell r="I1314">
            <v>230.72499999999999</v>
          </cell>
          <cell r="J1314">
            <v>1187432.69</v>
          </cell>
          <cell r="K1314">
            <v>641137.6</v>
          </cell>
          <cell r="L1314">
            <v>230.65</v>
          </cell>
          <cell r="M1314">
            <v>-2.1396416184069584E-2</v>
          </cell>
          <cell r="N1314">
            <v>3.505259916183014</v>
          </cell>
          <cell r="O1314">
            <v>7.0031139839889605</v>
          </cell>
        </row>
        <row r="1315">
          <cell r="A1315">
            <v>22280</v>
          </cell>
          <cell r="B1315">
            <v>3.4975407845812074</v>
          </cell>
          <cell r="C1315">
            <v>2.0299977719487675E-2</v>
          </cell>
          <cell r="D1315">
            <v>1187427.4099999999</v>
          </cell>
          <cell r="E1315">
            <v>641126.59</v>
          </cell>
          <cell r="F1315">
            <v>230.91</v>
          </cell>
          <cell r="G1315">
            <v>1187425.6973000001</v>
          </cell>
          <cell r="H1315">
            <v>641129.63950000005</v>
          </cell>
          <cell r="I1315">
            <v>230.98099999999999</v>
          </cell>
          <cell r="J1315">
            <v>1187423.98</v>
          </cell>
          <cell r="K1315">
            <v>641132.68999999994</v>
          </cell>
          <cell r="L1315">
            <v>230.91</v>
          </cell>
          <cell r="M1315">
            <v>-2.0281849066185655E-2</v>
          </cell>
          <cell r="N1315">
            <v>3.5006670135599576</v>
          </cell>
          <cell r="O1315">
            <v>6.9982077981411646</v>
          </cell>
        </row>
        <row r="1316">
          <cell r="A1316">
            <v>22290</v>
          </cell>
          <cell r="B1316">
            <v>3.5020832441766498</v>
          </cell>
          <cell r="C1316">
            <v>1.8560381198271435E-2</v>
          </cell>
          <cell r="D1316">
            <v>1187418.7</v>
          </cell>
          <cell r="E1316">
            <v>641121.68000000005</v>
          </cell>
          <cell r="F1316">
            <v>231.15</v>
          </cell>
          <cell r="G1316">
            <v>1187416.9839000001</v>
          </cell>
          <cell r="H1316">
            <v>641124.7328</v>
          </cell>
          <cell r="I1316">
            <v>231.215</v>
          </cell>
          <cell r="J1316">
            <v>1187415.27</v>
          </cell>
          <cell r="K1316">
            <v>641127.78</v>
          </cell>
          <cell r="L1316">
            <v>231.15</v>
          </cell>
          <cell r="M1316">
            <v>-1.8592019403715833E-2</v>
          </cell>
          <cell r="N1316">
            <v>3.4961237178467397</v>
          </cell>
          <cell r="O1316">
            <v>6.9982069620233895</v>
          </cell>
        </row>
        <row r="1317">
          <cell r="A1317">
            <v>22300</v>
          </cell>
          <cell r="B1317">
            <v>3.4979636032052066</v>
          </cell>
          <cell r="C1317">
            <v>2.0011643327521113E-2</v>
          </cell>
          <cell r="D1317">
            <v>1187409.99</v>
          </cell>
          <cell r="E1317">
            <v>641116.78</v>
          </cell>
          <cell r="F1317">
            <v>231.34</v>
          </cell>
          <cell r="G1317">
            <v>1187408.2704</v>
          </cell>
          <cell r="H1317">
            <v>641119.82609999995</v>
          </cell>
          <cell r="I1317">
            <v>231.41</v>
          </cell>
          <cell r="J1317">
            <v>1187406.55</v>
          </cell>
          <cell r="K1317">
            <v>641122.88</v>
          </cell>
          <cell r="L1317">
            <v>231.34</v>
          </cell>
          <cell r="M1317">
            <v>-1.9970610727004189E-2</v>
          </cell>
          <cell r="N1317">
            <v>3.5051506915278976</v>
          </cell>
          <cell r="O1317">
            <v>7.0031142947331038</v>
          </cell>
        </row>
        <row r="1318">
          <cell r="A1318">
            <v>22310</v>
          </cell>
          <cell r="B1318">
            <v>3.49760051464885</v>
          </cell>
          <cell r="C1318">
            <v>2.0871451640699479E-2</v>
          </cell>
          <cell r="D1318">
            <v>1187401.27</v>
          </cell>
          <cell r="E1318">
            <v>641111.87</v>
          </cell>
          <cell r="F1318">
            <v>231.49</v>
          </cell>
          <cell r="G1318">
            <v>1187399.557</v>
          </cell>
          <cell r="H1318">
            <v>641114.91940000001</v>
          </cell>
          <cell r="I1318">
            <v>231.56299999999999</v>
          </cell>
          <cell r="J1318">
            <v>1187397.8400000001</v>
          </cell>
          <cell r="K1318">
            <v>641117.97</v>
          </cell>
          <cell r="L1318">
            <v>231.49</v>
          </cell>
          <cell r="M1318">
            <v>-2.0853526267429874E-2</v>
          </cell>
          <cell r="N1318">
            <v>3.5006069987306798</v>
          </cell>
          <cell r="O1318">
            <v>6.9982075133795298</v>
          </cell>
        </row>
        <row r="1319">
          <cell r="A1319">
            <v>22320</v>
          </cell>
          <cell r="B1319">
            <v>3.5021921050013307</v>
          </cell>
          <cell r="C1319">
            <v>1.8559804274349771E-2</v>
          </cell>
          <cell r="D1319">
            <v>1187392.56</v>
          </cell>
          <cell r="E1319">
            <v>641106.96</v>
          </cell>
          <cell r="F1319">
            <v>231.61</v>
          </cell>
          <cell r="G1319">
            <v>1187390.8435</v>
          </cell>
          <cell r="H1319">
            <v>641110.01269999996</v>
          </cell>
          <cell r="I1319">
            <v>231.67500000000001</v>
          </cell>
          <cell r="J1319">
            <v>1187389.1299999999</v>
          </cell>
          <cell r="K1319">
            <v>641113.06000000006</v>
          </cell>
          <cell r="L1319">
            <v>231.61</v>
          </cell>
          <cell r="M1319">
            <v>-1.859259859058281E-2</v>
          </cell>
          <cell r="N1319">
            <v>3.4960148084367484</v>
          </cell>
          <cell r="O1319">
            <v>6.9982069134380787</v>
          </cell>
        </row>
        <row r="1320">
          <cell r="A1320">
            <v>22330</v>
          </cell>
          <cell r="B1320">
            <v>3.4980240151153463</v>
          </cell>
          <cell r="C1320">
            <v>1.9153670675356404E-2</v>
          </cell>
          <cell r="D1320">
            <v>1187383.8500000001</v>
          </cell>
          <cell r="E1320">
            <v>641102.06000000006</v>
          </cell>
          <cell r="F1320">
            <v>231.68</v>
          </cell>
          <cell r="G1320">
            <v>1187382.1301</v>
          </cell>
          <cell r="H1320">
            <v>641105.10600000003</v>
          </cell>
          <cell r="I1320">
            <v>231.74700000000001</v>
          </cell>
          <cell r="J1320">
            <v>1187380.4099999999</v>
          </cell>
          <cell r="K1320">
            <v>641108.16</v>
          </cell>
          <cell r="L1320">
            <v>231.68</v>
          </cell>
          <cell r="M1320">
            <v>-1.9115055195368571E-2</v>
          </cell>
          <cell r="N1320">
            <v>3.5050905851551426</v>
          </cell>
          <cell r="O1320">
            <v>7.0031146002704894</v>
          </cell>
        </row>
        <row r="1321">
          <cell r="A1321">
            <v>22340</v>
          </cell>
          <cell r="B1321">
            <v>3.4977964376645954</v>
          </cell>
          <cell r="C1321">
            <v>1.9440811154060694E-2</v>
          </cell>
          <cell r="D1321">
            <v>1187375.1299999999</v>
          </cell>
          <cell r="E1321">
            <v>641097.15</v>
          </cell>
          <cell r="F1321">
            <v>231.71</v>
          </cell>
          <cell r="G1321">
            <v>1187373.4166000001</v>
          </cell>
          <cell r="H1321">
            <v>641100.19940000004</v>
          </cell>
          <cell r="I1321">
            <v>231.77799999999999</v>
          </cell>
          <cell r="J1321">
            <v>1187371.7</v>
          </cell>
          <cell r="K1321">
            <v>641103.25</v>
          </cell>
          <cell r="L1321">
            <v>231.74</v>
          </cell>
          <cell r="M1321">
            <v>-1.0855868621190524E-2</v>
          </cell>
          <cell r="N1321">
            <v>3.5004108216459948</v>
          </cell>
          <cell r="O1321">
            <v>6.9982072593105897</v>
          </cell>
        </row>
        <row r="1322">
          <cell r="A1322">
            <v>22350</v>
          </cell>
          <cell r="B1322">
            <v>3.6412960467100968</v>
          </cell>
          <cell r="C1322">
            <v>1.894929693023949E-2</v>
          </cell>
          <cell r="D1322">
            <v>1187366.49</v>
          </cell>
          <cell r="E1322">
            <v>641092.12</v>
          </cell>
          <cell r="F1322">
            <v>231.7</v>
          </cell>
          <cell r="G1322">
            <v>1187364.7031</v>
          </cell>
          <cell r="H1322">
            <v>641095.29269999999</v>
          </cell>
          <cell r="I1322">
            <v>231.76900000000001</v>
          </cell>
          <cell r="J1322">
            <v>1187362.99</v>
          </cell>
          <cell r="K1322">
            <v>641098.34</v>
          </cell>
          <cell r="L1322">
            <v>231.79</v>
          </cell>
          <cell r="M1322">
            <v>6.0071763893205371E-3</v>
          </cell>
          <cell r="N1322">
            <v>3.4958187739118252</v>
          </cell>
          <cell r="O1322">
            <v>7.1371148206219219</v>
          </cell>
        </row>
        <row r="1323">
          <cell r="A1323">
            <v>22360</v>
          </cell>
          <cell r="B1323">
            <v>4.1382791218262653</v>
          </cell>
          <cell r="C1323">
            <v>2.6097804623752434E-2</v>
          </cell>
          <cell r="D1323">
            <v>1187358.02</v>
          </cell>
          <cell r="E1323">
            <v>641086.78</v>
          </cell>
          <cell r="F1323">
            <v>231.61</v>
          </cell>
          <cell r="G1323">
            <v>1187355.9897</v>
          </cell>
          <cell r="H1323">
            <v>641090.38600000006</v>
          </cell>
          <cell r="I1323">
            <v>231.71799999999999</v>
          </cell>
          <cell r="J1323">
            <v>1187354.27</v>
          </cell>
          <cell r="K1323">
            <v>641093.43999999994</v>
          </cell>
          <cell r="L1323">
            <v>231.81</v>
          </cell>
          <cell r="M1323">
            <v>2.6249008384710382E-2</v>
          </cell>
          <cell r="N1323">
            <v>3.5048943050207355</v>
          </cell>
          <cell r="O1323">
            <v>7.6431734268470013</v>
          </cell>
        </row>
        <row r="1324">
          <cell r="A1324">
            <v>22370</v>
          </cell>
          <cell r="B1324">
            <v>4.5019576631447338</v>
          </cell>
          <cell r="C1324">
            <v>4.3980866728475496E-2</v>
          </cell>
          <cell r="D1324">
            <v>1187349.5900000001</v>
          </cell>
          <cell r="E1324">
            <v>641081.57999999996</v>
          </cell>
          <cell r="F1324">
            <v>231.45</v>
          </cell>
          <cell r="G1324">
            <v>1187347.2922</v>
          </cell>
          <cell r="H1324">
            <v>641085.45140000002</v>
          </cell>
          <cell r="I1324">
            <v>231.648</v>
          </cell>
          <cell r="J1324">
            <v>1187345.5</v>
          </cell>
          <cell r="K1324">
            <v>641088.46</v>
          </cell>
          <cell r="L1324">
            <v>231.8</v>
          </cell>
          <cell r="M1324">
            <v>4.3404387218522224E-2</v>
          </cell>
          <cell r="N1324">
            <v>3.5019501423844854</v>
          </cell>
          <cell r="O1324">
            <v>8.0039078055292201</v>
          </cell>
        </row>
        <row r="1325">
          <cell r="A1325">
            <v>22380</v>
          </cell>
          <cell r="B1325">
            <v>4.4987959645472033</v>
          </cell>
          <cell r="C1325">
            <v>5.7348677742485053E-2</v>
          </cell>
          <cell r="D1325">
            <v>1187341.53</v>
          </cell>
          <cell r="E1325">
            <v>641076.32999999996</v>
          </cell>
          <cell r="F1325">
            <v>231.32</v>
          </cell>
          <cell r="G1325">
            <v>1187338.9172</v>
          </cell>
          <cell r="H1325">
            <v>641079.99230000004</v>
          </cell>
          <cell r="I1325">
            <v>231.578</v>
          </cell>
          <cell r="J1325">
            <v>1187336.8899999999</v>
          </cell>
          <cell r="K1325">
            <v>641082.84</v>
          </cell>
          <cell r="L1325">
            <v>231.78</v>
          </cell>
          <cell r="M1325">
            <v>5.7787604242697709E-2</v>
          </cell>
          <cell r="N1325">
            <v>3.4955593443817801</v>
          </cell>
          <cell r="O1325">
            <v>7.9943553089289834</v>
          </cell>
        </row>
        <row r="1326">
          <cell r="A1326">
            <v>22390</v>
          </cell>
          <cell r="B1326">
            <v>4.4982422665457857</v>
          </cell>
          <cell r="C1326">
            <v>5.7355736910570797E-2</v>
          </cell>
          <cell r="D1326">
            <v>1187333.93</v>
          </cell>
          <cell r="E1326">
            <v>641070.42000000004</v>
          </cell>
          <cell r="F1326">
            <v>231.25</v>
          </cell>
          <cell r="G1326">
            <v>1187331.0257000001</v>
          </cell>
          <cell r="H1326">
            <v>641073.85499999998</v>
          </cell>
          <cell r="I1326">
            <v>231.50800000000001</v>
          </cell>
          <cell r="J1326">
            <v>1187328.76</v>
          </cell>
          <cell r="K1326">
            <v>641076.53</v>
          </cell>
          <cell r="L1326">
            <v>231.71</v>
          </cell>
          <cell r="M1326">
            <v>5.7622582396442995E-2</v>
          </cell>
          <cell r="N1326">
            <v>3.5055700664409568</v>
          </cell>
          <cell r="O1326">
            <v>8.0038123329867421</v>
          </cell>
        </row>
        <row r="1327">
          <cell r="A1327">
            <v>22400</v>
          </cell>
          <cell r="B1327">
            <v>4.5039889719946533</v>
          </cell>
          <cell r="C1327">
            <v>5.7282555886392972E-2</v>
          </cell>
          <cell r="D1327">
            <v>1187326.8600000001</v>
          </cell>
          <cell r="E1327">
            <v>641063.9</v>
          </cell>
          <cell r="F1327">
            <v>231.18</v>
          </cell>
          <cell r="G1327">
            <v>1187323.6725000001</v>
          </cell>
          <cell r="H1327">
            <v>641067.0821</v>
          </cell>
          <cell r="I1327">
            <v>231.43799999999999</v>
          </cell>
          <cell r="J1327">
            <v>1187321.2</v>
          </cell>
          <cell r="K1327">
            <v>641069.56000000006</v>
          </cell>
          <cell r="L1327">
            <v>231.64</v>
          </cell>
          <cell r="M1327">
            <v>5.7706643832621932E-2</v>
          </cell>
          <cell r="N1327">
            <v>3.5004634923129303</v>
          </cell>
          <cell r="O1327">
            <v>8.0044524643075832</v>
          </cell>
        </row>
        <row r="1328">
          <cell r="A1328">
            <v>22410</v>
          </cell>
          <cell r="B1328">
            <v>4.5008868838594438</v>
          </cell>
          <cell r="C1328">
            <v>5.732203600254672E-2</v>
          </cell>
          <cell r="D1328">
            <v>1187320.3500000001</v>
          </cell>
          <cell r="E1328">
            <v>641056.81999999995</v>
          </cell>
          <cell r="F1328">
            <v>231.11</v>
          </cell>
          <cell r="G1328">
            <v>1187316.9084999999</v>
          </cell>
          <cell r="H1328">
            <v>641059.72069999995</v>
          </cell>
          <cell r="I1328">
            <v>231.36799999999999</v>
          </cell>
          <cell r="J1328">
            <v>1187314.23</v>
          </cell>
          <cell r="K1328">
            <v>641061.98</v>
          </cell>
          <cell r="L1328">
            <v>231.57</v>
          </cell>
          <cell r="M1328">
            <v>5.7646564333463171E-2</v>
          </cell>
          <cell r="N1328">
            <v>3.504111690533819</v>
          </cell>
          <cell r="O1328">
            <v>8.0049985743932623</v>
          </cell>
        </row>
        <row r="1329">
          <cell r="A1329">
            <v>22420</v>
          </cell>
          <cell r="B1329">
            <v>4.5039162658746248</v>
          </cell>
          <cell r="C1329">
            <v>5.7283480591064723E-2</v>
          </cell>
          <cell r="D1329">
            <v>1187314.45</v>
          </cell>
          <cell r="E1329">
            <v>641049.21</v>
          </cell>
          <cell r="F1329">
            <v>231.04</v>
          </cell>
          <cell r="G1329">
            <v>1187310.7807</v>
          </cell>
          <cell r="H1329">
            <v>641051.82180000003</v>
          </cell>
          <cell r="I1329">
            <v>231.298</v>
          </cell>
          <cell r="J1329">
            <v>1187307.93</v>
          </cell>
          <cell r="K1329">
            <v>641053.85</v>
          </cell>
          <cell r="L1329">
            <v>231.5</v>
          </cell>
          <cell r="M1329">
            <v>5.7737654798245427E-2</v>
          </cell>
          <cell r="N1329">
            <v>3.4985833890526621</v>
          </cell>
          <cell r="O1329">
            <v>8.0024996549272878</v>
          </cell>
        </row>
        <row r="1330">
          <cell r="A1330">
            <v>22430</v>
          </cell>
          <cell r="B1330">
            <v>4.4954155458055842</v>
          </cell>
          <cell r="C1330">
            <v>4.8271399560043629E-2</v>
          </cell>
          <cell r="D1330">
            <v>1187309.2</v>
          </cell>
          <cell r="E1330">
            <v>641041.15</v>
          </cell>
          <cell r="F1330">
            <v>231.01</v>
          </cell>
          <cell r="G1330">
            <v>1187305.3317</v>
          </cell>
          <cell r="H1330">
            <v>641043.44019999995</v>
          </cell>
          <cell r="I1330">
            <v>231.227</v>
          </cell>
          <cell r="J1330">
            <v>1187302.32</v>
          </cell>
          <cell r="K1330">
            <v>641045.22</v>
          </cell>
          <cell r="L1330">
            <v>231.4</v>
          </cell>
          <cell r="M1330">
            <v>4.9452748773400383E-2</v>
          </cell>
          <cell r="N1330">
            <v>3.4982888573638795</v>
          </cell>
          <cell r="O1330">
            <v>7.9937044031694633</v>
          </cell>
        </row>
        <row r="1331">
          <cell r="A1331">
            <v>22440</v>
          </cell>
          <cell r="B1331">
            <v>4.3202047034202318</v>
          </cell>
          <cell r="C1331">
            <v>3.0785578260843976E-2</v>
          </cell>
          <cell r="D1331">
            <v>1187304.3799999999</v>
          </cell>
          <cell r="E1331">
            <v>641032.66</v>
          </cell>
          <cell r="F1331">
            <v>231.06</v>
          </cell>
          <cell r="G1331">
            <v>1187300.5501999999</v>
          </cell>
          <cell r="H1331">
            <v>641034.65919999999</v>
          </cell>
          <cell r="I1331">
            <v>231.19300000000001</v>
          </cell>
          <cell r="J1331">
            <v>1187297.45</v>
          </cell>
          <cell r="K1331">
            <v>641036.28</v>
          </cell>
          <cell r="L1331">
            <v>231.3</v>
          </cell>
          <cell r="M1331">
            <v>3.0586122578226637E-2</v>
          </cell>
          <cell r="N1331">
            <v>3.4983185503928333</v>
          </cell>
          <cell r="O1331">
            <v>7.8185232538130656</v>
          </cell>
        </row>
        <row r="1332">
          <cell r="A1332">
            <v>22450</v>
          </cell>
          <cell r="B1332">
            <v>3.8167213286259076</v>
          </cell>
          <cell r="C1332">
            <v>2.1222403478210028E-2</v>
          </cell>
          <cell r="D1332">
            <v>1187299.3</v>
          </cell>
          <cell r="E1332">
            <v>641024.03</v>
          </cell>
          <cell r="F1332">
            <v>231.15</v>
          </cell>
          <cell r="G1332">
            <v>1187295.9171</v>
          </cell>
          <cell r="H1332">
            <v>641025.79729999998</v>
          </cell>
          <cell r="I1332">
            <v>231.23099999999999</v>
          </cell>
          <cell r="J1332">
            <v>1187292.82</v>
          </cell>
          <cell r="K1332">
            <v>641027.42000000004</v>
          </cell>
          <cell r="L1332">
            <v>231.28</v>
          </cell>
          <cell r="M1332">
            <v>1.4014202325268904E-2</v>
          </cell>
          <cell r="N1332">
            <v>3.4964530169266257</v>
          </cell>
          <cell r="O1332">
            <v>7.3131743455525333</v>
          </cell>
        </row>
        <row r="1333">
          <cell r="A1333">
            <v>22460</v>
          </cell>
          <cell r="B1333">
            <v>3.5056322253916439</v>
          </cell>
          <cell r="C1333">
            <v>1.9967867562654232E-2</v>
          </cell>
          <cell r="D1333">
            <v>1187294.3899999999</v>
          </cell>
          <cell r="E1333">
            <v>641015.31000000006</v>
          </cell>
          <cell r="F1333">
            <v>231.27</v>
          </cell>
          <cell r="G1333">
            <v>1187291.2838999999</v>
          </cell>
          <cell r="H1333">
            <v>641016.93530000001</v>
          </cell>
          <cell r="I1333">
            <v>231.34</v>
          </cell>
          <cell r="J1333">
            <v>1187288.18</v>
          </cell>
          <cell r="K1333">
            <v>641018.56000000006</v>
          </cell>
          <cell r="L1333">
            <v>231.33</v>
          </cell>
          <cell r="M1333">
            <v>-2.8543661172807828E-3</v>
          </cell>
          <cell r="N1333">
            <v>3.5034048153281132</v>
          </cell>
          <cell r="O1333">
            <v>7.0090370407197575</v>
          </cell>
        </row>
        <row r="1334">
          <cell r="A1334">
            <v>22470</v>
          </cell>
          <cell r="B1334">
            <v>3.4986380493662073</v>
          </cell>
          <cell r="C1334">
            <v>2.0293611113290182E-2</v>
          </cell>
          <cell r="D1334">
            <v>1187289.75</v>
          </cell>
          <cell r="E1334">
            <v>641006.44999999995</v>
          </cell>
          <cell r="F1334">
            <v>231.45</v>
          </cell>
          <cell r="G1334">
            <v>1187286.6507999999</v>
          </cell>
          <cell r="H1334">
            <v>641008.07339999999</v>
          </cell>
          <cell r="I1334">
            <v>231.52099999999999</v>
          </cell>
          <cell r="J1334">
            <v>1187283.55</v>
          </cell>
          <cell r="K1334">
            <v>641009.69999999995</v>
          </cell>
          <cell r="L1334">
            <v>231.45</v>
          </cell>
          <cell r="M1334">
            <v>-2.0276787678164276E-2</v>
          </cell>
          <cell r="N1334">
            <v>3.5015408321534398</v>
          </cell>
          <cell r="O1334">
            <v>7.0001788815196466</v>
          </cell>
        </row>
        <row r="1335">
          <cell r="A1335">
            <v>22480</v>
          </cell>
          <cell r="B1335">
            <v>3.5005925228898551</v>
          </cell>
          <cell r="C1335">
            <v>2.1139278426762685E-2</v>
          </cell>
          <cell r="D1335">
            <v>1187285.1200000001</v>
          </cell>
          <cell r="E1335">
            <v>640997.59</v>
          </cell>
          <cell r="F1335">
            <v>231.7</v>
          </cell>
          <cell r="G1335">
            <v>1187282.0175999999</v>
          </cell>
          <cell r="H1335">
            <v>640999.21149999998</v>
          </cell>
          <cell r="I1335">
            <v>231.774</v>
          </cell>
          <cell r="J1335">
            <v>1187278.92</v>
          </cell>
          <cell r="K1335">
            <v>641000.82999999996</v>
          </cell>
          <cell r="L1335">
            <v>231.7</v>
          </cell>
          <cell r="M1335">
            <v>-2.1173413838951168E-2</v>
          </cell>
          <cell r="N1335">
            <v>3.4949489280694044</v>
          </cell>
          <cell r="O1335">
            <v>6.9955414509592595</v>
          </cell>
        </row>
        <row r="1336">
          <cell r="A1336">
            <v>22490</v>
          </cell>
          <cell r="B1336">
            <v>3.5024149526419439</v>
          </cell>
          <cell r="C1336">
            <v>1.9415175220377084E-2</v>
          </cell>
          <cell r="D1336">
            <v>1187280.49</v>
          </cell>
          <cell r="E1336">
            <v>640988.73</v>
          </cell>
          <cell r="F1336">
            <v>232.03</v>
          </cell>
          <cell r="G1336">
            <v>1187277.3844999999</v>
          </cell>
          <cell r="H1336">
            <v>640990.34950000001</v>
          </cell>
          <cell r="I1336">
            <v>232.09800000000001</v>
          </cell>
          <cell r="J1336">
            <v>1187274.28</v>
          </cell>
          <cell r="K1336">
            <v>640991.97</v>
          </cell>
          <cell r="L1336">
            <v>232.03</v>
          </cell>
          <cell r="M1336">
            <v>-1.9417525998408416E-2</v>
          </cell>
          <cell r="N1336">
            <v>3.5019909336331394</v>
          </cell>
          <cell r="O1336">
            <v>7.0044058862750838</v>
          </cell>
        </row>
        <row r="1337">
          <cell r="A1337">
            <v>22500</v>
          </cell>
          <cell r="B1337">
            <v>3.4955073238758185</v>
          </cell>
          <cell r="C1337">
            <v>2.1456112961839559E-2</v>
          </cell>
          <cell r="D1337">
            <v>1187275.8500000001</v>
          </cell>
          <cell r="E1337">
            <v>640979.87</v>
          </cell>
          <cell r="F1337">
            <v>232.42</v>
          </cell>
          <cell r="G1337">
            <v>1187272.7512999999</v>
          </cell>
          <cell r="H1337">
            <v>640981.48759999999</v>
          </cell>
          <cell r="I1337">
            <v>232.495</v>
          </cell>
          <cell r="J1337">
            <v>1187269.6499999999</v>
          </cell>
          <cell r="K1337">
            <v>640983.11</v>
          </cell>
          <cell r="L1337">
            <v>232.42</v>
          </cell>
          <cell r="M1337">
            <v>-2.1428358501848033E-2</v>
          </cell>
          <cell r="N1337">
            <v>3.500034778377862</v>
          </cell>
          <cell r="O1337">
            <v>6.9955421022536806</v>
          </cell>
        </row>
        <row r="1338">
          <cell r="A1338">
            <v>22510</v>
          </cell>
          <cell r="B1338">
            <v>3.5020085280171416</v>
          </cell>
          <cell r="C1338">
            <v>2.0845180534537575E-2</v>
          </cell>
          <cell r="D1338">
            <v>1187271.22</v>
          </cell>
          <cell r="E1338">
            <v>640971</v>
          </cell>
          <cell r="F1338">
            <v>232.89</v>
          </cell>
          <cell r="G1338">
            <v>1187268.1181999999</v>
          </cell>
          <cell r="H1338">
            <v>640972.62569999998</v>
          </cell>
          <cell r="I1338">
            <v>232.96299999999999</v>
          </cell>
          <cell r="J1338">
            <v>1187265.02</v>
          </cell>
          <cell r="K1338">
            <v>640974.25</v>
          </cell>
          <cell r="L1338">
            <v>232.89</v>
          </cell>
          <cell r="M1338">
            <v>-2.0868053543728667E-2</v>
          </cell>
          <cell r="N1338">
            <v>3.4981700543865859</v>
          </cell>
          <cell r="O1338">
            <v>7.000178582403727</v>
          </cell>
        </row>
        <row r="1339">
          <cell r="A1339">
            <v>22520</v>
          </cell>
          <cell r="B1339">
            <v>3.5039159079339841</v>
          </cell>
          <cell r="C1339">
            <v>2.0548438344930524E-2</v>
          </cell>
          <cell r="D1339">
            <v>1187266.5900000001</v>
          </cell>
          <cell r="E1339">
            <v>640962.14</v>
          </cell>
          <cell r="F1339">
            <v>233.43</v>
          </cell>
          <cell r="G1339">
            <v>1187263.4850000001</v>
          </cell>
          <cell r="H1339">
            <v>640963.76370000001</v>
          </cell>
          <cell r="I1339">
            <v>233.50200000000001</v>
          </cell>
          <cell r="J1339">
            <v>1187260.3799999999</v>
          </cell>
          <cell r="K1339">
            <v>640965.39</v>
          </cell>
          <cell r="L1339">
            <v>233.43</v>
          </cell>
          <cell r="M1339">
            <v>-2.0541370709284208E-2</v>
          </cell>
          <cell r="N1339">
            <v>3.5051214945193725</v>
          </cell>
          <cell r="O1339">
            <v>7.009037402453357</v>
          </cell>
        </row>
        <row r="1340">
          <cell r="A1340">
            <v>22530</v>
          </cell>
          <cell r="B1340">
            <v>3.496921338872689</v>
          </cell>
          <cell r="C1340">
            <v>1.9445676184964851E-2</v>
          </cell>
          <cell r="D1340">
            <v>1187261.95</v>
          </cell>
          <cell r="E1340">
            <v>640953.28</v>
          </cell>
          <cell r="F1340">
            <v>234.01</v>
          </cell>
          <cell r="G1340">
            <v>1187258.8518999999</v>
          </cell>
          <cell r="H1340">
            <v>640954.90179999999</v>
          </cell>
          <cell r="I1340">
            <v>234.078</v>
          </cell>
          <cell r="J1340">
            <v>1187255.75</v>
          </cell>
          <cell r="K1340">
            <v>640956.52</v>
          </cell>
          <cell r="L1340">
            <v>234.01</v>
          </cell>
          <cell r="M1340">
            <v>-1.943622458073874E-2</v>
          </cell>
          <cell r="N1340">
            <v>3.4986218500171025</v>
          </cell>
          <cell r="O1340">
            <v>6.9955431888897914</v>
          </cell>
        </row>
        <row r="1341">
          <cell r="A1341">
            <v>22540</v>
          </cell>
          <cell r="B1341">
            <v>3.4987416996522192</v>
          </cell>
          <cell r="C1341">
            <v>2.1150461037846714E-2</v>
          </cell>
          <cell r="D1341">
            <v>1187257.32</v>
          </cell>
          <cell r="E1341">
            <v>640944.42000000004</v>
          </cell>
          <cell r="F1341">
            <v>234.58</v>
          </cell>
          <cell r="G1341">
            <v>1187254.2187999999</v>
          </cell>
          <cell r="H1341">
            <v>640946.03980000003</v>
          </cell>
          <cell r="I1341">
            <v>234.654</v>
          </cell>
          <cell r="J1341">
            <v>1187251.1200000001</v>
          </cell>
          <cell r="K1341">
            <v>640947.66</v>
          </cell>
          <cell r="L1341">
            <v>234.58</v>
          </cell>
          <cell r="M1341">
            <v>-2.1162206103677274E-2</v>
          </cell>
          <cell r="N1341">
            <v>3.4967998911571496</v>
          </cell>
          <cell r="O1341">
            <v>6.9955415908093688</v>
          </cell>
        </row>
        <row r="1342">
          <cell r="A1342">
            <v>22550</v>
          </cell>
          <cell r="B1342">
            <v>3.5006998969970473</v>
          </cell>
          <cell r="C1342">
            <v>5.7131432537642288E-3</v>
          </cell>
          <cell r="D1342">
            <v>1187252.69</v>
          </cell>
          <cell r="E1342">
            <v>640935.56000000006</v>
          </cell>
          <cell r="F1342">
            <v>235.21</v>
          </cell>
          <cell r="G1342">
            <v>1187249.5856000001</v>
          </cell>
          <cell r="H1342">
            <v>640937.17790000001</v>
          </cell>
          <cell r="I1342">
            <v>235.23</v>
          </cell>
          <cell r="J1342">
            <v>1187246.48</v>
          </cell>
          <cell r="K1342">
            <v>640938.80000000005</v>
          </cell>
          <cell r="L1342">
            <v>235.16</v>
          </cell>
          <cell r="M1342">
            <v>-1.9978841972361421E-2</v>
          </cell>
          <cell r="N1342">
            <v>3.5037065760283128</v>
          </cell>
          <cell r="O1342">
            <v>7.0044064730253606</v>
          </cell>
        </row>
        <row r="1343">
          <cell r="A1343">
            <v>22560</v>
          </cell>
          <cell r="B1343">
            <v>3.4983399278911689</v>
          </cell>
          <cell r="C1343">
            <v>-1.2863243975011285E-2</v>
          </cell>
          <cell r="D1343">
            <v>1187248.05</v>
          </cell>
          <cell r="E1343">
            <v>640926.68999999994</v>
          </cell>
          <cell r="F1343">
            <v>235.85</v>
          </cell>
          <cell r="G1343">
            <v>1187244.9524999999</v>
          </cell>
          <cell r="H1343">
            <v>640928.31599999999</v>
          </cell>
          <cell r="I1343">
            <v>235.80500000000001</v>
          </cell>
          <cell r="J1343">
            <v>1187241.6000000001</v>
          </cell>
          <cell r="K1343">
            <v>640930.06999999995</v>
          </cell>
          <cell r="L1343">
            <v>235.73</v>
          </cell>
          <cell r="M1343">
            <v>-1.9822292170527313E-2</v>
          </cell>
          <cell r="N1343">
            <v>3.7836189354291965</v>
          </cell>
          <cell r="O1343">
            <v>7.2819588633203658</v>
          </cell>
        </row>
        <row r="1344">
          <cell r="A1344">
            <v>22570</v>
          </cell>
          <cell r="B1344">
            <v>3.5002452041539516</v>
          </cell>
          <cell r="C1344">
            <v>-2.8283732774635414E-2</v>
          </cell>
          <cell r="D1344">
            <v>1187243.42</v>
          </cell>
          <cell r="E1344">
            <v>640917.82999999996</v>
          </cell>
          <cell r="F1344">
            <v>236.48</v>
          </cell>
          <cell r="G1344">
            <v>1187240.3193000001</v>
          </cell>
          <cell r="H1344">
            <v>640919.45400000003</v>
          </cell>
          <cell r="I1344">
            <v>236.381</v>
          </cell>
          <cell r="J1344">
            <v>1187236.52</v>
          </cell>
          <cell r="K1344">
            <v>640921.43999999994</v>
          </cell>
          <cell r="L1344">
            <v>236.25</v>
          </cell>
          <cell r="M1344">
            <v>-3.0557077526553979E-2</v>
          </cell>
          <cell r="N1344">
            <v>4.2870591890262331</v>
          </cell>
          <cell r="O1344">
            <v>7.7873043931801842</v>
          </cell>
        </row>
        <row r="1345">
          <cell r="A1345">
            <v>22580</v>
          </cell>
          <cell r="B1345">
            <v>3.500332809997178</v>
          </cell>
          <cell r="C1345">
            <v>-4.6567000581908186E-2</v>
          </cell>
          <cell r="D1345">
            <v>1187238.6100000001</v>
          </cell>
          <cell r="E1345">
            <v>640908.9</v>
          </cell>
          <cell r="F1345">
            <v>237.12</v>
          </cell>
          <cell r="G1345">
            <v>1187235.5787</v>
          </cell>
          <cell r="H1345">
            <v>640910.65029999998</v>
          </cell>
          <cell r="I1345">
            <v>236.95699999999999</v>
          </cell>
          <cell r="J1345">
            <v>1187231.68</v>
          </cell>
          <cell r="K1345">
            <v>640912.91</v>
          </cell>
          <cell r="L1345">
            <v>236.74</v>
          </cell>
          <cell r="M1345">
            <v>-4.8155557129424882E-2</v>
          </cell>
          <cell r="N1345">
            <v>4.5062296635207915</v>
          </cell>
          <cell r="O1345">
            <v>8.0065624735179703</v>
          </cell>
        </row>
        <row r="1346">
          <cell r="A1346">
            <v>22590</v>
          </cell>
          <cell r="B1346">
            <v>3.4959367044337126</v>
          </cell>
          <cell r="C1346">
            <v>-5.6637181030442026E-2</v>
          </cell>
          <cell r="D1346">
            <v>1187233.1200000001</v>
          </cell>
          <cell r="E1346">
            <v>640900.22</v>
          </cell>
          <cell r="F1346">
            <v>237.73</v>
          </cell>
          <cell r="G1346">
            <v>1187230.2379999999</v>
          </cell>
          <cell r="H1346">
            <v>640902.19880000001</v>
          </cell>
          <cell r="I1346">
            <v>237.53200000000001</v>
          </cell>
          <cell r="J1346">
            <v>1187226.53</v>
          </cell>
          <cell r="K1346">
            <v>640904.75</v>
          </cell>
          <cell r="L1346">
            <v>237.28</v>
          </cell>
          <cell r="M1346">
            <v>-5.5989099860322869E-2</v>
          </cell>
          <cell r="N1346">
            <v>4.5008760746052179</v>
          </cell>
          <cell r="O1346">
            <v>7.9968127790389305</v>
          </cell>
        </row>
        <row r="1347">
          <cell r="A1347">
            <v>22600</v>
          </cell>
          <cell r="B1347">
            <v>3.5049392262913397</v>
          </cell>
          <cell r="C1347">
            <v>-5.4779837139477906E-2</v>
          </cell>
          <cell r="D1347">
            <v>1187226.99</v>
          </cell>
          <cell r="E1347">
            <v>640891.98</v>
          </cell>
          <cell r="F1347">
            <v>238.3</v>
          </cell>
          <cell r="G1347">
            <v>1187224.2637</v>
          </cell>
          <cell r="H1347">
            <v>640894.1827</v>
          </cell>
          <cell r="I1347">
            <v>238.108</v>
          </cell>
          <cell r="J1347">
            <v>1187220.76</v>
          </cell>
          <cell r="K1347">
            <v>640897.01</v>
          </cell>
          <cell r="L1347">
            <v>237.86</v>
          </cell>
          <cell r="M1347">
            <v>-5.5084542314284328E-2</v>
          </cell>
          <cell r="N1347">
            <v>4.5021704743415825</v>
          </cell>
          <cell r="O1347">
            <v>8.0071097006329222</v>
          </cell>
        </row>
        <row r="1348">
          <cell r="A1348">
            <v>22610</v>
          </cell>
          <cell r="B1348">
            <v>3.5006458488937064</v>
          </cell>
          <cell r="C1348">
            <v>-5.5989668324186226E-2</v>
          </cell>
          <cell r="D1348">
            <v>1187220.24</v>
          </cell>
          <cell r="E1348">
            <v>640884.25</v>
          </cell>
          <cell r="F1348">
            <v>238.88</v>
          </cell>
          <cell r="G1348">
            <v>1187217.6910000001</v>
          </cell>
          <cell r="H1348">
            <v>640886.64939999999</v>
          </cell>
          <cell r="I1348">
            <v>238.684</v>
          </cell>
          <cell r="J1348">
            <v>1187214.42</v>
          </cell>
          <cell r="K1348">
            <v>640889.74</v>
          </cell>
          <cell r="L1348">
            <v>238.43</v>
          </cell>
          <cell r="M1348">
            <v>-5.6442703302858908E-2</v>
          </cell>
          <cell r="N1348">
            <v>4.5001388157665581</v>
          </cell>
          <cell r="O1348">
            <v>8.0007846646602641</v>
          </cell>
        </row>
        <row r="1349">
          <cell r="A1349">
            <v>22620</v>
          </cell>
          <cell r="B1349">
            <v>3.5005520991797865</v>
          </cell>
          <cell r="C1349">
            <v>-5.7133844700348553E-2</v>
          </cell>
          <cell r="D1349">
            <v>1187212.9099999999</v>
          </cell>
          <cell r="E1349">
            <v>640877.05000000005</v>
          </cell>
          <cell r="F1349">
            <v>239.46</v>
          </cell>
          <cell r="G1349">
            <v>1187210.5588</v>
          </cell>
          <cell r="H1349">
            <v>640879.64339999994</v>
          </cell>
          <cell r="I1349">
            <v>239.26</v>
          </cell>
          <cell r="J1349">
            <v>1187207.53</v>
          </cell>
          <cell r="K1349">
            <v>640882.97</v>
          </cell>
          <cell r="L1349">
            <v>239.01</v>
          </cell>
          <cell r="M1349">
            <v>-5.5569419453971952E-2</v>
          </cell>
          <cell r="N1349">
            <v>4.4988773043971522</v>
          </cell>
          <cell r="O1349">
            <v>7.9994294035769382</v>
          </cell>
        </row>
        <row r="1350">
          <cell r="A1350">
            <v>22630</v>
          </cell>
          <cell r="B1350">
            <v>3.503925805481559</v>
          </cell>
          <cell r="C1350">
            <v>-5.5651863317121103E-2</v>
          </cell>
          <cell r="D1350">
            <v>1187205.06</v>
          </cell>
          <cell r="E1350">
            <v>640870.43999999994</v>
          </cell>
          <cell r="F1350">
            <v>240.03</v>
          </cell>
          <cell r="G1350">
            <v>1187202.9094</v>
          </cell>
          <cell r="H1350">
            <v>640873.20629999996</v>
          </cell>
          <cell r="I1350">
            <v>239.83500000000001</v>
          </cell>
          <cell r="J1350">
            <v>1187200.1499999999</v>
          </cell>
          <cell r="K1350">
            <v>640876.76</v>
          </cell>
          <cell r="L1350">
            <v>239.58</v>
          </cell>
          <cell r="M1350">
            <v>-5.6676362581376774E-2</v>
          </cell>
          <cell r="N1350">
            <v>4.4992301620249995</v>
          </cell>
          <cell r="O1350">
            <v>8.003155967506558</v>
          </cell>
        </row>
        <row r="1351">
          <cell r="A1351">
            <v>22640</v>
          </cell>
          <cell r="B1351">
            <v>3.4980922828938121</v>
          </cell>
          <cell r="C1351">
            <v>-5.6888150427920864E-2</v>
          </cell>
          <cell r="D1351">
            <v>1187196.72</v>
          </cell>
          <cell r="E1351">
            <v>640864.46</v>
          </cell>
          <cell r="F1351">
            <v>240.61</v>
          </cell>
          <cell r="G1351">
            <v>1187194.7879000001</v>
          </cell>
          <cell r="H1351">
            <v>640867.37609999999</v>
          </cell>
          <cell r="I1351">
            <v>240.411</v>
          </cell>
          <cell r="J1351">
            <v>1187192.31</v>
          </cell>
          <cell r="K1351">
            <v>640871.13</v>
          </cell>
          <cell r="L1351">
            <v>240.16</v>
          </cell>
          <cell r="M1351">
            <v>-5.5802924217478192E-2</v>
          </cell>
          <cell r="N1351">
            <v>4.4979721675837974</v>
          </cell>
          <cell r="O1351">
            <v>7.9960644504776095</v>
          </cell>
        </row>
        <row r="1352">
          <cell r="A1352">
            <v>22650</v>
          </cell>
          <cell r="B1352">
            <v>3.4969496893591288</v>
          </cell>
          <cell r="C1352">
            <v>-5.5190957018138385E-2</v>
          </cell>
          <cell r="D1352">
            <v>1187187.94</v>
          </cell>
          <cell r="E1352">
            <v>640859.13</v>
          </cell>
          <cell r="F1352">
            <v>241.18</v>
          </cell>
          <cell r="G1352">
            <v>1187186.2423</v>
          </cell>
          <cell r="H1352">
            <v>640862.18720000004</v>
          </cell>
          <cell r="I1352">
            <v>240.98699999999999</v>
          </cell>
          <cell r="J1352">
            <v>1187184.06</v>
          </cell>
          <cell r="K1352">
            <v>640866.12</v>
          </cell>
          <cell r="L1352">
            <v>240.73</v>
          </cell>
          <cell r="M1352">
            <v>-5.7140254246418463E-2</v>
          </cell>
          <cell r="N1352">
            <v>4.4977048735500453</v>
          </cell>
          <cell r="O1352">
            <v>7.9946545629091741</v>
          </cell>
        </row>
        <row r="1353">
          <cell r="A1353">
            <v>22660</v>
          </cell>
          <cell r="B1353">
            <v>3.498130793673921</v>
          </cell>
          <cell r="C1353">
            <v>-5.6601657193048827E-2</v>
          </cell>
          <cell r="D1353">
            <v>1187178.78</v>
          </cell>
          <cell r="E1353">
            <v>640854.49</v>
          </cell>
          <cell r="F1353">
            <v>241.76</v>
          </cell>
          <cell r="G1353">
            <v>1187177.3233</v>
          </cell>
          <cell r="H1353">
            <v>640857.67039999994</v>
          </cell>
          <cell r="I1353">
            <v>241.56200000000001</v>
          </cell>
          <cell r="J1353">
            <v>1187175.45</v>
          </cell>
          <cell r="K1353">
            <v>640861.76</v>
          </cell>
          <cell r="L1353">
            <v>241.31</v>
          </cell>
          <cell r="M1353">
            <v>-5.6022024372653495E-2</v>
          </cell>
          <cell r="N1353">
            <v>4.498230880121862</v>
          </cell>
          <cell r="O1353">
            <v>7.996361673795783</v>
          </cell>
        </row>
        <row r="1354">
          <cell r="A1354">
            <v>22670</v>
          </cell>
          <cell r="B1354">
            <v>3.4969835931239039</v>
          </cell>
          <cell r="C1354">
            <v>-5.4904461198369822E-2</v>
          </cell>
          <cell r="D1354">
            <v>1187169.29</v>
          </cell>
          <cell r="E1354">
            <v>640850.56999999995</v>
          </cell>
          <cell r="F1354">
            <v>242.33</v>
          </cell>
          <cell r="G1354">
            <v>1187168.0836</v>
          </cell>
          <cell r="H1354">
            <v>640853.85230000003</v>
          </cell>
          <cell r="I1354">
            <v>242.13800000000001</v>
          </cell>
          <cell r="J1354">
            <v>1187166.53</v>
          </cell>
          <cell r="K1354">
            <v>640858.06999999995</v>
          </cell>
          <cell r="L1354">
            <v>241.89</v>
          </cell>
          <cell r="M1354">
            <v>-5.5175634510870299E-2</v>
          </cell>
          <cell r="N1354">
            <v>4.494737617401749</v>
          </cell>
          <cell r="O1354">
            <v>7.991721210525653</v>
          </cell>
        </row>
        <row r="1355">
          <cell r="A1355">
            <v>22680</v>
          </cell>
          <cell r="B1355">
            <v>3.5018715139355474</v>
          </cell>
          <cell r="C1355">
            <v>-3.4838514067269552E-2</v>
          </cell>
          <cell r="D1355">
            <v>1187159.55</v>
          </cell>
          <cell r="E1355">
            <v>640847.39</v>
          </cell>
          <cell r="F1355">
            <v>242.81</v>
          </cell>
          <cell r="G1355">
            <v>1187158.5781</v>
          </cell>
          <cell r="H1355">
            <v>640850.75430000003</v>
          </cell>
          <cell r="I1355">
            <v>242.68799999999999</v>
          </cell>
          <cell r="J1355">
            <v>1187157.3400000001</v>
          </cell>
          <cell r="K1355">
            <v>640855.05000000005</v>
          </cell>
          <cell r="L1355">
            <v>242.53</v>
          </cell>
          <cell r="M1355">
            <v>-3.5342307800024404E-2</v>
          </cell>
          <cell r="N1355">
            <v>4.4705626156048002</v>
          </cell>
          <cell r="O1355">
            <v>7.972434129540348</v>
          </cell>
        </row>
        <row r="1356">
          <cell r="A1356">
            <v>22690</v>
          </cell>
          <cell r="B1356">
            <v>3.4993269123892525</v>
          </cell>
          <cell r="C1356">
            <v>-1.8575000743676549E-2</v>
          </cell>
          <cell r="D1356">
            <v>1187149.94</v>
          </cell>
          <cell r="E1356">
            <v>640844.62</v>
          </cell>
          <cell r="F1356">
            <v>243.25</v>
          </cell>
          <cell r="G1356">
            <v>1187148.97</v>
          </cell>
          <cell r="H1356">
            <v>640847.98219999997</v>
          </cell>
          <cell r="I1356">
            <v>243.185</v>
          </cell>
          <cell r="J1356">
            <v>1187147.8700000001</v>
          </cell>
          <cell r="K1356">
            <v>640851.80000000005</v>
          </cell>
          <cell r="L1356">
            <v>243.11</v>
          </cell>
          <cell r="M1356">
            <v>-1.8876903686077431E-2</v>
          </cell>
          <cell r="N1356">
            <v>3.9731092157504895</v>
          </cell>
          <cell r="O1356">
            <v>7.4724361281397425</v>
          </cell>
        </row>
        <row r="1357">
          <cell r="A1357">
            <v>22700</v>
          </cell>
          <cell r="B1357">
            <v>3.4967827528549562</v>
          </cell>
          <cell r="C1357">
            <v>0</v>
          </cell>
          <cell r="D1357">
            <v>1187140.33</v>
          </cell>
          <cell r="E1357">
            <v>640841.85</v>
          </cell>
          <cell r="F1357">
            <v>243.63</v>
          </cell>
          <cell r="G1357">
            <v>1187139.3618999999</v>
          </cell>
          <cell r="H1357">
            <v>640845.21010000003</v>
          </cell>
          <cell r="I1357">
            <v>243.63</v>
          </cell>
          <cell r="J1357">
            <v>1187138.3899999999</v>
          </cell>
          <cell r="K1357">
            <v>640848.56999999995</v>
          </cell>
          <cell r="L1357">
            <v>243.56</v>
          </cell>
          <cell r="M1357">
            <v>-2.0013468597523166E-2</v>
          </cell>
          <cell r="N1357">
            <v>3.4976445816421982</v>
          </cell>
          <cell r="O1357">
            <v>6.9944273344971544</v>
          </cell>
        </row>
        <row r="1358">
          <cell r="A1358">
            <v>22710</v>
          </cell>
          <cell r="B1358">
            <v>3.4942390358806632</v>
          </cell>
          <cell r="C1358">
            <v>1.7743491319092704E-2</v>
          </cell>
          <cell r="D1358">
            <v>1187130.72</v>
          </cell>
          <cell r="E1358">
            <v>640839.07999999996</v>
          </cell>
          <cell r="F1358">
            <v>243.96</v>
          </cell>
          <cell r="G1358">
            <v>1187129.7538000001</v>
          </cell>
          <cell r="H1358">
            <v>640842.43799999997</v>
          </cell>
          <cell r="I1358">
            <v>244.02199999999999</v>
          </cell>
          <cell r="J1358">
            <v>1187128.78</v>
          </cell>
          <cell r="K1358">
            <v>640845.80000000005</v>
          </cell>
          <cell r="L1358">
            <v>243.95</v>
          </cell>
          <cell r="M1358">
            <v>-2.0570311557759E-2</v>
          </cell>
          <cell r="N1358">
            <v>3.5001900577847471</v>
          </cell>
          <cell r="O1358">
            <v>6.9944290936654099</v>
          </cell>
        </row>
        <row r="1359">
          <cell r="A1359">
            <v>22720</v>
          </cell>
          <cell r="B1359">
            <v>3.5040752417811101</v>
          </cell>
          <cell r="C1359">
            <v>2.0547503986645378E-2</v>
          </cell>
          <cell r="D1359">
            <v>1187121.1200000001</v>
          </cell>
          <cell r="E1359">
            <v>640836.30000000005</v>
          </cell>
          <cell r="F1359">
            <v>244.29</v>
          </cell>
          <cell r="G1359">
            <v>1187120.1457</v>
          </cell>
          <cell r="H1359">
            <v>640839.66590000002</v>
          </cell>
          <cell r="I1359">
            <v>244.36199999999999</v>
          </cell>
          <cell r="J1359">
            <v>1187119.18</v>
          </cell>
          <cell r="K1359">
            <v>640843.03</v>
          </cell>
          <cell r="L1359">
            <v>244.29</v>
          </cell>
          <cell r="M1359">
            <v>-2.0571642433526244E-2</v>
          </cell>
          <cell r="N1359">
            <v>3.4999636141187294</v>
          </cell>
          <cell r="O1359">
            <v>7.0040388558998394</v>
          </cell>
        </row>
        <row r="1360">
          <cell r="A1360">
            <v>22730</v>
          </cell>
          <cell r="B1360">
            <v>3.5015299798404196</v>
          </cell>
          <cell r="C1360">
            <v>1.9991261078159722E-2</v>
          </cell>
          <cell r="D1360">
            <v>1187111.51</v>
          </cell>
          <cell r="E1360">
            <v>640833.53</v>
          </cell>
          <cell r="F1360">
            <v>244.58</v>
          </cell>
          <cell r="G1360">
            <v>1187110.5375999999</v>
          </cell>
          <cell r="H1360">
            <v>640836.89379999996</v>
          </cell>
          <cell r="I1360">
            <v>244.65</v>
          </cell>
          <cell r="J1360">
            <v>1187109.57</v>
          </cell>
          <cell r="K1360">
            <v>640840.26</v>
          </cell>
          <cell r="L1360">
            <v>244.58</v>
          </cell>
          <cell r="M1360">
            <v>-1.998568705263817E-2</v>
          </cell>
          <cell r="N1360">
            <v>3.5025065596007603</v>
          </cell>
          <cell r="O1360">
            <v>7.0040365394411799</v>
          </cell>
        </row>
        <row r="1361">
          <cell r="A1361">
            <v>22740</v>
          </cell>
          <cell r="B1361">
            <v>3.4990812350317193</v>
          </cell>
          <cell r="C1361">
            <v>2.0576830077324582E-2</v>
          </cell>
          <cell r="D1361">
            <v>1187101.8999999999</v>
          </cell>
          <cell r="E1361">
            <v>640830.76</v>
          </cell>
          <cell r="F1361">
            <v>244.84</v>
          </cell>
          <cell r="G1361">
            <v>1187100.9295000001</v>
          </cell>
          <cell r="H1361">
            <v>640834.12179999996</v>
          </cell>
          <cell r="I1361">
            <v>244.91200000000001</v>
          </cell>
          <cell r="J1361">
            <v>1187099.96</v>
          </cell>
          <cell r="K1361">
            <v>640837.48</v>
          </cell>
          <cell r="L1361">
            <v>244.84</v>
          </cell>
          <cell r="M1361">
            <v>-2.0598824316304481E-2</v>
          </cell>
          <cell r="N1361">
            <v>3.4953451174887173</v>
          </cell>
          <cell r="O1361">
            <v>6.9944263525204367</v>
          </cell>
        </row>
        <row r="1362">
          <cell r="A1362">
            <v>22750</v>
          </cell>
          <cell r="B1362">
            <v>3.4965368652774251</v>
          </cell>
          <cell r="C1362">
            <v>2.0877800753350696E-2</v>
          </cell>
          <cell r="D1362">
            <v>1187092.29</v>
          </cell>
          <cell r="E1362">
            <v>640827.99</v>
          </cell>
          <cell r="F1362">
            <v>245.1</v>
          </cell>
          <cell r="G1362">
            <v>1187091.3214</v>
          </cell>
          <cell r="H1362">
            <v>640831.34970000002</v>
          </cell>
          <cell r="I1362">
            <v>245.173</v>
          </cell>
          <cell r="J1362">
            <v>1187090.3500000001</v>
          </cell>
          <cell r="K1362">
            <v>640834.71</v>
          </cell>
          <cell r="L1362">
            <v>245.11</v>
          </cell>
          <cell r="M1362">
            <v>-1.8010858270728687E-2</v>
          </cell>
          <cell r="N1362">
            <v>3.4978899424452199</v>
          </cell>
          <cell r="O1362">
            <v>6.994426807722645</v>
          </cell>
        </row>
        <row r="1363">
          <cell r="A1363">
            <v>22760</v>
          </cell>
          <cell r="B1363">
            <v>3.7563757333434564</v>
          </cell>
          <cell r="C1363">
            <v>1.9966053804003521E-2</v>
          </cell>
          <cell r="D1363">
            <v>1187082.76</v>
          </cell>
          <cell r="E1363">
            <v>640824.97</v>
          </cell>
          <cell r="F1363">
            <v>245.36</v>
          </cell>
          <cell r="G1363">
            <v>1187081.7132999999</v>
          </cell>
          <cell r="H1363">
            <v>640828.57759999996</v>
          </cell>
          <cell r="I1363">
            <v>245.435</v>
          </cell>
          <cell r="J1363">
            <v>1187080.74</v>
          </cell>
          <cell r="K1363">
            <v>640831.93999999994</v>
          </cell>
          <cell r="L1363">
            <v>245.43</v>
          </cell>
          <cell r="M1363">
            <v>-1.4283938144810317E-3</v>
          </cell>
          <cell r="N1363">
            <v>3.5004352086277182</v>
          </cell>
          <cell r="O1363">
            <v>7.2568109419711746</v>
          </cell>
        </row>
        <row r="1364">
          <cell r="A1364">
            <v>22770</v>
          </cell>
          <cell r="B1364">
            <v>4.2634342131990843</v>
          </cell>
          <cell r="C1364">
            <v>2.0406084778005359E-2</v>
          </cell>
          <cell r="D1364">
            <v>1187073.29</v>
          </cell>
          <cell r="E1364">
            <v>640821.71</v>
          </cell>
          <cell r="F1364">
            <v>245.61</v>
          </cell>
          <cell r="G1364">
            <v>1187072.1052000001</v>
          </cell>
          <cell r="H1364">
            <v>640825.80550000002</v>
          </cell>
          <cell r="I1364">
            <v>245.697</v>
          </cell>
          <cell r="J1364">
            <v>1187071.1299999999</v>
          </cell>
          <cell r="K1364">
            <v>640829.17000000004</v>
          </cell>
          <cell r="L1364">
            <v>245.76</v>
          </cell>
          <cell r="M1364">
            <v>1.7984682625840104E-2</v>
          </cell>
          <cell r="N1364">
            <v>3.5029809149632025</v>
          </cell>
          <cell r="O1364">
            <v>7.7664151281622864</v>
          </cell>
        </row>
        <row r="1365">
          <cell r="A1365">
            <v>22780</v>
          </cell>
          <cell r="B1365">
            <v>4.5022655497305175</v>
          </cell>
          <cell r="C1365">
            <v>3.5093443124305297E-2</v>
          </cell>
          <cell r="D1365">
            <v>1187063.82</v>
          </cell>
          <cell r="E1365">
            <v>640818.68999999994</v>
          </cell>
          <cell r="F1365">
            <v>245.8</v>
          </cell>
          <cell r="G1365">
            <v>1187062.5078</v>
          </cell>
          <cell r="H1365">
            <v>640822.99679999996</v>
          </cell>
          <cell r="I1365">
            <v>245.958</v>
          </cell>
          <cell r="J1365">
            <v>1187061.49</v>
          </cell>
          <cell r="K1365">
            <v>640826.35</v>
          </cell>
          <cell r="L1365">
            <v>246.08</v>
          </cell>
          <cell r="M1365">
            <v>3.4814727297083778E-2</v>
          </cell>
          <cell r="N1365">
            <v>3.5042641281936251</v>
          </cell>
          <cell r="O1365">
            <v>8.0065296779241422</v>
          </cell>
        </row>
        <row r="1366">
          <cell r="A1366">
            <v>22790</v>
          </cell>
          <cell r="B1366">
            <v>4.5019832573726752</v>
          </cell>
          <cell r="C1366">
            <v>3.9982378811655894E-2</v>
          </cell>
          <cell r="D1366">
            <v>1187054.42</v>
          </cell>
          <cell r="E1366">
            <v>640815.68000000005</v>
          </cell>
          <cell r="F1366">
            <v>246.04</v>
          </cell>
          <cell r="G1366">
            <v>1187052.9890000001</v>
          </cell>
          <cell r="H1366">
            <v>640819.94850000006</v>
          </cell>
          <cell r="I1366">
            <v>246.22</v>
          </cell>
          <cell r="J1366">
            <v>1187051.8700000001</v>
          </cell>
          <cell r="K1366">
            <v>640823.26</v>
          </cell>
          <cell r="L1366">
            <v>246.36</v>
          </cell>
          <cell r="M1366">
            <v>4.0052030732569938E-2</v>
          </cell>
          <cell r="N1366">
            <v>3.4954532252010901</v>
          </cell>
          <cell r="O1366">
            <v>7.9974364825737654</v>
          </cell>
        </row>
        <row r="1367">
          <cell r="A1367">
            <v>22800</v>
          </cell>
          <cell r="B1367">
            <v>4.5043778716330714</v>
          </cell>
          <cell r="C1367">
            <v>3.8185073477780426E-2</v>
          </cell>
          <cell r="D1367">
            <v>1187045.1100000001</v>
          </cell>
          <cell r="E1367">
            <v>640812.4</v>
          </cell>
          <cell r="F1367">
            <v>246.31</v>
          </cell>
          <cell r="G1367">
            <v>1187043.5523999999</v>
          </cell>
          <cell r="H1367">
            <v>640816.62650000001</v>
          </cell>
          <cell r="I1367">
            <v>246.482</v>
          </cell>
          <cell r="J1367">
            <v>1187042.3400000001</v>
          </cell>
          <cell r="K1367">
            <v>640819.91</v>
          </cell>
          <cell r="L1367">
            <v>246.62</v>
          </cell>
          <cell r="M1367">
            <v>3.9426501978151757E-2</v>
          </cell>
          <cell r="N1367">
            <v>3.5001837108571818</v>
          </cell>
          <cell r="O1367">
            <v>8.0045615824902541</v>
          </cell>
        </row>
        <row r="1368">
          <cell r="A1368">
            <v>22810</v>
          </cell>
          <cell r="B1368">
            <v>4.4996208785028395</v>
          </cell>
          <cell r="C1368">
            <v>3.8447683631862815E-2</v>
          </cell>
          <cell r="D1368">
            <v>1187035.8899999999</v>
          </cell>
          <cell r="E1368">
            <v>640808.86</v>
          </cell>
          <cell r="F1368">
            <v>246.57</v>
          </cell>
          <cell r="G1368">
            <v>1187034.2189</v>
          </cell>
          <cell r="H1368">
            <v>640813.03780000005</v>
          </cell>
          <cell r="I1368">
            <v>246.74299999999999</v>
          </cell>
          <cell r="J1368">
            <v>1187032.92</v>
          </cell>
          <cell r="K1368">
            <v>640816.29</v>
          </cell>
          <cell r="L1368">
            <v>246.88</v>
          </cell>
          <cell r="M1368">
            <v>3.9120594996497733E-2</v>
          </cell>
          <cell r="N1368">
            <v>3.5019917261551199</v>
          </cell>
          <cell r="O1368">
            <v>8.001612604657959</v>
          </cell>
        </row>
        <row r="1369">
          <cell r="A1369">
            <v>22820</v>
          </cell>
          <cell r="B1369">
            <v>4.4990286607348207</v>
          </cell>
          <cell r="C1369">
            <v>3.8897284991156383E-2</v>
          </cell>
          <cell r="D1369">
            <v>1187026.79</v>
          </cell>
          <cell r="E1369">
            <v>640805.06000000006</v>
          </cell>
          <cell r="F1369">
            <v>246.83</v>
          </cell>
          <cell r="G1369">
            <v>1187024.9916999999</v>
          </cell>
          <cell r="H1369">
            <v>640809.18400000001</v>
          </cell>
          <cell r="I1369">
            <v>247.005</v>
          </cell>
          <cell r="J1369">
            <v>1187023.6000000001</v>
          </cell>
          <cell r="K1369">
            <v>640812.39</v>
          </cell>
          <cell r="L1369">
            <v>247.14</v>
          </cell>
          <cell r="M1369">
            <v>3.862623015584498E-2</v>
          </cell>
          <cell r="N1369">
            <v>3.4950343187856374</v>
          </cell>
          <cell r="O1369">
            <v>7.9940629795204581</v>
          </cell>
        </row>
        <row r="1370">
          <cell r="A1370">
            <v>22830</v>
          </cell>
          <cell r="B1370">
            <v>4.5039423287334817</v>
          </cell>
          <cell r="C1370">
            <v>3.4858350427442307E-2</v>
          </cell>
          <cell r="D1370">
            <v>1187017.79</v>
          </cell>
          <cell r="E1370">
            <v>640800.99</v>
          </cell>
          <cell r="F1370">
            <v>247.11</v>
          </cell>
          <cell r="G1370">
            <v>1187015.8783</v>
          </cell>
          <cell r="H1370">
            <v>640805.06810000003</v>
          </cell>
          <cell r="I1370">
            <v>247.267</v>
          </cell>
          <cell r="J1370">
            <v>1187014.3899999999</v>
          </cell>
          <cell r="K1370">
            <v>640808.24</v>
          </cell>
          <cell r="L1370">
            <v>247.39</v>
          </cell>
          <cell r="M1370">
            <v>3.5105641247083624E-2</v>
          </cell>
          <cell r="N1370">
            <v>3.5037103904264555</v>
          </cell>
          <cell r="O1370">
            <v>8.0076527191599371</v>
          </cell>
        </row>
        <row r="1371">
          <cell r="A1371">
            <v>22840</v>
          </cell>
          <cell r="B1371">
            <v>4.2738819507941912</v>
          </cell>
          <cell r="C1371">
            <v>2.0590180312219743E-2</v>
          </cell>
          <cell r="D1371">
            <v>1187008.75</v>
          </cell>
          <cell r="E1371">
            <v>640796.88</v>
          </cell>
          <cell r="F1371">
            <v>247.44</v>
          </cell>
          <cell r="G1371">
            <v>1187006.8733000001</v>
          </cell>
          <cell r="H1371">
            <v>640800.71979999996</v>
          </cell>
          <cell r="I1371">
            <v>247.52799999999999</v>
          </cell>
          <cell r="J1371">
            <v>1187005.3400000001</v>
          </cell>
          <cell r="K1371">
            <v>640803.87</v>
          </cell>
          <cell r="L1371">
            <v>247.59</v>
          </cell>
          <cell r="M1371">
            <v>1.7696404095674974E-2</v>
          </cell>
          <cell r="N1371">
            <v>3.503536631781861</v>
          </cell>
          <cell r="O1371">
            <v>7.7774185825760522</v>
          </cell>
        </row>
        <row r="1372">
          <cell r="A1372">
            <v>22850</v>
          </cell>
          <cell r="B1372">
            <v>3.7742798796933714</v>
          </cell>
          <cell r="C1372">
            <v>2.1196096354805412E-2</v>
          </cell>
          <cell r="D1372">
            <v>1186999.54</v>
          </cell>
          <cell r="E1372">
            <v>640792.93999999994</v>
          </cell>
          <cell r="F1372">
            <v>247.71</v>
          </cell>
          <cell r="G1372">
            <v>1186997.8869</v>
          </cell>
          <cell r="H1372">
            <v>640796.33299999998</v>
          </cell>
          <cell r="I1372">
            <v>247.79</v>
          </cell>
          <cell r="J1372">
            <v>1186996.3500000001</v>
          </cell>
          <cell r="K1372">
            <v>640799.48</v>
          </cell>
          <cell r="L1372">
            <v>247.79</v>
          </cell>
          <cell r="M1372">
            <v>0</v>
          </cell>
          <cell r="N1372">
            <v>3.5022379430620143</v>
          </cell>
          <cell r="O1372">
            <v>7.2765178227553857</v>
          </cell>
        </row>
        <row r="1373">
          <cell r="A1373">
            <v>22860</v>
          </cell>
          <cell r="B1373">
            <v>3.502750910251724</v>
          </cell>
          <cell r="C1373">
            <v>2.0555272654208936E-2</v>
          </cell>
          <cell r="D1373">
            <v>1186990.44</v>
          </cell>
          <cell r="E1373">
            <v>640788.80000000005</v>
          </cell>
          <cell r="F1373">
            <v>247.98</v>
          </cell>
          <cell r="G1373">
            <v>1186988.9005</v>
          </cell>
          <cell r="H1373">
            <v>640791.94629999995</v>
          </cell>
          <cell r="I1373">
            <v>248.05199999999999</v>
          </cell>
          <cell r="J1373">
            <v>1186987.3700000001</v>
          </cell>
          <cell r="K1373">
            <v>640795.09</v>
          </cell>
          <cell r="L1373">
            <v>247.99</v>
          </cell>
          <cell r="M1373">
            <v>-1.7732186207110531E-2</v>
          </cell>
          <cell r="N1373">
            <v>3.4964667794387174</v>
          </cell>
          <cell r="O1373">
            <v>6.9992176896904414</v>
          </cell>
        </row>
        <row r="1374">
          <cell r="A1374">
            <v>22870</v>
          </cell>
          <cell r="B1374">
            <v>3.5040899316600322</v>
          </cell>
          <cell r="C1374">
            <v>2.0832798650631652E-2</v>
          </cell>
          <cell r="D1374">
            <v>1186981.45</v>
          </cell>
          <cell r="E1374">
            <v>640784.41</v>
          </cell>
          <cell r="F1374">
            <v>248.24</v>
          </cell>
          <cell r="G1374">
            <v>1186979.9140000001</v>
          </cell>
          <cell r="H1374">
            <v>640787.55949999997</v>
          </cell>
          <cell r="I1374">
            <v>248.31299999999999</v>
          </cell>
          <cell r="J1374">
            <v>1186978.3799999999</v>
          </cell>
          <cell r="K1374">
            <v>640790.69999999995</v>
          </cell>
          <cell r="L1374">
            <v>248.24</v>
          </cell>
          <cell r="M1374">
            <v>-2.088623654799953E-2</v>
          </cell>
          <cell r="N1374">
            <v>3.4951246402009639</v>
          </cell>
          <cell r="O1374">
            <v>6.9992145718609962</v>
          </cell>
        </row>
        <row r="1375">
          <cell r="A1375">
            <v>22880</v>
          </cell>
          <cell r="B1375">
            <v>3.496400012801411</v>
          </cell>
          <cell r="C1375">
            <v>2.1450634860253472E-2</v>
          </cell>
          <cell r="D1375">
            <v>1186972.46</v>
          </cell>
          <cell r="E1375">
            <v>640780.03</v>
          </cell>
          <cell r="F1375">
            <v>248.5</v>
          </cell>
          <cell r="G1375">
            <v>1186970.9276000001</v>
          </cell>
          <cell r="H1375">
            <v>640783.1727</v>
          </cell>
          <cell r="I1375">
            <v>248.57499999999999</v>
          </cell>
          <cell r="J1375">
            <v>1186969.3899999999</v>
          </cell>
          <cell r="K1375">
            <v>640786.31999999995</v>
          </cell>
          <cell r="L1375">
            <v>248.5</v>
          </cell>
          <cell r="M1375">
            <v>-2.1411352220321998E-2</v>
          </cell>
          <cell r="N1375">
            <v>3.502814732495243</v>
          </cell>
          <cell r="O1375">
            <v>6.999214745296654</v>
          </cell>
        </row>
        <row r="1376">
          <cell r="A1376">
            <v>22890</v>
          </cell>
          <cell r="B1376">
            <v>3.5021279274396764</v>
          </cell>
          <cell r="C1376">
            <v>1.9131225754220067E-2</v>
          </cell>
          <cell r="D1376">
            <v>1186963.48</v>
          </cell>
          <cell r="E1376">
            <v>640775.64</v>
          </cell>
          <cell r="F1376">
            <v>248.76</v>
          </cell>
          <cell r="G1376">
            <v>1186961.9410999999</v>
          </cell>
          <cell r="H1376">
            <v>640778.78590000002</v>
          </cell>
          <cell r="I1376">
            <v>248.827</v>
          </cell>
          <cell r="J1376">
            <v>1186960.4099999999</v>
          </cell>
          <cell r="K1376">
            <v>640781.93000000005</v>
          </cell>
          <cell r="L1376">
            <v>248.76</v>
          </cell>
          <cell r="M1376">
            <v>-1.915879135572178E-2</v>
          </cell>
          <cell r="N1376">
            <v>3.4970890781164909</v>
          </cell>
          <cell r="O1376">
            <v>6.9992170055561669</v>
          </cell>
        </row>
        <row r="1377">
          <cell r="A1377">
            <v>22900</v>
          </cell>
          <cell r="B1377">
            <v>3.5035134836660609</v>
          </cell>
          <cell r="C1377">
            <v>1.9409087567962533E-2</v>
          </cell>
          <cell r="D1377">
            <v>1186954.49</v>
          </cell>
          <cell r="E1377">
            <v>640771.25</v>
          </cell>
          <cell r="F1377">
            <v>248.89</v>
          </cell>
          <cell r="G1377">
            <v>1186952.9546999999</v>
          </cell>
          <cell r="H1377">
            <v>640774.39919999999</v>
          </cell>
          <cell r="I1377">
            <v>248.958</v>
          </cell>
          <cell r="J1377">
            <v>1186951.42</v>
          </cell>
          <cell r="K1377">
            <v>640777.54</v>
          </cell>
          <cell r="L1377">
            <v>248.89</v>
          </cell>
          <cell r="M1377">
            <v>-1.9452462027140113E-2</v>
          </cell>
          <cell r="N1377">
            <v>3.4957014646854634</v>
          </cell>
          <cell r="O1377">
            <v>6.9992149483515238</v>
          </cell>
        </row>
        <row r="1378">
          <cell r="A1378">
            <v>22910</v>
          </cell>
          <cell r="B1378">
            <v>3.4958674174035047</v>
          </cell>
          <cell r="C1378">
            <v>2.0881798788066903E-2</v>
          </cell>
          <cell r="D1378">
            <v>1186945.5</v>
          </cell>
          <cell r="E1378">
            <v>640766.87</v>
          </cell>
          <cell r="F1378">
            <v>248.86</v>
          </cell>
          <cell r="G1378">
            <v>1186943.9682</v>
          </cell>
          <cell r="H1378">
            <v>640770.01240000001</v>
          </cell>
          <cell r="I1378">
            <v>248.93299999999999</v>
          </cell>
          <cell r="J1378">
            <v>1186942.43</v>
          </cell>
          <cell r="K1378">
            <v>640773.16</v>
          </cell>
          <cell r="L1378">
            <v>248.86</v>
          </cell>
          <cell r="M1378">
            <v>-2.0837212451782862E-2</v>
          </cell>
          <cell r="N1378">
            <v>3.5033476847683191</v>
          </cell>
          <cell r="O1378">
            <v>6.9992151021718243</v>
          </cell>
        </row>
        <row r="1379">
          <cell r="A1379">
            <v>22920</v>
          </cell>
          <cell r="B1379">
            <v>3.5015508850374002</v>
          </cell>
          <cell r="C1379">
            <v>2.0847904941755362E-2</v>
          </cell>
          <cell r="D1379">
            <v>1186936.52</v>
          </cell>
          <cell r="E1379">
            <v>640762.48</v>
          </cell>
          <cell r="F1379">
            <v>248.68</v>
          </cell>
          <cell r="G1379">
            <v>1186934.9818</v>
          </cell>
          <cell r="H1379">
            <v>640765.62560000003</v>
          </cell>
          <cell r="I1379">
            <v>248.75299999999999</v>
          </cell>
          <cell r="J1379">
            <v>1186933.45</v>
          </cell>
          <cell r="K1379">
            <v>640768.77</v>
          </cell>
          <cell r="L1379">
            <v>248.68</v>
          </cell>
          <cell r="M1379">
            <v>-2.0871065008270441E-2</v>
          </cell>
          <cell r="N1379">
            <v>3.4976653070196391</v>
          </cell>
          <cell r="O1379">
            <v>6.9992161920570393</v>
          </cell>
        </row>
        <row r="1380">
          <cell r="A1380">
            <v>22930</v>
          </cell>
          <cell r="B1380">
            <v>3.5028910246250131</v>
          </cell>
          <cell r="C1380">
            <v>1.9127058058330454E-2</v>
          </cell>
          <cell r="D1380">
            <v>1186927.53</v>
          </cell>
          <cell r="E1380">
            <v>640758.09</v>
          </cell>
          <cell r="F1380">
            <v>248.35</v>
          </cell>
          <cell r="G1380">
            <v>1186925.9953000001</v>
          </cell>
          <cell r="H1380">
            <v>640761.23880000005</v>
          </cell>
          <cell r="I1380">
            <v>248.417</v>
          </cell>
          <cell r="J1380">
            <v>1186924.46</v>
          </cell>
          <cell r="K1380">
            <v>640764.38</v>
          </cell>
          <cell r="L1380">
            <v>248.35</v>
          </cell>
          <cell r="M1380">
            <v>-1.9162982169947159E-2</v>
          </cell>
          <cell r="N1380">
            <v>3.4963242884545265</v>
          </cell>
          <cell r="O1380">
            <v>6.9992153130795396</v>
          </cell>
        </row>
        <row r="1381">
          <cell r="A1381">
            <v>22940</v>
          </cell>
          <cell r="B1381">
            <v>3.4952910637622328</v>
          </cell>
          <cell r="C1381">
            <v>1.8882547632223093E-2</v>
          </cell>
          <cell r="D1381">
            <v>1186918.54</v>
          </cell>
          <cell r="E1381">
            <v>640753.71</v>
          </cell>
          <cell r="F1381">
            <v>247.86</v>
          </cell>
          <cell r="G1381">
            <v>1186917.0089</v>
          </cell>
          <cell r="H1381">
            <v>640756.85210000002</v>
          </cell>
          <cell r="I1381">
            <v>247.92599999999999</v>
          </cell>
          <cell r="J1381">
            <v>1186915.47</v>
          </cell>
          <cell r="K1381">
            <v>640760</v>
          </cell>
          <cell r="L1381">
            <v>247.86</v>
          </cell>
          <cell r="M1381">
            <v>-1.8836021743404034E-2</v>
          </cell>
          <cell r="N1381">
            <v>3.5039246025018973</v>
          </cell>
          <cell r="O1381">
            <v>6.9992156662641296</v>
          </cell>
        </row>
        <row r="1382">
          <cell r="A1382">
            <v>22950</v>
          </cell>
          <cell r="B1382">
            <v>3.5009739131932061</v>
          </cell>
          <cell r="C1382">
            <v>2.0565705939331661E-2</v>
          </cell>
          <cell r="D1382">
            <v>1186909.56</v>
          </cell>
          <cell r="E1382">
            <v>640749.31999999995</v>
          </cell>
          <cell r="F1382">
            <v>247.24</v>
          </cell>
          <cell r="G1382">
            <v>1186908.0225</v>
          </cell>
          <cell r="H1382">
            <v>640752.46530000004</v>
          </cell>
          <cell r="I1382">
            <v>247.31200000000001</v>
          </cell>
          <cell r="J1382">
            <v>1186906.49</v>
          </cell>
          <cell r="K1382">
            <v>640755.61</v>
          </cell>
          <cell r="L1382">
            <v>247.24</v>
          </cell>
          <cell r="M1382">
            <v>-2.058176881206859E-2</v>
          </cell>
          <cell r="N1382">
            <v>3.4982416068041675</v>
          </cell>
          <cell r="O1382">
            <v>6.9992155199973736</v>
          </cell>
        </row>
        <row r="1383">
          <cell r="A1383">
            <v>22960</v>
          </cell>
          <cell r="B1383">
            <v>3.5023146987793266</v>
          </cell>
          <cell r="C1383">
            <v>1.9986781891527482E-2</v>
          </cell>
          <cell r="D1383">
            <v>1186900.57</v>
          </cell>
          <cell r="E1383">
            <v>640744.93000000005</v>
          </cell>
          <cell r="F1383">
            <v>246.62</v>
          </cell>
          <cell r="G1383">
            <v>1186899.0360000001</v>
          </cell>
          <cell r="H1383">
            <v>640748.07849999995</v>
          </cell>
          <cell r="I1383">
            <v>246.69</v>
          </cell>
          <cell r="J1383">
            <v>1186897.5</v>
          </cell>
          <cell r="K1383">
            <v>640751.22</v>
          </cell>
          <cell r="L1383">
            <v>246.62</v>
          </cell>
          <cell r="M1383">
            <v>-2.0017722917245247E-2</v>
          </cell>
          <cell r="N1383">
            <v>3.4969012354391342</v>
          </cell>
          <cell r="O1383">
            <v>6.9992159342184603</v>
          </cell>
        </row>
        <row r="1384">
          <cell r="A1384">
            <v>22970</v>
          </cell>
          <cell r="B1384">
            <v>3.4946248796747241</v>
          </cell>
          <cell r="C1384">
            <v>1.945845472442851E-2</v>
          </cell>
          <cell r="D1384">
            <v>1186891.58</v>
          </cell>
          <cell r="E1384">
            <v>640740.55000000005</v>
          </cell>
          <cell r="F1384">
            <v>246</v>
          </cell>
          <cell r="G1384">
            <v>1186890.0496</v>
          </cell>
          <cell r="H1384">
            <v>640743.69169999997</v>
          </cell>
          <cell r="I1384">
            <v>246.06800000000001</v>
          </cell>
          <cell r="J1384">
            <v>1186888.51</v>
          </cell>
          <cell r="K1384">
            <v>640746.84</v>
          </cell>
          <cell r="L1384">
            <v>246</v>
          </cell>
          <cell r="M1384">
            <v>-1.9403117730609917E-2</v>
          </cell>
          <cell r="N1384">
            <v>3.5045914241264842</v>
          </cell>
          <cell r="O1384">
            <v>6.9992163038012087</v>
          </cell>
        </row>
        <row r="1385">
          <cell r="A1385">
            <v>22980</v>
          </cell>
          <cell r="B1385">
            <v>3.5004409166094592</v>
          </cell>
          <cell r="C1385">
            <v>1.8569089308599723E-2</v>
          </cell>
          <cell r="D1385">
            <v>1186882.6000000001</v>
          </cell>
          <cell r="E1385">
            <v>640736.16</v>
          </cell>
          <cell r="F1385">
            <v>245.38</v>
          </cell>
          <cell r="G1385">
            <v>1186881.0630999999</v>
          </cell>
          <cell r="H1385">
            <v>640739.30500000005</v>
          </cell>
          <cell r="I1385">
            <v>245.44499999999999</v>
          </cell>
          <cell r="J1385">
            <v>1186879.53</v>
          </cell>
          <cell r="K1385">
            <v>640742.44999999995</v>
          </cell>
          <cell r="L1385">
            <v>245.38</v>
          </cell>
          <cell r="M1385">
            <v>-1.8577935317850899E-2</v>
          </cell>
          <cell r="N1385">
            <v>3.4987741580487399</v>
          </cell>
          <cell r="O1385">
            <v>6.9992150746581991</v>
          </cell>
        </row>
        <row r="1386">
          <cell r="A1386">
            <v>22990</v>
          </cell>
          <cell r="B1386">
            <v>3.5017384439216945</v>
          </cell>
          <cell r="C1386">
            <v>2.0846788293603324E-2</v>
          </cell>
          <cell r="D1386">
            <v>1186873.6100000001</v>
          </cell>
          <cell r="E1386">
            <v>640731.77</v>
          </cell>
          <cell r="F1386">
            <v>244.75</v>
          </cell>
          <cell r="G1386">
            <v>1186872.0767000001</v>
          </cell>
          <cell r="H1386">
            <v>640734.91819999996</v>
          </cell>
          <cell r="I1386">
            <v>244.82300000000001</v>
          </cell>
          <cell r="J1386">
            <v>1186870.54</v>
          </cell>
          <cell r="K1386">
            <v>640738.06000000006</v>
          </cell>
          <cell r="L1386">
            <v>244.75</v>
          </cell>
          <cell r="M1386">
            <v>-2.0872181245341799E-2</v>
          </cell>
          <cell r="N1386">
            <v>3.4974782530838486</v>
          </cell>
          <cell r="O1386">
            <v>6.9992166970055436</v>
          </cell>
        </row>
        <row r="1387">
          <cell r="A1387">
            <v>23000</v>
          </cell>
          <cell r="B1387">
            <v>3.4984822422732251</v>
          </cell>
          <cell r="C1387">
            <v>2.0294514901943294E-2</v>
          </cell>
          <cell r="D1387">
            <v>1186864.6299999999</v>
          </cell>
          <cell r="E1387">
            <v>640727.39</v>
          </cell>
          <cell r="F1387">
            <v>244.13</v>
          </cell>
          <cell r="G1387">
            <v>1186863.0902</v>
          </cell>
          <cell r="H1387">
            <v>640730.53139999998</v>
          </cell>
          <cell r="I1387">
            <v>244.20099999999999</v>
          </cell>
          <cell r="J1387">
            <v>1186861.55</v>
          </cell>
          <cell r="K1387">
            <v>640733.68000000005</v>
          </cell>
          <cell r="L1387">
            <v>244.13</v>
          </cell>
          <cell r="M1387">
            <v>-2.0256056327600778E-2</v>
          </cell>
          <cell r="N1387">
            <v>3.505124534199374</v>
          </cell>
          <cell r="O1387">
            <v>7.0036067764725995</v>
          </cell>
          <cell r="P1387">
            <v>7.4360237447213464</v>
          </cell>
        </row>
        <row r="1388">
          <cell r="A1388">
            <v>23010</v>
          </cell>
          <cell r="B1388">
            <v>3.4997742212770309</v>
          </cell>
          <cell r="C1388">
            <v>1.0857843277142922E-2</v>
          </cell>
          <cell r="D1388">
            <v>1186855.6399999999</v>
          </cell>
          <cell r="E1388">
            <v>640723</v>
          </cell>
          <cell r="F1388">
            <v>243.54</v>
          </cell>
          <cell r="G1388">
            <v>1186854.1037999999</v>
          </cell>
          <cell r="H1388">
            <v>640726.1446</v>
          </cell>
          <cell r="I1388">
            <v>243.578</v>
          </cell>
          <cell r="J1388">
            <v>1186852.51</v>
          </cell>
          <cell r="K1388">
            <v>640729.41</v>
          </cell>
          <cell r="L1388">
            <v>243.51</v>
          </cell>
          <cell r="M1388">
            <v>-1.8714232277728803E-2</v>
          </cell>
          <cell r="N1388">
            <v>3.6335981615947253</v>
          </cell>
          <cell r="O1388">
            <v>7.1333723828717561</v>
          </cell>
        </row>
        <row r="1389">
          <cell r="A1389">
            <v>23020</v>
          </cell>
          <cell r="B1389">
            <v>3.5012060349930407</v>
          </cell>
          <cell r="C1389">
            <v>-9.7109395049034351E-3</v>
          </cell>
          <cell r="D1389">
            <v>1186846.6499999999</v>
          </cell>
          <cell r="E1389">
            <v>640718.61</v>
          </cell>
          <cell r="F1389">
            <v>242.99</v>
          </cell>
          <cell r="G1389">
            <v>1186845.1173</v>
          </cell>
          <cell r="H1389">
            <v>640721.75789999997</v>
          </cell>
          <cell r="I1389">
            <v>242.95599999999999</v>
          </cell>
          <cell r="J1389">
            <v>1186843.31</v>
          </cell>
          <cell r="K1389">
            <v>640725.47</v>
          </cell>
          <cell r="L1389">
            <v>242.87</v>
          </cell>
          <cell r="M1389">
            <v>-2.0829889123936442E-2</v>
          </cell>
          <cell r="N1389">
            <v>4.1286825622685788</v>
          </cell>
          <cell r="O1389">
            <v>7.6298885972616191</v>
          </cell>
        </row>
        <row r="1390">
          <cell r="A1390">
            <v>23030</v>
          </cell>
          <cell r="B1390">
            <v>3.5024111480182381</v>
          </cell>
          <cell r="C1390">
            <v>-2.6838653723787371E-2</v>
          </cell>
          <cell r="D1390">
            <v>1186837.6399999999</v>
          </cell>
          <cell r="E1390">
            <v>640714.22</v>
          </cell>
          <cell r="F1390">
            <v>242.43</v>
          </cell>
          <cell r="G1390">
            <v>1186836.1270999999</v>
          </cell>
          <cell r="H1390">
            <v>640717.37879999995</v>
          </cell>
          <cell r="I1390">
            <v>242.33600000000001</v>
          </cell>
          <cell r="J1390">
            <v>1186834.18</v>
          </cell>
          <cell r="K1390">
            <v>640721.43999999994</v>
          </cell>
          <cell r="L1390">
            <v>242.22</v>
          </cell>
          <cell r="M1390">
            <v>-2.5755819110042617E-2</v>
          </cell>
          <cell r="N1390">
            <v>4.5038365700737337</v>
          </cell>
          <cell r="O1390">
            <v>8.0062477180919718</v>
          </cell>
        </row>
        <row r="1391">
          <cell r="A1391">
            <v>23040</v>
          </cell>
          <cell r="B1391">
            <v>3.5000051158245129</v>
          </cell>
          <cell r="C1391">
            <v>-3.2857094831099859E-2</v>
          </cell>
          <cell r="D1391">
            <v>1186828.49</v>
          </cell>
          <cell r="E1391">
            <v>640709.97</v>
          </cell>
          <cell r="F1391">
            <v>241.85</v>
          </cell>
          <cell r="G1391">
            <v>1186827.0589999999</v>
          </cell>
          <cell r="H1391">
            <v>640713.16410000005</v>
          </cell>
          <cell r="I1391">
            <v>241.73500000000001</v>
          </cell>
          <cell r="J1391">
            <v>1186825.21</v>
          </cell>
          <cell r="K1391">
            <v>640717.27</v>
          </cell>
          <cell r="L1391">
            <v>241.59</v>
          </cell>
          <cell r="M1391">
            <v>-3.2200590842325953E-2</v>
          </cell>
          <cell r="N1391">
            <v>4.5030229634611389</v>
          </cell>
          <cell r="O1391">
            <v>8.0030280792856523</v>
          </cell>
        </row>
        <row r="1392">
          <cell r="A1392">
            <v>23050</v>
          </cell>
          <cell r="B1392">
            <v>3.4989903287110296</v>
          </cell>
          <cell r="C1392">
            <v>-3.3152420870721976E-2</v>
          </cell>
          <cell r="D1392">
            <v>1186819.24</v>
          </cell>
          <cell r="E1392">
            <v>640705.94999999995</v>
          </cell>
          <cell r="F1392">
            <v>241.27</v>
          </cell>
          <cell r="G1392">
            <v>1186817.8884000001</v>
          </cell>
          <cell r="H1392">
            <v>640709.17740000004</v>
          </cell>
          <cell r="I1392">
            <v>241.154</v>
          </cell>
          <cell r="J1392">
            <v>1186816.1499999999</v>
          </cell>
          <cell r="K1392">
            <v>640713.32999999996</v>
          </cell>
          <cell r="L1392">
            <v>241.01</v>
          </cell>
          <cell r="M1392">
            <v>-3.198726976761266E-2</v>
          </cell>
          <cell r="N1392">
            <v>4.5017909013856032</v>
          </cell>
          <cell r="O1392">
            <v>8.0007812300966332</v>
          </cell>
        </row>
        <row r="1393">
          <cell r="A1393">
            <v>23060</v>
          </cell>
          <cell r="B1393">
            <v>3.499341083663166</v>
          </cell>
          <cell r="C1393">
            <v>-3.3149097852039969E-2</v>
          </cell>
          <cell r="D1393">
            <v>1186809.8899999999</v>
          </cell>
          <cell r="E1393">
            <v>640702.16</v>
          </cell>
          <cell r="F1393">
            <v>240.71</v>
          </cell>
          <cell r="G1393">
            <v>1186808.6209</v>
          </cell>
          <cell r="H1393">
            <v>640705.42110000004</v>
          </cell>
          <cell r="I1393">
            <v>240.59399999999999</v>
          </cell>
          <cell r="J1393">
            <v>1186806.98</v>
          </cell>
          <cell r="K1393">
            <v>640709.61</v>
          </cell>
          <cell r="L1393">
            <v>240.45</v>
          </cell>
          <cell r="M1393">
            <v>-3.2008350115926759E-2</v>
          </cell>
          <cell r="N1393">
            <v>4.4988260712742498</v>
          </cell>
          <cell r="O1393">
            <v>7.9981671549374163</v>
          </cell>
        </row>
        <row r="1394">
          <cell r="A1394">
            <v>23070</v>
          </cell>
          <cell r="B1394">
            <v>3.4955868663086269</v>
          </cell>
          <cell r="C1394">
            <v>-3.2898624579575035E-2</v>
          </cell>
          <cell r="D1394">
            <v>1186800.45</v>
          </cell>
          <cell r="E1394">
            <v>640698.61</v>
          </cell>
          <cell r="F1394">
            <v>240.17</v>
          </cell>
          <cell r="G1394">
            <v>1186799.2625</v>
          </cell>
          <cell r="H1394">
            <v>640701.89769999997</v>
          </cell>
          <cell r="I1394">
            <v>240.05500000000001</v>
          </cell>
          <cell r="J1394">
            <v>1186797.73</v>
          </cell>
          <cell r="K1394">
            <v>640706.13</v>
          </cell>
          <cell r="L1394">
            <v>239.91</v>
          </cell>
          <cell r="M1394">
            <v>-3.2213538034177473E-2</v>
          </cell>
          <cell r="N1394">
            <v>4.5012131187257403</v>
          </cell>
          <cell r="O1394">
            <v>7.9967999850343672</v>
          </cell>
        </row>
        <row r="1395">
          <cell r="A1395">
            <v>23080</v>
          </cell>
          <cell r="B1395">
            <v>3.5004227700618906</v>
          </cell>
          <cell r="C1395">
            <v>-3.2281814918602422E-2</v>
          </cell>
          <cell r="D1395">
            <v>1186790.93</v>
          </cell>
          <cell r="E1395">
            <v>640695.29</v>
          </cell>
          <cell r="F1395">
            <v>239.65</v>
          </cell>
          <cell r="G1395">
            <v>1186789.8189000001</v>
          </cell>
          <cell r="H1395">
            <v>640698.60939999996</v>
          </cell>
          <cell r="I1395">
            <v>239.53700000000001</v>
          </cell>
          <cell r="J1395">
            <v>1186788.3899999999</v>
          </cell>
          <cell r="K1395">
            <v>640702.88</v>
          </cell>
          <cell r="L1395">
            <v>239.39</v>
          </cell>
          <cell r="M1395">
            <v>-3.2642673390545926E-2</v>
          </cell>
          <cell r="N1395">
            <v>4.5033076256123801</v>
          </cell>
          <cell r="O1395">
            <v>8.0037303956742711</v>
          </cell>
        </row>
        <row r="1396">
          <cell r="A1396">
            <v>23090</v>
          </cell>
          <cell r="B1396">
            <v>3.5011925982955452</v>
          </cell>
          <cell r="C1396">
            <v>-2.8561696391302904E-2</v>
          </cell>
          <cell r="D1396">
            <v>1186781.32</v>
          </cell>
          <cell r="E1396">
            <v>640692.21</v>
          </cell>
          <cell r="F1396">
            <v>239.14</v>
          </cell>
          <cell r="G1396">
            <v>1186780.2960000001</v>
          </cell>
          <cell r="H1396">
            <v>640695.55810000002</v>
          </cell>
          <cell r="I1396">
            <v>239.04</v>
          </cell>
          <cell r="J1396">
            <v>1186778.98</v>
          </cell>
          <cell r="K1396">
            <v>640699.86</v>
          </cell>
          <cell r="L1396">
            <v>238.91</v>
          </cell>
          <cell r="M1396">
            <v>-2.8897309857284104E-2</v>
          </cell>
          <cell r="N1396">
            <v>4.4986886544813283</v>
          </cell>
          <cell r="O1396">
            <v>7.9998812527768735</v>
          </cell>
        </row>
        <row r="1397">
          <cell r="A1397">
            <v>23100</v>
          </cell>
          <cell r="B1397">
            <v>3.5011971095926153</v>
          </cell>
          <cell r="C1397">
            <v>-1.0567814048124615E-2</v>
          </cell>
          <cell r="D1397">
            <v>1186771.71</v>
          </cell>
          <cell r="E1397">
            <v>640689.34</v>
          </cell>
          <cell r="F1397">
            <v>238.6</v>
          </cell>
          <cell r="G1397">
            <v>1186770.7142</v>
          </cell>
          <cell r="H1397">
            <v>640692.69660000002</v>
          </cell>
          <cell r="I1397">
            <v>238.56299999999999</v>
          </cell>
          <cell r="J1397">
            <v>1186769.52</v>
          </cell>
          <cell r="K1397">
            <v>640696.69999999995</v>
          </cell>
          <cell r="L1397">
            <v>238.48</v>
          </cell>
          <cell r="M1397">
            <v>-1.9867306964223737E-2</v>
          </cell>
          <cell r="N1397">
            <v>4.1777177022261514</v>
          </cell>
          <cell r="O1397">
            <v>7.6789148118187667</v>
          </cell>
        </row>
        <row r="1398">
          <cell r="A1398">
            <v>23110</v>
          </cell>
          <cell r="B1398">
            <v>3.4942296719579247</v>
          </cell>
          <cell r="C1398">
            <v>7.7270249911357081E-3</v>
          </cell>
          <cell r="D1398">
            <v>1186762.1200000001</v>
          </cell>
          <cell r="E1398">
            <v>640686.5</v>
          </cell>
          <cell r="F1398">
            <v>238.08</v>
          </cell>
          <cell r="G1398">
            <v>1186761.1277999999</v>
          </cell>
          <cell r="H1398">
            <v>640689.8504</v>
          </cell>
          <cell r="I1398">
            <v>238.107</v>
          </cell>
          <cell r="J1398">
            <v>1186760.08</v>
          </cell>
          <cell r="K1398">
            <v>640693.38</v>
          </cell>
          <cell r="L1398">
            <v>238.03</v>
          </cell>
          <cell r="M1398">
            <v>-2.0913444579543566E-2</v>
          </cell>
          <cell r="N1398">
            <v>3.6818420660992182</v>
          </cell>
          <cell r="O1398">
            <v>7.1760717380571428</v>
          </cell>
        </row>
        <row r="1399">
          <cell r="A1399">
            <v>23120</v>
          </cell>
          <cell r="B1399">
            <v>3.4997900580095065</v>
          </cell>
          <cell r="C1399">
            <v>2.0001199740479703E-2</v>
          </cell>
          <cell r="D1399">
            <v>1186752.54</v>
          </cell>
          <cell r="E1399">
            <v>640683.65</v>
          </cell>
          <cell r="F1399">
            <v>237.6</v>
          </cell>
          <cell r="G1399">
            <v>1186751.5414</v>
          </cell>
          <cell r="H1399">
            <v>640687.00430000003</v>
          </cell>
          <cell r="I1399">
            <v>237.67</v>
          </cell>
          <cell r="J1399">
            <v>1186750.55</v>
          </cell>
          <cell r="K1399">
            <v>640690.36</v>
          </cell>
          <cell r="L1399">
            <v>237.6</v>
          </cell>
          <cell r="M1399">
            <v>-2.0005229438399955E-2</v>
          </cell>
          <cell r="N1399">
            <v>3.4990850875035937</v>
          </cell>
          <cell r="O1399">
            <v>6.9988751455131002</v>
          </cell>
        </row>
        <row r="1400">
          <cell r="A1400">
            <v>23130</v>
          </cell>
          <cell r="B1400">
            <v>3.502532119655192</v>
          </cell>
          <cell r="C1400">
            <v>1.8558002547718278E-2</v>
          </cell>
          <cell r="D1400">
            <v>1186742.95</v>
          </cell>
          <cell r="E1400">
            <v>640680.80000000005</v>
          </cell>
          <cell r="F1400">
            <v>237.17</v>
          </cell>
          <cell r="G1400">
            <v>1186741.9549</v>
          </cell>
          <cell r="H1400">
            <v>640684.15819999995</v>
          </cell>
          <cell r="I1400">
            <v>237.23500000000001</v>
          </cell>
          <cell r="J1400">
            <v>1186740.96</v>
          </cell>
          <cell r="K1400">
            <v>640687.51</v>
          </cell>
          <cell r="L1400">
            <v>237.17</v>
          </cell>
          <cell r="M1400">
            <v>-1.8590872460982458E-2</v>
          </cell>
          <cell r="N1400">
            <v>3.496339407224955</v>
          </cell>
          <cell r="O1400">
            <v>6.9988715268801469</v>
          </cell>
        </row>
        <row r="1401">
          <cell r="A1401">
            <v>23140</v>
          </cell>
          <cell r="B1401">
            <v>3.4956611191775675</v>
          </cell>
          <cell r="C1401">
            <v>2.0024824378997774E-2</v>
          </cell>
          <cell r="D1401">
            <v>1186733.3600000001</v>
          </cell>
          <cell r="E1401">
            <v>640677.96</v>
          </cell>
          <cell r="F1401">
            <v>236.73</v>
          </cell>
          <cell r="G1401">
            <v>1186732.3685000001</v>
          </cell>
          <cell r="H1401">
            <v>640681.31209999998</v>
          </cell>
          <cell r="I1401">
            <v>236.8</v>
          </cell>
          <cell r="J1401">
            <v>1186731.3700000001</v>
          </cell>
          <cell r="K1401">
            <v>640684.67000000004</v>
          </cell>
          <cell r="L1401">
            <v>236.73</v>
          </cell>
          <cell r="M1401">
            <v>-1.998166226325037E-2</v>
          </cell>
          <cell r="N1401">
            <v>3.5032120490177312</v>
          </cell>
          <cell r="O1401">
            <v>6.9988731681952991</v>
          </cell>
        </row>
        <row r="1402">
          <cell r="A1402">
            <v>23150</v>
          </cell>
          <cell r="B1402">
            <v>3.5012198460455499</v>
          </cell>
          <cell r="C1402">
            <v>1.8564958174052373E-2</v>
          </cell>
          <cell r="D1402">
            <v>1186723.78</v>
          </cell>
          <cell r="E1402">
            <v>640675.11</v>
          </cell>
          <cell r="F1402">
            <v>236.3</v>
          </cell>
          <cell r="G1402">
            <v>1186722.7821</v>
          </cell>
          <cell r="H1402">
            <v>640678.46600000001</v>
          </cell>
          <cell r="I1402">
            <v>236.36500000000001</v>
          </cell>
          <cell r="J1402">
            <v>1186721.79</v>
          </cell>
          <cell r="K1402">
            <v>640681.81999999995</v>
          </cell>
          <cell r="L1402">
            <v>236.3</v>
          </cell>
          <cell r="M1402">
            <v>-1.8583888953481151E-2</v>
          </cell>
          <cell r="N1402">
            <v>3.4976532717508446</v>
          </cell>
          <cell r="O1402">
            <v>6.9988731177963945</v>
          </cell>
        </row>
        <row r="1403">
          <cell r="A1403">
            <v>23160</v>
          </cell>
          <cell r="B1403">
            <v>3.503935002261632</v>
          </cell>
          <cell r="C1403">
            <v>1.9977539524794648E-2</v>
          </cell>
          <cell r="D1403">
            <v>1186714.19</v>
          </cell>
          <cell r="E1403">
            <v>640672.26</v>
          </cell>
          <cell r="F1403">
            <v>235.86</v>
          </cell>
          <cell r="G1403">
            <v>1186713.1957</v>
          </cell>
          <cell r="H1403">
            <v>640675.61990000005</v>
          </cell>
          <cell r="I1403">
            <v>235.93</v>
          </cell>
          <cell r="J1403">
            <v>1186712.2</v>
          </cell>
          <cell r="K1403">
            <v>640678.98</v>
          </cell>
          <cell r="L1403">
            <v>235.86</v>
          </cell>
          <cell r="M1403">
            <v>-1.9974180289819617E-2</v>
          </cell>
          <cell r="N1403">
            <v>3.50452429007415</v>
          </cell>
          <cell r="O1403">
            <v>7.0084592923357825</v>
          </cell>
        </row>
        <row r="1404">
          <cell r="A1404">
            <v>23170</v>
          </cell>
          <cell r="B1404">
            <v>3.4998434722037759</v>
          </cell>
          <cell r="C1404">
            <v>1.8572259164227316E-2</v>
          </cell>
          <cell r="D1404">
            <v>1186704.6100000001</v>
          </cell>
          <cell r="E1404">
            <v>640669.42000000004</v>
          </cell>
          <cell r="F1404">
            <v>235.43</v>
          </cell>
          <cell r="G1404">
            <v>1186703.6092000001</v>
          </cell>
          <cell r="H1404">
            <v>640672.77370000002</v>
          </cell>
          <cell r="I1404">
            <v>235.495</v>
          </cell>
          <cell r="J1404">
            <v>1186702.6100000001</v>
          </cell>
          <cell r="K1404">
            <v>640676.13</v>
          </cell>
          <cell r="L1404">
            <v>235.43</v>
          </cell>
          <cell r="M1404">
            <v>-1.8561468409817899E-2</v>
          </cell>
          <cell r="N1404">
            <v>3.5018781146440245</v>
          </cell>
          <cell r="O1404">
            <v>7.0017215868478004</v>
          </cell>
        </row>
        <row r="1405">
          <cell r="A1405">
            <v>23180</v>
          </cell>
          <cell r="B1405">
            <v>3.502554153885892</v>
          </cell>
          <cell r="C1405">
            <v>2.0841933284311845E-2</v>
          </cell>
          <cell r="D1405">
            <v>1186695.02</v>
          </cell>
          <cell r="E1405">
            <v>640666.56999999995</v>
          </cell>
          <cell r="F1405">
            <v>235.02</v>
          </cell>
          <cell r="G1405">
            <v>1186694.0227999999</v>
          </cell>
          <cell r="H1405">
            <v>640669.92760000005</v>
          </cell>
          <cell r="I1405">
            <v>235.09299999999999</v>
          </cell>
          <cell r="J1405">
            <v>1186693.03</v>
          </cell>
          <cell r="K1405">
            <v>640673.28000000003</v>
          </cell>
          <cell r="L1405">
            <v>235.02</v>
          </cell>
          <cell r="M1405">
            <v>-2.0879109350139466E-2</v>
          </cell>
          <cell r="N1405">
            <v>3.4963177200607678</v>
          </cell>
          <cell r="O1405">
            <v>6.9988718739466602</v>
          </cell>
        </row>
        <row r="1406">
          <cell r="A1406">
            <v>23190</v>
          </cell>
          <cell r="B1406">
            <v>3.5272872310028212</v>
          </cell>
          <cell r="C1406">
            <v>2.0695791189997561E-2</v>
          </cell>
          <cell r="D1406">
            <v>1186685.4399999999</v>
          </cell>
          <cell r="E1406">
            <v>640663.69999999995</v>
          </cell>
          <cell r="F1406">
            <v>234.68</v>
          </cell>
          <cell r="G1406">
            <v>1186684.4364</v>
          </cell>
          <cell r="H1406">
            <v>640667.08149999997</v>
          </cell>
          <cell r="I1406">
            <v>234.75299999999999</v>
          </cell>
          <cell r="J1406">
            <v>1186683.44</v>
          </cell>
          <cell r="K1406">
            <v>640670.43999999994</v>
          </cell>
          <cell r="L1406">
            <v>234.72</v>
          </cell>
          <cell r="M1406">
            <v>-9.419987690340359E-3</v>
          </cell>
          <cell r="N1406">
            <v>3.5031892911947851</v>
          </cell>
          <cell r="O1406">
            <v>7.0304765221976062</v>
          </cell>
        </row>
        <row r="1407">
          <cell r="A1407">
            <v>23200</v>
          </cell>
          <cell r="B1407">
            <v>4.032870834778306</v>
          </cell>
          <cell r="C1407">
            <v>1.9341060796530755E-2</v>
          </cell>
          <cell r="D1407">
            <v>1186676</v>
          </cell>
          <cell r="E1407">
            <v>640660.37</v>
          </cell>
          <cell r="F1407">
            <v>234.4</v>
          </cell>
          <cell r="G1407">
            <v>1186674.8499</v>
          </cell>
          <cell r="H1407">
            <v>640664.23540000001</v>
          </cell>
          <cell r="I1407">
            <v>234.47800000000001</v>
          </cell>
          <cell r="J1407">
            <v>1186673.8500000001</v>
          </cell>
          <cell r="K1407">
            <v>640667.59</v>
          </cell>
          <cell r="L1407">
            <v>234.51</v>
          </cell>
          <cell r="M1407">
            <v>9.1416851533376465E-3</v>
          </cell>
          <cell r="N1407">
            <v>3.5004487097544597</v>
          </cell>
          <cell r="O1407">
            <v>7.5333195445327661</v>
          </cell>
        </row>
        <row r="1408">
          <cell r="A1408">
            <v>23210</v>
          </cell>
          <cell r="B1408">
            <v>4.4967015833923565</v>
          </cell>
          <cell r="C1408">
            <v>2.6019071497229367E-2</v>
          </cell>
          <cell r="D1408">
            <v>1186666.55</v>
          </cell>
          <cell r="E1408">
            <v>640657.07999999996</v>
          </cell>
          <cell r="F1408">
            <v>234.15</v>
          </cell>
          <cell r="G1408">
            <v>1186665.2637</v>
          </cell>
          <cell r="H1408">
            <v>640661.38879999996</v>
          </cell>
          <cell r="I1408">
            <v>234.267</v>
          </cell>
          <cell r="J1408">
            <v>1186664.26</v>
          </cell>
          <cell r="K1408">
            <v>640664.74</v>
          </cell>
          <cell r="L1408">
            <v>234.36</v>
          </cell>
          <cell r="M1408">
            <v>2.6584501453388618E-2</v>
          </cell>
          <cell r="N1408">
            <v>3.4982788811397252</v>
          </cell>
          <cell r="O1408">
            <v>7.9949804645320821</v>
          </cell>
        </row>
        <row r="1409">
          <cell r="A1409">
            <v>23220</v>
          </cell>
          <cell r="B1409">
            <v>4.495746404026189</v>
          </cell>
          <cell r="C1409">
            <v>3.9815413040134487E-2</v>
          </cell>
          <cell r="D1409">
            <v>1186657.1299999999</v>
          </cell>
          <cell r="E1409">
            <v>640654.12</v>
          </cell>
          <cell r="F1409">
            <v>233.94</v>
          </cell>
          <cell r="G1409">
            <v>1186655.7242000001</v>
          </cell>
          <cell r="H1409">
            <v>640658.39029999997</v>
          </cell>
          <cell r="I1409">
            <v>234.119</v>
          </cell>
          <cell r="J1409">
            <v>1186654.6299999999</v>
          </cell>
          <cell r="K1409">
            <v>640661.71</v>
          </cell>
          <cell r="L1409">
            <v>234.26</v>
          </cell>
          <cell r="M1409">
            <v>4.0338961078087203E-2</v>
          </cell>
          <cell r="N1409">
            <v>3.4953800552038681</v>
          </cell>
          <cell r="O1409">
            <v>7.991126459230057</v>
          </cell>
        </row>
        <row r="1410">
          <cell r="A1410">
            <v>23230</v>
          </cell>
          <cell r="B1410">
            <v>4.5006457191618736</v>
          </cell>
          <cell r="C1410">
            <v>3.9105499739882456E-2</v>
          </cell>
          <cell r="D1410">
            <v>1186647.81</v>
          </cell>
          <cell r="E1410">
            <v>640650.89</v>
          </cell>
          <cell r="F1410">
            <v>233.86</v>
          </cell>
          <cell r="G1410">
            <v>1186646.2742000001</v>
          </cell>
          <cell r="H1410">
            <v>640655.12049999996</v>
          </cell>
          <cell r="I1410">
            <v>234.036</v>
          </cell>
          <cell r="J1410">
            <v>1186645.08</v>
          </cell>
          <cell r="K1410">
            <v>640658.41</v>
          </cell>
          <cell r="L1410">
            <v>234.17</v>
          </cell>
          <cell r="M1410">
            <v>3.8290522172766094E-2</v>
          </cell>
          <cell r="N1410">
            <v>3.4995605282001829</v>
          </cell>
          <cell r="O1410">
            <v>8.0002062473620565</v>
          </cell>
        </row>
        <row r="1411">
          <cell r="A1411">
            <v>23240</v>
          </cell>
          <cell r="B1411">
            <v>4.4951836726286132</v>
          </cell>
          <cell r="C1411">
            <v>3.8708095746899256E-2</v>
          </cell>
          <cell r="D1411">
            <v>1186638.57</v>
          </cell>
          <cell r="E1411">
            <v>640647.4</v>
          </cell>
          <cell r="F1411">
            <v>233.81</v>
          </cell>
          <cell r="G1411">
            <v>1186636.9214999999</v>
          </cell>
          <cell r="H1411">
            <v>640651.58200000005</v>
          </cell>
          <cell r="I1411">
            <v>233.98400000000001</v>
          </cell>
          <cell r="J1411">
            <v>1186635.6399999999</v>
          </cell>
          <cell r="K1411">
            <v>640654.84</v>
          </cell>
          <cell r="L1411">
            <v>234.12</v>
          </cell>
          <cell r="M1411">
            <v>3.8846352601863969E-2</v>
          </cell>
          <cell r="N1411">
            <v>3.5009721863429202</v>
          </cell>
          <cell r="O1411">
            <v>7.9961558589715338</v>
          </cell>
        </row>
        <row r="1412">
          <cell r="A1412">
            <v>23250</v>
          </cell>
          <cell r="B1412">
            <v>4.4991145906537779</v>
          </cell>
          <cell r="C1412">
            <v>3.8452010170930709E-2</v>
          </cell>
          <cell r="D1412">
            <v>1186629.44</v>
          </cell>
          <cell r="E1412">
            <v>640643.64</v>
          </cell>
          <cell r="F1412">
            <v>233.76</v>
          </cell>
          <cell r="G1412">
            <v>1186627.6736999999</v>
          </cell>
          <cell r="H1412">
            <v>640647.77789999999</v>
          </cell>
          <cell r="I1412">
            <v>233.93299999999999</v>
          </cell>
          <cell r="J1412">
            <v>1186626.3</v>
          </cell>
          <cell r="K1412">
            <v>640651</v>
          </cell>
          <cell r="L1412">
            <v>234.07</v>
          </cell>
          <cell r="M1412">
            <v>3.9112568444046925E-2</v>
          </cell>
          <cell r="N1412">
            <v>3.5027103933608417</v>
          </cell>
          <cell r="O1412">
            <v>8.0018249840146201</v>
          </cell>
        </row>
        <row r="1413">
          <cell r="A1413">
            <v>23260</v>
          </cell>
          <cell r="B1413">
            <v>4.4980786520408405</v>
          </cell>
          <cell r="C1413">
            <v>3.8016231646462471E-2</v>
          </cell>
          <cell r="D1413">
            <v>1186620.43</v>
          </cell>
          <cell r="E1413">
            <v>640639.63</v>
          </cell>
          <cell r="F1413">
            <v>233.71</v>
          </cell>
          <cell r="G1413">
            <v>1186618.5384</v>
          </cell>
          <cell r="H1413">
            <v>640643.71100000001</v>
          </cell>
          <cell r="I1413">
            <v>233.881</v>
          </cell>
          <cell r="J1413">
            <v>1186617.07</v>
          </cell>
          <cell r="K1413">
            <v>640646.89</v>
          </cell>
          <cell r="L1413">
            <v>234.02</v>
          </cell>
          <cell r="M1413">
            <v>3.9694460350150867E-2</v>
          </cell>
          <cell r="N1413">
            <v>3.5017480719946783</v>
          </cell>
          <cell r="O1413">
            <v>7.9998267240355183</v>
          </cell>
        </row>
        <row r="1414">
          <cell r="A1414">
            <v>23270</v>
          </cell>
          <cell r="B1414">
            <v>4.497540328847907</v>
          </cell>
          <cell r="C1414">
            <v>3.9799531946799645E-2</v>
          </cell>
          <cell r="D1414">
            <v>1186611.53</v>
          </cell>
          <cell r="E1414">
            <v>640635.36</v>
          </cell>
          <cell r="F1414">
            <v>233.65</v>
          </cell>
          <cell r="G1414">
            <v>1186609.523</v>
          </cell>
          <cell r="H1414">
            <v>640639.38489999995</v>
          </cell>
          <cell r="I1414">
            <v>233.82900000000001</v>
          </cell>
          <cell r="J1414">
            <v>1186607.96</v>
          </cell>
          <cell r="K1414">
            <v>640642.52</v>
          </cell>
          <cell r="L1414">
            <v>233.97</v>
          </cell>
          <cell r="M1414">
            <v>4.0249881538093182E-2</v>
          </cell>
          <cell r="N1414">
            <v>3.5031159002678383</v>
          </cell>
          <cell r="O1414">
            <v>8.0006562291157444</v>
          </cell>
        </row>
        <row r="1415">
          <cell r="A1415">
            <v>23280</v>
          </cell>
          <cell r="B1415">
            <v>4.5009776759603577</v>
          </cell>
          <cell r="C1415">
            <v>3.7991745862971119E-2</v>
          </cell>
          <cell r="D1415">
            <v>1186602.75</v>
          </cell>
          <cell r="E1415">
            <v>640630.82999999996</v>
          </cell>
          <cell r="F1415">
            <v>233.6</v>
          </cell>
          <cell r="G1415">
            <v>1186600.6348000001</v>
          </cell>
          <cell r="H1415">
            <v>640634.80299999996</v>
          </cell>
          <cell r="I1415">
            <v>233.77099999999999</v>
          </cell>
          <cell r="J1415">
            <v>1186598.99</v>
          </cell>
          <cell r="K1415">
            <v>640637.89</v>
          </cell>
          <cell r="L1415">
            <v>233.91</v>
          </cell>
          <cell r="M1415">
            <v>3.9738726804365104E-2</v>
          </cell>
          <cell r="N1415">
            <v>3.4978473438344166</v>
          </cell>
          <cell r="O1415">
            <v>7.9988250197947739</v>
          </cell>
        </row>
        <row r="1416">
          <cell r="A1416">
            <v>23290</v>
          </cell>
          <cell r="B1416">
            <v>4.4997589313855766</v>
          </cell>
          <cell r="C1416">
            <v>2.9334904827748014E-2</v>
          </cell>
          <cell r="D1416">
            <v>1186594.1100000001</v>
          </cell>
          <cell r="E1416">
            <v>640626.06000000006</v>
          </cell>
          <cell r="F1416">
            <v>233.53</v>
          </cell>
          <cell r="G1416">
            <v>1186591.8811999999</v>
          </cell>
          <cell r="H1416">
            <v>640629.96900000004</v>
          </cell>
          <cell r="I1416">
            <v>233.66200000000001</v>
          </cell>
          <cell r="J1416">
            <v>1186590.1499999999</v>
          </cell>
          <cell r="K1416">
            <v>640633.01</v>
          </cell>
          <cell r="L1416">
            <v>233.77</v>
          </cell>
          <cell r="M1416">
            <v>3.0863776838299235E-2</v>
          </cell>
          <cell r="N1416">
            <v>3.4992476962827692</v>
          </cell>
          <cell r="O1416">
            <v>7.9990066276683454</v>
          </cell>
        </row>
        <row r="1417">
          <cell r="A1417">
            <v>23300</v>
          </cell>
          <cell r="B1417">
            <v>4.0990887230939954</v>
          </cell>
          <cell r="C1417">
            <v>2.0980272887360162E-2</v>
          </cell>
          <cell r="D1417">
            <v>1186585.28</v>
          </cell>
          <cell r="E1417">
            <v>640621.42000000004</v>
          </cell>
          <cell r="F1417">
            <v>233.41</v>
          </cell>
          <cell r="G1417">
            <v>1186583.223</v>
          </cell>
          <cell r="H1417">
            <v>640624.9656</v>
          </cell>
          <cell r="I1417">
            <v>233.49600000000001</v>
          </cell>
          <cell r="J1417">
            <v>1186581.47</v>
          </cell>
          <cell r="K1417">
            <v>640627.99</v>
          </cell>
          <cell r="L1417">
            <v>233.54</v>
          </cell>
          <cell r="M1417">
            <v>1.258684824371384E-2</v>
          </cell>
          <cell r="N1417">
            <v>3.4957122822194449</v>
          </cell>
          <cell r="O1417">
            <v>7.5948010053134407</v>
          </cell>
        </row>
        <row r="1418">
          <cell r="A1418">
            <v>23310</v>
          </cell>
          <cell r="B1418">
            <v>3.6006885689795052</v>
          </cell>
          <cell r="C1418">
            <v>2.0551624663552922E-2</v>
          </cell>
          <cell r="D1418">
            <v>1186576.3700000001</v>
          </cell>
          <cell r="E1418">
            <v>640616.84</v>
          </cell>
          <cell r="F1418">
            <v>233.2</v>
          </cell>
          <cell r="G1418">
            <v>1186574.5676</v>
          </cell>
          <cell r="H1418">
            <v>640619.9571</v>
          </cell>
          <cell r="I1418">
            <v>233.274</v>
          </cell>
          <cell r="J1418">
            <v>1186572.81</v>
          </cell>
          <cell r="K1418">
            <v>640622.99</v>
          </cell>
          <cell r="L1418">
            <v>233.25</v>
          </cell>
          <cell r="M1418">
            <v>-6.8466322147700941E-3</v>
          </cell>
          <cell r="N1418">
            <v>3.5053730428554668</v>
          </cell>
          <cell r="O1418">
            <v>7.1060616118349724</v>
          </cell>
        </row>
        <row r="1419">
          <cell r="A1419">
            <v>23320</v>
          </cell>
          <cell r="B1419">
            <v>3.5018401633308853</v>
          </cell>
          <cell r="C1419">
            <v>2.1417311042740011E-2</v>
          </cell>
          <cell r="D1419">
            <v>1186567.67</v>
          </cell>
          <cell r="E1419">
            <v>640611.92000000004</v>
          </cell>
          <cell r="F1419">
            <v>232.92</v>
          </cell>
          <cell r="G1419">
            <v>1186565.9121999999</v>
          </cell>
          <cell r="H1419">
            <v>640614.94869999995</v>
          </cell>
          <cell r="I1419">
            <v>232.995</v>
          </cell>
          <cell r="J1419">
            <v>1186564.1599999999</v>
          </cell>
          <cell r="K1419">
            <v>640617.98</v>
          </cell>
          <cell r="L1419">
            <v>232.92</v>
          </cell>
          <cell r="M1419">
            <v>-2.1420717558881416E-2</v>
          </cell>
          <cell r="N1419">
            <v>3.5012832690528009</v>
          </cell>
          <cell r="O1419">
            <v>7.0031234323836866</v>
          </cell>
        </row>
        <row r="1420">
          <cell r="A1420">
            <v>23330</v>
          </cell>
          <cell r="B1420">
            <v>3.500918212357933</v>
          </cell>
          <cell r="C1420">
            <v>1.9423475749861741E-2</v>
          </cell>
          <cell r="D1420">
            <v>1186559.01</v>
          </cell>
          <cell r="E1420">
            <v>640606.91</v>
          </cell>
          <cell r="F1420">
            <v>232.59</v>
          </cell>
          <cell r="G1420">
            <v>1186557.2568000001</v>
          </cell>
          <cell r="H1420">
            <v>640609.94030000002</v>
          </cell>
          <cell r="I1420">
            <v>232.65799999999999</v>
          </cell>
          <cell r="J1420">
            <v>1186555.5</v>
          </cell>
          <cell r="K1420">
            <v>640612.97</v>
          </cell>
          <cell r="L1420">
            <v>232.59</v>
          </cell>
          <cell r="M1420">
            <v>-1.9416348262548268E-2</v>
          </cell>
          <cell r="N1420">
            <v>3.5022033536114106</v>
          </cell>
          <cell r="O1420">
            <v>7.0031215659693435</v>
          </cell>
        </row>
        <row r="1421">
          <cell r="A1421">
            <v>23340</v>
          </cell>
          <cell r="B1421">
            <v>3.4998662102909495</v>
          </cell>
          <cell r="C1421">
            <v>2.1429390580548439E-2</v>
          </cell>
          <cell r="D1421">
            <v>1186550.3500000001</v>
          </cell>
          <cell r="E1421">
            <v>640601.9</v>
          </cell>
          <cell r="F1421">
            <v>232.19</v>
          </cell>
          <cell r="G1421">
            <v>1186548.6015000001</v>
          </cell>
          <cell r="H1421">
            <v>640604.93180000002</v>
          </cell>
          <cell r="I1421">
            <v>232.26499999999999</v>
          </cell>
          <cell r="J1421">
            <v>1186546.8500000001</v>
          </cell>
          <cell r="K1421">
            <v>640607.96</v>
          </cell>
          <cell r="L1421">
            <v>232.19</v>
          </cell>
          <cell r="M1421">
            <v>-2.1439295955597116E-2</v>
          </cell>
          <cell r="N1421">
            <v>3.4982492034869517</v>
          </cell>
          <cell r="O1421">
            <v>6.9981154137779011</v>
          </cell>
        </row>
        <row r="1422">
          <cell r="A1422">
            <v>23350</v>
          </cell>
          <cell r="B1422">
            <v>3.5039521642519014</v>
          </cell>
          <cell r="C1422">
            <v>2.0548225724815176E-2</v>
          </cell>
          <cell r="D1422">
            <v>1186541.7</v>
          </cell>
          <cell r="E1422">
            <v>640596.89</v>
          </cell>
          <cell r="F1422">
            <v>231.75</v>
          </cell>
          <cell r="G1422">
            <v>1186539.9461000001</v>
          </cell>
          <cell r="H1422">
            <v>640599.92339999997</v>
          </cell>
          <cell r="I1422">
            <v>231.822</v>
          </cell>
          <cell r="J1422">
            <v>1186538.19</v>
          </cell>
          <cell r="K1422">
            <v>640602.94999999995</v>
          </cell>
          <cell r="L1422">
            <v>231.75</v>
          </cell>
          <cell r="M1422">
            <v>-2.0576304666533759E-2</v>
          </cell>
          <cell r="N1422">
            <v>3.4991705831954758</v>
          </cell>
          <cell r="O1422">
            <v>7.0031227474473772</v>
          </cell>
        </row>
        <row r="1423">
          <cell r="A1423">
            <v>23360</v>
          </cell>
          <cell r="B1423">
            <v>3.4942911298069173</v>
          </cell>
          <cell r="C1423">
            <v>2.0605037567084802E-2</v>
          </cell>
          <cell r="D1423">
            <v>1186533.04</v>
          </cell>
          <cell r="E1423">
            <v>640591.89</v>
          </cell>
          <cell r="F1423">
            <v>231.3</v>
          </cell>
          <cell r="G1423">
            <v>1186531.2907</v>
          </cell>
          <cell r="H1423">
            <v>640594.91489999997</v>
          </cell>
          <cell r="I1423">
            <v>231.37200000000001</v>
          </cell>
          <cell r="J1423">
            <v>1186529.54</v>
          </cell>
          <cell r="K1423">
            <v>640597.93999999994</v>
          </cell>
          <cell r="L1423">
            <v>231.3</v>
          </cell>
          <cell r="M1423">
            <v>-2.0599884052732394E-2</v>
          </cell>
          <cell r="N1423">
            <v>3.4951653036344426</v>
          </cell>
          <cell r="O1423">
            <v>6.9894564334413598</v>
          </cell>
        </row>
        <row r="1424">
          <cell r="A1424">
            <v>23370</v>
          </cell>
          <cell r="B1424">
            <v>3.498331517989826</v>
          </cell>
          <cell r="C1424">
            <v>2.0295389283401938E-2</v>
          </cell>
          <cell r="D1424">
            <v>1186524.3899999999</v>
          </cell>
          <cell r="E1424">
            <v>640586.88</v>
          </cell>
          <cell r="F1424">
            <v>230.85</v>
          </cell>
          <cell r="G1424">
            <v>1186522.6354</v>
          </cell>
          <cell r="H1424">
            <v>640589.90650000004</v>
          </cell>
          <cell r="I1424">
            <v>230.92099999999999</v>
          </cell>
          <cell r="J1424">
            <v>1186520.8799999999</v>
          </cell>
          <cell r="K1424">
            <v>640592.93999999994</v>
          </cell>
          <cell r="L1424">
            <v>230.85</v>
          </cell>
          <cell r="M1424">
            <v>-2.025799104479609E-2</v>
          </cell>
          <cell r="N1424">
            <v>3.5047897811286952</v>
          </cell>
          <cell r="O1424">
            <v>7.0031212991185212</v>
          </cell>
        </row>
        <row r="1425">
          <cell r="A1425">
            <v>23380</v>
          </cell>
          <cell r="B1425">
            <v>3.4973252637263985</v>
          </cell>
          <cell r="C1425">
            <v>2.0301228695082104E-2</v>
          </cell>
          <cell r="D1425">
            <v>1186515.73</v>
          </cell>
          <cell r="E1425">
            <v>640581.87</v>
          </cell>
          <cell r="F1425">
            <v>230.4</v>
          </cell>
          <cell r="G1425">
            <v>1186513.98</v>
          </cell>
          <cell r="H1425">
            <v>640584.89800000004</v>
          </cell>
          <cell r="I1425">
            <v>230.471</v>
          </cell>
          <cell r="J1425">
            <v>1186512.23</v>
          </cell>
          <cell r="K1425">
            <v>640587.93000000005</v>
          </cell>
          <cell r="L1425">
            <v>230.4</v>
          </cell>
          <cell r="M1425">
            <v>-2.0281142024400147E-2</v>
          </cell>
          <cell r="N1425">
            <v>3.5007890539190636</v>
          </cell>
          <cell r="O1425">
            <v>6.9981143176454621</v>
          </cell>
        </row>
        <row r="1426">
          <cell r="A1426">
            <v>23390</v>
          </cell>
          <cell r="B1426">
            <v>3.5014147598572118</v>
          </cell>
          <cell r="C1426">
            <v>2.027751776624525E-2</v>
          </cell>
          <cell r="D1426">
            <v>1186507.08</v>
          </cell>
          <cell r="E1426">
            <v>640576.86</v>
          </cell>
          <cell r="F1426">
            <v>229.95</v>
          </cell>
          <cell r="G1426">
            <v>1186505.3245999999</v>
          </cell>
          <cell r="H1426">
            <v>640579.88959999999</v>
          </cell>
          <cell r="I1426">
            <v>230.02099999999999</v>
          </cell>
          <cell r="J1426">
            <v>1186503.57</v>
          </cell>
          <cell r="K1426">
            <v>640582.92000000004</v>
          </cell>
          <cell r="L1426">
            <v>229.95</v>
          </cell>
          <cell r="M1426">
            <v>-2.0275830927770425E-2</v>
          </cell>
          <cell r="N1426">
            <v>3.5017060584557393</v>
          </cell>
          <cell r="O1426">
            <v>7.0031208183129507</v>
          </cell>
        </row>
        <row r="1427">
          <cell r="A1427">
            <v>23400</v>
          </cell>
          <cell r="B1427">
            <v>3.5004096689196671</v>
          </cell>
          <cell r="C1427">
            <v>1.9997659308716657E-2</v>
          </cell>
          <cell r="D1427">
            <v>1186498.42</v>
          </cell>
          <cell r="E1427">
            <v>640571.85</v>
          </cell>
          <cell r="F1427">
            <v>229.5</v>
          </cell>
          <cell r="G1427">
            <v>1186496.6691999999</v>
          </cell>
          <cell r="H1427">
            <v>640574.8811</v>
          </cell>
          <cell r="I1427">
            <v>229.57</v>
          </cell>
          <cell r="J1427">
            <v>1186494.92</v>
          </cell>
          <cell r="K1427">
            <v>640577.91</v>
          </cell>
          <cell r="L1427">
            <v>229.5</v>
          </cell>
          <cell r="M1427">
            <v>-2.00131265033579E-2</v>
          </cell>
          <cell r="N1427">
            <v>3.4977043685926956</v>
          </cell>
          <cell r="O1427">
            <v>6.9981140375123623</v>
          </cell>
        </row>
        <row r="1428">
          <cell r="A1428">
            <v>23410</v>
          </cell>
          <cell r="B1428">
            <v>3.5044481020971685</v>
          </cell>
          <cell r="C1428">
            <v>2.0830669444447496E-2</v>
          </cell>
          <cell r="D1428">
            <v>1186489.77</v>
          </cell>
          <cell r="E1428">
            <v>640566.84</v>
          </cell>
          <cell r="F1428">
            <v>229.09</v>
          </cell>
          <cell r="G1428">
            <v>1186488.0138999999</v>
          </cell>
          <cell r="H1428">
            <v>640569.87269999995</v>
          </cell>
          <cell r="I1428">
            <v>229.16300000000001</v>
          </cell>
          <cell r="J1428">
            <v>1186486.26</v>
          </cell>
          <cell r="K1428">
            <v>640572.9</v>
          </cell>
          <cell r="L1428">
            <v>229.09</v>
          </cell>
          <cell r="M1428">
            <v>-2.0865055620096561E-2</v>
          </cell>
          <cell r="N1428">
            <v>3.4986726768988916</v>
          </cell>
          <cell r="O1428">
            <v>7.0031207789960597</v>
          </cell>
        </row>
        <row r="1429">
          <cell r="A1429">
            <v>23420</v>
          </cell>
          <cell r="B1429">
            <v>3.4998048974428739</v>
          </cell>
          <cell r="C1429">
            <v>2.0001114933903472E-2</v>
          </cell>
          <cell r="D1429">
            <v>1186480.93</v>
          </cell>
          <cell r="E1429">
            <v>640561.93999999994</v>
          </cell>
          <cell r="F1429">
            <v>228.77</v>
          </cell>
          <cell r="G1429">
            <v>1186479.2705999999</v>
          </cell>
          <cell r="H1429">
            <v>640565.02139999997</v>
          </cell>
          <cell r="I1429">
            <v>228.84</v>
          </cell>
          <cell r="J1429">
            <v>1186477.6100000001</v>
          </cell>
          <cell r="K1429">
            <v>640568.1</v>
          </cell>
          <cell r="L1429">
            <v>228.77</v>
          </cell>
          <cell r="M1429">
            <v>-2.0011953303919212E-2</v>
          </cell>
          <cell r="N1429">
            <v>3.4979094212799375</v>
          </cell>
          <cell r="O1429">
            <v>6.9977143187228119</v>
          </cell>
        </row>
        <row r="1430">
          <cell r="A1430">
            <v>23430</v>
          </cell>
          <cell r="B1430">
            <v>3.4984682605893171</v>
          </cell>
          <cell r="C1430">
            <v>2.0866274770122012E-2</v>
          </cell>
          <cell r="D1430">
            <v>1186472.1399999999</v>
          </cell>
          <cell r="E1430">
            <v>640557.18999999994</v>
          </cell>
          <cell r="F1430">
            <v>228.53</v>
          </cell>
          <cell r="G1430">
            <v>1186470.4735999999</v>
          </cell>
          <cell r="H1430">
            <v>640560.26610000001</v>
          </cell>
          <cell r="I1430">
            <v>228.60300000000001</v>
          </cell>
          <cell r="J1430">
            <v>1186468.81</v>
          </cell>
          <cell r="K1430">
            <v>640563.35</v>
          </cell>
          <cell r="L1430">
            <v>228.53</v>
          </cell>
          <cell r="M1430">
            <v>-2.083334337048761E-2</v>
          </cell>
          <cell r="N1430">
            <v>3.5039983118321216</v>
          </cell>
          <cell r="O1430">
            <v>7.0024665724214383</v>
          </cell>
        </row>
        <row r="1431">
          <cell r="A1431">
            <v>23440</v>
          </cell>
          <cell r="B1431">
            <v>3.5013107630895979</v>
          </cell>
          <cell r="C1431">
            <v>1.9992512729211261E-2</v>
          </cell>
          <cell r="D1431">
            <v>1186463.3400000001</v>
          </cell>
          <cell r="E1431">
            <v>640552.43000000005</v>
          </cell>
          <cell r="F1431">
            <v>228.38</v>
          </cell>
          <cell r="G1431">
            <v>1186461.6765000001</v>
          </cell>
          <cell r="H1431">
            <v>640555.51089999999</v>
          </cell>
          <cell r="I1431">
            <v>228.45</v>
          </cell>
          <cell r="J1431">
            <v>1186460.01</v>
          </cell>
          <cell r="K1431">
            <v>640558.59</v>
          </cell>
          <cell r="L1431">
            <v>228.38</v>
          </cell>
          <cell r="M1431">
            <v>-1.9993408109383194E-2</v>
          </cell>
          <cell r="N1431">
            <v>3.5011539611968994</v>
          </cell>
          <cell r="O1431">
            <v>7.0024647242864972</v>
          </cell>
        </row>
        <row r="1432">
          <cell r="A1432">
            <v>23450</v>
          </cell>
          <cell r="B1432">
            <v>3.4953098202525386</v>
          </cell>
          <cell r="C1432">
            <v>2.0885130003935732E-2</v>
          </cell>
          <cell r="D1432">
            <v>1186454.54</v>
          </cell>
          <cell r="E1432">
            <v>640547.68000000005</v>
          </cell>
          <cell r="F1432">
            <v>228.31</v>
          </cell>
          <cell r="G1432">
            <v>1186452.8795</v>
          </cell>
          <cell r="H1432">
            <v>640550.75569999998</v>
          </cell>
          <cell r="I1432">
            <v>228.38300000000001</v>
          </cell>
          <cell r="J1432">
            <v>1186451.22</v>
          </cell>
          <cell r="K1432">
            <v>640553.82999999996</v>
          </cell>
          <cell r="L1432">
            <v>228.31</v>
          </cell>
          <cell r="M1432">
            <v>-2.0895334568168479E-2</v>
          </cell>
          <cell r="N1432">
            <v>3.4936028309024634</v>
          </cell>
          <cell r="O1432">
            <v>6.9889126511550019</v>
          </cell>
        </row>
        <row r="1433">
          <cell r="A1433">
            <v>23460</v>
          </cell>
          <cell r="B1433">
            <v>3.5029087926575175</v>
          </cell>
          <cell r="C1433">
            <v>2.0268869160630663E-2</v>
          </cell>
          <cell r="D1433">
            <v>1186445.75</v>
          </cell>
          <cell r="E1433">
            <v>640542.92000000004</v>
          </cell>
          <cell r="F1433">
            <v>228.33</v>
          </cell>
          <cell r="G1433">
            <v>1186444.0824</v>
          </cell>
          <cell r="H1433">
            <v>640546.00049999997</v>
          </cell>
          <cell r="I1433">
            <v>228.40100000000001</v>
          </cell>
          <cell r="J1433">
            <v>1186442.42</v>
          </cell>
          <cell r="K1433">
            <v>640549.07999999996</v>
          </cell>
          <cell r="L1433">
            <v>228.33</v>
          </cell>
          <cell r="M1433">
            <v>-2.0288286498316273E-2</v>
          </cell>
          <cell r="N1433">
            <v>3.499556259021197</v>
          </cell>
          <cell r="O1433">
            <v>7.0024650516787146</v>
          </cell>
        </row>
        <row r="1434">
          <cell r="A1434">
            <v>23470</v>
          </cell>
          <cell r="B1434">
            <v>3.4969076695709296</v>
          </cell>
          <cell r="C1434">
            <v>2.1161553861976472E-2</v>
          </cell>
          <cell r="D1434">
            <v>1186436.95</v>
          </cell>
          <cell r="E1434">
            <v>640538.17000000004</v>
          </cell>
          <cell r="F1434">
            <v>228.43</v>
          </cell>
          <cell r="G1434">
            <v>1186435.2853999999</v>
          </cell>
          <cell r="H1434">
            <v>640541.24529999995</v>
          </cell>
          <cell r="I1434">
            <v>228.50399999999999</v>
          </cell>
          <cell r="J1434">
            <v>1186433.6200000001</v>
          </cell>
          <cell r="K1434">
            <v>640544.31999999995</v>
          </cell>
          <cell r="L1434">
            <v>228.43</v>
          </cell>
          <cell r="M1434">
            <v>-2.1162441680013532E-2</v>
          </cell>
          <cell r="N1434">
            <v>3.4967609654358438</v>
          </cell>
          <cell r="O1434">
            <v>6.9936686350067738</v>
          </cell>
        </row>
        <row r="1435">
          <cell r="A1435">
            <v>23480</v>
          </cell>
          <cell r="B1435">
            <v>3.4997518339932481</v>
          </cell>
          <cell r="C1435">
            <v>2.0572887283224903E-2</v>
          </cell>
          <cell r="D1435">
            <v>1186428.1499999999</v>
          </cell>
          <cell r="E1435">
            <v>640533.41</v>
          </cell>
          <cell r="F1435">
            <v>228.62</v>
          </cell>
          <cell r="G1435">
            <v>1186426.4883000001</v>
          </cell>
          <cell r="H1435">
            <v>640536.49010000005</v>
          </cell>
          <cell r="I1435">
            <v>228.69200000000001</v>
          </cell>
          <cell r="J1435">
            <v>1186424.82</v>
          </cell>
          <cell r="K1435">
            <v>640539.56999999995</v>
          </cell>
          <cell r="L1435">
            <v>228.62</v>
          </cell>
          <cell r="M1435">
            <v>-2.0555486297644452E-2</v>
          </cell>
          <cell r="N1435">
            <v>3.5027145044120673</v>
          </cell>
          <cell r="O1435">
            <v>7.0024663384053154</v>
          </cell>
        </row>
        <row r="1436">
          <cell r="A1436">
            <v>23490</v>
          </cell>
          <cell r="B1436">
            <v>3.4985096398567261</v>
          </cell>
          <cell r="C1436">
            <v>1.8865175973248251E-2</v>
          </cell>
          <cell r="D1436">
            <v>1186419.3600000001</v>
          </cell>
          <cell r="E1436">
            <v>640528.66</v>
          </cell>
          <cell r="F1436">
            <v>228.9</v>
          </cell>
          <cell r="G1436">
            <v>1186417.6913000001</v>
          </cell>
          <cell r="H1436">
            <v>640531.73490000004</v>
          </cell>
          <cell r="I1436">
            <v>228.96600000000001</v>
          </cell>
          <cell r="J1436">
            <v>1186416.03</v>
          </cell>
          <cell r="K1436">
            <v>640534.81000000006</v>
          </cell>
          <cell r="L1436">
            <v>228.9</v>
          </cell>
          <cell r="M1436">
            <v>-1.888324466959497E-2</v>
          </cell>
          <cell r="N1436">
            <v>3.4951620420548277</v>
          </cell>
          <cell r="O1436">
            <v>6.9936716819115539</v>
          </cell>
        </row>
        <row r="1437">
          <cell r="A1437">
            <v>23500</v>
          </cell>
          <cell r="B1437">
            <v>3.5012130254621479</v>
          </cell>
          <cell r="C1437">
            <v>2.1135532017576834E-2</v>
          </cell>
          <cell r="D1437">
            <v>1186410.56</v>
          </cell>
          <cell r="E1437">
            <v>640523.9</v>
          </cell>
          <cell r="F1437">
            <v>229.25</v>
          </cell>
          <cell r="G1437">
            <v>1186408.8943</v>
          </cell>
          <cell r="H1437">
            <v>640526.97959999996</v>
          </cell>
          <cell r="I1437">
            <v>229.32400000000001</v>
          </cell>
          <cell r="J1437">
            <v>1186407.23</v>
          </cell>
          <cell r="K1437">
            <v>640530.06000000006</v>
          </cell>
          <cell r="L1437">
            <v>229.25</v>
          </cell>
          <cell r="M1437">
            <v>-2.1135302707832232E-2</v>
          </cell>
          <cell r="N1437">
            <v>3.5012510122502132</v>
          </cell>
          <cell r="O1437">
            <v>7.002464037712361</v>
          </cell>
        </row>
        <row r="1438">
          <cell r="A1438">
            <v>23510</v>
          </cell>
          <cell r="B1438">
            <v>3.4952595325242979</v>
          </cell>
          <cell r="C1438">
            <v>1.8596616186911399E-2</v>
          </cell>
          <cell r="D1438">
            <v>1186401.76</v>
          </cell>
          <cell r="E1438">
            <v>640519.15</v>
          </cell>
          <cell r="F1438">
            <v>229.66</v>
          </cell>
          <cell r="G1438">
            <v>1186400.0972</v>
          </cell>
          <cell r="H1438">
            <v>640522.22439999995</v>
          </cell>
          <cell r="I1438">
            <v>229.72499999999999</v>
          </cell>
          <cell r="J1438">
            <v>1186398.43</v>
          </cell>
          <cell r="K1438">
            <v>640525.30000000005</v>
          </cell>
          <cell r="L1438">
            <v>229.66</v>
          </cell>
          <cell r="M1438">
            <v>-1.8579870148124844E-2</v>
          </cell>
          <cell r="N1438">
            <v>3.4984098102837273</v>
          </cell>
          <cell r="O1438">
            <v>6.9936693428080252</v>
          </cell>
        </row>
        <row r="1439">
          <cell r="A1439">
            <v>23520</v>
          </cell>
          <cell r="B1439">
            <v>3.4980578440473939</v>
          </cell>
          <cell r="C1439">
            <v>1.886761252742403E-2</v>
          </cell>
          <cell r="D1439">
            <v>1186392.96</v>
          </cell>
          <cell r="E1439">
            <v>640514.39</v>
          </cell>
          <cell r="F1439">
            <v>230.06</v>
          </cell>
          <cell r="G1439">
            <v>1186391.3001999999</v>
          </cell>
          <cell r="H1439">
            <v>640517.46920000005</v>
          </cell>
          <cell r="I1439">
            <v>230.126</v>
          </cell>
          <cell r="J1439">
            <v>1186389.6399999999</v>
          </cell>
          <cell r="K1439">
            <v>640520.55000000005</v>
          </cell>
          <cell r="L1439">
            <v>230.06</v>
          </cell>
          <cell r="M1439">
            <v>-1.885899599456043E-2</v>
          </cell>
          <cell r="N1439">
            <v>3.4996560802621266</v>
          </cell>
          <cell r="O1439">
            <v>6.9977139243095206</v>
          </cell>
        </row>
        <row r="1440">
          <cell r="A1440">
            <v>23530</v>
          </cell>
          <cell r="B1440">
            <v>3.4968602502233641</v>
          </cell>
          <cell r="C1440">
            <v>1.9160045070631345E-2</v>
          </cell>
          <cell r="D1440">
            <v>1186384.17</v>
          </cell>
          <cell r="E1440">
            <v>640509.64</v>
          </cell>
          <cell r="F1440">
            <v>230.46</v>
          </cell>
          <cell r="G1440">
            <v>1186382.5031000001</v>
          </cell>
          <cell r="H1440">
            <v>640512.71400000004</v>
          </cell>
          <cell r="I1440">
            <v>230.52699999999999</v>
          </cell>
          <cell r="J1440">
            <v>1186380.8400000001</v>
          </cell>
          <cell r="K1440">
            <v>640515.79</v>
          </cell>
          <cell r="L1440">
            <v>230.46</v>
          </cell>
          <cell r="M1440">
            <v>-1.9160322416781037E-2</v>
          </cell>
          <cell r="N1440">
            <v>3.4968096330831449</v>
          </cell>
          <cell r="O1440">
            <v>6.9936698833065094</v>
          </cell>
        </row>
        <row r="1441">
          <cell r="A1441">
            <v>23540</v>
          </cell>
          <cell r="B1441">
            <v>3.4996532185706082</v>
          </cell>
          <cell r="C1441">
            <v>1.9430496610106249E-2</v>
          </cell>
          <cell r="D1441">
            <v>1186375.3700000001</v>
          </cell>
          <cell r="E1441">
            <v>640504.88</v>
          </cell>
          <cell r="F1441">
            <v>230.86</v>
          </cell>
          <cell r="G1441">
            <v>1186373.7061000001</v>
          </cell>
          <cell r="H1441">
            <v>640507.95880000002</v>
          </cell>
          <cell r="I1441">
            <v>230.928</v>
          </cell>
          <cell r="J1441">
            <v>1186372.04</v>
          </cell>
          <cell r="K1441">
            <v>640511.04</v>
          </cell>
          <cell r="L1441">
            <v>230.86</v>
          </cell>
          <cell r="M1441">
            <v>-1.9412981813488033E-2</v>
          </cell>
          <cell r="N1441">
            <v>3.5028106786118558</v>
          </cell>
          <cell r="O1441">
            <v>7.002463897182464</v>
          </cell>
        </row>
        <row r="1442">
          <cell r="A1442">
            <v>23550</v>
          </cell>
          <cell r="B1442">
            <v>3.502453107485529</v>
          </cell>
          <cell r="C1442">
            <v>1.9700477888639916E-2</v>
          </cell>
          <cell r="D1442">
            <v>1186366.57</v>
          </cell>
          <cell r="E1442">
            <v>640500.12</v>
          </cell>
          <cell r="F1442">
            <v>231.26</v>
          </cell>
          <cell r="G1442">
            <v>1186364.9091</v>
          </cell>
          <cell r="H1442">
            <v>640503.20360000001</v>
          </cell>
          <cell r="I1442">
            <v>231.32900000000001</v>
          </cell>
          <cell r="J1442">
            <v>1186363.24</v>
          </cell>
          <cell r="K1442">
            <v>640506.28</v>
          </cell>
          <cell r="L1442">
            <v>231.26</v>
          </cell>
          <cell r="M1442">
            <v>-1.9714179684222597E-2</v>
          </cell>
          <cell r="N1442">
            <v>3.500018824279969</v>
          </cell>
          <cell r="O1442">
            <v>7.0024719317654984</v>
          </cell>
        </row>
        <row r="1443">
          <cell r="A1443">
            <v>23560</v>
          </cell>
          <cell r="B1443">
            <v>3.5012527129874664</v>
          </cell>
          <cell r="C1443">
            <v>1.9992844201258821E-2</v>
          </cell>
          <cell r="D1443">
            <v>1186357.78</v>
          </cell>
          <cell r="E1443">
            <v>640495.37</v>
          </cell>
          <cell r="F1443">
            <v>231.66</v>
          </cell>
          <cell r="G1443">
            <v>1186356.112</v>
          </cell>
          <cell r="H1443">
            <v>640498.44839999999</v>
          </cell>
          <cell r="I1443">
            <v>231.73</v>
          </cell>
          <cell r="J1443">
            <v>1186354.45</v>
          </cell>
          <cell r="K1443">
            <v>640501.53</v>
          </cell>
          <cell r="L1443">
            <v>231.66</v>
          </cell>
          <cell r="M1443">
            <v>-1.9993062745572551E-2</v>
          </cell>
          <cell r="N1443">
            <v>3.5012144407686927</v>
          </cell>
          <cell r="O1443">
            <v>7.0024671537561591</v>
          </cell>
        </row>
        <row r="1444">
          <cell r="A1444">
            <v>23570</v>
          </cell>
          <cell r="B1444">
            <v>3.6516074009521131</v>
          </cell>
          <cell r="C1444">
            <v>1.9443492195104422E-2</v>
          </cell>
          <cell r="D1444">
            <v>1186349.05</v>
          </cell>
          <cell r="E1444">
            <v>640490.48</v>
          </cell>
          <cell r="F1444">
            <v>232.06</v>
          </cell>
          <cell r="G1444">
            <v>1186347.3149999999</v>
          </cell>
          <cell r="H1444">
            <v>640493.69310000003</v>
          </cell>
          <cell r="I1444">
            <v>232.131</v>
          </cell>
          <cell r="J1444">
            <v>1186345.6499999999</v>
          </cell>
          <cell r="K1444">
            <v>640496.77</v>
          </cell>
          <cell r="L1444">
            <v>232.09</v>
          </cell>
          <cell r="M1444">
            <v>-1.1719290867668748E-2</v>
          </cell>
          <cell r="N1444">
            <v>3.4985051965138836</v>
          </cell>
          <cell r="O1444">
            <v>7.1501125974659967</v>
          </cell>
        </row>
        <row r="1445">
          <cell r="A1445">
            <v>23580</v>
          </cell>
          <cell r="B1445">
            <v>4.1556480625203402</v>
          </cell>
          <cell r="C1445">
            <v>1.9732181062094518E-2</v>
          </cell>
          <cell r="D1445">
            <v>1186340.49</v>
          </cell>
          <cell r="E1445">
            <v>640485.28</v>
          </cell>
          <cell r="F1445">
            <v>232.43</v>
          </cell>
          <cell r="G1445">
            <v>1186338.5179000001</v>
          </cell>
          <cell r="H1445">
            <v>640488.93790000002</v>
          </cell>
          <cell r="I1445">
            <v>232.512</v>
          </cell>
          <cell r="J1445">
            <v>1186336.8500000001</v>
          </cell>
          <cell r="K1445">
            <v>640492.02</v>
          </cell>
          <cell r="L1445">
            <v>232.53</v>
          </cell>
          <cell r="M1445">
            <v>5.1363139108166981E-3</v>
          </cell>
          <cell r="N1445">
            <v>3.5044587057060532</v>
          </cell>
          <cell r="O1445">
            <v>7.6601067682263935</v>
          </cell>
        </row>
        <row r="1446">
          <cell r="A1446">
            <v>23590</v>
          </cell>
          <cell r="B1446">
            <v>4.4993093380385085</v>
          </cell>
          <cell r="C1446">
            <v>2.355917142746048E-2</v>
          </cell>
          <cell r="D1446">
            <v>1186331.8899999999</v>
          </cell>
          <cell r="E1446">
            <v>640480.23</v>
          </cell>
          <cell r="F1446">
            <v>232.7</v>
          </cell>
          <cell r="G1446">
            <v>1186329.7254000001</v>
          </cell>
          <cell r="H1446">
            <v>640484.17440000002</v>
          </cell>
          <cell r="I1446">
            <v>232.80600000000001</v>
          </cell>
          <cell r="J1446">
            <v>1186328.04</v>
          </cell>
          <cell r="K1446">
            <v>640487.24</v>
          </cell>
          <cell r="L1446">
            <v>232.89</v>
          </cell>
          <cell r="M1446">
            <v>2.4011296277214041E-2</v>
          </cell>
          <cell r="N1446">
            <v>3.4983534012567286</v>
          </cell>
          <cell r="O1446">
            <v>7.9976627392952366</v>
          </cell>
        </row>
        <row r="1447">
          <cell r="A1447">
            <v>23600</v>
          </cell>
          <cell r="B1447">
            <v>4.4972611154153155</v>
          </cell>
          <cell r="C1447">
            <v>2.8239409885427853E-2</v>
          </cell>
          <cell r="D1447">
            <v>1186323.25</v>
          </cell>
          <cell r="E1447">
            <v>640475.38</v>
          </cell>
          <cell r="F1447">
            <v>232.88</v>
          </cell>
          <cell r="G1447">
            <v>1186321.0064999999</v>
          </cell>
          <cell r="H1447">
            <v>640479.27769999998</v>
          </cell>
          <cell r="I1447">
            <v>233.00700000000001</v>
          </cell>
          <cell r="J1447">
            <v>1186319.26</v>
          </cell>
          <cell r="K1447">
            <v>640482.31000000006</v>
          </cell>
          <cell r="L1447">
            <v>233.11</v>
          </cell>
          <cell r="M1447">
            <v>2.9434452250587512E-2</v>
          </cell>
          <cell r="N1447">
            <v>3.4993007215873284</v>
          </cell>
          <cell r="O1447">
            <v>7.9965618370026439</v>
          </cell>
        </row>
        <row r="1448">
          <cell r="A1448">
            <v>23610</v>
          </cell>
          <cell r="B1448">
            <v>4.5028894111956044</v>
          </cell>
          <cell r="C1448">
            <v>2.7982032977920578E-2</v>
          </cell>
          <cell r="D1448">
            <v>1186314.71</v>
          </cell>
          <cell r="E1448">
            <v>640470.35</v>
          </cell>
          <cell r="F1448">
            <v>232.99</v>
          </cell>
          <cell r="G1448">
            <v>1186312.3873000001</v>
          </cell>
          <cell r="H1448">
            <v>640474.20759999997</v>
          </cell>
          <cell r="I1448">
            <v>233.11600000000001</v>
          </cell>
          <cell r="J1448">
            <v>1186310.58</v>
          </cell>
          <cell r="K1448">
            <v>640477.21</v>
          </cell>
          <cell r="L1448">
            <v>233.21</v>
          </cell>
          <cell r="M1448">
            <v>2.682350968971936E-2</v>
          </cell>
          <cell r="N1448">
            <v>3.5043885415196598</v>
          </cell>
          <cell r="O1448">
            <v>8.0072779527152633</v>
          </cell>
        </row>
        <row r="1449">
          <cell r="A1449">
            <v>23620</v>
          </cell>
          <cell r="B1449">
            <v>4.4990443296698439</v>
          </cell>
          <cell r="C1449">
            <v>2.7339139378750033E-2</v>
          </cell>
          <cell r="D1449">
            <v>1186306.27</v>
          </cell>
          <cell r="E1449">
            <v>640465.16</v>
          </cell>
          <cell r="F1449">
            <v>233.01</v>
          </cell>
          <cell r="G1449">
            <v>1186303.8711999999</v>
          </cell>
          <cell r="H1449">
            <v>640468.96620000002</v>
          </cell>
          <cell r="I1449">
            <v>233.13300000000001</v>
          </cell>
          <cell r="J1449">
            <v>1186302.01</v>
          </cell>
          <cell r="K1449">
            <v>640471.93000000005</v>
          </cell>
          <cell r="L1449">
            <v>233.23</v>
          </cell>
          <cell r="M1449">
            <v>2.7716349380919002E-2</v>
          </cell>
          <cell r="N1449">
            <v>3.4997394017106203</v>
          </cell>
          <cell r="O1449">
            <v>7.9987837313804642</v>
          </cell>
        </row>
        <row r="1450">
          <cell r="A1450">
            <v>23630</v>
          </cell>
          <cell r="B1450">
            <v>4.4940826437953989</v>
          </cell>
          <cell r="C1450">
            <v>2.8481897229171944E-2</v>
          </cell>
          <cell r="D1450">
            <v>1186297.93</v>
          </cell>
          <cell r="E1450">
            <v>640459.80000000005</v>
          </cell>
          <cell r="F1450">
            <v>232.93</v>
          </cell>
          <cell r="G1450">
            <v>1186295.4616</v>
          </cell>
          <cell r="H1450">
            <v>640463.55550000002</v>
          </cell>
          <cell r="I1450">
            <v>233.05799999999999</v>
          </cell>
          <cell r="J1450">
            <v>1186293.54</v>
          </cell>
          <cell r="K1450">
            <v>640466.48</v>
          </cell>
          <cell r="L1450">
            <v>233.16</v>
          </cell>
          <cell r="M1450">
            <v>2.9148512729283944E-2</v>
          </cell>
          <cell r="N1450">
            <v>3.4993209069473363</v>
          </cell>
          <cell r="O1450">
            <v>7.9934035507427357</v>
          </cell>
        </row>
        <row r="1451">
          <cell r="A1451">
            <v>23640</v>
          </cell>
          <cell r="B1451">
            <v>4.3796114223891935</v>
          </cell>
          <cell r="C1451">
            <v>2.0549768305900894E-2</v>
          </cell>
          <cell r="D1451">
            <v>1186289.6200000001</v>
          </cell>
          <cell r="E1451">
            <v>640454.36</v>
          </cell>
          <cell r="F1451">
            <v>232.8</v>
          </cell>
          <cell r="G1451">
            <v>1186287.1586</v>
          </cell>
          <cell r="H1451">
            <v>640457.98250000004</v>
          </cell>
          <cell r="I1451">
            <v>232.89</v>
          </cell>
          <cell r="J1451">
            <v>1186285.19</v>
          </cell>
          <cell r="K1451">
            <v>640460.88</v>
          </cell>
          <cell r="L1451">
            <v>232.94</v>
          </cell>
          <cell r="M1451">
            <v>1.4273547799269801E-2</v>
          </cell>
          <cell r="N1451">
            <v>3.5029833299447279</v>
          </cell>
          <cell r="O1451">
            <v>7.8825947523339215</v>
          </cell>
        </row>
        <row r="1452">
          <cell r="A1452">
            <v>23650</v>
          </cell>
          <cell r="B1452">
            <v>3.8827741332590953</v>
          </cell>
          <cell r="C1452">
            <v>2.0603825320334626E-2</v>
          </cell>
          <cell r="D1452">
            <v>1186281.07</v>
          </cell>
          <cell r="E1452">
            <v>640449.15</v>
          </cell>
          <cell r="F1452">
            <v>232.55</v>
          </cell>
          <cell r="G1452">
            <v>1186278.8879</v>
          </cell>
          <cell r="H1452">
            <v>640452.36159999995</v>
          </cell>
          <cell r="I1452">
            <v>232.63</v>
          </cell>
          <cell r="J1452">
            <v>1186276.92</v>
          </cell>
          <cell r="K1452">
            <v>640455.26</v>
          </cell>
          <cell r="L1452">
            <v>232.62</v>
          </cell>
          <cell r="M1452">
            <v>-2.8544233662893986E-3</v>
          </cell>
          <cell r="N1452">
            <v>3.5033345501898632</v>
          </cell>
          <cell r="O1452">
            <v>7.386108683448958</v>
          </cell>
        </row>
        <row r="1453">
          <cell r="A1453">
            <v>23660</v>
          </cell>
          <cell r="B1453">
            <v>3.4941555346835207</v>
          </cell>
          <cell r="C1453">
            <v>1.9461068439857718E-2</v>
          </cell>
          <cell r="D1453">
            <v>1186272.58</v>
          </cell>
          <cell r="E1453">
            <v>640443.85</v>
          </cell>
          <cell r="F1453">
            <v>232.21</v>
          </cell>
          <cell r="G1453">
            <v>1186270.6170999999</v>
          </cell>
          <cell r="H1453">
            <v>640446.74069999997</v>
          </cell>
          <cell r="I1453">
            <v>232.27799999999999</v>
          </cell>
          <cell r="J1453">
            <v>1186268.6499999999</v>
          </cell>
          <cell r="K1453">
            <v>640449.64</v>
          </cell>
          <cell r="L1453">
            <v>232.21</v>
          </cell>
          <cell r="M1453">
            <v>-1.9408442320124696E-2</v>
          </cell>
          <cell r="N1453">
            <v>3.503629960528782</v>
          </cell>
          <cell r="O1453">
            <v>6.9977854952123026</v>
          </cell>
        </row>
        <row r="1454">
          <cell r="A1454">
            <v>23670</v>
          </cell>
          <cell r="B1454">
            <v>3.4938605767666115</v>
          </cell>
          <cell r="C1454">
            <v>1.9462711377828974E-2</v>
          </cell>
          <cell r="D1454">
            <v>1186264.31</v>
          </cell>
          <cell r="E1454">
            <v>640438.23</v>
          </cell>
          <cell r="F1454">
            <v>231.77</v>
          </cell>
          <cell r="G1454">
            <v>1186262.3463000001</v>
          </cell>
          <cell r="H1454">
            <v>640441.11979999999</v>
          </cell>
          <cell r="I1454">
            <v>231.83799999999999</v>
          </cell>
          <cell r="J1454">
            <v>1186260.3799999999</v>
          </cell>
          <cell r="K1454">
            <v>640444.01</v>
          </cell>
          <cell r="L1454">
            <v>231.77</v>
          </cell>
          <cell r="M1454">
            <v>-1.9452730261144757E-2</v>
          </cell>
          <cell r="N1454">
            <v>3.4956532624013241</v>
          </cell>
          <cell r="O1454">
            <v>6.9895138391679357</v>
          </cell>
        </row>
        <row r="1455">
          <cell r="A1455">
            <v>23680</v>
          </cell>
          <cell r="B1455">
            <v>3.5017836269434923</v>
          </cell>
          <cell r="C1455">
            <v>1.9704244279711416E-2</v>
          </cell>
          <cell r="D1455">
            <v>1186256.04</v>
          </cell>
          <cell r="E1455">
            <v>640432.6</v>
          </cell>
          <cell r="F1455">
            <v>231.31</v>
          </cell>
          <cell r="G1455">
            <v>1186254.0756000001</v>
          </cell>
          <cell r="H1455">
            <v>640435.49890000001</v>
          </cell>
          <cell r="I1455">
            <v>231.37899999999999</v>
          </cell>
          <cell r="J1455">
            <v>1186252.1100000001</v>
          </cell>
          <cell r="K1455">
            <v>640438.39</v>
          </cell>
          <cell r="L1455">
            <v>231.31</v>
          </cell>
          <cell r="M1455">
            <v>-1.9736820651858215E-2</v>
          </cell>
          <cell r="N1455">
            <v>3.4960038000594627</v>
          </cell>
          <cell r="O1455">
            <v>6.9977874270029545</v>
          </cell>
        </row>
        <row r="1456">
          <cell r="A1456">
            <v>23690</v>
          </cell>
          <cell r="B1456">
            <v>3.5015703119969586</v>
          </cell>
          <cell r="C1456">
            <v>1.9705444658247022E-2</v>
          </cell>
          <cell r="D1456">
            <v>1186247.77</v>
          </cell>
          <cell r="E1456">
            <v>640426.98</v>
          </cell>
          <cell r="F1456">
            <v>230.85</v>
          </cell>
          <cell r="G1456">
            <v>1186245.8048</v>
          </cell>
          <cell r="H1456">
            <v>640429.87809999997</v>
          </cell>
          <cell r="I1456">
            <v>230.91900000000001</v>
          </cell>
          <cell r="J1456">
            <v>1186243.8400000001</v>
          </cell>
          <cell r="K1456">
            <v>640432.77</v>
          </cell>
          <cell r="L1456">
            <v>230.85</v>
          </cell>
          <cell r="M1456">
            <v>-1.9735624088841032E-2</v>
          </cell>
          <cell r="N1456">
            <v>3.4962157613769604</v>
          </cell>
          <cell r="O1456">
            <v>6.997786073373919</v>
          </cell>
        </row>
        <row r="1457">
          <cell r="A1457">
            <v>23700</v>
          </cell>
          <cell r="B1457">
            <v>3.5012746022123777</v>
          </cell>
          <cell r="C1457">
            <v>1.999271921025279E-2</v>
          </cell>
          <cell r="D1457">
            <v>1186239.5</v>
          </cell>
          <cell r="E1457">
            <v>640421.36</v>
          </cell>
          <cell r="F1457">
            <v>230.39</v>
          </cell>
          <cell r="G1457">
            <v>1186237.534</v>
          </cell>
          <cell r="H1457">
            <v>640424.25719999999</v>
          </cell>
          <cell r="I1457">
            <v>230.46</v>
          </cell>
          <cell r="J1457">
            <v>1186235.57</v>
          </cell>
          <cell r="K1457">
            <v>640427.15</v>
          </cell>
          <cell r="L1457">
            <v>230.39</v>
          </cell>
          <cell r="M1457">
            <v>-2.0019958128814418E-2</v>
          </cell>
          <cell r="N1457">
            <v>3.4965108093443851</v>
          </cell>
          <cell r="O1457">
            <v>6.9977854115567624</v>
          </cell>
        </row>
        <row r="1458">
          <cell r="A1458">
            <v>23710</v>
          </cell>
          <cell r="B1458">
            <v>3.5009231039954067</v>
          </cell>
          <cell r="C1458">
            <v>1.9709087560718652E-2</v>
          </cell>
          <cell r="D1458">
            <v>1186231.23</v>
          </cell>
          <cell r="E1458">
            <v>640415.74</v>
          </cell>
          <cell r="F1458">
            <v>229.94</v>
          </cell>
          <cell r="G1458">
            <v>1186229.2633</v>
          </cell>
          <cell r="H1458">
            <v>640418.63630000001</v>
          </cell>
          <cell r="I1458">
            <v>230.00899999999999</v>
          </cell>
          <cell r="J1458">
            <v>1186227.3</v>
          </cell>
          <cell r="K1458">
            <v>640421.53</v>
          </cell>
          <cell r="L1458">
            <v>229.94</v>
          </cell>
          <cell r="M1458">
            <v>-1.9731974636012926E-2</v>
          </cell>
          <cell r="N1458">
            <v>3.4968623907541496</v>
          </cell>
          <cell r="O1458">
            <v>6.9977854947495564</v>
          </cell>
        </row>
        <row r="1459">
          <cell r="A1459">
            <v>23720</v>
          </cell>
          <cell r="B1459">
            <v>3.5006281451087924</v>
          </cell>
          <cell r="C1459">
            <v>2.1139063314502399E-2</v>
          </cell>
          <cell r="D1459">
            <v>1186222.96</v>
          </cell>
          <cell r="E1459">
            <v>640410.12</v>
          </cell>
          <cell r="F1459">
            <v>229.55</v>
          </cell>
          <cell r="G1459">
            <v>1186220.9924999999</v>
          </cell>
          <cell r="H1459">
            <v>640413.01540000003</v>
          </cell>
          <cell r="I1459">
            <v>229.624</v>
          </cell>
          <cell r="J1459">
            <v>1186219.03</v>
          </cell>
          <cell r="K1459">
            <v>640415.91</v>
          </cell>
          <cell r="L1459">
            <v>229.55</v>
          </cell>
          <cell r="M1459">
            <v>-2.1160037941733566E-2</v>
          </cell>
          <cell r="N1459">
            <v>3.4971581905358957</v>
          </cell>
          <cell r="O1459">
            <v>6.9977863356446885</v>
          </cell>
        </row>
        <row r="1460">
          <cell r="A1460">
            <v>23730</v>
          </cell>
          <cell r="B1460">
            <v>3.5003335754825309</v>
          </cell>
          <cell r="C1460">
            <v>2.0855155209004852E-2</v>
          </cell>
          <cell r="D1460">
            <v>1186214.69</v>
          </cell>
          <cell r="E1460">
            <v>640404.5</v>
          </cell>
          <cell r="F1460">
            <v>229.24</v>
          </cell>
          <cell r="G1460">
            <v>1186212.7217000001</v>
          </cell>
          <cell r="H1460">
            <v>640407.39450000005</v>
          </cell>
          <cell r="I1460">
            <v>229.31299999999999</v>
          </cell>
          <cell r="J1460">
            <v>1186210.75</v>
          </cell>
          <cell r="K1460">
            <v>640410.29</v>
          </cell>
          <cell r="L1460">
            <v>229.24</v>
          </cell>
          <cell r="M1460">
            <v>-2.0838845758222813E-2</v>
          </cell>
          <cell r="N1460">
            <v>3.5030730994865187</v>
          </cell>
          <cell r="O1460">
            <v>7.0034066749690496</v>
          </cell>
        </row>
        <row r="1461">
          <cell r="A1461">
            <v>23740</v>
          </cell>
          <cell r="B1461">
            <v>3.4999831370857115</v>
          </cell>
          <cell r="C1461">
            <v>1.914294937312051E-2</v>
          </cell>
          <cell r="D1461">
            <v>1186206.42</v>
          </cell>
          <cell r="E1461">
            <v>640398.88</v>
          </cell>
          <cell r="F1461">
            <v>229.01</v>
          </cell>
          <cell r="G1461">
            <v>1186204.4509999999</v>
          </cell>
          <cell r="H1461">
            <v>640401.77359999996</v>
          </cell>
          <cell r="I1461">
            <v>229.077</v>
          </cell>
          <cell r="J1461">
            <v>1186202.48</v>
          </cell>
          <cell r="K1461">
            <v>640404.67000000004</v>
          </cell>
          <cell r="L1461">
            <v>229.01</v>
          </cell>
          <cell r="M1461">
            <v>-1.9124152752015573E-2</v>
          </cell>
          <cell r="N1461">
            <v>3.5034231774239446</v>
          </cell>
          <cell r="O1461">
            <v>7.0034063145096557</v>
          </cell>
        </row>
        <row r="1462">
          <cell r="A1462">
            <v>23750</v>
          </cell>
          <cell r="B1462">
            <v>3.4996893189548084</v>
          </cell>
          <cell r="C1462">
            <v>2.1430473726275674E-2</v>
          </cell>
          <cell r="D1462">
            <v>1186198.1499999999</v>
          </cell>
          <cell r="E1462">
            <v>640393.26</v>
          </cell>
          <cell r="F1462">
            <v>228.84</v>
          </cell>
          <cell r="G1462">
            <v>1186196.1802000001</v>
          </cell>
          <cell r="H1462">
            <v>640396.15269999998</v>
          </cell>
          <cell r="I1462">
            <v>228.91499999999999</v>
          </cell>
          <cell r="J1462">
            <v>1186194.21</v>
          </cell>
          <cell r="K1462">
            <v>640399.05000000005</v>
          </cell>
          <cell r="L1462">
            <v>228.84</v>
          </cell>
          <cell r="M1462">
            <v>-2.140583623570369E-2</v>
          </cell>
          <cell r="N1462">
            <v>3.5037173588618318</v>
          </cell>
          <cell r="O1462">
            <v>7.0034066778166402</v>
          </cell>
        </row>
        <row r="1463">
          <cell r="A1463">
            <v>23760</v>
          </cell>
          <cell r="B1463">
            <v>3.4993958906424627</v>
          </cell>
          <cell r="C1463">
            <v>1.914616182157846E-2</v>
          </cell>
          <cell r="D1463">
            <v>1186189.8799999999</v>
          </cell>
          <cell r="E1463">
            <v>640387.64</v>
          </cell>
          <cell r="F1463">
            <v>228.76</v>
          </cell>
          <cell r="G1463">
            <v>1186187.9094</v>
          </cell>
          <cell r="H1463">
            <v>640390.5318</v>
          </cell>
          <cell r="I1463">
            <v>228.827</v>
          </cell>
          <cell r="J1463">
            <v>1186185.94</v>
          </cell>
          <cell r="K1463">
            <v>640393.43000000005</v>
          </cell>
          <cell r="L1463">
            <v>228.76</v>
          </cell>
          <cell r="M1463">
            <v>-1.9120939469443102E-2</v>
          </cell>
          <cell r="N1463">
            <v>3.5040119292819796</v>
          </cell>
          <cell r="O1463">
            <v>7.0034078199244423</v>
          </cell>
        </row>
        <row r="1464">
          <cell r="A1464">
            <v>23770</v>
          </cell>
          <cell r="B1464">
            <v>3.499046513030966</v>
          </cell>
          <cell r="C1464">
            <v>2.0862826409456491E-2</v>
          </cell>
          <cell r="D1464">
            <v>1186181.6100000001</v>
          </cell>
          <cell r="E1464">
            <v>640382.02</v>
          </cell>
          <cell r="F1464">
            <v>228.74</v>
          </cell>
          <cell r="G1464">
            <v>1186179.6387</v>
          </cell>
          <cell r="H1464">
            <v>640384.91090000002</v>
          </cell>
          <cell r="I1464">
            <v>228.81299999999999</v>
          </cell>
          <cell r="J1464">
            <v>1186177.67</v>
          </cell>
          <cell r="K1464">
            <v>640387.81000000006</v>
          </cell>
          <cell r="L1464">
            <v>228.74</v>
          </cell>
          <cell r="M1464">
            <v>-2.0831174914967623E-2</v>
          </cell>
          <cell r="N1464">
            <v>3.5043630663159133</v>
          </cell>
          <cell r="O1464">
            <v>7.0034095793468794</v>
          </cell>
        </row>
        <row r="1465">
          <cell r="A1465">
            <v>23780</v>
          </cell>
          <cell r="B1465">
            <v>3.498753836810121</v>
          </cell>
          <cell r="C1465">
            <v>2.1150387667013187E-2</v>
          </cell>
          <cell r="D1465">
            <v>1186173.3400000001</v>
          </cell>
          <cell r="E1465">
            <v>640376.4</v>
          </cell>
          <cell r="F1465">
            <v>228.8</v>
          </cell>
          <cell r="G1465">
            <v>1186171.3679</v>
          </cell>
          <cell r="H1465">
            <v>640379.29</v>
          </cell>
          <cell r="I1465">
            <v>228.874</v>
          </cell>
          <cell r="J1465">
            <v>1186169.3999999999</v>
          </cell>
          <cell r="K1465">
            <v>640382.18000000005</v>
          </cell>
          <cell r="L1465">
            <v>228.8</v>
          </cell>
          <cell r="M1465">
            <v>-2.1164697931829624E-2</v>
          </cell>
          <cell r="N1465">
            <v>3.4963881950186089</v>
          </cell>
          <cell r="O1465">
            <v>6.9951420318287294</v>
          </cell>
        </row>
        <row r="1466">
          <cell r="A1466">
            <v>23790</v>
          </cell>
          <cell r="B1466">
            <v>3.5011079990265443</v>
          </cell>
          <cell r="C1466">
            <v>1.9993670580700774E-2</v>
          </cell>
          <cell r="D1466">
            <v>1186165.06</v>
          </cell>
          <cell r="E1466">
            <v>640370.77</v>
          </cell>
          <cell r="F1466">
            <v>228.93</v>
          </cell>
          <cell r="G1466">
            <v>1186163.0970999999</v>
          </cell>
          <cell r="H1466">
            <v>640373.66910000006</v>
          </cell>
          <cell r="I1466">
            <v>229</v>
          </cell>
          <cell r="J1466">
            <v>1186161.1299999999</v>
          </cell>
          <cell r="K1466">
            <v>640376.56000000006</v>
          </cell>
          <cell r="L1466">
            <v>228.93</v>
          </cell>
          <cell r="M1466">
            <v>-2.0018977818477723E-2</v>
          </cell>
          <cell r="N1466">
            <v>3.4966820301575265</v>
          </cell>
          <cell r="O1466">
            <v>6.9977900291840704</v>
          </cell>
        </row>
        <row r="1467">
          <cell r="A1467">
            <v>23800</v>
          </cell>
          <cell r="B1467">
            <v>3.5007553756531755</v>
          </cell>
          <cell r="C1467">
            <v>1.8853073956270977E-2</v>
          </cell>
          <cell r="D1467">
            <v>1186156.79</v>
          </cell>
          <cell r="E1467">
            <v>640365.15</v>
          </cell>
          <cell r="F1467">
            <v>229.07</v>
          </cell>
          <cell r="G1467">
            <v>1186154.8263999999</v>
          </cell>
          <cell r="H1467">
            <v>640368.04819999996</v>
          </cell>
          <cell r="I1467">
            <v>229.136</v>
          </cell>
          <cell r="J1467">
            <v>1186152.8600000001</v>
          </cell>
          <cell r="K1467">
            <v>640370.93999999994</v>
          </cell>
          <cell r="L1467">
            <v>229.07</v>
          </cell>
          <cell r="M1467">
            <v>-1.8873144670106961E-2</v>
          </cell>
          <cell r="N1467">
            <v>3.497032484710374</v>
          </cell>
          <cell r="O1467">
            <v>6.9977878603635499</v>
          </cell>
        </row>
        <row r="1468">
          <cell r="A1468">
            <v>23810</v>
          </cell>
          <cell r="B1468">
            <v>3.500541975159543</v>
          </cell>
          <cell r="C1468">
            <v>2.0568243577973724E-2</v>
          </cell>
          <cell r="D1468">
            <v>1186148.52</v>
          </cell>
          <cell r="E1468">
            <v>640359.53</v>
          </cell>
          <cell r="F1468">
            <v>229.21</v>
          </cell>
          <cell r="G1468">
            <v>1186146.5556000001</v>
          </cell>
          <cell r="H1468">
            <v>640362.42740000004</v>
          </cell>
          <cell r="I1468">
            <v>229.28200000000001</v>
          </cell>
          <cell r="J1468">
            <v>1186144.5900000001</v>
          </cell>
          <cell r="K1468">
            <v>640365.31999999995</v>
          </cell>
          <cell r="L1468">
            <v>229.21</v>
          </cell>
          <cell r="M1468">
            <v>-2.0587637743075642E-2</v>
          </cell>
          <cell r="N1468">
            <v>3.4972443608407136</v>
          </cell>
          <cell r="O1468">
            <v>6.9977863360002566</v>
          </cell>
        </row>
        <row r="1469">
          <cell r="A1469">
            <v>23820</v>
          </cell>
          <cell r="B1469">
            <v>3.5002461755451231</v>
          </cell>
          <cell r="C1469">
            <v>1.94272049992089E-2</v>
          </cell>
          <cell r="D1469">
            <v>1186140.25</v>
          </cell>
          <cell r="E1469">
            <v>640353.91</v>
          </cell>
          <cell r="F1469">
            <v>229.44</v>
          </cell>
          <cell r="G1469">
            <v>1186138.2848</v>
          </cell>
          <cell r="H1469">
            <v>640356.80649999995</v>
          </cell>
          <cell r="I1469">
            <v>229.50800000000001</v>
          </cell>
          <cell r="J1469">
            <v>1186136.32</v>
          </cell>
          <cell r="K1469">
            <v>640359.69999999995</v>
          </cell>
          <cell r="L1469">
            <v>229.44</v>
          </cell>
          <cell r="M1469">
            <v>-1.9442240327445157E-2</v>
          </cell>
          <cell r="N1469">
            <v>3.4975393192738973</v>
          </cell>
          <cell r="O1469">
            <v>6.9977854948190199</v>
          </cell>
        </row>
        <row r="1470">
          <cell r="A1470">
            <v>23830</v>
          </cell>
          <cell r="B1470">
            <v>3.4998945940427659</v>
          </cell>
          <cell r="C1470">
            <v>2.0857771009521867E-2</v>
          </cell>
          <cell r="D1470">
            <v>1186131.98</v>
          </cell>
          <cell r="E1470">
            <v>640348.29</v>
          </cell>
          <cell r="F1470">
            <v>229.75</v>
          </cell>
          <cell r="G1470">
            <v>1186130.0141</v>
          </cell>
          <cell r="H1470">
            <v>640351.18559999997</v>
          </cell>
          <cell r="I1470">
            <v>229.82300000000001</v>
          </cell>
          <cell r="J1470">
            <v>1186128.05</v>
          </cell>
          <cell r="K1470">
            <v>640354.07999999996</v>
          </cell>
          <cell r="L1470">
            <v>229.75</v>
          </cell>
          <cell r="M1470">
            <v>-2.0869719443097484E-2</v>
          </cell>
          <cell r="N1470">
            <v>3.4978908173177072</v>
          </cell>
          <cell r="O1470">
            <v>6.9977854113604732</v>
          </cell>
        </row>
        <row r="1471">
          <cell r="A1471">
            <v>23840</v>
          </cell>
          <cell r="B1471">
            <v>3.4995995456121536</v>
          </cell>
          <cell r="C1471">
            <v>1.971654159303169E-2</v>
          </cell>
          <cell r="D1471">
            <v>1186123.71</v>
          </cell>
          <cell r="E1471">
            <v>640342.67000000004</v>
          </cell>
          <cell r="F1471">
            <v>230.16</v>
          </cell>
          <cell r="G1471">
            <v>1186121.7433</v>
          </cell>
          <cell r="H1471">
            <v>640345.56469999999</v>
          </cell>
          <cell r="I1471">
            <v>230.22900000000001</v>
          </cell>
          <cell r="J1471">
            <v>1186119.78</v>
          </cell>
          <cell r="K1471">
            <v>640348.46</v>
          </cell>
          <cell r="L1471">
            <v>230.16</v>
          </cell>
          <cell r="M1471">
            <v>-1.9724505672282077E-2</v>
          </cell>
          <cell r="N1471">
            <v>3.4981865272790733</v>
          </cell>
          <cell r="O1471">
            <v>6.9977860728912269</v>
          </cell>
        </row>
        <row r="1472">
          <cell r="A1472">
            <v>23850</v>
          </cell>
          <cell r="B1472">
            <v>3.4993048866721903</v>
          </cell>
          <cell r="C1472">
            <v>1.886088870146092E-2</v>
          </cell>
          <cell r="D1472">
            <v>1186115.44</v>
          </cell>
          <cell r="E1472">
            <v>640337.05000000005</v>
          </cell>
          <cell r="F1472">
            <v>230.66</v>
          </cell>
          <cell r="G1472">
            <v>1186113.4724999999</v>
          </cell>
          <cell r="H1472">
            <v>640339.94380000001</v>
          </cell>
          <cell r="I1472">
            <v>230.726</v>
          </cell>
          <cell r="J1472">
            <v>1186111.51</v>
          </cell>
          <cell r="K1472">
            <v>640342.84</v>
          </cell>
          <cell r="L1472">
            <v>230.66</v>
          </cell>
          <cell r="M1472">
            <v>-1.8865321638613354E-2</v>
          </cell>
          <cell r="N1472">
            <v>3.498482626710925</v>
          </cell>
          <cell r="O1472">
            <v>6.9977875133831153</v>
          </cell>
        </row>
        <row r="1473">
          <cell r="A1473">
            <v>23860</v>
          </cell>
          <cell r="B1473">
            <v>3.4989543652181543</v>
          </cell>
          <cell r="C1473">
            <v>2.0577576179823552E-2</v>
          </cell>
          <cell r="D1473">
            <v>1186107.17</v>
          </cell>
          <cell r="E1473">
            <v>640331.43000000005</v>
          </cell>
          <cell r="F1473">
            <v>231.24</v>
          </cell>
          <cell r="G1473">
            <v>1186105.2017999999</v>
          </cell>
          <cell r="H1473">
            <v>640334.32290000003</v>
          </cell>
          <cell r="I1473">
            <v>231.31200000000001</v>
          </cell>
          <cell r="J1473">
            <v>1186103.23</v>
          </cell>
          <cell r="K1473">
            <v>640337.22</v>
          </cell>
          <cell r="L1473">
            <v>231.24</v>
          </cell>
          <cell r="M1473">
            <v>-2.0545295099163287E-2</v>
          </cell>
          <cell r="N1473">
            <v>3.5044519756221435</v>
          </cell>
          <cell r="O1473">
            <v>7.0034063408402982</v>
          </cell>
        </row>
        <row r="1474">
          <cell r="A1474">
            <v>23870</v>
          </cell>
          <cell r="B1474">
            <v>3.4986604578325959</v>
          </cell>
          <cell r="C1474">
            <v>1.9721833779423686E-2</v>
          </cell>
          <cell r="D1474">
            <v>1186098.8999999999</v>
          </cell>
          <cell r="E1474">
            <v>640325.81000000006</v>
          </cell>
          <cell r="F1474">
            <v>231.92</v>
          </cell>
          <cell r="G1474">
            <v>1186096.9310000001</v>
          </cell>
          <cell r="H1474">
            <v>640328.70200000005</v>
          </cell>
          <cell r="I1474">
            <v>231.989</v>
          </cell>
          <cell r="J1474">
            <v>1186094.96</v>
          </cell>
          <cell r="K1474">
            <v>640331.6</v>
          </cell>
          <cell r="L1474">
            <v>231.92</v>
          </cell>
          <cell r="M1474">
            <v>-1.9687588961991798E-2</v>
          </cell>
          <cell r="N1474">
            <v>3.5047460678514732</v>
          </cell>
          <cell r="O1474">
            <v>7.0034065256840687</v>
          </cell>
        </row>
        <row r="1475">
          <cell r="A1475">
            <v>23880</v>
          </cell>
          <cell r="B1475">
            <v>3.4983669403652025</v>
          </cell>
          <cell r="C1475">
            <v>1.8865945489729734E-2</v>
          </cell>
          <cell r="D1475">
            <v>1186090.6299999999</v>
          </cell>
          <cell r="E1475">
            <v>640320.18999999994</v>
          </cell>
          <cell r="F1475">
            <v>232.69</v>
          </cell>
          <cell r="G1475">
            <v>1186088.6602</v>
          </cell>
          <cell r="H1475">
            <v>640323.08109999995</v>
          </cell>
          <cell r="I1475">
            <v>232.756</v>
          </cell>
          <cell r="J1475">
            <v>1186086.69</v>
          </cell>
          <cell r="K1475">
            <v>640325.98</v>
          </cell>
          <cell r="L1475">
            <v>232.69</v>
          </cell>
          <cell r="M1475">
            <v>-1.883002466767485E-2</v>
          </cell>
          <cell r="N1475">
            <v>3.5050405490601118</v>
          </cell>
          <cell r="O1475">
            <v>7.0034074894253138</v>
          </cell>
        </row>
        <row r="1476">
          <cell r="A1476">
            <v>23890</v>
          </cell>
          <cell r="B1476">
            <v>3.4980174799947101</v>
          </cell>
          <cell r="C1476">
            <v>2.0583087537947811E-2</v>
          </cell>
          <cell r="D1476">
            <v>1186082.3600000001</v>
          </cell>
          <cell r="E1476">
            <v>640314.56999999995</v>
          </cell>
          <cell r="F1476">
            <v>233.53</v>
          </cell>
          <cell r="G1476">
            <v>1186080.3895</v>
          </cell>
          <cell r="H1476">
            <v>640317.46019999997</v>
          </cell>
          <cell r="I1476">
            <v>233.602</v>
          </cell>
          <cell r="J1476">
            <v>1186078.42</v>
          </cell>
          <cell r="K1476">
            <v>640320.35</v>
          </cell>
          <cell r="L1476">
            <v>233.53</v>
          </cell>
          <cell r="M1476">
            <v>-2.0588347977052696E-2</v>
          </cell>
          <cell r="N1476">
            <v>3.4971237167864215</v>
          </cell>
          <cell r="O1476">
            <v>6.9951411967811321</v>
          </cell>
        </row>
        <row r="1477">
          <cell r="A1477">
            <v>23900</v>
          </cell>
          <cell r="B1477">
            <v>3.5059897576351413</v>
          </cell>
          <cell r="C1477">
            <v>1.9680605127197711E-2</v>
          </cell>
          <cell r="D1477">
            <v>1186074.0900000001</v>
          </cell>
          <cell r="E1477">
            <v>640308.93999999994</v>
          </cell>
          <cell r="F1477">
            <v>234.39</v>
          </cell>
          <cell r="G1477">
            <v>1186072.1187</v>
          </cell>
          <cell r="H1477">
            <v>640311.83929999999</v>
          </cell>
          <cell r="I1477">
            <v>234.459</v>
          </cell>
          <cell r="J1477">
            <v>1186070.1499999999</v>
          </cell>
          <cell r="K1477">
            <v>640314.73</v>
          </cell>
          <cell r="L1477">
            <v>234.39</v>
          </cell>
          <cell r="M1477">
            <v>-1.9728845192361052E-2</v>
          </cell>
          <cell r="N1477">
            <v>3.4974170726796219</v>
          </cell>
          <cell r="O1477">
            <v>7.0034068303147627</v>
          </cell>
        </row>
        <row r="1478">
          <cell r="A1478">
            <v>23910</v>
          </cell>
          <cell r="B1478">
            <v>3.5056955045870808</v>
          </cell>
          <cell r="C1478">
            <v>1.9111756828948806E-2</v>
          </cell>
          <cell r="D1478">
            <v>1186065.82</v>
          </cell>
          <cell r="E1478">
            <v>640303.31999999995</v>
          </cell>
          <cell r="F1478">
            <v>235.25</v>
          </cell>
          <cell r="G1478">
            <v>1186063.8478999999</v>
          </cell>
          <cell r="H1478">
            <v>640306.21840000001</v>
          </cell>
          <cell r="I1478">
            <v>235.31700000000001</v>
          </cell>
          <cell r="J1478">
            <v>1186061.8799999999</v>
          </cell>
          <cell r="K1478">
            <v>640309.11</v>
          </cell>
          <cell r="L1478">
            <v>235.25</v>
          </cell>
          <cell r="M1478">
            <v>-1.9155385758348058E-2</v>
          </cell>
          <cell r="N1478">
            <v>3.4977108185257078</v>
          </cell>
          <cell r="O1478">
            <v>7.0034063231127881</v>
          </cell>
        </row>
        <row r="1479">
          <cell r="A1479">
            <v>23920</v>
          </cell>
          <cell r="B1479">
            <v>3.4998099377715928</v>
          </cell>
          <cell r="C1479">
            <v>2.0858275534381798E-2</v>
          </cell>
          <cell r="D1479">
            <v>1186057.54</v>
          </cell>
          <cell r="E1479">
            <v>640297.69999999995</v>
          </cell>
          <cell r="F1479">
            <v>236.07</v>
          </cell>
          <cell r="G1479">
            <v>1186055.5771999999</v>
          </cell>
          <cell r="H1479">
            <v>640300.59759999998</v>
          </cell>
          <cell r="I1479">
            <v>236.143</v>
          </cell>
          <cell r="J1479">
            <v>1186053.6100000001</v>
          </cell>
          <cell r="K1479">
            <v>640303.49</v>
          </cell>
          <cell r="L1479">
            <v>236.07</v>
          </cell>
          <cell r="M1479">
            <v>-2.0869196297608288E-2</v>
          </cell>
          <cell r="N1479">
            <v>3.4979785018541256</v>
          </cell>
          <cell r="O1479">
            <v>6.9977884396257188</v>
          </cell>
        </row>
        <row r="1480">
          <cell r="A1480">
            <v>23930</v>
          </cell>
          <cell r="B1480">
            <v>3.4995136591766145</v>
          </cell>
          <cell r="C1480">
            <v>1.8574009514022386E-2</v>
          </cell>
          <cell r="D1480">
            <v>1186049.27</v>
          </cell>
          <cell r="E1480">
            <v>640292.07999999996</v>
          </cell>
          <cell r="F1480">
            <v>236.84</v>
          </cell>
          <cell r="G1480">
            <v>1186047.3063999999</v>
          </cell>
          <cell r="H1480">
            <v>640294.9767</v>
          </cell>
          <cell r="I1480">
            <v>236.905</v>
          </cell>
          <cell r="J1480">
            <v>1186045.3400000001</v>
          </cell>
          <cell r="K1480">
            <v>640297.87</v>
          </cell>
          <cell r="L1480">
            <v>236.84</v>
          </cell>
          <cell r="M1480">
            <v>-1.8580596869967072E-2</v>
          </cell>
          <cell r="N1480">
            <v>3.4982729809428839</v>
          </cell>
          <cell r="O1480">
            <v>6.9977866401194984</v>
          </cell>
        </row>
        <row r="1481">
          <cell r="A1481">
            <v>23940</v>
          </cell>
          <cell r="B1481">
            <v>3.4992177697433919</v>
          </cell>
          <cell r="C1481">
            <v>2.1433361663995152E-2</v>
          </cell>
          <cell r="D1481">
            <v>1186041</v>
          </cell>
          <cell r="E1481">
            <v>640286.46</v>
          </cell>
          <cell r="F1481">
            <v>237.53</v>
          </cell>
          <cell r="G1481">
            <v>1186039.0356000001</v>
          </cell>
          <cell r="H1481">
            <v>640289.35580000002</v>
          </cell>
          <cell r="I1481">
            <v>237.60499999999999</v>
          </cell>
          <cell r="J1481">
            <v>1186037.07</v>
          </cell>
          <cell r="K1481">
            <v>640292.25</v>
          </cell>
          <cell r="L1481">
            <v>237.53</v>
          </cell>
          <cell r="M1481">
            <v>-2.1437343284226869E-2</v>
          </cell>
          <cell r="N1481">
            <v>3.4985678498310935</v>
          </cell>
          <cell r="O1481">
            <v>6.9977856195744854</v>
          </cell>
        </row>
        <row r="1482">
          <cell r="A1482">
            <v>23950</v>
          </cell>
          <cell r="B1482">
            <v>3.4988661049087235</v>
          </cell>
          <cell r="C1482">
            <v>2.0292288378917143E-2</v>
          </cell>
          <cell r="D1482">
            <v>1186032.73</v>
          </cell>
          <cell r="E1482">
            <v>640280.84</v>
          </cell>
          <cell r="F1482">
            <v>238.17</v>
          </cell>
          <cell r="G1482">
            <v>1186030.7649000001</v>
          </cell>
          <cell r="H1482">
            <v>640283.73490000004</v>
          </cell>
          <cell r="I1482">
            <v>238.24100000000001</v>
          </cell>
          <cell r="J1482">
            <v>1186028.8</v>
          </cell>
          <cell r="K1482">
            <v>640286.63</v>
          </cell>
          <cell r="L1482">
            <v>238.17</v>
          </cell>
          <cell r="M1482">
            <v>-2.0291980074892736E-2</v>
          </cell>
          <cell r="N1482">
            <v>3.4989192645558855</v>
          </cell>
          <cell r="O1482">
            <v>6.9977853694646086</v>
          </cell>
        </row>
        <row r="1483">
          <cell r="A1483">
            <v>23960</v>
          </cell>
          <cell r="B1483">
            <v>3.4985709667868603</v>
          </cell>
          <cell r="C1483">
            <v>2.1151493196076728E-2</v>
          </cell>
          <cell r="D1483">
            <v>1186024.46</v>
          </cell>
          <cell r="E1483">
            <v>640275.22</v>
          </cell>
          <cell r="F1483">
            <v>238.74</v>
          </cell>
          <cell r="G1483">
            <v>1186022.4941</v>
          </cell>
          <cell r="H1483">
            <v>640278.11399999994</v>
          </cell>
          <cell r="I1483">
            <v>238.81399999999999</v>
          </cell>
          <cell r="J1483">
            <v>1186020.53</v>
          </cell>
          <cell r="K1483">
            <v>640281.01</v>
          </cell>
          <cell r="L1483">
            <v>238.74</v>
          </cell>
          <cell r="M1483">
            <v>-2.114760094342627E-2</v>
          </cell>
          <cell r="N1483">
            <v>3.4992148848442666</v>
          </cell>
          <cell r="O1483">
            <v>6.9977858516311269</v>
          </cell>
        </row>
        <row r="1484">
          <cell r="A1484">
            <v>23970</v>
          </cell>
          <cell r="B1484">
            <v>3.4982762183513811</v>
          </cell>
          <cell r="C1484">
            <v>2.1153275322234551E-2</v>
          </cell>
          <cell r="D1484">
            <v>1186016.19</v>
          </cell>
          <cell r="E1484">
            <v>640269.6</v>
          </cell>
          <cell r="F1484">
            <v>239.25</v>
          </cell>
          <cell r="G1484">
            <v>1186014.2233</v>
          </cell>
          <cell r="H1484">
            <v>640272.49309999996</v>
          </cell>
          <cell r="I1484">
            <v>239.32400000000001</v>
          </cell>
          <cell r="J1484">
            <v>1186012.26</v>
          </cell>
          <cell r="K1484">
            <v>640275.39</v>
          </cell>
          <cell r="L1484">
            <v>239.25</v>
          </cell>
          <cell r="M1484">
            <v>-2.1145812152855253E-2</v>
          </cell>
          <cell r="N1484">
            <v>3.4995108944075382</v>
          </cell>
          <cell r="O1484">
            <v>6.9977871127589193</v>
          </cell>
        </row>
        <row r="1485">
          <cell r="A1485">
            <v>23980</v>
          </cell>
          <cell r="B1485">
            <v>3.4979256138280106</v>
          </cell>
          <cell r="C1485">
            <v>2.0583628112436726E-2</v>
          </cell>
          <cell r="D1485">
            <v>1186007.92</v>
          </cell>
          <cell r="E1485">
            <v>640263.98</v>
          </cell>
          <cell r="F1485">
            <v>239.73</v>
          </cell>
          <cell r="G1485">
            <v>1186005.9526</v>
          </cell>
          <cell r="H1485">
            <v>640266.87219999998</v>
          </cell>
          <cell r="I1485">
            <v>239.80199999999999</v>
          </cell>
          <cell r="J1485">
            <v>1186003.99</v>
          </cell>
          <cell r="K1485">
            <v>640269.77</v>
          </cell>
          <cell r="L1485">
            <v>239.73</v>
          </cell>
          <cell r="M1485">
            <v>-2.0572231659782128E-2</v>
          </cell>
          <cell r="N1485">
            <v>3.4998633687739278</v>
          </cell>
          <cell r="O1485">
            <v>6.9977889826019384</v>
          </cell>
        </row>
        <row r="1486">
          <cell r="A1486">
            <v>23990</v>
          </cell>
          <cell r="B1486">
            <v>3.4976316172680306</v>
          </cell>
          <cell r="C1486">
            <v>2.0299450533745871E-2</v>
          </cell>
          <cell r="D1486">
            <v>1185999.6499999999</v>
          </cell>
          <cell r="E1486">
            <v>640258.36</v>
          </cell>
          <cell r="F1486">
            <v>240.21</v>
          </cell>
          <cell r="G1486">
            <v>1185997.6817999999</v>
          </cell>
          <cell r="H1486">
            <v>640261.2513</v>
          </cell>
          <cell r="I1486">
            <v>240.28100000000001</v>
          </cell>
          <cell r="J1486">
            <v>1185995.71</v>
          </cell>
          <cell r="K1486">
            <v>640264.15</v>
          </cell>
          <cell r="L1486">
            <v>240.25</v>
          </cell>
          <cell r="M1486">
            <v>-8.8425531563670716E-3</v>
          </cell>
          <cell r="N1486">
            <v>3.5057747973710955</v>
          </cell>
          <cell r="O1486">
            <v>7.0034064146391266</v>
          </cell>
        </row>
        <row r="1487">
          <cell r="A1487">
            <v>24000</v>
          </cell>
          <cell r="B1487">
            <v>3.6858786143864659</v>
          </cell>
          <cell r="C1487">
            <v>1.9262707057925259E-2</v>
          </cell>
          <cell r="D1487">
            <v>1185991.48</v>
          </cell>
          <cell r="E1487">
            <v>640252.57999999996</v>
          </cell>
          <cell r="F1487">
            <v>240.63</v>
          </cell>
          <cell r="G1487">
            <v>1185989.4110000001</v>
          </cell>
          <cell r="H1487">
            <v>640255.63040000002</v>
          </cell>
          <cell r="I1487">
            <v>240.70099999999999</v>
          </cell>
          <cell r="J1487">
            <v>1185987.44</v>
          </cell>
          <cell r="K1487">
            <v>640258.53</v>
          </cell>
          <cell r="L1487">
            <v>240.73</v>
          </cell>
          <cell r="M1487">
            <v>8.271371280414469E-3</v>
          </cell>
          <cell r="N1487">
            <v>3.5060691893573424</v>
          </cell>
          <cell r="O1487">
            <v>7.1919478037438083</v>
          </cell>
          <cell r="P1487">
            <v>7.2584272432432284</v>
          </cell>
        </row>
        <row r="1488">
          <cell r="A1488">
            <v>24010</v>
          </cell>
          <cell r="B1488">
            <v>4.182012713937004</v>
          </cell>
          <cell r="C1488">
            <v>2.7498720799379522E-2</v>
          </cell>
          <cell r="D1488">
            <v>1185983.49</v>
          </cell>
          <cell r="E1488">
            <v>640246.55000000005</v>
          </cell>
          <cell r="F1488">
            <v>240.89</v>
          </cell>
          <cell r="G1488">
            <v>1185981.1403000001</v>
          </cell>
          <cell r="H1488">
            <v>640250.00950000004</v>
          </cell>
          <cell r="I1488">
            <v>241.005</v>
          </cell>
          <cell r="J1488">
            <v>1185979.17</v>
          </cell>
          <cell r="K1488">
            <v>640252.9</v>
          </cell>
          <cell r="L1488">
            <v>241.1</v>
          </cell>
          <cell r="M1488">
            <v>2.715719067704472E-2</v>
          </cell>
          <cell r="N1488">
            <v>3.4981527040018885</v>
          </cell>
          <cell r="O1488">
            <v>7.680165417938893</v>
          </cell>
        </row>
        <row r="1489">
          <cell r="A1489">
            <v>24020</v>
          </cell>
          <cell r="B1489">
            <v>4.4969411393214642</v>
          </cell>
          <cell r="C1489">
            <v>4.5364169483161285E-2</v>
          </cell>
          <cell r="D1489">
            <v>1185975.54</v>
          </cell>
          <cell r="E1489">
            <v>640240.69999999995</v>
          </cell>
          <cell r="F1489">
            <v>240.99</v>
          </cell>
          <cell r="G1489">
            <v>1185972.902</v>
          </cell>
          <cell r="H1489">
            <v>640244.3419</v>
          </cell>
          <cell r="I1489">
            <v>241.19399999999999</v>
          </cell>
          <cell r="J1489">
            <v>1185970.8500000001</v>
          </cell>
          <cell r="K1489">
            <v>640247.17000000004</v>
          </cell>
          <cell r="L1489">
            <v>241.35</v>
          </cell>
          <cell r="M1489">
            <v>4.4646472914008722E-2</v>
          </cell>
          <cell r="N1489">
            <v>3.4941170000252764</v>
          </cell>
          <cell r="O1489">
            <v>7.991058139346741</v>
          </cell>
        </row>
        <row r="1490">
          <cell r="A1490">
            <v>24030</v>
          </cell>
          <cell r="B1490">
            <v>4.5001304258815971</v>
          </cell>
          <cell r="C1490">
            <v>5.6887240095902021E-2</v>
          </cell>
          <cell r="D1490">
            <v>1185968</v>
          </cell>
          <cell r="E1490">
            <v>640234.73</v>
          </cell>
          <cell r="F1490">
            <v>241.01</v>
          </cell>
          <cell r="G1490">
            <v>1185965.0621</v>
          </cell>
          <cell r="H1490">
            <v>640238.13879999996</v>
          </cell>
          <cell r="I1490">
            <v>241.26599999999999</v>
          </cell>
          <cell r="J1490">
            <v>1185962.78</v>
          </cell>
          <cell r="K1490">
            <v>640240.79</v>
          </cell>
          <cell r="L1490">
            <v>241.47</v>
          </cell>
          <cell r="M1490">
            <v>5.8317042879756593E-2</v>
          </cell>
          <cell r="N1490">
            <v>3.4981197592723206</v>
          </cell>
          <cell r="O1490">
            <v>7.9982501851539176</v>
          </cell>
        </row>
        <row r="1491">
          <cell r="A1491">
            <v>24040</v>
          </cell>
          <cell r="B1491">
            <v>4.5037602710314903</v>
          </cell>
          <cell r="C1491">
            <v>5.5953244585616971E-2</v>
          </cell>
          <cell r="D1491">
            <v>1185960.98</v>
          </cell>
          <cell r="E1491">
            <v>640228.15</v>
          </cell>
          <cell r="F1491">
            <v>240.97</v>
          </cell>
          <cell r="G1491">
            <v>1185957.7657000001</v>
          </cell>
          <cell r="H1491">
            <v>640231.30469999998</v>
          </cell>
          <cell r="I1491">
            <v>241.22200000000001</v>
          </cell>
          <cell r="J1491">
            <v>1185955.27</v>
          </cell>
          <cell r="K1491">
            <v>640233.76</v>
          </cell>
          <cell r="L1491">
            <v>241.42</v>
          </cell>
          <cell r="M1491">
            <v>5.6555233977569314E-2</v>
          </cell>
          <cell r="N1491">
            <v>3.5010022251611401</v>
          </cell>
          <cell r="O1491">
            <v>8.0047624961926296</v>
          </cell>
        </row>
        <row r="1492">
          <cell r="A1492">
            <v>24050</v>
          </cell>
          <cell r="B1492">
            <v>4.5048586271433937</v>
          </cell>
          <cell r="C1492">
            <v>5.5939602295534629E-2</v>
          </cell>
          <cell r="D1492">
            <v>1185954.53</v>
          </cell>
          <cell r="E1492">
            <v>640221.01</v>
          </cell>
          <cell r="F1492">
            <v>240.81</v>
          </cell>
          <cell r="G1492">
            <v>1185951.0634999999</v>
          </cell>
          <cell r="H1492">
            <v>640223.88699999999</v>
          </cell>
          <cell r="I1492">
            <v>241.06200000000001</v>
          </cell>
          <cell r="J1492">
            <v>1185948.3700000001</v>
          </cell>
          <cell r="K1492">
            <v>640226.12</v>
          </cell>
          <cell r="L1492">
            <v>241.26</v>
          </cell>
          <cell r="M1492">
            <v>5.6591686826228768E-2</v>
          </cell>
          <cell r="N1492">
            <v>3.4987470970420209</v>
          </cell>
          <cell r="O1492">
            <v>8.0036057241854142</v>
          </cell>
        </row>
        <row r="1493">
          <cell r="A1493">
            <v>24060</v>
          </cell>
          <cell r="B1493">
            <v>4.4991986407427298</v>
          </cell>
          <cell r="C1493">
            <v>5.7121283259807198E-2</v>
          </cell>
          <cell r="D1493">
            <v>1185948.69</v>
          </cell>
          <cell r="E1493">
            <v>640213.36</v>
          </cell>
          <cell r="F1493">
            <v>240.53</v>
          </cell>
          <cell r="G1493">
            <v>1185945.0020000001</v>
          </cell>
          <cell r="H1493">
            <v>640215.93709999998</v>
          </cell>
          <cell r="I1493">
            <v>240.78700000000001</v>
          </cell>
          <cell r="J1493">
            <v>1185942.1299999999</v>
          </cell>
          <cell r="K1493">
            <v>640217.93999999994</v>
          </cell>
          <cell r="L1493">
            <v>240.99</v>
          </cell>
          <cell r="M1493">
            <v>5.7976358958454641E-2</v>
          </cell>
          <cell r="N1493">
            <v>3.5014271963072225</v>
          </cell>
          <cell r="O1493">
            <v>8.0006258370499523</v>
          </cell>
        </row>
        <row r="1494">
          <cell r="A1494">
            <v>24070</v>
          </cell>
          <cell r="B1494">
            <v>4.4961531311984952</v>
          </cell>
          <cell r="C1494">
            <v>5.671515016483681E-2</v>
          </cell>
          <cell r="D1494">
            <v>1185943.51</v>
          </cell>
          <cell r="E1494">
            <v>640205.25</v>
          </cell>
          <cell r="F1494">
            <v>240.14</v>
          </cell>
          <cell r="G1494">
            <v>1185939.6233000001</v>
          </cell>
          <cell r="H1494">
            <v>640207.51029999997</v>
          </cell>
          <cell r="I1494">
            <v>240.39500000000001</v>
          </cell>
          <cell r="J1494">
            <v>1185936.6000000001</v>
          </cell>
          <cell r="K1494">
            <v>640209.27</v>
          </cell>
          <cell r="L1494">
            <v>240.59</v>
          </cell>
          <cell r="M1494">
            <v>5.5744129371232728E-2</v>
          </cell>
          <cell r="N1494">
            <v>3.498126209871792</v>
          </cell>
          <cell r="O1494">
            <v>7.9942793410702873</v>
          </cell>
        </row>
        <row r="1495">
          <cell r="A1495">
            <v>24080</v>
          </cell>
          <cell r="B1495">
            <v>4.4981220703621876</v>
          </cell>
          <cell r="C1495">
            <v>4.1128274667989642E-2</v>
          </cell>
          <cell r="D1495">
            <v>1185939.03</v>
          </cell>
          <cell r="E1495">
            <v>640196.74</v>
          </cell>
          <cell r="F1495">
            <v>239.76</v>
          </cell>
          <cell r="G1495">
            <v>1185934.9646000001</v>
          </cell>
          <cell r="H1495">
            <v>640198.66500000004</v>
          </cell>
          <cell r="I1495">
            <v>239.94499999999999</v>
          </cell>
          <cell r="J1495">
            <v>1185931.8</v>
          </cell>
          <cell r="K1495">
            <v>640200.17000000004</v>
          </cell>
          <cell r="L1495">
            <v>240.09</v>
          </cell>
          <cell r="M1495">
            <v>4.1378410394668386E-2</v>
          </cell>
          <cell r="N1495">
            <v>3.5042428797287366</v>
          </cell>
          <cell r="O1495">
            <v>8.0023649500909251</v>
          </cell>
        </row>
        <row r="1496">
          <cell r="A1496">
            <v>24090</v>
          </cell>
          <cell r="B1496">
            <v>4.1112117496056122</v>
          </cell>
          <cell r="C1496">
            <v>2.3107542443930842E-2</v>
          </cell>
          <cell r="D1496">
            <v>1185934.58</v>
          </cell>
          <cell r="E1496">
            <v>640187.87</v>
          </cell>
          <cell r="F1496">
            <v>239.4</v>
          </cell>
          <cell r="G1496">
            <v>1185930.8318</v>
          </cell>
          <cell r="H1496">
            <v>640189.55909999995</v>
          </cell>
          <cell r="I1496">
            <v>239.495</v>
          </cell>
          <cell r="J1496">
            <v>1185927.6399999999</v>
          </cell>
          <cell r="K1496">
            <v>640191</v>
          </cell>
          <cell r="L1496">
            <v>239.57</v>
          </cell>
          <cell r="M1496">
            <v>2.1416529064682034E-2</v>
          </cell>
          <cell r="N1496">
            <v>3.5019680254197221</v>
          </cell>
          <cell r="O1496">
            <v>7.6131797750253343</v>
          </cell>
        </row>
        <row r="1497">
          <cell r="A1497">
            <v>24100</v>
          </cell>
          <cell r="B1497">
            <v>3.6098924984646708</v>
          </cell>
          <cell r="C1497">
            <v>4.4322649516006689E-3</v>
          </cell>
          <cell r="D1497">
            <v>1185930.01</v>
          </cell>
          <cell r="E1497">
            <v>640178.96</v>
          </cell>
          <cell r="F1497">
            <v>239.03</v>
          </cell>
          <cell r="G1497">
            <v>1185926.7191999999</v>
          </cell>
          <cell r="H1497">
            <v>640180.44389999995</v>
          </cell>
          <cell r="I1497">
            <v>239.04599999999999</v>
          </cell>
          <cell r="J1497">
            <v>1185923.32</v>
          </cell>
          <cell r="K1497">
            <v>640181.98</v>
          </cell>
          <cell r="L1497">
            <v>239.06</v>
          </cell>
          <cell r="M1497">
            <v>3.7531807406562747E-3</v>
          </cell>
          <cell r="N1497">
            <v>3.7301694129342646</v>
          </cell>
          <cell r="O1497">
            <v>7.3400619113989354</v>
          </cell>
        </row>
        <row r="1498">
          <cell r="A1498">
            <v>24110</v>
          </cell>
          <cell r="B1498">
            <v>3.5024309530446058</v>
          </cell>
          <cell r="C1498">
            <v>-1.5417862828405149E-2</v>
          </cell>
          <cell r="D1498">
            <v>1185925.8</v>
          </cell>
          <cell r="E1498">
            <v>640169.89</v>
          </cell>
          <cell r="F1498">
            <v>238.65</v>
          </cell>
          <cell r="G1498">
            <v>1185922.6066999999</v>
          </cell>
          <cell r="H1498">
            <v>640171.32869999995</v>
          </cell>
          <cell r="I1498">
            <v>238.596</v>
          </cell>
          <cell r="J1498">
            <v>1185918.75</v>
          </cell>
          <cell r="K1498">
            <v>640173.06999999995</v>
          </cell>
          <cell r="L1498">
            <v>238.53</v>
          </cell>
          <cell r="M1498">
            <v>-1.5597014842058833E-2</v>
          </cell>
          <cell r="N1498">
            <v>4.2315789699723325</v>
          </cell>
          <cell r="O1498">
            <v>7.7340099230169379</v>
          </cell>
        </row>
        <row r="1499">
          <cell r="A1499">
            <v>24120</v>
          </cell>
          <cell r="B1499">
            <v>3.499914063156468</v>
          </cell>
          <cell r="C1499">
            <v>-3.457227743782218E-2</v>
          </cell>
          <cell r="D1499">
            <v>1185921.6299999999</v>
          </cell>
          <cell r="E1499">
            <v>640160.74</v>
          </cell>
          <cell r="F1499">
            <v>238.29</v>
          </cell>
          <cell r="G1499">
            <v>1185918.4622</v>
          </cell>
          <cell r="H1499">
            <v>640162.22809999995</v>
          </cell>
          <cell r="I1499">
            <v>238.16900000000001</v>
          </cell>
          <cell r="J1499">
            <v>1185914.3899999999</v>
          </cell>
          <cell r="K1499">
            <v>640164.14</v>
          </cell>
          <cell r="L1499">
            <v>238.02</v>
          </cell>
          <cell r="M1499">
            <v>-3.3120783423615401E-2</v>
          </cell>
          <cell r="N1499">
            <v>4.4986858581902576</v>
          </cell>
          <cell r="O1499">
            <v>7.9985999213467256</v>
          </cell>
        </row>
        <row r="1500">
          <cell r="A1500">
            <v>24130</v>
          </cell>
          <cell r="B1500">
            <v>3.5008891512308962</v>
          </cell>
          <cell r="C1500">
            <v>-3.913291569138426E-2</v>
          </cell>
          <cell r="D1500">
            <v>1185917.18</v>
          </cell>
          <cell r="E1500">
            <v>640151.66</v>
          </cell>
          <cell r="F1500">
            <v>237.98</v>
          </cell>
          <cell r="G1500">
            <v>1185914.0607</v>
          </cell>
          <cell r="H1500">
            <v>640153.24939999997</v>
          </cell>
          <cell r="I1500">
            <v>237.84299999999999</v>
          </cell>
          <cell r="J1500">
            <v>1185910.05</v>
          </cell>
          <cell r="K1500">
            <v>640155.30000000005</v>
          </cell>
          <cell r="L1500">
            <v>237.67</v>
          </cell>
          <cell r="M1500">
            <v>-3.8405892092722597E-2</v>
          </cell>
          <cell r="N1500">
            <v>4.5045171606047134</v>
          </cell>
          <cell r="O1500">
            <v>8.0054063118356105</v>
          </cell>
        </row>
        <row r="1501">
          <cell r="A1501">
            <v>24140</v>
          </cell>
          <cell r="B1501">
            <v>3.4947296776490915</v>
          </cell>
          <cell r="C1501">
            <v>-3.9488032760465058E-2</v>
          </cell>
          <cell r="D1501">
            <v>1185912.42</v>
          </cell>
          <cell r="E1501">
            <v>640142.73</v>
          </cell>
          <cell r="F1501">
            <v>237.76</v>
          </cell>
          <cell r="G1501">
            <v>1185909.3624</v>
          </cell>
          <cell r="H1501">
            <v>640144.42240000004</v>
          </cell>
          <cell r="I1501">
            <v>237.62200000000001</v>
          </cell>
          <cell r="J1501">
            <v>1185905.43</v>
          </cell>
          <cell r="K1501">
            <v>640146.6</v>
          </cell>
          <cell r="L1501">
            <v>237.45</v>
          </cell>
          <cell r="M1501">
            <v>-3.8264088541268199E-2</v>
          </cell>
          <cell r="N1501">
            <v>4.4950763642134524</v>
          </cell>
          <cell r="O1501">
            <v>7.9898060418625434</v>
          </cell>
        </row>
        <row r="1502">
          <cell r="A1502">
            <v>24150</v>
          </cell>
          <cell r="B1502">
            <v>3.503362169264141</v>
          </cell>
          <cell r="C1502">
            <v>-3.7963531480365666E-2</v>
          </cell>
          <cell r="D1502">
            <v>1185907.3799999999</v>
          </cell>
          <cell r="E1502">
            <v>640133.96</v>
          </cell>
          <cell r="F1502">
            <v>237.64</v>
          </cell>
          <cell r="G1502">
            <v>1185904.3725000001</v>
          </cell>
          <cell r="H1502">
            <v>640135.75679999997</v>
          </cell>
          <cell r="I1502">
            <v>237.50700000000001</v>
          </cell>
          <cell r="J1502">
            <v>1185900.51</v>
          </cell>
          <cell r="K1502">
            <v>640138.06999999995</v>
          </cell>
          <cell r="L1502">
            <v>237.33</v>
          </cell>
          <cell r="M1502">
            <v>-3.9314117318525438E-2</v>
          </cell>
          <cell r="N1502">
            <v>4.5021995169299469</v>
          </cell>
          <cell r="O1502">
            <v>8.0055616861940884</v>
          </cell>
        </row>
        <row r="1503">
          <cell r="A1503">
            <v>24160</v>
          </cell>
          <cell r="B1503">
            <v>3.4993385103974632</v>
          </cell>
          <cell r="C1503">
            <v>-3.7721414949653476E-2</v>
          </cell>
          <cell r="D1503">
            <v>1185902.04</v>
          </cell>
          <cell r="E1503">
            <v>640125.37</v>
          </cell>
          <cell r="F1503">
            <v>237.63</v>
          </cell>
          <cell r="G1503">
            <v>1185899.0965</v>
          </cell>
          <cell r="H1503">
            <v>640127.26240000001</v>
          </cell>
          <cell r="I1503">
            <v>237.49799999999999</v>
          </cell>
          <cell r="J1503">
            <v>1185895.31</v>
          </cell>
          <cell r="K1503">
            <v>640129.69999999995</v>
          </cell>
          <cell r="L1503">
            <v>237.32</v>
          </cell>
          <cell r="M1503">
            <v>-3.9526798306164915E-2</v>
          </cell>
          <cell r="N1503">
            <v>4.5032739211826058</v>
          </cell>
          <cell r="O1503">
            <v>8.0026124315800686</v>
          </cell>
        </row>
        <row r="1504">
          <cell r="A1504">
            <v>24170</v>
          </cell>
          <cell r="B1504">
            <v>3.4993788735430402</v>
          </cell>
          <cell r="C1504">
            <v>-2.7147674896892075E-2</v>
          </cell>
          <cell r="D1504">
            <v>1185896.42</v>
          </cell>
          <cell r="E1504">
            <v>640116.96</v>
          </cell>
          <cell r="F1504">
            <v>237.69</v>
          </cell>
          <cell r="G1504">
            <v>1185893.5404999999</v>
          </cell>
          <cell r="H1504">
            <v>640118.94850000006</v>
          </cell>
          <cell r="I1504">
            <v>237.595</v>
          </cell>
          <cell r="J1504">
            <v>1185889.8400000001</v>
          </cell>
          <cell r="K1504">
            <v>640121.51</v>
          </cell>
          <cell r="L1504">
            <v>237.47</v>
          </cell>
          <cell r="M1504">
            <v>-2.7774361056907587E-2</v>
          </cell>
          <cell r="N1504">
            <v>4.5005535768720062</v>
          </cell>
          <cell r="O1504">
            <v>7.9999324504150469</v>
          </cell>
        </row>
        <row r="1505">
          <cell r="A1505">
            <v>24180</v>
          </cell>
          <cell r="B1505">
            <v>3.494494277984745</v>
          </cell>
          <cell r="C1505">
            <v>-9.4434265375436168E-3</v>
          </cell>
          <cell r="D1505">
            <v>1185890.68</v>
          </cell>
          <cell r="E1505">
            <v>640108.75</v>
          </cell>
          <cell r="F1505">
            <v>237.83</v>
          </cell>
          <cell r="G1505">
            <v>1185887.8145000001</v>
          </cell>
          <cell r="H1505">
            <v>640110.75009999995</v>
          </cell>
          <cell r="I1505">
            <v>237.797</v>
          </cell>
          <cell r="J1505">
            <v>1185884.49</v>
          </cell>
          <cell r="K1505">
            <v>640113.07999999996</v>
          </cell>
          <cell r="L1505">
            <v>237.72</v>
          </cell>
          <cell r="M1505">
            <v>-1.8967166071579309E-2</v>
          </cell>
          <cell r="N1505">
            <v>4.0596470611060953</v>
          </cell>
          <cell r="O1505">
            <v>7.5541413390908403</v>
          </cell>
        </row>
        <row r="1506">
          <cell r="A1506">
            <v>24190</v>
          </cell>
          <cell r="B1506">
            <v>3.5028292121656737</v>
          </cell>
          <cell r="C1506">
            <v>7.1370879040147835E-3</v>
          </cell>
          <cell r="D1506">
            <v>1185884.96</v>
          </cell>
          <cell r="E1506">
            <v>640100.55000000005</v>
          </cell>
          <cell r="F1506">
            <v>238.08</v>
          </cell>
          <cell r="G1506">
            <v>1185882.0865</v>
          </cell>
          <cell r="H1506">
            <v>640102.55319999997</v>
          </cell>
          <cell r="I1506">
            <v>238.10499999999999</v>
          </cell>
          <cell r="J1506">
            <v>1185879.17</v>
          </cell>
          <cell r="K1506">
            <v>640104.59</v>
          </cell>
          <cell r="L1506">
            <v>238.03</v>
          </cell>
          <cell r="M1506">
            <v>-2.1083286662304093E-2</v>
          </cell>
          <cell r="N1506">
            <v>3.5573201276101338</v>
          </cell>
          <cell r="O1506">
            <v>7.0601493397758075</v>
          </cell>
        </row>
        <row r="1507">
          <cell r="A1507">
            <v>24200</v>
          </cell>
          <cell r="B1507">
            <v>3.5029060349411232</v>
          </cell>
          <cell r="C1507">
            <v>1.9697930607258374E-2</v>
          </cell>
          <cell r="D1507">
            <v>1185879.23</v>
          </cell>
          <cell r="E1507">
            <v>640092.35</v>
          </cell>
          <cell r="F1507">
            <v>238.45</v>
          </cell>
          <cell r="G1507">
            <v>1185876.3585000001</v>
          </cell>
          <cell r="H1507">
            <v>640094.35620000004</v>
          </cell>
          <cell r="I1507">
            <v>238.51900000000001</v>
          </cell>
          <cell r="J1507">
            <v>1185873.49</v>
          </cell>
          <cell r="K1507">
            <v>640096.36</v>
          </cell>
          <cell r="L1507">
            <v>238.45</v>
          </cell>
          <cell r="M1507">
            <v>-1.9719512729585789E-2</v>
          </cell>
          <cell r="N1507">
            <v>3.4990722613796645</v>
          </cell>
          <cell r="O1507">
            <v>7.0019782963207877</v>
          </cell>
        </row>
        <row r="1508">
          <cell r="A1508">
            <v>24210</v>
          </cell>
          <cell r="B1508">
            <v>3.5030439249756435</v>
          </cell>
          <cell r="C1508">
            <v>2.0839019311037228E-2</v>
          </cell>
          <cell r="D1508">
            <v>1185873.5</v>
          </cell>
          <cell r="E1508">
            <v>640084.15</v>
          </cell>
          <cell r="F1508">
            <v>238.96</v>
          </cell>
          <cell r="G1508">
            <v>1185870.6305</v>
          </cell>
          <cell r="H1508">
            <v>640086.15930000006</v>
          </cell>
          <cell r="I1508">
            <v>239.03299999999999</v>
          </cell>
          <cell r="J1508">
            <v>1185867.76</v>
          </cell>
          <cell r="K1508">
            <v>640088.16</v>
          </cell>
          <cell r="L1508">
            <v>238.96</v>
          </cell>
          <cell r="M1508">
            <v>-2.0863470353479765E-2</v>
          </cell>
          <cell r="N1508">
            <v>3.4989385161325091</v>
          </cell>
          <cell r="O1508">
            <v>7.0019824411081526</v>
          </cell>
        </row>
        <row r="1509">
          <cell r="A1509">
            <v>24220</v>
          </cell>
          <cell r="B1509">
            <v>3.4974507873044365</v>
          </cell>
          <cell r="C1509">
            <v>2.0014577547192235E-2</v>
          </cell>
          <cell r="D1509">
            <v>1185867.77</v>
          </cell>
          <cell r="E1509">
            <v>640075.96</v>
          </cell>
          <cell r="F1509">
            <v>239.5</v>
          </cell>
          <cell r="G1509">
            <v>1185864.9025000001</v>
          </cell>
          <cell r="H1509">
            <v>640077.96239999996</v>
          </cell>
          <cell r="I1509">
            <v>239.57</v>
          </cell>
          <cell r="J1509">
            <v>1185862.03</v>
          </cell>
          <cell r="K1509">
            <v>640079.97</v>
          </cell>
          <cell r="L1509">
            <v>239.5</v>
          </cell>
          <cell r="M1509">
            <v>-1.9974161171716291E-2</v>
          </cell>
          <cell r="N1509">
            <v>3.5045276444006181</v>
          </cell>
          <cell r="O1509">
            <v>7.0019784317050551</v>
          </cell>
        </row>
        <row r="1510">
          <cell r="A1510">
            <v>24230</v>
          </cell>
          <cell r="B1510">
            <v>3.497612402893155</v>
          </cell>
          <cell r="C1510">
            <v>1.9441834076229778E-2</v>
          </cell>
          <cell r="D1510">
            <v>1185862.04</v>
          </cell>
          <cell r="E1510">
            <v>640067.76</v>
          </cell>
          <cell r="F1510">
            <v>240.04</v>
          </cell>
          <cell r="G1510">
            <v>1185859.1743999999</v>
          </cell>
          <cell r="H1510">
            <v>640069.76540000003</v>
          </cell>
          <cell r="I1510">
            <v>240.108</v>
          </cell>
          <cell r="J1510">
            <v>1185856.31</v>
          </cell>
          <cell r="K1510">
            <v>640071.77</v>
          </cell>
          <cell r="L1510">
            <v>240.04</v>
          </cell>
          <cell r="M1510">
            <v>-1.9449852063953766E-2</v>
          </cell>
          <cell r="N1510">
            <v>3.496170550625207</v>
          </cell>
          <cell r="O1510">
            <v>6.9937829535183624</v>
          </cell>
        </row>
        <row r="1511">
          <cell r="A1511">
            <v>24240</v>
          </cell>
          <cell r="B1511">
            <v>3.5059448384525291</v>
          </cell>
          <cell r="C1511">
            <v>2.1392236174805568E-2</v>
          </cell>
          <cell r="D1511">
            <v>1185856.32</v>
          </cell>
          <cell r="E1511">
            <v>640059.56000000006</v>
          </cell>
          <cell r="F1511">
            <v>240.57</v>
          </cell>
          <cell r="G1511">
            <v>1185853.4464</v>
          </cell>
          <cell r="H1511">
            <v>640061.56850000005</v>
          </cell>
          <cell r="I1511">
            <v>240.64500000000001</v>
          </cell>
          <cell r="J1511">
            <v>1185850.58</v>
          </cell>
          <cell r="K1511">
            <v>640063.56999999995</v>
          </cell>
          <cell r="L1511">
            <v>240.57</v>
          </cell>
          <cell r="M1511">
            <v>-2.145288281851334E-2</v>
          </cell>
          <cell r="N1511">
            <v>3.4960336396045473</v>
          </cell>
          <cell r="O1511">
            <v>7.001978478057076</v>
          </cell>
        </row>
        <row r="1512">
          <cell r="A1512">
            <v>24250</v>
          </cell>
          <cell r="B1512">
            <v>3.5002983888706551</v>
          </cell>
          <cell r="C1512">
            <v>2.0855364854640408E-2</v>
          </cell>
          <cell r="D1512">
            <v>1185850.5900000001</v>
          </cell>
          <cell r="E1512">
            <v>640051.37</v>
          </cell>
          <cell r="F1512">
            <v>241.09</v>
          </cell>
          <cell r="G1512">
            <v>1185847.7183999999</v>
          </cell>
          <cell r="H1512">
            <v>640053.37150000001</v>
          </cell>
          <cell r="I1512">
            <v>241.16300000000001</v>
          </cell>
          <cell r="J1512">
            <v>1185844.8500000001</v>
          </cell>
          <cell r="K1512">
            <v>640055.38</v>
          </cell>
          <cell r="L1512">
            <v>241.09</v>
          </cell>
          <cell r="M1512">
            <v>-2.0847112440866622E-2</v>
          </cell>
          <cell r="N1512">
            <v>3.5016839961444974</v>
          </cell>
          <cell r="O1512">
            <v>7.0019823850151521</v>
          </cell>
        </row>
        <row r="1513">
          <cell r="A1513">
            <v>24260</v>
          </cell>
          <cell r="B1513">
            <v>3.5004321619587011</v>
          </cell>
          <cell r="C1513">
            <v>1.999753080798241E-2</v>
          </cell>
          <cell r="D1513">
            <v>1185844.8600000001</v>
          </cell>
          <cell r="E1513">
            <v>640043.17000000004</v>
          </cell>
          <cell r="F1513">
            <v>241.48</v>
          </cell>
          <cell r="G1513">
            <v>1185841.9904</v>
          </cell>
          <cell r="H1513">
            <v>640045.17460000003</v>
          </cell>
          <cell r="I1513">
            <v>241.55</v>
          </cell>
          <cell r="J1513">
            <v>1185839.1200000001</v>
          </cell>
          <cell r="K1513">
            <v>640047.18000000005</v>
          </cell>
          <cell r="L1513">
            <v>241.48</v>
          </cell>
          <cell r="M1513">
            <v>-1.9991168857115625E-2</v>
          </cell>
          <cell r="N1513">
            <v>3.5015461327117907</v>
          </cell>
          <cell r="O1513">
            <v>7.0019782946704918</v>
          </cell>
        </row>
        <row r="1514">
          <cell r="A1514">
            <v>24270</v>
          </cell>
          <cell r="B1514">
            <v>3.5005698179420874</v>
          </cell>
          <cell r="C1514">
            <v>2.1425083315172837E-2</v>
          </cell>
          <cell r="D1514">
            <v>1185839.1299999999</v>
          </cell>
          <cell r="E1514">
            <v>640034.97</v>
          </cell>
          <cell r="F1514">
            <v>241.71</v>
          </cell>
          <cell r="G1514">
            <v>1185836.2623999999</v>
          </cell>
          <cell r="H1514">
            <v>640036.97770000005</v>
          </cell>
          <cell r="I1514">
            <v>241.785</v>
          </cell>
          <cell r="J1514">
            <v>1185833.3899999999</v>
          </cell>
          <cell r="K1514">
            <v>640038.98</v>
          </cell>
          <cell r="L1514">
            <v>241.71</v>
          </cell>
          <cell r="M1514">
            <v>-2.1419929094343839E-2</v>
          </cell>
          <cell r="N1514">
            <v>3.5014121507896672</v>
          </cell>
          <cell r="O1514">
            <v>7.001981968731755</v>
          </cell>
        </row>
        <row r="1515">
          <cell r="A1515">
            <v>24280</v>
          </cell>
          <cell r="B1515">
            <v>3.4950017138341574</v>
          </cell>
          <cell r="C1515">
            <v>1.9742479589314028E-2</v>
          </cell>
          <cell r="D1515">
            <v>1185833.3999999999</v>
          </cell>
          <cell r="E1515">
            <v>640026.78</v>
          </cell>
          <cell r="F1515">
            <v>241.8</v>
          </cell>
          <cell r="G1515">
            <v>1185830.5342999999</v>
          </cell>
          <cell r="H1515">
            <v>640028.7807</v>
          </cell>
          <cell r="I1515">
            <v>241.869</v>
          </cell>
          <cell r="J1515">
            <v>1185827.67</v>
          </cell>
          <cell r="K1515">
            <v>640030.79</v>
          </cell>
          <cell r="L1515">
            <v>241.8</v>
          </cell>
          <cell r="M1515">
            <v>-1.9721128136321365E-2</v>
          </cell>
          <cell r="N1515">
            <v>3.4987856436522886</v>
          </cell>
          <cell r="O1515">
            <v>6.993787357486446</v>
          </cell>
        </row>
        <row r="1516">
          <cell r="A1516">
            <v>24290</v>
          </cell>
          <cell r="B1516">
            <v>3.5033364282591188</v>
          </cell>
          <cell r="C1516">
            <v>2.0551837219864446E-2</v>
          </cell>
          <cell r="D1516">
            <v>1185827.68</v>
          </cell>
          <cell r="E1516">
            <v>640018.57999999996</v>
          </cell>
          <cell r="F1516">
            <v>241.73</v>
          </cell>
          <cell r="G1516">
            <v>1185824.8063000001</v>
          </cell>
          <cell r="H1516">
            <v>640020.58380000002</v>
          </cell>
          <cell r="I1516">
            <v>241.80199999999999</v>
          </cell>
          <cell r="J1516">
            <v>1185821.94</v>
          </cell>
          <cell r="K1516">
            <v>640022.59</v>
          </cell>
          <cell r="L1516">
            <v>241.73</v>
          </cell>
          <cell r="M1516">
            <v>-2.0579398011900573E-2</v>
          </cell>
          <cell r="N1516">
            <v>3.4986446133345033</v>
          </cell>
          <cell r="O1516">
            <v>7.0019810415936217</v>
          </cell>
        </row>
        <row r="1517">
          <cell r="A1517">
            <v>24300</v>
          </cell>
          <cell r="B1517">
            <v>3.5034136395803008</v>
          </cell>
          <cell r="C1517">
            <v>2.1122256065908698E-2</v>
          </cell>
          <cell r="D1517">
            <v>1185821.95</v>
          </cell>
          <cell r="E1517">
            <v>640010.38</v>
          </cell>
          <cell r="F1517">
            <v>241.51</v>
          </cell>
          <cell r="G1517">
            <v>1185819.0782999999</v>
          </cell>
          <cell r="H1517">
            <v>640012.38679999998</v>
          </cell>
          <cell r="I1517">
            <v>241.584</v>
          </cell>
          <cell r="J1517">
            <v>1185816.21</v>
          </cell>
          <cell r="K1517">
            <v>640014.39</v>
          </cell>
          <cell r="L1517">
            <v>241.51</v>
          </cell>
          <cell r="M1517">
            <v>-2.1151530936793155E-2</v>
          </cell>
          <cell r="N1517">
            <v>3.4985647242814486</v>
          </cell>
          <cell r="O1517">
            <v>7.001978363861749</v>
          </cell>
        </row>
        <row r="1518">
          <cell r="A1518">
            <v>24310</v>
          </cell>
          <cell r="B1518">
            <v>3.4978247668760134</v>
          </cell>
          <cell r="C1518">
            <v>1.8868869768724462E-2</v>
          </cell>
          <cell r="D1518">
            <v>1185816.22</v>
          </cell>
          <cell r="E1518">
            <v>640002.18999999994</v>
          </cell>
          <cell r="F1518">
            <v>241.15</v>
          </cell>
          <cell r="G1518">
            <v>1185813.3503</v>
          </cell>
          <cell r="H1518">
            <v>640004.1899</v>
          </cell>
          <cell r="I1518">
            <v>241.21600000000001</v>
          </cell>
          <cell r="J1518">
            <v>1185810.48</v>
          </cell>
          <cell r="K1518">
            <v>640006.18999999994</v>
          </cell>
          <cell r="L1518">
            <v>241.15</v>
          </cell>
          <cell r="M1518">
            <v>-1.8865598002665102E-2</v>
          </cell>
          <cell r="N1518">
            <v>3.4984313770853608</v>
          </cell>
          <cell r="O1518">
            <v>6.9962561439613742</v>
          </cell>
        </row>
        <row r="1519">
          <cell r="A1519">
            <v>24320</v>
          </cell>
          <cell r="B1519">
            <v>3.4979583031323762</v>
          </cell>
          <cell r="C1519">
            <v>1.8868149440460842E-2</v>
          </cell>
          <cell r="D1519">
            <v>1185810.49</v>
          </cell>
          <cell r="E1519">
            <v>639993.99</v>
          </cell>
          <cell r="F1519">
            <v>240.63</v>
          </cell>
          <cell r="G1519">
            <v>1185807.6222999999</v>
          </cell>
          <cell r="H1519">
            <v>639995.99300000002</v>
          </cell>
          <cell r="I1519">
            <v>240.696</v>
          </cell>
          <cell r="J1519">
            <v>1185804.75</v>
          </cell>
          <cell r="K1519">
            <v>639998</v>
          </cell>
          <cell r="L1519">
            <v>240.63</v>
          </cell>
          <cell r="M1519">
            <v>-1.8835508830696967E-2</v>
          </cell>
          <cell r="N1519">
            <v>3.5040200184260337</v>
          </cell>
          <cell r="O1519">
            <v>7.0019783215584095</v>
          </cell>
        </row>
        <row r="1520">
          <cell r="A1520">
            <v>24330</v>
          </cell>
          <cell r="B1520">
            <v>3.498038377368915</v>
          </cell>
          <cell r="C1520">
            <v>2.1154713589984147E-2</v>
          </cell>
          <cell r="D1520">
            <v>1185804.76</v>
          </cell>
          <cell r="E1520">
            <v>639985.79</v>
          </cell>
          <cell r="F1520">
            <v>239.97</v>
          </cell>
          <cell r="G1520">
            <v>1185801.8943</v>
          </cell>
          <cell r="H1520">
            <v>639987.79599999997</v>
          </cell>
          <cell r="I1520">
            <v>240.04400000000001</v>
          </cell>
          <cell r="J1520">
            <v>1185799.03</v>
          </cell>
          <cell r="K1520">
            <v>639989.80000000005</v>
          </cell>
          <cell r="L1520">
            <v>239.97</v>
          </cell>
          <cell r="M1520">
            <v>-2.1168594367304179E-2</v>
          </cell>
          <cell r="N1520">
            <v>3.4957446260252647</v>
          </cell>
          <cell r="O1520">
            <v>6.9937830033941797</v>
          </cell>
        </row>
        <row r="1521">
          <cell r="A1521">
            <v>24340</v>
          </cell>
          <cell r="B1521">
            <v>3.5064525164005782</v>
          </cell>
          <cell r="C1521">
            <v>2.0818761884993264E-2</v>
          </cell>
          <cell r="D1521">
            <v>1185799.04</v>
          </cell>
          <cell r="E1521">
            <v>639977.59</v>
          </cell>
          <cell r="F1521">
            <v>239.3</v>
          </cell>
          <cell r="G1521">
            <v>1185796.1662000001</v>
          </cell>
          <cell r="H1521">
            <v>639979.59909999999</v>
          </cell>
          <cell r="I1521">
            <v>239.37299999999999</v>
          </cell>
          <cell r="J1521">
            <v>1185793.3</v>
          </cell>
          <cell r="K1521">
            <v>639981.6</v>
          </cell>
          <cell r="L1521">
            <v>239.3</v>
          </cell>
          <cell r="M1521">
            <v>-2.088383731522311E-2</v>
          </cell>
          <cell r="N1521">
            <v>3.4955261764448959</v>
          </cell>
          <cell r="O1521">
            <v>7.0019786928454746</v>
          </cell>
        </row>
        <row r="1522">
          <cell r="A1522">
            <v>24350</v>
          </cell>
          <cell r="B1522">
            <v>3.500805571602696</v>
          </cell>
          <cell r="C1522">
            <v>2.0566694872757692E-2</v>
          </cell>
          <cell r="D1522">
            <v>1185793.31</v>
          </cell>
          <cell r="E1522">
            <v>639969.4</v>
          </cell>
          <cell r="F1522">
            <v>238.63</v>
          </cell>
          <cell r="G1522">
            <v>1185790.4382</v>
          </cell>
          <cell r="H1522">
            <v>639971.40209999995</v>
          </cell>
          <cell r="I1522">
            <v>238.702</v>
          </cell>
          <cell r="J1522">
            <v>1185787.57</v>
          </cell>
          <cell r="K1522">
            <v>639973.41</v>
          </cell>
          <cell r="L1522">
            <v>238.63</v>
          </cell>
          <cell r="M1522">
            <v>-2.0564518669250579E-2</v>
          </cell>
          <cell r="N1522">
            <v>3.5011760381079022</v>
          </cell>
          <cell r="O1522">
            <v>7.0019816097105982</v>
          </cell>
        </row>
        <row r="1523">
          <cell r="A1523">
            <v>24360</v>
          </cell>
          <cell r="B1523">
            <v>3.5013937795633794</v>
          </cell>
          <cell r="C1523">
            <v>2.0277639268797578E-2</v>
          </cell>
          <cell r="D1523">
            <v>1185787.67</v>
          </cell>
          <cell r="E1523">
            <v>639961.30000000005</v>
          </cell>
          <cell r="F1523">
            <v>237.96</v>
          </cell>
          <cell r="G1523">
            <v>1185784.7256</v>
          </cell>
          <cell r="H1523">
            <v>639963.19480000006</v>
          </cell>
          <cell r="I1523">
            <v>238.03100000000001</v>
          </cell>
          <cell r="J1523">
            <v>1185781.78</v>
          </cell>
          <cell r="K1523">
            <v>639965.09</v>
          </cell>
          <cell r="L1523">
            <v>237.96</v>
          </cell>
          <cell r="M1523">
            <v>-2.027054402694509E-2</v>
          </cell>
          <cell r="N1523">
            <v>3.5026193626386917</v>
          </cell>
          <cell r="O1523">
            <v>7.0040131422020711</v>
          </cell>
        </row>
        <row r="1524">
          <cell r="A1524">
            <v>24370</v>
          </cell>
          <cell r="B1524">
            <v>3.4999611082660516</v>
          </cell>
          <cell r="C1524">
            <v>2.8571746058554119E-3</v>
          </cell>
          <cell r="D1524">
            <v>1185782.24</v>
          </cell>
          <cell r="E1524">
            <v>639952.89</v>
          </cell>
          <cell r="F1524">
            <v>237.35</v>
          </cell>
          <cell r="G1524">
            <v>1185779.3026000001</v>
          </cell>
          <cell r="H1524">
            <v>639954.79299999995</v>
          </cell>
          <cell r="I1524">
            <v>237.36</v>
          </cell>
          <cell r="J1524">
            <v>1185776.3600000001</v>
          </cell>
          <cell r="K1524">
            <v>639956.68999999994</v>
          </cell>
          <cell r="L1524">
            <v>237.29</v>
          </cell>
          <cell r="M1524">
            <v>-1.9993877294594113E-2</v>
          </cell>
          <cell r="N1524">
            <v>3.5010718015633717</v>
          </cell>
          <cell r="O1524">
            <v>7.0010329098294228</v>
          </cell>
        </row>
        <row r="1525">
          <cell r="A1525">
            <v>24380</v>
          </cell>
          <cell r="B1525">
            <v>3.5014473250141829</v>
          </cell>
          <cell r="C1525">
            <v>-1.4565405464098924E-2</v>
          </cell>
          <cell r="D1525">
            <v>1185776.82</v>
          </cell>
          <cell r="E1525">
            <v>639944.49</v>
          </cell>
          <cell r="F1525">
            <v>236.74</v>
          </cell>
          <cell r="G1525">
            <v>1185773.8796000001</v>
          </cell>
          <cell r="H1525">
            <v>639946.39110000001</v>
          </cell>
          <cell r="I1525">
            <v>236.68899999999999</v>
          </cell>
          <cell r="J1525">
            <v>1185770.58</v>
          </cell>
          <cell r="K1525">
            <v>639948.52</v>
          </cell>
          <cell r="L1525">
            <v>236.61</v>
          </cell>
          <cell r="M1525">
            <v>-2.0118281667571222E-2</v>
          </cell>
          <cell r="N1525">
            <v>3.9267767150968904</v>
          </cell>
          <cell r="O1525">
            <v>7.4282240401110737</v>
          </cell>
        </row>
        <row r="1526">
          <cell r="A1526">
            <v>24390</v>
          </cell>
          <cell r="B1526">
            <v>3.5029067044026529</v>
          </cell>
          <cell r="C1526">
            <v>-3.1687969268630212E-2</v>
          </cell>
          <cell r="D1526">
            <v>1185771.3999999999</v>
          </cell>
          <cell r="E1526">
            <v>639936.09</v>
          </cell>
          <cell r="F1526">
            <v>236.13</v>
          </cell>
          <cell r="G1526">
            <v>1185768.4567</v>
          </cell>
          <cell r="H1526">
            <v>639937.98930000002</v>
          </cell>
          <cell r="I1526">
            <v>236.01900000000001</v>
          </cell>
          <cell r="J1526">
            <v>1185764.73</v>
          </cell>
          <cell r="K1526">
            <v>639940.39</v>
          </cell>
          <cell r="L1526">
            <v>235.87</v>
          </cell>
          <cell r="M1526">
            <v>-3.3611409165193049E-2</v>
          </cell>
          <cell r="N1526">
            <v>4.4330185404514602</v>
          </cell>
          <cell r="O1526">
            <v>7.9359252448541131</v>
          </cell>
        </row>
        <row r="1527">
          <cell r="A1527">
            <v>24400</v>
          </cell>
          <cell r="B1527">
            <v>3.4997376614335445</v>
          </cell>
          <cell r="C1527">
            <v>-5.0860955082869218E-2</v>
          </cell>
          <cell r="D1527">
            <v>1185765.68</v>
          </cell>
          <cell r="E1527">
            <v>639927.66</v>
          </cell>
          <cell r="F1527">
            <v>235.55</v>
          </cell>
          <cell r="G1527">
            <v>1185762.8459000001</v>
          </cell>
          <cell r="H1527">
            <v>639929.71329999994</v>
          </cell>
          <cell r="I1527">
            <v>235.37200000000001</v>
          </cell>
          <cell r="J1527">
            <v>1185759.2</v>
          </cell>
          <cell r="K1527">
            <v>639932.35</v>
          </cell>
          <cell r="L1527">
            <v>235.14</v>
          </cell>
          <cell r="M1527">
            <v>-5.1562209800330029E-2</v>
          </cell>
          <cell r="N1527">
            <v>4.4994192626426726</v>
          </cell>
          <cell r="O1527">
            <v>7.9991569240762175</v>
          </cell>
        </row>
        <row r="1528">
          <cell r="A1528">
            <v>24410</v>
          </cell>
          <cell r="B1528">
            <v>3.5035077337275742</v>
          </cell>
          <cell r="C1528">
            <v>-5.4231363091026004E-2</v>
          </cell>
          <cell r="D1528">
            <v>1185759.46</v>
          </cell>
          <cell r="E1528">
            <v>639919.56999999995</v>
          </cell>
          <cell r="F1528">
            <v>234.97</v>
          </cell>
          <cell r="G1528">
            <v>1185756.7487999999</v>
          </cell>
          <cell r="H1528">
            <v>639921.78899999999</v>
          </cell>
          <cell r="I1528">
            <v>234.78</v>
          </cell>
          <cell r="J1528">
            <v>1185753.27</v>
          </cell>
          <cell r="K1528">
            <v>639924.64</v>
          </cell>
          <cell r="L1528">
            <v>234.54</v>
          </cell>
          <cell r="M1528">
            <v>-5.3359360024041749E-2</v>
          </cell>
          <cell r="N1528">
            <v>4.4978050690989173</v>
          </cell>
          <cell r="O1528">
            <v>8.0013128028264919</v>
          </cell>
        </row>
        <row r="1529">
          <cell r="A1529">
            <v>24420</v>
          </cell>
          <cell r="B1529">
            <v>3.4996092153959406</v>
          </cell>
          <cell r="C1529">
            <v>-5.2863045161192848E-2</v>
          </cell>
          <cell r="D1529">
            <v>1185752.75</v>
          </cell>
          <cell r="E1529">
            <v>639911.87</v>
          </cell>
          <cell r="F1529">
            <v>234.43</v>
          </cell>
          <cell r="G1529">
            <v>1185750.1828999999</v>
          </cell>
          <cell r="H1529">
            <v>639914.24849999999</v>
          </cell>
          <cell r="I1529">
            <v>234.245</v>
          </cell>
          <cell r="J1529">
            <v>1185746.8799999999</v>
          </cell>
          <cell r="K1529">
            <v>639917.31000000006</v>
          </cell>
          <cell r="L1529">
            <v>234.01</v>
          </cell>
          <cell r="M1529">
            <v>-5.2181098255975639E-2</v>
          </cell>
          <cell r="N1529">
            <v>4.5035464536835823</v>
          </cell>
          <cell r="O1529">
            <v>8.003155669079522</v>
          </cell>
        </row>
        <row r="1530">
          <cell r="A1530">
            <v>24430</v>
          </cell>
          <cell r="B1530">
            <v>3.4990950144658233</v>
          </cell>
          <cell r="C1530">
            <v>-5.3156601701589874E-2</v>
          </cell>
          <cell r="D1530">
            <v>1185745.5900000001</v>
          </cell>
          <cell r="E1530">
            <v>639904.59</v>
          </cell>
          <cell r="F1530">
            <v>233.95</v>
          </cell>
          <cell r="G1530">
            <v>1185743.1724</v>
          </cell>
          <cell r="H1530">
            <v>639907.11959999998</v>
          </cell>
          <cell r="I1530">
            <v>233.76400000000001</v>
          </cell>
          <cell r="J1530">
            <v>1185740.06</v>
          </cell>
          <cell r="K1530">
            <v>639910.37</v>
          </cell>
          <cell r="L1530">
            <v>233.53</v>
          </cell>
          <cell r="M1530">
            <v>-5.1997260368595498E-2</v>
          </cell>
          <cell r="N1530">
            <v>4.5002370959785525</v>
          </cell>
          <cell r="O1530">
            <v>7.9993321104443762</v>
          </cell>
        </row>
        <row r="1531">
          <cell r="A1531">
            <v>24440</v>
          </cell>
          <cell r="B1531">
            <v>3.5014426983844484</v>
          </cell>
          <cell r="C1531">
            <v>-5.4263346959144289E-2</v>
          </cell>
          <cell r="D1531">
            <v>1185738.01</v>
          </cell>
          <cell r="E1531">
            <v>639897.76</v>
          </cell>
          <cell r="F1531">
            <v>233.53</v>
          </cell>
          <cell r="G1531">
            <v>1185735.7429</v>
          </cell>
          <cell r="H1531">
            <v>639900.42839999998</v>
          </cell>
          <cell r="I1531">
            <v>233.34</v>
          </cell>
          <cell r="J1531">
            <v>1185732.83</v>
          </cell>
          <cell r="K1531">
            <v>639903.86</v>
          </cell>
          <cell r="L1531">
            <v>233.1</v>
          </cell>
          <cell r="M1531">
            <v>-5.3319031309706603E-2</v>
          </cell>
          <cell r="N1531">
            <v>4.5012070569316149</v>
          </cell>
          <cell r="O1531">
            <v>8.0026497553160638</v>
          </cell>
        </row>
        <row r="1532">
          <cell r="A1532">
            <v>24450</v>
          </cell>
          <cell r="B1532">
            <v>3.4985201857817572</v>
          </cell>
          <cell r="C1532">
            <v>-5.4022841076665162E-2</v>
          </cell>
          <cell r="D1532">
            <v>1185730.02</v>
          </cell>
          <cell r="E1532">
            <v>639891.4</v>
          </cell>
          <cell r="F1532">
            <v>233.16</v>
          </cell>
          <cell r="G1532">
            <v>1185727.9217999999</v>
          </cell>
          <cell r="H1532">
            <v>639894.19949999999</v>
          </cell>
          <cell r="I1532">
            <v>232.971</v>
          </cell>
          <cell r="J1532">
            <v>1185725.23</v>
          </cell>
          <cell r="K1532">
            <v>639897.80000000005</v>
          </cell>
          <cell r="L1532">
            <v>232.73</v>
          </cell>
          <cell r="M1532">
            <v>-5.3609340805363732E-2</v>
          </cell>
          <cell r="N1532">
            <v>4.4954852340937812</v>
          </cell>
          <cell r="O1532">
            <v>7.9940054198755384</v>
          </cell>
        </row>
        <row r="1533">
          <cell r="A1533">
            <v>24460</v>
          </cell>
          <cell r="B1533">
            <v>3.5007081826447912</v>
          </cell>
          <cell r="C1533">
            <v>-5.1989480557763902E-2</v>
          </cell>
          <cell r="D1533">
            <v>1185721.6599999999</v>
          </cell>
          <cell r="E1533">
            <v>639885.53</v>
          </cell>
          <cell r="F1533">
            <v>232.84</v>
          </cell>
          <cell r="G1533">
            <v>1185719.7376999999</v>
          </cell>
          <cell r="H1533">
            <v>639888.45570000005</v>
          </cell>
          <cell r="I1533">
            <v>232.65799999999999</v>
          </cell>
          <cell r="J1533">
            <v>1185717.27</v>
          </cell>
          <cell r="K1533">
            <v>639892.22</v>
          </cell>
          <cell r="L1533">
            <v>232.42</v>
          </cell>
          <cell r="M1533">
            <v>-5.2876490114930216E-2</v>
          </cell>
          <cell r="N1533">
            <v>4.5010551850679255</v>
          </cell>
          <cell r="O1533">
            <v>8.0017633677127158</v>
          </cell>
        </row>
        <row r="1534">
          <cell r="A1534">
            <v>24470</v>
          </cell>
          <cell r="B1534">
            <v>3.5007821811050017</v>
          </cell>
          <cell r="C1534">
            <v>-5.4273585207756436E-2</v>
          </cell>
          <cell r="D1534">
            <v>1185712.96</v>
          </cell>
          <cell r="E1534">
            <v>639880.18000000005</v>
          </cell>
          <cell r="F1534">
            <v>232.59</v>
          </cell>
          <cell r="G1534">
            <v>1185711.2208</v>
          </cell>
          <cell r="H1534">
            <v>639883.2182</v>
          </cell>
          <cell r="I1534">
            <v>232.4</v>
          </cell>
          <cell r="J1534">
            <v>1185708.98</v>
          </cell>
          <cell r="K1534">
            <v>639887.12</v>
          </cell>
          <cell r="L1534">
            <v>232.16</v>
          </cell>
          <cell r="M1534">
            <v>-5.3339618717428754E-2</v>
          </cell>
          <cell r="N1534">
            <v>4.4994697332095654</v>
          </cell>
          <cell r="O1534">
            <v>8.0002519143145676</v>
          </cell>
        </row>
        <row r="1535">
          <cell r="A1535">
            <v>24480</v>
          </cell>
          <cell r="B1535">
            <v>3.5017395291056141</v>
          </cell>
          <cell r="C1535">
            <v>-4.8832872513412701E-2</v>
          </cell>
          <cell r="D1535">
            <v>1185703.96</v>
          </cell>
          <cell r="E1535">
            <v>639875.37</v>
          </cell>
          <cell r="F1535">
            <v>232.37</v>
          </cell>
          <cell r="G1535">
            <v>1185702.4023</v>
          </cell>
          <cell r="H1535">
            <v>639878.50619999995</v>
          </cell>
          <cell r="I1535">
            <v>232.19900000000001</v>
          </cell>
          <cell r="J1535">
            <v>1185700.3999999999</v>
          </cell>
          <cell r="K1535">
            <v>639882.54</v>
          </cell>
          <cell r="L1535">
            <v>231.98</v>
          </cell>
          <cell r="M1535">
            <v>-4.8629760799253526E-2</v>
          </cell>
          <cell r="N1535">
            <v>4.5034151186568083</v>
          </cell>
          <cell r="O1535">
            <v>8.0051546477624225</v>
          </cell>
        </row>
        <row r="1536">
          <cell r="A1536">
            <v>24490</v>
          </cell>
          <cell r="B1536">
            <v>3.4975359011461742</v>
          </cell>
          <cell r="C1536">
            <v>-3.0878882462539274E-2</v>
          </cell>
          <cell r="D1536">
            <v>1185694.73</v>
          </cell>
          <cell r="E1536">
            <v>639871.12</v>
          </cell>
          <cell r="F1536">
            <v>232.16</v>
          </cell>
          <cell r="G1536">
            <v>1185693.3213</v>
          </cell>
          <cell r="H1536">
            <v>639874.32129999995</v>
          </cell>
          <cell r="I1536">
            <v>232.05199999999999</v>
          </cell>
          <cell r="J1536">
            <v>1185691.56</v>
          </cell>
          <cell r="K1536">
            <v>639878.32999999996</v>
          </cell>
          <cell r="L1536">
            <v>231.92</v>
          </cell>
          <cell r="M1536">
            <v>-3.0146845950166087E-2</v>
          </cell>
          <cell r="N1536">
            <v>4.3785675031545974</v>
          </cell>
          <cell r="O1536">
            <v>7.8761034043007712</v>
          </cell>
        </row>
        <row r="1537">
          <cell r="A1537">
            <v>24500</v>
          </cell>
          <cell r="B1537">
            <v>3.5045257325856847</v>
          </cell>
          <cell r="C1537">
            <v>-1.3696575132460732E-2</v>
          </cell>
          <cell r="D1537">
            <v>1185685.58</v>
          </cell>
          <cell r="E1537">
            <v>639867.09</v>
          </cell>
          <cell r="F1537">
            <v>232.01</v>
          </cell>
          <cell r="G1537">
            <v>1185684.1669000001</v>
          </cell>
          <cell r="H1537">
            <v>639870.29700000002</v>
          </cell>
          <cell r="I1537">
            <v>231.96199999999999</v>
          </cell>
          <cell r="J1537">
            <v>1185682.6000000001</v>
          </cell>
          <cell r="K1537">
            <v>639873.85</v>
          </cell>
          <cell r="L1537">
            <v>231.88</v>
          </cell>
          <cell r="M1537">
            <v>-2.111678525394917E-2</v>
          </cell>
          <cell r="N1537">
            <v>3.8831668274250384</v>
          </cell>
          <cell r="O1537">
            <v>7.3876925600107235</v>
          </cell>
        </row>
        <row r="1538">
          <cell r="A1538">
            <v>24510</v>
          </cell>
          <cell r="B1538">
            <v>3.4982830818261856</v>
          </cell>
          <cell r="C1538">
            <v>4.8595266884809991E-3</v>
          </cell>
          <cell r="D1538">
            <v>1185676.42</v>
          </cell>
          <cell r="E1538">
            <v>639863.06999999995</v>
          </cell>
          <cell r="F1538">
            <v>231.91</v>
          </cell>
          <cell r="G1538">
            <v>1185675.0123999999</v>
          </cell>
          <cell r="H1538">
            <v>639866.27260000003</v>
          </cell>
          <cell r="I1538">
            <v>231.92699999999999</v>
          </cell>
          <cell r="J1538">
            <v>1185673.6000000001</v>
          </cell>
          <cell r="K1538">
            <v>639869.48</v>
          </cell>
          <cell r="L1538">
            <v>231.86</v>
          </cell>
          <cell r="M1538">
            <v>-1.9117678558849951E-2</v>
          </cell>
          <cell r="N1538">
            <v>3.5046096100911388</v>
          </cell>
          <cell r="O1538">
            <v>7.0028926919173244</v>
          </cell>
        </row>
        <row r="1539">
          <cell r="A1539">
            <v>24520</v>
          </cell>
          <cell r="B1539">
            <v>3.5053124396871831</v>
          </cell>
          <cell r="C1539">
            <v>1.9113845385487636E-2</v>
          </cell>
          <cell r="D1539">
            <v>1185667.27</v>
          </cell>
          <cell r="E1539">
            <v>639859.04</v>
          </cell>
          <cell r="F1539">
            <v>231.88</v>
          </cell>
          <cell r="G1539">
            <v>1185665.8578999999</v>
          </cell>
          <cell r="H1539">
            <v>639862.24829999998</v>
          </cell>
          <cell r="I1539">
            <v>231.947</v>
          </cell>
          <cell r="J1539">
            <v>1185664.45</v>
          </cell>
          <cell r="K1539">
            <v>639865.44999999995</v>
          </cell>
          <cell r="L1539">
            <v>231.88</v>
          </cell>
          <cell r="M1539">
            <v>-1.9156102655032224E-2</v>
          </cell>
          <cell r="N1539">
            <v>3.4975799204336937</v>
          </cell>
          <cell r="O1539">
            <v>7.0028923601208763</v>
          </cell>
        </row>
        <row r="1540">
          <cell r="A1540">
            <v>24530</v>
          </cell>
          <cell r="B1540">
            <v>3.4990711296088333</v>
          </cell>
          <cell r="C1540">
            <v>2.0862679635829034E-2</v>
          </cell>
          <cell r="D1540">
            <v>1185658.1100000001</v>
          </cell>
          <cell r="E1540">
            <v>639855.02</v>
          </cell>
          <cell r="F1540">
            <v>231.95</v>
          </cell>
          <cell r="G1540">
            <v>1185656.7034</v>
          </cell>
          <cell r="H1540">
            <v>639858.22389999998</v>
          </cell>
          <cell r="I1540">
            <v>232.023</v>
          </cell>
          <cell r="J1540">
            <v>1185655.29</v>
          </cell>
          <cell r="K1540">
            <v>639861.43000000005</v>
          </cell>
          <cell r="L1540">
            <v>231.95</v>
          </cell>
          <cell r="M1540">
            <v>-2.083438477516756E-2</v>
          </cell>
          <cell r="N1540">
            <v>3.5038231648201092</v>
          </cell>
          <cell r="O1540">
            <v>7.002894294428943</v>
          </cell>
        </row>
        <row r="1541">
          <cell r="A1541">
            <v>24540</v>
          </cell>
          <cell r="B1541">
            <v>3.4969477219529641</v>
          </cell>
          <cell r="C1541">
            <v>1.8587638468812093E-2</v>
          </cell>
          <cell r="D1541">
            <v>1185648.96</v>
          </cell>
          <cell r="E1541">
            <v>639851</v>
          </cell>
          <cell r="F1541">
            <v>232.09</v>
          </cell>
          <cell r="G1541">
            <v>1185647.5489000001</v>
          </cell>
          <cell r="H1541">
            <v>639854.19960000005</v>
          </cell>
          <cell r="I1541">
            <v>232.155</v>
          </cell>
          <cell r="J1541">
            <v>1185646.1399999999</v>
          </cell>
          <cell r="K1541">
            <v>639857.4</v>
          </cell>
          <cell r="L1541">
            <v>232.09</v>
          </cell>
          <cell r="M1541">
            <v>-1.8588462367901376E-2</v>
          </cell>
          <cell r="N1541">
            <v>3.4967927262364618</v>
          </cell>
          <cell r="O1541">
            <v>6.9937404481894259</v>
          </cell>
        </row>
        <row r="1542">
          <cell r="A1542">
            <v>24550</v>
          </cell>
          <cell r="B1542">
            <v>3.4998597686721533</v>
          </cell>
          <cell r="C1542">
            <v>2.0857978554859435E-2</v>
          </cell>
          <cell r="D1542">
            <v>1185639.8</v>
          </cell>
          <cell r="E1542">
            <v>639846.97</v>
          </cell>
          <cell r="F1542">
            <v>232.27</v>
          </cell>
          <cell r="G1542">
            <v>1185638.3944000001</v>
          </cell>
          <cell r="H1542">
            <v>639850.17520000006</v>
          </cell>
          <cell r="I1542">
            <v>232.34299999999999</v>
          </cell>
          <cell r="J1542">
            <v>1185636.99</v>
          </cell>
          <cell r="K1542">
            <v>639853.38</v>
          </cell>
          <cell r="L1542">
            <v>232.27</v>
          </cell>
          <cell r="M1542">
            <v>-2.086303438804598E-2</v>
          </cell>
          <cell r="N1542">
            <v>3.4990116318749078</v>
          </cell>
          <cell r="O1542">
            <v>6.9988714005470616</v>
          </cell>
        </row>
        <row r="1543">
          <cell r="A1543">
            <v>24560</v>
          </cell>
          <cell r="B1543">
            <v>3.4977339550470896</v>
          </cell>
          <cell r="C1543">
            <v>1.8869359662065537E-2</v>
          </cell>
          <cell r="D1543">
            <v>1185630.6499999999</v>
          </cell>
          <cell r="E1543">
            <v>639842.94999999995</v>
          </cell>
          <cell r="F1543">
            <v>232.52</v>
          </cell>
          <cell r="G1543">
            <v>1185629.2398999999</v>
          </cell>
          <cell r="H1543">
            <v>639846.15090000001</v>
          </cell>
          <cell r="I1543">
            <v>232.58600000000001</v>
          </cell>
          <cell r="J1543">
            <v>1185627.83</v>
          </cell>
          <cell r="K1543">
            <v>639849.35</v>
          </cell>
          <cell r="L1543">
            <v>232.52</v>
          </cell>
          <cell r="M1543">
            <v>-1.8878685465105949E-2</v>
          </cell>
          <cell r="N1543">
            <v>3.4960061240488547</v>
          </cell>
          <cell r="O1543">
            <v>6.9937400790959448</v>
          </cell>
        </row>
        <row r="1544">
          <cell r="A1544">
            <v>24570</v>
          </cell>
          <cell r="B1544">
            <v>3.5006489983772959</v>
          </cell>
          <cell r="C1544">
            <v>2.1424598705769821E-2</v>
          </cell>
          <cell r="D1544">
            <v>1185621.49</v>
          </cell>
          <cell r="E1544">
            <v>639838.92000000004</v>
          </cell>
          <cell r="F1544">
            <v>232.81</v>
          </cell>
          <cell r="G1544">
            <v>1185620.0854</v>
          </cell>
          <cell r="H1544">
            <v>639842.12650000001</v>
          </cell>
          <cell r="I1544">
            <v>232.88499999999999</v>
          </cell>
          <cell r="J1544">
            <v>1185618.68</v>
          </cell>
          <cell r="K1544">
            <v>639845.32999999996</v>
          </cell>
          <cell r="L1544">
            <v>232.81</v>
          </cell>
          <cell r="M1544">
            <v>-2.143945895405398E-2</v>
          </cell>
          <cell r="N1544">
            <v>3.4982226072364067</v>
          </cell>
          <cell r="O1544">
            <v>6.9988716056137026</v>
          </cell>
        </row>
        <row r="1545">
          <cell r="A1545">
            <v>24580</v>
          </cell>
          <cell r="B1545">
            <v>3.4984805043880742</v>
          </cell>
          <cell r="C1545">
            <v>1.9722848223241919E-2</v>
          </cell>
          <cell r="D1545">
            <v>1185612.3400000001</v>
          </cell>
          <cell r="E1545">
            <v>639834.9</v>
          </cell>
          <cell r="F1545">
            <v>233.17</v>
          </cell>
          <cell r="G1545">
            <v>1185610.9310000001</v>
          </cell>
          <cell r="H1545">
            <v>639838.10219999996</v>
          </cell>
          <cell r="I1545">
            <v>233.239</v>
          </cell>
          <cell r="J1545">
            <v>1185609.52</v>
          </cell>
          <cell r="K1545">
            <v>639841.31000000006</v>
          </cell>
          <cell r="L1545">
            <v>233.17</v>
          </cell>
          <cell r="M1545">
            <v>-1.9689467038934094E-2</v>
          </cell>
          <cell r="N1545">
            <v>3.50441176815887</v>
          </cell>
          <cell r="O1545">
            <v>7.0028922725469442</v>
          </cell>
        </row>
        <row r="1546">
          <cell r="A1546">
            <v>24590</v>
          </cell>
          <cell r="B1546">
            <v>3.5013987333463334</v>
          </cell>
          <cell r="C1546">
            <v>1.9706410281940149E-2</v>
          </cell>
          <cell r="D1546">
            <v>1185603.18</v>
          </cell>
          <cell r="E1546">
            <v>639830.87</v>
          </cell>
          <cell r="F1546">
            <v>233.58</v>
          </cell>
          <cell r="G1546">
            <v>1185601.7764999999</v>
          </cell>
          <cell r="H1546">
            <v>639834.07779999997</v>
          </cell>
          <cell r="I1546">
            <v>233.649</v>
          </cell>
          <cell r="J1546">
            <v>1185600.3700000001</v>
          </cell>
          <cell r="K1546">
            <v>639837.28</v>
          </cell>
          <cell r="L1546">
            <v>233.58</v>
          </cell>
          <cell r="M1546">
            <v>-1.9728521887253082E-2</v>
          </cell>
          <cell r="N1546">
            <v>3.4974743873016876</v>
          </cell>
          <cell r="O1546">
            <v>6.998873120648021</v>
          </cell>
        </row>
        <row r="1547">
          <cell r="A1547">
            <v>24600</v>
          </cell>
          <cell r="B1547">
            <v>3.4992679592374647</v>
          </cell>
          <cell r="C1547">
            <v>2.1433054248397861E-2</v>
          </cell>
          <cell r="D1547">
            <v>1185594.03</v>
          </cell>
          <cell r="E1547">
            <v>639826.85</v>
          </cell>
          <cell r="F1547">
            <v>234.04</v>
          </cell>
          <cell r="G1547">
            <v>1185592.622</v>
          </cell>
          <cell r="H1547">
            <v>639830.05350000004</v>
          </cell>
          <cell r="I1547">
            <v>234.11500000000001</v>
          </cell>
          <cell r="J1547">
            <v>1185591.21</v>
          </cell>
          <cell r="K1547">
            <v>639833.26</v>
          </cell>
          <cell r="L1547">
            <v>234.04</v>
          </cell>
          <cell r="M1547">
            <v>-2.1406402162373089E-2</v>
          </cell>
          <cell r="N1547">
            <v>3.5036247301682311</v>
          </cell>
          <cell r="O1547">
            <v>7.0028926894056962</v>
          </cell>
        </row>
        <row r="1548">
          <cell r="A1548">
            <v>24610</v>
          </cell>
          <cell r="B1548">
            <v>3.4970554842826242</v>
          </cell>
          <cell r="C1548">
            <v>2.1160659398343065E-2</v>
          </cell>
          <cell r="D1548">
            <v>1185584.8799999999</v>
          </cell>
          <cell r="E1548">
            <v>639822.82999999996</v>
          </cell>
          <cell r="F1548">
            <v>234.53</v>
          </cell>
          <cell r="G1548">
            <v>1185583.4675</v>
          </cell>
          <cell r="H1548">
            <v>639826.02910000004</v>
          </cell>
          <cell r="I1548">
            <v>234.60400000000001</v>
          </cell>
          <cell r="J1548">
            <v>1185582.06</v>
          </cell>
          <cell r="K1548">
            <v>639829.23</v>
          </cell>
          <cell r="L1548">
            <v>234.53</v>
          </cell>
          <cell r="M1548">
            <v>-2.1162891853222048E-2</v>
          </cell>
          <cell r="N1548">
            <v>3.4966865829702658</v>
          </cell>
          <cell r="O1548">
            <v>6.9937420672528905</v>
          </cell>
        </row>
        <row r="1549">
          <cell r="A1549">
            <v>24620</v>
          </cell>
          <cell r="B1549">
            <v>3.5000560051749519</v>
          </cell>
          <cell r="C1549">
            <v>2.1142518831290796E-2</v>
          </cell>
          <cell r="D1549">
            <v>1185575.72</v>
          </cell>
          <cell r="E1549">
            <v>639818.80000000005</v>
          </cell>
          <cell r="F1549">
            <v>235.02</v>
          </cell>
          <cell r="G1549">
            <v>1185574.3130000001</v>
          </cell>
          <cell r="H1549">
            <v>639822.0048</v>
          </cell>
          <cell r="I1549">
            <v>235.09399999999999</v>
          </cell>
          <cell r="J1549">
            <v>1185572.8999999999</v>
          </cell>
          <cell r="K1549">
            <v>639825.21</v>
          </cell>
          <cell r="L1549">
            <v>235.02</v>
          </cell>
          <cell r="M1549">
            <v>-2.1125725486317172E-2</v>
          </cell>
          <cell r="N1549">
            <v>3.502838283490552</v>
          </cell>
          <cell r="O1549">
            <v>7.0028942886655035</v>
          </cell>
        </row>
        <row r="1550">
          <cell r="A1550">
            <v>24630</v>
          </cell>
          <cell r="B1550">
            <v>3.4979326036873304</v>
          </cell>
          <cell r="C1550">
            <v>2.1155353285539434E-2</v>
          </cell>
          <cell r="D1550">
            <v>1185566.57</v>
          </cell>
          <cell r="E1550">
            <v>639814.78</v>
          </cell>
          <cell r="F1550">
            <v>235.51</v>
          </cell>
          <cell r="G1550">
            <v>1185565.1584999999</v>
          </cell>
          <cell r="H1550">
            <v>639817.98049999995</v>
          </cell>
          <cell r="I1550">
            <v>235.584</v>
          </cell>
          <cell r="J1550">
            <v>1185563.75</v>
          </cell>
          <cell r="K1550">
            <v>639821.18000000005</v>
          </cell>
          <cell r="L1550">
            <v>235.51</v>
          </cell>
          <cell r="M1550">
            <v>-2.1168211539959066E-2</v>
          </cell>
          <cell r="N1550">
            <v>3.4958078466063633</v>
          </cell>
          <cell r="O1550">
            <v>6.9937404502936937</v>
          </cell>
        </row>
        <row r="1551">
          <cell r="A1551">
            <v>24640</v>
          </cell>
          <cell r="B1551">
            <v>3.5008446423081701</v>
          </cell>
          <cell r="C1551">
            <v>2.0852110692886186E-2</v>
          </cell>
          <cell r="D1551">
            <v>1185557.4099999999</v>
          </cell>
          <cell r="E1551">
            <v>639810.75</v>
          </cell>
          <cell r="F1551">
            <v>236</v>
          </cell>
          <cell r="G1551">
            <v>1185556.004</v>
          </cell>
          <cell r="H1551">
            <v>639813.95609999995</v>
          </cell>
          <cell r="I1551">
            <v>236.07300000000001</v>
          </cell>
          <cell r="J1551">
            <v>1185554.6000000001</v>
          </cell>
          <cell r="K1551">
            <v>639817.16</v>
          </cell>
          <cell r="L1551">
            <v>236</v>
          </cell>
          <cell r="M1551">
            <v>-2.0868908392963244E-2</v>
          </cell>
          <cell r="N1551">
            <v>3.4980267594936718</v>
          </cell>
          <cell r="O1551">
            <v>6.9988714018018419</v>
          </cell>
        </row>
        <row r="1552">
          <cell r="A1552">
            <v>24650</v>
          </cell>
          <cell r="B1552">
            <v>3.4986785219660357</v>
          </cell>
          <cell r="C1552">
            <v>2.0865020761884033E-2</v>
          </cell>
          <cell r="D1552">
            <v>1185548.26</v>
          </cell>
          <cell r="E1552">
            <v>639806.73</v>
          </cell>
          <cell r="F1552">
            <v>236.49</v>
          </cell>
          <cell r="G1552">
            <v>1185546.8496000001</v>
          </cell>
          <cell r="H1552">
            <v>639809.93180000002</v>
          </cell>
          <cell r="I1552">
            <v>236.56299999999999</v>
          </cell>
          <cell r="J1552">
            <v>1185545.44</v>
          </cell>
          <cell r="K1552">
            <v>639813.14</v>
          </cell>
          <cell r="L1552">
            <v>236.49</v>
          </cell>
          <cell r="M1552">
            <v>-2.0832057965870992E-2</v>
          </cell>
          <cell r="N1552">
            <v>3.5042145197356138</v>
          </cell>
          <cell r="O1552">
            <v>7.0028930417016495</v>
          </cell>
        </row>
        <row r="1553">
          <cell r="A1553">
            <v>24660</v>
          </cell>
          <cell r="B1553">
            <v>3.4949581656547455</v>
          </cell>
          <cell r="C1553">
            <v>2.0601104959582325E-2</v>
          </cell>
          <cell r="D1553">
            <v>1185539.23</v>
          </cell>
          <cell r="E1553">
            <v>639802.64</v>
          </cell>
          <cell r="F1553">
            <v>236.98</v>
          </cell>
          <cell r="G1553">
            <v>1185537.7427000001</v>
          </cell>
          <cell r="H1553">
            <v>639805.8027</v>
          </cell>
          <cell r="I1553">
            <v>237.05199999999999</v>
          </cell>
          <cell r="J1553">
            <v>1185536.25</v>
          </cell>
          <cell r="K1553">
            <v>639808.97</v>
          </cell>
          <cell r="L1553">
            <v>236.98</v>
          </cell>
          <cell r="M1553">
            <v>-2.056308536109433E-2</v>
          </cell>
          <cell r="N1553">
            <v>3.501420080482077</v>
          </cell>
          <cell r="O1553">
            <v>6.9963782461368229</v>
          </cell>
        </row>
        <row r="1554">
          <cell r="A1554">
            <v>24670</v>
          </cell>
          <cell r="B1554">
            <v>3.5014158565004809</v>
          </cell>
          <cell r="C1554">
            <v>2.056311016765764E-2</v>
          </cell>
          <cell r="D1554">
            <v>1185530.18</v>
          </cell>
          <cell r="E1554">
            <v>639798.38</v>
          </cell>
          <cell r="F1554">
            <v>237.47</v>
          </cell>
          <cell r="G1554">
            <v>1185528.6921999999</v>
          </cell>
          <cell r="H1554">
            <v>639801.54960000003</v>
          </cell>
          <cell r="I1554">
            <v>237.542</v>
          </cell>
          <cell r="J1554">
            <v>1185527.2</v>
          </cell>
          <cell r="K1554">
            <v>639804.72</v>
          </cell>
          <cell r="L1554">
            <v>237.47</v>
          </cell>
          <cell r="M1554">
            <v>-2.0547877427152181E-2</v>
          </cell>
          <cell r="N1554">
            <v>3.5040115581408506</v>
          </cell>
          <cell r="O1554">
            <v>7.005427414641332</v>
          </cell>
        </row>
        <row r="1555">
          <cell r="A1555">
            <v>24680</v>
          </cell>
          <cell r="B1555">
            <v>3.4986894974105804</v>
          </cell>
          <cell r="C1555">
            <v>2.0293312696810006E-2</v>
          </cell>
          <cell r="D1555">
            <v>1185521.1299999999</v>
          </cell>
          <cell r="E1555">
            <v>639794.13</v>
          </cell>
          <cell r="F1555">
            <v>237.96</v>
          </cell>
          <cell r="G1555">
            <v>1185519.6418000001</v>
          </cell>
          <cell r="H1555">
            <v>639797.29639999999</v>
          </cell>
          <cell r="I1555">
            <v>238.03100000000001</v>
          </cell>
          <cell r="J1555">
            <v>1185518.1499999999</v>
          </cell>
          <cell r="K1555">
            <v>639800.46</v>
          </cell>
          <cell r="L1555">
            <v>237.96</v>
          </cell>
          <cell r="M1555">
            <v>-2.0299114300914998E-2</v>
          </cell>
          <cell r="N1555">
            <v>3.4976895517454953</v>
          </cell>
          <cell r="O1555">
            <v>6.9963790491560758</v>
          </cell>
        </row>
        <row r="1556">
          <cell r="A1556">
            <v>24690</v>
          </cell>
          <cell r="B1556">
            <v>3.4960065689302056</v>
          </cell>
          <cell r="C1556">
            <v>2.0308886325040368E-2</v>
          </cell>
          <cell r="D1556">
            <v>1185512.08</v>
          </cell>
          <cell r="E1556">
            <v>639789.88</v>
          </cell>
          <cell r="F1556">
            <v>238.45</v>
          </cell>
          <cell r="G1556">
            <v>1185510.5913</v>
          </cell>
          <cell r="H1556">
            <v>639793.04319999996</v>
          </cell>
          <cell r="I1556">
            <v>238.52099999999999</v>
          </cell>
          <cell r="J1556">
            <v>1185509.1000000001</v>
          </cell>
          <cell r="K1556">
            <v>639796.21</v>
          </cell>
          <cell r="L1556">
            <v>238.45</v>
          </cell>
          <cell r="M1556">
            <v>-2.0283563572318607E-2</v>
          </cell>
          <cell r="N1556">
            <v>3.5003711131358153</v>
          </cell>
          <cell r="O1556">
            <v>6.9963776820660204</v>
          </cell>
        </row>
        <row r="1557">
          <cell r="A1557">
            <v>24700</v>
          </cell>
          <cell r="B1557">
            <v>3.50233048278296</v>
          </cell>
          <cell r="C1557">
            <v>2.027221598562029E-2</v>
          </cell>
          <cell r="D1557">
            <v>1185503.03</v>
          </cell>
          <cell r="E1557">
            <v>639785.62</v>
          </cell>
          <cell r="F1557">
            <v>238.94</v>
          </cell>
          <cell r="G1557">
            <v>1185501.5408999999</v>
          </cell>
          <cell r="H1557">
            <v>639788.79</v>
          </cell>
          <cell r="I1557">
            <v>239.011</v>
          </cell>
          <cell r="J1557">
            <v>1185500.05</v>
          </cell>
          <cell r="K1557">
            <v>639791.96</v>
          </cell>
          <cell r="L1557">
            <v>238.94</v>
          </cell>
          <cell r="M1557">
            <v>-2.0267784970631569E-2</v>
          </cell>
          <cell r="N1557">
            <v>3.5030961746869917</v>
          </cell>
          <cell r="O1557">
            <v>7.0054266574699522</v>
          </cell>
        </row>
        <row r="1558">
          <cell r="A1558">
            <v>24710</v>
          </cell>
          <cell r="B1558">
            <v>3.4996046190631618</v>
          </cell>
          <cell r="C1558">
            <v>2.085949927096321E-2</v>
          </cell>
          <cell r="D1558">
            <v>1185493.98</v>
          </cell>
          <cell r="E1558">
            <v>639781.37</v>
          </cell>
          <cell r="F1558">
            <v>239.41</v>
          </cell>
          <cell r="G1558">
            <v>1185492.4905000001</v>
          </cell>
          <cell r="H1558">
            <v>639784.5368</v>
          </cell>
          <cell r="I1558">
            <v>239.483</v>
          </cell>
          <cell r="J1558">
            <v>1185491</v>
          </cell>
          <cell r="K1558">
            <v>639787.69999999995</v>
          </cell>
          <cell r="L1558">
            <v>239.41</v>
          </cell>
          <cell r="M1558">
            <v>-2.0876388263327165E-2</v>
          </cell>
          <cell r="N1558">
            <v>3.4967734398887425</v>
          </cell>
          <cell r="O1558">
            <v>6.9963780589519047</v>
          </cell>
        </row>
        <row r="1559">
          <cell r="A1559">
            <v>24720</v>
          </cell>
          <cell r="B1559">
            <v>3.4969222124301274</v>
          </cell>
          <cell r="C1559">
            <v>2.1161465856167051E-2</v>
          </cell>
          <cell r="D1559">
            <v>1185484.93</v>
          </cell>
          <cell r="E1559">
            <v>639777.12</v>
          </cell>
          <cell r="F1559">
            <v>239.76</v>
          </cell>
          <cell r="G1559">
            <v>1185483.44</v>
          </cell>
          <cell r="H1559">
            <v>639780.28359999997</v>
          </cell>
          <cell r="I1559">
            <v>239.834</v>
          </cell>
          <cell r="J1559">
            <v>1185481.95</v>
          </cell>
          <cell r="K1559">
            <v>639783.44999999995</v>
          </cell>
          <cell r="L1559">
            <v>239.76</v>
          </cell>
          <cell r="M1559">
            <v>-2.1146146738053501E-2</v>
          </cell>
          <cell r="N1559">
            <v>3.499455523348173</v>
          </cell>
          <cell r="O1559">
            <v>6.9963777357783004</v>
          </cell>
        </row>
        <row r="1560">
          <cell r="A1560">
            <v>24730</v>
          </cell>
          <cell r="B1560">
            <v>3.5032453981588354</v>
          </cell>
          <cell r="C1560">
            <v>1.912512324578226E-2</v>
          </cell>
          <cell r="D1560">
            <v>1185475.8799999999</v>
          </cell>
          <cell r="E1560">
            <v>639772.86</v>
          </cell>
          <cell r="F1560">
            <v>239.98</v>
          </cell>
          <cell r="G1560">
            <v>1185474.3896000001</v>
          </cell>
          <cell r="H1560">
            <v>639776.03040000005</v>
          </cell>
          <cell r="I1560">
            <v>240.047</v>
          </cell>
          <cell r="J1560">
            <v>1185472.8999999999</v>
          </cell>
          <cell r="K1560">
            <v>639779.19999999995</v>
          </cell>
          <cell r="L1560">
            <v>239.98</v>
          </cell>
          <cell r="M1560">
            <v>-1.9130935397569031E-2</v>
          </cell>
          <cell r="N1560">
            <v>3.5021810804149682</v>
          </cell>
          <cell r="O1560">
            <v>7.0054264785738036</v>
          </cell>
        </row>
        <row r="1561">
          <cell r="A1561">
            <v>24740</v>
          </cell>
          <cell r="B1561">
            <v>3.5005200299735448</v>
          </cell>
          <cell r="C1561">
            <v>2.0282700682199648E-2</v>
          </cell>
          <cell r="D1561">
            <v>1185466.83</v>
          </cell>
          <cell r="E1561">
            <v>639768.61</v>
          </cell>
          <cell r="F1561">
            <v>240.05</v>
          </cell>
          <cell r="G1561">
            <v>1185465.3392</v>
          </cell>
          <cell r="H1561">
            <v>639771.77720000001</v>
          </cell>
          <cell r="I1561">
            <v>240.12100000000001</v>
          </cell>
          <cell r="J1561">
            <v>1185463.8500000001</v>
          </cell>
          <cell r="K1561">
            <v>639774.93999999994</v>
          </cell>
          <cell r="L1561">
            <v>240.05</v>
          </cell>
          <cell r="M1561">
            <v>-2.0309751647648942E-2</v>
          </cell>
          <cell r="N1561">
            <v>3.4958576171568754</v>
          </cell>
          <cell r="O1561">
            <v>6.9963776471304202</v>
          </cell>
        </row>
        <row r="1562">
          <cell r="A1562">
            <v>24750</v>
          </cell>
          <cell r="B1562">
            <v>3.4978381452355927</v>
          </cell>
          <cell r="C1562">
            <v>1.9154688472718381E-2</v>
          </cell>
          <cell r="D1562">
            <v>1185457.78</v>
          </cell>
          <cell r="E1562">
            <v>639764.36</v>
          </cell>
          <cell r="F1562">
            <v>239.99</v>
          </cell>
          <cell r="G1562">
            <v>1185456.2886999999</v>
          </cell>
          <cell r="H1562">
            <v>639767.52399999998</v>
          </cell>
          <cell r="I1562">
            <v>240.05699999999999</v>
          </cell>
          <cell r="J1562">
            <v>1185454.8</v>
          </cell>
          <cell r="K1562">
            <v>639770.68999999994</v>
          </cell>
          <cell r="L1562">
            <v>239.99</v>
          </cell>
          <cell r="M1562">
            <v>-1.9150844562668072E-2</v>
          </cell>
          <cell r="N1562">
            <v>3.4985402226378102</v>
          </cell>
          <cell r="O1562">
            <v>6.9963783678734028</v>
          </cell>
        </row>
        <row r="1563">
          <cell r="A1563">
            <v>24760</v>
          </cell>
          <cell r="B1563">
            <v>3.5042510897280006</v>
          </cell>
          <cell r="C1563">
            <v>2.1117208243703833E-2</v>
          </cell>
          <cell r="D1563">
            <v>1185448.73</v>
          </cell>
          <cell r="E1563">
            <v>639760.1</v>
          </cell>
          <cell r="F1563">
            <v>239.78</v>
          </cell>
          <cell r="G1563">
            <v>1185447.2383000001</v>
          </cell>
          <cell r="H1563">
            <v>639763.2709</v>
          </cell>
          <cell r="I1563">
            <v>239.85400000000001</v>
          </cell>
          <cell r="J1563">
            <v>1185445.75</v>
          </cell>
          <cell r="K1563">
            <v>639766.43999999994</v>
          </cell>
          <cell r="L1563">
            <v>239.78</v>
          </cell>
          <cell r="M1563">
            <v>-2.1135756980009818E-2</v>
          </cell>
          <cell r="N1563">
            <v>3.5011757596381061</v>
          </cell>
          <cell r="O1563">
            <v>7.0054268493661063</v>
          </cell>
        </row>
        <row r="1564">
          <cell r="A1564">
            <v>24770</v>
          </cell>
          <cell r="B1564">
            <v>3.5015261957739132</v>
          </cell>
          <cell r="C1564">
            <v>2.0848051940354804E-2</v>
          </cell>
          <cell r="D1564">
            <v>1185439.68</v>
          </cell>
          <cell r="E1564">
            <v>639755.85</v>
          </cell>
          <cell r="F1564">
            <v>239.44</v>
          </cell>
          <cell r="G1564">
            <v>1185438.1879</v>
          </cell>
          <cell r="H1564">
            <v>639759.01769999997</v>
          </cell>
          <cell r="I1564">
            <v>239.51300000000001</v>
          </cell>
          <cell r="J1564">
            <v>1185436.7</v>
          </cell>
          <cell r="K1564">
            <v>639762.18999999994</v>
          </cell>
          <cell r="L1564">
            <v>239.44</v>
          </cell>
          <cell r="M1564">
            <v>-2.0833912220626208E-2</v>
          </cell>
          <cell r="N1564">
            <v>3.5039026384941412</v>
          </cell>
          <cell r="O1564">
            <v>7.005428834268054</v>
          </cell>
        </row>
        <row r="1565">
          <cell r="A1565">
            <v>24780</v>
          </cell>
          <cell r="B1565">
            <v>3.498844810855033</v>
          </cell>
          <cell r="C1565">
            <v>2.1149837732271425E-2</v>
          </cell>
          <cell r="D1565">
            <v>1185430.6299999999</v>
          </cell>
          <cell r="E1565">
            <v>639751.6</v>
          </cell>
          <cell r="F1565">
            <v>238.96</v>
          </cell>
          <cell r="G1565">
            <v>1185429.1373999999</v>
          </cell>
          <cell r="H1565">
            <v>639754.76450000005</v>
          </cell>
          <cell r="I1565">
            <v>239.03399999999999</v>
          </cell>
          <cell r="J1565">
            <v>1185427.6499999999</v>
          </cell>
          <cell r="K1565">
            <v>639757.93000000005</v>
          </cell>
          <cell r="L1565">
            <v>238.96</v>
          </cell>
          <cell r="M1565">
            <v>-2.1157760036631928E-2</v>
          </cell>
          <cell r="N1565">
            <v>3.4975347046125118</v>
          </cell>
          <cell r="O1565">
            <v>6.9963795154675452</v>
          </cell>
        </row>
        <row r="1566">
          <cell r="A1566">
            <v>24790</v>
          </cell>
          <cell r="B1566">
            <v>3.5051665709832274</v>
          </cell>
          <cell r="C1566">
            <v>2.0826399693610564E-2</v>
          </cell>
          <cell r="D1566">
            <v>1185421.58</v>
          </cell>
          <cell r="E1566">
            <v>639747.34</v>
          </cell>
          <cell r="F1566">
            <v>238.36</v>
          </cell>
          <cell r="G1566">
            <v>1185420.0870000001</v>
          </cell>
          <cell r="H1566">
            <v>639750.51130000001</v>
          </cell>
          <cell r="I1566">
            <v>238.43299999999999</v>
          </cell>
          <cell r="J1566">
            <v>1185418.6000000001</v>
          </cell>
          <cell r="K1566">
            <v>639753.68000000005</v>
          </cell>
          <cell r="L1566">
            <v>238.36</v>
          </cell>
          <cell r="M1566">
            <v>-2.0855586245640514E-2</v>
          </cell>
          <cell r="N1566">
            <v>3.5002612316994166</v>
          </cell>
          <cell r="O1566">
            <v>7.005427802682644</v>
          </cell>
        </row>
        <row r="1567">
          <cell r="A1567">
            <v>24800</v>
          </cell>
          <cell r="B1567">
            <v>3.5016255153231</v>
          </cell>
          <cell r="C1567">
            <v>1.8562807392040633E-2</v>
          </cell>
          <cell r="D1567">
            <v>1185412.3999999999</v>
          </cell>
          <cell r="E1567">
            <v>639743.18000000005</v>
          </cell>
          <cell r="F1567">
            <v>237.75</v>
          </cell>
          <cell r="G1567">
            <v>1185410.9805000001</v>
          </cell>
          <cell r="H1567">
            <v>639746.38100000005</v>
          </cell>
          <cell r="I1567">
            <v>237.815</v>
          </cell>
          <cell r="J1567">
            <v>1185409.56</v>
          </cell>
          <cell r="K1567">
            <v>639749.57999999996</v>
          </cell>
          <cell r="L1567">
            <v>237.75</v>
          </cell>
          <cell r="M1567">
            <v>-1.8570351333241818E-2</v>
          </cell>
          <cell r="N1567">
            <v>3.5002030297426101</v>
          </cell>
          <cell r="O1567">
            <v>7.0018285450657096</v>
          </cell>
        </row>
        <row r="1568">
          <cell r="A1568">
            <v>24810</v>
          </cell>
          <cell r="B1568">
            <v>3.5024772105148383</v>
          </cell>
          <cell r="C1568">
            <v>1.9414830108206913E-2</v>
          </cell>
          <cell r="D1568">
            <v>1185403.26</v>
          </cell>
          <cell r="E1568">
            <v>639739.13</v>
          </cell>
          <cell r="F1568">
            <v>237.13</v>
          </cell>
          <cell r="G1568">
            <v>1185401.8374999999</v>
          </cell>
          <cell r="H1568">
            <v>639742.33059999999</v>
          </cell>
          <cell r="I1568">
            <v>237.19800000000001</v>
          </cell>
          <cell r="J1568">
            <v>1185400.42</v>
          </cell>
          <cell r="K1568">
            <v>639745.53</v>
          </cell>
          <cell r="L1568">
            <v>237.13</v>
          </cell>
          <cell r="M1568">
            <v>-1.9432167418007556E-2</v>
          </cell>
          <cell r="N1568">
            <v>3.4993523129590409</v>
          </cell>
          <cell r="O1568">
            <v>7.0018295234738792</v>
          </cell>
        </row>
        <row r="1569">
          <cell r="A1569">
            <v>24820</v>
          </cell>
          <cell r="B1569">
            <v>3.4992742520193163</v>
          </cell>
          <cell r="C1569">
            <v>2.0004147991437623E-2</v>
          </cell>
          <cell r="D1569">
            <v>1185394.1100000001</v>
          </cell>
          <cell r="E1569">
            <v>639735.07999999996</v>
          </cell>
          <cell r="F1569">
            <v>236.51</v>
          </cell>
          <cell r="G1569">
            <v>1185392.6945</v>
          </cell>
          <cell r="H1569">
            <v>639738.28020000004</v>
          </cell>
          <cell r="I1569">
            <v>236.58</v>
          </cell>
          <cell r="J1569">
            <v>1185391.28</v>
          </cell>
          <cell r="K1569">
            <v>639741.48</v>
          </cell>
          <cell r="L1569">
            <v>236.51</v>
          </cell>
          <cell r="M1569">
            <v>-2.0008552184807134E-2</v>
          </cell>
          <cell r="N1569">
            <v>3.4985040073601081</v>
          </cell>
          <cell r="O1569">
            <v>6.9977782593794249</v>
          </cell>
        </row>
        <row r="1570">
          <cell r="A1570">
            <v>24830</v>
          </cell>
          <cell r="B1570">
            <v>3.5001231820312895</v>
          </cell>
          <cell r="C1570">
            <v>2.0570704588236143E-2</v>
          </cell>
          <cell r="D1570">
            <v>1185384.97</v>
          </cell>
          <cell r="E1570">
            <v>639731.03</v>
          </cell>
          <cell r="F1570">
            <v>235.89</v>
          </cell>
          <cell r="G1570">
            <v>1185383.5515000001</v>
          </cell>
          <cell r="H1570">
            <v>639734.22979999997</v>
          </cell>
          <cell r="I1570">
            <v>235.96199999999999</v>
          </cell>
          <cell r="J1570">
            <v>1185382.1299999999</v>
          </cell>
          <cell r="K1570">
            <v>639737.43000000005</v>
          </cell>
          <cell r="L1570">
            <v>235.89</v>
          </cell>
          <cell r="M1570">
            <v>-2.05614085507047E-2</v>
          </cell>
          <cell r="N1570">
            <v>3.5017056259764399</v>
          </cell>
          <cell r="O1570">
            <v>7.0018288080077298</v>
          </cell>
        </row>
        <row r="1571">
          <cell r="A1571">
            <v>24840</v>
          </cell>
          <cell r="B1571">
            <v>3.5009745230080984</v>
          </cell>
          <cell r="C1571">
            <v>2.113697186702226E-2</v>
          </cell>
          <cell r="D1571">
            <v>1185375.83</v>
          </cell>
          <cell r="E1571">
            <v>639726.98</v>
          </cell>
          <cell r="F1571">
            <v>235.27</v>
          </cell>
          <cell r="G1571">
            <v>1185374.4084999999</v>
          </cell>
          <cell r="H1571">
            <v>639730.17940000002</v>
          </cell>
          <cell r="I1571">
            <v>235.34399999999999</v>
          </cell>
          <cell r="J1571">
            <v>1185372.99</v>
          </cell>
          <cell r="K1571">
            <v>639733.38</v>
          </cell>
          <cell r="L1571">
            <v>235.27</v>
          </cell>
          <cell r="M1571">
            <v>-2.1137696198000211E-2</v>
          </cell>
          <cell r="N1571">
            <v>3.5008545541961582</v>
          </cell>
          <cell r="O1571">
            <v>7.0018290772042562</v>
          </cell>
        </row>
        <row r="1572">
          <cell r="A1572">
            <v>24850</v>
          </cell>
          <cell r="B1572">
            <v>3.497772326677612</v>
          </cell>
          <cell r="C1572">
            <v>1.8869152659427992E-2</v>
          </cell>
          <cell r="D1572">
            <v>1185366.68</v>
          </cell>
          <cell r="E1572">
            <v>639722.93000000005</v>
          </cell>
          <cell r="F1572">
            <v>234.66</v>
          </cell>
          <cell r="G1572">
            <v>1185365.2655</v>
          </cell>
          <cell r="H1572">
            <v>639726.12899999996</v>
          </cell>
          <cell r="I1572">
            <v>234.726</v>
          </cell>
          <cell r="J1572">
            <v>1185363.8500000001</v>
          </cell>
          <cell r="K1572">
            <v>639729.32999999996</v>
          </cell>
          <cell r="L1572">
            <v>234.66</v>
          </cell>
          <cell r="M1572">
            <v>-1.8857111108195605E-2</v>
          </cell>
          <cell r="N1572">
            <v>3.5000058928070819</v>
          </cell>
          <cell r="O1572">
            <v>6.9977782194846938</v>
          </cell>
        </row>
        <row r="1573">
          <cell r="A1573">
            <v>24860</v>
          </cell>
          <cell r="B1573">
            <v>3.4986209011507152</v>
          </cell>
          <cell r="C1573">
            <v>1.9436229852067277E-2</v>
          </cell>
          <cell r="D1573">
            <v>1185357.54</v>
          </cell>
          <cell r="E1573">
            <v>639718.88</v>
          </cell>
          <cell r="F1573">
            <v>234.04</v>
          </cell>
          <cell r="G1573">
            <v>1185356.1225000001</v>
          </cell>
          <cell r="H1573">
            <v>639722.07860000001</v>
          </cell>
          <cell r="I1573">
            <v>234.108</v>
          </cell>
          <cell r="J1573">
            <v>1185354.7</v>
          </cell>
          <cell r="K1573">
            <v>639725.28</v>
          </cell>
          <cell r="L1573">
            <v>234.04</v>
          </cell>
          <cell r="M1573">
            <v>-1.9410778544445343E-2</v>
          </cell>
          <cell r="N1573">
            <v>3.5032082739139372</v>
          </cell>
          <cell r="O1573">
            <v>7.0018291750646524</v>
          </cell>
        </row>
        <row r="1574">
          <cell r="A1574">
            <v>24870</v>
          </cell>
          <cell r="B1574">
            <v>3.4994718872882933</v>
          </cell>
          <cell r="C1574">
            <v>2.0003018242350824E-2</v>
          </cell>
          <cell r="D1574">
            <v>1185348.3999999999</v>
          </cell>
          <cell r="E1574">
            <v>639714.82999999996</v>
          </cell>
          <cell r="F1574">
            <v>233.42</v>
          </cell>
          <cell r="G1574">
            <v>1185346.9794999999</v>
          </cell>
          <cell r="H1574">
            <v>639718.02819999994</v>
          </cell>
          <cell r="I1574">
            <v>233.49</v>
          </cell>
          <cell r="J1574">
            <v>1185345.56</v>
          </cell>
          <cell r="K1574">
            <v>639721.23</v>
          </cell>
          <cell r="L1574">
            <v>233.42</v>
          </cell>
          <cell r="M1574">
            <v>-1.9986541360752785E-2</v>
          </cell>
          <cell r="N1574">
            <v>3.502356847867603</v>
          </cell>
          <cell r="O1574">
            <v>7.0018287351558968</v>
          </cell>
        </row>
        <row r="1575">
          <cell r="A1575">
            <v>24880</v>
          </cell>
          <cell r="B1575">
            <v>3.4962300267100428</v>
          </cell>
          <cell r="C1575">
            <v>2.0593610674911691E-2</v>
          </cell>
          <cell r="D1575">
            <v>1185339.25</v>
          </cell>
          <cell r="E1575">
            <v>639710.78</v>
          </cell>
          <cell r="F1575">
            <v>232.8</v>
          </cell>
          <cell r="G1575">
            <v>1185337.8366</v>
          </cell>
          <cell r="H1575">
            <v>639713.97779999999</v>
          </cell>
          <cell r="I1575">
            <v>232.87200000000001</v>
          </cell>
          <cell r="J1575">
            <v>1185336.42</v>
          </cell>
          <cell r="K1575">
            <v>639717.18000000005</v>
          </cell>
          <cell r="L1575">
            <v>232.8</v>
          </cell>
          <cell r="M1575">
            <v>-2.0562332464031503E-2</v>
          </cell>
          <cell r="N1575">
            <v>3.5015482862145215</v>
          </cell>
          <cell r="O1575">
            <v>6.9977783129245648</v>
          </cell>
        </row>
        <row r="1576">
          <cell r="A1576">
            <v>24890</v>
          </cell>
          <cell r="B1576">
            <v>3.4970781690384802</v>
          </cell>
          <cell r="C1576">
            <v>2.0302663128493742E-2</v>
          </cell>
          <cell r="D1576">
            <v>1185330.1100000001</v>
          </cell>
          <cell r="E1576">
            <v>639706.73</v>
          </cell>
          <cell r="F1576">
            <v>232.19</v>
          </cell>
          <cell r="G1576">
            <v>1185328.6936000001</v>
          </cell>
          <cell r="H1576">
            <v>639709.92740000004</v>
          </cell>
          <cell r="I1576">
            <v>232.261</v>
          </cell>
          <cell r="J1576">
            <v>1185327.28</v>
          </cell>
          <cell r="K1576">
            <v>639713.13</v>
          </cell>
          <cell r="L1576">
            <v>232.19</v>
          </cell>
          <cell r="M1576">
            <v>-2.0281648661402338E-2</v>
          </cell>
          <cell r="N1576">
            <v>3.5007016039636287</v>
          </cell>
          <cell r="O1576">
            <v>6.997779773002109</v>
          </cell>
        </row>
        <row r="1577">
          <cell r="A1577">
            <v>24900</v>
          </cell>
          <cell r="B1577">
            <v>3.4979287241985921</v>
          </cell>
          <cell r="C1577">
            <v>2.0869493278978257E-2</v>
          </cell>
          <cell r="D1577">
            <v>1185320.97</v>
          </cell>
          <cell r="E1577">
            <v>639702.68000000005</v>
          </cell>
          <cell r="F1577">
            <v>231.62</v>
          </cell>
          <cell r="G1577">
            <v>1185319.5506</v>
          </cell>
          <cell r="H1577">
            <v>639705.87699999998</v>
          </cell>
          <cell r="I1577">
            <v>231.69300000000001</v>
          </cell>
          <cell r="J1577">
            <v>1185318.1299999999</v>
          </cell>
          <cell r="K1577">
            <v>639709.07999999996</v>
          </cell>
          <cell r="L1577">
            <v>231.62</v>
          </cell>
          <cell r="M1577">
            <v>-2.0833929478519531E-2</v>
          </cell>
          <cell r="N1577">
            <v>3.503899736018254</v>
          </cell>
          <cell r="O1577">
            <v>7.0018284602168457</v>
          </cell>
        </row>
        <row r="1578">
          <cell r="A1578">
            <v>24910</v>
          </cell>
          <cell r="B1578">
            <v>3.4987816908562208</v>
          </cell>
          <cell r="C1578">
            <v>1.8863709094071136E-2</v>
          </cell>
          <cell r="D1578">
            <v>1185311.83</v>
          </cell>
          <cell r="E1578">
            <v>639698.63</v>
          </cell>
          <cell r="F1578">
            <v>231.11</v>
          </cell>
          <cell r="G1578">
            <v>1185310.4076</v>
          </cell>
          <cell r="H1578">
            <v>639701.82660000003</v>
          </cell>
          <cell r="I1578">
            <v>231.17599999999999</v>
          </cell>
          <cell r="J1578">
            <v>1185308.99</v>
          </cell>
          <cell r="K1578">
            <v>639705.03</v>
          </cell>
          <cell r="L1578">
            <v>231.11</v>
          </cell>
          <cell r="M1578">
            <v>-1.8840722962625241E-2</v>
          </cell>
          <cell r="N1578">
            <v>3.5030502879799115</v>
          </cell>
          <cell r="O1578">
            <v>7.0018319788361323</v>
          </cell>
        </row>
        <row r="1579">
          <cell r="A1579">
            <v>24920</v>
          </cell>
          <cell r="B1579">
            <v>3.4955760039708839</v>
          </cell>
          <cell r="C1579">
            <v>1.9739236086308697E-2</v>
          </cell>
          <cell r="D1579">
            <v>1185302.68</v>
          </cell>
          <cell r="E1579">
            <v>639694.57999999996</v>
          </cell>
          <cell r="F1579">
            <v>230.64</v>
          </cell>
          <cell r="G1579">
            <v>1185301.2646000001</v>
          </cell>
          <cell r="H1579">
            <v>639697.77619999996</v>
          </cell>
          <cell r="I1579">
            <v>230.709</v>
          </cell>
          <cell r="J1579">
            <v>1185299.8500000001</v>
          </cell>
          <cell r="K1579">
            <v>639700.98</v>
          </cell>
          <cell r="L1579">
            <v>230.64</v>
          </cell>
          <cell r="M1579">
            <v>-1.9701883382034061E-2</v>
          </cell>
          <cell r="N1579">
            <v>3.5022032494079829</v>
          </cell>
          <cell r="O1579">
            <v>6.9977792533788667</v>
          </cell>
        </row>
        <row r="1580">
          <cell r="A1580">
            <v>24930</v>
          </cell>
          <cell r="B1580">
            <v>3.4964262040187584</v>
          </cell>
          <cell r="C1580">
            <v>2.0592455209621364E-2</v>
          </cell>
          <cell r="D1580">
            <v>1185293.54</v>
          </cell>
          <cell r="E1580">
            <v>639690.53</v>
          </cell>
          <cell r="F1580">
            <v>230.22</v>
          </cell>
          <cell r="G1580">
            <v>1185292.1216</v>
          </cell>
          <cell r="H1580">
            <v>639693.72580000001</v>
          </cell>
          <cell r="I1580">
            <v>230.292</v>
          </cell>
          <cell r="J1580">
            <v>1185290.7</v>
          </cell>
          <cell r="K1580">
            <v>639696.93000000005</v>
          </cell>
          <cell r="L1580">
            <v>230.22</v>
          </cell>
          <cell r="M1580">
            <v>-2.0539726118626325E-2</v>
          </cell>
          <cell r="N1580">
            <v>3.5054021452949153</v>
          </cell>
          <cell r="O1580">
            <v>7.0018283493136737</v>
          </cell>
        </row>
        <row r="1581">
          <cell r="A1581">
            <v>24940</v>
          </cell>
          <cell r="B1581">
            <v>3.4972788163714297</v>
          </cell>
          <cell r="C1581">
            <v>2.1445244699658413E-2</v>
          </cell>
          <cell r="D1581">
            <v>1185284.3999999999</v>
          </cell>
          <cell r="E1581">
            <v>639686.48</v>
          </cell>
          <cell r="F1581">
            <v>229.85</v>
          </cell>
          <cell r="G1581">
            <v>1185282.9786</v>
          </cell>
          <cell r="H1581">
            <v>639689.67539999995</v>
          </cell>
          <cell r="I1581">
            <v>229.92500000000001</v>
          </cell>
          <cell r="J1581">
            <v>1185281.56</v>
          </cell>
          <cell r="K1581">
            <v>639692.88</v>
          </cell>
          <cell r="L1581">
            <v>229.85</v>
          </cell>
          <cell r="M1581">
            <v>-2.1400736149279238E-2</v>
          </cell>
          <cell r="N1581">
            <v>3.5045523423521581</v>
          </cell>
          <cell r="O1581">
            <v>7.0018311587235882</v>
          </cell>
        </row>
        <row r="1582">
          <cell r="A1582">
            <v>24950</v>
          </cell>
          <cell r="B1582">
            <v>3.5032202841709523</v>
          </cell>
          <cell r="C1582">
            <v>1.9410711997548409E-2</v>
          </cell>
          <cell r="D1582">
            <v>1185275.25</v>
          </cell>
          <cell r="E1582">
            <v>639682.42000000004</v>
          </cell>
          <cell r="F1582">
            <v>229.54</v>
          </cell>
          <cell r="G1582">
            <v>1185273.8356000001</v>
          </cell>
          <cell r="H1582">
            <v>639685.625</v>
          </cell>
          <cell r="I1582">
            <v>229.608</v>
          </cell>
          <cell r="J1582">
            <v>1185272.42</v>
          </cell>
          <cell r="K1582">
            <v>639688.82999999996</v>
          </cell>
          <cell r="L1582">
            <v>229.54</v>
          </cell>
          <cell r="M1582">
            <v>-1.9408026936016592E-2</v>
          </cell>
          <cell r="N1582">
            <v>3.5037049476585658</v>
          </cell>
          <cell r="O1582">
            <v>7.0069252318295181</v>
          </cell>
        </row>
        <row r="1583">
          <cell r="A1583">
            <v>24960</v>
          </cell>
          <cell r="B1583">
            <v>3.5040667688821956</v>
          </cell>
          <cell r="C1583">
            <v>1.8549874841777874E-2</v>
          </cell>
          <cell r="D1583">
            <v>1185266.1100000001</v>
          </cell>
          <cell r="E1583">
            <v>639678.37</v>
          </cell>
          <cell r="F1583">
            <v>229.27</v>
          </cell>
          <cell r="G1583">
            <v>1185264.6926</v>
          </cell>
          <cell r="H1583">
            <v>639681.57460000005</v>
          </cell>
          <cell r="I1583">
            <v>229.33500000000001</v>
          </cell>
          <cell r="J1583">
            <v>1185263.27</v>
          </cell>
          <cell r="K1583">
            <v>639684.77</v>
          </cell>
          <cell r="L1583">
            <v>229.27</v>
          </cell>
          <cell r="M1583">
            <v>-1.8583286276658239E-2</v>
          </cell>
          <cell r="N1583">
            <v>3.4977667045705347</v>
          </cell>
          <cell r="O1583">
            <v>7.0018334734527308</v>
          </cell>
        </row>
        <row r="1584">
          <cell r="A1584">
            <v>24970</v>
          </cell>
          <cell r="B1584">
            <v>3.5049156623342981</v>
          </cell>
          <cell r="C1584">
            <v>1.9686636326659547E-2</v>
          </cell>
          <cell r="D1584">
            <v>1185256.97</v>
          </cell>
          <cell r="E1584">
            <v>639674.31999999995</v>
          </cell>
          <cell r="F1584">
            <v>229</v>
          </cell>
          <cell r="G1584">
            <v>1185255.5496</v>
          </cell>
          <cell r="H1584">
            <v>639677.52419999999</v>
          </cell>
          <cell r="I1584">
            <v>229.06899999999999</v>
          </cell>
          <cell r="J1584">
            <v>1185254.1299999999</v>
          </cell>
          <cell r="K1584">
            <v>639680.72</v>
          </cell>
          <cell r="L1584">
            <v>229</v>
          </cell>
          <cell r="M1584">
            <v>-1.9731688038805293E-2</v>
          </cell>
          <cell r="N1584">
            <v>3.4969131816948282</v>
          </cell>
          <cell r="O1584">
            <v>7.0018288440291263</v>
          </cell>
        </row>
        <row r="1585">
          <cell r="A1585">
            <v>24980</v>
          </cell>
          <cell r="B1585">
            <v>3.5017187208573266</v>
          </cell>
          <cell r="C1585">
            <v>2.0846905710957531E-2</v>
          </cell>
          <cell r="D1585">
            <v>1185247.82</v>
          </cell>
          <cell r="E1585">
            <v>639670.27</v>
          </cell>
          <cell r="F1585">
            <v>228.73</v>
          </cell>
          <cell r="G1585">
            <v>1185246.4066000001</v>
          </cell>
          <cell r="H1585">
            <v>639673.47380000004</v>
          </cell>
          <cell r="I1585">
            <v>228.803</v>
          </cell>
          <cell r="J1585">
            <v>1185244.99</v>
          </cell>
          <cell r="K1585">
            <v>639676.67000000004</v>
          </cell>
          <cell r="L1585">
            <v>228.73</v>
          </cell>
          <cell r="M1585">
            <v>-2.0880636135517532E-2</v>
          </cell>
          <cell r="N1585">
            <v>3.496062070438362</v>
          </cell>
          <cell r="O1585">
            <v>6.9977807912956891</v>
          </cell>
        </row>
        <row r="1586">
          <cell r="A1586">
            <v>24990</v>
          </cell>
          <cell r="B1586">
            <v>3.5025244110178937</v>
          </cell>
          <cell r="C1586">
            <v>1.8843551751527056E-2</v>
          </cell>
          <cell r="D1586">
            <v>1185238.68</v>
          </cell>
          <cell r="E1586">
            <v>639666.22</v>
          </cell>
          <cell r="F1586">
            <v>228.47</v>
          </cell>
          <cell r="G1586">
            <v>1185237.2637</v>
          </cell>
          <cell r="H1586">
            <v>639669.42339999997</v>
          </cell>
          <cell r="I1586">
            <v>228.536</v>
          </cell>
          <cell r="J1586">
            <v>1185235.8500000001</v>
          </cell>
          <cell r="K1586">
            <v>639672.62</v>
          </cell>
          <cell r="L1586">
            <v>228.47</v>
          </cell>
          <cell r="M1586">
            <v>-1.8882748848274528E-2</v>
          </cell>
          <cell r="N1586">
            <v>3.4952538176682606</v>
          </cell>
          <cell r="O1586">
            <v>6.9977782286861547</v>
          </cell>
        </row>
        <row r="1587">
          <cell r="A1587">
            <v>25000</v>
          </cell>
          <cell r="B1587">
            <v>3.5033728733504952</v>
          </cell>
          <cell r="C1587">
            <v>1.9980744993631297E-2</v>
          </cell>
          <cell r="D1587">
            <v>1185229.54</v>
          </cell>
          <cell r="E1587">
            <v>639662.17000000004</v>
          </cell>
          <cell r="F1587">
            <v>228.2</v>
          </cell>
          <cell r="G1587">
            <v>1185228.1207000001</v>
          </cell>
          <cell r="H1587">
            <v>639665.37300000002</v>
          </cell>
          <cell r="I1587">
            <v>228.27</v>
          </cell>
          <cell r="J1587">
            <v>1185226.7</v>
          </cell>
          <cell r="K1587">
            <v>639668.56999999995</v>
          </cell>
          <cell r="L1587">
            <v>228.2</v>
          </cell>
          <cell r="M1587">
            <v>-2.0008824212156544E-2</v>
          </cell>
          <cell r="N1587">
            <v>3.4984564439070072</v>
          </cell>
          <cell r="O1587">
            <v>7.0018293172575028</v>
          </cell>
          <cell r="P1587">
            <v>7.2754566216845911</v>
          </cell>
        </row>
        <row r="1588">
          <cell r="A1588">
            <v>25010</v>
          </cell>
          <cell r="B1588">
            <v>3.5042237442378461</v>
          </cell>
          <cell r="C1588">
            <v>1.8834413786656543E-2</v>
          </cell>
          <cell r="D1588">
            <v>1185220.3999999999</v>
          </cell>
          <cell r="E1588">
            <v>639658.12</v>
          </cell>
          <cell r="F1588">
            <v>227.99</v>
          </cell>
          <cell r="G1588">
            <v>1185218.9776999999</v>
          </cell>
          <cell r="H1588">
            <v>639661.32259999996</v>
          </cell>
          <cell r="I1588">
            <v>228.05600000000001</v>
          </cell>
          <cell r="J1588">
            <v>1185217.56</v>
          </cell>
          <cell r="K1588">
            <v>639664.52</v>
          </cell>
          <cell r="L1588">
            <v>227.99</v>
          </cell>
          <cell r="M1588">
            <v>-1.8870055895528266E-2</v>
          </cell>
          <cell r="N1588">
            <v>3.4976049019358153</v>
          </cell>
          <cell r="O1588">
            <v>7.0018286461736619</v>
          </cell>
        </row>
        <row r="1589">
          <cell r="A1589">
            <v>25020</v>
          </cell>
          <cell r="B1589">
            <v>3.5010225549619096</v>
          </cell>
          <cell r="C1589">
            <v>1.9137266026764063E-2</v>
          </cell>
          <cell r="D1589">
            <v>1185211.25</v>
          </cell>
          <cell r="E1589">
            <v>639654.06999999995</v>
          </cell>
          <cell r="F1589">
            <v>227.88</v>
          </cell>
          <cell r="G1589">
            <v>1185209.8347</v>
          </cell>
          <cell r="H1589">
            <v>639657.27220000001</v>
          </cell>
          <cell r="I1589">
            <v>227.947</v>
          </cell>
          <cell r="J1589">
            <v>1185208.42</v>
          </cell>
          <cell r="K1589">
            <v>639660.47</v>
          </cell>
          <cell r="L1589">
            <v>227.88</v>
          </cell>
          <cell r="M1589">
            <v>-1.9160617545492961E-2</v>
          </cell>
          <cell r="N1589">
            <v>3.4967557721419729</v>
          </cell>
          <cell r="O1589">
            <v>6.997778327103882</v>
          </cell>
        </row>
        <row r="1590">
          <cell r="A1590">
            <v>25030</v>
          </cell>
          <cell r="B1590">
            <v>3.5018706615613655</v>
          </cell>
          <cell r="C1590">
            <v>2.1131562856461911E-2</v>
          </cell>
          <cell r="D1590">
            <v>1185202.1100000001</v>
          </cell>
          <cell r="E1590">
            <v>639650.02</v>
          </cell>
          <cell r="F1590">
            <v>227.87</v>
          </cell>
          <cell r="G1590">
            <v>1185200.6917000001</v>
          </cell>
          <cell r="H1590">
            <v>639653.22180000006</v>
          </cell>
          <cell r="I1590">
            <v>227.94399999999999</v>
          </cell>
          <cell r="J1590">
            <v>1185199.27</v>
          </cell>
          <cell r="K1590">
            <v>639656.42000000004</v>
          </cell>
          <cell r="L1590">
            <v>227.87</v>
          </cell>
          <cell r="M1590">
            <v>-2.114310384540765E-2</v>
          </cell>
          <cell r="N1590">
            <v>3.4999591612021947</v>
          </cell>
          <cell r="O1590">
            <v>7.0018298227635603</v>
          </cell>
        </row>
        <row r="1591">
          <cell r="A1591">
            <v>25040</v>
          </cell>
          <cell r="B1591">
            <v>3.5027211779210745</v>
          </cell>
          <cell r="C1591">
            <v>1.8557000885402002E-2</v>
          </cell>
          <cell r="D1591">
            <v>1185192.97</v>
          </cell>
          <cell r="E1591">
            <v>639645.97</v>
          </cell>
          <cell r="F1591">
            <v>227.98</v>
          </cell>
          <cell r="G1591">
            <v>1185191.5486999999</v>
          </cell>
          <cell r="H1591">
            <v>639649.17139999999</v>
          </cell>
          <cell r="I1591">
            <v>228.04499999999999</v>
          </cell>
          <cell r="J1591">
            <v>1185190.1299999999</v>
          </cell>
          <cell r="K1591">
            <v>639652.37</v>
          </cell>
          <cell r="L1591">
            <v>227.98</v>
          </cell>
          <cell r="M1591">
            <v>-1.8576166742603799E-2</v>
          </cell>
          <cell r="N1591">
            <v>3.4991072647362955</v>
          </cell>
          <cell r="O1591">
            <v>7.00182844265737</v>
          </cell>
        </row>
        <row r="1592">
          <cell r="A1592">
            <v>25050</v>
          </cell>
          <cell r="B1592">
            <v>3.4995207515004019</v>
          </cell>
          <cell r="C1592">
            <v>2.0574245764690233E-2</v>
          </cell>
          <cell r="D1592">
            <v>1185183.82</v>
          </cell>
          <cell r="E1592">
            <v>639641.92000000004</v>
          </cell>
          <cell r="F1592">
            <v>228.18</v>
          </cell>
          <cell r="G1592">
            <v>1185182.4057</v>
          </cell>
          <cell r="H1592">
            <v>639645.12100000004</v>
          </cell>
          <cell r="I1592">
            <v>228.25200000000001</v>
          </cell>
          <cell r="J1592">
            <v>1185180.99</v>
          </cell>
          <cell r="K1592">
            <v>639648.31999999995</v>
          </cell>
          <cell r="L1592">
            <v>228.18</v>
          </cell>
          <cell r="M1592">
            <v>-2.0581673663097391E-2</v>
          </cell>
          <cell r="N1592">
            <v>3.4982577791570746</v>
          </cell>
          <cell r="O1592">
            <v>6.9977785306574765</v>
          </cell>
        </row>
        <row r="1593">
          <cell r="A1593">
            <v>25060</v>
          </cell>
          <cell r="B1593">
            <v>3.5039546587366028</v>
          </cell>
          <cell r="C1593">
            <v>2.1118994737981438E-2</v>
          </cell>
          <cell r="D1593">
            <v>1185174.51</v>
          </cell>
          <cell r="E1593">
            <v>639637.97</v>
          </cell>
          <cell r="F1593">
            <v>228.49</v>
          </cell>
          <cell r="G1593">
            <v>1185173.1995999999</v>
          </cell>
          <cell r="H1593">
            <v>639641.21970000002</v>
          </cell>
          <cell r="I1593">
            <v>228.56399999999999</v>
          </cell>
          <cell r="J1593">
            <v>1185171.8899999999</v>
          </cell>
          <cell r="K1593">
            <v>639644.46</v>
          </cell>
          <cell r="L1593">
            <v>228.49</v>
          </cell>
          <cell r="M1593">
            <v>-2.1173476035156059E-2</v>
          </cell>
          <cell r="N1593">
            <v>3.4949386618010001</v>
          </cell>
          <cell r="O1593">
            <v>6.9988933205376025</v>
          </cell>
        </row>
        <row r="1594">
          <cell r="A1594">
            <v>25070</v>
          </cell>
          <cell r="B1594">
            <v>3.4998267971122319</v>
          </cell>
          <cell r="C1594">
            <v>2.0286718205192695E-2</v>
          </cell>
          <cell r="D1594">
            <v>1185165.24</v>
          </cell>
          <cell r="E1594">
            <v>639634.23</v>
          </cell>
          <cell r="F1594">
            <v>228.91</v>
          </cell>
          <cell r="G1594">
            <v>1185163.9275</v>
          </cell>
          <cell r="H1594">
            <v>639637.47439999995</v>
          </cell>
          <cell r="I1594">
            <v>228.98099999999999</v>
          </cell>
          <cell r="J1594">
            <v>1185162.6200000001</v>
          </cell>
          <cell r="K1594">
            <v>639640.72</v>
          </cell>
          <cell r="L1594">
            <v>228.91</v>
          </cell>
          <cell r="M1594">
            <v>-2.0291118563529425E-2</v>
          </cell>
          <cell r="N1594">
            <v>3.4990678201255485</v>
          </cell>
          <cell r="O1594">
            <v>6.9988946172377808</v>
          </cell>
        </row>
        <row r="1595">
          <cell r="A1595">
            <v>25080</v>
          </cell>
          <cell r="B1595">
            <v>3.5050088302412474</v>
          </cell>
          <cell r="C1595">
            <v>2.0256725000921346E-2</v>
          </cell>
          <cell r="D1595">
            <v>1185155.97</v>
          </cell>
          <cell r="E1595">
            <v>639630.48</v>
          </cell>
          <cell r="F1595">
            <v>229.38</v>
          </cell>
          <cell r="G1595">
            <v>1185154.6553</v>
          </cell>
          <cell r="H1595">
            <v>639633.7291</v>
          </cell>
          <cell r="I1595">
            <v>229.45099999999999</v>
          </cell>
          <cell r="J1595">
            <v>1185153.3400000001</v>
          </cell>
          <cell r="K1595">
            <v>639636.97</v>
          </cell>
          <cell r="L1595">
            <v>229.38</v>
          </cell>
          <cell r="M1595">
            <v>-2.0299433965671815E-2</v>
          </cell>
          <cell r="N1595">
            <v>3.4976344719791395</v>
          </cell>
          <cell r="O1595">
            <v>7.0026433022203864</v>
          </cell>
        </row>
        <row r="1596">
          <cell r="A1596">
            <v>25090</v>
          </cell>
          <cell r="B1596">
            <v>3.4971366401820894</v>
          </cell>
          <cell r="C1596">
            <v>2.0016375452904352E-2</v>
          </cell>
          <cell r="D1596">
            <v>1185146.69</v>
          </cell>
          <cell r="E1596">
            <v>639626.74</v>
          </cell>
          <cell r="F1596">
            <v>229.85</v>
          </cell>
          <cell r="G1596">
            <v>1185145.3832</v>
          </cell>
          <cell r="H1596">
            <v>639629.98380000005</v>
          </cell>
          <cell r="I1596">
            <v>229.92</v>
          </cell>
          <cell r="J1596">
            <v>1185144.07</v>
          </cell>
          <cell r="K1596">
            <v>639633.23</v>
          </cell>
          <cell r="L1596">
            <v>229.85</v>
          </cell>
          <cell r="M1596">
            <v>-1.9989959664040227E-2</v>
          </cell>
          <cell r="N1596">
            <v>3.5017579413086861</v>
          </cell>
          <cell r="O1596">
            <v>6.9988945814907755</v>
          </cell>
        </row>
        <row r="1597">
          <cell r="A1597">
            <v>25100</v>
          </cell>
          <cell r="B1597">
            <v>3.5024110210027466</v>
          </cell>
          <cell r="C1597">
            <v>1.9986232221240571E-2</v>
          </cell>
          <cell r="D1597">
            <v>1185137.42</v>
          </cell>
          <cell r="E1597">
            <v>639622.99</v>
          </cell>
          <cell r="F1597">
            <v>230.32</v>
          </cell>
          <cell r="G1597">
            <v>1185136.111</v>
          </cell>
          <cell r="H1597">
            <v>639626.23860000004</v>
          </cell>
          <cell r="I1597">
            <v>230.39</v>
          </cell>
          <cell r="J1597">
            <v>1185134.8</v>
          </cell>
          <cell r="K1597">
            <v>639629.48</v>
          </cell>
          <cell r="L1597">
            <v>230.32</v>
          </cell>
          <cell r="M1597">
            <v>-2.0020116055806517E-2</v>
          </cell>
          <cell r="N1597">
            <v>3.4964832274131994</v>
          </cell>
          <cell r="O1597">
            <v>6.9988942484159455</v>
          </cell>
        </row>
        <row r="1598">
          <cell r="A1598">
            <v>25110</v>
          </cell>
          <cell r="B1598">
            <v>3.4983196437016773</v>
          </cell>
          <cell r="C1598">
            <v>2.0009606648165659E-2</v>
          </cell>
          <cell r="D1598">
            <v>1185128.1499999999</v>
          </cell>
          <cell r="E1598">
            <v>639619.25</v>
          </cell>
          <cell r="F1598">
            <v>230.79</v>
          </cell>
          <cell r="G1598">
            <v>1185126.8388</v>
          </cell>
          <cell r="H1598">
            <v>639622.49329999997</v>
          </cell>
          <cell r="I1598">
            <v>230.86</v>
          </cell>
          <cell r="J1598">
            <v>1185125.53</v>
          </cell>
          <cell r="K1598">
            <v>639625.74</v>
          </cell>
          <cell r="L1598">
            <v>230.82</v>
          </cell>
          <cell r="M1598">
            <v>-1.1426697449898361E-2</v>
          </cell>
          <cell r="N1598">
            <v>3.5005740000910115</v>
          </cell>
          <cell r="O1598">
            <v>6.9988936437926892</v>
          </cell>
        </row>
        <row r="1599">
          <cell r="A1599">
            <v>25120</v>
          </cell>
          <cell r="B1599">
            <v>3.9027132728346761</v>
          </cell>
          <cell r="C1599">
            <v>1.9473631467881822E-2</v>
          </cell>
          <cell r="D1599">
            <v>1185119.03</v>
          </cell>
          <cell r="E1599">
            <v>639615.13</v>
          </cell>
          <cell r="F1599">
            <v>231.24</v>
          </cell>
          <cell r="G1599">
            <v>1185117.5667000001</v>
          </cell>
          <cell r="H1599">
            <v>639618.74800000002</v>
          </cell>
          <cell r="I1599">
            <v>231.316</v>
          </cell>
          <cell r="J1599">
            <v>1185116.26</v>
          </cell>
          <cell r="K1599">
            <v>639621.99</v>
          </cell>
          <cell r="L1599">
            <v>231.34</v>
          </cell>
          <cell r="M1599">
            <v>6.8661085930224706E-3</v>
          </cell>
          <cell r="N1599">
            <v>3.4954297146407463</v>
          </cell>
          <cell r="O1599">
            <v>7.3981429874754223</v>
          </cell>
        </row>
        <row r="1600">
          <cell r="A1600">
            <v>25130</v>
          </cell>
          <cell r="B1600">
            <v>4.4019229990264392</v>
          </cell>
          <cell r="C1600">
            <v>2.4080384873483306E-2</v>
          </cell>
          <cell r="D1600">
            <v>1185109.94</v>
          </cell>
          <cell r="E1600">
            <v>639610.92000000004</v>
          </cell>
          <cell r="F1600">
            <v>231.57</v>
          </cell>
          <cell r="G1600">
            <v>1185108.2945000001</v>
          </cell>
          <cell r="H1600">
            <v>639615.00280000002</v>
          </cell>
          <cell r="I1600">
            <v>231.67599999999999</v>
          </cell>
          <cell r="J1600">
            <v>1185106.98</v>
          </cell>
          <cell r="K1600">
            <v>639618.25</v>
          </cell>
          <cell r="L1600">
            <v>231.76</v>
          </cell>
          <cell r="M1600">
            <v>2.3978264901868662E-2</v>
          </cell>
          <cell r="N1600">
            <v>3.5031725749871474</v>
          </cell>
          <cell r="O1600">
            <v>7.9050955740135862</v>
          </cell>
        </row>
        <row r="1601">
          <cell r="A1601">
            <v>25140</v>
          </cell>
          <cell r="B1601">
            <v>4.5018558583731343</v>
          </cell>
          <cell r="C1601">
            <v>4.1316293957753387E-2</v>
          </cell>
          <cell r="D1601">
            <v>1185100.8899999999</v>
          </cell>
          <cell r="E1601">
            <v>639607.02</v>
          </cell>
          <cell r="F1601">
            <v>231.74</v>
          </cell>
          <cell r="G1601">
            <v>1185099.0719000001</v>
          </cell>
          <cell r="H1601">
            <v>639611.13840000005</v>
          </cell>
          <cell r="I1601">
            <v>231.92599999999999</v>
          </cell>
          <cell r="J1601">
            <v>1185097.6599999999</v>
          </cell>
          <cell r="K1601">
            <v>639614.34</v>
          </cell>
          <cell r="L1601">
            <v>232.07</v>
          </cell>
          <cell r="M1601">
            <v>4.1153433809135706E-2</v>
          </cell>
          <cell r="N1601">
            <v>3.4991004801168915</v>
          </cell>
          <cell r="O1601">
            <v>8.0009563384900257</v>
          </cell>
        </row>
        <row r="1602">
          <cell r="A1602">
            <v>25150</v>
          </cell>
          <cell r="B1602">
            <v>4.4959079016410159</v>
          </cell>
          <cell r="C1602">
            <v>3.2696399307104239E-2</v>
          </cell>
          <cell r="D1602">
            <v>1185091.99</v>
          </cell>
          <cell r="E1602">
            <v>639602.88</v>
          </cell>
          <cell r="F1602">
            <v>231.92</v>
          </cell>
          <cell r="G1602">
            <v>1185090.0081</v>
          </cell>
          <cell r="H1602">
            <v>639606.9155</v>
          </cell>
          <cell r="I1602">
            <v>232.06700000000001</v>
          </cell>
          <cell r="J1602">
            <v>1185088.47</v>
          </cell>
          <cell r="K1602">
            <v>639610.06000000006</v>
          </cell>
          <cell r="L1602">
            <v>232.18</v>
          </cell>
          <cell r="M1602">
            <v>3.228092934127124E-2</v>
          </cell>
          <cell r="N1602">
            <v>3.5005187987425375</v>
          </cell>
          <cell r="O1602">
            <v>7.9964267003835534</v>
          </cell>
        </row>
        <row r="1603">
          <cell r="A1603">
            <v>25160</v>
          </cell>
          <cell r="B1603">
            <v>4.2053850430396196</v>
          </cell>
          <cell r="C1603">
            <v>1.1413937013793105E-2</v>
          </cell>
          <cell r="D1603">
            <v>1185083</v>
          </cell>
          <cell r="E1603">
            <v>639598.65</v>
          </cell>
          <cell r="F1603">
            <v>232.05</v>
          </cell>
          <cell r="G1603">
            <v>1185081.088</v>
          </cell>
          <cell r="H1603">
            <v>639602.39560000005</v>
          </cell>
          <cell r="I1603">
            <v>232.09800000000001</v>
          </cell>
          <cell r="J1603">
            <v>1185079.3500000001</v>
          </cell>
          <cell r="K1603">
            <v>639605.79</v>
          </cell>
          <cell r="L1603">
            <v>232.14</v>
          </cell>
          <cell r="M1603">
            <v>1.1013575422895798E-2</v>
          </cell>
          <cell r="N1603">
            <v>3.8134754961282242</v>
          </cell>
          <cell r="O1603">
            <v>8.0188605391678429</v>
          </cell>
        </row>
        <row r="1604">
          <cell r="A1604">
            <v>25170</v>
          </cell>
          <cell r="B1604">
            <v>3.7026912388887454</v>
          </cell>
          <cell r="C1604">
            <v>-1.3773765272227744E-2</v>
          </cell>
          <cell r="D1604">
            <v>1185073.8700000001</v>
          </cell>
          <cell r="E1604">
            <v>639594.55000000005</v>
          </cell>
          <cell r="F1604">
            <v>232.07</v>
          </cell>
          <cell r="G1604">
            <v>1185072.1828999999</v>
          </cell>
          <cell r="H1604">
            <v>639597.84600000002</v>
          </cell>
          <cell r="I1604">
            <v>232.01900000000001</v>
          </cell>
          <cell r="J1604">
            <v>1185070.22</v>
          </cell>
          <cell r="K1604">
            <v>639601.68999999994</v>
          </cell>
          <cell r="L1604">
            <v>231.96</v>
          </cell>
          <cell r="M1604">
            <v>-1.3669530512799424E-2</v>
          </cell>
          <cell r="N1604">
            <v>4.3161687187978419</v>
          </cell>
          <cell r="O1604">
            <v>8.0188599576865869</v>
          </cell>
        </row>
        <row r="1605">
          <cell r="A1605">
            <v>25180</v>
          </cell>
          <cell r="B1605">
            <v>3.4980272398555976</v>
          </cell>
          <cell r="C1605">
            <v>-3.6877928945271553E-2</v>
          </cell>
          <cell r="D1605">
            <v>1185064.78</v>
          </cell>
          <cell r="E1605">
            <v>639590.21</v>
          </cell>
          <cell r="F1605">
            <v>231.96</v>
          </cell>
          <cell r="G1605">
            <v>1185063.2483999999</v>
          </cell>
          <cell r="H1605">
            <v>639593.35490000003</v>
          </cell>
          <cell r="I1605">
            <v>231.83099999999999</v>
          </cell>
          <cell r="J1605">
            <v>1185061.29</v>
          </cell>
          <cell r="K1605">
            <v>639597.4</v>
          </cell>
          <cell r="L1605">
            <v>231.67</v>
          </cell>
          <cell r="M1605">
            <v>-3.5823657396577772E-2</v>
          </cell>
          <cell r="N1605">
            <v>4.4942368172430562</v>
          </cell>
          <cell r="O1605">
            <v>7.9922640570986534</v>
          </cell>
        </row>
        <row r="1606">
          <cell r="A1606">
            <v>25190</v>
          </cell>
          <cell r="B1606">
            <v>3.5042041964974819</v>
          </cell>
          <cell r="C1606">
            <v>-3.8810523694917734E-2</v>
          </cell>
          <cell r="D1606">
            <v>1185055.6000000001</v>
          </cell>
          <cell r="E1606">
            <v>639585.93999999994</v>
          </cell>
          <cell r="F1606">
            <v>231.67</v>
          </cell>
          <cell r="G1606">
            <v>1185054.1791000001</v>
          </cell>
          <cell r="H1606">
            <v>639589.14320000005</v>
          </cell>
          <cell r="I1606">
            <v>231.53399999999999</v>
          </cell>
          <cell r="J1606">
            <v>1185052.3500000001</v>
          </cell>
          <cell r="K1606">
            <v>639593.26</v>
          </cell>
          <cell r="L1606">
            <v>231.36</v>
          </cell>
          <cell r="M1606">
            <v>-3.8625060749358467E-2</v>
          </cell>
          <cell r="N1606">
            <v>4.5048472837125102</v>
          </cell>
          <cell r="O1606">
            <v>8.0090514802099921</v>
          </cell>
        </row>
        <row r="1607">
          <cell r="A1607">
            <v>25200</v>
          </cell>
          <cell r="B1607">
            <v>3.5024357596316782</v>
          </cell>
          <cell r="C1607">
            <v>-3.9972182106414254E-2</v>
          </cell>
          <cell r="D1607">
            <v>1185046.29</v>
          </cell>
          <cell r="E1607">
            <v>639581.99</v>
          </cell>
          <cell r="F1607">
            <v>231.28</v>
          </cell>
          <cell r="G1607">
            <v>1185044.9745</v>
          </cell>
          <cell r="H1607">
            <v>639585.23600000003</v>
          </cell>
          <cell r="I1607">
            <v>231.14</v>
          </cell>
          <cell r="J1607">
            <v>1185043.29</v>
          </cell>
          <cell r="K1607">
            <v>639589.41</v>
          </cell>
          <cell r="L1607">
            <v>230.96</v>
          </cell>
          <cell r="M1607">
            <v>-3.9990308461721233E-2</v>
          </cell>
          <cell r="N1607">
            <v>4.5010905622864747</v>
          </cell>
          <cell r="O1607">
            <v>8.0035263219181534</v>
          </cell>
        </row>
        <row r="1608">
          <cell r="A1608">
            <v>25210</v>
          </cell>
          <cell r="B1608">
            <v>3.501639377547674</v>
          </cell>
          <cell r="C1608">
            <v>-3.912453146330179E-2</v>
          </cell>
          <cell r="D1608">
            <v>1185036.8500000001</v>
          </cell>
          <cell r="E1608">
            <v>639578.35</v>
          </cell>
          <cell r="F1608">
            <v>230.87</v>
          </cell>
          <cell r="G1608">
            <v>1185035.6447999999</v>
          </cell>
          <cell r="H1608">
            <v>639581.63769999996</v>
          </cell>
          <cell r="I1608">
            <v>230.733</v>
          </cell>
          <cell r="J1608">
            <v>1185034.1000000001</v>
          </cell>
          <cell r="K1608">
            <v>639585.86</v>
          </cell>
          <cell r="L1608">
            <v>230.56</v>
          </cell>
          <cell r="M1608">
            <v>-3.8478449404156692E-2</v>
          </cell>
          <cell r="N1608">
            <v>4.4960231682650198</v>
          </cell>
          <cell r="O1608">
            <v>7.9976625458126938</v>
          </cell>
        </row>
        <row r="1609">
          <cell r="A1609">
            <v>25220</v>
          </cell>
          <cell r="B1609">
            <v>3.4965394106061529</v>
          </cell>
          <cell r="C1609">
            <v>-3.8609603424036909E-2</v>
          </cell>
          <cell r="D1609">
            <v>1185027.29</v>
          </cell>
          <cell r="E1609">
            <v>639575.03</v>
          </cell>
          <cell r="F1609">
            <v>230.46</v>
          </cell>
          <cell r="G1609">
            <v>1185026.2002999999</v>
          </cell>
          <cell r="H1609">
            <v>639578.35239999997</v>
          </cell>
          <cell r="I1609">
            <v>230.32499999999999</v>
          </cell>
          <cell r="J1609">
            <v>1185024.79</v>
          </cell>
          <cell r="K1609">
            <v>639582.63</v>
          </cell>
          <cell r="L1609">
            <v>230.15</v>
          </cell>
          <cell r="M1609">
            <v>-3.8853593383887323E-2</v>
          </cell>
          <cell r="N1609">
            <v>4.5040879043263953</v>
          </cell>
          <cell r="O1609">
            <v>8.0006273149325473</v>
          </cell>
        </row>
        <row r="1610">
          <cell r="A1610">
            <v>25230</v>
          </cell>
          <cell r="B1610">
            <v>3.503077015939732</v>
          </cell>
          <cell r="C1610">
            <v>-3.7681158421404223E-2</v>
          </cell>
          <cell r="D1610">
            <v>1185017.6299999999</v>
          </cell>
          <cell r="E1610">
            <v>639572.02</v>
          </cell>
          <cell r="F1610">
            <v>230.05</v>
          </cell>
          <cell r="G1610">
            <v>1185016.6517</v>
          </cell>
          <cell r="H1610">
            <v>639575.38370000001</v>
          </cell>
          <cell r="I1610">
            <v>229.91800000000001</v>
          </cell>
          <cell r="J1610">
            <v>1185015.3899999999</v>
          </cell>
          <cell r="K1610">
            <v>639579.69999999995</v>
          </cell>
          <cell r="L1610">
            <v>229.75</v>
          </cell>
          <cell r="M1610">
            <v>-3.7358863621551198E-2</v>
          </cell>
          <cell r="N1610">
            <v>4.4969247914460722</v>
          </cell>
          <cell r="O1610">
            <v>8.0000018073858037</v>
          </cell>
        </row>
        <row r="1611">
          <cell r="A1611">
            <v>25240</v>
          </cell>
          <cell r="B1611">
            <v>3.4974394118995304</v>
          </cell>
          <cell r="C1611">
            <v>-1.9728719178166269E-2</v>
          </cell>
          <cell r="D1611">
            <v>1185007.92</v>
          </cell>
          <cell r="E1611">
            <v>639569.34</v>
          </cell>
          <cell r="F1611">
            <v>229.58</v>
          </cell>
          <cell r="G1611">
            <v>1185007.0138000001</v>
          </cell>
          <cell r="H1611">
            <v>639572.71799999999</v>
          </cell>
          <cell r="I1611">
            <v>229.511</v>
          </cell>
          <cell r="J1611">
            <v>1185005.8899999999</v>
          </cell>
          <cell r="K1611">
            <v>639576.91</v>
          </cell>
          <cell r="L1611">
            <v>229.42</v>
          </cell>
          <cell r="M1611">
            <v>-2.0967635937225615E-2</v>
          </cell>
          <cell r="N1611">
            <v>4.3400219401200211</v>
          </cell>
          <cell r="O1611">
            <v>7.8374613520195515</v>
          </cell>
        </row>
        <row r="1612">
          <cell r="A1612">
            <v>25250</v>
          </cell>
          <cell r="B1612">
            <v>3.4948483515692219</v>
          </cell>
          <cell r="C1612">
            <v>-2.0029481384684208E-3</v>
          </cell>
          <cell r="D1612">
            <v>1184998.26</v>
          </cell>
          <cell r="E1612">
            <v>639566.75</v>
          </cell>
          <cell r="F1612">
            <v>229.11</v>
          </cell>
          <cell r="G1612">
            <v>1184997.3555999999</v>
          </cell>
          <cell r="H1612">
            <v>639570.12580000004</v>
          </cell>
          <cell r="I1612">
            <v>229.10300000000001</v>
          </cell>
          <cell r="J1612">
            <v>1184996.3600000001</v>
          </cell>
          <cell r="K1612">
            <v>639573.82999999996</v>
          </cell>
          <cell r="L1612">
            <v>229.03</v>
          </cell>
          <cell r="M1612">
            <v>-1.9031907716509706E-2</v>
          </cell>
          <cell r="N1612">
            <v>3.8356638276824881</v>
          </cell>
          <cell r="O1612">
            <v>7.3305121792517101</v>
          </cell>
        </row>
        <row r="1613">
          <cell r="A1613">
            <v>25260</v>
          </cell>
          <cell r="B1613">
            <v>3.5018222413822993</v>
          </cell>
          <cell r="C1613">
            <v>1.5991674088490088E-2</v>
          </cell>
          <cell r="D1613">
            <v>1184988.6000000001</v>
          </cell>
          <cell r="E1613">
            <v>639564.15</v>
          </cell>
          <cell r="F1613">
            <v>228.64</v>
          </cell>
          <cell r="G1613">
            <v>1184987.6973999999</v>
          </cell>
          <cell r="H1613">
            <v>639567.53350000002</v>
          </cell>
          <cell r="I1613">
            <v>228.696</v>
          </cell>
          <cell r="J1613">
            <v>1184986.79</v>
          </cell>
          <cell r="K1613">
            <v>639570.91</v>
          </cell>
          <cell r="L1613">
            <v>228.63</v>
          </cell>
          <cell r="M1613">
            <v>-1.8877088362498733E-2</v>
          </cell>
          <cell r="N1613">
            <v>3.4963019048593456</v>
          </cell>
          <cell r="O1613">
            <v>6.9981241462416452</v>
          </cell>
        </row>
        <row r="1614">
          <cell r="A1614">
            <v>25270</v>
          </cell>
          <cell r="B1614">
            <v>3.5017944227310127</v>
          </cell>
          <cell r="C1614">
            <v>1.9704183532903118E-2</v>
          </cell>
          <cell r="D1614">
            <v>1184978.95</v>
          </cell>
          <cell r="E1614">
            <v>639561.56000000006</v>
          </cell>
          <cell r="F1614">
            <v>228.22</v>
          </cell>
          <cell r="G1614">
            <v>1184978.0393000001</v>
          </cell>
          <cell r="H1614">
            <v>639564.94129999995</v>
          </cell>
          <cell r="I1614">
            <v>228.28899999999999</v>
          </cell>
          <cell r="J1614">
            <v>1184977.1299999999</v>
          </cell>
          <cell r="K1614">
            <v>639568.31999999995</v>
          </cell>
          <cell r="L1614">
            <v>228.22</v>
          </cell>
          <cell r="M1614">
            <v>-1.9720371651485435E-2</v>
          </cell>
          <cell r="N1614">
            <v>3.4989198590885069</v>
          </cell>
          <cell r="O1614">
            <v>7.0007142818195192</v>
          </cell>
        </row>
        <row r="1615">
          <cell r="A1615">
            <v>25280</v>
          </cell>
          <cell r="B1615">
            <v>3.4992021976436889</v>
          </cell>
          <cell r="C1615">
            <v>2.1147677619156386E-2</v>
          </cell>
          <cell r="D1615">
            <v>1184969.29</v>
          </cell>
          <cell r="E1615">
            <v>639558.97</v>
          </cell>
          <cell r="F1615">
            <v>227.82</v>
          </cell>
          <cell r="G1615">
            <v>1184968.3811000001</v>
          </cell>
          <cell r="H1615">
            <v>639562.34909999999</v>
          </cell>
          <cell r="I1615">
            <v>227.89400000000001</v>
          </cell>
          <cell r="J1615">
            <v>1184967.47</v>
          </cell>
          <cell r="K1615">
            <v>639565.73</v>
          </cell>
          <cell r="L1615">
            <v>227.82</v>
          </cell>
          <cell r="M1615">
            <v>-2.1133725878139394E-2</v>
          </cell>
          <cell r="N1615">
            <v>3.501512247613539</v>
          </cell>
          <cell r="O1615">
            <v>7.0007144452572279</v>
          </cell>
        </row>
        <row r="1616">
          <cell r="A1616">
            <v>25290</v>
          </cell>
          <cell r="B1616">
            <v>3.4966103614974342</v>
          </cell>
          <cell r="C1616">
            <v>1.9161414362247071E-2</v>
          </cell>
          <cell r="D1616">
            <v>1184959.6299999999</v>
          </cell>
          <cell r="E1616">
            <v>639556.38</v>
          </cell>
          <cell r="F1616">
            <v>227.46</v>
          </cell>
          <cell r="G1616">
            <v>1184958.7228999999</v>
          </cell>
          <cell r="H1616">
            <v>639559.75690000004</v>
          </cell>
          <cell r="I1616">
            <v>227.52699999999999</v>
          </cell>
          <cell r="J1616">
            <v>1184957.82</v>
          </cell>
          <cell r="K1616">
            <v>639563.14</v>
          </cell>
          <cell r="L1616">
            <v>227.46</v>
          </cell>
          <cell r="M1616">
            <v>-1.9134584964890403E-2</v>
          </cell>
          <cell r="N1616">
            <v>3.5015131043038332</v>
          </cell>
          <cell r="O1616">
            <v>6.9981234658012674</v>
          </cell>
        </row>
        <row r="1617">
          <cell r="A1617">
            <v>25300</v>
          </cell>
          <cell r="B1617">
            <v>3.5035817743996547</v>
          </cell>
          <cell r="C1617">
            <v>1.9408709252015547E-2</v>
          </cell>
          <cell r="D1617">
            <v>1184949.97</v>
          </cell>
          <cell r="E1617">
            <v>639553.78</v>
          </cell>
          <cell r="F1617">
            <v>227.12</v>
          </cell>
          <cell r="G1617">
            <v>1184949.0647</v>
          </cell>
          <cell r="H1617">
            <v>639557.16460000002</v>
          </cell>
          <cell r="I1617">
            <v>227.18799999999999</v>
          </cell>
          <cell r="J1617">
            <v>1184948.1599999999</v>
          </cell>
          <cell r="K1617">
            <v>639560.54</v>
          </cell>
          <cell r="L1617">
            <v>227.12</v>
          </cell>
          <cell r="M1617">
            <v>-1.9458929395928169E-2</v>
          </cell>
          <cell r="N1617">
            <v>3.4945396335223258</v>
          </cell>
          <cell r="O1617">
            <v>6.99812140792198</v>
          </cell>
        </row>
        <row r="1618">
          <cell r="A1618">
            <v>25310</v>
          </cell>
          <cell r="B1618">
            <v>3.5009657696024812</v>
          </cell>
          <cell r="C1618">
            <v>1.8566305493291978E-2</v>
          </cell>
          <cell r="D1618">
            <v>1184940.31</v>
          </cell>
          <cell r="E1618">
            <v>639551.18999999994</v>
          </cell>
          <cell r="F1618">
            <v>226.81</v>
          </cell>
          <cell r="G1618">
            <v>1184939.4066000001</v>
          </cell>
          <cell r="H1618">
            <v>639554.57239999995</v>
          </cell>
          <cell r="I1618">
            <v>226.875</v>
          </cell>
          <cell r="J1618">
            <v>1184938.5</v>
          </cell>
          <cell r="K1618">
            <v>639557.94999999995</v>
          </cell>
          <cell r="L1618">
            <v>226.81</v>
          </cell>
          <cell r="M1618">
            <v>-1.8586527480291142E-2</v>
          </cell>
          <cell r="N1618">
            <v>3.4971567480220656</v>
          </cell>
          <cell r="O1618">
            <v>6.9981225176245463</v>
          </cell>
        </row>
        <row r="1619">
          <cell r="A1619">
            <v>25320</v>
          </cell>
          <cell r="B1619">
            <v>3.5009665237019103</v>
          </cell>
          <cell r="C1619">
            <v>1.9994478532167001E-2</v>
          </cell>
          <cell r="D1619">
            <v>1184930.6599999999</v>
          </cell>
          <cell r="E1619">
            <v>639548.6</v>
          </cell>
          <cell r="F1619">
            <v>226.52</v>
          </cell>
          <cell r="G1619">
            <v>1184929.7483999999</v>
          </cell>
          <cell r="H1619">
            <v>639551.98019999999</v>
          </cell>
          <cell r="I1619">
            <v>226.59</v>
          </cell>
          <cell r="J1619">
            <v>1184928.8400000001</v>
          </cell>
          <cell r="K1619">
            <v>639555.36</v>
          </cell>
          <cell r="L1619">
            <v>226.52</v>
          </cell>
          <cell r="M1619">
            <v>-2.0001438032893344E-2</v>
          </cell>
          <cell r="N1619">
            <v>3.4997483623364856</v>
          </cell>
          <cell r="O1619">
            <v>7.0007148860383959</v>
          </cell>
        </row>
        <row r="1620">
          <cell r="A1620">
            <v>25330</v>
          </cell>
          <cell r="B1620">
            <v>3.6316093470897792</v>
          </cell>
          <cell r="C1620">
            <v>2.0101281008792056E-2</v>
          </cell>
          <cell r="D1620">
            <v>1184921.03</v>
          </cell>
          <cell r="E1620">
            <v>639545.88</v>
          </cell>
          <cell r="F1620">
            <v>226.26</v>
          </cell>
          <cell r="G1620">
            <v>1184920.0902</v>
          </cell>
          <cell r="H1620">
            <v>639549.38789999997</v>
          </cell>
          <cell r="I1620">
            <v>226.333</v>
          </cell>
          <cell r="J1620">
            <v>1184919.18</v>
          </cell>
          <cell r="K1620">
            <v>639552.77</v>
          </cell>
          <cell r="L1620">
            <v>226.32</v>
          </cell>
          <cell r="M1620">
            <v>-3.7117013836054946E-3</v>
          </cell>
          <cell r="N1620">
            <v>3.5024369302514344</v>
          </cell>
          <cell r="O1620">
            <v>7.1340462773412137</v>
          </cell>
        </row>
        <row r="1621">
          <cell r="A1621">
            <v>25340</v>
          </cell>
          <cell r="B1621">
            <v>4.1359693530899948</v>
          </cell>
          <cell r="C1621">
            <v>1.9826065669159565E-2</v>
          </cell>
          <cell r="D1621">
            <v>1184911.5</v>
          </cell>
          <cell r="E1621">
            <v>639542.80000000005</v>
          </cell>
          <cell r="F1621">
            <v>226.02</v>
          </cell>
          <cell r="G1621">
            <v>1184910.432</v>
          </cell>
          <cell r="H1621">
            <v>639546.79570000002</v>
          </cell>
          <cell r="I1621">
            <v>226.102</v>
          </cell>
          <cell r="J1621">
            <v>1184909.52</v>
          </cell>
          <cell r="K1621">
            <v>639550.18000000005</v>
          </cell>
          <cell r="L1621">
            <v>226.15</v>
          </cell>
          <cell r="M1621">
            <v>1.3694607292352761E-2</v>
          </cell>
          <cell r="N1621">
            <v>3.5050293137507942</v>
          </cell>
          <cell r="O1621">
            <v>7.6409986668407885</v>
          </cell>
        </row>
        <row r="1622">
          <cell r="A1622">
            <v>25350</v>
          </cell>
          <cell r="B1622">
            <v>4.4957092299432446</v>
          </cell>
          <cell r="C1622">
            <v>3.3365147149852337E-2</v>
          </cell>
          <cell r="D1622">
            <v>1184901.99</v>
          </cell>
          <cell r="E1622">
            <v>639539.86</v>
          </cell>
          <cell r="F1622">
            <v>225.75</v>
          </cell>
          <cell r="G1622">
            <v>1184900.7778</v>
          </cell>
          <cell r="H1622">
            <v>639544.18920000002</v>
          </cell>
          <cell r="I1622">
            <v>225.9</v>
          </cell>
          <cell r="J1622">
            <v>1184899.83</v>
          </cell>
          <cell r="K1622">
            <v>639547.56000000006</v>
          </cell>
          <cell r="L1622">
            <v>226.01</v>
          </cell>
          <cell r="M1622">
            <v>3.1414960184748618E-2</v>
          </cell>
          <cell r="N1622">
            <v>3.5015164543607535</v>
          </cell>
          <cell r="O1622">
            <v>7.9972256843039986</v>
          </cell>
        </row>
        <row r="1623">
          <cell r="A1623">
            <v>25360</v>
          </cell>
          <cell r="B1623">
            <v>4.4987347166198521</v>
          </cell>
          <cell r="C1623">
            <v>3.4231847330554552E-2</v>
          </cell>
          <cell r="D1623">
            <v>1184892.5900000001</v>
          </cell>
          <cell r="E1623">
            <v>639537.02</v>
          </cell>
          <cell r="F1623">
            <v>225.57</v>
          </cell>
          <cell r="G1623">
            <v>1184891.2049</v>
          </cell>
          <cell r="H1623">
            <v>639541.30020000006</v>
          </cell>
          <cell r="I1623">
            <v>225.72399999999999</v>
          </cell>
          <cell r="J1623">
            <v>1184890.1299999999</v>
          </cell>
          <cell r="K1623">
            <v>639544.63</v>
          </cell>
          <cell r="L1623">
            <v>225.84</v>
          </cell>
          <cell r="M1623">
            <v>3.3152360309767377E-2</v>
          </cell>
          <cell r="N1623">
            <v>3.4989967204789894</v>
          </cell>
          <cell r="O1623">
            <v>7.9977314370988415</v>
          </cell>
        </row>
        <row r="1624">
          <cell r="A1624">
            <v>25370</v>
          </cell>
          <cell r="B1624">
            <v>4.1491255609311164</v>
          </cell>
          <cell r="C1624">
            <v>2.0727258969883963E-2</v>
          </cell>
          <cell r="D1624">
            <v>1184883.05</v>
          </cell>
          <cell r="E1624">
            <v>639534.18999999994</v>
          </cell>
          <cell r="F1624">
            <v>225.49</v>
          </cell>
          <cell r="G1624">
            <v>1184881.7235999999</v>
          </cell>
          <cell r="H1624">
            <v>639538.12139999995</v>
          </cell>
          <cell r="I1624">
            <v>225.57599999999999</v>
          </cell>
          <cell r="J1624">
            <v>1184880.6000000001</v>
          </cell>
          <cell r="K1624">
            <v>639541.43999999994</v>
          </cell>
          <cell r="L1624">
            <v>225.63</v>
          </cell>
          <cell r="M1624">
            <v>1.5412486092057597E-2</v>
          </cell>
          <cell r="N1624">
            <v>3.5036527966652615</v>
          </cell>
          <cell r="O1624">
            <v>7.6527783575963779</v>
          </cell>
        </row>
        <row r="1625">
          <cell r="A1625">
            <v>25380</v>
          </cell>
          <cell r="B1625">
            <v>3.6575565518690776</v>
          </cell>
          <cell r="C1625">
            <v>2.0505492925786944E-2</v>
          </cell>
          <cell r="D1625">
            <v>1184873.42</v>
          </cell>
          <cell r="E1625">
            <v>639531.46</v>
          </cell>
          <cell r="F1625">
            <v>225.38</v>
          </cell>
          <cell r="G1625">
            <v>1184872.2483000001</v>
          </cell>
          <cell r="H1625">
            <v>639534.92480000004</v>
          </cell>
          <cell r="I1625">
            <v>225.45500000000001</v>
          </cell>
          <cell r="J1625">
            <v>1184871.1299999999</v>
          </cell>
          <cell r="K1625">
            <v>639538.24</v>
          </cell>
          <cell r="L1625">
            <v>225.44</v>
          </cell>
          <cell r="M1625">
            <v>-4.2872639426992992E-3</v>
          </cell>
          <cell r="N1625">
            <v>3.4987349042407327</v>
          </cell>
          <cell r="O1625">
            <v>7.1562914561098108</v>
          </cell>
        </row>
        <row r="1626">
          <cell r="A1626">
            <v>25390</v>
          </cell>
          <cell r="B1626">
            <v>3.5011626982384767</v>
          </cell>
          <cell r="C1626">
            <v>2.0278977619554741E-2</v>
          </cell>
          <cell r="D1626">
            <v>1184863.8899999999</v>
          </cell>
          <cell r="E1626">
            <v>639528.41</v>
          </cell>
          <cell r="F1626">
            <v>225.29</v>
          </cell>
          <cell r="G1626">
            <v>1184862.773</v>
          </cell>
          <cell r="H1626">
            <v>639531.72820000001</v>
          </cell>
          <cell r="I1626">
            <v>225.36099999999999</v>
          </cell>
          <cell r="J1626">
            <v>1184861.6499999999</v>
          </cell>
          <cell r="K1626">
            <v>639535.04</v>
          </cell>
          <cell r="L1626">
            <v>225.29</v>
          </cell>
          <cell r="M1626">
            <v>-2.030300137192146E-2</v>
          </cell>
          <cell r="N1626">
            <v>3.4970199085042255</v>
          </cell>
          <cell r="O1626">
            <v>6.9981826067427022</v>
          </cell>
        </row>
        <row r="1627">
          <cell r="A1627">
            <v>25400</v>
          </cell>
          <cell r="B1627">
            <v>3.4966378594424827</v>
          </cell>
          <cell r="C1627">
            <v>1.8589285654637844E-2</v>
          </cell>
          <cell r="D1627">
            <v>1184854.42</v>
          </cell>
          <cell r="E1627">
            <v>639525.22</v>
          </cell>
          <cell r="F1627">
            <v>225.23</v>
          </cell>
          <cell r="G1627">
            <v>1184853.2975999999</v>
          </cell>
          <cell r="H1627">
            <v>639528.53159999999</v>
          </cell>
          <cell r="I1627">
            <v>225.29499999999999</v>
          </cell>
          <cell r="J1627">
            <v>1184852.18</v>
          </cell>
          <cell r="K1627">
            <v>639531.85</v>
          </cell>
          <cell r="L1627">
            <v>225.23</v>
          </cell>
          <cell r="M1627">
            <v>-1.8563241093392604E-2</v>
          </cell>
          <cell r="N1627">
            <v>3.5015437052710485</v>
          </cell>
          <cell r="O1627">
            <v>6.9981815647135317</v>
          </cell>
        </row>
        <row r="1628">
          <cell r="A1628">
            <v>25410</v>
          </cell>
          <cell r="B1628">
            <v>3.4976703174060542</v>
          </cell>
          <cell r="C1628">
            <v>1.8869702976737238E-2</v>
          </cell>
          <cell r="D1628">
            <v>1184844.8899999999</v>
          </cell>
          <cell r="E1628">
            <v>639522.05000000005</v>
          </cell>
          <cell r="F1628">
            <v>225.19</v>
          </cell>
          <cell r="G1628">
            <v>1184843.8086000001</v>
          </cell>
          <cell r="H1628">
            <v>639525.3763</v>
          </cell>
          <cell r="I1628">
            <v>225.256</v>
          </cell>
          <cell r="J1628">
            <v>1184842.73</v>
          </cell>
          <cell r="K1628">
            <v>639528.69999999995</v>
          </cell>
          <cell r="L1628">
            <v>225.19</v>
          </cell>
          <cell r="M1628">
            <v>-1.8887727461711756E-2</v>
          </cell>
          <cell r="N1628">
            <v>3.49433250420382</v>
          </cell>
          <cell r="O1628">
            <v>6.9920028216098746</v>
          </cell>
        </row>
        <row r="1629">
          <cell r="A1629">
            <v>25420</v>
          </cell>
          <cell r="B1629">
            <v>3.496369868839905</v>
          </cell>
          <cell r="C1629">
            <v>1.859071049069666E-2</v>
          </cell>
          <cell r="D1629">
            <v>1184835.3799999999</v>
          </cell>
          <cell r="E1629">
            <v>639518.96</v>
          </cell>
          <cell r="F1629">
            <v>225.18</v>
          </cell>
          <cell r="G1629">
            <v>1184834.2985</v>
          </cell>
          <cell r="H1629">
            <v>639522.28489999997</v>
          </cell>
          <cell r="I1629">
            <v>225.245</v>
          </cell>
          <cell r="J1629">
            <v>1184833.22</v>
          </cell>
          <cell r="K1629">
            <v>639525.61</v>
          </cell>
          <cell r="L1629">
            <v>225.18</v>
          </cell>
          <cell r="M1629">
            <v>-1.8594627690166066E-2</v>
          </cell>
          <cell r="N1629">
            <v>3.4956333131839772</v>
          </cell>
          <cell r="O1629">
            <v>6.9920031820238826</v>
          </cell>
        </row>
        <row r="1630">
          <cell r="A1630">
            <v>25430</v>
          </cell>
          <cell r="B1630">
            <v>3.5046108401508214</v>
          </cell>
          <cell r="C1630">
            <v>2.0259025392086745E-2</v>
          </cell>
          <cell r="D1630">
            <v>1184825.8700000001</v>
          </cell>
          <cell r="E1630">
            <v>639515.86</v>
          </cell>
          <cell r="F1630">
            <v>225.19</v>
          </cell>
          <cell r="G1630">
            <v>1184824.7882999999</v>
          </cell>
          <cell r="H1630">
            <v>639519.19350000005</v>
          </cell>
          <cell r="I1630">
            <v>225.261</v>
          </cell>
          <cell r="J1630">
            <v>1184823.71</v>
          </cell>
          <cell r="K1630">
            <v>639522.52</v>
          </cell>
          <cell r="L1630">
            <v>225.19</v>
          </cell>
          <cell r="M1630">
            <v>-2.0303678026599391E-2</v>
          </cell>
          <cell r="N1630">
            <v>3.4969033643550911</v>
          </cell>
          <cell r="O1630">
            <v>7.0015142045059129</v>
          </cell>
        </row>
        <row r="1631">
          <cell r="A1631">
            <v>25440</v>
          </cell>
          <cell r="B1631">
            <v>3.5033409797260751</v>
          </cell>
          <cell r="C1631">
            <v>2.1122694144889747E-2</v>
          </cell>
          <cell r="D1631">
            <v>1184816.3600000001</v>
          </cell>
          <cell r="E1631">
            <v>639512.77</v>
          </cell>
          <cell r="F1631">
            <v>225.23</v>
          </cell>
          <cell r="G1631">
            <v>1184815.2781</v>
          </cell>
          <cell r="H1631">
            <v>639516.10210000002</v>
          </cell>
          <cell r="I1631">
            <v>225.304</v>
          </cell>
          <cell r="J1631">
            <v>1184814.2</v>
          </cell>
          <cell r="K1631">
            <v>639519.43000000005</v>
          </cell>
          <cell r="L1631">
            <v>225.23</v>
          </cell>
          <cell r="M1631">
            <v>-2.1153896295608404E-2</v>
          </cell>
          <cell r="N1631">
            <v>3.4981735263292766</v>
          </cell>
          <cell r="O1631">
            <v>7.0015145060553516</v>
          </cell>
        </row>
        <row r="1632">
          <cell r="A1632">
            <v>25450</v>
          </cell>
          <cell r="B1632">
            <v>3.5020403324235656</v>
          </cell>
          <cell r="C1632">
            <v>2.1416086875300302E-2</v>
          </cell>
          <cell r="D1632">
            <v>1184806.8500000001</v>
          </cell>
          <cell r="E1632">
            <v>639509.68000000005</v>
          </cell>
          <cell r="F1632">
            <v>225.3</v>
          </cell>
          <cell r="G1632">
            <v>1184805.7679999999</v>
          </cell>
          <cell r="H1632">
            <v>639513.01069999998</v>
          </cell>
          <cell r="I1632">
            <v>225.375</v>
          </cell>
          <cell r="J1632">
            <v>1184804.69</v>
          </cell>
          <cell r="K1632">
            <v>639516.34</v>
          </cell>
          <cell r="L1632">
            <v>225.3</v>
          </cell>
          <cell r="M1632">
            <v>-2.1431788634138901E-2</v>
          </cell>
          <cell r="N1632">
            <v>3.4994746019714107</v>
          </cell>
          <cell r="O1632">
            <v>7.0015149343949759</v>
          </cell>
        </row>
        <row r="1633">
          <cell r="A1633">
            <v>25460</v>
          </cell>
          <cell r="B1633">
            <v>3.5007706765828854</v>
          </cell>
          <cell r="C1633">
            <v>2.0852551264872642E-2</v>
          </cell>
          <cell r="D1633">
            <v>1184797.3400000001</v>
          </cell>
          <cell r="E1633">
            <v>639506.59</v>
          </cell>
          <cell r="F1633">
            <v>225.4</v>
          </cell>
          <cell r="G1633">
            <v>1184796.2578</v>
          </cell>
          <cell r="H1633">
            <v>639509.91929999995</v>
          </cell>
          <cell r="I1633">
            <v>225.47300000000001</v>
          </cell>
          <cell r="J1633">
            <v>1184795.18</v>
          </cell>
          <cell r="K1633">
            <v>639513.25</v>
          </cell>
          <cell r="L1633">
            <v>225.4</v>
          </cell>
          <cell r="M1633">
            <v>-2.0852704401110898E-2</v>
          </cell>
          <cell r="N1633">
            <v>3.5007449679341609</v>
          </cell>
          <cell r="O1633">
            <v>7.0015156445170463</v>
          </cell>
        </row>
        <row r="1634">
          <cell r="A1634">
            <v>25470</v>
          </cell>
          <cell r="B1634">
            <v>3.4995011316796996</v>
          </cell>
          <cell r="C1634">
            <v>1.9431341051566752E-2</v>
          </cell>
          <cell r="D1634">
            <v>1184787.83</v>
          </cell>
          <cell r="E1634">
            <v>639503.5</v>
          </cell>
          <cell r="F1634">
            <v>225.53</v>
          </cell>
          <cell r="G1634">
            <v>1184786.7475999999</v>
          </cell>
          <cell r="H1634">
            <v>639506.82790000003</v>
          </cell>
          <cell r="I1634">
            <v>225.59800000000001</v>
          </cell>
          <cell r="J1634">
            <v>1184785.67</v>
          </cell>
          <cell r="K1634">
            <v>639510.16</v>
          </cell>
          <cell r="L1634">
            <v>225.53</v>
          </cell>
          <cell r="M1634">
            <v>-1.9417390096551249E-2</v>
          </cell>
          <cell r="N1634">
            <v>3.5020154439854219</v>
          </cell>
          <cell r="O1634">
            <v>7.0015165756651214</v>
          </cell>
        </row>
        <row r="1635">
          <cell r="A1635">
            <v>25480</v>
          </cell>
          <cell r="B1635">
            <v>3.4982007517890201</v>
          </cell>
          <cell r="C1635">
            <v>2.0296147945107992E-2</v>
          </cell>
          <cell r="D1635">
            <v>1184778.32</v>
          </cell>
          <cell r="E1635">
            <v>639500.41</v>
          </cell>
          <cell r="F1635">
            <v>225.68</v>
          </cell>
          <cell r="G1635">
            <v>1184777.2375</v>
          </cell>
          <cell r="H1635">
            <v>639503.7365</v>
          </cell>
          <cell r="I1635">
            <v>225.751</v>
          </cell>
          <cell r="J1635">
            <v>1184776.1599999999</v>
          </cell>
          <cell r="K1635">
            <v>639507.06999999995</v>
          </cell>
          <cell r="L1635">
            <v>225.68</v>
          </cell>
          <cell r="M1635">
            <v>-2.0266508667661529E-2</v>
          </cell>
          <cell r="N1635">
            <v>3.503316785554182</v>
          </cell>
          <cell r="O1635">
            <v>7.0015175373432026</v>
          </cell>
        </row>
        <row r="1636">
          <cell r="A1636">
            <v>25490</v>
          </cell>
          <cell r="B1636">
            <v>3.4969314120271209</v>
          </cell>
          <cell r="C1636">
            <v>2.0303515177851394E-2</v>
          </cell>
          <cell r="D1636">
            <v>1184768.81</v>
          </cell>
          <cell r="E1636">
            <v>639497.31999999995</v>
          </cell>
          <cell r="F1636">
            <v>225.86</v>
          </cell>
          <cell r="G1636">
            <v>1184767.7272999999</v>
          </cell>
          <cell r="H1636">
            <v>639500.64509999997</v>
          </cell>
          <cell r="I1636">
            <v>225.93100000000001</v>
          </cell>
          <cell r="J1636">
            <v>1184766.6499999999</v>
          </cell>
          <cell r="K1636">
            <v>639503.97</v>
          </cell>
          <cell r="L1636">
            <v>225.86</v>
          </cell>
          <cell r="M1636">
            <v>-2.031431101099734E-2</v>
          </cell>
          <cell r="N1636">
            <v>3.495073003537331</v>
          </cell>
          <cell r="O1636">
            <v>6.9920044155644518</v>
          </cell>
        </row>
        <row r="1637">
          <cell r="A1637">
            <v>25500</v>
          </cell>
          <cell r="B1637">
            <v>3.4956621834099297</v>
          </cell>
          <cell r="C1637">
            <v>1.9452680617347232E-2</v>
          </cell>
          <cell r="D1637">
            <v>1184759.3</v>
          </cell>
          <cell r="E1637">
            <v>639494.23</v>
          </cell>
          <cell r="F1637">
            <v>226.07</v>
          </cell>
          <cell r="G1637">
            <v>1184758.2171</v>
          </cell>
          <cell r="H1637">
            <v>639497.55370000005</v>
          </cell>
          <cell r="I1637">
            <v>226.13800000000001</v>
          </cell>
          <cell r="J1637">
            <v>1184757.1399999999</v>
          </cell>
          <cell r="K1637">
            <v>639500.88</v>
          </cell>
          <cell r="L1637">
            <v>226.07</v>
          </cell>
          <cell r="M1637">
            <v>-1.9448891369813519E-2</v>
          </cell>
          <cell r="N1637">
            <v>3.4963432468728963</v>
          </cell>
          <cell r="O1637">
            <v>6.9920054302828261</v>
          </cell>
        </row>
        <row r="1638">
          <cell r="A1638">
            <v>25510</v>
          </cell>
          <cell r="B1638">
            <v>3.5038710436142897</v>
          </cell>
          <cell r="C1638">
            <v>1.9692505557750893E-2</v>
          </cell>
          <cell r="D1638">
            <v>1184749.79</v>
          </cell>
          <cell r="E1638">
            <v>639491.13</v>
          </cell>
          <cell r="F1638">
            <v>226.29</v>
          </cell>
          <cell r="G1638">
            <v>1184748.7069999999</v>
          </cell>
          <cell r="H1638">
            <v>639494.46230000001</v>
          </cell>
          <cell r="I1638">
            <v>226.35900000000001</v>
          </cell>
          <cell r="J1638">
            <v>1184747.6200000001</v>
          </cell>
          <cell r="K1638">
            <v>639497.79</v>
          </cell>
          <cell r="L1638">
            <v>226.29</v>
          </cell>
          <cell r="M1638">
            <v>-1.9710137939176628E-2</v>
          </cell>
          <cell r="N1638">
            <v>3.5007365353273237</v>
          </cell>
          <cell r="O1638">
            <v>7.0046075789416129</v>
          </cell>
        </row>
        <row r="1639">
          <cell r="A1639">
            <v>25520</v>
          </cell>
          <cell r="B1639">
            <v>3.5026014688519869</v>
          </cell>
          <cell r="C1639">
            <v>1.9699643426071042E-2</v>
          </cell>
          <cell r="D1639">
            <v>1184740.28</v>
          </cell>
          <cell r="E1639">
            <v>639488.04</v>
          </cell>
          <cell r="F1639">
            <v>226.51</v>
          </cell>
          <cell r="G1639">
            <v>1184739.1968</v>
          </cell>
          <cell r="H1639">
            <v>639491.37089999998</v>
          </cell>
          <cell r="I1639">
            <v>226.57900000000001</v>
          </cell>
          <cell r="J1639">
            <v>1184738.1100000001</v>
          </cell>
          <cell r="K1639">
            <v>639494.69999999995</v>
          </cell>
          <cell r="L1639">
            <v>226.51</v>
          </cell>
          <cell r="M1639">
            <v>-1.9702997080358779E-2</v>
          </cell>
          <cell r="N1639">
            <v>3.5020052897840852</v>
          </cell>
          <cell r="O1639">
            <v>7.0046067586360721</v>
          </cell>
        </row>
        <row r="1640">
          <cell r="A1640">
            <v>25530</v>
          </cell>
          <cell r="B1640">
            <v>3.5013320051388295</v>
          </cell>
          <cell r="C1640">
            <v>1.9706785845714433E-2</v>
          </cell>
          <cell r="D1640">
            <v>1184730.77</v>
          </cell>
          <cell r="E1640">
            <v>639484.94999999995</v>
          </cell>
          <cell r="F1640">
            <v>226.73</v>
          </cell>
          <cell r="G1640">
            <v>1184729.6865999999</v>
          </cell>
          <cell r="H1640">
            <v>639488.27949999995</v>
          </cell>
          <cell r="I1640">
            <v>226.79900000000001</v>
          </cell>
          <cell r="J1640">
            <v>1184728.6000000001</v>
          </cell>
          <cell r="K1640">
            <v>639491.61</v>
          </cell>
          <cell r="L1640">
            <v>226.73</v>
          </cell>
          <cell r="M1640">
            <v>-1.9695860767326396E-2</v>
          </cell>
          <cell r="N1640">
            <v>3.5032741556785076</v>
          </cell>
          <cell r="O1640">
            <v>7.0046061608173371</v>
          </cell>
        </row>
        <row r="1641">
          <cell r="A1641">
            <v>25540</v>
          </cell>
          <cell r="B1641">
            <v>3.5000316941670255</v>
          </cell>
          <cell r="C1641">
            <v>1.9999818892120328E-2</v>
          </cell>
          <cell r="D1641">
            <v>1184721.26</v>
          </cell>
          <cell r="E1641">
            <v>639481.86</v>
          </cell>
          <cell r="F1641">
            <v>226.95</v>
          </cell>
          <cell r="G1641">
            <v>1184720.1765000001</v>
          </cell>
          <cell r="H1641">
            <v>639485.18810000003</v>
          </cell>
          <cell r="I1641">
            <v>227.02</v>
          </cell>
          <cell r="J1641">
            <v>1184719.0900000001</v>
          </cell>
          <cell r="K1641">
            <v>639488.52</v>
          </cell>
          <cell r="L1641">
            <v>226.95</v>
          </cell>
          <cell r="M1641">
            <v>-1.997389620703029E-2</v>
          </cell>
          <cell r="N1641">
            <v>3.5045741338829739</v>
          </cell>
          <cell r="O1641">
            <v>7.0046058280499999</v>
          </cell>
        </row>
        <row r="1642">
          <cell r="A1642">
            <v>25550</v>
          </cell>
          <cell r="B1642">
            <v>3.4987624354911606</v>
          </cell>
          <cell r="C1642">
            <v>2.0007074298599787E-2</v>
          </cell>
          <cell r="D1642">
            <v>1184711.75</v>
          </cell>
          <cell r="E1642">
            <v>639478.77</v>
          </cell>
          <cell r="F1642">
            <v>227.17</v>
          </cell>
          <cell r="G1642">
            <v>1184710.6662999999</v>
          </cell>
          <cell r="H1642">
            <v>639482.09669999999</v>
          </cell>
          <cell r="I1642">
            <v>227.24</v>
          </cell>
          <cell r="J1642">
            <v>1184709.58</v>
          </cell>
          <cell r="K1642">
            <v>639485.43000000005</v>
          </cell>
          <cell r="L1642">
            <v>227.17</v>
          </cell>
          <cell r="M1642">
            <v>-1.9966665906357161E-2</v>
          </cell>
          <cell r="N1642">
            <v>3.5058432052861863</v>
          </cell>
          <cell r="O1642">
            <v>7.0046056407773474</v>
          </cell>
        </row>
        <row r="1643">
          <cell r="A1643">
            <v>25560</v>
          </cell>
          <cell r="B1643">
            <v>3.4974932879606961</v>
          </cell>
          <cell r="C1643">
            <v>2.0014334335102302E-2</v>
          </cell>
          <cell r="D1643">
            <v>1184702.24</v>
          </cell>
          <cell r="E1643">
            <v>639475.68000000005</v>
          </cell>
          <cell r="F1643">
            <v>227.39</v>
          </cell>
          <cell r="G1643">
            <v>1184701.1561</v>
          </cell>
          <cell r="H1643">
            <v>639479.00529999996</v>
          </cell>
          <cell r="I1643">
            <v>227.46</v>
          </cell>
          <cell r="J1643">
            <v>1184700.07</v>
          </cell>
          <cell r="K1643">
            <v>639482.32999999996</v>
          </cell>
          <cell r="L1643">
            <v>227.39</v>
          </cell>
          <cell r="M1643">
            <v>-2.001369298839123E-2</v>
          </cell>
          <cell r="N1643">
            <v>3.497605366517039</v>
          </cell>
          <cell r="O1643">
            <v>6.9950986544777347</v>
          </cell>
        </row>
        <row r="1644">
          <cell r="A1644">
            <v>25570</v>
          </cell>
          <cell r="B1644">
            <v>3.4961932455990787</v>
          </cell>
          <cell r="C1644">
            <v>2.0307801946980761E-2</v>
          </cell>
          <cell r="D1644">
            <v>1184692.73</v>
          </cell>
          <cell r="E1644">
            <v>639472.59</v>
          </cell>
          <cell r="F1644">
            <v>227.61</v>
          </cell>
          <cell r="G1644">
            <v>1184691.6459999999</v>
          </cell>
          <cell r="H1644">
            <v>639475.91390000004</v>
          </cell>
          <cell r="I1644">
            <v>227.68100000000001</v>
          </cell>
          <cell r="J1644">
            <v>1184690.56</v>
          </cell>
          <cell r="K1644">
            <v>639479.24</v>
          </cell>
          <cell r="L1644">
            <v>227.61</v>
          </cell>
          <cell r="M1644">
            <v>-2.0292061965123866E-2</v>
          </cell>
          <cell r="N1644">
            <v>3.4989051443873098</v>
          </cell>
          <cell r="O1644">
            <v>6.9950983899863886</v>
          </cell>
        </row>
        <row r="1645">
          <cell r="A1645">
            <v>25580</v>
          </cell>
          <cell r="B1645">
            <v>3.5044323206420995</v>
          </cell>
          <cell r="C1645">
            <v>2.0260057408381903E-2</v>
          </cell>
          <cell r="D1645">
            <v>1184683.22</v>
          </cell>
          <cell r="E1645">
            <v>639469.49</v>
          </cell>
          <cell r="F1645">
            <v>227.83</v>
          </cell>
          <cell r="G1645">
            <v>1184682.1358</v>
          </cell>
          <cell r="H1645">
            <v>639472.82250000001</v>
          </cell>
          <cell r="I1645">
            <v>227.90100000000001</v>
          </cell>
          <cell r="J1645">
            <v>1184681.05</v>
          </cell>
          <cell r="K1645">
            <v>639476.15</v>
          </cell>
          <cell r="L1645">
            <v>227.83</v>
          </cell>
          <cell r="M1645">
            <v>-2.0284705962102908E-2</v>
          </cell>
          <cell r="N1645">
            <v>3.5001739799750795</v>
          </cell>
          <cell r="O1645">
            <v>7.004606300617179</v>
          </cell>
        </row>
        <row r="1646">
          <cell r="A1646">
            <v>25590</v>
          </cell>
          <cell r="B1646">
            <v>3.5031629379449312</v>
          </cell>
          <cell r="C1646">
            <v>1.8840117108204005E-2</v>
          </cell>
          <cell r="D1646">
            <v>1184673.71</v>
          </cell>
          <cell r="E1646">
            <v>639466.4</v>
          </cell>
          <cell r="F1646">
            <v>228.01</v>
          </cell>
          <cell r="G1646">
            <v>1184672.6255999999</v>
          </cell>
          <cell r="H1646">
            <v>639469.73109999998</v>
          </cell>
          <cell r="I1646">
            <v>228.07599999999999</v>
          </cell>
          <cell r="J1646">
            <v>1184671.54</v>
          </cell>
          <cell r="K1646">
            <v>639473.06000000006</v>
          </cell>
          <cell r="L1646">
            <v>228.01</v>
          </cell>
          <cell r="M1646">
            <v>-1.8849371924115569E-2</v>
          </cell>
          <cell r="N1646">
            <v>3.5014429268894216</v>
          </cell>
          <cell r="O1646">
            <v>7.0046058648343532</v>
          </cell>
        </row>
        <row r="1647">
          <cell r="A1647">
            <v>25600</v>
          </cell>
          <cell r="B1647">
            <v>3.5018626957313845</v>
          </cell>
          <cell r="C1647">
            <v>2.0560486305693119E-2</v>
          </cell>
          <cell r="D1647">
            <v>1184664.2</v>
          </cell>
          <cell r="E1647">
            <v>639463.31000000006</v>
          </cell>
          <cell r="F1647">
            <v>228.09</v>
          </cell>
          <cell r="G1647">
            <v>1184663.1155000001</v>
          </cell>
          <cell r="H1647">
            <v>639466.63970000006</v>
          </cell>
          <cell r="I1647">
            <v>228.16200000000001</v>
          </cell>
          <cell r="J1647">
            <v>1184662.03</v>
          </cell>
          <cell r="K1647">
            <v>639469.97</v>
          </cell>
          <cell r="L1647">
            <v>228.09</v>
          </cell>
          <cell r="M1647">
            <v>-2.055531922879527E-2</v>
          </cell>
          <cell r="N1647">
            <v>3.5027429736600881</v>
          </cell>
          <cell r="O1647">
            <v>7.0046056693914727</v>
          </cell>
        </row>
        <row r="1648">
          <cell r="A1648">
            <v>25610</v>
          </cell>
          <cell r="B1648">
            <v>3.5005935182995009</v>
          </cell>
          <cell r="C1648">
            <v>1.9425277354971592E-2</v>
          </cell>
          <cell r="D1648">
            <v>1184654.69</v>
          </cell>
          <cell r="E1648">
            <v>639460.22</v>
          </cell>
          <cell r="F1648">
            <v>228.09</v>
          </cell>
          <cell r="G1648">
            <v>1184653.6052999999</v>
          </cell>
          <cell r="H1648">
            <v>639463.54830000002</v>
          </cell>
          <cell r="I1648">
            <v>228.15799999999999</v>
          </cell>
          <cell r="J1648">
            <v>1184652.52</v>
          </cell>
          <cell r="K1648">
            <v>639466.88</v>
          </cell>
          <cell r="L1648">
            <v>228.09</v>
          </cell>
          <cell r="M1648">
            <v>-1.9406325535783659E-2</v>
          </cell>
          <cell r="N1648">
            <v>3.5040121260769976</v>
          </cell>
          <cell r="O1648">
            <v>7.0046056443764986</v>
          </cell>
        </row>
        <row r="1649">
          <cell r="A1649">
            <v>25620</v>
          </cell>
          <cell r="B1649">
            <v>3.4993418724378049</v>
          </cell>
          <cell r="C1649">
            <v>1.8574921333626569E-2</v>
          </cell>
          <cell r="D1649">
            <v>1184645.18</v>
          </cell>
          <cell r="E1649">
            <v>639457.13</v>
          </cell>
          <cell r="F1649">
            <v>228</v>
          </cell>
          <cell r="G1649">
            <v>1184644.0974999999</v>
          </cell>
          <cell r="H1649">
            <v>639460.45770000003</v>
          </cell>
          <cell r="I1649">
            <v>228.065</v>
          </cell>
          <cell r="J1649">
            <v>1184643.01</v>
          </cell>
          <cell r="K1649">
            <v>639463.79</v>
          </cell>
          <cell r="L1649">
            <v>228</v>
          </cell>
          <cell r="M1649">
            <v>-1.854353619836981E-2</v>
          </cell>
          <cell r="N1649">
            <v>3.5052645463442933</v>
          </cell>
          <cell r="O1649">
            <v>7.0046064187820978</v>
          </cell>
        </row>
        <row r="1650">
          <cell r="A1650">
            <v>25630</v>
          </cell>
          <cell r="B1650">
            <v>3.4980244780990688</v>
          </cell>
          <cell r="C1650">
            <v>2.0583046359678329E-2</v>
          </cell>
          <cell r="D1650">
            <v>1184635.67</v>
          </cell>
          <cell r="E1650">
            <v>639454.04</v>
          </cell>
          <cell r="F1650">
            <v>227.81</v>
          </cell>
          <cell r="G1650">
            <v>1184634.585</v>
          </cell>
          <cell r="H1650">
            <v>639457.36549999996</v>
          </cell>
          <cell r="I1650">
            <v>227.88200000000001</v>
          </cell>
          <cell r="J1650">
            <v>1184633.5</v>
          </cell>
          <cell r="K1650">
            <v>639460.68999999994</v>
          </cell>
          <cell r="L1650">
            <v>227.81</v>
          </cell>
          <cell r="M1650">
            <v>-2.0588641779116977E-2</v>
          </cell>
          <cell r="N1650">
            <v>3.497073812466454</v>
          </cell>
          <cell r="O1650">
            <v>6.9950982905655223</v>
          </cell>
        </row>
        <row r="1651">
          <cell r="A1651">
            <v>25640</v>
          </cell>
          <cell r="B1651">
            <v>3.4967556177482937</v>
          </cell>
          <cell r="C1651">
            <v>1.9732577149457413E-2</v>
          </cell>
          <cell r="D1651">
            <v>1184626.1599999999</v>
          </cell>
          <cell r="E1651">
            <v>639450.94999999995</v>
          </cell>
          <cell r="F1651">
            <v>227.54</v>
          </cell>
          <cell r="G1651">
            <v>1184625.0748000001</v>
          </cell>
          <cell r="H1651">
            <v>639454.27410000004</v>
          </cell>
          <cell r="I1651">
            <v>227.60900000000001</v>
          </cell>
          <cell r="J1651">
            <v>1184623.99</v>
          </cell>
          <cell r="K1651">
            <v>639457.6</v>
          </cell>
          <cell r="L1651">
            <v>227.54</v>
          </cell>
          <cell r="M1651">
            <v>-1.9723624968900896E-2</v>
          </cell>
          <cell r="N1651">
            <v>3.4983427290273541</v>
          </cell>
          <cell r="O1651">
            <v>6.9950983467756478</v>
          </cell>
        </row>
        <row r="1652">
          <cell r="A1652">
            <v>25650</v>
          </cell>
          <cell r="B1652">
            <v>3.5050580493987358</v>
          </cell>
          <cell r="C1652">
            <v>2.0541742529015673E-2</v>
          </cell>
          <cell r="D1652">
            <v>1184616.6499999999</v>
          </cell>
          <cell r="E1652">
            <v>639447.85</v>
          </cell>
          <cell r="F1652">
            <v>227.22</v>
          </cell>
          <cell r="G1652">
            <v>1184615.5647</v>
          </cell>
          <cell r="H1652">
            <v>639451.18279999995</v>
          </cell>
          <cell r="I1652">
            <v>227.292</v>
          </cell>
          <cell r="J1652">
            <v>1184614.48</v>
          </cell>
          <cell r="K1652">
            <v>639454.51</v>
          </cell>
          <cell r="L1652">
            <v>227.22</v>
          </cell>
          <cell r="M1652">
            <v>-2.0574087477646625E-2</v>
          </cell>
          <cell r="N1652">
            <v>3.4995476751146035</v>
          </cell>
          <cell r="O1652">
            <v>7.0046057245133397</v>
          </cell>
        </row>
        <row r="1653">
          <cell r="A1653">
            <v>25660</v>
          </cell>
          <cell r="B1653">
            <v>3.5037888363534972</v>
          </cell>
          <cell r="C1653">
            <v>2.0549183573213101E-2</v>
          </cell>
          <cell r="D1653">
            <v>1184607.1399999999</v>
          </cell>
          <cell r="E1653">
            <v>639444.76</v>
          </cell>
          <cell r="F1653">
            <v>226.91</v>
          </cell>
          <cell r="G1653">
            <v>1184606.0545000001</v>
          </cell>
          <cell r="H1653">
            <v>639448.09140000003</v>
          </cell>
          <cell r="I1653">
            <v>226.982</v>
          </cell>
          <cell r="J1653">
            <v>1184604.97</v>
          </cell>
          <cell r="K1653">
            <v>639451.42000000004</v>
          </cell>
          <cell r="L1653">
            <v>226.91</v>
          </cell>
          <cell r="M1653">
            <v>-2.05666289555714E-2</v>
          </cell>
          <cell r="N1653">
            <v>3.5008167918786848</v>
          </cell>
          <cell r="O1653">
            <v>7.0046056282321825</v>
          </cell>
        </row>
        <row r="1654">
          <cell r="A1654">
            <v>25670</v>
          </cell>
          <cell r="B1654">
            <v>3.5025197343606496</v>
          </cell>
          <cell r="C1654">
            <v>2.1127646840651371E-2</v>
          </cell>
          <cell r="D1654">
            <v>1184597.6299999999</v>
          </cell>
          <cell r="E1654">
            <v>639441.67000000004</v>
          </cell>
          <cell r="F1654">
            <v>226.65</v>
          </cell>
          <cell r="G1654">
            <v>1184596.5443</v>
          </cell>
          <cell r="H1654">
            <v>639445</v>
          </cell>
          <cell r="I1654">
            <v>226.72399999999999</v>
          </cell>
          <cell r="J1654">
            <v>1184595.46</v>
          </cell>
          <cell r="K1654">
            <v>639448.32999999996</v>
          </cell>
          <cell r="L1654">
            <v>226.65</v>
          </cell>
          <cell r="M1654">
            <v>-2.1130263386668475E-2</v>
          </cell>
          <cell r="N1654">
            <v>3.5020860197451209</v>
          </cell>
          <cell r="O1654">
            <v>7.0046057541057705</v>
          </cell>
        </row>
        <row r="1655">
          <cell r="A1655">
            <v>25680</v>
          </cell>
          <cell r="B1655">
            <v>3.5012197303304085</v>
          </cell>
          <cell r="C1655">
            <v>1.9136188288775609E-2</v>
          </cell>
          <cell r="D1655">
            <v>1184588.1200000001</v>
          </cell>
          <cell r="E1655">
            <v>639438.57999999996</v>
          </cell>
          <cell r="F1655">
            <v>226.46</v>
          </cell>
          <cell r="G1655">
            <v>1184587.0342000001</v>
          </cell>
          <cell r="H1655">
            <v>639441.90859999997</v>
          </cell>
          <cell r="I1655">
            <v>226.52699999999999</v>
          </cell>
          <cell r="J1655">
            <v>1184585.95</v>
          </cell>
          <cell r="K1655">
            <v>639445.24</v>
          </cell>
          <cell r="L1655">
            <v>226.46</v>
          </cell>
          <cell r="M1655">
            <v>-1.9124354031013979E-2</v>
          </cell>
          <cell r="N1655">
            <v>3.5033863047779237</v>
          </cell>
          <cell r="O1655">
            <v>7.0046060351083321</v>
          </cell>
        </row>
        <row r="1656">
          <cell r="A1656">
            <v>25690</v>
          </cell>
          <cell r="B1656">
            <v>3.5026264787740731</v>
          </cell>
          <cell r="C1656">
            <v>1.969950276404208E-2</v>
          </cell>
          <cell r="D1656">
            <v>1184578.3799999999</v>
          </cell>
          <cell r="E1656">
            <v>639435.79</v>
          </cell>
          <cell r="F1656">
            <v>226.32</v>
          </cell>
          <cell r="G1656">
            <v>1184577.42</v>
          </cell>
          <cell r="H1656">
            <v>639439.15850000002</v>
          </cell>
          <cell r="I1656">
            <v>226.38900000000001</v>
          </cell>
          <cell r="J1656">
            <v>1184576.46</v>
          </cell>
          <cell r="K1656">
            <v>639442.52</v>
          </cell>
          <cell r="L1656">
            <v>226.32</v>
          </cell>
          <cell r="M1656">
            <v>-1.973743458369092E-2</v>
          </cell>
          <cell r="N1656">
            <v>3.49589505705223</v>
          </cell>
          <cell r="O1656">
            <v>6.9985215358263027</v>
          </cell>
        </row>
        <row r="1657">
          <cell r="A1657">
            <v>25700</v>
          </cell>
          <cell r="B1657">
            <v>3.5044835567736192</v>
          </cell>
          <cell r="C1657">
            <v>2.0545109952317505E-2</v>
          </cell>
          <cell r="D1657">
            <v>1184568.76</v>
          </cell>
          <cell r="E1657">
            <v>639433.05000000005</v>
          </cell>
          <cell r="F1657">
            <v>226.24</v>
          </cell>
          <cell r="G1657">
            <v>1184567.8019999999</v>
          </cell>
          <cell r="H1657">
            <v>639436.42099999997</v>
          </cell>
          <cell r="I1657">
            <v>226.31200000000001</v>
          </cell>
          <cell r="J1657">
            <v>1184566.8400000001</v>
          </cell>
          <cell r="K1657">
            <v>639439.79</v>
          </cell>
          <cell r="L1657">
            <v>226.24</v>
          </cell>
          <cell r="M1657">
            <v>-2.0549962974120324E-2</v>
          </cell>
          <cell r="N1657">
            <v>3.5036559477346119</v>
          </cell>
          <cell r="O1657">
            <v>7.0081395045082306</v>
          </cell>
        </row>
        <row r="1658">
          <cell r="A1658">
            <v>25710</v>
          </cell>
          <cell r="B1658">
            <v>3.4967498423991699</v>
          </cell>
          <cell r="C1658">
            <v>2.1162508996994712E-2</v>
          </cell>
          <cell r="D1658">
            <v>1184559.1399999999</v>
          </cell>
          <cell r="E1658">
            <v>639430.31999999995</v>
          </cell>
          <cell r="F1658">
            <v>226.22</v>
          </cell>
          <cell r="G1658">
            <v>1184558.1839000001</v>
          </cell>
          <cell r="H1658">
            <v>639433.68350000004</v>
          </cell>
          <cell r="I1658">
            <v>226.29400000000001</v>
          </cell>
          <cell r="J1658">
            <v>1184557.23</v>
          </cell>
          <cell r="K1658">
            <v>639437.05000000005</v>
          </cell>
          <cell r="L1658">
            <v>226.22</v>
          </cell>
          <cell r="M1658">
            <v>-2.1148686817765813E-2</v>
          </cell>
          <cell r="N1658">
            <v>3.4990352184821742</v>
          </cell>
          <cell r="O1658">
            <v>6.9957850608813441</v>
          </cell>
        </row>
        <row r="1659">
          <cell r="A1659">
            <v>25720</v>
          </cell>
          <cell r="B1659">
            <v>3.4987049060826356</v>
          </cell>
          <cell r="C1659">
            <v>1.9721583229285106E-2</v>
          </cell>
          <cell r="D1659">
            <v>1184549.52</v>
          </cell>
          <cell r="E1659">
            <v>639427.57999999996</v>
          </cell>
          <cell r="F1659">
            <v>226.26</v>
          </cell>
          <cell r="G1659">
            <v>1184548.5659</v>
          </cell>
          <cell r="H1659">
            <v>639430.94609999994</v>
          </cell>
          <cell r="I1659">
            <v>226.32900000000001</v>
          </cell>
          <cell r="J1659">
            <v>1184547.6100000001</v>
          </cell>
          <cell r="K1659">
            <v>639434.31000000006</v>
          </cell>
          <cell r="L1659">
            <v>226.26</v>
          </cell>
          <cell r="M1659">
            <v>-1.9730747202452006E-2</v>
          </cell>
          <cell r="N1659">
            <v>3.4970799276898124</v>
          </cell>
          <cell r="O1659">
            <v>6.995784833772448</v>
          </cell>
        </row>
        <row r="1660">
          <cell r="A1660">
            <v>25730</v>
          </cell>
          <cell r="B1660">
            <v>3.5032987840161707</v>
          </cell>
          <cell r="C1660">
            <v>2.0552058056967141E-2</v>
          </cell>
          <cell r="D1660">
            <v>1184539.9099999999</v>
          </cell>
          <cell r="E1660">
            <v>639424.84</v>
          </cell>
          <cell r="F1660">
            <v>226.3</v>
          </cell>
          <cell r="G1660">
            <v>1184538.9479</v>
          </cell>
          <cell r="H1660">
            <v>639428.20860000001</v>
          </cell>
          <cell r="I1660">
            <v>226.37200000000001</v>
          </cell>
          <cell r="J1660">
            <v>1184537.99</v>
          </cell>
          <cell r="K1660">
            <v>639431.56999999995</v>
          </cell>
          <cell r="L1660">
            <v>226.3</v>
          </cell>
          <cell r="M1660">
            <v>-2.059954522877026E-2</v>
          </cell>
          <cell r="N1660">
            <v>3.4952227925616661</v>
          </cell>
          <cell r="O1660">
            <v>6.9985215765778364</v>
          </cell>
        </row>
        <row r="1661">
          <cell r="A1661">
            <v>25740</v>
          </cell>
          <cell r="B1661">
            <v>3.5051543789079784</v>
          </cell>
          <cell r="C1661">
            <v>2.1111766273483896E-2</v>
          </cell>
          <cell r="D1661">
            <v>1184530.29</v>
          </cell>
          <cell r="E1661">
            <v>639422.1</v>
          </cell>
          <cell r="F1661">
            <v>226.34</v>
          </cell>
          <cell r="G1661">
            <v>1184529.3299</v>
          </cell>
          <cell r="H1661">
            <v>639425.47109999997</v>
          </cell>
          <cell r="I1661">
            <v>226.41399999999999</v>
          </cell>
          <cell r="J1661">
            <v>1184528.3700000001</v>
          </cell>
          <cell r="K1661">
            <v>639428.84</v>
          </cell>
          <cell r="L1661">
            <v>226.34</v>
          </cell>
          <cell r="M1661">
            <v>-2.1124848152037044E-2</v>
          </cell>
          <cell r="N1661">
            <v>3.5029837595707463</v>
          </cell>
          <cell r="O1661">
            <v>7.0081381384787242</v>
          </cell>
        </row>
        <row r="1662">
          <cell r="A1662">
            <v>25750</v>
          </cell>
          <cell r="B1662">
            <v>3.4973933965369679</v>
          </cell>
          <cell r="C1662">
            <v>1.9157124293294834E-2</v>
          </cell>
          <cell r="D1662">
            <v>1184520.67</v>
          </cell>
          <cell r="E1662">
            <v>639419.37</v>
          </cell>
          <cell r="F1662">
            <v>226.39</v>
          </cell>
          <cell r="G1662">
            <v>1184519.7119</v>
          </cell>
          <cell r="H1662">
            <v>639422.73360000004</v>
          </cell>
          <cell r="I1662">
            <v>226.45699999999999</v>
          </cell>
          <cell r="J1662">
            <v>1184518.75</v>
          </cell>
          <cell r="K1662">
            <v>639426.1</v>
          </cell>
          <cell r="L1662">
            <v>226.39</v>
          </cell>
          <cell r="M1662">
            <v>-1.9136687087408979E-2</v>
          </cell>
          <cell r="N1662">
            <v>3.501128470877807</v>
          </cell>
          <cell r="O1662">
            <v>6.9985218674147749</v>
          </cell>
        </row>
        <row r="1663">
          <cell r="A1663">
            <v>25760</v>
          </cell>
          <cell r="B1663">
            <v>3.4993470320121292</v>
          </cell>
          <cell r="C1663">
            <v>2.0003731941882621E-2</v>
          </cell>
          <cell r="D1663">
            <v>1184511.05</v>
          </cell>
          <cell r="E1663">
            <v>639416.63</v>
          </cell>
          <cell r="F1663">
            <v>226.43</v>
          </cell>
          <cell r="G1663">
            <v>1184510.0939</v>
          </cell>
          <cell r="H1663">
            <v>639419.99620000005</v>
          </cell>
          <cell r="I1663">
            <v>226.5</v>
          </cell>
          <cell r="J1663">
            <v>1184509.1399999999</v>
          </cell>
          <cell r="K1663">
            <v>639423.36</v>
          </cell>
          <cell r="L1663">
            <v>226.43</v>
          </cell>
          <cell r="M1663">
            <v>-2.0020377509362496E-2</v>
          </cell>
          <cell r="N1663">
            <v>3.4964375655383018</v>
          </cell>
          <cell r="O1663">
            <v>6.9957845975504309</v>
          </cell>
        </row>
        <row r="1664">
          <cell r="A1664">
            <v>25770</v>
          </cell>
          <cell r="B1664">
            <v>3.5012336868615974</v>
          </cell>
          <cell r="C1664">
            <v>2.0564180068923479E-2</v>
          </cell>
          <cell r="D1664">
            <v>1184501.43</v>
          </cell>
          <cell r="E1664">
            <v>639413.89</v>
          </cell>
          <cell r="F1664">
            <v>226.47</v>
          </cell>
          <cell r="G1664">
            <v>1184500.4757999999</v>
          </cell>
          <cell r="H1664">
            <v>639417.25870000001</v>
          </cell>
          <cell r="I1664">
            <v>226.542</v>
          </cell>
          <cell r="J1664">
            <v>1184499.52</v>
          </cell>
          <cell r="K1664">
            <v>639420.62</v>
          </cell>
          <cell r="L1664">
            <v>226.47</v>
          </cell>
          <cell r="M1664">
            <v>-2.0603501373176413E-2</v>
          </cell>
          <cell r="N1664">
            <v>3.494551663618648</v>
          </cell>
          <cell r="O1664">
            <v>6.9957853504802454</v>
          </cell>
        </row>
        <row r="1665">
          <cell r="A1665">
            <v>25780</v>
          </cell>
          <cell r="B1665">
            <v>3.5058263333304676</v>
          </cell>
          <cell r="C1665">
            <v>2.1392959282375092E-2</v>
          </cell>
          <cell r="D1665">
            <v>1184491.82</v>
          </cell>
          <cell r="E1665">
            <v>639411.15</v>
          </cell>
          <cell r="F1665">
            <v>226.51</v>
          </cell>
          <cell r="G1665">
            <v>1184490.8578000001</v>
          </cell>
          <cell r="H1665">
            <v>639414.52119999996</v>
          </cell>
          <cell r="I1665">
            <v>226.58500000000001</v>
          </cell>
          <cell r="J1665">
            <v>1184489.8999999999</v>
          </cell>
          <cell r="K1665">
            <v>639417.89</v>
          </cell>
          <cell r="L1665">
            <v>226.51</v>
          </cell>
          <cell r="M1665">
            <v>-2.1414421362667344E-2</v>
          </cell>
          <cell r="N1665">
            <v>3.5023127045948432</v>
          </cell>
          <cell r="O1665">
            <v>7.0081390379253108</v>
          </cell>
        </row>
        <row r="1666">
          <cell r="A1666">
            <v>25790</v>
          </cell>
          <cell r="B1666">
            <v>3.4980654267232736</v>
          </cell>
          <cell r="C1666">
            <v>1.9153443925938193E-2</v>
          </cell>
          <cell r="D1666">
            <v>1184482.2</v>
          </cell>
          <cell r="E1666">
            <v>639408.42000000004</v>
          </cell>
          <cell r="F1666">
            <v>226.56</v>
          </cell>
          <cell r="G1666">
            <v>1184481.2398000001</v>
          </cell>
          <cell r="H1666">
            <v>639411.78370000003</v>
          </cell>
          <cell r="I1666">
            <v>226.62700000000001</v>
          </cell>
          <cell r="J1666">
            <v>1184480.28</v>
          </cell>
          <cell r="K1666">
            <v>639415.15</v>
          </cell>
          <cell r="L1666">
            <v>226.56</v>
          </cell>
          <cell r="M1666">
            <v>-1.914036380014951E-2</v>
          </cell>
          <cell r="N1666">
            <v>3.5004559317458703</v>
          </cell>
          <cell r="O1666">
            <v>6.9985213584691444</v>
          </cell>
        </row>
        <row r="1667">
          <cell r="A1667">
            <v>25800</v>
          </cell>
          <cell r="B1667">
            <v>3.4999213819063328</v>
          </cell>
          <cell r="C1667">
            <v>1.9429007849020283E-2</v>
          </cell>
          <cell r="D1667">
            <v>1184472.58</v>
          </cell>
          <cell r="E1667">
            <v>639405.68000000005</v>
          </cell>
          <cell r="F1667">
            <v>226.66</v>
          </cell>
          <cell r="G1667">
            <v>1184471.6218000001</v>
          </cell>
          <cell r="H1667">
            <v>639409.04619999998</v>
          </cell>
          <cell r="I1667">
            <v>226.72800000000001</v>
          </cell>
          <cell r="J1667">
            <v>1184470.6599999999</v>
          </cell>
          <cell r="K1667">
            <v>639412.41</v>
          </cell>
          <cell r="L1667">
            <v>226.66</v>
          </cell>
          <cell r="M1667">
            <v>-1.9436339837110683E-2</v>
          </cell>
          <cell r="N1667">
            <v>3.4986011033917288</v>
          </cell>
          <cell r="O1667">
            <v>6.9985224852980616</v>
          </cell>
        </row>
        <row r="1668">
          <cell r="A1668">
            <v>25810</v>
          </cell>
          <cell r="B1668">
            <v>3.50187548039264</v>
          </cell>
          <cell r="C1668">
            <v>2.1131533777919133E-2</v>
          </cell>
          <cell r="D1668">
            <v>1184462.96</v>
          </cell>
          <cell r="E1668">
            <v>639402.93999999994</v>
          </cell>
          <cell r="F1668">
            <v>226.87</v>
          </cell>
          <cell r="G1668">
            <v>1184462.0038000001</v>
          </cell>
          <cell r="H1668">
            <v>639406.3088</v>
          </cell>
          <cell r="I1668">
            <v>226.94399999999999</v>
          </cell>
          <cell r="J1668">
            <v>1184461.05</v>
          </cell>
          <cell r="K1668">
            <v>639409.68000000005</v>
          </cell>
          <cell r="L1668">
            <v>226.87</v>
          </cell>
          <cell r="M1668">
            <v>-2.1121553325129657E-2</v>
          </cell>
          <cell r="N1668">
            <v>3.5035302025794355</v>
          </cell>
          <cell r="O1668">
            <v>7.005405682972075</v>
          </cell>
        </row>
        <row r="1669">
          <cell r="A1669">
            <v>25820</v>
          </cell>
          <cell r="B1669">
            <v>3.5037353396143001</v>
          </cell>
          <cell r="C1669">
            <v>1.9122448902591592E-2</v>
          </cell>
          <cell r="D1669">
            <v>1184453.3400000001</v>
          </cell>
          <cell r="E1669">
            <v>639400.19999999995</v>
          </cell>
          <cell r="F1669">
            <v>227.21</v>
          </cell>
          <cell r="G1669">
            <v>1184452.3858</v>
          </cell>
          <cell r="H1669">
            <v>639403.57129999995</v>
          </cell>
          <cell r="I1669">
            <v>227.27699999999999</v>
          </cell>
          <cell r="J1669">
            <v>1184451.43</v>
          </cell>
          <cell r="K1669">
            <v>639406.93999999994</v>
          </cell>
          <cell r="L1669">
            <v>227.21</v>
          </cell>
          <cell r="M1669">
            <v>-1.9133727199082275E-2</v>
          </cell>
          <cell r="N1669">
            <v>3.5016700772859575</v>
          </cell>
          <cell r="O1669">
            <v>7.005405416900258</v>
          </cell>
        </row>
        <row r="1670">
          <cell r="A1670">
            <v>25830</v>
          </cell>
          <cell r="B1670">
            <v>3.4987110884213428</v>
          </cell>
          <cell r="C1670">
            <v>2.1436465631070288E-2</v>
          </cell>
          <cell r="D1670">
            <v>1184443.73</v>
          </cell>
          <cell r="E1670">
            <v>639397.47</v>
          </cell>
          <cell r="F1670">
            <v>227.65</v>
          </cell>
          <cell r="G1670">
            <v>1184442.7678</v>
          </cell>
          <cell r="H1670">
            <v>639400.83380000002</v>
          </cell>
          <cell r="I1670">
            <v>227.72499999999999</v>
          </cell>
          <cell r="J1670">
            <v>1184441.81</v>
          </cell>
          <cell r="K1670">
            <v>639404.19999999995</v>
          </cell>
          <cell r="L1670">
            <v>227.65</v>
          </cell>
          <cell r="M1670">
            <v>-2.1429723172010366E-2</v>
          </cell>
          <cell r="N1670">
            <v>3.499811892014876</v>
          </cell>
          <cell r="O1670">
            <v>6.9985229804362188</v>
          </cell>
        </row>
        <row r="1671">
          <cell r="A1671">
            <v>25840</v>
          </cell>
          <cell r="B1671">
            <v>3.5005930612186735</v>
          </cell>
          <cell r="C1671">
            <v>1.9710945772133594E-2</v>
          </cell>
          <cell r="D1671">
            <v>1184434.1100000001</v>
          </cell>
          <cell r="E1671">
            <v>639394.73</v>
          </cell>
          <cell r="F1671">
            <v>228.22</v>
          </cell>
          <cell r="G1671">
            <v>1184433.1497</v>
          </cell>
          <cell r="H1671">
            <v>639398.09629999998</v>
          </cell>
          <cell r="I1671">
            <v>228.28899999999999</v>
          </cell>
          <cell r="J1671">
            <v>1184432.19</v>
          </cell>
          <cell r="K1671">
            <v>639401.46</v>
          </cell>
          <cell r="L1671">
            <v>228.22</v>
          </cell>
          <cell r="M1671">
            <v>-1.9725962286209063E-2</v>
          </cell>
          <cell r="N1671">
            <v>3.4979282125175768</v>
          </cell>
          <cell r="O1671">
            <v>6.9985212737362499</v>
          </cell>
        </row>
        <row r="1672">
          <cell r="A1672">
            <v>25850</v>
          </cell>
          <cell r="B1672">
            <v>3.5025456599618101</v>
          </cell>
          <cell r="C1672">
            <v>1.9699957316399622E-2</v>
          </cell>
          <cell r="D1672">
            <v>1184424.49</v>
          </cell>
          <cell r="E1672">
            <v>639391.99</v>
          </cell>
          <cell r="F1672">
            <v>228.9</v>
          </cell>
          <cell r="G1672">
            <v>1184423.5316999999</v>
          </cell>
          <cell r="H1672">
            <v>639395.35889999999</v>
          </cell>
          <cell r="I1672">
            <v>228.96899999999999</v>
          </cell>
          <cell r="J1672">
            <v>1184422.57</v>
          </cell>
          <cell r="K1672">
            <v>639398.73</v>
          </cell>
          <cell r="L1672">
            <v>228.9</v>
          </cell>
          <cell r="M1672">
            <v>-1.9682832693598263E-2</v>
          </cell>
          <cell r="N1672">
            <v>3.5055929740453613</v>
          </cell>
          <cell r="O1672">
            <v>7.008138634007171</v>
          </cell>
        </row>
        <row r="1673">
          <cell r="A1673">
            <v>25860</v>
          </cell>
          <cell r="B1673">
            <v>3.4947846357025223</v>
          </cell>
          <cell r="C1673">
            <v>1.9171424560912583E-2</v>
          </cell>
          <cell r="D1673">
            <v>1184414.8700000001</v>
          </cell>
          <cell r="E1673">
            <v>639389.26</v>
          </cell>
          <cell r="F1673">
            <v>229.64</v>
          </cell>
          <cell r="G1673">
            <v>1184413.9136999999</v>
          </cell>
          <cell r="H1673">
            <v>639392.62139999995</v>
          </cell>
          <cell r="I1673">
            <v>229.70699999999999</v>
          </cell>
          <cell r="J1673">
            <v>1184412.96</v>
          </cell>
          <cell r="K1673">
            <v>639395.99</v>
          </cell>
          <cell r="L1673">
            <v>229.64</v>
          </cell>
          <cell r="M1673">
            <v>-1.9137382564362367E-2</v>
          </cell>
          <cell r="N1673">
            <v>3.5010012353922773</v>
          </cell>
          <cell r="O1673">
            <v>6.9957858710947995</v>
          </cell>
        </row>
        <row r="1674">
          <cell r="A1674">
            <v>25870</v>
          </cell>
          <cell r="B1674">
            <v>3.4966429185959615</v>
          </cell>
          <cell r="C1674">
            <v>1.8589258758540252E-2</v>
          </cell>
          <cell r="D1674">
            <v>1184405.25</v>
          </cell>
          <cell r="E1674">
            <v>639386.52</v>
          </cell>
          <cell r="F1674">
            <v>230.38</v>
          </cell>
          <cell r="G1674">
            <v>1184404.2956999999</v>
          </cell>
          <cell r="H1674">
            <v>639389.88390000002</v>
          </cell>
          <cell r="I1674">
            <v>230.44499999999999</v>
          </cell>
          <cell r="J1674">
            <v>1184403.3400000001</v>
          </cell>
          <cell r="K1674">
            <v>639393.25</v>
          </cell>
          <cell r="L1674">
            <v>230.38</v>
          </cell>
          <cell r="M1674">
            <v>-1.8575984644316181E-2</v>
          </cell>
          <cell r="N1674">
            <v>3.4991415660911529</v>
          </cell>
          <cell r="O1674">
            <v>6.995784484687114</v>
          </cell>
        </row>
        <row r="1675">
          <cell r="A1675">
            <v>25880</v>
          </cell>
          <cell r="B1675">
            <v>3.5012383880032689</v>
          </cell>
          <cell r="C1675">
            <v>2.0849765685795094E-2</v>
          </cell>
          <cell r="D1675">
            <v>1184395.6399999999</v>
          </cell>
          <cell r="E1675">
            <v>639383.78</v>
          </cell>
          <cell r="F1675">
            <v>231.11</v>
          </cell>
          <cell r="G1675">
            <v>1184394.6776999999</v>
          </cell>
          <cell r="H1675">
            <v>639387.14639999997</v>
          </cell>
          <cell r="I1675">
            <v>231.18299999999999</v>
          </cell>
          <cell r="J1675">
            <v>1184393.72</v>
          </cell>
          <cell r="K1675">
            <v>639390.51</v>
          </cell>
          <cell r="L1675">
            <v>231.11</v>
          </cell>
          <cell r="M1675">
            <v>-2.0873341530702087E-2</v>
          </cell>
          <cell r="N1675">
            <v>3.4972838389390204</v>
          </cell>
          <cell r="O1675">
            <v>6.9985222269422893</v>
          </cell>
        </row>
        <row r="1676">
          <cell r="A1676">
            <v>25890</v>
          </cell>
          <cell r="B1676">
            <v>3.5031895594575824</v>
          </cell>
          <cell r="C1676">
            <v>1.9410882239138911E-2</v>
          </cell>
          <cell r="D1676">
            <v>1184386.02</v>
          </cell>
          <cell r="E1676">
            <v>639381.04</v>
          </cell>
          <cell r="F1676">
            <v>231.85</v>
          </cell>
          <cell r="G1676">
            <v>1184385.0597000001</v>
          </cell>
          <cell r="H1676">
            <v>639384.40899999999</v>
          </cell>
          <cell r="I1676">
            <v>231.91800000000001</v>
          </cell>
          <cell r="J1676">
            <v>1184384.1000000001</v>
          </cell>
          <cell r="K1676">
            <v>639387.78</v>
          </cell>
          <cell r="L1676">
            <v>231.85</v>
          </cell>
          <cell r="M1676">
            <v>-1.9401140116105303E-2</v>
          </cell>
          <cell r="N1676">
            <v>3.5049486572989488</v>
          </cell>
          <cell r="O1676">
            <v>7.0081382167565316</v>
          </cell>
        </row>
        <row r="1677">
          <cell r="A1677">
            <v>25900</v>
          </cell>
          <cell r="B1677">
            <v>3.4954560231501501</v>
          </cell>
          <cell r="C1677">
            <v>1.8595570812365389E-2</v>
          </cell>
          <cell r="D1677">
            <v>1184376.3999999999</v>
          </cell>
          <cell r="E1677">
            <v>639378.31000000006</v>
          </cell>
          <cell r="F1677">
            <v>232.56</v>
          </cell>
          <cell r="G1677">
            <v>1184375.4416</v>
          </cell>
          <cell r="H1677">
            <v>639381.67150000005</v>
          </cell>
          <cell r="I1677">
            <v>232.625</v>
          </cell>
          <cell r="J1677">
            <v>1184374.48</v>
          </cell>
          <cell r="K1677">
            <v>639385.04</v>
          </cell>
          <cell r="L1677">
            <v>232.56</v>
          </cell>
          <cell r="M1677">
            <v>-1.8555177709271339E-2</v>
          </cell>
          <cell r="N1677">
            <v>3.503065344802363</v>
          </cell>
          <cell r="O1677">
            <v>6.9985213679525131</v>
          </cell>
        </row>
        <row r="1678">
          <cell r="A1678">
            <v>25910</v>
          </cell>
          <cell r="B1678">
            <v>3.4973128199301891</v>
          </cell>
          <cell r="C1678">
            <v>2.0587234744829014E-2</v>
          </cell>
          <cell r="D1678">
            <v>1184366.78</v>
          </cell>
          <cell r="E1678">
            <v>639375.56999999995</v>
          </cell>
          <cell r="F1678">
            <v>233.23</v>
          </cell>
          <cell r="G1678">
            <v>1184365.8236</v>
          </cell>
          <cell r="H1678">
            <v>639378.93400000001</v>
          </cell>
          <cell r="I1678">
            <v>233.30199999999999</v>
          </cell>
          <cell r="J1678">
            <v>1184364.8700000001</v>
          </cell>
          <cell r="K1678">
            <v>639382.30000000005</v>
          </cell>
          <cell r="L1678">
            <v>233.23</v>
          </cell>
          <cell r="M1678">
            <v>-2.0580411184710032E-2</v>
          </cell>
          <cell r="N1678">
            <v>3.4984723752018256</v>
          </cell>
          <cell r="O1678">
            <v>6.9957851951320151</v>
          </cell>
        </row>
        <row r="1679">
          <cell r="A1679">
            <v>25920</v>
          </cell>
          <cell r="B1679">
            <v>3.4991715605112432</v>
          </cell>
          <cell r="C1679">
            <v>1.9433171201836408E-2</v>
          </cell>
          <cell r="D1679">
            <v>1184357.1599999999</v>
          </cell>
          <cell r="E1679">
            <v>639372.82999999996</v>
          </cell>
          <cell r="F1679">
            <v>233.88</v>
          </cell>
          <cell r="G1679">
            <v>1184356.2056</v>
          </cell>
          <cell r="H1679">
            <v>639376.19649999996</v>
          </cell>
          <cell r="I1679">
            <v>233.94800000000001</v>
          </cell>
          <cell r="J1679">
            <v>1184355.25</v>
          </cell>
          <cell r="K1679">
            <v>639379.56000000006</v>
          </cell>
          <cell r="L1679">
            <v>233.88</v>
          </cell>
          <cell r="M1679">
            <v>-1.9447390040884967E-2</v>
          </cell>
          <cell r="N1679">
            <v>3.4966131628487491</v>
          </cell>
          <cell r="O1679">
            <v>6.9957847233599928</v>
          </cell>
        </row>
        <row r="1680">
          <cell r="A1680">
            <v>25930</v>
          </cell>
          <cell r="B1680">
            <v>3.5037657970504683</v>
          </cell>
          <cell r="C1680">
            <v>2.0834725900181959E-2</v>
          </cell>
          <cell r="D1680">
            <v>1184347.55</v>
          </cell>
          <cell r="E1680">
            <v>639370.09</v>
          </cell>
          <cell r="F1680">
            <v>234.49</v>
          </cell>
          <cell r="G1680">
            <v>1184346.5876</v>
          </cell>
          <cell r="H1680">
            <v>639373.45900000003</v>
          </cell>
          <cell r="I1680">
            <v>234.56299999999999</v>
          </cell>
          <cell r="J1680">
            <v>1184345.6299999999</v>
          </cell>
          <cell r="K1680">
            <v>639376.82999999996</v>
          </cell>
          <cell r="L1680">
            <v>234.49</v>
          </cell>
          <cell r="M1680">
            <v>-2.0831108540911126E-2</v>
          </cell>
          <cell r="N1680">
            <v>3.5043742322503473</v>
          </cell>
          <cell r="O1680">
            <v>7.0081400293008151</v>
          </cell>
        </row>
        <row r="1681">
          <cell r="A1681">
            <v>25940</v>
          </cell>
          <cell r="B1681">
            <v>3.4961010741084064</v>
          </cell>
          <cell r="C1681">
            <v>1.9450238582511617E-2</v>
          </cell>
          <cell r="D1681">
            <v>1184337.93</v>
          </cell>
          <cell r="E1681">
            <v>639367.36</v>
          </cell>
          <cell r="F1681">
            <v>235.08</v>
          </cell>
          <cell r="G1681">
            <v>1184336.9696</v>
          </cell>
          <cell r="H1681">
            <v>639370.72160000005</v>
          </cell>
          <cell r="I1681">
            <v>235.148</v>
          </cell>
          <cell r="J1681">
            <v>1184336.01</v>
          </cell>
          <cell r="K1681">
            <v>639374.09</v>
          </cell>
          <cell r="L1681">
            <v>235.08</v>
          </cell>
          <cell r="M1681">
            <v>-1.9415143392702533E-2</v>
          </cell>
          <cell r="N1681">
            <v>3.5024206942268803</v>
          </cell>
          <cell r="O1681">
            <v>6.9985217683352872</v>
          </cell>
        </row>
        <row r="1682">
          <cell r="A1682">
            <v>25950</v>
          </cell>
          <cell r="B1682">
            <v>3.4979564563142538</v>
          </cell>
          <cell r="C1682">
            <v>1.8868159402288771E-2</v>
          </cell>
          <cell r="D1682">
            <v>1184328.31</v>
          </cell>
          <cell r="E1682">
            <v>639364.62</v>
          </cell>
          <cell r="F1682">
            <v>235.64</v>
          </cell>
          <cell r="G1682">
            <v>1184327.3515999999</v>
          </cell>
          <cell r="H1682">
            <v>639367.9841</v>
          </cell>
          <cell r="I1682">
            <v>235.70599999999999</v>
          </cell>
          <cell r="J1682">
            <v>1184326.3899999999</v>
          </cell>
          <cell r="K1682">
            <v>639371.35</v>
          </cell>
          <cell r="L1682">
            <v>235.64</v>
          </cell>
          <cell r="M1682">
            <v>-1.8854097689229628E-2</v>
          </cell>
          <cell r="N1682">
            <v>3.5005652929073818</v>
          </cell>
          <cell r="O1682">
            <v>6.9985217492216361</v>
          </cell>
        </row>
        <row r="1683">
          <cell r="A1683">
            <v>25960</v>
          </cell>
          <cell r="B1683">
            <v>3.4998137835765162</v>
          </cell>
          <cell r="C1683">
            <v>2.0001064150464327E-2</v>
          </cell>
          <cell r="D1683">
            <v>1184318.69</v>
          </cell>
          <cell r="E1683">
            <v>639361.88</v>
          </cell>
          <cell r="F1683">
            <v>236.19</v>
          </cell>
          <cell r="G1683">
            <v>1184317.7335999999</v>
          </cell>
          <cell r="H1683">
            <v>639365.24659999995</v>
          </cell>
          <cell r="I1683">
            <v>236.26</v>
          </cell>
          <cell r="J1683">
            <v>1184316.78</v>
          </cell>
          <cell r="K1683">
            <v>639368.61</v>
          </cell>
          <cell r="L1683">
            <v>236.19</v>
          </cell>
          <cell r="M1683">
            <v>-2.002304997420512E-2</v>
          </cell>
          <cell r="N1683">
            <v>3.4959708980485655</v>
          </cell>
          <cell r="O1683">
            <v>6.9957846816250822</v>
          </cell>
        </row>
        <row r="1684">
          <cell r="A1684">
            <v>25970</v>
          </cell>
          <cell r="B1684">
            <v>3.5017003098578514</v>
          </cell>
          <cell r="C1684">
            <v>2.1418166422995003E-2</v>
          </cell>
          <cell r="D1684">
            <v>1184309.07</v>
          </cell>
          <cell r="E1684">
            <v>639359.14</v>
          </cell>
          <cell r="F1684">
            <v>236.74</v>
          </cell>
          <cell r="G1684">
            <v>1184308.1155000001</v>
          </cell>
          <cell r="H1684">
            <v>639362.50910000002</v>
          </cell>
          <cell r="I1684">
            <v>236.815</v>
          </cell>
          <cell r="J1684">
            <v>1184307.1599999999</v>
          </cell>
          <cell r="K1684">
            <v>639365.88</v>
          </cell>
          <cell r="L1684">
            <v>236.74</v>
          </cell>
          <cell r="M1684">
            <v>-2.1405913195272117E-2</v>
          </cell>
          <cell r="N1684">
            <v>3.5037047621287067</v>
          </cell>
          <cell r="O1684">
            <v>7.0054050719865586</v>
          </cell>
        </row>
        <row r="1685">
          <cell r="A1685">
            <v>25980</v>
          </cell>
          <cell r="B1685">
            <v>3.4967746767383123</v>
          </cell>
          <cell r="C1685">
            <v>1.9732469598055302E-2</v>
          </cell>
          <cell r="D1685">
            <v>1184299.46</v>
          </cell>
          <cell r="E1685">
            <v>639356.41</v>
          </cell>
          <cell r="F1685">
            <v>237.3</v>
          </cell>
          <cell r="G1685">
            <v>1184298.4975000001</v>
          </cell>
          <cell r="H1685">
            <v>639359.77170000004</v>
          </cell>
          <cell r="I1685">
            <v>237.369</v>
          </cell>
          <cell r="J1685">
            <v>1184297.54</v>
          </cell>
          <cell r="K1685">
            <v>639363.14</v>
          </cell>
          <cell r="L1685">
            <v>237.3</v>
          </cell>
          <cell r="M1685">
            <v>-1.9704435042302147E-2</v>
          </cell>
          <cell r="N1685">
            <v>3.5017497254733199</v>
          </cell>
          <cell r="O1685">
            <v>6.9985244022116326</v>
          </cell>
        </row>
        <row r="1686">
          <cell r="A1686">
            <v>25990</v>
          </cell>
          <cell r="B1686">
            <v>3.4986285727078186</v>
          </cell>
          <cell r="C1686">
            <v>2.0865318647846062E-2</v>
          </cell>
          <cell r="D1686">
            <v>1184289.8400000001</v>
          </cell>
          <cell r="E1686">
            <v>639353.67000000004</v>
          </cell>
          <cell r="F1686">
            <v>237.85</v>
          </cell>
          <cell r="G1686">
            <v>1184288.8795</v>
          </cell>
          <cell r="H1686">
            <v>639357.03419999999</v>
          </cell>
          <cell r="I1686">
            <v>237.923</v>
          </cell>
          <cell r="J1686">
            <v>1184287.92</v>
          </cell>
          <cell r="K1686">
            <v>639360.4</v>
          </cell>
          <cell r="L1686">
            <v>237.85</v>
          </cell>
          <cell r="M1686">
            <v>-2.0857781463732534E-2</v>
          </cell>
          <cell r="N1686">
            <v>3.4998928398468334</v>
          </cell>
          <cell r="O1686">
            <v>6.998521412554652</v>
          </cell>
        </row>
        <row r="1687">
          <cell r="A1687">
            <v>26000</v>
          </cell>
          <cell r="B1687">
            <v>3.5004844149358485</v>
          </cell>
          <cell r="C1687">
            <v>1.9140208056385576E-2</v>
          </cell>
          <cell r="D1687">
            <v>1184280.22</v>
          </cell>
          <cell r="E1687">
            <v>639350.93000000005</v>
          </cell>
          <cell r="F1687">
            <v>238.41</v>
          </cell>
          <cell r="G1687">
            <v>1184279.2615</v>
          </cell>
          <cell r="H1687">
            <v>639354.29669999995</v>
          </cell>
          <cell r="I1687">
            <v>238.477</v>
          </cell>
          <cell r="J1687">
            <v>1184278.3</v>
          </cell>
          <cell r="K1687">
            <v>639357.66</v>
          </cell>
          <cell r="L1687">
            <v>238.41</v>
          </cell>
          <cell r="M1687">
            <v>-1.9153594655308678E-2</v>
          </cell>
          <cell r="N1687">
            <v>3.4980378986686613</v>
          </cell>
          <cell r="O1687">
            <v>6.9985223136045098</v>
          </cell>
          <cell r="P1687">
            <v>7.1594843361243381</v>
          </cell>
        </row>
        <row r="1688">
          <cell r="A1688">
            <v>26010</v>
          </cell>
          <cell r="B1688">
            <v>3.5023422006800677</v>
          </cell>
          <cell r="C1688">
            <v>1.9701101733174537E-2</v>
          </cell>
          <cell r="D1688">
            <v>1184270.6000000001</v>
          </cell>
          <cell r="E1688">
            <v>639348.18999999994</v>
          </cell>
          <cell r="F1688">
            <v>238.96</v>
          </cell>
          <cell r="G1688">
            <v>1184269.6435</v>
          </cell>
          <cell r="H1688">
            <v>639351.55920000002</v>
          </cell>
          <cell r="I1688">
            <v>239.029</v>
          </cell>
          <cell r="J1688">
            <v>1184268.69</v>
          </cell>
          <cell r="K1688">
            <v>639354.93000000005</v>
          </cell>
          <cell r="L1688">
            <v>238.96</v>
          </cell>
          <cell r="M1688">
            <v>-1.9697044365212888E-2</v>
          </cell>
          <cell r="N1688">
            <v>3.5030636434900799</v>
          </cell>
          <cell r="O1688">
            <v>7.0054058441701477</v>
          </cell>
        </row>
        <row r="1689">
          <cell r="A1689">
            <v>26020</v>
          </cell>
          <cell r="B1689">
            <v>3.4946773084888232</v>
          </cell>
          <cell r="C1689">
            <v>2.117505951700677E-2</v>
          </cell>
          <cell r="D1689">
            <v>1184260.98</v>
          </cell>
          <cell r="E1689">
            <v>639345.46</v>
          </cell>
          <cell r="F1689">
            <v>239.49</v>
          </cell>
          <cell r="G1689">
            <v>1184260.0255</v>
          </cell>
          <cell r="H1689">
            <v>639348.82180000003</v>
          </cell>
          <cell r="I1689">
            <v>239.56399999999999</v>
          </cell>
          <cell r="J1689">
            <v>1184259.07</v>
          </cell>
          <cell r="K1689">
            <v>639352.18999999994</v>
          </cell>
          <cell r="L1689">
            <v>239.49</v>
          </cell>
          <cell r="M1689">
            <v>-2.1136170983980948E-2</v>
          </cell>
          <cell r="N1689">
            <v>3.5011071804854472</v>
          </cell>
          <cell r="O1689">
            <v>6.9957844889742704</v>
          </cell>
        </row>
        <row r="1690">
          <cell r="A1690">
            <v>26030</v>
          </cell>
          <cell r="B1690">
            <v>3.499301823292102</v>
          </cell>
          <cell r="C1690">
            <v>2.0003990377190847E-2</v>
          </cell>
          <cell r="D1690">
            <v>1184251.3700000001</v>
          </cell>
          <cell r="E1690">
            <v>639342.72</v>
          </cell>
          <cell r="F1690">
            <v>240.01</v>
          </cell>
          <cell r="G1690">
            <v>1184250.4073999999</v>
          </cell>
          <cell r="H1690">
            <v>639346.08429999999</v>
          </cell>
          <cell r="I1690">
            <v>240.08</v>
          </cell>
          <cell r="J1690">
            <v>1184249.45</v>
          </cell>
          <cell r="K1690">
            <v>639349.44999999995</v>
          </cell>
          <cell r="L1690">
            <v>240.01</v>
          </cell>
          <cell r="M1690">
            <v>-2.0004449443823423E-2</v>
          </cell>
          <cell r="N1690">
            <v>3.4992215205220161</v>
          </cell>
          <cell r="O1690">
            <v>6.9985233438141181</v>
          </cell>
        </row>
        <row r="1691">
          <cell r="A1691">
            <v>26040</v>
          </cell>
          <cell r="B1691">
            <v>3.5011561805666167</v>
          </cell>
          <cell r="C1691">
            <v>1.8850915696460378E-2</v>
          </cell>
          <cell r="D1691">
            <v>1184241.75</v>
          </cell>
          <cell r="E1691">
            <v>639339.98</v>
          </cell>
          <cell r="F1691">
            <v>240.51</v>
          </cell>
          <cell r="G1691">
            <v>1184240.7893999999</v>
          </cell>
          <cell r="H1691">
            <v>639343.34680000006</v>
          </cell>
          <cell r="I1691">
            <v>240.57599999999999</v>
          </cell>
          <cell r="J1691">
            <v>1184239.83</v>
          </cell>
          <cell r="K1691">
            <v>639346.71</v>
          </cell>
          <cell r="L1691">
            <v>240.51</v>
          </cell>
          <cell r="M1691">
            <v>-1.8871349782115302E-2</v>
          </cell>
          <cell r="N1691">
            <v>3.4973650937545453</v>
          </cell>
          <cell r="O1691">
            <v>6.9985212743211616</v>
          </cell>
        </row>
        <row r="1692">
          <cell r="A1692">
            <v>26050</v>
          </cell>
          <cell r="B1692">
            <v>3.5030124820951913</v>
          </cell>
          <cell r="C1692">
            <v>2.1124674941424143E-2</v>
          </cell>
          <cell r="D1692">
            <v>1184232.1299999999</v>
          </cell>
          <cell r="E1692">
            <v>639337.24</v>
          </cell>
          <cell r="F1692">
            <v>240.98</v>
          </cell>
          <cell r="G1692">
            <v>1184231.1714000001</v>
          </cell>
          <cell r="H1692">
            <v>639340.60930000001</v>
          </cell>
          <cell r="I1692">
            <v>241.054</v>
          </cell>
          <cell r="J1692">
            <v>1184230.21</v>
          </cell>
          <cell r="K1692">
            <v>639343.98</v>
          </cell>
          <cell r="L1692">
            <v>240.98</v>
          </cell>
          <cell r="M1692">
            <v>-2.1111937053156345E-2</v>
          </cell>
          <cell r="N1692">
            <v>3.5051260248499507</v>
          </cell>
          <cell r="O1692">
            <v>7.0081385069451425</v>
          </cell>
        </row>
        <row r="1693">
          <cell r="A1693">
            <v>26060</v>
          </cell>
          <cell r="B1693">
            <v>3.4952514644215036</v>
          </cell>
          <cell r="C1693">
            <v>2.059937624886151E-2</v>
          </cell>
          <cell r="D1693">
            <v>1184222.51</v>
          </cell>
          <cell r="E1693">
            <v>639334.51</v>
          </cell>
          <cell r="F1693">
            <v>241.44</v>
          </cell>
          <cell r="G1693">
            <v>1184221.5534000001</v>
          </cell>
          <cell r="H1693">
            <v>639337.87179999996</v>
          </cell>
          <cell r="I1693">
            <v>241.512</v>
          </cell>
          <cell r="J1693">
            <v>1184220.6000000001</v>
          </cell>
          <cell r="K1693">
            <v>639341.24</v>
          </cell>
          <cell r="L1693">
            <v>241.44</v>
          </cell>
          <cell r="M1693">
            <v>-2.0568286648674099E-2</v>
          </cell>
          <cell r="N1693">
            <v>3.5005346449041292</v>
          </cell>
          <cell r="O1693">
            <v>6.9957861093256328</v>
          </cell>
        </row>
        <row r="1694">
          <cell r="A1694">
            <v>26070</v>
          </cell>
          <cell r="B1694">
            <v>3.4972058159918222</v>
          </cell>
          <cell r="C1694">
            <v>2.058786465205029E-2</v>
          </cell>
          <cell r="D1694">
            <v>1184212.8899999999</v>
          </cell>
          <cell r="E1694">
            <v>639331.77</v>
          </cell>
          <cell r="F1694">
            <v>241.88</v>
          </cell>
          <cell r="G1694">
            <v>1184211.9354000001</v>
          </cell>
          <cell r="H1694">
            <v>639335.13439999998</v>
          </cell>
          <cell r="I1694">
            <v>241.952</v>
          </cell>
          <cell r="J1694">
            <v>1184210.98</v>
          </cell>
          <cell r="K1694">
            <v>639338.5</v>
          </cell>
          <cell r="L1694">
            <v>241.92</v>
          </cell>
          <cell r="M1694">
            <v>-9.1465715842277209E-3</v>
          </cell>
          <cell r="N1694">
            <v>3.4985786428645289</v>
          </cell>
          <cell r="O1694">
            <v>6.9957844588563507</v>
          </cell>
        </row>
        <row r="1695">
          <cell r="A1695">
            <v>26080</v>
          </cell>
          <cell r="B1695">
            <v>3.7202048829038228</v>
          </cell>
          <cell r="C1695">
            <v>1.9353772780332141E-2</v>
          </cell>
          <cell r="D1695">
            <v>1184203.3400000001</v>
          </cell>
          <cell r="E1695">
            <v>639328.81999999995</v>
          </cell>
          <cell r="F1695">
            <v>242.3</v>
          </cell>
          <cell r="G1695">
            <v>1184202.3174000001</v>
          </cell>
          <cell r="H1695">
            <v>639332.39690000005</v>
          </cell>
          <cell r="I1695">
            <v>242.37200000000001</v>
          </cell>
          <cell r="J1695">
            <v>1184201.3600000001</v>
          </cell>
          <cell r="K1695">
            <v>639335.76</v>
          </cell>
          <cell r="L1695">
            <v>242.4</v>
          </cell>
          <cell r="M1695">
            <v>8.007502337938158E-3</v>
          </cell>
          <cell r="N1695">
            <v>3.4967208023571144</v>
          </cell>
          <cell r="O1695">
            <v>7.2169256852609376</v>
          </cell>
        </row>
        <row r="1696">
          <cell r="A1696">
            <v>26090</v>
          </cell>
          <cell r="B1696">
            <v>4.219313773629719</v>
          </cell>
          <cell r="C1696">
            <v>2.4885563300899187E-2</v>
          </cell>
          <cell r="D1696">
            <v>1184193.8500000001</v>
          </cell>
          <cell r="E1696">
            <v>639325.6</v>
          </cell>
          <cell r="F1696">
            <v>242.67</v>
          </cell>
          <cell r="G1696">
            <v>1184192.6994</v>
          </cell>
          <cell r="H1696">
            <v>639329.6594</v>
          </cell>
          <cell r="I1696">
            <v>242.77500000000001</v>
          </cell>
          <cell r="J1696">
            <v>1184191.74</v>
          </cell>
          <cell r="K1696">
            <v>639333.03</v>
          </cell>
          <cell r="L1696">
            <v>242.87</v>
          </cell>
          <cell r="M1696">
            <v>2.7108144738989988E-2</v>
          </cell>
          <cell r="N1696">
            <v>3.5044818048119377</v>
          </cell>
          <cell r="O1696">
            <v>7.7237955784416563</v>
          </cell>
        </row>
        <row r="1697">
          <cell r="A1697">
            <v>26100</v>
          </cell>
          <cell r="B1697">
            <v>4.4982198090897452</v>
          </cell>
          <cell r="C1697">
            <v>4.3572792864397684E-2</v>
          </cell>
          <cell r="D1697">
            <v>1184184.47</v>
          </cell>
          <cell r="E1697">
            <v>639322.56999999995</v>
          </cell>
          <cell r="F1697">
            <v>242.98</v>
          </cell>
          <cell r="G1697">
            <v>1184183.1011999999</v>
          </cell>
          <cell r="H1697">
            <v>639326.85490000003</v>
          </cell>
          <cell r="I1697">
            <v>243.17599999999999</v>
          </cell>
          <cell r="J1697">
            <v>1184182.04</v>
          </cell>
          <cell r="K1697">
            <v>639330.18999999994</v>
          </cell>
          <cell r="L1697">
            <v>243.33</v>
          </cell>
          <cell r="M1697">
            <v>4.4001728764655114E-2</v>
          </cell>
          <cell r="N1697">
            <v>3.4998624900330513</v>
          </cell>
          <cell r="O1697">
            <v>7.998082299122796</v>
          </cell>
        </row>
        <row r="1698">
          <cell r="A1698">
            <v>26110</v>
          </cell>
          <cell r="B1698">
            <v>4.4983399716330004</v>
          </cell>
          <cell r="C1698">
            <v>5.4909144608365164E-2</v>
          </cell>
          <cell r="D1698">
            <v>1184175.3600000001</v>
          </cell>
          <cell r="E1698">
            <v>639319.30000000005</v>
          </cell>
          <cell r="F1698">
            <v>243.33</v>
          </cell>
          <cell r="G1698">
            <v>1184173.6910999999</v>
          </cell>
          <cell r="H1698">
            <v>639323.47730000003</v>
          </cell>
          <cell r="I1698">
            <v>243.577</v>
          </cell>
          <cell r="J1698">
            <v>1184172.3899999999</v>
          </cell>
          <cell r="K1698">
            <v>639326.73</v>
          </cell>
          <cell r="L1698">
            <v>243.77</v>
          </cell>
          <cell r="M1698">
            <v>5.5091346081551432E-2</v>
          </cell>
          <cell r="N1698">
            <v>3.5032725414680406</v>
          </cell>
          <cell r="O1698">
            <v>8.0016125131010405</v>
          </cell>
        </row>
        <row r="1699">
          <cell r="A1699">
            <v>26120</v>
          </cell>
          <cell r="B1699">
            <v>4.4981655650322141</v>
          </cell>
          <cell r="C1699">
            <v>5.5133586439751865E-2</v>
          </cell>
          <cell r="D1699">
            <v>1184166.51</v>
          </cell>
          <cell r="E1699">
            <v>639315.39</v>
          </cell>
          <cell r="F1699">
            <v>243.73</v>
          </cell>
          <cell r="G1699">
            <v>1184164.5460999999</v>
          </cell>
          <cell r="H1699">
            <v>639319.43680000002</v>
          </cell>
          <cell r="I1699">
            <v>243.97800000000001</v>
          </cell>
          <cell r="J1699">
            <v>1184163.02</v>
          </cell>
          <cell r="K1699">
            <v>639322.59</v>
          </cell>
          <cell r="L1699">
            <v>244.17</v>
          </cell>
          <cell r="M1699">
            <v>5.4808727979496208E-2</v>
          </cell>
          <cell r="N1699">
            <v>3.5030916986762679</v>
          </cell>
          <cell r="O1699">
            <v>8.0012572637084816</v>
          </cell>
        </row>
        <row r="1700">
          <cell r="A1700">
            <v>26130</v>
          </cell>
          <cell r="B1700">
            <v>4.4958663792284463</v>
          </cell>
          <cell r="C1700">
            <v>5.3159942898707783E-2</v>
          </cell>
          <cell r="D1700">
            <v>1184157.96</v>
          </cell>
          <cell r="E1700">
            <v>639310.86</v>
          </cell>
          <cell r="F1700">
            <v>244.14</v>
          </cell>
          <cell r="G1700">
            <v>1184155.7127</v>
          </cell>
          <cell r="H1700">
            <v>639314.75390000001</v>
          </cell>
          <cell r="I1700">
            <v>244.37899999999999</v>
          </cell>
          <cell r="J1700">
            <v>1184153.96</v>
          </cell>
          <cell r="K1700">
            <v>639317.79</v>
          </cell>
          <cell r="L1700">
            <v>244.57</v>
          </cell>
          <cell r="M1700">
            <v>5.4482859173321851E-2</v>
          </cell>
          <cell r="N1700">
            <v>3.5056897324787943</v>
          </cell>
          <cell r="O1700">
            <v>8.0015561117072416</v>
          </cell>
        </row>
        <row r="1701">
          <cell r="A1701">
            <v>26140</v>
          </cell>
          <cell r="B1701">
            <v>4.5057327328496557</v>
          </cell>
          <cell r="C1701">
            <v>5.304353679425821E-2</v>
          </cell>
          <cell r="D1701">
            <v>1184149.76</v>
          </cell>
          <cell r="E1701">
            <v>639305.72</v>
          </cell>
          <cell r="F1701">
            <v>244.54</v>
          </cell>
          <cell r="G1701">
            <v>1184147.2361000001</v>
          </cell>
          <cell r="H1701">
            <v>639309.45250000001</v>
          </cell>
          <cell r="I1701">
            <v>244.779</v>
          </cell>
          <cell r="J1701">
            <v>1184145.28</v>
          </cell>
          <cell r="K1701">
            <v>639312.35</v>
          </cell>
          <cell r="L1701">
            <v>244.97</v>
          </cell>
          <cell r="M1701">
            <v>5.4634275269112978E-2</v>
          </cell>
          <cell r="N1701">
            <v>3.4959738929305928</v>
          </cell>
          <cell r="O1701">
            <v>8.0017066257802476</v>
          </cell>
        </row>
        <row r="1702">
          <cell r="A1702">
            <v>26150</v>
          </cell>
          <cell r="B1702">
            <v>4.5011838819434091</v>
          </cell>
          <cell r="C1702">
            <v>5.3319305830355872E-2</v>
          </cell>
          <cell r="D1702">
            <v>1184141.94</v>
          </cell>
          <cell r="E1702">
            <v>639300.02</v>
          </cell>
          <cell r="F1702">
            <v>244.94</v>
          </cell>
          <cell r="G1702">
            <v>1184139.1595000001</v>
          </cell>
          <cell r="H1702">
            <v>639303.55969999998</v>
          </cell>
          <cell r="I1702">
            <v>245.18</v>
          </cell>
          <cell r="J1702">
            <v>1184137</v>
          </cell>
          <cell r="K1702">
            <v>639306.31000000006</v>
          </cell>
          <cell r="L1702">
            <v>245.37</v>
          </cell>
          <cell r="M1702">
            <v>5.4335436571709854E-2</v>
          </cell>
          <cell r="N1702">
            <v>3.496797154638537</v>
          </cell>
          <cell r="O1702">
            <v>7.9979810365819457</v>
          </cell>
        </row>
        <row r="1703">
          <cell r="A1703">
            <v>26160</v>
          </cell>
          <cell r="B1703">
            <v>4.5035803812022692</v>
          </cell>
          <cell r="C1703">
            <v>5.3512978475061312E-2</v>
          </cell>
          <cell r="D1703">
            <v>1184134.55</v>
          </cell>
          <cell r="E1703">
            <v>639293.77</v>
          </cell>
          <cell r="F1703">
            <v>245.34</v>
          </cell>
          <cell r="G1703">
            <v>1184131.524</v>
          </cell>
          <cell r="H1703">
            <v>639297.10549999995</v>
          </cell>
          <cell r="I1703">
            <v>245.58099999999999</v>
          </cell>
          <cell r="J1703">
            <v>1184129.17</v>
          </cell>
          <cell r="K1703">
            <v>639299.69999999995</v>
          </cell>
          <cell r="L1703">
            <v>245.77</v>
          </cell>
          <cell r="M1703">
            <v>5.3949935118528566E-2</v>
          </cell>
          <cell r="N1703">
            <v>3.5032479572920043</v>
          </cell>
          <cell r="O1703">
            <v>8.0068283384942731</v>
          </cell>
        </row>
        <row r="1704">
          <cell r="A1704">
            <v>26170</v>
          </cell>
          <cell r="B1704">
            <v>4.4943954399692148</v>
          </cell>
          <cell r="C1704">
            <v>5.3844839251983544E-2</v>
          </cell>
          <cell r="D1704">
            <v>1184127.6200000001</v>
          </cell>
          <cell r="E1704">
            <v>639287.02</v>
          </cell>
          <cell r="F1704">
            <v>245.74</v>
          </cell>
          <cell r="G1704">
            <v>1184124.3685999999</v>
          </cell>
          <cell r="H1704">
            <v>639290.12289999996</v>
          </cell>
          <cell r="I1704">
            <v>245.982</v>
          </cell>
          <cell r="J1704">
            <v>1184121.8400000001</v>
          </cell>
          <cell r="K1704">
            <v>639292.54</v>
          </cell>
          <cell r="L1704">
            <v>246.17</v>
          </cell>
          <cell r="M1704">
            <v>5.3744587844237031E-2</v>
          </cell>
          <cell r="N1704">
            <v>3.4980266393492716</v>
          </cell>
          <cell r="O1704">
            <v>7.9924220793184864</v>
          </cell>
        </row>
        <row r="1705">
          <cell r="A1705">
            <v>26180</v>
          </cell>
          <cell r="B1705">
            <v>4.5015987581161268</v>
          </cell>
          <cell r="C1705">
            <v>5.3758678417019375E-2</v>
          </cell>
          <cell r="D1705">
            <v>1184121.2</v>
          </cell>
          <cell r="E1705">
            <v>639279.78</v>
          </cell>
          <cell r="F1705">
            <v>246.1</v>
          </cell>
          <cell r="G1705">
            <v>1184117.7297</v>
          </cell>
          <cell r="H1705">
            <v>639282.64729999995</v>
          </cell>
          <cell r="I1705">
            <v>246.34200000000001</v>
          </cell>
          <cell r="J1705">
            <v>1184115.03</v>
          </cell>
          <cell r="K1705">
            <v>639284.88</v>
          </cell>
          <cell r="L1705">
            <v>246.53</v>
          </cell>
          <cell r="M1705">
            <v>5.3663210858742399E-2</v>
          </cell>
          <cell r="N1705">
            <v>3.5033311833475698</v>
          </cell>
          <cell r="O1705">
            <v>8.004929941463697</v>
          </cell>
        </row>
        <row r="1706">
          <cell r="A1706">
            <v>26190</v>
          </cell>
          <cell r="B1706">
            <v>4.500621775925973</v>
          </cell>
          <cell r="C1706">
            <v>5.4214731241173535E-2</v>
          </cell>
          <cell r="D1706">
            <v>1184115.31</v>
          </cell>
          <cell r="E1706">
            <v>639272.11</v>
          </cell>
          <cell r="F1706">
            <v>246.39</v>
          </cell>
          <cell r="G1706">
            <v>1184111.6414000001</v>
          </cell>
          <cell r="H1706">
            <v>639274.71710000001</v>
          </cell>
          <cell r="I1706">
            <v>246.63399999999999</v>
          </cell>
          <cell r="J1706">
            <v>1184108.79</v>
          </cell>
          <cell r="K1706">
            <v>639276.75</v>
          </cell>
          <cell r="L1706">
            <v>246.82</v>
          </cell>
          <cell r="M1706">
            <v>5.3114325351378375E-2</v>
          </cell>
          <cell r="N1706">
            <v>3.5018801193373372</v>
          </cell>
          <cell r="O1706">
            <v>8.0025018952633111</v>
          </cell>
        </row>
        <row r="1707">
          <cell r="A1707">
            <v>26200</v>
          </cell>
          <cell r="B1707">
            <v>4.5027965200024687</v>
          </cell>
          <cell r="C1707">
            <v>5.5076883642935406E-2</v>
          </cell>
          <cell r="D1707">
            <v>1184109.98</v>
          </cell>
          <cell r="E1707">
            <v>639264.03</v>
          </cell>
          <cell r="F1707">
            <v>246.61</v>
          </cell>
          <cell r="G1707">
            <v>1184106.1344999999</v>
          </cell>
          <cell r="H1707">
            <v>639266.37250000006</v>
          </cell>
          <cell r="I1707">
            <v>246.858</v>
          </cell>
          <cell r="J1707">
            <v>1184103.1499999999</v>
          </cell>
          <cell r="K1707">
            <v>639268.18999999994</v>
          </cell>
          <cell r="L1707">
            <v>247.05</v>
          </cell>
          <cell r="M1707">
            <v>5.4945695848912963E-2</v>
          </cell>
          <cell r="N1707">
            <v>3.4943592402207382</v>
          </cell>
          <cell r="O1707">
            <v>7.9971557602232064</v>
          </cell>
        </row>
        <row r="1708">
          <cell r="A1708">
            <v>26210</v>
          </cell>
          <cell r="B1708">
            <v>4.5046187717947186</v>
          </cell>
          <cell r="C1708">
            <v>5.3944631568273546E-2</v>
          </cell>
          <cell r="D1708">
            <v>1184105.24</v>
          </cell>
          <cell r="E1708">
            <v>639255.59</v>
          </cell>
          <cell r="F1708">
            <v>246.77</v>
          </cell>
          <cell r="G1708">
            <v>1184101.2372000001</v>
          </cell>
          <cell r="H1708">
            <v>639257.65619999997</v>
          </cell>
          <cell r="I1708">
            <v>247.01300000000001</v>
          </cell>
          <cell r="J1708">
            <v>1184098.1299999999</v>
          </cell>
          <cell r="K1708">
            <v>639259.26</v>
          </cell>
          <cell r="L1708">
            <v>247.2</v>
          </cell>
          <cell r="M1708">
            <v>5.3479092037045643E-2</v>
          </cell>
          <cell r="N1708">
            <v>3.496693621321135</v>
          </cell>
          <cell r="O1708">
            <v>8.0013123931158532</v>
          </cell>
        </row>
        <row r="1709">
          <cell r="A1709">
            <v>26220</v>
          </cell>
          <cell r="B1709">
            <v>4.4994775387112194</v>
          </cell>
          <cell r="C1709">
            <v>5.3339526186127736E-2</v>
          </cell>
          <cell r="D1709">
            <v>1184101.1100000001</v>
          </cell>
          <cell r="E1709">
            <v>639246.84</v>
          </cell>
          <cell r="F1709">
            <v>246.86</v>
          </cell>
          <cell r="G1709">
            <v>1184096.9743999999</v>
          </cell>
          <cell r="H1709">
            <v>639248.61259999999</v>
          </cell>
          <cell r="I1709">
            <v>247.1</v>
          </cell>
          <cell r="J1709">
            <v>1184093.76</v>
          </cell>
          <cell r="K1709">
            <v>639249.99</v>
          </cell>
          <cell r="L1709">
            <v>247.29</v>
          </cell>
          <cell r="M1709">
            <v>5.4330976162601602E-2</v>
          </cell>
          <cell r="N1709">
            <v>3.4970842311274923</v>
          </cell>
          <cell r="O1709">
            <v>7.9965617698387117</v>
          </cell>
        </row>
        <row r="1710">
          <cell r="A1710">
            <v>26230</v>
          </cell>
          <cell r="B1710">
            <v>4.4983424526686564</v>
          </cell>
          <cell r="C1710">
            <v>5.3130681470953102E-2</v>
          </cell>
          <cell r="D1710">
            <v>1184097.6200000001</v>
          </cell>
          <cell r="E1710">
            <v>639237.81999999995</v>
          </cell>
          <cell r="F1710">
            <v>246.88</v>
          </cell>
          <cell r="G1710">
            <v>1184093.3679</v>
          </cell>
          <cell r="H1710">
            <v>639239.2879</v>
          </cell>
          <cell r="I1710">
            <v>247.119</v>
          </cell>
          <cell r="J1710">
            <v>1184090.06</v>
          </cell>
          <cell r="K1710">
            <v>639240.43000000005</v>
          </cell>
          <cell r="L1710">
            <v>247.31</v>
          </cell>
          <cell r="M1710">
            <v>5.4579014870084312E-2</v>
          </cell>
          <cell r="N1710">
            <v>3.4995135118258216</v>
          </cell>
          <cell r="O1710">
            <v>7.9978559644944784</v>
          </cell>
        </row>
        <row r="1711">
          <cell r="A1711">
            <v>26240</v>
          </cell>
          <cell r="B1711">
            <v>4.4985772706173872</v>
          </cell>
          <cell r="C1711">
            <v>4.0012650483005605E-2</v>
          </cell>
          <cell r="D1711">
            <v>1184094.78</v>
          </cell>
          <cell r="E1711">
            <v>639228.56000000006</v>
          </cell>
          <cell r="F1711">
            <v>246.89</v>
          </cell>
          <cell r="G1711">
            <v>1184090.4361</v>
          </cell>
          <cell r="H1711">
            <v>639229.72950000002</v>
          </cell>
          <cell r="I1711">
            <v>247.07</v>
          </cell>
          <cell r="J1711">
            <v>1184087.06</v>
          </cell>
          <cell r="K1711">
            <v>639230.64</v>
          </cell>
          <cell r="L1711">
            <v>247.21</v>
          </cell>
          <cell r="M1711">
            <v>4.0037503355580997E-2</v>
          </cell>
          <cell r="N1711">
            <v>3.496721530227473</v>
          </cell>
          <cell r="O1711">
            <v>7.9952988008448607</v>
          </cell>
        </row>
        <row r="1712">
          <cell r="A1712">
            <v>26250</v>
          </cell>
          <cell r="B1712">
            <v>4.109167859799352</v>
          </cell>
          <cell r="C1712">
            <v>2.2388961254183673E-2</v>
          </cell>
          <cell r="D1712">
            <v>1184091.97</v>
          </cell>
          <cell r="E1712">
            <v>639219.03</v>
          </cell>
          <cell r="F1712">
            <v>246.86</v>
          </cell>
          <cell r="G1712">
            <v>1184087.9855</v>
          </cell>
          <cell r="H1712">
            <v>639220.03449999995</v>
          </cell>
          <cell r="I1712">
            <v>246.952</v>
          </cell>
          <cell r="J1712">
            <v>1184084.5900000001</v>
          </cell>
          <cell r="K1712">
            <v>639220.89</v>
          </cell>
          <cell r="L1712">
            <v>247.03</v>
          </cell>
          <cell r="M1712">
            <v>2.2275442220781559E-2</v>
          </cell>
          <cell r="N1712">
            <v>3.5016139848947176</v>
          </cell>
          <cell r="O1712">
            <v>7.6107818446940696</v>
          </cell>
        </row>
        <row r="1713">
          <cell r="A1713">
            <v>26260</v>
          </cell>
          <cell r="B1713">
            <v>3.614896922460678</v>
          </cell>
          <cell r="C1713">
            <v>2.1024112617922128E-2</v>
          </cell>
          <cell r="D1713">
            <v>1184089.06</v>
          </cell>
          <cell r="E1713">
            <v>639209.46</v>
          </cell>
          <cell r="F1713">
            <v>246.69</v>
          </cell>
          <cell r="G1713">
            <v>1184085.5526000001</v>
          </cell>
          <cell r="H1713">
            <v>639210.33499999996</v>
          </cell>
          <cell r="I1713">
            <v>246.76599999999999</v>
          </cell>
          <cell r="J1713">
            <v>1184082.1599999999</v>
          </cell>
          <cell r="K1713">
            <v>639211.18999999994</v>
          </cell>
          <cell r="L1713">
            <v>246.78</v>
          </cell>
          <cell r="M1713">
            <v>4.001509464469432E-3</v>
          </cell>
          <cell r="N1713">
            <v>3.4986797168218851</v>
          </cell>
          <cell r="O1713">
            <v>7.113576639282563</v>
          </cell>
        </row>
        <row r="1714">
          <cell r="A1714">
            <v>26270</v>
          </cell>
          <cell r="B1714">
            <v>3.4965717982754474</v>
          </cell>
          <cell r="C1714">
            <v>2.0591597757413139E-2</v>
          </cell>
          <cell r="D1714">
            <v>1184086.51</v>
          </cell>
          <cell r="E1714">
            <v>639199.78</v>
          </cell>
          <cell r="F1714">
            <v>246.44</v>
          </cell>
          <cell r="G1714">
            <v>1184083.1196999999</v>
          </cell>
          <cell r="H1714">
            <v>639200.63549999997</v>
          </cell>
          <cell r="I1714">
            <v>246.512</v>
          </cell>
          <cell r="J1714">
            <v>1184079.72</v>
          </cell>
          <cell r="K1714">
            <v>639201.49</v>
          </cell>
          <cell r="L1714">
            <v>246.46</v>
          </cell>
          <cell r="M1714">
            <v>-1.4834073926264481E-2</v>
          </cell>
          <cell r="N1714">
            <v>3.5054429591269498</v>
          </cell>
          <cell r="O1714">
            <v>7.0020147574023976</v>
          </cell>
        </row>
        <row r="1715">
          <cell r="A1715">
            <v>26280</v>
          </cell>
          <cell r="B1715">
            <v>3.4994815402395214</v>
          </cell>
          <cell r="C1715">
            <v>1.9717206450892068E-2</v>
          </cell>
          <cell r="D1715">
            <v>1184084.08</v>
          </cell>
          <cell r="E1715">
            <v>639190.07999999996</v>
          </cell>
          <cell r="F1715">
            <v>246.12</v>
          </cell>
          <cell r="G1715">
            <v>1184080.6868</v>
          </cell>
          <cell r="H1715">
            <v>639190.93590000004</v>
          </cell>
          <cell r="I1715">
            <v>246.18899999999999</v>
          </cell>
          <cell r="J1715">
            <v>1184077.29</v>
          </cell>
          <cell r="K1715">
            <v>639191.79</v>
          </cell>
          <cell r="L1715">
            <v>246.12</v>
          </cell>
          <cell r="M1715">
            <v>-1.9700028816223562E-2</v>
          </cell>
          <cell r="N1715">
            <v>3.502532947726698</v>
          </cell>
          <cell r="O1715">
            <v>7.0020144879662194</v>
          </cell>
        </row>
        <row r="1716">
          <cell r="A1716">
            <v>26290</v>
          </cell>
          <cell r="B1716">
            <v>3.5024157620373999</v>
          </cell>
          <cell r="C1716">
            <v>1.9415170733601193E-2</v>
          </cell>
          <cell r="D1716">
            <v>1184081.6499999999</v>
          </cell>
          <cell r="E1716">
            <v>639180.38</v>
          </cell>
          <cell r="F1716">
            <v>245.73</v>
          </cell>
          <cell r="G1716">
            <v>1184078.2538999999</v>
          </cell>
          <cell r="H1716">
            <v>639181.23640000005</v>
          </cell>
          <cell r="I1716">
            <v>245.798</v>
          </cell>
          <cell r="J1716">
            <v>1184074.8600000001</v>
          </cell>
          <cell r="K1716">
            <v>639182.09</v>
          </cell>
          <cell r="L1716">
            <v>245.73</v>
          </cell>
          <cell r="M1716">
            <v>-1.9430800016585408E-2</v>
          </cell>
          <cell r="N1716">
            <v>3.4995985724710144</v>
          </cell>
          <cell r="O1716">
            <v>7.0020143345084147</v>
          </cell>
        </row>
        <row r="1717">
          <cell r="A1717">
            <v>26300</v>
          </cell>
          <cell r="B1717">
            <v>3.5029188700057459</v>
          </cell>
          <cell r="C1717">
            <v>1.9126906013632268E-2</v>
          </cell>
          <cell r="D1717">
            <v>1184079.22</v>
          </cell>
          <cell r="E1717">
            <v>639170.68999999994</v>
          </cell>
          <cell r="F1717">
            <v>245.3</v>
          </cell>
          <cell r="G1717">
            <v>1184075.821</v>
          </cell>
          <cell r="H1717">
            <v>639171.53689999995</v>
          </cell>
          <cell r="I1717">
            <v>245.36699999999999</v>
          </cell>
          <cell r="J1717">
            <v>1184072.43</v>
          </cell>
          <cell r="K1717">
            <v>639172.39</v>
          </cell>
          <cell r="L1717">
            <v>245.3</v>
          </cell>
          <cell r="M1717">
            <v>-1.9161119266944554E-2</v>
          </cell>
          <cell r="N1717">
            <v>3.4966642118637949</v>
          </cell>
          <cell r="O1717">
            <v>6.9995830818695408</v>
          </cell>
        </row>
        <row r="1718">
          <cell r="A1718">
            <v>26310</v>
          </cell>
          <cell r="B1718">
            <v>3.4961268426018965</v>
          </cell>
          <cell r="C1718">
            <v>1.8878033598713428E-2</v>
          </cell>
          <cell r="D1718">
            <v>1184076.78</v>
          </cell>
          <cell r="E1718">
            <v>639160.99</v>
          </cell>
          <cell r="F1718">
            <v>244.87</v>
          </cell>
          <cell r="G1718">
            <v>1184073.3881000001</v>
          </cell>
          <cell r="H1718">
            <v>639161.83730000001</v>
          </cell>
          <cell r="I1718">
            <v>244.93600000000001</v>
          </cell>
          <cell r="J1718">
            <v>1184069.99</v>
          </cell>
          <cell r="K1718">
            <v>639162.68999999994</v>
          </cell>
          <cell r="L1718">
            <v>244.87</v>
          </cell>
          <cell r="M1718">
            <v>-1.8838558826932864E-2</v>
          </cell>
          <cell r="N1718">
            <v>3.5034527113424669</v>
          </cell>
          <cell r="O1718">
            <v>6.999579553944363</v>
          </cell>
        </row>
        <row r="1719">
          <cell r="A1719">
            <v>26320</v>
          </cell>
          <cell r="B1719">
            <v>3.4990615714549973</v>
          </cell>
          <cell r="C1719">
            <v>2.143431845036959E-2</v>
          </cell>
          <cell r="D1719">
            <v>1184074.3500000001</v>
          </cell>
          <cell r="E1719">
            <v>639151.29</v>
          </cell>
          <cell r="F1719">
            <v>244.42</v>
          </cell>
          <cell r="G1719">
            <v>1184070.9552</v>
          </cell>
          <cell r="H1719">
            <v>639152.13780000003</v>
          </cell>
          <cell r="I1719">
            <v>244.495</v>
          </cell>
          <cell r="J1719">
            <v>1184067.56</v>
          </cell>
          <cell r="K1719">
            <v>639152.99</v>
          </cell>
          <cell r="L1719">
            <v>244.42</v>
          </cell>
          <cell r="M1719">
            <v>-2.1425399060880104E-2</v>
          </cell>
          <cell r="N1719">
            <v>3.500518230111147</v>
          </cell>
          <cell r="O1719">
            <v>6.9995798015661439</v>
          </cell>
        </row>
        <row r="1720">
          <cell r="A1720">
            <v>26330</v>
          </cell>
          <cell r="B1720">
            <v>3.5020933353592807</v>
          </cell>
          <cell r="C1720">
            <v>2.1415762750450613E-2</v>
          </cell>
          <cell r="D1720">
            <v>1184071.92</v>
          </cell>
          <cell r="E1720">
            <v>639141.59</v>
          </cell>
          <cell r="F1720">
            <v>243.96</v>
          </cell>
          <cell r="G1720">
            <v>1184068.5222</v>
          </cell>
          <cell r="H1720">
            <v>639142.43830000004</v>
          </cell>
          <cell r="I1720">
            <v>244.035</v>
          </cell>
          <cell r="J1720">
            <v>1184065.1299999999</v>
          </cell>
          <cell r="K1720">
            <v>639143.29</v>
          </cell>
          <cell r="L1720">
            <v>243.96</v>
          </cell>
          <cell r="M1720">
            <v>-2.144396958646682E-2</v>
          </cell>
          <cell r="N1720">
            <v>3.4974867734992849</v>
          </cell>
          <cell r="O1720">
            <v>6.9995801088585656</v>
          </cell>
        </row>
        <row r="1721">
          <cell r="A1721">
            <v>26340</v>
          </cell>
          <cell r="B1721">
            <v>3.4953023015313693</v>
          </cell>
          <cell r="C1721">
            <v>1.888248692282966E-2</v>
          </cell>
          <cell r="D1721">
            <v>1184069.48</v>
          </cell>
          <cell r="E1721">
            <v>639131.89</v>
          </cell>
          <cell r="F1721">
            <v>243.49</v>
          </cell>
          <cell r="G1721">
            <v>1184066.0893000001</v>
          </cell>
          <cell r="H1721">
            <v>639132.73869999999</v>
          </cell>
          <cell r="I1721">
            <v>243.55600000000001</v>
          </cell>
          <cell r="J1721">
            <v>1184062.69</v>
          </cell>
          <cell r="K1721">
            <v>639133.59</v>
          </cell>
          <cell r="L1721">
            <v>243.49</v>
          </cell>
          <cell r="M1721">
            <v>-1.8834131473212574E-2</v>
          </cell>
          <cell r="N1721">
            <v>3.504276270656443</v>
          </cell>
          <cell r="O1721">
            <v>6.9995785721878123</v>
          </cell>
        </row>
        <row r="1722">
          <cell r="A1722">
            <v>26350</v>
          </cell>
          <cell r="B1722">
            <v>3.4982369274477207</v>
          </cell>
          <cell r="C1722">
            <v>1.972422149529195E-2</v>
          </cell>
          <cell r="D1722">
            <v>1184067.05</v>
          </cell>
          <cell r="E1722">
            <v>639122.18999999994</v>
          </cell>
          <cell r="F1722">
            <v>242.99</v>
          </cell>
          <cell r="G1722">
            <v>1184063.6564</v>
          </cell>
          <cell r="H1722">
            <v>639123.0392</v>
          </cell>
          <cell r="I1722">
            <v>243.059</v>
          </cell>
          <cell r="J1722">
            <v>1184060.26</v>
          </cell>
          <cell r="K1722">
            <v>639123.89</v>
          </cell>
          <cell r="L1722">
            <v>242.99</v>
          </cell>
          <cell r="M1722">
            <v>-1.9706731360261159E-2</v>
          </cell>
          <cell r="N1722">
            <v>3.5013416856702912</v>
          </cell>
          <cell r="O1722">
            <v>6.999578613118012</v>
          </cell>
        </row>
        <row r="1723">
          <cell r="A1723">
            <v>26360</v>
          </cell>
          <cell r="B1723">
            <v>3.5011715668116343</v>
          </cell>
          <cell r="C1723">
            <v>2.0850163611515173E-2</v>
          </cell>
          <cell r="D1723">
            <v>1184064.6200000001</v>
          </cell>
          <cell r="E1723">
            <v>639112.49</v>
          </cell>
          <cell r="F1723">
            <v>242.47</v>
          </cell>
          <cell r="G1723">
            <v>1184061.2235000001</v>
          </cell>
          <cell r="H1723">
            <v>639113.33970000001</v>
          </cell>
          <cell r="I1723">
            <v>242.54300000000001</v>
          </cell>
          <cell r="J1723">
            <v>1184057.83</v>
          </cell>
          <cell r="K1723">
            <v>639114.18999999994</v>
          </cell>
          <cell r="L1723">
            <v>242.47</v>
          </cell>
          <cell r="M1723">
            <v>-2.0866639475446789E-2</v>
          </cell>
          <cell r="N1723">
            <v>3.4984071146628395</v>
          </cell>
          <cell r="O1723">
            <v>6.9995786814744738</v>
          </cell>
        </row>
        <row r="1724">
          <cell r="A1724">
            <v>26370</v>
          </cell>
          <cell r="B1724">
            <v>3.504081958207323</v>
          </cell>
          <cell r="C1724">
            <v>1.912055733830046E-2</v>
          </cell>
          <cell r="D1724">
            <v>1184062.19</v>
          </cell>
          <cell r="E1724">
            <v>639102.79</v>
          </cell>
          <cell r="F1724">
            <v>241.94</v>
          </cell>
          <cell r="G1724">
            <v>1184058.7905999999</v>
          </cell>
          <cell r="H1724">
            <v>639103.64009999996</v>
          </cell>
          <cell r="I1724">
            <v>242.00700000000001</v>
          </cell>
          <cell r="J1724">
            <v>1184055.3999999999</v>
          </cell>
          <cell r="K1724">
            <v>639104.49</v>
          </cell>
          <cell r="L1724">
            <v>241.94</v>
          </cell>
          <cell r="M1724">
            <v>-1.9167518234420998E-2</v>
          </cell>
          <cell r="N1724">
            <v>3.4954968703088949</v>
          </cell>
          <cell r="O1724">
            <v>6.9995788285162179</v>
          </cell>
        </row>
        <row r="1725">
          <cell r="A1725">
            <v>26380</v>
          </cell>
          <cell r="B1725">
            <v>3.4973160637351728</v>
          </cell>
          <cell r="C1725">
            <v>2.0873149200602327E-2</v>
          </cell>
          <cell r="D1725">
            <v>1184059.75</v>
          </cell>
          <cell r="E1725">
            <v>639093.09</v>
          </cell>
          <cell r="F1725">
            <v>241.38</v>
          </cell>
          <cell r="G1725">
            <v>1184056.3577000001</v>
          </cell>
          <cell r="H1725">
            <v>639093.94059999997</v>
          </cell>
          <cell r="I1725">
            <v>241.453</v>
          </cell>
          <cell r="J1725">
            <v>1184052.96</v>
          </cell>
          <cell r="K1725">
            <v>639094.79</v>
          </cell>
          <cell r="L1725">
            <v>241.38</v>
          </cell>
          <cell r="M1725">
            <v>-2.0843666338012188E-2</v>
          </cell>
          <cell r="N1725">
            <v>3.502262932835325</v>
          </cell>
          <cell r="O1725">
            <v>6.9995789965704978</v>
          </cell>
        </row>
        <row r="1726">
          <cell r="A1726">
            <v>26390</v>
          </cell>
          <cell r="B1726">
            <v>3.5002505983046004</v>
          </cell>
          <cell r="C1726">
            <v>2.0284261942384321E-2</v>
          </cell>
          <cell r="D1726">
            <v>1184057.32</v>
          </cell>
          <cell r="E1726">
            <v>639083.39</v>
          </cell>
          <cell r="F1726">
            <v>240.81</v>
          </cell>
          <cell r="G1726">
            <v>1184053.9247999999</v>
          </cell>
          <cell r="H1726">
            <v>639084.24109999998</v>
          </cell>
          <cell r="I1726">
            <v>240.881</v>
          </cell>
          <cell r="J1726">
            <v>1184050.53</v>
          </cell>
          <cell r="K1726">
            <v>639085.09</v>
          </cell>
          <cell r="L1726">
            <v>240.81</v>
          </cell>
          <cell r="M1726">
            <v>-2.0289608401515249E-2</v>
          </cell>
          <cell r="N1726">
            <v>3.4993282568576136</v>
          </cell>
          <cell r="O1726">
            <v>6.9995788551622145</v>
          </cell>
        </row>
        <row r="1727">
          <cell r="A1727">
            <v>26400</v>
          </cell>
          <cell r="B1727">
            <v>3.5031608383472963</v>
          </cell>
          <cell r="C1727">
            <v>1.9411041381729065E-2</v>
          </cell>
          <cell r="D1727">
            <v>1184054.8899999999</v>
          </cell>
          <cell r="E1727">
            <v>639073.68999999994</v>
          </cell>
          <cell r="F1727">
            <v>240.23</v>
          </cell>
          <cell r="G1727">
            <v>1184051.4919</v>
          </cell>
          <cell r="H1727">
            <v>639074.54150000005</v>
          </cell>
          <cell r="I1727">
            <v>240.298</v>
          </cell>
          <cell r="J1727">
            <v>1184048.1000000001</v>
          </cell>
          <cell r="K1727">
            <v>639075.39</v>
          </cell>
          <cell r="L1727">
            <v>240.23</v>
          </cell>
          <cell r="M1727">
            <v>-1.9448476326711976E-2</v>
          </cell>
          <cell r="N1727">
            <v>3.4964178611059533</v>
          </cell>
          <cell r="O1727">
            <v>6.9995786994532496</v>
          </cell>
        </row>
        <row r="1728">
          <cell r="A1728">
            <v>26410</v>
          </cell>
          <cell r="B1728">
            <v>3.496396001648082</v>
          </cell>
          <cell r="C1728">
            <v>1.9162589125609846E-2</v>
          </cell>
          <cell r="D1728">
            <v>1184052.45</v>
          </cell>
          <cell r="E1728">
            <v>639063.99</v>
          </cell>
          <cell r="F1728">
            <v>239.67</v>
          </cell>
          <cell r="G1728">
            <v>1184049.0589999999</v>
          </cell>
          <cell r="H1728">
            <v>639064.84199999995</v>
          </cell>
          <cell r="I1728">
            <v>239.73699999999999</v>
          </cell>
          <cell r="J1728">
            <v>1184045.6599999999</v>
          </cell>
          <cell r="K1728">
            <v>639065.68999999994</v>
          </cell>
          <cell r="L1728">
            <v>239.67</v>
          </cell>
          <cell r="M1728">
            <v>-1.9125453093159401E-2</v>
          </cell>
          <cell r="N1728">
            <v>3.5031849793912158</v>
          </cell>
          <cell r="O1728">
            <v>6.9995809810392977</v>
          </cell>
        </row>
        <row r="1729">
          <cell r="A1729">
            <v>26420</v>
          </cell>
          <cell r="B1729">
            <v>3.4994274175155109</v>
          </cell>
          <cell r="C1729">
            <v>1.914598933089896E-2</v>
          </cell>
          <cell r="D1729">
            <v>1184050.02</v>
          </cell>
          <cell r="E1729">
            <v>639054.29</v>
          </cell>
          <cell r="F1729">
            <v>239.15</v>
          </cell>
          <cell r="G1729">
            <v>1184046.6259999999</v>
          </cell>
          <cell r="H1729">
            <v>639055.14249999996</v>
          </cell>
          <cell r="I1729">
            <v>239.21700000000001</v>
          </cell>
          <cell r="J1729">
            <v>1184043.23</v>
          </cell>
          <cell r="K1729">
            <v>639055.99</v>
          </cell>
          <cell r="L1729">
            <v>239.15</v>
          </cell>
          <cell r="M1729">
            <v>-1.9142019405075386E-2</v>
          </cell>
          <cell r="N1729">
            <v>3.5001531751787196</v>
          </cell>
          <cell r="O1729">
            <v>6.9995805926942305</v>
          </cell>
        </row>
        <row r="1730">
          <cell r="A1730">
            <v>26430</v>
          </cell>
          <cell r="B1730">
            <v>3.5023375080708821</v>
          </cell>
          <cell r="C1730">
            <v>1.9415604533632468E-2</v>
          </cell>
          <cell r="D1730">
            <v>1184047.5900000001</v>
          </cell>
          <cell r="E1730">
            <v>639044.59</v>
          </cell>
          <cell r="F1730">
            <v>238.67</v>
          </cell>
          <cell r="G1730">
            <v>1184044.1931</v>
          </cell>
          <cell r="H1730">
            <v>639045.44290000002</v>
          </cell>
          <cell r="I1730">
            <v>238.738</v>
          </cell>
          <cell r="J1730">
            <v>1184040.8</v>
          </cell>
          <cell r="K1730">
            <v>639046.29</v>
          </cell>
          <cell r="L1730">
            <v>238.67</v>
          </cell>
          <cell r="M1730">
            <v>-1.9443889708330039E-2</v>
          </cell>
          <cell r="N1730">
            <v>3.4972426309783007</v>
          </cell>
          <cell r="O1730">
            <v>6.9995801390491827</v>
          </cell>
        </row>
        <row r="1731">
          <cell r="A1731">
            <v>26440</v>
          </cell>
          <cell r="B1731">
            <v>3.5052719723483539</v>
          </cell>
          <cell r="C1731">
            <v>2.0255204320830937E-2</v>
          </cell>
          <cell r="D1731">
            <v>1184045.1599999999</v>
          </cell>
          <cell r="E1731">
            <v>639034.89</v>
          </cell>
          <cell r="F1731">
            <v>238.23</v>
          </cell>
          <cell r="G1731">
            <v>1184041.7601999999</v>
          </cell>
          <cell r="H1731">
            <v>639035.74340000004</v>
          </cell>
          <cell r="I1731">
            <v>238.30099999999999</v>
          </cell>
          <cell r="J1731">
            <v>1184038.3700000001</v>
          </cell>
          <cell r="K1731">
            <v>639036.59</v>
          </cell>
          <cell r="L1731">
            <v>238.23</v>
          </cell>
          <cell r="M1731">
            <v>-2.0318759058184175E-2</v>
          </cell>
          <cell r="N1731">
            <v>3.4943078854709841</v>
          </cell>
          <cell r="O1731">
            <v>6.999579857819338</v>
          </cell>
        </row>
        <row r="1732">
          <cell r="A1732">
            <v>26450</v>
          </cell>
          <cell r="B1732">
            <v>3.498508039144296</v>
          </cell>
          <cell r="C1732">
            <v>2.1437709778232485E-2</v>
          </cell>
          <cell r="D1732">
            <v>1184042.72</v>
          </cell>
          <cell r="E1732">
            <v>639025.18999999994</v>
          </cell>
          <cell r="F1732">
            <v>237.83</v>
          </cell>
          <cell r="G1732">
            <v>1184039.3273</v>
          </cell>
          <cell r="H1732">
            <v>639026.04390000005</v>
          </cell>
          <cell r="I1732">
            <v>237.905</v>
          </cell>
          <cell r="J1732">
            <v>1184035.93</v>
          </cell>
          <cell r="K1732">
            <v>639026.9</v>
          </cell>
          <cell r="L1732">
            <v>237.83</v>
          </cell>
          <cell r="M1732">
            <v>-2.1407127421308885E-2</v>
          </cell>
          <cell r="N1732">
            <v>3.5035060297409557</v>
          </cell>
          <cell r="O1732">
            <v>7.0020140688852521</v>
          </cell>
        </row>
        <row r="1733">
          <cell r="A1733">
            <v>26460</v>
          </cell>
          <cell r="B1733">
            <v>3.5014179769830758</v>
          </cell>
          <cell r="C1733">
            <v>1.9991900555767311E-2</v>
          </cell>
          <cell r="D1733">
            <v>1184040.29</v>
          </cell>
          <cell r="E1733">
            <v>639015.49</v>
          </cell>
          <cell r="F1733">
            <v>237.48</v>
          </cell>
          <cell r="G1733">
            <v>1184036.8944000001</v>
          </cell>
          <cell r="H1733">
            <v>639016.3443</v>
          </cell>
          <cell r="I1733">
            <v>237.55</v>
          </cell>
          <cell r="J1733">
            <v>1184033.5</v>
          </cell>
          <cell r="K1733">
            <v>639017.19999999995</v>
          </cell>
          <cell r="L1733">
            <v>237.48</v>
          </cell>
          <cell r="M1733">
            <v>-1.9996593645428346E-2</v>
          </cell>
          <cell r="N1733">
            <v>3.5005962135968649</v>
          </cell>
          <cell r="O1733">
            <v>7.0020141905799402</v>
          </cell>
        </row>
        <row r="1734">
          <cell r="A1734">
            <v>26470</v>
          </cell>
          <cell r="B1734">
            <v>3.5043523354270221</v>
          </cell>
          <cell r="C1734">
            <v>1.9119082097617621E-2</v>
          </cell>
          <cell r="D1734">
            <v>1184037.8600000001</v>
          </cell>
          <cell r="E1734">
            <v>639005.79</v>
          </cell>
          <cell r="F1734">
            <v>237.15</v>
          </cell>
          <cell r="G1734">
            <v>1184034.4615</v>
          </cell>
          <cell r="H1734">
            <v>639006.64480000001</v>
          </cell>
          <cell r="I1734">
            <v>237.21700000000001</v>
          </cell>
          <cell r="J1734">
            <v>1184031.07</v>
          </cell>
          <cell r="K1734">
            <v>639007.5</v>
          </cell>
          <cell r="L1734">
            <v>237.15</v>
          </cell>
          <cell r="M1734">
            <v>-1.9155653257612839E-2</v>
          </cell>
          <cell r="N1734">
            <v>3.497661974716531</v>
          </cell>
          <cell r="O1734">
            <v>7.0020143101435526</v>
          </cell>
        </row>
        <row r="1735">
          <cell r="A1735">
            <v>26480</v>
          </cell>
          <cell r="B1735">
            <v>3.4975894626240263</v>
          </cell>
          <cell r="C1735">
            <v>2.0013783992669194E-2</v>
          </cell>
          <cell r="D1735">
            <v>1184035.42</v>
          </cell>
          <cell r="E1735">
            <v>638996.09</v>
          </cell>
          <cell r="F1735">
            <v>236.81</v>
          </cell>
          <cell r="G1735">
            <v>1184032.0286000001</v>
          </cell>
          <cell r="H1735">
            <v>638996.94530000002</v>
          </cell>
          <cell r="I1735">
            <v>236.88</v>
          </cell>
          <cell r="J1735">
            <v>1184028.6299999999</v>
          </cell>
          <cell r="K1735">
            <v>638997.80000000005</v>
          </cell>
          <cell r="L1735">
            <v>236.81</v>
          </cell>
          <cell r="M1735">
            <v>-1.99747466441547E-2</v>
          </cell>
          <cell r="N1735">
            <v>3.5044249244822137</v>
          </cell>
          <cell r="O1735">
            <v>7.0020143871062395</v>
          </cell>
        </row>
        <row r="1736">
          <cell r="A1736">
            <v>26490</v>
          </cell>
          <cell r="B1736">
            <v>3.5004992472819207</v>
          </cell>
          <cell r="C1736">
            <v>1.9140126955328345E-2</v>
          </cell>
          <cell r="D1736">
            <v>1184032.99</v>
          </cell>
          <cell r="E1736">
            <v>638986.39</v>
          </cell>
          <cell r="F1736">
            <v>236.47</v>
          </cell>
          <cell r="G1736">
            <v>1184029.5956999999</v>
          </cell>
          <cell r="H1736">
            <v>638987.24569999997</v>
          </cell>
          <cell r="I1736">
            <v>236.53700000000001</v>
          </cell>
          <cell r="J1736">
            <v>1184026.2</v>
          </cell>
          <cell r="K1736">
            <v>638988.1</v>
          </cell>
          <cell r="L1736">
            <v>236.47</v>
          </cell>
          <cell r="M1736">
            <v>-1.9134574851569483E-2</v>
          </cell>
          <cell r="N1736">
            <v>3.5015149549827447</v>
          </cell>
          <cell r="O1736">
            <v>7.0020142022646654</v>
          </cell>
        </row>
        <row r="1737">
          <cell r="A1737">
            <v>26500</v>
          </cell>
          <cell r="B1737">
            <v>3.5034334987425217</v>
          </cell>
          <cell r="C1737">
            <v>1.9409530685937294E-2</v>
          </cell>
          <cell r="D1737">
            <v>1184030.56</v>
          </cell>
          <cell r="E1737">
            <v>638976.68999999994</v>
          </cell>
          <cell r="F1737">
            <v>236.12</v>
          </cell>
          <cell r="G1737">
            <v>1184027.1628</v>
          </cell>
          <cell r="H1737">
            <v>638977.54619999998</v>
          </cell>
          <cell r="I1737">
            <v>236.18799999999999</v>
          </cell>
          <cell r="J1737">
            <v>1184023.77</v>
          </cell>
          <cell r="K1737">
            <v>638978.4</v>
          </cell>
          <cell r="L1737">
            <v>236.12</v>
          </cell>
          <cell r="M1737">
            <v>-1.9436453691481725E-2</v>
          </cell>
          <cell r="N1737">
            <v>3.4985806093724547</v>
          </cell>
          <cell r="O1737">
            <v>7.0020141081149765</v>
          </cell>
        </row>
        <row r="1738">
          <cell r="A1738">
            <v>26510</v>
          </cell>
          <cell r="B1738">
            <v>3.4943321150328548</v>
          </cell>
          <cell r="C1738">
            <v>2.0890973610080316E-2</v>
          </cell>
          <cell r="D1738">
            <v>1184028.1200000001</v>
          </cell>
          <cell r="E1738">
            <v>638967</v>
          </cell>
          <cell r="F1738">
            <v>235.76</v>
          </cell>
          <cell r="G1738">
            <v>1184024.7298000001</v>
          </cell>
          <cell r="H1738">
            <v>638967.84669999999</v>
          </cell>
          <cell r="I1738">
            <v>235.833</v>
          </cell>
          <cell r="J1738">
            <v>1184021.3400000001</v>
          </cell>
          <cell r="K1738">
            <v>638968.69999999995</v>
          </cell>
          <cell r="L1738">
            <v>235.76</v>
          </cell>
          <cell r="M1738">
            <v>-2.0883699147539094E-2</v>
          </cell>
          <cell r="N1738">
            <v>3.4955493030366567</v>
          </cell>
          <cell r="O1738">
            <v>6.9898814180695119</v>
          </cell>
        </row>
        <row r="1739">
          <cell r="A1739">
            <v>26520</v>
          </cell>
          <cell r="B1739">
            <v>3.4972426309501023</v>
          </cell>
          <cell r="C1739">
            <v>1.4582917281367144E-2</v>
          </cell>
          <cell r="D1739">
            <v>1184025.69</v>
          </cell>
          <cell r="E1739">
            <v>638957.30000000005</v>
          </cell>
          <cell r="F1739">
            <v>235.42</v>
          </cell>
          <cell r="G1739">
            <v>1184022.2969</v>
          </cell>
          <cell r="H1739">
            <v>638958.14709999994</v>
          </cell>
          <cell r="I1739">
            <v>235.471</v>
          </cell>
          <cell r="J1739">
            <v>1184018.8999999999</v>
          </cell>
          <cell r="K1739">
            <v>638959</v>
          </cell>
          <cell r="L1739">
            <v>235.4</v>
          </cell>
          <cell r="M1739">
            <v>-2.0272175321876779E-2</v>
          </cell>
          <cell r="N1739">
            <v>3.5023375080708821</v>
          </cell>
          <cell r="O1739">
            <v>6.9995801390209849</v>
          </cell>
        </row>
        <row r="1740">
          <cell r="A1740">
            <v>26530</v>
          </cell>
          <cell r="B1740">
            <v>3.5001773897365624</v>
          </cell>
          <cell r="C1740">
            <v>-5.1425965017605681E-3</v>
          </cell>
          <cell r="D1740">
            <v>1184023.26</v>
          </cell>
          <cell r="E1740">
            <v>638947.6</v>
          </cell>
          <cell r="F1740">
            <v>235.12</v>
          </cell>
          <cell r="G1740">
            <v>1184019.8640000001</v>
          </cell>
          <cell r="H1740">
            <v>638948.44759999996</v>
          </cell>
          <cell r="I1740">
            <v>235.102</v>
          </cell>
          <cell r="J1740">
            <v>1184016.43</v>
          </cell>
          <cell r="K1740">
            <v>638949.31000000006</v>
          </cell>
          <cell r="L1740">
            <v>235.03</v>
          </cell>
          <cell r="M1740">
            <v>-2.0335340553349852E-2</v>
          </cell>
          <cell r="N1740">
            <v>3.5406340902484725</v>
          </cell>
          <cell r="O1740">
            <v>7.0408114799850345</v>
          </cell>
        </row>
        <row r="1741">
          <cell r="A1741">
            <v>26540</v>
          </cell>
          <cell r="B1741">
            <v>3.5031121621918309</v>
          </cell>
          <cell r="C1741">
            <v>-2.0553152929866137E-2</v>
          </cell>
          <cell r="D1741">
            <v>1184020.83</v>
          </cell>
          <cell r="E1741">
            <v>638937.9</v>
          </cell>
          <cell r="F1741">
            <v>234.8</v>
          </cell>
          <cell r="G1741">
            <v>1184017.4310999999</v>
          </cell>
          <cell r="H1741">
            <v>638938.74809999997</v>
          </cell>
          <cell r="I1741">
            <v>234.72800000000001</v>
          </cell>
          <cell r="J1741">
            <v>1184013.51</v>
          </cell>
          <cell r="K1741">
            <v>638939.73</v>
          </cell>
          <cell r="L1741">
            <v>234.64</v>
          </cell>
          <cell r="M1741">
            <v>-2.1770474998438583E-2</v>
          </cell>
          <cell r="N1741">
            <v>4.042171794888894</v>
          </cell>
          <cell r="O1741">
            <v>7.5452839570807253</v>
          </cell>
        </row>
        <row r="1742">
          <cell r="A1742">
            <v>26550</v>
          </cell>
          <cell r="B1742">
            <v>3.4969537671781983</v>
          </cell>
          <cell r="C1742">
            <v>-4.1178697113917972E-2</v>
          </cell>
          <cell r="D1742">
            <v>1184018.3799999999</v>
          </cell>
          <cell r="E1742">
            <v>638928.17000000004</v>
          </cell>
          <cell r="F1742">
            <v>234.49</v>
          </cell>
          <cell r="G1742">
            <v>1184014.9953999999</v>
          </cell>
          <cell r="H1742">
            <v>638929.04929999996</v>
          </cell>
          <cell r="I1742">
            <v>234.346</v>
          </cell>
          <cell r="J1742">
            <v>1184010.6399999999</v>
          </cell>
          <cell r="K1742">
            <v>638930.18000000005</v>
          </cell>
          <cell r="L1742">
            <v>234.17</v>
          </cell>
          <cell r="M1742">
            <v>-3.9113050731721506E-2</v>
          </cell>
          <cell r="N1742">
            <v>4.4997768444913566</v>
          </cell>
          <cell r="O1742">
            <v>7.9967306116695553</v>
          </cell>
        </row>
        <row r="1743">
          <cell r="A1743">
            <v>26560</v>
          </cell>
          <cell r="B1743">
            <v>3.501068592635288</v>
          </cell>
          <cell r="C1743">
            <v>-5.7411043137746344E-2</v>
          </cell>
          <cell r="D1743">
            <v>1184015.3500000001</v>
          </cell>
          <cell r="E1743">
            <v>638918.31000000006</v>
          </cell>
          <cell r="F1743">
            <v>234.16</v>
          </cell>
          <cell r="G1743">
            <v>1184012.0555</v>
          </cell>
          <cell r="H1743">
            <v>638919.49479999999</v>
          </cell>
          <cell r="I1743">
            <v>233.959</v>
          </cell>
          <cell r="J1743">
            <v>1184007.82</v>
          </cell>
          <cell r="K1743">
            <v>638921.01</v>
          </cell>
          <cell r="L1743">
            <v>233.7</v>
          </cell>
          <cell r="M1743">
            <v>-5.7576469863132924E-2</v>
          </cell>
          <cell r="N1743">
            <v>4.498365401972241</v>
          </cell>
          <cell r="O1743">
            <v>7.9994339946075286</v>
          </cell>
        </row>
        <row r="1744">
          <cell r="A1744">
            <v>26570</v>
          </cell>
          <cell r="B1744">
            <v>3.4966715200629195</v>
          </cell>
          <cell r="C1744">
            <v>-5.8627182686100211E-2</v>
          </cell>
          <cell r="D1744">
            <v>1184011.43</v>
          </cell>
          <cell r="E1744">
            <v>638908.77</v>
          </cell>
          <cell r="F1744">
            <v>233.77</v>
          </cell>
          <cell r="G1744">
            <v>1184008.2604</v>
          </cell>
          <cell r="H1744">
            <v>638910.24659999995</v>
          </cell>
          <cell r="I1744">
            <v>233.565</v>
          </cell>
          <cell r="J1744">
            <v>1184004.18</v>
          </cell>
          <cell r="K1744">
            <v>638912.14</v>
          </cell>
          <cell r="L1744">
            <v>233.3</v>
          </cell>
          <cell r="M1744">
            <v>-5.8911253633554088E-2</v>
          </cell>
          <cell r="N1744">
            <v>4.4982916447232126</v>
          </cell>
          <cell r="O1744">
            <v>7.9949631647861317</v>
          </cell>
        </row>
        <row r="1745">
          <cell r="A1745">
            <v>26580</v>
          </cell>
          <cell r="B1745">
            <v>3.5034616308566604</v>
          </cell>
          <cell r="C1745">
            <v>-5.8513556476394536E-2</v>
          </cell>
          <cell r="D1745">
            <v>1184006.67</v>
          </cell>
          <cell r="E1745">
            <v>638899.62</v>
          </cell>
          <cell r="F1745">
            <v>233.37</v>
          </cell>
          <cell r="G1745">
            <v>1184003.6414000001</v>
          </cell>
          <cell r="H1745">
            <v>638901.38119999995</v>
          </cell>
          <cell r="I1745">
            <v>233.16499999999999</v>
          </cell>
          <cell r="J1745">
            <v>1183999.75</v>
          </cell>
          <cell r="K1745">
            <v>638903.64</v>
          </cell>
          <cell r="L1745">
            <v>232.9</v>
          </cell>
          <cell r="M1745">
            <v>-5.8895911152991587E-2</v>
          </cell>
          <cell r="N1745">
            <v>4.4994634570064855</v>
          </cell>
          <cell r="O1745">
            <v>8.0029250878631455</v>
          </cell>
        </row>
        <row r="1746">
          <cell r="A1746">
            <v>26590</v>
          </cell>
          <cell r="B1746">
            <v>3.49702194030223</v>
          </cell>
          <cell r="C1746">
            <v>-5.776343513090465E-2</v>
          </cell>
          <cell r="D1746">
            <v>1184001.0900000001</v>
          </cell>
          <cell r="E1746">
            <v>638890.94999999995</v>
          </cell>
          <cell r="F1746">
            <v>232.96</v>
          </cell>
          <cell r="G1746">
            <v>1183998.2365999999</v>
          </cell>
          <cell r="H1746">
            <v>638892.97169999999</v>
          </cell>
          <cell r="I1746">
            <v>232.75800000000001</v>
          </cell>
          <cell r="J1746">
            <v>1183994.57</v>
          </cell>
          <cell r="K1746">
            <v>638895.56999999995</v>
          </cell>
          <cell r="L1746">
            <v>232.5</v>
          </cell>
          <cell r="M1746">
            <v>-5.7411184013890768E-2</v>
          </cell>
          <cell r="N1746">
            <v>4.4938979126015948</v>
          </cell>
          <cell r="O1746">
            <v>7.9909198529038248</v>
          </cell>
        </row>
        <row r="1747">
          <cell r="A1747">
            <v>26600</v>
          </cell>
          <cell r="B1747">
            <v>3.5013337814745622</v>
          </cell>
          <cell r="C1747">
            <v>-5.8549116649392448E-2</v>
          </cell>
          <cell r="D1747">
            <v>1183994.75</v>
          </cell>
          <cell r="E1747">
            <v>638882.81000000006</v>
          </cell>
          <cell r="F1747">
            <v>232.55</v>
          </cell>
          <cell r="G1747">
            <v>1183992.0907000001</v>
          </cell>
          <cell r="H1747">
            <v>638885.08759999997</v>
          </cell>
          <cell r="I1747">
            <v>232.345</v>
          </cell>
          <cell r="J1747">
            <v>1183988.67</v>
          </cell>
          <cell r="K1747">
            <v>638888.01</v>
          </cell>
          <cell r="L1747">
            <v>232.08</v>
          </cell>
          <cell r="M1747">
            <v>-5.8901091766963884E-2</v>
          </cell>
          <cell r="N1747">
            <v>4.4990677091085445</v>
          </cell>
          <cell r="O1747">
            <v>8.0004014905831067</v>
          </cell>
        </row>
        <row r="1748">
          <cell r="A1748">
            <v>26610</v>
          </cell>
          <cell r="B1748">
            <v>3.5001393343228928</v>
          </cell>
          <cell r="C1748">
            <v>-5.8283394035075417E-2</v>
          </cell>
          <cell r="D1748">
            <v>1183987.7</v>
          </cell>
          <cell r="E1748">
            <v>638875.29</v>
          </cell>
          <cell r="F1748">
            <v>232.13</v>
          </cell>
          <cell r="G1748">
            <v>1183985.2544</v>
          </cell>
          <cell r="H1748">
            <v>638877.79399999999</v>
          </cell>
          <cell r="I1748">
            <v>231.92599999999999</v>
          </cell>
          <cell r="J1748">
            <v>1183982.1100000001</v>
          </cell>
          <cell r="K1748">
            <v>638881.02</v>
          </cell>
          <cell r="L1748">
            <v>231.66</v>
          </cell>
          <cell r="M1748">
            <v>-5.9046519863999128E-2</v>
          </cell>
          <cell r="N1748">
            <v>4.5049225697410202</v>
          </cell>
          <cell r="O1748">
            <v>8.005061904063913</v>
          </cell>
        </row>
        <row r="1749">
          <cell r="A1749">
            <v>26620</v>
          </cell>
          <cell r="B1749">
            <v>3.5029249319666742</v>
          </cell>
          <cell r="C1749">
            <v>-4.2821357269506206E-2</v>
          </cell>
          <cell r="D1749">
            <v>1183979.99</v>
          </cell>
          <cell r="E1749">
            <v>638868.43000000005</v>
          </cell>
          <cell r="F1749">
            <v>231.65</v>
          </cell>
          <cell r="G1749">
            <v>1183977.7842000001</v>
          </cell>
          <cell r="H1749">
            <v>638871.15119999996</v>
          </cell>
          <cell r="I1749">
            <v>231.5</v>
          </cell>
          <cell r="J1749">
            <v>1183974.95</v>
          </cell>
          <cell r="K1749">
            <v>638874.65</v>
          </cell>
          <cell r="L1749">
            <v>231.31</v>
          </cell>
          <cell r="M1749">
            <v>-4.2196920947353569E-2</v>
          </cell>
          <cell r="N1749">
            <v>4.5026982001139064</v>
          </cell>
          <cell r="O1749">
            <v>8.0056231320805811</v>
          </cell>
        </row>
        <row r="1750">
          <cell r="A1750">
            <v>26630</v>
          </cell>
          <cell r="B1750">
            <v>3.4975898588218888</v>
          </cell>
          <cell r="C1750">
            <v>-2.5446093908213972E-2</v>
          </cell>
          <cell r="D1750">
            <v>1183972.07</v>
          </cell>
          <cell r="E1750">
            <v>638862.22</v>
          </cell>
          <cell r="F1750">
            <v>231.16</v>
          </cell>
          <cell r="G1750">
            <v>1183969.9179</v>
          </cell>
          <cell r="H1750">
            <v>638864.97710000002</v>
          </cell>
          <cell r="I1750">
            <v>231.071</v>
          </cell>
          <cell r="J1750">
            <v>1183967.3899999999</v>
          </cell>
          <cell r="K1750">
            <v>638868.19999999995</v>
          </cell>
          <cell r="L1750">
            <v>230.97</v>
          </cell>
          <cell r="M1750">
            <v>-2.4658095231767169E-2</v>
          </cell>
          <cell r="N1750">
            <v>4.0960179223365234</v>
          </cell>
          <cell r="O1750">
            <v>7.5936077811584122</v>
          </cell>
        </row>
        <row r="1751">
          <cell r="A1751">
            <v>26640</v>
          </cell>
          <cell r="B1751">
            <v>3.5014290025164398</v>
          </cell>
          <cell r="C1751">
            <v>-4.8551605609533106E-3</v>
          </cell>
          <cell r="D1751">
            <v>1183964.2</v>
          </cell>
          <cell r="E1751">
            <v>638856.06000000006</v>
          </cell>
          <cell r="F1751">
            <v>230.66</v>
          </cell>
          <cell r="G1751">
            <v>1183962.0408999999</v>
          </cell>
          <cell r="H1751">
            <v>638858.81649999996</v>
          </cell>
          <cell r="I1751">
            <v>230.643</v>
          </cell>
          <cell r="J1751">
            <v>1183959.82</v>
          </cell>
          <cell r="K1751">
            <v>638861.65</v>
          </cell>
          <cell r="L1751">
            <v>230.57</v>
          </cell>
          <cell r="M1751">
            <v>-2.0276902369841435E-2</v>
          </cell>
          <cell r="N1751">
            <v>3.6001554215984699</v>
          </cell>
          <cell r="O1751">
            <v>7.1015844241149093</v>
          </cell>
        </row>
        <row r="1752">
          <cell r="A1752">
            <v>26650</v>
          </cell>
          <cell r="B1752">
            <v>3.499107317593336</v>
          </cell>
          <cell r="C1752">
            <v>1.2860422935232129E-2</v>
          </cell>
          <cell r="D1752">
            <v>1183956.32</v>
          </cell>
          <cell r="E1752">
            <v>638849.9</v>
          </cell>
          <cell r="F1752">
            <v>230.17</v>
          </cell>
          <cell r="G1752">
            <v>1183954.1639</v>
          </cell>
          <cell r="H1752">
            <v>638852.65590000001</v>
          </cell>
          <cell r="I1752">
            <v>230.215</v>
          </cell>
          <cell r="J1752">
            <v>1183952.01</v>
          </cell>
          <cell r="K1752">
            <v>638855.41</v>
          </cell>
          <cell r="L1752">
            <v>230.14</v>
          </cell>
          <cell r="M1752">
            <v>-2.1451039351112249E-2</v>
          </cell>
          <cell r="N1752">
            <v>3.4963340830442449</v>
          </cell>
          <cell r="O1752">
            <v>6.9954414006375814</v>
          </cell>
        </row>
        <row r="1753">
          <cell r="A1753">
            <v>26660</v>
          </cell>
          <cell r="B1753">
            <v>3.4967867678435551</v>
          </cell>
          <cell r="C1753">
            <v>1.8874470873356759E-2</v>
          </cell>
          <cell r="D1753">
            <v>1183948.44</v>
          </cell>
          <cell r="E1753">
            <v>638843.74</v>
          </cell>
          <cell r="F1753">
            <v>229.72</v>
          </cell>
          <cell r="G1753">
            <v>1183946.2868999999</v>
          </cell>
          <cell r="H1753">
            <v>638846.49529999995</v>
          </cell>
          <cell r="I1753">
            <v>229.786</v>
          </cell>
          <cell r="J1753">
            <v>1183944.1299999999</v>
          </cell>
          <cell r="K1753">
            <v>638849.25</v>
          </cell>
          <cell r="L1753">
            <v>229.72</v>
          </cell>
          <cell r="M1753">
            <v>-1.8864389945468355E-2</v>
          </cell>
          <cell r="N1753">
            <v>3.4986554132304271</v>
          </cell>
          <cell r="O1753">
            <v>6.9954421810739822</v>
          </cell>
        </row>
        <row r="1754">
          <cell r="A1754">
            <v>26670</v>
          </cell>
          <cell r="B1754">
            <v>3.5005673955676917</v>
          </cell>
          <cell r="C1754">
            <v>1.942542231471147E-2</v>
          </cell>
          <cell r="D1754">
            <v>1183940.57</v>
          </cell>
          <cell r="E1754">
            <v>638837.57999999996</v>
          </cell>
          <cell r="F1754">
            <v>229.29</v>
          </cell>
          <cell r="G1754">
            <v>1183938.4099999999</v>
          </cell>
          <cell r="H1754">
            <v>638840.33470000001</v>
          </cell>
          <cell r="I1754">
            <v>229.358</v>
          </cell>
          <cell r="J1754">
            <v>1183936.25</v>
          </cell>
          <cell r="K1754">
            <v>638843.09</v>
          </cell>
          <cell r="L1754">
            <v>229.29</v>
          </cell>
          <cell r="M1754">
            <v>-1.9422802452957629E-2</v>
          </cell>
          <cell r="N1754">
            <v>3.5010395726728545</v>
          </cell>
          <cell r="O1754">
            <v>7.0016069682405462</v>
          </cell>
        </row>
        <row r="1755">
          <cell r="A1755">
            <v>26680</v>
          </cell>
          <cell r="B1755">
            <v>3.4982446754044343</v>
          </cell>
          <cell r="C1755">
            <v>1.9724177809835805E-2</v>
          </cell>
          <cell r="D1755">
            <v>1183932.69</v>
          </cell>
          <cell r="E1755">
            <v>638831.42000000004</v>
          </cell>
          <cell r="F1755">
            <v>228.86</v>
          </cell>
          <cell r="G1755">
            <v>1183930.5330000001</v>
          </cell>
          <cell r="H1755">
            <v>638834.17409999995</v>
          </cell>
          <cell r="I1755">
            <v>228.929</v>
          </cell>
          <cell r="J1755">
            <v>1183928.3799999999</v>
          </cell>
          <cell r="K1755">
            <v>638836.93000000005</v>
          </cell>
          <cell r="L1755">
            <v>228.86</v>
          </cell>
          <cell r="M1755">
            <v>-1.9730081085647055E-2</v>
          </cell>
          <cell r="N1755">
            <v>3.4971979942942806</v>
          </cell>
          <cell r="O1755">
            <v>6.9954426696987149</v>
          </cell>
        </row>
        <row r="1756">
          <cell r="A1756">
            <v>26690</v>
          </cell>
          <cell r="B1756">
            <v>3.4959230898821421</v>
          </cell>
          <cell r="C1756">
            <v>2.0309371280359482E-2</v>
          </cell>
          <cell r="D1756">
            <v>1183924.81</v>
          </cell>
          <cell r="E1756">
            <v>638825.26</v>
          </cell>
          <cell r="F1756">
            <v>228.43</v>
          </cell>
          <cell r="G1756">
            <v>1183922.656</v>
          </cell>
          <cell r="H1756">
            <v>638828.0135</v>
          </cell>
          <cell r="I1756">
            <v>228.501</v>
          </cell>
          <cell r="J1756">
            <v>1183920.5</v>
          </cell>
          <cell r="K1756">
            <v>638830.77</v>
          </cell>
          <cell r="L1756">
            <v>228.43</v>
          </cell>
          <cell r="M1756">
            <v>-2.0288506631906053E-2</v>
          </cell>
          <cell r="N1756">
            <v>3.4995182882678089</v>
          </cell>
          <cell r="O1756">
            <v>6.9954413781499509</v>
          </cell>
        </row>
        <row r="1757">
          <cell r="A1757">
            <v>26700</v>
          </cell>
          <cell r="B1757">
            <v>3.4996898204599702</v>
          </cell>
          <cell r="C1757">
            <v>2.000177261160618E-2</v>
          </cell>
          <cell r="D1757">
            <v>1183916.94</v>
          </cell>
          <cell r="E1757">
            <v>638819.1</v>
          </cell>
          <cell r="F1757">
            <v>228.02</v>
          </cell>
          <cell r="G1757">
            <v>1183914.7790000001</v>
          </cell>
          <cell r="H1757">
            <v>638821.85279999999</v>
          </cell>
          <cell r="I1757">
            <v>228.09</v>
          </cell>
          <cell r="J1757">
            <v>1183912.6200000001</v>
          </cell>
          <cell r="K1757">
            <v>638824.61</v>
          </cell>
          <cell r="L1757">
            <v>228.02</v>
          </cell>
          <cell r="M1757">
            <v>-1.9989043426478555E-2</v>
          </cell>
          <cell r="N1757">
            <v>3.5019184513485744</v>
          </cell>
          <cell r="O1757">
            <v>7.0016082718085446</v>
          </cell>
        </row>
        <row r="1758">
          <cell r="A1758">
            <v>26710</v>
          </cell>
          <cell r="B1758">
            <v>3.4973659861113071</v>
          </cell>
          <cell r="C1758">
            <v>2.0015062843859132E-2</v>
          </cell>
          <cell r="D1758">
            <v>1183909.06</v>
          </cell>
          <cell r="E1758">
            <v>638812.93999999994</v>
          </cell>
          <cell r="F1758">
            <v>227.71</v>
          </cell>
          <cell r="G1758">
            <v>1183906.902</v>
          </cell>
          <cell r="H1758">
            <v>638815.69220000005</v>
          </cell>
          <cell r="I1758">
            <v>227.78</v>
          </cell>
          <cell r="J1758">
            <v>1183904.75</v>
          </cell>
          <cell r="K1758">
            <v>638818.44999999995</v>
          </cell>
          <cell r="L1758">
            <v>227.71</v>
          </cell>
          <cell r="M1758">
            <v>-2.0010976507642168E-2</v>
          </cell>
          <cell r="N1758">
            <v>3.498080164816558</v>
          </cell>
          <cell r="O1758">
            <v>6.9954461509278651</v>
          </cell>
        </row>
        <row r="1759">
          <cell r="A1759">
            <v>26720</v>
          </cell>
          <cell r="B1759">
            <v>3.5029215749069538</v>
          </cell>
          <cell r="C1759">
            <v>2.0268795199014381E-2</v>
          </cell>
          <cell r="D1759">
            <v>1183901.18</v>
          </cell>
          <cell r="E1759">
            <v>638806.77</v>
          </cell>
          <cell r="F1759">
            <v>227.51</v>
          </cell>
          <cell r="G1759">
            <v>1183899.0249999999</v>
          </cell>
          <cell r="H1759">
            <v>638809.53159999999</v>
          </cell>
          <cell r="I1759">
            <v>227.58099999999999</v>
          </cell>
          <cell r="J1759">
            <v>1183896.8700000001</v>
          </cell>
          <cell r="K1759">
            <v>638812.29</v>
          </cell>
          <cell r="L1759">
            <v>227.51</v>
          </cell>
          <cell r="M1759">
            <v>-2.028339999123846E-2</v>
          </cell>
          <cell r="N1759">
            <v>3.5003993428452254</v>
          </cell>
          <cell r="O1759">
            <v>7.0033209177521787</v>
          </cell>
        </row>
        <row r="1760">
          <cell r="A1760">
            <v>26730</v>
          </cell>
          <cell r="B1760">
            <v>3.5006035194408587</v>
          </cell>
          <cell r="C1760">
            <v>2.0567881966679587E-2</v>
          </cell>
          <cell r="D1760">
            <v>1183893.3</v>
          </cell>
          <cell r="E1760">
            <v>638800.61</v>
          </cell>
          <cell r="F1760">
            <v>227.42</v>
          </cell>
          <cell r="G1760">
            <v>1183891.148</v>
          </cell>
          <cell r="H1760">
            <v>638803.37100000004</v>
          </cell>
          <cell r="I1760">
            <v>227.49199999999999</v>
          </cell>
          <cell r="J1760">
            <v>1183888.99</v>
          </cell>
          <cell r="K1760">
            <v>638806.13</v>
          </cell>
          <cell r="L1760">
            <v>227.42</v>
          </cell>
          <cell r="M1760">
            <v>-2.0555456056251913E-2</v>
          </cell>
          <cell r="N1760">
            <v>3.5027196576406792</v>
          </cell>
          <cell r="O1760">
            <v>7.0033231770815378</v>
          </cell>
        </row>
        <row r="1761">
          <cell r="A1761">
            <v>26740</v>
          </cell>
          <cell r="B1761">
            <v>3.5043768875251029</v>
          </cell>
          <cell r="C1761">
            <v>2.1401807627191578E-2</v>
          </cell>
          <cell r="D1761">
            <v>1183885.43</v>
          </cell>
          <cell r="E1761">
            <v>638794.44999999995</v>
          </cell>
          <cell r="F1761">
            <v>227.44</v>
          </cell>
          <cell r="G1761">
            <v>1183883.2711</v>
          </cell>
          <cell r="H1761">
            <v>638797.21039999998</v>
          </cell>
          <cell r="I1761">
            <v>227.51499999999999</v>
          </cell>
          <cell r="J1761">
            <v>1183881.1100000001</v>
          </cell>
          <cell r="K1761">
            <v>638799.97</v>
          </cell>
          <cell r="L1761">
            <v>227.44</v>
          </cell>
          <cell r="M1761">
            <v>-2.1397375512378879E-2</v>
          </cell>
          <cell r="N1761">
            <v>3.5051027616260408</v>
          </cell>
          <cell r="O1761">
            <v>7.0094796491511442</v>
          </cell>
        </row>
        <row r="1762">
          <cell r="A1762">
            <v>26750</v>
          </cell>
          <cell r="B1762">
            <v>3.5020566601005676</v>
          </cell>
          <cell r="C1762">
            <v>1.9417161571004076E-2</v>
          </cell>
          <cell r="D1762">
            <v>1183877.55</v>
          </cell>
          <cell r="E1762">
            <v>638788.29</v>
          </cell>
          <cell r="F1762">
            <v>227.58</v>
          </cell>
          <cell r="G1762">
            <v>1183875.3940999999</v>
          </cell>
          <cell r="H1762">
            <v>638791.04980000004</v>
          </cell>
          <cell r="I1762">
            <v>227.648</v>
          </cell>
          <cell r="J1762">
            <v>1183873.24</v>
          </cell>
          <cell r="K1762">
            <v>638793.81000000006</v>
          </cell>
          <cell r="L1762">
            <v>227.58</v>
          </cell>
          <cell r="M1762">
            <v>-1.9421556479972641E-2</v>
          </cell>
          <cell r="N1762">
            <v>3.5012641788058905</v>
          </cell>
          <cell r="O1762">
            <v>7.0033208389064576</v>
          </cell>
        </row>
        <row r="1763">
          <cell r="A1763">
            <v>26760</v>
          </cell>
          <cell r="B1763">
            <v>3.499737568630239</v>
          </cell>
          <cell r="C1763">
            <v>2.0858706851147969E-2</v>
          </cell>
          <cell r="D1763">
            <v>1183869.67</v>
          </cell>
          <cell r="E1763">
            <v>638782.13</v>
          </cell>
          <cell r="F1763">
            <v>227.82</v>
          </cell>
          <cell r="G1763">
            <v>1183867.5171000001</v>
          </cell>
          <cell r="H1763">
            <v>638784.88919999998</v>
          </cell>
          <cell r="I1763">
            <v>227.893</v>
          </cell>
          <cell r="J1763">
            <v>1183865.3600000001</v>
          </cell>
          <cell r="K1763">
            <v>638787.65</v>
          </cell>
          <cell r="L1763">
            <v>227.82</v>
          </cell>
          <cell r="M1763">
            <v>-2.0835810211609219E-2</v>
          </cell>
          <cell r="N1763">
            <v>3.5035834584120771</v>
          </cell>
          <cell r="O1763">
            <v>7.0033210270423165</v>
          </cell>
        </row>
        <row r="1764">
          <cell r="A1764">
            <v>26770</v>
          </cell>
          <cell r="B1764">
            <v>3.5035755979710972</v>
          </cell>
          <cell r="C1764">
            <v>1.940874346749135E-2</v>
          </cell>
          <cell r="D1764">
            <v>1183861.8</v>
          </cell>
          <cell r="E1764">
            <v>638775.97</v>
          </cell>
          <cell r="F1764">
            <v>228.18</v>
          </cell>
          <cell r="G1764">
            <v>1183859.6401</v>
          </cell>
          <cell r="H1764">
            <v>638778.72860000003</v>
          </cell>
          <cell r="I1764">
            <v>228.24799999999999</v>
          </cell>
          <cell r="J1764">
            <v>1183857.48</v>
          </cell>
          <cell r="K1764">
            <v>638781.49</v>
          </cell>
          <cell r="L1764">
            <v>228.18</v>
          </cell>
          <cell r="M1764">
            <v>-1.9395854094990547E-2</v>
          </cell>
          <cell r="N1764">
            <v>3.5059038734234598</v>
          </cell>
          <cell r="O1764">
            <v>7.009479471394557</v>
          </cell>
        </row>
        <row r="1765">
          <cell r="A1765">
            <v>26780</v>
          </cell>
          <cell r="B1765">
            <v>3.501254290790905</v>
          </cell>
          <cell r="C1765">
            <v>2.1135282916938967E-2</v>
          </cell>
          <cell r="D1765">
            <v>1183853.92</v>
          </cell>
          <cell r="E1765">
            <v>638769.81000000006</v>
          </cell>
          <cell r="F1765">
            <v>228.64</v>
          </cell>
          <cell r="G1765">
            <v>1183851.7631000001</v>
          </cell>
          <cell r="H1765">
            <v>638772.56799999997</v>
          </cell>
          <cell r="I1765">
            <v>228.714</v>
          </cell>
          <cell r="J1765">
            <v>1183849.6100000001</v>
          </cell>
          <cell r="K1765">
            <v>638775.31999999995</v>
          </cell>
          <cell r="L1765">
            <v>228.64</v>
          </cell>
          <cell r="M1765">
            <v>-2.1178030116412613E-2</v>
          </cell>
          <cell r="N1765">
            <v>3.4941871171796821</v>
          </cell>
          <cell r="O1765">
            <v>6.9954414079705867</v>
          </cell>
        </row>
        <row r="1766">
          <cell r="A1766">
            <v>26790</v>
          </cell>
          <cell r="B1766">
            <v>3.4989341191509111</v>
          </cell>
          <cell r="C1766">
            <v>2.0291893926035844E-2</v>
          </cell>
          <cell r="D1766">
            <v>1183846.04</v>
          </cell>
          <cell r="E1766">
            <v>638763.65</v>
          </cell>
          <cell r="F1766">
            <v>229.22</v>
          </cell>
          <cell r="G1766">
            <v>1183843.8861</v>
          </cell>
          <cell r="H1766">
            <v>638766.40740000003</v>
          </cell>
          <cell r="I1766">
            <v>229.291</v>
          </cell>
          <cell r="J1766">
            <v>1183841.73</v>
          </cell>
          <cell r="K1766">
            <v>638769.16</v>
          </cell>
          <cell r="L1766">
            <v>229.22</v>
          </cell>
          <cell r="M1766">
            <v>-2.0305969049045039E-2</v>
          </cell>
          <cell r="N1766">
            <v>3.4965088259768122</v>
          </cell>
          <cell r="O1766">
            <v>6.9954429451277234</v>
          </cell>
        </row>
        <row r="1767">
          <cell r="A1767">
            <v>26800</v>
          </cell>
          <cell r="B1767">
            <v>3.5027753353489932</v>
          </cell>
          <cell r="C1767">
            <v>1.9698665599157568E-2</v>
          </cell>
          <cell r="D1767">
            <v>1183838.17</v>
          </cell>
          <cell r="E1767">
            <v>638757.49</v>
          </cell>
          <cell r="F1767">
            <v>229.91</v>
          </cell>
          <cell r="G1767">
            <v>1183836.0090999999</v>
          </cell>
          <cell r="H1767">
            <v>638760.24679999996</v>
          </cell>
          <cell r="I1767">
            <v>229.97900000000001</v>
          </cell>
          <cell r="J1767">
            <v>1183833.8500000001</v>
          </cell>
          <cell r="K1767">
            <v>638763</v>
          </cell>
          <cell r="L1767">
            <v>229.91</v>
          </cell>
          <cell r="M1767">
            <v>-1.972086871380991E-2</v>
          </cell>
          <cell r="N1767">
            <v>3.4988316692001642</v>
          </cell>
          <cell r="O1767">
            <v>7.0016070045491574</v>
          </cell>
        </row>
        <row r="1768">
          <cell r="A1768">
            <v>26810</v>
          </cell>
          <cell r="B1768">
            <v>3.5003125645694171</v>
          </cell>
          <cell r="C1768">
            <v>1.9141147758685695E-2</v>
          </cell>
          <cell r="D1768">
            <v>1183830.29</v>
          </cell>
          <cell r="E1768">
            <v>638751.32999999996</v>
          </cell>
          <cell r="F1768">
            <v>230.7</v>
          </cell>
          <cell r="G1768">
            <v>1183828.1322000001</v>
          </cell>
          <cell r="H1768">
            <v>638754.08609999996</v>
          </cell>
          <cell r="I1768">
            <v>230.767</v>
          </cell>
          <cell r="J1768">
            <v>1183825.98</v>
          </cell>
          <cell r="K1768">
            <v>638756.84</v>
          </cell>
          <cell r="L1768">
            <v>230.7</v>
          </cell>
          <cell r="M1768">
            <v>-1.9169533051461404E-2</v>
          </cell>
          <cell r="N1768">
            <v>3.4951294755142448</v>
          </cell>
          <cell r="O1768">
            <v>6.9954420400836614</v>
          </cell>
        </row>
        <row r="1769">
          <cell r="A1769">
            <v>26820</v>
          </cell>
          <cell r="B1769">
            <v>3.4979913220895114</v>
          </cell>
          <cell r="C1769">
            <v>2.1154998165006503E-2</v>
          </cell>
          <cell r="D1769">
            <v>1183822.4099999999</v>
          </cell>
          <cell r="E1769">
            <v>638745.17000000004</v>
          </cell>
          <cell r="F1769">
            <v>231.5</v>
          </cell>
          <cell r="G1769">
            <v>1183820.2552</v>
          </cell>
          <cell r="H1769">
            <v>638747.92550000001</v>
          </cell>
          <cell r="I1769">
            <v>231.57400000000001</v>
          </cell>
          <cell r="J1769">
            <v>1183818.1000000001</v>
          </cell>
          <cell r="K1769">
            <v>638750.68000000005</v>
          </cell>
          <cell r="L1769">
            <v>231.56</v>
          </cell>
          <cell r="M1769">
            <v>-4.0029162816981193E-3</v>
          </cell>
          <cell r="N1769">
            <v>3.4974501125641617</v>
          </cell>
          <cell r="O1769">
            <v>6.9954414346536726</v>
          </cell>
        </row>
        <row r="1770">
          <cell r="A1770">
            <v>26830</v>
          </cell>
          <cell r="B1770">
            <v>3.8298461131019965</v>
          </cell>
          <cell r="C1770">
            <v>2.0888567748532282E-2</v>
          </cell>
          <cell r="D1770">
            <v>1183814.74</v>
          </cell>
          <cell r="E1770">
            <v>638738.75</v>
          </cell>
          <cell r="F1770">
            <v>232.3</v>
          </cell>
          <cell r="G1770">
            <v>1183812.3781999999</v>
          </cell>
          <cell r="H1770">
            <v>638741.76489999995</v>
          </cell>
          <cell r="I1770">
            <v>232.38</v>
          </cell>
          <cell r="J1770">
            <v>1183810.22</v>
          </cell>
          <cell r="K1770">
            <v>638744.52</v>
          </cell>
          <cell r="L1770">
            <v>232.43</v>
          </cell>
          <cell r="M1770">
            <v>1.4286645426225583E-2</v>
          </cell>
          <cell r="N1770">
            <v>3.4997718854439972</v>
          </cell>
          <cell r="O1770">
            <v>7.3296179985459933</v>
          </cell>
        </row>
        <row r="1771">
          <cell r="A1771">
            <v>26840</v>
          </cell>
          <cell r="B1771">
            <v>4.3335825744668712</v>
          </cell>
          <cell r="C1771">
            <v>3.3690369917083282E-2</v>
          </cell>
          <cell r="D1771">
            <v>1183807.17</v>
          </cell>
          <cell r="E1771">
            <v>638732.18999999994</v>
          </cell>
          <cell r="F1771">
            <v>233.04</v>
          </cell>
          <cell r="G1771">
            <v>1183804.5012000001</v>
          </cell>
          <cell r="H1771">
            <v>638735.60430000001</v>
          </cell>
          <cell r="I1771">
            <v>233.18600000000001</v>
          </cell>
          <cell r="J1771">
            <v>1183802.3400000001</v>
          </cell>
          <cell r="K1771">
            <v>638738.36</v>
          </cell>
          <cell r="L1771">
            <v>233.3</v>
          </cell>
          <cell r="M1771">
            <v>3.2551945844380696E-2</v>
          </cell>
          <cell r="N1771">
            <v>3.5020947916600096</v>
          </cell>
          <cell r="O1771">
            <v>7.8356773661268804</v>
          </cell>
        </row>
        <row r="1772">
          <cell r="A1772">
            <v>26850</v>
          </cell>
          <cell r="B1772">
            <v>4.5048964616008078</v>
          </cell>
          <cell r="C1772">
            <v>5.149951879638949E-2</v>
          </cell>
          <cell r="D1772">
            <v>1183800.1299999999</v>
          </cell>
          <cell r="E1772">
            <v>638725.96</v>
          </cell>
          <cell r="F1772">
            <v>233.76</v>
          </cell>
          <cell r="G1772">
            <v>1183796.9097</v>
          </cell>
          <cell r="H1772">
            <v>638729.1102</v>
          </cell>
          <cell r="I1772">
            <v>233.99199999999999</v>
          </cell>
          <cell r="J1772">
            <v>1183794.4099999999</v>
          </cell>
          <cell r="K1772">
            <v>638731.56000000006</v>
          </cell>
          <cell r="L1772">
            <v>234.17</v>
          </cell>
          <cell r="M1772">
            <v>5.0857101070234383E-2</v>
          </cell>
          <cell r="N1772">
            <v>3.5000028757867407</v>
          </cell>
          <cell r="O1772">
            <v>8.004899337387549</v>
          </cell>
        </row>
        <row r="1773">
          <cell r="A1773">
            <v>26860</v>
          </cell>
          <cell r="B1773">
            <v>4.4965402254568163</v>
          </cell>
          <cell r="C1773">
            <v>5.960137940782545E-2</v>
          </cell>
          <cell r="D1773">
            <v>1183794.45</v>
          </cell>
          <cell r="E1773">
            <v>638718.87</v>
          </cell>
          <cell r="F1773">
            <v>234.53</v>
          </cell>
          <cell r="G1773">
            <v>1183790.675</v>
          </cell>
          <cell r="H1773">
            <v>638721.31299999997</v>
          </cell>
          <cell r="I1773">
            <v>234.798</v>
          </cell>
          <cell r="J1773">
            <v>1183787.74</v>
          </cell>
          <cell r="K1773">
            <v>638723.22</v>
          </cell>
          <cell r="L1773">
            <v>235.01</v>
          </cell>
          <cell r="M1773">
            <v>6.0569267893167821E-2</v>
          </cell>
          <cell r="N1773">
            <v>3.5001248549663018</v>
          </cell>
          <cell r="O1773">
            <v>7.9966650804231181</v>
          </cell>
        </row>
        <row r="1774">
          <cell r="A1774">
            <v>26870</v>
          </cell>
          <cell r="B1774">
            <v>4.4971555732422051</v>
          </cell>
          <cell r="C1774">
            <v>6.0927400784238778E-2</v>
          </cell>
          <cell r="D1774">
            <v>1183790.3</v>
          </cell>
          <cell r="E1774">
            <v>638710.79</v>
          </cell>
          <cell r="F1774">
            <v>235.33</v>
          </cell>
          <cell r="G1774">
            <v>1183786.1136</v>
          </cell>
          <cell r="H1774">
            <v>638712.4327</v>
          </cell>
          <cell r="I1774">
            <v>235.60400000000001</v>
          </cell>
          <cell r="J1774">
            <v>1183782.8600000001</v>
          </cell>
          <cell r="K1774">
            <v>638713.71</v>
          </cell>
          <cell r="L1774">
            <v>235.81</v>
          </cell>
          <cell r="M1774">
            <v>5.8935595654617812E-2</v>
          </cell>
          <cell r="N1774">
            <v>3.49534093465717</v>
          </cell>
          <cell r="O1774">
            <v>7.992496507899375</v>
          </cell>
        </row>
        <row r="1775">
          <cell r="A1775">
            <v>26880</v>
          </cell>
          <cell r="B1775">
            <v>4.5013414556156262</v>
          </cell>
          <cell r="C1775">
            <v>6.0204275252636497E-2</v>
          </cell>
          <cell r="D1775">
            <v>1183787.8400000001</v>
          </cell>
          <cell r="E1775">
            <v>638702.04</v>
          </cell>
          <cell r="F1775">
            <v>236.12</v>
          </cell>
          <cell r="G1775">
            <v>1183783.4073000001</v>
          </cell>
          <cell r="H1775">
            <v>638702.82310000004</v>
          </cell>
          <cell r="I1775">
            <v>236.39099999999999</v>
          </cell>
          <cell r="J1775">
            <v>1183779.96</v>
          </cell>
          <cell r="K1775">
            <v>638703.43000000005</v>
          </cell>
          <cell r="L1775">
            <v>236.6</v>
          </cell>
          <cell r="M1775">
            <v>5.9708912395665802E-2</v>
          </cell>
          <cell r="N1775">
            <v>3.5003149716586406</v>
          </cell>
          <cell r="O1775">
            <v>8.0016564272742663</v>
          </cell>
        </row>
        <row r="1776">
          <cell r="A1776">
            <v>26890</v>
          </cell>
          <cell r="B1776">
            <v>4.4973073121372753</v>
          </cell>
          <cell r="C1776">
            <v>6.0258279274937529E-2</v>
          </cell>
          <cell r="D1776">
            <v>1183787.1599999999</v>
          </cell>
          <cell r="E1776">
            <v>638692.98</v>
          </cell>
          <cell r="F1776">
            <v>236.77</v>
          </cell>
          <cell r="G1776">
            <v>1183782.6640999999</v>
          </cell>
          <cell r="H1776">
            <v>638692.86750000005</v>
          </cell>
          <cell r="I1776">
            <v>237.041</v>
          </cell>
          <cell r="J1776">
            <v>1183779.17</v>
          </cell>
          <cell r="K1776">
            <v>638692.78</v>
          </cell>
          <cell r="L1776">
            <v>237.25</v>
          </cell>
          <cell r="M1776">
            <v>5.9796370324633037E-2</v>
          </cell>
          <cell r="N1776">
            <v>3.4951954251628865</v>
          </cell>
          <cell r="O1776">
            <v>7.9925027373001623</v>
          </cell>
        </row>
        <row r="1777">
          <cell r="A1777">
            <v>26900</v>
          </cell>
          <cell r="B1777">
            <v>4.5004756394198688</v>
          </cell>
          <cell r="C1777">
            <v>5.910486386596233E-2</v>
          </cell>
          <cell r="D1777">
            <v>1183788.3</v>
          </cell>
          <cell r="E1777">
            <v>638683.97</v>
          </cell>
          <cell r="F1777">
            <v>237.27</v>
          </cell>
          <cell r="G1777">
            <v>1183783.9136999999</v>
          </cell>
          <cell r="H1777">
            <v>638682.96270000003</v>
          </cell>
          <cell r="I1777">
            <v>237.536</v>
          </cell>
          <cell r="J1777">
            <v>1183780.5</v>
          </cell>
          <cell r="K1777">
            <v>638682.18000000005</v>
          </cell>
          <cell r="L1777">
            <v>237.75</v>
          </cell>
          <cell r="M1777">
            <v>6.1103048432364616E-2</v>
          </cell>
          <cell r="N1777">
            <v>3.5022802542638556</v>
          </cell>
          <cell r="O1777">
            <v>8.0027558936837249</v>
          </cell>
        </row>
        <row r="1778">
          <cell r="A1778">
            <v>26910</v>
          </cell>
          <cell r="B1778">
            <v>4.4951762434635736</v>
          </cell>
          <cell r="C1778">
            <v>4.7606587241418086E-2</v>
          </cell>
          <cell r="D1778">
            <v>1183791.2</v>
          </cell>
          <cell r="E1778">
            <v>638675.36</v>
          </cell>
          <cell r="F1778">
            <v>237.66</v>
          </cell>
          <cell r="G1778">
            <v>1183787.1061</v>
          </cell>
          <cell r="H1778">
            <v>638673.50349999999</v>
          </cell>
          <cell r="I1778">
            <v>237.874</v>
          </cell>
          <cell r="J1778">
            <v>1183783.92</v>
          </cell>
          <cell r="K1778">
            <v>638672.06000000006</v>
          </cell>
          <cell r="L1778">
            <v>238.04</v>
          </cell>
          <cell r="M1778">
            <v>4.7457780589003462E-2</v>
          </cell>
          <cell r="N1778">
            <v>3.4978458313843066</v>
          </cell>
          <cell r="O1778">
            <v>7.9930220748478806</v>
          </cell>
        </row>
        <row r="1779">
          <cell r="A1779">
            <v>26920</v>
          </cell>
          <cell r="B1779">
            <v>4.184266255742207</v>
          </cell>
          <cell r="C1779">
            <v>2.7722901199421338E-2</v>
          </cell>
          <cell r="D1779">
            <v>1183795.44</v>
          </cell>
          <cell r="E1779">
            <v>638666.66</v>
          </cell>
          <cell r="F1779">
            <v>237.94</v>
          </cell>
          <cell r="G1779">
            <v>1183791.7657000001</v>
          </cell>
          <cell r="H1779">
            <v>638664.6581</v>
          </cell>
          <cell r="I1779">
            <v>238.05600000000001</v>
          </cell>
          <cell r="J1779">
            <v>1183788.69</v>
          </cell>
          <cell r="K1779">
            <v>638662.99</v>
          </cell>
          <cell r="L1779">
            <v>238.16</v>
          </cell>
          <cell r="M1779">
            <v>2.9723400547840922E-2</v>
          </cell>
          <cell r="N1779">
            <v>3.4989267070096206</v>
          </cell>
          <cell r="O1779">
            <v>7.6831929627518276</v>
          </cell>
        </row>
        <row r="1780">
          <cell r="A1780">
            <v>26930</v>
          </cell>
          <cell r="B1780">
            <v>3.6839928881615314</v>
          </cell>
          <cell r="C1780">
            <v>1.981545627696301E-2</v>
          </cell>
          <cell r="D1780">
            <v>1183799.78</v>
          </cell>
          <cell r="E1780">
            <v>638657.63</v>
          </cell>
          <cell r="F1780">
            <v>238.01</v>
          </cell>
          <cell r="G1780">
            <v>1183796.5422</v>
          </cell>
          <cell r="H1780">
            <v>638655.8726</v>
          </cell>
          <cell r="I1780">
            <v>238.083</v>
          </cell>
          <cell r="J1780">
            <v>1183793.47</v>
          </cell>
          <cell r="K1780">
            <v>638654.19999999995</v>
          </cell>
          <cell r="L1780">
            <v>238.12</v>
          </cell>
          <cell r="M1780">
            <v>1.0577473014304204E-2</v>
          </cell>
          <cell r="N1780">
            <v>3.4979999428946815</v>
          </cell>
          <cell r="O1780">
            <v>7.1819928310562133</v>
          </cell>
        </row>
        <row r="1781">
          <cell r="A1781">
            <v>26940</v>
          </cell>
          <cell r="B1781">
            <v>3.4973530133121997</v>
          </cell>
          <cell r="C1781">
            <v>2.115885920533081E-2</v>
          </cell>
          <cell r="D1781">
            <v>1183804.3899999999</v>
          </cell>
          <cell r="E1781">
            <v>638648.76</v>
          </cell>
          <cell r="F1781">
            <v>237.88</v>
          </cell>
          <cell r="G1781">
            <v>1183801.3186999999</v>
          </cell>
          <cell r="H1781">
            <v>638647.0871</v>
          </cell>
          <cell r="I1781">
            <v>237.95400000000001</v>
          </cell>
          <cell r="J1781">
            <v>1183798.24</v>
          </cell>
          <cell r="K1781">
            <v>638645.42000000004</v>
          </cell>
          <cell r="L1781">
            <v>237.93</v>
          </cell>
          <cell r="M1781">
            <v>-6.8550122308736056E-3</v>
          </cell>
          <cell r="N1781">
            <v>3.5010878451696561</v>
          </cell>
          <cell r="O1781">
            <v>6.9984408584818558</v>
          </cell>
        </row>
        <row r="1782">
          <cell r="A1782">
            <v>26950</v>
          </cell>
          <cell r="B1782">
            <v>3.4982786622602795</v>
          </cell>
          <cell r="C1782">
            <v>1.9438131311142613E-2</v>
          </cell>
          <cell r="D1782">
            <v>1183809.17</v>
          </cell>
          <cell r="E1782">
            <v>638639.97</v>
          </cell>
          <cell r="F1782">
            <v>237.62</v>
          </cell>
          <cell r="G1782">
            <v>1183806.0952000001</v>
          </cell>
          <cell r="H1782">
            <v>638638.30160000001</v>
          </cell>
          <cell r="I1782">
            <v>237.68799999999999</v>
          </cell>
          <cell r="J1782">
            <v>1183803.02</v>
          </cell>
          <cell r="K1782">
            <v>638636.63</v>
          </cell>
          <cell r="L1782">
            <v>237.62</v>
          </cell>
          <cell r="M1782">
            <v>-1.9427697915077743E-2</v>
          </cell>
          <cell r="N1782">
            <v>3.5001573679611906</v>
          </cell>
          <cell r="O1782">
            <v>6.9984360302214697</v>
          </cell>
        </row>
        <row r="1783">
          <cell r="A1783">
            <v>26960</v>
          </cell>
          <cell r="B1783">
            <v>3.5039794661768977</v>
          </cell>
          <cell r="C1783">
            <v>2.0548065619383226E-2</v>
          </cell>
          <cell r="D1783">
            <v>1183813.95</v>
          </cell>
          <cell r="E1783">
            <v>638631.18999999994</v>
          </cell>
          <cell r="F1783">
            <v>237.33</v>
          </cell>
          <cell r="G1783">
            <v>1183810.8717</v>
          </cell>
          <cell r="H1783">
            <v>638629.51610000001</v>
          </cell>
          <cell r="I1783">
            <v>237.40199999999999</v>
          </cell>
          <cell r="J1783">
            <v>1183807.8</v>
          </cell>
          <cell r="K1783">
            <v>638627.83999999997</v>
          </cell>
          <cell r="L1783">
            <v>237.33</v>
          </cell>
          <cell r="M1783">
            <v>-2.0575920407250894E-2</v>
          </cell>
          <cell r="N1783">
            <v>3.4992359308797538</v>
          </cell>
          <cell r="O1783">
            <v>7.0032153970566515</v>
          </cell>
        </row>
        <row r="1784">
          <cell r="A1784">
            <v>26970</v>
          </cell>
          <cell r="B1784">
            <v>3.4961195060030961</v>
          </cell>
          <cell r="C1784">
            <v>1.9164104626553782E-2</v>
          </cell>
          <cell r="D1784">
            <v>1183818.72</v>
          </cell>
          <cell r="E1784">
            <v>638622.4</v>
          </cell>
          <cell r="F1784">
            <v>237.05</v>
          </cell>
          <cell r="G1784">
            <v>1183815.6481999999</v>
          </cell>
          <cell r="H1784">
            <v>638620.73060000001</v>
          </cell>
          <cell r="I1784">
            <v>237.11699999999999</v>
          </cell>
          <cell r="J1784">
            <v>1183812.57</v>
          </cell>
          <cell r="K1784">
            <v>638619.06000000006</v>
          </cell>
          <cell r="L1784">
            <v>237.05</v>
          </cell>
          <cell r="M1784">
            <v>-1.9130196674274194E-2</v>
          </cell>
          <cell r="N1784">
            <v>3.5023163191039619</v>
          </cell>
          <cell r="O1784">
            <v>6.998435825107058</v>
          </cell>
        </row>
        <row r="1785">
          <cell r="A1785">
            <v>26980</v>
          </cell>
          <cell r="B1785">
            <v>3.5018223968939819</v>
          </cell>
          <cell r="C1785">
            <v>1.1708189437694689E-2</v>
          </cell>
          <cell r="D1785">
            <v>1183823.5</v>
          </cell>
          <cell r="E1785">
            <v>638613.62</v>
          </cell>
          <cell r="F1785">
            <v>236.8</v>
          </cell>
          <cell r="G1785">
            <v>1183820.4247000001</v>
          </cell>
          <cell r="H1785">
            <v>638611.94510000001</v>
          </cell>
          <cell r="I1785">
            <v>236.84100000000001</v>
          </cell>
          <cell r="J1785">
            <v>1183817.3500000001</v>
          </cell>
          <cell r="K1785">
            <v>638610.27</v>
          </cell>
          <cell r="L1785">
            <v>236.77</v>
          </cell>
          <cell r="M1785">
            <v>-2.0277654402586397E-2</v>
          </cell>
          <cell r="N1785">
            <v>3.5013911663738564</v>
          </cell>
          <cell r="O1785">
            <v>7.0032135632678383</v>
          </cell>
        </row>
        <row r="1786">
          <cell r="A1786">
            <v>26990</v>
          </cell>
          <cell r="B1786">
            <v>3.5027482924016073</v>
          </cell>
          <cell r="C1786">
            <v>-6.5662725608600682E-3</v>
          </cell>
          <cell r="D1786">
            <v>1183828.28</v>
          </cell>
          <cell r="E1786">
            <v>638604.82999999996</v>
          </cell>
          <cell r="F1786">
            <v>236.65</v>
          </cell>
          <cell r="G1786">
            <v>1183825.2012</v>
          </cell>
          <cell r="H1786">
            <v>638603.15960000001</v>
          </cell>
          <cell r="I1786">
            <v>236.62700000000001</v>
          </cell>
          <cell r="J1786">
            <v>1183822.05</v>
          </cell>
          <cell r="K1786">
            <v>638601.44999999995</v>
          </cell>
          <cell r="L1786">
            <v>236.56</v>
          </cell>
          <cell r="M1786">
            <v>-1.8688568469582511E-2</v>
          </cell>
          <cell r="N1786">
            <v>3.5850793017697629</v>
          </cell>
          <cell r="O1786">
            <v>7.0878275941713706</v>
          </cell>
        </row>
        <row r="1787">
          <cell r="A1787">
            <v>27000</v>
          </cell>
          <cell r="B1787">
            <v>3.4997147442369472</v>
          </cell>
          <cell r="C1787">
            <v>-2.4001956198952422E-2</v>
          </cell>
          <cell r="D1787">
            <v>1183833.05</v>
          </cell>
          <cell r="E1787">
            <v>638596.05000000005</v>
          </cell>
          <cell r="F1787">
            <v>236.57</v>
          </cell>
          <cell r="G1787">
            <v>1183829.9776999999</v>
          </cell>
          <cell r="H1787">
            <v>638594.37399999995</v>
          </cell>
          <cell r="I1787">
            <v>236.48599999999999</v>
          </cell>
          <cell r="J1787">
            <v>1183826.3899999999</v>
          </cell>
          <cell r="K1787">
            <v>638592.42000000004</v>
          </cell>
          <cell r="L1787">
            <v>236.38</v>
          </cell>
          <cell r="M1787">
            <v>-2.5946662649323521E-2</v>
          </cell>
          <cell r="N1787">
            <v>4.0853038185532569</v>
          </cell>
          <cell r="O1787">
            <v>7.5850185627902036</v>
          </cell>
          <cell r="P1787">
            <v>7.3526966090264807</v>
          </cell>
        </row>
        <row r="1788">
          <cell r="A1788">
            <v>27010</v>
          </cell>
          <cell r="B1788">
            <v>3.50541526509567</v>
          </cell>
          <cell r="C1788">
            <v>-4.3646754643722904E-2</v>
          </cell>
          <cell r="D1788">
            <v>1183837.8500000001</v>
          </cell>
          <cell r="E1788">
            <v>638587.19999999995</v>
          </cell>
          <cell r="F1788">
            <v>236.57</v>
          </cell>
          <cell r="G1788">
            <v>1183834.7407</v>
          </cell>
          <cell r="H1788">
            <v>638585.58129999996</v>
          </cell>
          <cell r="I1788">
            <v>236.417</v>
          </cell>
          <cell r="J1788">
            <v>1183830.75</v>
          </cell>
          <cell r="K1788">
            <v>638583.51</v>
          </cell>
          <cell r="L1788">
            <v>236.22</v>
          </cell>
          <cell r="M1788">
            <v>-4.3814608152555175E-2</v>
          </cell>
          <cell r="N1788">
            <v>4.4962173189836943</v>
          </cell>
          <cell r="O1788">
            <v>8.0016325840793634</v>
          </cell>
        </row>
        <row r="1789">
          <cell r="A1789">
            <v>27020</v>
          </cell>
          <cell r="B1789">
            <v>3.5012956946216556</v>
          </cell>
          <cell r="C1789">
            <v>-5.9977796311973648E-2</v>
          </cell>
          <cell r="D1789">
            <v>1183842.1200000001</v>
          </cell>
          <cell r="E1789">
            <v>638577.73</v>
          </cell>
          <cell r="F1789">
            <v>236.63</v>
          </cell>
          <cell r="G1789">
            <v>1183838.8526999999</v>
          </cell>
          <cell r="H1789">
            <v>638576.47149999999</v>
          </cell>
          <cell r="I1789">
            <v>236.42</v>
          </cell>
          <cell r="J1789">
            <v>1183834.6499999999</v>
          </cell>
          <cell r="K1789">
            <v>638574.85</v>
          </cell>
          <cell r="L1789">
            <v>236.15</v>
          </cell>
          <cell r="M1789">
            <v>-5.9937948924300391E-2</v>
          </cell>
          <cell r="N1789">
            <v>4.5046586485797624</v>
          </cell>
          <cell r="O1789">
            <v>8.0059543432014184</v>
          </cell>
        </row>
        <row r="1790">
          <cell r="A1790">
            <v>27030</v>
          </cell>
          <cell r="B1790">
            <v>3.4955014305594947</v>
          </cell>
          <cell r="C1790">
            <v>-6.1507627523868645E-2</v>
          </cell>
          <cell r="D1790">
            <v>1183845.31</v>
          </cell>
          <cell r="E1790">
            <v>638567.85</v>
          </cell>
          <cell r="F1790">
            <v>236.71</v>
          </cell>
          <cell r="G1790">
            <v>1183841.9291999999</v>
          </cell>
          <cell r="H1790">
            <v>638566.96189999999</v>
          </cell>
          <cell r="I1790">
            <v>236.495</v>
          </cell>
          <cell r="J1790">
            <v>1183837.58</v>
          </cell>
          <cell r="K1790">
            <v>638565.81999999995</v>
          </cell>
          <cell r="L1790">
            <v>236.23</v>
          </cell>
          <cell r="M1790">
            <v>-5.8933322085548266E-2</v>
          </cell>
          <cell r="N1790">
            <v>4.4966071930467084</v>
          </cell>
          <cell r="O1790">
            <v>7.9921086236062031</v>
          </cell>
        </row>
        <row r="1791">
          <cell r="A1791">
            <v>27040</v>
          </cell>
          <cell r="B1791">
            <v>3.4951239319176044</v>
          </cell>
          <cell r="C1791">
            <v>-5.9511480580283438E-2</v>
          </cell>
          <cell r="D1791">
            <v>1183847.3899999999</v>
          </cell>
          <cell r="E1791">
            <v>638557.68000000005</v>
          </cell>
          <cell r="F1791">
            <v>236.85</v>
          </cell>
          <cell r="G1791">
            <v>1183843.9323</v>
          </cell>
          <cell r="H1791">
            <v>638557.16989999998</v>
          </cell>
          <cell r="I1791">
            <v>236.642</v>
          </cell>
          <cell r="J1791">
            <v>1183839.48</v>
          </cell>
          <cell r="K1791">
            <v>638556.51</v>
          </cell>
          <cell r="L1791">
            <v>236.37</v>
          </cell>
          <cell r="M1791">
            <v>-6.0431847134837381E-2</v>
          </cell>
          <cell r="N1791">
            <v>4.5009380466742419</v>
          </cell>
          <cell r="O1791">
            <v>7.9960619785918468</v>
          </cell>
        </row>
        <row r="1792">
          <cell r="A1792">
            <v>27050</v>
          </cell>
          <cell r="B1792">
            <v>3.5048906545699969</v>
          </cell>
          <cell r="C1792">
            <v>-5.9345645984358736E-2</v>
          </cell>
          <cell r="D1792">
            <v>1183848.3400000001</v>
          </cell>
          <cell r="E1792">
            <v>638547.34</v>
          </cell>
          <cell r="F1792">
            <v>237.06</v>
          </cell>
          <cell r="G1792">
            <v>1183844.8373</v>
          </cell>
          <cell r="H1792">
            <v>638547.21609999996</v>
          </cell>
          <cell r="I1792">
            <v>236.852</v>
          </cell>
          <cell r="J1792">
            <v>1183840.3400000001</v>
          </cell>
          <cell r="K1792">
            <v>638547.06000000006</v>
          </cell>
          <cell r="L1792">
            <v>236.58</v>
          </cell>
          <cell r="M1792">
            <v>-6.0444333257804808E-2</v>
          </cell>
          <cell r="N1792">
            <v>4.500008277696895</v>
          </cell>
          <cell r="O1792">
            <v>8.004898932266892</v>
          </cell>
        </row>
        <row r="1793">
          <cell r="A1793">
            <v>27060</v>
          </cell>
          <cell r="B1793">
            <v>3.4969266351143879</v>
          </cell>
          <cell r="C1793">
            <v>-5.9480801773582108E-2</v>
          </cell>
          <cell r="D1793">
            <v>1183848.1200000001</v>
          </cell>
          <cell r="E1793">
            <v>638536.95999999996</v>
          </cell>
          <cell r="F1793">
            <v>237.28</v>
          </cell>
          <cell r="G1793">
            <v>1183844.6329999999</v>
          </cell>
          <cell r="H1793">
            <v>638537.22329999995</v>
          </cell>
          <cell r="I1793">
            <v>237.072</v>
          </cell>
          <cell r="J1793">
            <v>1183840.1499999999</v>
          </cell>
          <cell r="K1793">
            <v>638537.56000000006</v>
          </cell>
          <cell r="L1793">
            <v>236.8</v>
          </cell>
          <cell r="M1793">
            <v>-6.0503249478342562E-2</v>
          </cell>
          <cell r="N1793">
            <v>4.4956263067714257</v>
          </cell>
          <cell r="O1793">
            <v>7.9925529418858137</v>
          </cell>
        </row>
        <row r="1794">
          <cell r="A1794">
            <v>27070</v>
          </cell>
          <cell r="B1794">
            <v>3.4998010001409625</v>
          </cell>
          <cell r="C1794">
            <v>-5.9717681088606249E-2</v>
          </cell>
          <cell r="D1794">
            <v>1183846.76</v>
          </cell>
          <cell r="E1794">
            <v>638526.66</v>
          </cell>
          <cell r="F1794">
            <v>237.5</v>
          </cell>
          <cell r="G1794">
            <v>1183843.3219999999</v>
          </cell>
          <cell r="H1794">
            <v>638527.31480000005</v>
          </cell>
          <cell r="I1794">
            <v>237.291</v>
          </cell>
          <cell r="J1794">
            <v>1183838.8999999999</v>
          </cell>
          <cell r="K1794">
            <v>638528.15</v>
          </cell>
          <cell r="L1794">
            <v>237.02</v>
          </cell>
          <cell r="M1794">
            <v>-6.021977922204047E-2</v>
          </cell>
          <cell r="N1794">
            <v>4.5001825563120041</v>
          </cell>
          <cell r="O1794">
            <v>7.9999835564529667</v>
          </cell>
        </row>
        <row r="1795">
          <cell r="A1795">
            <v>27080</v>
          </cell>
          <cell r="B1795">
            <v>3.5053053974583377</v>
          </cell>
          <cell r="C1795">
            <v>-5.7056369509211689E-2</v>
          </cell>
          <cell r="D1795">
            <v>1183844.27</v>
          </cell>
          <cell r="E1795">
            <v>638516.57999999996</v>
          </cell>
          <cell r="F1795">
            <v>237.71</v>
          </cell>
          <cell r="G1795">
            <v>1183840.9203000001</v>
          </cell>
          <cell r="H1795">
            <v>638517.6128</v>
          </cell>
          <cell r="I1795">
            <v>237.51</v>
          </cell>
          <cell r="J1795">
            <v>1183836.6200000001</v>
          </cell>
          <cell r="K1795">
            <v>638518.93000000005</v>
          </cell>
          <cell r="L1795">
            <v>237.25</v>
          </cell>
          <cell r="M1795">
            <v>-5.7809766233964908E-2</v>
          </cell>
          <cell r="N1795">
            <v>4.4975099699890047</v>
          </cell>
          <cell r="O1795">
            <v>8.0028153674473419</v>
          </cell>
        </row>
        <row r="1796">
          <cell r="A1796">
            <v>27090</v>
          </cell>
          <cell r="B1796">
            <v>3.5028846541429393</v>
          </cell>
          <cell r="C1796">
            <v>-4.0252538670728796E-2</v>
          </cell>
          <cell r="D1796">
            <v>1183840.67</v>
          </cell>
          <cell r="E1796">
            <v>638506.84</v>
          </cell>
          <cell r="F1796">
            <v>237.87</v>
          </cell>
          <cell r="G1796">
            <v>1183837.4576999999</v>
          </cell>
          <cell r="H1796">
            <v>638508.23690000002</v>
          </cell>
          <cell r="I1796">
            <v>237.72900000000001</v>
          </cell>
          <cell r="J1796">
            <v>1183833.33</v>
          </cell>
          <cell r="K1796">
            <v>638510.03</v>
          </cell>
          <cell r="L1796">
            <v>237.55</v>
          </cell>
          <cell r="M1796">
            <v>-3.9774718778878851E-2</v>
          </cell>
          <cell r="N1796">
            <v>4.5003460865461742</v>
          </cell>
          <cell r="O1796">
            <v>8.0032307406891139</v>
          </cell>
        </row>
        <row r="1797">
          <cell r="A1797">
            <v>27100</v>
          </cell>
          <cell r="B1797">
            <v>3.4991557067146046</v>
          </cell>
          <cell r="C1797">
            <v>-2.3434224388083697E-2</v>
          </cell>
          <cell r="D1797">
            <v>1183836.67</v>
          </cell>
          <cell r="E1797">
            <v>638497.67000000004</v>
          </cell>
          <cell r="F1797">
            <v>238.03</v>
          </cell>
          <cell r="G1797">
            <v>1183833.4628999999</v>
          </cell>
          <cell r="H1797">
            <v>638499.06949999998</v>
          </cell>
          <cell r="I1797">
            <v>237.94800000000001</v>
          </cell>
          <cell r="J1797">
            <v>1183829.79</v>
          </cell>
          <cell r="K1797">
            <v>638500.67000000004</v>
          </cell>
          <cell r="L1797">
            <v>237.86</v>
          </cell>
          <cell r="M1797">
            <v>-2.1964477392891403E-2</v>
          </cell>
          <cell r="N1797">
            <v>4.0064691012623062</v>
          </cell>
          <cell r="O1797">
            <v>7.5056248079769112</v>
          </cell>
        </row>
        <row r="1798">
          <cell r="A1798">
            <v>27110</v>
          </cell>
          <cell r="B1798">
            <v>3.5047782838768793</v>
          </cell>
          <cell r="C1798">
            <v>-3.7092217958007386E-3</v>
          </cell>
          <cell r="D1798">
            <v>1183832.68</v>
          </cell>
          <cell r="E1798">
            <v>638488.5</v>
          </cell>
          <cell r="F1798">
            <v>238.18</v>
          </cell>
          <cell r="G1798">
            <v>1183829.4679</v>
          </cell>
          <cell r="H1798">
            <v>638489.90209999995</v>
          </cell>
          <cell r="I1798">
            <v>238.167</v>
          </cell>
          <cell r="J1798">
            <v>1183826.25</v>
          </cell>
          <cell r="K1798">
            <v>638491.30000000005</v>
          </cell>
          <cell r="L1798">
            <v>238.1</v>
          </cell>
          <cell r="M1798">
            <v>-1.9096920133813467E-2</v>
          </cell>
          <cell r="N1798">
            <v>3.5084191341081992</v>
          </cell>
          <cell r="O1798">
            <v>7.0131974179850785</v>
          </cell>
        </row>
        <row r="1799">
          <cell r="A1799">
            <v>27120</v>
          </cell>
          <cell r="B1799">
            <v>3.4971469928741019</v>
          </cell>
          <cell r="C1799">
            <v>1.3153579215778843E-2</v>
          </cell>
          <cell r="D1799">
            <v>1183828.68</v>
          </cell>
          <cell r="E1799">
            <v>638479.34</v>
          </cell>
          <cell r="F1799">
            <v>238.34</v>
          </cell>
          <cell r="G1799">
            <v>1183825.473</v>
          </cell>
          <cell r="H1799">
            <v>638480.73470000003</v>
          </cell>
          <cell r="I1799">
            <v>238.386</v>
          </cell>
          <cell r="J1799">
            <v>1183822.26</v>
          </cell>
          <cell r="K1799">
            <v>638482.13</v>
          </cell>
          <cell r="L1799">
            <v>238.32</v>
          </cell>
          <cell r="M1799">
            <v>-1.8841590666945105E-2</v>
          </cell>
          <cell r="N1799">
            <v>3.5028889633925724</v>
          </cell>
          <cell r="O1799">
            <v>7.0000359562666743</v>
          </cell>
        </row>
        <row r="1800">
          <cell r="A1800">
            <v>27130</v>
          </cell>
          <cell r="B1800">
            <v>3.5027172837686726</v>
          </cell>
          <cell r="C1800">
            <v>1.9984484709733182E-2</v>
          </cell>
          <cell r="D1800">
            <v>1183824.69</v>
          </cell>
          <cell r="E1800">
            <v>638470.17000000004</v>
          </cell>
          <cell r="F1800">
            <v>238.49</v>
          </cell>
          <cell r="G1800">
            <v>1183821.4780999999</v>
          </cell>
          <cell r="H1800">
            <v>638471.56740000006</v>
          </cell>
          <cell r="I1800">
            <v>238.56</v>
          </cell>
          <cell r="J1800">
            <v>1183818.27</v>
          </cell>
          <cell r="K1800">
            <v>638472.97</v>
          </cell>
          <cell r="L1800">
            <v>238.49</v>
          </cell>
          <cell r="M1800">
            <v>-1.9992500245631654E-2</v>
          </cell>
          <cell r="N1800">
            <v>3.5013129493540021</v>
          </cell>
          <cell r="O1800">
            <v>7.0040302331226751</v>
          </cell>
        </row>
        <row r="1801">
          <cell r="A1801">
            <v>27140</v>
          </cell>
          <cell r="B1801">
            <v>3.4990807707660503</v>
          </cell>
          <cell r="C1801">
            <v>2.000525411840326E-2</v>
          </cell>
          <cell r="D1801">
            <v>1183820.69</v>
          </cell>
          <cell r="E1801">
            <v>638461</v>
          </cell>
          <cell r="F1801">
            <v>238.6</v>
          </cell>
          <cell r="G1801">
            <v>1183817.4831999999</v>
          </cell>
          <cell r="H1801">
            <v>638462.4</v>
          </cell>
          <cell r="I1801">
            <v>238.67</v>
          </cell>
          <cell r="J1801">
            <v>1183814.27</v>
          </cell>
          <cell r="K1801">
            <v>638463.80000000005</v>
          </cell>
          <cell r="L1801">
            <v>238.6</v>
          </cell>
          <cell r="M1801">
            <v>-1.9971770704715001E-2</v>
          </cell>
          <cell r="N1801">
            <v>3.5049471093450593</v>
          </cell>
          <cell r="O1801">
            <v>7.00402788011111</v>
          </cell>
        </row>
        <row r="1802">
          <cell r="A1802">
            <v>27150</v>
          </cell>
          <cell r="B1802">
            <v>3.5046117686903449</v>
          </cell>
          <cell r="C1802">
            <v>2.1115034955117351E-2</v>
          </cell>
          <cell r="D1802">
            <v>1183816.7</v>
          </cell>
          <cell r="E1802">
            <v>638451.82999999996</v>
          </cell>
          <cell r="F1802">
            <v>238.64</v>
          </cell>
          <cell r="G1802">
            <v>1183813.4883000001</v>
          </cell>
          <cell r="H1802">
            <v>638453.23259999999</v>
          </cell>
          <cell r="I1802">
            <v>238.714</v>
          </cell>
          <cell r="J1802">
            <v>1183810.28</v>
          </cell>
          <cell r="K1802">
            <v>638454.63</v>
          </cell>
          <cell r="L1802">
            <v>238.64</v>
          </cell>
          <cell r="M1802">
            <v>-2.1146382711024387E-2</v>
          </cell>
          <cell r="N1802">
            <v>3.4994164728435262</v>
          </cell>
          <cell r="O1802">
            <v>7.004028241533871</v>
          </cell>
        </row>
        <row r="1803">
          <cell r="A1803">
            <v>27160</v>
          </cell>
          <cell r="B1803">
            <v>3.4970195380353992</v>
          </cell>
          <cell r="C1803">
            <v>2.0588961318886944E-2</v>
          </cell>
          <cell r="D1803">
            <v>1183812.7</v>
          </cell>
          <cell r="E1803">
            <v>638442.67000000004</v>
          </cell>
          <cell r="F1803">
            <v>238.62</v>
          </cell>
          <cell r="G1803">
            <v>1183809.4934</v>
          </cell>
          <cell r="H1803">
            <v>638444.06530000002</v>
          </cell>
          <cell r="I1803">
            <v>238.69200000000001</v>
          </cell>
          <cell r="J1803">
            <v>1183806.28</v>
          </cell>
          <cell r="K1803">
            <v>638445.46</v>
          </cell>
          <cell r="L1803">
            <v>238.62</v>
          </cell>
          <cell r="M1803">
            <v>-2.0553711651180417E-2</v>
          </cell>
          <cell r="N1803">
            <v>3.5030169354286773</v>
          </cell>
          <cell r="O1803">
            <v>7.0000364734640765</v>
          </cell>
        </row>
        <row r="1804">
          <cell r="A1804">
            <v>27170</v>
          </cell>
          <cell r="B1804">
            <v>3.5026417130785474</v>
          </cell>
          <cell r="C1804">
            <v>1.8557421890253178E-2</v>
          </cell>
          <cell r="D1804">
            <v>1183808.71</v>
          </cell>
          <cell r="E1804">
            <v>638433.5</v>
          </cell>
          <cell r="F1804">
            <v>238.54</v>
          </cell>
          <cell r="G1804">
            <v>1183805.4983999999</v>
          </cell>
          <cell r="H1804">
            <v>638434.89789999998</v>
          </cell>
          <cell r="I1804">
            <v>238.60499999999999</v>
          </cell>
          <cell r="J1804">
            <v>1183802.29</v>
          </cell>
          <cell r="K1804">
            <v>638436.30000000005</v>
          </cell>
          <cell r="L1804">
            <v>238.54</v>
          </cell>
          <cell r="M1804">
            <v>-1.8564068831879912E-2</v>
          </cell>
          <cell r="N1804">
            <v>3.5013875777261609</v>
          </cell>
          <cell r="O1804">
            <v>7.0040292908047084</v>
          </cell>
        </row>
        <row r="1805">
          <cell r="A1805">
            <v>27180</v>
          </cell>
          <cell r="B1805">
            <v>3.4990059301231504</v>
          </cell>
          <cell r="C1805">
            <v>2.086306838509365E-2</v>
          </cell>
          <cell r="D1805">
            <v>1183804.71</v>
          </cell>
          <cell r="E1805">
            <v>638424.32999999996</v>
          </cell>
          <cell r="F1805">
            <v>238.38</v>
          </cell>
          <cell r="G1805">
            <v>1183801.5035000001</v>
          </cell>
          <cell r="H1805">
            <v>638425.73049999995</v>
          </cell>
          <cell r="I1805">
            <v>238.453</v>
          </cell>
          <cell r="J1805">
            <v>1183798.29</v>
          </cell>
          <cell r="K1805">
            <v>638427.13</v>
          </cell>
          <cell r="L1805">
            <v>238.38</v>
          </cell>
          <cell r="M1805">
            <v>-2.0827255935780185E-2</v>
          </cell>
          <cell r="N1805">
            <v>3.5050224679189328</v>
          </cell>
          <cell r="O1805">
            <v>7.0040283980420828</v>
          </cell>
        </row>
        <row r="1806">
          <cell r="A1806">
            <v>27190</v>
          </cell>
          <cell r="B1806">
            <v>3.5045770357175186</v>
          </cell>
          <cell r="C1806">
            <v>1.9117856254025775E-2</v>
          </cell>
          <cell r="D1806">
            <v>1183800.72</v>
          </cell>
          <cell r="E1806">
            <v>638415.16</v>
          </cell>
          <cell r="F1806">
            <v>238.19</v>
          </cell>
          <cell r="G1806">
            <v>1183797.5086000001</v>
          </cell>
          <cell r="H1806">
            <v>638416.56319999998</v>
          </cell>
          <cell r="I1806">
            <v>238.25700000000001</v>
          </cell>
          <cell r="J1806">
            <v>1183794.3</v>
          </cell>
          <cell r="K1806">
            <v>638417.96</v>
          </cell>
          <cell r="L1806">
            <v>238.19</v>
          </cell>
          <cell r="M1806">
            <v>-1.9145854915073996E-2</v>
          </cell>
          <cell r="N1806">
            <v>3.4994519856753197</v>
          </cell>
          <cell r="O1806">
            <v>7.0040290213928387</v>
          </cell>
        </row>
        <row r="1807">
          <cell r="A1807">
            <v>27200</v>
          </cell>
          <cell r="B1807">
            <v>3.4969439986811368</v>
          </cell>
          <cell r="C1807">
            <v>2.0017478125584364E-2</v>
          </cell>
          <cell r="D1807">
            <v>1183796.72</v>
          </cell>
          <cell r="E1807">
            <v>638406</v>
          </cell>
          <cell r="F1807">
            <v>237.99</v>
          </cell>
          <cell r="G1807">
            <v>1183793.5137</v>
          </cell>
          <cell r="H1807">
            <v>638407.39580000006</v>
          </cell>
          <cell r="I1807">
            <v>238.06</v>
          </cell>
          <cell r="J1807">
            <v>1183790.31</v>
          </cell>
          <cell r="K1807">
            <v>638408.79</v>
          </cell>
          <cell r="L1807">
            <v>237.99</v>
          </cell>
          <cell r="M1807">
            <v>-2.0034794811436121E-2</v>
          </cell>
          <cell r="N1807">
            <v>3.493921483040908</v>
          </cell>
          <cell r="O1807">
            <v>6.9908654817220448</v>
          </cell>
        </row>
        <row r="1808">
          <cell r="A1808">
            <v>27210</v>
          </cell>
          <cell r="B1808">
            <v>3.5024745538411794</v>
          </cell>
          <cell r="C1808">
            <v>2.1127919378844923E-2</v>
          </cell>
          <cell r="D1808">
            <v>1183792.73</v>
          </cell>
          <cell r="E1808">
            <v>638396.82999999996</v>
          </cell>
          <cell r="F1808">
            <v>237.79</v>
          </cell>
          <cell r="G1808">
            <v>1183789.5188</v>
          </cell>
          <cell r="H1808">
            <v>638398.22840000002</v>
          </cell>
          <cell r="I1808">
            <v>237.864</v>
          </cell>
          <cell r="J1808">
            <v>1183786.31</v>
          </cell>
          <cell r="K1808">
            <v>638399.63</v>
          </cell>
          <cell r="L1808">
            <v>237.79</v>
          </cell>
          <cell r="M1808">
            <v>-2.1133474238605524E-2</v>
          </cell>
          <cell r="N1808">
            <v>3.5015539406593619</v>
          </cell>
          <cell r="O1808">
            <v>7.0040284945005418</v>
          </cell>
        </row>
        <row r="1809">
          <cell r="A1809">
            <v>27220</v>
          </cell>
          <cell r="B1809">
            <v>3.4988795950258229</v>
          </cell>
          <cell r="C1809">
            <v>1.91489870343803E-2</v>
          </cell>
          <cell r="D1809">
            <v>1183788.73</v>
          </cell>
          <cell r="E1809">
            <v>638387.66</v>
          </cell>
          <cell r="F1809">
            <v>237.6</v>
          </cell>
          <cell r="G1809">
            <v>1183785.5238999999</v>
          </cell>
          <cell r="H1809">
            <v>638389.06110000005</v>
          </cell>
          <cell r="I1809">
            <v>237.667</v>
          </cell>
          <cell r="J1809">
            <v>1183782.32</v>
          </cell>
          <cell r="K1809">
            <v>638390.46</v>
          </cell>
          <cell r="L1809">
            <v>237.6</v>
          </cell>
          <cell r="M1809">
            <v>-1.9164853480891409E-2</v>
          </cell>
          <cell r="N1809">
            <v>3.4959828973809053</v>
          </cell>
          <cell r="O1809">
            <v>6.9948624924067282</v>
          </cell>
        </row>
        <row r="1810">
          <cell r="A1810">
            <v>27230</v>
          </cell>
          <cell r="B1810">
            <v>3.5005089486765391</v>
          </cell>
          <cell r="C1810">
            <v>1.9997092144689001E-2</v>
          </cell>
          <cell r="D1810">
            <v>1183784.74</v>
          </cell>
          <cell r="E1810">
            <v>638378.5</v>
          </cell>
          <cell r="F1810">
            <v>237.4</v>
          </cell>
          <cell r="G1810">
            <v>1183781.5289</v>
          </cell>
          <cell r="H1810">
            <v>638379.89370000002</v>
          </cell>
          <cell r="I1810">
            <v>237.47</v>
          </cell>
          <cell r="J1810">
            <v>1183778.32</v>
          </cell>
          <cell r="K1810">
            <v>638381.29</v>
          </cell>
          <cell r="L1810">
            <v>237.41</v>
          </cell>
          <cell r="M1810">
            <v>-1.7145171617420889E-2</v>
          </cell>
          <cell r="N1810">
            <v>3.4995275252326663</v>
          </cell>
          <cell r="O1810">
            <v>7.0000364739092049</v>
          </cell>
        </row>
        <row r="1811">
          <cell r="A1811">
            <v>27240</v>
          </cell>
          <cell r="B1811">
            <v>3.4968685548784544</v>
          </cell>
          <cell r="C1811">
            <v>2.0303880138973596E-2</v>
          </cell>
          <cell r="D1811">
            <v>1183780.74</v>
          </cell>
          <cell r="E1811">
            <v>638369.32999999996</v>
          </cell>
          <cell r="F1811">
            <v>237.21</v>
          </cell>
          <cell r="G1811">
            <v>1183777.534</v>
          </cell>
          <cell r="H1811">
            <v>638370.72629999998</v>
          </cell>
          <cell r="I1811">
            <v>237.28100000000001</v>
          </cell>
          <cell r="J1811">
            <v>1183774.33</v>
          </cell>
          <cell r="K1811">
            <v>638372.12</v>
          </cell>
          <cell r="L1811">
            <v>237.29</v>
          </cell>
          <cell r="M1811">
            <v>2.5758464472390814E-3</v>
          </cell>
          <cell r="N1811">
            <v>3.4939970935118327</v>
          </cell>
          <cell r="O1811">
            <v>6.9908656483902867</v>
          </cell>
        </row>
        <row r="1812">
          <cell r="A1812">
            <v>27250</v>
          </cell>
          <cell r="B1812">
            <v>3.9502098437854682</v>
          </cell>
          <cell r="C1812">
            <v>1.9239484231339709E-2</v>
          </cell>
          <cell r="D1812">
            <v>1183777.1599999999</v>
          </cell>
          <cell r="E1812">
            <v>638359.98</v>
          </cell>
          <cell r="F1812">
            <v>237.07</v>
          </cell>
          <cell r="G1812">
            <v>1183773.5390999999</v>
          </cell>
          <cell r="H1812">
            <v>638361.55900000001</v>
          </cell>
          <cell r="I1812">
            <v>237.14599999999999</v>
          </cell>
          <cell r="J1812">
            <v>1183770.33</v>
          </cell>
          <cell r="K1812">
            <v>638362.96</v>
          </cell>
          <cell r="L1812">
            <v>237.22</v>
          </cell>
          <cell r="M1812">
            <v>2.113326412041415E-2</v>
          </cell>
          <cell r="N1812">
            <v>3.5015887549775293</v>
          </cell>
          <cell r="O1812">
            <v>7.4517985987629975</v>
          </cell>
        </row>
        <row r="1813">
          <cell r="A1813">
            <v>27260</v>
          </cell>
          <cell r="B1813">
            <v>4.4573377928940516</v>
          </cell>
          <cell r="C1813">
            <v>3.7241960944632974E-2</v>
          </cell>
          <cell r="D1813">
            <v>1183773.6299999999</v>
          </cell>
          <cell r="E1813">
            <v>638350.61</v>
          </cell>
          <cell r="F1813">
            <v>236.91</v>
          </cell>
          <cell r="G1813">
            <v>1183769.5441999999</v>
          </cell>
          <cell r="H1813">
            <v>638352.39159999997</v>
          </cell>
          <cell r="I1813">
            <v>237.07599999999999</v>
          </cell>
          <cell r="J1813">
            <v>1183766.3400000001</v>
          </cell>
          <cell r="K1813">
            <v>638353.79</v>
          </cell>
          <cell r="L1813">
            <v>237.21</v>
          </cell>
          <cell r="M1813">
            <v>3.8328885661497995E-2</v>
          </cell>
          <cell r="N1813">
            <v>3.4960578082920839</v>
          </cell>
          <cell r="O1813">
            <v>7.953395601186136</v>
          </cell>
        </row>
        <row r="1814">
          <cell r="A1814">
            <v>27270</v>
          </cell>
          <cell r="B1814">
            <v>4.5017215430239652</v>
          </cell>
          <cell r="C1814">
            <v>5.7311407987865479E-2</v>
          </cell>
          <cell r="D1814">
            <v>1183770.3700000001</v>
          </cell>
          <cell r="E1814">
            <v>638341.74</v>
          </cell>
          <cell r="F1814">
            <v>236.81</v>
          </cell>
          <cell r="G1814">
            <v>1183766.0562</v>
          </cell>
          <cell r="H1814">
            <v>638343.02709999995</v>
          </cell>
          <cell r="I1814">
            <v>237.06800000000001</v>
          </cell>
          <cell r="J1814">
            <v>1183762.7</v>
          </cell>
          <cell r="K1814">
            <v>638344.03</v>
          </cell>
          <cell r="L1814">
            <v>237.27</v>
          </cell>
          <cell r="M1814">
            <v>5.7667495518727171E-2</v>
          </cell>
          <cell r="N1814">
            <v>3.5028398265431848</v>
          </cell>
          <cell r="O1814">
            <v>8.0045613695671491</v>
          </cell>
        </row>
        <row r="1815">
          <cell r="A1815">
            <v>27280</v>
          </cell>
          <cell r="B1815">
            <v>4.4973114245972381</v>
          </cell>
          <cell r="C1815">
            <v>6.1147644456183869E-2</v>
          </cell>
          <cell r="D1815">
            <v>1183768.28</v>
          </cell>
          <cell r="E1815">
            <v>638332.57999999996</v>
          </cell>
          <cell r="F1815">
            <v>236.85</v>
          </cell>
          <cell r="G1815">
            <v>1183763.8381000001</v>
          </cell>
          <cell r="H1815">
            <v>638333.28379999998</v>
          </cell>
          <cell r="I1815">
            <v>237.125</v>
          </cell>
          <cell r="J1815">
            <v>1183760.3799999999</v>
          </cell>
          <cell r="K1815">
            <v>638333.82999999996</v>
          </cell>
          <cell r="L1815">
            <v>237.33</v>
          </cell>
          <cell r="M1815">
            <v>5.8555202541310893E-2</v>
          </cell>
          <cell r="N1815">
            <v>3.5009698729226377</v>
          </cell>
          <cell r="O1815">
            <v>7.9982812975198758</v>
          </cell>
        </row>
        <row r="1816">
          <cell r="A1816">
            <v>27290</v>
          </cell>
          <cell r="B1816">
            <v>4.4964975724983685</v>
          </cell>
          <cell r="C1816">
            <v>6.093631667363706E-2</v>
          </cell>
          <cell r="D1816">
            <v>1183767.43</v>
          </cell>
          <cell r="E1816">
            <v>638323.22</v>
          </cell>
          <cell r="F1816">
            <v>236.97</v>
          </cell>
          <cell r="G1816">
            <v>1183762.9349</v>
          </cell>
          <cell r="H1816">
            <v>638323.3321</v>
          </cell>
          <cell r="I1816">
            <v>237.244</v>
          </cell>
          <cell r="J1816">
            <v>1183759.44</v>
          </cell>
          <cell r="K1816">
            <v>638323.42000000004</v>
          </cell>
          <cell r="L1816">
            <v>237.45</v>
          </cell>
          <cell r="M1816">
            <v>5.8924397331603567E-2</v>
          </cell>
          <cell r="N1816">
            <v>3.4960052088560372</v>
          </cell>
          <cell r="O1816">
            <v>7.9925027813544052</v>
          </cell>
        </row>
        <row r="1817">
          <cell r="A1817">
            <v>27300</v>
          </cell>
          <cell r="B1817">
            <v>4.5041748391115215</v>
          </cell>
          <cell r="C1817">
            <v>5.9278338327706535E-2</v>
          </cell>
          <cell r="D1817">
            <v>1183767.8400000001</v>
          </cell>
          <cell r="E1817">
            <v>638313.84</v>
          </cell>
          <cell r="F1817">
            <v>237.16</v>
          </cell>
          <cell r="G1817">
            <v>1183763.3626999999</v>
          </cell>
          <cell r="H1817">
            <v>638313.34869999997</v>
          </cell>
          <cell r="I1817">
            <v>237.42699999999999</v>
          </cell>
          <cell r="J1817">
            <v>1183759.8799999999</v>
          </cell>
          <cell r="K1817">
            <v>638312.97</v>
          </cell>
          <cell r="L1817">
            <v>237.64</v>
          </cell>
          <cell r="M1817">
            <v>6.0801050650993969E-2</v>
          </cell>
          <cell r="N1817">
            <v>3.5032289363327269</v>
          </cell>
          <cell r="O1817">
            <v>8.0074037754442493</v>
          </cell>
        </row>
        <row r="1818">
          <cell r="A1818">
            <v>27310</v>
          </cell>
          <cell r="B1818">
            <v>4.4974995108053273</v>
          </cell>
          <cell r="C1818">
            <v>6.0922741479284379E-2</v>
          </cell>
          <cell r="D1818">
            <v>1183769.48</v>
          </cell>
          <cell r="E1818">
            <v>638304.59</v>
          </cell>
          <cell r="F1818">
            <v>237.4</v>
          </cell>
          <cell r="G1818">
            <v>1183765.1139</v>
          </cell>
          <cell r="H1818">
            <v>638303.51080000005</v>
          </cell>
          <cell r="I1818">
            <v>237.67400000000001</v>
          </cell>
          <cell r="J1818">
            <v>1183761.72</v>
          </cell>
          <cell r="K1818">
            <v>638302.67000000004</v>
          </cell>
          <cell r="L1818">
            <v>237.88</v>
          </cell>
          <cell r="M1818">
            <v>5.891608397500718E-2</v>
          </cell>
          <cell r="N1818">
            <v>3.496498512823361</v>
          </cell>
          <cell r="O1818">
            <v>7.9939980236286878</v>
          </cell>
        </row>
        <row r="1819">
          <cell r="A1819">
            <v>27320</v>
          </cell>
          <cell r="B1819">
            <v>4.4989024407839517</v>
          </cell>
          <cell r="C1819">
            <v>6.0903743436644807E-2</v>
          </cell>
          <cell r="D1819">
            <v>1183772.3400000001</v>
          </cell>
          <cell r="E1819">
            <v>638295.65</v>
          </cell>
          <cell r="F1819">
            <v>237.71</v>
          </cell>
          <cell r="G1819">
            <v>1183768.1573999999</v>
          </cell>
          <cell r="H1819">
            <v>638293.99289999995</v>
          </cell>
          <cell r="I1819">
            <v>237.98400000000001</v>
          </cell>
          <cell r="J1819">
            <v>1183764.8999999999</v>
          </cell>
          <cell r="K1819">
            <v>638292.71</v>
          </cell>
          <cell r="L1819">
            <v>238.19</v>
          </cell>
          <cell r="M1819">
            <v>5.8841564705692802E-2</v>
          </cell>
          <cell r="N1819">
            <v>3.5009266159106538</v>
          </cell>
          <cell r="O1819">
            <v>7.9998290566946055</v>
          </cell>
        </row>
        <row r="1820">
          <cell r="A1820">
            <v>27330</v>
          </cell>
          <cell r="B1820">
            <v>4.5026117365616907</v>
          </cell>
          <cell r="C1820">
            <v>4.219773125388035E-2</v>
          </cell>
          <cell r="D1820">
            <v>1183776.3700000001</v>
          </cell>
          <cell r="E1820">
            <v>638287.16</v>
          </cell>
          <cell r="F1820">
            <v>238.16</v>
          </cell>
          <cell r="G1820">
            <v>1183772.4391000001</v>
          </cell>
          <cell r="H1820">
            <v>638284.96420000005</v>
          </cell>
          <cell r="I1820">
            <v>238.35</v>
          </cell>
          <cell r="J1820">
            <v>1183769.3799999999</v>
          </cell>
          <cell r="K1820">
            <v>638283.26</v>
          </cell>
          <cell r="L1820">
            <v>238.5</v>
          </cell>
          <cell r="M1820">
            <v>4.2835485026583339E-2</v>
          </cell>
          <cell r="N1820">
            <v>3.5017696171040655</v>
          </cell>
          <cell r="O1820">
            <v>8.0043813536657566</v>
          </cell>
        </row>
        <row r="1821">
          <cell r="A1821">
            <v>27340</v>
          </cell>
          <cell r="B1821">
            <v>4.0623101665212733</v>
          </cell>
          <cell r="C1821">
            <v>2.5108865600814215E-2</v>
          </cell>
          <cell r="D1821">
            <v>1183780.97</v>
          </cell>
          <cell r="E1821">
            <v>638278.36</v>
          </cell>
          <cell r="F1821">
            <v>238.62</v>
          </cell>
          <cell r="G1821">
            <v>1183777.4595000001</v>
          </cell>
          <cell r="H1821">
            <v>638276.31579999998</v>
          </cell>
          <cell r="I1821">
            <v>238.72200000000001</v>
          </cell>
          <cell r="J1821">
            <v>1183774.43</v>
          </cell>
          <cell r="K1821">
            <v>638274.56000000006</v>
          </cell>
          <cell r="L1821">
            <v>238.81</v>
          </cell>
          <cell r="M1821">
            <v>2.5131879585433541E-2</v>
          </cell>
          <cell r="N1821">
            <v>3.5015287933736055</v>
          </cell>
          <cell r="O1821">
            <v>7.5638389598948788</v>
          </cell>
        </row>
        <row r="1822">
          <cell r="A1822">
            <v>27350</v>
          </cell>
          <cell r="B1822">
            <v>3.5658808520316958</v>
          </cell>
          <cell r="C1822">
            <v>2.1032671340450605E-2</v>
          </cell>
          <cell r="D1822">
            <v>1183785.57</v>
          </cell>
          <cell r="E1822">
            <v>638269.47</v>
          </cell>
          <cell r="F1822">
            <v>239.02</v>
          </cell>
          <cell r="G1822">
            <v>1183782.4898999999</v>
          </cell>
          <cell r="H1822">
            <v>638267.67319999996</v>
          </cell>
          <cell r="I1822">
            <v>239.095</v>
          </cell>
          <cell r="J1822">
            <v>1183779.47</v>
          </cell>
          <cell r="K1822">
            <v>638265.91</v>
          </cell>
          <cell r="L1822">
            <v>239.12</v>
          </cell>
          <cell r="M1822">
            <v>7.1490838616884867E-3</v>
          </cell>
          <cell r="N1822">
            <v>3.4969515652179144</v>
          </cell>
          <cell r="O1822">
            <v>7.0628324172496102</v>
          </cell>
        </row>
        <row r="1823">
          <cell r="A1823">
            <v>27360</v>
          </cell>
          <cell r="B1823">
            <v>3.5034720507245676</v>
          </cell>
          <cell r="C1823">
            <v>1.9694748238598972E-2</v>
          </cell>
          <cell r="D1823">
            <v>1183790.55</v>
          </cell>
          <cell r="E1823">
            <v>638260.79</v>
          </cell>
          <cell r="F1823">
            <v>239.37</v>
          </cell>
          <cell r="G1823">
            <v>1183787.5204</v>
          </cell>
          <cell r="H1823">
            <v>638259.03049999999</v>
          </cell>
          <cell r="I1823">
            <v>239.43899999999999</v>
          </cell>
          <cell r="J1823">
            <v>1183784.5</v>
          </cell>
          <cell r="K1823">
            <v>638257.27</v>
          </cell>
          <cell r="L1823">
            <v>239.4</v>
          </cell>
          <cell r="M1823">
            <v>-1.1155533201116487E-2</v>
          </cell>
          <cell r="N1823">
            <v>3.4960229418782065</v>
          </cell>
          <cell r="O1823">
            <v>6.9994949926027736</v>
          </cell>
        </row>
        <row r="1824">
          <cell r="A1824">
            <v>27370</v>
          </cell>
          <cell r="B1824">
            <v>3.5044327715221288</v>
          </cell>
          <cell r="C1824">
            <v>1.8833290379069195E-2</v>
          </cell>
          <cell r="D1824">
            <v>1183795.58</v>
          </cell>
          <cell r="E1824">
            <v>638252.15</v>
          </cell>
          <cell r="F1824">
            <v>239.66</v>
          </cell>
          <cell r="G1824">
            <v>1183792.5508000001</v>
          </cell>
          <cell r="H1824">
            <v>638250.38789999997</v>
          </cell>
          <cell r="I1824">
            <v>239.726</v>
          </cell>
          <cell r="J1824">
            <v>1183789.53</v>
          </cell>
          <cell r="K1824">
            <v>638248.63</v>
          </cell>
          <cell r="L1824">
            <v>239.66</v>
          </cell>
          <cell r="M1824">
            <v>-1.8883795486525572E-2</v>
          </cell>
          <cell r="N1824">
            <v>3.4950600925061086</v>
          </cell>
          <cell r="O1824">
            <v>6.9994928640282374</v>
          </cell>
        </row>
        <row r="1825">
          <cell r="A1825">
            <v>27380</v>
          </cell>
          <cell r="B1825">
            <v>3.5053952033171423</v>
          </cell>
          <cell r="C1825">
            <v>2.139559041133075E-2</v>
          </cell>
          <cell r="D1825">
            <v>1183800.6100000001</v>
          </cell>
          <cell r="E1825">
            <v>638243.51</v>
          </cell>
          <cell r="F1825">
            <v>239.88</v>
          </cell>
          <cell r="G1825">
            <v>1183797.5811999999</v>
          </cell>
          <cell r="H1825">
            <v>638241.74529999995</v>
          </cell>
          <cell r="I1825">
            <v>239.95500000000001</v>
          </cell>
          <cell r="J1825">
            <v>1183794.56</v>
          </cell>
          <cell r="K1825">
            <v>638239.98</v>
          </cell>
          <cell r="L1825">
            <v>239.88</v>
          </cell>
          <cell r="M1825">
            <v>-2.1433879351469075E-2</v>
          </cell>
          <cell r="N1825">
            <v>3.4991332539565012</v>
          </cell>
          <cell r="O1825">
            <v>7.0045284572736435</v>
          </cell>
        </row>
        <row r="1826">
          <cell r="A1826">
            <v>27390</v>
          </cell>
          <cell r="B1826">
            <v>3.5012432333550065</v>
          </cell>
          <cell r="C1826">
            <v>1.9136059832040194E-2</v>
          </cell>
          <cell r="D1826">
            <v>1183805.6399999999</v>
          </cell>
          <cell r="E1826">
            <v>638234.86</v>
          </cell>
          <cell r="F1826">
            <v>240.06</v>
          </cell>
          <cell r="G1826">
            <v>1183802.6117</v>
          </cell>
          <cell r="H1826">
            <v>638233.10270000005</v>
          </cell>
          <cell r="I1826">
            <v>240.12700000000001</v>
          </cell>
          <cell r="J1826">
            <v>1183799.5900000001</v>
          </cell>
          <cell r="K1826">
            <v>638231.34</v>
          </cell>
          <cell r="L1826">
            <v>240.06</v>
          </cell>
          <cell r="M1826">
            <v>-1.9152410574856706E-2</v>
          </cell>
          <cell r="N1826">
            <v>3.4982541616962259</v>
          </cell>
          <cell r="O1826">
            <v>6.9994973950512325</v>
          </cell>
        </row>
        <row r="1827">
          <cell r="A1827">
            <v>27400</v>
          </cell>
          <cell r="B1827">
            <v>3.5022030807798474</v>
          </cell>
          <cell r="C1827">
            <v>2.0272953441699493E-2</v>
          </cell>
          <cell r="D1827">
            <v>1183810.67</v>
          </cell>
          <cell r="E1827">
            <v>638226.22</v>
          </cell>
          <cell r="F1827">
            <v>240.17</v>
          </cell>
          <cell r="G1827">
            <v>1183807.6421000001</v>
          </cell>
          <cell r="H1827">
            <v>638224.46010000003</v>
          </cell>
          <cell r="I1827">
            <v>240.24100000000001</v>
          </cell>
          <cell r="J1827">
            <v>1183804.6200000001</v>
          </cell>
          <cell r="K1827">
            <v>638222.69999999995</v>
          </cell>
          <cell r="L1827">
            <v>240.17</v>
          </cell>
          <cell r="M1827">
            <v>-2.030143084291668E-2</v>
          </cell>
          <cell r="N1827">
            <v>3.4972904397425171</v>
          </cell>
          <cell r="O1827">
            <v>6.9994935205223641</v>
          </cell>
        </row>
        <row r="1828">
          <cell r="A1828">
            <v>27410</v>
          </cell>
          <cell r="B1828">
            <v>3.5030782192183731</v>
          </cell>
          <cell r="C1828">
            <v>1.9696962409081604E-2</v>
          </cell>
          <cell r="D1828">
            <v>1183815.7</v>
          </cell>
          <cell r="E1828">
            <v>638217.57999999996</v>
          </cell>
          <cell r="F1828">
            <v>240.23</v>
          </cell>
          <cell r="G1828">
            <v>1183812.6725999999</v>
          </cell>
          <cell r="H1828">
            <v>638215.8175</v>
          </cell>
          <cell r="I1828">
            <v>240.29900000000001</v>
          </cell>
          <cell r="J1828">
            <v>1183809.6499999999</v>
          </cell>
          <cell r="K1828">
            <v>638214.06000000006</v>
          </cell>
          <cell r="L1828">
            <v>240.23</v>
          </cell>
          <cell r="M1828">
            <v>-1.9734500160002114E-2</v>
          </cell>
          <cell r="N1828">
            <v>3.4964148795552483</v>
          </cell>
          <cell r="O1828">
            <v>6.9994930987736215</v>
          </cell>
        </row>
        <row r="1829">
          <cell r="A1829">
            <v>27420</v>
          </cell>
          <cell r="B1829">
            <v>3.5040415251352082</v>
          </cell>
          <cell r="C1829">
            <v>1.9691547461714046E-2</v>
          </cell>
          <cell r="D1829">
            <v>1183820.73</v>
          </cell>
          <cell r="E1829">
            <v>638208.93999999994</v>
          </cell>
          <cell r="F1829">
            <v>240.23</v>
          </cell>
          <cell r="G1829">
            <v>1183817.703</v>
          </cell>
          <cell r="H1829">
            <v>638207.17489999998</v>
          </cell>
          <cell r="I1829">
            <v>240.29900000000001</v>
          </cell>
          <cell r="J1829">
            <v>1183814.68</v>
          </cell>
          <cell r="K1829">
            <v>638205.41</v>
          </cell>
          <cell r="L1829">
            <v>240.23</v>
          </cell>
          <cell r="M1829">
            <v>-1.9711549611154688E-2</v>
          </cell>
          <cell r="N1829">
            <v>3.5004858248673658</v>
          </cell>
          <cell r="O1829">
            <v>7.004527350002574</v>
          </cell>
        </row>
        <row r="1830">
          <cell r="A1830">
            <v>27430</v>
          </cell>
          <cell r="B1830">
            <v>3.4999738356391816</v>
          </cell>
          <cell r="C1830">
            <v>2.0285865933354904E-2</v>
          </cell>
          <cell r="D1830">
            <v>1183825.76</v>
          </cell>
          <cell r="E1830">
            <v>638200.29</v>
          </cell>
          <cell r="F1830">
            <v>240.17</v>
          </cell>
          <cell r="G1830">
            <v>1183822.7334</v>
          </cell>
          <cell r="H1830">
            <v>638198.53229999996</v>
          </cell>
          <cell r="I1830">
            <v>240.24100000000001</v>
          </cell>
          <cell r="J1830">
            <v>1183819.71</v>
          </cell>
          <cell r="K1830">
            <v>638196.77</v>
          </cell>
          <cell r="L1830">
            <v>240.17</v>
          </cell>
          <cell r="M1830">
            <v>-2.0288489568110472E-2</v>
          </cell>
          <cell r="N1830">
            <v>3.4995212315669106</v>
          </cell>
          <cell r="O1830">
            <v>6.9994950672060927</v>
          </cell>
        </row>
        <row r="1831">
          <cell r="A1831">
            <v>27440</v>
          </cell>
          <cell r="B1831">
            <v>3.500848083063222</v>
          </cell>
          <cell r="C1831">
            <v>1.8566929628983816E-2</v>
          </cell>
          <cell r="D1831">
            <v>1183830.79</v>
          </cell>
          <cell r="E1831">
            <v>638191.65</v>
          </cell>
          <cell r="F1831">
            <v>240.09</v>
          </cell>
          <cell r="G1831">
            <v>1183827.7638999999</v>
          </cell>
          <cell r="H1831">
            <v>638189.88970000006</v>
          </cell>
          <cell r="I1831">
            <v>240.155</v>
          </cell>
          <cell r="J1831">
            <v>1183824.74</v>
          </cell>
          <cell r="K1831">
            <v>638188.13</v>
          </cell>
          <cell r="L1831">
            <v>240.09</v>
          </cell>
          <cell r="M1831">
            <v>-1.8578622317847519E-2</v>
          </cell>
          <cell r="N1831">
            <v>3.4986447804343164</v>
          </cell>
          <cell r="O1831">
            <v>6.9994928634975384</v>
          </cell>
        </row>
        <row r="1832">
          <cell r="A1832">
            <v>27450</v>
          </cell>
          <cell r="B1832">
            <v>3.5018105175176362</v>
          </cell>
          <cell r="C1832">
            <v>1.9704092969856386E-2</v>
          </cell>
          <cell r="D1832">
            <v>1183835.82</v>
          </cell>
          <cell r="E1832">
            <v>638183.01</v>
          </cell>
          <cell r="F1832">
            <v>240</v>
          </cell>
          <cell r="G1832">
            <v>1183832.7943</v>
          </cell>
          <cell r="H1832">
            <v>638181.24710000004</v>
          </cell>
          <cell r="I1832">
            <v>240.06899999999999</v>
          </cell>
          <cell r="J1832">
            <v>1183829.77</v>
          </cell>
          <cell r="K1832">
            <v>638179.49</v>
          </cell>
          <cell r="L1832">
            <v>240</v>
          </cell>
          <cell r="M1832">
            <v>-1.972734156342024E-2</v>
          </cell>
          <cell r="N1832">
            <v>3.4976836477517494</v>
          </cell>
          <cell r="O1832">
            <v>6.9994941652693861</v>
          </cell>
        </row>
        <row r="1833">
          <cell r="A1833">
            <v>27460</v>
          </cell>
          <cell r="B1833">
            <v>3.5026882947424824</v>
          </cell>
          <cell r="C1833">
            <v>2.0841135110303746E-2</v>
          </cell>
          <cell r="D1833">
            <v>1183840.8500000001</v>
          </cell>
          <cell r="E1833">
            <v>638174.37</v>
          </cell>
          <cell r="F1833">
            <v>239.91</v>
          </cell>
          <cell r="G1833">
            <v>1183837.8248000001</v>
          </cell>
          <cell r="H1833">
            <v>638172.60450000002</v>
          </cell>
          <cell r="I1833">
            <v>239.983</v>
          </cell>
          <cell r="J1833">
            <v>1183834.8</v>
          </cell>
          <cell r="K1833">
            <v>638170.84</v>
          </cell>
          <cell r="L1833">
            <v>239.91</v>
          </cell>
          <cell r="M1833">
            <v>-2.0846190601370732E-2</v>
          </cell>
          <cell r="N1833">
            <v>3.5018388441295083</v>
          </cell>
          <cell r="O1833">
            <v>7.0045271388719907</v>
          </cell>
        </row>
        <row r="1834">
          <cell r="A1834">
            <v>27470</v>
          </cell>
          <cell r="B1834">
            <v>3.4986183913932298</v>
          </cell>
          <cell r="C1834">
            <v>1.9150416680139247E-2</v>
          </cell>
          <cell r="D1834">
            <v>1183845.8799999999</v>
          </cell>
          <cell r="E1834">
            <v>638165.72</v>
          </cell>
          <cell r="F1834">
            <v>239.83</v>
          </cell>
          <cell r="G1834">
            <v>1183842.8552000001</v>
          </cell>
          <cell r="H1834">
            <v>638163.96189999999</v>
          </cell>
          <cell r="I1834">
            <v>239.89699999999999</v>
          </cell>
          <cell r="J1834">
            <v>1183839.83</v>
          </cell>
          <cell r="K1834">
            <v>638162.19999999995</v>
          </cell>
          <cell r="L1834">
            <v>239.83</v>
          </cell>
          <cell r="M1834">
            <v>-1.9138071933945785E-2</v>
          </cell>
          <cell r="N1834">
            <v>3.5008751263568456</v>
          </cell>
          <cell r="O1834">
            <v>6.999493517750075</v>
          </cell>
        </row>
        <row r="1835">
          <cell r="A1835">
            <v>27480</v>
          </cell>
          <cell r="B1835">
            <v>3.4995799533534533</v>
          </cell>
          <cell r="C1835">
            <v>2.00024005546483E-2</v>
          </cell>
          <cell r="D1835">
            <v>1183850.9099999999</v>
          </cell>
          <cell r="E1835">
            <v>638157.07999999996</v>
          </cell>
          <cell r="F1835">
            <v>239.75</v>
          </cell>
          <cell r="G1835">
            <v>1183847.8855999999</v>
          </cell>
          <cell r="H1835">
            <v>638155.31929999997</v>
          </cell>
          <cell r="I1835">
            <v>239.82</v>
          </cell>
          <cell r="J1835">
            <v>1183844.8600000001</v>
          </cell>
          <cell r="K1835">
            <v>638153.56000000006</v>
          </cell>
          <cell r="L1835">
            <v>239.75</v>
          </cell>
          <cell r="M1835">
            <v>-2.0000496468593389E-2</v>
          </cell>
          <cell r="N1835">
            <v>3.4999131201524714</v>
          </cell>
          <cell r="O1835">
            <v>6.9994930735059242</v>
          </cell>
        </row>
        <row r="1836">
          <cell r="A1836">
            <v>27490</v>
          </cell>
          <cell r="B1836">
            <v>3.5005072159979971</v>
          </cell>
          <cell r="C1836">
            <v>1.9711429156507667E-2</v>
          </cell>
          <cell r="D1836">
            <v>1183855.94</v>
          </cell>
          <cell r="E1836">
            <v>638148.43999999994</v>
          </cell>
          <cell r="F1836">
            <v>239.69</v>
          </cell>
          <cell r="G1836">
            <v>1183852.9161</v>
          </cell>
          <cell r="H1836">
            <v>638146.67660000001</v>
          </cell>
          <cell r="I1836">
            <v>239.75899999999999</v>
          </cell>
          <cell r="J1836">
            <v>1183849.8899999999</v>
          </cell>
          <cell r="K1836">
            <v>638144.92000000004</v>
          </cell>
          <cell r="L1836">
            <v>239.69</v>
          </cell>
          <cell r="M1836">
            <v>-1.9719981369067711E-2</v>
          </cell>
          <cell r="N1836">
            <v>3.4989891069684349</v>
          </cell>
          <cell r="O1836">
            <v>6.999496322966432</v>
          </cell>
        </row>
        <row r="1837">
          <cell r="A1837">
            <v>27500</v>
          </cell>
          <cell r="B1837">
            <v>3.4964393673480383</v>
          </cell>
          <cell r="C1837">
            <v>1.8876346209904922E-2</v>
          </cell>
          <cell r="D1837">
            <v>1183860.97</v>
          </cell>
          <cell r="E1837">
            <v>638139.79</v>
          </cell>
          <cell r="F1837">
            <v>239.65</v>
          </cell>
          <cell r="G1837">
            <v>1183857.9465000001</v>
          </cell>
          <cell r="H1837">
            <v>638138.03399999999</v>
          </cell>
          <cell r="I1837">
            <v>239.71600000000001</v>
          </cell>
          <cell r="J1837">
            <v>1183854.92</v>
          </cell>
          <cell r="K1837">
            <v>638136.27</v>
          </cell>
          <cell r="L1837">
            <v>239.65</v>
          </cell>
          <cell r="M1837">
            <v>-1.8840694612097818E-2</v>
          </cell>
          <cell r="N1837">
            <v>3.5030555591948911</v>
          </cell>
          <cell r="O1837">
            <v>6.9994949265429298</v>
          </cell>
        </row>
        <row r="1838">
          <cell r="A1838">
            <v>27510</v>
          </cell>
          <cell r="B1838">
            <v>3.4973136777359004</v>
          </cell>
          <cell r="C1838">
            <v>2.0015362203744318E-2</v>
          </cell>
          <cell r="D1838">
            <v>1183866</v>
          </cell>
          <cell r="E1838">
            <v>638131.15</v>
          </cell>
          <cell r="F1838">
            <v>239.62</v>
          </cell>
          <cell r="G1838">
            <v>1183862.977</v>
          </cell>
          <cell r="H1838">
            <v>638129.39139999996</v>
          </cell>
          <cell r="I1838">
            <v>239.69</v>
          </cell>
          <cell r="J1838">
            <v>1183859.95</v>
          </cell>
          <cell r="K1838">
            <v>638127.63</v>
          </cell>
          <cell r="L1838">
            <v>239.62</v>
          </cell>
          <cell r="M1838">
            <v>-1.9987555331105872E-2</v>
          </cell>
          <cell r="N1838">
            <v>3.5021791730104601</v>
          </cell>
          <cell r="O1838">
            <v>6.9994928507463605</v>
          </cell>
        </row>
        <row r="1839">
          <cell r="A1839">
            <v>27520</v>
          </cell>
          <cell r="B1839">
            <v>3.4982761755454588</v>
          </cell>
          <cell r="C1839">
            <v>2.0295710354808531E-2</v>
          </cell>
          <cell r="D1839">
            <v>1183871.03</v>
          </cell>
          <cell r="E1839">
            <v>638122.51</v>
          </cell>
          <cell r="F1839">
            <v>239.61</v>
          </cell>
          <cell r="G1839">
            <v>1183868.0074</v>
          </cell>
          <cell r="H1839">
            <v>638120.74879999994</v>
          </cell>
          <cell r="I1839">
            <v>239.68100000000001</v>
          </cell>
          <cell r="J1839">
            <v>1183864.98</v>
          </cell>
          <cell r="K1839">
            <v>638118.99</v>
          </cell>
          <cell r="L1839">
            <v>239.61</v>
          </cell>
          <cell r="M1839">
            <v>-2.0278656720388206E-2</v>
          </cell>
          <cell r="N1839">
            <v>3.5012181023121909</v>
          </cell>
          <cell r="O1839">
            <v>6.9994942778576501</v>
          </cell>
        </row>
        <row r="1840">
          <cell r="A1840">
            <v>27530</v>
          </cell>
          <cell r="B1840">
            <v>3.4992403861250727</v>
          </cell>
          <cell r="C1840">
            <v>1.9718565284506336E-2</v>
          </cell>
          <cell r="D1840">
            <v>1183876.06</v>
          </cell>
          <cell r="E1840">
            <v>638113.87</v>
          </cell>
          <cell r="F1840">
            <v>239.62</v>
          </cell>
          <cell r="G1840">
            <v>1183873.0378</v>
          </cell>
          <cell r="H1840">
            <v>638112.10620000004</v>
          </cell>
          <cell r="I1840">
            <v>239.68899999999999</v>
          </cell>
          <cell r="J1840">
            <v>1183870.01</v>
          </cell>
          <cell r="K1840">
            <v>638110.35</v>
          </cell>
          <cell r="L1840">
            <v>239.62</v>
          </cell>
          <cell r="M1840">
            <v>-1.971282840240059E-2</v>
          </cell>
          <cell r="N1840">
            <v>3.5002587447870095</v>
          </cell>
          <cell r="O1840">
            <v>6.9994991309120822</v>
          </cell>
        </row>
        <row r="1841">
          <cell r="A1841">
            <v>27540</v>
          </cell>
          <cell r="B1841">
            <v>3.4950839547560686</v>
          </cell>
          <cell r="C1841">
            <v>2.145871199973836E-2</v>
          </cell>
          <cell r="D1841">
            <v>1183881.0900000001</v>
          </cell>
          <cell r="E1841">
            <v>638105.22</v>
          </cell>
          <cell r="F1841">
            <v>239.64</v>
          </cell>
          <cell r="G1841">
            <v>1183878.0682999999</v>
          </cell>
          <cell r="H1841">
            <v>638103.46360000002</v>
          </cell>
          <cell r="I1841">
            <v>239.715</v>
          </cell>
          <cell r="J1841">
            <v>1183875.04</v>
          </cell>
          <cell r="K1841">
            <v>638101.69999999995</v>
          </cell>
          <cell r="L1841">
            <v>239.64</v>
          </cell>
          <cell r="M1841">
            <v>-2.1401608541315623E-2</v>
          </cell>
          <cell r="N1841">
            <v>3.5044094865687403</v>
          </cell>
          <cell r="O1841">
            <v>6.9994934413248089</v>
          </cell>
        </row>
        <row r="1842">
          <cell r="A1842">
            <v>27550</v>
          </cell>
          <cell r="B1842">
            <v>3.496045579036843</v>
          </cell>
          <cell r="C1842">
            <v>1.9450547329175834E-2</v>
          </cell>
          <cell r="D1842">
            <v>1183886.1200000001</v>
          </cell>
          <cell r="E1842">
            <v>638096.57999999996</v>
          </cell>
          <cell r="F1842">
            <v>239.69</v>
          </cell>
          <cell r="G1842">
            <v>1183883.0987</v>
          </cell>
          <cell r="H1842">
            <v>638094.821</v>
          </cell>
          <cell r="I1842">
            <v>239.75800000000001</v>
          </cell>
          <cell r="J1842">
            <v>1183880.07</v>
          </cell>
          <cell r="K1842">
            <v>638093.06000000006</v>
          </cell>
          <cell r="L1842">
            <v>239.69</v>
          </cell>
          <cell r="M1842">
            <v>-1.9409452876911083E-2</v>
          </cell>
          <cell r="N1842">
            <v>3.5034475433824754</v>
          </cell>
          <cell r="O1842">
            <v>6.9994931224193184</v>
          </cell>
        </row>
        <row r="1843">
          <cell r="A1843">
            <v>27560</v>
          </cell>
          <cell r="B1843">
            <v>3.4969225325742976</v>
          </cell>
          <cell r="C1843">
            <v>1.9159703818398429E-2</v>
          </cell>
          <cell r="D1843">
            <v>1183891.1499999999</v>
          </cell>
          <cell r="E1843">
            <v>638087.93999999994</v>
          </cell>
          <cell r="F1843">
            <v>239.75</v>
          </cell>
          <cell r="G1843">
            <v>1183888.1292000001</v>
          </cell>
          <cell r="H1843">
            <v>638086.17839999998</v>
          </cell>
          <cell r="I1843">
            <v>239.81700000000001</v>
          </cell>
          <cell r="J1843">
            <v>1183885.1000000001</v>
          </cell>
          <cell r="K1843">
            <v>638084.42000000004</v>
          </cell>
          <cell r="L1843">
            <v>239.75</v>
          </cell>
          <cell r="M1843">
            <v>-1.9128790396242146E-2</v>
          </cell>
          <cell r="N1843">
            <v>3.5025737964680421</v>
          </cell>
          <cell r="O1843">
            <v>6.9994963290423398</v>
          </cell>
        </row>
        <row r="1844">
          <cell r="A1844">
            <v>27570</v>
          </cell>
          <cell r="B1844">
            <v>3.4978876197718627</v>
          </cell>
          <cell r="C1844">
            <v>1.029192584590506E-2</v>
          </cell>
          <cell r="D1844">
            <v>1183896.18</v>
          </cell>
          <cell r="E1844">
            <v>638079.30000000005</v>
          </cell>
          <cell r="F1844">
            <v>239.85</v>
          </cell>
          <cell r="G1844">
            <v>1183893.1595999999</v>
          </cell>
          <cell r="H1844">
            <v>638077.53579999995</v>
          </cell>
          <cell r="I1844">
            <v>239.886</v>
          </cell>
          <cell r="J1844">
            <v>1183890.1299999999</v>
          </cell>
          <cell r="K1844">
            <v>638075.78</v>
          </cell>
          <cell r="L1844">
            <v>239.82</v>
          </cell>
          <cell r="M1844">
            <v>-1.8848443961322493E-2</v>
          </cell>
          <cell r="N1844">
            <v>3.5016153129370391</v>
          </cell>
          <cell r="O1844">
            <v>6.9995029327089018</v>
          </cell>
        </row>
        <row r="1845">
          <cell r="A1845">
            <v>27580</v>
          </cell>
          <cell r="B1845">
            <v>3.4938154272972444</v>
          </cell>
          <cell r="C1845">
            <v>-7.4417211043387001E-3</v>
          </cell>
          <cell r="D1845">
            <v>1183901.21</v>
          </cell>
          <cell r="E1845">
            <v>638070.65</v>
          </cell>
          <cell r="F1845">
            <v>239.98</v>
          </cell>
          <cell r="G1845">
            <v>1183898.19</v>
          </cell>
          <cell r="H1845">
            <v>638068.89320000005</v>
          </cell>
          <cell r="I1845">
            <v>239.95400000000001</v>
          </cell>
          <cell r="J1845">
            <v>1183895.0900000001</v>
          </cell>
          <cell r="K1845">
            <v>638067.09</v>
          </cell>
          <cell r="L1845">
            <v>239.88</v>
          </cell>
          <cell r="M1845">
            <v>-2.0634093690356806E-2</v>
          </cell>
          <cell r="N1845">
            <v>3.5862975670501895</v>
          </cell>
          <cell r="O1845">
            <v>7.0801129943474344</v>
          </cell>
        </row>
        <row r="1846">
          <cell r="A1846">
            <v>27590</v>
          </cell>
          <cell r="B1846">
            <v>3.5033353550017452</v>
          </cell>
          <cell r="C1846">
            <v>-2.5118919852872162E-2</v>
          </cell>
          <cell r="D1846">
            <v>1183906.25</v>
          </cell>
          <cell r="E1846">
            <v>638062.01</v>
          </cell>
          <cell r="F1846">
            <v>240.11</v>
          </cell>
          <cell r="G1846">
            <v>1183903.2205000001</v>
          </cell>
          <cell r="H1846">
            <v>638060.25060000003</v>
          </cell>
          <cell r="I1846">
            <v>240.02199999999999</v>
          </cell>
          <cell r="J1846">
            <v>1183899.69</v>
          </cell>
          <cell r="K1846">
            <v>638058.19999999995</v>
          </cell>
          <cell r="L1846">
            <v>239.92</v>
          </cell>
          <cell r="M1846">
            <v>-2.4982753910807318E-2</v>
          </cell>
          <cell r="N1846">
            <v>4.0828165047040539</v>
          </cell>
          <cell r="O1846">
            <v>7.5861518597057991</v>
          </cell>
        </row>
        <row r="1847">
          <cell r="A1847">
            <v>27600</v>
          </cell>
          <cell r="B1847">
            <v>3.4997732112498401</v>
          </cell>
          <cell r="C1847">
            <v>-4.257418724191845E-2</v>
          </cell>
          <cell r="D1847">
            <v>1183911.31</v>
          </cell>
          <cell r="E1847">
            <v>638053.25</v>
          </cell>
          <cell r="F1847">
            <v>240.24</v>
          </cell>
          <cell r="G1847">
            <v>1183908.2267</v>
          </cell>
          <cell r="H1847">
            <v>638051.59420000005</v>
          </cell>
          <cell r="I1847">
            <v>240.09100000000001</v>
          </cell>
          <cell r="J1847">
            <v>1183904.26</v>
          </cell>
          <cell r="K1847">
            <v>638049.46</v>
          </cell>
          <cell r="L1847">
            <v>239.9</v>
          </cell>
          <cell r="M1847">
            <v>-4.2403089110891884E-2</v>
          </cell>
          <cell r="N1847">
            <v>4.504388807629141</v>
          </cell>
          <cell r="O1847">
            <v>8.004162018878981</v>
          </cell>
        </row>
        <row r="1848">
          <cell r="A1848">
            <v>27610</v>
          </cell>
          <cell r="B1848">
            <v>3.5036345384303829</v>
          </cell>
          <cell r="C1848">
            <v>-6.0223176157676556E-2</v>
          </cell>
          <cell r="D1848">
            <v>1183915.4099999999</v>
          </cell>
          <cell r="E1848">
            <v>638043.39</v>
          </cell>
          <cell r="F1848">
            <v>240.37</v>
          </cell>
          <cell r="G1848">
            <v>1183912.0567000001</v>
          </cell>
          <cell r="H1848">
            <v>638042.37470000004</v>
          </cell>
          <cell r="I1848">
            <v>240.15899999999999</v>
          </cell>
          <cell r="J1848">
            <v>1183907.75</v>
          </cell>
          <cell r="K1848">
            <v>638041.06999999995</v>
          </cell>
          <cell r="L1848">
            <v>239.89</v>
          </cell>
          <cell r="M1848">
            <v>-5.9777915073957265E-2</v>
          </cell>
          <cell r="N1848">
            <v>4.499989664530764</v>
          </cell>
          <cell r="O1848">
            <v>8.0036242029611468</v>
          </cell>
        </row>
        <row r="1849">
          <cell r="A1849">
            <v>27620</v>
          </cell>
          <cell r="B1849">
            <v>3.4970760542363561</v>
          </cell>
          <cell r="C1849">
            <v>-6.0622073043899743E-2</v>
          </cell>
          <cell r="D1849">
            <v>1183917.46</v>
          </cell>
          <cell r="E1849">
            <v>638032.91</v>
          </cell>
          <cell r="F1849">
            <v>240.44</v>
          </cell>
          <cell r="G1849">
            <v>1183913.9787000001</v>
          </cell>
          <cell r="H1849">
            <v>638032.57819999999</v>
          </cell>
          <cell r="I1849">
            <v>240.22800000000001</v>
          </cell>
          <cell r="J1849">
            <v>1183909.5</v>
          </cell>
          <cell r="K1849">
            <v>638032.16</v>
          </cell>
          <cell r="L1849">
            <v>239.96</v>
          </cell>
          <cell r="M1849">
            <v>-5.9579620386286586E-2</v>
          </cell>
          <cell r="N1849">
            <v>4.4981824030165543</v>
          </cell>
          <cell r="O1849">
            <v>7.9952584572529108</v>
          </cell>
        </row>
        <row r="1850">
          <cell r="A1850">
            <v>27630</v>
          </cell>
          <cell r="B1850">
            <v>3.5040240023625744</v>
          </cell>
          <cell r="C1850">
            <v>-6.078725484083667E-2</v>
          </cell>
          <cell r="D1850">
            <v>1183917.3999999999</v>
          </cell>
          <cell r="E1850">
            <v>638022.22</v>
          </cell>
          <cell r="F1850">
            <v>240.55</v>
          </cell>
          <cell r="G1850">
            <v>1183913.9161</v>
          </cell>
          <cell r="H1850">
            <v>638022.59499999997</v>
          </cell>
          <cell r="I1850">
            <v>240.33699999999999</v>
          </cell>
          <cell r="J1850">
            <v>1183909.44</v>
          </cell>
          <cell r="K1850">
            <v>638023.06999999995</v>
          </cell>
          <cell r="L1850">
            <v>240.07</v>
          </cell>
          <cell r="M1850">
            <v>-5.9317083834018847E-2</v>
          </cell>
          <cell r="N1850">
            <v>4.5012327434557591</v>
          </cell>
          <cell r="O1850">
            <v>8.0052567458183326</v>
          </cell>
        </row>
        <row r="1851">
          <cell r="A1851">
            <v>27640</v>
          </cell>
          <cell r="B1851">
            <v>3.5008128840883175</v>
          </cell>
          <cell r="C1851">
            <v>-5.9129124250209858E-2</v>
          </cell>
          <cell r="D1851">
            <v>1183915.21</v>
          </cell>
          <cell r="E1851">
            <v>638011.77</v>
          </cell>
          <cell r="F1851">
            <v>240.81</v>
          </cell>
          <cell r="G1851">
            <v>1183911.8714000001</v>
          </cell>
          <cell r="H1851">
            <v>638012.82330000005</v>
          </cell>
          <cell r="I1851">
            <v>240.60300000000001</v>
          </cell>
          <cell r="J1851">
            <v>1183907.58</v>
          </cell>
          <cell r="K1851">
            <v>638014.18000000005</v>
          </cell>
          <cell r="L1851">
            <v>240.33</v>
          </cell>
          <cell r="M1851">
            <v>-6.0656559804550252E-2</v>
          </cell>
          <cell r="N1851">
            <v>4.5007498097430281</v>
          </cell>
          <cell r="O1851">
            <v>8.001562693831346</v>
          </cell>
        </row>
        <row r="1852">
          <cell r="A1852">
            <v>27650</v>
          </cell>
          <cell r="B1852">
            <v>3.5003396935044737</v>
          </cell>
          <cell r="C1852">
            <v>-5.9137117572945493E-2</v>
          </cell>
          <cell r="D1852">
            <v>1183910.99</v>
          </cell>
          <cell r="E1852">
            <v>638001.96</v>
          </cell>
          <cell r="F1852">
            <v>241.24</v>
          </cell>
          <cell r="G1852">
            <v>1183907.9261</v>
          </cell>
          <cell r="H1852">
            <v>638003.65260000003</v>
          </cell>
          <cell r="I1852">
            <v>241.03299999999999</v>
          </cell>
          <cell r="J1852">
            <v>1183903.99</v>
          </cell>
          <cell r="K1852">
            <v>638005.82999999996</v>
          </cell>
          <cell r="L1852">
            <v>240.76</v>
          </cell>
          <cell r="M1852">
            <v>-6.0690716989014307E-2</v>
          </cell>
          <cell r="N1852">
            <v>4.4982167544570641</v>
          </cell>
          <cell r="O1852">
            <v>7.9985564479615379</v>
          </cell>
        </row>
        <row r="1853">
          <cell r="A1853">
            <v>27660</v>
          </cell>
          <cell r="B1853">
            <v>3.497856271958792</v>
          </cell>
          <cell r="C1853">
            <v>-4.6885860152323419E-2</v>
          </cell>
          <cell r="D1853">
            <v>1183904.8999999999</v>
          </cell>
          <cell r="E1853">
            <v>637993.18000000005</v>
          </cell>
          <cell r="F1853">
            <v>241.79</v>
          </cell>
          <cell r="G1853">
            <v>1183902.2375</v>
          </cell>
          <cell r="H1853">
            <v>637995.44850000006</v>
          </cell>
          <cell r="I1853">
            <v>241.626</v>
          </cell>
          <cell r="J1853">
            <v>1183898.81</v>
          </cell>
          <cell r="K1853">
            <v>637998.37</v>
          </cell>
          <cell r="L1853">
            <v>241.41</v>
          </cell>
          <cell r="M1853">
            <v>-4.796103298428326E-2</v>
          </cell>
          <cell r="N1853">
            <v>4.5036561258134489</v>
          </cell>
          <cell r="O1853">
            <v>8.0015123977722418</v>
          </cell>
        </row>
        <row r="1854">
          <cell r="A1854">
            <v>27670</v>
          </cell>
          <cell r="B1854">
            <v>3.4970741627661361</v>
          </cell>
          <cell r="C1854">
            <v>-3.0025099586946206E-2</v>
          </cell>
          <cell r="D1854">
            <v>1183897.74</v>
          </cell>
          <cell r="E1854">
            <v>637985.80000000005</v>
          </cell>
          <cell r="F1854">
            <v>242.48</v>
          </cell>
          <cell r="G1854">
            <v>1183895.2720999999</v>
          </cell>
          <cell r="H1854">
            <v>637988.27769999998</v>
          </cell>
          <cell r="I1854">
            <v>242.375</v>
          </cell>
          <cell r="J1854">
            <v>1183892.31</v>
          </cell>
          <cell r="K1854">
            <v>637991.25</v>
          </cell>
          <cell r="L1854">
            <v>242.25</v>
          </cell>
          <cell r="M1854">
            <v>-2.9788425818769365E-2</v>
          </cell>
          <cell r="N1854">
            <v>4.1962606805908775</v>
          </cell>
          <cell r="O1854">
            <v>7.6933348433570137</v>
          </cell>
        </row>
        <row r="1855">
          <cell r="A1855">
            <v>27680</v>
          </cell>
          <cell r="B1855">
            <v>3.5016677240960017</v>
          </cell>
          <cell r="C1855">
            <v>-9.7096591335687991E-3</v>
          </cell>
          <cell r="D1855">
            <v>1183890.6599999999</v>
          </cell>
          <cell r="E1855">
            <v>637978.74</v>
          </cell>
          <cell r="F1855">
            <v>243.2</v>
          </cell>
          <cell r="G1855">
            <v>1183888.1878</v>
          </cell>
          <cell r="H1855">
            <v>637981.21990000003</v>
          </cell>
          <cell r="I1855">
            <v>243.166</v>
          </cell>
          <cell r="J1855">
            <v>1183885.57</v>
          </cell>
          <cell r="K1855">
            <v>637983.84</v>
          </cell>
          <cell r="L1855">
            <v>243.09</v>
          </cell>
          <cell r="M1855">
            <v>-2.0519715989588978E-2</v>
          </cell>
          <cell r="N1855">
            <v>3.7037549661288334</v>
          </cell>
          <cell r="O1855">
            <v>7.2054226902248351</v>
          </cell>
        </row>
        <row r="1856">
          <cell r="A1856">
            <v>27690</v>
          </cell>
          <cell r="B1856">
            <v>3.49913507173973</v>
          </cell>
          <cell r="C1856">
            <v>7.7161925579976882E-3</v>
          </cell>
          <cell r="D1856">
            <v>1183883.57</v>
          </cell>
          <cell r="E1856">
            <v>637971.68000000005</v>
          </cell>
          <cell r="F1856">
            <v>243.93</v>
          </cell>
          <cell r="G1856">
            <v>1183881.1035</v>
          </cell>
          <cell r="H1856">
            <v>637974.16200000001</v>
          </cell>
          <cell r="I1856">
            <v>243.95699999999999</v>
          </cell>
          <cell r="J1856">
            <v>1183878.6299999999</v>
          </cell>
          <cell r="K1856">
            <v>637976.64</v>
          </cell>
          <cell r="L1856">
            <v>243.89</v>
          </cell>
          <cell r="M1856">
            <v>-1.913607382557192E-2</v>
          </cell>
          <cell r="N1856">
            <v>3.5012406730200754</v>
          </cell>
          <cell r="O1856">
            <v>7.0003757447598058</v>
          </cell>
        </row>
        <row r="1857">
          <cell r="A1857">
            <v>27700</v>
          </cell>
          <cell r="B1857">
            <v>3.5037269128445936</v>
          </cell>
          <cell r="C1857">
            <v>1.9407905265303917E-2</v>
          </cell>
          <cell r="D1857">
            <v>1183876.49</v>
          </cell>
          <cell r="E1857">
            <v>637964.62</v>
          </cell>
          <cell r="F1857">
            <v>244.68</v>
          </cell>
          <cell r="G1857">
            <v>1183874.0192</v>
          </cell>
          <cell r="H1857">
            <v>637967.10419999994</v>
          </cell>
          <cell r="I1857">
            <v>244.74799999999999</v>
          </cell>
          <cell r="J1857">
            <v>1183871.55</v>
          </cell>
          <cell r="K1857">
            <v>637969.57999999996</v>
          </cell>
          <cell r="L1857">
            <v>244.68</v>
          </cell>
          <cell r="M1857">
            <v>-1.9447206590121554E-2</v>
          </cell>
          <cell r="N1857">
            <v>3.496646147345658</v>
          </cell>
          <cell r="O1857">
            <v>7.0003730601902516</v>
          </cell>
        </row>
        <row r="1858">
          <cell r="A1858">
            <v>27710</v>
          </cell>
          <cell r="B1858">
            <v>3.5012393476930628</v>
          </cell>
          <cell r="C1858">
            <v>1.9421694219453087E-2</v>
          </cell>
          <cell r="D1858">
            <v>1183869.4099999999</v>
          </cell>
          <cell r="E1858">
            <v>637957.56999999995</v>
          </cell>
          <cell r="F1858">
            <v>245.47</v>
          </cell>
          <cell r="G1858">
            <v>1183866.9349</v>
          </cell>
          <cell r="H1858">
            <v>637960.04639999999</v>
          </cell>
          <cell r="I1858">
            <v>245.53800000000001</v>
          </cell>
          <cell r="J1858">
            <v>1183864.46</v>
          </cell>
          <cell r="K1858">
            <v>637962.53</v>
          </cell>
          <cell r="L1858">
            <v>245.52</v>
          </cell>
          <cell r="M1858">
            <v>-5.1337712896391552E-3</v>
          </cell>
          <cell r="N1858">
            <v>3.5061943714414814</v>
          </cell>
          <cell r="O1858">
            <v>7.0074337191345446</v>
          </cell>
        </row>
        <row r="1859">
          <cell r="A1859">
            <v>27720</v>
          </cell>
          <cell r="B1859">
            <v>3.7250442037929932</v>
          </cell>
          <cell r="C1859">
            <v>2.1207802022742892E-2</v>
          </cell>
          <cell r="D1859">
            <v>1183862.48</v>
          </cell>
          <cell r="E1859">
            <v>637950.35</v>
          </cell>
          <cell r="F1859">
            <v>246.25</v>
          </cell>
          <cell r="G1859">
            <v>1183859.8506</v>
          </cell>
          <cell r="H1859">
            <v>637952.98860000004</v>
          </cell>
          <cell r="I1859">
            <v>246.32900000000001</v>
          </cell>
          <cell r="J1859">
            <v>1183857.3799999999</v>
          </cell>
          <cell r="K1859">
            <v>637955.47</v>
          </cell>
          <cell r="L1859">
            <v>246.37</v>
          </cell>
          <cell r="M1859">
            <v>1.1708929353823339E-2</v>
          </cell>
          <cell r="N1859">
            <v>3.5016011080986673</v>
          </cell>
          <cell r="O1859">
            <v>7.2266453118916605</v>
          </cell>
        </row>
        <row r="1860">
          <cell r="A1860">
            <v>27730</v>
          </cell>
          <cell r="B1860">
            <v>4.2246124473218956</v>
          </cell>
          <cell r="C1860">
            <v>3.0298637235027043E-2</v>
          </cell>
          <cell r="D1860">
            <v>1183855.75</v>
          </cell>
          <cell r="E1860">
            <v>637942.93999999994</v>
          </cell>
          <cell r="F1860">
            <v>246.99</v>
          </cell>
          <cell r="G1860">
            <v>1183852.7663</v>
          </cell>
          <cell r="H1860">
            <v>637945.93079999997</v>
          </cell>
          <cell r="I1860">
            <v>247.11799999999999</v>
          </cell>
          <cell r="J1860">
            <v>1183850.3</v>
          </cell>
          <cell r="K1860">
            <v>637948.41</v>
          </cell>
          <cell r="L1860">
            <v>247.22</v>
          </cell>
          <cell r="M1860">
            <v>2.9167787409136434E-2</v>
          </cell>
          <cell r="N1860">
            <v>3.4970084829970229</v>
          </cell>
          <cell r="O1860">
            <v>7.7216209303189185</v>
          </cell>
        </row>
        <row r="1861">
          <cell r="A1861">
            <v>27740</v>
          </cell>
          <cell r="B1861">
            <v>4.493559209590047</v>
          </cell>
          <cell r="C1861">
            <v>4.7846259495403005E-2</v>
          </cell>
          <cell r="D1861">
            <v>1183849.21</v>
          </cell>
          <cell r="E1861">
            <v>637935.81999999995</v>
          </cell>
          <cell r="F1861">
            <v>247.5</v>
          </cell>
          <cell r="G1861">
            <v>1183845.8066</v>
          </cell>
          <cell r="H1861">
            <v>637938.75410000002</v>
          </cell>
          <cell r="I1861">
            <v>247.715</v>
          </cell>
          <cell r="J1861">
            <v>1183843.1599999999</v>
          </cell>
          <cell r="K1861">
            <v>637941.04</v>
          </cell>
          <cell r="L1861">
            <v>247.88</v>
          </cell>
          <cell r="M1861">
            <v>4.7181715500318314E-2</v>
          </cell>
          <cell r="N1861">
            <v>3.4971174373445337</v>
          </cell>
          <cell r="O1861">
            <v>7.9906766469345811</v>
          </cell>
        </row>
        <row r="1862">
          <cell r="A1862">
            <v>27750</v>
          </cell>
          <cell r="B1862">
            <v>4.5039985456982716</v>
          </cell>
          <cell r="C1862">
            <v>5.9280658572815302E-2</v>
          </cell>
          <cell r="D1862">
            <v>1183843.79</v>
          </cell>
          <cell r="E1862">
            <v>637928.34</v>
          </cell>
          <cell r="F1862">
            <v>247.72</v>
          </cell>
          <cell r="G1862">
            <v>1183839.9369000001</v>
          </cell>
          <cell r="H1862">
            <v>637930.67229999998</v>
          </cell>
          <cell r="I1862">
            <v>247.98699999999999</v>
          </cell>
          <cell r="J1862">
            <v>1183836.94</v>
          </cell>
          <cell r="K1862">
            <v>637932.49</v>
          </cell>
          <cell r="L1862">
            <v>248.2</v>
          </cell>
          <cell r="M1862">
            <v>6.0769294513940468E-2</v>
          </cell>
          <cell r="N1862">
            <v>3.5050596144592676</v>
          </cell>
          <cell r="O1862">
            <v>8.0090581601575401</v>
          </cell>
        </row>
        <row r="1863">
          <cell r="A1863">
            <v>27760</v>
          </cell>
          <cell r="B1863">
            <v>4.4978557202380198</v>
          </cell>
          <cell r="C1863">
            <v>6.0473260352957151E-2</v>
          </cell>
          <cell r="D1863">
            <v>1183839.67</v>
          </cell>
          <cell r="E1863">
            <v>637920.06999999995</v>
          </cell>
          <cell r="F1863">
            <v>247.66</v>
          </cell>
          <cell r="G1863">
            <v>1183835.4892</v>
          </cell>
          <cell r="H1863">
            <v>637921.72880000004</v>
          </cell>
          <cell r="I1863">
            <v>247.93199999999999</v>
          </cell>
          <cell r="J1863">
            <v>1183832.24</v>
          </cell>
          <cell r="K1863">
            <v>637923.02</v>
          </cell>
          <cell r="L1863">
            <v>248.14</v>
          </cell>
          <cell r="M1863">
            <v>5.949052706471316E-2</v>
          </cell>
          <cell r="N1863">
            <v>3.4963549704936758</v>
          </cell>
          <cell r="O1863">
            <v>7.9942106907316957</v>
          </cell>
        </row>
        <row r="1864">
          <cell r="A1864">
            <v>27770</v>
          </cell>
          <cell r="B1864">
            <v>4.5025920645873017</v>
          </cell>
          <cell r="C1864">
            <v>5.7966610400429074E-2</v>
          </cell>
          <cell r="D1864">
            <v>1183836.99</v>
          </cell>
          <cell r="E1864">
            <v>637911.23</v>
          </cell>
          <cell r="F1864">
            <v>247.29</v>
          </cell>
          <cell r="G1864">
            <v>1183832.5869</v>
          </cell>
          <cell r="H1864">
            <v>637912.17130000005</v>
          </cell>
          <cell r="I1864">
            <v>247.55099999999999</v>
          </cell>
          <cell r="J1864">
            <v>1183829.1599999999</v>
          </cell>
          <cell r="K1864">
            <v>637912.91</v>
          </cell>
          <cell r="L1864">
            <v>247.75</v>
          </cell>
          <cell r="M1864">
            <v>5.6766109025230278E-2</v>
          </cell>
          <cell r="N1864">
            <v>3.5056128280972136</v>
          </cell>
          <cell r="O1864">
            <v>8.0082048926845157</v>
          </cell>
        </row>
        <row r="1865">
          <cell r="A1865">
            <v>27780</v>
          </cell>
          <cell r="B1865">
            <v>4.4944684981491836</v>
          </cell>
          <cell r="C1865">
            <v>3.8936750824280143E-2</v>
          </cell>
          <cell r="D1865">
            <v>1183835.8</v>
          </cell>
          <cell r="E1865">
            <v>637902.06000000006</v>
          </cell>
          <cell r="F1865">
            <v>246.67</v>
          </cell>
          <cell r="G1865">
            <v>1183831.3101999999</v>
          </cell>
          <cell r="H1865">
            <v>637902.2648</v>
          </cell>
          <cell r="I1865">
            <v>246.845</v>
          </cell>
          <cell r="J1865">
            <v>1183827.81</v>
          </cell>
          <cell r="K1865">
            <v>637902.43000000005</v>
          </cell>
          <cell r="L1865">
            <v>246.98</v>
          </cell>
          <cell r="M1865">
            <v>3.8526338132533894E-2</v>
          </cell>
          <cell r="N1865">
            <v>3.5040963284799966</v>
          </cell>
          <cell r="O1865">
            <v>7.9985648266291802</v>
          </cell>
        </row>
        <row r="1866">
          <cell r="A1866">
            <v>27790</v>
          </cell>
          <cell r="B1866">
            <v>4.0020920691682909</v>
          </cell>
          <cell r="C1866">
            <v>2.2488238262521304E-2</v>
          </cell>
          <cell r="D1866">
            <v>1183834.8500000001</v>
          </cell>
          <cell r="E1866">
            <v>637892.09</v>
          </cell>
          <cell r="F1866">
            <v>245.89</v>
          </cell>
          <cell r="G1866">
            <v>1183830.8522000001</v>
          </cell>
          <cell r="H1866">
            <v>637892.27529999998</v>
          </cell>
          <cell r="I1866">
            <v>245.98</v>
          </cell>
          <cell r="J1866">
            <v>1183827.3600000001</v>
          </cell>
          <cell r="K1866">
            <v>637892.43999999994</v>
          </cell>
          <cell r="L1866">
            <v>246.06</v>
          </cell>
          <cell r="M1866">
            <v>2.2882760736924499E-2</v>
          </cell>
          <cell r="N1866">
            <v>3.4960816537718475</v>
          </cell>
          <cell r="O1866">
            <v>7.4981737229401384</v>
          </cell>
        </row>
        <row r="1867">
          <cell r="A1867">
            <v>27800</v>
          </cell>
          <cell r="B1867">
            <v>3.499270106665596</v>
          </cell>
          <cell r="C1867">
            <v>2.0004171689027912E-2</v>
          </cell>
          <cell r="D1867">
            <v>1183833.8899999999</v>
          </cell>
          <cell r="E1867">
            <v>637882.13</v>
          </cell>
          <cell r="F1867">
            <v>245.17</v>
          </cell>
          <cell r="G1867">
            <v>1183830.3942</v>
          </cell>
          <cell r="H1867">
            <v>637882.28579999995</v>
          </cell>
          <cell r="I1867">
            <v>245.24</v>
          </cell>
          <cell r="J1867">
            <v>1183826.8999999999</v>
          </cell>
          <cell r="K1867">
            <v>637882.44999999995</v>
          </cell>
          <cell r="L1867">
            <v>245.25</v>
          </cell>
          <cell r="M1867">
            <v>2.8587307360819448E-3</v>
          </cell>
          <cell r="N1867">
            <v>3.4980559287288737</v>
          </cell>
          <cell r="O1867">
            <v>6.9973260353944697</v>
          </cell>
        </row>
        <row r="1868">
          <cell r="A1868">
            <v>27810</v>
          </cell>
          <cell r="B1868">
            <v>3.4973943013628679</v>
          </cell>
          <cell r="C1868">
            <v>2.0586755108494829E-2</v>
          </cell>
          <cell r="D1868">
            <v>1183833.43</v>
          </cell>
          <cell r="E1868">
            <v>637872.14</v>
          </cell>
          <cell r="F1868">
            <v>244.56</v>
          </cell>
          <cell r="G1868">
            <v>1183829.9361</v>
          </cell>
          <cell r="H1868">
            <v>637872.29630000005</v>
          </cell>
          <cell r="I1868">
            <v>244.63200000000001</v>
          </cell>
          <cell r="J1868">
            <v>1183826.44</v>
          </cell>
          <cell r="K1868">
            <v>637872.46</v>
          </cell>
          <cell r="L1868">
            <v>244.58</v>
          </cell>
          <cell r="M1868">
            <v>-1.485743824977444E-2</v>
          </cell>
          <cell r="N1868">
            <v>3.4999304136957758</v>
          </cell>
          <cell r="O1868">
            <v>6.9973247150586442</v>
          </cell>
        </row>
        <row r="1869">
          <cell r="A1869">
            <v>27820</v>
          </cell>
          <cell r="B1869">
            <v>3.495418694542582</v>
          </cell>
          <cell r="C1869">
            <v>1.3446171719965457E-2</v>
          </cell>
          <cell r="D1869">
            <v>1183832.97</v>
          </cell>
          <cell r="E1869">
            <v>637862.15</v>
          </cell>
          <cell r="F1869">
            <v>244.11</v>
          </cell>
          <cell r="G1869">
            <v>1183829.4780999999</v>
          </cell>
          <cell r="H1869">
            <v>637862.30680000002</v>
          </cell>
          <cell r="I1869">
            <v>244.15700000000001</v>
          </cell>
          <cell r="J1869">
            <v>1183825.98</v>
          </cell>
          <cell r="K1869">
            <v>637862.47</v>
          </cell>
          <cell r="L1869">
            <v>244.09</v>
          </cell>
          <cell r="M1869">
            <v>-1.9132444234992205E-2</v>
          </cell>
          <cell r="N1869">
            <v>3.5019048887370019</v>
          </cell>
          <cell r="O1869">
            <v>6.9973235832795844</v>
          </cell>
        </row>
        <row r="1870">
          <cell r="A1870">
            <v>27830</v>
          </cell>
          <cell r="B1870">
            <v>3.5035329725847051</v>
          </cell>
          <cell r="C1870">
            <v>-4.8522449005190061E-3</v>
          </cell>
          <cell r="D1870">
            <v>1183832.52</v>
          </cell>
          <cell r="E1870">
            <v>637852.16000000003</v>
          </cell>
          <cell r="F1870">
            <v>243.83</v>
          </cell>
          <cell r="G1870">
            <v>1183829.02</v>
          </cell>
          <cell r="H1870">
            <v>637852.3173</v>
          </cell>
          <cell r="I1870">
            <v>243.81299999999999</v>
          </cell>
          <cell r="J1870">
            <v>1183825.3500000001</v>
          </cell>
          <cell r="K1870">
            <v>637852.49</v>
          </cell>
          <cell r="L1870">
            <v>243.74</v>
          </cell>
          <cell r="M1870">
            <v>-1.986902153772593E-2</v>
          </cell>
          <cell r="N1870">
            <v>3.6740611439456998</v>
          </cell>
          <cell r="O1870">
            <v>7.1775941165304049</v>
          </cell>
        </row>
        <row r="1871">
          <cell r="A1871">
            <v>27840</v>
          </cell>
          <cell r="B1871">
            <v>3.5015529827432972</v>
          </cell>
          <cell r="C1871">
            <v>-2.2561417859259424E-2</v>
          </cell>
          <cell r="D1871">
            <v>1183832.06</v>
          </cell>
          <cell r="E1871">
            <v>637842.17000000004</v>
          </cell>
          <cell r="F1871">
            <v>243.68</v>
          </cell>
          <cell r="G1871">
            <v>1183828.5619999999</v>
          </cell>
          <cell r="H1871">
            <v>637842.32770000002</v>
          </cell>
          <cell r="I1871">
            <v>243.601</v>
          </cell>
          <cell r="J1871">
            <v>1183824.3899999999</v>
          </cell>
          <cell r="K1871">
            <v>637842.52</v>
          </cell>
          <cell r="L1871">
            <v>243.51</v>
          </cell>
          <cell r="M1871">
            <v>-2.1788946803546323E-2</v>
          </cell>
          <cell r="N1871">
            <v>4.1764294906258259</v>
          </cell>
          <cell r="O1871">
            <v>7.6779824733691235</v>
          </cell>
        </row>
        <row r="1872">
          <cell r="A1872">
            <v>27850</v>
          </cell>
          <cell r="B1872">
            <v>3.4978699360638843</v>
          </cell>
          <cell r="C1872">
            <v>-3.9738470137750524E-2</v>
          </cell>
          <cell r="D1872">
            <v>1183831.56</v>
          </cell>
          <cell r="E1872">
            <v>637832.11</v>
          </cell>
          <cell r="F1872">
            <v>243.66</v>
          </cell>
          <cell r="G1872">
            <v>1183828.0697000001</v>
          </cell>
          <cell r="H1872">
            <v>637832.34</v>
          </cell>
          <cell r="I1872">
            <v>243.52099999999999</v>
          </cell>
          <cell r="J1872">
            <v>1183823.58</v>
          </cell>
          <cell r="K1872">
            <v>637832.63</v>
          </cell>
          <cell r="L1872">
            <v>243.34</v>
          </cell>
          <cell r="M1872">
            <v>-4.0230660529311318E-2</v>
          </cell>
          <cell r="N1872">
            <v>4.4990561332720329</v>
          </cell>
          <cell r="O1872">
            <v>7.9969260693359168</v>
          </cell>
        </row>
        <row r="1873">
          <cell r="A1873">
            <v>27860</v>
          </cell>
          <cell r="B1873">
            <v>3.495781911247954</v>
          </cell>
          <cell r="C1873">
            <v>-5.0346390154858874E-2</v>
          </cell>
          <cell r="D1873">
            <v>1183830.6100000001</v>
          </cell>
          <cell r="E1873">
            <v>637821.96</v>
          </cell>
          <cell r="F1873">
            <v>243.75</v>
          </cell>
          <cell r="G1873">
            <v>1183827.1401</v>
          </cell>
          <cell r="H1873">
            <v>637822.38459999999</v>
          </cell>
          <cell r="I1873">
            <v>243.57400000000001</v>
          </cell>
          <cell r="J1873">
            <v>1183822.67</v>
          </cell>
          <cell r="K1873">
            <v>637822.93000000005</v>
          </cell>
          <cell r="L1873">
            <v>243.35</v>
          </cell>
          <cell r="M1873">
            <v>-4.9741859719109292E-2</v>
          </cell>
          <cell r="N1873">
            <v>4.5032494013078495</v>
          </cell>
          <cell r="O1873">
            <v>7.9990313125558039</v>
          </cell>
        </row>
        <row r="1874">
          <cell r="A1874">
            <v>27870</v>
          </cell>
          <cell r="B1874">
            <v>3.4956394622971301</v>
          </cell>
          <cell r="C1874">
            <v>-4.9204159025876396E-2</v>
          </cell>
          <cell r="D1874">
            <v>1183829.1000000001</v>
          </cell>
          <cell r="E1874">
            <v>637811.88</v>
          </cell>
          <cell r="F1874">
            <v>243.93</v>
          </cell>
          <cell r="G1874">
            <v>1183825.6591</v>
          </cell>
          <cell r="H1874">
            <v>637812.49620000005</v>
          </cell>
          <cell r="I1874">
            <v>243.75800000000001</v>
          </cell>
          <cell r="J1874">
            <v>1183821.23</v>
          </cell>
          <cell r="K1874">
            <v>637813.29</v>
          </cell>
          <cell r="L1874">
            <v>243.53</v>
          </cell>
          <cell r="M1874">
            <v>-5.0670363547899569E-2</v>
          </cell>
          <cell r="N1874">
            <v>4.4996716825304857</v>
          </cell>
          <cell r="O1874">
            <v>7.9953111448276157</v>
          </cell>
        </row>
        <row r="1875">
          <cell r="A1875">
            <v>27880</v>
          </cell>
          <cell r="B1875">
            <v>3.5025339085024996</v>
          </cell>
          <cell r="C1875">
            <v>-5.0249335080737624E-2</v>
          </cell>
          <cell r="D1875">
            <v>1183827.04</v>
          </cell>
          <cell r="E1875">
            <v>637801.9</v>
          </cell>
          <cell r="F1875">
            <v>244.25</v>
          </cell>
          <cell r="G1875">
            <v>1183823.6313</v>
          </cell>
          <cell r="H1875">
            <v>637802.70530000003</v>
          </cell>
          <cell r="I1875">
            <v>244.07400000000001</v>
          </cell>
          <cell r="J1875">
            <v>1183819.25</v>
          </cell>
          <cell r="K1875">
            <v>637803.74</v>
          </cell>
          <cell r="L1875">
            <v>243.85</v>
          </cell>
          <cell r="M1875">
            <v>-4.9757640721314361E-2</v>
          </cell>
          <cell r="N1875">
            <v>4.5018211625951254</v>
          </cell>
          <cell r="O1875">
            <v>8.0043550710976241</v>
          </cell>
        </row>
        <row r="1876">
          <cell r="A1876">
            <v>27890</v>
          </cell>
          <cell r="B1876">
            <v>3.5006260610361024</v>
          </cell>
          <cell r="C1876">
            <v>-5.0848047433924862E-2</v>
          </cell>
          <cell r="D1876">
            <v>1183824.42</v>
          </cell>
          <cell r="E1876">
            <v>637792.05000000005</v>
          </cell>
          <cell r="F1876">
            <v>244.7</v>
          </cell>
          <cell r="G1876">
            <v>1183821.0629</v>
          </cell>
          <cell r="H1876">
            <v>637793.04209999996</v>
          </cell>
          <cell r="I1876">
            <v>244.52199999999999</v>
          </cell>
          <cell r="J1876">
            <v>1183816.75</v>
          </cell>
          <cell r="K1876">
            <v>637794.31999999995</v>
          </cell>
          <cell r="L1876">
            <v>244.3</v>
          </cell>
          <cell r="M1876">
            <v>-4.9352670182981125E-2</v>
          </cell>
          <cell r="N1876">
            <v>4.498236856828365</v>
          </cell>
          <cell r="O1876">
            <v>7.9988629178644679</v>
          </cell>
        </row>
        <row r="1877">
          <cell r="A1877">
            <v>27900</v>
          </cell>
          <cell r="B1877">
            <v>3.501497635269577</v>
          </cell>
          <cell r="C1877">
            <v>-5.0549798525385964E-2</v>
          </cell>
          <cell r="D1877">
            <v>1183821.26</v>
          </cell>
          <cell r="E1877">
            <v>637782.36</v>
          </cell>
          <cell r="F1877">
            <v>245.28</v>
          </cell>
          <cell r="G1877">
            <v>1183817.9620000001</v>
          </cell>
          <cell r="H1877">
            <v>637783.53630000004</v>
          </cell>
          <cell r="I1877">
            <v>245.10300000000001</v>
          </cell>
          <cell r="J1877">
            <v>1183813.72</v>
          </cell>
          <cell r="K1877">
            <v>637785.05000000005</v>
          </cell>
          <cell r="L1877">
            <v>244.88</v>
          </cell>
          <cell r="M1877">
            <v>-4.9511745806914247E-2</v>
          </cell>
          <cell r="N1877">
            <v>4.5039817595943372</v>
          </cell>
          <cell r="O1877">
            <v>8.0054793948639151</v>
          </cell>
        </row>
        <row r="1878">
          <cell r="A1878">
            <v>27910</v>
          </cell>
          <cell r="B1878">
            <v>3.4962966479613664</v>
          </cell>
          <cell r="C1878">
            <v>-5.0052961067262702E-2</v>
          </cell>
          <cell r="D1878">
            <v>1183817.56</v>
          </cell>
          <cell r="E1878">
            <v>637772.86</v>
          </cell>
          <cell r="F1878">
            <v>245.99</v>
          </cell>
          <cell r="G1878">
            <v>1183814.338</v>
          </cell>
          <cell r="H1878">
            <v>637774.21750000003</v>
          </cell>
          <cell r="I1878">
            <v>245.815</v>
          </cell>
          <cell r="J1878">
            <v>1183810.19</v>
          </cell>
          <cell r="K1878">
            <v>637775.96</v>
          </cell>
          <cell r="L1878">
            <v>245.59</v>
          </cell>
          <cell r="M1878">
            <v>-5.0009619750606076E-2</v>
          </cell>
          <cell r="N1878">
            <v>4.4991343889845812</v>
          </cell>
          <cell r="O1878">
            <v>7.9954310369459476</v>
          </cell>
        </row>
        <row r="1879">
          <cell r="A1879">
            <v>27920</v>
          </cell>
          <cell r="B1879">
            <v>3.501773048176875</v>
          </cell>
          <cell r="C1879">
            <v>-5.0260253185638877E-2</v>
          </cell>
          <cell r="D1879">
            <v>1183813.3500000001</v>
          </cell>
          <cell r="E1879">
            <v>637763.57999999996</v>
          </cell>
          <cell r="F1879">
            <v>246.83</v>
          </cell>
          <cell r="G1879">
            <v>1183810.2021999999</v>
          </cell>
          <cell r="H1879">
            <v>637765.11419999995</v>
          </cell>
          <cell r="I1879">
            <v>246.654</v>
          </cell>
          <cell r="J1879">
            <v>1183806.1599999999</v>
          </cell>
          <cell r="K1879">
            <v>637767.09</v>
          </cell>
          <cell r="L1879">
            <v>246.43</v>
          </cell>
          <cell r="M1879">
            <v>-4.9786178852903908E-2</v>
          </cell>
          <cell r="N1879">
            <v>4.4992406559621747</v>
          </cell>
          <cell r="O1879">
            <v>8.0010137041390497</v>
          </cell>
        </row>
        <row r="1880">
          <cell r="A1880">
            <v>27930</v>
          </cell>
          <cell r="B1880">
            <v>3.5014659588018144</v>
          </cell>
          <cell r="C1880">
            <v>-5.2263823824990979E-2</v>
          </cell>
          <cell r="D1880">
            <v>1183808.79</v>
          </cell>
          <cell r="E1880">
            <v>637754.6</v>
          </cell>
          <cell r="F1880">
            <v>247.71</v>
          </cell>
          <cell r="G1880">
            <v>1183805.6745</v>
          </cell>
          <cell r="H1880">
            <v>637756.19810000004</v>
          </cell>
          <cell r="I1880">
            <v>247.52699999999999</v>
          </cell>
          <cell r="J1880">
            <v>1183801.96</v>
          </cell>
          <cell r="K1880">
            <v>637758.1</v>
          </cell>
          <cell r="L1880">
            <v>247.31</v>
          </cell>
          <cell r="M1880">
            <v>-5.1999756860456832E-2</v>
          </cell>
          <cell r="N1880">
            <v>4.1730964354758742</v>
          </cell>
          <cell r="O1880">
            <v>7.6745623942776886</v>
          </cell>
        </row>
        <row r="1881">
          <cell r="A1881">
            <v>27940</v>
          </cell>
          <cell r="B1881">
            <v>3.4974435650585245</v>
          </cell>
          <cell r="C1881">
            <v>-5.4611317222728765E-2</v>
          </cell>
          <cell r="D1881">
            <v>1183804.23</v>
          </cell>
          <cell r="E1881">
            <v>637745.69999999995</v>
          </cell>
          <cell r="F1881">
            <v>248.59</v>
          </cell>
          <cell r="G1881">
            <v>1183801.1181999999</v>
          </cell>
          <cell r="H1881">
            <v>637747.29650000005</v>
          </cell>
          <cell r="I1881">
            <v>248.399</v>
          </cell>
          <cell r="J1881">
            <v>1183797.8500000001</v>
          </cell>
          <cell r="K1881">
            <v>637748.97</v>
          </cell>
          <cell r="L1881">
            <v>248.2</v>
          </cell>
          <cell r="M1881">
            <v>-5.4197618999419425E-2</v>
          </cell>
          <cell r="N1881">
            <v>3.6717480153905653</v>
          </cell>
          <cell r="O1881">
            <v>7.1691915804490893</v>
          </cell>
        </row>
        <row r="1882">
          <cell r="A1882">
            <v>27950</v>
          </cell>
          <cell r="B1882">
            <v>3.5022756386278</v>
          </cell>
          <cell r="C1882">
            <v>-5.6534670719859265E-2</v>
          </cell>
          <cell r="D1882">
            <v>1183799.68</v>
          </cell>
          <cell r="E1882">
            <v>637736.80000000005</v>
          </cell>
          <cell r="F1882">
            <v>249.47</v>
          </cell>
          <cell r="G1882">
            <v>1183796.5619000001</v>
          </cell>
          <cell r="H1882">
            <v>637738.39480000001</v>
          </cell>
          <cell r="I1882">
            <v>249.27199999999999</v>
          </cell>
          <cell r="J1882">
            <v>1183793.45</v>
          </cell>
          <cell r="K1882">
            <v>637739.99</v>
          </cell>
          <cell r="L1882">
            <v>249.08</v>
          </cell>
          <cell r="M1882">
            <v>-5.4905156221664933E-2</v>
          </cell>
          <cell r="N1882">
            <v>3.4969393261505357</v>
          </cell>
          <cell r="O1882">
            <v>6.9992149647783357</v>
          </cell>
        </row>
        <row r="1883">
          <cell r="A1883">
            <v>27960</v>
          </cell>
          <cell r="B1883">
            <v>3.498207393837379</v>
          </cell>
          <cell r="C1883">
            <v>-5.5742835700226104E-2</v>
          </cell>
          <cell r="D1883">
            <v>1183795.1200000001</v>
          </cell>
          <cell r="E1883">
            <v>637727.9</v>
          </cell>
          <cell r="F1883">
            <v>250.34</v>
          </cell>
          <cell r="G1883">
            <v>1183792.0056</v>
          </cell>
          <cell r="H1883">
            <v>637729.49309999996</v>
          </cell>
          <cell r="I1883">
            <v>250.14500000000001</v>
          </cell>
          <cell r="J1883">
            <v>1183788.57</v>
          </cell>
          <cell r="K1883">
            <v>637731.25</v>
          </cell>
          <cell r="L1883">
            <v>249.93</v>
          </cell>
          <cell r="M1883">
            <v>-5.5717350342954407E-2</v>
          </cell>
          <cell r="N1883">
            <v>3.8587621033057737</v>
          </cell>
          <cell r="O1883">
            <v>7.3569694971431527</v>
          </cell>
        </row>
        <row r="1884">
          <cell r="A1884">
            <v>27970</v>
          </cell>
          <cell r="B1884">
            <v>3.4941391573018339</v>
          </cell>
          <cell r="C1884">
            <v>-5.8097285443193133E-2</v>
          </cell>
          <cell r="D1884">
            <v>1183790.56</v>
          </cell>
          <cell r="E1884">
            <v>637719</v>
          </cell>
          <cell r="F1884">
            <v>251.22</v>
          </cell>
          <cell r="G1884">
            <v>1183787.4493</v>
          </cell>
          <cell r="H1884">
            <v>637720.59140000003</v>
          </cell>
          <cell r="I1884">
            <v>251.017</v>
          </cell>
          <cell r="J1884">
            <v>1183783.57</v>
          </cell>
          <cell r="K1884">
            <v>637722.57999999996</v>
          </cell>
          <cell r="L1884">
            <v>250.76</v>
          </cell>
          <cell r="M1884">
            <v>-5.8954416248766559E-2</v>
          </cell>
          <cell r="N1884">
            <v>4.3593002246949046</v>
          </cell>
          <cell r="O1884">
            <v>7.8534393819967381</v>
          </cell>
        </row>
        <row r="1885">
          <cell r="A1885">
            <v>27980</v>
          </cell>
          <cell r="B1885">
            <v>3.5030932973274975</v>
          </cell>
          <cell r="C1885">
            <v>-5.99470188704984E-2</v>
          </cell>
          <cell r="D1885">
            <v>1183785.67</v>
          </cell>
          <cell r="E1885">
            <v>637710</v>
          </cell>
          <cell r="F1885">
            <v>252.1</v>
          </cell>
          <cell r="G1885">
            <v>1183782.6708</v>
          </cell>
          <cell r="H1885">
            <v>637711.8101</v>
          </cell>
          <cell r="I1885">
            <v>251.89</v>
          </cell>
          <cell r="J1885">
            <v>1183778.82</v>
          </cell>
          <cell r="K1885">
            <v>637714.14</v>
          </cell>
          <cell r="L1885">
            <v>251.62</v>
          </cell>
          <cell r="M1885">
            <v>-5.9989492169491281E-2</v>
          </cell>
          <cell r="N1885">
            <v>4.5007882253301537</v>
          </cell>
          <cell r="O1885">
            <v>8.0038815226576503</v>
          </cell>
        </row>
        <row r="1886">
          <cell r="A1886">
            <v>27990</v>
          </cell>
          <cell r="B1886">
            <v>3.4946601107884261</v>
          </cell>
          <cell r="C1886">
            <v>-5.9519379111541627E-2</v>
          </cell>
          <cell r="D1886">
            <v>1183779.8700000001</v>
          </cell>
          <cell r="E1886">
            <v>637701.43000000005</v>
          </cell>
          <cell r="F1886">
            <v>252.97</v>
          </cell>
          <cell r="G1886">
            <v>1183777.0748000001</v>
          </cell>
          <cell r="H1886">
            <v>637703.52749999997</v>
          </cell>
          <cell r="I1886">
            <v>252.762</v>
          </cell>
          <cell r="J1886">
            <v>1183773.48</v>
          </cell>
          <cell r="K1886">
            <v>637706.23</v>
          </cell>
          <cell r="L1886">
            <v>252.49</v>
          </cell>
          <cell r="M1886">
            <v>-6.0480155765476634E-2</v>
          </cell>
          <cell r="N1886">
            <v>4.4973429145044426</v>
          </cell>
          <cell r="O1886">
            <v>7.9920030252928687</v>
          </cell>
        </row>
        <row r="1887">
          <cell r="A1887">
            <v>28000</v>
          </cell>
          <cell r="B1887">
            <v>3.4993662311504115</v>
          </cell>
          <cell r="C1887">
            <v>-6.0010866576537425E-2</v>
          </cell>
          <cell r="D1887">
            <v>1183773.25</v>
          </cell>
          <cell r="E1887">
            <v>637693.47</v>
          </cell>
          <cell r="F1887">
            <v>253.75</v>
          </cell>
          <cell r="G1887">
            <v>1183770.6799000001</v>
          </cell>
          <cell r="H1887">
            <v>637695.84490000003</v>
          </cell>
          <cell r="I1887">
            <v>253.54</v>
          </cell>
          <cell r="J1887">
            <v>1183767.3700000001</v>
          </cell>
          <cell r="K1887">
            <v>637698.89</v>
          </cell>
          <cell r="L1887">
            <v>253.27</v>
          </cell>
          <cell r="M1887">
            <v>-6.0032512303633136E-2</v>
          </cell>
          <cell r="N1887">
            <v>4.4975628978239772</v>
          </cell>
          <cell r="O1887">
            <v>7.9969291289743882</v>
          </cell>
          <cell r="P1887">
            <v>7.4758934667901134</v>
          </cell>
        </row>
        <row r="1888">
          <cell r="A1888">
            <v>28010</v>
          </cell>
          <cell r="B1888">
            <v>3.5055824964830875</v>
          </cell>
          <cell r="C1888">
            <v>-5.9619193161101945E-2</v>
          </cell>
          <cell r="D1888">
            <v>1183765.8799999999</v>
          </cell>
          <cell r="E1888">
            <v>637686.22</v>
          </cell>
          <cell r="F1888">
            <v>254.37</v>
          </cell>
          <cell r="G1888">
            <v>1183763.55</v>
          </cell>
          <cell r="H1888">
            <v>637688.83920000005</v>
          </cell>
          <cell r="I1888">
            <v>254.161</v>
          </cell>
          <cell r="J1888">
            <v>1183760.56</v>
          </cell>
          <cell r="K1888">
            <v>637692.19999999995</v>
          </cell>
          <cell r="L1888">
            <v>253.89</v>
          </cell>
          <cell r="M1888">
            <v>-6.0244425061360678E-2</v>
          </cell>
          <cell r="N1888">
            <v>4.4983415432049307</v>
          </cell>
          <cell r="O1888">
            <v>8.0039240396880178</v>
          </cell>
        </row>
        <row r="1889">
          <cell r="A1889">
            <v>28020</v>
          </cell>
          <cell r="B1889">
            <v>3.4968150837601355</v>
          </cell>
          <cell r="C1889">
            <v>-5.9196724745717563E-2</v>
          </cell>
          <cell r="D1889">
            <v>1183757.81</v>
          </cell>
          <cell r="E1889">
            <v>637679.75</v>
          </cell>
          <cell r="F1889">
            <v>254.83</v>
          </cell>
          <cell r="G1889">
            <v>1183755.7563</v>
          </cell>
          <cell r="H1889">
            <v>637682.58019999997</v>
          </cell>
          <cell r="I1889">
            <v>254.62299999999999</v>
          </cell>
          <cell r="J1889">
            <v>1183753.1200000001</v>
          </cell>
          <cell r="K1889">
            <v>637686.23</v>
          </cell>
          <cell r="L1889">
            <v>254.35</v>
          </cell>
          <cell r="M1889">
            <v>-6.0635058244457328E-2</v>
          </cell>
          <cell r="N1889">
            <v>4.5023458029736645</v>
          </cell>
          <cell r="O1889">
            <v>7.9991608867338</v>
          </cell>
        </row>
        <row r="1890">
          <cell r="A1890">
            <v>28030</v>
          </cell>
          <cell r="B1890">
            <v>3.506296610344418</v>
          </cell>
          <cell r="C1890">
            <v>-4.9339807559237919E-2</v>
          </cell>
          <cell r="D1890">
            <v>1183749.1399999999</v>
          </cell>
          <cell r="E1890">
            <v>637674.1</v>
          </cell>
          <cell r="F1890">
            <v>255.1</v>
          </cell>
          <cell r="G1890">
            <v>1183747.3766000001</v>
          </cell>
          <cell r="H1890">
            <v>637677.13060000003</v>
          </cell>
          <cell r="I1890">
            <v>254.92699999999999</v>
          </cell>
          <cell r="J1890">
            <v>1183745.1100000001</v>
          </cell>
          <cell r="K1890">
            <v>637681.02</v>
          </cell>
          <cell r="L1890">
            <v>254.7</v>
          </cell>
          <cell r="M1890">
            <v>-5.042588625284343E-2</v>
          </cell>
          <cell r="N1890">
            <v>4.5016561307775476</v>
          </cell>
          <cell r="O1890">
            <v>8.0079527411219651</v>
          </cell>
        </row>
        <row r="1891">
          <cell r="A1891">
            <v>28040</v>
          </cell>
          <cell r="B1891">
            <v>3.5033858137564486</v>
          </cell>
          <cell r="C1891">
            <v>-3.0541883106294337E-2</v>
          </cell>
          <cell r="D1891">
            <v>1183740.1299999999</v>
          </cell>
          <cell r="E1891">
            <v>637669.32999999996</v>
          </cell>
          <cell r="F1891">
            <v>255.18</v>
          </cell>
          <cell r="G1891">
            <v>1183738.5404000001</v>
          </cell>
          <cell r="H1891">
            <v>637672.45200000005</v>
          </cell>
          <cell r="I1891">
            <v>255.07300000000001</v>
          </cell>
          <cell r="J1891">
            <v>1183736.6000000001</v>
          </cell>
          <cell r="K1891">
            <v>637676.26</v>
          </cell>
          <cell r="L1891">
            <v>254.94</v>
          </cell>
          <cell r="M1891">
            <v>-3.1119293037477489E-2</v>
          </cell>
          <cell r="N1891">
            <v>4.2738760112524288</v>
          </cell>
          <cell r="O1891">
            <v>7.7772618250088774</v>
          </cell>
        </row>
        <row r="1892">
          <cell r="A1892">
            <v>28050</v>
          </cell>
          <cell r="B1892">
            <v>3.4994378119630274</v>
          </cell>
          <cell r="C1892">
            <v>-1.4002249113413962E-2</v>
          </cell>
          <cell r="D1892">
            <v>1183731.23</v>
          </cell>
          <cell r="E1892">
            <v>637664.79</v>
          </cell>
          <cell r="F1892">
            <v>255.11</v>
          </cell>
          <cell r="G1892">
            <v>1183729.6342</v>
          </cell>
          <cell r="H1892">
            <v>637667.9044</v>
          </cell>
          <cell r="I1892">
            <v>255.06100000000001</v>
          </cell>
          <cell r="J1892">
            <v>1183727.92</v>
          </cell>
          <cell r="K1892">
            <v>637671.26</v>
          </cell>
          <cell r="L1892">
            <v>254.99</v>
          </cell>
          <cell r="M1892">
            <v>-1.8842417010131032E-2</v>
          </cell>
          <cell r="N1892">
            <v>3.768094080596097</v>
          </cell>
          <cell r="O1892">
            <v>7.2675318925591244</v>
          </cell>
        </row>
        <row r="1893">
          <cell r="A1893">
            <v>28060</v>
          </cell>
          <cell r="B1893">
            <v>3.4998873154018146</v>
          </cell>
          <cell r="C1893">
            <v>6.0001931798125963E-3</v>
          </cell>
          <cell r="D1893">
            <v>1183722.32</v>
          </cell>
          <cell r="E1893">
            <v>637660.24</v>
          </cell>
          <cell r="F1893">
            <v>254.87</v>
          </cell>
          <cell r="G1893">
            <v>1183720.7280999999</v>
          </cell>
          <cell r="H1893">
            <v>637663.35690000001</v>
          </cell>
          <cell r="I1893">
            <v>254.89099999999999</v>
          </cell>
          <cell r="J1893">
            <v>1183719.1399999999</v>
          </cell>
          <cell r="K1893">
            <v>637666.47</v>
          </cell>
          <cell r="L1893">
            <v>254.82</v>
          </cell>
          <cell r="M1893">
            <v>-2.0316042471399287E-2</v>
          </cell>
          <cell r="N1893">
            <v>3.494775131522343</v>
          </cell>
          <cell r="O1893">
            <v>6.9946624469241581</v>
          </cell>
        </row>
        <row r="1894">
          <cell r="A1894">
            <v>28070</v>
          </cell>
          <cell r="B1894">
            <v>3.5003882598855225</v>
          </cell>
          <cell r="C1894">
            <v>1.9140733834537103E-2</v>
          </cell>
          <cell r="D1894">
            <v>1183713.4099999999</v>
          </cell>
          <cell r="E1894">
            <v>637655.68999999994</v>
          </cell>
          <cell r="F1894">
            <v>254.56</v>
          </cell>
          <cell r="G1894">
            <v>1183711.8219000001</v>
          </cell>
          <cell r="H1894">
            <v>637658.80940000003</v>
          </cell>
          <cell r="I1894">
            <v>254.62700000000001</v>
          </cell>
          <cell r="J1894">
            <v>1183710.23</v>
          </cell>
          <cell r="K1894">
            <v>637661.93000000005</v>
          </cell>
          <cell r="L1894">
            <v>254.56</v>
          </cell>
          <cell r="M1894">
            <v>-1.9125464804191469E-2</v>
          </cell>
          <cell r="N1894">
            <v>3.5031828342976428</v>
          </cell>
          <cell r="O1894">
            <v>7.0035710941831653</v>
          </cell>
        </row>
        <row r="1895">
          <cell r="A1895">
            <v>28080</v>
          </cell>
          <cell r="B1895">
            <v>3.5053427406986</v>
          </cell>
          <cell r="C1895">
            <v>2.0825353011117799E-2</v>
          </cell>
          <cell r="D1895">
            <v>1183704.51</v>
          </cell>
          <cell r="E1895">
            <v>637651.14</v>
          </cell>
          <cell r="F1895">
            <v>254.29</v>
          </cell>
          <cell r="G1895">
            <v>1183702.9157</v>
          </cell>
          <cell r="H1895">
            <v>637654.26179999998</v>
          </cell>
          <cell r="I1895">
            <v>254.363</v>
          </cell>
          <cell r="J1895">
            <v>1183701.32</v>
          </cell>
          <cell r="K1895">
            <v>637657.38</v>
          </cell>
          <cell r="L1895">
            <v>254.29</v>
          </cell>
          <cell r="M1895">
            <v>-2.0840621746259808E-2</v>
          </cell>
          <cell r="N1895">
            <v>3.502774575960458</v>
          </cell>
          <cell r="O1895">
            <v>7.0081173166590585</v>
          </cell>
        </row>
        <row r="1896">
          <cell r="A1896">
            <v>28090</v>
          </cell>
          <cell r="B1896">
            <v>3.4968895679481355</v>
          </cell>
          <cell r="C1896">
            <v>1.9445852858290948E-2</v>
          </cell>
          <cell r="D1896">
            <v>1183695.6000000001</v>
          </cell>
          <cell r="E1896">
            <v>637646.6</v>
          </cell>
          <cell r="F1896">
            <v>254.03</v>
          </cell>
          <cell r="G1896">
            <v>1183694.0096</v>
          </cell>
          <cell r="H1896">
            <v>637649.71429999999</v>
          </cell>
          <cell r="I1896">
            <v>254.09800000000001</v>
          </cell>
          <cell r="J1896">
            <v>1183692.42</v>
          </cell>
          <cell r="K1896">
            <v>637652.82999999996</v>
          </cell>
          <cell r="L1896">
            <v>254.03</v>
          </cell>
          <cell r="M1896">
            <v>-1.9440942462325025E-2</v>
          </cell>
          <cell r="N1896">
            <v>3.4977728128042433</v>
          </cell>
          <cell r="O1896">
            <v>6.9946623807523789</v>
          </cell>
        </row>
        <row r="1897">
          <cell r="A1897">
            <v>28100</v>
          </cell>
          <cell r="B1897">
            <v>3.501938577402901</v>
          </cell>
          <cell r="C1897">
            <v>2.1131153035497261E-2</v>
          </cell>
          <cell r="D1897">
            <v>1183686.7</v>
          </cell>
          <cell r="E1897">
            <v>637642.05000000005</v>
          </cell>
          <cell r="F1897">
            <v>253.76</v>
          </cell>
          <cell r="G1897">
            <v>1183685.1033999999</v>
          </cell>
          <cell r="H1897">
            <v>637645.16680000001</v>
          </cell>
          <cell r="I1897">
            <v>253.834</v>
          </cell>
          <cell r="J1897">
            <v>1183683.51</v>
          </cell>
          <cell r="K1897">
            <v>637648.28</v>
          </cell>
          <cell r="L1897">
            <v>253.76</v>
          </cell>
          <cell r="M1897">
            <v>-2.1159326544952905E-2</v>
          </cell>
          <cell r="N1897">
            <v>3.4972757683378801</v>
          </cell>
          <cell r="O1897">
            <v>6.9992143457407812</v>
          </cell>
        </row>
        <row r="1898">
          <cell r="A1898">
            <v>28110</v>
          </cell>
          <cell r="B1898">
            <v>3.5023449972386893</v>
          </cell>
          <cell r="C1898">
            <v>1.9701086002204014E-2</v>
          </cell>
          <cell r="D1898">
            <v>1183677.79</v>
          </cell>
          <cell r="E1898">
            <v>637637.5</v>
          </cell>
          <cell r="F1898">
            <v>253.5</v>
          </cell>
          <cell r="G1898">
            <v>1183676.1972000001</v>
          </cell>
          <cell r="H1898">
            <v>637640.61919999996</v>
          </cell>
          <cell r="I1898">
            <v>253.56899999999999</v>
          </cell>
          <cell r="J1898">
            <v>1183674.6100000001</v>
          </cell>
          <cell r="K1898">
            <v>637643.74</v>
          </cell>
          <cell r="L1898">
            <v>253.5</v>
          </cell>
          <cell r="M1898">
            <v>-1.9707372068585749E-2</v>
          </cell>
          <cell r="N1898">
            <v>3.5012278532040737</v>
          </cell>
          <cell r="O1898">
            <v>7.0035728504427635</v>
          </cell>
        </row>
        <row r="1899">
          <cell r="A1899">
            <v>28120</v>
          </cell>
          <cell r="B1899">
            <v>3.502846255526654</v>
          </cell>
          <cell r="C1899">
            <v>2.1411159533960413E-2</v>
          </cell>
          <cell r="D1899">
            <v>1183668.8799999999</v>
          </cell>
          <cell r="E1899">
            <v>637632.94999999995</v>
          </cell>
          <cell r="F1899">
            <v>253.23</v>
          </cell>
          <cell r="G1899">
            <v>1183667.291</v>
          </cell>
          <cell r="H1899">
            <v>637636.07169999997</v>
          </cell>
          <cell r="I1899">
            <v>253.30500000000001</v>
          </cell>
          <cell r="J1899">
            <v>1183665.7</v>
          </cell>
          <cell r="K1899">
            <v>637639.18999999994</v>
          </cell>
          <cell r="L1899">
            <v>253.23</v>
          </cell>
          <cell r="M1899">
            <v>-2.1424133253945758E-2</v>
          </cell>
          <cell r="N1899">
            <v>3.5007250520253388</v>
          </cell>
          <cell r="O1899">
            <v>7.0035713075519928</v>
          </cell>
        </row>
        <row r="1900">
          <cell r="A1900">
            <v>28130</v>
          </cell>
          <cell r="B1900">
            <v>3.4988516430609051</v>
          </cell>
          <cell r="C1900">
            <v>1.1432322396213057E-2</v>
          </cell>
          <cell r="D1900">
            <v>1183659.98</v>
          </cell>
          <cell r="E1900">
            <v>637628.41</v>
          </cell>
          <cell r="F1900">
            <v>253</v>
          </cell>
          <cell r="G1900">
            <v>1183658.3848999999</v>
          </cell>
          <cell r="H1900">
            <v>637631.52410000004</v>
          </cell>
          <cell r="I1900">
            <v>253.04</v>
          </cell>
          <cell r="J1900">
            <v>1183656.79</v>
          </cell>
          <cell r="K1900">
            <v>637634.64</v>
          </cell>
          <cell r="L1900">
            <v>252.97</v>
          </cell>
          <cell r="M1900">
            <v>-1.9997927816328698E-2</v>
          </cell>
          <cell r="N1900">
            <v>3.5003626697180503</v>
          </cell>
          <cell r="O1900">
            <v>6.999214312778955</v>
          </cell>
        </row>
        <row r="1901">
          <cell r="A1901">
            <v>28140</v>
          </cell>
          <cell r="B1901">
            <v>3.4993472606077791</v>
          </cell>
          <cell r="C1901">
            <v>-6.8584219320469795E-3</v>
          </cell>
          <cell r="D1901">
            <v>1183651.07</v>
          </cell>
          <cell r="E1901">
            <v>637623.86</v>
          </cell>
          <cell r="F1901">
            <v>252.8</v>
          </cell>
          <cell r="G1901">
            <v>1183649.4787000001</v>
          </cell>
          <cell r="H1901">
            <v>637626.97660000005</v>
          </cell>
          <cell r="I1901">
            <v>252.77600000000001</v>
          </cell>
          <cell r="J1901">
            <v>1183647.83</v>
          </cell>
          <cell r="K1901">
            <v>637630.19999999995</v>
          </cell>
          <cell r="L1901">
            <v>252.7</v>
          </cell>
          <cell r="M1901">
            <v>-2.099117620431605E-2</v>
          </cell>
          <cell r="N1901">
            <v>3.6205689123983089</v>
          </cell>
          <cell r="O1901">
            <v>7.1199161730060876</v>
          </cell>
        </row>
        <row r="1902">
          <cell r="A1902">
            <v>28150</v>
          </cell>
          <cell r="B1902">
            <v>3.4998487194513817</v>
          </cell>
          <cell r="C1902">
            <v>-2.5715397211257561E-2</v>
          </cell>
          <cell r="D1902">
            <v>1183642.1599999999</v>
          </cell>
          <cell r="E1902">
            <v>637619.31000000006</v>
          </cell>
          <cell r="F1902">
            <v>252.62</v>
          </cell>
          <cell r="G1902">
            <v>1183640.5725</v>
          </cell>
          <cell r="H1902">
            <v>637622.42909999995</v>
          </cell>
          <cell r="I1902">
            <v>252.53</v>
          </cell>
          <cell r="J1902">
            <v>1183638.7</v>
          </cell>
          <cell r="K1902">
            <v>637626.1</v>
          </cell>
          <cell r="L1902">
            <v>252.42</v>
          </cell>
          <cell r="M1902">
            <v>-2.6693240331572804E-2</v>
          </cell>
          <cell r="N1902">
            <v>4.1208934784101681</v>
          </cell>
          <cell r="O1902">
            <v>7.6207421978615493</v>
          </cell>
        </row>
        <row r="1903">
          <cell r="A1903">
            <v>28160</v>
          </cell>
          <cell r="B1903">
            <v>3.5010234389043995</v>
          </cell>
          <cell r="C1903">
            <v>-4.4844029964310493E-2</v>
          </cell>
          <cell r="D1903">
            <v>1183633.1499999999</v>
          </cell>
          <cell r="E1903">
            <v>637614.75</v>
          </cell>
          <cell r="F1903">
            <v>252.48</v>
          </cell>
          <cell r="G1903">
            <v>1183631.6503999999</v>
          </cell>
          <cell r="H1903">
            <v>637617.91359999997</v>
          </cell>
          <cell r="I1903">
            <v>252.32300000000001</v>
          </cell>
          <cell r="J1903">
            <v>1183629.72</v>
          </cell>
          <cell r="K1903">
            <v>637621.98</v>
          </cell>
          <cell r="L1903">
            <v>252.12</v>
          </cell>
          <cell r="M1903">
            <v>-4.5097691678410802E-2</v>
          </cell>
          <cell r="N1903">
            <v>4.5013390363210819</v>
          </cell>
          <cell r="O1903">
            <v>8.0023624752254818</v>
          </cell>
        </row>
        <row r="1904">
          <cell r="A1904">
            <v>28170</v>
          </cell>
          <cell r="B1904">
            <v>3.5041007405226856</v>
          </cell>
          <cell r="C1904">
            <v>-5.907364408968023E-2</v>
          </cell>
          <cell r="D1904">
            <v>1183623.46</v>
          </cell>
          <cell r="E1904">
            <v>637610.88</v>
          </cell>
          <cell r="F1904">
            <v>252.36</v>
          </cell>
          <cell r="G1904">
            <v>1183622.3685999999</v>
          </cell>
          <cell r="H1904">
            <v>637614.20979999995</v>
          </cell>
          <cell r="I1904">
            <v>252.15299999999999</v>
          </cell>
          <cell r="J1904">
            <v>1183620.97</v>
          </cell>
          <cell r="K1904">
            <v>637618.49</v>
          </cell>
          <cell r="L1904">
            <v>251.88</v>
          </cell>
          <cell r="M1904">
            <v>-6.0627467588303049E-2</v>
          </cell>
          <cell r="N1904">
            <v>4.502909503887417</v>
          </cell>
          <cell r="O1904">
            <v>8.0070102444101021</v>
          </cell>
        </row>
        <row r="1905">
          <cell r="A1905">
            <v>28180</v>
          </cell>
          <cell r="B1905">
            <v>3.4974830379134483</v>
          </cell>
          <cell r="C1905">
            <v>-6.0043178972860073E-2</v>
          </cell>
          <cell r="D1905">
            <v>1183613.3700000001</v>
          </cell>
          <cell r="E1905">
            <v>637608.26</v>
          </cell>
          <cell r="F1905">
            <v>252.23</v>
          </cell>
          <cell r="G1905">
            <v>1183612.6973999999</v>
          </cell>
          <cell r="H1905">
            <v>637611.69220000005</v>
          </cell>
          <cell r="I1905">
            <v>252.02</v>
          </cell>
          <cell r="J1905">
            <v>1183611.8400000001</v>
          </cell>
          <cell r="K1905">
            <v>637616.11</v>
          </cell>
          <cell r="L1905">
            <v>251.75</v>
          </cell>
          <cell r="M1905">
            <v>-5.9996901574526584E-2</v>
          </cell>
          <cell r="N1905">
            <v>4.5002323939115971</v>
          </cell>
          <cell r="O1905">
            <v>7.9977154318250454</v>
          </cell>
        </row>
        <row r="1906">
          <cell r="A1906">
            <v>28190</v>
          </cell>
          <cell r="B1906">
            <v>3.497616166688589</v>
          </cell>
          <cell r="C1906">
            <v>-6.1184529634252506E-2</v>
          </cell>
          <cell r="D1906">
            <v>1183603.02</v>
          </cell>
          <cell r="E1906">
            <v>637606.91</v>
          </cell>
          <cell r="F1906">
            <v>252.14</v>
          </cell>
          <cell r="G1906">
            <v>1183602.7878</v>
          </cell>
          <cell r="H1906">
            <v>637610.39989999996</v>
          </cell>
          <cell r="I1906">
            <v>251.92599999999999</v>
          </cell>
          <cell r="J1906">
            <v>1183602.49</v>
          </cell>
          <cell r="K1906">
            <v>637614.89</v>
          </cell>
          <cell r="L1906">
            <v>251.66</v>
          </cell>
          <cell r="M1906">
            <v>-5.911157400687618E-2</v>
          </cell>
          <cell r="N1906">
            <v>4.4999647610305313</v>
          </cell>
          <cell r="O1906">
            <v>7.9975809277191203</v>
          </cell>
        </row>
        <row r="1907">
          <cell r="A1907">
            <v>28200</v>
          </cell>
          <cell r="B1907">
            <v>3.4991749885015331</v>
          </cell>
          <cell r="C1907">
            <v>-6.0299928038286016E-2</v>
          </cell>
          <cell r="D1907">
            <v>1183592.5900000001</v>
          </cell>
          <cell r="E1907">
            <v>637606.86</v>
          </cell>
          <cell r="F1907">
            <v>252.08</v>
          </cell>
          <cell r="G1907">
            <v>1183592.7944</v>
          </cell>
          <cell r="H1907">
            <v>637610.35320000001</v>
          </cell>
          <cell r="I1907">
            <v>251.869</v>
          </cell>
          <cell r="J1907">
            <v>1183593.05</v>
          </cell>
          <cell r="K1907">
            <v>637614.85</v>
          </cell>
          <cell r="L1907">
            <v>251.6</v>
          </cell>
          <cell r="M1907">
            <v>-5.9723915463033905E-2</v>
          </cell>
          <cell r="N1907">
            <v>4.504058347723416</v>
          </cell>
          <cell r="O1907">
            <v>8.0032333362249481</v>
          </cell>
        </row>
        <row r="1908">
          <cell r="A1908">
            <v>28210</v>
          </cell>
          <cell r="B1908">
            <v>3.5005448261349739</v>
          </cell>
          <cell r="C1908">
            <v>-5.9990661577064688E-2</v>
          </cell>
          <cell r="D1908">
            <v>1183582.24</v>
          </cell>
          <cell r="E1908">
            <v>637608.11</v>
          </cell>
          <cell r="F1908">
            <v>252.06</v>
          </cell>
          <cell r="G1908">
            <v>1183582.8732</v>
          </cell>
          <cell r="H1908">
            <v>637611.55279999995</v>
          </cell>
          <cell r="I1908">
            <v>251.85</v>
          </cell>
          <cell r="J1908">
            <v>1183583.69</v>
          </cell>
          <cell r="K1908">
            <v>637615.98</v>
          </cell>
          <cell r="L1908">
            <v>251.58</v>
          </cell>
          <cell r="M1908">
            <v>-5.997444288633004E-2</v>
          </cell>
          <cell r="N1908">
            <v>4.5019176003304375</v>
          </cell>
          <cell r="O1908">
            <v>8.0024624264654118</v>
          </cell>
        </row>
        <row r="1909">
          <cell r="A1909">
            <v>28220</v>
          </cell>
          <cell r="B1909">
            <v>3.5038363559704289</v>
          </cell>
          <cell r="C1909">
            <v>-4.8803649094117524E-2</v>
          </cell>
          <cell r="D1909">
            <v>1183572.1200000001</v>
          </cell>
          <cell r="E1909">
            <v>637610.64</v>
          </cell>
          <cell r="F1909">
            <v>252.04</v>
          </cell>
          <cell r="G1909">
            <v>1183573.1788999999</v>
          </cell>
          <cell r="H1909">
            <v>637613.98</v>
          </cell>
          <cell r="I1909">
            <v>251.869</v>
          </cell>
          <cell r="J1909">
            <v>1183574.54</v>
          </cell>
          <cell r="K1909">
            <v>637618.27</v>
          </cell>
          <cell r="L1909">
            <v>251.65</v>
          </cell>
          <cell r="M1909">
            <v>-4.8658625789587927E-2</v>
          </cell>
          <cell r="N1909">
            <v>4.5007436286220841</v>
          </cell>
          <cell r="O1909">
            <v>8.0045799845925139</v>
          </cell>
        </row>
        <row r="1910">
          <cell r="A1910">
            <v>28230</v>
          </cell>
          <cell r="B1910">
            <v>3.4957840951452051</v>
          </cell>
          <cell r="C1910">
            <v>-2.9750121051367033E-2</v>
          </cell>
          <cell r="D1910">
            <v>1183562.54</v>
          </cell>
          <cell r="E1910">
            <v>637614.18000000005</v>
          </cell>
          <cell r="F1910">
            <v>252.03</v>
          </cell>
          <cell r="G1910">
            <v>1183563.7990000001</v>
          </cell>
          <cell r="H1910">
            <v>637617.4412</v>
          </cell>
          <cell r="I1910">
            <v>251.92599999999999</v>
          </cell>
          <cell r="J1910">
            <v>1183565.32</v>
          </cell>
          <cell r="K1910">
            <v>637621.4</v>
          </cell>
          <cell r="L1910">
            <v>251.8</v>
          </cell>
          <cell r="M1910">
            <v>-2.9710422181668042E-2</v>
          </cell>
          <cell r="N1910">
            <v>4.2409360334745099</v>
          </cell>
          <cell r="O1910">
            <v>7.7367201286197149</v>
          </cell>
        </row>
        <row r="1911">
          <cell r="A1911">
            <v>28240</v>
          </cell>
          <cell r="B1911">
            <v>3.5024155236104058</v>
          </cell>
          <cell r="C1911">
            <v>-1.3704827333143451E-2</v>
          </cell>
          <cell r="D1911">
            <v>1183553.21</v>
          </cell>
          <cell r="E1911">
            <v>637617.77</v>
          </cell>
          <cell r="F1911">
            <v>252.05</v>
          </cell>
          <cell r="G1911">
            <v>1183554.4685</v>
          </cell>
          <cell r="H1911">
            <v>637621.03850000002</v>
          </cell>
          <cell r="I1911">
            <v>252.00200000000001</v>
          </cell>
          <cell r="J1911">
            <v>1183555.81</v>
          </cell>
          <cell r="K1911">
            <v>637624.53</v>
          </cell>
          <cell r="L1911">
            <v>251.93</v>
          </cell>
          <cell r="M1911">
            <v>-1.9249551722535868E-2</v>
          </cell>
          <cell r="N1911">
            <v>3.740346842244163</v>
          </cell>
          <cell r="O1911">
            <v>7.2427623658545688</v>
          </cell>
        </row>
        <row r="1912">
          <cell r="A1912">
            <v>28250</v>
          </cell>
          <cell r="B1912">
            <v>3.4995869613627311</v>
          </cell>
          <cell r="C1912">
            <v>4.8577161212693927E-3</v>
          </cell>
          <cell r="D1912">
            <v>1183543.8799999999</v>
          </cell>
          <cell r="E1912">
            <v>637621.37</v>
          </cell>
          <cell r="F1912">
            <v>252.06</v>
          </cell>
          <cell r="G1912">
            <v>1183545.1379</v>
          </cell>
          <cell r="H1912">
            <v>637624.63569999998</v>
          </cell>
          <cell r="I1912">
            <v>252.077</v>
          </cell>
          <cell r="J1912">
            <v>1183546.3999999999</v>
          </cell>
          <cell r="K1912">
            <v>637627.9</v>
          </cell>
          <cell r="L1912">
            <v>252.01</v>
          </cell>
          <cell r="M1912">
            <v>-1.914398948465218E-2</v>
          </cell>
          <cell r="N1912">
            <v>3.4997929796044587</v>
          </cell>
          <cell r="O1912">
            <v>6.9993799409671897</v>
          </cell>
        </row>
        <row r="1913">
          <cell r="A1913">
            <v>28260</v>
          </cell>
          <cell r="B1913">
            <v>3.4968517683879976</v>
          </cell>
          <cell r="C1913">
            <v>2.0875920638074721E-2</v>
          </cell>
          <cell r="D1913">
            <v>1183534.55</v>
          </cell>
          <cell r="E1913">
            <v>637624.97</v>
          </cell>
          <cell r="F1913">
            <v>252.08</v>
          </cell>
          <cell r="G1913">
            <v>1183535.8073</v>
          </cell>
          <cell r="H1913">
            <v>637628.23300000001</v>
          </cell>
          <cell r="I1913">
            <v>252.15299999999999</v>
          </cell>
          <cell r="J1913">
            <v>1183537.07</v>
          </cell>
          <cell r="K1913">
            <v>637631.5</v>
          </cell>
          <cell r="L1913">
            <v>252.08</v>
          </cell>
          <cell r="M1913">
            <v>-2.0842090698482609E-2</v>
          </cell>
          <cell r="N1913">
            <v>3.502527700126254</v>
          </cell>
          <cell r="O1913">
            <v>6.9993794685142516</v>
          </cell>
        </row>
        <row r="1914">
          <cell r="A1914">
            <v>28270</v>
          </cell>
          <cell r="B1914">
            <v>3.5034492974642379</v>
          </cell>
          <cell r="C1914">
            <v>1.969487614676152E-2</v>
          </cell>
          <cell r="D1914">
            <v>1183525.22</v>
          </cell>
          <cell r="E1914">
            <v>637628.56000000006</v>
          </cell>
          <cell r="F1914">
            <v>252.16</v>
          </cell>
          <cell r="G1914">
            <v>1183526.4767</v>
          </cell>
          <cell r="H1914">
            <v>637631.83030000003</v>
          </cell>
          <cell r="I1914">
            <v>252.22900000000001</v>
          </cell>
          <cell r="J1914">
            <v>1183527.74</v>
          </cell>
          <cell r="K1914">
            <v>637635.1</v>
          </cell>
          <cell r="L1914">
            <v>252.16</v>
          </cell>
          <cell r="M1914">
            <v>-1.9684688550911204E-2</v>
          </cell>
          <cell r="N1914">
            <v>3.5052624694345402</v>
          </cell>
          <cell r="O1914">
            <v>7.0087117668987782</v>
          </cell>
        </row>
        <row r="1915">
          <cell r="A1915">
            <v>28280</v>
          </cell>
          <cell r="B1915">
            <v>3.5006204392957692</v>
          </cell>
          <cell r="C1915">
            <v>2.1139109847310121E-2</v>
          </cell>
          <cell r="D1915">
            <v>1183515.8899999999</v>
          </cell>
          <cell r="E1915">
            <v>637632.16</v>
          </cell>
          <cell r="F1915">
            <v>252.23</v>
          </cell>
          <cell r="G1915">
            <v>1183517.1461</v>
          </cell>
          <cell r="H1915">
            <v>637635.42749999999</v>
          </cell>
          <cell r="I1915">
            <v>252.304</v>
          </cell>
          <cell r="J1915">
            <v>1183518.4099999999</v>
          </cell>
          <cell r="K1915">
            <v>637638.68999999994</v>
          </cell>
          <cell r="L1915">
            <v>252.23</v>
          </cell>
          <cell r="M1915">
            <v>-2.1150326288449831E-2</v>
          </cell>
          <cell r="N1915">
            <v>3.4987639902474506</v>
          </cell>
          <cell r="O1915">
            <v>6.9993844295432197</v>
          </cell>
        </row>
        <row r="1916">
          <cell r="A1916">
            <v>28290</v>
          </cell>
          <cell r="B1916">
            <v>3.4979208681890515</v>
          </cell>
          <cell r="C1916">
            <v>2.0011887815013289E-2</v>
          </cell>
          <cell r="D1916">
            <v>1183506.56</v>
          </cell>
          <cell r="E1916">
            <v>637635.76</v>
          </cell>
          <cell r="F1916">
            <v>252.31</v>
          </cell>
          <cell r="G1916">
            <v>1183507.8156000001</v>
          </cell>
          <cell r="H1916">
            <v>637639.02480000001</v>
          </cell>
          <cell r="I1916">
            <v>252.38</v>
          </cell>
          <cell r="J1916">
            <v>1183509.07</v>
          </cell>
          <cell r="K1916">
            <v>637642.29</v>
          </cell>
          <cell r="L1916">
            <v>252.31</v>
          </cell>
          <cell r="M1916">
            <v>-2.0012214936268233E-2</v>
          </cell>
          <cell r="N1916">
            <v>3.4978636908966951</v>
          </cell>
          <cell r="O1916">
            <v>6.995784559085747</v>
          </cell>
        </row>
        <row r="1917">
          <cell r="A1917">
            <v>28300</v>
          </cell>
          <cell r="B1917">
            <v>3.4951854615507383</v>
          </cell>
          <cell r="C1917">
            <v>1.888311814238313E-2</v>
          </cell>
          <cell r="D1917">
            <v>1183497.23</v>
          </cell>
          <cell r="E1917">
            <v>637639.36</v>
          </cell>
          <cell r="F1917">
            <v>252.39</v>
          </cell>
          <cell r="G1917">
            <v>1183498.4850000001</v>
          </cell>
          <cell r="H1917">
            <v>637642.62210000004</v>
          </cell>
          <cell r="I1917">
            <v>252.45599999999999</v>
          </cell>
          <cell r="J1917">
            <v>1183499.74</v>
          </cell>
          <cell r="K1917">
            <v>637645.89</v>
          </cell>
          <cell r="L1917">
            <v>252.39</v>
          </cell>
          <cell r="M1917">
            <v>-1.8853914566442424E-2</v>
          </cell>
          <cell r="N1917">
            <v>3.5005992929168208</v>
          </cell>
          <cell r="O1917">
            <v>6.9957847544675591</v>
          </cell>
        </row>
        <row r="1918">
          <cell r="A1918">
            <v>28310</v>
          </cell>
          <cell r="B1918">
            <v>3.5017846479273622</v>
          </cell>
          <cell r="C1918">
            <v>1.9989807209139718E-2</v>
          </cell>
          <cell r="D1918">
            <v>1183487.8999999999</v>
          </cell>
          <cell r="E1918">
            <v>637642.94999999995</v>
          </cell>
          <cell r="F1918">
            <v>252.44</v>
          </cell>
          <cell r="G1918">
            <v>1183489.1544000001</v>
          </cell>
          <cell r="H1918">
            <v>637646.21939999994</v>
          </cell>
          <cell r="I1918">
            <v>252.51</v>
          </cell>
          <cell r="J1918">
            <v>1183490.4099999999</v>
          </cell>
          <cell r="K1918">
            <v>637649.49</v>
          </cell>
          <cell r="L1918">
            <v>252.44</v>
          </cell>
          <cell r="M1918">
            <v>-1.9980961326156767E-2</v>
          </cell>
          <cell r="N1918">
            <v>3.5033349425664153</v>
          </cell>
          <cell r="O1918">
            <v>7.0051195904937771</v>
          </cell>
        </row>
        <row r="1919">
          <cell r="A1919">
            <v>28320</v>
          </cell>
          <cell r="B1919">
            <v>3.5025513557154579</v>
          </cell>
          <cell r="C1919">
            <v>2.027093760784985E-2</v>
          </cell>
          <cell r="D1919">
            <v>1183478.56</v>
          </cell>
          <cell r="E1919">
            <v>637646.55000000005</v>
          </cell>
          <cell r="F1919">
            <v>252.45</v>
          </cell>
          <cell r="G1919">
            <v>1183479.8237999999</v>
          </cell>
          <cell r="H1919">
            <v>637649.81660000002</v>
          </cell>
          <cell r="I1919">
            <v>252.52099999999999</v>
          </cell>
          <cell r="J1919">
            <v>1183481.08</v>
          </cell>
          <cell r="K1919">
            <v>637653.07999999996</v>
          </cell>
          <cell r="L1919">
            <v>252.45</v>
          </cell>
          <cell r="M1919">
            <v>-2.0304105703815731E-2</v>
          </cell>
          <cell r="N1919">
            <v>3.496829707040729</v>
          </cell>
          <cell r="O1919">
            <v>6.9993810627561874</v>
          </cell>
        </row>
        <row r="1920">
          <cell r="A1920">
            <v>28330</v>
          </cell>
          <cell r="B1920">
            <v>3.4998528683515326</v>
          </cell>
          <cell r="C1920">
            <v>2.0000840787627833E-2</v>
          </cell>
          <cell r="D1920">
            <v>1183469.23</v>
          </cell>
          <cell r="E1920">
            <v>637650.15</v>
          </cell>
          <cell r="F1920">
            <v>252.42</v>
          </cell>
          <cell r="G1920">
            <v>1183470.4933</v>
          </cell>
          <cell r="H1920">
            <v>637653.41390000004</v>
          </cell>
          <cell r="I1920">
            <v>252.49</v>
          </cell>
          <cell r="J1920">
            <v>1183471.75</v>
          </cell>
          <cell r="K1920">
            <v>637656.68000000005</v>
          </cell>
          <cell r="L1920">
            <v>252.42</v>
          </cell>
          <cell r="M1920">
            <v>-2.0002691073563252E-2</v>
          </cell>
          <cell r="N1920">
            <v>3.4995291254854086</v>
          </cell>
          <cell r="O1920">
            <v>6.9993819938369413</v>
          </cell>
        </row>
        <row r="1921">
          <cell r="A1921">
            <v>28340</v>
          </cell>
          <cell r="B1921">
            <v>3.4971183465638651</v>
          </cell>
          <cell r="C1921">
            <v>1.8586731576832178E-2</v>
          </cell>
          <cell r="D1921">
            <v>1183459.8999999999</v>
          </cell>
          <cell r="E1921">
            <v>637653.75</v>
          </cell>
          <cell r="F1921">
            <v>252.35</v>
          </cell>
          <cell r="G1921">
            <v>1183461.1627</v>
          </cell>
          <cell r="H1921">
            <v>637657.01119999995</v>
          </cell>
          <cell r="I1921">
            <v>252.41499999999999</v>
          </cell>
          <cell r="J1921">
            <v>1183462.42</v>
          </cell>
          <cell r="K1921">
            <v>637660.28</v>
          </cell>
          <cell r="L1921">
            <v>252.41</v>
          </cell>
          <cell r="M1921">
            <v>-1.4276477345229245E-3</v>
          </cell>
          <cell r="N1921">
            <v>3.5022645146187252</v>
          </cell>
          <cell r="O1921">
            <v>6.9993828611825908</v>
          </cell>
        </row>
        <row r="1922">
          <cell r="A1922">
            <v>28350</v>
          </cell>
          <cell r="B1922">
            <v>3.8769525365179995</v>
          </cell>
          <cell r="C1922">
            <v>2.0118894741501518E-2</v>
          </cell>
          <cell r="D1922">
            <v>1183450.44</v>
          </cell>
          <cell r="E1922">
            <v>637656.99</v>
          </cell>
          <cell r="F1922">
            <v>252.22</v>
          </cell>
          <cell r="G1922">
            <v>1183451.8321</v>
          </cell>
          <cell r="H1922">
            <v>637660.60840000003</v>
          </cell>
          <cell r="I1922">
            <v>252.298</v>
          </cell>
          <cell r="J1922">
            <v>1183453.0900000001</v>
          </cell>
          <cell r="K1922">
            <v>637663.87</v>
          </cell>
          <cell r="L1922">
            <v>252.36</v>
          </cell>
          <cell r="M1922">
            <v>1.7735764808936749E-2</v>
          </cell>
          <cell r="N1922">
            <v>3.4957612861877307</v>
          </cell>
          <cell r="O1922">
            <v>7.3727138227057303</v>
          </cell>
        </row>
        <row r="1923">
          <cell r="A1923">
            <v>28360</v>
          </cell>
          <cell r="B1923">
            <v>4.3775057670651671</v>
          </cell>
          <cell r="C1923">
            <v>3.6093613214345156E-2</v>
          </cell>
          <cell r="D1923">
            <v>1183440.93</v>
          </cell>
          <cell r="E1923">
            <v>637660.12</v>
          </cell>
          <cell r="F1923">
            <v>251.98</v>
          </cell>
          <cell r="G1923">
            <v>1183442.5015</v>
          </cell>
          <cell r="H1923">
            <v>637664.20570000005</v>
          </cell>
          <cell r="I1923">
            <v>252.13800000000001</v>
          </cell>
          <cell r="J1923">
            <v>1183443.76</v>
          </cell>
          <cell r="K1923">
            <v>637667.47</v>
          </cell>
          <cell r="L1923">
            <v>252.26</v>
          </cell>
          <cell r="M1923">
            <v>3.4872124379331855E-2</v>
          </cell>
          <cell r="N1923">
            <v>3.4984963540762406</v>
          </cell>
          <cell r="O1923">
            <v>7.8760021211414077</v>
          </cell>
        </row>
        <row r="1924">
          <cell r="A1924">
            <v>28370</v>
          </cell>
          <cell r="B1924">
            <v>4.4974835119914385</v>
          </cell>
          <cell r="C1924">
            <v>5.4697254441091463E-2</v>
          </cell>
          <cell r="D1924">
            <v>1183431.8600000001</v>
          </cell>
          <cell r="E1924">
            <v>637663.1</v>
          </cell>
          <cell r="F1924">
            <v>251.69</v>
          </cell>
          <cell r="G1924">
            <v>1183433.0445000001</v>
          </cell>
          <cell r="H1924">
            <v>637667.43870000006</v>
          </cell>
          <cell r="I1924">
            <v>251.93600000000001</v>
          </cell>
          <cell r="J1924">
            <v>1183433.97</v>
          </cell>
          <cell r="K1924">
            <v>637670.81999999995</v>
          </cell>
          <cell r="L1924">
            <v>252.12</v>
          </cell>
          <cell r="M1924">
            <v>5.2486362613747548E-2</v>
          </cell>
          <cell r="N1924">
            <v>3.5056725373421687</v>
          </cell>
          <cell r="O1924">
            <v>8.003156049333608</v>
          </cell>
        </row>
        <row r="1925">
          <cell r="A1925">
            <v>28380</v>
          </cell>
          <cell r="B1925">
            <v>4.5030594577434826</v>
          </cell>
          <cell r="C1925">
            <v>5.9959234945414046E-2</v>
          </cell>
          <cell r="D1925">
            <v>1183422.6499999999</v>
          </cell>
          <cell r="E1925">
            <v>637664.96</v>
          </cell>
          <cell r="F1925">
            <v>251.42</v>
          </cell>
          <cell r="G1925">
            <v>1183423.2508</v>
          </cell>
          <cell r="H1925">
            <v>637669.42279999994</v>
          </cell>
          <cell r="I1925">
            <v>251.69</v>
          </cell>
          <cell r="J1925">
            <v>1183423.72</v>
          </cell>
          <cell r="K1925">
            <v>637672.89</v>
          </cell>
          <cell r="L1925">
            <v>251.9</v>
          </cell>
          <cell r="M1925">
            <v>6.0020522000496894E-2</v>
          </cell>
          <cell r="N1925">
            <v>3.4988032926183052</v>
          </cell>
          <cell r="O1925">
            <v>8.0018627503617878</v>
          </cell>
        </row>
        <row r="1926">
          <cell r="A1926">
            <v>28390</v>
          </cell>
          <cell r="B1926">
            <v>4.4973000178348324</v>
          </cell>
          <cell r="C1926">
            <v>6.0703088279048925E-2</v>
          </cell>
          <cell r="D1926">
            <v>1183413.28</v>
          </cell>
          <cell r="E1926">
            <v>637665.59</v>
          </cell>
          <cell r="F1926">
            <v>251.15</v>
          </cell>
          <cell r="G1926">
            <v>1183413.2804</v>
          </cell>
          <cell r="H1926">
            <v>637670.08730000001</v>
          </cell>
          <cell r="I1926">
            <v>251.423</v>
          </cell>
          <cell r="J1926">
            <v>1183413.28</v>
          </cell>
          <cell r="K1926">
            <v>637673.59</v>
          </cell>
          <cell r="L1926">
            <v>251.63</v>
          </cell>
          <cell r="M1926">
            <v>5.90972674374E-2</v>
          </cell>
          <cell r="N1926">
            <v>3.502700022793146</v>
          </cell>
          <cell r="O1926">
            <v>8.0000000406279774</v>
          </cell>
        </row>
        <row r="1927">
          <cell r="A1927">
            <v>28400</v>
          </cell>
          <cell r="B1927">
            <v>4.5006599805400764</v>
          </cell>
          <cell r="C1927">
            <v>5.9102443008391785E-2</v>
          </cell>
          <cell r="D1927">
            <v>1183403.9099999999</v>
          </cell>
          <cell r="E1927">
            <v>637664.96</v>
          </cell>
          <cell r="F1927">
            <v>250.89</v>
          </cell>
          <cell r="G1927">
            <v>1183403.3100999999</v>
          </cell>
          <cell r="H1927">
            <v>637669.42050000001</v>
          </cell>
          <cell r="I1927">
            <v>251.15600000000001</v>
          </cell>
          <cell r="J1927">
            <v>1183402.8400000001</v>
          </cell>
          <cell r="K1927">
            <v>637672.89</v>
          </cell>
          <cell r="L1927">
            <v>251.37</v>
          </cell>
          <cell r="M1927">
            <v>6.1121844171255921E-2</v>
          </cell>
          <cell r="N1927">
            <v>3.501203258861052</v>
          </cell>
          <cell r="O1927">
            <v>8.0018632394011284</v>
          </cell>
        </row>
        <row r="1928">
          <cell r="A1928">
            <v>28410</v>
          </cell>
          <cell r="B1928">
            <v>4.5024214874326223</v>
          </cell>
          <cell r="C1928">
            <v>5.9745628158281348E-2</v>
          </cell>
          <cell r="D1928">
            <v>1183394.7</v>
          </cell>
          <cell r="E1928">
            <v>637663.09</v>
          </cell>
          <cell r="F1928">
            <v>250.62</v>
          </cell>
          <cell r="G1928">
            <v>1183393.5168999999</v>
          </cell>
          <cell r="H1928">
            <v>637667.43420000002</v>
          </cell>
          <cell r="I1928">
            <v>250.88900000000001</v>
          </cell>
          <cell r="J1928">
            <v>1183392.5900000001</v>
          </cell>
          <cell r="K1928">
            <v>637670.81000000006</v>
          </cell>
          <cell r="L1928">
            <v>251.1</v>
          </cell>
          <cell r="M1928">
            <v>6.0272998639394039E-2</v>
          </cell>
          <cell r="N1928">
            <v>3.5007383863937389</v>
          </cell>
          <cell r="O1928">
            <v>8.0031598738263607</v>
          </cell>
        </row>
        <row r="1929">
          <cell r="A1929">
            <v>28420</v>
          </cell>
          <cell r="B1929">
            <v>4.5000554496443721</v>
          </cell>
          <cell r="C1929">
            <v>5.1554920288445265E-2</v>
          </cell>
          <cell r="D1929">
            <v>1183385.83</v>
          </cell>
          <cell r="E1929">
            <v>637660.02</v>
          </cell>
          <cell r="F1929">
            <v>250.41</v>
          </cell>
          <cell r="G1929">
            <v>1183384.0747</v>
          </cell>
          <cell r="H1929">
            <v>637664.16359999997</v>
          </cell>
          <cell r="I1929">
            <v>250.642</v>
          </cell>
          <cell r="J1929">
            <v>1183382.71</v>
          </cell>
          <cell r="K1929">
            <v>637667.39</v>
          </cell>
          <cell r="L1929">
            <v>250.82</v>
          </cell>
          <cell r="M1929">
            <v>5.0811406110470164E-2</v>
          </cell>
          <cell r="N1929">
            <v>3.5031504464372363</v>
          </cell>
          <cell r="O1929">
            <v>8.0032058960816084</v>
          </cell>
        </row>
        <row r="1930">
          <cell r="A1930">
            <v>28430</v>
          </cell>
          <cell r="B1930">
            <v>4.3208602534533807</v>
          </cell>
          <cell r="C1930">
            <v>3.3095261501621155E-2</v>
          </cell>
          <cell r="D1930">
            <v>1183377.1200000001</v>
          </cell>
          <cell r="E1930">
            <v>637655.92000000004</v>
          </cell>
          <cell r="F1930">
            <v>250.39</v>
          </cell>
          <cell r="G1930">
            <v>1183375.1087</v>
          </cell>
          <cell r="H1930">
            <v>637659.74419999996</v>
          </cell>
          <cell r="I1930">
            <v>250.53299999999999</v>
          </cell>
          <cell r="J1930">
            <v>1183373.48</v>
          </cell>
          <cell r="K1930">
            <v>637662.84</v>
          </cell>
          <cell r="L1930">
            <v>250.65</v>
          </cell>
          <cell r="M1930">
            <v>3.3446813339467286E-2</v>
          </cell>
          <cell r="N1930">
            <v>3.4980910980227367</v>
          </cell>
          <cell r="O1930">
            <v>7.8189513514761178</v>
          </cell>
        </row>
        <row r="1931">
          <cell r="A1931">
            <v>28440</v>
          </cell>
          <cell r="B1931">
            <v>3.8214731636993449</v>
          </cell>
          <cell r="C1931">
            <v>1.8840901640744152E-2</v>
          </cell>
          <cell r="D1931">
            <v>1183368.04</v>
          </cell>
          <cell r="E1931">
            <v>637651.69999999995</v>
          </cell>
          <cell r="F1931">
            <v>250.51</v>
          </cell>
          <cell r="G1931">
            <v>1183366.2616999999</v>
          </cell>
          <cell r="H1931">
            <v>637655.08250000002</v>
          </cell>
          <cell r="I1931">
            <v>250.58199999999999</v>
          </cell>
          <cell r="J1931">
            <v>1183364.6299999999</v>
          </cell>
          <cell r="K1931">
            <v>637658.18000000005</v>
          </cell>
          <cell r="L1931">
            <v>250.64</v>
          </cell>
          <cell r="M1931">
            <v>1.6566728925496443E-2</v>
          </cell>
          <cell r="N1931">
            <v>3.5009928792116503</v>
          </cell>
          <cell r="O1931">
            <v>7.3224660429109951</v>
          </cell>
        </row>
        <row r="1932">
          <cell r="A1932">
            <v>28450</v>
          </cell>
          <cell r="B1932">
            <v>3.5056792352365038</v>
          </cell>
          <cell r="C1932">
            <v>1.9397096949580032E-2</v>
          </cell>
          <cell r="D1932">
            <v>1183359.05</v>
          </cell>
          <cell r="E1932">
            <v>637647.31999999995</v>
          </cell>
          <cell r="F1932">
            <v>250.72</v>
          </cell>
          <cell r="G1932">
            <v>1183357.4147000001</v>
          </cell>
          <cell r="H1932">
            <v>637650.42090000003</v>
          </cell>
          <cell r="I1932">
            <v>250.78800000000001</v>
          </cell>
          <cell r="J1932">
            <v>1183355.78</v>
          </cell>
          <cell r="K1932">
            <v>637653.52</v>
          </cell>
          <cell r="L1932">
            <v>250.78</v>
          </cell>
          <cell r="M1932">
            <v>-2.2832306521504329E-3</v>
          </cell>
          <cell r="N1932">
            <v>3.5038072007640029</v>
          </cell>
          <cell r="O1932">
            <v>7.0094864360005067</v>
          </cell>
        </row>
        <row r="1933">
          <cell r="A1933">
            <v>28460</v>
          </cell>
          <cell r="B1933">
            <v>3.5028650815885212</v>
          </cell>
          <cell r="C1933">
            <v>2.0840083274595939E-2</v>
          </cell>
          <cell r="D1933">
            <v>1183350.2</v>
          </cell>
          <cell r="E1933">
            <v>637642.66</v>
          </cell>
          <cell r="F1933">
            <v>251.08</v>
          </cell>
          <cell r="G1933">
            <v>1183348.5677</v>
          </cell>
          <cell r="H1933">
            <v>637645.75930000003</v>
          </cell>
          <cell r="I1933">
            <v>251.15299999999999</v>
          </cell>
          <cell r="J1933">
            <v>1183346.94</v>
          </cell>
          <cell r="K1933">
            <v>637648.86</v>
          </cell>
          <cell r="L1933">
            <v>251.08</v>
          </cell>
          <cell r="M1933">
            <v>-2.0845449049518787E-2</v>
          </cell>
          <cell r="N1933">
            <v>3.5019634178455981</v>
          </cell>
          <cell r="O1933">
            <v>7.0048284994341188</v>
          </cell>
        </row>
        <row r="1934">
          <cell r="A1934">
            <v>28470</v>
          </cell>
          <cell r="B1934">
            <v>3.5000519682908506</v>
          </cell>
          <cell r="C1934">
            <v>2.1428253260091203E-2</v>
          </cell>
          <cell r="D1934">
            <v>1183341.3500000001</v>
          </cell>
          <cell r="E1934">
            <v>637638</v>
          </cell>
          <cell r="F1934">
            <v>251.6</v>
          </cell>
          <cell r="G1934">
            <v>1183339.7206999999</v>
          </cell>
          <cell r="H1934">
            <v>637641.09770000004</v>
          </cell>
          <cell r="I1934">
            <v>251.67500000000001</v>
          </cell>
          <cell r="J1934">
            <v>1183338.0900000001</v>
          </cell>
          <cell r="K1934">
            <v>637644.18999999994</v>
          </cell>
          <cell r="L1934">
            <v>251.6</v>
          </cell>
          <cell r="M1934">
            <v>-2.1453540560671457E-2</v>
          </cell>
          <cell r="N1934">
            <v>3.4959264550256446</v>
          </cell>
          <cell r="O1934">
            <v>6.9959784233164957</v>
          </cell>
        </row>
        <row r="1935">
          <cell r="A1935">
            <v>28480</v>
          </cell>
          <cell r="B1935">
            <v>3.5019013264471104</v>
          </cell>
          <cell r="C1935">
            <v>2.141693697465789E-2</v>
          </cell>
          <cell r="D1935">
            <v>1183332.51</v>
          </cell>
          <cell r="E1935">
            <v>637633.34</v>
          </cell>
          <cell r="F1935">
            <v>252.28</v>
          </cell>
          <cell r="G1935">
            <v>1183330.8737000001</v>
          </cell>
          <cell r="H1935">
            <v>637636.43610000005</v>
          </cell>
          <cell r="I1935">
            <v>252.35499999999999</v>
          </cell>
          <cell r="J1935">
            <v>1183329.24</v>
          </cell>
          <cell r="K1935">
            <v>637639.53</v>
          </cell>
          <cell r="L1935">
            <v>252.28</v>
          </cell>
          <cell r="M1935">
            <v>-2.1436278587280963E-2</v>
          </cell>
          <cell r="N1935">
            <v>3.4987416166763783</v>
          </cell>
          <cell r="O1935">
            <v>7.0006429431234887</v>
          </cell>
        </row>
        <row r="1936">
          <cell r="A1936">
            <v>28490</v>
          </cell>
          <cell r="B1936">
            <v>3.4990854718936011</v>
          </cell>
          <cell r="C1936">
            <v>2.0862594122487116E-2</v>
          </cell>
          <cell r="D1936">
            <v>1183323.6599999999</v>
          </cell>
          <cell r="E1936">
            <v>637628.68000000005</v>
          </cell>
          <cell r="F1936">
            <v>253.12</v>
          </cell>
          <cell r="G1936">
            <v>1183322.0267</v>
          </cell>
          <cell r="H1936">
            <v>637631.77450000006</v>
          </cell>
          <cell r="I1936">
            <v>253.19300000000001</v>
          </cell>
          <cell r="J1936">
            <v>1183320.3999999999</v>
          </cell>
          <cell r="K1936">
            <v>637634.87</v>
          </cell>
          <cell r="L1936">
            <v>253.12</v>
          </cell>
          <cell r="M1936">
            <v>-2.0875663833257629E-2</v>
          </cell>
          <cell r="N1936">
            <v>3.4968947853868522</v>
          </cell>
          <cell r="O1936">
            <v>6.9959802572804533</v>
          </cell>
        </row>
        <row r="1937">
          <cell r="A1937">
            <v>28500</v>
          </cell>
          <cell r="B1937">
            <v>3.4961821935008408</v>
          </cell>
          <cell r="C1937">
            <v>1.9449787292661946E-2</v>
          </cell>
          <cell r="D1937">
            <v>1183314.81</v>
          </cell>
          <cell r="E1937">
            <v>637624.02</v>
          </cell>
          <cell r="F1937">
            <v>254.12</v>
          </cell>
          <cell r="G1937">
            <v>1183313.1797</v>
          </cell>
          <cell r="H1937">
            <v>637627.1128</v>
          </cell>
          <cell r="I1937">
            <v>254.18799999999999</v>
          </cell>
          <cell r="J1937">
            <v>1183311.55</v>
          </cell>
          <cell r="K1937">
            <v>637630.21</v>
          </cell>
          <cell r="L1937">
            <v>254.12</v>
          </cell>
          <cell r="M1937">
            <v>-1.9429705577918888E-2</v>
          </cell>
          <cell r="N1937">
            <v>3.4997956982561282</v>
          </cell>
          <cell r="O1937">
            <v>6.9959778917569686</v>
          </cell>
        </row>
        <row r="1938">
          <cell r="A1938">
            <v>28510</v>
          </cell>
          <cell r="B1938">
            <v>3.5022202572618433</v>
          </cell>
          <cell r="C1938">
            <v>2.0558387169028261E-2</v>
          </cell>
          <cell r="D1938">
            <v>1183305.96</v>
          </cell>
          <cell r="E1938">
            <v>637619.35</v>
          </cell>
          <cell r="F1938">
            <v>255.25</v>
          </cell>
          <cell r="G1938">
            <v>1183304.3326999999</v>
          </cell>
          <cell r="H1938">
            <v>637622.45120000001</v>
          </cell>
          <cell r="I1938">
            <v>255.322</v>
          </cell>
          <cell r="J1938">
            <v>1183302.7</v>
          </cell>
          <cell r="K1938">
            <v>637625.55000000005</v>
          </cell>
          <cell r="L1938">
            <v>255.25</v>
          </cell>
          <cell r="M1938">
            <v>-2.0556104689660171E-2</v>
          </cell>
          <cell r="N1938">
            <v>3.5026091317884318</v>
          </cell>
          <cell r="O1938">
            <v>7.0048293890502755</v>
          </cell>
        </row>
        <row r="1939">
          <cell r="A1939">
            <v>28520</v>
          </cell>
          <cell r="B1939">
            <v>3.5040628776566765</v>
          </cell>
          <cell r="C1939">
            <v>1.8835278448002975E-2</v>
          </cell>
          <cell r="D1939">
            <v>1183297.1200000001</v>
          </cell>
          <cell r="E1939">
            <v>637614.68999999994</v>
          </cell>
          <cell r="F1939">
            <v>256.41000000000003</v>
          </cell>
          <cell r="G1939">
            <v>1183295.4857000001</v>
          </cell>
          <cell r="H1939">
            <v>637617.78960000002</v>
          </cell>
          <cell r="I1939">
            <v>256.476</v>
          </cell>
          <cell r="J1939">
            <v>1183293.8500000001</v>
          </cell>
          <cell r="K1939">
            <v>637620.89</v>
          </cell>
          <cell r="L1939">
            <v>256.41000000000003</v>
          </cell>
          <cell r="M1939">
            <v>-1.8827967012991574E-2</v>
          </cell>
          <cell r="N1939">
            <v>3.5054236049188479</v>
          </cell>
          <cell r="O1939">
            <v>7.0094864825755243</v>
          </cell>
        </row>
        <row r="1940">
          <cell r="A1940">
            <v>28530</v>
          </cell>
          <cell r="B1940">
            <v>3.5012488757606475</v>
          </cell>
          <cell r="C1940">
            <v>1.9707253739575013E-2</v>
          </cell>
          <cell r="D1940">
            <v>1183288.27</v>
          </cell>
          <cell r="E1940">
            <v>637610.03</v>
          </cell>
          <cell r="F1940">
            <v>257.56</v>
          </cell>
          <cell r="G1940">
            <v>1183286.6387</v>
          </cell>
          <cell r="H1940">
            <v>637613.12800000003</v>
          </cell>
          <cell r="I1940">
            <v>257.62900000000002</v>
          </cell>
          <cell r="J1940">
            <v>1183285.01</v>
          </cell>
          <cell r="K1940">
            <v>637616.22</v>
          </cell>
          <cell r="L1940">
            <v>257.56</v>
          </cell>
          <cell r="M1940">
            <v>-1.9744022709455335E-2</v>
          </cell>
          <cell r="N1940">
            <v>3.4947285573660225</v>
          </cell>
          <cell r="O1940">
            <v>6.9959774331266704</v>
          </cell>
        </row>
        <row r="1941">
          <cell r="A1941">
            <v>28540</v>
          </cell>
          <cell r="B1941">
            <v>3.4984359148311608</v>
          </cell>
          <cell r="C1941">
            <v>2.0008941625381031E-2</v>
          </cell>
          <cell r="D1941">
            <v>1183279.42</v>
          </cell>
          <cell r="E1941">
            <v>637605.37</v>
          </cell>
          <cell r="F1941">
            <v>258.60000000000002</v>
          </cell>
          <cell r="G1941">
            <v>1183277.7916999999</v>
          </cell>
          <cell r="H1941">
            <v>637608.46640000003</v>
          </cell>
          <cell r="I1941">
            <v>258.67</v>
          </cell>
          <cell r="J1941">
            <v>1183276.1599999999</v>
          </cell>
          <cell r="K1941">
            <v>637611.56000000006</v>
          </cell>
          <cell r="L1941">
            <v>258.60000000000002</v>
          </cell>
          <cell r="M1941">
            <v>-2.0014050833717711E-2</v>
          </cell>
          <cell r="N1941">
            <v>3.4975428303631588</v>
          </cell>
          <cell r="O1941">
            <v>6.9959787451943196</v>
          </cell>
        </row>
        <row r="1942">
          <cell r="A1942">
            <v>28550</v>
          </cell>
          <cell r="B1942">
            <v>3.5001495868807373</v>
          </cell>
          <cell r="C1942">
            <v>1.9142039029170842E-2</v>
          </cell>
          <cell r="D1942">
            <v>1183270.58</v>
          </cell>
          <cell r="E1942">
            <v>637600.71</v>
          </cell>
          <cell r="F1942">
            <v>259.42</v>
          </cell>
          <cell r="G1942">
            <v>1183268.9447999999</v>
          </cell>
          <cell r="H1942">
            <v>637603.80469999998</v>
          </cell>
          <cell r="I1942">
            <v>259.48700000000002</v>
          </cell>
          <cell r="J1942">
            <v>1183267.31</v>
          </cell>
          <cell r="K1942">
            <v>637606.9</v>
          </cell>
          <cell r="L1942">
            <v>259.42</v>
          </cell>
          <cell r="M1942">
            <v>-1.9140159640803959E-2</v>
          </cell>
          <cell r="N1942">
            <v>3.5004932695113626</v>
          </cell>
          <cell r="O1942">
            <v>7.0006428563920995</v>
          </cell>
        </row>
        <row r="1943">
          <cell r="A1943">
            <v>28560</v>
          </cell>
          <cell r="B1943">
            <v>3.497333905881054</v>
          </cell>
          <cell r="C1943">
            <v>2.0015246437374033E-2</v>
          </cell>
          <cell r="D1943">
            <v>1183261.73</v>
          </cell>
          <cell r="E1943">
            <v>637596.05000000005</v>
          </cell>
          <cell r="F1943">
            <v>260.01</v>
          </cell>
          <cell r="G1943">
            <v>1183260.0978000001</v>
          </cell>
          <cell r="H1943">
            <v>637599.14309999999</v>
          </cell>
          <cell r="I1943">
            <v>260.08</v>
          </cell>
          <cell r="J1943">
            <v>1183258.47</v>
          </cell>
          <cell r="K1943">
            <v>637602.24</v>
          </cell>
          <cell r="L1943">
            <v>260.01</v>
          </cell>
          <cell r="M1943">
            <v>-2.0007741267357174E-2</v>
          </cell>
          <cell r="N1943">
            <v>3.4986458023724483</v>
          </cell>
          <cell r="O1943">
            <v>6.9959797082535022</v>
          </cell>
        </row>
        <row r="1944">
          <cell r="A1944">
            <v>28570</v>
          </cell>
          <cell r="B1944">
            <v>3.4945192644183702</v>
          </cell>
          <cell r="C1944">
            <v>1.402195732584997E-2</v>
          </cell>
          <cell r="D1944">
            <v>1183252.8799999999</v>
          </cell>
          <cell r="E1944">
            <v>637591.39</v>
          </cell>
          <cell r="F1944">
            <v>260.39999999999998</v>
          </cell>
          <cell r="G1944">
            <v>1183251.2508</v>
          </cell>
          <cell r="H1944">
            <v>637594.48149999999</v>
          </cell>
          <cell r="I1944">
            <v>260.44900000000001</v>
          </cell>
          <cell r="J1944">
            <v>1183249.6200000001</v>
          </cell>
          <cell r="K1944">
            <v>637597.57999999996</v>
          </cell>
          <cell r="L1944">
            <v>260.38</v>
          </cell>
          <cell r="M1944">
            <v>-1.9706074504626154E-2</v>
          </cell>
          <cell r="N1944">
            <v>3.5014583946599078</v>
          </cell>
          <cell r="O1944">
            <v>6.9959776590782781</v>
          </cell>
        </row>
        <row r="1945">
          <cell r="A1945">
            <v>28580</v>
          </cell>
          <cell r="B1945">
            <v>3.5052147509680589</v>
          </cell>
          <cell r="C1945">
            <v>-1.9970245754762288E-3</v>
          </cell>
          <cell r="D1945">
            <v>1183244.04</v>
          </cell>
          <cell r="E1945">
            <v>637586.72</v>
          </cell>
          <cell r="F1945">
            <v>260.60000000000002</v>
          </cell>
          <cell r="G1945">
            <v>1183242.4038</v>
          </cell>
          <cell r="H1945">
            <v>637589.8199</v>
          </cell>
          <cell r="I1945">
            <v>260.59300000000002</v>
          </cell>
          <cell r="J1945">
            <v>1183240.77</v>
          </cell>
          <cell r="K1945">
            <v>637592.92000000004</v>
          </cell>
          <cell r="L1945">
            <v>260.52</v>
          </cell>
          <cell r="M1945">
            <v>-2.0831716089748181E-2</v>
          </cell>
          <cell r="N1945">
            <v>3.504272028551747</v>
          </cell>
          <cell r="O1945">
            <v>7.0094867795198059</v>
          </cell>
        </row>
        <row r="1946">
          <cell r="A1946">
            <v>28590</v>
          </cell>
          <cell r="B1946">
            <v>3.5023999100398977</v>
          </cell>
          <cell r="C1946">
            <v>-2.2270443696729651E-2</v>
          </cell>
          <cell r="D1946">
            <v>1183235.19</v>
          </cell>
          <cell r="E1946">
            <v>637582.06000000006</v>
          </cell>
          <cell r="F1946">
            <v>260.58999999999997</v>
          </cell>
          <cell r="G1946">
            <v>1183233.5567999999</v>
          </cell>
          <cell r="H1946">
            <v>637585.15830000001</v>
          </cell>
          <cell r="I1946">
            <v>260.512</v>
          </cell>
          <cell r="J1946">
            <v>1183231.7</v>
          </cell>
          <cell r="K1946">
            <v>637588.68999999994</v>
          </cell>
          <cell r="L1946">
            <v>260.43</v>
          </cell>
          <cell r="M1946">
            <v>-2.0551048543670285E-2</v>
          </cell>
          <cell r="N1946">
            <v>3.990064050782927</v>
          </cell>
          <cell r="O1946">
            <v>7.4924639608228247</v>
          </cell>
        </row>
        <row r="1947">
          <cell r="A1947">
            <v>28600</v>
          </cell>
          <cell r="B1947">
            <v>3.4995861083866333</v>
          </cell>
          <cell r="C1947">
            <v>-4.000473074929671E-2</v>
          </cell>
          <cell r="D1947">
            <v>1183226.3400000001</v>
          </cell>
          <cell r="E1947">
            <v>637577.4</v>
          </cell>
          <cell r="F1947">
            <v>260.45999999999998</v>
          </cell>
          <cell r="G1947">
            <v>1183224.7098000001</v>
          </cell>
          <cell r="H1947">
            <v>637580.49670000002</v>
          </cell>
          <cell r="I1947">
            <v>260.32</v>
          </cell>
          <cell r="J1947">
            <v>1183222.6200000001</v>
          </cell>
          <cell r="K1947">
            <v>637584.47</v>
          </cell>
          <cell r="L1947">
            <v>260.14</v>
          </cell>
          <cell r="M1947">
            <v>-4.0094778337714028E-2</v>
          </cell>
          <cell r="N1947">
            <v>4.489362641785573</v>
          </cell>
          <cell r="O1947">
            <v>7.9889487501722058</v>
          </cell>
        </row>
        <row r="1948">
          <cell r="A1948">
            <v>28610</v>
          </cell>
          <cell r="B1948">
            <v>3.5030903285657011</v>
          </cell>
          <cell r="C1948">
            <v>-5.794883401795993E-2</v>
          </cell>
          <cell r="D1948">
            <v>1183216.98</v>
          </cell>
          <cell r="E1948">
            <v>637573.02</v>
          </cell>
          <cell r="F1948">
            <v>260.33</v>
          </cell>
          <cell r="G1948">
            <v>1183215.6549</v>
          </cell>
          <cell r="H1948">
            <v>637576.26280000003</v>
          </cell>
          <cell r="I1948">
            <v>260.12700000000001</v>
          </cell>
          <cell r="J1948">
            <v>1183213.95</v>
          </cell>
          <cell r="K1948">
            <v>637580.43000000005</v>
          </cell>
          <cell r="L1948">
            <v>259.87</v>
          </cell>
          <cell r="M1948">
            <v>-5.7079775375278578E-2</v>
          </cell>
          <cell r="N1948">
            <v>4.5024704163659424</v>
          </cell>
          <cell r="O1948">
            <v>8.0055607449316426</v>
          </cell>
        </row>
        <row r="1949">
          <cell r="A1949">
            <v>28620</v>
          </cell>
          <cell r="B1949">
            <v>3.4961311760632277</v>
          </cell>
          <cell r="C1949">
            <v>-6.1210517919116102E-2</v>
          </cell>
          <cell r="D1949">
            <v>1183207.21</v>
          </cell>
          <cell r="E1949">
            <v>637569.6</v>
          </cell>
          <cell r="F1949">
            <v>260.14999999999998</v>
          </cell>
          <cell r="G1949">
            <v>1183206.2226</v>
          </cell>
          <cell r="H1949">
            <v>637572.95380000002</v>
          </cell>
          <cell r="I1949">
            <v>259.93599999999998</v>
          </cell>
          <cell r="J1949">
            <v>1183204.95</v>
          </cell>
          <cell r="K1949">
            <v>637577.27</v>
          </cell>
          <cell r="L1949">
            <v>259.67</v>
          </cell>
          <cell r="M1949">
            <v>-5.9112434660520519E-2</v>
          </cell>
          <cell r="N1949">
            <v>4.499899243324796</v>
          </cell>
          <cell r="O1949">
            <v>7.9960304193880241</v>
          </cell>
        </row>
        <row r="1950">
          <cell r="A1950">
            <v>28630</v>
          </cell>
          <cell r="B1950">
            <v>3.5043583449220788</v>
          </cell>
          <cell r="C1950">
            <v>-5.8783942657724346E-2</v>
          </cell>
          <cell r="D1950">
            <v>1183197.1599999999</v>
          </cell>
          <cell r="E1950">
            <v>637567.16</v>
          </cell>
          <cell r="F1950">
            <v>259.97000000000003</v>
          </cell>
          <cell r="G1950">
            <v>1183196.5071</v>
          </cell>
          <cell r="H1950">
            <v>637570.603</v>
          </cell>
          <cell r="I1950">
            <v>259.76400000000001</v>
          </cell>
          <cell r="J1950">
            <v>1183195.67</v>
          </cell>
          <cell r="K1950">
            <v>637575.02</v>
          </cell>
          <cell r="L1950">
            <v>259.49</v>
          </cell>
          <cell r="M1950">
            <v>-6.094817227088651E-2</v>
          </cell>
          <cell r="N1950">
            <v>4.4956229168316533</v>
          </cell>
          <cell r="O1950">
            <v>7.9999812617537316</v>
          </cell>
        </row>
        <row r="1951">
          <cell r="A1951">
            <v>28640</v>
          </cell>
          <cell r="B1951">
            <v>3.497181645247295</v>
          </cell>
          <cell r="C1951">
            <v>-6.0620242671151847E-2</v>
          </cell>
          <cell r="D1951">
            <v>1183186.9099999999</v>
          </cell>
          <cell r="E1951">
            <v>637565.75</v>
          </cell>
          <cell r="F1951">
            <v>259.83</v>
          </cell>
          <cell r="G1951">
            <v>1183186.6055000001</v>
          </cell>
          <cell r="H1951">
            <v>637569.23389999999</v>
          </cell>
          <cell r="I1951">
            <v>259.61799999999999</v>
          </cell>
          <cell r="J1951">
            <v>1183186.21</v>
          </cell>
          <cell r="K1951">
            <v>637573.72</v>
          </cell>
          <cell r="L1951">
            <v>259.35000000000002</v>
          </cell>
          <cell r="M1951">
            <v>-5.9509268792307217E-2</v>
          </cell>
          <cell r="N1951">
            <v>4.5035001343289354</v>
          </cell>
          <cell r="O1951">
            <v>8.0006817795762295</v>
          </cell>
        </row>
        <row r="1952">
          <cell r="A1952">
            <v>28650</v>
          </cell>
          <cell r="B1952">
            <v>3.5004115330093675</v>
          </cell>
          <cell r="C1952">
            <v>-6.0564307368090757E-2</v>
          </cell>
          <cell r="D1952">
            <v>1183176.57</v>
          </cell>
          <cell r="E1952">
            <v>637565.36</v>
          </cell>
          <cell r="F1952">
            <v>259.70999999999998</v>
          </cell>
          <cell r="G1952">
            <v>1183176.6166999999</v>
          </cell>
          <cell r="H1952">
            <v>637568.86010000005</v>
          </cell>
          <cell r="I1952">
            <v>259.49799999999999</v>
          </cell>
          <cell r="J1952">
            <v>1183176.67</v>
          </cell>
          <cell r="K1952">
            <v>637573.36</v>
          </cell>
          <cell r="L1952">
            <v>259.23</v>
          </cell>
          <cell r="M1952">
            <v>-5.9552701653436402E-2</v>
          </cell>
          <cell r="N1952">
            <v>4.5002156503257096</v>
          </cell>
          <cell r="O1952">
            <v>8.0006271833350766</v>
          </cell>
        </row>
        <row r="1953">
          <cell r="A1953">
            <v>28660</v>
          </cell>
          <cell r="B1953">
            <v>3.4972836316080027</v>
          </cell>
          <cell r="C1953">
            <v>-6.1476283495250229E-2</v>
          </cell>
          <cell r="D1953">
            <v>1183166.25</v>
          </cell>
          <cell r="E1953">
            <v>637566.01</v>
          </cell>
          <cell r="F1953">
            <v>259.62</v>
          </cell>
          <cell r="G1953">
            <v>1183166.6424</v>
          </cell>
          <cell r="H1953">
            <v>637569.4852</v>
          </cell>
          <cell r="I1953">
            <v>259.40499999999997</v>
          </cell>
          <cell r="J1953">
            <v>1183167.1499999999</v>
          </cell>
          <cell r="K1953">
            <v>637573.96</v>
          </cell>
          <cell r="L1953">
            <v>259.14</v>
          </cell>
          <cell r="M1953">
            <v>-5.8843150232126822E-2</v>
          </cell>
          <cell r="N1953">
            <v>4.5034978405235568</v>
          </cell>
          <cell r="O1953">
            <v>8.0007814721315604</v>
          </cell>
        </row>
        <row r="1954">
          <cell r="A1954">
            <v>28670</v>
          </cell>
          <cell r="B1954">
            <v>3.5019026142856817</v>
          </cell>
          <cell r="C1954">
            <v>-6.0538519585083564E-2</v>
          </cell>
          <cell r="D1954">
            <v>1183156.04</v>
          </cell>
          <cell r="E1954">
            <v>637567.68000000005</v>
          </cell>
          <cell r="F1954">
            <v>259.55</v>
          </cell>
          <cell r="G1954">
            <v>1183156.7764000001</v>
          </cell>
          <cell r="H1954">
            <v>637571.10360000003</v>
          </cell>
          <cell r="I1954">
            <v>259.33800000000002</v>
          </cell>
          <cell r="J1954">
            <v>1183157.73</v>
          </cell>
          <cell r="K1954">
            <v>637575.5</v>
          </cell>
          <cell r="L1954">
            <v>259.07</v>
          </cell>
          <cell r="M1954">
            <v>-5.9573671766622253E-2</v>
          </cell>
          <cell r="N1954">
            <v>4.4986315607657961</v>
          </cell>
          <cell r="O1954">
            <v>8.0005341750514773</v>
          </cell>
        </row>
        <row r="1955">
          <cell r="A1955">
            <v>28680</v>
          </cell>
          <cell r="B1955">
            <v>3.4971730655047142</v>
          </cell>
          <cell r="C1955">
            <v>-4.3463676847817101E-2</v>
          </cell>
          <cell r="D1955">
            <v>1183146.05</v>
          </cell>
          <cell r="E1955">
            <v>637570.37</v>
          </cell>
          <cell r="F1955">
            <v>259.45</v>
          </cell>
          <cell r="G1955">
            <v>1183147.1233000001</v>
          </cell>
          <cell r="H1955">
            <v>637573.69839999999</v>
          </cell>
          <cell r="I1955">
            <v>259.298</v>
          </cell>
          <cell r="J1955">
            <v>1183148.51</v>
          </cell>
          <cell r="K1955">
            <v>637577.98</v>
          </cell>
          <cell r="L1955">
            <v>259.10000000000002</v>
          </cell>
          <cell r="M1955">
            <v>-4.3994530408068139E-2</v>
          </cell>
          <cell r="N1955">
            <v>4.5005594596292804</v>
          </cell>
          <cell r="O1955">
            <v>7.9977325251339941</v>
          </cell>
        </row>
        <row r="1956">
          <cell r="A1956">
            <v>28690</v>
          </cell>
          <cell r="B1956">
            <v>3.5000016028308614</v>
          </cell>
          <cell r="C1956">
            <v>-2.7714273022482253E-2</v>
          </cell>
          <cell r="D1956">
            <v>1183136.52</v>
          </cell>
          <cell r="E1956">
            <v>637573.67000000004</v>
          </cell>
          <cell r="F1956">
            <v>259.38</v>
          </cell>
          <cell r="G1956">
            <v>1183137.6751000001</v>
          </cell>
          <cell r="H1956">
            <v>637576.97389999998</v>
          </cell>
          <cell r="I1956">
            <v>259.28300000000002</v>
          </cell>
          <cell r="J1956">
            <v>1183139.04</v>
          </cell>
          <cell r="K1956">
            <v>637580.86</v>
          </cell>
          <cell r="L1956">
            <v>259.18</v>
          </cell>
          <cell r="M1956">
            <v>-2.5007127584656549E-2</v>
          </cell>
          <cell r="N1956">
            <v>4.1188257088433318</v>
          </cell>
          <cell r="O1956">
            <v>7.6188273116741936</v>
          </cell>
        </row>
        <row r="1957">
          <cell r="A1957">
            <v>28700</v>
          </cell>
          <cell r="B1957">
            <v>3.503040762008256</v>
          </cell>
          <cell r="C1957">
            <v>-7.1366568928090427E-3</v>
          </cell>
          <cell r="D1957">
            <v>1183127.08</v>
          </cell>
          <cell r="E1957">
            <v>637576.97</v>
          </cell>
          <cell r="F1957">
            <v>259.32</v>
          </cell>
          <cell r="G1957">
            <v>1183128.2363</v>
          </cell>
          <cell r="H1957">
            <v>637580.27670000005</v>
          </cell>
          <cell r="I1957">
            <v>259.29500000000002</v>
          </cell>
          <cell r="J1957">
            <v>1183129.43</v>
          </cell>
          <cell r="K1957">
            <v>637583.68999999994</v>
          </cell>
          <cell r="L1957">
            <v>259.22000000000003</v>
          </cell>
          <cell r="M1957">
            <v>-2.0741086532769924E-2</v>
          </cell>
          <cell r="N1957">
            <v>3.6160111420147745</v>
          </cell>
          <cell r="O1957">
            <v>7.1190519040230305</v>
          </cell>
        </row>
        <row r="1958">
          <cell r="A1958">
            <v>28710</v>
          </cell>
          <cell r="B1958">
            <v>3.4966421750360421</v>
          </cell>
          <cell r="C1958">
            <v>1.0581580312717109E-2</v>
          </cell>
          <cell r="D1958">
            <v>1183117.6399999999</v>
          </cell>
          <cell r="E1958">
            <v>637580.28</v>
          </cell>
          <cell r="F1958">
            <v>259.29000000000002</v>
          </cell>
          <cell r="G1958">
            <v>1183118.7975000001</v>
          </cell>
          <cell r="H1958">
            <v>637583.57949999999</v>
          </cell>
          <cell r="I1958">
            <v>259.327</v>
          </cell>
          <cell r="J1958">
            <v>1183119.95</v>
          </cell>
          <cell r="K1958">
            <v>637586.88</v>
          </cell>
          <cell r="L1958">
            <v>259.26</v>
          </cell>
          <cell r="M1958">
            <v>-1.916511999577291E-2</v>
          </cell>
          <cell r="N1958">
            <v>3.4959342813812229</v>
          </cell>
          <cell r="O1958">
            <v>6.9925764564172646</v>
          </cell>
        </row>
        <row r="1959">
          <cell r="A1959">
            <v>28720</v>
          </cell>
          <cell r="B1959">
            <v>3.4995540859015537</v>
          </cell>
          <cell r="C1959">
            <v>1.9716797713724785E-2</v>
          </cell>
          <cell r="D1959">
            <v>1183108.2</v>
          </cell>
          <cell r="E1959">
            <v>637583.57999999996</v>
          </cell>
          <cell r="F1959">
            <v>259.29000000000002</v>
          </cell>
          <cell r="G1959">
            <v>1183109.3585999999</v>
          </cell>
          <cell r="H1959">
            <v>637586.88219999999</v>
          </cell>
          <cell r="I1959">
            <v>259.35899999999998</v>
          </cell>
          <cell r="J1959">
            <v>1183110.51</v>
          </cell>
          <cell r="K1959">
            <v>637590.18999999994</v>
          </cell>
          <cell r="L1959">
            <v>259.29000000000002</v>
          </cell>
          <cell r="M1959">
            <v>-1.9700409612202062E-2</v>
          </cell>
          <cell r="N1959">
            <v>3.5024652460638528</v>
          </cell>
          <cell r="O1959">
            <v>7.0020193319654069</v>
          </cell>
        </row>
        <row r="1960">
          <cell r="A1960">
            <v>28730</v>
          </cell>
          <cell r="B1960">
            <v>3.5025934734696453</v>
          </cell>
          <cell r="C1960">
            <v>2.0556196585577492E-2</v>
          </cell>
          <cell r="D1960">
            <v>1183098.76</v>
          </cell>
          <cell r="E1960">
            <v>637586.88</v>
          </cell>
          <cell r="F1960">
            <v>259.32</v>
          </cell>
          <cell r="G1960">
            <v>1183099.9198</v>
          </cell>
          <cell r="H1960">
            <v>637590.18500000006</v>
          </cell>
          <cell r="I1960">
            <v>259.392</v>
          </cell>
          <cell r="J1960">
            <v>1183101.08</v>
          </cell>
          <cell r="K1960">
            <v>637593.49</v>
          </cell>
          <cell r="L1960">
            <v>259.32</v>
          </cell>
          <cell r="M1960">
            <v>-2.0555419164524136E-2</v>
          </cell>
          <cell r="N1960">
            <v>3.5027259441279095</v>
          </cell>
          <cell r="O1960">
            <v>7.0053194175975548</v>
          </cell>
        </row>
        <row r="1961">
          <cell r="A1961">
            <v>28740</v>
          </cell>
          <cell r="B1961">
            <v>3.5055997560643126</v>
          </cell>
          <cell r="C1961">
            <v>2.1109084079533994E-2</v>
          </cell>
          <cell r="D1961">
            <v>1183089.32</v>
          </cell>
          <cell r="E1961">
            <v>637590.18000000005</v>
          </cell>
          <cell r="F1961">
            <v>259.35000000000002</v>
          </cell>
          <cell r="G1961">
            <v>1183090.4809000001</v>
          </cell>
          <cell r="H1961">
            <v>637593.4878</v>
          </cell>
          <cell r="I1961">
            <v>259.42399999999998</v>
          </cell>
          <cell r="J1961">
            <v>1183091.6399999999</v>
          </cell>
          <cell r="K1961">
            <v>637596.79</v>
          </cell>
          <cell r="L1961">
            <v>259.35000000000002</v>
          </cell>
          <cell r="M1961">
            <v>-2.1144550803062011E-2</v>
          </cell>
          <cell r="N1961">
            <v>3.4997196530294348</v>
          </cell>
          <cell r="O1961">
            <v>7.0053194090937474</v>
          </cell>
        </row>
        <row r="1962">
          <cell r="A1962">
            <v>28750</v>
          </cell>
          <cell r="B1962">
            <v>3.4958968477168191</v>
          </cell>
          <cell r="C1962">
            <v>1.8879275583641927E-2</v>
          </cell>
          <cell r="D1962">
            <v>1183079.8899999999</v>
          </cell>
          <cell r="E1962">
            <v>637593.49</v>
          </cell>
          <cell r="F1962">
            <v>259.39</v>
          </cell>
          <cell r="G1962">
            <v>1183081.0421</v>
          </cell>
          <cell r="H1962">
            <v>637596.79059999995</v>
          </cell>
          <cell r="I1962">
            <v>259.45600000000002</v>
          </cell>
          <cell r="J1962">
            <v>1183082.2</v>
          </cell>
          <cell r="K1962">
            <v>637600.09</v>
          </cell>
          <cell r="L1962">
            <v>259.39</v>
          </cell>
          <cell r="M1962">
            <v>-1.8875045838624347E-2</v>
          </cell>
          <cell r="N1962">
            <v>3.4966802499082643</v>
          </cell>
          <cell r="O1962">
            <v>6.9925770976250838</v>
          </cell>
        </row>
        <row r="1963">
          <cell r="A1963">
            <v>28760</v>
          </cell>
          <cell r="B1963">
            <v>3.4988414910797805</v>
          </cell>
          <cell r="C1963">
            <v>1.9720813353755511E-2</v>
          </cell>
          <cell r="D1963">
            <v>1183070.45</v>
          </cell>
          <cell r="E1963">
            <v>637596.79</v>
          </cell>
          <cell r="F1963">
            <v>259.42</v>
          </cell>
          <cell r="G1963">
            <v>1183071.6033000001</v>
          </cell>
          <cell r="H1963">
            <v>637600.09329999995</v>
          </cell>
          <cell r="I1963">
            <v>259.48899999999998</v>
          </cell>
          <cell r="J1963">
            <v>1183072.76</v>
          </cell>
          <cell r="K1963">
            <v>637603.4</v>
          </cell>
          <cell r="L1963">
            <v>259.42</v>
          </cell>
          <cell r="M1963">
            <v>-1.9696430527318693E-2</v>
          </cell>
          <cell r="N1963">
            <v>3.5031728162246392</v>
          </cell>
          <cell r="O1963">
            <v>7.0020143073044192</v>
          </cell>
        </row>
        <row r="1964">
          <cell r="A1964">
            <v>28770</v>
          </cell>
          <cell r="B1964">
            <v>3.5018475937752078</v>
          </cell>
          <cell r="C1964">
            <v>2.0275011432888772E-2</v>
          </cell>
          <cell r="D1964">
            <v>1183061.01</v>
          </cell>
          <cell r="E1964">
            <v>637600.09</v>
          </cell>
          <cell r="F1964">
            <v>259.45</v>
          </cell>
          <cell r="G1964">
            <v>1183062.1643999999</v>
          </cell>
          <cell r="H1964">
            <v>637603.39610000001</v>
          </cell>
          <cell r="I1964">
            <v>259.52100000000002</v>
          </cell>
          <cell r="J1964">
            <v>1183063.32</v>
          </cell>
          <cell r="K1964">
            <v>637606.69999999995</v>
          </cell>
          <cell r="L1964">
            <v>259.45</v>
          </cell>
          <cell r="M1964">
            <v>-2.0284748448341546E-2</v>
          </cell>
          <cell r="N1964">
            <v>3.5001666488908931</v>
          </cell>
          <cell r="O1964">
            <v>7.0020142426661014</v>
          </cell>
        </row>
        <row r="1965">
          <cell r="A1965">
            <v>28780</v>
          </cell>
          <cell r="B1965">
            <v>3.4954474061899221</v>
          </cell>
          <cell r="C1965">
            <v>2.0884307934574225E-2</v>
          </cell>
          <cell r="D1965">
            <v>1183051.57</v>
          </cell>
          <cell r="E1965">
            <v>637603.4</v>
          </cell>
          <cell r="F1965">
            <v>259.48</v>
          </cell>
          <cell r="G1965">
            <v>1183052.7256</v>
          </cell>
          <cell r="H1965">
            <v>637606.69889999996</v>
          </cell>
          <cell r="I1965">
            <v>259.553</v>
          </cell>
          <cell r="J1965">
            <v>1183053.8799999999</v>
          </cell>
          <cell r="K1965">
            <v>637610</v>
          </cell>
          <cell r="L1965">
            <v>259.48</v>
          </cell>
          <cell r="M1965">
            <v>-2.0874274827252435E-2</v>
          </cell>
          <cell r="N1965">
            <v>3.4971274740846972</v>
          </cell>
          <cell r="O1965">
            <v>6.9925748802746188</v>
          </cell>
        </row>
        <row r="1966">
          <cell r="A1966">
            <v>28790</v>
          </cell>
          <cell r="B1966">
            <v>3.4984536270818873</v>
          </cell>
          <cell r="C1966">
            <v>1.8865478018378797E-2</v>
          </cell>
          <cell r="D1966">
            <v>1183042.1299999999</v>
          </cell>
          <cell r="E1966">
            <v>637606.69999999995</v>
          </cell>
          <cell r="F1966">
            <v>259.52</v>
          </cell>
          <cell r="G1966">
            <v>1183043.2867000001</v>
          </cell>
          <cell r="H1966">
            <v>637610.00170000002</v>
          </cell>
          <cell r="I1966">
            <v>259.58600000000001</v>
          </cell>
          <cell r="J1966">
            <v>1183044.44</v>
          </cell>
          <cell r="K1966">
            <v>637613.31000000006</v>
          </cell>
          <cell r="L1966">
            <v>259.52</v>
          </cell>
          <cell r="M1966">
            <v>-1.8837968812073894E-2</v>
          </cell>
          <cell r="N1966">
            <v>3.5035624412823787</v>
          </cell>
          <cell r="O1966">
            <v>7.0020160683642665</v>
          </cell>
        </row>
        <row r="1967">
          <cell r="A1967">
            <v>28800</v>
          </cell>
          <cell r="B1967">
            <v>3.5014929187099861</v>
          </cell>
          <cell r="C1967">
            <v>1.9420287739732478E-2</v>
          </cell>
          <cell r="D1967">
            <v>1183032.69</v>
          </cell>
          <cell r="E1967">
            <v>637610</v>
          </cell>
          <cell r="F1967">
            <v>259.55</v>
          </cell>
          <cell r="G1967">
            <v>1183033.8478999999</v>
          </cell>
          <cell r="H1967">
            <v>637613.30449999997</v>
          </cell>
          <cell r="I1967">
            <v>259.61799999999999</v>
          </cell>
          <cell r="J1967">
            <v>1183035</v>
          </cell>
          <cell r="K1967">
            <v>637616.61</v>
          </cell>
          <cell r="L1967">
            <v>259.55</v>
          </cell>
          <cell r="M1967">
            <v>-1.9425665994163503E-2</v>
          </cell>
          <cell r="N1967">
            <v>3.5005234837464219</v>
          </cell>
          <cell r="O1967">
            <v>7.002016402456408</v>
          </cell>
        </row>
        <row r="1968">
          <cell r="A1968">
            <v>28810</v>
          </cell>
          <cell r="B1968">
            <v>3.5044378507260396</v>
          </cell>
          <cell r="C1968">
            <v>2.0260025437551073E-2</v>
          </cell>
          <cell r="D1968">
            <v>1183023.25</v>
          </cell>
          <cell r="E1968">
            <v>637613.30000000005</v>
          </cell>
          <cell r="F1968">
            <v>259.58</v>
          </cell>
          <cell r="G1968">
            <v>1183024.4091</v>
          </cell>
          <cell r="H1968">
            <v>637616.60719999997</v>
          </cell>
          <cell r="I1968">
            <v>259.65100000000001</v>
          </cell>
          <cell r="J1968">
            <v>1183025.57</v>
          </cell>
          <cell r="K1968">
            <v>637619.91</v>
          </cell>
          <cell r="L1968">
            <v>259.64999999999998</v>
          </cell>
          <cell r="M1968">
            <v>-2.8564228204258169E-4</v>
          </cell>
          <cell r="N1968">
            <v>3.5008822674372944</v>
          </cell>
          <cell r="O1968">
            <v>7.0053201181633344</v>
          </cell>
        </row>
        <row r="1969">
          <cell r="A1969">
            <v>28820</v>
          </cell>
          <cell r="B1969">
            <v>3.877436271640391</v>
          </cell>
          <cell r="C1969">
            <v>1.8826872935063264E-2</v>
          </cell>
          <cell r="D1969">
            <v>1183013.69</v>
          </cell>
          <cell r="E1969">
            <v>637616.25</v>
          </cell>
          <cell r="F1969">
            <v>259.61</v>
          </cell>
          <cell r="G1969">
            <v>1183014.9702000001</v>
          </cell>
          <cell r="H1969">
            <v>637619.91</v>
          </cell>
          <cell r="I1969">
            <v>259.68299999999999</v>
          </cell>
          <cell r="J1969">
            <v>1183016.1299999999</v>
          </cell>
          <cell r="K1969">
            <v>637623.21</v>
          </cell>
          <cell r="L1969">
            <v>259.74</v>
          </cell>
          <cell r="M1969">
            <v>1.6295603703569372E-2</v>
          </cell>
          <cell r="N1969">
            <v>3.497875932484241</v>
          </cell>
          <cell r="O1969">
            <v>7.375312204124632</v>
          </cell>
        </row>
        <row r="1970">
          <cell r="A1970">
            <v>28830</v>
          </cell>
          <cell r="B1970">
            <v>4.3802508832138178</v>
          </cell>
          <cell r="C1970">
            <v>3.5386100963753067E-2</v>
          </cell>
          <cell r="D1970">
            <v>1183004.08</v>
          </cell>
          <cell r="E1970">
            <v>637619.07999999996</v>
          </cell>
          <cell r="F1970">
            <v>259.56</v>
          </cell>
          <cell r="G1970">
            <v>1183005.5314</v>
          </cell>
          <cell r="H1970">
            <v>637623.21279999998</v>
          </cell>
          <cell r="I1970">
            <v>259.71499999999997</v>
          </cell>
          <cell r="J1970">
            <v>1183006.69</v>
          </cell>
          <cell r="K1970">
            <v>637626.52</v>
          </cell>
          <cell r="L1970">
            <v>259.83999999999997</v>
          </cell>
          <cell r="M1970">
            <v>3.5670741863327977E-2</v>
          </cell>
          <cell r="N1970">
            <v>3.5042725065527374</v>
          </cell>
          <cell r="O1970">
            <v>7.8845233897665548</v>
          </cell>
        </row>
        <row r="1971">
          <cell r="A1971">
            <v>28840</v>
          </cell>
          <cell r="B1971">
            <v>4.5044216820834091</v>
          </cell>
          <cell r="C1971">
            <v>5.3724987818655451E-2</v>
          </cell>
          <cell r="D1971">
            <v>1182994.98</v>
          </cell>
          <cell r="E1971">
            <v>637621.68999999994</v>
          </cell>
          <cell r="F1971">
            <v>259.52</v>
          </cell>
          <cell r="G1971">
            <v>1182995.9609999999</v>
          </cell>
          <cell r="H1971">
            <v>637626.08629999997</v>
          </cell>
          <cell r="I1971">
            <v>259.762</v>
          </cell>
          <cell r="J1971">
            <v>1182996.72</v>
          </cell>
          <cell r="K1971">
            <v>637629.5</v>
          </cell>
          <cell r="L1971">
            <v>259.95</v>
          </cell>
          <cell r="M1971">
            <v>5.3759443544193763E-2</v>
          </cell>
          <cell r="N1971">
            <v>3.4970600066840336</v>
          </cell>
          <cell r="O1971">
            <v>8.0014816887674431</v>
          </cell>
        </row>
        <row r="1972">
          <cell r="A1972">
            <v>28850</v>
          </cell>
          <cell r="B1972">
            <v>4.5007561864511603</v>
          </cell>
          <cell r="C1972">
            <v>6.0878658751797328E-2</v>
          </cell>
          <cell r="D1972">
            <v>1182985.78</v>
          </cell>
          <cell r="E1972">
            <v>637623.01</v>
          </cell>
          <cell r="F1972">
            <v>259.63</v>
          </cell>
          <cell r="G1972">
            <v>1182986.0715999999</v>
          </cell>
          <cell r="H1972">
            <v>637627.5013</v>
          </cell>
          <cell r="I1972">
            <v>259.904</v>
          </cell>
          <cell r="J1972">
            <v>1182986.3</v>
          </cell>
          <cell r="K1972">
            <v>637630.99</v>
          </cell>
          <cell r="L1972">
            <v>260.11</v>
          </cell>
          <cell r="M1972">
            <v>5.8921645056204841E-2</v>
          </cell>
          <cell r="N1972">
            <v>3.4961685099510662</v>
          </cell>
          <cell r="O1972">
            <v>7.9969246964022265</v>
          </cell>
        </row>
        <row r="1973">
          <cell r="A1973">
            <v>28860</v>
          </cell>
          <cell r="B1973">
            <v>4.5017193626434375</v>
          </cell>
          <cell r="C1973">
            <v>5.9088534529132153E-2</v>
          </cell>
          <cell r="D1973">
            <v>1182976.48</v>
          </cell>
          <cell r="E1973">
            <v>637622.9</v>
          </cell>
          <cell r="F1973">
            <v>259.89</v>
          </cell>
          <cell r="G1973">
            <v>1182976.0821</v>
          </cell>
          <cell r="H1973">
            <v>637627.38410000002</v>
          </cell>
          <cell r="I1973">
            <v>260.15600000000001</v>
          </cell>
          <cell r="J1973">
            <v>1182975.77</v>
          </cell>
          <cell r="K1973">
            <v>637630.87</v>
          </cell>
          <cell r="L1973">
            <v>260.37</v>
          </cell>
          <cell r="M1973">
            <v>6.1145589488874066E-2</v>
          </cell>
          <cell r="N1973">
            <v>3.4998435993316845</v>
          </cell>
          <cell r="O1973">
            <v>8.0015629619751216</v>
          </cell>
        </row>
        <row r="1974">
          <cell r="A1974">
            <v>28870</v>
          </cell>
          <cell r="B1974">
            <v>4.4994839393016672</v>
          </cell>
          <cell r="C1974">
            <v>5.9562386179239618E-2</v>
          </cell>
          <cell r="D1974">
            <v>1182967.31</v>
          </cell>
          <cell r="E1974">
            <v>637621.37</v>
          </cell>
          <cell r="F1974">
            <v>260.25</v>
          </cell>
          <cell r="G1974">
            <v>1182966.2286</v>
          </cell>
          <cell r="H1974">
            <v>637625.73759999999</v>
          </cell>
          <cell r="I1974">
            <v>260.51799999999997</v>
          </cell>
          <cell r="J1974">
            <v>1182965.3899999999</v>
          </cell>
          <cell r="K1974">
            <v>637629.14</v>
          </cell>
          <cell r="L1974">
            <v>260.73</v>
          </cell>
          <cell r="M1974">
            <v>6.0498440560225908E-2</v>
          </cell>
          <cell r="N1974">
            <v>3.5042225557698621</v>
          </cell>
          <cell r="O1974">
            <v>8.0037064950715298</v>
          </cell>
        </row>
        <row r="1975">
          <cell r="A1975">
            <v>28880</v>
          </cell>
          <cell r="B1975">
            <v>4.499004410939424</v>
          </cell>
          <cell r="C1975">
            <v>6.0013277458335255E-2</v>
          </cell>
          <cell r="D1975">
            <v>1182958.48</v>
          </cell>
          <cell r="E1975">
            <v>637618.44999999995</v>
          </cell>
          <cell r="F1975">
            <v>260.72000000000003</v>
          </cell>
          <cell r="G1975">
            <v>1182956.7438000001</v>
          </cell>
          <cell r="H1975">
            <v>637622.60049999994</v>
          </cell>
          <cell r="I1975">
            <v>260.99</v>
          </cell>
          <cell r="J1975">
            <v>1182955.3899999999</v>
          </cell>
          <cell r="K1975">
            <v>637625.82999999996</v>
          </cell>
          <cell r="L1975">
            <v>261.2</v>
          </cell>
          <cell r="M1975">
            <v>5.9969546408096736E-2</v>
          </cell>
          <cell r="N1975">
            <v>3.5017773616447858</v>
          </cell>
          <cell r="O1975">
            <v>8.0007817725842099</v>
          </cell>
        </row>
        <row r="1976">
          <cell r="A1976">
            <v>28890</v>
          </cell>
          <cell r="B1976">
            <v>4.498564425483746</v>
          </cell>
          <cell r="C1976">
            <v>6.0463733376618756E-2</v>
          </cell>
          <cell r="D1976">
            <v>1182950.2</v>
          </cell>
          <cell r="E1976">
            <v>637614.21</v>
          </cell>
          <cell r="F1976">
            <v>261.3</v>
          </cell>
          <cell r="G1976">
            <v>1182947.8517</v>
          </cell>
          <cell r="H1976">
            <v>637618.04700000002</v>
          </cell>
          <cell r="I1976">
            <v>261.572</v>
          </cell>
          <cell r="J1976">
            <v>1182946.02</v>
          </cell>
          <cell r="K1976">
            <v>637621.03</v>
          </cell>
          <cell r="L1976">
            <v>261.77999999999997</v>
          </cell>
          <cell r="M1976">
            <v>5.9420292236369132E-2</v>
          </cell>
          <cell r="N1976">
            <v>3.5004876645938183</v>
          </cell>
          <cell r="O1976">
            <v>7.9990520900775639</v>
          </cell>
        </row>
        <row r="1977">
          <cell r="A1977">
            <v>28900</v>
          </cell>
          <cell r="B1977">
            <v>4.5065474966738606</v>
          </cell>
          <cell r="C1977">
            <v>4.6820764710832026E-2</v>
          </cell>
          <cell r="D1977">
            <v>1182942.68</v>
          </cell>
          <cell r="E1977">
            <v>637608.75</v>
          </cell>
          <cell r="F1977">
            <v>262.04000000000002</v>
          </cell>
          <cell r="G1977">
            <v>1182939.7625</v>
          </cell>
          <cell r="H1977">
            <v>637612.18469999998</v>
          </cell>
          <cell r="I1977">
            <v>262.25099999999998</v>
          </cell>
          <cell r="J1977">
            <v>1182937.5</v>
          </cell>
          <cell r="K1977">
            <v>637614.85</v>
          </cell>
          <cell r="L1977">
            <v>262.41000000000003</v>
          </cell>
          <cell r="M1977">
            <v>4.5479220157300909E-2</v>
          </cell>
          <cell r="N1977">
            <v>3.4961021638037901</v>
          </cell>
          <cell r="O1977">
            <v>8.0026496604776511</v>
          </cell>
        </row>
        <row r="1978">
          <cell r="A1978">
            <v>28910</v>
          </cell>
          <cell r="B1978">
            <v>4.1882552417783412</v>
          </cell>
          <cell r="C1978">
            <v>2.8174023116578725E-2</v>
          </cell>
          <cell r="D1978">
            <v>1182935.3400000001</v>
          </cell>
          <cell r="E1978">
            <v>637602.32999999996</v>
          </cell>
          <cell r="F1978">
            <v>262.74</v>
          </cell>
          <cell r="G1978">
            <v>1182932.4521000001</v>
          </cell>
          <cell r="H1978">
            <v>637605.36340000003</v>
          </cell>
          <cell r="I1978">
            <v>262.858</v>
          </cell>
          <cell r="J1978">
            <v>1182930.04</v>
          </cell>
          <cell r="K1978">
            <v>637607.9</v>
          </cell>
          <cell r="L1978">
            <v>262.95999999999998</v>
          </cell>
          <cell r="M1978">
            <v>2.9139805389358276E-2</v>
          </cell>
          <cell r="N1978">
            <v>3.5003665479943589</v>
          </cell>
          <cell r="O1978">
            <v>7.6886217897727001</v>
          </cell>
        </row>
        <row r="1979">
          <cell r="A1979">
            <v>28920</v>
          </cell>
          <cell r="B1979">
            <v>3.691137934266211</v>
          </cell>
          <cell r="C1979">
            <v>2.0860775557905449E-2</v>
          </cell>
          <cell r="D1979">
            <v>1182927.76</v>
          </cell>
          <cell r="E1979">
            <v>637595.79</v>
          </cell>
          <cell r="F1979">
            <v>263.20999999999998</v>
          </cell>
          <cell r="G1979">
            <v>1182925.2145</v>
          </cell>
          <cell r="H1979">
            <v>637598.46299999999</v>
          </cell>
          <cell r="I1979">
            <v>263.28699999999998</v>
          </cell>
          <cell r="J1979">
            <v>1182922.8</v>
          </cell>
          <cell r="K1979">
            <v>637601</v>
          </cell>
          <cell r="L1979">
            <v>263.32</v>
          </cell>
          <cell r="M1979">
            <v>9.4223511726257876E-3</v>
          </cell>
          <cell r="N1979">
            <v>3.5023105587370225</v>
          </cell>
          <cell r="O1979">
            <v>7.193448493003233</v>
          </cell>
        </row>
        <row r="1980">
          <cell r="A1980">
            <v>28930</v>
          </cell>
          <cell r="B1980">
            <v>3.4980863139556257</v>
          </cell>
          <cell r="C1980">
            <v>1.9439200150292869E-2</v>
          </cell>
          <cell r="D1980">
            <v>1182920.3899999999</v>
          </cell>
          <cell r="E1980">
            <v>637589.03</v>
          </cell>
          <cell r="F1980">
            <v>263.47000000000003</v>
          </cell>
          <cell r="G1980">
            <v>1182917.9768999999</v>
          </cell>
          <cell r="H1980">
            <v>637591.5625</v>
          </cell>
          <cell r="I1980">
            <v>263.53800000000001</v>
          </cell>
          <cell r="J1980">
            <v>1182915.56</v>
          </cell>
          <cell r="K1980">
            <v>637594.1</v>
          </cell>
          <cell r="L1980">
            <v>263.51</v>
          </cell>
          <cell r="M1980">
            <v>-7.9901205808261787E-3</v>
          </cell>
          <cell r="N1980">
            <v>3.5043275901506865</v>
          </cell>
          <cell r="O1980">
            <v>7.0024139041063123</v>
          </cell>
        </row>
        <row r="1981">
          <cell r="A1981">
            <v>28940</v>
          </cell>
          <cell r="B1981">
            <v>3.496137960637721</v>
          </cell>
          <cell r="C1981">
            <v>2.0022093174842753E-2</v>
          </cell>
          <cell r="D1981">
            <v>1182913.1499999999</v>
          </cell>
          <cell r="E1981">
            <v>637582.13</v>
          </cell>
          <cell r="F1981">
            <v>263.54000000000002</v>
          </cell>
          <cell r="G1981">
            <v>1182910.7392</v>
          </cell>
          <cell r="H1981">
            <v>637584.66200000001</v>
          </cell>
          <cell r="I1981">
            <v>263.61</v>
          </cell>
          <cell r="J1981">
            <v>1182908.32</v>
          </cell>
          <cell r="K1981">
            <v>637587.19999999995</v>
          </cell>
          <cell r="L1981">
            <v>263.54000000000002</v>
          </cell>
          <cell r="M1981">
            <v>-1.9964200319236135E-2</v>
          </cell>
          <cell r="N1981">
            <v>3.5062761783924787</v>
          </cell>
          <cell r="O1981">
            <v>7.0024141390301997</v>
          </cell>
        </row>
        <row r="1982">
          <cell r="A1982">
            <v>28950</v>
          </cell>
          <cell r="B1982">
            <v>3.5010213951759175</v>
          </cell>
          <cell r="C1982">
            <v>2.1136688882272301E-2</v>
          </cell>
          <cell r="D1982">
            <v>1182905.92</v>
          </cell>
          <cell r="E1982">
            <v>637575.23</v>
          </cell>
          <cell r="F1982">
            <v>263.43</v>
          </cell>
          <cell r="G1982">
            <v>1182903.5016000001</v>
          </cell>
          <cell r="H1982">
            <v>637577.76150000002</v>
          </cell>
          <cell r="I1982">
            <v>263.50400000000002</v>
          </cell>
          <cell r="J1982">
            <v>1182901.0900000001</v>
          </cell>
          <cell r="K1982">
            <v>637580.29</v>
          </cell>
          <cell r="L1982">
            <v>263.43</v>
          </cell>
          <cell r="M1982">
            <v>-2.1178218146766913E-2</v>
          </cell>
          <cell r="N1982">
            <v>3.4941560941145178</v>
          </cell>
          <cell r="O1982">
            <v>6.9951774892904357</v>
          </cell>
        </row>
        <row r="1983">
          <cell r="A1983">
            <v>28960</v>
          </cell>
          <cell r="B1983">
            <v>3.4990022863994898</v>
          </cell>
          <cell r="C1983">
            <v>1.1146034442897915E-2</v>
          </cell>
          <cell r="D1983">
            <v>1182898.68</v>
          </cell>
          <cell r="E1983">
            <v>637568.32999999996</v>
          </cell>
          <cell r="F1983">
            <v>263.18</v>
          </cell>
          <cell r="G1983">
            <v>1182896.264</v>
          </cell>
          <cell r="H1983">
            <v>637570.86100000003</v>
          </cell>
          <cell r="I1983">
            <v>263.21899999999999</v>
          </cell>
          <cell r="J1983">
            <v>1182893.8500000001</v>
          </cell>
          <cell r="K1983">
            <v>637573.39</v>
          </cell>
          <cell r="L1983">
            <v>263.14999999999998</v>
          </cell>
          <cell r="M1983">
            <v>-1.9735856307805558E-2</v>
          </cell>
          <cell r="N1983">
            <v>3.4961746236836571</v>
          </cell>
          <cell r="O1983">
            <v>6.9951769100831473</v>
          </cell>
        </row>
        <row r="1984">
          <cell r="A1984">
            <v>28970</v>
          </cell>
          <cell r="B1984">
            <v>3.4971251120452083</v>
          </cell>
          <cell r="C1984">
            <v>-6.862779920952012E-3</v>
          </cell>
          <cell r="D1984">
            <v>1182891.44</v>
          </cell>
          <cell r="E1984">
            <v>637561.43000000005</v>
          </cell>
          <cell r="F1984">
            <v>262.77999999999997</v>
          </cell>
          <cell r="G1984">
            <v>1182889.0263</v>
          </cell>
          <cell r="H1984">
            <v>637563.96059999999</v>
          </cell>
          <cell r="I1984">
            <v>262.75599999999997</v>
          </cell>
          <cell r="J1984">
            <v>1182886.56</v>
          </cell>
          <cell r="K1984">
            <v>637566.54</v>
          </cell>
          <cell r="L1984">
            <v>262.68</v>
          </cell>
          <cell r="M1984">
            <v>-2.1296002505445749E-2</v>
          </cell>
          <cell r="N1984">
            <v>3.5687448844228156</v>
          </cell>
          <cell r="O1984">
            <v>7.0658699964680238</v>
          </cell>
        </row>
        <row r="1985">
          <cell r="A1985">
            <v>28980</v>
          </cell>
          <cell r="B1985">
            <v>3.49510710852259</v>
          </cell>
          <cell r="C1985">
            <v>-2.3461369695950661E-2</v>
          </cell>
          <cell r="D1985">
            <v>1182884.2</v>
          </cell>
          <cell r="E1985">
            <v>637554.53</v>
          </cell>
          <cell r="F1985">
            <v>262.29000000000002</v>
          </cell>
          <cell r="G1985">
            <v>1182881.7886999999</v>
          </cell>
          <cell r="H1985">
            <v>637557.0601</v>
          </cell>
          <cell r="I1985">
            <v>262.20800000000003</v>
          </cell>
          <cell r="J1985">
            <v>1182878.98</v>
          </cell>
          <cell r="K1985">
            <v>637560</v>
          </cell>
          <cell r="L1985">
            <v>262.11</v>
          </cell>
          <cell r="M1985">
            <v>-2.4102711544423602E-2</v>
          </cell>
          <cell r="N1985">
            <v>4.065932574407233</v>
          </cell>
          <cell r="O1985">
            <v>7.561039682929823</v>
          </cell>
        </row>
        <row r="1986">
          <cell r="A1986">
            <v>28990</v>
          </cell>
          <cell r="B1986">
            <v>3.5016675455860091</v>
          </cell>
          <cell r="C1986">
            <v>-4.2551155431023523E-2</v>
          </cell>
          <cell r="D1986">
            <v>1182876.9099999999</v>
          </cell>
          <cell r="E1986">
            <v>637547.59</v>
          </cell>
          <cell r="F1986">
            <v>261.81</v>
          </cell>
          <cell r="G1986">
            <v>1182874.5418</v>
          </cell>
          <cell r="H1986">
            <v>637550.16940000001</v>
          </cell>
          <cell r="I1986">
            <v>261.661</v>
          </cell>
          <cell r="J1986">
            <v>1182871.5</v>
          </cell>
          <cell r="K1986">
            <v>637553.49</v>
          </cell>
          <cell r="L1986">
            <v>261.47000000000003</v>
          </cell>
          <cell r="M1986">
            <v>-4.2414156261423516E-2</v>
          </cell>
          <cell r="N1986">
            <v>4.503213474829681</v>
          </cell>
          <cell r="O1986">
            <v>8.0048810204156897</v>
          </cell>
        </row>
        <row r="1987">
          <cell r="A1987">
            <v>29000</v>
          </cell>
          <cell r="B1987">
            <v>3.5019526267567684</v>
          </cell>
          <cell r="C1987">
            <v>-5.9109880133273153E-2</v>
          </cell>
          <cell r="D1987">
            <v>1182868.69</v>
          </cell>
          <cell r="E1987">
            <v>637541.06999999995</v>
          </cell>
          <cell r="F1987">
            <v>261.32</v>
          </cell>
          <cell r="G1987">
            <v>1182866.7134</v>
          </cell>
          <cell r="H1987">
            <v>637543.9608</v>
          </cell>
          <cell r="I1987">
            <v>261.113</v>
          </cell>
          <cell r="J1987">
            <v>1182864.18</v>
          </cell>
          <cell r="K1987">
            <v>637547.68000000005</v>
          </cell>
          <cell r="L1987">
            <v>260.83999999999997</v>
          </cell>
          <cell r="M1987">
            <v>-6.0665821544120771E-2</v>
          </cell>
          <cell r="N1987">
            <v>4.5000626885350643</v>
          </cell>
          <cell r="O1987">
            <v>8.0020153152918319</v>
          </cell>
          <cell r="P1987">
            <v>7.4377504980217823</v>
          </cell>
        </row>
        <row r="1988">
          <cell r="A1988">
            <v>29010</v>
          </cell>
          <cell r="B1988">
            <v>3.4970068373213996</v>
          </cell>
          <cell r="C1988">
            <v>-6.1195190617332647E-2</v>
          </cell>
          <cell r="D1988">
            <v>1182859.6200000001</v>
          </cell>
          <cell r="E1988">
            <v>637535.79</v>
          </cell>
          <cell r="F1988">
            <v>260.82</v>
          </cell>
          <cell r="G1988">
            <v>1182858.0808999999</v>
          </cell>
          <cell r="H1988">
            <v>637538.9301</v>
          </cell>
          <cell r="I1988">
            <v>260.60599999999999</v>
          </cell>
          <cell r="J1988">
            <v>1182856.1000000001</v>
          </cell>
          <cell r="K1988">
            <v>637542.97</v>
          </cell>
          <cell r="L1988">
            <v>260.33999999999997</v>
          </cell>
          <cell r="M1988">
            <v>-5.91187651961032E-2</v>
          </cell>
          <cell r="N1988">
            <v>4.499417386639748</v>
          </cell>
          <cell r="O1988">
            <v>7.9964242239611476</v>
          </cell>
        </row>
        <row r="1989">
          <cell r="A1989">
            <v>29020</v>
          </cell>
          <cell r="B1989">
            <v>3.5003765740313786</v>
          </cell>
          <cell r="C1989">
            <v>-5.856512739826239E-2</v>
          </cell>
          <cell r="D1989">
            <v>1182849.8999999999</v>
          </cell>
          <cell r="E1989">
            <v>637531.85</v>
          </cell>
          <cell r="F1989">
            <v>260.47000000000003</v>
          </cell>
          <cell r="G1989">
            <v>1182848.82</v>
          </cell>
          <cell r="H1989">
            <v>637535.17960000003</v>
          </cell>
          <cell r="I1989">
            <v>260.26499999999999</v>
          </cell>
          <cell r="J1989">
            <v>1182847.43</v>
          </cell>
          <cell r="K1989">
            <v>637539.46</v>
          </cell>
          <cell r="L1989">
            <v>259.99</v>
          </cell>
          <cell r="M1989">
            <v>-6.1105190742823653E-2</v>
          </cell>
          <cell r="N1989">
            <v>4.5004359966305145</v>
          </cell>
          <cell r="O1989">
            <v>8.0008125706618927</v>
          </cell>
        </row>
        <row r="1990">
          <cell r="A1990">
            <v>29030</v>
          </cell>
          <cell r="B1990">
            <v>3.4960303044781615</v>
          </cell>
          <cell r="C1990">
            <v>-6.0354167905734973E-2</v>
          </cell>
          <cell r="D1990">
            <v>1182839.71</v>
          </cell>
          <cell r="E1990">
            <v>637529.34</v>
          </cell>
          <cell r="F1990">
            <v>260.31</v>
          </cell>
          <cell r="G1990">
            <v>1182839.1195</v>
          </cell>
          <cell r="H1990">
            <v>637532.78579999995</v>
          </cell>
          <cell r="I1990">
            <v>260.09899999999999</v>
          </cell>
          <cell r="J1990">
            <v>1182838.3600000001</v>
          </cell>
          <cell r="K1990">
            <v>637537.22</v>
          </cell>
          <cell r="L1990">
            <v>259.83</v>
          </cell>
          <cell r="M1990">
            <v>-5.9794064813470049E-2</v>
          </cell>
          <cell r="N1990">
            <v>4.4987742652914067</v>
          </cell>
          <cell r="O1990">
            <v>7.9948045697695687</v>
          </cell>
        </row>
        <row r="1991">
          <cell r="A1991">
            <v>29040</v>
          </cell>
          <cell r="B1991">
            <v>3.4987362360711032</v>
          </cell>
          <cell r="C1991">
            <v>-6.0593307324605279E-2</v>
          </cell>
          <cell r="D1991">
            <v>1182829.27</v>
          </cell>
          <cell r="E1991">
            <v>637528.30000000005</v>
          </cell>
          <cell r="F1991">
            <v>260.32</v>
          </cell>
          <cell r="G1991">
            <v>1182829.1769999999</v>
          </cell>
          <cell r="H1991">
            <v>637531.79749999999</v>
          </cell>
          <cell r="I1991">
            <v>260.108</v>
          </cell>
          <cell r="J1991">
            <v>1182829.05</v>
          </cell>
          <cell r="K1991">
            <v>637536.30000000005</v>
          </cell>
          <cell r="L1991">
            <v>259.83999999999997</v>
          </cell>
          <cell r="M1991">
            <v>-5.9498823295493455E-2</v>
          </cell>
          <cell r="N1991">
            <v>4.5042907599876498</v>
          </cell>
          <cell r="O1991">
            <v>8.0030269960587539</v>
          </cell>
        </row>
        <row r="1992">
          <cell r="A1992">
            <v>29050</v>
          </cell>
          <cell r="B1992">
            <v>3.4982231332729925</v>
          </cell>
          <cell r="C1992">
            <v>-4.2021333231095484E-2</v>
          </cell>
          <cell r="D1992">
            <v>1182818.79</v>
          </cell>
          <cell r="E1992">
            <v>637528.76</v>
          </cell>
          <cell r="F1992">
            <v>260.43</v>
          </cell>
          <cell r="G1992">
            <v>1182819.1950000001</v>
          </cell>
          <cell r="H1992">
            <v>637532.23470000003</v>
          </cell>
          <cell r="I1992">
            <v>260.28300000000002</v>
          </cell>
          <cell r="J1992">
            <v>1182819.71</v>
          </cell>
          <cell r="K1992">
            <v>637536.69999999995</v>
          </cell>
          <cell r="L1992">
            <v>260.08999999999997</v>
          </cell>
          <cell r="M1992">
            <v>-4.2937548175255288E-2</v>
          </cell>
          <cell r="N1992">
            <v>4.4949003425227128</v>
          </cell>
          <cell r="O1992">
            <v>7.9931234757957057</v>
          </cell>
        </row>
        <row r="1993">
          <cell r="A1993">
            <v>29060</v>
          </cell>
          <cell r="B1993">
            <v>3.4987519288438889</v>
          </cell>
          <cell r="C1993">
            <v>-2.3151112638821952E-2</v>
          </cell>
          <cell r="D1993">
            <v>1182808.82</v>
          </cell>
          <cell r="E1993">
            <v>637530.06000000006</v>
          </cell>
          <cell r="F1993">
            <v>260.58</v>
          </cell>
          <cell r="G1993">
            <v>1182809.2790999999</v>
          </cell>
          <cell r="H1993">
            <v>637533.52850000001</v>
          </cell>
          <cell r="I1993">
            <v>260.49900000000002</v>
          </cell>
          <cell r="J1993">
            <v>1182809.81</v>
          </cell>
          <cell r="K1993">
            <v>637537.55000000005</v>
          </cell>
          <cell r="L1993">
            <v>260.39999999999998</v>
          </cell>
          <cell r="M1993">
            <v>-2.4405924521967295E-2</v>
          </cell>
          <cell r="N1993">
            <v>4.0563921235984495</v>
          </cell>
          <cell r="O1993">
            <v>7.5551440524423388</v>
          </cell>
        </row>
        <row r="1994">
          <cell r="A1994">
            <v>29070</v>
          </cell>
          <cell r="B1994">
            <v>3.4999962571367287</v>
          </cell>
          <cell r="C1994">
            <v>-5.4285772338365148E-3</v>
          </cell>
          <cell r="D1994">
            <v>1182798.9099999999</v>
          </cell>
          <cell r="E1994">
            <v>637531.36</v>
          </cell>
          <cell r="F1994">
            <v>260.7</v>
          </cell>
          <cell r="G1994">
            <v>1182799.3642</v>
          </cell>
          <cell r="H1994">
            <v>637534.83039999998</v>
          </cell>
          <cell r="I1994">
            <v>260.68099999999998</v>
          </cell>
          <cell r="J1994">
            <v>1182799.83</v>
          </cell>
          <cell r="K1994">
            <v>637538.35</v>
          </cell>
          <cell r="L1994">
            <v>260.61</v>
          </cell>
          <cell r="M1994">
            <v>-1.9998370522413416E-2</v>
          </cell>
          <cell r="N1994">
            <v>3.5502892558368906</v>
          </cell>
          <cell r="O1994">
            <v>7.0502855129736197</v>
          </cell>
        </row>
        <row r="1995">
          <cell r="A1995">
            <v>29080</v>
          </cell>
          <cell r="B1995">
            <v>3.5026575795866344</v>
          </cell>
          <cell r="C1995">
            <v>1.1134402696779367E-2</v>
          </cell>
          <cell r="D1995">
            <v>1182788.99</v>
          </cell>
          <cell r="E1995">
            <v>637532.66</v>
          </cell>
          <cell r="F1995">
            <v>260.70999999999998</v>
          </cell>
          <cell r="G1995">
            <v>1182789.4494</v>
          </cell>
          <cell r="H1995">
            <v>637536.1324</v>
          </cell>
          <cell r="I1995">
            <v>260.74900000000002</v>
          </cell>
          <cell r="J1995">
            <v>1182789.9099999999</v>
          </cell>
          <cell r="K1995">
            <v>637539.6</v>
          </cell>
          <cell r="L1995">
            <v>260.68</v>
          </cell>
          <cell r="M1995">
            <v>-1.9725236566553016E-2</v>
          </cell>
          <cell r="N1995">
            <v>3.4980569062992268</v>
          </cell>
          <cell r="O1995">
            <v>7.0007144858858616</v>
          </cell>
        </row>
        <row r="1996">
          <cell r="A1996">
            <v>29090</v>
          </cell>
          <cell r="B1996">
            <v>3.5039022161020528</v>
          </cell>
          <cell r="C1996">
            <v>2.0548518639912208E-2</v>
          </cell>
          <cell r="D1996">
            <v>1182779.08</v>
          </cell>
          <cell r="E1996">
            <v>637533.96</v>
          </cell>
          <cell r="F1996">
            <v>260.63</v>
          </cell>
          <cell r="G1996">
            <v>1182779.5345000001</v>
          </cell>
          <cell r="H1996">
            <v>637537.43429999996</v>
          </cell>
          <cell r="I1996">
            <v>260.702</v>
          </cell>
          <cell r="J1996">
            <v>1182779.99</v>
          </cell>
          <cell r="K1996">
            <v>637540.9</v>
          </cell>
          <cell r="L1996">
            <v>260.63</v>
          </cell>
          <cell r="M1996">
            <v>-2.0597880843097095E-2</v>
          </cell>
          <cell r="N1996">
            <v>3.4955052196125251</v>
          </cell>
          <cell r="O1996">
            <v>6.9994074357145779</v>
          </cell>
        </row>
        <row r="1997">
          <cell r="A1997">
            <v>29100</v>
          </cell>
          <cell r="B1997">
            <v>3.4965375159336509</v>
          </cell>
          <cell r="C1997">
            <v>1.9733807998778326E-2</v>
          </cell>
          <cell r="D1997">
            <v>1182769.1599999999</v>
          </cell>
          <cell r="E1997">
            <v>637535.27</v>
          </cell>
          <cell r="F1997">
            <v>260.47000000000003</v>
          </cell>
          <cell r="G1997">
            <v>1182769.6196000001</v>
          </cell>
          <cell r="H1997">
            <v>637538.73620000004</v>
          </cell>
          <cell r="I1997">
            <v>260.53899999999999</v>
          </cell>
          <cell r="J1997">
            <v>1182770.08</v>
          </cell>
          <cell r="K1997">
            <v>637542.21</v>
          </cell>
          <cell r="L1997">
            <v>260.47000000000003</v>
          </cell>
          <cell r="M1997">
            <v>-1.9690787649100108E-2</v>
          </cell>
          <cell r="N1997">
            <v>3.5041767363284402</v>
          </cell>
          <cell r="O1997">
            <v>7.0007142522620907</v>
          </cell>
        </row>
        <row r="1998">
          <cell r="A1998">
            <v>29110</v>
          </cell>
          <cell r="B1998">
            <v>3.4978798335444097</v>
          </cell>
          <cell r="C1998">
            <v>2.0298010045725873E-2</v>
          </cell>
          <cell r="D1998">
            <v>1182759.25</v>
          </cell>
          <cell r="E1998">
            <v>637536.56999999995</v>
          </cell>
          <cell r="F1998">
            <v>260.19</v>
          </cell>
          <cell r="G1998">
            <v>1182759.7046999999</v>
          </cell>
          <cell r="H1998">
            <v>637540.03819999995</v>
          </cell>
          <cell r="I1998">
            <v>260.26100000000002</v>
          </cell>
          <cell r="J1998">
            <v>1182760.1599999999</v>
          </cell>
          <cell r="K1998">
            <v>637543.51</v>
          </cell>
          <cell r="L1998">
            <v>260.19</v>
          </cell>
          <cell r="M1998">
            <v>-2.0276866125245152E-2</v>
          </cell>
          <cell r="N1998">
            <v>3.5015272854038222</v>
          </cell>
          <cell r="O1998">
            <v>6.9994071189482323</v>
          </cell>
        </row>
        <row r="1999">
          <cell r="A1999">
            <v>29120</v>
          </cell>
          <cell r="B1999">
            <v>3.5004299807442201</v>
          </cell>
          <cell r="C1999">
            <v>1.971186407943714E-2</v>
          </cell>
          <cell r="D1999">
            <v>1182749.33</v>
          </cell>
          <cell r="E1999">
            <v>637537.87</v>
          </cell>
          <cell r="F1999">
            <v>259.8</v>
          </cell>
          <cell r="G1999">
            <v>1182749.7897999999</v>
          </cell>
          <cell r="H1999">
            <v>637541.34010000003</v>
          </cell>
          <cell r="I1999">
            <v>259.86900000000003</v>
          </cell>
          <cell r="J1999">
            <v>1182750.25</v>
          </cell>
          <cell r="K1999">
            <v>637544.81000000006</v>
          </cell>
          <cell r="L1999">
            <v>259.8</v>
          </cell>
          <cell r="M1999">
            <v>-1.9712684586128803E-2</v>
          </cell>
          <cell r="N1999">
            <v>3.5002842813489727</v>
          </cell>
          <cell r="O1999">
            <v>7.0007142620931928</v>
          </cell>
        </row>
        <row r="2000">
          <cell r="A2000">
            <v>29130</v>
          </cell>
          <cell r="B2000">
            <v>3.5017727539212093</v>
          </cell>
          <cell r="C2000">
            <v>2.1132153683344722E-2</v>
          </cell>
          <cell r="D2000">
            <v>1182739.42</v>
          </cell>
          <cell r="E2000">
            <v>637539.17000000004</v>
          </cell>
          <cell r="F2000">
            <v>259.37</v>
          </cell>
          <cell r="G2000">
            <v>1182739.8748999999</v>
          </cell>
          <cell r="H2000">
            <v>637542.64210000006</v>
          </cell>
          <cell r="I2000">
            <v>259.44400000000002</v>
          </cell>
          <cell r="J2000">
            <v>1182740.33</v>
          </cell>
          <cell r="K2000">
            <v>637546.11</v>
          </cell>
          <cell r="L2000">
            <v>259.37</v>
          </cell>
          <cell r="M2000">
            <v>-2.1157156942616714E-2</v>
          </cell>
          <cell r="N2000">
            <v>3.4976344033708329</v>
          </cell>
          <cell r="O2000">
            <v>6.9994071572920422</v>
          </cell>
        </row>
        <row r="2001">
          <cell r="A2001">
            <v>29140</v>
          </cell>
          <cell r="B2001">
            <v>3.5043224737861665</v>
          </cell>
          <cell r="C2001">
            <v>1.9404606884398559E-2</v>
          </cell>
          <cell r="D2001">
            <v>1182729.5</v>
          </cell>
          <cell r="E2001">
            <v>637540.47</v>
          </cell>
          <cell r="F2001">
            <v>258.95</v>
          </cell>
          <cell r="G2001">
            <v>1182729.96</v>
          </cell>
          <cell r="H2001">
            <v>637543.94400000002</v>
          </cell>
          <cell r="I2001">
            <v>259.01799999999997</v>
          </cell>
          <cell r="J2001">
            <v>1182730.42</v>
          </cell>
          <cell r="K2001">
            <v>637547.41</v>
          </cell>
          <cell r="L2001">
            <v>258.95</v>
          </cell>
          <cell r="M2001">
            <v>-1.9448620987052096E-2</v>
          </cell>
          <cell r="N2001">
            <v>3.4963918544792749</v>
          </cell>
          <cell r="O2001">
            <v>7.0007143282654418</v>
          </cell>
        </row>
        <row r="2002">
          <cell r="A2002">
            <v>29150</v>
          </cell>
          <cell r="B2002">
            <v>3.4957635846941635</v>
          </cell>
          <cell r="C2002">
            <v>2.0596358493820126E-2</v>
          </cell>
          <cell r="D2002">
            <v>1182719.5900000001</v>
          </cell>
          <cell r="E2002">
            <v>637541.78</v>
          </cell>
          <cell r="F2002">
            <v>258.52</v>
          </cell>
          <cell r="G2002">
            <v>1182720.0452000001</v>
          </cell>
          <cell r="H2002">
            <v>637545.24600000004</v>
          </cell>
          <cell r="I2002">
            <v>258.59199999999998</v>
          </cell>
          <cell r="J2002">
            <v>1182720.5</v>
          </cell>
          <cell r="K2002">
            <v>637548.72</v>
          </cell>
          <cell r="L2002">
            <v>258.58</v>
          </cell>
          <cell r="M2002">
            <v>-3.4250058209418176E-3</v>
          </cell>
          <cell r="N2002">
            <v>3.5036436804363333</v>
          </cell>
          <cell r="O2002">
            <v>6.9994072651304968</v>
          </cell>
        </row>
        <row r="2003">
          <cell r="A2003">
            <v>29160</v>
          </cell>
          <cell r="B2003">
            <v>3.8207965792693717</v>
          </cell>
          <cell r="C2003">
            <v>2.0152865613882652E-2</v>
          </cell>
          <cell r="D2003">
            <v>1182709.6299999999</v>
          </cell>
          <cell r="E2003">
            <v>637542.76</v>
          </cell>
          <cell r="F2003">
            <v>258.08999999999997</v>
          </cell>
          <cell r="G2003">
            <v>1182710.1303000001</v>
          </cell>
          <cell r="H2003">
            <v>637546.54790000001</v>
          </cell>
          <cell r="I2003">
            <v>258.16699999999997</v>
          </cell>
          <cell r="J2003">
            <v>1182710.5900000001</v>
          </cell>
          <cell r="K2003">
            <v>637550.02</v>
          </cell>
          <cell r="L2003">
            <v>258.22000000000003</v>
          </cell>
          <cell r="M2003">
            <v>1.5132482595483497E-2</v>
          </cell>
          <cell r="N2003">
            <v>3.5023995346191716</v>
          </cell>
          <cell r="O2003">
            <v>7.3231961138885433</v>
          </cell>
        </row>
        <row r="2004">
          <cell r="A2004">
            <v>29170</v>
          </cell>
          <cell r="B2004">
            <v>4.3169856613590252</v>
          </cell>
          <cell r="C2004">
            <v>3.2661679018775029E-2</v>
          </cell>
          <cell r="D2004">
            <v>1182699.6499999999</v>
          </cell>
          <cell r="E2004">
            <v>637543.56999999995</v>
          </cell>
          <cell r="F2004">
            <v>257.60000000000002</v>
          </cell>
          <cell r="G2004">
            <v>1182700.2154000001</v>
          </cell>
          <cell r="H2004">
            <v>637547.84979999997</v>
          </cell>
          <cell r="I2004">
            <v>257.74099999999999</v>
          </cell>
          <cell r="J2004">
            <v>1182700.67</v>
          </cell>
          <cell r="K2004">
            <v>637551.31999999995</v>
          </cell>
          <cell r="L2004">
            <v>257.86</v>
          </cell>
          <cell r="M2004">
            <v>3.400145834729365E-2</v>
          </cell>
          <cell r="N2004">
            <v>3.4998498824536455</v>
          </cell>
          <cell r="O2004">
            <v>7.8168355438126707</v>
          </cell>
        </row>
        <row r="2005">
          <cell r="A2005">
            <v>29180</v>
          </cell>
          <cell r="B2005">
            <v>4.5026233475680755</v>
          </cell>
          <cell r="C2005">
            <v>5.2635981672335512E-2</v>
          </cell>
          <cell r="D2005">
            <v>1182690.25</v>
          </cell>
          <cell r="E2005">
            <v>637544.24</v>
          </cell>
          <cell r="F2005">
            <v>257.14999999999998</v>
          </cell>
          <cell r="G2005">
            <v>1182690.2645</v>
          </cell>
          <cell r="H2005">
            <v>637548.7426</v>
          </cell>
          <cell r="I2005">
            <v>257.387</v>
          </cell>
          <cell r="J2005">
            <v>1182690.27</v>
          </cell>
          <cell r="K2005">
            <v>637552.24</v>
          </cell>
          <cell r="L2005">
            <v>257.57</v>
          </cell>
          <cell r="M2005">
            <v>5.2324519275958027E-2</v>
          </cell>
          <cell r="N2005">
            <v>3.4974043246313631</v>
          </cell>
          <cell r="O2005">
            <v>8.0000276721994386</v>
          </cell>
        </row>
        <row r="2006">
          <cell r="A2006">
            <v>29190</v>
          </cell>
          <cell r="B2006">
            <v>4.4966096172617194</v>
          </cell>
          <cell r="C2006">
            <v>6.1157188061044712E-2</v>
          </cell>
          <cell r="D2006">
            <v>1182681.21</v>
          </cell>
          <cell r="E2006">
            <v>637543.36</v>
          </cell>
          <cell r="F2006">
            <v>256.91000000000003</v>
          </cell>
          <cell r="G2006">
            <v>1182680.3287</v>
          </cell>
          <cell r="H2006">
            <v>637547.76939999999</v>
          </cell>
          <cell r="I2006">
            <v>257.185</v>
          </cell>
          <cell r="J2006">
            <v>1182679.6399999999</v>
          </cell>
          <cell r="K2006">
            <v>637551.19999999995</v>
          </cell>
          <cell r="L2006">
            <v>257.39</v>
          </cell>
          <cell r="M2006">
            <v>5.8587395095242752E-2</v>
          </cell>
          <cell r="N2006">
            <v>3.4990461628602074</v>
          </cell>
          <cell r="O2006">
            <v>7.9956557801219272</v>
          </cell>
        </row>
        <row r="2007">
          <cell r="A2007">
            <v>29200</v>
          </cell>
          <cell r="B2007">
            <v>4.5036930458377578</v>
          </cell>
          <cell r="C2007">
            <v>5.9062639769789052E-2</v>
          </cell>
          <cell r="D2007">
            <v>1182672.53</v>
          </cell>
          <cell r="E2007">
            <v>637540.68999999994</v>
          </cell>
          <cell r="F2007">
            <v>256.87</v>
          </cell>
          <cell r="G2007">
            <v>1182670.7842999999</v>
          </cell>
          <cell r="H2007">
            <v>637544.84160000004</v>
          </cell>
          <cell r="I2007">
            <v>257.13600000000002</v>
          </cell>
          <cell r="J2007">
            <v>1182669.43</v>
          </cell>
          <cell r="K2007">
            <v>637548.06999999995</v>
          </cell>
          <cell r="L2007">
            <v>257.35000000000002</v>
          </cell>
          <cell r="M2007">
            <v>6.1126155643632239E-2</v>
          </cell>
          <cell r="N2007">
            <v>3.5009563049838532</v>
          </cell>
          <cell r="O2007">
            <v>8.0046493508216106</v>
          </cell>
          <cell r="P2007">
            <v>7.5112613087329043</v>
          </cell>
        </row>
        <row r="2008">
          <cell r="A2008">
            <v>29210</v>
          </cell>
          <cell r="B2008">
            <v>4.4943522804167575</v>
          </cell>
          <cell r="C2008">
            <v>5.98528960829489E-2</v>
          </cell>
          <cell r="D2008">
            <v>1182664.54</v>
          </cell>
          <cell r="E2008">
            <v>637536.36</v>
          </cell>
          <cell r="F2008">
            <v>256.97000000000003</v>
          </cell>
          <cell r="G2008">
            <v>1182662.0119</v>
          </cell>
          <cell r="H2008">
            <v>637540.07590000005</v>
          </cell>
          <cell r="I2008">
            <v>257.23899999999998</v>
          </cell>
          <cell r="J2008">
            <v>1182660.04</v>
          </cell>
          <cell r="K2008">
            <v>637542.97</v>
          </cell>
          <cell r="L2008">
            <v>257.45</v>
          </cell>
          <cell r="M2008">
            <v>6.0250792669885554E-2</v>
          </cell>
          <cell r="N2008">
            <v>3.5020286148944622</v>
          </cell>
          <cell r="O2008">
            <v>7.9963808953112192</v>
          </cell>
        </row>
        <row r="2009">
          <cell r="A2009">
            <v>29220</v>
          </cell>
          <cell r="B2009">
            <v>4.4985850275392618</v>
          </cell>
          <cell r="C2009">
            <v>6.0685748591786937E-2</v>
          </cell>
          <cell r="D2009">
            <v>1182657.58</v>
          </cell>
          <cell r="E2009">
            <v>637530.52</v>
          </cell>
          <cell r="F2009">
            <v>257.14</v>
          </cell>
          <cell r="G2009">
            <v>1182654.361</v>
          </cell>
          <cell r="H2009">
            <v>637533.66249999998</v>
          </cell>
          <cell r="I2009">
            <v>257.41300000000001</v>
          </cell>
          <cell r="J2009">
            <v>1182651.8600000001</v>
          </cell>
          <cell r="K2009">
            <v>637536.11</v>
          </cell>
          <cell r="L2009">
            <v>257.62</v>
          </cell>
          <cell r="M2009">
            <v>5.9154309439962E-2</v>
          </cell>
          <cell r="N2009">
            <v>3.4993223986510391</v>
          </cell>
          <cell r="O2009">
            <v>7.9979074261903005</v>
          </cell>
        </row>
        <row r="2010">
          <cell r="A2010">
            <v>29230</v>
          </cell>
          <cell r="B2010">
            <v>4.5000363575180709</v>
          </cell>
          <cell r="C2010">
            <v>5.733287011537265E-2</v>
          </cell>
          <cell r="D2010">
            <v>1182651.92</v>
          </cell>
          <cell r="E2010">
            <v>637523.42000000004</v>
          </cell>
          <cell r="F2010">
            <v>257.33</v>
          </cell>
          <cell r="G2010">
            <v>1182648.1369</v>
          </cell>
          <cell r="H2010">
            <v>637525.85690000001</v>
          </cell>
          <cell r="I2010">
            <v>257.58800000000002</v>
          </cell>
          <cell r="J2010">
            <v>1182645.2</v>
          </cell>
          <cell r="K2010">
            <v>637527.75</v>
          </cell>
          <cell r="L2010">
            <v>257.79000000000002</v>
          </cell>
          <cell r="M2010">
            <v>5.781061659020828E-2</v>
          </cell>
          <cell r="N2010">
            <v>3.4941678867028743</v>
          </cell>
          <cell r="O2010">
            <v>7.9942042442209456</v>
          </cell>
        </row>
        <row r="2011">
          <cell r="A2011">
            <v>29240</v>
          </cell>
          <cell r="B2011">
            <v>4.5019960474353322</v>
          </cell>
          <cell r="C2011">
            <v>4.0426512614043043E-2</v>
          </cell>
          <cell r="D2011">
            <v>1182647.78</v>
          </cell>
          <cell r="E2011">
            <v>637515.32999999996</v>
          </cell>
          <cell r="F2011">
            <v>257.58</v>
          </cell>
          <cell r="G2011">
            <v>1182643.5874999999</v>
          </cell>
          <cell r="H2011">
            <v>637516.97039999999</v>
          </cell>
          <cell r="I2011">
            <v>257.762</v>
          </cell>
          <cell r="J2011">
            <v>1182640.33</v>
          </cell>
          <cell r="K2011">
            <v>637518.25</v>
          </cell>
          <cell r="L2011">
            <v>257.89999999999998</v>
          </cell>
          <cell r="M2011">
            <v>3.9430692037739079E-2</v>
          </cell>
          <cell r="N2011">
            <v>3.4998117676427571</v>
          </cell>
          <cell r="O2011">
            <v>8.0018078150780898</v>
          </cell>
        </row>
        <row r="2012">
          <cell r="A2012">
            <v>29250</v>
          </cell>
          <cell r="B2012">
            <v>4.0054765758070641</v>
          </cell>
          <cell r="C2012">
            <v>2.1470603652856898E-2</v>
          </cell>
          <cell r="D2012">
            <v>1182643.69</v>
          </cell>
          <cell r="E2012">
            <v>637506.19999999995</v>
          </cell>
          <cell r="F2012">
            <v>257.85000000000002</v>
          </cell>
          <cell r="G2012">
            <v>1182639.9572000001</v>
          </cell>
          <cell r="H2012">
            <v>637507.65260000003</v>
          </cell>
          <cell r="I2012">
            <v>257.93599999999998</v>
          </cell>
          <cell r="J2012">
            <v>1182636.7</v>
          </cell>
          <cell r="K2012">
            <v>637508.92000000004</v>
          </cell>
          <cell r="L2012">
            <v>258.01</v>
          </cell>
          <cell r="M2012">
            <v>2.1172558791863395E-2</v>
          </cell>
          <cell r="N2012">
            <v>3.4950900704760564</v>
          </cell>
          <cell r="O2012">
            <v>7.5005666462831204</v>
          </cell>
        </row>
        <row r="2013">
          <cell r="A2013">
            <v>29260</v>
          </cell>
          <cell r="B2013">
            <v>3.5031819878460904</v>
          </cell>
          <cell r="C2013">
            <v>2.0552743263067382E-2</v>
          </cell>
          <cell r="D2013">
            <v>1182639.5900000001</v>
          </cell>
          <cell r="E2013">
            <v>637497.06000000006</v>
          </cell>
          <cell r="F2013">
            <v>258.01</v>
          </cell>
          <cell r="G2013">
            <v>1182636.327</v>
          </cell>
          <cell r="H2013">
            <v>637498.33479999995</v>
          </cell>
          <cell r="I2013">
            <v>258.08199999999999</v>
          </cell>
          <cell r="J2013">
            <v>1182633.07</v>
          </cell>
          <cell r="K2013">
            <v>637499.61</v>
          </cell>
          <cell r="L2013">
            <v>258.10000000000002</v>
          </cell>
          <cell r="M2013">
            <v>5.1461803294187355E-3</v>
          </cell>
          <cell r="N2013">
            <v>3.4977398473835088</v>
          </cell>
          <cell r="O2013">
            <v>7.0009218352295992</v>
          </cell>
        </row>
        <row r="2014">
          <cell r="A2014">
            <v>29270</v>
          </cell>
          <cell r="B2014">
            <v>3.5006307845765736</v>
          </cell>
          <cell r="C2014">
            <v>1.9139407759082312E-2</v>
          </cell>
          <cell r="D2014">
            <v>1182635.96</v>
          </cell>
          <cell r="E2014">
            <v>637487.75</v>
          </cell>
          <cell r="F2014">
            <v>258.05</v>
          </cell>
          <cell r="G2014">
            <v>1182632.6967</v>
          </cell>
          <cell r="H2014">
            <v>637489.01699999999</v>
          </cell>
          <cell r="I2014">
            <v>258.11700000000002</v>
          </cell>
          <cell r="J2014">
            <v>1182629.44</v>
          </cell>
          <cell r="K2014">
            <v>637490.29</v>
          </cell>
          <cell r="L2014">
            <v>258.07</v>
          </cell>
          <cell r="M2014">
            <v>-1.3441402356592361E-2</v>
          </cell>
          <cell r="N2014">
            <v>3.4966589611071517</v>
          </cell>
          <cell r="O2014">
            <v>6.9972897456837249</v>
          </cell>
        </row>
        <row r="2015">
          <cell r="A2015">
            <v>29280</v>
          </cell>
          <cell r="B2015">
            <v>3.5017072409223058</v>
          </cell>
          <cell r="C2015">
            <v>1.8847949145683152E-2</v>
          </cell>
          <cell r="D2015">
            <v>1182632.33</v>
          </cell>
          <cell r="E2015">
            <v>637478.43000000005</v>
          </cell>
          <cell r="F2015">
            <v>257.97000000000003</v>
          </cell>
          <cell r="G2015">
            <v>1182629.0663999999</v>
          </cell>
          <cell r="H2015">
            <v>637479.69920000003</v>
          </cell>
          <cell r="I2015">
            <v>258.036</v>
          </cell>
          <cell r="J2015">
            <v>1182625.81</v>
          </cell>
          <cell r="K2015">
            <v>637480.97</v>
          </cell>
          <cell r="L2015">
            <v>257.97000000000003</v>
          </cell>
          <cell r="M2015">
            <v>-1.8880991433649491E-2</v>
          </cell>
          <cell r="N2015">
            <v>3.4955791506980729</v>
          </cell>
          <cell r="O2015">
            <v>6.9972863916203787</v>
          </cell>
        </row>
        <row r="2016">
          <cell r="A2016">
            <v>29290</v>
          </cell>
          <cell r="B2016">
            <v>3.5027278925203067</v>
          </cell>
          <cell r="C2016">
            <v>8.5647532210636288E-3</v>
          </cell>
          <cell r="D2016">
            <v>1182628.7</v>
          </cell>
          <cell r="E2016">
            <v>637469.11</v>
          </cell>
          <cell r="F2016">
            <v>257.81</v>
          </cell>
          <cell r="G2016">
            <v>1182625.4362000001</v>
          </cell>
          <cell r="H2016">
            <v>637470.38150000002</v>
          </cell>
          <cell r="I2016">
            <v>257.83999999999997</v>
          </cell>
          <cell r="J2016">
            <v>1182622.17</v>
          </cell>
          <cell r="K2016">
            <v>637471.65</v>
          </cell>
          <cell r="L2016">
            <v>257.77</v>
          </cell>
          <cell r="M2016">
            <v>-1.9977869690670735E-2</v>
          </cell>
          <cell r="N2016">
            <v>3.5038770941969744</v>
          </cell>
          <cell r="O2016">
            <v>7.0066049867172815</v>
          </cell>
        </row>
        <row r="2017">
          <cell r="A2017">
            <v>29300</v>
          </cell>
          <cell r="B2017">
            <v>3.5038065728921768</v>
          </cell>
          <cell r="C2017">
            <v>-9.4183281278498177E-3</v>
          </cell>
          <cell r="D2017">
            <v>1182625.07</v>
          </cell>
          <cell r="E2017">
            <v>637459.79</v>
          </cell>
          <cell r="F2017">
            <v>257.56</v>
          </cell>
          <cell r="G2017">
            <v>1182621.8059</v>
          </cell>
          <cell r="H2017">
            <v>637461.06370000006</v>
          </cell>
          <cell r="I2017">
            <v>257.52699999999999</v>
          </cell>
          <cell r="J2017">
            <v>1182618.3999999999</v>
          </cell>
          <cell r="K2017">
            <v>637462.39</v>
          </cell>
          <cell r="L2017">
            <v>257.45</v>
          </cell>
          <cell r="M2017">
            <v>-2.1066872583331338E-2</v>
          </cell>
          <cell r="N2017">
            <v>3.6550275649800339</v>
          </cell>
          <cell r="O2017">
            <v>7.1588341378722102</v>
          </cell>
        </row>
        <row r="2018">
          <cell r="A2018">
            <v>29310</v>
          </cell>
          <cell r="B2018">
            <v>3.5011651345645429</v>
          </cell>
          <cell r="C2018">
            <v>-2.6276966799347219E-2</v>
          </cell>
          <cell r="D2018">
            <v>1182621.44</v>
          </cell>
          <cell r="E2018">
            <v>637450.48</v>
          </cell>
          <cell r="F2018">
            <v>257.19</v>
          </cell>
          <cell r="G2018">
            <v>1182618.1757</v>
          </cell>
          <cell r="H2018">
            <v>637451.74589999998</v>
          </cell>
          <cell r="I2018">
            <v>257.09800000000001</v>
          </cell>
          <cell r="J2018">
            <v>1182614.3</v>
          </cell>
          <cell r="K2018">
            <v>637453.26</v>
          </cell>
          <cell r="L2018">
            <v>256.98</v>
          </cell>
          <cell r="M2018">
            <v>-2.8358872061742625E-2</v>
          </cell>
          <cell r="N2018">
            <v>4.1609553350036874</v>
          </cell>
          <cell r="O2018">
            <v>7.6621204695682303</v>
          </cell>
        </row>
        <row r="2019">
          <cell r="A2019">
            <v>29320</v>
          </cell>
          <cell r="B2019">
            <v>3.5005142079440463</v>
          </cell>
          <cell r="C2019">
            <v>-4.4850553568297875E-2</v>
          </cell>
          <cell r="D2019">
            <v>1182617.68</v>
          </cell>
          <cell r="E2019">
            <v>637441.04</v>
          </cell>
          <cell r="F2019">
            <v>256.70999999999998</v>
          </cell>
          <cell r="G2019">
            <v>1182614.4783999999</v>
          </cell>
          <cell r="H2019">
            <v>637442.45539999998</v>
          </cell>
          <cell r="I2019">
            <v>256.553</v>
          </cell>
          <cell r="J2019">
            <v>1182610.3600000001</v>
          </cell>
          <cell r="K2019">
            <v>637444.28</v>
          </cell>
          <cell r="L2019">
            <v>256.35000000000002</v>
          </cell>
          <cell r="M2019">
            <v>-4.5066196687656247E-2</v>
          </cell>
          <cell r="N2019">
            <v>4.504484844969773</v>
          </cell>
          <cell r="O2019">
            <v>8.0049990529138189</v>
          </cell>
        </row>
        <row r="2020">
          <cell r="A2020">
            <v>29330</v>
          </cell>
          <cell r="B2020">
            <v>3.5053000514323669</v>
          </cell>
          <cell r="C2020">
            <v>-6.0765126201674041E-2</v>
          </cell>
          <cell r="D2020">
            <v>1182612.76</v>
          </cell>
          <cell r="E2020">
            <v>637431.77</v>
          </cell>
          <cell r="F2020">
            <v>256.11</v>
          </cell>
          <cell r="G2020">
            <v>1182609.7901999999</v>
          </cell>
          <cell r="H2020">
            <v>637433.63210000005</v>
          </cell>
          <cell r="I2020">
            <v>255.89699999999999</v>
          </cell>
          <cell r="J2020">
            <v>1182605.98</v>
          </cell>
          <cell r="K2020">
            <v>637436.02</v>
          </cell>
          <cell r="L2020">
            <v>255.63</v>
          </cell>
          <cell r="M2020">
            <v>-5.9377787357745945E-2</v>
          </cell>
          <cell r="N2020">
            <v>4.4966310110436485</v>
          </cell>
          <cell r="O2020">
            <v>8.0019310624760145</v>
          </cell>
        </row>
        <row r="2021">
          <cell r="A2021">
            <v>29340</v>
          </cell>
          <cell r="B2021">
            <v>3.4993472906107081</v>
          </cell>
          <cell r="C2021">
            <v>-6.144002928114102E-2</v>
          </cell>
          <cell r="D2021">
            <v>1182606.56</v>
          </cell>
          <cell r="E2021">
            <v>637423.30000000005</v>
          </cell>
          <cell r="F2021">
            <v>255.47</v>
          </cell>
          <cell r="G2021">
            <v>1182603.8935</v>
          </cell>
          <cell r="H2021">
            <v>637425.56610000005</v>
          </cell>
          <cell r="I2021">
            <v>255.255</v>
          </cell>
          <cell r="J2021">
            <v>1182600.46</v>
          </cell>
          <cell r="K2021">
            <v>637428.47</v>
          </cell>
          <cell r="L2021">
            <v>254.99</v>
          </cell>
          <cell r="M2021">
            <v>-5.8930289286275001E-2</v>
          </cell>
          <cell r="N2021">
            <v>4.4968386072678834</v>
          </cell>
          <cell r="O2021">
            <v>7.9961858978785916</v>
          </cell>
        </row>
        <row r="2022">
          <cell r="A2022">
            <v>29350</v>
          </cell>
          <cell r="B2022">
            <v>3.501818556105436</v>
          </cell>
          <cell r="C2022">
            <v>-5.9397709123834956E-2</v>
          </cell>
          <cell r="D2022">
            <v>1182599.23</v>
          </cell>
          <cell r="E2022">
            <v>637415.80000000005</v>
          </cell>
          <cell r="F2022">
            <v>254.93</v>
          </cell>
          <cell r="G2022">
            <v>1182596.9086</v>
          </cell>
          <cell r="H2022">
            <v>637418.42180000001</v>
          </cell>
          <cell r="I2022">
            <v>254.72200000000001</v>
          </cell>
          <cell r="J2022">
            <v>1182593.92</v>
          </cell>
          <cell r="K2022">
            <v>637421.79</v>
          </cell>
          <cell r="L2022">
            <v>254.45</v>
          </cell>
          <cell r="M2022">
            <v>-6.0404931363176394E-2</v>
          </cell>
          <cell r="N2022">
            <v>4.5029436150611106</v>
          </cell>
          <cell r="O2022">
            <v>8.0047621711665471</v>
          </cell>
        </row>
        <row r="2023">
          <cell r="A2023">
            <v>29360</v>
          </cell>
          <cell r="B2023">
            <v>3.4999560467876751</v>
          </cell>
          <cell r="C2023">
            <v>-6.0857907114430544E-2</v>
          </cell>
          <cell r="D2023">
            <v>1182590.8999999999</v>
          </cell>
          <cell r="E2023">
            <v>637409.42000000004</v>
          </cell>
          <cell r="F2023">
            <v>254.51</v>
          </cell>
          <cell r="G2023">
            <v>1182588.9776999999</v>
          </cell>
          <cell r="H2023">
            <v>637412.34479999996</v>
          </cell>
          <cell r="I2023">
            <v>254.297</v>
          </cell>
          <cell r="J2023">
            <v>1182586.5</v>
          </cell>
          <cell r="K2023">
            <v>637416.1</v>
          </cell>
          <cell r="L2023">
            <v>254.03</v>
          </cell>
          <cell r="M2023">
            <v>-5.9347220259022102E-2</v>
          </cell>
          <cell r="N2023">
            <v>4.4989470245559806</v>
          </cell>
          <cell r="O2023">
            <v>7.9989030713436557</v>
          </cell>
        </row>
        <row r="2024">
          <cell r="A2024">
            <v>29370</v>
          </cell>
          <cell r="B2024">
            <v>3.5006491868973129</v>
          </cell>
          <cell r="C2024">
            <v>-5.9703211844898851E-2</v>
          </cell>
          <cell r="D2024">
            <v>1182581.75</v>
          </cell>
          <cell r="E2024">
            <v>637404.29</v>
          </cell>
          <cell r="F2024">
            <v>254.19</v>
          </cell>
          <cell r="G2024">
            <v>1182580.2623000001</v>
          </cell>
          <cell r="H2024">
            <v>637407.45880000002</v>
          </cell>
          <cell r="I2024">
            <v>253.98099999999999</v>
          </cell>
          <cell r="J2024">
            <v>1182578.3500000001</v>
          </cell>
          <cell r="K2024">
            <v>637411.53</v>
          </cell>
          <cell r="L2024">
            <v>253.71</v>
          </cell>
          <cell r="M2024">
            <v>-6.0249659574441672E-2</v>
          </cell>
          <cell r="N2024">
            <v>4.497950725599563</v>
          </cell>
          <cell r="O2024">
            <v>7.9985999124968759</v>
          </cell>
        </row>
        <row r="2025">
          <cell r="A2025">
            <v>29380</v>
          </cell>
          <cell r="B2025">
            <v>3.4954999027310847</v>
          </cell>
          <cell r="C2025">
            <v>-5.8646833272635659E-2</v>
          </cell>
          <cell r="D2025">
            <v>1182571.96</v>
          </cell>
          <cell r="E2025">
            <v>637400.52</v>
          </cell>
          <cell r="F2025">
            <v>253.98</v>
          </cell>
          <cell r="G2025">
            <v>1182570.9401</v>
          </cell>
          <cell r="H2025">
            <v>637403.86340000003</v>
          </cell>
          <cell r="I2025">
            <v>253.77500000000001</v>
          </cell>
          <cell r="J2025">
            <v>1182569.6200000001</v>
          </cell>
          <cell r="K2025">
            <v>637408.17000000004</v>
          </cell>
          <cell r="L2025">
            <v>253.5</v>
          </cell>
          <cell r="M2025">
            <v>-6.1051644762293224E-2</v>
          </cell>
          <cell r="N2025">
            <v>4.5043831508672385</v>
          </cell>
          <cell r="O2025">
            <v>7.9998830535983227</v>
          </cell>
        </row>
        <row r="2026">
          <cell r="A2026">
            <v>29390</v>
          </cell>
          <cell r="B2026">
            <v>3.5036085126735181</v>
          </cell>
          <cell r="C2026">
            <v>-4.6238042696267995E-2</v>
          </cell>
          <cell r="D2026">
            <v>1182561.74</v>
          </cell>
          <cell r="E2026">
            <v>637398.17000000004</v>
          </cell>
          <cell r="F2026">
            <v>253.84</v>
          </cell>
          <cell r="G2026">
            <v>1182561.2009999999</v>
          </cell>
          <cell r="H2026">
            <v>637401.63190000004</v>
          </cell>
          <cell r="I2026">
            <v>253.678</v>
          </cell>
          <cell r="J2026">
            <v>1182560.51</v>
          </cell>
          <cell r="K2026">
            <v>637406.07999999996</v>
          </cell>
          <cell r="L2026">
            <v>253.46</v>
          </cell>
          <cell r="M2026">
            <v>-4.8428812700648839E-2</v>
          </cell>
          <cell r="N2026">
            <v>4.5014524999302452</v>
          </cell>
          <cell r="O2026">
            <v>8.0050610126037629</v>
          </cell>
        </row>
        <row r="2027">
          <cell r="A2027">
            <v>29400</v>
          </cell>
          <cell r="B2027">
            <v>3.5022198275514214</v>
          </cell>
          <cell r="C2027">
            <v>-2.8838852206091611E-2</v>
          </cell>
          <cell r="D2027">
            <v>1182551.5900000001</v>
          </cell>
          <cell r="E2027">
            <v>637397.07999999996</v>
          </cell>
          <cell r="F2027">
            <v>253.79</v>
          </cell>
          <cell r="G2027">
            <v>1182551.2596</v>
          </cell>
          <cell r="H2027">
            <v>637400.56660000002</v>
          </cell>
          <cell r="I2027">
            <v>253.68899999999999</v>
          </cell>
          <cell r="J2027">
            <v>1182550.8600000001</v>
          </cell>
          <cell r="K2027">
            <v>637404.76</v>
          </cell>
          <cell r="L2027">
            <v>253.57</v>
          </cell>
          <cell r="M2027">
            <v>-2.8249952694536538E-2</v>
          </cell>
          <cell r="N2027">
            <v>4.2123964343138187</v>
          </cell>
          <cell r="O2027">
            <v>7.7146162618652401</v>
          </cell>
        </row>
        <row r="2028">
          <cell r="A2028">
            <v>29410</v>
          </cell>
          <cell r="B2028">
            <v>3.4992094549276964</v>
          </cell>
          <cell r="C2028">
            <v>-1.1431153383420014E-2</v>
          </cell>
          <cell r="D2028">
            <v>1182541.6299999999</v>
          </cell>
          <cell r="E2028">
            <v>637396.14</v>
          </cell>
          <cell r="F2028">
            <v>253.85</v>
          </cell>
          <cell r="G2028">
            <v>1182541.3041000001</v>
          </cell>
          <cell r="H2028">
            <v>637399.62399999995</v>
          </cell>
          <cell r="I2028">
            <v>253.81</v>
          </cell>
          <cell r="J2028">
            <v>1182540.95</v>
          </cell>
          <cell r="K2028">
            <v>637403.31999999995</v>
          </cell>
          <cell r="L2028">
            <v>253.74</v>
          </cell>
          <cell r="M2028">
            <v>-1.8853066914374314E-2</v>
          </cell>
          <cell r="N2028">
            <v>3.7129237549473952</v>
          </cell>
          <cell r="O2028">
            <v>7.2121332098750912</v>
          </cell>
        </row>
        <row r="2029">
          <cell r="A2029">
            <v>29420</v>
          </cell>
          <cell r="B2029">
            <v>3.4972372252933299</v>
          </cell>
          <cell r="C2029">
            <v>5.7187999302232961E-3</v>
          </cell>
          <cell r="D2029">
            <v>1182531.68</v>
          </cell>
          <cell r="E2029">
            <v>637395.19999999995</v>
          </cell>
          <cell r="F2029">
            <v>254.02</v>
          </cell>
          <cell r="G2029">
            <v>1182531.3485999999</v>
          </cell>
          <cell r="H2029">
            <v>637398.68149999995</v>
          </cell>
          <cell r="I2029">
            <v>254.04</v>
          </cell>
          <cell r="J2029">
            <v>1182531.02</v>
          </cell>
          <cell r="K2029">
            <v>637402.17000000004</v>
          </cell>
          <cell r="L2029">
            <v>253.97</v>
          </cell>
          <cell r="M2029">
            <v>-1.9977499081472096E-2</v>
          </cell>
          <cell r="N2029">
            <v>3.5039420957808418</v>
          </cell>
          <cell r="O2029">
            <v>7.0011793210741722</v>
          </cell>
        </row>
        <row r="2030">
          <cell r="A2030">
            <v>29430</v>
          </cell>
          <cell r="B2030">
            <v>3.5042715704626732</v>
          </cell>
          <cell r="C2030">
            <v>1.969025476837637E-2</v>
          </cell>
          <cell r="D2030">
            <v>1182521.72</v>
          </cell>
          <cell r="E2030">
            <v>637394.25</v>
          </cell>
          <cell r="F2030">
            <v>254.31</v>
          </cell>
          <cell r="G2030">
            <v>1182521.3932</v>
          </cell>
          <cell r="H2030">
            <v>637397.73899999994</v>
          </cell>
          <cell r="I2030">
            <v>254.37899999999999</v>
          </cell>
          <cell r="J2030">
            <v>1182521.06</v>
          </cell>
          <cell r="K2030">
            <v>637401.22</v>
          </cell>
          <cell r="L2030">
            <v>254.31</v>
          </cell>
          <cell r="M2030">
            <v>-1.9731703013076158E-2</v>
          </cell>
          <cell r="N2030">
            <v>3.4969105279084247</v>
          </cell>
          <cell r="O2030">
            <v>7.001182098371098</v>
          </cell>
        </row>
        <row r="2031">
          <cell r="A2031">
            <v>29440</v>
          </cell>
          <cell r="B2031">
            <v>3.5022004867851231</v>
          </cell>
          <cell r="C2031">
            <v>1.9130829389356445E-2</v>
          </cell>
          <cell r="D2031">
            <v>1182511.77</v>
          </cell>
          <cell r="E2031">
            <v>637393.31000000006</v>
          </cell>
          <cell r="F2031">
            <v>254.76</v>
          </cell>
          <cell r="G2031">
            <v>1182511.4376999999</v>
          </cell>
          <cell r="H2031">
            <v>637396.79639999999</v>
          </cell>
          <cell r="I2031">
            <v>254.827</v>
          </cell>
          <cell r="J2031">
            <v>1182511.1100000001</v>
          </cell>
          <cell r="K2031">
            <v>637400.28</v>
          </cell>
          <cell r="L2031">
            <v>254.76</v>
          </cell>
          <cell r="M2031">
            <v>-1.9148441290781235E-2</v>
          </cell>
          <cell r="N2031">
            <v>3.4989793154737638</v>
          </cell>
          <cell r="O2031">
            <v>7.0011798022588874</v>
          </cell>
        </row>
        <row r="2032">
          <cell r="A2032">
            <v>29450</v>
          </cell>
          <cell r="B2032">
            <v>3.4992873631642278</v>
          </cell>
          <cell r="C2032">
            <v>1.8860983151815818E-2</v>
          </cell>
          <cell r="D2032">
            <v>1182501.81</v>
          </cell>
          <cell r="E2032">
            <v>637392.37</v>
          </cell>
          <cell r="F2032">
            <v>255.25</v>
          </cell>
          <cell r="G2032">
            <v>1182501.4822</v>
          </cell>
          <cell r="H2032">
            <v>637395.85389999999</v>
          </cell>
          <cell r="I2032">
            <v>255.316</v>
          </cell>
          <cell r="J2032">
            <v>1182501.1499999999</v>
          </cell>
          <cell r="K2032">
            <v>637399.34</v>
          </cell>
          <cell r="L2032">
            <v>255.25</v>
          </cell>
          <cell r="M2032">
            <v>-1.8846952833688702E-2</v>
          </cell>
          <cell r="N2032">
            <v>3.5018923527005539</v>
          </cell>
          <cell r="O2032">
            <v>7.0011797158647813</v>
          </cell>
        </row>
        <row r="2033">
          <cell r="A2033">
            <v>29460</v>
          </cell>
          <cell r="B2033">
            <v>3.4973182368152425</v>
          </cell>
          <cell r="C2033">
            <v>1.8871602619755866E-2</v>
          </cell>
          <cell r="D2033">
            <v>1182491.8600000001</v>
          </cell>
          <cell r="E2033">
            <v>637391.43000000005</v>
          </cell>
          <cell r="F2033">
            <v>255.74</v>
          </cell>
          <cell r="G2033">
            <v>1182491.5267</v>
          </cell>
          <cell r="H2033">
            <v>637394.91139999998</v>
          </cell>
          <cell r="I2033">
            <v>255.80600000000001</v>
          </cell>
          <cell r="J2033">
            <v>1182491.2</v>
          </cell>
          <cell r="K2033">
            <v>637398.4</v>
          </cell>
          <cell r="L2033">
            <v>255.74</v>
          </cell>
          <cell r="M2033">
            <v>-1.8836347590958747E-2</v>
          </cell>
          <cell r="N2033">
            <v>3.5038639885622955</v>
          </cell>
          <cell r="O2033">
            <v>7.001182225377538</v>
          </cell>
        </row>
        <row r="2034">
          <cell r="A2034">
            <v>29470</v>
          </cell>
          <cell r="B2034">
            <v>3.5042595338189675</v>
          </cell>
          <cell r="C2034">
            <v>9.9878446965033316E-3</v>
          </cell>
          <cell r="D2034">
            <v>1182481.8999999999</v>
          </cell>
          <cell r="E2034">
            <v>637390.48</v>
          </cell>
          <cell r="F2034">
            <v>256.26</v>
          </cell>
          <cell r="G2034">
            <v>1182481.5711999999</v>
          </cell>
          <cell r="H2034">
            <v>637393.96880000003</v>
          </cell>
          <cell r="I2034">
            <v>256.29500000000002</v>
          </cell>
          <cell r="J2034">
            <v>1182481.24</v>
          </cell>
          <cell r="K2034">
            <v>637397.44999999995</v>
          </cell>
          <cell r="L2034">
            <v>256.23</v>
          </cell>
          <cell r="M2034">
            <v>-1.8587787804338257E-2</v>
          </cell>
          <cell r="N2034">
            <v>3.4969196272418817</v>
          </cell>
          <cell r="O2034">
            <v>7.0011791610608487</v>
          </cell>
        </row>
        <row r="2035">
          <cell r="A2035">
            <v>29480</v>
          </cell>
          <cell r="B2035">
            <v>3.5022817319394757</v>
          </cell>
          <cell r="C2035">
            <v>-5.9960910079000793E-3</v>
          </cell>
          <cell r="D2035">
            <v>1182471.95</v>
          </cell>
          <cell r="E2035">
            <v>637389.54</v>
          </cell>
          <cell r="F2035">
            <v>256.75</v>
          </cell>
          <cell r="G2035">
            <v>1182471.6158</v>
          </cell>
          <cell r="H2035">
            <v>637393.02630000003</v>
          </cell>
          <cell r="I2035">
            <v>256.72899999999998</v>
          </cell>
          <cell r="J2035">
            <v>1182471.26</v>
          </cell>
          <cell r="K2035">
            <v>637396.74</v>
          </cell>
          <cell r="L2035">
            <v>256.64999999999998</v>
          </cell>
          <cell r="M2035">
            <v>-2.1175621135983334E-2</v>
          </cell>
          <cell r="N2035">
            <v>3.7307052054196661</v>
          </cell>
          <cell r="O2035">
            <v>7.2329869373591418</v>
          </cell>
        </row>
        <row r="2036">
          <cell r="A2036">
            <v>29490</v>
          </cell>
          <cell r="B2036">
            <v>3.4993663040958221</v>
          </cell>
          <cell r="C2036">
            <v>-2.5718942282388323E-2</v>
          </cell>
          <cell r="D2036">
            <v>1182461.99</v>
          </cell>
          <cell r="E2036">
            <v>637388.6</v>
          </cell>
          <cell r="F2036">
            <v>257.14</v>
          </cell>
          <cell r="G2036">
            <v>1182461.6603000001</v>
          </cell>
          <cell r="H2036">
            <v>637392.08380000002</v>
          </cell>
          <cell r="I2036">
            <v>257.05</v>
          </cell>
          <cell r="J2036">
            <v>1182461.26</v>
          </cell>
          <cell r="K2036">
            <v>637396.29</v>
          </cell>
          <cell r="L2036">
            <v>256.94</v>
          </cell>
          <cell r="M2036">
            <v>-2.6034238855961202E-2</v>
          </cell>
          <cell r="N2036">
            <v>4.2252051465228968</v>
          </cell>
          <cell r="O2036">
            <v>7.7245714506187184</v>
          </cell>
        </row>
        <row r="2037">
          <cell r="A2037">
            <v>29500</v>
          </cell>
          <cell r="B2037">
            <v>3.4973957983123136</v>
          </cell>
          <cell r="C2037">
            <v>-4.2889054785397E-2</v>
          </cell>
          <cell r="D2037">
            <v>1182451.92</v>
          </cell>
          <cell r="E2037">
            <v>637387.72</v>
          </cell>
          <cell r="F2037">
            <v>257.41000000000003</v>
          </cell>
          <cell r="G2037">
            <v>1182451.6989</v>
          </cell>
          <cell r="H2037">
            <v>637391.21039999998</v>
          </cell>
          <cell r="I2037">
            <v>257.26</v>
          </cell>
          <cell r="J2037">
            <v>1182451.4099999999</v>
          </cell>
          <cell r="K2037">
            <v>637395.69999999995</v>
          </cell>
          <cell r="L2037">
            <v>257.06</v>
          </cell>
          <cell r="M2037">
            <v>-4.4455453889389894E-2</v>
          </cell>
          <cell r="N2037">
            <v>4.4988855697573316</v>
          </cell>
          <cell r="O2037">
            <v>7.9962813680696456</v>
          </cell>
        </row>
        <row r="2038">
          <cell r="A2038">
            <v>29510</v>
          </cell>
          <cell r="B2038">
            <v>3.5042043162130261</v>
          </cell>
          <cell r="C2038">
            <v>-5.1937610817368876E-2</v>
          </cell>
          <cell r="D2038">
            <v>1182441.7</v>
          </cell>
          <cell r="E2038">
            <v>637387.4</v>
          </cell>
          <cell r="F2038">
            <v>257.54000000000002</v>
          </cell>
          <cell r="G2038">
            <v>1182441.7054999999</v>
          </cell>
          <cell r="H2038">
            <v>637390.90419999999</v>
          </cell>
          <cell r="I2038">
            <v>257.358</v>
          </cell>
          <cell r="J2038">
            <v>1182441.72</v>
          </cell>
          <cell r="K2038">
            <v>637395.4</v>
          </cell>
          <cell r="L2038">
            <v>257.12</v>
          </cell>
          <cell r="M2038">
            <v>-5.2938022633367429E-2</v>
          </cell>
          <cell r="N2038">
            <v>4.495823382907874</v>
          </cell>
          <cell r="O2038">
            <v>8.0000276991208992</v>
          </cell>
        </row>
        <row r="2039">
          <cell r="A2039">
            <v>29520</v>
          </cell>
          <cell r="B2039">
            <v>3.502894488818495</v>
          </cell>
          <cell r="C2039">
            <v>-3.5970252715928144E-2</v>
          </cell>
          <cell r="D2039">
            <v>1182431.47</v>
          </cell>
          <cell r="E2039">
            <v>637387.77</v>
          </cell>
          <cell r="F2039">
            <v>257.47000000000003</v>
          </cell>
          <cell r="G2039">
            <v>1182431.7138</v>
          </cell>
          <cell r="H2039">
            <v>637391.26439999999</v>
          </cell>
          <cell r="I2039">
            <v>257.34399999999999</v>
          </cell>
          <cell r="J2039">
            <v>1182432.03</v>
          </cell>
          <cell r="K2039">
            <v>637395.75</v>
          </cell>
          <cell r="L2039">
            <v>257.18</v>
          </cell>
          <cell r="M2039">
            <v>-3.6470938452537793E-2</v>
          </cell>
          <cell r="N2039">
            <v>4.4967310126503062</v>
          </cell>
          <cell r="O2039">
            <v>7.9996255014688007</v>
          </cell>
        </row>
        <row r="2040">
          <cell r="A2040">
            <v>29530</v>
          </cell>
          <cell r="B2040">
            <v>3.500256906291761</v>
          </cell>
          <cell r="C2040">
            <v>-1.4856052396180789E-2</v>
          </cell>
          <cell r="D2040">
            <v>1182421.48</v>
          </cell>
          <cell r="E2040">
            <v>637388.53</v>
          </cell>
          <cell r="F2040">
            <v>257.27</v>
          </cell>
          <cell r="G2040">
            <v>1182421.7424999999</v>
          </cell>
          <cell r="H2040">
            <v>637392.02040000004</v>
          </cell>
          <cell r="I2040">
            <v>257.21800000000002</v>
          </cell>
          <cell r="J2040">
            <v>1182422.05</v>
          </cell>
          <cell r="K2040">
            <v>637396.06000000006</v>
          </cell>
          <cell r="L2040">
            <v>257.14999999999998</v>
          </cell>
          <cell r="M2040">
            <v>-1.6784790618776257E-2</v>
          </cell>
          <cell r="N2040">
            <v>4.0512867598105435</v>
          </cell>
          <cell r="O2040">
            <v>7.5515436661023045</v>
          </cell>
        </row>
        <row r="2041">
          <cell r="A2041">
            <v>29540</v>
          </cell>
          <cell r="B2041">
            <v>3.7103786572172006</v>
          </cell>
          <cell r="C2041">
            <v>4.3122283406027409E-3</v>
          </cell>
          <cell r="D2041">
            <v>1182411.49</v>
          </cell>
          <cell r="E2041">
            <v>637389.07999999996</v>
          </cell>
          <cell r="F2041">
            <v>257.02</v>
          </cell>
          <cell r="G2041">
            <v>1182411.7712999999</v>
          </cell>
          <cell r="H2041">
            <v>637392.77969999996</v>
          </cell>
          <cell r="I2041">
            <v>257.036</v>
          </cell>
          <cell r="J2041">
            <v>1182412.04</v>
          </cell>
          <cell r="K2041">
            <v>637396.31999999995</v>
          </cell>
          <cell r="L2041">
            <v>257.05</v>
          </cell>
          <cell r="M2041">
            <v>3.9431263844289452E-3</v>
          </cell>
          <cell r="N2041">
            <v>3.5504821897910137</v>
          </cell>
          <cell r="O2041">
            <v>7.2608608470082139</v>
          </cell>
        </row>
        <row r="2042">
          <cell r="A2042">
            <v>29550</v>
          </cell>
          <cell r="B2042">
            <v>4.211190928960713</v>
          </cell>
          <cell r="C2042">
            <v>2.4696101828290015E-2</v>
          </cell>
          <cell r="D2042">
            <v>1182401.48</v>
          </cell>
          <cell r="E2042">
            <v>637389.34</v>
          </cell>
          <cell r="F2042">
            <v>256.75</v>
          </cell>
          <cell r="G2042">
            <v>1182401.8001999999</v>
          </cell>
          <cell r="H2042">
            <v>637393.53899999999</v>
          </cell>
          <cell r="I2042">
            <v>256.85399999999998</v>
          </cell>
          <cell r="J2042">
            <v>1182402.07</v>
          </cell>
          <cell r="K2042">
            <v>637397.03</v>
          </cell>
          <cell r="L2042">
            <v>256.94</v>
          </cell>
          <cell r="M2042">
            <v>2.4561532728080926E-2</v>
          </cell>
          <cell r="N2042">
            <v>3.5014101502586561</v>
          </cell>
          <cell r="O2042">
            <v>7.7126010792193691</v>
          </cell>
        </row>
        <row r="2043">
          <cell r="A2043">
            <v>29560</v>
          </cell>
          <cell r="B2043">
            <v>4.4987766659379673</v>
          </cell>
          <cell r="C2043">
            <v>4.4234247391456587E-2</v>
          </cell>
          <cell r="D2043">
            <v>1182391.6399999999</v>
          </cell>
          <cell r="E2043">
            <v>637389.73</v>
          </cell>
          <cell r="F2043">
            <v>256.52</v>
          </cell>
          <cell r="G2043">
            <v>1182391.8243</v>
          </cell>
          <cell r="H2043">
            <v>637394.22499999998</v>
          </cell>
          <cell r="I2043">
            <v>256.71899999999999</v>
          </cell>
          <cell r="J2043">
            <v>1182391.97</v>
          </cell>
          <cell r="K2043">
            <v>637397.72</v>
          </cell>
          <cell r="L2043">
            <v>256.87</v>
          </cell>
          <cell r="M2043">
            <v>4.3167084217225427E-2</v>
          </cell>
          <cell r="N2043">
            <v>3.4980356616200479</v>
          </cell>
          <cell r="O2043">
            <v>7.9968123275580147</v>
          </cell>
        </row>
        <row r="2044">
          <cell r="A2044">
            <v>29570</v>
          </cell>
          <cell r="B2044">
            <v>4.5026296860737318</v>
          </cell>
          <cell r="C2044">
            <v>5.6855663878324046E-2</v>
          </cell>
          <cell r="D2044">
            <v>1182382.02</v>
          </cell>
          <cell r="E2044">
            <v>637389.72</v>
          </cell>
          <cell r="F2044">
            <v>256.42</v>
          </cell>
          <cell r="G2044">
            <v>1182381.8271999999</v>
          </cell>
          <cell r="H2044">
            <v>637394.21849999996</v>
          </cell>
          <cell r="I2044">
            <v>256.67599999999999</v>
          </cell>
          <cell r="J2044">
            <v>1182381.68</v>
          </cell>
          <cell r="K2044">
            <v>637397.72</v>
          </cell>
          <cell r="L2044">
            <v>256.88</v>
          </cell>
          <cell r="M2044">
            <v>5.8209331769934029E-2</v>
          </cell>
          <cell r="N2044">
            <v>3.5045927138675164</v>
          </cell>
          <cell r="O2044">
            <v>8.0072223999412486</v>
          </cell>
        </row>
        <row r="2045">
          <cell r="A2045">
            <v>29580</v>
          </cell>
          <cell r="B2045">
            <v>4.495396445197958</v>
          </cell>
          <cell r="C2045">
            <v>5.7392046095418432E-2</v>
          </cell>
          <cell r="D2045">
            <v>1182372.43</v>
          </cell>
          <cell r="E2045">
            <v>637388.92000000004</v>
          </cell>
          <cell r="F2045">
            <v>256.47000000000003</v>
          </cell>
          <cell r="G2045">
            <v>1182371.8654</v>
          </cell>
          <cell r="H2045">
            <v>637393.3798</v>
          </cell>
          <cell r="I2045">
            <v>256.72800000000001</v>
          </cell>
          <cell r="J2045">
            <v>1182371.43</v>
          </cell>
          <cell r="K2045">
            <v>637396.85</v>
          </cell>
          <cell r="L2045">
            <v>256.93</v>
          </cell>
          <cell r="M2045">
            <v>5.7757062527066437E-2</v>
          </cell>
          <cell r="N2045">
            <v>3.4974077829068233</v>
          </cell>
          <cell r="O2045">
            <v>7.9928042281047809</v>
          </cell>
        </row>
        <row r="2046">
          <cell r="A2046">
            <v>29590</v>
          </cell>
          <cell r="B2046">
            <v>4.5024387191199375</v>
          </cell>
          <cell r="C2046">
            <v>5.5969667933485248E-2</v>
          </cell>
          <cell r="D2046">
            <v>1182362.94</v>
          </cell>
          <cell r="E2046">
            <v>637387.31000000006</v>
          </cell>
          <cell r="F2046">
            <v>256.62</v>
          </cell>
          <cell r="G2046">
            <v>1182362.0079000001</v>
          </cell>
          <cell r="H2046">
            <v>637391.71490000002</v>
          </cell>
          <cell r="I2046">
            <v>256.87200000000001</v>
          </cell>
          <cell r="J2046">
            <v>1182361.28</v>
          </cell>
          <cell r="K2046">
            <v>637395.14</v>
          </cell>
          <cell r="L2046">
            <v>257.07</v>
          </cell>
          <cell r="M2046">
            <v>5.6545704004162811E-2</v>
          </cell>
          <cell r="N2046">
            <v>3.5015922692447621</v>
          </cell>
          <cell r="O2046">
            <v>8.0040309883647005</v>
          </cell>
        </row>
        <row r="2047">
          <cell r="A2047">
            <v>29600</v>
          </cell>
          <cell r="B2047">
            <v>4.4963650129177211</v>
          </cell>
          <cell r="C2047">
            <v>5.7824486947351983E-2</v>
          </cell>
          <cell r="D2047">
            <v>1182353.6200000001</v>
          </cell>
          <cell r="E2047">
            <v>637384.93000000005</v>
          </cell>
          <cell r="F2047">
            <v>256.85000000000002</v>
          </cell>
          <cell r="G2047">
            <v>1182352.3232</v>
          </cell>
          <cell r="H2047">
            <v>637389.23529999994</v>
          </cell>
          <cell r="I2047">
            <v>257.11</v>
          </cell>
          <cell r="J2047">
            <v>1182351.31</v>
          </cell>
          <cell r="K2047">
            <v>637392.59</v>
          </cell>
          <cell r="L2047">
            <v>257.31</v>
          </cell>
          <cell r="M2047">
            <v>5.7071652076994064E-2</v>
          </cell>
          <cell r="N2047">
            <v>3.5043667516435866</v>
          </cell>
          <cell r="O2047">
            <v>8.0007317645613085</v>
          </cell>
        </row>
        <row r="2048">
          <cell r="A2048">
            <v>29610</v>
          </cell>
          <cell r="B2048">
            <v>4.5020519199056759</v>
          </cell>
          <cell r="C2048">
            <v>5.5974476634931679E-2</v>
          </cell>
          <cell r="D2048">
            <v>1182344.53</v>
          </cell>
          <cell r="E2048">
            <v>637381.77</v>
          </cell>
          <cell r="F2048">
            <v>257.19</v>
          </cell>
          <cell r="G2048">
            <v>1182342.8785000001</v>
          </cell>
          <cell r="H2048">
            <v>637385.95819999999</v>
          </cell>
          <cell r="I2048">
            <v>257.44200000000001</v>
          </cell>
          <cell r="J2048">
            <v>1182341.5900000001</v>
          </cell>
          <cell r="K2048">
            <v>637389.21</v>
          </cell>
          <cell r="L2048">
            <v>257.64</v>
          </cell>
          <cell r="M2048">
            <v>5.6607401898907186E-2</v>
          </cell>
          <cell r="N2048">
            <v>3.4977757918227561</v>
          </cell>
          <cell r="O2048">
            <v>7.9998277117284324</v>
          </cell>
        </row>
        <row r="2049">
          <cell r="A2049">
            <v>29620</v>
          </cell>
          <cell r="B2049">
            <v>4.5004218612977862</v>
          </cell>
          <cell r="C2049">
            <v>5.7550160403257562E-2</v>
          </cell>
          <cell r="D2049">
            <v>1182335.73</v>
          </cell>
          <cell r="E2049">
            <v>637377.87</v>
          </cell>
          <cell r="F2049">
            <v>257.56</v>
          </cell>
          <cell r="G2049">
            <v>1182333.7393</v>
          </cell>
          <cell r="H2049">
            <v>637381.90619999997</v>
          </cell>
          <cell r="I2049">
            <v>257.81900000000002</v>
          </cell>
          <cell r="J2049">
            <v>1182332.19</v>
          </cell>
          <cell r="K2049">
            <v>637385.04</v>
          </cell>
          <cell r="L2049">
            <v>258.02</v>
          </cell>
          <cell r="M2049">
            <v>5.7496591571847305E-2</v>
          </cell>
          <cell r="N2049">
            <v>3.4958593980096526</v>
          </cell>
          <cell r="O2049">
            <v>7.9962812593074393</v>
          </cell>
        </row>
        <row r="2050">
          <cell r="A2050">
            <v>29630</v>
          </cell>
          <cell r="B2050">
            <v>4.5020468789304173</v>
          </cell>
          <cell r="C2050">
            <v>5.7085145248656828E-2</v>
          </cell>
          <cell r="D2050">
            <v>1182327.29</v>
          </cell>
          <cell r="E2050">
            <v>637373.25</v>
          </cell>
          <cell r="F2050">
            <v>257.94</v>
          </cell>
          <cell r="G2050">
            <v>1182324.9691000001</v>
          </cell>
          <cell r="H2050">
            <v>637377.10770000005</v>
          </cell>
          <cell r="I2050">
            <v>258.197</v>
          </cell>
          <cell r="J2050">
            <v>1182323.1599999999</v>
          </cell>
          <cell r="K2050">
            <v>637380.11</v>
          </cell>
          <cell r="L2050">
            <v>258.39999999999998</v>
          </cell>
          <cell r="M2050">
            <v>5.7913435413879562E-2</v>
          </cell>
          <cell r="N2050">
            <v>3.5052315330498156</v>
          </cell>
          <cell r="O2050">
            <v>8.0072784119802325</v>
          </cell>
        </row>
        <row r="2051">
          <cell r="A2051">
            <v>29640</v>
          </cell>
          <cell r="B2051">
            <v>4.4960362464804087</v>
          </cell>
          <cell r="C2051">
            <v>5.6716624604531335E-2</v>
          </cell>
          <cell r="D2051">
            <v>1182319.26</v>
          </cell>
          <cell r="E2051">
            <v>637367.94999999995</v>
          </cell>
          <cell r="F2051">
            <v>258.32</v>
          </cell>
          <cell r="G2051">
            <v>1182316.6288000001</v>
          </cell>
          <cell r="H2051">
            <v>637371.59569999995</v>
          </cell>
          <cell r="I2051">
            <v>258.57499999999999</v>
          </cell>
          <cell r="J2051">
            <v>1182314.58</v>
          </cell>
          <cell r="K2051">
            <v>637374.43000000005</v>
          </cell>
          <cell r="L2051">
            <v>258.77</v>
          </cell>
          <cell r="M2051">
            <v>5.5757912454850768E-2</v>
          </cell>
          <cell r="N2051">
            <v>3.497261490158762</v>
          </cell>
          <cell r="O2051">
            <v>7.9932977366391711</v>
          </cell>
        </row>
        <row r="2052">
          <cell r="A2052">
            <v>29650</v>
          </cell>
          <cell r="B2052">
            <v>4.4106402483364144</v>
          </cell>
          <cell r="C2052">
            <v>5.6454388927748872E-2</v>
          </cell>
          <cell r="D2052">
            <v>1182311.5900000001</v>
          </cell>
          <cell r="E2052">
            <v>637362.03</v>
          </cell>
          <cell r="F2052">
            <v>258.67</v>
          </cell>
          <cell r="G2052">
            <v>1182308.7674</v>
          </cell>
          <cell r="H2052">
            <v>637365.4192</v>
          </cell>
          <cell r="I2052">
            <v>258.91899999999998</v>
          </cell>
          <cell r="J2052">
            <v>1182306.53</v>
          </cell>
          <cell r="K2052">
            <v>637368.11</v>
          </cell>
          <cell r="L2052">
            <v>259.12</v>
          </cell>
          <cell r="M2052">
            <v>5.7437097602584815E-2</v>
          </cell>
          <cell r="N2052">
            <v>3.4994804471278909</v>
          </cell>
          <cell r="O2052">
            <v>7.9101206954643057</v>
          </cell>
        </row>
        <row r="2053">
          <cell r="A2053">
            <v>29660</v>
          </cell>
          <cell r="B2053">
            <v>3.9086721390018808</v>
          </cell>
          <cell r="C2053">
            <v>5.8075988961816337E-2</v>
          </cell>
          <cell r="D2053">
            <v>1182303.58</v>
          </cell>
          <cell r="E2053">
            <v>637356.02</v>
          </cell>
          <cell r="F2053">
            <v>258.89</v>
          </cell>
          <cell r="G2053">
            <v>1182301.0795</v>
          </cell>
          <cell r="H2053">
            <v>637359.02419999999</v>
          </cell>
          <cell r="I2053">
            <v>259.11700000000002</v>
          </cell>
          <cell r="J2053">
            <v>1182298.8400000001</v>
          </cell>
          <cell r="K2053">
            <v>637361.71</v>
          </cell>
          <cell r="L2053">
            <v>259.32</v>
          </cell>
          <cell r="M2053">
            <v>5.8050058626692755E-2</v>
          </cell>
          <cell r="N2053">
            <v>3.496981825727743</v>
          </cell>
          <cell r="O2053">
            <v>7.4056539647296233</v>
          </cell>
        </row>
        <row r="2054">
          <cell r="A2054">
            <v>29670</v>
          </cell>
          <cell r="B2054">
            <v>3.4988260216046023</v>
          </cell>
          <cell r="C2054">
            <v>5.801946102679699E-2</v>
          </cell>
          <cell r="D2054">
            <v>1182295.6299999999</v>
          </cell>
          <cell r="E2054">
            <v>637349.93999999994</v>
          </cell>
          <cell r="F2054">
            <v>258.95999999999998</v>
          </cell>
          <cell r="G2054">
            <v>1182293.3917</v>
          </cell>
          <cell r="H2054">
            <v>637352.62919999997</v>
          </cell>
          <cell r="I2054">
            <v>259.16300000000001</v>
          </cell>
          <cell r="J2054">
            <v>1182291.1499999999</v>
          </cell>
          <cell r="K2054">
            <v>637355.31999999995</v>
          </cell>
          <cell r="L2054">
            <v>259.37</v>
          </cell>
          <cell r="M2054">
            <v>5.9105178069177901E-2</v>
          </cell>
          <cell r="N2054">
            <v>3.5022312217335108</v>
          </cell>
          <cell r="O2054">
            <v>7.0010572433381135</v>
          </cell>
        </row>
        <row r="2055">
          <cell r="A2055">
            <v>29680</v>
          </cell>
          <cell r="B2055">
            <v>3.5012519545841148</v>
          </cell>
          <cell r="C2055">
            <v>5.8836097108135567E-2</v>
          </cell>
          <cell r="D2055">
            <v>1182287.94</v>
          </cell>
          <cell r="E2055">
            <v>637343.54</v>
          </cell>
          <cell r="F2055">
            <v>258.85000000000002</v>
          </cell>
          <cell r="G2055">
            <v>1182285.7038</v>
          </cell>
          <cell r="H2055">
            <v>637346.2341</v>
          </cell>
          <cell r="I2055">
            <v>259.05599999999998</v>
          </cell>
          <cell r="J2055">
            <v>1182283.47</v>
          </cell>
          <cell r="K2055">
            <v>637348.92000000004</v>
          </cell>
          <cell r="L2055">
            <v>259.26</v>
          </cell>
          <cell r="M2055">
            <v>5.8395646265764649E-2</v>
          </cell>
          <cell r="N2055">
            <v>3.4934111195821442</v>
          </cell>
          <cell r="O2055">
            <v>6.994663074166259</v>
          </cell>
        </row>
        <row r="2056">
          <cell r="A2056">
            <v>29690</v>
          </cell>
          <cell r="B2056">
            <v>3.49606373222647</v>
          </cell>
          <cell r="C2056">
            <v>5.8923410949612773E-2</v>
          </cell>
          <cell r="D2056">
            <v>1182280.25</v>
          </cell>
          <cell r="E2056">
            <v>637337.15</v>
          </cell>
          <cell r="F2056">
            <v>258.58999999999997</v>
          </cell>
          <cell r="G2056">
            <v>1182278.0159</v>
          </cell>
          <cell r="H2056">
            <v>637339.83909999998</v>
          </cell>
          <cell r="I2056">
            <v>258.79599999999999</v>
          </cell>
          <cell r="J2056">
            <v>1182275.78</v>
          </cell>
          <cell r="K2056">
            <v>637342.53</v>
          </cell>
          <cell r="L2056">
            <v>259</v>
          </cell>
          <cell r="M2056">
            <v>5.8309062529120902E-2</v>
          </cell>
          <cell r="N2056">
            <v>3.4985985222815987</v>
          </cell>
          <cell r="O2056">
            <v>6.9946622545080688</v>
          </cell>
        </row>
        <row r="2057">
          <cell r="A2057">
            <v>29700</v>
          </cell>
          <cell r="B2057">
            <v>3.817292234063332</v>
          </cell>
          <cell r="C2057">
            <v>5.7894440993520507E-2</v>
          </cell>
          <cell r="D2057">
            <v>1182272.77</v>
          </cell>
          <cell r="E2057">
            <v>637330.51</v>
          </cell>
          <cell r="F2057">
            <v>258.17</v>
          </cell>
          <cell r="G2057">
            <v>1182270.328</v>
          </cell>
          <cell r="H2057">
            <v>637333.44400000002</v>
          </cell>
          <cell r="I2057">
            <v>258.39100000000002</v>
          </cell>
          <cell r="J2057">
            <v>1182268.0900000001</v>
          </cell>
          <cell r="K2057">
            <v>637336.13</v>
          </cell>
          <cell r="L2057">
            <v>258.60000000000002</v>
          </cell>
          <cell r="M2057">
            <v>5.9779615393022435E-2</v>
          </cell>
          <cell r="N2057">
            <v>3.4961750527488</v>
          </cell>
          <cell r="O2057">
            <v>7.3134672868121324</v>
          </cell>
        </row>
        <row r="2058">
          <cell r="A2058">
            <v>29710</v>
          </cell>
          <cell r="B2058">
            <v>4.3165098215426161</v>
          </cell>
          <cell r="C2058">
            <v>5.8380499620860553E-2</v>
          </cell>
          <cell r="D2058">
            <v>1182265.3999999999</v>
          </cell>
          <cell r="E2058">
            <v>637323.73</v>
          </cell>
          <cell r="F2058">
            <v>257.7</v>
          </cell>
          <cell r="G2058">
            <v>1182262.6402</v>
          </cell>
          <cell r="H2058">
            <v>637327.049</v>
          </cell>
          <cell r="I2058">
            <v>257.952</v>
          </cell>
          <cell r="J2058">
            <v>1182260.3999999999</v>
          </cell>
          <cell r="K2058">
            <v>637329.74</v>
          </cell>
          <cell r="L2058">
            <v>258.16000000000003</v>
          </cell>
          <cell r="M2058">
            <v>5.9404385333528716E-2</v>
          </cell>
          <cell r="N2058">
            <v>3.5014250014069002</v>
          </cell>
          <cell r="O2058">
            <v>7.8179348229495158</v>
          </cell>
        </row>
        <row r="2059">
          <cell r="A2059">
            <v>29720</v>
          </cell>
          <cell r="B2059">
            <v>4.5005897591737742</v>
          </cell>
          <cell r="C2059">
            <v>6.065871688115948E-2</v>
          </cell>
          <cell r="D2059">
            <v>1182258.4099999999</v>
          </cell>
          <cell r="E2059">
            <v>637317.27</v>
          </cell>
          <cell r="F2059">
            <v>257.24</v>
          </cell>
          <cell r="G2059">
            <v>1182255.1776999999</v>
          </cell>
          <cell r="H2059">
            <v>637320.40170000005</v>
          </cell>
          <cell r="I2059">
            <v>257.51299999999998</v>
          </cell>
          <cell r="J2059">
            <v>1182252.67</v>
          </cell>
          <cell r="K2059">
            <v>637322.84</v>
          </cell>
          <cell r="L2059">
            <v>257.72000000000003</v>
          </cell>
          <cell r="M2059">
            <v>5.918184260518676E-2</v>
          </cell>
          <cell r="N2059">
            <v>3.4976944090941293</v>
          </cell>
          <cell r="O2059">
            <v>7.9982841682679036</v>
          </cell>
        </row>
        <row r="2060">
          <cell r="A2060">
            <v>29730</v>
          </cell>
          <cell r="B2060">
            <v>4.494818459160693</v>
          </cell>
          <cell r="C2060">
            <v>6.0959080436624416E-2</v>
          </cell>
          <cell r="D2060">
            <v>1182252.54</v>
          </cell>
          <cell r="E2060">
            <v>637310.13</v>
          </cell>
          <cell r="F2060">
            <v>256.8</v>
          </cell>
          <cell r="G2060">
            <v>1182248.8396999999</v>
          </cell>
          <cell r="H2060">
            <v>637312.68169999996</v>
          </cell>
          <cell r="I2060">
            <v>257.07400000000001</v>
          </cell>
          <cell r="J2060">
            <v>1182245.96</v>
          </cell>
          <cell r="K2060">
            <v>637314.67000000004</v>
          </cell>
          <cell r="L2060">
            <v>257.27999999999997</v>
          </cell>
          <cell r="M2060">
            <v>5.8866732957150232E-2</v>
          </cell>
          <cell r="N2060">
            <v>3.4994298078323829</v>
          </cell>
          <cell r="O2060">
            <v>7.9942482669930754</v>
          </cell>
        </row>
        <row r="2061">
          <cell r="A2061">
            <v>29740</v>
          </cell>
          <cell r="B2061">
            <v>4.5035741228097521</v>
          </cell>
          <cell r="C2061">
            <v>6.1062612161117594E-2</v>
          </cell>
          <cell r="D2061">
            <v>1182247.95</v>
          </cell>
          <cell r="E2061">
            <v>637302.11</v>
          </cell>
          <cell r="F2061">
            <v>256.36</v>
          </cell>
          <cell r="G2061">
            <v>1182243.8702</v>
          </cell>
          <cell r="H2061">
            <v>637304.0172</v>
          </cell>
          <cell r="I2061">
            <v>256.63499999999999</v>
          </cell>
          <cell r="J2061">
            <v>1182240.7</v>
          </cell>
          <cell r="K2061">
            <v>637305.5</v>
          </cell>
          <cell r="L2061">
            <v>256.83999999999997</v>
          </cell>
          <cell r="M2061">
            <v>5.8574144848230224E-2</v>
          </cell>
          <cell r="N2061">
            <v>3.4998376934252078</v>
          </cell>
          <cell r="O2061">
            <v>8.0034118162349603</v>
          </cell>
        </row>
        <row r="2062">
          <cell r="A2062">
            <v>29750</v>
          </cell>
          <cell r="B2062">
            <v>4.4983463140224433</v>
          </cell>
          <cell r="C2062">
            <v>5.9132841589104118E-2</v>
          </cell>
          <cell r="D2062">
            <v>1182244.74</v>
          </cell>
          <cell r="E2062">
            <v>637293.43999999994</v>
          </cell>
          <cell r="F2062">
            <v>255.93</v>
          </cell>
          <cell r="G2062">
            <v>1182240.4069999999</v>
          </cell>
          <cell r="H2062">
            <v>637294.64839999995</v>
          </cell>
          <cell r="I2062">
            <v>256.19600000000003</v>
          </cell>
          <cell r="J2062">
            <v>1182237.03</v>
          </cell>
          <cell r="K2062">
            <v>637295.57999999996</v>
          </cell>
          <cell r="L2062">
            <v>256.41000000000003</v>
          </cell>
          <cell r="M2062">
            <v>6.1088008380358411E-2</v>
          </cell>
          <cell r="N2062">
            <v>3.5031425262311533</v>
          </cell>
          <cell r="O2062">
            <v>8.0014888402535966</v>
          </cell>
        </row>
        <row r="2063">
          <cell r="A2063">
            <v>29760</v>
          </cell>
          <cell r="B2063">
            <v>4.4979899089377753</v>
          </cell>
          <cell r="C2063">
            <v>5.9359848600249399E-2</v>
          </cell>
          <cell r="D2063">
            <v>1182243.02</v>
          </cell>
          <cell r="E2063">
            <v>637284.37</v>
          </cell>
          <cell r="F2063">
            <v>255.49</v>
          </cell>
          <cell r="G2063">
            <v>1182238.5460999999</v>
          </cell>
          <cell r="H2063">
            <v>637284.83490000002</v>
          </cell>
          <cell r="I2063">
            <v>255.75700000000001</v>
          </cell>
          <cell r="J2063">
            <v>1182235.06</v>
          </cell>
          <cell r="K2063">
            <v>637285.19999999995</v>
          </cell>
          <cell r="L2063">
            <v>255.97</v>
          </cell>
          <cell r="M2063">
            <v>6.0767443840527582E-2</v>
          </cell>
          <cell r="N2063">
            <v>3.5051663611023565</v>
          </cell>
          <cell r="O2063">
            <v>8.0031562700401313</v>
          </cell>
        </row>
        <row r="2064">
          <cell r="A2064">
            <v>29770</v>
          </cell>
          <cell r="B2064">
            <v>4.4999072401384499</v>
          </cell>
          <cell r="C2064">
            <v>6.0445690429748206E-2</v>
          </cell>
          <cell r="D2064">
            <v>1182242.83</v>
          </cell>
          <cell r="E2064">
            <v>637275.13</v>
          </cell>
          <cell r="F2064">
            <v>255.09</v>
          </cell>
          <cell r="G2064">
            <v>1182238.3389000001</v>
          </cell>
          <cell r="H2064">
            <v>637274.84860000003</v>
          </cell>
          <cell r="I2064">
            <v>255.36199999999999</v>
          </cell>
          <cell r="J2064">
            <v>1182234.8500000001</v>
          </cell>
          <cell r="K2064">
            <v>637274.63</v>
          </cell>
          <cell r="L2064">
            <v>255.57</v>
          </cell>
          <cell r="M2064">
            <v>5.9500965802388249E-2</v>
          </cell>
          <cell r="N2064">
            <v>3.4957415765451274</v>
          </cell>
          <cell r="O2064">
            <v>7.9956488166835769</v>
          </cell>
        </row>
        <row r="2065">
          <cell r="A2065">
            <v>29780</v>
          </cell>
          <cell r="B2065">
            <v>4.4967738858041564</v>
          </cell>
          <cell r="C2065">
            <v>5.470588609683167E-2</v>
          </cell>
          <cell r="D2065">
            <v>1182244.17</v>
          </cell>
          <cell r="E2065">
            <v>637265.99</v>
          </cell>
          <cell r="F2065">
            <v>254.81</v>
          </cell>
          <cell r="G2065">
            <v>1182239.7912999999</v>
          </cell>
          <cell r="H2065">
            <v>637264.96629999997</v>
          </cell>
          <cell r="I2065">
            <v>255.05600000000001</v>
          </cell>
          <cell r="J2065">
            <v>1182236.3799999999</v>
          </cell>
          <cell r="K2065">
            <v>637264.17000000004</v>
          </cell>
          <cell r="L2065">
            <v>255.25</v>
          </cell>
          <cell r="M2065">
            <v>5.5380983712899783E-2</v>
          </cell>
          <cell r="N2065">
            <v>3.5030074764598371</v>
          </cell>
          <cell r="O2065">
            <v>7.9997813622639935</v>
          </cell>
        </row>
        <row r="2066">
          <cell r="A2066">
            <v>29790</v>
          </cell>
          <cell r="B2066">
            <v>4.424001009343586</v>
          </cell>
          <cell r="C2066">
            <v>3.5940317297437401E-2</v>
          </cell>
          <cell r="D2066">
            <v>1182246.97</v>
          </cell>
          <cell r="E2066">
            <v>637257.05000000005</v>
          </cell>
          <cell r="F2066">
            <v>254.68</v>
          </cell>
          <cell r="G2066">
            <v>1182242.8437999999</v>
          </cell>
          <cell r="H2066">
            <v>637255.45429999998</v>
          </cell>
          <cell r="I2066">
            <v>254.839</v>
          </cell>
          <cell r="J2066">
            <v>1182239.58</v>
          </cell>
          <cell r="K2066">
            <v>637254.18999999994</v>
          </cell>
          <cell r="L2066">
            <v>254.97</v>
          </cell>
          <cell r="M2066">
            <v>3.7427280699929254E-2</v>
          </cell>
          <cell r="N2066">
            <v>3.5001207020698102</v>
          </cell>
          <cell r="O2066">
            <v>7.9241217114133962</v>
          </cell>
        </row>
        <row r="2067">
          <cell r="A2067">
            <v>29800</v>
          </cell>
          <cell r="B2067">
            <v>3.920084163790623</v>
          </cell>
          <cell r="C2067">
            <v>2.0917918231812067E-2</v>
          </cell>
          <cell r="D2067">
            <v>1182250.1100000001</v>
          </cell>
          <cell r="E2067">
            <v>637247.55000000005</v>
          </cell>
          <cell r="F2067">
            <v>254.63</v>
          </cell>
          <cell r="G2067">
            <v>1182246.4563</v>
          </cell>
          <cell r="H2067">
            <v>637246.12959999999</v>
          </cell>
          <cell r="I2067">
            <v>254.71199999999999</v>
          </cell>
          <cell r="J2067">
            <v>1182243.19</v>
          </cell>
          <cell r="K2067">
            <v>637244.87</v>
          </cell>
          <cell r="L2067">
            <v>254.78</v>
          </cell>
          <cell r="M2067">
            <v>1.9424363655331185E-2</v>
          </cell>
          <cell r="N2067">
            <v>3.5007581821785374</v>
          </cell>
          <cell r="O2067">
            <v>7.4208423459691604</v>
          </cell>
        </row>
        <row r="2068">
          <cell r="A2068">
            <v>29810</v>
          </cell>
          <cell r="B2068">
            <v>3.4978923968472722</v>
          </cell>
          <cell r="C2068">
            <v>2.0869710019040043E-2</v>
          </cell>
          <cell r="D2068">
            <v>1182253.33</v>
          </cell>
          <cell r="E2068">
            <v>637238.06999999995</v>
          </cell>
          <cell r="F2068">
            <v>254.6</v>
          </cell>
          <cell r="G2068">
            <v>1182250.0689000001</v>
          </cell>
          <cell r="H2068">
            <v>637236.80489999999</v>
          </cell>
          <cell r="I2068">
            <v>254.673</v>
          </cell>
          <cell r="J2068">
            <v>1182246.81</v>
          </cell>
          <cell r="K2068">
            <v>637235.54</v>
          </cell>
          <cell r="L2068">
            <v>254.68</v>
          </cell>
          <cell r="M2068">
            <v>2.0024206143917874E-3</v>
          </cell>
          <cell r="N2068">
            <v>3.4957690455714636</v>
          </cell>
          <cell r="O2068">
            <v>6.9936614424187358</v>
          </cell>
        </row>
        <row r="2069">
          <cell r="A2069">
            <v>29820</v>
          </cell>
          <cell r="B2069">
            <v>3.5028468907272332</v>
          </cell>
          <cell r="C2069">
            <v>2.0840191500591632E-2</v>
          </cell>
          <cell r="D2069">
            <v>1182256.95</v>
          </cell>
          <cell r="E2069">
            <v>637228.74</v>
          </cell>
          <cell r="F2069">
            <v>254.65</v>
          </cell>
          <cell r="G2069">
            <v>1182253.6814999999</v>
          </cell>
          <cell r="H2069">
            <v>637227.48030000005</v>
          </cell>
          <cell r="I2069">
            <v>254.72300000000001</v>
          </cell>
          <cell r="J2069">
            <v>1182250.42</v>
          </cell>
          <cell r="K2069">
            <v>637226.22</v>
          </cell>
          <cell r="L2069">
            <v>254.66</v>
          </cell>
          <cell r="M2069">
            <v>-1.801785141381634E-2</v>
          </cell>
          <cell r="N2069">
            <v>3.4965323308031788</v>
          </cell>
          <cell r="O2069">
            <v>6.999379221530412</v>
          </cell>
        </row>
        <row r="2070">
          <cell r="A2070">
            <v>29830</v>
          </cell>
          <cell r="B2070">
            <v>3.5021150994725354</v>
          </cell>
          <cell r="C2070">
            <v>1.4848169898192204E-2</v>
          </cell>
          <cell r="D2070">
            <v>1182260.56</v>
          </cell>
          <cell r="E2070">
            <v>637219.42000000004</v>
          </cell>
          <cell r="F2070">
            <v>254.81</v>
          </cell>
          <cell r="G2070">
            <v>1182257.2941000001</v>
          </cell>
          <cell r="H2070">
            <v>637218.15560000006</v>
          </cell>
          <cell r="I2070">
            <v>254.86199999999999</v>
          </cell>
          <cell r="J2070">
            <v>1182254.03</v>
          </cell>
          <cell r="K2070">
            <v>637216.89</v>
          </cell>
          <cell r="L2070">
            <v>254.79</v>
          </cell>
          <cell r="M2070">
            <v>-2.0566315186911564E-2</v>
          </cell>
          <cell r="N2070">
            <v>3.5008702018640481</v>
          </cell>
          <cell r="O2070">
            <v>7.002985301336583</v>
          </cell>
        </row>
        <row r="2071">
          <cell r="A2071">
            <v>29840</v>
          </cell>
          <cell r="B2071">
            <v>3.5014845949856563</v>
          </cell>
          <cell r="C2071">
            <v>-2.8559314567059716E-3</v>
          </cell>
          <cell r="D2071">
            <v>1182264.17</v>
          </cell>
          <cell r="E2071">
            <v>637210.1</v>
          </cell>
          <cell r="F2071">
            <v>255.1</v>
          </cell>
          <cell r="G2071">
            <v>1182260.9066000001</v>
          </cell>
          <cell r="H2071">
            <v>637208.83089999994</v>
          </cell>
          <cell r="I2071">
            <v>255.09</v>
          </cell>
          <cell r="J2071">
            <v>1182257.6200000001</v>
          </cell>
          <cell r="K2071">
            <v>637207.56000000006</v>
          </cell>
          <cell r="L2071">
            <v>255.02</v>
          </cell>
          <cell r="M2071">
            <v>-1.9865110588259204E-2</v>
          </cell>
          <cell r="N2071">
            <v>3.523765935708659</v>
          </cell>
          <cell r="O2071">
            <v>7.0252505306943149</v>
          </cell>
        </row>
        <row r="2072">
          <cell r="A2072">
            <v>29850</v>
          </cell>
          <cell r="B2072">
            <v>3.4971065654816562</v>
          </cell>
          <cell r="C2072">
            <v>-2.2018202350488847E-2</v>
          </cell>
          <cell r="D2072">
            <v>1182267.78</v>
          </cell>
          <cell r="E2072">
            <v>637200.77</v>
          </cell>
          <cell r="F2072">
            <v>255.44</v>
          </cell>
          <cell r="G2072">
            <v>1182264.5192</v>
          </cell>
          <cell r="H2072">
            <v>637199.50630000001</v>
          </cell>
          <cell r="I2072">
            <v>255.363</v>
          </cell>
          <cell r="J2072">
            <v>1182260.77</v>
          </cell>
          <cell r="K2072">
            <v>637198.05000000005</v>
          </cell>
          <cell r="L2072">
            <v>255.28</v>
          </cell>
          <cell r="M2072">
            <v>-2.0635972195905725E-2</v>
          </cell>
          <cell r="N2072">
            <v>4.0221027248944443</v>
          </cell>
          <cell r="O2072">
            <v>7.5192092903761001</v>
          </cell>
        </row>
        <row r="2073">
          <cell r="A2073">
            <v>29860</v>
          </cell>
          <cell r="B2073">
            <v>3.4995957023664528</v>
          </cell>
          <cell r="C2073">
            <v>-3.8290137317691514E-2</v>
          </cell>
          <cell r="D2073">
            <v>1182271.3999999999</v>
          </cell>
          <cell r="E2073">
            <v>637191.43000000005</v>
          </cell>
          <cell r="F2073">
            <v>255.77</v>
          </cell>
          <cell r="G2073">
            <v>1182268.1307999999</v>
          </cell>
          <cell r="H2073">
            <v>637190.18119999999</v>
          </cell>
          <cell r="I2073">
            <v>255.636</v>
          </cell>
          <cell r="J2073">
            <v>1182263.93</v>
          </cell>
          <cell r="K2073">
            <v>637188.56999999995</v>
          </cell>
          <cell r="L2073">
            <v>255.46</v>
          </cell>
          <cell r="M2073">
            <v>-3.9118176124612547E-2</v>
          </cell>
          <cell r="N2073">
            <v>4.4991872688371908</v>
          </cell>
          <cell r="O2073">
            <v>7.998782971203644</v>
          </cell>
        </row>
        <row r="2074">
          <cell r="A2074">
            <v>29870</v>
          </cell>
          <cell r="B2074">
            <v>3.4976631926171886</v>
          </cell>
          <cell r="C2074">
            <v>-5.7752844935557247E-2</v>
          </cell>
          <cell r="D2074">
            <v>1182274.6399999999</v>
          </cell>
          <cell r="E2074">
            <v>637181.64</v>
          </cell>
          <cell r="F2074">
            <v>256.11</v>
          </cell>
          <cell r="G2074">
            <v>1182271.2734000001</v>
          </cell>
          <cell r="H2074">
            <v>637180.69149999996</v>
          </cell>
          <cell r="I2074">
            <v>255.90799999999999</v>
          </cell>
          <cell r="J2074">
            <v>1182266.94</v>
          </cell>
          <cell r="K2074">
            <v>637179.47</v>
          </cell>
          <cell r="L2074">
            <v>255.65</v>
          </cell>
          <cell r="M2074">
            <v>-5.7304450946523894E-2</v>
          </cell>
          <cell r="N2074">
            <v>4.5022680740933216</v>
          </cell>
          <cell r="O2074">
            <v>7.9999312667105098</v>
          </cell>
        </row>
        <row r="2075">
          <cell r="A2075">
            <v>29880</v>
          </cell>
          <cell r="B2075">
            <v>3.4965333702828736</v>
          </cell>
          <cell r="C2075">
            <v>-5.6913513736582169E-2</v>
          </cell>
          <cell r="D2075">
            <v>1182276.98</v>
          </cell>
          <cell r="E2075">
            <v>637171.59</v>
          </cell>
          <cell r="F2075">
            <v>256.38</v>
          </cell>
          <cell r="G2075">
            <v>1182273.5415000001</v>
          </cell>
          <cell r="H2075">
            <v>637170.95559999999</v>
          </cell>
          <cell r="I2075">
            <v>256.18099999999998</v>
          </cell>
          <cell r="J2075">
            <v>1182269.1200000001</v>
          </cell>
          <cell r="K2075">
            <v>637170.13</v>
          </cell>
          <cell r="L2075">
            <v>255.92</v>
          </cell>
          <cell r="M2075">
            <v>-5.8026830919005373E-2</v>
          </cell>
          <cell r="N2075">
            <v>4.4979192533244312</v>
          </cell>
          <cell r="O2075">
            <v>7.9944526236073052</v>
          </cell>
        </row>
        <row r="2076">
          <cell r="A2076">
            <v>29890</v>
          </cell>
          <cell r="B2076">
            <v>3.4988111937449307</v>
          </cell>
          <cell r="C2076">
            <v>-5.916295236796968E-2</v>
          </cell>
          <cell r="D2076">
            <v>1182278.3999999999</v>
          </cell>
          <cell r="E2076">
            <v>637161.38</v>
          </cell>
          <cell r="F2076">
            <v>256.66000000000003</v>
          </cell>
          <cell r="G2076">
            <v>1182274.9164</v>
          </cell>
          <cell r="H2076">
            <v>637161.05409999995</v>
          </cell>
          <cell r="I2076">
            <v>256.45299999999997</v>
          </cell>
          <cell r="J2076">
            <v>1182270.44</v>
          </cell>
          <cell r="K2076">
            <v>637160.64</v>
          </cell>
          <cell r="L2076">
            <v>256.19</v>
          </cell>
          <cell r="M2076">
            <v>-5.8502780187192585E-2</v>
          </cell>
          <cell r="N2076">
            <v>4.4955128484227611</v>
          </cell>
          <cell r="O2076">
            <v>7.9943240421676922</v>
          </cell>
        </row>
        <row r="2077">
          <cell r="A2077">
            <v>29900</v>
          </cell>
          <cell r="B2077">
            <v>3.5034002795404784</v>
          </cell>
          <cell r="C2077">
            <v>-5.8229144180683028E-2</v>
          </cell>
          <cell r="D2077">
            <v>1182278.8899999999</v>
          </cell>
          <cell r="E2077">
            <v>637151.06999999995</v>
          </cell>
          <cell r="F2077">
            <v>256.93</v>
          </cell>
          <cell r="G2077">
            <v>1182275.3866000001</v>
          </cell>
          <cell r="H2077">
            <v>637151.0686</v>
          </cell>
          <cell r="I2077">
            <v>256.726</v>
          </cell>
          <cell r="J2077">
            <v>1182270.8899999999</v>
          </cell>
          <cell r="K2077">
            <v>637151.06000000006</v>
          </cell>
          <cell r="L2077">
            <v>256.45999999999998</v>
          </cell>
          <cell r="M2077">
            <v>-5.9155698415114887E-2</v>
          </cell>
          <cell r="N2077">
            <v>4.4966082241715846</v>
          </cell>
          <cell r="O2077">
            <v>8.0000085037120634</v>
          </cell>
        </row>
        <row r="2078">
          <cell r="A2078">
            <v>29910</v>
          </cell>
          <cell r="B2078">
            <v>3.4954165431276896</v>
          </cell>
          <cell r="C2078">
            <v>-5.7503876153229709E-2</v>
          </cell>
          <cell r="D2078">
            <v>1182278.43</v>
          </cell>
          <cell r="E2078">
            <v>637140.77</v>
          </cell>
          <cell r="F2078">
            <v>257.2</v>
          </cell>
          <cell r="G2078">
            <v>1182274.9484999999</v>
          </cell>
          <cell r="H2078">
            <v>637141.08160000003</v>
          </cell>
          <cell r="I2078">
            <v>256.99900000000002</v>
          </cell>
          <cell r="J2078">
            <v>1182270.47</v>
          </cell>
          <cell r="K2078">
            <v>637141.48</v>
          </cell>
          <cell r="L2078">
            <v>256.74</v>
          </cell>
          <cell r="M2078">
            <v>-5.7604383790711373E-2</v>
          </cell>
          <cell r="N2078">
            <v>4.4961855844342518</v>
          </cell>
          <cell r="O2078">
            <v>7.9916021275619418</v>
          </cell>
        </row>
        <row r="2079">
          <cell r="A2079">
            <v>29920</v>
          </cell>
          <cell r="B2079">
            <v>3.5008685693486528</v>
          </cell>
          <cell r="C2079">
            <v>-5.6843036537369017E-2</v>
          </cell>
          <cell r="D2079">
            <v>1182277.05</v>
          </cell>
          <cell r="E2079">
            <v>637130.55000000005</v>
          </cell>
          <cell r="F2079">
            <v>257.47000000000003</v>
          </cell>
          <cell r="G2079">
            <v>1182273.6055000001</v>
          </cell>
          <cell r="H2079">
            <v>637131.17570000002</v>
          </cell>
          <cell r="I2079">
            <v>257.27100000000002</v>
          </cell>
          <cell r="J2079">
            <v>1182269.18</v>
          </cell>
          <cell r="K2079">
            <v>637131.98</v>
          </cell>
          <cell r="L2079">
            <v>257.01</v>
          </cell>
          <cell r="M2079">
            <v>-5.8025868481679975E-2</v>
          </cell>
          <cell r="N2079">
            <v>4.4979938573849605</v>
          </cell>
          <cell r="O2079">
            <v>7.9988624267336128</v>
          </cell>
        </row>
        <row r="2080">
          <cell r="A2080">
            <v>29930</v>
          </cell>
          <cell r="B2080">
            <v>3.4979145858474117</v>
          </cell>
          <cell r="C2080">
            <v>-5.8892232770203938E-2</v>
          </cell>
          <cell r="D2080">
            <v>1182274.74</v>
          </cell>
          <cell r="E2080">
            <v>637120.5</v>
          </cell>
          <cell r="F2080">
            <v>257.75</v>
          </cell>
          <cell r="G2080">
            <v>1182271.3687</v>
          </cell>
          <cell r="H2080">
            <v>637121.43259999994</v>
          </cell>
          <cell r="I2080">
            <v>257.54399999999998</v>
          </cell>
          <cell r="J2080">
            <v>1182267.03</v>
          </cell>
          <cell r="K2080">
            <v>637122.64</v>
          </cell>
          <cell r="L2080">
            <v>257.27999999999997</v>
          </cell>
          <cell r="M2080">
            <v>-5.8620176216221564E-2</v>
          </cell>
          <cell r="N2080">
            <v>4.5035688570133479</v>
          </cell>
          <cell r="O2080">
            <v>8.00148344286076</v>
          </cell>
        </row>
        <row r="2081">
          <cell r="A2081">
            <v>29940</v>
          </cell>
          <cell r="B2081">
            <v>3.5013853544611599</v>
          </cell>
          <cell r="C2081">
            <v>-5.8262653021064564E-2</v>
          </cell>
          <cell r="D2081">
            <v>1182271.53</v>
          </cell>
          <cell r="E2081">
            <v>637110.68999999994</v>
          </cell>
          <cell r="F2081">
            <v>258.02</v>
          </cell>
          <cell r="G2081">
            <v>1182268.2566</v>
          </cell>
          <cell r="H2081">
            <v>637111.93279999995</v>
          </cell>
          <cell r="I2081">
            <v>257.81599999999997</v>
          </cell>
          <cell r="J2081">
            <v>1182264.05</v>
          </cell>
          <cell r="K2081">
            <v>637113.53</v>
          </cell>
          <cell r="L2081">
            <v>257.56</v>
          </cell>
          <cell r="M2081">
            <v>-5.6893761732803041E-2</v>
          </cell>
          <cell r="N2081">
            <v>4.4996145834451085</v>
          </cell>
          <cell r="O2081">
            <v>8.0009999379062684</v>
          </cell>
        </row>
        <row r="2082">
          <cell r="A2082">
            <v>29950</v>
          </cell>
          <cell r="B2082">
            <v>3.4995194013161375</v>
          </cell>
          <cell r="C2082">
            <v>-4.6006317307299607E-2</v>
          </cell>
          <cell r="D2082">
            <v>1182267.44</v>
          </cell>
          <cell r="E2082">
            <v>637101.22</v>
          </cell>
          <cell r="F2082">
            <v>258.25</v>
          </cell>
          <cell r="G2082">
            <v>1182264.2949999999</v>
          </cell>
          <cell r="H2082">
            <v>637102.7548</v>
          </cell>
          <cell r="I2082">
            <v>258.089</v>
          </cell>
          <cell r="J2082">
            <v>1182260.25</v>
          </cell>
          <cell r="K2082">
            <v>637104.72</v>
          </cell>
          <cell r="L2082">
            <v>257.88</v>
          </cell>
          <cell r="M2082">
            <v>-4.6474247964944933E-2</v>
          </cell>
          <cell r="N2082">
            <v>4.497114190156446</v>
          </cell>
          <cell r="O2082">
            <v>7.9966335914725839</v>
          </cell>
        </row>
        <row r="2083">
          <cell r="A2083">
            <v>29960</v>
          </cell>
          <cell r="B2083">
            <v>3.5002940005673282</v>
          </cell>
          <cell r="C2083">
            <v>-2.9426099631418831E-2</v>
          </cell>
          <cell r="D2083">
            <v>1182262.73</v>
          </cell>
          <cell r="E2083">
            <v>637092.25</v>
          </cell>
          <cell r="F2083">
            <v>258.45999999999998</v>
          </cell>
          <cell r="G2083">
            <v>1182259.6444999999</v>
          </cell>
          <cell r="H2083">
            <v>637093.90280000004</v>
          </cell>
          <cell r="I2083">
            <v>258.35700000000003</v>
          </cell>
          <cell r="J2083">
            <v>1182255.93</v>
          </cell>
          <cell r="K2083">
            <v>637095.9</v>
          </cell>
          <cell r="L2083">
            <v>258.24</v>
          </cell>
          <cell r="M2083">
            <v>-2.7742323665139366E-2</v>
          </cell>
          <cell r="N2083">
            <v>4.2173828483963396</v>
          </cell>
          <cell r="O2083">
            <v>7.7176768489636682</v>
          </cell>
        </row>
        <row r="2084">
          <cell r="A2084">
            <v>29970</v>
          </cell>
          <cell r="B2084">
            <v>3.4951342534484722</v>
          </cell>
          <cell r="C2084">
            <v>-1.0013921486847689E-2</v>
          </cell>
          <cell r="D2084">
            <v>1182258</v>
          </cell>
          <cell r="E2084">
            <v>637083.43999999994</v>
          </cell>
          <cell r="F2084">
            <v>258.56</v>
          </cell>
          <cell r="G2084">
            <v>1182254.9188000001</v>
          </cell>
          <cell r="H2084">
            <v>637085.08990000002</v>
          </cell>
          <cell r="I2084">
            <v>258.52499999999998</v>
          </cell>
          <cell r="J2084">
            <v>1182251.6399999999</v>
          </cell>
          <cell r="K2084">
            <v>637086.85</v>
          </cell>
          <cell r="L2084">
            <v>258.45</v>
          </cell>
          <cell r="M2084">
            <v>-2.0153950453948431E-2</v>
          </cell>
          <cell r="N2084">
            <v>3.7213547870608719</v>
          </cell>
          <cell r="O2084">
            <v>7.2164890405093445</v>
          </cell>
        </row>
        <row r="2085">
          <cell r="A2085">
            <v>29980</v>
          </cell>
          <cell r="B2085">
            <v>3.503600719314075</v>
          </cell>
          <cell r="C2085">
            <v>7.7063575912638925E-3</v>
          </cell>
          <cell r="D2085">
            <v>1182253.28</v>
          </cell>
          <cell r="E2085">
            <v>637074.62</v>
          </cell>
          <cell r="F2085">
            <v>258.52999999999997</v>
          </cell>
          <cell r="G2085">
            <v>1182250.193</v>
          </cell>
          <cell r="H2085">
            <v>637076.277</v>
          </cell>
          <cell r="I2085">
            <v>258.55700000000002</v>
          </cell>
          <cell r="J2085">
            <v>1182247.1100000001</v>
          </cell>
          <cell r="K2085">
            <v>637077.93000000005</v>
          </cell>
          <cell r="L2085">
            <v>258.49</v>
          </cell>
          <cell r="M2085">
            <v>-1.9152789462890989E-2</v>
          </cell>
          <cell r="N2085">
            <v>3.4981849578528212</v>
          </cell>
          <cell r="O2085">
            <v>7.0017856771668967</v>
          </cell>
        </row>
        <row r="2086">
          <cell r="A2086">
            <v>29990</v>
          </cell>
          <cell r="B2086">
            <v>3.4985286406719984</v>
          </cell>
          <cell r="C2086">
            <v>2.0580080197992304E-2</v>
          </cell>
          <cell r="D2086">
            <v>1182248.55</v>
          </cell>
          <cell r="E2086">
            <v>637065.81000000006</v>
          </cell>
          <cell r="F2086">
            <v>258.38</v>
          </cell>
          <cell r="G2086">
            <v>1182245.4672000001</v>
          </cell>
          <cell r="H2086">
            <v>637067.46409999998</v>
          </cell>
          <cell r="I2086">
            <v>258.452</v>
          </cell>
          <cell r="J2086">
            <v>1182242.3799999999</v>
          </cell>
          <cell r="K2086">
            <v>637069.12</v>
          </cell>
          <cell r="L2086">
            <v>258.38</v>
          </cell>
          <cell r="M2086">
            <v>-2.0552303986494162E-2</v>
          </cell>
          <cell r="N2086">
            <v>3.5032568634308419</v>
          </cell>
          <cell r="O2086">
            <v>7.0017855041028403</v>
          </cell>
        </row>
        <row r="2087">
          <cell r="A2087">
            <v>30000</v>
          </cell>
          <cell r="B2087">
            <v>3.5022723196100545</v>
          </cell>
          <cell r="C2087">
            <v>1.9415965919964442E-2</v>
          </cell>
          <cell r="D2087">
            <v>1182243.83</v>
          </cell>
          <cell r="E2087">
            <v>637057</v>
          </cell>
          <cell r="F2087">
            <v>258.18</v>
          </cell>
          <cell r="G2087">
            <v>1182240.7413999999</v>
          </cell>
          <cell r="H2087">
            <v>637058.65119999996</v>
          </cell>
          <cell r="I2087">
            <v>258.24799999999999</v>
          </cell>
          <cell r="J2087">
            <v>1182237.6599999999</v>
          </cell>
          <cell r="K2087">
            <v>637060.31000000006</v>
          </cell>
          <cell r="L2087">
            <v>258.18</v>
          </cell>
          <cell r="M2087">
            <v>-1.9431233768930186E-2</v>
          </cell>
          <cell r="N2087">
            <v>3.4995204529273423</v>
          </cell>
          <cell r="O2087">
            <v>7.0017927725373967</v>
          </cell>
          <cell r="P2087">
            <v>7.3909240621608996</v>
          </cell>
        </row>
        <row r="2088">
          <cell r="A2088">
            <v>30010</v>
          </cell>
          <cell r="B2088">
            <v>3.5018374290608385</v>
          </cell>
          <cell r="C2088">
            <v>1.9989505914546853E-2</v>
          </cell>
          <cell r="D2088">
            <v>1182239.1000000001</v>
          </cell>
          <cell r="E2088">
            <v>637048.18000000005</v>
          </cell>
          <cell r="F2088">
            <v>257.97000000000003</v>
          </cell>
          <cell r="G2088">
            <v>1182236.0157000001</v>
          </cell>
          <cell r="H2088">
            <v>637049.83829999994</v>
          </cell>
          <cell r="I2088">
            <v>258.04000000000002</v>
          </cell>
          <cell r="J2088">
            <v>1182232.93</v>
          </cell>
          <cell r="K2088">
            <v>637051.49</v>
          </cell>
          <cell r="L2088">
            <v>257.97000000000003</v>
          </cell>
          <cell r="M2088">
            <v>-2.0000279694677926E-2</v>
          </cell>
          <cell r="N2088">
            <v>3.4999510541155172</v>
          </cell>
          <cell r="O2088">
            <v>7.0017884831763553</v>
          </cell>
        </row>
        <row r="2089">
          <cell r="A2089">
            <v>30020</v>
          </cell>
          <cell r="B2089">
            <v>3.4967649579292868</v>
          </cell>
          <cell r="C2089">
            <v>2.0304481672131357E-2</v>
          </cell>
          <cell r="D2089">
            <v>1182234.3700000001</v>
          </cell>
          <cell r="E2089">
            <v>637039.37</v>
          </cell>
          <cell r="F2089">
            <v>257.76</v>
          </cell>
          <cell r="G2089">
            <v>1182231.2899</v>
          </cell>
          <cell r="H2089">
            <v>637041.02540000004</v>
          </cell>
          <cell r="I2089">
            <v>257.83100000000002</v>
          </cell>
          <cell r="J2089">
            <v>1182228.21</v>
          </cell>
          <cell r="K2089">
            <v>637042.68000000005</v>
          </cell>
          <cell r="L2089">
            <v>257.76</v>
          </cell>
          <cell r="M2089">
            <v>-2.0307703959202245E-2</v>
          </cell>
          <cell r="N2089">
            <v>3.4962101152677771</v>
          </cell>
          <cell r="O2089">
            <v>6.9929750731970639</v>
          </cell>
        </row>
        <row r="2090">
          <cell r="A2090">
            <v>30030</v>
          </cell>
          <cell r="B2090">
            <v>3.5005049719788208</v>
          </cell>
          <cell r="C2090">
            <v>2.0568461001014213E-2</v>
          </cell>
          <cell r="D2090">
            <v>1182229.6499999999</v>
          </cell>
          <cell r="E2090">
            <v>637030.56000000006</v>
          </cell>
          <cell r="F2090">
            <v>257.55</v>
          </cell>
          <cell r="G2090">
            <v>1182226.5641000001</v>
          </cell>
          <cell r="H2090">
            <v>637032.21250000002</v>
          </cell>
          <cell r="I2090">
            <v>257.62200000000001</v>
          </cell>
          <cell r="J2090">
            <v>1182223.48</v>
          </cell>
          <cell r="K2090">
            <v>637033.87</v>
          </cell>
          <cell r="L2090">
            <v>257.55</v>
          </cell>
          <cell r="M2090">
            <v>-2.0563893444075065E-2</v>
          </cell>
          <cell r="N2090">
            <v>3.5012824879593802</v>
          </cell>
          <cell r="O2090">
            <v>7.0017874599382015</v>
          </cell>
        </row>
        <row r="2091">
          <cell r="A2091">
            <v>30040</v>
          </cell>
          <cell r="B2091">
            <v>3.4953452933160585</v>
          </cell>
          <cell r="C2091">
            <v>2.088491804790488E-2</v>
          </cell>
          <cell r="D2091">
            <v>1182224.92</v>
          </cell>
          <cell r="E2091">
            <v>637021.75</v>
          </cell>
          <cell r="F2091">
            <v>257.33999999999997</v>
          </cell>
          <cell r="G2091">
            <v>1182221.8384</v>
          </cell>
          <cell r="H2091">
            <v>637023.3996</v>
          </cell>
          <cell r="I2091">
            <v>257.41300000000001</v>
          </cell>
          <cell r="J2091">
            <v>1182218.75</v>
          </cell>
          <cell r="K2091">
            <v>637025.05000000005</v>
          </cell>
          <cell r="L2091">
            <v>257.33999999999997</v>
          </cell>
          <cell r="M2091">
            <v>-2.084690509876572E-2</v>
          </cell>
          <cell r="N2091">
            <v>3.50171882369043</v>
          </cell>
          <cell r="O2091">
            <v>6.997064117006488</v>
          </cell>
        </row>
        <row r="2092">
          <cell r="A2092">
            <v>30050</v>
          </cell>
          <cell r="B2092">
            <v>3.5038113032550284</v>
          </cell>
          <cell r="C2092">
            <v>2.140526230117298E-2</v>
          </cell>
          <cell r="D2092">
            <v>1182220.2</v>
          </cell>
          <cell r="E2092">
            <v>637012.93000000005</v>
          </cell>
          <cell r="F2092">
            <v>257.13</v>
          </cell>
          <cell r="G2092">
            <v>1182217.1126000001</v>
          </cell>
          <cell r="H2092">
            <v>637014.58669999999</v>
          </cell>
          <cell r="I2092">
            <v>257.20499999999998</v>
          </cell>
          <cell r="J2092">
            <v>1182214.03</v>
          </cell>
          <cell r="K2092">
            <v>637016.24</v>
          </cell>
          <cell r="L2092">
            <v>257.13</v>
          </cell>
          <cell r="M2092">
            <v>-2.1440981340149389E-2</v>
          </cell>
          <cell r="N2092">
            <v>3.4979742209628766</v>
          </cell>
          <cell r="O2092">
            <v>7.0017855242179046</v>
          </cell>
        </row>
        <row r="2093">
          <cell r="A2093">
            <v>30060</v>
          </cell>
          <cell r="B2093">
            <v>3.4984347142207124</v>
          </cell>
          <cell r="C2093">
            <v>1.8865580006879101E-2</v>
          </cell>
          <cell r="D2093">
            <v>1182215.73</v>
          </cell>
          <cell r="E2093">
            <v>637004.13</v>
          </cell>
          <cell r="F2093">
            <v>256.93</v>
          </cell>
          <cell r="G2093">
            <v>1182212.5888</v>
          </cell>
          <cell r="H2093">
            <v>637005.67009999999</v>
          </cell>
          <cell r="I2093">
            <v>256.99599999999998</v>
          </cell>
          <cell r="J2093">
            <v>1182209.45</v>
          </cell>
          <cell r="K2093">
            <v>637007.21</v>
          </cell>
          <cell r="L2093">
            <v>256.93</v>
          </cell>
          <cell r="M2093">
            <v>-1.887768258608602E-2</v>
          </cell>
          <cell r="N2093">
            <v>3.4961918497676208</v>
          </cell>
          <cell r="O2093">
            <v>6.9946265639883336</v>
          </cell>
        </row>
        <row r="2094">
          <cell r="A2094">
            <v>30070</v>
          </cell>
          <cell r="B2094">
            <v>3.4991632386136056</v>
          </cell>
          <cell r="C2094">
            <v>1.9147434809727918E-2</v>
          </cell>
          <cell r="D2094">
            <v>1182211.32</v>
          </cell>
          <cell r="E2094">
            <v>636995.15</v>
          </cell>
          <cell r="F2094">
            <v>256.72000000000003</v>
          </cell>
          <cell r="G2094">
            <v>1182208.1801</v>
          </cell>
          <cell r="H2094">
            <v>636996.69440000004</v>
          </cell>
          <cell r="I2094">
            <v>256.78699999999998</v>
          </cell>
          <cell r="J2094">
            <v>1182205.04</v>
          </cell>
          <cell r="K2094">
            <v>636998.24</v>
          </cell>
          <cell r="L2094">
            <v>256.72000000000003</v>
          </cell>
          <cell r="M2094">
            <v>-1.9143554629779465E-2</v>
          </cell>
          <cell r="N2094">
            <v>3.4998724790497424</v>
          </cell>
          <cell r="O2094">
            <v>6.9990357176633484</v>
          </cell>
        </row>
        <row r="2095">
          <cell r="A2095">
            <v>30080</v>
          </cell>
          <cell r="B2095">
            <v>3.4955736839338654</v>
          </cell>
          <cell r="C2095">
            <v>1.9453173112190691E-2</v>
          </cell>
          <cell r="D2095">
            <v>1182206.9099999999</v>
          </cell>
          <cell r="E2095">
            <v>636986.18000000005</v>
          </cell>
          <cell r="F2095">
            <v>256.51</v>
          </cell>
          <cell r="G2095">
            <v>1182203.7712999999</v>
          </cell>
          <cell r="H2095">
            <v>636987.71869999997</v>
          </cell>
          <cell r="I2095">
            <v>256.57799999999997</v>
          </cell>
          <cell r="J2095">
            <v>1182200.6299999999</v>
          </cell>
          <cell r="K2095">
            <v>636989.26</v>
          </cell>
          <cell r="L2095">
            <v>256.51</v>
          </cell>
          <cell r="M2095">
            <v>-1.9433830077599336E-2</v>
          </cell>
          <cell r="N2095">
            <v>3.4990529261838477</v>
          </cell>
          <cell r="O2095">
            <v>6.994626610117713</v>
          </cell>
        </row>
        <row r="2096">
          <cell r="A2096">
            <v>30090</v>
          </cell>
          <cell r="B2096">
            <v>3.4963020120561952</v>
          </cell>
          <cell r="C2096">
            <v>1.1440659262869638E-2</v>
          </cell>
          <cell r="D2096">
            <v>1182202.5</v>
          </cell>
          <cell r="E2096">
            <v>636977.19999999995</v>
          </cell>
          <cell r="F2096">
            <v>256.33</v>
          </cell>
          <cell r="G2096">
            <v>1182199.3626000001</v>
          </cell>
          <cell r="H2096">
            <v>636978.74300000002</v>
          </cell>
          <cell r="I2096">
            <v>256.37</v>
          </cell>
          <cell r="J2096">
            <v>1182196.1200000001</v>
          </cell>
          <cell r="K2096">
            <v>636980.34</v>
          </cell>
          <cell r="L2096">
            <v>256.3</v>
          </cell>
          <cell r="M2096">
            <v>-1.936625283132138E-2</v>
          </cell>
          <cell r="N2096">
            <v>3.614535068280269</v>
          </cell>
          <cell r="O2096">
            <v>7.1108370803364647</v>
          </cell>
        </row>
        <row r="2097">
          <cell r="A2097">
            <v>30100</v>
          </cell>
          <cell r="B2097">
            <v>3.5060066314836127</v>
          </cell>
          <cell r="C2097">
            <v>-5.4192709818022674E-3</v>
          </cell>
          <cell r="D2097">
            <v>1182198.1000000001</v>
          </cell>
          <cell r="E2097">
            <v>636968.22</v>
          </cell>
          <cell r="F2097">
            <v>256.18</v>
          </cell>
          <cell r="G2097">
            <v>1182194.9539000001</v>
          </cell>
          <cell r="H2097">
            <v>636969.76729999995</v>
          </cell>
          <cell r="I2097">
            <v>256.161</v>
          </cell>
          <cell r="J2097">
            <v>1182191.26</v>
          </cell>
          <cell r="K2097">
            <v>636971.57999999996</v>
          </cell>
          <cell r="L2097">
            <v>256.08</v>
          </cell>
          <cell r="M2097">
            <v>-1.9685504749277292E-2</v>
          </cell>
          <cell r="N2097">
            <v>4.1147027232304527</v>
          </cell>
          <cell r="O2097">
            <v>7.6207093547140659</v>
          </cell>
        </row>
        <row r="2098">
          <cell r="A2098">
            <v>30110</v>
          </cell>
          <cell r="B2098">
            <v>3.494048577284314</v>
          </cell>
          <cell r="C2098">
            <v>-2.2323673605190292E-2</v>
          </cell>
          <cell r="D2098">
            <v>1182193.67</v>
          </cell>
          <cell r="E2098">
            <v>636959.24</v>
          </cell>
          <cell r="F2098">
            <v>256.02999999999997</v>
          </cell>
          <cell r="G2098">
            <v>1182190.5404999999</v>
          </cell>
          <cell r="H2098">
            <v>636960.79390000005</v>
          </cell>
          <cell r="I2098">
            <v>255.952</v>
          </cell>
          <cell r="J2098">
            <v>1182186.51</v>
          </cell>
          <cell r="K2098">
            <v>636962.80000000005</v>
          </cell>
          <cell r="L2098">
            <v>255.85</v>
          </cell>
          <cell r="M2098">
            <v>-2.2655835034798195E-2</v>
          </cell>
          <cell r="N2098">
            <v>4.5021514255968551</v>
          </cell>
          <cell r="O2098">
            <v>7.9962000028811691</v>
          </cell>
        </row>
        <row r="2099">
          <cell r="A2099">
            <v>30120</v>
          </cell>
          <cell r="B2099">
            <v>3.4979758161062029</v>
          </cell>
          <cell r="C2099">
            <v>-2.7730323221040638E-2</v>
          </cell>
          <cell r="D2099">
            <v>1182189.1000000001</v>
          </cell>
          <cell r="E2099">
            <v>636950.26</v>
          </cell>
          <cell r="F2099">
            <v>255.84</v>
          </cell>
          <cell r="G2099">
            <v>1182186.0016000001</v>
          </cell>
          <cell r="H2099">
            <v>636951.8835</v>
          </cell>
          <cell r="I2099">
            <v>255.74299999999999</v>
          </cell>
          <cell r="J2099">
            <v>1182182.01</v>
          </cell>
          <cell r="K2099">
            <v>636953.97</v>
          </cell>
          <cell r="L2099">
            <v>255.62</v>
          </cell>
          <cell r="M2099">
            <v>-2.7308831910086193E-2</v>
          </cell>
          <cell r="N2099">
            <v>4.5040373899903736</v>
          </cell>
          <cell r="O2099">
            <v>8.0020132060965761</v>
          </cell>
        </row>
        <row r="2100">
          <cell r="A2100">
            <v>30130</v>
          </cell>
          <cell r="B2100">
            <v>3.5063869796605158</v>
          </cell>
          <cell r="C2100">
            <v>-2.7378609536503083E-2</v>
          </cell>
          <cell r="D2100">
            <v>1182184.3600000001</v>
          </cell>
          <cell r="E2100">
            <v>636941.38</v>
          </cell>
          <cell r="F2100">
            <v>255.63</v>
          </cell>
          <cell r="G2100">
            <v>1182181.2853999999</v>
          </cell>
          <cell r="H2100">
            <v>636943.06570000004</v>
          </cell>
          <cell r="I2100">
            <v>255.53399999999999</v>
          </cell>
          <cell r="J2100">
            <v>1182177.3400000001</v>
          </cell>
          <cell r="K2100">
            <v>636945.23</v>
          </cell>
          <cell r="L2100">
            <v>255.41</v>
          </cell>
          <cell r="M2100">
            <v>-2.7555299973785443E-2</v>
          </cell>
          <cell r="N2100">
            <v>4.5000417385389317</v>
          </cell>
          <cell r="O2100">
            <v>8.006428718199448</v>
          </cell>
        </row>
        <row r="2101">
          <cell r="A2101">
            <v>30140</v>
          </cell>
          <cell r="B2101">
            <v>3.5012983905202066</v>
          </cell>
          <cell r="C2101">
            <v>-2.684718339188109E-2</v>
          </cell>
          <cell r="D2101">
            <v>1182179.43</v>
          </cell>
          <cell r="E2101">
            <v>636932.6</v>
          </cell>
          <cell r="F2101">
            <v>255.42</v>
          </cell>
          <cell r="G2101">
            <v>1182176.3939</v>
          </cell>
          <cell r="H2101">
            <v>636934.34389999998</v>
          </cell>
          <cell r="I2101">
            <v>255.32599999999999</v>
          </cell>
          <cell r="J2101">
            <v>1182172.49</v>
          </cell>
          <cell r="K2101">
            <v>636936.57999999996</v>
          </cell>
          <cell r="L2101">
            <v>255.2</v>
          </cell>
          <cell r="M2101">
            <v>-2.8006515958632967E-2</v>
          </cell>
          <cell r="N2101">
            <v>4.4989530360046608</v>
          </cell>
          <cell r="O2101">
            <v>8.0002514265248674</v>
          </cell>
        </row>
        <row r="2102">
          <cell r="A2102">
            <v>30150</v>
          </cell>
          <cell r="B2102">
            <v>3.5004748720954471</v>
          </cell>
          <cell r="C2102">
            <v>-2.6567823909087587E-2</v>
          </cell>
          <cell r="D2102">
            <v>1182174.33</v>
          </cell>
          <cell r="E2102">
            <v>636923.92000000004</v>
          </cell>
          <cell r="F2102">
            <v>255.21</v>
          </cell>
          <cell r="G2102">
            <v>1182171.3288</v>
          </cell>
          <cell r="H2102">
            <v>636925.72169999999</v>
          </cell>
          <cell r="I2102">
            <v>255.11699999999999</v>
          </cell>
          <cell r="J2102">
            <v>1182167.47</v>
          </cell>
          <cell r="K2102">
            <v>636928.04</v>
          </cell>
          <cell r="L2102">
            <v>254.99</v>
          </cell>
          <cell r="M2102">
            <v>-2.8211878139829331E-2</v>
          </cell>
          <cell r="N2102">
            <v>4.5016499564657986</v>
          </cell>
          <cell r="O2102">
            <v>8.0021248285612465</v>
          </cell>
        </row>
        <row r="2103">
          <cell r="A2103">
            <v>30160</v>
          </cell>
          <cell r="B2103">
            <v>3.5036489565470101</v>
          </cell>
          <cell r="C2103">
            <v>-2.9112505637702086E-2</v>
          </cell>
          <cell r="D2103">
            <v>1182169.06</v>
          </cell>
          <cell r="E2103">
            <v>636915.34</v>
          </cell>
          <cell r="F2103">
            <v>255.01</v>
          </cell>
          <cell r="G2103">
            <v>1182166.0924</v>
          </cell>
          <cell r="H2103">
            <v>636917.20250000001</v>
          </cell>
          <cell r="I2103">
            <v>254.90799999999999</v>
          </cell>
          <cell r="J2103">
            <v>1182162.28</v>
          </cell>
          <cell r="K2103">
            <v>636919.6</v>
          </cell>
          <cell r="L2103">
            <v>254.78</v>
          </cell>
          <cell r="M2103">
            <v>-2.8421716152649431E-2</v>
          </cell>
          <cell r="N2103">
            <v>4.5035985621879462</v>
          </cell>
          <cell r="O2103">
            <v>8.0072475187349568</v>
          </cell>
        </row>
        <row r="2104">
          <cell r="A2104">
            <v>30170</v>
          </cell>
          <cell r="B2104">
            <v>3.4974132728794984</v>
          </cell>
          <cell r="C2104">
            <v>-2.8878485932216851E-2</v>
          </cell>
          <cell r="D2104">
            <v>1182163.6100000001</v>
          </cell>
          <cell r="E2104">
            <v>636906.87</v>
          </cell>
          <cell r="F2104">
            <v>254.8</v>
          </cell>
          <cell r="G2104">
            <v>1182160.6865999999</v>
          </cell>
          <cell r="H2104">
            <v>636908.78980000003</v>
          </cell>
          <cell r="I2104">
            <v>254.69900000000001</v>
          </cell>
          <cell r="J2104">
            <v>1182156.93</v>
          </cell>
          <cell r="K2104">
            <v>636911.26</v>
          </cell>
          <cell r="L2104">
            <v>254.57</v>
          </cell>
          <cell r="M2104">
            <v>-2.869223071846029E-2</v>
          </cell>
          <cell r="N2104">
            <v>4.4959906138291927</v>
          </cell>
          <cell r="O2104">
            <v>7.9934038867086912</v>
          </cell>
        </row>
        <row r="2105">
          <cell r="A2105">
            <v>30180</v>
          </cell>
          <cell r="B2105">
            <v>3.4983518875590365</v>
          </cell>
          <cell r="C2105">
            <v>-2.8299039999965945E-2</v>
          </cell>
          <cell r="D2105">
            <v>1182158</v>
          </cell>
          <cell r="E2105">
            <v>636898.51</v>
          </cell>
          <cell r="F2105">
            <v>254.59</v>
          </cell>
          <cell r="G2105">
            <v>1182155.1137000001</v>
          </cell>
          <cell r="H2105">
            <v>636900.48679999996</v>
          </cell>
          <cell r="I2105">
            <v>254.49100000000001</v>
          </cell>
          <cell r="J2105">
            <v>1182151.3999999999</v>
          </cell>
          <cell r="K2105">
            <v>636903.03</v>
          </cell>
          <cell r="L2105">
            <v>254.36</v>
          </cell>
          <cell r="M2105">
            <v>-2.91043324366136E-2</v>
          </cell>
          <cell r="N2105">
            <v>4.5010480925925878</v>
          </cell>
          <cell r="O2105">
            <v>7.9993999801516242</v>
          </cell>
        </row>
        <row r="2106">
          <cell r="A2106">
            <v>30190</v>
          </cell>
          <cell r="B2106">
            <v>3.4964976262548824</v>
          </cell>
          <cell r="C2106">
            <v>-1.3728023047856286E-2</v>
          </cell>
          <cell r="D2106">
            <v>1182152.23</v>
          </cell>
          <cell r="E2106">
            <v>636890.27</v>
          </cell>
          <cell r="F2106">
            <v>254.33</v>
          </cell>
          <cell r="G2106">
            <v>1182149.3792999999</v>
          </cell>
          <cell r="H2106">
            <v>636892.29460000002</v>
          </cell>
          <cell r="I2106">
            <v>254.28200000000001</v>
          </cell>
          <cell r="J2106">
            <v>1182145.79</v>
          </cell>
          <cell r="K2106">
            <v>636894.84</v>
          </cell>
          <cell r="L2106">
            <v>254.19</v>
          </cell>
          <cell r="M2106">
            <v>-2.0907937738087835E-2</v>
          </cell>
          <cell r="N2106">
            <v>4.4002426806742037</v>
          </cell>
          <cell r="O2106">
            <v>7.896740306929086</v>
          </cell>
        </row>
        <row r="2107">
          <cell r="A2107">
            <v>30200</v>
          </cell>
          <cell r="B2107">
            <v>3.5039501935600543</v>
          </cell>
          <cell r="C2107">
            <v>3.7100983980588712E-3</v>
          </cell>
          <cell r="D2107">
            <v>1182146.45</v>
          </cell>
          <cell r="E2107">
            <v>636882.11</v>
          </cell>
          <cell r="F2107">
            <v>254.06</v>
          </cell>
          <cell r="G2107">
            <v>1182143.5930000001</v>
          </cell>
          <cell r="H2107">
            <v>636884.13859999995</v>
          </cell>
          <cell r="I2107">
            <v>254.07300000000001</v>
          </cell>
          <cell r="J2107">
            <v>1182140.4099999999</v>
          </cell>
          <cell r="K2107">
            <v>636886.39</v>
          </cell>
          <cell r="L2107">
            <v>254</v>
          </cell>
          <cell r="M2107">
            <v>-1.8723925717791114E-2</v>
          </cell>
          <cell r="N2107">
            <v>3.8987550527742325</v>
          </cell>
          <cell r="O2107">
            <v>7.4027052463342873</v>
          </cell>
        </row>
        <row r="2108">
          <cell r="A2108">
            <v>30210</v>
          </cell>
          <cell r="B2108">
            <v>3.4974369944902257</v>
          </cell>
          <cell r="C2108">
            <v>2.1158351134442168E-2</v>
          </cell>
          <cell r="D2108">
            <v>1182140.6599999999</v>
          </cell>
          <cell r="E2108">
            <v>636873.96</v>
          </cell>
          <cell r="F2108">
            <v>253.79</v>
          </cell>
          <cell r="G2108">
            <v>1182137.8067999999</v>
          </cell>
          <cell r="H2108">
            <v>636875.98270000005</v>
          </cell>
          <cell r="I2108">
            <v>253.864</v>
          </cell>
          <cell r="J2108">
            <v>1182134.95</v>
          </cell>
          <cell r="K2108">
            <v>636878.01</v>
          </cell>
          <cell r="L2108">
            <v>253.79</v>
          </cell>
          <cell r="M2108">
            <v>-2.1124541457835561E-2</v>
          </cell>
          <cell r="N2108">
            <v>3.503034617234924</v>
          </cell>
          <cell r="O2108">
            <v>7.0004716117251498</v>
          </cell>
        </row>
        <row r="2109">
          <cell r="A2109">
            <v>30220</v>
          </cell>
          <cell r="B2109">
            <v>3.5048898896398262</v>
          </cell>
          <cell r="C2109">
            <v>1.8830834085570909E-2</v>
          </cell>
          <cell r="D2109">
            <v>1182134.8799999999</v>
          </cell>
          <cell r="E2109">
            <v>636865.80000000005</v>
          </cell>
          <cell r="F2109">
            <v>253.59</v>
          </cell>
          <cell r="G2109">
            <v>1182132.0205000001</v>
          </cell>
          <cell r="H2109">
            <v>636867.82669999998</v>
          </cell>
          <cell r="I2109">
            <v>253.65600000000001</v>
          </cell>
          <cell r="J2109">
            <v>1182129.17</v>
          </cell>
          <cell r="K2109">
            <v>636869.85</v>
          </cell>
          <cell r="L2109">
            <v>253.59</v>
          </cell>
          <cell r="M2109">
            <v>-1.8880976335304171E-2</v>
          </cell>
          <cell r="N2109">
            <v>3.4955819459713995</v>
          </cell>
          <cell r="O2109">
            <v>7.0004718356112257</v>
          </cell>
        </row>
        <row r="2110">
          <cell r="A2110">
            <v>30230</v>
          </cell>
          <cell r="B2110">
            <v>3.4983789289954288</v>
          </cell>
          <cell r="C2110">
            <v>1.9151727517192241E-2</v>
          </cell>
          <cell r="D2110">
            <v>1182129.0900000001</v>
          </cell>
          <cell r="E2110">
            <v>636857.65</v>
          </cell>
          <cell r="F2110">
            <v>253.38</v>
          </cell>
          <cell r="G2110">
            <v>1182126.2342999999</v>
          </cell>
          <cell r="H2110">
            <v>636859.67079999996</v>
          </cell>
          <cell r="I2110">
            <v>253.447</v>
          </cell>
          <cell r="J2110">
            <v>1182123.3799999999</v>
          </cell>
          <cell r="K2110">
            <v>636861.69999999995</v>
          </cell>
          <cell r="L2110">
            <v>253.38</v>
          </cell>
          <cell r="M2110">
            <v>-1.9131396472818113E-2</v>
          </cell>
          <cell r="N2110">
            <v>3.5020966762777026</v>
          </cell>
          <cell r="O2110">
            <v>7.000475605273131</v>
          </cell>
        </row>
        <row r="2111">
          <cell r="A2111">
            <v>30240</v>
          </cell>
          <cell r="B2111">
            <v>3.4977312660615221</v>
          </cell>
          <cell r="C2111">
            <v>1.9441173385678849E-2</v>
          </cell>
          <cell r="D2111">
            <v>1182123.3</v>
          </cell>
          <cell r="E2111">
            <v>636849.49</v>
          </cell>
          <cell r="F2111">
            <v>253.17</v>
          </cell>
          <cell r="G2111">
            <v>1182120.4480000001</v>
          </cell>
          <cell r="H2111">
            <v>636851.51489999995</v>
          </cell>
          <cell r="I2111">
            <v>253.238</v>
          </cell>
          <cell r="J2111">
            <v>1182117.5900000001</v>
          </cell>
          <cell r="K2111">
            <v>636853.54</v>
          </cell>
          <cell r="L2111">
            <v>253.17</v>
          </cell>
          <cell r="M2111">
            <v>-1.941336838580076E-2</v>
          </cell>
          <cell r="N2111">
            <v>3.5027409282434632</v>
          </cell>
          <cell r="O2111">
            <v>7.0004721943049848</v>
          </cell>
        </row>
        <row r="2112">
          <cell r="A2112">
            <v>30250</v>
          </cell>
          <cell r="B2112">
            <v>3.5051023452817938</v>
          </cell>
          <cell r="C2112">
            <v>1.9970886183742948E-2</v>
          </cell>
          <cell r="D2112">
            <v>1182117.52</v>
          </cell>
          <cell r="E2112">
            <v>636841.32999999996</v>
          </cell>
          <cell r="F2112">
            <v>252.96</v>
          </cell>
          <cell r="G2112">
            <v>1182114.6617999999</v>
          </cell>
          <cell r="H2112">
            <v>636843.35889999999</v>
          </cell>
          <cell r="I2112">
            <v>253.03</v>
          </cell>
          <cell r="J2112">
            <v>1182111.81</v>
          </cell>
          <cell r="K2112">
            <v>636845.38</v>
          </cell>
          <cell r="L2112">
            <v>252.96</v>
          </cell>
          <cell r="M2112">
            <v>-2.0026494636979562E-2</v>
          </cell>
          <cell r="N2112">
            <v>3.4953695726028831</v>
          </cell>
          <cell r="O2112">
            <v>7.0004719178846768</v>
          </cell>
        </row>
        <row r="2113">
          <cell r="A2113">
            <v>30260</v>
          </cell>
          <cell r="B2113">
            <v>3.4986710690111504</v>
          </cell>
          <cell r="C2113">
            <v>1.9435951153656546E-2</v>
          </cell>
          <cell r="D2113">
            <v>1182111.73</v>
          </cell>
          <cell r="E2113">
            <v>636833.18000000005</v>
          </cell>
          <cell r="F2113">
            <v>252.79</v>
          </cell>
          <cell r="G2113">
            <v>1182108.8755000001</v>
          </cell>
          <cell r="H2113">
            <v>636835.20299999998</v>
          </cell>
          <cell r="I2113">
            <v>252.858</v>
          </cell>
          <cell r="J2113">
            <v>1182106.02</v>
          </cell>
          <cell r="K2113">
            <v>636837.23</v>
          </cell>
          <cell r="L2113">
            <v>252.79</v>
          </cell>
          <cell r="M2113">
            <v>-1.9418579968965184E-2</v>
          </cell>
          <cell r="N2113">
            <v>3.5018008581827194</v>
          </cell>
          <cell r="O2113">
            <v>7.0004719271938693</v>
          </cell>
        </row>
        <row r="2114">
          <cell r="A2114">
            <v>30270</v>
          </cell>
          <cell r="B2114">
            <v>3.4978878611340263</v>
          </cell>
          <cell r="C2114">
            <v>8.0048306611275686E-3</v>
          </cell>
          <cell r="D2114">
            <v>1182105.94</v>
          </cell>
          <cell r="E2114">
            <v>636825.02</v>
          </cell>
          <cell r="F2114">
            <v>252.72</v>
          </cell>
          <cell r="G2114">
            <v>1182103.0893000001</v>
          </cell>
          <cell r="H2114">
            <v>636827.04700000002</v>
          </cell>
          <cell r="I2114">
            <v>252.74799999999999</v>
          </cell>
          <cell r="J2114">
            <v>1182100.23</v>
          </cell>
          <cell r="K2114">
            <v>636829.06999999995</v>
          </cell>
          <cell r="L2114">
            <v>252.68</v>
          </cell>
          <cell r="M2114">
            <v>-1.9414213792853512E-2</v>
          </cell>
          <cell r="N2114">
            <v>3.5025883986615431</v>
          </cell>
          <cell r="O2114">
            <v>7.000476259795569</v>
          </cell>
        </row>
        <row r="2115">
          <cell r="A2115">
            <v>30280</v>
          </cell>
          <cell r="B2115">
            <v>3.4996134371037568</v>
          </cell>
          <cell r="C2115">
            <v>-1.0001104587414723E-2</v>
          </cell>
          <cell r="D2115">
            <v>1182100.1599999999</v>
          </cell>
          <cell r="E2115">
            <v>636816.87</v>
          </cell>
          <cell r="F2115">
            <v>252.71</v>
          </cell>
          <cell r="G2115">
            <v>1182097.3030000001</v>
          </cell>
          <cell r="H2115">
            <v>636818.89110000001</v>
          </cell>
          <cell r="I2115">
            <v>252.67500000000001</v>
          </cell>
          <cell r="J2115">
            <v>1182094.28</v>
          </cell>
          <cell r="K2115">
            <v>636821.04</v>
          </cell>
          <cell r="L2115">
            <v>252.6</v>
          </cell>
          <cell r="M2115">
            <v>-2.0221363719144764E-2</v>
          </cell>
          <cell r="N2115">
            <v>3.7089486664546816</v>
          </cell>
          <cell r="O2115">
            <v>7.2085621035584388</v>
          </cell>
        </row>
        <row r="2116">
          <cell r="A2116">
            <v>30290</v>
          </cell>
          <cell r="B2116">
            <v>3.4988834333545515</v>
          </cell>
          <cell r="C2116">
            <v>-2.8008935383716783E-2</v>
          </cell>
          <cell r="D2116">
            <v>1182094.3700000001</v>
          </cell>
          <cell r="E2116">
            <v>636808.71</v>
          </cell>
          <cell r="F2116">
            <v>252.7</v>
          </cell>
          <cell r="G2116">
            <v>1182091.5168000001</v>
          </cell>
          <cell r="H2116">
            <v>636810.7352</v>
          </cell>
          <cell r="I2116">
            <v>252.602</v>
          </cell>
          <cell r="J2116">
            <v>1182088.0900000001</v>
          </cell>
          <cell r="K2116">
            <v>636813.17000000004</v>
          </cell>
          <cell r="L2116">
            <v>252.48</v>
          </cell>
          <cell r="M2116">
            <v>-2.9021957082609937E-2</v>
          </cell>
          <cell r="N2116">
            <v>4.2037137486195562</v>
          </cell>
          <cell r="O2116">
            <v>7.7025971819741077</v>
          </cell>
        </row>
        <row r="2117">
          <cell r="A2117">
            <v>30300</v>
          </cell>
          <cell r="B2117">
            <v>3.4983465365431976</v>
          </cell>
          <cell r="C2117">
            <v>-4.8594385440148158E-2</v>
          </cell>
          <cell r="D2117">
            <v>1182088.43</v>
          </cell>
          <cell r="E2117">
            <v>636800.49</v>
          </cell>
          <cell r="F2117">
            <v>252.7</v>
          </cell>
          <cell r="G2117">
            <v>1182085.662</v>
          </cell>
          <cell r="H2117">
            <v>636802.62930000003</v>
          </cell>
          <cell r="I2117">
            <v>252.53</v>
          </cell>
          <cell r="J2117">
            <v>1182082.1000000001</v>
          </cell>
          <cell r="K2117">
            <v>636805.38</v>
          </cell>
          <cell r="L2117">
            <v>252.32</v>
          </cell>
          <cell r="M2117">
            <v>-4.6661834261006056E-2</v>
          </cell>
          <cell r="N2117">
            <v>4.5004660302327393</v>
          </cell>
          <cell r="O2117">
            <v>7.9988125667759373</v>
          </cell>
        </row>
        <row r="2118">
          <cell r="A2118">
            <v>30310</v>
          </cell>
          <cell r="B2118">
            <v>3.4999554868814085</v>
          </cell>
          <cell r="C2118">
            <v>-6.0857916850189674E-2</v>
          </cell>
          <cell r="D2118">
            <v>1182081.7</v>
          </cell>
          <cell r="E2118">
            <v>636792.63</v>
          </cell>
          <cell r="F2118">
            <v>252.67</v>
          </cell>
          <cell r="G2118">
            <v>1182079.1595999999</v>
          </cell>
          <cell r="H2118">
            <v>636795.03749999998</v>
          </cell>
          <cell r="I2118">
            <v>252.45699999999999</v>
          </cell>
          <cell r="J2118">
            <v>1182075.8899999999</v>
          </cell>
          <cell r="K2118">
            <v>636798.13</v>
          </cell>
          <cell r="L2118">
            <v>252.19</v>
          </cell>
          <cell r="M2118">
            <v>-5.9327707853553097E-2</v>
          </cell>
          <cell r="N2118">
            <v>4.5004266920115885</v>
          </cell>
          <cell r="O2118">
            <v>8.0003821788929965</v>
          </cell>
        </row>
        <row r="2119">
          <cell r="A2119">
            <v>30320</v>
          </cell>
          <cell r="B2119">
            <v>3.5033790445434305</v>
          </cell>
          <cell r="C2119">
            <v>-5.8800374547214811E-2</v>
          </cell>
          <cell r="D2119">
            <v>1182074.22</v>
          </cell>
          <cell r="E2119">
            <v>636785.48</v>
          </cell>
          <cell r="F2119">
            <v>252.59</v>
          </cell>
          <cell r="G2119">
            <v>1182071.9317000001</v>
          </cell>
          <cell r="H2119">
            <v>636788.13280000002</v>
          </cell>
          <cell r="I2119">
            <v>252.38399999999999</v>
          </cell>
          <cell r="J2119">
            <v>1182068.99</v>
          </cell>
          <cell r="K2119">
            <v>636791.54</v>
          </cell>
          <cell r="L2119">
            <v>252.11</v>
          </cell>
          <cell r="M2119">
            <v>-6.0869938396945523E-2</v>
          </cell>
          <cell r="N2119">
            <v>4.5014009742076873</v>
          </cell>
          <cell r="O2119">
            <v>8.0047800187511182</v>
          </cell>
        </row>
        <row r="2120">
          <cell r="A2120">
            <v>30330</v>
          </cell>
          <cell r="B2120">
            <v>3.4986219144361597</v>
          </cell>
          <cell r="C2120">
            <v>-5.9451979975812801E-2</v>
          </cell>
          <cell r="D2120">
            <v>1182066.06</v>
          </cell>
          <cell r="E2120">
            <v>636779.12</v>
          </cell>
          <cell r="F2120">
            <v>252.52</v>
          </cell>
          <cell r="G2120">
            <v>1182064.0507</v>
          </cell>
          <cell r="H2120">
            <v>636781.9841</v>
          </cell>
          <cell r="I2120">
            <v>252.31200000000001</v>
          </cell>
          <cell r="J2120">
            <v>1182061.46</v>
          </cell>
          <cell r="K2120">
            <v>636785.67000000004</v>
          </cell>
          <cell r="L2120">
            <v>252.04</v>
          </cell>
          <cell r="M2120">
            <v>-6.0373550425224035E-2</v>
          </cell>
          <cell r="N2120">
            <v>4.5052841531476062</v>
          </cell>
          <cell r="O2120">
            <v>8.0039060675837668</v>
          </cell>
        </row>
        <row r="2121">
          <cell r="A2121">
            <v>30340</v>
          </cell>
          <cell r="B2121">
            <v>3.5016207733418514</v>
          </cell>
          <cell r="C2121">
            <v>-6.0257810213586227E-2</v>
          </cell>
          <cell r="D2121">
            <v>1182057.31</v>
          </cell>
          <cell r="E2121">
            <v>636773.6</v>
          </cell>
          <cell r="F2121">
            <v>252.45</v>
          </cell>
          <cell r="G2121">
            <v>1182055.5952000001</v>
          </cell>
          <cell r="H2121">
            <v>636776.65300000005</v>
          </cell>
          <cell r="I2121">
            <v>252.239</v>
          </cell>
          <cell r="J2121">
            <v>1182053.3899999999</v>
          </cell>
          <cell r="K2121">
            <v>636780.56999999995</v>
          </cell>
          <cell r="L2121">
            <v>251.97</v>
          </cell>
          <cell r="M2121">
            <v>-5.9843129592461665E-2</v>
          </cell>
          <cell r="N2121">
            <v>4.4950857655995806</v>
          </cell>
          <cell r="O2121">
            <v>7.9967065389414316</v>
          </cell>
        </row>
        <row r="2122">
          <cell r="A2122">
            <v>30350</v>
          </cell>
          <cell r="B2122">
            <v>3.4993703505121294</v>
          </cell>
          <cell r="C2122">
            <v>-5.8296201763883761E-2</v>
          </cell>
          <cell r="D2122">
            <v>1182048.06</v>
          </cell>
          <cell r="E2122">
            <v>636768.99</v>
          </cell>
          <cell r="F2122">
            <v>252.37</v>
          </cell>
          <cell r="G2122">
            <v>1182046.6497</v>
          </cell>
          <cell r="H2122">
            <v>636772.19259999995</v>
          </cell>
          <cell r="I2122">
            <v>252.166</v>
          </cell>
          <cell r="J2122">
            <v>1182044.8400000001</v>
          </cell>
          <cell r="K2122">
            <v>636776.31000000006</v>
          </cell>
          <cell r="L2122">
            <v>251.9</v>
          </cell>
          <cell r="M2122">
            <v>-5.9143251642156482E-2</v>
          </cell>
          <cell r="N2122">
            <v>4.4975545411235061</v>
          </cell>
          <cell r="O2122">
            <v>7.9969248916356355</v>
          </cell>
        </row>
        <row r="2123">
          <cell r="A2123">
            <v>30360</v>
          </cell>
          <cell r="B2123">
            <v>3.4994441401085448</v>
          </cell>
          <cell r="C2123">
            <v>-5.8866491863369945E-2</v>
          </cell>
          <cell r="D2123">
            <v>1182038.8999999999</v>
          </cell>
          <cell r="E2123">
            <v>636764.97</v>
          </cell>
          <cell r="F2123">
            <v>252.3</v>
          </cell>
          <cell r="G2123">
            <v>1182037.4927000001</v>
          </cell>
          <cell r="H2123">
            <v>636768.174</v>
          </cell>
          <cell r="I2123">
            <v>252.09399999999999</v>
          </cell>
          <cell r="J2123">
            <v>1182035.68</v>
          </cell>
          <cell r="K2123">
            <v>636772.29</v>
          </cell>
          <cell r="L2123">
            <v>251.83</v>
          </cell>
          <cell r="M2123">
            <v>-5.8699522533743519E-2</v>
          </cell>
          <cell r="N2123">
            <v>4.4974812162777091</v>
          </cell>
          <cell r="O2123">
            <v>7.9969253563862539</v>
          </cell>
        </row>
        <row r="2124">
          <cell r="A2124">
            <v>30370</v>
          </cell>
          <cell r="B2124">
            <v>3.4995210601949536</v>
          </cell>
          <cell r="C2124">
            <v>-5.6864924250213333E-2</v>
          </cell>
          <cell r="D2124">
            <v>1182029.74</v>
          </cell>
          <cell r="E2124">
            <v>636760.94999999995</v>
          </cell>
          <cell r="F2124">
            <v>252.22</v>
          </cell>
          <cell r="G2124">
            <v>1182028.3356999999</v>
          </cell>
          <cell r="H2124">
            <v>636764.15540000005</v>
          </cell>
          <cell r="I2124">
            <v>252.02099999999999</v>
          </cell>
          <cell r="J2124">
            <v>1182026.53</v>
          </cell>
          <cell r="K2124">
            <v>636768.28</v>
          </cell>
          <cell r="L2124">
            <v>251.76</v>
          </cell>
          <cell r="M2124">
            <v>-5.7967264681060837E-2</v>
          </cell>
          <cell r="N2124">
            <v>4.502541243511013</v>
          </cell>
          <cell r="O2124">
            <v>8.0020623037059657</v>
          </cell>
        </row>
        <row r="2125">
          <cell r="A2125">
            <v>30380</v>
          </cell>
          <cell r="B2125">
            <v>3.4973553665590771</v>
          </cell>
          <cell r="C2125">
            <v>-5.7757928156651338E-2</v>
          </cell>
          <cell r="D2125">
            <v>1182020.57</v>
          </cell>
          <cell r="E2125">
            <v>636756.93000000005</v>
          </cell>
          <cell r="F2125">
            <v>252.15</v>
          </cell>
          <cell r="G2125">
            <v>1182019.1780000001</v>
          </cell>
          <cell r="H2125">
            <v>636760.13840000005</v>
          </cell>
          <cell r="I2125">
            <v>251.94800000000001</v>
          </cell>
          <cell r="J2125">
            <v>1182017.3899999999</v>
          </cell>
          <cell r="K2125">
            <v>636764.27</v>
          </cell>
          <cell r="L2125">
            <v>251.69</v>
          </cell>
          <cell r="M2125">
            <v>-5.7309194180528329E-2</v>
          </cell>
          <cell r="N2125">
            <v>4.5018954408482887</v>
          </cell>
          <cell r="O2125">
            <v>7.9992508074073658</v>
          </cell>
        </row>
        <row r="2126">
          <cell r="A2126">
            <v>30390</v>
          </cell>
          <cell r="B2126">
            <v>3.5039630492172829</v>
          </cell>
          <cell r="C2126">
            <v>-5.6507445203863339E-2</v>
          </cell>
          <cell r="D2126">
            <v>1182011</v>
          </cell>
          <cell r="E2126">
            <v>636753.21</v>
          </cell>
          <cell r="F2126">
            <v>252.09</v>
          </cell>
          <cell r="G2126">
            <v>1182009.8573</v>
          </cell>
          <cell r="H2126">
            <v>636756.52240000002</v>
          </cell>
          <cell r="I2126">
            <v>251.892</v>
          </cell>
          <cell r="J2126">
            <v>1182008.3899999999</v>
          </cell>
          <cell r="K2126">
            <v>636760.78</v>
          </cell>
          <cell r="L2126">
            <v>251.64</v>
          </cell>
          <cell r="M2126">
            <v>-5.5958389267958188E-2</v>
          </cell>
          <cell r="N2126">
            <v>4.5033462059335028</v>
          </cell>
          <cell r="O2126">
            <v>8.0073092551507852</v>
          </cell>
        </row>
        <row r="2127">
          <cell r="A2127">
            <v>30400</v>
          </cell>
          <cell r="B2127">
            <v>3.4969016643510273</v>
          </cell>
          <cell r="C2127">
            <v>-5.4905747552852505E-2</v>
          </cell>
          <cell r="D2127">
            <v>1182001.17</v>
          </cell>
          <cell r="E2127">
            <v>636750.25</v>
          </cell>
          <cell r="F2127">
            <v>252.06</v>
          </cell>
          <cell r="G2127">
            <v>1182000.2863</v>
          </cell>
          <cell r="H2127">
            <v>636753.63340000005</v>
          </cell>
          <cell r="I2127">
            <v>251.86799999999999</v>
          </cell>
          <cell r="J2127">
            <v>1181999.1499999999</v>
          </cell>
          <cell r="K2127">
            <v>636757.99</v>
          </cell>
          <cell r="L2127">
            <v>251.62</v>
          </cell>
          <cell r="M2127">
            <v>-5.5082365277513687E-2</v>
          </cell>
          <cell r="N2127">
            <v>4.5023484149696031</v>
          </cell>
          <cell r="O2127">
            <v>7.99925007932063</v>
          </cell>
        </row>
        <row r="2128">
          <cell r="A2128">
            <v>30410</v>
          </cell>
          <cell r="B2128">
            <v>3.5034099274441002</v>
          </cell>
          <cell r="C2128">
            <v>-5.5374621873472966E-2</v>
          </cell>
          <cell r="D2128">
            <v>1181991.1399999999</v>
          </cell>
          <cell r="E2128">
            <v>636748.04</v>
          </cell>
          <cell r="F2128">
            <v>252.07</v>
          </cell>
          <cell r="G2128">
            <v>1181990.5216000001</v>
          </cell>
          <cell r="H2128">
            <v>636751.48840000003</v>
          </cell>
          <cell r="I2128">
            <v>251.876</v>
          </cell>
          <cell r="J2128">
            <v>1181989.73</v>
          </cell>
          <cell r="K2128">
            <v>636755.92000000004</v>
          </cell>
          <cell r="L2128">
            <v>251.62</v>
          </cell>
          <cell r="M2128">
            <v>-5.6866835684523741E-2</v>
          </cell>
          <cell r="N2128">
            <v>4.501745119425915</v>
          </cell>
          <cell r="O2128">
            <v>8.0051550468700157</v>
          </cell>
        </row>
        <row r="2129">
          <cell r="A2129">
            <v>30420</v>
          </cell>
          <cell r="B2129">
            <v>3.4975658421683917</v>
          </cell>
          <cell r="C2129">
            <v>-5.5181234238140177E-2</v>
          </cell>
          <cell r="D2129">
            <v>1181980.97</v>
          </cell>
          <cell r="E2129">
            <v>636746.62</v>
          </cell>
          <cell r="F2129">
            <v>252.11</v>
          </cell>
          <cell r="G2129">
            <v>1181980.6209</v>
          </cell>
          <cell r="H2129">
            <v>636750.10010000004</v>
          </cell>
          <cell r="I2129">
            <v>251.917</v>
          </cell>
          <cell r="J2129">
            <v>1181980.17</v>
          </cell>
          <cell r="K2129">
            <v>636754.57999999996</v>
          </cell>
          <cell r="L2129">
            <v>251.66</v>
          </cell>
          <cell r="M2129">
            <v>-5.7078965933219816E-2</v>
          </cell>
          <cell r="N2129">
            <v>4.5025342663124812</v>
          </cell>
          <cell r="O2129">
            <v>8.0001001084808721</v>
          </cell>
        </row>
        <row r="2130">
          <cell r="A2130">
            <v>30430</v>
          </cell>
          <cell r="B2130">
            <v>3.497887087906443</v>
          </cell>
          <cell r="C2130">
            <v>-5.7177374504587777E-2</v>
          </cell>
          <cell r="D2130">
            <v>1181970.73</v>
          </cell>
          <cell r="E2130">
            <v>636745.98</v>
          </cell>
          <cell r="F2130">
            <v>252.19</v>
          </cell>
          <cell r="G2130">
            <v>1181970.6428</v>
          </cell>
          <cell r="H2130">
            <v>636749.47679999995</v>
          </cell>
          <cell r="I2130">
            <v>251.99</v>
          </cell>
          <cell r="J2130">
            <v>1181970.54</v>
          </cell>
          <cell r="K2130">
            <v>636753.98</v>
          </cell>
          <cell r="L2130">
            <v>251.74</v>
          </cell>
          <cell r="M2130">
            <v>-5.5501617637355435E-2</v>
          </cell>
          <cell r="N2130">
            <v>4.5043732172544315</v>
          </cell>
          <cell r="O2130">
            <v>8.0022603051608741</v>
          </cell>
        </row>
        <row r="2131">
          <cell r="A2131">
            <v>30440</v>
          </cell>
          <cell r="B2131">
            <v>3.4970659273459259</v>
          </cell>
          <cell r="C2131">
            <v>-5.576103054710984E-2</v>
          </cell>
          <cell r="D2131">
            <v>1181960.46</v>
          </cell>
          <cell r="E2131">
            <v>636746.13</v>
          </cell>
          <cell r="F2131">
            <v>252.29</v>
          </cell>
          <cell r="G2131">
            <v>1181960.6462999999</v>
          </cell>
          <cell r="H2131">
            <v>636749.62210000004</v>
          </cell>
          <cell r="I2131">
            <v>252.095</v>
          </cell>
          <cell r="J2131">
            <v>1181960.8799999999</v>
          </cell>
          <cell r="K2131">
            <v>636754.12</v>
          </cell>
          <cell r="L2131">
            <v>251.84</v>
          </cell>
          <cell r="M2131">
            <v>-5.6616753949621339E-2</v>
          </cell>
          <cell r="N2131">
            <v>4.5039671512587827</v>
          </cell>
          <cell r="O2131">
            <v>8.0010330786047081</v>
          </cell>
        </row>
        <row r="2132">
          <cell r="A2132">
            <v>30450</v>
          </cell>
          <cell r="B2132">
            <v>3.5042909981896235</v>
          </cell>
          <cell r="C2132">
            <v>-5.6216792527154932E-2</v>
          </cell>
          <cell r="D2132">
            <v>1181950.24</v>
          </cell>
          <cell r="E2132">
            <v>636747.06000000006</v>
          </cell>
          <cell r="F2132">
            <v>252.43</v>
          </cell>
          <cell r="G2132">
            <v>1181950.6906000001</v>
          </cell>
          <cell r="H2132">
            <v>636750.53520000004</v>
          </cell>
          <cell r="I2132">
            <v>252.233</v>
          </cell>
          <cell r="J2132">
            <v>1181951.27</v>
          </cell>
          <cell r="K2132">
            <v>636755</v>
          </cell>
          <cell r="L2132">
            <v>251.98</v>
          </cell>
          <cell r="M2132">
            <v>-5.619427993885566E-2</v>
          </cell>
          <cell r="N2132">
            <v>4.5022375991880432</v>
          </cell>
          <cell r="O2132">
            <v>8.0065285973776668</v>
          </cell>
        </row>
        <row r="2133">
          <cell r="A2133">
            <v>30460</v>
          </cell>
          <cell r="B2133">
            <v>3.4945036629010233</v>
          </cell>
          <cell r="C2133">
            <v>-5.6374243384383731E-2</v>
          </cell>
          <cell r="D2133">
            <v>1181940.1200000001</v>
          </cell>
          <cell r="E2133">
            <v>636748.79</v>
          </cell>
          <cell r="F2133">
            <v>252.6</v>
          </cell>
          <cell r="G2133">
            <v>1181940.8344000001</v>
          </cell>
          <cell r="H2133">
            <v>636752.21070000005</v>
          </cell>
          <cell r="I2133">
            <v>252.40299999999999</v>
          </cell>
          <cell r="J2133">
            <v>1181941.76</v>
          </cell>
          <cell r="K2133">
            <v>636756.61</v>
          </cell>
          <cell r="L2133">
            <v>252.15</v>
          </cell>
          <cell r="M2133">
            <v>-5.6277030989385801E-2</v>
          </cell>
          <cell r="N2133">
            <v>4.4956174046868833</v>
          </cell>
          <cell r="O2133">
            <v>7.9901210675879071</v>
          </cell>
        </row>
        <row r="2134">
          <cell r="A2134">
            <v>30470</v>
          </cell>
          <cell r="B2134">
            <v>3.4975935155121447</v>
          </cell>
          <cell r="C2134">
            <v>-4.0027521602803082E-2</v>
          </cell>
          <cell r="D2134">
            <v>1181930.1599999999</v>
          </cell>
          <cell r="E2134">
            <v>636751.28</v>
          </cell>
          <cell r="F2134">
            <v>252.73</v>
          </cell>
          <cell r="G2134">
            <v>1181931.1362000001</v>
          </cell>
          <cell r="H2134">
            <v>636754.63859999995</v>
          </cell>
          <cell r="I2134">
            <v>252.59</v>
          </cell>
          <cell r="J2134">
            <v>1181932.3999999999</v>
          </cell>
          <cell r="K2134">
            <v>636758.96</v>
          </cell>
          <cell r="L2134">
            <v>252.41</v>
          </cell>
          <cell r="M2134">
            <v>-3.9978596549596769E-2</v>
          </cell>
          <cell r="N2134">
            <v>4.5024091772881993</v>
          </cell>
          <cell r="O2134">
            <v>8.0000026928003436</v>
          </cell>
        </row>
        <row r="2135">
          <cell r="A2135">
            <v>30480</v>
          </cell>
          <cell r="B2135">
            <v>3.4958558894571046</v>
          </cell>
          <cell r="C2135">
            <v>-2.0595814666486183E-2</v>
          </cell>
          <cell r="D2135">
            <v>1181920.55</v>
          </cell>
          <cell r="E2135">
            <v>636754.16</v>
          </cell>
          <cell r="F2135">
            <v>252.84</v>
          </cell>
          <cell r="G2135">
            <v>1181921.5566</v>
          </cell>
          <cell r="H2135">
            <v>636757.50780000002</v>
          </cell>
          <cell r="I2135">
            <v>252.768</v>
          </cell>
          <cell r="J2135">
            <v>1181922.72</v>
          </cell>
          <cell r="K2135">
            <v>636761.39</v>
          </cell>
          <cell r="L2135">
            <v>252.68</v>
          </cell>
          <cell r="M2135">
            <v>-2.1713523098595863E-2</v>
          </cell>
          <cell r="N2135">
            <v>4.0527739142288022</v>
          </cell>
          <cell r="O2135">
            <v>7.5486298036859072</v>
          </cell>
        </row>
        <row r="2136">
          <cell r="A2136">
            <v>30490</v>
          </cell>
          <cell r="B2136">
            <v>3.4989980851832541</v>
          </cell>
          <cell r="C2136">
            <v>-2.2863687847919445E-3</v>
          </cell>
          <cell r="D2136">
            <v>1181910.97</v>
          </cell>
          <cell r="E2136">
            <v>636757.03</v>
          </cell>
          <cell r="F2136">
            <v>252.9</v>
          </cell>
          <cell r="G2136">
            <v>1181911.9782</v>
          </cell>
          <cell r="H2136">
            <v>636760.38060000003</v>
          </cell>
          <cell r="I2136">
            <v>252.892</v>
          </cell>
          <cell r="J2136">
            <v>1181913</v>
          </cell>
          <cell r="K2136">
            <v>636763.78</v>
          </cell>
          <cell r="L2136">
            <v>252.82</v>
          </cell>
          <cell r="M2136">
            <v>-2.0283705655133637E-2</v>
          </cell>
          <cell r="N2136">
            <v>3.5496472500713954</v>
          </cell>
          <cell r="O2136">
            <v>7.0486453352546494</v>
          </cell>
        </row>
        <row r="2137">
          <cell r="A2137">
            <v>30500</v>
          </cell>
          <cell r="B2137">
            <v>3.5021115987720517</v>
          </cell>
          <cell r="C2137">
            <v>1.5133726754618758E-2</v>
          </cell>
          <cell r="D2137">
            <v>1181901.3899999999</v>
          </cell>
          <cell r="E2137">
            <v>636759.9</v>
          </cell>
          <cell r="F2137">
            <v>252.9</v>
          </cell>
          <cell r="G2137">
            <v>1181902.3997</v>
          </cell>
          <cell r="H2137">
            <v>636763.25340000005</v>
          </cell>
          <cell r="I2137">
            <v>252.953</v>
          </cell>
          <cell r="J2137">
            <v>1181903.4099999999</v>
          </cell>
          <cell r="K2137">
            <v>636766.61</v>
          </cell>
          <cell r="L2137">
            <v>252.88</v>
          </cell>
          <cell r="M2137">
            <v>-2.0825317487341191E-2</v>
          </cell>
          <cell r="N2137">
            <v>3.5053487201038371</v>
          </cell>
          <cell r="O2137">
            <v>7.0074603188758893</v>
          </cell>
        </row>
        <row r="2138">
          <cell r="A2138">
            <v>30510</v>
          </cell>
          <cell r="B2138">
            <v>3.5022576503568206</v>
          </cell>
          <cell r="C2138">
            <v>1.9987107457060269E-2</v>
          </cell>
          <cell r="D2138">
            <v>1181891.82</v>
          </cell>
          <cell r="E2138">
            <v>636762.77</v>
          </cell>
          <cell r="F2138">
            <v>252.88</v>
          </cell>
          <cell r="G2138">
            <v>1181892.8211999999</v>
          </cell>
          <cell r="H2138">
            <v>636766.12609999999</v>
          </cell>
          <cell r="I2138">
            <v>252.95</v>
          </cell>
          <cell r="J2138">
            <v>1181893.83</v>
          </cell>
          <cell r="K2138">
            <v>636769.48</v>
          </cell>
          <cell r="L2138">
            <v>252.89</v>
          </cell>
          <cell r="M2138">
            <v>-1.7131447447413479E-2</v>
          </cell>
          <cell r="N2138">
            <v>3.502331030940478</v>
          </cell>
          <cell r="O2138">
            <v>7.0045886812972986</v>
          </cell>
        </row>
        <row r="2139">
          <cell r="A2139">
            <v>30520</v>
          </cell>
          <cell r="B2139">
            <v>3.4958173650354993</v>
          </cell>
          <cell r="C2139">
            <v>1.8593648698617772E-2</v>
          </cell>
          <cell r="D2139">
            <v>1181882.24</v>
          </cell>
          <cell r="E2139">
            <v>636765.65</v>
          </cell>
          <cell r="F2139">
            <v>252.82</v>
          </cell>
          <cell r="G2139">
            <v>1181883.2427999999</v>
          </cell>
          <cell r="H2139">
            <v>636768.99890000001</v>
          </cell>
          <cell r="I2139">
            <v>252.88499999999999</v>
          </cell>
          <cell r="J2139">
            <v>1181884.25</v>
          </cell>
          <cell r="K2139">
            <v>636772.35</v>
          </cell>
          <cell r="L2139">
            <v>252.89</v>
          </cell>
          <cell r="M2139">
            <v>1.4289025611571057E-3</v>
          </cell>
          <cell r="N2139">
            <v>3.4991889131660039</v>
          </cell>
          <cell r="O2139">
            <v>6.9950062782015028</v>
          </cell>
        </row>
        <row r="2140">
          <cell r="A2140">
            <v>30530</v>
          </cell>
          <cell r="B2140">
            <v>3.9261224357240505</v>
          </cell>
          <cell r="C2140">
            <v>1.9612225869313202E-2</v>
          </cell>
          <cell r="D2140">
            <v>1181872.54</v>
          </cell>
          <cell r="E2140">
            <v>636768.11</v>
          </cell>
          <cell r="F2140">
            <v>252.68</v>
          </cell>
          <cell r="G2140">
            <v>1181873.6643000001</v>
          </cell>
          <cell r="H2140">
            <v>636771.87170000002</v>
          </cell>
          <cell r="I2140">
            <v>252.75700000000001</v>
          </cell>
          <cell r="J2140">
            <v>1181874.67</v>
          </cell>
          <cell r="K2140">
            <v>636775.22</v>
          </cell>
          <cell r="L2140">
            <v>252.82</v>
          </cell>
          <cell r="M2140">
            <v>1.8020204709997451E-2</v>
          </cell>
          <cell r="N2140">
            <v>3.496075711339524</v>
          </cell>
          <cell r="O2140">
            <v>7.4221981470635745</v>
          </cell>
        </row>
        <row r="2141">
          <cell r="A2141">
            <v>30540</v>
          </cell>
          <cell r="B2141">
            <v>4.4225169180041402</v>
          </cell>
          <cell r="C2141">
            <v>3.7082955936780918E-2</v>
          </cell>
          <cell r="D2141">
            <v>1181862.81</v>
          </cell>
          <cell r="E2141">
            <v>636770.51</v>
          </cell>
          <cell r="F2141">
            <v>252.41</v>
          </cell>
          <cell r="G2141">
            <v>1181864.0858</v>
          </cell>
          <cell r="H2141">
            <v>636774.74450000003</v>
          </cell>
          <cell r="I2141">
            <v>252.57400000000001</v>
          </cell>
          <cell r="J2141">
            <v>1181865.0900000001</v>
          </cell>
          <cell r="K2141">
            <v>636778.1</v>
          </cell>
          <cell r="L2141">
            <v>252.7</v>
          </cell>
          <cell r="M2141">
            <v>3.5973876461145901E-2</v>
          </cell>
          <cell r="N2141">
            <v>3.5025416328447245</v>
          </cell>
          <cell r="O2141">
            <v>7.9250585508488651</v>
          </cell>
        </row>
        <row r="2142">
          <cell r="A2142">
            <v>30550</v>
          </cell>
          <cell r="B2142">
            <v>4.5019763315633332</v>
          </cell>
          <cell r="C2142">
            <v>5.6197541116827426E-2</v>
          </cell>
          <cell r="D2142">
            <v>1181853.6200000001</v>
          </cell>
          <cell r="E2142">
            <v>636772.68000000005</v>
          </cell>
          <cell r="F2142">
            <v>252.13</v>
          </cell>
          <cell r="G2142">
            <v>1181854.3792000001</v>
          </cell>
          <cell r="H2142">
            <v>636777.11750000005</v>
          </cell>
          <cell r="I2142">
            <v>252.38300000000001</v>
          </cell>
          <cell r="J2142">
            <v>1181854.97</v>
          </cell>
          <cell r="K2142">
            <v>636780.56999999995</v>
          </cell>
          <cell r="L2142">
            <v>252.58</v>
          </cell>
          <cell r="M2142">
            <v>5.6242571226966E-2</v>
          </cell>
          <cell r="N2142">
            <v>3.5026848115640439</v>
          </cell>
          <cell r="O2142">
            <v>8.0046611431273771</v>
          </cell>
        </row>
        <row r="2143">
          <cell r="A2143">
            <v>30560</v>
          </cell>
          <cell r="B2143">
            <v>4.5019691780486335</v>
          </cell>
          <cell r="C2143">
            <v>5.9085255691441255E-2</v>
          </cell>
          <cell r="D2143">
            <v>1181844.31</v>
          </cell>
          <cell r="E2143">
            <v>636773.6</v>
          </cell>
          <cell r="F2143">
            <v>251.94</v>
          </cell>
          <cell r="G2143">
            <v>1181844.4362000001</v>
          </cell>
          <cell r="H2143">
            <v>636778.10019999999</v>
          </cell>
          <cell r="I2143">
            <v>252.20599999999999</v>
          </cell>
          <cell r="J2143">
            <v>1181844.53</v>
          </cell>
          <cell r="K2143">
            <v>636781.6</v>
          </cell>
          <cell r="L2143">
            <v>252.42</v>
          </cell>
          <cell r="M2143">
            <v>6.1124401657257965E-2</v>
          </cell>
          <cell r="N2143">
            <v>3.5010567661661205</v>
          </cell>
          <cell r="O2143">
            <v>8.0030259442147536</v>
          </cell>
        </row>
        <row r="2144">
          <cell r="A2144">
            <v>30570</v>
          </cell>
          <cell r="B2144">
            <v>4.4970438079594182</v>
          </cell>
          <cell r="C2144">
            <v>5.9594705198482055E-2</v>
          </cell>
          <cell r="D2144">
            <v>1181834.97</v>
          </cell>
          <cell r="E2144">
            <v>636773.18999999994</v>
          </cell>
          <cell r="F2144">
            <v>251.79</v>
          </cell>
          <cell r="G2144">
            <v>1181834.4545</v>
          </cell>
          <cell r="H2144">
            <v>636777.65740000003</v>
          </cell>
          <cell r="I2144">
            <v>252.05799999999999</v>
          </cell>
          <cell r="J2144">
            <v>1181834.05</v>
          </cell>
          <cell r="K2144">
            <v>636781.13</v>
          </cell>
          <cell r="L2144">
            <v>252.27</v>
          </cell>
          <cell r="M2144">
            <v>6.0639355444509449E-2</v>
          </cell>
          <cell r="N2144">
            <v>3.4960793769323106</v>
          </cell>
          <cell r="O2144">
            <v>7.9931231848917292</v>
          </cell>
        </row>
        <row r="2145">
          <cell r="A2145">
            <v>30580</v>
          </cell>
          <cell r="B2145">
            <v>4.4980284759544089</v>
          </cell>
          <cell r="C2145">
            <v>5.9803978884977606E-2</v>
          </cell>
          <cell r="D2145">
            <v>1181825.79</v>
          </cell>
          <cell r="E2145">
            <v>636771.44999999995</v>
          </cell>
          <cell r="F2145">
            <v>251.67</v>
          </cell>
          <cell r="G2145">
            <v>1181824.6376</v>
          </cell>
          <cell r="H2145">
            <v>636775.79790000001</v>
          </cell>
          <cell r="I2145">
            <v>251.93899999999999</v>
          </cell>
          <cell r="J2145">
            <v>1181823.74</v>
          </cell>
          <cell r="K2145">
            <v>636779.18000000005</v>
          </cell>
          <cell r="L2145">
            <v>252.15</v>
          </cell>
          <cell r="M2145">
            <v>6.029977889184323E-2</v>
          </cell>
          <cell r="N2145">
            <v>3.4991836434172194</v>
          </cell>
          <cell r="O2145">
            <v>7.9972121193716283</v>
          </cell>
        </row>
        <row r="2146">
          <cell r="A2146">
            <v>30590</v>
          </cell>
          <cell r="B2146">
            <v>4.496191415971623</v>
          </cell>
          <cell r="C2146">
            <v>5.9828413675721226E-2</v>
          </cell>
          <cell r="D2146">
            <v>1181816.94</v>
          </cell>
          <cell r="E2146">
            <v>636768.42000000004</v>
          </cell>
          <cell r="F2146">
            <v>251.58</v>
          </cell>
          <cell r="G2146">
            <v>1181815.1854000001</v>
          </cell>
          <cell r="H2146">
            <v>636772.55969999998</v>
          </cell>
          <cell r="I2146">
            <v>251.84899999999999</v>
          </cell>
          <cell r="J2146">
            <v>1181813.82</v>
          </cell>
          <cell r="K2146">
            <v>636775.78</v>
          </cell>
          <cell r="L2146">
            <v>252.06</v>
          </cell>
          <cell r="M2146">
            <v>6.0323522513375832E-2</v>
          </cell>
          <cell r="N2146">
            <v>3.497806348315065</v>
          </cell>
          <cell r="O2146">
            <v>7.9939977642866875</v>
          </cell>
        </row>
        <row r="2147">
          <cell r="A2147">
            <v>30600</v>
          </cell>
          <cell r="B2147">
            <v>4.4988700459595501</v>
          </cell>
          <cell r="C2147">
            <v>5.9570513765049148E-2</v>
          </cell>
          <cell r="D2147">
            <v>1181808.6200000001</v>
          </cell>
          <cell r="E2147">
            <v>636764.16000000003</v>
          </cell>
          <cell r="F2147">
            <v>251.52</v>
          </cell>
          <cell r="G2147">
            <v>1181806.2904999999</v>
          </cell>
          <cell r="H2147">
            <v>636768.00879999995</v>
          </cell>
          <cell r="I2147">
            <v>251.78800000000001</v>
          </cell>
          <cell r="J2147">
            <v>1181804.48</v>
          </cell>
          <cell r="K2147">
            <v>636771</v>
          </cell>
          <cell r="L2147">
            <v>252</v>
          </cell>
          <cell r="M2147">
            <v>6.0632865471011703E-2</v>
          </cell>
          <cell r="N2147">
            <v>3.496453587557153</v>
          </cell>
          <cell r="O2147">
            <v>7.9953236335167031</v>
          </cell>
        </row>
        <row r="2148">
          <cell r="A2148">
            <v>30610</v>
          </cell>
          <cell r="B2148">
            <v>4.5002170192171578</v>
          </cell>
          <cell r="C2148">
            <v>5.910826052701422E-2</v>
          </cell>
          <cell r="D2148">
            <v>1181800.99</v>
          </cell>
          <cell r="E2148">
            <v>636758.76</v>
          </cell>
          <cell r="F2148">
            <v>251.49</v>
          </cell>
          <cell r="G2148">
            <v>1181798.1340999999</v>
          </cell>
          <cell r="H2148">
            <v>636762.23789999995</v>
          </cell>
          <cell r="I2148">
            <v>251.756</v>
          </cell>
          <cell r="J2148">
            <v>1181795.9099999999</v>
          </cell>
          <cell r="K2148">
            <v>636764.93999999994</v>
          </cell>
          <cell r="L2148">
            <v>251.97</v>
          </cell>
          <cell r="M2148">
            <v>6.1147935827259609E-2</v>
          </cell>
          <cell r="N2148">
            <v>3.4997093050620678</v>
          </cell>
          <cell r="O2148">
            <v>7.999926324279226</v>
          </cell>
        </row>
        <row r="2149">
          <cell r="A2149">
            <v>30620</v>
          </cell>
          <cell r="B2149">
            <v>4.4960716197679895</v>
          </cell>
          <cell r="C2149">
            <v>4.2703946075021607E-2</v>
          </cell>
          <cell r="D2149">
            <v>1181794.2</v>
          </cell>
          <cell r="E2149">
            <v>636752.32999999996</v>
          </cell>
          <cell r="F2149">
            <v>251.56</v>
          </cell>
          <cell r="G2149">
            <v>1181790.8824</v>
          </cell>
          <cell r="H2149">
            <v>636755.36450000003</v>
          </cell>
          <cell r="I2149">
            <v>251.75200000000001</v>
          </cell>
          <cell r="J2149">
            <v>1181788.3</v>
          </cell>
          <cell r="K2149">
            <v>636757.73</v>
          </cell>
          <cell r="L2149">
            <v>251.91</v>
          </cell>
          <cell r="M2149">
            <v>4.511638433654843E-2</v>
          </cell>
          <cell r="N2149">
            <v>3.5020536845633812</v>
          </cell>
          <cell r="O2149">
            <v>7.9981253043313707</v>
          </cell>
        </row>
        <row r="2150">
          <cell r="A2150">
            <v>30630</v>
          </cell>
          <cell r="B2150">
            <v>4.1058149445624412</v>
          </cell>
          <cell r="C2150">
            <v>2.6304156777215322E-2</v>
          </cell>
          <cell r="D2150">
            <v>1181787.44</v>
          </cell>
          <cell r="E2150">
            <v>636745.13</v>
          </cell>
          <cell r="F2150">
            <v>251.67</v>
          </cell>
          <cell r="G2150">
            <v>1181784.33</v>
          </cell>
          <cell r="H2150">
            <v>636747.81059999997</v>
          </cell>
          <cell r="I2150">
            <v>251.77799999999999</v>
          </cell>
          <cell r="J2150">
            <v>1181781.68</v>
          </cell>
          <cell r="K2150">
            <v>636750.1</v>
          </cell>
          <cell r="L2150">
            <v>251.87</v>
          </cell>
          <cell r="M2150">
            <v>2.6270864870308667E-2</v>
          </cell>
          <cell r="N2150">
            <v>3.5019783495590726</v>
          </cell>
          <cell r="O2150">
            <v>7.6077932941215138</v>
          </cell>
        </row>
        <row r="2151">
          <cell r="A2151">
            <v>30640</v>
          </cell>
          <cell r="B2151">
            <v>3.6068499303894055</v>
          </cell>
          <cell r="C2151">
            <v>1.8575765915709658E-2</v>
          </cell>
          <cell r="D2151">
            <v>1181780.53</v>
          </cell>
          <cell r="E2151">
            <v>636737.88</v>
          </cell>
          <cell r="F2151">
            <v>251.75</v>
          </cell>
          <cell r="G2151">
            <v>1181777.7999</v>
          </cell>
          <cell r="H2151">
            <v>636740.23710000003</v>
          </cell>
          <cell r="I2151">
            <v>251.81700000000001</v>
          </cell>
          <cell r="J2151">
            <v>1181775.1499999999</v>
          </cell>
          <cell r="K2151">
            <v>636742.52</v>
          </cell>
          <cell r="L2151">
            <v>251.84</v>
          </cell>
          <cell r="M2151">
            <v>6.5758311764681767E-3</v>
          </cell>
          <cell r="N2151">
            <v>3.4976567041900912</v>
          </cell>
          <cell r="O2151">
            <v>7.1045066345794972</v>
          </cell>
        </row>
        <row r="2152">
          <cell r="A2152">
            <v>30650</v>
          </cell>
          <cell r="B2152">
            <v>3.4983408924830255</v>
          </cell>
          <cell r="C2152">
            <v>1.9151935748735034E-2</v>
          </cell>
          <cell r="D2152">
            <v>1181773.92</v>
          </cell>
          <cell r="E2152">
            <v>636730.38</v>
          </cell>
          <cell r="F2152">
            <v>251.79</v>
          </cell>
          <cell r="G2152">
            <v>1181771.2697999999</v>
          </cell>
          <cell r="H2152">
            <v>636732.66359999997</v>
          </cell>
          <cell r="I2152">
            <v>251.857</v>
          </cell>
          <cell r="J2152">
            <v>1181768.6200000001</v>
          </cell>
          <cell r="K2152">
            <v>636734.94999999995</v>
          </cell>
          <cell r="L2152">
            <v>251.82</v>
          </cell>
          <cell r="M2152">
            <v>-1.0571832035295064E-2</v>
          </cell>
          <cell r="N2152">
            <v>3.49986642584541</v>
          </cell>
          <cell r="O2152">
            <v>6.9982073183284355</v>
          </cell>
        </row>
        <row r="2153">
          <cell r="A2153">
            <v>30660</v>
          </cell>
          <cell r="B2153">
            <v>3.5026630010891879</v>
          </cell>
          <cell r="C2153">
            <v>1.9128303230754581E-2</v>
          </cell>
          <cell r="D2153">
            <v>1181767.3899999999</v>
          </cell>
          <cell r="E2153">
            <v>636722.80000000005</v>
          </cell>
          <cell r="F2153">
            <v>251.83</v>
          </cell>
          <cell r="G2153">
            <v>1181764.7397</v>
          </cell>
          <cell r="H2153">
            <v>636725.09010000003</v>
          </cell>
          <cell r="I2153">
            <v>251.89699999999999</v>
          </cell>
          <cell r="J2153">
            <v>1181762.0900000001</v>
          </cell>
          <cell r="K2153">
            <v>636727.38</v>
          </cell>
          <cell r="L2153">
            <v>251.83</v>
          </cell>
          <cell r="M2153">
            <v>-1.9131497109373102E-2</v>
          </cell>
          <cell r="N2153">
            <v>3.5020782543543607</v>
          </cell>
          <cell r="O2153">
            <v>7.0047412554435482</v>
          </cell>
        </row>
        <row r="2154">
          <cell r="A2154">
            <v>30670</v>
          </cell>
          <cell r="B2154">
            <v>3.5003756441947345</v>
          </cell>
          <cell r="C2154">
            <v>1.914080281958444E-2</v>
          </cell>
          <cell r="D2154">
            <v>1181760.8600000001</v>
          </cell>
          <cell r="E2154">
            <v>636715.23</v>
          </cell>
          <cell r="F2154">
            <v>251.87</v>
          </cell>
          <cell r="G2154">
            <v>1181758.2097</v>
          </cell>
          <cell r="H2154">
            <v>636717.51659999997</v>
          </cell>
          <cell r="I2154">
            <v>251.93700000000001</v>
          </cell>
          <cell r="J2154">
            <v>1181755.56</v>
          </cell>
          <cell r="K2154">
            <v>636719.80000000005</v>
          </cell>
          <cell r="L2154">
            <v>251.87</v>
          </cell>
          <cell r="M2154">
            <v>-1.9154724512664329E-2</v>
          </cell>
          <cell r="N2154">
            <v>3.4978315639940205</v>
          </cell>
          <cell r="O2154">
            <v>6.998207208188755</v>
          </cell>
        </row>
        <row r="2155">
          <cell r="A2155">
            <v>30680</v>
          </cell>
          <cell r="B2155">
            <v>3.4981660582144718</v>
          </cell>
          <cell r="C2155">
            <v>1.9152892940195444E-2</v>
          </cell>
          <cell r="D2155">
            <v>1181754.33</v>
          </cell>
          <cell r="E2155">
            <v>636707.66</v>
          </cell>
          <cell r="F2155">
            <v>251.91</v>
          </cell>
          <cell r="G2155">
            <v>1181751.6795999999</v>
          </cell>
          <cell r="H2155">
            <v>636709.94310000003</v>
          </cell>
          <cell r="I2155">
            <v>251.977</v>
          </cell>
          <cell r="J2155">
            <v>1181749.03</v>
          </cell>
          <cell r="K2155">
            <v>636712.23</v>
          </cell>
          <cell r="L2155">
            <v>251.91</v>
          </cell>
          <cell r="M2155">
            <v>-1.9142629175685773E-2</v>
          </cell>
          <cell r="N2155">
            <v>3.5000416810616635</v>
          </cell>
          <cell r="O2155">
            <v>6.9982077392761353</v>
          </cell>
        </row>
        <row r="2156">
          <cell r="A2156">
            <v>30690</v>
          </cell>
          <cell r="B2156">
            <v>3.5024220905352235</v>
          </cell>
          <cell r="C2156">
            <v>1.8844102250941634E-2</v>
          </cell>
          <cell r="D2156">
            <v>1181747.8</v>
          </cell>
          <cell r="E2156">
            <v>636700.07999999996</v>
          </cell>
          <cell r="F2156">
            <v>251.95</v>
          </cell>
          <cell r="G2156">
            <v>1181745.1495000001</v>
          </cell>
          <cell r="H2156">
            <v>636702.36950000003</v>
          </cell>
          <cell r="I2156">
            <v>252.01599999999999</v>
          </cell>
          <cell r="J2156">
            <v>1181742.5</v>
          </cell>
          <cell r="K2156">
            <v>636704.66</v>
          </cell>
          <cell r="L2156">
            <v>251.95</v>
          </cell>
          <cell r="M2156">
            <v>-1.884465529543769E-2</v>
          </cell>
          <cell r="N2156">
            <v>3.5023193030217521</v>
          </cell>
          <cell r="O2156">
            <v>7.0047413935569756</v>
          </cell>
        </row>
        <row r="2157">
          <cell r="A2157">
            <v>30700</v>
          </cell>
          <cell r="B2157">
            <v>3.5001351759288806</v>
          </cell>
          <cell r="C2157">
            <v>1.8856414590469966E-2</v>
          </cell>
          <cell r="D2157">
            <v>1181741.27</v>
          </cell>
          <cell r="E2157">
            <v>636692.51</v>
          </cell>
          <cell r="F2157">
            <v>251.99</v>
          </cell>
          <cell r="G2157">
            <v>1181738.6195</v>
          </cell>
          <cell r="H2157">
            <v>636694.79599999997</v>
          </cell>
          <cell r="I2157">
            <v>252.05600000000001</v>
          </cell>
          <cell r="J2157">
            <v>1181735.97</v>
          </cell>
          <cell r="K2157">
            <v>636697.07999999996</v>
          </cell>
          <cell r="L2157">
            <v>251.99</v>
          </cell>
          <cell r="M2157">
            <v>-1.8867537305159339E-2</v>
          </cell>
          <cell r="N2157">
            <v>3.4980717903207625</v>
          </cell>
          <cell r="O2157">
            <v>6.9982069662496436</v>
          </cell>
        </row>
        <row r="2158">
          <cell r="A2158">
            <v>30710</v>
          </cell>
          <cell r="B2158">
            <v>3.4979260441979609</v>
          </cell>
          <cell r="C2158">
            <v>1.8868323448255075E-2</v>
          </cell>
          <cell r="D2158">
            <v>1181734.74</v>
          </cell>
          <cell r="E2158">
            <v>636684.93999999994</v>
          </cell>
          <cell r="F2158">
            <v>252.03</v>
          </cell>
          <cell r="G2158">
            <v>1181732.0893999999</v>
          </cell>
          <cell r="H2158">
            <v>636687.22250000003</v>
          </cell>
          <cell r="I2158">
            <v>252.096</v>
          </cell>
          <cell r="J2158">
            <v>1181729.44</v>
          </cell>
          <cell r="K2158">
            <v>636689.51</v>
          </cell>
          <cell r="L2158">
            <v>252.03</v>
          </cell>
          <cell r="M2158">
            <v>-1.8855621685530122E-2</v>
          </cell>
          <cell r="N2158">
            <v>3.5002823614482654</v>
          </cell>
          <cell r="O2158">
            <v>6.9982084056462259</v>
          </cell>
        </row>
        <row r="2159">
          <cell r="A2159">
            <v>30720</v>
          </cell>
          <cell r="B2159">
            <v>3.5022466345657395</v>
          </cell>
          <cell r="C2159">
            <v>1.8845046305023049E-2</v>
          </cell>
          <cell r="D2159">
            <v>1181728.21</v>
          </cell>
          <cell r="E2159">
            <v>636677.36</v>
          </cell>
          <cell r="F2159">
            <v>252.07</v>
          </cell>
          <cell r="G2159">
            <v>1181725.5593000001</v>
          </cell>
          <cell r="H2159">
            <v>636679.64899999998</v>
          </cell>
          <cell r="I2159">
            <v>252.136</v>
          </cell>
          <cell r="J2159">
            <v>1181722.9099999999</v>
          </cell>
          <cell r="K2159">
            <v>636681.93000000005</v>
          </cell>
          <cell r="L2159">
            <v>252.07</v>
          </cell>
          <cell r="M2159">
            <v>-1.8878922825331938E-2</v>
          </cell>
          <cell r="N2159">
            <v>3.495962169591742</v>
          </cell>
          <cell r="O2159">
            <v>6.9982088041574819</v>
          </cell>
        </row>
        <row r="2160">
          <cell r="A2160">
            <v>30730</v>
          </cell>
          <cell r="B2160">
            <v>3.5000358412020849</v>
          </cell>
          <cell r="C2160">
            <v>1.8856949755493482E-2</v>
          </cell>
          <cell r="D2160">
            <v>1181721.68</v>
          </cell>
          <cell r="E2160">
            <v>636669.79</v>
          </cell>
          <cell r="F2160">
            <v>252.11</v>
          </cell>
          <cell r="G2160">
            <v>1181719.0292</v>
          </cell>
          <cell r="H2160">
            <v>636672.07550000004</v>
          </cell>
          <cell r="I2160">
            <v>252.17599999999999</v>
          </cell>
          <cell r="J2160">
            <v>1181716.3799999999</v>
          </cell>
          <cell r="K2160">
            <v>636674.36</v>
          </cell>
          <cell r="L2160">
            <v>252.11</v>
          </cell>
          <cell r="M2160">
            <v>-1.8867001793245724E-2</v>
          </cell>
          <cell r="N2160">
            <v>3.4981710779081863</v>
          </cell>
          <cell r="O2160">
            <v>6.9982069191102712</v>
          </cell>
        </row>
        <row r="2161">
          <cell r="A2161">
            <v>30740</v>
          </cell>
          <cell r="B2161">
            <v>3.4977513690566191</v>
          </cell>
          <cell r="C2161">
            <v>1.8583367753074148E-2</v>
          </cell>
          <cell r="D2161">
            <v>1181715.1499999999</v>
          </cell>
          <cell r="E2161">
            <v>636662.22</v>
          </cell>
          <cell r="F2161">
            <v>252.15</v>
          </cell>
          <cell r="G2161">
            <v>1181712.4992</v>
          </cell>
          <cell r="H2161">
            <v>636664.50199999998</v>
          </cell>
          <cell r="I2161">
            <v>252.215</v>
          </cell>
          <cell r="J2161">
            <v>1181709.8500000001</v>
          </cell>
          <cell r="K2161">
            <v>636666.79</v>
          </cell>
          <cell r="L2161">
            <v>252.15</v>
          </cell>
          <cell r="M2161">
            <v>-1.8568999875078936E-2</v>
          </cell>
          <cell r="N2161">
            <v>3.5004577757164435</v>
          </cell>
          <cell r="O2161">
            <v>6.9982091447730621</v>
          </cell>
        </row>
        <row r="2162">
          <cell r="A2162">
            <v>30750</v>
          </cell>
          <cell r="B2162">
            <v>3.502071252866267</v>
          </cell>
          <cell r="C2162">
            <v>2.1130352484817962E-2</v>
          </cell>
          <cell r="D2162">
            <v>1181708.6200000001</v>
          </cell>
          <cell r="E2162">
            <v>636654.64</v>
          </cell>
          <cell r="F2162">
            <v>252.2</v>
          </cell>
          <cell r="G2162">
            <v>1181705.9691000001</v>
          </cell>
          <cell r="H2162">
            <v>636656.92850000004</v>
          </cell>
          <cell r="I2162">
            <v>252.274</v>
          </cell>
          <cell r="J2162">
            <v>1181703.32</v>
          </cell>
          <cell r="K2162">
            <v>636659.21</v>
          </cell>
          <cell r="L2162">
            <v>252.2</v>
          </cell>
          <cell r="M2162">
            <v>-2.1166219347842911E-2</v>
          </cell>
          <cell r="N2162">
            <v>3.4961368765912253</v>
          </cell>
          <cell r="O2162">
            <v>6.9982081294574918</v>
          </cell>
        </row>
        <row r="2163">
          <cell r="A2163">
            <v>30760</v>
          </cell>
          <cell r="B2163">
            <v>3.4997955669965251</v>
          </cell>
          <cell r="C2163">
            <v>1.9429706306636842E-2</v>
          </cell>
          <cell r="D2163">
            <v>1181702.0900000001</v>
          </cell>
          <cell r="E2163">
            <v>636647.06999999995</v>
          </cell>
          <cell r="F2163">
            <v>252.39</v>
          </cell>
          <cell r="G2163">
            <v>1181699.439</v>
          </cell>
          <cell r="H2163">
            <v>636649.35490000003</v>
          </cell>
          <cell r="I2163">
            <v>252.458</v>
          </cell>
          <cell r="J2163">
            <v>1181696.79</v>
          </cell>
          <cell r="K2163">
            <v>636651.64</v>
          </cell>
          <cell r="L2163">
            <v>252.41</v>
          </cell>
          <cell r="M2163">
            <v>-1.3720512874653083E-2</v>
          </cell>
          <cell r="N2163">
            <v>3.4984114980625662</v>
          </cell>
          <cell r="O2163">
            <v>6.9982070650590913</v>
          </cell>
        </row>
        <row r="2164">
          <cell r="A2164">
            <v>30770</v>
          </cell>
          <cell r="B2164">
            <v>3.8728972579758052</v>
          </cell>
          <cell r="C2164">
            <v>1.9623551810851625E-2</v>
          </cell>
          <cell r="D2164">
            <v>1181695.8400000001</v>
          </cell>
          <cell r="E2164">
            <v>636639.25</v>
          </cell>
          <cell r="F2164">
            <v>252.71</v>
          </cell>
          <cell r="G2164">
            <v>1181692.9088999999</v>
          </cell>
          <cell r="H2164">
            <v>636641.78139999998</v>
          </cell>
          <cell r="I2164">
            <v>252.786</v>
          </cell>
          <cell r="J2164">
            <v>1181690.26</v>
          </cell>
          <cell r="K2164">
            <v>636644.06999999995</v>
          </cell>
          <cell r="L2164">
            <v>252.8</v>
          </cell>
          <cell r="M2164">
            <v>3.9992881624073915E-3</v>
          </cell>
          <cell r="N2164">
            <v>3.500622968759179</v>
          </cell>
          <cell r="O2164">
            <v>7.3735202267349838</v>
          </cell>
        </row>
        <row r="2165">
          <cell r="A2165">
            <v>30780</v>
          </cell>
          <cell r="B2165">
            <v>4.3738970747696744</v>
          </cell>
          <cell r="C2165">
            <v>2.4234680923664948E-2</v>
          </cell>
          <cell r="D2165">
            <v>1181689.69</v>
          </cell>
          <cell r="E2165">
            <v>636631.35</v>
          </cell>
          <cell r="F2165">
            <v>253.15</v>
          </cell>
          <cell r="G2165">
            <v>1181686.3788999999</v>
          </cell>
          <cell r="H2165">
            <v>636634.20790000004</v>
          </cell>
          <cell r="I2165">
            <v>253.256</v>
          </cell>
          <cell r="J2165">
            <v>1181683.73</v>
          </cell>
          <cell r="K2165">
            <v>636636.49</v>
          </cell>
          <cell r="L2165">
            <v>253.34</v>
          </cell>
          <cell r="M2165">
            <v>2.4024869669724842E-2</v>
          </cell>
          <cell r="N2165">
            <v>3.496376927524254</v>
          </cell>
          <cell r="O2165">
            <v>7.8702740022939288</v>
          </cell>
        </row>
        <row r="2166">
          <cell r="A2166">
            <v>30790</v>
          </cell>
          <cell r="B2166">
            <v>4.4958877321675796</v>
          </cell>
          <cell r="C2166">
            <v>4.2260841755582271E-2</v>
          </cell>
          <cell r="D2166">
            <v>1181683.42</v>
          </cell>
          <cell r="E2166">
            <v>636623.73</v>
          </cell>
          <cell r="F2166">
            <v>253.68</v>
          </cell>
          <cell r="G2166">
            <v>1181679.9306999999</v>
          </cell>
          <cell r="H2166">
            <v>636626.56510000001</v>
          </cell>
          <cell r="I2166">
            <v>253.87</v>
          </cell>
          <cell r="J2166">
            <v>1181677.22</v>
          </cell>
          <cell r="K2166">
            <v>636628.77</v>
          </cell>
          <cell r="L2166">
            <v>254.02</v>
          </cell>
          <cell r="M2166">
            <v>4.2928202288625837E-2</v>
          </cell>
          <cell r="N2166">
            <v>3.494206419162103</v>
          </cell>
          <cell r="O2166">
            <v>7.9900941513296821</v>
          </cell>
        </row>
        <row r="2167">
          <cell r="A2167">
            <v>30800</v>
          </cell>
          <cell r="B2167">
            <v>4.5033456285605755</v>
          </cell>
          <cell r="C2167">
            <v>4.1524683074299913E-2</v>
          </cell>
          <cell r="D2167">
            <v>1181677.3700000001</v>
          </cell>
          <cell r="E2167">
            <v>636615.98</v>
          </cell>
          <cell r="F2167">
            <v>254.42</v>
          </cell>
          <cell r="G2167">
            <v>1181673.7716000001</v>
          </cell>
          <cell r="H2167">
            <v>636618.68770000001</v>
          </cell>
          <cell r="I2167">
            <v>254.607</v>
          </cell>
          <cell r="J2167">
            <v>1181670.97</v>
          </cell>
          <cell r="K2167">
            <v>636620.79</v>
          </cell>
          <cell r="L2167">
            <v>254.75</v>
          </cell>
          <cell r="M2167">
            <v>4.0826113719919656E-2</v>
          </cell>
          <cell r="N2167">
            <v>3.5026601106592445</v>
          </cell>
          <cell r="O2167">
            <v>8.0060057392198196</v>
          </cell>
        </row>
        <row r="2168">
          <cell r="A2168">
            <v>30810</v>
          </cell>
          <cell r="B2168">
            <v>4.4990297143119049</v>
          </cell>
          <cell r="C2168">
            <v>4.2675868396519878E-2</v>
          </cell>
          <cell r="D2168">
            <v>1181671.6200000001</v>
          </cell>
          <cell r="E2168">
            <v>636608.02</v>
          </cell>
          <cell r="F2168">
            <v>255.06</v>
          </cell>
          <cell r="G2168">
            <v>1181667.9199000001</v>
          </cell>
          <cell r="H2168">
            <v>636610.57940000005</v>
          </cell>
          <cell r="I2168">
            <v>255.25200000000001</v>
          </cell>
          <cell r="J2168">
            <v>1181665.04</v>
          </cell>
          <cell r="K2168">
            <v>636612.56999999995</v>
          </cell>
          <cell r="L2168">
            <v>255.4</v>
          </cell>
          <cell r="M2168">
            <v>4.2274823675176272E-2</v>
          </cell>
          <cell r="N2168">
            <v>3.5009016509961595</v>
          </cell>
          <cell r="O2168">
            <v>7.9999313653080648</v>
          </cell>
        </row>
        <row r="2169">
          <cell r="A2169">
            <v>30820</v>
          </cell>
          <cell r="B2169">
            <v>4.5025174468142009</v>
          </cell>
          <cell r="C2169">
            <v>4.1532321020171827E-2</v>
          </cell>
          <cell r="D2169">
            <v>1181666.18</v>
          </cell>
          <cell r="E2169">
            <v>636599.82999999996</v>
          </cell>
          <cell r="F2169">
            <v>255.54</v>
          </cell>
          <cell r="G2169">
            <v>1181662.3844000001</v>
          </cell>
          <cell r="H2169">
            <v>636602.25199999998</v>
          </cell>
          <cell r="I2169">
            <v>255.727</v>
          </cell>
          <cell r="J2169">
            <v>1181659.43</v>
          </cell>
          <cell r="K2169">
            <v>636604.13</v>
          </cell>
          <cell r="L2169">
            <v>255.87</v>
          </cell>
          <cell r="M2169">
            <v>4.0848201645749829E-2</v>
          </cell>
          <cell r="N2169">
            <v>3.5007661105903187</v>
          </cell>
          <cell r="O2169">
            <v>8.0032835574045187</v>
          </cell>
        </row>
        <row r="2170">
          <cell r="A2170">
            <v>30830</v>
          </cell>
          <cell r="B2170">
            <v>4.5000649606706968</v>
          </cell>
          <cell r="C2170">
            <v>4.2666050752156889E-2</v>
          </cell>
          <cell r="D2170">
            <v>1181661.06</v>
          </cell>
          <cell r="E2170">
            <v>636591.44999999995</v>
          </cell>
          <cell r="F2170">
            <v>255.84</v>
          </cell>
          <cell r="G2170">
            <v>1181657.1732000001</v>
          </cell>
          <cell r="H2170">
            <v>636593.71790000005</v>
          </cell>
          <cell r="I2170">
            <v>256.03199999999998</v>
          </cell>
          <cell r="J2170">
            <v>1181654.1499999999</v>
          </cell>
          <cell r="K2170">
            <v>636595.48</v>
          </cell>
          <cell r="L2170">
            <v>256.18</v>
          </cell>
          <cell r="M2170">
            <v>4.2294804932765426E-2</v>
          </cell>
          <cell r="N2170">
            <v>3.4992477264121442</v>
          </cell>
          <cell r="O2170">
            <v>7.999312687082841</v>
          </cell>
        </row>
        <row r="2171">
          <cell r="A2171">
            <v>30840</v>
          </cell>
          <cell r="B2171">
            <v>4.4970075940323033</v>
          </cell>
          <cell r="C2171">
            <v>4.1583207519626915E-2</v>
          </cell>
          <cell r="D2171">
            <v>1181656.26</v>
          </cell>
          <cell r="E2171">
            <v>636582.87</v>
          </cell>
          <cell r="F2171">
            <v>255.98</v>
          </cell>
          <cell r="G2171">
            <v>1181652.2938999999</v>
          </cell>
          <cell r="H2171">
            <v>636584.98970000003</v>
          </cell>
          <cell r="I2171">
            <v>256.16699999999997</v>
          </cell>
          <cell r="J2171">
            <v>1181649.21</v>
          </cell>
          <cell r="K2171">
            <v>636586.64</v>
          </cell>
          <cell r="L2171">
            <v>256.31</v>
          </cell>
          <cell r="M2171">
            <v>4.0883969373415888E-2</v>
          </cell>
          <cell r="N2171">
            <v>3.4977034322164529</v>
          </cell>
          <cell r="O2171">
            <v>7.9947110262487566</v>
          </cell>
        </row>
        <row r="2172">
          <cell r="A2172">
            <v>30850</v>
          </cell>
          <cell r="B2172">
            <v>4.5003779142642824</v>
          </cell>
          <cell r="C2172">
            <v>4.2440880219100127E-2</v>
          </cell>
          <cell r="D2172">
            <v>1181651.8</v>
          </cell>
          <cell r="E2172">
            <v>636574.11</v>
          </cell>
          <cell r="F2172">
            <v>255.94</v>
          </cell>
          <cell r="G2172">
            <v>1181647.7538999999</v>
          </cell>
          <cell r="H2172">
            <v>636576.08039999998</v>
          </cell>
          <cell r="I2172">
            <v>256.13099999999997</v>
          </cell>
          <cell r="J2172">
            <v>1181644.6100000001</v>
          </cell>
          <cell r="K2172">
            <v>636577.61</v>
          </cell>
          <cell r="L2172">
            <v>256.27999999999997</v>
          </cell>
          <cell r="M2172">
            <v>4.2617056084321724E-2</v>
          </cell>
          <cell r="N2172">
            <v>3.4962527609882494</v>
          </cell>
          <cell r="O2172">
            <v>7.9966306752525318</v>
          </cell>
        </row>
        <row r="2173">
          <cell r="A2173">
            <v>30860</v>
          </cell>
          <cell r="B2173">
            <v>4.253251934587591</v>
          </cell>
          <cell r="C2173">
            <v>4.5612158175348645E-2</v>
          </cell>
          <cell r="D2173">
            <v>1181647.3799999999</v>
          </cell>
          <cell r="E2173">
            <v>636565.24</v>
          </cell>
          <cell r="F2173">
            <v>255.73</v>
          </cell>
          <cell r="G2173">
            <v>1181643.5181</v>
          </cell>
          <cell r="H2173">
            <v>636567.02209999994</v>
          </cell>
          <cell r="I2173">
            <v>255.92400000000001</v>
          </cell>
          <cell r="J2173">
            <v>1181640.3400000001</v>
          </cell>
          <cell r="K2173">
            <v>636568.49</v>
          </cell>
          <cell r="L2173">
            <v>256.08</v>
          </cell>
          <cell r="M2173">
            <v>4.4562244203469319E-2</v>
          </cell>
          <cell r="N2173">
            <v>3.500721357023405</v>
          </cell>
          <cell r="O2173">
            <v>7.753973291610996</v>
          </cell>
        </row>
        <row r="2174">
          <cell r="A2174">
            <v>30870</v>
          </cell>
          <cell r="B2174">
            <v>3.7570667547362047</v>
          </cell>
          <cell r="C2174">
            <v>5.0039036374052458E-2</v>
          </cell>
          <cell r="D2174">
            <v>1181642.74</v>
          </cell>
          <cell r="E2174">
            <v>636556.37</v>
          </cell>
          <cell r="F2174">
            <v>255.36</v>
          </cell>
          <cell r="G2174">
            <v>1181639.3278000001</v>
          </cell>
          <cell r="H2174">
            <v>636557.94240000006</v>
          </cell>
          <cell r="I2174">
            <v>255.548</v>
          </cell>
          <cell r="J2174">
            <v>1181636.1499999999</v>
          </cell>
          <cell r="K2174">
            <v>636559.41</v>
          </cell>
          <cell r="L2174">
            <v>255.72</v>
          </cell>
          <cell r="M2174">
            <v>4.9138319376306236E-2</v>
          </cell>
          <cell r="N2174">
            <v>3.5003232137998777</v>
          </cell>
          <cell r="O2174">
            <v>7.2573899685360823</v>
          </cell>
        </row>
        <row r="2175">
          <cell r="A2175">
            <v>30880</v>
          </cell>
          <cell r="B2175">
            <v>3.7170081410503411</v>
          </cell>
          <cell r="C2175">
            <v>5.1385413416401689E-2</v>
          </cell>
          <cell r="D2175">
            <v>1181638.51</v>
          </cell>
          <cell r="E2175">
            <v>636547.30000000005</v>
          </cell>
          <cell r="F2175">
            <v>254.87</v>
          </cell>
          <cell r="G2175">
            <v>1181635.1373999999</v>
          </cell>
          <cell r="H2175">
            <v>636548.86259999999</v>
          </cell>
          <cell r="I2175">
            <v>255.06100000000001</v>
          </cell>
          <cell r="J2175">
            <v>1181631.96</v>
          </cell>
          <cell r="K2175">
            <v>636550.32999999996</v>
          </cell>
          <cell r="L2175">
            <v>255.24</v>
          </cell>
          <cell r="M2175">
            <v>5.1144665985413056E-2</v>
          </cell>
          <cell r="N2175">
            <v>3.4998762148736007</v>
          </cell>
          <cell r="O2175">
            <v>7.2168843559239413</v>
          </cell>
        </row>
        <row r="2176">
          <cell r="A2176">
            <v>30890</v>
          </cell>
          <cell r="B2176">
            <v>4.2230672289490849</v>
          </cell>
          <cell r="C2176">
            <v>5.4936373830291305E-2</v>
          </cell>
          <cell r="D2176">
            <v>1181634.78</v>
          </cell>
          <cell r="E2176">
            <v>636538.01</v>
          </cell>
          <cell r="F2176">
            <v>254.34</v>
          </cell>
          <cell r="G2176">
            <v>1181630.9471</v>
          </cell>
          <cell r="H2176">
            <v>636539.78289999999</v>
          </cell>
          <cell r="I2176">
            <v>254.572</v>
          </cell>
          <cell r="J2176">
            <v>1181627.77</v>
          </cell>
          <cell r="K2176">
            <v>636541.25</v>
          </cell>
          <cell r="L2176">
            <v>254.76</v>
          </cell>
          <cell r="M2176">
            <v>5.3722296810714935E-2</v>
          </cell>
          <cell r="N2176">
            <v>3.4994780782062822</v>
          </cell>
          <cell r="O2176">
            <v>7.7225453071553671</v>
          </cell>
        </row>
        <row r="2177">
          <cell r="A2177">
            <v>30900</v>
          </cell>
          <cell r="B2177">
            <v>4.5007071845121889</v>
          </cell>
          <cell r="C2177">
            <v>5.8435261219623336E-2</v>
          </cell>
          <cell r="D2177">
            <v>1181631.03</v>
          </cell>
          <cell r="E2177">
            <v>636528.98</v>
          </cell>
          <cell r="F2177">
            <v>253.82</v>
          </cell>
          <cell r="G2177">
            <v>1181626.8546</v>
          </cell>
          <cell r="H2177">
            <v>636530.66</v>
          </cell>
          <cell r="I2177">
            <v>254.083</v>
          </cell>
          <cell r="J2177">
            <v>1181623.6100000001</v>
          </cell>
          <cell r="K2177">
            <v>636531.97</v>
          </cell>
          <cell r="L2177">
            <v>254.29</v>
          </cell>
          <cell r="M2177">
            <v>5.9158483906650766E-2</v>
          </cell>
          <cell r="N2177">
            <v>3.4990754720257815</v>
          </cell>
          <cell r="O2177">
            <v>7.9997826565379704</v>
          </cell>
        </row>
        <row r="2178">
          <cell r="A2178">
            <v>30910</v>
          </cell>
          <cell r="B2178">
            <v>4.5013055994635698</v>
          </cell>
          <cell r="C2178">
            <v>6.0649070356949351E-2</v>
          </cell>
          <cell r="D2178">
            <v>1181627.97</v>
          </cell>
          <cell r="E2178">
            <v>636519.99</v>
          </cell>
          <cell r="F2178">
            <v>253.32</v>
          </cell>
          <cell r="G2178">
            <v>1181623.6339</v>
          </cell>
          <cell r="H2178">
            <v>636521.19830000005</v>
          </cell>
          <cell r="I2178">
            <v>253.59299999999999</v>
          </cell>
          <cell r="J2178">
            <v>1181620.26</v>
          </cell>
          <cell r="K2178">
            <v>636522.14</v>
          </cell>
          <cell r="L2178">
            <v>253.8</v>
          </cell>
          <cell r="M2178">
            <v>5.909463605663276E-2</v>
          </cell>
          <cell r="N2178">
            <v>3.5028559918982434</v>
          </cell>
          <cell r="O2178">
            <v>8.0041615913618127</v>
          </cell>
        </row>
        <row r="2179">
          <cell r="A2179">
            <v>30920</v>
          </cell>
          <cell r="B2179">
            <v>4.497083686079244</v>
          </cell>
          <cell r="C2179">
            <v>6.0928374726085248E-2</v>
          </cell>
          <cell r="D2179">
            <v>1181625.92</v>
          </cell>
          <cell r="E2179">
            <v>636510.71</v>
          </cell>
          <cell r="F2179">
            <v>252.83</v>
          </cell>
          <cell r="G2179">
            <v>1181621.4822</v>
          </cell>
          <cell r="H2179">
            <v>636511.43779999996</v>
          </cell>
          <cell r="I2179">
            <v>253.10400000000001</v>
          </cell>
          <cell r="J2179">
            <v>1181618.03</v>
          </cell>
          <cell r="K2179">
            <v>636512</v>
          </cell>
          <cell r="L2179">
            <v>253.31</v>
          </cell>
          <cell r="M2179">
            <v>5.8896210782377875E-2</v>
          </cell>
          <cell r="N2179">
            <v>3.49767832706863</v>
          </cell>
          <cell r="O2179">
            <v>7.9947620131478736</v>
          </cell>
        </row>
        <row r="2180">
          <cell r="A2180">
            <v>30930</v>
          </cell>
          <cell r="B2180">
            <v>4.4998256865711408</v>
          </cell>
          <cell r="C2180">
            <v>5.9335631777205446E-2</v>
          </cell>
          <cell r="D2180">
            <v>1181624.92</v>
          </cell>
          <cell r="E2180">
            <v>636501.27</v>
          </cell>
          <cell r="F2180">
            <v>252.35</v>
          </cell>
          <cell r="G2180">
            <v>1181620.426</v>
          </cell>
          <cell r="H2180">
            <v>636501.49890000001</v>
          </cell>
          <cell r="I2180">
            <v>252.61699999999999</v>
          </cell>
          <cell r="J2180">
            <v>1181616.93</v>
          </cell>
          <cell r="K2180">
            <v>636501.67000000004</v>
          </cell>
          <cell r="L2180">
            <v>252.83</v>
          </cell>
          <cell r="M2180">
            <v>6.0853935789436459E-2</v>
          </cell>
          <cell r="N2180">
            <v>3.5001844537555225</v>
          </cell>
          <cell r="O2180">
            <v>8.0000101403266637</v>
          </cell>
        </row>
        <row r="2181">
          <cell r="A2181">
            <v>30940</v>
          </cell>
          <cell r="B2181">
            <v>4.5000595774537056</v>
          </cell>
          <cell r="C2181">
            <v>6.0665863484966949E-2</v>
          </cell>
          <cell r="D2181">
            <v>1181624.97</v>
          </cell>
          <cell r="E2181">
            <v>636491.78</v>
          </cell>
          <cell r="F2181">
            <v>251.92</v>
          </cell>
          <cell r="G2181">
            <v>1181620.4783999999</v>
          </cell>
          <cell r="H2181">
            <v>636491.50419999997</v>
          </cell>
          <cell r="I2181">
            <v>252.19300000000001</v>
          </cell>
          <cell r="J2181">
            <v>1181616.98</v>
          </cell>
          <cell r="K2181">
            <v>636491.29</v>
          </cell>
          <cell r="L2181">
            <v>252.4</v>
          </cell>
          <cell r="M2181">
            <v>5.9059307066309782E-2</v>
          </cell>
          <cell r="N2181">
            <v>3.504951383320178</v>
          </cell>
          <cell r="O2181">
            <v>8.005010960773884</v>
          </cell>
        </row>
        <row r="2182">
          <cell r="A2182">
            <v>30950</v>
          </cell>
          <cell r="B2182">
            <v>4.4982333532701251</v>
          </cell>
          <cell r="C2182">
            <v>4.4461899659923393E-2</v>
          </cell>
          <cell r="D2182">
            <v>1181626.07</v>
          </cell>
          <cell r="E2182">
            <v>636482.35</v>
          </cell>
          <cell r="F2182">
            <v>251.66</v>
          </cell>
          <cell r="G2182">
            <v>1181621.6387</v>
          </cell>
          <cell r="H2182">
            <v>636481.57689999999</v>
          </cell>
          <cell r="I2182">
            <v>251.86</v>
          </cell>
          <cell r="J2182">
            <v>1181618.19</v>
          </cell>
          <cell r="K2182">
            <v>636480.98</v>
          </cell>
          <cell r="L2182">
            <v>252.02</v>
          </cell>
          <cell r="M2182">
            <v>4.5714619151472617E-2</v>
          </cell>
          <cell r="N2182">
            <v>3.4999744714015071</v>
          </cell>
          <cell r="O2182">
            <v>7.9982078246716322</v>
          </cell>
        </row>
        <row r="2183">
          <cell r="A2183">
            <v>30960</v>
          </cell>
          <cell r="B2183">
            <v>4.1181667889468061</v>
          </cell>
          <cell r="C2183">
            <v>2.5982434778306748E-2</v>
          </cell>
          <cell r="D2183">
            <v>1181627.6200000001</v>
          </cell>
          <cell r="E2183">
            <v>636472.57999999996</v>
          </cell>
          <cell r="F2183">
            <v>251.51</v>
          </cell>
          <cell r="G2183">
            <v>1181623.5826999999</v>
          </cell>
          <cell r="H2183">
            <v>636471.76789999998</v>
          </cell>
          <cell r="I2183">
            <v>251.61699999999999</v>
          </cell>
          <cell r="J2183">
            <v>1181620.1499999999</v>
          </cell>
          <cell r="K2183">
            <v>636471.07999999996</v>
          </cell>
          <cell r="L2183">
            <v>251.71</v>
          </cell>
          <cell r="M2183">
            <v>2.6564234757988806E-2</v>
          </cell>
          <cell r="N2183">
            <v>3.5009478288114186</v>
          </cell>
          <cell r="O2183">
            <v>7.6191146177582247</v>
          </cell>
        </row>
        <row r="2184">
          <cell r="A2184">
            <v>30970</v>
          </cell>
          <cell r="B2184">
            <v>3.6221503034906624</v>
          </cell>
          <cell r="C2184">
            <v>2.0705932585884036E-2</v>
          </cell>
          <cell r="D2184">
            <v>1181629.1100000001</v>
          </cell>
          <cell r="E2184">
            <v>636462.68000000005</v>
          </cell>
          <cell r="F2184">
            <v>251.39</v>
          </cell>
          <cell r="G2184">
            <v>1181625.5591</v>
          </cell>
          <cell r="H2184">
            <v>636461.96510000003</v>
          </cell>
          <cell r="I2184">
            <v>251.465</v>
          </cell>
          <cell r="J2184">
            <v>1181622.1299999999</v>
          </cell>
          <cell r="K2184">
            <v>636461.27</v>
          </cell>
          <cell r="L2184">
            <v>251.49</v>
          </cell>
          <cell r="M2184">
            <v>7.1452225095634684E-3</v>
          </cell>
          <cell r="N2184">
            <v>3.4988413540018697</v>
          </cell>
          <cell r="O2184">
            <v>7.1209916574925316</v>
          </cell>
        </row>
        <row r="2185">
          <cell r="A2185">
            <v>30980</v>
          </cell>
          <cell r="B2185">
            <v>3.5027519067413015</v>
          </cell>
          <cell r="C2185">
            <v>2.1126246439996353E-2</v>
          </cell>
          <cell r="D2185">
            <v>1181630.97</v>
          </cell>
          <cell r="E2185">
            <v>636452.85</v>
          </cell>
          <cell r="F2185">
            <v>251.33</v>
          </cell>
          <cell r="G2185">
            <v>1181627.5353999999</v>
          </cell>
          <cell r="H2185">
            <v>636452.16240000003</v>
          </cell>
          <cell r="I2185">
            <v>251.404</v>
          </cell>
          <cell r="J2185">
            <v>1181624.1000000001</v>
          </cell>
          <cell r="K2185">
            <v>636451.47</v>
          </cell>
          <cell r="L2185">
            <v>251.37</v>
          </cell>
          <cell r="M2185">
            <v>-9.7018630391030401E-3</v>
          </cell>
          <cell r="N2185">
            <v>3.5044815478177678</v>
          </cell>
          <cell r="O2185">
            <v>7.0072334545590689</v>
          </cell>
        </row>
        <row r="2186">
          <cell r="A2186">
            <v>30990</v>
          </cell>
          <cell r="B2186">
            <v>3.4971263989605097</v>
          </cell>
          <cell r="C2186">
            <v>2.0874281244646374E-2</v>
          </cell>
          <cell r="D2186">
            <v>1181632.94</v>
          </cell>
          <cell r="E2186">
            <v>636443.05000000005</v>
          </cell>
          <cell r="F2186">
            <v>251.36</v>
          </cell>
          <cell r="G2186">
            <v>1181629.5116999999</v>
          </cell>
          <cell r="H2186">
            <v>636442.35959999997</v>
          </cell>
          <cell r="I2186">
            <v>251.43299999999999</v>
          </cell>
          <cell r="J2186">
            <v>1181626.08</v>
          </cell>
          <cell r="K2186">
            <v>636441.67000000004</v>
          </cell>
          <cell r="L2186">
            <v>251.36</v>
          </cell>
          <cell r="M2186">
            <v>-2.0855344226117345E-2</v>
          </cell>
          <cell r="N2186">
            <v>3.5003018510986976</v>
          </cell>
          <cell r="O2186">
            <v>6.9974282500592073</v>
          </cell>
        </row>
        <row r="2187">
          <cell r="A2187">
            <v>31000</v>
          </cell>
          <cell r="B2187">
            <v>3.5013069331574478</v>
          </cell>
          <cell r="C2187">
            <v>2.0849357509533376E-2</v>
          </cell>
          <cell r="D2187">
            <v>1181634.92</v>
          </cell>
          <cell r="E2187">
            <v>636433.25</v>
          </cell>
          <cell r="F2187">
            <v>251.48</v>
          </cell>
          <cell r="G2187">
            <v>1181631.4879999999</v>
          </cell>
          <cell r="H2187">
            <v>636432.55680000002</v>
          </cell>
          <cell r="I2187">
            <v>251.553</v>
          </cell>
          <cell r="J2187">
            <v>1181628.06</v>
          </cell>
          <cell r="K2187">
            <v>636431.87</v>
          </cell>
          <cell r="L2187">
            <v>251.48</v>
          </cell>
          <cell r="M2187">
            <v>-2.0880270347194998E-2</v>
          </cell>
          <cell r="N2187">
            <v>3.496123315750753</v>
          </cell>
          <cell r="O2187">
            <v>6.9974302489082003</v>
          </cell>
          <cell r="P2187">
            <v>7.5595946342343039</v>
          </cell>
        </row>
        <row r="2188">
          <cell r="A2188">
            <v>31010</v>
          </cell>
          <cell r="B2188">
            <v>3.5054687701532559</v>
          </cell>
          <cell r="C2188">
            <v>2.082460429302755E-2</v>
          </cell>
          <cell r="D2188">
            <v>1181636.8999999999</v>
          </cell>
          <cell r="E2188">
            <v>636423.44999999995</v>
          </cell>
          <cell r="F2188">
            <v>251.69</v>
          </cell>
          <cell r="G2188">
            <v>1181633.4643000001</v>
          </cell>
          <cell r="H2188">
            <v>636422.75410000002</v>
          </cell>
          <cell r="I2188">
            <v>251.76300000000001</v>
          </cell>
          <cell r="J2188">
            <v>1181630.03</v>
          </cell>
          <cell r="K2188">
            <v>636422.06000000006</v>
          </cell>
          <cell r="L2188">
            <v>251.69</v>
          </cell>
          <cell r="M2188">
            <v>-2.0834881580645202E-2</v>
          </cell>
          <cell r="N2188">
            <v>3.5037396165391064</v>
          </cell>
          <cell r="O2188">
            <v>7.0092083866923627</v>
          </cell>
        </row>
        <row r="2189">
          <cell r="A2189">
            <v>31020</v>
          </cell>
          <cell r="B2189">
            <v>3.4978696445457156</v>
          </cell>
          <cell r="C2189">
            <v>2.1155734066697782E-2</v>
          </cell>
          <cell r="D2189">
            <v>1181638.8700000001</v>
          </cell>
          <cell r="E2189">
            <v>636413.64</v>
          </cell>
          <cell r="F2189">
            <v>251.99</v>
          </cell>
          <cell r="G2189">
            <v>1181635.4406000001</v>
          </cell>
          <cell r="H2189">
            <v>636412.95129999996</v>
          </cell>
          <cell r="I2189">
            <v>252.06399999999999</v>
          </cell>
          <cell r="J2189">
            <v>1181632.01</v>
          </cell>
          <cell r="K2189">
            <v>636412.26</v>
          </cell>
          <cell r="L2189">
            <v>251.99</v>
          </cell>
          <cell r="M2189">
            <v>-2.1145522466179664E-2</v>
          </cell>
          <cell r="N2189">
            <v>3.4995588365499182</v>
          </cell>
          <cell r="O2189">
            <v>6.9974284810956338</v>
          </cell>
        </row>
        <row r="2190">
          <cell r="A2190">
            <v>31030</v>
          </cell>
          <cell r="B2190">
            <v>3.501931318764651</v>
          </cell>
          <cell r="C2190">
            <v>1.9703413265206183E-2</v>
          </cell>
          <cell r="D2190">
            <v>1181640.8500000001</v>
          </cell>
          <cell r="E2190">
            <v>636403.84</v>
          </cell>
          <cell r="F2190">
            <v>252.36</v>
          </cell>
          <cell r="G2190">
            <v>1181637.4169999999</v>
          </cell>
          <cell r="H2190">
            <v>636403.14859999996</v>
          </cell>
          <cell r="I2190">
            <v>252.429</v>
          </cell>
          <cell r="J2190">
            <v>1181633.99</v>
          </cell>
          <cell r="K2190">
            <v>636402.46</v>
          </cell>
          <cell r="L2190">
            <v>252.36</v>
          </cell>
          <cell r="M2190">
            <v>-1.9739682482027742E-2</v>
          </cell>
          <cell r="N2190">
            <v>3.4954969545640044</v>
          </cell>
          <cell r="O2190">
            <v>6.997428273328655</v>
          </cell>
        </row>
        <row r="2191">
          <cell r="A2191">
            <v>31040</v>
          </cell>
          <cell r="B2191">
            <v>3.4963104166697661</v>
          </cell>
          <cell r="C2191">
            <v>2.1451184552264697E-2</v>
          </cell>
          <cell r="D2191">
            <v>1181642.82</v>
          </cell>
          <cell r="E2191">
            <v>636394.04</v>
          </cell>
          <cell r="F2191">
            <v>252.72</v>
          </cell>
          <cell r="G2191">
            <v>1181639.3933000001</v>
          </cell>
          <cell r="H2191">
            <v>636393.34580000001</v>
          </cell>
          <cell r="I2191">
            <v>252.79499999999999</v>
          </cell>
          <cell r="J2191">
            <v>1181635.96</v>
          </cell>
          <cell r="K2191">
            <v>636392.65</v>
          </cell>
          <cell r="L2191">
            <v>252.72</v>
          </cell>
          <cell r="M2191">
            <v>-2.1409628764543533E-2</v>
          </cell>
          <cell r="N2191">
            <v>3.5030967059174825</v>
          </cell>
          <cell r="O2191">
            <v>6.9994071225872485</v>
          </cell>
        </row>
        <row r="2192">
          <cell r="A2192">
            <v>31050</v>
          </cell>
          <cell r="B2192">
            <v>3.4985158510045973</v>
          </cell>
          <cell r="C2192">
            <v>2.0294319941300348E-2</v>
          </cell>
          <cell r="D2192">
            <v>1181644.8</v>
          </cell>
          <cell r="E2192">
            <v>636384.23</v>
          </cell>
          <cell r="F2192">
            <v>253.09</v>
          </cell>
          <cell r="G2192">
            <v>1181641.3696000001</v>
          </cell>
          <cell r="H2192">
            <v>636383.54299999995</v>
          </cell>
          <cell r="I2192">
            <v>253.161</v>
          </cell>
          <cell r="J2192">
            <v>1181637.94</v>
          </cell>
          <cell r="K2192">
            <v>636382.85</v>
          </cell>
          <cell r="L2192">
            <v>253.09</v>
          </cell>
          <cell r="M2192">
            <v>-2.0292005649427479E-2</v>
          </cell>
          <cell r="N2192">
            <v>3.4989148547768689</v>
          </cell>
          <cell r="O2192">
            <v>6.9974307057814666</v>
          </cell>
        </row>
        <row r="2193">
          <cell r="A2193">
            <v>31060</v>
          </cell>
          <cell r="B2193">
            <v>3.5026745352422552</v>
          </cell>
          <cell r="C2193">
            <v>8.850379813502552E-3</v>
          </cell>
          <cell r="D2193">
            <v>1181646.78</v>
          </cell>
          <cell r="E2193">
            <v>636374.43000000005</v>
          </cell>
          <cell r="F2193">
            <v>253.49</v>
          </cell>
          <cell r="G2193">
            <v>1181643.3459000001</v>
          </cell>
          <cell r="H2193">
            <v>636373.74029999995</v>
          </cell>
          <cell r="I2193">
            <v>253.52099999999999</v>
          </cell>
          <cell r="J2193">
            <v>1181639.9099999999</v>
          </cell>
          <cell r="K2193">
            <v>636373.05000000005</v>
          </cell>
          <cell r="L2193">
            <v>253.45</v>
          </cell>
          <cell r="M2193">
            <v>-2.0259334044046812E-2</v>
          </cell>
          <cell r="N2193">
            <v>3.5045574472306629</v>
          </cell>
          <cell r="O2193">
            <v>7.0072319824729181</v>
          </cell>
        </row>
        <row r="2194">
          <cell r="A2194">
            <v>31070</v>
          </cell>
          <cell r="B2194">
            <v>3.4970514851287562</v>
          </cell>
          <cell r="C2194">
            <v>-9.7224762473692855E-3</v>
          </cell>
          <cell r="D2194">
            <v>1181648.75</v>
          </cell>
          <cell r="E2194">
            <v>636364.63</v>
          </cell>
          <cell r="F2194">
            <v>253.82</v>
          </cell>
          <cell r="G2194">
            <v>1181645.3222000001</v>
          </cell>
          <cell r="H2194">
            <v>636363.9375</v>
          </cell>
          <cell r="I2194">
            <v>253.786</v>
          </cell>
          <cell r="J2194">
            <v>1181641.72</v>
          </cell>
          <cell r="K2194">
            <v>636363.21</v>
          </cell>
          <cell r="L2194">
            <v>253.71</v>
          </cell>
          <cell r="M2194">
            <v>-2.0680673234423536E-2</v>
          </cell>
          <cell r="N2194">
            <v>3.6749287191235807</v>
          </cell>
          <cell r="O2194">
            <v>7.1719802042523373</v>
          </cell>
        </row>
        <row r="2195">
          <cell r="A2195">
            <v>31080</v>
          </cell>
          <cell r="B2195">
            <v>3.5012332597971398</v>
          </cell>
          <cell r="C2195">
            <v>-2.5705228221560416E-2</v>
          </cell>
          <cell r="D2195">
            <v>1181650.73</v>
          </cell>
          <cell r="E2195">
            <v>636354.82999999996</v>
          </cell>
          <cell r="F2195">
            <v>254.02</v>
          </cell>
          <cell r="G2195">
            <v>1181647.2985</v>
          </cell>
          <cell r="H2195">
            <v>636354.13470000005</v>
          </cell>
          <cell r="I2195">
            <v>253.93</v>
          </cell>
          <cell r="J2195">
            <v>1181643.21</v>
          </cell>
          <cell r="K2195">
            <v>636353.31000000006</v>
          </cell>
          <cell r="L2195">
            <v>253.82</v>
          </cell>
          <cell r="M2195">
            <v>-2.6373541741403324E-2</v>
          </cell>
          <cell r="N2195">
            <v>4.1708467174633101</v>
          </cell>
          <cell r="O2195">
            <v>7.6720799772604504</v>
          </cell>
        </row>
        <row r="2196">
          <cell r="A2196">
            <v>31090</v>
          </cell>
          <cell r="B2196">
            <v>3.4979915451517325</v>
          </cell>
          <cell r="C2196">
            <v>-4.5168776985469214E-2</v>
          </cell>
          <cell r="D2196">
            <v>1181652.67</v>
          </cell>
          <cell r="E2196">
            <v>636344.91</v>
          </cell>
          <cell r="F2196">
            <v>254.11</v>
          </cell>
          <cell r="G2196">
            <v>1181649.2217999999</v>
          </cell>
          <cell r="H2196">
            <v>636344.32189999998</v>
          </cell>
          <cell r="I2196">
            <v>253.952</v>
          </cell>
          <cell r="J2196">
            <v>1181644.78</v>
          </cell>
          <cell r="K2196">
            <v>636343.56999999995</v>
          </cell>
          <cell r="L2196">
            <v>253.75</v>
          </cell>
          <cell r="M2196">
            <v>-4.4839160662568274E-2</v>
          </cell>
          <cell r="N2196">
            <v>4.5049906602874428</v>
          </cell>
          <cell r="O2196">
            <v>8.0029822054391744</v>
          </cell>
        </row>
        <row r="2197">
          <cell r="A2197">
            <v>31100</v>
          </cell>
          <cell r="B2197">
            <v>3.5005436790253657</v>
          </cell>
          <cell r="C2197">
            <v>-5.6562642307932974E-2</v>
          </cell>
          <cell r="D2197">
            <v>1181653.93</v>
          </cell>
          <cell r="E2197">
            <v>636334.67000000004</v>
          </cell>
          <cell r="F2197">
            <v>254.05</v>
          </cell>
          <cell r="G2197">
            <v>1181650.4399000001</v>
          </cell>
          <cell r="H2197">
            <v>636334.39980000001</v>
          </cell>
          <cell r="I2197">
            <v>253.852</v>
          </cell>
          <cell r="J2197">
            <v>1181645.95</v>
          </cell>
          <cell r="K2197">
            <v>636334.05000000005</v>
          </cell>
          <cell r="L2197">
            <v>253.59</v>
          </cell>
          <cell r="M2197">
            <v>-5.8176902038197774E-2</v>
          </cell>
          <cell r="N2197">
            <v>4.5035055291871089</v>
          </cell>
          <cell r="O2197">
            <v>8.004049208212475</v>
          </cell>
        </row>
        <row r="2198">
          <cell r="A2198">
            <v>31110</v>
          </cell>
          <cell r="B2198">
            <v>3.4980307173671843</v>
          </cell>
          <cell r="C2198">
            <v>-5.6889151662393327E-2</v>
          </cell>
          <cell r="D2198">
            <v>1181654.25</v>
          </cell>
          <cell r="E2198">
            <v>636324.36</v>
          </cell>
          <cell r="F2198">
            <v>253.83</v>
          </cell>
          <cell r="G2198">
            <v>1181650.7523000001</v>
          </cell>
          <cell r="H2198">
            <v>636324.4081</v>
          </cell>
          <cell r="I2198">
            <v>253.631</v>
          </cell>
          <cell r="J2198">
            <v>1181646.25</v>
          </cell>
          <cell r="K2198">
            <v>636324.47</v>
          </cell>
          <cell r="L2198">
            <v>253.37</v>
          </cell>
          <cell r="M2198">
            <v>-5.7964892636591069E-2</v>
          </cell>
          <cell r="N2198">
            <v>4.502725496902519</v>
          </cell>
          <cell r="O2198">
            <v>8.0007562142697033</v>
          </cell>
        </row>
        <row r="2199">
          <cell r="A2199">
            <v>31120</v>
          </cell>
          <cell r="B2199">
            <v>3.503319130285365</v>
          </cell>
          <cell r="C2199">
            <v>-5.765960578748193E-2</v>
          </cell>
          <cell r="D2199">
            <v>1181653.6399999999</v>
          </cell>
          <cell r="E2199">
            <v>636314.06000000006</v>
          </cell>
          <cell r="F2199">
            <v>253.49</v>
          </cell>
          <cell r="G2199">
            <v>1181650.1562000001</v>
          </cell>
          <cell r="H2199">
            <v>636314.42929999996</v>
          </cell>
          <cell r="I2199">
            <v>253.28800000000001</v>
          </cell>
          <cell r="J2199">
            <v>1181645.68</v>
          </cell>
          <cell r="K2199">
            <v>636314.9</v>
          </cell>
          <cell r="L2199">
            <v>253.03</v>
          </cell>
          <cell r="M2199">
            <v>-5.7322117792234888E-2</v>
          </cell>
          <cell r="N2199">
            <v>4.5008804617989817</v>
          </cell>
          <cell r="O2199">
            <v>8.0041995920843476</v>
          </cell>
        </row>
        <row r="2200">
          <cell r="A2200">
            <v>31130</v>
          </cell>
          <cell r="B2200">
            <v>3.5011437704104305</v>
          </cell>
          <cell r="C2200">
            <v>-5.712418944068999E-2</v>
          </cell>
          <cell r="D2200">
            <v>1181652.0900000001</v>
          </cell>
          <cell r="E2200">
            <v>636303.86</v>
          </cell>
          <cell r="F2200">
            <v>253.05</v>
          </cell>
          <cell r="G2200">
            <v>1181648.6566999999</v>
          </cell>
          <cell r="H2200">
            <v>636304.54590000003</v>
          </cell>
          <cell r="I2200">
            <v>252.85</v>
          </cell>
          <cell r="J2200">
            <v>1181644.24</v>
          </cell>
          <cell r="K2200">
            <v>636305.42000000004</v>
          </cell>
          <cell r="L2200">
            <v>252.59</v>
          </cell>
          <cell r="M2200">
            <v>-5.7747429568968042E-2</v>
          </cell>
          <cell r="N2200">
            <v>4.5023649007523634</v>
          </cell>
          <cell r="O2200">
            <v>8.0035086711627947</v>
          </cell>
        </row>
        <row r="2201">
          <cell r="A2201">
            <v>31140</v>
          </cell>
          <cell r="B2201">
            <v>3.4967924690539416</v>
          </cell>
          <cell r="C2201">
            <v>-5.8339178491539134E-2</v>
          </cell>
          <cell r="D2201">
            <v>1181649.6200000001</v>
          </cell>
          <cell r="E2201">
            <v>636293.85</v>
          </cell>
          <cell r="F2201">
            <v>252.61</v>
          </cell>
          <cell r="G2201">
            <v>1181646.2660999999</v>
          </cell>
          <cell r="H2201">
            <v>636294.83940000006</v>
          </cell>
          <cell r="I2201">
            <v>252.40600000000001</v>
          </cell>
          <cell r="J2201">
            <v>1181641.95</v>
          </cell>
          <cell r="K2201">
            <v>636296.11</v>
          </cell>
          <cell r="L2201">
            <v>252.14</v>
          </cell>
          <cell r="M2201">
            <v>-5.912112084412742E-2</v>
          </cell>
          <cell r="N2201">
            <v>4.4992381098681706</v>
          </cell>
          <cell r="O2201">
            <v>7.9960305789221122</v>
          </cell>
        </row>
        <row r="2202">
          <cell r="A2202">
            <v>31150</v>
          </cell>
          <cell r="B2202">
            <v>3.5020470641634462</v>
          </cell>
          <cell r="C2202">
            <v>-4.8257489663507049E-2</v>
          </cell>
          <cell r="D2202">
            <v>1181646.26</v>
          </cell>
          <cell r="E2202">
            <v>636284.1</v>
          </cell>
          <cell r="F2202">
            <v>252.13</v>
          </cell>
          <cell r="G2202">
            <v>1181643.0042000001</v>
          </cell>
          <cell r="H2202">
            <v>636285.39</v>
          </cell>
          <cell r="I2202">
            <v>251.96100000000001</v>
          </cell>
          <cell r="J2202">
            <v>1181638.82</v>
          </cell>
          <cell r="K2202">
            <v>636287.05000000005</v>
          </cell>
          <cell r="L2202">
            <v>251.75</v>
          </cell>
          <cell r="M2202">
            <v>-4.687369543130121E-2</v>
          </cell>
          <cell r="N2202">
            <v>4.5014586125230407</v>
          </cell>
          <cell r="O2202">
            <v>8.0035056766864869</v>
          </cell>
        </row>
        <row r="2203">
          <cell r="A2203">
            <v>31160</v>
          </cell>
          <cell r="B2203">
            <v>3.5019843746092185</v>
          </cell>
          <cell r="C2203">
            <v>-2.9411895937286204E-2</v>
          </cell>
          <cell r="D2203">
            <v>1181642.21</v>
          </cell>
          <cell r="E2203">
            <v>636274.79</v>
          </cell>
          <cell r="F2203">
            <v>251.62</v>
          </cell>
          <cell r="G2203">
            <v>1181639.014</v>
          </cell>
          <cell r="H2203">
            <v>636276.22160000005</v>
          </cell>
          <cell r="I2203">
            <v>251.517</v>
          </cell>
          <cell r="J2203">
            <v>1181635.1499999999</v>
          </cell>
          <cell r="K2203">
            <v>636277.94999999995</v>
          </cell>
          <cell r="L2203">
            <v>251.39</v>
          </cell>
          <cell r="M2203">
            <v>-3.0002719412324057E-2</v>
          </cell>
          <cell r="N2203">
            <v>4.2329496288207276</v>
          </cell>
          <cell r="O2203">
            <v>7.7349340034299461</v>
          </cell>
        </row>
        <row r="2204">
          <cell r="A2204">
            <v>31170</v>
          </cell>
          <cell r="B2204">
            <v>3.5044418285818071</v>
          </cell>
          <cell r="C2204">
            <v>-1.0558029440876597E-2</v>
          </cell>
          <cell r="D2204">
            <v>1181638.1299999999</v>
          </cell>
          <cell r="E2204">
            <v>636265.66</v>
          </cell>
          <cell r="F2204">
            <v>251.11</v>
          </cell>
          <cell r="G2204">
            <v>1181634.9317999999</v>
          </cell>
          <cell r="H2204">
            <v>636267.09270000004</v>
          </cell>
          <cell r="I2204">
            <v>251.07300000000001</v>
          </cell>
          <cell r="J2204">
            <v>1181631.52</v>
          </cell>
          <cell r="K2204">
            <v>636268.62</v>
          </cell>
          <cell r="L2204">
            <v>251</v>
          </cell>
          <cell r="M2204">
            <v>-1.9528894056786848E-2</v>
          </cell>
          <cell r="N2204">
            <v>3.7380508997455451</v>
          </cell>
          <cell r="O2204">
            <v>7.2424927283273526</v>
          </cell>
        </row>
        <row r="2205">
          <cell r="A2205">
            <v>31180</v>
          </cell>
          <cell r="B2205">
            <v>3.4936378319262906</v>
          </cell>
          <cell r="C2205">
            <v>8.3008031728367803E-3</v>
          </cell>
          <cell r="D2205">
            <v>1181634.04</v>
          </cell>
          <cell r="E2205">
            <v>636256.54</v>
          </cell>
          <cell r="F2205">
            <v>250.6</v>
          </cell>
          <cell r="G2205">
            <v>1181630.8496999999</v>
          </cell>
          <cell r="H2205">
            <v>636257.96389999997</v>
          </cell>
          <cell r="I2205">
            <v>250.62899999999999</v>
          </cell>
          <cell r="J2205">
            <v>1181627.6499999999</v>
          </cell>
          <cell r="K2205">
            <v>636259.39</v>
          </cell>
          <cell r="L2205">
            <v>250.56</v>
          </cell>
          <cell r="M2205">
            <v>-1.9696734257305764E-2</v>
          </cell>
          <cell r="N2205">
            <v>3.5031187961727941</v>
          </cell>
          <cell r="O2205">
            <v>6.9967566280990852</v>
          </cell>
        </row>
        <row r="2206">
          <cell r="A2206">
            <v>31190</v>
          </cell>
          <cell r="B2206">
            <v>3.4960951430256229</v>
          </cell>
          <cell r="C2206">
            <v>1.91642381740285E-2</v>
          </cell>
          <cell r="D2206">
            <v>1181629.96</v>
          </cell>
          <cell r="E2206">
            <v>636247.41</v>
          </cell>
          <cell r="F2206">
            <v>250.14</v>
          </cell>
          <cell r="G2206">
            <v>1181626.7675000001</v>
          </cell>
          <cell r="H2206">
            <v>636248.83499999996</v>
          </cell>
          <cell r="I2206">
            <v>250.20699999999999</v>
          </cell>
          <cell r="J2206">
            <v>1181623.57</v>
          </cell>
          <cell r="K2206">
            <v>636250.26</v>
          </cell>
          <cell r="L2206">
            <v>250.14</v>
          </cell>
          <cell r="M2206">
            <v>-1.9139239582415393E-2</v>
          </cell>
          <cell r="N2206">
            <v>3.5006615446501352</v>
          </cell>
          <cell r="O2206">
            <v>6.9967566876757576</v>
          </cell>
        </row>
        <row r="2207">
          <cell r="A2207">
            <v>31200</v>
          </cell>
          <cell r="B2207">
            <v>3.4985019077843704</v>
          </cell>
          <cell r="C2207">
            <v>2.1151910717944148E-2</v>
          </cell>
          <cell r="D2207">
            <v>1181625.8799999999</v>
          </cell>
          <cell r="E2207">
            <v>636238.28</v>
          </cell>
          <cell r="F2207">
            <v>249.75</v>
          </cell>
          <cell r="G2207">
            <v>1181622.6854000001</v>
          </cell>
          <cell r="H2207">
            <v>636239.70620000002</v>
          </cell>
          <cell r="I2207">
            <v>249.82400000000001</v>
          </cell>
          <cell r="J2207">
            <v>1181619.49</v>
          </cell>
          <cell r="K2207">
            <v>636241.13</v>
          </cell>
          <cell r="L2207">
            <v>249.75</v>
          </cell>
          <cell r="M2207">
            <v>-2.1153404009705935E-2</v>
          </cell>
          <cell r="N2207">
            <v>3.4982549364659441</v>
          </cell>
          <cell r="O2207">
            <v>6.9967568442503145</v>
          </cell>
        </row>
        <row r="2208">
          <cell r="A2208">
            <v>31210</v>
          </cell>
          <cell r="B2208">
            <v>3.500959230006174</v>
          </cell>
          <cell r="C2208">
            <v>2.0280156190185836E-2</v>
          </cell>
          <cell r="D2208">
            <v>1181621.8</v>
          </cell>
          <cell r="E2208">
            <v>636229.15</v>
          </cell>
          <cell r="F2208">
            <v>249.41</v>
          </cell>
          <cell r="G2208">
            <v>1181618.6032</v>
          </cell>
          <cell r="H2208">
            <v>636230.5773</v>
          </cell>
          <cell r="I2208">
            <v>249.48099999999999</v>
          </cell>
          <cell r="J2208">
            <v>1181615.4099999999</v>
          </cell>
          <cell r="K2208">
            <v>636232.01</v>
          </cell>
          <cell r="L2208">
            <v>249.41</v>
          </cell>
          <cell r="M2208">
            <v>-2.0286413532658754E-2</v>
          </cell>
          <cell r="N2208">
            <v>3.4998793594390776</v>
          </cell>
          <cell r="O2208">
            <v>7.0008385894452516</v>
          </cell>
        </row>
        <row r="2209">
          <cell r="A2209">
            <v>31220</v>
          </cell>
          <cell r="B2209">
            <v>3.5034573281620109</v>
          </cell>
          <cell r="C2209">
            <v>1.8838534001668319E-2</v>
          </cell>
          <cell r="D2209">
            <v>1181617.72</v>
          </cell>
          <cell r="E2209">
            <v>636220.02</v>
          </cell>
          <cell r="F2209">
            <v>249.11</v>
          </cell>
          <cell r="G2209">
            <v>1181614.5209999999</v>
          </cell>
          <cell r="H2209">
            <v>636221.44850000006</v>
          </cell>
          <cell r="I2209">
            <v>249.17599999999999</v>
          </cell>
          <cell r="J2209">
            <v>1181611.33</v>
          </cell>
          <cell r="K2209">
            <v>636222.88</v>
          </cell>
          <cell r="L2209">
            <v>249.11</v>
          </cell>
          <cell r="M2209">
            <v>-1.8871264425005321E-2</v>
          </cell>
          <cell r="N2209">
            <v>3.4973809127766207</v>
          </cell>
          <cell r="O2209">
            <v>7.0008382409386316</v>
          </cell>
        </row>
        <row r="2210">
          <cell r="A2210">
            <v>31230</v>
          </cell>
          <cell r="B2210">
            <v>3.4966949208784945</v>
          </cell>
          <cell r="C2210">
            <v>2.0590872703848514E-2</v>
          </cell>
          <cell r="D2210">
            <v>1181613.6299999999</v>
          </cell>
          <cell r="E2210">
            <v>636210.89</v>
          </cell>
          <cell r="F2210">
            <v>248.84</v>
          </cell>
          <cell r="G2210">
            <v>1181610.4389</v>
          </cell>
          <cell r="H2210">
            <v>636212.31960000005</v>
          </cell>
          <cell r="I2210">
            <v>248.91200000000001</v>
          </cell>
          <cell r="J2210">
            <v>1181607.24</v>
          </cell>
          <cell r="K2210">
            <v>636213.75</v>
          </cell>
          <cell r="L2210">
            <v>248.84</v>
          </cell>
          <cell r="M2210">
            <v>-2.054711737287462E-2</v>
          </cell>
          <cell r="N2210">
            <v>3.5041411743261803</v>
          </cell>
          <cell r="O2210">
            <v>7.0008360952046749</v>
          </cell>
        </row>
        <row r="2211">
          <cell r="A2211">
            <v>31240</v>
          </cell>
          <cell r="B2211">
            <v>3.4991932685889324</v>
          </cell>
          <cell r="C2211">
            <v>1.8861490330489044E-2</v>
          </cell>
          <cell r="D2211">
            <v>1181609.55</v>
          </cell>
          <cell r="E2211">
            <v>636201.76</v>
          </cell>
          <cell r="F2211">
            <v>248.62</v>
          </cell>
          <cell r="G2211">
            <v>1181606.3566999999</v>
          </cell>
          <cell r="H2211">
            <v>636203.19079999998</v>
          </cell>
          <cell r="I2211">
            <v>248.68600000000001</v>
          </cell>
          <cell r="J2211">
            <v>1181603.1599999999</v>
          </cell>
          <cell r="K2211">
            <v>636204.62</v>
          </cell>
          <cell r="L2211">
            <v>248.62</v>
          </cell>
          <cell r="M2211">
            <v>-1.8848295059330989E-2</v>
          </cell>
          <cell r="N2211">
            <v>3.501642975783569</v>
          </cell>
          <cell r="O2211">
            <v>7.0008362443725014</v>
          </cell>
        </row>
        <row r="2212">
          <cell r="A2212">
            <v>31250</v>
          </cell>
          <cell r="B2212">
            <v>3.5016507334909144</v>
          </cell>
          <cell r="C2212">
            <v>1.9990571683946277E-2</v>
          </cell>
          <cell r="D2212">
            <v>1181605.47</v>
          </cell>
          <cell r="E2212">
            <v>636192.63</v>
          </cell>
          <cell r="F2212">
            <v>248.43</v>
          </cell>
          <cell r="G2212">
            <v>1181602.2745000001</v>
          </cell>
          <cell r="H2212">
            <v>636194.06189999997</v>
          </cell>
          <cell r="I2212">
            <v>248.5</v>
          </cell>
          <cell r="J2212">
            <v>1181599.08</v>
          </cell>
          <cell r="K2212">
            <v>636195.49</v>
          </cell>
          <cell r="L2212">
            <v>248.43</v>
          </cell>
          <cell r="M2212">
            <v>-2.0004654800084107E-2</v>
          </cell>
          <cell r="N2212">
            <v>3.4991855995285093</v>
          </cell>
          <cell r="O2212">
            <v>7.0008363330194232</v>
          </cell>
        </row>
        <row r="2213">
          <cell r="A2213">
            <v>31260</v>
          </cell>
          <cell r="B2213">
            <v>3.5040578432784928</v>
          </cell>
          <cell r="C2213">
            <v>2.0832989426825984E-2</v>
          </cell>
          <cell r="D2213">
            <v>1181601.3899999999</v>
          </cell>
          <cell r="E2213">
            <v>636183.5</v>
          </cell>
          <cell r="F2213">
            <v>248.28</v>
          </cell>
          <cell r="G2213">
            <v>1181598.1924000001</v>
          </cell>
          <cell r="H2213">
            <v>636184.93310000002</v>
          </cell>
          <cell r="I2213">
            <v>248.35300000000001</v>
          </cell>
          <cell r="J2213">
            <v>1181595</v>
          </cell>
          <cell r="K2213">
            <v>636186.36</v>
          </cell>
          <cell r="L2213">
            <v>248.28</v>
          </cell>
          <cell r="M2213">
            <v>-2.0876356779722331E-2</v>
          </cell>
          <cell r="N2213">
            <v>3.4967787133679393</v>
          </cell>
          <cell r="O2213">
            <v>7.0008365566464317</v>
          </cell>
        </row>
        <row r="2214">
          <cell r="A2214">
            <v>31270</v>
          </cell>
          <cell r="B2214">
            <v>3.5024371058465307</v>
          </cell>
          <cell r="C2214">
            <v>1.9700567894520318E-2</v>
          </cell>
          <cell r="D2214">
            <v>1181597.31</v>
          </cell>
          <cell r="E2214">
            <v>636174.38</v>
          </cell>
          <cell r="F2214">
            <v>248.16</v>
          </cell>
          <cell r="G2214">
            <v>1181594.1102</v>
          </cell>
          <cell r="H2214">
            <v>636175.80420000001</v>
          </cell>
          <cell r="I2214">
            <v>248.22900000000001</v>
          </cell>
          <cell r="J2214">
            <v>1181590.92</v>
          </cell>
          <cell r="K2214">
            <v>636177.23</v>
          </cell>
          <cell r="L2214">
            <v>248.16</v>
          </cell>
          <cell r="M2214">
            <v>-1.9746323573597534E-2</v>
          </cell>
          <cell r="N2214">
            <v>3.4943213476090067</v>
          </cell>
          <cell r="O2214">
            <v>6.9967584534555378</v>
          </cell>
        </row>
        <row r="2215">
          <cell r="A2215">
            <v>31280</v>
          </cell>
          <cell r="B2215">
            <v>3.4957103383579757</v>
          </cell>
          <cell r="C2215">
            <v>1.5447504161734186E-2</v>
          </cell>
          <cell r="D2215">
            <v>1181593.22</v>
          </cell>
          <cell r="E2215">
            <v>636165.25</v>
          </cell>
          <cell r="F2215">
            <v>248.05</v>
          </cell>
          <cell r="G2215">
            <v>1181590.0281</v>
          </cell>
          <cell r="H2215">
            <v>636166.67539999995</v>
          </cell>
          <cell r="I2215">
            <v>248.10400000000001</v>
          </cell>
          <cell r="J2215">
            <v>1181586.83</v>
          </cell>
          <cell r="K2215">
            <v>636168.1</v>
          </cell>
          <cell r="L2215">
            <v>248.03</v>
          </cell>
          <cell r="M2215">
            <v>-2.1136535443423119E-2</v>
          </cell>
          <cell r="N2215">
            <v>3.5010468105376393</v>
          </cell>
          <cell r="O2215">
            <v>6.9967571488956146</v>
          </cell>
        </row>
        <row r="2216">
          <cell r="A2216">
            <v>31290</v>
          </cell>
          <cell r="B2216">
            <v>3.4981676717878449</v>
          </cell>
          <cell r="C2216">
            <v>-3.14450336063331E-3</v>
          </cell>
          <cell r="D2216">
            <v>1181589.1399999999</v>
          </cell>
          <cell r="E2216">
            <v>636156.12</v>
          </cell>
          <cell r="F2216">
            <v>247.99</v>
          </cell>
          <cell r="G2216">
            <v>1181585.9458999999</v>
          </cell>
          <cell r="H2216">
            <v>636157.54650000005</v>
          </cell>
          <cell r="I2216">
            <v>247.97900000000001</v>
          </cell>
          <cell r="J2216">
            <v>1181582.75</v>
          </cell>
          <cell r="K2216">
            <v>636158.98</v>
          </cell>
          <cell r="L2216">
            <v>247.91</v>
          </cell>
          <cell r="M2216">
            <v>-1.9699256444794772E-2</v>
          </cell>
          <cell r="N2216">
            <v>3.502670275570174</v>
          </cell>
          <cell r="O2216">
            <v>7.0008379473580185</v>
          </cell>
        </row>
        <row r="2217">
          <cell r="A2217">
            <v>31300</v>
          </cell>
          <cell r="B2217">
            <v>3.5006250084589667</v>
          </cell>
          <cell r="C2217">
            <v>-2.1424745529379993E-2</v>
          </cell>
          <cell r="D2217">
            <v>1181585.06</v>
          </cell>
          <cell r="E2217">
            <v>636146.99</v>
          </cell>
          <cell r="F2217">
            <v>247.93</v>
          </cell>
          <cell r="G2217">
            <v>1181581.8637000001</v>
          </cell>
          <cell r="H2217">
            <v>636148.41760000004</v>
          </cell>
          <cell r="I2217">
            <v>247.85499999999999</v>
          </cell>
          <cell r="J2217">
            <v>1181578.22</v>
          </cell>
          <cell r="K2217">
            <v>636150.05000000005</v>
          </cell>
          <cell r="L2217">
            <v>247.77</v>
          </cell>
          <cell r="M2217">
            <v>-2.1289101776210656E-2</v>
          </cell>
          <cell r="N2217">
            <v>3.992653184408284</v>
          </cell>
          <cell r="O2217">
            <v>7.4932781928672512</v>
          </cell>
        </row>
        <row r="2218">
          <cell r="A2218">
            <v>31310</v>
          </cell>
          <cell r="B2218">
            <v>3.5030318296012521</v>
          </cell>
          <cell r="C2218">
            <v>-3.8252578485773923E-2</v>
          </cell>
          <cell r="D2218">
            <v>1181580.98</v>
          </cell>
          <cell r="E2218">
            <v>636137.86</v>
          </cell>
          <cell r="F2218">
            <v>247.92</v>
          </cell>
          <cell r="G2218">
            <v>1181577.7816000001</v>
          </cell>
          <cell r="H2218">
            <v>636139.28879999998</v>
          </cell>
          <cell r="I2218">
            <v>247.786</v>
          </cell>
          <cell r="J2218">
            <v>1181573.68</v>
          </cell>
          <cell r="K2218">
            <v>636141.12</v>
          </cell>
          <cell r="L2218">
            <v>247.61</v>
          </cell>
          <cell r="M2218">
            <v>-3.9182365904897563E-2</v>
          </cell>
          <cell r="N2218">
            <v>4.4918165591932455</v>
          </cell>
          <cell r="O2218">
            <v>7.9948483887944981</v>
          </cell>
        </row>
        <row r="2219">
          <cell r="A2219">
            <v>31320</v>
          </cell>
          <cell r="B2219">
            <v>3.50139598582627</v>
          </cell>
          <cell r="C2219">
            <v>-5.7691275370651801E-2</v>
          </cell>
          <cell r="D2219">
            <v>1181576.3899999999</v>
          </cell>
          <cell r="E2219">
            <v>636128.65</v>
          </cell>
          <cell r="F2219">
            <v>248.03</v>
          </cell>
          <cell r="G2219">
            <v>1181573.3239</v>
          </cell>
          <cell r="H2219">
            <v>636130.34080000001</v>
          </cell>
          <cell r="I2219">
            <v>247.828</v>
          </cell>
          <cell r="J2219">
            <v>1181569.3899999999</v>
          </cell>
          <cell r="K2219">
            <v>636132.52</v>
          </cell>
          <cell r="L2219">
            <v>247.57</v>
          </cell>
          <cell r="M2219">
            <v>-5.7369491969544384E-2</v>
          </cell>
          <cell r="N2219">
            <v>4.4971637562517319</v>
          </cell>
          <cell r="O2219">
            <v>7.9985597420780019</v>
          </cell>
        </row>
        <row r="2220">
          <cell r="A2220">
            <v>31330</v>
          </cell>
          <cell r="B2220">
            <v>3.5000228129027735</v>
          </cell>
          <cell r="C2220">
            <v>-5.6856772266284154E-2</v>
          </cell>
          <cell r="D2220">
            <v>1181571.01</v>
          </cell>
          <cell r="E2220">
            <v>636119.86</v>
          </cell>
          <cell r="F2220">
            <v>248.18</v>
          </cell>
          <cell r="G2220">
            <v>1181568.1059999999</v>
          </cell>
          <cell r="H2220">
            <v>636121.81370000006</v>
          </cell>
          <cell r="I2220">
            <v>247.98099999999999</v>
          </cell>
          <cell r="J2220">
            <v>1181564.3700000001</v>
          </cell>
          <cell r="K2220">
            <v>636124.32999999996</v>
          </cell>
          <cell r="L2220">
            <v>247.72</v>
          </cell>
          <cell r="M2220">
            <v>-5.7943569427697565E-2</v>
          </cell>
          <cell r="N2220">
            <v>4.5043824979693996</v>
          </cell>
          <cell r="O2220">
            <v>8.0044053108721727</v>
          </cell>
        </row>
        <row r="2221">
          <cell r="A2221">
            <v>31340</v>
          </cell>
          <cell r="B2221">
            <v>3.5016217328688839</v>
          </cell>
          <cell r="C2221">
            <v>-5.8544301937498905E-2</v>
          </cell>
          <cell r="D2221">
            <v>1181564.8899999999</v>
          </cell>
          <cell r="E2221">
            <v>636111.56999999995</v>
          </cell>
          <cell r="F2221">
            <v>248.45</v>
          </cell>
          <cell r="G2221">
            <v>1181562.1673999999</v>
          </cell>
          <cell r="H2221">
            <v>636113.772</v>
          </cell>
          <cell r="I2221">
            <v>248.245</v>
          </cell>
          <cell r="J2221">
            <v>1181558.67</v>
          </cell>
          <cell r="K2221">
            <v>636116.6</v>
          </cell>
          <cell r="L2221">
            <v>247.98</v>
          </cell>
          <cell r="M2221">
            <v>-5.8918878578520004E-2</v>
          </cell>
          <cell r="N2221">
            <v>4.4977095014945778</v>
          </cell>
          <cell r="O2221">
            <v>7.9993312343634617</v>
          </cell>
        </row>
        <row r="2222">
          <cell r="A2222">
            <v>31350</v>
          </cell>
          <cell r="B2222">
            <v>3.4962426690062758</v>
          </cell>
          <cell r="C2222">
            <v>-5.7204267247511709E-2</v>
          </cell>
          <cell r="D2222">
            <v>1181558.07</v>
          </cell>
          <cell r="E2222">
            <v>636103.85</v>
          </cell>
          <cell r="F2222">
            <v>248.82</v>
          </cell>
          <cell r="G2222">
            <v>1181555.5527999999</v>
          </cell>
          <cell r="H2222">
            <v>636106.27639999997</v>
          </cell>
          <cell r="I2222">
            <v>248.62</v>
          </cell>
          <cell r="J2222">
            <v>1181552.31</v>
          </cell>
          <cell r="K2222">
            <v>636109.4</v>
          </cell>
          <cell r="L2222">
            <v>248.36</v>
          </cell>
          <cell r="M2222">
            <v>-5.7745522296231283E-2</v>
          </cell>
          <cell r="N2222">
            <v>4.502513609041503</v>
          </cell>
          <cell r="O2222">
            <v>7.9987562780477788</v>
          </cell>
        </row>
        <row r="2223">
          <cell r="A2223">
            <v>31360</v>
          </cell>
          <cell r="B2223">
            <v>3.4951014005272563</v>
          </cell>
          <cell r="C2223">
            <v>-5.8367405297377967E-2</v>
          </cell>
          <cell r="D2223">
            <v>1181550.6100000001</v>
          </cell>
          <cell r="E2223">
            <v>636096.75</v>
          </cell>
          <cell r="F2223">
            <v>249.31</v>
          </cell>
          <cell r="G2223">
            <v>1181548.3122</v>
          </cell>
          <cell r="H2223">
            <v>636099.38359999994</v>
          </cell>
          <cell r="I2223">
            <v>249.10599999999999</v>
          </cell>
          <cell r="J2223">
            <v>1181545.3500000001</v>
          </cell>
          <cell r="K2223">
            <v>636102.77</v>
          </cell>
          <cell r="L2223">
            <v>248.84</v>
          </cell>
          <cell r="M2223">
            <v>-5.9122303365282375E-2</v>
          </cell>
          <cell r="N2223">
            <v>4.4991481193912835</v>
          </cell>
          <cell r="O2223">
            <v>7.9942495199185402</v>
          </cell>
        </row>
        <row r="2224">
          <cell r="A2224">
            <v>31370</v>
          </cell>
          <cell r="B2224">
            <v>3.496704817491028</v>
          </cell>
          <cell r="C2224">
            <v>-5.6338756138230472E-2</v>
          </cell>
          <cell r="D2224">
            <v>1181542.56</v>
          </cell>
          <cell r="E2224">
            <v>636090.31999999995</v>
          </cell>
          <cell r="F2224">
            <v>249.9</v>
          </cell>
          <cell r="G2224">
            <v>1181540.5003</v>
          </cell>
          <cell r="H2224">
            <v>636093.14569999999</v>
          </cell>
          <cell r="I2224">
            <v>249.703</v>
          </cell>
          <cell r="J2224">
            <v>1181537.8500000001</v>
          </cell>
          <cell r="K2224">
            <v>636096.78</v>
          </cell>
          <cell r="L2224">
            <v>249.44</v>
          </cell>
          <cell r="M2224">
            <v>-5.8470109678377652E-2</v>
          </cell>
          <cell r="N2224">
            <v>4.4980247419864696</v>
          </cell>
          <cell r="O2224">
            <v>7.9947295594774976</v>
          </cell>
        </row>
        <row r="2225">
          <cell r="A2225">
            <v>31380</v>
          </cell>
          <cell r="B2225">
            <v>3.5054344281207506</v>
          </cell>
          <cell r="C2225">
            <v>-3.9652717188188101E-2</v>
          </cell>
          <cell r="D2225">
            <v>1181533.99</v>
          </cell>
          <cell r="E2225">
            <v>636084.61</v>
          </cell>
          <cell r="F2225">
            <v>250.55</v>
          </cell>
          <cell r="G2225">
            <v>1181532.1762000001</v>
          </cell>
          <cell r="H2225">
            <v>636087.60970000003</v>
          </cell>
          <cell r="I2225">
            <v>250.411</v>
          </cell>
          <cell r="J2225">
            <v>1181529.8500000001</v>
          </cell>
          <cell r="K2225">
            <v>636091.46</v>
          </cell>
          <cell r="L2225">
            <v>250.23</v>
          </cell>
          <cell r="M2225">
            <v>-4.0236116980714866E-2</v>
          </cell>
          <cell r="N2225">
            <v>4.4984460127393691</v>
          </cell>
          <cell r="O2225">
            <v>8.0038804408601187</v>
          </cell>
        </row>
        <row r="2226">
          <cell r="A2226">
            <v>31390</v>
          </cell>
          <cell r="B2226">
            <v>3.5016599634342214</v>
          </cell>
          <cell r="C2226">
            <v>-2.1418413204928401E-2</v>
          </cell>
          <cell r="D2226">
            <v>1181525.3999999999</v>
          </cell>
          <cell r="E2226">
            <v>636079.46</v>
          </cell>
          <cell r="F2226">
            <v>251.25</v>
          </cell>
          <cell r="G2226">
            <v>1181523.6015000001</v>
          </cell>
          <cell r="H2226">
            <v>636082.4645</v>
          </cell>
          <cell r="I2226">
            <v>251.17500000000001</v>
          </cell>
          <cell r="J2226">
            <v>1181521.53</v>
          </cell>
          <cell r="K2226">
            <v>636085.91</v>
          </cell>
          <cell r="L2226">
            <v>251.09</v>
          </cell>
          <cell r="M2226">
            <v>-2.1142850958960926E-2</v>
          </cell>
          <cell r="N2226">
            <v>4.0202714461259825</v>
          </cell>
          <cell r="O2226">
            <v>7.5219314095602039</v>
          </cell>
        </row>
        <row r="2227">
          <cell r="A2227">
            <v>31400</v>
          </cell>
          <cell r="B2227">
            <v>3.5001675745896264</v>
          </cell>
          <cell r="C2227">
            <v>-3.1427066749183754E-3</v>
          </cell>
          <cell r="D2227">
            <v>1181516.83</v>
          </cell>
          <cell r="E2227">
            <v>636074.31999999995</v>
          </cell>
          <cell r="F2227">
            <v>251.95</v>
          </cell>
          <cell r="G2227">
            <v>1181515.0264000001</v>
          </cell>
          <cell r="H2227">
            <v>636077.31969999999</v>
          </cell>
          <cell r="I2227">
            <v>251.93899999999999</v>
          </cell>
          <cell r="J2227">
            <v>1181513.22</v>
          </cell>
          <cell r="K2227">
            <v>636080.34</v>
          </cell>
          <cell r="L2227">
            <v>251.87</v>
          </cell>
          <cell r="M2227">
            <v>-1.9606313709726503E-2</v>
          </cell>
          <cell r="N2227">
            <v>3.51927450624021</v>
          </cell>
          <cell r="O2227">
            <v>7.0194420808298368</v>
          </cell>
        </row>
        <row r="2228">
          <cell r="A2228">
            <v>31410</v>
          </cell>
          <cell r="B2228">
            <v>3.5020545355543362</v>
          </cell>
          <cell r="C2228">
            <v>1.5133973346765132E-2</v>
          </cell>
          <cell r="D2228">
            <v>1181508.25</v>
          </cell>
          <cell r="E2228">
            <v>636069.17000000004</v>
          </cell>
          <cell r="F2228">
            <v>252.65</v>
          </cell>
          <cell r="G2228">
            <v>1181506.4513999999</v>
          </cell>
          <cell r="H2228">
            <v>636072.17489999998</v>
          </cell>
          <cell r="I2228">
            <v>252.703</v>
          </cell>
          <cell r="J2228">
            <v>1181504.6499999999</v>
          </cell>
          <cell r="K2228">
            <v>636075.18000000005</v>
          </cell>
          <cell r="L2228">
            <v>252.63</v>
          </cell>
          <cell r="M2228">
            <v>-2.0835325687015509E-2</v>
          </cell>
          <cell r="N2228">
            <v>3.503664934093198</v>
          </cell>
          <cell r="O2228">
            <v>7.0057194696475342</v>
          </cell>
        </row>
        <row r="2229">
          <cell r="A2229">
            <v>31420</v>
          </cell>
          <cell r="B2229">
            <v>3.5005103870184628</v>
          </cell>
          <cell r="C2229">
            <v>1.8854393417817444E-2</v>
          </cell>
          <cell r="D2229">
            <v>1181499.68</v>
          </cell>
          <cell r="E2229">
            <v>636064.03</v>
          </cell>
          <cell r="F2229">
            <v>253.4</v>
          </cell>
          <cell r="G2229">
            <v>1181497.8764</v>
          </cell>
          <cell r="H2229">
            <v>636067.03009999997</v>
          </cell>
          <cell r="I2229">
            <v>253.46600000000001</v>
          </cell>
          <cell r="J2229">
            <v>1181496.08</v>
          </cell>
          <cell r="K2229">
            <v>636070.03</v>
          </cell>
          <cell r="L2229">
            <v>253.4</v>
          </cell>
          <cell r="M2229">
            <v>-1.8875292688804345E-2</v>
          </cell>
          <cell r="N2229">
            <v>3.4966345204887666</v>
          </cell>
          <cell r="O2229">
            <v>6.997144907507229</v>
          </cell>
        </row>
        <row r="2230">
          <cell r="A2230">
            <v>31430</v>
          </cell>
          <cell r="B2230">
            <v>3.5023977572672766</v>
          </cell>
          <cell r="C2230">
            <v>1.9986307909987421E-2</v>
          </cell>
          <cell r="D2230">
            <v>1181491.1000000001</v>
          </cell>
          <cell r="E2230">
            <v>636058.88</v>
          </cell>
          <cell r="F2230">
            <v>254.16</v>
          </cell>
          <cell r="G2230">
            <v>1181489.3014</v>
          </cell>
          <cell r="H2230">
            <v>636061.88529999997</v>
          </cell>
          <cell r="I2230">
            <v>254.23</v>
          </cell>
          <cell r="J2230">
            <v>1181487.5</v>
          </cell>
          <cell r="K2230">
            <v>636064.89</v>
          </cell>
          <cell r="L2230">
            <v>254.16</v>
          </cell>
          <cell r="M2230">
            <v>-1.9981035945338808E-2</v>
          </cell>
          <cell r="N2230">
            <v>3.5033218593614928</v>
          </cell>
          <cell r="O2230">
            <v>7.0057196166287694</v>
          </cell>
        </row>
        <row r="2231">
          <cell r="A2231">
            <v>31440</v>
          </cell>
          <cell r="B2231">
            <v>3.5009047316322714</v>
          </cell>
          <cell r="C2231">
            <v>2.1137393237636123E-2</v>
          </cell>
          <cell r="D2231">
            <v>1181482.53</v>
          </cell>
          <cell r="E2231">
            <v>636053.74</v>
          </cell>
          <cell r="F2231">
            <v>254.92</v>
          </cell>
          <cell r="G2231">
            <v>1181480.7263</v>
          </cell>
          <cell r="H2231">
            <v>636056.74049999996</v>
          </cell>
          <cell r="I2231">
            <v>254.994</v>
          </cell>
          <cell r="J2231">
            <v>1181478.93</v>
          </cell>
          <cell r="K2231">
            <v>636059.74</v>
          </cell>
          <cell r="L2231">
            <v>254.92</v>
          </cell>
          <cell r="M2231">
            <v>-2.1165595209999711E-2</v>
          </cell>
          <cell r="N2231">
            <v>3.496239971793984</v>
          </cell>
          <cell r="O2231">
            <v>6.9971447034262555</v>
          </cell>
        </row>
        <row r="2232">
          <cell r="A2232">
            <v>31450</v>
          </cell>
          <cell r="B2232">
            <v>3.5027923403499019</v>
          </cell>
          <cell r="C2232">
            <v>1.9413083446796441E-2</v>
          </cell>
          <cell r="D2232">
            <v>1181473.95</v>
          </cell>
          <cell r="E2232">
            <v>636048.59</v>
          </cell>
          <cell r="F2232">
            <v>255.69</v>
          </cell>
          <cell r="G2232">
            <v>1181472.1513</v>
          </cell>
          <cell r="H2232">
            <v>636051.59569999995</v>
          </cell>
          <cell r="I2232">
            <v>255.75800000000001</v>
          </cell>
          <cell r="J2232">
            <v>1181470.3500000001</v>
          </cell>
          <cell r="K2232">
            <v>636054.6</v>
          </cell>
          <cell r="L2232">
            <v>255.69</v>
          </cell>
          <cell r="M2232">
            <v>-1.9412335101702229E-2</v>
          </cell>
          <cell r="N2232">
            <v>3.5029273729181227</v>
          </cell>
          <cell r="O2232">
            <v>7.0057197132680251</v>
          </cell>
        </row>
        <row r="2233">
          <cell r="A2233">
            <v>31460</v>
          </cell>
          <cell r="B2233">
            <v>3.5012475633605251</v>
          </cell>
          <cell r="C2233">
            <v>2.11353235270763E-2</v>
          </cell>
          <cell r="D2233">
            <v>1181465.3799999999</v>
          </cell>
          <cell r="E2233">
            <v>636043.44999999995</v>
          </cell>
          <cell r="F2233">
            <v>256.39999999999998</v>
          </cell>
          <cell r="G2233">
            <v>1181463.5763000001</v>
          </cell>
          <cell r="H2233">
            <v>636046.45090000005</v>
          </cell>
          <cell r="I2233">
            <v>256.47399999999999</v>
          </cell>
          <cell r="J2233">
            <v>1181461.78</v>
          </cell>
          <cell r="K2233">
            <v>636049.44999999995</v>
          </cell>
          <cell r="L2233">
            <v>256.39999999999998</v>
          </cell>
          <cell r="M2233">
            <v>-2.1167672858177247E-2</v>
          </cell>
          <cell r="N2233">
            <v>3.4958968090545421</v>
          </cell>
          <cell r="O2233">
            <v>6.9971443724150673</v>
          </cell>
        </row>
        <row r="2234">
          <cell r="A2234">
            <v>31470</v>
          </cell>
          <cell r="B2234">
            <v>3.5031355812422875</v>
          </cell>
          <cell r="C2234">
            <v>1.9696639881562315E-2</v>
          </cell>
          <cell r="D2234">
            <v>1181456.8</v>
          </cell>
          <cell r="E2234">
            <v>636038.30000000005</v>
          </cell>
          <cell r="F2234">
            <v>256.93</v>
          </cell>
          <cell r="G2234">
            <v>1181455.0012999999</v>
          </cell>
          <cell r="H2234">
            <v>636041.30610000005</v>
          </cell>
          <cell r="I2234">
            <v>256.99900000000002</v>
          </cell>
          <cell r="J2234">
            <v>1181453.2</v>
          </cell>
          <cell r="K2234">
            <v>636044.31000000006</v>
          </cell>
          <cell r="L2234">
            <v>256.93</v>
          </cell>
          <cell r="M2234">
            <v>-1.969973989180783E-2</v>
          </cell>
          <cell r="N2234">
            <v>3.5025843173041382</v>
          </cell>
          <cell r="O2234">
            <v>7.0057198985464257</v>
          </cell>
        </row>
        <row r="2235">
          <cell r="A2235">
            <v>31480</v>
          </cell>
          <cell r="B2235">
            <v>3.5016419190974442</v>
          </cell>
          <cell r="C2235">
            <v>2.0276202318918659E-2</v>
          </cell>
          <cell r="D2235">
            <v>1181448.23</v>
          </cell>
          <cell r="E2235">
            <v>636033.16</v>
          </cell>
          <cell r="F2235">
            <v>257.25</v>
          </cell>
          <cell r="G2235">
            <v>1181446.4262000001</v>
          </cell>
          <cell r="H2235">
            <v>636036.16130000004</v>
          </cell>
          <cell r="I2235">
            <v>257.32100000000003</v>
          </cell>
          <cell r="J2235">
            <v>1181444.6299999999</v>
          </cell>
          <cell r="K2235">
            <v>636039.16</v>
          </cell>
          <cell r="L2235">
            <v>257.25</v>
          </cell>
          <cell r="M2235">
            <v>-2.0311816295159223E-2</v>
          </cell>
          <cell r="N2235">
            <v>3.4955022715987893</v>
          </cell>
          <cell r="O2235">
            <v>6.9971441906962335</v>
          </cell>
        </row>
        <row r="2236">
          <cell r="A2236">
            <v>31490</v>
          </cell>
          <cell r="B2236">
            <v>3.4949526019694037</v>
          </cell>
          <cell r="C2236">
            <v>2.0315010841623737E-2</v>
          </cell>
          <cell r="D2236">
            <v>1181439.6499999999</v>
          </cell>
          <cell r="E2236">
            <v>636028.02</v>
          </cell>
          <cell r="F2236">
            <v>257.37</v>
          </cell>
          <cell r="G2236">
            <v>1181437.8511999999</v>
          </cell>
          <cell r="H2236">
            <v>636031.01650000003</v>
          </cell>
          <cell r="I2236">
            <v>257.44099999999997</v>
          </cell>
          <cell r="J2236">
            <v>1181436.05</v>
          </cell>
          <cell r="K2236">
            <v>636034.02</v>
          </cell>
          <cell r="L2236">
            <v>257.37</v>
          </cell>
          <cell r="M2236">
            <v>-2.027303007629179E-2</v>
          </cell>
          <cell r="N2236">
            <v>3.502189842010849</v>
          </cell>
          <cell r="O2236">
            <v>6.9971424439802528</v>
          </cell>
        </row>
        <row r="2237">
          <cell r="A2237">
            <v>31500</v>
          </cell>
          <cell r="B2237">
            <v>3.5019847701745443</v>
          </cell>
          <cell r="C2237">
            <v>1.941756017305421E-2</v>
          </cell>
          <cell r="D2237">
            <v>1181431.08</v>
          </cell>
          <cell r="E2237">
            <v>636022.87</v>
          </cell>
          <cell r="F2237">
            <v>257.29000000000002</v>
          </cell>
          <cell r="G2237">
            <v>1181429.2762</v>
          </cell>
          <cell r="H2237">
            <v>636025.87170000002</v>
          </cell>
          <cell r="I2237">
            <v>257.358</v>
          </cell>
          <cell r="J2237">
            <v>1181427.48</v>
          </cell>
          <cell r="K2237">
            <v>636028.87</v>
          </cell>
          <cell r="L2237">
            <v>257.29000000000002</v>
          </cell>
          <cell r="M2237">
            <v>-1.9455480426026243E-2</v>
          </cell>
          <cell r="N2237">
            <v>3.4951591279656999</v>
          </cell>
          <cell r="O2237">
            <v>6.9971438981402443</v>
          </cell>
        </row>
        <row r="2238">
          <cell r="A2238">
            <v>31510</v>
          </cell>
          <cell r="B2238">
            <v>3.4952955597669551</v>
          </cell>
          <cell r="C2238">
            <v>2.0599116374811877E-2</v>
          </cell>
          <cell r="D2238">
            <v>1181422.5</v>
          </cell>
          <cell r="E2238">
            <v>636017.73</v>
          </cell>
          <cell r="F2238">
            <v>257.01</v>
          </cell>
          <cell r="G2238">
            <v>1181420.7012</v>
          </cell>
          <cell r="H2238">
            <v>636020.72690000001</v>
          </cell>
          <cell r="I2238">
            <v>257.08199999999999</v>
          </cell>
          <cell r="J2238">
            <v>1181418.8999999999</v>
          </cell>
          <cell r="K2238">
            <v>636023.73</v>
          </cell>
          <cell r="L2238">
            <v>257.01</v>
          </cell>
          <cell r="M2238">
            <v>-2.0560579601577894E-2</v>
          </cell>
          <cell r="N2238">
            <v>3.5018468056453615</v>
          </cell>
          <cell r="O2238">
            <v>6.9971423654123166</v>
          </cell>
        </row>
        <row r="2239">
          <cell r="A2239">
            <v>31520</v>
          </cell>
          <cell r="B2239">
            <v>3.5023791371060473</v>
          </cell>
          <cell r="C2239">
            <v>1.99864141658384E-2</v>
          </cell>
          <cell r="D2239">
            <v>1181413.93</v>
          </cell>
          <cell r="E2239">
            <v>636012.57999999996</v>
          </cell>
          <cell r="F2239">
            <v>256.69</v>
          </cell>
          <cell r="G2239">
            <v>1181412.1261</v>
          </cell>
          <cell r="H2239">
            <v>636015.5821</v>
          </cell>
          <cell r="I2239">
            <v>256.76</v>
          </cell>
          <cell r="J2239">
            <v>1181410.33</v>
          </cell>
          <cell r="K2239">
            <v>636018.57999999996</v>
          </cell>
          <cell r="L2239">
            <v>256.69</v>
          </cell>
          <cell r="M2239">
            <v>-2.0029961380287647E-2</v>
          </cell>
          <cell r="N2239">
            <v>3.494764601437685</v>
          </cell>
          <cell r="O2239">
            <v>6.9971437385437323</v>
          </cell>
        </row>
        <row r="2240">
          <cell r="A2240">
            <v>31530</v>
          </cell>
          <cell r="B2240">
            <v>3.4956899891819653</v>
          </cell>
          <cell r="C2240">
            <v>1.9452525884852984E-2</v>
          </cell>
          <cell r="D2240">
            <v>1181405.3500000001</v>
          </cell>
          <cell r="E2240">
            <v>636007.43999999994</v>
          </cell>
          <cell r="F2240">
            <v>256.37</v>
          </cell>
          <cell r="G2240">
            <v>1181403.5511</v>
          </cell>
          <cell r="H2240">
            <v>636010.43729999999</v>
          </cell>
          <cell r="I2240">
            <v>256.43799999999999</v>
          </cell>
          <cell r="J2240">
            <v>1181401.75</v>
          </cell>
          <cell r="K2240">
            <v>636013.43999999994</v>
          </cell>
          <cell r="L2240">
            <v>256.38</v>
          </cell>
          <cell r="M2240">
            <v>-1.6564555031177663E-2</v>
          </cell>
          <cell r="N2240">
            <v>3.5014523415102681</v>
          </cell>
          <cell r="O2240">
            <v>6.9971423306922329</v>
          </cell>
        </row>
        <row r="2241">
          <cell r="A2241">
            <v>31540</v>
          </cell>
          <cell r="B2241">
            <v>3.5027220071611089</v>
          </cell>
          <cell r="C2241">
            <v>1.8842488745907032E-2</v>
          </cell>
          <cell r="D2241">
            <v>1181396.78</v>
          </cell>
          <cell r="E2241">
            <v>636002.29</v>
          </cell>
          <cell r="F2241">
            <v>256.05</v>
          </cell>
          <cell r="G2241">
            <v>1181394.9761000001</v>
          </cell>
          <cell r="H2241">
            <v>636005.29249999998</v>
          </cell>
          <cell r="I2241">
            <v>256.11599999999999</v>
          </cell>
          <cell r="J2241">
            <v>1181393.18</v>
          </cell>
          <cell r="K2241">
            <v>636008.29</v>
          </cell>
          <cell r="L2241">
            <v>256.12</v>
          </cell>
          <cell r="M2241">
            <v>1.1446816092521143E-3</v>
          </cell>
          <cell r="N2241">
            <v>3.4944214772809419</v>
          </cell>
          <cell r="O2241">
            <v>6.9971434844420504</v>
          </cell>
        </row>
        <row r="2242">
          <cell r="A2242">
            <v>31550</v>
          </cell>
          <cell r="B2242">
            <v>3.9264946835216983</v>
          </cell>
          <cell r="C2242">
            <v>1.8846326294689186E-2</v>
          </cell>
          <cell r="D2242">
            <v>1181388.42</v>
          </cell>
          <cell r="E2242">
            <v>635996.78</v>
          </cell>
          <cell r="F2242">
            <v>255.72</v>
          </cell>
          <cell r="G2242">
            <v>1181386.4010999999</v>
          </cell>
          <cell r="H2242">
            <v>636000.14769999997</v>
          </cell>
          <cell r="I2242">
            <v>255.79400000000001</v>
          </cell>
          <cell r="J2242">
            <v>1181384.6000000001</v>
          </cell>
          <cell r="K2242">
            <v>636003.15</v>
          </cell>
          <cell r="L2242">
            <v>255.86</v>
          </cell>
          <cell r="M2242">
            <v>1.8851167984056894E-2</v>
          </cell>
          <cell r="N2242">
            <v>3.5011093241448519</v>
          </cell>
          <cell r="O2242">
            <v>7.4276040076665506</v>
          </cell>
        </row>
        <row r="2243">
          <cell r="A2243">
            <v>31560</v>
          </cell>
          <cell r="B2243">
            <v>4.4223485175810842</v>
          </cell>
          <cell r="C2243">
            <v>3.6632119643210788E-2</v>
          </cell>
          <cell r="D2243">
            <v>1181380.1000000001</v>
          </cell>
          <cell r="E2243">
            <v>635991.21</v>
          </cell>
          <cell r="F2243">
            <v>255.31</v>
          </cell>
          <cell r="G2243">
            <v>1181377.8259999999</v>
          </cell>
          <cell r="H2243">
            <v>635995.00289999996</v>
          </cell>
          <cell r="I2243">
            <v>255.47200000000001</v>
          </cell>
          <cell r="J2243">
            <v>1181376.03</v>
          </cell>
          <cell r="K2243">
            <v>635998</v>
          </cell>
          <cell r="L2243">
            <v>255.6</v>
          </cell>
          <cell r="M2243">
            <v>3.6633947419358576E-2</v>
          </cell>
          <cell r="N2243">
            <v>3.4940269617886313</v>
          </cell>
          <cell r="O2243">
            <v>7.9163754793697159</v>
          </cell>
        </row>
        <row r="2244">
          <cell r="A2244">
            <v>31570</v>
          </cell>
          <cell r="B2244">
            <v>4.4983079597095283</v>
          </cell>
          <cell r="C2244">
            <v>5.6465676044203245E-2</v>
          </cell>
          <cell r="D2244">
            <v>1181372.71</v>
          </cell>
          <cell r="E2244">
            <v>635985.84</v>
          </cell>
          <cell r="F2244">
            <v>254.85</v>
          </cell>
          <cell r="G2244">
            <v>1181369.7102999999</v>
          </cell>
          <cell r="H2244">
            <v>635989.19209999999</v>
          </cell>
          <cell r="I2244">
            <v>255.10400000000001</v>
          </cell>
          <cell r="J2244">
            <v>1181367.3799999999</v>
          </cell>
          <cell r="K2244">
            <v>635991.80000000005</v>
          </cell>
          <cell r="L2244">
            <v>255.3</v>
          </cell>
          <cell r="M2244">
            <v>5.6042469977792296E-2</v>
          </cell>
          <cell r="N2244">
            <v>3.4973476379193498</v>
          </cell>
          <cell r="O2244">
            <v>7.9956555976288781</v>
          </cell>
        </row>
        <row r="2245">
          <cell r="A2245">
            <v>31580</v>
          </cell>
          <cell r="B2245">
            <v>4.5062305244220804</v>
          </cell>
          <cell r="C2245">
            <v>6.0582786104802777E-2</v>
          </cell>
          <cell r="D2245">
            <v>1181366.73</v>
          </cell>
          <cell r="E2245">
            <v>635979.14</v>
          </cell>
          <cell r="F2245">
            <v>254.37</v>
          </cell>
          <cell r="G2245">
            <v>1181363.0585</v>
          </cell>
          <cell r="H2245">
            <v>635981.75269999995</v>
          </cell>
          <cell r="I2245">
            <v>254.643</v>
          </cell>
          <cell r="J2245">
            <v>1181360.21</v>
          </cell>
          <cell r="K2245">
            <v>635983.78</v>
          </cell>
          <cell r="L2245">
            <v>254.85</v>
          </cell>
          <cell r="M2245">
            <v>5.9205969205196204E-2</v>
          </cell>
          <cell r="N2245">
            <v>3.4962690887226673</v>
          </cell>
          <cell r="O2245">
            <v>8.0024996131447477</v>
          </cell>
        </row>
        <row r="2246">
          <cell r="A2246">
            <v>31590</v>
          </cell>
          <cell r="B2246">
            <v>4.5002193392652172</v>
          </cell>
          <cell r="C2246">
            <v>6.021928701018895E-2</v>
          </cell>
          <cell r="D2246">
            <v>1181362.3600000001</v>
          </cell>
          <cell r="E2246">
            <v>635971.29</v>
          </cell>
          <cell r="F2246">
            <v>253.82</v>
          </cell>
          <cell r="G2246">
            <v>1181358.2098999999</v>
          </cell>
          <cell r="H2246">
            <v>635973.03029999998</v>
          </cell>
          <cell r="I2246">
            <v>254.09100000000001</v>
          </cell>
          <cell r="J2246">
            <v>1181354.98</v>
          </cell>
          <cell r="K2246">
            <v>635974.38</v>
          </cell>
          <cell r="L2246">
            <v>254.3</v>
          </cell>
          <cell r="M2246">
            <v>5.9704675011049153E-2</v>
          </cell>
          <cell r="N2246">
            <v>3.5005633974445876</v>
          </cell>
          <cell r="O2246">
            <v>8.0007827367098052</v>
          </cell>
        </row>
        <row r="2247">
          <cell r="A2247">
            <v>31600</v>
          </cell>
          <cell r="B2247">
            <v>4.5056976642136792</v>
          </cell>
          <cell r="C2247">
            <v>5.9036362362411783E-2</v>
          </cell>
          <cell r="D2247">
            <v>1181359.8400000001</v>
          </cell>
          <cell r="E2247">
            <v>635962.67000000004</v>
          </cell>
          <cell r="F2247">
            <v>253.18</v>
          </cell>
          <cell r="G2247">
            <v>1181355.4029999999</v>
          </cell>
          <cell r="H2247">
            <v>635963.45380000002</v>
          </cell>
          <cell r="I2247">
            <v>253.446</v>
          </cell>
          <cell r="J2247">
            <v>1181351.96</v>
          </cell>
          <cell r="K2247">
            <v>635964.06000000006</v>
          </cell>
          <cell r="L2247">
            <v>253.66</v>
          </cell>
          <cell r="M2247">
            <v>6.1213537271276736E-2</v>
          </cell>
          <cell r="N2247">
            <v>3.4959587297108214</v>
          </cell>
          <cell r="O2247">
            <v>8.0016563939245007</v>
          </cell>
        </row>
        <row r="2248">
          <cell r="A2248">
            <v>31610</v>
          </cell>
          <cell r="B2248">
            <v>4.4994827812889042</v>
          </cell>
          <cell r="C2248">
            <v>5.5339693938925946E-2</v>
          </cell>
          <cell r="D2248">
            <v>1181359.27</v>
          </cell>
          <cell r="E2248">
            <v>635953.71</v>
          </cell>
          <cell r="F2248">
            <v>252.46</v>
          </cell>
          <cell r="G2248">
            <v>1181354.7757000001</v>
          </cell>
          <cell r="H2248">
            <v>635953.49410000001</v>
          </cell>
          <cell r="I2248">
            <v>252.709</v>
          </cell>
          <cell r="J2248">
            <v>1181351.28</v>
          </cell>
          <cell r="K2248">
            <v>635953.32999999996</v>
          </cell>
          <cell r="L2248">
            <v>252.9</v>
          </cell>
          <cell r="M2248">
            <v>5.4578452266323435E-2</v>
          </cell>
          <cell r="N2248">
            <v>3.4995495853929759</v>
          </cell>
          <cell r="O2248">
            <v>7.9990323666818801</v>
          </cell>
        </row>
        <row r="2249">
          <cell r="A2249">
            <v>31620</v>
          </cell>
          <cell r="B2249">
            <v>4.3650558817248548</v>
          </cell>
          <cell r="C2249">
            <v>3.8945664066232268E-2</v>
          </cell>
          <cell r="D2249">
            <v>1181360.55</v>
          </cell>
          <cell r="E2249">
            <v>635944.53</v>
          </cell>
          <cell r="F2249">
            <v>251.71</v>
          </cell>
          <cell r="G2249">
            <v>1181356.2803</v>
          </cell>
          <cell r="H2249">
            <v>635943.6226</v>
          </cell>
          <cell r="I2249">
            <v>251.88</v>
          </cell>
          <cell r="J2249">
            <v>1181352.8600000001</v>
          </cell>
          <cell r="K2249">
            <v>635942.89</v>
          </cell>
          <cell r="L2249">
            <v>252.02</v>
          </cell>
          <cell r="M2249">
            <v>4.0024259031888235E-2</v>
          </cell>
          <cell r="N2249">
            <v>3.4978786212750026</v>
          </cell>
          <cell r="O2249">
            <v>7.8629345029998579</v>
          </cell>
        </row>
        <row r="2250">
          <cell r="A2250">
            <v>31630</v>
          </cell>
          <cell r="B2250">
            <v>3.8652193856294832</v>
          </cell>
          <cell r="C2250">
            <v>2.4578165046258382E-2</v>
          </cell>
          <cell r="D2250">
            <v>1181362.1499999999</v>
          </cell>
          <cell r="E2250">
            <v>635934.65</v>
          </cell>
          <cell r="F2250">
            <v>250.91</v>
          </cell>
          <cell r="G2250">
            <v>1181358.3699</v>
          </cell>
          <cell r="H2250">
            <v>635933.84329999995</v>
          </cell>
          <cell r="I2250">
            <v>251.005</v>
          </cell>
          <cell r="J2250">
            <v>1181354.95</v>
          </cell>
          <cell r="K2250">
            <v>635933.11</v>
          </cell>
          <cell r="L2250">
            <v>251.09</v>
          </cell>
          <cell r="M2250">
            <v>2.4302141240198121E-2</v>
          </cell>
          <cell r="N2250">
            <v>3.4976341862177001</v>
          </cell>
          <cell r="O2250">
            <v>7.3628535718471833</v>
          </cell>
        </row>
        <row r="2251">
          <cell r="A2251">
            <v>31640</v>
          </cell>
          <cell r="B2251">
            <v>3.4988645542542596</v>
          </cell>
          <cell r="C2251">
            <v>1.14322802096915E-2</v>
          </cell>
          <cell r="D2251">
            <v>1181363.8799999999</v>
          </cell>
          <cell r="E2251">
            <v>635924.80000000005</v>
          </cell>
          <cell r="F2251">
            <v>250.09</v>
          </cell>
          <cell r="G2251">
            <v>1181360.4594000001</v>
          </cell>
          <cell r="H2251">
            <v>635924.06409999996</v>
          </cell>
          <cell r="I2251">
            <v>250.13</v>
          </cell>
          <cell r="J2251">
            <v>1181357.04</v>
          </cell>
          <cell r="K2251">
            <v>635923.32999999996</v>
          </cell>
          <cell r="L2251">
            <v>250.17</v>
          </cell>
          <cell r="M2251">
            <v>1.1437351602897213E-2</v>
          </cell>
          <cell r="N2251">
            <v>3.4973131358364098</v>
          </cell>
          <cell r="O2251">
            <v>6.9961776900906694</v>
          </cell>
        </row>
        <row r="2252">
          <cell r="A2252">
            <v>31650</v>
          </cell>
          <cell r="B2252">
            <v>3.4991084634535299</v>
          </cell>
          <cell r="C2252">
            <v>-4.0010191585179858E-3</v>
          </cell>
          <cell r="D2252">
            <v>1181365.97</v>
          </cell>
          <cell r="E2252">
            <v>635915.02</v>
          </cell>
          <cell r="F2252">
            <v>249.27</v>
          </cell>
          <cell r="G2252">
            <v>1181362.5490000001</v>
          </cell>
          <cell r="H2252">
            <v>635914.28480000002</v>
          </cell>
          <cell r="I2252">
            <v>249.256</v>
          </cell>
          <cell r="J2252">
            <v>1181359.1299999999</v>
          </cell>
          <cell r="K2252">
            <v>635913.55000000005</v>
          </cell>
          <cell r="L2252">
            <v>249.24</v>
          </cell>
          <cell r="M2252">
            <v>-4.5752599405744238E-3</v>
          </cell>
          <cell r="N2252">
            <v>3.4970690644480262</v>
          </cell>
          <cell r="O2252">
            <v>6.9961775279015566</v>
          </cell>
        </row>
        <row r="2253">
          <cell r="A2253">
            <v>31660</v>
          </cell>
          <cell r="B2253">
            <v>3.4993315534083682</v>
          </cell>
          <cell r="C2253">
            <v>-1.9432282698042622E-2</v>
          </cell>
          <cell r="D2253">
            <v>1181368.06</v>
          </cell>
          <cell r="E2253">
            <v>635905.24</v>
          </cell>
          <cell r="F2253">
            <v>248.53</v>
          </cell>
          <cell r="G2253">
            <v>1181364.6385999999</v>
          </cell>
          <cell r="H2253">
            <v>635904.50560000003</v>
          </cell>
          <cell r="I2253">
            <v>248.46199999999999</v>
          </cell>
          <cell r="J2253">
            <v>1181361.1100000001</v>
          </cell>
          <cell r="K2253">
            <v>635903.75</v>
          </cell>
          <cell r="L2253">
            <v>248.4</v>
          </cell>
          <cell r="M2253">
            <v>-1.7181207745990273E-2</v>
          </cell>
          <cell r="N2253">
            <v>3.6085938146259178</v>
          </cell>
          <cell r="O2253">
            <v>7.1079253680342855</v>
          </cell>
        </row>
        <row r="2254">
          <cell r="A2254">
            <v>31670</v>
          </cell>
          <cell r="B2254">
            <v>3.4996735990208663</v>
          </cell>
          <cell r="C2254">
            <v>-3.4003171048092432E-2</v>
          </cell>
          <cell r="D2254">
            <v>1181370.1499999999</v>
          </cell>
          <cell r="E2254">
            <v>635895.46</v>
          </cell>
          <cell r="F2254">
            <v>247.92</v>
          </cell>
          <cell r="G2254">
            <v>1181366.7280999999</v>
          </cell>
          <cell r="H2254">
            <v>635894.72629999998</v>
          </cell>
          <cell r="I2254">
            <v>247.80099999999999</v>
          </cell>
          <cell r="J2254">
            <v>1181362.71</v>
          </cell>
          <cell r="K2254">
            <v>635893.87</v>
          </cell>
          <cell r="L2254">
            <v>247.67</v>
          </cell>
          <cell r="M2254">
            <v>-3.1886433802567844E-2</v>
          </cell>
          <cell r="N2254">
            <v>4.1083302325721567</v>
          </cell>
          <cell r="O2254">
            <v>7.608003831593023</v>
          </cell>
        </row>
        <row r="2255">
          <cell r="A2255">
            <v>31680</v>
          </cell>
          <cell r="B2255">
            <v>3.5018448408637877</v>
          </cell>
          <cell r="C2255">
            <v>-4.7689148888392298E-2</v>
          </cell>
          <cell r="D2255">
            <v>1181372.23</v>
          </cell>
          <cell r="E2255">
            <v>635885.56999999995</v>
          </cell>
          <cell r="F2255">
            <v>247.44</v>
          </cell>
          <cell r="G2255">
            <v>1181368.7852</v>
          </cell>
          <cell r="H2255">
            <v>635884.94050000003</v>
          </cell>
          <cell r="I2255">
            <v>247.273</v>
          </cell>
          <cell r="J2255">
            <v>1181364.3600000001</v>
          </cell>
          <cell r="K2255">
            <v>635884.13</v>
          </cell>
          <cell r="L2255">
            <v>247.06</v>
          </cell>
          <cell r="M2255">
            <v>-4.7345837454263628E-2</v>
          </cell>
          <cell r="N2255">
            <v>4.4988115418964378</v>
          </cell>
          <cell r="O2255">
            <v>8.0006563827602264</v>
          </cell>
        </row>
        <row r="2256">
          <cell r="A2256">
            <v>31690</v>
          </cell>
          <cell r="B2256">
            <v>3.5009900613746319</v>
          </cell>
          <cell r="C2256">
            <v>-6.0554299293491182E-2</v>
          </cell>
          <cell r="D2256">
            <v>1181373.42</v>
          </cell>
          <cell r="E2256">
            <v>635875.18000000005</v>
          </cell>
          <cell r="F2256">
            <v>247.09</v>
          </cell>
          <cell r="G2256">
            <v>1181369.923</v>
          </cell>
          <cell r="H2256">
            <v>635875.01289999997</v>
          </cell>
          <cell r="I2256">
            <v>246.87799999999999</v>
          </cell>
          <cell r="J2256">
            <v>1181365.43</v>
          </cell>
          <cell r="K2256">
            <v>635874.80000000005</v>
          </cell>
          <cell r="L2256">
            <v>246.61</v>
          </cell>
          <cell r="M2256">
            <v>-5.9581489577927381E-2</v>
          </cell>
          <cell r="N2256">
            <v>4.4980412859509276</v>
          </cell>
          <cell r="O2256">
            <v>7.999031347325559</v>
          </cell>
        </row>
        <row r="2257">
          <cell r="A2257">
            <v>31700</v>
          </cell>
          <cell r="B2257">
            <v>3.5021540827344273</v>
          </cell>
          <cell r="C2257">
            <v>-6.1105249781845915E-2</v>
          </cell>
          <cell r="D2257">
            <v>1181373.22</v>
          </cell>
          <cell r="E2257">
            <v>635864.72</v>
          </cell>
          <cell r="F2257">
            <v>246.83</v>
          </cell>
          <cell r="G2257">
            <v>1181369.7309000001</v>
          </cell>
          <cell r="H2257">
            <v>635865.02209999994</v>
          </cell>
          <cell r="I2257">
            <v>246.61600000000001</v>
          </cell>
          <cell r="J2257">
            <v>1181365.25</v>
          </cell>
          <cell r="K2257">
            <v>635865.41</v>
          </cell>
          <cell r="L2257">
            <v>246.35</v>
          </cell>
          <cell r="M2257">
            <v>-5.9141885718704469E-2</v>
          </cell>
          <cell r="N2257">
            <v>4.4976584153097647</v>
          </cell>
          <cell r="O2257">
            <v>7.999812498044192</v>
          </cell>
        </row>
        <row r="2258">
          <cell r="A2258">
            <v>31710</v>
          </cell>
          <cell r="B2258">
            <v>3.5023039729264784</v>
          </cell>
          <cell r="C2258">
            <v>-6.0817108294005079E-2</v>
          </cell>
          <cell r="D2258">
            <v>1181371.6299999999</v>
          </cell>
          <cell r="E2258">
            <v>635854.38</v>
          </cell>
          <cell r="F2258">
            <v>246.7</v>
          </cell>
          <cell r="G2258">
            <v>1181368.2124000001</v>
          </cell>
          <cell r="H2258">
            <v>635855.14560000005</v>
          </cell>
          <cell r="I2258">
            <v>246.48699999999999</v>
          </cell>
          <cell r="J2258">
            <v>1181363.82</v>
          </cell>
          <cell r="K2258">
            <v>635856.12</v>
          </cell>
          <cell r="L2258">
            <v>246.22</v>
          </cell>
          <cell r="M2258">
            <v>-5.9344128909747884E-2</v>
          </cell>
          <cell r="N2258">
            <v>4.499181383318585</v>
          </cell>
          <cell r="O2258">
            <v>8.0014853562450625</v>
          </cell>
        </row>
        <row r="2259">
          <cell r="A2259">
            <v>31720</v>
          </cell>
          <cell r="B2259">
            <v>3.5008400875935632</v>
          </cell>
          <cell r="C2259">
            <v>-5.9985601954281521E-2</v>
          </cell>
          <cell r="D2259">
            <v>1181368.68</v>
          </cell>
          <cell r="E2259">
            <v>635844.35</v>
          </cell>
          <cell r="F2259">
            <v>246.7</v>
          </cell>
          <cell r="G2259">
            <v>1181365.3944000001</v>
          </cell>
          <cell r="H2259">
            <v>635845.55859999999</v>
          </cell>
          <cell r="I2259">
            <v>246.49</v>
          </cell>
          <cell r="J2259">
            <v>1181361.17</v>
          </cell>
          <cell r="K2259">
            <v>635847.11</v>
          </cell>
          <cell r="L2259">
            <v>246.22</v>
          </cell>
          <cell r="M2259">
            <v>-5.9996448727879577E-2</v>
          </cell>
          <cell r="N2259">
            <v>4.5002663611745524</v>
          </cell>
          <cell r="O2259">
            <v>8.0011064487681161</v>
          </cell>
        </row>
        <row r="2260">
          <cell r="A2260">
            <v>31730</v>
          </cell>
          <cell r="B2260">
            <v>3.4969139680088936</v>
          </cell>
          <cell r="C2260">
            <v>-6.0910849379938806E-2</v>
          </cell>
          <cell r="D2260">
            <v>1181364.42</v>
          </cell>
          <cell r="E2260">
            <v>635834.80000000005</v>
          </cell>
          <cell r="F2260">
            <v>246.84</v>
          </cell>
          <cell r="G2260">
            <v>1181361.3269</v>
          </cell>
          <cell r="H2260">
            <v>635836.43130000005</v>
          </cell>
          <cell r="I2260">
            <v>246.62700000000001</v>
          </cell>
          <cell r="J2260">
            <v>1181357.3500000001</v>
          </cell>
          <cell r="K2260">
            <v>635838.53</v>
          </cell>
          <cell r="L2260">
            <v>246.36</v>
          </cell>
          <cell r="M2260">
            <v>-5.9376928632458664E-2</v>
          </cell>
          <cell r="N2260">
            <v>4.4966960425440252</v>
          </cell>
          <cell r="O2260">
            <v>7.9936100105529189</v>
          </cell>
        </row>
        <row r="2261">
          <cell r="A2261">
            <v>31740</v>
          </cell>
          <cell r="B2261">
            <v>3.5006583523191592</v>
          </cell>
          <cell r="C2261">
            <v>-5.5418147238359701E-2</v>
          </cell>
          <cell r="D2261">
            <v>1181358.93</v>
          </cell>
          <cell r="E2261">
            <v>635825.89</v>
          </cell>
          <cell r="F2261">
            <v>247.09</v>
          </cell>
          <cell r="G2261">
            <v>1181356.0821</v>
          </cell>
          <cell r="H2261">
            <v>635827.92570000002</v>
          </cell>
          <cell r="I2261">
            <v>246.89599999999999</v>
          </cell>
          <cell r="J2261">
            <v>1181352.42</v>
          </cell>
          <cell r="K2261">
            <v>635830.54</v>
          </cell>
          <cell r="L2261">
            <v>246.65</v>
          </cell>
          <cell r="M2261">
            <v>-5.467268652751809E-2</v>
          </cell>
          <cell r="N2261">
            <v>4.4995045172357342</v>
          </cell>
          <cell r="O2261">
            <v>8.0001628695548934</v>
          </cell>
        </row>
        <row r="2262">
          <cell r="A2262">
            <v>31750</v>
          </cell>
          <cell r="B2262">
            <v>3.503165725352607</v>
          </cell>
          <cell r="C2262">
            <v>-3.7680204234904903E-2</v>
          </cell>
          <cell r="D2262">
            <v>1181352.3899999999</v>
          </cell>
          <cell r="E2262">
            <v>635817.85</v>
          </cell>
          <cell r="F2262">
            <v>247.43</v>
          </cell>
          <cell r="G2262">
            <v>1181349.7711</v>
          </cell>
          <cell r="H2262">
            <v>635820.17669999995</v>
          </cell>
          <cell r="I2262">
            <v>247.298</v>
          </cell>
          <cell r="J2262">
            <v>1181346.48</v>
          </cell>
          <cell r="K2262">
            <v>635823.11</v>
          </cell>
          <cell r="L2262">
            <v>247.14</v>
          </cell>
          <cell r="M2262">
            <v>-3.5839194794151291E-2</v>
          </cell>
          <cell r="N2262">
            <v>4.4085811890450168</v>
          </cell>
          <cell r="O2262">
            <v>7.9117469143976233</v>
          </cell>
        </row>
        <row r="2263">
          <cell r="A2263">
            <v>31760</v>
          </cell>
          <cell r="B2263">
            <v>3.5012555718284513</v>
          </cell>
          <cell r="C2263">
            <v>-1.9135992396298578E-2</v>
          </cell>
          <cell r="D2263">
            <v>1181345.74</v>
          </cell>
          <cell r="E2263">
            <v>635810.38</v>
          </cell>
          <cell r="F2263">
            <v>247.9</v>
          </cell>
          <cell r="G2263">
            <v>1181343.1233000001</v>
          </cell>
          <cell r="H2263">
            <v>635812.70629999996</v>
          </cell>
          <cell r="I2263">
            <v>247.833</v>
          </cell>
          <cell r="J2263">
            <v>1181340.21</v>
          </cell>
          <cell r="K2263">
            <v>635815.30000000005</v>
          </cell>
          <cell r="L2263">
            <v>247.76</v>
          </cell>
          <cell r="M2263">
            <v>-1.8715121003452666E-2</v>
          </cell>
          <cell r="N2263">
            <v>3.9005892607662043</v>
          </cell>
          <cell r="O2263">
            <v>7.4018448325946551</v>
          </cell>
        </row>
        <row r="2264">
          <cell r="A2264">
            <v>31770</v>
          </cell>
          <cell r="B2264">
            <v>3.4993458046400172</v>
          </cell>
          <cell r="C2264">
            <v>2.8576769940221619E-4</v>
          </cell>
          <cell r="D2264">
            <v>1181339.0900000001</v>
          </cell>
          <cell r="E2264">
            <v>635802.91</v>
          </cell>
          <cell r="F2264">
            <v>248.5</v>
          </cell>
          <cell r="G2264">
            <v>1181336.4754999999</v>
          </cell>
          <cell r="H2264">
            <v>635805.23589999997</v>
          </cell>
          <cell r="I2264">
            <v>248.501</v>
          </cell>
          <cell r="J2264">
            <v>1181333.8600000001</v>
          </cell>
          <cell r="K2264">
            <v>635807.56000000006</v>
          </cell>
          <cell r="L2264">
            <v>248.43</v>
          </cell>
          <cell r="M2264">
            <v>-2.0292108500371445E-2</v>
          </cell>
          <cell r="N2264">
            <v>3.4988971204593304</v>
          </cell>
          <cell r="O2264">
            <v>6.9982429250993476</v>
          </cell>
        </row>
        <row r="2265">
          <cell r="A2265">
            <v>31780</v>
          </cell>
          <cell r="B2265">
            <v>3.4974364239754285</v>
          </cell>
          <cell r="C2265">
            <v>1.7727270058424654E-2</v>
          </cell>
          <cell r="D2265">
            <v>1181332.44</v>
          </cell>
          <cell r="E2265">
            <v>635795.43999999994</v>
          </cell>
          <cell r="F2265">
            <v>249.24</v>
          </cell>
          <cell r="G2265">
            <v>1181329.8277</v>
          </cell>
          <cell r="H2265">
            <v>635797.76549999998</v>
          </cell>
          <cell r="I2265">
            <v>249.30199999999999</v>
          </cell>
          <cell r="J2265">
            <v>1181327.21</v>
          </cell>
          <cell r="K2265">
            <v>635800.09</v>
          </cell>
          <cell r="L2265">
            <v>249.23</v>
          </cell>
          <cell r="M2265">
            <v>-2.0566683217994867E-2</v>
          </cell>
          <cell r="N2265">
            <v>3.5008075554451175</v>
          </cell>
          <cell r="O2265">
            <v>6.998243979420546</v>
          </cell>
        </row>
        <row r="2266">
          <cell r="A2266">
            <v>31790</v>
          </cell>
          <cell r="B2266">
            <v>3.4955274308356152</v>
          </cell>
          <cell r="C2266">
            <v>2.0883829820934414E-2</v>
          </cell>
          <cell r="D2266">
            <v>1181325.79</v>
          </cell>
          <cell r="E2266">
            <v>635787.97</v>
          </cell>
          <cell r="F2266">
            <v>250.11</v>
          </cell>
          <cell r="G2266">
            <v>1181323.1799000001</v>
          </cell>
          <cell r="H2266">
            <v>635790.29509999999</v>
          </cell>
          <cell r="I2266">
            <v>250.18299999999999</v>
          </cell>
          <cell r="J2266">
            <v>1181320.57</v>
          </cell>
          <cell r="K2266">
            <v>635792.62</v>
          </cell>
          <cell r="L2266">
            <v>250.11</v>
          </cell>
          <cell r="M2266">
            <v>-2.0885516973597973E-2</v>
          </cell>
          <cell r="N2266">
            <v>3.4952450586816037</v>
          </cell>
          <cell r="O2266">
            <v>6.9907724895172194</v>
          </cell>
        </row>
        <row r="2267">
          <cell r="A2267">
            <v>31800</v>
          </cell>
          <cell r="B2267">
            <v>3.5010151284186715</v>
          </cell>
          <cell r="C2267">
            <v>1.8566043737536415E-2</v>
          </cell>
          <cell r="D2267">
            <v>1181319.1499999999</v>
          </cell>
          <cell r="E2267">
            <v>635780.5</v>
          </cell>
          <cell r="F2267">
            <v>251</v>
          </cell>
          <cell r="G2267">
            <v>1181316.5322</v>
          </cell>
          <cell r="H2267">
            <v>635782.8247</v>
          </cell>
          <cell r="I2267">
            <v>251.065</v>
          </cell>
          <cell r="J2267">
            <v>1181313.92</v>
          </cell>
          <cell r="K2267">
            <v>635785.15</v>
          </cell>
          <cell r="L2267">
            <v>251</v>
          </cell>
          <cell r="M2267">
            <v>-1.8586144814793766E-2</v>
          </cell>
          <cell r="N2267">
            <v>3.4972287501096271</v>
          </cell>
          <cell r="O2267">
            <v>6.9982438785282985</v>
          </cell>
        </row>
        <row r="2268">
          <cell r="A2268">
            <v>31810</v>
          </cell>
          <cell r="B2268">
            <v>3.4991047211238091</v>
          </cell>
          <cell r="C2268">
            <v>1.943354241143502E-2</v>
          </cell>
          <cell r="D2268">
            <v>1181312.5</v>
          </cell>
          <cell r="E2268">
            <v>635773.03</v>
          </cell>
          <cell r="F2268">
            <v>251.88</v>
          </cell>
          <cell r="G2268">
            <v>1181309.8844000001</v>
          </cell>
          <cell r="H2268">
            <v>635775.35430000001</v>
          </cell>
          <cell r="I2268">
            <v>251.94800000000001</v>
          </cell>
          <cell r="J2268">
            <v>1181307.27</v>
          </cell>
          <cell r="K2268">
            <v>635777.68000000005</v>
          </cell>
          <cell r="L2268">
            <v>251.88</v>
          </cell>
          <cell r="M2268">
            <v>-1.9433356707969092E-2</v>
          </cell>
          <cell r="N2268">
            <v>3.4991381582640892</v>
          </cell>
          <cell r="O2268">
            <v>6.9982428793878988</v>
          </cell>
        </row>
        <row r="2269">
          <cell r="A2269">
            <v>31820</v>
          </cell>
          <cell r="B2269">
            <v>3.4971947001249926</v>
          </cell>
          <cell r="C2269">
            <v>2.0016043143814596E-2</v>
          </cell>
          <cell r="D2269">
            <v>1181305.8500000001</v>
          </cell>
          <cell r="E2269">
            <v>635765.56000000006</v>
          </cell>
          <cell r="F2269">
            <v>252.76</v>
          </cell>
          <cell r="G2269">
            <v>1181303.2365999999</v>
          </cell>
          <cell r="H2269">
            <v>635767.88390000002</v>
          </cell>
          <cell r="I2269">
            <v>252.83</v>
          </cell>
          <cell r="J2269">
            <v>1181300.6200000001</v>
          </cell>
          <cell r="K2269">
            <v>635770.21</v>
          </cell>
          <cell r="L2269">
            <v>252.76</v>
          </cell>
          <cell r="M2269">
            <v>-1.9994013489861344E-2</v>
          </cell>
          <cell r="N2269">
            <v>3.5010479529543939</v>
          </cell>
          <cell r="O2269">
            <v>6.9982426530793864</v>
          </cell>
        </row>
        <row r="2270">
          <cell r="A2270">
            <v>31830</v>
          </cell>
          <cell r="B2270">
            <v>3.4952850656106347</v>
          </cell>
          <cell r="C2270">
            <v>9.1551903204758461E-3</v>
          </cell>
          <cell r="D2270">
            <v>1181299.2</v>
          </cell>
          <cell r="E2270">
            <v>635758.09</v>
          </cell>
          <cell r="F2270">
            <v>253.68</v>
          </cell>
          <cell r="G2270">
            <v>1181296.5888</v>
          </cell>
          <cell r="H2270">
            <v>635760.41350000002</v>
          </cell>
          <cell r="I2270">
            <v>253.71199999999999</v>
          </cell>
          <cell r="J2270">
            <v>1181293.97</v>
          </cell>
          <cell r="K2270">
            <v>635762.74</v>
          </cell>
          <cell r="L2270">
            <v>253.64</v>
          </cell>
          <cell r="M2270">
            <v>-2.0554056669004069E-2</v>
          </cell>
          <cell r="N2270">
            <v>3.5029581342246749</v>
          </cell>
          <cell r="O2270">
            <v>6.9982431998353096</v>
          </cell>
        </row>
        <row r="2271">
          <cell r="A2271">
            <v>31840</v>
          </cell>
          <cell r="B2271">
            <v>3.5008505552083338</v>
          </cell>
          <cell r="C2271">
            <v>-7.7124114766471312E-3</v>
          </cell>
          <cell r="D2271">
            <v>1181292.56</v>
          </cell>
          <cell r="E2271">
            <v>635750.62</v>
          </cell>
          <cell r="F2271">
            <v>254.53</v>
          </cell>
          <cell r="G2271">
            <v>1181289.9410000001</v>
          </cell>
          <cell r="H2271">
            <v>635752.94310000003</v>
          </cell>
          <cell r="I2271">
            <v>254.50299999999999</v>
          </cell>
          <cell r="J2271">
            <v>1181287.2</v>
          </cell>
          <cell r="K2271">
            <v>635755.38</v>
          </cell>
          <cell r="L2271">
            <v>254.43</v>
          </cell>
          <cell r="M2271">
            <v>-1.9903822563082443E-2</v>
          </cell>
          <cell r="N2271">
            <v>3.6676371972577413</v>
          </cell>
          <cell r="O2271">
            <v>7.1684877524660751</v>
          </cell>
        </row>
        <row r="2272">
          <cell r="A2272">
            <v>31850</v>
          </cell>
          <cell r="B2272">
            <v>3.4988731042414747</v>
          </cell>
          <cell r="C2272">
            <v>-2.543676130812211E-2</v>
          </cell>
          <cell r="D2272">
            <v>1181285.9099999999</v>
          </cell>
          <cell r="E2272">
            <v>635743.15</v>
          </cell>
          <cell r="F2272">
            <v>255.14</v>
          </cell>
          <cell r="G2272">
            <v>1181283.2932</v>
          </cell>
          <cell r="H2272">
            <v>635745.47259999998</v>
          </cell>
          <cell r="I2272">
            <v>255.05099999999999</v>
          </cell>
          <cell r="J2272">
            <v>1181280.18</v>
          </cell>
          <cell r="K2272">
            <v>635748.24</v>
          </cell>
          <cell r="L2272">
            <v>254.94</v>
          </cell>
          <cell r="M2272">
            <v>-2.6648131862764435E-2</v>
          </cell>
          <cell r="N2272">
            <v>4.1653951793555493</v>
          </cell>
          <cell r="O2272">
            <v>7.6642682835970239</v>
          </cell>
        </row>
        <row r="2273">
          <cell r="A2273">
            <v>31860</v>
          </cell>
          <cell r="B2273">
            <v>3.5023437209197308</v>
          </cell>
          <cell r="C2273">
            <v>-4.454160197589379E-2</v>
          </cell>
          <cell r="D2273">
            <v>1181279.1499999999</v>
          </cell>
          <cell r="E2273">
            <v>635735.63</v>
          </cell>
          <cell r="F2273">
            <v>255.51</v>
          </cell>
          <cell r="G2273">
            <v>1181276.6065</v>
          </cell>
          <cell r="H2273">
            <v>635738.03769999999</v>
          </cell>
          <cell r="I2273">
            <v>255.35400000000001</v>
          </cell>
          <cell r="J2273">
            <v>1181273.3400000001</v>
          </cell>
          <cell r="K2273">
            <v>635741.13</v>
          </cell>
          <cell r="L2273">
            <v>255.15</v>
          </cell>
          <cell r="M2273">
            <v>-4.535311211869502E-2</v>
          </cell>
          <cell r="N2273">
            <v>4.4980375209117529</v>
          </cell>
          <cell r="O2273">
            <v>8.0003812418314837</v>
          </cell>
        </row>
        <row r="2274">
          <cell r="A2274">
            <v>31870</v>
          </cell>
          <cell r="B2274">
            <v>3.4992630081929024</v>
          </cell>
          <cell r="C2274">
            <v>-5.6869117735388608E-2</v>
          </cell>
          <cell r="D2274">
            <v>1181271.72</v>
          </cell>
          <cell r="E2274">
            <v>635728.47</v>
          </cell>
          <cell r="F2274">
            <v>255.61</v>
          </cell>
          <cell r="G2274">
            <v>1181269.4103999999</v>
          </cell>
          <cell r="H2274">
            <v>635731.09880000004</v>
          </cell>
          <cell r="I2274">
            <v>255.411</v>
          </cell>
          <cell r="J2274">
            <v>1181266.44</v>
          </cell>
          <cell r="K2274">
            <v>635734.48</v>
          </cell>
          <cell r="L2274">
            <v>255.15</v>
          </cell>
          <cell r="M2274">
            <v>-5.7991710499065235E-2</v>
          </cell>
          <cell r="N2274">
            <v>4.5006432428683532</v>
          </cell>
          <cell r="O2274">
            <v>7.9999062510612555</v>
          </cell>
        </row>
        <row r="2275">
          <cell r="A2275">
            <v>31880</v>
          </cell>
          <cell r="B2275">
            <v>3.497433344479111</v>
          </cell>
          <cell r="C2275">
            <v>-5.8328488324740441E-2</v>
          </cell>
          <cell r="D2275">
            <v>1181263.68</v>
          </cell>
          <cell r="E2275">
            <v>635722.02</v>
          </cell>
          <cell r="F2275">
            <v>255.43</v>
          </cell>
          <cell r="G2275">
            <v>1181261.6140000001</v>
          </cell>
          <cell r="H2275">
            <v>635724.84199999995</v>
          </cell>
          <cell r="I2275">
            <v>255.226</v>
          </cell>
          <cell r="J2275">
            <v>1181258.96</v>
          </cell>
          <cell r="K2275">
            <v>635728.48</v>
          </cell>
          <cell r="L2275">
            <v>254.97</v>
          </cell>
          <cell r="M2275">
            <v>-5.6848533734004704E-2</v>
          </cell>
          <cell r="N2275">
            <v>4.5031944218267572</v>
          </cell>
          <cell r="O2275">
            <v>8.0006277663058682</v>
          </cell>
        </row>
        <row r="2276">
          <cell r="A2276">
            <v>31890</v>
          </cell>
          <cell r="B2276">
            <v>3.4964789860702754</v>
          </cell>
          <cell r="C2276">
            <v>-5.7200400973894845E-2</v>
          </cell>
          <cell r="D2276">
            <v>1181255.08</v>
          </cell>
          <cell r="E2276">
            <v>635716.31999999995</v>
          </cell>
          <cell r="F2276">
            <v>255.15</v>
          </cell>
          <cell r="G2276">
            <v>1181253.2819000001</v>
          </cell>
          <cell r="H2276">
            <v>635719.31869999995</v>
          </cell>
          <cell r="I2276">
            <v>254.95</v>
          </cell>
          <cell r="J2276">
            <v>1181250.97</v>
          </cell>
          <cell r="K2276">
            <v>635723.18000000005</v>
          </cell>
          <cell r="L2276">
            <v>254.69</v>
          </cell>
          <cell r="M2276">
            <v>-5.7771331568290396E-2</v>
          </cell>
          <cell r="N2276">
            <v>4.5005021165671044</v>
          </cell>
          <cell r="O2276">
            <v>7.9969811026373794</v>
          </cell>
        </row>
        <row r="2277">
          <cell r="A2277">
            <v>31900</v>
          </cell>
          <cell r="B2277">
            <v>3.5006187138223321</v>
          </cell>
          <cell r="C2277">
            <v>-4.456355083289526E-2</v>
          </cell>
          <cell r="D2277">
            <v>1181246</v>
          </cell>
          <cell r="E2277">
            <v>635711.42000000004</v>
          </cell>
          <cell r="F2277">
            <v>254.83</v>
          </cell>
          <cell r="G2277">
            <v>1181244.4827000001</v>
          </cell>
          <cell r="H2277">
            <v>635714.5747</v>
          </cell>
          <cell r="I2277">
            <v>254.67400000000001</v>
          </cell>
          <cell r="J2277">
            <v>1181242.53</v>
          </cell>
          <cell r="K2277">
            <v>635718.63</v>
          </cell>
          <cell r="L2277">
            <v>254.47</v>
          </cell>
          <cell r="M2277">
            <v>-4.5323827092206767E-2</v>
          </cell>
          <cell r="N2277">
            <v>4.5009438321479394</v>
          </cell>
          <cell r="O2277">
            <v>8.0015625459702715</v>
          </cell>
        </row>
        <row r="2278">
          <cell r="A2278">
            <v>31910</v>
          </cell>
          <cell r="B2278">
            <v>3.4979501554237196</v>
          </cell>
          <cell r="C2278">
            <v>-2.6586999776373972E-2</v>
          </cell>
          <cell r="D2278">
            <v>1181236.79</v>
          </cell>
          <cell r="E2278">
            <v>635707.27</v>
          </cell>
          <cell r="F2278">
            <v>254.49</v>
          </cell>
          <cell r="G2278">
            <v>1181235.3665</v>
          </cell>
          <cell r="H2278">
            <v>635710.46519999998</v>
          </cell>
          <cell r="I2278">
            <v>254.39699999999999</v>
          </cell>
          <cell r="J2278">
            <v>1181233.67</v>
          </cell>
          <cell r="K2278">
            <v>635714.27</v>
          </cell>
          <cell r="L2278">
            <v>254.29</v>
          </cell>
          <cell r="M2278">
            <v>-2.5684805553503168E-2</v>
          </cell>
          <cell r="N2278">
            <v>4.1658870952754992</v>
          </cell>
          <cell r="O2278">
            <v>7.6638372506992187</v>
          </cell>
        </row>
        <row r="2279">
          <cell r="A2279">
            <v>31920</v>
          </cell>
          <cell r="B2279">
            <v>3.5040110758932386</v>
          </cell>
          <cell r="C2279">
            <v>-8.2762295471922025E-3</v>
          </cell>
          <cell r="D2279">
            <v>1181227.6499999999</v>
          </cell>
          <cell r="E2279">
            <v>635703.19999999995</v>
          </cell>
          <cell r="F2279">
            <v>254.15</v>
          </cell>
          <cell r="G2279">
            <v>1181226.2289</v>
          </cell>
          <cell r="H2279">
            <v>635706.40289999999</v>
          </cell>
          <cell r="I2279">
            <v>254.12100000000001</v>
          </cell>
          <cell r="J2279">
            <v>1181224.74</v>
          </cell>
          <cell r="K2279">
            <v>635709.76</v>
          </cell>
          <cell r="L2279">
            <v>254.05</v>
          </cell>
          <cell r="M2279">
            <v>-1.9333103578439138E-2</v>
          </cell>
          <cell r="N2279">
            <v>3.6724574361241875</v>
          </cell>
          <cell r="O2279">
            <v>7.1764685120174256</v>
          </cell>
        </row>
        <row r="2280">
          <cell r="A2280">
            <v>31930</v>
          </cell>
          <cell r="B2280">
            <v>3.5008847011168562</v>
          </cell>
          <cell r="C2280">
            <v>9.9974729212963936E-3</v>
          </cell>
          <cell r="D2280">
            <v>1181218.51</v>
          </cell>
          <cell r="E2280">
            <v>635699.14</v>
          </cell>
          <cell r="F2280">
            <v>253.81</v>
          </cell>
          <cell r="G2280">
            <v>1181217.0911999999</v>
          </cell>
          <cell r="H2280">
            <v>635702.34050000005</v>
          </cell>
          <cell r="I2280">
            <v>253.845</v>
          </cell>
          <cell r="J2280">
            <v>1181215.67</v>
          </cell>
          <cell r="K2280">
            <v>635705.54</v>
          </cell>
          <cell r="L2280">
            <v>253.77</v>
          </cell>
          <cell r="M2280">
            <v>-2.1422792697111025E-2</v>
          </cell>
          <cell r="N2280">
            <v>3.5009441140744819</v>
          </cell>
          <cell r="O2280">
            <v>7.0018288151913382</v>
          </cell>
        </row>
        <row r="2281">
          <cell r="A2281">
            <v>31940</v>
          </cell>
          <cell r="B2281">
            <v>3.5018203637176533</v>
          </cell>
          <cell r="C2281">
            <v>1.9704037567117128E-2</v>
          </cell>
          <cell r="D2281">
            <v>1181209.3799999999</v>
          </cell>
          <cell r="E2281">
            <v>635695.07999999996</v>
          </cell>
          <cell r="F2281">
            <v>253.5</v>
          </cell>
          <cell r="G2281">
            <v>1181207.9535000001</v>
          </cell>
          <cell r="H2281">
            <v>635698.2781</v>
          </cell>
          <cell r="I2281">
            <v>253.56899999999999</v>
          </cell>
          <cell r="J2281">
            <v>1181206.53</v>
          </cell>
          <cell r="K2281">
            <v>635701.48</v>
          </cell>
          <cell r="L2281">
            <v>253.5</v>
          </cell>
          <cell r="M2281">
            <v>-1.9691379990335899E-2</v>
          </cell>
          <cell r="N2281">
            <v>3.5040713263291909</v>
          </cell>
          <cell r="O2281">
            <v>7.0058916900468446</v>
          </cell>
        </row>
        <row r="2282">
          <cell r="A2282">
            <v>31950</v>
          </cell>
          <cell r="B2282">
            <v>3.4986510685345831</v>
          </cell>
          <cell r="C2282">
            <v>2.057936004180036E-2</v>
          </cell>
          <cell r="D2282">
            <v>1181200.24</v>
          </cell>
          <cell r="E2282">
            <v>635691.02</v>
          </cell>
          <cell r="F2282">
            <v>253.22</v>
          </cell>
          <cell r="G2282">
            <v>1181198.8159</v>
          </cell>
          <cell r="H2282">
            <v>635694.21569999994</v>
          </cell>
          <cell r="I2282">
            <v>253.292</v>
          </cell>
          <cell r="J2282">
            <v>1181197.3899999999</v>
          </cell>
          <cell r="K2282">
            <v>635697.41</v>
          </cell>
          <cell r="L2282">
            <v>253.22</v>
          </cell>
          <cell r="M2282">
            <v>-2.0582568603131353E-2</v>
          </cell>
          <cell r="N2282">
            <v>3.4981056732175269</v>
          </cell>
          <cell r="O2282">
            <v>6.9967567417521099</v>
          </cell>
        </row>
        <row r="2283">
          <cell r="A2283">
            <v>31960</v>
          </cell>
          <cell r="B2283">
            <v>3.4955228694194962</v>
          </cell>
          <cell r="C2283">
            <v>1.8881295435770721E-2</v>
          </cell>
          <cell r="D2283">
            <v>1181191.1000000001</v>
          </cell>
          <cell r="E2283">
            <v>635686.96</v>
          </cell>
          <cell r="F2283">
            <v>252.95</v>
          </cell>
          <cell r="G2283">
            <v>1181189.6782</v>
          </cell>
          <cell r="H2283">
            <v>635690.15330000001</v>
          </cell>
          <cell r="I2283">
            <v>253.01599999999999</v>
          </cell>
          <cell r="J2283">
            <v>1181188.26</v>
          </cell>
          <cell r="K2283">
            <v>635693.35</v>
          </cell>
          <cell r="L2283">
            <v>252.95</v>
          </cell>
          <cell r="M2283">
            <v>-1.8872414794231757E-2</v>
          </cell>
          <cell r="N2283">
            <v>3.4971677297054224</v>
          </cell>
          <cell r="O2283">
            <v>6.9926905991249182</v>
          </cell>
        </row>
        <row r="2284">
          <cell r="A2284">
            <v>31970</v>
          </cell>
          <cell r="B2284">
            <v>3.5015341009077341</v>
          </cell>
          <cell r="C2284">
            <v>1.99912375498142E-2</v>
          </cell>
          <cell r="D2284">
            <v>1181181.96</v>
          </cell>
          <cell r="E2284">
            <v>635682.89</v>
          </cell>
          <cell r="F2284">
            <v>252.67</v>
          </cell>
          <cell r="G2284">
            <v>1181180.5404999999</v>
          </cell>
          <cell r="H2284">
            <v>635686.09089999995</v>
          </cell>
          <cell r="I2284">
            <v>252.74</v>
          </cell>
          <cell r="J2284">
            <v>1181179.1200000001</v>
          </cell>
          <cell r="K2284">
            <v>635689.29</v>
          </cell>
          <cell r="L2284">
            <v>252.67</v>
          </cell>
          <cell r="M2284">
            <v>-1.9998317714404284E-2</v>
          </cell>
          <cell r="N2284">
            <v>3.5002944247456558</v>
          </cell>
          <cell r="O2284">
            <v>7.0018285256533899</v>
          </cell>
        </row>
        <row r="2285">
          <cell r="A2285">
            <v>31980</v>
          </cell>
          <cell r="B2285">
            <v>3.4983674278521377</v>
          </cell>
          <cell r="C2285">
            <v>2.0866876194541601E-2</v>
          </cell>
          <cell r="D2285">
            <v>1181172.82</v>
          </cell>
          <cell r="E2285">
            <v>635678.82999999996</v>
          </cell>
          <cell r="F2285">
            <v>252.39</v>
          </cell>
          <cell r="G2285">
            <v>1181171.4029000001</v>
          </cell>
          <cell r="H2285">
            <v>635682.02850000001</v>
          </cell>
          <cell r="I2285">
            <v>252.46299999999999</v>
          </cell>
          <cell r="J2285">
            <v>1181169.98</v>
          </cell>
          <cell r="K2285">
            <v>635685.23</v>
          </cell>
          <cell r="L2285">
            <v>252.39</v>
          </cell>
          <cell r="M2285">
            <v>-2.0836531977137744E-2</v>
          </cell>
          <cell r="N2285">
            <v>3.5034620962886027</v>
          </cell>
          <cell r="O2285">
            <v>7.0018295241407404</v>
          </cell>
        </row>
        <row r="2286">
          <cell r="A2286">
            <v>31990</v>
          </cell>
          <cell r="B2286">
            <v>3.4993013944798128</v>
          </cell>
          <cell r="C2286">
            <v>1.9146678850155783E-2</v>
          </cell>
          <cell r="D2286">
            <v>1181163.69</v>
          </cell>
          <cell r="E2286">
            <v>635674.77</v>
          </cell>
          <cell r="F2286">
            <v>252.12</v>
          </cell>
          <cell r="G2286">
            <v>1181162.2652</v>
          </cell>
          <cell r="H2286">
            <v>635677.96609999996</v>
          </cell>
          <cell r="I2286">
            <v>252.18700000000001</v>
          </cell>
          <cell r="J2286">
            <v>1181160.8400000001</v>
          </cell>
          <cell r="K2286">
            <v>635681.16</v>
          </cell>
          <cell r="L2286">
            <v>252.12</v>
          </cell>
          <cell r="M2286">
            <v>-1.9156786258095165E-2</v>
          </cell>
          <cell r="N2286">
            <v>3.4974551105457365</v>
          </cell>
          <cell r="O2286">
            <v>6.9967565050255498</v>
          </cell>
        </row>
        <row r="2287">
          <cell r="A2287">
            <v>32000</v>
          </cell>
          <cell r="B2287">
            <v>3.4962643907953828</v>
          </cell>
          <cell r="C2287">
            <v>2.0307388705190516E-2</v>
          </cell>
          <cell r="D2287">
            <v>1181154.55</v>
          </cell>
          <cell r="E2287">
            <v>635670.71</v>
          </cell>
          <cell r="F2287">
            <v>251.84</v>
          </cell>
          <cell r="G2287">
            <v>1181153.1274999999</v>
          </cell>
          <cell r="H2287">
            <v>635673.90379999997</v>
          </cell>
          <cell r="I2287">
            <v>251.911</v>
          </cell>
          <cell r="J2287">
            <v>1181151.71</v>
          </cell>
          <cell r="K2287">
            <v>635677.1</v>
          </cell>
          <cell r="L2287">
            <v>251.84</v>
          </cell>
          <cell r="M2287">
            <v>-2.0306445158323059E-2</v>
          </cell>
          <cell r="N2287">
            <v>3.4964268460793093</v>
          </cell>
          <cell r="O2287">
            <v>6.9926912368746921</v>
          </cell>
          <cell r="P2287">
            <v>7.4067289011721833</v>
          </cell>
        </row>
        <row r="2288">
          <cell r="A2288">
            <v>32010</v>
          </cell>
          <cell r="B2288">
            <v>3.5022749748716615</v>
          </cell>
          <cell r="C2288">
            <v>1.9130422505577949E-2</v>
          </cell>
          <cell r="D2288">
            <v>1181145.4099999999</v>
          </cell>
          <cell r="E2288">
            <v>635666.64</v>
          </cell>
          <cell r="F2288">
            <v>251.57</v>
          </cell>
          <cell r="G2288">
            <v>1181143.9898000001</v>
          </cell>
          <cell r="H2288">
            <v>635669.84140000003</v>
          </cell>
          <cell r="I2288">
            <v>251.637</v>
          </cell>
          <cell r="J2288">
            <v>1181142.57</v>
          </cell>
          <cell r="K2288">
            <v>635673.04</v>
          </cell>
          <cell r="L2288">
            <v>251.57</v>
          </cell>
          <cell r="M2288">
            <v>-1.914530008263245E-2</v>
          </cell>
          <cell r="N2288">
            <v>3.4995534000945718</v>
          </cell>
          <cell r="O2288">
            <v>7.0018283749662338</v>
          </cell>
        </row>
        <row r="2289">
          <cell r="A2289">
            <v>32020</v>
          </cell>
          <cell r="B2289">
            <v>3.4991081492239617</v>
          </cell>
          <cell r="C2289">
            <v>2.0005097589086494E-2</v>
          </cell>
          <cell r="D2289">
            <v>1181136.27</v>
          </cell>
          <cell r="E2289">
            <v>635662.57999999996</v>
          </cell>
          <cell r="F2289">
            <v>251.34</v>
          </cell>
          <cell r="G2289">
            <v>1181134.8522000001</v>
          </cell>
          <cell r="H2289">
            <v>635665.77899999998</v>
          </cell>
          <cell r="I2289">
            <v>251.41</v>
          </cell>
          <cell r="J2289">
            <v>1181133.43</v>
          </cell>
          <cell r="K2289">
            <v>635668.98</v>
          </cell>
          <cell r="L2289">
            <v>251.34</v>
          </cell>
          <cell r="M2289">
            <v>-1.9984463965945515E-2</v>
          </cell>
          <cell r="N2289">
            <v>3.502720919574152</v>
          </cell>
          <cell r="O2289">
            <v>7.0018290687981137</v>
          </cell>
        </row>
        <row r="2290">
          <cell r="A2290">
            <v>32030</v>
          </cell>
          <cell r="B2290">
            <v>3.5000431154288654</v>
          </cell>
          <cell r="C2290">
            <v>2.1142596693682431E-2</v>
          </cell>
          <cell r="D2290">
            <v>1181127.1399999999</v>
          </cell>
          <cell r="E2290">
            <v>635658.52</v>
          </cell>
          <cell r="F2290">
            <v>251.17</v>
          </cell>
          <cell r="G2290">
            <v>1181125.7145</v>
          </cell>
          <cell r="H2290">
            <v>635661.71660000004</v>
          </cell>
          <cell r="I2290">
            <v>251.244</v>
          </cell>
          <cell r="J2290">
            <v>1181124.29</v>
          </cell>
          <cell r="K2290">
            <v>635664.91</v>
          </cell>
          <cell r="L2290">
            <v>251.17</v>
          </cell>
          <cell r="M2290">
            <v>-2.1162730235883904E-2</v>
          </cell>
          <cell r="N2290">
            <v>3.4967132867637538</v>
          </cell>
          <cell r="O2290">
            <v>6.9967564021926192</v>
          </cell>
        </row>
        <row r="2291">
          <cell r="A2291">
            <v>32040</v>
          </cell>
          <cell r="B2291">
            <v>3.4969146229775596</v>
          </cell>
          <cell r="C2291">
            <v>1.9731679906232476E-2</v>
          </cell>
          <cell r="D2291">
            <v>1181118</v>
          </cell>
          <cell r="E2291">
            <v>635654.46</v>
          </cell>
          <cell r="F2291">
            <v>251.07</v>
          </cell>
          <cell r="G2291">
            <v>1181116.5767999999</v>
          </cell>
          <cell r="H2291">
            <v>635657.65419999999</v>
          </cell>
          <cell r="I2291">
            <v>251.13900000000001</v>
          </cell>
          <cell r="J2291">
            <v>1181115.1499999999</v>
          </cell>
          <cell r="K2291">
            <v>635660.85</v>
          </cell>
          <cell r="L2291">
            <v>251.07</v>
          </cell>
          <cell r="M2291">
            <v>-1.9715174220799374E-2</v>
          </cell>
          <cell r="N2291">
            <v>3.4998422650113992</v>
          </cell>
          <cell r="O2291">
            <v>6.9967568879889583</v>
          </cell>
        </row>
        <row r="2292">
          <cell r="A2292">
            <v>32050</v>
          </cell>
          <cell r="B2292">
            <v>3.502883937672951</v>
          </cell>
          <cell r="C2292">
            <v>1.8556138643628248E-2</v>
          </cell>
          <cell r="D2292">
            <v>1181108.8600000001</v>
          </cell>
          <cell r="E2292">
            <v>635650.39</v>
          </cell>
          <cell r="F2292">
            <v>251.03</v>
          </cell>
          <cell r="G2292">
            <v>1181107.4391999999</v>
          </cell>
          <cell r="H2292">
            <v>635653.59180000005</v>
          </cell>
          <cell r="I2292">
            <v>251.095</v>
          </cell>
          <cell r="J2292">
            <v>1181106.02</v>
          </cell>
          <cell r="K2292">
            <v>635656.79</v>
          </cell>
          <cell r="L2292">
            <v>251.03</v>
          </cell>
          <cell r="M2292">
            <v>-1.8577031430434592E-2</v>
          </cell>
          <cell r="N2292">
            <v>3.4989443950398225</v>
          </cell>
          <cell r="O2292">
            <v>7.0018283327127735</v>
          </cell>
        </row>
        <row r="2293">
          <cell r="A2293">
            <v>32060</v>
          </cell>
          <cell r="B2293">
            <v>3.4997575073162186</v>
          </cell>
          <cell r="C2293">
            <v>2.0572853933304588E-2</v>
          </cell>
          <cell r="D2293">
            <v>1181099.72</v>
          </cell>
          <cell r="E2293">
            <v>635646.32999999996</v>
          </cell>
          <cell r="F2293">
            <v>251.04</v>
          </cell>
          <cell r="G2293">
            <v>1181098.3015000001</v>
          </cell>
          <cell r="H2293">
            <v>635649.5294</v>
          </cell>
          <cell r="I2293">
            <v>251.11199999999999</v>
          </cell>
          <cell r="J2293">
            <v>1181096.8799999999</v>
          </cell>
          <cell r="K2293">
            <v>635652.73</v>
          </cell>
          <cell r="L2293">
            <v>251.04</v>
          </cell>
          <cell r="M2293">
            <v>-2.0559262254106363E-2</v>
          </cell>
          <cell r="N2293">
            <v>3.5020711886498725</v>
          </cell>
          <cell r="O2293">
            <v>7.0018286959660916</v>
          </cell>
        </row>
        <row r="2294">
          <cell r="A2294">
            <v>32070</v>
          </cell>
          <cell r="B2294">
            <v>3.5007848905971746</v>
          </cell>
          <cell r="C2294">
            <v>1.9995515916447059E-2</v>
          </cell>
          <cell r="D2294">
            <v>1181090.5900000001</v>
          </cell>
          <cell r="E2294">
            <v>635642.27</v>
          </cell>
          <cell r="F2294">
            <v>251.12</v>
          </cell>
          <cell r="G2294">
            <v>1181089.1638</v>
          </cell>
          <cell r="H2294">
            <v>635645.46710000001</v>
          </cell>
          <cell r="I2294">
            <v>251.19</v>
          </cell>
          <cell r="J2294">
            <v>1181087.74</v>
          </cell>
          <cell r="K2294">
            <v>635648.67000000004</v>
          </cell>
          <cell r="L2294">
            <v>251.13</v>
          </cell>
          <cell r="M2294">
            <v>-1.7117879872061672E-2</v>
          </cell>
          <cell r="N2294">
            <v>3.5051069670099215</v>
          </cell>
          <cell r="O2294">
            <v>7.0058918576070965</v>
          </cell>
        </row>
        <row r="2295">
          <cell r="A2295">
            <v>32080</v>
          </cell>
          <cell r="B2295">
            <v>3.4976155491883154</v>
          </cell>
          <cell r="C2295">
            <v>2.0013634722165607E-2</v>
          </cell>
          <cell r="D2295">
            <v>1181081.45</v>
          </cell>
          <cell r="E2295">
            <v>635638.21</v>
          </cell>
          <cell r="F2295">
            <v>251.26</v>
          </cell>
          <cell r="G2295">
            <v>1181080.0262</v>
          </cell>
          <cell r="H2295">
            <v>635641.40469999996</v>
          </cell>
          <cell r="I2295">
            <v>251.33</v>
          </cell>
          <cell r="J2295">
            <v>1181078.6000000001</v>
          </cell>
          <cell r="K2295">
            <v>635644.6</v>
          </cell>
          <cell r="L2295">
            <v>251.34</v>
          </cell>
          <cell r="M2295">
            <v>2.8578441613565848E-3</v>
          </cell>
          <cell r="N2295">
            <v>3.4991411131543377</v>
          </cell>
          <cell r="O2295">
            <v>6.9967566623426531</v>
          </cell>
        </row>
        <row r="2296">
          <cell r="A2296">
            <v>32090</v>
          </cell>
          <cell r="B2296">
            <v>3.9869300897906728</v>
          </cell>
          <cell r="C2296">
            <v>2.0065563779226633E-2</v>
          </cell>
          <cell r="D2296">
            <v>1181072.51</v>
          </cell>
          <cell r="E2296">
            <v>635633.69999999995</v>
          </cell>
          <cell r="F2296">
            <v>251.45</v>
          </cell>
          <cell r="G2296">
            <v>1181070.8884999999</v>
          </cell>
          <cell r="H2296">
            <v>635637.34230000002</v>
          </cell>
          <cell r="I2296">
            <v>251.53</v>
          </cell>
          <cell r="J2296">
            <v>1181069.47</v>
          </cell>
          <cell r="K2296">
            <v>635640.54</v>
          </cell>
          <cell r="L2296">
            <v>251.6</v>
          </cell>
          <cell r="M2296">
            <v>2.0010271139564377E-2</v>
          </cell>
          <cell r="N2296">
            <v>3.4982034731947702</v>
          </cell>
          <cell r="O2296">
            <v>7.4851335629854425</v>
          </cell>
        </row>
        <row r="2297">
          <cell r="A2297">
            <v>32100</v>
          </cell>
          <cell r="B2297">
            <v>4.4894490362879056</v>
          </cell>
          <cell r="C2297">
            <v>3.808930641996626E-2</v>
          </cell>
          <cell r="D2297">
            <v>1181063.58</v>
          </cell>
          <cell r="E2297">
            <v>635629.18000000005</v>
          </cell>
          <cell r="F2297">
            <v>251.62</v>
          </cell>
          <cell r="G2297">
            <v>1181061.7508</v>
          </cell>
          <cell r="H2297">
            <v>635633.27989999996</v>
          </cell>
          <cell r="I2297">
            <v>251.791</v>
          </cell>
          <cell r="J2297">
            <v>1181060.33</v>
          </cell>
          <cell r="K2297">
            <v>635636.47999999998</v>
          </cell>
          <cell r="L2297">
            <v>251.93</v>
          </cell>
          <cell r="M2297">
            <v>3.9699198591651393E-2</v>
          </cell>
          <cell r="N2297">
            <v>3.5013301258237801</v>
          </cell>
          <cell r="O2297">
            <v>7.9907791621116857</v>
          </cell>
        </row>
        <row r="2298">
          <cell r="A2298">
            <v>32110</v>
          </cell>
          <cell r="B2298">
            <v>4.4989188478698026</v>
          </cell>
          <cell r="C2298">
            <v>5.6235733196160924E-2</v>
          </cell>
          <cell r="D2298">
            <v>1181054.99</v>
          </cell>
          <cell r="E2298">
            <v>635624.89</v>
          </cell>
          <cell r="F2298">
            <v>251.86</v>
          </cell>
          <cell r="G2298">
            <v>1181052.8034000001</v>
          </cell>
          <cell r="H2298">
            <v>635628.82180000003</v>
          </cell>
          <cell r="I2298">
            <v>252.113</v>
          </cell>
          <cell r="J2298">
            <v>1181051.1000000001</v>
          </cell>
          <cell r="K2298">
            <v>635631.88</v>
          </cell>
          <cell r="L2298">
            <v>252.31</v>
          </cell>
          <cell r="M2298">
            <v>5.6276162390484649E-2</v>
          </cell>
          <cell r="N2298">
            <v>3.500594063843133</v>
          </cell>
          <cell r="O2298">
            <v>7.9995129117129355</v>
          </cell>
        </row>
        <row r="2299">
          <cell r="A2299">
            <v>32120</v>
          </cell>
          <cell r="B2299">
            <v>4.5002173558230067</v>
          </cell>
          <cell r="C2299">
            <v>5.6886141214657522E-2</v>
          </cell>
          <cell r="D2299">
            <v>1181046.83</v>
          </cell>
          <cell r="E2299">
            <v>635619.85</v>
          </cell>
          <cell r="F2299">
            <v>252.24</v>
          </cell>
          <cell r="G2299">
            <v>1181044.2975000001</v>
          </cell>
          <cell r="H2299">
            <v>635623.56999999995</v>
          </cell>
          <cell r="I2299">
            <v>252.49600000000001</v>
          </cell>
          <cell r="J2299">
            <v>1181042.33</v>
          </cell>
          <cell r="K2299">
            <v>635626.46</v>
          </cell>
          <cell r="L2299">
            <v>252.7</v>
          </cell>
          <cell r="M2299">
            <v>5.8349680949393065E-2</v>
          </cell>
          <cell r="N2299">
            <v>3.496163075457249</v>
          </cell>
          <cell r="O2299">
            <v>7.9963804312802562</v>
          </cell>
        </row>
        <row r="2300">
          <cell r="A2300">
            <v>32130</v>
          </cell>
          <cell r="B2300">
            <v>4.4989441783026676</v>
          </cell>
          <cell r="C2300">
            <v>5.9124983431189375E-2</v>
          </cell>
          <cell r="D2300">
            <v>1181039.17</v>
          </cell>
          <cell r="E2300">
            <v>635614.1</v>
          </cell>
          <cell r="F2300">
            <v>252.66</v>
          </cell>
          <cell r="G2300">
            <v>1181036.3036</v>
          </cell>
          <cell r="H2300">
            <v>635617.56759999995</v>
          </cell>
          <cell r="I2300">
            <v>252.92599999999999</v>
          </cell>
          <cell r="J2300">
            <v>1181034.08</v>
          </cell>
          <cell r="K2300">
            <v>635620.27</v>
          </cell>
          <cell r="L2300">
            <v>253.13</v>
          </cell>
          <cell r="M2300">
            <v>5.8291989411224335E-2</v>
          </cell>
          <cell r="N2300">
            <v>3.499623225429441</v>
          </cell>
          <cell r="O2300">
            <v>7.9985674037321086</v>
          </cell>
        </row>
        <row r="2301">
          <cell r="A2301">
            <v>32140</v>
          </cell>
          <cell r="B2301">
            <v>4.4949933392254904</v>
          </cell>
          <cell r="C2301">
            <v>5.7397192949893101E-2</v>
          </cell>
          <cell r="D2301">
            <v>1181032.05</v>
          </cell>
          <cell r="E2301">
            <v>635607.67000000004</v>
          </cell>
          <cell r="F2301">
            <v>253.1</v>
          </cell>
          <cell r="G2301">
            <v>1181028.8876</v>
          </cell>
          <cell r="H2301">
            <v>635610.86439999996</v>
          </cell>
          <cell r="I2301">
            <v>253.358</v>
          </cell>
          <cell r="J2301">
            <v>1181026.43</v>
          </cell>
          <cell r="K2301">
            <v>635613.35</v>
          </cell>
          <cell r="L2301">
            <v>253.56</v>
          </cell>
          <cell r="M2301">
            <v>5.7789803538112909E-2</v>
          </cell>
          <cell r="N2301">
            <v>3.4954263145535234</v>
          </cell>
          <cell r="O2301">
            <v>7.9904196537790142</v>
          </cell>
        </row>
        <row r="2302">
          <cell r="A2302">
            <v>32150</v>
          </cell>
          <cell r="B2302">
            <v>4.4958541724232592</v>
          </cell>
          <cell r="C2302">
            <v>5.8053484385886353E-2</v>
          </cell>
          <cell r="D2302">
            <v>1181025.55</v>
          </cell>
          <cell r="E2302">
            <v>635600.62</v>
          </cell>
          <cell r="F2302">
            <v>253.53</v>
          </cell>
          <cell r="G2302">
            <v>1181022.1107000001</v>
          </cell>
          <cell r="H2302">
            <v>635603.51549999998</v>
          </cell>
          <cell r="I2302">
            <v>253.791</v>
          </cell>
          <cell r="J2302">
            <v>1181019.43</v>
          </cell>
          <cell r="K2302">
            <v>635605.77</v>
          </cell>
          <cell r="L2302">
            <v>253.99</v>
          </cell>
          <cell r="M2302">
            <v>5.6813279668270752E-2</v>
          </cell>
          <cell r="N2302">
            <v>3.502702205575194</v>
          </cell>
          <cell r="O2302">
            <v>7.9985563779984528</v>
          </cell>
        </row>
        <row r="2303">
          <cell r="A2303">
            <v>32160</v>
          </cell>
          <cell r="B2303">
            <v>4.4986260390540389</v>
          </cell>
          <cell r="C2303">
            <v>5.8462294424301224E-2</v>
          </cell>
          <cell r="D2303">
            <v>1181019.72</v>
          </cell>
          <cell r="E2303">
            <v>635593.01</v>
          </cell>
          <cell r="F2303">
            <v>253.96</v>
          </cell>
          <cell r="G2303">
            <v>1181016.0290000001</v>
          </cell>
          <cell r="H2303">
            <v>635595.58180000004</v>
          </cell>
          <cell r="I2303">
            <v>254.22300000000001</v>
          </cell>
          <cell r="J2303">
            <v>1181013.1599999999</v>
          </cell>
          <cell r="K2303">
            <v>635597.57999999996</v>
          </cell>
          <cell r="L2303">
            <v>254.43</v>
          </cell>
          <cell r="M2303">
            <v>5.920580767658936E-2</v>
          </cell>
          <cell r="N2303">
            <v>3.4962786274401885</v>
          </cell>
          <cell r="O2303">
            <v>7.9949046664942269</v>
          </cell>
        </row>
        <row r="2304">
          <cell r="A2304">
            <v>32170</v>
          </cell>
          <cell r="B2304">
            <v>4.4982326507772319</v>
          </cell>
          <cell r="C2304">
            <v>5.9134335782756474E-2</v>
          </cell>
          <cell r="D2304">
            <v>1181014.6000000001</v>
          </cell>
          <cell r="E2304">
            <v>635584.9</v>
          </cell>
          <cell r="F2304">
            <v>254.39</v>
          </cell>
          <cell r="G2304">
            <v>1181010.6927</v>
          </cell>
          <cell r="H2304">
            <v>635587.1287</v>
          </cell>
          <cell r="I2304">
            <v>254.65600000000001</v>
          </cell>
          <cell r="J2304">
            <v>1181007.6499999999</v>
          </cell>
          <cell r="K2304">
            <v>635588.86</v>
          </cell>
          <cell r="L2304">
            <v>254.86</v>
          </cell>
          <cell r="M2304">
            <v>5.8272817249342253E-2</v>
          </cell>
          <cell r="N2304">
            <v>3.5007746257936474</v>
          </cell>
          <cell r="O2304">
            <v>7.9990072765708788</v>
          </cell>
        </row>
        <row r="2305">
          <cell r="A2305">
            <v>32180</v>
          </cell>
          <cell r="B2305">
            <v>4.4993810284974289</v>
          </cell>
          <cell r="C2305">
            <v>4.1783525069173988E-2</v>
          </cell>
          <cell r="D2305">
            <v>1181010.24</v>
          </cell>
          <cell r="E2305">
            <v>635576.36</v>
          </cell>
          <cell r="F2305">
            <v>254.9</v>
          </cell>
          <cell r="G2305">
            <v>1181006.1458000001</v>
          </cell>
          <cell r="H2305">
            <v>635578.22600000002</v>
          </cell>
          <cell r="I2305">
            <v>255.08799999999999</v>
          </cell>
          <cell r="J2305">
            <v>1181002.96</v>
          </cell>
          <cell r="K2305">
            <v>635579.67000000004</v>
          </cell>
          <cell r="L2305">
            <v>255.24</v>
          </cell>
          <cell r="M2305">
            <v>4.3456147977073332E-2</v>
          </cell>
          <cell r="N2305">
            <v>3.4977789582318168</v>
          </cell>
          <cell r="O2305">
            <v>7.9971599867292458</v>
          </cell>
        </row>
        <row r="2306">
          <cell r="A2306">
            <v>32190</v>
          </cell>
          <cell r="B2306">
            <v>4.0947099919754386</v>
          </cell>
          <cell r="C2306">
            <v>2.4665971509077001E-2</v>
          </cell>
          <cell r="D2306">
            <v>1181005.8999999999</v>
          </cell>
          <cell r="E2306">
            <v>635567.43000000005</v>
          </cell>
          <cell r="F2306">
            <v>255.42</v>
          </cell>
          <cell r="G2306">
            <v>1181002.1444000001</v>
          </cell>
          <cell r="H2306">
            <v>635569.06160000002</v>
          </cell>
          <cell r="I2306">
            <v>255.52099999999999</v>
          </cell>
          <cell r="J2306">
            <v>1180998.93</v>
          </cell>
          <cell r="K2306">
            <v>635570.46</v>
          </cell>
          <cell r="L2306">
            <v>255.6</v>
          </cell>
          <cell r="M2306">
            <v>2.2536602008562175E-2</v>
          </cell>
          <cell r="N2306">
            <v>3.5054086667543674</v>
          </cell>
          <cell r="O2306">
            <v>7.600118658729806</v>
          </cell>
        </row>
        <row r="2307">
          <cell r="A2307">
            <v>32200</v>
          </cell>
          <cell r="B2307">
            <v>3.5908038236942352</v>
          </cell>
          <cell r="C2307">
            <v>2.0329709887883757E-2</v>
          </cell>
          <cell r="D2307">
            <v>1181001.45</v>
          </cell>
          <cell r="E2307">
            <v>635558.46</v>
          </cell>
          <cell r="F2307">
            <v>255.88</v>
          </cell>
          <cell r="G2307">
            <v>1180998.1566999999</v>
          </cell>
          <cell r="H2307">
            <v>635559.89110000001</v>
          </cell>
          <cell r="I2307">
            <v>255.953</v>
          </cell>
          <cell r="J2307">
            <v>1180994.95</v>
          </cell>
          <cell r="K2307">
            <v>635561.29</v>
          </cell>
          <cell r="L2307">
            <v>255.97</v>
          </cell>
          <cell r="M2307">
            <v>4.8591571275185567E-3</v>
          </cell>
          <cell r="N2307">
            <v>3.4985491421384349</v>
          </cell>
          <cell r="O2307">
            <v>7.0893529658326706</v>
          </cell>
        </row>
        <row r="2308">
          <cell r="A2308">
            <v>32210</v>
          </cell>
          <cell r="B2308">
            <v>3.5030385466347167</v>
          </cell>
          <cell r="C2308">
            <v>1.8840786112226914E-2</v>
          </cell>
          <cell r="D2308">
            <v>1180997.3799999999</v>
          </cell>
          <cell r="E2308">
            <v>635549.31999999995</v>
          </cell>
          <cell r="F2308">
            <v>256.32</v>
          </cell>
          <cell r="G2308">
            <v>1180994.1691000001</v>
          </cell>
          <cell r="H2308">
            <v>635550.72050000005</v>
          </cell>
          <cell r="I2308">
            <v>256.38600000000002</v>
          </cell>
          <cell r="J2308">
            <v>1180990.96</v>
          </cell>
          <cell r="K2308">
            <v>635552.12</v>
          </cell>
          <cell r="L2308">
            <v>256.33999999999997</v>
          </cell>
          <cell r="M2308">
            <v>-1.3139144887933954E-2</v>
          </cell>
          <cell r="N2308">
            <v>3.5009888689401856</v>
          </cell>
          <cell r="O2308">
            <v>7.0040274155749023</v>
          </cell>
        </row>
        <row r="2309">
          <cell r="A2309">
            <v>32220</v>
          </cell>
          <cell r="B2309">
            <v>3.5007304895045084</v>
          </cell>
          <cell r="C2309">
            <v>1.9424517312559047E-2</v>
          </cell>
          <cell r="D2309">
            <v>1180993.3899999999</v>
          </cell>
          <cell r="E2309">
            <v>635540.15</v>
          </cell>
          <cell r="F2309">
            <v>256.75</v>
          </cell>
          <cell r="G2309">
            <v>1180990.1813999999</v>
          </cell>
          <cell r="H2309">
            <v>635541.55000000005</v>
          </cell>
          <cell r="I2309">
            <v>256.81799999999998</v>
          </cell>
          <cell r="J2309">
            <v>1180986.97</v>
          </cell>
          <cell r="K2309">
            <v>635542.94999999995</v>
          </cell>
          <cell r="L2309">
            <v>256.75</v>
          </cell>
          <cell r="M2309">
            <v>-1.9410286867916168E-2</v>
          </cell>
          <cell r="N2309">
            <v>3.5032970126980874</v>
          </cell>
          <cell r="O2309">
            <v>7.0040275022025957</v>
          </cell>
        </row>
        <row r="2310">
          <cell r="A2310">
            <v>32230</v>
          </cell>
          <cell r="B2310">
            <v>3.4983308433468476</v>
          </cell>
          <cell r="C2310">
            <v>2.02953931973009E-2</v>
          </cell>
          <cell r="D2310">
            <v>1180989.3999999999</v>
          </cell>
          <cell r="E2310">
            <v>635530.98</v>
          </cell>
          <cell r="F2310">
            <v>257.18</v>
          </cell>
          <cell r="G2310">
            <v>1180986.1938</v>
          </cell>
          <cell r="H2310">
            <v>635532.37950000004</v>
          </cell>
          <cell r="I2310">
            <v>257.25099999999998</v>
          </cell>
          <cell r="J2310">
            <v>1180982.98</v>
          </cell>
          <cell r="K2310">
            <v>635533.78</v>
          </cell>
          <cell r="L2310">
            <v>257.18</v>
          </cell>
          <cell r="M2310">
            <v>-2.0252749228366906E-2</v>
          </cell>
          <cell r="N2310">
            <v>3.5056968907966213</v>
          </cell>
          <cell r="O2310">
            <v>7.0040277341434685</v>
          </cell>
        </row>
        <row r="2311">
          <cell r="A2311">
            <v>32240</v>
          </cell>
          <cell r="B2311">
            <v>3.5051896109929261</v>
          </cell>
          <cell r="C2311">
            <v>2.0826262799318335E-2</v>
          </cell>
          <cell r="D2311">
            <v>1180985.42</v>
          </cell>
          <cell r="E2311">
            <v>635521.81000000006</v>
          </cell>
          <cell r="F2311">
            <v>257.61</v>
          </cell>
          <cell r="G2311">
            <v>1180982.2061000001</v>
          </cell>
          <cell r="H2311">
            <v>635523.20900000003</v>
          </cell>
          <cell r="I2311">
            <v>257.68299999999999</v>
          </cell>
          <cell r="J2311">
            <v>1180979</v>
          </cell>
          <cell r="K2311">
            <v>635524.6</v>
          </cell>
          <cell r="L2311">
            <v>257.61</v>
          </cell>
          <cell r="M2311">
            <v>-2.088789353588508E-2</v>
          </cell>
          <cell r="N2311">
            <v>3.4948473801135669</v>
          </cell>
          <cell r="O2311">
            <v>7.0000369911064926</v>
          </cell>
        </row>
        <row r="2312">
          <cell r="A2312">
            <v>32250</v>
          </cell>
          <cell r="B2312">
            <v>3.5028412924512335</v>
          </cell>
          <cell r="C2312">
            <v>1.8841847086308702E-2</v>
          </cell>
          <cell r="D2312">
            <v>1180981.43</v>
          </cell>
          <cell r="E2312">
            <v>635512.64</v>
          </cell>
          <cell r="F2312">
            <v>258.05</v>
          </cell>
          <cell r="G2312">
            <v>1180978.2183999999</v>
          </cell>
          <cell r="H2312">
            <v>635514.03839999996</v>
          </cell>
          <cell r="I2312">
            <v>258.11599999999999</v>
          </cell>
          <cell r="J2312">
            <v>1180975.01</v>
          </cell>
          <cell r="K2312">
            <v>635515.43000000005</v>
          </cell>
          <cell r="L2312">
            <v>258.05</v>
          </cell>
          <cell r="M2312">
            <v>-1.8872261265324413E-2</v>
          </cell>
          <cell r="N2312">
            <v>3.4971961797307993</v>
          </cell>
          <cell r="O2312">
            <v>7.0000374721820329</v>
          </cell>
        </row>
        <row r="2313">
          <cell r="A2313">
            <v>32260</v>
          </cell>
          <cell r="B2313">
            <v>3.5004412649644583</v>
          </cell>
          <cell r="C2313">
            <v>1.9426122266523467E-2</v>
          </cell>
          <cell r="D2313">
            <v>1180977.44</v>
          </cell>
          <cell r="E2313">
            <v>635503.47</v>
          </cell>
          <cell r="F2313">
            <v>258.48</v>
          </cell>
          <cell r="G2313">
            <v>1180974.2308</v>
          </cell>
          <cell r="H2313">
            <v>635504.86789999995</v>
          </cell>
          <cell r="I2313">
            <v>258.548</v>
          </cell>
          <cell r="J2313">
            <v>1180971.02</v>
          </cell>
          <cell r="K2313">
            <v>635506.26</v>
          </cell>
          <cell r="L2313">
            <v>258.48</v>
          </cell>
          <cell r="M2313">
            <v>-1.9430808836447599E-2</v>
          </cell>
          <cell r="N2313">
            <v>3.4995969839624856</v>
          </cell>
          <cell r="O2313">
            <v>7.0000382489269439</v>
          </cell>
        </row>
        <row r="2314">
          <cell r="A2314">
            <v>32270</v>
          </cell>
          <cell r="B2314">
            <v>3.4981329833083747</v>
          </cell>
          <cell r="C2314">
            <v>2.0296541137444401E-2</v>
          </cell>
          <cell r="D2314">
            <v>1180973.45</v>
          </cell>
          <cell r="E2314">
            <v>635494.30000000005</v>
          </cell>
          <cell r="F2314">
            <v>258.91000000000003</v>
          </cell>
          <cell r="G2314">
            <v>1180970.2431000001</v>
          </cell>
          <cell r="H2314">
            <v>635495.69739999995</v>
          </cell>
          <cell r="I2314">
            <v>258.98099999999999</v>
          </cell>
          <cell r="J2314">
            <v>1180967.03</v>
          </cell>
          <cell r="K2314">
            <v>635497.09</v>
          </cell>
          <cell r="L2314">
            <v>258.91000000000003</v>
          </cell>
          <cell r="M2314">
            <v>-2.0274672668224185E-2</v>
          </cell>
          <cell r="N2314">
            <v>3.5019061053077052</v>
          </cell>
          <cell r="O2314">
            <v>7.0000390886160799</v>
          </cell>
        </row>
        <row r="2315">
          <cell r="A2315">
            <v>32280</v>
          </cell>
          <cell r="B2315">
            <v>3.5048624067112297</v>
          </cell>
          <cell r="C2315">
            <v>2.0828207081753921E-2</v>
          </cell>
          <cell r="D2315">
            <v>1180969.47</v>
          </cell>
          <cell r="E2315">
            <v>635485.13</v>
          </cell>
          <cell r="F2315">
            <v>259.33999999999997</v>
          </cell>
          <cell r="G2315">
            <v>1180966.2555</v>
          </cell>
          <cell r="H2315">
            <v>635486.52679999999</v>
          </cell>
          <cell r="I2315">
            <v>259.41300000000001</v>
          </cell>
          <cell r="J2315">
            <v>1180963.05</v>
          </cell>
          <cell r="K2315">
            <v>635487.92000000004</v>
          </cell>
          <cell r="L2315">
            <v>259.33999999999997</v>
          </cell>
          <cell r="M2315">
            <v>-2.088594569068053E-2</v>
          </cell>
          <cell r="N2315">
            <v>3.4951733132490665</v>
          </cell>
          <cell r="O2315">
            <v>7.0000357199602963</v>
          </cell>
        </row>
        <row r="2316">
          <cell r="A2316">
            <v>32290</v>
          </cell>
          <cell r="B2316">
            <v>3.5025537154690412</v>
          </cell>
          <cell r="C2316">
            <v>1.884339409515454E-2</v>
          </cell>
          <cell r="D2316">
            <v>1180965.48</v>
          </cell>
          <cell r="E2316">
            <v>635475.96</v>
          </cell>
          <cell r="F2316">
            <v>259.77999999999997</v>
          </cell>
          <cell r="G2316">
            <v>1180962.2678</v>
          </cell>
          <cell r="H2316">
            <v>635477.35629999998</v>
          </cell>
          <cell r="I2316">
            <v>259.846</v>
          </cell>
          <cell r="J2316">
            <v>1180959.06</v>
          </cell>
          <cell r="K2316">
            <v>635478.75</v>
          </cell>
          <cell r="L2316">
            <v>259.77999999999997</v>
          </cell>
          <cell r="M2316">
            <v>-1.8870718845345309E-2</v>
          </cell>
          <cell r="N2316">
            <v>3.4974820270988576</v>
          </cell>
          <cell r="O2316">
            <v>7.0000357425678992</v>
          </cell>
        </row>
        <row r="2317">
          <cell r="A2317">
            <v>32300</v>
          </cell>
          <cell r="B2317">
            <v>3.5001533795364304</v>
          </cell>
          <cell r="C2317">
            <v>1.9427720052955674E-2</v>
          </cell>
          <cell r="D2317">
            <v>1180961.49</v>
          </cell>
          <cell r="E2317">
            <v>635466.79</v>
          </cell>
          <cell r="F2317">
            <v>260.20999999999998</v>
          </cell>
          <cell r="G2317">
            <v>1180958.2801999999</v>
          </cell>
          <cell r="H2317">
            <v>635468.18579999998</v>
          </cell>
          <cell r="I2317">
            <v>260.27800000000002</v>
          </cell>
          <cell r="J2317">
            <v>1180955.07</v>
          </cell>
          <cell r="K2317">
            <v>635469.57999999996</v>
          </cell>
          <cell r="L2317">
            <v>260.26</v>
          </cell>
          <cell r="M2317">
            <v>-5.143029767039081E-3</v>
          </cell>
          <cell r="N2317">
            <v>3.4998825236028086</v>
          </cell>
          <cell r="O2317">
            <v>7.0000359031392385</v>
          </cell>
        </row>
        <row r="2318">
          <cell r="A2318">
            <v>32310</v>
          </cell>
          <cell r="B2318">
            <v>3.8785885694352831</v>
          </cell>
          <cell r="C2318">
            <v>2.0883885606822888E-2</v>
          </cell>
          <cell r="D2318">
            <v>1180957.8500000001</v>
          </cell>
          <cell r="E2318">
            <v>635457.47</v>
          </cell>
          <cell r="F2318">
            <v>260.63</v>
          </cell>
          <cell r="G2318">
            <v>1180954.2925</v>
          </cell>
          <cell r="H2318">
            <v>635459.01520000002</v>
          </cell>
          <cell r="I2318">
            <v>260.71100000000001</v>
          </cell>
          <cell r="J2318">
            <v>1180951.08</v>
          </cell>
          <cell r="K2318">
            <v>635460.41</v>
          </cell>
          <cell r="L2318">
            <v>260.76</v>
          </cell>
          <cell r="M2318">
            <v>1.3991080936462617E-2</v>
          </cell>
          <cell r="N2318">
            <v>3.5022311873186052</v>
          </cell>
          <cell r="O2318">
            <v>7.3808197567538887</v>
          </cell>
        </row>
        <row r="2319">
          <cell r="A2319">
            <v>32320</v>
          </cell>
          <cell r="B2319">
            <v>4.3777855246482824</v>
          </cell>
          <cell r="C2319">
            <v>3.0380656898596411E-2</v>
          </cell>
          <cell r="D2319">
            <v>1180954.32</v>
          </cell>
          <cell r="E2319">
            <v>635448.1</v>
          </cell>
          <cell r="F2319">
            <v>261.01</v>
          </cell>
          <cell r="G2319">
            <v>1180950.3049000001</v>
          </cell>
          <cell r="H2319">
            <v>635449.84470000002</v>
          </cell>
          <cell r="I2319">
            <v>261.14299999999997</v>
          </cell>
          <cell r="J2319">
            <v>1180947.1000000001</v>
          </cell>
          <cell r="K2319">
            <v>635451.24</v>
          </cell>
          <cell r="L2319">
            <v>261.25</v>
          </cell>
          <cell r="M2319">
            <v>3.0611128712091897E-2</v>
          </cell>
          <cell r="N2319">
            <v>3.4954607850758861</v>
          </cell>
          <cell r="O2319">
            <v>7.8732463097241681</v>
          </cell>
        </row>
        <row r="2320">
          <cell r="A2320">
            <v>32330</v>
          </cell>
          <cell r="B2320">
            <v>4.4982968620143762</v>
          </cell>
          <cell r="C2320">
            <v>4.8907399122055585E-2</v>
          </cell>
          <cell r="D2320">
            <v>1180950.72</v>
          </cell>
          <cell r="E2320">
            <v>635439.03</v>
          </cell>
          <cell r="F2320">
            <v>261.33</v>
          </cell>
          <cell r="G2320">
            <v>1180946.5035000001</v>
          </cell>
          <cell r="H2320">
            <v>635440.59710000001</v>
          </cell>
          <cell r="I2320">
            <v>261.55</v>
          </cell>
          <cell r="J2320">
            <v>1180943.22</v>
          </cell>
          <cell r="K2320">
            <v>635441.81999999995</v>
          </cell>
          <cell r="L2320">
            <v>261.72000000000003</v>
          </cell>
          <cell r="M2320">
            <v>4.8518272433686463E-2</v>
          </cell>
          <cell r="N2320">
            <v>3.5038345652633773</v>
          </cell>
          <cell r="O2320">
            <v>8.0021314272777531</v>
          </cell>
        </row>
        <row r="2321">
          <cell r="A2321">
            <v>32340</v>
          </cell>
          <cell r="B2321">
            <v>4.5016534172743583</v>
          </cell>
          <cell r="C2321">
            <v>5.3313744474195089E-2</v>
          </cell>
          <cell r="D2321">
            <v>1180947.67</v>
          </cell>
          <cell r="E2321">
            <v>635429.84</v>
          </cell>
          <cell r="F2321">
            <v>261.54000000000002</v>
          </cell>
          <cell r="G2321">
            <v>1180943.351</v>
          </cell>
          <cell r="H2321">
            <v>635431.10930000001</v>
          </cell>
          <cell r="I2321">
            <v>261.77999999999997</v>
          </cell>
          <cell r="J2321">
            <v>1180939.99</v>
          </cell>
          <cell r="K2321">
            <v>635432.09</v>
          </cell>
          <cell r="L2321">
            <v>261.97000000000003</v>
          </cell>
          <cell r="M2321">
            <v>5.4267790069359174E-2</v>
          </cell>
          <cell r="N2321">
            <v>3.5011560219647286</v>
          </cell>
          <cell r="O2321">
            <v>8.0028094392390869</v>
          </cell>
        </row>
        <row r="2322">
          <cell r="A2322">
            <v>32350</v>
          </cell>
          <cell r="B2322">
            <v>4.497996589559679</v>
          </cell>
          <cell r="C2322">
            <v>5.4913336433675151E-2</v>
          </cell>
          <cell r="D2322">
            <v>1180945.28</v>
          </cell>
          <cell r="E2322">
            <v>635420.47</v>
          </cell>
          <cell r="F2322">
            <v>261.56</v>
          </cell>
          <cell r="G2322">
            <v>1180940.8836000001</v>
          </cell>
          <cell r="H2322">
            <v>635421.42059999995</v>
          </cell>
          <cell r="I2322">
            <v>261.80700000000002</v>
          </cell>
          <cell r="J2322">
            <v>1180937.46</v>
          </cell>
          <cell r="K2322">
            <v>635422.16</v>
          </cell>
          <cell r="L2322">
            <v>262</v>
          </cell>
          <cell r="M2322">
            <v>5.510295159413426E-2</v>
          </cell>
          <cell r="N2322">
            <v>3.5025346994393778</v>
          </cell>
          <cell r="O2322">
            <v>8.0005312889990563</v>
          </cell>
        </row>
        <row r="2323">
          <cell r="A2323">
            <v>32360</v>
          </cell>
          <cell r="B2323">
            <v>4.501811231060695</v>
          </cell>
          <cell r="C2323">
            <v>5.3534008342504887E-2</v>
          </cell>
          <cell r="D2323">
            <v>1180943.57</v>
          </cell>
          <cell r="E2323">
            <v>635410.93999999994</v>
          </cell>
          <cell r="F2323">
            <v>261.39</v>
          </cell>
          <cell r="G2323">
            <v>1180939.1140000001</v>
          </cell>
          <cell r="H2323">
            <v>635411.58059999999</v>
          </cell>
          <cell r="I2323">
            <v>261.63099999999997</v>
          </cell>
          <cell r="J2323">
            <v>1180935.6499999999</v>
          </cell>
          <cell r="K2323">
            <v>635412.07999999996</v>
          </cell>
          <cell r="L2323">
            <v>261.82</v>
          </cell>
          <cell r="M2323">
            <v>5.4002873556070016E-2</v>
          </cell>
          <cell r="N2323">
            <v>3.4998137609063851</v>
          </cell>
          <cell r="O2323">
            <v>8.0016249919670805</v>
          </cell>
        </row>
        <row r="2324">
          <cell r="A2324">
            <v>32370</v>
          </cell>
          <cell r="B2324">
            <v>4.5001490863557105</v>
          </cell>
          <cell r="C2324">
            <v>5.3775996162828008E-2</v>
          </cell>
          <cell r="D2324">
            <v>1180942.54</v>
          </cell>
          <cell r="E2324">
            <v>635401.31999999995</v>
          </cell>
          <cell r="F2324">
            <v>261.01</v>
          </cell>
          <cell r="G2324">
            <v>1180938.0512000001</v>
          </cell>
          <cell r="H2324">
            <v>635401.63939999999</v>
          </cell>
          <cell r="I2324">
            <v>261.25200000000001</v>
          </cell>
          <cell r="J2324">
            <v>1180934.56</v>
          </cell>
          <cell r="K2324">
            <v>635401.89</v>
          </cell>
          <cell r="L2324">
            <v>261.44</v>
          </cell>
          <cell r="M2324">
            <v>5.3711484458616406E-2</v>
          </cell>
          <cell r="N2324">
            <v>3.500182538146722</v>
          </cell>
          <cell r="O2324">
            <v>8.000331624502433</v>
          </cell>
        </row>
        <row r="2325">
          <cell r="A2325">
            <v>32380</v>
          </cell>
          <cell r="B2325">
            <v>4.4994005877112331</v>
          </cell>
          <cell r="C2325">
            <v>5.3340438425397665E-2</v>
          </cell>
          <cell r="D2325">
            <v>1180942.2</v>
          </cell>
          <cell r="E2325">
            <v>635391.65</v>
          </cell>
          <cell r="F2325">
            <v>260.43</v>
          </cell>
          <cell r="G2325">
            <v>1180937.7006000001</v>
          </cell>
          <cell r="H2325">
            <v>635391.64769999997</v>
          </cell>
          <cell r="I2325">
            <v>260.67</v>
          </cell>
          <cell r="J2325">
            <v>1180934.2</v>
          </cell>
          <cell r="K2325">
            <v>635391.65</v>
          </cell>
          <cell r="L2325">
            <v>260.86</v>
          </cell>
          <cell r="M2325">
            <v>5.4276398040826117E-2</v>
          </cell>
          <cell r="N2325">
            <v>3.5006007557296228</v>
          </cell>
          <cell r="O2325">
            <v>8.0000013434408555</v>
          </cell>
        </row>
        <row r="2326">
          <cell r="A2326">
            <v>32390</v>
          </cell>
          <cell r="B2326">
            <v>4.4977561262109189</v>
          </cell>
          <cell r="C2326">
            <v>4.2465619442306167E-2</v>
          </cell>
          <cell r="D2326">
            <v>1180942.55</v>
          </cell>
          <cell r="E2326">
            <v>635381.98</v>
          </cell>
          <cell r="F2326">
            <v>259.72000000000003</v>
          </cell>
          <cell r="G2326">
            <v>1180938.0639</v>
          </cell>
          <cell r="H2326">
            <v>635381.65639999998</v>
          </cell>
          <cell r="I2326">
            <v>259.911</v>
          </cell>
          <cell r="J2326">
            <v>1180934.57</v>
          </cell>
          <cell r="K2326">
            <v>635381.4</v>
          </cell>
          <cell r="L2326">
            <v>260.06</v>
          </cell>
          <cell r="M2326">
            <v>4.2531384301011013E-2</v>
          </cell>
          <cell r="N2326">
            <v>3.5032953299960901</v>
          </cell>
          <cell r="O2326">
            <v>8.0010514562070085</v>
          </cell>
        </row>
        <row r="2327">
          <cell r="A2327">
            <v>32400</v>
          </cell>
          <cell r="B2327">
            <v>4.1761748047329288</v>
          </cell>
          <cell r="C2327">
            <v>2.5382079284579508E-2</v>
          </cell>
          <cell r="D2327">
            <v>1180943.1499999999</v>
          </cell>
          <cell r="E2327">
            <v>635372.11</v>
          </cell>
          <cell r="F2327">
            <v>259.08</v>
          </cell>
          <cell r="G2327">
            <v>1180938.9939999999</v>
          </cell>
          <cell r="H2327">
            <v>635371.69999999995</v>
          </cell>
          <cell r="I2327">
            <v>259.18599999999998</v>
          </cell>
          <cell r="J2327">
            <v>1180935.51</v>
          </cell>
          <cell r="K2327">
            <v>635371.36</v>
          </cell>
          <cell r="L2327">
            <v>259.27</v>
          </cell>
          <cell r="M2327">
            <v>2.3996223585838271E-2</v>
          </cell>
          <cell r="N2327">
            <v>3.5005508137362513</v>
          </cell>
          <cell r="O2327">
            <v>7.6767256184691801</v>
          </cell>
        </row>
        <row r="2328">
          <cell r="A2328">
            <v>32410</v>
          </cell>
          <cell r="B2328">
            <v>3.6776792788994093</v>
          </cell>
          <cell r="C2328">
            <v>2.0121384815849873E-2</v>
          </cell>
          <cell r="D2328">
            <v>1180943.6299999999</v>
          </cell>
          <cell r="E2328">
            <v>635362.11</v>
          </cell>
          <cell r="F2328">
            <v>258.52999999999997</v>
          </cell>
          <cell r="G2328">
            <v>1180939.9702000001</v>
          </cell>
          <cell r="H2328">
            <v>635361.74780000001</v>
          </cell>
          <cell r="I2328">
            <v>258.60399999999998</v>
          </cell>
          <cell r="J2328">
            <v>1180936.49</v>
          </cell>
          <cell r="K2328">
            <v>635361.41</v>
          </cell>
          <cell r="L2328">
            <v>258.63</v>
          </cell>
          <cell r="M2328">
            <v>7.4358892490558257E-3</v>
          </cell>
          <cell r="N2328">
            <v>3.4965555738087164</v>
          </cell>
          <cell r="O2328">
            <v>7.1742348527081257</v>
          </cell>
        </row>
        <row r="2329">
          <cell r="A2329">
            <v>32420</v>
          </cell>
          <cell r="B2329">
            <v>3.5006823691845166</v>
          </cell>
          <cell r="C2329">
            <v>1.8853467135708395E-2</v>
          </cell>
          <cell r="D2329">
            <v>1180944.43</v>
          </cell>
          <cell r="E2329">
            <v>635352.14</v>
          </cell>
          <cell r="F2329">
            <v>258.10000000000002</v>
          </cell>
          <cell r="G2329">
            <v>1180940.9463</v>
          </cell>
          <cell r="H2329">
            <v>635351.79559999995</v>
          </cell>
          <cell r="I2329">
            <v>258.166</v>
          </cell>
          <cell r="J2329">
            <v>1180937.46</v>
          </cell>
          <cell r="K2329">
            <v>635351.44999999995</v>
          </cell>
          <cell r="L2329">
            <v>258.13</v>
          </cell>
          <cell r="M2329">
            <v>-1.0275767522349067E-2</v>
          </cell>
          <cell r="N2329">
            <v>3.5033879388283076</v>
          </cell>
          <cell r="O2329">
            <v>7.0040703080128246</v>
          </cell>
        </row>
        <row r="2330">
          <cell r="A2330">
            <v>32430</v>
          </cell>
          <cell r="B2330">
            <v>3.5037156189921137</v>
          </cell>
          <cell r="C2330">
            <v>1.9978790407689972E-2</v>
          </cell>
          <cell r="D2330">
            <v>1180945.4099999999</v>
          </cell>
          <cell r="E2330">
            <v>635342.18000000005</v>
          </cell>
          <cell r="F2330">
            <v>257.8</v>
          </cell>
          <cell r="G2330">
            <v>1180941.9225000001</v>
          </cell>
          <cell r="H2330">
            <v>635341.84329999995</v>
          </cell>
          <cell r="I2330">
            <v>257.87</v>
          </cell>
          <cell r="J2330">
            <v>1180938.44</v>
          </cell>
          <cell r="K2330">
            <v>635341.5</v>
          </cell>
          <cell r="L2330">
            <v>257.8</v>
          </cell>
          <cell r="M2330">
            <v>-2.0003542866827369E-2</v>
          </cell>
          <cell r="N2330">
            <v>3.4993801081145892</v>
          </cell>
          <cell r="O2330">
            <v>7.0030957271067029</v>
          </cell>
        </row>
        <row r="2331">
          <cell r="A2331">
            <v>32440</v>
          </cell>
          <cell r="B2331">
            <v>3.4977568381844879</v>
          </cell>
          <cell r="C2331">
            <v>1.9726928769534278E-2</v>
          </cell>
          <cell r="D2331">
            <v>1180946.3799999999</v>
          </cell>
          <cell r="E2331">
            <v>635332.23</v>
          </cell>
          <cell r="F2331">
            <v>257.64999999999998</v>
          </cell>
          <cell r="G2331">
            <v>1180942.8987</v>
          </cell>
          <cell r="H2331">
            <v>635331.89110000001</v>
          </cell>
          <cell r="I2331">
            <v>257.71899999999999</v>
          </cell>
          <cell r="J2331">
            <v>1180939.42</v>
          </cell>
          <cell r="K2331">
            <v>635331.55000000005</v>
          </cell>
          <cell r="L2331">
            <v>257.64999999999998</v>
          </cell>
          <cell r="M2331">
            <v>-1.9740325552622565E-2</v>
          </cell>
          <cell r="N2331">
            <v>3.4953830835302488</v>
          </cell>
          <cell r="O2331">
            <v>6.9931399217147368</v>
          </cell>
        </row>
        <row r="2332">
          <cell r="A2332">
            <v>32450</v>
          </cell>
          <cell r="B2332">
            <v>3.5017623350492451</v>
          </cell>
          <cell r="C2332">
            <v>1.9989934582184822E-2</v>
          </cell>
          <cell r="D2332">
            <v>1180947.3600000001</v>
          </cell>
          <cell r="E2332">
            <v>635322.28</v>
          </cell>
          <cell r="F2332">
            <v>257.64</v>
          </cell>
          <cell r="G2332">
            <v>1180943.8748999999</v>
          </cell>
          <cell r="H2332">
            <v>635321.9388</v>
          </cell>
          <cell r="I2332">
            <v>257.70999999999998</v>
          </cell>
          <cell r="J2332">
            <v>1180940.3899999999</v>
          </cell>
          <cell r="K2332">
            <v>635321.59999999998</v>
          </cell>
          <cell r="L2332">
            <v>257.64</v>
          </cell>
          <cell r="M2332">
            <v>-1.9992401515898667E-2</v>
          </cell>
          <cell r="N2332">
            <v>3.5013302401078077</v>
          </cell>
          <cell r="O2332">
            <v>7.0030925751570532</v>
          </cell>
        </row>
        <row r="2333">
          <cell r="A2333">
            <v>32460</v>
          </cell>
          <cell r="B2333">
            <v>3.4959068294733626</v>
          </cell>
          <cell r="C2333">
            <v>2.145366099798025E-2</v>
          </cell>
          <cell r="D2333">
            <v>1180948.33</v>
          </cell>
          <cell r="E2333">
            <v>635312.32999999996</v>
          </cell>
          <cell r="F2333">
            <v>257.77</v>
          </cell>
          <cell r="G2333">
            <v>1180944.851</v>
          </cell>
          <cell r="H2333">
            <v>635311.98659999995</v>
          </cell>
          <cell r="I2333">
            <v>257.84500000000003</v>
          </cell>
          <cell r="J2333">
            <v>1180941.3700000001</v>
          </cell>
          <cell r="K2333">
            <v>635311.64</v>
          </cell>
          <cell r="L2333">
            <v>257.77</v>
          </cell>
          <cell r="M2333">
            <v>-2.1439519265201341E-2</v>
          </cell>
          <cell r="N2333">
            <v>3.4982127664484803</v>
          </cell>
          <cell r="O2333">
            <v>6.994119595921843</v>
          </cell>
        </row>
        <row r="2334">
          <cell r="A2334">
            <v>32470</v>
          </cell>
          <cell r="B2334">
            <v>3.4999050273967458</v>
          </cell>
          <cell r="C2334">
            <v>1.9714820676514949E-2</v>
          </cell>
          <cell r="D2334">
            <v>1180949.31</v>
          </cell>
          <cell r="E2334">
            <v>635302.38</v>
          </cell>
          <cell r="F2334">
            <v>257.97000000000003</v>
          </cell>
          <cell r="G2334">
            <v>1180945.8271999999</v>
          </cell>
          <cell r="H2334">
            <v>635302.0344</v>
          </cell>
          <cell r="I2334">
            <v>258.03899999999999</v>
          </cell>
          <cell r="J2334">
            <v>1180942.3400000001</v>
          </cell>
          <cell r="K2334">
            <v>635301.68999999994</v>
          </cell>
          <cell r="L2334">
            <v>257.97000000000003</v>
          </cell>
          <cell r="M2334">
            <v>-1.9690851311903297E-2</v>
          </cell>
          <cell r="N2334">
            <v>3.5041654069191441</v>
          </cell>
          <cell r="O2334">
            <v>7.0040704343158904</v>
          </cell>
        </row>
        <row r="2335">
          <cell r="A2335">
            <v>32480</v>
          </cell>
          <cell r="B2335">
            <v>3.5029353362072366</v>
          </cell>
          <cell r="C2335">
            <v>2.0839665307387317E-2</v>
          </cell>
          <cell r="D2335">
            <v>1180950.29</v>
          </cell>
          <cell r="E2335">
            <v>635292.42000000004</v>
          </cell>
          <cell r="F2335">
            <v>258.16000000000003</v>
          </cell>
          <cell r="G2335">
            <v>1180946.8034000001</v>
          </cell>
          <cell r="H2335">
            <v>635292.0821</v>
          </cell>
          <cell r="I2335">
            <v>258.233</v>
          </cell>
          <cell r="J2335">
            <v>1180943.32</v>
          </cell>
          <cell r="K2335">
            <v>635291.74</v>
          </cell>
          <cell r="L2335">
            <v>258.16000000000003</v>
          </cell>
          <cell r="M2335">
            <v>-2.0856199692848829E-2</v>
          </cell>
          <cell r="N2335">
            <v>3.5001582778769285</v>
          </cell>
          <cell r="O2335">
            <v>7.0030936140841646</v>
          </cell>
        </row>
        <row r="2336">
          <cell r="A2336">
            <v>32490</v>
          </cell>
          <cell r="B2336">
            <v>3.4970771024360192</v>
          </cell>
          <cell r="C2336">
            <v>2.0874575498815343E-2</v>
          </cell>
          <cell r="D2336">
            <v>1180951.26</v>
          </cell>
          <cell r="E2336">
            <v>635282.47</v>
          </cell>
          <cell r="F2336">
            <v>258.32</v>
          </cell>
          <cell r="G2336">
            <v>1180947.7794999999</v>
          </cell>
          <cell r="H2336">
            <v>635282.12990000006</v>
          </cell>
          <cell r="I2336">
            <v>258.39299999999997</v>
          </cell>
          <cell r="J2336">
            <v>1180944.3</v>
          </cell>
          <cell r="K2336">
            <v>635281.79</v>
          </cell>
          <cell r="L2336">
            <v>258.32</v>
          </cell>
          <cell r="M2336">
            <v>-2.0880634205927309E-2</v>
          </cell>
          <cell r="N2336">
            <v>3.496062393509908</v>
          </cell>
          <cell r="O2336">
            <v>6.9931394959459272</v>
          </cell>
        </row>
        <row r="2337">
          <cell r="A2337">
            <v>32500</v>
          </cell>
          <cell r="B2337">
            <v>3.5010832965299965</v>
          </cell>
          <cell r="C2337">
            <v>1.8565682245955333E-2</v>
          </cell>
          <cell r="D2337">
            <v>1180952.24</v>
          </cell>
          <cell r="E2337">
            <v>635272.52</v>
          </cell>
          <cell r="F2337">
            <v>258.42</v>
          </cell>
          <cell r="G2337">
            <v>1180948.7557000001</v>
          </cell>
          <cell r="H2337">
            <v>635272.17760000005</v>
          </cell>
          <cell r="I2337">
            <v>258.48500000000001</v>
          </cell>
          <cell r="J2337">
            <v>1180945.27</v>
          </cell>
          <cell r="K2337">
            <v>635271.84</v>
          </cell>
          <cell r="L2337">
            <v>258.42</v>
          </cell>
          <cell r="M2337">
            <v>-1.8560766200584757E-2</v>
          </cell>
          <cell r="N2337">
            <v>3.5020106011544878</v>
          </cell>
          <cell r="O2337">
            <v>7.0030938976844848</v>
          </cell>
        </row>
        <row r="2338">
          <cell r="A2338">
            <v>32510</v>
          </cell>
          <cell r="B2338">
            <v>3.5050807080121817</v>
          </cell>
          <cell r="C2338">
            <v>1.1412005409327254E-2</v>
          </cell>
          <cell r="D2338">
            <v>1180953.22</v>
          </cell>
          <cell r="E2338">
            <v>635262.56999999995</v>
          </cell>
          <cell r="F2338">
            <v>258.47000000000003</v>
          </cell>
          <cell r="G2338">
            <v>1180949.7319</v>
          </cell>
          <cell r="H2338">
            <v>635262.2254</v>
          </cell>
          <cell r="I2338">
            <v>258.51</v>
          </cell>
          <cell r="J2338">
            <v>1180946.25</v>
          </cell>
          <cell r="K2338">
            <v>635261.88</v>
          </cell>
          <cell r="L2338">
            <v>258.44</v>
          </cell>
          <cell r="M2338">
            <v>-2.0005774932856008E-2</v>
          </cell>
          <cell r="N2338">
            <v>3.4989896784768053</v>
          </cell>
          <cell r="O2338">
            <v>7.0040703864889871</v>
          </cell>
        </row>
        <row r="2339">
          <cell r="A2339">
            <v>32520</v>
          </cell>
          <cell r="B2339">
            <v>3.4981512045718479</v>
          </cell>
          <cell r="C2339">
            <v>-6.8607669012804608E-3</v>
          </cell>
          <cell r="D2339">
            <v>1180954.19</v>
          </cell>
          <cell r="E2339">
            <v>635252.61</v>
          </cell>
          <cell r="F2339">
            <v>258.49</v>
          </cell>
          <cell r="G2339">
            <v>1180950.7080999999</v>
          </cell>
          <cell r="H2339">
            <v>635252.27320000005</v>
          </cell>
          <cell r="I2339">
            <v>258.46600000000001</v>
          </cell>
          <cell r="J2339">
            <v>1180947.1299999999</v>
          </cell>
          <cell r="K2339">
            <v>635251.92000000004</v>
          </cell>
          <cell r="L2339">
            <v>258.39</v>
          </cell>
          <cell r="M2339">
            <v>-2.1137590581760485E-2</v>
          </cell>
          <cell r="N2339">
            <v>3.5954902100148454</v>
          </cell>
          <cell r="O2339">
            <v>7.0936414145866937</v>
          </cell>
        </row>
        <row r="2340">
          <cell r="A2340">
            <v>32530</v>
          </cell>
          <cell r="B2340">
            <v>3.5022550520121021</v>
          </cell>
          <cell r="C2340">
            <v>-2.4270077061105434E-2</v>
          </cell>
          <cell r="D2340">
            <v>1180955.17</v>
          </cell>
          <cell r="E2340">
            <v>635242.66</v>
          </cell>
          <cell r="F2340">
            <v>258.44</v>
          </cell>
          <cell r="G2340">
            <v>1180951.6842</v>
          </cell>
          <cell r="H2340">
            <v>635242.32090000005</v>
          </cell>
          <cell r="I2340">
            <v>258.35500000000002</v>
          </cell>
          <cell r="J2340">
            <v>1180947.6100000001</v>
          </cell>
          <cell r="K2340">
            <v>635241.92000000004</v>
          </cell>
          <cell r="L2340">
            <v>258.25</v>
          </cell>
          <cell r="M2340">
            <v>-2.5648061153026966E-2</v>
          </cell>
          <cell r="N2340">
            <v>4.093876701772686</v>
          </cell>
          <cell r="O2340">
            <v>7.5961317537847881</v>
          </cell>
        </row>
        <row r="2341">
          <cell r="A2341">
            <v>32540</v>
          </cell>
          <cell r="B2341">
            <v>3.5001100381577013</v>
          </cell>
          <cell r="C2341">
            <v>-4.3998616706649299E-2</v>
          </cell>
          <cell r="D2341">
            <v>1180956.1299999999</v>
          </cell>
          <cell r="E2341">
            <v>635232.63</v>
          </cell>
          <cell r="F2341">
            <v>258.33</v>
          </cell>
          <cell r="G2341">
            <v>1180952.6398</v>
          </cell>
          <cell r="H2341">
            <v>635232.36679999996</v>
          </cell>
          <cell r="I2341">
            <v>258.17599999999999</v>
          </cell>
          <cell r="J2341">
            <v>1180948.1499999999</v>
          </cell>
          <cell r="K2341">
            <v>635232.03</v>
          </cell>
          <cell r="L2341">
            <v>257.98</v>
          </cell>
          <cell r="M2341">
            <v>-4.3532196017963196E-2</v>
          </cell>
          <cell r="N2341">
            <v>4.5024147166637718</v>
          </cell>
          <cell r="O2341">
            <v>8.0025247548214722</v>
          </cell>
        </row>
        <row r="2342">
          <cell r="A2342">
            <v>32550</v>
          </cell>
          <cell r="B2342">
            <v>3.4993336238207968</v>
          </cell>
          <cell r="C2342">
            <v>-5.9439888378781981E-2</v>
          </cell>
          <cell r="D2342">
            <v>1180956.26</v>
          </cell>
          <cell r="E2342">
            <v>635222.19999999995</v>
          </cell>
          <cell r="F2342">
            <v>258.17</v>
          </cell>
          <cell r="G2342">
            <v>1180952.7649999999</v>
          </cell>
          <cell r="H2342">
            <v>635222.37410000002</v>
          </cell>
          <cell r="I2342">
            <v>257.96199999999999</v>
          </cell>
          <cell r="J2342">
            <v>1180948.27</v>
          </cell>
          <cell r="K2342">
            <v>635222.6</v>
          </cell>
          <cell r="L2342">
            <v>257.69</v>
          </cell>
          <cell r="M2342">
            <v>-6.0435408446272369E-2</v>
          </cell>
          <cell r="N2342">
            <v>4.5006728173567625</v>
          </cell>
          <cell r="O2342">
            <v>8.0000064411775593</v>
          </cell>
        </row>
        <row r="2343">
          <cell r="A2343">
            <v>32560</v>
          </cell>
          <cell r="B2343">
            <v>3.5008287591704264</v>
          </cell>
          <cell r="C2343">
            <v>-6.0271442711169763E-2</v>
          </cell>
          <cell r="D2343">
            <v>1180955.0900000001</v>
          </cell>
          <cell r="E2343">
            <v>635211.82999999996</v>
          </cell>
          <cell r="F2343">
            <v>257.95999999999998</v>
          </cell>
          <cell r="G2343">
            <v>1180951.6433999999</v>
          </cell>
          <cell r="H2343">
            <v>635212.44380000001</v>
          </cell>
          <cell r="I2343">
            <v>257.74900000000002</v>
          </cell>
          <cell r="J2343">
            <v>1180947.21</v>
          </cell>
          <cell r="K2343">
            <v>635213.23</v>
          </cell>
          <cell r="L2343">
            <v>257.48</v>
          </cell>
          <cell r="M2343">
            <v>-5.9743643668101559E-2</v>
          </cell>
          <cell r="N2343">
            <v>4.5025710432795458</v>
          </cell>
          <cell r="O2343">
            <v>8.0033998024499731</v>
          </cell>
        </row>
        <row r="2344">
          <cell r="A2344">
            <v>32570</v>
          </cell>
          <cell r="B2344">
            <v>3.5025845799130924</v>
          </cell>
          <cell r="C2344">
            <v>-6.1097739431408248E-2</v>
          </cell>
          <cell r="D2344">
            <v>1180952.6399999999</v>
          </cell>
          <cell r="E2344">
            <v>635201.69999999995</v>
          </cell>
          <cell r="F2344">
            <v>257.75</v>
          </cell>
          <cell r="G2344">
            <v>1180949.2925</v>
          </cell>
          <cell r="H2344">
            <v>635202.73069999996</v>
          </cell>
          <cell r="I2344">
            <v>257.536</v>
          </cell>
          <cell r="J2344">
            <v>1180944.99</v>
          </cell>
          <cell r="K2344">
            <v>635204.06000000006</v>
          </cell>
          <cell r="L2344">
            <v>257.27</v>
          </cell>
          <cell r="M2344">
            <v>-5.9069493097417526E-2</v>
          </cell>
          <cell r="N2344">
            <v>4.5031705208868447</v>
          </cell>
          <cell r="O2344">
            <v>8.0057551007999379</v>
          </cell>
        </row>
        <row r="2345">
          <cell r="A2345">
            <v>32580</v>
          </cell>
          <cell r="B2345">
            <v>3.5035885259652311</v>
          </cell>
          <cell r="C2345">
            <v>-5.9082280486395182E-2</v>
          </cell>
          <cell r="D2345">
            <v>1180948.94</v>
          </cell>
          <cell r="E2345">
            <v>635191.93999999994</v>
          </cell>
          <cell r="F2345">
            <v>257.52999999999997</v>
          </cell>
          <cell r="G2345">
            <v>1180945.7490000001</v>
          </cell>
          <cell r="H2345">
            <v>635193.38659999997</v>
          </cell>
          <cell r="I2345">
            <v>257.32299999999998</v>
          </cell>
          <cell r="J2345">
            <v>1180941.6499999999</v>
          </cell>
          <cell r="K2345">
            <v>635195.24</v>
          </cell>
          <cell r="L2345">
            <v>257.05</v>
          </cell>
          <cell r="M2345">
            <v>-6.0686310391277962E-2</v>
          </cell>
          <cell r="N2345">
            <v>4.4985433821859795</v>
          </cell>
          <cell r="O2345">
            <v>8.0021319081512097</v>
          </cell>
        </row>
        <row r="2346">
          <cell r="A2346">
            <v>32590</v>
          </cell>
          <cell r="B2346">
            <v>3.4970595719384234</v>
          </cell>
          <cell r="C2346">
            <v>-6.0050449722129362E-2</v>
          </cell>
          <cell r="D2346">
            <v>1180944.05</v>
          </cell>
          <cell r="E2346">
            <v>635182.73</v>
          </cell>
          <cell r="F2346">
            <v>257.32</v>
          </cell>
          <cell r="G2346">
            <v>1180941.0682000001</v>
          </cell>
          <cell r="H2346">
            <v>635184.55709999998</v>
          </cell>
          <cell r="I2346">
            <v>257.11</v>
          </cell>
          <cell r="J2346">
            <v>1180937.23</v>
          </cell>
          <cell r="K2346">
            <v>635186.91</v>
          </cell>
          <cell r="L2346">
            <v>256.83999999999997</v>
          </cell>
          <cell r="M2346">
            <v>-5.9973472934151596E-2</v>
          </cell>
          <cell r="N2346">
            <v>4.5019904099348649</v>
          </cell>
          <cell r="O2346">
            <v>7.9990499818732879</v>
          </cell>
        </row>
        <row r="2347">
          <cell r="A2347">
            <v>32600</v>
          </cell>
          <cell r="B2347">
            <v>3.5040052338740759</v>
          </cell>
          <cell r="C2347">
            <v>-6.1072968136921792E-2</v>
          </cell>
          <cell r="D2347">
            <v>1180938.19</v>
          </cell>
          <cell r="E2347">
            <v>635174.26</v>
          </cell>
          <cell r="F2347">
            <v>257.11</v>
          </cell>
          <cell r="G2347">
            <v>1180935.3722000001</v>
          </cell>
          <cell r="H2347">
            <v>635176.34279999998</v>
          </cell>
          <cell r="I2347">
            <v>256.89600000000002</v>
          </cell>
          <cell r="J2347">
            <v>1180931.75</v>
          </cell>
          <cell r="K2347">
            <v>635179.01</v>
          </cell>
          <cell r="L2347">
            <v>256.63</v>
          </cell>
          <cell r="M2347">
            <v>-5.9134055661737503E-2</v>
          </cell>
          <cell r="N2347">
            <v>4.4982539591332982</v>
          </cell>
          <cell r="O2347">
            <v>8.0022591930073741</v>
          </cell>
        </row>
        <row r="2348">
          <cell r="A2348">
            <v>32610</v>
          </cell>
          <cell r="B2348">
            <v>3.4979128705676996</v>
          </cell>
          <cell r="C2348">
            <v>-5.9178146414607009E-2</v>
          </cell>
          <cell r="D2348">
            <v>1180932.25</v>
          </cell>
          <cell r="E2348">
            <v>635166.22</v>
          </cell>
          <cell r="F2348">
            <v>256.89</v>
          </cell>
          <cell r="G2348">
            <v>1180929.4349</v>
          </cell>
          <cell r="H2348">
            <v>635168.29619999998</v>
          </cell>
          <cell r="I2348">
            <v>256.68299999999999</v>
          </cell>
          <cell r="J2348">
            <v>1180925.81</v>
          </cell>
          <cell r="K2348">
            <v>635170.97</v>
          </cell>
          <cell r="L2348">
            <v>256.41000000000003</v>
          </cell>
          <cell r="M2348">
            <v>-6.0608172167425152E-2</v>
          </cell>
          <cell r="N2348">
            <v>4.5043430652524448</v>
          </cell>
          <cell r="O2348">
            <v>8.0022559358201448</v>
          </cell>
        </row>
        <row r="2349">
          <cell r="A2349">
            <v>32620</v>
          </cell>
          <cell r="B2349">
            <v>3.4977012466653745</v>
          </cell>
          <cell r="C2349">
            <v>-6.0039433099150066E-2</v>
          </cell>
          <cell r="D2349">
            <v>1180926.31</v>
          </cell>
          <cell r="E2349">
            <v>635158.17000000004</v>
          </cell>
          <cell r="F2349">
            <v>256.68</v>
          </cell>
          <cell r="G2349">
            <v>1180923.4975999999</v>
          </cell>
          <cell r="H2349">
            <v>635160.24950000003</v>
          </cell>
          <cell r="I2349">
            <v>256.47000000000003</v>
          </cell>
          <cell r="J2349">
            <v>1180919.8799999999</v>
          </cell>
          <cell r="K2349">
            <v>635162.92000000004</v>
          </cell>
          <cell r="L2349">
            <v>256.2</v>
          </cell>
          <cell r="M2349">
            <v>-6.0046572672957918E-2</v>
          </cell>
          <cell r="N2349">
            <v>4.4965097586932492</v>
          </cell>
          <cell r="O2349">
            <v>7.9942110053586237</v>
          </cell>
        </row>
        <row r="2350">
          <cell r="A2350">
            <v>32630</v>
          </cell>
          <cell r="B2350">
            <v>3.5028750278168972</v>
          </cell>
          <cell r="C2350">
            <v>-6.0807193607695056E-2</v>
          </cell>
          <cell r="D2350">
            <v>1180919.77</v>
          </cell>
          <cell r="E2350">
            <v>635150.1</v>
          </cell>
          <cell r="F2350">
            <v>256.47000000000003</v>
          </cell>
          <cell r="G2350">
            <v>1180917.2054999999</v>
          </cell>
          <cell r="H2350">
            <v>635152.48609999998</v>
          </cell>
          <cell r="I2350">
            <v>256.25700000000001</v>
          </cell>
          <cell r="J2350">
            <v>1180913.9099999999</v>
          </cell>
          <cell r="K2350">
            <v>635155.55000000005</v>
          </cell>
          <cell r="L2350">
            <v>255.99</v>
          </cell>
          <cell r="M2350">
            <v>-5.9336551570776476E-2</v>
          </cell>
          <cell r="N2350">
            <v>4.4997559334320103</v>
          </cell>
          <cell r="O2350">
            <v>8.0026309612489079</v>
          </cell>
        </row>
        <row r="2351">
          <cell r="A2351">
            <v>32640</v>
          </cell>
          <cell r="B2351">
            <v>3.5017945827780275</v>
          </cell>
          <cell r="C2351">
            <v>-6.0825955082449784E-2</v>
          </cell>
          <cell r="D2351">
            <v>1180912.0900000001</v>
          </cell>
          <cell r="E2351">
            <v>635142.94999999995</v>
          </cell>
          <cell r="F2351">
            <v>256.3</v>
          </cell>
          <cell r="G2351">
            <v>1180909.8933000001</v>
          </cell>
          <cell r="H2351">
            <v>635145.67709999997</v>
          </cell>
          <cell r="I2351">
            <v>256.08699999999999</v>
          </cell>
          <cell r="J2351">
            <v>1180907.07</v>
          </cell>
          <cell r="K2351">
            <v>635149.18000000005</v>
          </cell>
          <cell r="L2351">
            <v>255.82</v>
          </cell>
          <cell r="M2351">
            <v>-5.9346037234890472E-2</v>
          </cell>
          <cell r="N2351">
            <v>4.4990367080992293</v>
          </cell>
          <cell r="O2351">
            <v>8.0008312908772563</v>
          </cell>
        </row>
        <row r="2352">
          <cell r="A2352">
            <v>32650</v>
          </cell>
          <cell r="B2352">
            <v>3.4976587025972155</v>
          </cell>
          <cell r="C2352">
            <v>-6.1183785553773774E-2</v>
          </cell>
          <cell r="D2352">
            <v>1180903.47</v>
          </cell>
          <cell r="E2352">
            <v>635136.97</v>
          </cell>
          <cell r="F2352">
            <v>256.2</v>
          </cell>
          <cell r="G2352">
            <v>1180901.6862000001</v>
          </cell>
          <cell r="H2352">
            <v>635139.97860000003</v>
          </cell>
          <cell r="I2352">
            <v>255.98599999999999</v>
          </cell>
          <cell r="J2352">
            <v>1180899.3899999999</v>
          </cell>
          <cell r="K2352">
            <v>635143.85</v>
          </cell>
          <cell r="L2352">
            <v>255.72</v>
          </cell>
          <cell r="M2352">
            <v>-5.9096123899034028E-2</v>
          </cell>
          <cell r="N2352">
            <v>4.501141233128136</v>
          </cell>
          <cell r="O2352">
            <v>7.9987999357253514</v>
          </cell>
        </row>
        <row r="2353">
          <cell r="A2353">
            <v>32660</v>
          </cell>
          <cell r="B2353">
            <v>3.5024890463791563</v>
          </cell>
          <cell r="C2353">
            <v>-5.8529804743269583E-2</v>
          </cell>
          <cell r="D2353">
            <v>1180894.0900000001</v>
          </cell>
          <cell r="E2353">
            <v>635132.27</v>
          </cell>
          <cell r="F2353">
            <v>256.16000000000003</v>
          </cell>
          <cell r="G2353">
            <v>1180892.7514</v>
          </cell>
          <cell r="H2353">
            <v>635135.50659999996</v>
          </cell>
          <cell r="I2353">
            <v>255.95500000000001</v>
          </cell>
          <cell r="J2353">
            <v>1180891.03</v>
          </cell>
          <cell r="K2353">
            <v>635139.66</v>
          </cell>
          <cell r="L2353">
            <v>255.68</v>
          </cell>
          <cell r="M2353">
            <v>-6.1165581007576193E-2</v>
          </cell>
          <cell r="N2353">
            <v>4.4959926067888274</v>
          </cell>
          <cell r="O2353">
            <v>7.9984816531679837</v>
          </cell>
        </row>
        <row r="2354">
          <cell r="A2354">
            <v>32670</v>
          </cell>
          <cell r="B2354">
            <v>3.5017646480071556</v>
          </cell>
          <cell r="C2354">
            <v>-4.7404670697813851E-2</v>
          </cell>
          <cell r="D2354">
            <v>1180884.1399999999</v>
          </cell>
          <cell r="E2354">
            <v>635128.96</v>
          </cell>
          <cell r="F2354">
            <v>256.16000000000003</v>
          </cell>
          <cell r="G2354">
            <v>1180883.2708999999</v>
          </cell>
          <cell r="H2354">
            <v>635132.35219999996</v>
          </cell>
          <cell r="I2354">
            <v>255.994</v>
          </cell>
          <cell r="J2354">
            <v>1180882.1599999999</v>
          </cell>
          <cell r="K2354">
            <v>635136.71</v>
          </cell>
          <cell r="L2354">
            <v>255.78</v>
          </cell>
          <cell r="M2354">
            <v>-4.7585503134227811E-2</v>
          </cell>
          <cell r="N2354">
            <v>4.4971679588288396</v>
          </cell>
          <cell r="O2354">
            <v>7.9989326068359947</v>
          </cell>
        </row>
        <row r="2355">
          <cell r="A2355">
            <v>32680</v>
          </cell>
          <cell r="B2355">
            <v>3.4990438251135529</v>
          </cell>
          <cell r="C2355">
            <v>-3.0865575110794508E-2</v>
          </cell>
          <cell r="D2355">
            <v>1180874.1200000001</v>
          </cell>
          <cell r="E2355">
            <v>635126.92000000004</v>
          </cell>
          <cell r="F2355">
            <v>256.20999999999998</v>
          </cell>
          <cell r="G2355">
            <v>1180873.4735000001</v>
          </cell>
          <cell r="H2355">
            <v>635130.35880000005</v>
          </cell>
          <cell r="I2355">
            <v>256.10199999999998</v>
          </cell>
          <cell r="J2355">
            <v>1180872.69</v>
          </cell>
          <cell r="K2355">
            <v>635134.51</v>
          </cell>
          <cell r="L2355">
            <v>255.98</v>
          </cell>
          <cell r="M2355">
            <v>-2.8879211150844727E-2</v>
          </cell>
          <cell r="N2355">
            <v>4.2244921221269971</v>
          </cell>
          <cell r="O2355">
            <v>7.72353594724055</v>
          </cell>
        </row>
        <row r="2356">
          <cell r="A2356">
            <v>32690</v>
          </cell>
          <cell r="B2356">
            <v>3.5022019601296948</v>
          </cell>
          <cell r="C2356">
            <v>-1.1135851228449145E-2</v>
          </cell>
          <cell r="D2356">
            <v>1180864.3</v>
          </cell>
          <cell r="E2356">
            <v>635125.06000000006</v>
          </cell>
          <cell r="F2356">
            <v>256.32</v>
          </cell>
          <cell r="G2356">
            <v>1180863.6476</v>
          </cell>
          <cell r="H2356">
            <v>635128.50089999998</v>
          </cell>
          <cell r="I2356">
            <v>256.28100000000001</v>
          </cell>
          <cell r="J2356">
            <v>1180862.96</v>
          </cell>
          <cell r="K2356">
            <v>635132.16000000003</v>
          </cell>
          <cell r="L2356">
            <v>256.20999999999998</v>
          </cell>
          <cell r="M2356">
            <v>-1.9069900697081511E-2</v>
          </cell>
          <cell r="N2356">
            <v>3.7231447152156556</v>
          </cell>
          <cell r="O2356">
            <v>7.2253466753453504</v>
          </cell>
        </row>
        <row r="2357">
          <cell r="A2357">
            <v>32700</v>
          </cell>
          <cell r="B2357">
            <v>3.5034857271745468</v>
          </cell>
          <cell r="C2357">
            <v>5.4231703736176973E-3</v>
          </cell>
          <cell r="D2357">
            <v>1180854.47</v>
          </cell>
          <cell r="E2357">
            <v>635123.19999999995</v>
          </cell>
          <cell r="F2357">
            <v>256.51</v>
          </cell>
          <cell r="G2357">
            <v>1180853.8218</v>
          </cell>
          <cell r="H2357">
            <v>635126.64300000004</v>
          </cell>
          <cell r="I2357">
            <v>256.529</v>
          </cell>
          <cell r="J2357">
            <v>1180853.17</v>
          </cell>
          <cell r="K2357">
            <v>635130.07999999996</v>
          </cell>
          <cell r="L2357">
            <v>256.45999999999998</v>
          </cell>
          <cell r="M2357">
            <v>-1.9724100099152091E-2</v>
          </cell>
          <cell r="N2357">
            <v>3.4982584580871716</v>
          </cell>
          <cell r="O2357">
            <v>7.0017441852617184</v>
          </cell>
        </row>
        <row r="2358">
          <cell r="A2358">
            <v>32710</v>
          </cell>
          <cell r="B2358">
            <v>3.4968212450625948</v>
          </cell>
          <cell r="C2358">
            <v>1.9160258790639994E-2</v>
          </cell>
          <cell r="D2358">
            <v>1180844.6499999999</v>
          </cell>
          <cell r="E2358">
            <v>635121.35</v>
          </cell>
          <cell r="F2358">
            <v>256.77999999999997</v>
          </cell>
          <cell r="G2358">
            <v>1180843.9959</v>
          </cell>
          <cell r="H2358">
            <v>635124.78509999998</v>
          </cell>
          <cell r="I2358">
            <v>256.84699999999998</v>
          </cell>
          <cell r="J2358">
            <v>1180843.3500000001</v>
          </cell>
          <cell r="K2358">
            <v>635128.22</v>
          </cell>
          <cell r="L2358">
            <v>256.77999999999997</v>
          </cell>
          <cell r="M2358">
            <v>-1.9169694080061958E-2</v>
          </cell>
          <cell r="N2358">
            <v>3.4951001158486261</v>
          </cell>
          <cell r="O2358">
            <v>6.9919213609112205</v>
          </cell>
        </row>
        <row r="2359">
          <cell r="A2359">
            <v>32720</v>
          </cell>
          <cell r="B2359">
            <v>3.4981200437497559</v>
          </cell>
          <cell r="C2359">
            <v>2.1440087550452826E-2</v>
          </cell>
          <cell r="D2359">
            <v>1180834.82</v>
          </cell>
          <cell r="E2359">
            <v>635119.49</v>
          </cell>
          <cell r="F2359">
            <v>257.16000000000003</v>
          </cell>
          <cell r="G2359">
            <v>1180834.17</v>
          </cell>
          <cell r="H2359">
            <v>635122.92720000003</v>
          </cell>
          <cell r="I2359">
            <v>257.23500000000001</v>
          </cell>
          <cell r="J2359">
            <v>1180833.52</v>
          </cell>
          <cell r="K2359">
            <v>635126.37</v>
          </cell>
          <cell r="L2359">
            <v>257.16000000000003</v>
          </cell>
          <cell r="M2359">
            <v>-2.1406414727005198E-2</v>
          </cell>
          <cell r="N2359">
            <v>3.5036226736919476</v>
          </cell>
          <cell r="O2359">
            <v>7.0017427174417035</v>
          </cell>
        </row>
        <row r="2360">
          <cell r="A2360">
            <v>32730</v>
          </cell>
          <cell r="B2360">
            <v>3.4994244240504777</v>
          </cell>
          <cell r="C2360">
            <v>2.057481210486178E-2</v>
          </cell>
          <cell r="D2360">
            <v>1180824.99</v>
          </cell>
          <cell r="E2360">
            <v>635117.63</v>
          </cell>
          <cell r="F2360">
            <v>257.62</v>
          </cell>
          <cell r="G2360">
            <v>1180824.3441000001</v>
          </cell>
          <cell r="H2360">
            <v>635121.06929999997</v>
          </cell>
          <cell r="I2360">
            <v>257.69200000000001</v>
          </cell>
          <cell r="J2360">
            <v>1180823.69</v>
          </cell>
          <cell r="K2360">
            <v>635124.51</v>
          </cell>
          <cell r="L2360">
            <v>257.62</v>
          </cell>
          <cell r="M2360">
            <v>-2.0557786670738643E-2</v>
          </cell>
          <cell r="N2360">
            <v>3.5023225580254436</v>
          </cell>
          <cell r="O2360">
            <v>7.0017469820759217</v>
          </cell>
        </row>
        <row r="2361">
          <cell r="A2361">
            <v>32740</v>
          </cell>
          <cell r="B2361">
            <v>3.5025815051061069</v>
          </cell>
          <cell r="C2361">
            <v>1.9985259414521304E-2</v>
          </cell>
          <cell r="D2361">
            <v>1180815.17</v>
          </cell>
          <cell r="E2361">
            <v>635115.77</v>
          </cell>
          <cell r="F2361">
            <v>258.14999999999998</v>
          </cell>
          <cell r="G2361">
            <v>1180814.5182</v>
          </cell>
          <cell r="H2361">
            <v>635119.21140000003</v>
          </cell>
          <cell r="I2361">
            <v>258.22000000000003</v>
          </cell>
          <cell r="J2361">
            <v>1180813.8700000001</v>
          </cell>
          <cell r="K2361">
            <v>635122.65</v>
          </cell>
          <cell r="L2361">
            <v>258.14999999999998</v>
          </cell>
          <cell r="M2361">
            <v>-2.0004790945540651E-2</v>
          </cell>
          <cell r="N2361">
            <v>3.4991617853249304</v>
          </cell>
          <cell r="O2361">
            <v>7.0017432904310368</v>
          </cell>
        </row>
        <row r="2362">
          <cell r="A2362">
            <v>32750</v>
          </cell>
          <cell r="B2362">
            <v>3.5038846356112074</v>
          </cell>
          <cell r="C2362">
            <v>1.9692429168097832E-2</v>
          </cell>
          <cell r="D2362">
            <v>1180805.3400000001</v>
          </cell>
          <cell r="E2362">
            <v>635113.91</v>
          </cell>
          <cell r="F2362">
            <v>258.72000000000003</v>
          </cell>
          <cell r="G2362">
            <v>1180804.6923</v>
          </cell>
          <cell r="H2362">
            <v>635117.35349999997</v>
          </cell>
          <cell r="I2362">
            <v>258.78899999999999</v>
          </cell>
          <cell r="J2362">
            <v>1180804.04</v>
          </cell>
          <cell r="K2362">
            <v>635120.79</v>
          </cell>
          <cell r="L2362">
            <v>258.72000000000003</v>
          </cell>
          <cell r="M2362">
            <v>-1.9726344579578021E-2</v>
          </cell>
          <cell r="N2362">
            <v>3.4978604232328587</v>
          </cell>
          <cell r="O2362">
            <v>7.0017450588440662</v>
          </cell>
        </row>
        <row r="2363">
          <cell r="A2363">
            <v>32760</v>
          </cell>
          <cell r="B2363">
            <v>3.4972189407987657</v>
          </cell>
          <cell r="C2363">
            <v>2.0015904404316522E-2</v>
          </cell>
          <cell r="D2363">
            <v>1180795.52</v>
          </cell>
          <cell r="E2363">
            <v>635112.06000000006</v>
          </cell>
          <cell r="F2363">
            <v>259.20999999999998</v>
          </cell>
          <cell r="G2363">
            <v>1180794.8663999999</v>
          </cell>
          <cell r="H2363">
            <v>635115.49560000002</v>
          </cell>
          <cell r="I2363">
            <v>259.27999999999997</v>
          </cell>
          <cell r="J2363">
            <v>1180794.22</v>
          </cell>
          <cell r="K2363">
            <v>635118.93000000005</v>
          </cell>
          <cell r="L2363">
            <v>259.20999999999998</v>
          </cell>
          <cell r="M2363">
            <v>-2.0030324895962331E-2</v>
          </cell>
          <cell r="N2363">
            <v>3.4947011775182752</v>
          </cell>
          <cell r="O2363">
            <v>6.991920118317041</v>
          </cell>
        </row>
        <row r="2364">
          <cell r="A2364">
            <v>32770</v>
          </cell>
          <cell r="B2364">
            <v>3.4985184778903653</v>
          </cell>
          <cell r="C2364">
            <v>2.1151810535692248E-2</v>
          </cell>
          <cell r="D2364">
            <v>1180785.69</v>
          </cell>
          <cell r="E2364">
            <v>635110.19999999995</v>
          </cell>
          <cell r="F2364">
            <v>259.54000000000002</v>
          </cell>
          <cell r="G2364">
            <v>1180785.0404999999</v>
          </cell>
          <cell r="H2364">
            <v>635113.63769999996</v>
          </cell>
          <cell r="I2364">
            <v>259.61399999999998</v>
          </cell>
          <cell r="J2364">
            <v>1180784.3899999999</v>
          </cell>
          <cell r="K2364">
            <v>635117.07999999996</v>
          </cell>
          <cell r="L2364">
            <v>259.54000000000002</v>
          </cell>
          <cell r="M2364">
            <v>-2.1123398488252808E-2</v>
          </cell>
          <cell r="N2364">
            <v>3.5032241635316628</v>
          </cell>
          <cell r="O2364">
            <v>7.0017426414220285</v>
          </cell>
        </row>
        <row r="2365">
          <cell r="A2365">
            <v>32780</v>
          </cell>
          <cell r="B2365">
            <v>3.4998235956115957</v>
          </cell>
          <cell r="C2365">
            <v>1.9715279389075094E-2</v>
          </cell>
          <cell r="D2365">
            <v>1180775.8600000001</v>
          </cell>
          <cell r="E2365">
            <v>635108.34</v>
          </cell>
          <cell r="F2365">
            <v>259.72000000000003</v>
          </cell>
          <cell r="G2365">
            <v>1180775.2146000001</v>
          </cell>
          <cell r="H2365">
            <v>635111.77980000002</v>
          </cell>
          <cell r="I2365">
            <v>259.78899999999999</v>
          </cell>
          <cell r="J2365">
            <v>1180774.56</v>
          </cell>
          <cell r="K2365">
            <v>635115.22</v>
          </cell>
          <cell r="L2365">
            <v>259.72000000000003</v>
          </cell>
          <cell r="M2365">
            <v>-1.9703450027198269E-2</v>
          </cell>
          <cell r="N2365">
            <v>3.5019247849850506</v>
          </cell>
          <cell r="O2365">
            <v>7.0017483805966467</v>
          </cell>
        </row>
        <row r="2366">
          <cell r="A2366">
            <v>32790</v>
          </cell>
          <cell r="B2366">
            <v>3.5029797744021898</v>
          </cell>
          <cell r="C2366">
            <v>1.884110221882097E-2</v>
          </cell>
          <cell r="D2366">
            <v>1180766.04</v>
          </cell>
          <cell r="E2366">
            <v>635106.48</v>
          </cell>
          <cell r="F2366">
            <v>259.74</v>
          </cell>
          <cell r="G2366">
            <v>1180765.3887</v>
          </cell>
          <cell r="H2366">
            <v>635109.92189999996</v>
          </cell>
          <cell r="I2366">
            <v>259.80599999999998</v>
          </cell>
          <cell r="J2366">
            <v>1180764.74</v>
          </cell>
          <cell r="K2366">
            <v>635113.36</v>
          </cell>
          <cell r="L2366">
            <v>259.74</v>
          </cell>
          <cell r="M2366">
            <v>-1.8863809273185903E-2</v>
          </cell>
          <cell r="N2366">
            <v>3.4987631100464025</v>
          </cell>
          <cell r="O2366">
            <v>7.0017428844485927</v>
          </cell>
        </row>
        <row r="2367">
          <cell r="A2367">
            <v>32800</v>
          </cell>
          <cell r="B2367">
            <v>3.5042836415065728</v>
          </cell>
          <cell r="C2367">
            <v>1.883409185781524E-2</v>
          </cell>
          <cell r="D2367">
            <v>1180756.21</v>
          </cell>
          <cell r="E2367">
            <v>635104.62</v>
          </cell>
          <cell r="F2367">
            <v>259.60000000000002</v>
          </cell>
          <cell r="G2367">
            <v>1180755.5628</v>
          </cell>
          <cell r="H2367">
            <v>635108.06400000001</v>
          </cell>
          <cell r="I2367">
            <v>259.666</v>
          </cell>
          <cell r="J2367">
            <v>1180754.9099999999</v>
          </cell>
          <cell r="K2367">
            <v>635111.5</v>
          </cell>
          <cell r="L2367">
            <v>259.60000000000002</v>
          </cell>
          <cell r="M2367">
            <v>-1.8870824281004728E-2</v>
          </cell>
          <cell r="N2367">
            <v>3.497462485854915</v>
          </cell>
          <cell r="O2367">
            <v>7.0017461273614874</v>
          </cell>
        </row>
        <row r="2368">
          <cell r="A2368">
            <v>32810</v>
          </cell>
          <cell r="B2368">
            <v>3.4975184931469689</v>
          </cell>
          <cell r="C2368">
            <v>1.6583186082829243E-2</v>
          </cell>
          <cell r="D2368">
            <v>1180746.3899999999</v>
          </cell>
          <cell r="E2368">
            <v>635102.77</v>
          </cell>
          <cell r="F2368">
            <v>259.31</v>
          </cell>
          <cell r="G2368">
            <v>1180745.7368999999</v>
          </cell>
          <cell r="H2368">
            <v>635106.20600000001</v>
          </cell>
          <cell r="I2368">
            <v>259.36799999999999</v>
          </cell>
          <cell r="J2368">
            <v>1180745.0900000001</v>
          </cell>
          <cell r="K2368">
            <v>635109.65</v>
          </cell>
          <cell r="L2368">
            <v>259.3</v>
          </cell>
          <cell r="M2368">
            <v>-1.940512866147031E-2</v>
          </cell>
          <cell r="N2368">
            <v>3.5042282474014441</v>
          </cell>
          <cell r="O2368">
            <v>7.0017467405484126</v>
          </cell>
        </row>
        <row r="2369">
          <cell r="A2369">
            <v>32820</v>
          </cell>
          <cell r="B2369">
            <v>3.4988187448571888</v>
          </cell>
          <cell r="C2369">
            <v>-2.8581074726118957E-3</v>
          </cell>
          <cell r="D2369">
            <v>1180736.56</v>
          </cell>
          <cell r="E2369">
            <v>635100.91</v>
          </cell>
          <cell r="F2369">
            <v>259</v>
          </cell>
          <cell r="G2369">
            <v>1180735.9110000001</v>
          </cell>
          <cell r="H2369">
            <v>635104.34809999994</v>
          </cell>
          <cell r="I2369">
            <v>258.99</v>
          </cell>
          <cell r="J2369">
            <v>1180735.25</v>
          </cell>
          <cell r="K2369">
            <v>635107.85</v>
          </cell>
          <cell r="L2369">
            <v>258.92</v>
          </cell>
          <cell r="M2369">
            <v>-1.9642299969674318E-2</v>
          </cell>
          <cell r="N2369">
            <v>3.5637374496910215</v>
          </cell>
          <cell r="O2369">
            <v>7.0625561945482103</v>
          </cell>
        </row>
        <row r="2370">
          <cell r="A2370">
            <v>32830</v>
          </cell>
          <cell r="B2370">
            <v>3.5019808751098314</v>
          </cell>
          <cell r="C2370">
            <v>-2.1416450481796658E-2</v>
          </cell>
          <cell r="D2370">
            <v>1180726.74</v>
          </cell>
          <cell r="E2370">
            <v>635099.05000000005</v>
          </cell>
          <cell r="F2370">
            <v>258.70999999999998</v>
          </cell>
          <cell r="G2370">
            <v>1180726.0851</v>
          </cell>
          <cell r="H2370">
            <v>635102.4902</v>
          </cell>
          <cell r="I2370">
            <v>258.63499999999999</v>
          </cell>
          <cell r="J2370">
            <v>1180725.33</v>
          </cell>
          <cell r="K2370">
            <v>635106.49</v>
          </cell>
          <cell r="L2370">
            <v>258.55</v>
          </cell>
          <cell r="M2370">
            <v>-2.0882203944349413E-2</v>
          </cell>
          <cell r="N2370">
            <v>4.0704515781237722</v>
          </cell>
          <cell r="O2370">
            <v>7.5724324532336036</v>
          </cell>
        </row>
        <row r="2371">
          <cell r="A2371">
            <v>32840</v>
          </cell>
          <cell r="B2371">
            <v>3.504226244110443</v>
          </cell>
          <cell r="C2371">
            <v>-3.7098061296282868E-2</v>
          </cell>
          <cell r="D2371">
            <v>1180716.8799999999</v>
          </cell>
          <cell r="E2371">
            <v>635097.18999999994</v>
          </cell>
          <cell r="F2371">
            <v>258.47000000000003</v>
          </cell>
          <cell r="G2371">
            <v>1180716.2581</v>
          </cell>
          <cell r="H2371">
            <v>635100.63859999995</v>
          </cell>
          <cell r="I2371">
            <v>258.33999999999997</v>
          </cell>
          <cell r="J2371">
            <v>1180715.46</v>
          </cell>
          <cell r="K2371">
            <v>635105.06999999995</v>
          </cell>
          <cell r="L2371">
            <v>258.17</v>
          </cell>
          <cell r="M2371">
            <v>-3.7755159824343638E-2</v>
          </cell>
          <cell r="N2371">
            <v>4.5026958114039575</v>
          </cell>
          <cell r="O2371">
            <v>8.0069220555144014</v>
          </cell>
        </row>
        <row r="2372">
          <cell r="A2372">
            <v>32850</v>
          </cell>
          <cell r="B2372">
            <v>3.4967982397756607</v>
          </cell>
          <cell r="C2372">
            <v>-5.5193347389801264E-2</v>
          </cell>
          <cell r="D2372">
            <v>1180706.73</v>
          </cell>
          <cell r="E2372">
            <v>635095.75</v>
          </cell>
          <cell r="F2372">
            <v>258.3</v>
          </cell>
          <cell r="G2372">
            <v>1180706.3603000001</v>
          </cell>
          <cell r="H2372">
            <v>635099.22719999996</v>
          </cell>
          <cell r="I2372">
            <v>258.10700000000003</v>
          </cell>
          <cell r="J2372">
            <v>1180705.8799999999</v>
          </cell>
          <cell r="K2372">
            <v>635103.69999999995</v>
          </cell>
          <cell r="L2372">
            <v>257.86</v>
          </cell>
          <cell r="M2372">
            <v>-5.4907020784510083E-2</v>
          </cell>
          <cell r="N2372">
            <v>4.4985139690860025</v>
          </cell>
          <cell r="O2372">
            <v>7.9953122088616633</v>
          </cell>
        </row>
        <row r="2373">
          <cell r="A2373">
            <v>32860</v>
          </cell>
          <cell r="B2373">
            <v>3.4978597598833701</v>
          </cell>
          <cell r="C2373">
            <v>-5.2889484627642924E-2</v>
          </cell>
          <cell r="D2373">
            <v>1180696.51</v>
          </cell>
          <cell r="E2373">
            <v>635095.03</v>
          </cell>
          <cell r="F2373">
            <v>258.12</v>
          </cell>
          <cell r="G2373">
            <v>1180696.3870999999</v>
          </cell>
          <cell r="H2373">
            <v>635098.5257</v>
          </cell>
          <cell r="I2373">
            <v>257.935</v>
          </cell>
          <cell r="J2373">
            <v>1180696.23</v>
          </cell>
          <cell r="K2373">
            <v>635103.02</v>
          </cell>
          <cell r="L2373">
            <v>257.69</v>
          </cell>
          <cell r="M2373">
            <v>-5.4480220909251094E-2</v>
          </cell>
          <cell r="N2373">
            <v>4.4970449075106806</v>
          </cell>
          <cell r="O2373">
            <v>7.9949046673940511</v>
          </cell>
        </row>
        <row r="2374">
          <cell r="A2374">
            <v>32870</v>
          </cell>
          <cell r="B2374">
            <v>3.5001853493929231</v>
          </cell>
          <cell r="C2374">
            <v>-5.2568644695310862E-2</v>
          </cell>
          <cell r="D2374">
            <v>1180686.26</v>
          </cell>
          <cell r="E2374">
            <v>635095.04000000004</v>
          </cell>
          <cell r="F2374">
            <v>258.01</v>
          </cell>
          <cell r="G2374">
            <v>1180686.3892000001</v>
          </cell>
          <cell r="H2374">
            <v>635098.53780000005</v>
          </cell>
          <cell r="I2374">
            <v>257.82600000000002</v>
          </cell>
          <cell r="J2374">
            <v>1180686.56</v>
          </cell>
          <cell r="K2374">
            <v>635103.03</v>
          </cell>
          <cell r="L2374">
            <v>257.58</v>
          </cell>
          <cell r="M2374">
            <v>-5.4722047081318455E-2</v>
          </cell>
          <cell r="N2374">
            <v>4.4954458599561349</v>
          </cell>
          <cell r="O2374">
            <v>7.9956312093490585</v>
          </cell>
        </row>
        <row r="2375">
          <cell r="A2375">
            <v>32880</v>
          </cell>
          <cell r="B2375">
            <v>3.5039163146206471</v>
          </cell>
          <cell r="C2375">
            <v>-5.4795829226530549E-2</v>
          </cell>
          <cell r="D2375">
            <v>1180676.04</v>
          </cell>
          <cell r="E2375">
            <v>635095.78</v>
          </cell>
          <cell r="F2375">
            <v>257.97000000000003</v>
          </cell>
          <cell r="G2375">
            <v>1180676.4177000001</v>
          </cell>
          <cell r="H2375">
            <v>635099.2635</v>
          </cell>
          <cell r="I2375">
            <v>257.77800000000002</v>
          </cell>
          <cell r="J2375">
            <v>1180676.8999999999</v>
          </cell>
          <cell r="K2375">
            <v>635103.74</v>
          </cell>
          <cell r="L2375">
            <v>257.54000000000002</v>
          </cell>
          <cell r="M2375">
            <v>-5.2860618576118526E-2</v>
          </cell>
          <cell r="N2375">
            <v>4.5024066386450432</v>
          </cell>
          <cell r="O2375">
            <v>8.0063229532656912</v>
          </cell>
        </row>
        <row r="2376">
          <cell r="A2376">
            <v>32890</v>
          </cell>
          <cell r="B2376">
            <v>3.4949478922942769</v>
          </cell>
          <cell r="C2376">
            <v>-5.3791932181464205E-2</v>
          </cell>
          <cell r="D2376">
            <v>1180665.8999999999</v>
          </cell>
          <cell r="E2376">
            <v>635097.26</v>
          </cell>
          <cell r="F2376">
            <v>257.98</v>
          </cell>
          <cell r="G2376">
            <v>1180666.5234000001</v>
          </cell>
          <cell r="H2376">
            <v>635100.69889999996</v>
          </cell>
          <cell r="I2376">
            <v>257.79199999999997</v>
          </cell>
          <cell r="J2376">
            <v>1180667.33</v>
          </cell>
          <cell r="K2376">
            <v>635105.13</v>
          </cell>
          <cell r="L2376">
            <v>257.55</v>
          </cell>
          <cell r="M2376">
            <v>-5.3731031193160951E-2</v>
          </cell>
          <cell r="N2376">
            <v>4.5039150492009226</v>
          </cell>
          <cell r="O2376">
            <v>7.9988629414951991</v>
          </cell>
        </row>
        <row r="2377">
          <cell r="A2377">
            <v>32900</v>
          </cell>
          <cell r="B2377">
            <v>3.4959628832377616</v>
          </cell>
          <cell r="C2377">
            <v>-5.4920491553442301E-2</v>
          </cell>
          <cell r="D2377">
            <v>1180655.8899999999</v>
          </cell>
          <cell r="E2377">
            <v>635099.44999999995</v>
          </cell>
          <cell r="F2377">
            <v>258.06</v>
          </cell>
          <cell r="G2377">
            <v>1180656.7568000001</v>
          </cell>
          <cell r="H2377">
            <v>635102.83680000005</v>
          </cell>
          <cell r="I2377">
            <v>257.86799999999999</v>
          </cell>
          <cell r="J2377">
            <v>1180657.8799999999</v>
          </cell>
          <cell r="K2377">
            <v>635107.19999999995</v>
          </cell>
          <cell r="L2377">
            <v>257.63</v>
          </cell>
          <cell r="M2377">
            <v>-5.2824895426996629E-2</v>
          </cell>
          <cell r="N2377">
            <v>4.5054514178624867</v>
          </cell>
          <cell r="O2377">
            <v>8.0014143011002474</v>
          </cell>
        </row>
        <row r="2378">
          <cell r="A2378">
            <v>32910</v>
          </cell>
          <cell r="B2378">
            <v>3.4963097302901103</v>
          </cell>
          <cell r="C2378">
            <v>-4.9766757931253756E-2</v>
          </cell>
          <cell r="D2378">
            <v>1180646.06</v>
          </cell>
          <cell r="E2378">
            <v>635102.35</v>
          </cell>
          <cell r="F2378">
            <v>258.18</v>
          </cell>
          <cell r="G2378">
            <v>1180647.1677000001</v>
          </cell>
          <cell r="H2378">
            <v>635105.66619999998</v>
          </cell>
          <cell r="I2378">
            <v>258.00599999999997</v>
          </cell>
          <cell r="J2378">
            <v>1180648.5900000001</v>
          </cell>
          <cell r="K2378">
            <v>635109.93000000005</v>
          </cell>
          <cell r="L2378">
            <v>257.77999999999997</v>
          </cell>
          <cell r="M2378">
            <v>-5.0280696383810379E-2</v>
          </cell>
          <cell r="N2378">
            <v>4.4947667047978213</v>
          </cell>
          <cell r="O2378">
            <v>7.9910764350879315</v>
          </cell>
        </row>
        <row r="2379">
          <cell r="A2379">
            <v>32920</v>
          </cell>
          <cell r="B2379">
            <v>3.4983025326630033</v>
          </cell>
          <cell r="C2379">
            <v>-3.5731615214206931E-2</v>
          </cell>
          <cell r="D2379">
            <v>1180636.51</v>
          </cell>
          <cell r="E2379">
            <v>635105.9</v>
          </cell>
          <cell r="F2379">
            <v>258.33</v>
          </cell>
          <cell r="G2379">
            <v>1180637.7969</v>
          </cell>
          <cell r="H2379">
            <v>635109.15300000005</v>
          </cell>
          <cell r="I2379">
            <v>258.20499999999998</v>
          </cell>
          <cell r="J2379">
            <v>1180639.4099999999</v>
          </cell>
          <cell r="K2379">
            <v>635113.22</v>
          </cell>
          <cell r="L2379">
            <v>258.05</v>
          </cell>
          <cell r="M2379">
            <v>-3.542676168795076E-2</v>
          </cell>
          <cell r="N2379">
            <v>4.3752234924901652</v>
          </cell>
          <cell r="O2379">
            <v>7.8735260251531685</v>
          </cell>
        </row>
        <row r="2380">
          <cell r="A2380">
            <v>32930</v>
          </cell>
          <cell r="B2380">
            <v>3.4961795506077786</v>
          </cell>
          <cell r="C2380">
            <v>-2.1165960995094792E-2</v>
          </cell>
          <cell r="D2380">
            <v>1180627.21</v>
          </cell>
          <cell r="E2380">
            <v>635109.57999999996</v>
          </cell>
          <cell r="F2380">
            <v>258.54000000000002</v>
          </cell>
          <cell r="G2380">
            <v>1180628.4976999999</v>
          </cell>
          <cell r="H2380">
            <v>635112.83039999998</v>
          </cell>
          <cell r="I2380">
            <v>258.46600000000001</v>
          </cell>
          <cell r="J2380">
            <v>1180629.92</v>
          </cell>
          <cell r="K2380">
            <v>635116.43999999994</v>
          </cell>
          <cell r="L2380">
            <v>258.38</v>
          </cell>
          <cell r="M2380">
            <v>-2.2166605408560178E-2</v>
          </cell>
          <cell r="N2380">
            <v>3.8797099697909418</v>
          </cell>
          <cell r="O2380">
            <v>7.3758895203987205</v>
          </cell>
        </row>
        <row r="2381">
          <cell r="A2381">
            <v>32940</v>
          </cell>
          <cell r="B2381">
            <v>3.503410762427118</v>
          </cell>
          <cell r="C2381">
            <v>-6.2795947982845273E-3</v>
          </cell>
          <cell r="D2381">
            <v>1180617.9099999999</v>
          </cell>
          <cell r="E2381">
            <v>635113.25</v>
          </cell>
          <cell r="F2381">
            <v>258.77</v>
          </cell>
          <cell r="G2381">
            <v>1180619.1984000001</v>
          </cell>
          <cell r="H2381">
            <v>635116.50789999997</v>
          </cell>
          <cell r="I2381">
            <v>258.74799999999999</v>
          </cell>
          <cell r="J2381">
            <v>1180620.49</v>
          </cell>
          <cell r="K2381">
            <v>635119.76</v>
          </cell>
          <cell r="L2381">
            <v>258.73</v>
          </cell>
          <cell r="M2381">
            <v>-5.1440362134000861E-3</v>
          </cell>
          <cell r="N2381">
            <v>3.4991977609105294</v>
          </cell>
          <cell r="O2381">
            <v>7.0026085233376474</v>
          </cell>
        </row>
        <row r="2382">
          <cell r="A2382">
            <v>32950</v>
          </cell>
          <cell r="B2382">
            <v>3.5012507621676976</v>
          </cell>
          <cell r="C2382">
            <v>8.5683665746349134E-3</v>
          </cell>
          <cell r="D2382">
            <v>1180608.6100000001</v>
          </cell>
          <cell r="E2382">
            <v>635116.93000000005</v>
          </cell>
          <cell r="F2382">
            <v>259</v>
          </cell>
          <cell r="G2382">
            <v>1180609.8991</v>
          </cell>
          <cell r="H2382">
            <v>635120.18530000001</v>
          </cell>
          <cell r="I2382">
            <v>259.02999999999997</v>
          </cell>
          <cell r="J2382">
            <v>1180611.19</v>
          </cell>
          <cell r="K2382">
            <v>635123.43999999994</v>
          </cell>
          <cell r="L2382">
            <v>259.06</v>
          </cell>
          <cell r="M2382">
            <v>8.568108670574474E-3</v>
          </cell>
          <cell r="N2382">
            <v>3.5013561514525144</v>
          </cell>
          <cell r="O2382">
            <v>7.0026069136202125</v>
          </cell>
        </row>
        <row r="2383">
          <cell r="A2383">
            <v>32960</v>
          </cell>
          <cell r="B2383">
            <v>3.8538666141825035</v>
          </cell>
          <cell r="C2383">
            <v>2.3872128750231775E-2</v>
          </cell>
          <cell r="D2383">
            <v>1180599.18</v>
          </cell>
          <cell r="E2383">
            <v>635120.28</v>
          </cell>
          <cell r="F2383">
            <v>259.22000000000003</v>
          </cell>
          <cell r="G2383">
            <v>1180600.5998</v>
          </cell>
          <cell r="H2383">
            <v>635123.8628</v>
          </cell>
          <cell r="I2383">
            <v>259.31200000000001</v>
          </cell>
          <cell r="J2383">
            <v>1180601.8899999999</v>
          </cell>
          <cell r="K2383">
            <v>635127.12</v>
          </cell>
          <cell r="L2383">
            <v>259.39</v>
          </cell>
          <cell r="M2383">
            <v>2.2263944539333801E-2</v>
          </cell>
          <cell r="N2383">
            <v>3.5034223096527941</v>
          </cell>
          <cell r="O2383">
            <v>7.3572889238352976</v>
          </cell>
        </row>
        <row r="2384">
          <cell r="A2384">
            <v>32970</v>
          </cell>
          <cell r="B2384">
            <v>4.3457032112644871</v>
          </cell>
          <cell r="C2384">
            <v>3.7048089152216752E-2</v>
          </cell>
          <cell r="D2384">
            <v>1180589.7</v>
          </cell>
          <cell r="E2384">
            <v>635123.5</v>
          </cell>
          <cell r="F2384">
            <v>259.41000000000003</v>
          </cell>
          <cell r="G2384">
            <v>1180591.3006</v>
          </cell>
          <cell r="H2384">
            <v>635127.54020000005</v>
          </cell>
          <cell r="I2384">
            <v>259.57100000000003</v>
          </cell>
          <cell r="J2384">
            <v>1180592.5900000001</v>
          </cell>
          <cell r="K2384">
            <v>635130.79</v>
          </cell>
          <cell r="L2384">
            <v>259.7</v>
          </cell>
          <cell r="M2384">
            <v>3.689669260981307E-2</v>
          </cell>
          <cell r="N2384">
            <v>3.4962483321785145</v>
          </cell>
          <cell r="O2384">
            <v>7.8419515434430016</v>
          </cell>
        </row>
        <row r="2385">
          <cell r="A2385">
            <v>32980</v>
          </cell>
          <cell r="B2385">
            <v>4.5019335857613356</v>
          </cell>
          <cell r="C2385">
            <v>5.2644046271483717E-2</v>
          </cell>
          <cell r="D2385">
            <v>1180580.53</v>
          </cell>
          <cell r="E2385">
            <v>635126.74</v>
          </cell>
          <cell r="F2385">
            <v>259.48</v>
          </cell>
          <cell r="G2385">
            <v>1180581.9276000001</v>
          </cell>
          <cell r="H2385">
            <v>635131.01950000005</v>
          </cell>
          <cell r="I2385">
            <v>259.71699999999998</v>
          </cell>
          <cell r="J2385">
            <v>1180583.02</v>
          </cell>
          <cell r="K2385">
            <v>635134.35</v>
          </cell>
          <cell r="L2385">
            <v>259.89999999999998</v>
          </cell>
          <cell r="M2385">
            <v>5.2209973109793285E-2</v>
          </cell>
          <cell r="N2385">
            <v>3.505077461257426</v>
          </cell>
          <cell r="O2385">
            <v>8.0070110470187608</v>
          </cell>
        </row>
        <row r="2386">
          <cell r="A2386">
            <v>32990</v>
          </cell>
          <cell r="B2386">
            <v>4.496793562116979</v>
          </cell>
          <cell r="C2386">
            <v>5.8041356890107032E-2</v>
          </cell>
          <cell r="D2386">
            <v>1180571.28</v>
          </cell>
          <cell r="E2386">
            <v>635129.32999999996</v>
          </cell>
          <cell r="F2386">
            <v>259.48</v>
          </cell>
          <cell r="G2386">
            <v>1180572.2995</v>
          </cell>
          <cell r="H2386">
            <v>635133.70970000001</v>
          </cell>
          <cell r="I2386">
            <v>259.74099999999999</v>
          </cell>
          <cell r="J2386">
            <v>1180573.0900000001</v>
          </cell>
          <cell r="K2386">
            <v>635137.12</v>
          </cell>
          <cell r="L2386">
            <v>259.94</v>
          </cell>
          <cell r="M2386">
            <v>5.6845458626797248E-2</v>
          </cell>
          <cell r="N2386">
            <v>3.5007194032242821</v>
          </cell>
          <cell r="O2386">
            <v>7.9975129653412615</v>
          </cell>
        </row>
        <row r="2387">
          <cell r="A2387">
            <v>33000</v>
          </cell>
          <cell r="B2387">
            <v>4.4985289373343988</v>
          </cell>
          <cell r="C2387">
            <v>5.8685851236614045E-2</v>
          </cell>
          <cell r="D2387">
            <v>1180561.8400000001</v>
          </cell>
          <cell r="E2387">
            <v>635131.1</v>
          </cell>
          <cell r="F2387">
            <v>259.38</v>
          </cell>
          <cell r="G2387">
            <v>1180562.4742000001</v>
          </cell>
          <cell r="H2387">
            <v>635135.55359999998</v>
          </cell>
          <cell r="I2387">
            <v>259.64400000000001</v>
          </cell>
          <cell r="J2387">
            <v>1180562.97</v>
          </cell>
          <cell r="K2387">
            <v>635139.02</v>
          </cell>
          <cell r="L2387">
            <v>259.85000000000002</v>
          </cell>
          <cell r="M2387">
            <v>5.8828943897959736E-2</v>
          </cell>
          <cell r="N2387">
            <v>3.5016776836471752</v>
          </cell>
          <cell r="O2387">
            <v>8.0002066209815741</v>
          </cell>
          <cell r="P2387">
            <v>7.4851698100441517</v>
          </cell>
        </row>
        <row r="2388">
          <cell r="A2388">
            <v>33010</v>
          </cell>
          <cell r="B2388">
            <v>4.5039122415751018</v>
          </cell>
          <cell r="C2388">
            <v>5.839367773915613E-2</v>
          </cell>
          <cell r="D2388">
            <v>1180552.28</v>
          </cell>
          <cell r="E2388">
            <v>635132.04</v>
          </cell>
          <cell r="F2388">
            <v>259.17</v>
          </cell>
          <cell r="G2388">
            <v>1180552.5257999999</v>
          </cell>
          <cell r="H2388">
            <v>635136.53720000002</v>
          </cell>
          <cell r="I2388">
            <v>259.43299999999999</v>
          </cell>
          <cell r="J2388">
            <v>1180552.72</v>
          </cell>
          <cell r="K2388">
            <v>635140.03</v>
          </cell>
          <cell r="L2388">
            <v>259.64</v>
          </cell>
          <cell r="M2388">
            <v>5.9173380413379911E-2</v>
          </cell>
          <cell r="N2388">
            <v>3.4981946029432534</v>
          </cell>
          <cell r="O2388">
            <v>8.0021068445183552</v>
          </cell>
        </row>
        <row r="2389">
          <cell r="A2389">
            <v>33020</v>
          </cell>
          <cell r="B2389">
            <v>4.4953930194329423</v>
          </cell>
          <cell r="C2389">
            <v>5.7836989752853202E-2</v>
          </cell>
          <cell r="D2389">
            <v>1180542.67</v>
          </cell>
          <cell r="E2389">
            <v>635132.16000000003</v>
          </cell>
          <cell r="F2389">
            <v>258.94</v>
          </cell>
          <cell r="G2389">
            <v>1180542.5296</v>
          </cell>
          <cell r="H2389">
            <v>635136.65319999994</v>
          </cell>
          <cell r="I2389">
            <v>259.2</v>
          </cell>
          <cell r="J2389">
            <v>1180542.42</v>
          </cell>
          <cell r="K2389">
            <v>635140.15</v>
          </cell>
          <cell r="L2389">
            <v>259.39999999999998</v>
          </cell>
          <cell r="M2389">
            <v>5.7167076845756892E-2</v>
          </cell>
          <cell r="N2389">
            <v>3.4985171716862626</v>
          </cell>
          <cell r="O2389">
            <v>7.9939101911192054</v>
          </cell>
        </row>
        <row r="2390">
          <cell r="A2390">
            <v>33030</v>
          </cell>
          <cell r="B2390">
            <v>4.5016663236418761</v>
          </cell>
          <cell r="C2390">
            <v>5.7089971029236658E-2</v>
          </cell>
          <cell r="D2390">
            <v>1180533.0900000001</v>
          </cell>
          <cell r="E2390">
            <v>635131.43000000005</v>
          </cell>
          <cell r="F2390">
            <v>258.70999999999998</v>
          </cell>
          <cell r="G2390">
            <v>1180532.5612000001</v>
          </cell>
          <cell r="H2390">
            <v>635135.90049999999</v>
          </cell>
          <cell r="I2390">
            <v>258.96699999999998</v>
          </cell>
          <cell r="J2390">
            <v>1180532.1499999999</v>
          </cell>
          <cell r="K2390">
            <v>635139.38</v>
          </cell>
          <cell r="L2390">
            <v>259.17</v>
          </cell>
          <cell r="M2390">
            <v>5.7938533357712874E-2</v>
          </cell>
          <cell r="N2390">
            <v>3.5037131289932399</v>
          </cell>
          <cell r="O2390">
            <v>8.0053794526351165</v>
          </cell>
        </row>
        <row r="2391">
          <cell r="A2391">
            <v>33040</v>
          </cell>
          <cell r="B2391">
            <v>4.500830423357864</v>
          </cell>
          <cell r="C2391">
            <v>5.8655842404076806E-2</v>
          </cell>
          <cell r="D2391">
            <v>1180523.6200000001</v>
          </cell>
          <cell r="E2391">
            <v>635129.88</v>
          </cell>
          <cell r="F2391">
            <v>258.47000000000003</v>
          </cell>
          <cell r="G2391">
            <v>1180522.6957</v>
          </cell>
          <cell r="H2391">
            <v>635134.28489999997</v>
          </cell>
          <cell r="I2391">
            <v>258.73399999999998</v>
          </cell>
          <cell r="J2391">
            <v>1180521.98</v>
          </cell>
          <cell r="K2391">
            <v>635137.71</v>
          </cell>
          <cell r="L2391">
            <v>258.94</v>
          </cell>
          <cell r="M2391">
            <v>5.8872676479582595E-2</v>
          </cell>
          <cell r="N2391">
            <v>3.4990765210319483</v>
          </cell>
          <cell r="O2391">
            <v>7.9999069443898119</v>
          </cell>
        </row>
        <row r="2392">
          <cell r="A2392">
            <v>33050</v>
          </cell>
          <cell r="B2392">
            <v>4.5011799041515843</v>
          </cell>
          <cell r="C2392">
            <v>5.7984796332898957E-2</v>
          </cell>
          <cell r="D2392">
            <v>1180514.31</v>
          </cell>
          <cell r="E2392">
            <v>635127.51</v>
          </cell>
          <cell r="F2392">
            <v>258.24</v>
          </cell>
          <cell r="G2392">
            <v>1180513.0078</v>
          </cell>
          <cell r="H2392">
            <v>635131.81869999995</v>
          </cell>
          <cell r="I2392">
            <v>258.50099999999998</v>
          </cell>
          <cell r="J2392">
            <v>1180512</v>
          </cell>
          <cell r="K2392">
            <v>635135.17000000004</v>
          </cell>
          <cell r="L2392">
            <v>258.7</v>
          </cell>
          <cell r="M2392">
            <v>5.6864402164285649E-2</v>
          </cell>
          <cell r="N2392">
            <v>3.4995531901502441</v>
          </cell>
          <cell r="O2392">
            <v>8.0007330943018289</v>
          </cell>
        </row>
        <row r="2393">
          <cell r="A2393">
            <v>33060</v>
          </cell>
          <cell r="B2393">
            <v>4.5013301145563105</v>
          </cell>
          <cell r="C2393">
            <v>5.7316391696237999E-2</v>
          </cell>
          <cell r="D2393">
            <v>1180505.24</v>
          </cell>
          <cell r="E2393">
            <v>635124.34</v>
          </cell>
          <cell r="F2393">
            <v>258.01</v>
          </cell>
          <cell r="G2393">
            <v>1180503.5708000001</v>
          </cell>
          <cell r="H2393">
            <v>635128.52040000004</v>
          </cell>
          <cell r="I2393">
            <v>258.26799999999997</v>
          </cell>
          <cell r="J2393">
            <v>1180502.27</v>
          </cell>
          <cell r="K2393">
            <v>635131.77</v>
          </cell>
          <cell r="L2393">
            <v>258.47000000000003</v>
          </cell>
          <cell r="M2393">
            <v>5.7709620138769117E-2</v>
          </cell>
          <cell r="N2393">
            <v>3.5002829600043084</v>
          </cell>
          <cell r="O2393">
            <v>8.0016130745606198</v>
          </cell>
        </row>
        <row r="2394">
          <cell r="A2394">
            <v>33070</v>
          </cell>
          <cell r="B2394">
            <v>4.4963997419692694</v>
          </cell>
          <cell r="C2394">
            <v>5.8936041101181599E-2</v>
          </cell>
          <cell r="D2394">
            <v>1180496.48</v>
          </cell>
          <cell r="E2394">
            <v>635120.4</v>
          </cell>
          <cell r="F2394">
            <v>257.77</v>
          </cell>
          <cell r="G2394">
            <v>1180494.4558000001</v>
          </cell>
          <cell r="H2394">
            <v>635124.41500000004</v>
          </cell>
          <cell r="I2394">
            <v>258.03500000000003</v>
          </cell>
          <cell r="J2394">
            <v>1180492.8799999999</v>
          </cell>
          <cell r="K2394">
            <v>635127.54</v>
          </cell>
          <cell r="L2394">
            <v>258.24</v>
          </cell>
          <cell r="M2394">
            <v>5.8574367785713899E-2</v>
          </cell>
          <cell r="N2394">
            <v>3.4998243728374123</v>
          </cell>
          <cell r="O2394">
            <v>7.9962241148066813</v>
          </cell>
        </row>
        <row r="2395">
          <cell r="A2395">
            <v>33080</v>
          </cell>
          <cell r="B2395">
            <v>4.4975869308665306</v>
          </cell>
          <cell r="C2395">
            <v>5.8253459916898606E-2</v>
          </cell>
          <cell r="D2395">
            <v>1180488.1000000001</v>
          </cell>
          <cell r="E2395">
            <v>635115.71</v>
          </cell>
          <cell r="F2395">
            <v>257.54000000000002</v>
          </cell>
          <cell r="G2395">
            <v>1180485.7318</v>
          </cell>
          <cell r="H2395">
            <v>635119.53359999997</v>
          </cell>
          <cell r="I2395">
            <v>257.80200000000002</v>
          </cell>
          <cell r="J2395">
            <v>1180483.8899999999</v>
          </cell>
          <cell r="K2395">
            <v>635122.51</v>
          </cell>
          <cell r="L2395">
            <v>258</v>
          </cell>
          <cell r="M2395">
            <v>5.6568694405927523E-2</v>
          </cell>
          <cell r="N2395">
            <v>3.5001691674049269</v>
          </cell>
          <cell r="O2395">
            <v>7.9977560982714575</v>
          </cell>
        </row>
        <row r="2396">
          <cell r="A2396">
            <v>33090</v>
          </cell>
          <cell r="B2396">
            <v>4.5015422356895183</v>
          </cell>
          <cell r="C2396">
            <v>5.7313690840104382E-2</v>
          </cell>
          <cell r="D2396">
            <v>1180480.1499999999</v>
          </cell>
          <cell r="E2396">
            <v>635110.30000000005</v>
          </cell>
          <cell r="F2396">
            <v>257.31</v>
          </cell>
          <cell r="G2396">
            <v>1180477.4646999999</v>
          </cell>
          <cell r="H2396">
            <v>635113.9129</v>
          </cell>
          <cell r="I2396">
            <v>257.56799999999998</v>
          </cell>
          <cell r="J2396">
            <v>1180475.3700000001</v>
          </cell>
          <cell r="K2396">
            <v>635116.72</v>
          </cell>
          <cell r="L2396">
            <v>257.77</v>
          </cell>
          <cell r="M2396">
            <v>5.7672920818672396E-2</v>
          </cell>
          <cell r="N2396">
            <v>3.5025103138975737</v>
          </cell>
          <cell r="O2396">
            <v>8.004052549587092</v>
          </cell>
        </row>
        <row r="2397">
          <cell r="A2397">
            <v>33100</v>
          </cell>
          <cell r="B2397">
            <v>4.5037724365431187</v>
          </cell>
          <cell r="C2397">
            <v>5.883956255200757E-2</v>
          </cell>
          <cell r="D2397">
            <v>1180472.71</v>
          </cell>
          <cell r="E2397">
            <v>635104.23</v>
          </cell>
          <cell r="F2397">
            <v>257.07</v>
          </cell>
          <cell r="G2397">
            <v>1180469.7169999999</v>
          </cell>
          <cell r="H2397">
            <v>635107.59539999999</v>
          </cell>
          <cell r="I2397">
            <v>257.33499999999998</v>
          </cell>
          <cell r="J2397">
            <v>1180467.3899999999</v>
          </cell>
          <cell r="K2397">
            <v>635110.21</v>
          </cell>
          <cell r="L2397">
            <v>257.54000000000002</v>
          </cell>
          <cell r="M2397">
            <v>5.8568889461737453E-2</v>
          </cell>
          <cell r="N2397">
            <v>3.5001517338648815</v>
          </cell>
          <cell r="O2397">
            <v>8.0039241704080002</v>
          </cell>
        </row>
        <row r="2398">
          <cell r="A2398">
            <v>33110</v>
          </cell>
          <cell r="B2398">
            <v>4.5003489687464926</v>
          </cell>
          <cell r="C2398">
            <v>4.7774072964816547E-2</v>
          </cell>
          <cell r="D2398">
            <v>1180465.82</v>
          </cell>
          <cell r="E2398">
            <v>635097.54</v>
          </cell>
          <cell r="F2398">
            <v>256.89</v>
          </cell>
          <cell r="G2398">
            <v>1180462.5471999999</v>
          </cell>
          <cell r="H2398">
            <v>635100.62899999996</v>
          </cell>
          <cell r="I2398">
            <v>257.10500000000002</v>
          </cell>
          <cell r="J2398">
            <v>1180460</v>
          </cell>
          <cell r="K2398">
            <v>635103.03</v>
          </cell>
          <cell r="L2398">
            <v>257.27</v>
          </cell>
          <cell r="M2398">
            <v>4.7137030134943504E-2</v>
          </cell>
          <cell r="N2398">
            <v>3.5004326646715538</v>
          </cell>
          <cell r="O2398">
            <v>8.0007816334180468</v>
          </cell>
        </row>
        <row r="2399">
          <cell r="A2399">
            <v>33120</v>
          </cell>
          <cell r="B2399">
            <v>4.2260947836033349</v>
          </cell>
          <cell r="C2399">
            <v>2.7448508833759787E-2</v>
          </cell>
          <cell r="D2399">
            <v>1180459.0900000001</v>
          </cell>
          <cell r="E2399">
            <v>635090.37</v>
          </cell>
          <cell r="F2399">
            <v>256.83</v>
          </cell>
          <cell r="G2399">
            <v>1180455.9084000001</v>
          </cell>
          <cell r="H2399">
            <v>635093.15159999998</v>
          </cell>
          <cell r="I2399">
            <v>256.94600000000003</v>
          </cell>
          <cell r="J2399">
            <v>1180453.27</v>
          </cell>
          <cell r="K2399">
            <v>635095.44999999995</v>
          </cell>
          <cell r="L2399">
            <v>257.05</v>
          </cell>
          <cell r="M2399">
            <v>2.9721811598781619E-2</v>
          </cell>
          <cell r="N2399">
            <v>3.4991137621048729</v>
          </cell>
          <cell r="O2399">
            <v>7.7252085457082078</v>
          </cell>
        </row>
        <row r="2400">
          <cell r="A2400">
            <v>33130</v>
          </cell>
          <cell r="B2400">
            <v>3.7218456307403991</v>
          </cell>
          <cell r="C2400">
            <v>1.8807873013816492E-2</v>
          </cell>
          <cell r="D2400">
            <v>1180452.1399999999</v>
          </cell>
          <cell r="E2400">
            <v>635083.17000000004</v>
          </cell>
          <cell r="F2400">
            <v>256.82</v>
          </cell>
          <cell r="G2400">
            <v>1180449.3347</v>
          </cell>
          <cell r="H2400">
            <v>635085.61589999998</v>
          </cell>
          <cell r="I2400">
            <v>256.89</v>
          </cell>
          <cell r="J2400">
            <v>1180446.7</v>
          </cell>
          <cell r="K2400">
            <v>635087.92000000004</v>
          </cell>
          <cell r="L2400">
            <v>256.93</v>
          </cell>
          <cell r="M2400">
            <v>1.1428328450629245E-2</v>
          </cell>
          <cell r="N2400">
            <v>3.5000744135786594</v>
          </cell>
          <cell r="O2400">
            <v>7.2219200443190585</v>
          </cell>
        </row>
        <row r="2401">
          <cell r="A2401">
            <v>33140</v>
          </cell>
          <cell r="B2401">
            <v>3.5008143466677919</v>
          </cell>
          <cell r="C2401">
            <v>1.9424052025126273E-2</v>
          </cell>
          <cell r="D2401">
            <v>1180445.3999999999</v>
          </cell>
          <cell r="E2401">
            <v>635075.78</v>
          </cell>
          <cell r="F2401">
            <v>256.87</v>
          </cell>
          <cell r="G2401">
            <v>1180442.7609999999</v>
          </cell>
          <cell r="H2401">
            <v>635078.08030000003</v>
          </cell>
          <cell r="I2401">
            <v>256.93799999999999</v>
          </cell>
          <cell r="J2401">
            <v>1180440.1200000001</v>
          </cell>
          <cell r="K2401">
            <v>635080.38</v>
          </cell>
          <cell r="L2401">
            <v>256.91000000000003</v>
          </cell>
          <cell r="M2401">
            <v>-7.9955951218663168E-3</v>
          </cell>
          <cell r="N2401">
            <v>3.501928195862356</v>
          </cell>
          <cell r="O2401">
            <v>7.0027425425301484</v>
          </cell>
        </row>
        <row r="2402">
          <cell r="A2402">
            <v>33150</v>
          </cell>
          <cell r="B2402">
            <v>3.4988984623633814</v>
          </cell>
          <cell r="C2402">
            <v>1.9434688011526032E-2</v>
          </cell>
          <cell r="D2402">
            <v>1180438.82</v>
          </cell>
          <cell r="E2402">
            <v>635068.24</v>
          </cell>
          <cell r="F2402">
            <v>257.02</v>
          </cell>
          <cell r="G2402">
            <v>1180436.1873000001</v>
          </cell>
          <cell r="H2402">
            <v>635070.54460000002</v>
          </cell>
          <cell r="I2402">
            <v>257.08800000000002</v>
          </cell>
          <cell r="J2402">
            <v>1180433.55</v>
          </cell>
          <cell r="K2402">
            <v>635072.85</v>
          </cell>
          <cell r="L2402">
            <v>257.02</v>
          </cell>
          <cell r="M2402">
            <v>-1.9412556376395017E-2</v>
          </cell>
          <cell r="N2402">
            <v>3.5028874446812206</v>
          </cell>
          <cell r="O2402">
            <v>7.001785907044602</v>
          </cell>
        </row>
        <row r="2403">
          <cell r="A2403">
            <v>33160</v>
          </cell>
          <cell r="B2403">
            <v>3.497934557710793</v>
          </cell>
          <cell r="C2403">
            <v>2.0297692489276299E-2</v>
          </cell>
          <cell r="D2403">
            <v>1180432.25</v>
          </cell>
          <cell r="E2403">
            <v>635060.71</v>
          </cell>
          <cell r="F2403">
            <v>257.27</v>
          </cell>
          <cell r="G2403">
            <v>1180429.6136</v>
          </cell>
          <cell r="H2403">
            <v>635063.00890000002</v>
          </cell>
          <cell r="I2403">
            <v>257.34100000000001</v>
          </cell>
          <cell r="J2403">
            <v>1180426.98</v>
          </cell>
          <cell r="K2403">
            <v>635065.31000000006</v>
          </cell>
          <cell r="L2403">
            <v>257.27</v>
          </cell>
          <cell r="M2403">
            <v>-2.0301538939633334E-2</v>
          </cell>
          <cell r="N2403">
            <v>3.497271818217575</v>
          </cell>
          <cell r="O2403">
            <v>6.995206375928368</v>
          </cell>
        </row>
        <row r="2404">
          <cell r="A2404">
            <v>33170</v>
          </cell>
          <cell r="B2404">
            <v>3.5035493787919734</v>
          </cell>
          <cell r="C2404">
            <v>1.9408888714858099E-2</v>
          </cell>
          <cell r="D2404">
            <v>1180425.68</v>
          </cell>
          <cell r="E2404">
            <v>635053.17000000004</v>
          </cell>
          <cell r="F2404">
            <v>257.63</v>
          </cell>
          <cell r="G2404">
            <v>1180423.0399</v>
          </cell>
          <cell r="H2404">
            <v>635055.47320000001</v>
          </cell>
          <cell r="I2404">
            <v>257.69799999999998</v>
          </cell>
          <cell r="J2404">
            <v>1180420.3999999999</v>
          </cell>
          <cell r="K2404">
            <v>635057.77</v>
          </cell>
          <cell r="L2404">
            <v>257.63</v>
          </cell>
          <cell r="M2404">
            <v>-1.943304372418508E-2</v>
          </cell>
          <cell r="N2404">
            <v>3.4991945145142309</v>
          </cell>
          <cell r="O2404">
            <v>7.0027438933062047</v>
          </cell>
        </row>
        <row r="2405">
          <cell r="A2405">
            <v>33180</v>
          </cell>
          <cell r="B2405">
            <v>3.4950548909725421</v>
          </cell>
          <cell r="C2405">
            <v>1.9169942129682462E-2</v>
          </cell>
          <cell r="D2405">
            <v>1180419.1000000001</v>
          </cell>
          <cell r="E2405">
            <v>635045.64</v>
          </cell>
          <cell r="F2405">
            <v>258.08999999999997</v>
          </cell>
          <cell r="G2405">
            <v>1180416.4661999999</v>
          </cell>
          <cell r="H2405">
            <v>635047.9375</v>
          </cell>
          <cell r="I2405">
            <v>258.15699999999998</v>
          </cell>
          <cell r="J2405">
            <v>1180413.83</v>
          </cell>
          <cell r="K2405">
            <v>635050.23999999999</v>
          </cell>
          <cell r="L2405">
            <v>258.08999999999997</v>
          </cell>
          <cell r="M2405">
            <v>-1.9142031561654241E-2</v>
          </cell>
          <cell r="N2405">
            <v>3.5001509523275063</v>
          </cell>
          <cell r="O2405">
            <v>6.9952058433000488</v>
          </cell>
        </row>
        <row r="2406">
          <cell r="A2406">
            <v>33190</v>
          </cell>
          <cell r="B2406">
            <v>3.5007356169976958</v>
          </cell>
          <cell r="C2406">
            <v>1.9424488861658696E-2</v>
          </cell>
          <cell r="D2406">
            <v>1180412.53</v>
          </cell>
          <cell r="E2406">
            <v>635038.1</v>
          </cell>
          <cell r="F2406">
            <v>258.62</v>
          </cell>
          <cell r="G2406">
            <v>1180409.8925000001</v>
          </cell>
          <cell r="H2406">
            <v>635040.40190000006</v>
          </cell>
          <cell r="I2406">
            <v>258.68799999999999</v>
          </cell>
          <cell r="J2406">
            <v>1180407.26</v>
          </cell>
          <cell r="K2406">
            <v>635042.69999999995</v>
          </cell>
          <cell r="L2406">
            <v>258.62</v>
          </cell>
          <cell r="M2406">
            <v>-1.9459317724157012E-2</v>
          </cell>
          <cell r="N2406">
            <v>3.4944698968334165</v>
          </cell>
          <cell r="O2406">
            <v>6.9952055138311122</v>
          </cell>
        </row>
        <row r="2407">
          <cell r="A2407">
            <v>33200</v>
          </cell>
          <cell r="B2407">
            <v>3.4997816903650061</v>
          </cell>
          <cell r="C2407">
            <v>2.0572711777486201E-2</v>
          </cell>
          <cell r="D2407">
            <v>1180405.96</v>
          </cell>
          <cell r="E2407">
            <v>635030.56999999995</v>
          </cell>
          <cell r="F2407">
            <v>259.14999999999998</v>
          </cell>
          <cell r="G2407">
            <v>1180403.3188</v>
          </cell>
          <cell r="H2407">
            <v>635032.86620000005</v>
          </cell>
          <cell r="I2407">
            <v>259.22199999999998</v>
          </cell>
          <cell r="J2407">
            <v>1180400.68</v>
          </cell>
          <cell r="K2407">
            <v>635035.17000000004</v>
          </cell>
          <cell r="L2407">
            <v>259.14999999999998</v>
          </cell>
          <cell r="M2407">
            <v>-2.055401965869191E-2</v>
          </cell>
          <cell r="N2407">
            <v>3.5029644417779506</v>
          </cell>
          <cell r="O2407">
            <v>7.0027461321429563</v>
          </cell>
        </row>
        <row r="2408">
          <cell r="A2408">
            <v>33210</v>
          </cell>
          <cell r="B2408">
            <v>3.4978562377223299</v>
          </cell>
          <cell r="C2408">
            <v>2.0869925759874536E-2</v>
          </cell>
          <cell r="D2408">
            <v>1180399.3799999999</v>
          </cell>
          <cell r="E2408">
            <v>635023.03</v>
          </cell>
          <cell r="F2408">
            <v>259.66000000000003</v>
          </cell>
          <cell r="G2408">
            <v>1180396.7450999999</v>
          </cell>
          <cell r="H2408">
            <v>635025.33050000004</v>
          </cell>
          <cell r="I2408">
            <v>259.733</v>
          </cell>
          <cell r="J2408">
            <v>1180394.1100000001</v>
          </cell>
          <cell r="K2408">
            <v>635027.63</v>
          </cell>
          <cell r="L2408">
            <v>259.66000000000003</v>
          </cell>
          <cell r="M2408">
            <v>-2.0872950724066155E-2</v>
          </cell>
          <cell r="N2408">
            <v>3.4973493189830287</v>
          </cell>
          <cell r="O2408">
            <v>6.9952055567053586</v>
          </cell>
        </row>
        <row r="2409">
          <cell r="A2409">
            <v>33220</v>
          </cell>
          <cell r="B2409">
            <v>3.5034715640226244</v>
          </cell>
          <cell r="C2409">
            <v>2.1407338015860745E-2</v>
          </cell>
          <cell r="D2409">
            <v>1180392.81</v>
          </cell>
          <cell r="E2409">
            <v>635015.49</v>
          </cell>
          <cell r="F2409">
            <v>260.01</v>
          </cell>
          <cell r="G2409">
            <v>1180390.1714000001</v>
          </cell>
          <cell r="H2409">
            <v>635017.79480000003</v>
          </cell>
          <cell r="I2409">
            <v>260.08499999999998</v>
          </cell>
          <cell r="J2409">
            <v>1180387.53</v>
          </cell>
          <cell r="K2409">
            <v>635020.1</v>
          </cell>
          <cell r="L2409">
            <v>260.01</v>
          </cell>
          <cell r="M2409">
            <v>-2.1392852481537661E-2</v>
          </cell>
          <cell r="N2409">
            <v>3.5058438356789825</v>
          </cell>
          <cell r="O2409">
            <v>7.0093153997016069</v>
          </cell>
        </row>
        <row r="2410">
          <cell r="A2410">
            <v>33230</v>
          </cell>
          <cell r="B2410">
            <v>3.5025148250954672</v>
          </cell>
          <cell r="C2410">
            <v>2.1127676454016229E-2</v>
          </cell>
          <cell r="D2410">
            <v>1180386.24</v>
          </cell>
          <cell r="E2410">
            <v>635007.96</v>
          </cell>
          <cell r="F2410">
            <v>260.18</v>
          </cell>
          <cell r="G2410">
            <v>1180383.5977</v>
          </cell>
          <cell r="H2410">
            <v>635010.25910000002</v>
          </cell>
          <cell r="I2410">
            <v>260.25400000000002</v>
          </cell>
          <cell r="J2410">
            <v>1180380.96</v>
          </cell>
          <cell r="K2410">
            <v>635012.56000000006</v>
          </cell>
          <cell r="L2410">
            <v>260.18</v>
          </cell>
          <cell r="M2410">
            <v>-2.1141474707712025E-2</v>
          </cell>
          <cell r="N2410">
            <v>3.5002288640261425</v>
          </cell>
          <cell r="O2410">
            <v>7.0027436891216102</v>
          </cell>
        </row>
        <row r="2411">
          <cell r="A2411">
            <v>33240</v>
          </cell>
          <cell r="B2411">
            <v>3.5006582594314106</v>
          </cell>
          <cell r="C2411">
            <v>2.0567560345549761E-2</v>
          </cell>
          <cell r="D2411">
            <v>1180379.6599999999</v>
          </cell>
          <cell r="E2411">
            <v>635000.42000000004</v>
          </cell>
          <cell r="F2411">
            <v>260.17</v>
          </cell>
          <cell r="G2411">
            <v>1180377.024</v>
          </cell>
          <cell r="H2411">
            <v>635002.72349999996</v>
          </cell>
          <cell r="I2411">
            <v>260.24200000000002</v>
          </cell>
          <cell r="J2411">
            <v>1180374.3899999999</v>
          </cell>
          <cell r="K2411">
            <v>635005.02</v>
          </cell>
          <cell r="L2411">
            <v>260.17</v>
          </cell>
          <cell r="M2411">
            <v>-2.0603520842298679E-2</v>
          </cell>
          <cell r="N2411">
            <v>3.4945483614716935</v>
          </cell>
          <cell r="O2411">
            <v>6.9952066209031045</v>
          </cell>
        </row>
        <row r="2412">
          <cell r="A2412">
            <v>33250</v>
          </cell>
          <cell r="B2412">
            <v>3.4997001201037516</v>
          </cell>
          <cell r="C2412">
            <v>1.9430236210629302E-2</v>
          </cell>
          <cell r="D2412">
            <v>1180373.0900000001</v>
          </cell>
          <cell r="E2412">
            <v>634992.89</v>
          </cell>
          <cell r="F2412">
            <v>259.98</v>
          </cell>
          <cell r="G2412">
            <v>1180370.4502999999</v>
          </cell>
          <cell r="H2412">
            <v>634995.18779999996</v>
          </cell>
          <cell r="I2412">
            <v>260.048</v>
          </cell>
          <cell r="J2412">
            <v>1180367.81</v>
          </cell>
          <cell r="K2412">
            <v>634997.49</v>
          </cell>
          <cell r="L2412">
            <v>259.98</v>
          </cell>
          <cell r="M2412">
            <v>-1.9411695399195402E-2</v>
          </cell>
          <cell r="N2412">
            <v>3.5030428100990174</v>
          </cell>
          <cell r="O2412">
            <v>7.0027429302027695</v>
          </cell>
        </row>
        <row r="2413">
          <cell r="A2413">
            <v>33260</v>
          </cell>
          <cell r="B2413">
            <v>3.4977792911386563</v>
          </cell>
          <cell r="C2413">
            <v>2.0298593504696635E-2</v>
          </cell>
          <cell r="D2413">
            <v>1180366.51</v>
          </cell>
          <cell r="E2413">
            <v>634985.35</v>
          </cell>
          <cell r="F2413">
            <v>259.60000000000002</v>
          </cell>
          <cell r="G2413">
            <v>1180363.8766000001</v>
          </cell>
          <cell r="H2413">
            <v>634987.65209999995</v>
          </cell>
          <cell r="I2413">
            <v>259.67099999999999</v>
          </cell>
          <cell r="J2413">
            <v>1180361.24</v>
          </cell>
          <cell r="K2413">
            <v>634989.94999999995</v>
          </cell>
          <cell r="L2413">
            <v>259.60000000000002</v>
          </cell>
          <cell r="M2413">
            <v>-2.0300631225751889E-2</v>
          </cell>
          <cell r="N2413">
            <v>3.4974281937550864</v>
          </cell>
          <cell r="O2413">
            <v>6.9952074848937427</v>
          </cell>
        </row>
        <row r="2414">
          <cell r="A2414">
            <v>33270</v>
          </cell>
          <cell r="B2414">
            <v>3.4968198938681532</v>
          </cell>
          <cell r="C2414">
            <v>1.887429207199524E-2</v>
          </cell>
          <cell r="D2414">
            <v>1180359.94</v>
          </cell>
          <cell r="E2414">
            <v>634977.81999999995</v>
          </cell>
          <cell r="F2414">
            <v>259.07</v>
          </cell>
          <cell r="G2414">
            <v>1180357.3029</v>
          </cell>
          <cell r="H2414">
            <v>634980.11640000006</v>
          </cell>
          <cell r="I2414">
            <v>259.13600000000002</v>
          </cell>
          <cell r="J2414">
            <v>1180354.67</v>
          </cell>
          <cell r="K2414">
            <v>634982.42000000004</v>
          </cell>
          <cell r="L2414">
            <v>259.07</v>
          </cell>
          <cell r="M2414">
            <v>-1.8865818993541224E-2</v>
          </cell>
          <cell r="N2414">
            <v>3.4983903970787722</v>
          </cell>
          <cell r="O2414">
            <v>6.9952102909469254</v>
          </cell>
        </row>
        <row r="2415">
          <cell r="A2415">
            <v>33280</v>
          </cell>
          <cell r="B2415">
            <v>3.5024998616335115</v>
          </cell>
          <cell r="C2415">
            <v>1.9129194188964083E-2</v>
          </cell>
          <cell r="D2415">
            <v>1180353.3700000001</v>
          </cell>
          <cell r="E2415">
            <v>634970.28</v>
          </cell>
          <cell r="F2415">
            <v>258.51</v>
          </cell>
          <cell r="G2415">
            <v>1180350.7291999999</v>
          </cell>
          <cell r="H2415">
            <v>634972.5808</v>
          </cell>
          <cell r="I2415">
            <v>258.577</v>
          </cell>
          <cell r="J2415">
            <v>1180348.0900000001</v>
          </cell>
          <cell r="K2415">
            <v>634974.88</v>
          </cell>
          <cell r="L2415">
            <v>258.51</v>
          </cell>
          <cell r="M2415">
            <v>-1.9141531126563558E-2</v>
          </cell>
          <cell r="N2415">
            <v>3.5002424600730282</v>
          </cell>
          <cell r="O2415">
            <v>7.0027423217065401</v>
          </cell>
        </row>
        <row r="2416">
          <cell r="A2416">
            <v>33290</v>
          </cell>
          <cell r="B2416">
            <v>3.5005822743662147</v>
          </cell>
          <cell r="C2416">
            <v>1.9711006510341019E-2</v>
          </cell>
          <cell r="D2416">
            <v>1180346.79</v>
          </cell>
          <cell r="E2416">
            <v>634962.74</v>
          </cell>
          <cell r="F2416">
            <v>257.95</v>
          </cell>
          <cell r="G2416">
            <v>1180344.1555000001</v>
          </cell>
          <cell r="H2416">
            <v>634965.04509999999</v>
          </cell>
          <cell r="I2416">
            <v>258.01900000000001</v>
          </cell>
          <cell r="J2416">
            <v>1180341.52</v>
          </cell>
          <cell r="K2416">
            <v>634967.35</v>
          </cell>
          <cell r="L2416">
            <v>257.95</v>
          </cell>
          <cell r="M2416">
            <v>-1.9707510503364726E-2</v>
          </cell>
          <cell r="N2416">
            <v>3.5012032589421294</v>
          </cell>
          <cell r="O2416">
            <v>7.0017855333083441</v>
          </cell>
        </row>
        <row r="2417">
          <cell r="A2417">
            <v>33300</v>
          </cell>
          <cell r="B2417">
            <v>3.499619922178077</v>
          </cell>
          <cell r="C2417">
            <v>2.028791742499789E-2</v>
          </cell>
          <cell r="D2417">
            <v>1180340.22</v>
          </cell>
          <cell r="E2417">
            <v>634955.21</v>
          </cell>
          <cell r="F2417">
            <v>257.39</v>
          </cell>
          <cell r="G2417">
            <v>1180337.5818</v>
          </cell>
          <cell r="H2417">
            <v>634957.50939999998</v>
          </cell>
          <cell r="I2417">
            <v>257.46100000000001</v>
          </cell>
          <cell r="J2417">
            <v>1180334.94</v>
          </cell>
          <cell r="K2417">
            <v>634959.81000000006</v>
          </cell>
          <cell r="L2417">
            <v>257.39</v>
          </cell>
          <cell r="M2417">
            <v>-2.026763237227551E-2</v>
          </cell>
          <cell r="N2417">
            <v>3.5031225500788468</v>
          </cell>
          <cell r="O2417">
            <v>7.0027424722569238</v>
          </cell>
        </row>
        <row r="2418">
          <cell r="A2418">
            <v>33310</v>
          </cell>
          <cell r="B2418">
            <v>3.5052345569606755</v>
          </cell>
          <cell r="C2418">
            <v>2.0540708140921845E-2</v>
          </cell>
          <cell r="D2418">
            <v>1180333.6499999999</v>
          </cell>
          <cell r="E2418">
            <v>634947.67000000004</v>
          </cell>
          <cell r="F2418">
            <v>256.83</v>
          </cell>
          <cell r="G2418">
            <v>1180331.0081</v>
          </cell>
          <cell r="H2418">
            <v>634949.97369999997</v>
          </cell>
          <cell r="I2418">
            <v>256.90199999999999</v>
          </cell>
          <cell r="J2418">
            <v>1180328.3700000001</v>
          </cell>
          <cell r="K2418">
            <v>634952.27</v>
          </cell>
          <cell r="L2418">
            <v>256.83</v>
          </cell>
          <cell r="M2418">
            <v>-2.0586083264971945E-2</v>
          </cell>
          <cell r="N2418">
            <v>3.4975084416623168</v>
          </cell>
          <cell r="O2418">
            <v>7.0027429986229919</v>
          </cell>
        </row>
        <row r="2419">
          <cell r="A2419">
            <v>33320</v>
          </cell>
          <cell r="B2419">
            <v>3.4967401048105335</v>
          </cell>
          <cell r="C2419">
            <v>2.5738258292725491E-3</v>
          </cell>
          <cell r="D2419">
            <v>1180327.07</v>
          </cell>
          <cell r="E2419">
            <v>634940.14</v>
          </cell>
          <cell r="F2419">
            <v>256.33999999999997</v>
          </cell>
          <cell r="G2419">
            <v>1180324.4343999999</v>
          </cell>
          <cell r="H2419">
            <v>634942.43799999997</v>
          </cell>
          <cell r="I2419">
            <v>256.34899999999999</v>
          </cell>
          <cell r="J2419">
            <v>1180321.8</v>
          </cell>
          <cell r="K2419">
            <v>634944.74</v>
          </cell>
          <cell r="L2419">
            <v>256.27999999999997</v>
          </cell>
          <cell r="M2419">
            <v>-1.9722927570547635E-2</v>
          </cell>
          <cell r="N2419">
            <v>3.4984664296519008</v>
          </cell>
          <cell r="O2419">
            <v>6.9952065344624348</v>
          </cell>
        </row>
        <row r="2420">
          <cell r="A2420">
            <v>33330</v>
          </cell>
          <cell r="B2420">
            <v>3.5024206271940352</v>
          </cell>
          <cell r="C2420">
            <v>-1.7987559663982751E-2</v>
          </cell>
          <cell r="D2420">
            <v>1180320.5</v>
          </cell>
          <cell r="E2420">
            <v>634932.6</v>
          </cell>
          <cell r="F2420">
            <v>255.93</v>
          </cell>
          <cell r="G2420">
            <v>1180317.8607000001</v>
          </cell>
          <cell r="H2420">
            <v>634934.90240000002</v>
          </cell>
          <cell r="I2420">
            <v>255.86699999999999</v>
          </cell>
          <cell r="J2420">
            <v>1180314.95</v>
          </cell>
          <cell r="K2420">
            <v>634937.43999999994</v>
          </cell>
          <cell r="L2420">
            <v>255.79</v>
          </cell>
          <cell r="M2420">
            <v>-1.9940166191080699E-2</v>
          </cell>
          <cell r="N2420">
            <v>3.8615525699299602</v>
          </cell>
          <cell r="O2420">
            <v>7.363973197123995</v>
          </cell>
        </row>
        <row r="2421">
          <cell r="A2421">
            <v>33340</v>
          </cell>
          <cell r="B2421">
            <v>3.4939261425858494</v>
          </cell>
          <cell r="C2421">
            <v>-3.52039496487348E-2</v>
          </cell>
          <cell r="D2421">
            <v>1180313.92</v>
          </cell>
          <cell r="E2421">
            <v>634925.06999999995</v>
          </cell>
          <cell r="F2421">
            <v>255.6</v>
          </cell>
          <cell r="G2421">
            <v>1180311.287</v>
          </cell>
          <cell r="H2421">
            <v>634927.36670000001</v>
          </cell>
          <cell r="I2421">
            <v>255.477</v>
          </cell>
          <cell r="J2421">
            <v>1180308</v>
          </cell>
          <cell r="K2421">
            <v>634930.23</v>
          </cell>
          <cell r="L2421">
            <v>255.32</v>
          </cell>
          <cell r="M2421">
            <v>-3.6015563569809034E-2</v>
          </cell>
          <cell r="N2421">
            <v>4.3592265242690784</v>
          </cell>
          <cell r="O2421">
            <v>7.8531526668549283</v>
          </cell>
        </row>
        <row r="2422">
          <cell r="A2422">
            <v>33350</v>
          </cell>
          <cell r="B2422">
            <v>3.5048891865100713</v>
          </cell>
          <cell r="C2422">
            <v>-5.4495303513486318E-2</v>
          </cell>
          <cell r="D2422">
            <v>1180306.92</v>
          </cell>
          <cell r="E2422">
            <v>634917.52</v>
          </cell>
          <cell r="F2422">
            <v>255.37</v>
          </cell>
          <cell r="G2422">
            <v>1180304.4855</v>
          </cell>
          <cell r="H2422">
            <v>634920.04139999999</v>
          </cell>
          <cell r="I2422">
            <v>255.179</v>
          </cell>
          <cell r="J2422">
            <v>1180301.3600000001</v>
          </cell>
          <cell r="K2422">
            <v>634923.28</v>
          </cell>
          <cell r="L2422">
            <v>254.94</v>
          </cell>
          <cell r="M2422">
            <v>-5.3101566523968004E-2</v>
          </cell>
          <cell r="N2422">
            <v>4.5008088394554031</v>
          </cell>
          <cell r="O2422">
            <v>8.005698025965474</v>
          </cell>
        </row>
        <row r="2423">
          <cell r="A2423">
            <v>33360</v>
          </cell>
          <cell r="B2423">
            <v>3.4975323772810785</v>
          </cell>
          <cell r="C2423">
            <v>-5.8898668483566161E-2</v>
          </cell>
          <cell r="D2423">
            <v>1180299.02</v>
          </cell>
          <cell r="E2423">
            <v>634910.75</v>
          </cell>
          <cell r="F2423">
            <v>255.18</v>
          </cell>
          <cell r="G2423">
            <v>1180296.9012</v>
          </cell>
          <cell r="H2423">
            <v>634913.53269999998</v>
          </cell>
          <cell r="I2423">
            <v>254.97399999999999</v>
          </cell>
          <cell r="J2423">
            <v>1180294.18</v>
          </cell>
          <cell r="K2423">
            <v>634917.11</v>
          </cell>
          <cell r="L2423">
            <v>254.7</v>
          </cell>
          <cell r="M2423">
            <v>-6.0961174907659267E-2</v>
          </cell>
          <cell r="N2423">
            <v>4.494664028622176</v>
          </cell>
          <cell r="O2423">
            <v>7.992196405903254</v>
          </cell>
        </row>
        <row r="2424">
          <cell r="A2424">
            <v>33370</v>
          </cell>
          <cell r="B2424">
            <v>3.5021099069258255</v>
          </cell>
          <cell r="C2424">
            <v>-5.9963851958123975E-2</v>
          </cell>
          <cell r="D2424">
            <v>1180290.3799999999</v>
          </cell>
          <cell r="E2424">
            <v>634904.93999999994</v>
          </cell>
          <cell r="F2424">
            <v>255.07</v>
          </cell>
          <cell r="G2424">
            <v>1180288.6054</v>
          </cell>
          <cell r="H2424">
            <v>634907.95920000004</v>
          </cell>
          <cell r="I2424">
            <v>254.86</v>
          </cell>
          <cell r="J2424">
            <v>1180286.32</v>
          </cell>
          <cell r="K2424">
            <v>634911.84</v>
          </cell>
          <cell r="L2424">
            <v>254.59</v>
          </cell>
          <cell r="M2424">
            <v>-5.9950192755711305E-2</v>
          </cell>
          <cell r="N2424">
            <v>4.5037386468501053</v>
          </cell>
          <cell r="O2424">
            <v>8.0058485537759303</v>
          </cell>
        </row>
        <row r="2425">
          <cell r="A2425">
            <v>33380</v>
          </cell>
          <cell r="B2425">
            <v>3.4939515295444563</v>
          </cell>
          <cell r="C2425">
            <v>-6.0676285348371217E-2</v>
          </cell>
          <cell r="D2425">
            <v>1180281.1200000001</v>
          </cell>
          <cell r="E2425">
            <v>634900.19999999995</v>
          </cell>
          <cell r="F2425">
            <v>255.05</v>
          </cell>
          <cell r="G2425">
            <v>1180279.7127</v>
          </cell>
          <cell r="H2425">
            <v>634903.39800000004</v>
          </cell>
          <cell r="I2425">
            <v>254.83799999999999</v>
          </cell>
          <cell r="J2425">
            <v>1180277.8999999999</v>
          </cell>
          <cell r="K2425">
            <v>634907.52</v>
          </cell>
          <cell r="L2425">
            <v>254.57</v>
          </cell>
          <cell r="M2425">
            <v>-5.9516235967816633E-2</v>
          </cell>
          <cell r="N2425">
            <v>4.502972939097182</v>
          </cell>
          <cell r="O2425">
            <v>7.9969244686416383</v>
          </cell>
        </row>
        <row r="2426">
          <cell r="A2426">
            <v>33390</v>
          </cell>
          <cell r="B2426">
            <v>3.4954260999709379</v>
          </cell>
          <cell r="C2426">
            <v>-6.065068862470064E-2</v>
          </cell>
          <cell r="D2426">
            <v>1180271.3700000001</v>
          </cell>
          <cell r="E2426">
            <v>634896.56999999995</v>
          </cell>
          <cell r="F2426">
            <v>255.1</v>
          </cell>
          <cell r="G2426">
            <v>1180270.3461</v>
          </cell>
          <cell r="H2426">
            <v>634899.91209999996</v>
          </cell>
          <cell r="I2426">
            <v>254.88800000000001</v>
          </cell>
          <cell r="J2426">
            <v>1180269.03</v>
          </cell>
          <cell r="K2426">
            <v>634904.21</v>
          </cell>
          <cell r="L2426">
            <v>254.62</v>
          </cell>
          <cell r="M2426">
            <v>-5.9623220492444652E-2</v>
          </cell>
          <cell r="N2426">
            <v>4.4948930598936894</v>
          </cell>
          <cell r="O2426">
            <v>7.9903191598646277</v>
          </cell>
        </row>
        <row r="2427">
          <cell r="A2427">
            <v>33400</v>
          </cell>
          <cell r="B2427">
            <v>3.4960028746897946</v>
          </cell>
          <cell r="C2427">
            <v>-5.9210477628214492E-2</v>
          </cell>
          <cell r="D2427">
            <v>1180261.26</v>
          </cell>
          <cell r="E2427">
            <v>634894.11</v>
          </cell>
          <cell r="F2427">
            <v>255.15</v>
          </cell>
          <cell r="G2427">
            <v>1180260.6351000001</v>
          </cell>
          <cell r="H2427">
            <v>634897.54969999997</v>
          </cell>
          <cell r="I2427">
            <v>254.94300000000001</v>
          </cell>
          <cell r="J2427">
            <v>1180259.83</v>
          </cell>
          <cell r="K2427">
            <v>634901.98</v>
          </cell>
          <cell r="L2427">
            <v>254.67</v>
          </cell>
          <cell r="M2427">
            <v>-6.0628140218488669E-2</v>
          </cell>
          <cell r="N2427">
            <v>4.5028595470057429</v>
          </cell>
          <cell r="O2427">
            <v>7.998862421695538</v>
          </cell>
        </row>
        <row r="2428">
          <cell r="A2428">
            <v>33410</v>
          </cell>
          <cell r="B2428">
            <v>3.5000775377386839</v>
          </cell>
          <cell r="C2428">
            <v>-5.7713007161122931E-2</v>
          </cell>
          <cell r="D2428">
            <v>1180250.93</v>
          </cell>
          <cell r="E2428">
            <v>634892.85</v>
          </cell>
          <cell r="F2428">
            <v>255.2</v>
          </cell>
          <cell r="G2428">
            <v>1180250.7139000001</v>
          </cell>
          <cell r="H2428">
            <v>634896.34340000001</v>
          </cell>
          <cell r="I2428">
            <v>254.99799999999999</v>
          </cell>
          <cell r="J2428">
            <v>1180250.43</v>
          </cell>
          <cell r="K2428">
            <v>634900.82999999996</v>
          </cell>
          <cell r="L2428">
            <v>254.74</v>
          </cell>
          <cell r="M2428">
            <v>-5.7389789052680787E-2</v>
          </cell>
          <cell r="N2428">
            <v>4.4955732414898932</v>
          </cell>
          <cell r="O2428">
            <v>7.9956507792285771</v>
          </cell>
        </row>
        <row r="2429">
          <cell r="A2429">
            <v>33420</v>
          </cell>
          <cell r="B2429">
            <v>3.5032705775799227</v>
          </cell>
          <cell r="C2429">
            <v>-4.2246237258166709E-2</v>
          </cell>
          <cell r="D2429">
            <v>1180240.58</v>
          </cell>
          <cell r="E2429">
            <v>634892.80000000005</v>
          </cell>
          <cell r="F2429">
            <v>255.2</v>
          </cell>
          <cell r="G2429">
            <v>1180240.7193</v>
          </cell>
          <cell r="H2429">
            <v>634896.30050000001</v>
          </cell>
          <cell r="I2429">
            <v>255.05199999999999</v>
          </cell>
          <cell r="J2429">
            <v>1180240.8999999999</v>
          </cell>
          <cell r="K2429">
            <v>634900.80000000005</v>
          </cell>
          <cell r="L2429">
            <v>254.86</v>
          </cell>
          <cell r="M2429">
            <v>-4.2637038702033905E-2</v>
          </cell>
          <cell r="N2429">
            <v>4.5031269957971993</v>
          </cell>
          <cell r="O2429">
            <v>8.0063975733771215</v>
          </cell>
        </row>
        <row r="2430">
          <cell r="A2430">
            <v>33430</v>
          </cell>
          <cell r="B2430">
            <v>3.4981034018575636</v>
          </cell>
          <cell r="C2430">
            <v>-2.9444526981481894E-2</v>
          </cell>
          <cell r="D2430">
            <v>1180230.5900000001</v>
          </cell>
          <cell r="E2430">
            <v>634893.21</v>
          </cell>
          <cell r="F2430">
            <v>255.21</v>
          </cell>
          <cell r="G2430">
            <v>1180230.7275</v>
          </cell>
          <cell r="H2430">
            <v>634896.70539999998</v>
          </cell>
          <cell r="I2430">
            <v>255.107</v>
          </cell>
          <cell r="J2430">
            <v>1180230.9099999999</v>
          </cell>
          <cell r="K2430">
            <v>634901.19999999995</v>
          </cell>
          <cell r="L2430">
            <v>254.97</v>
          </cell>
          <cell r="M2430">
            <v>-3.0455925552300638E-2</v>
          </cell>
          <cell r="N2430">
            <v>4.4983036146688864</v>
          </cell>
          <cell r="O2430">
            <v>7.99640701652645</v>
          </cell>
        </row>
        <row r="2431">
          <cell r="A2431">
            <v>33440</v>
          </cell>
          <cell r="B2431">
            <v>3.501791338652573</v>
          </cell>
          <cell r="C2431">
            <v>-2.2274314045798049E-2</v>
          </cell>
          <cell r="D2431">
            <v>1180220.56</v>
          </cell>
          <cell r="E2431">
            <v>634893.65</v>
          </cell>
          <cell r="F2431">
            <v>255.24</v>
          </cell>
          <cell r="G2431">
            <v>1180220.7372999999</v>
          </cell>
          <cell r="H2431">
            <v>634897.14729999995</v>
          </cell>
          <cell r="I2431">
            <v>255.16200000000001</v>
          </cell>
          <cell r="J2431">
            <v>1180220.96</v>
          </cell>
          <cell r="K2431">
            <v>634901.64</v>
          </cell>
          <cell r="L2431">
            <v>255.07</v>
          </cell>
          <cell r="M2431">
            <v>-2.0452552038852354E-2</v>
          </cell>
          <cell r="N2431">
            <v>4.4982161553847497</v>
          </cell>
          <cell r="O2431">
            <v>8.0000074940373231</v>
          </cell>
        </row>
        <row r="2432">
          <cell r="A2432">
            <v>33450</v>
          </cell>
          <cell r="B2432">
            <v>3.495166046137502</v>
          </cell>
          <cell r="C2432">
            <v>-2.0885989116497389E-2</v>
          </cell>
          <cell r="D2432">
            <v>1180210.53</v>
          </cell>
          <cell r="E2432">
            <v>634894.23</v>
          </cell>
          <cell r="F2432">
            <v>255.29</v>
          </cell>
          <cell r="G2432">
            <v>1180210.7537</v>
          </cell>
          <cell r="H2432">
            <v>634897.71799999999</v>
          </cell>
          <cell r="I2432">
            <v>255.21700000000001</v>
          </cell>
          <cell r="J2432">
            <v>1180211.04</v>
          </cell>
          <cell r="K2432">
            <v>634902.21</v>
          </cell>
          <cell r="L2432">
            <v>255.12</v>
          </cell>
          <cell r="M2432">
            <v>-2.1550218312679077E-2</v>
          </cell>
          <cell r="N2432">
            <v>4.5011144941830326</v>
          </cell>
          <cell r="O2432">
            <v>7.9962805403205346</v>
          </cell>
        </row>
        <row r="2433">
          <cell r="A2433">
            <v>33460</v>
          </cell>
          <cell r="B2433">
            <v>3.5021155320400053</v>
          </cell>
          <cell r="C2433">
            <v>-1.9702376854433431E-2</v>
          </cell>
          <cell r="D2433">
            <v>1180200.51</v>
          </cell>
          <cell r="E2433">
            <v>634894.93000000005</v>
          </cell>
          <cell r="F2433">
            <v>255.34</v>
          </cell>
          <cell r="G2433">
            <v>1180200.7786000001</v>
          </cell>
          <cell r="H2433">
            <v>634898.42180000001</v>
          </cell>
          <cell r="I2433">
            <v>255.27099999999999</v>
          </cell>
          <cell r="J2433">
            <v>1180201.1299999999</v>
          </cell>
          <cell r="K2433">
            <v>634902.91</v>
          </cell>
          <cell r="L2433">
            <v>255.18</v>
          </cell>
          <cell r="M2433">
            <v>-2.0213529179491079E-2</v>
          </cell>
          <cell r="N2433">
            <v>4.5019352727533395</v>
          </cell>
          <cell r="O2433">
            <v>8.0040508047933443</v>
          </cell>
        </row>
        <row r="2434">
          <cell r="A2434">
            <v>33470</v>
          </cell>
          <cell r="B2434">
            <v>3.5025761861635232</v>
          </cell>
          <cell r="C2434">
            <v>-2.1127306321655406E-2</v>
          </cell>
          <cell r="D2434">
            <v>1180190.5</v>
          </cell>
          <cell r="E2434">
            <v>634895.77</v>
          </cell>
          <cell r="F2434">
            <v>255.4</v>
          </cell>
          <cell r="G2434">
            <v>1180190.8137000001</v>
          </cell>
          <cell r="H2434">
            <v>634899.2585</v>
          </cell>
          <cell r="I2434">
            <v>255.32599999999999</v>
          </cell>
          <cell r="J2434">
            <v>1180191.22</v>
          </cell>
          <cell r="K2434">
            <v>634903.74</v>
          </cell>
          <cell r="L2434">
            <v>255.23</v>
          </cell>
          <cell r="M2434">
            <v>-2.1333901223067653E-2</v>
          </cell>
          <cell r="N2434">
            <v>4.4998802139480221</v>
          </cell>
          <cell r="O2434">
            <v>8.0024564001115444</v>
          </cell>
        </row>
        <row r="2435">
          <cell r="A2435">
            <v>33480</v>
          </cell>
          <cell r="B2435">
            <v>3.4966745358981002</v>
          </cell>
          <cell r="C2435">
            <v>-1.9733034713871694E-2</v>
          </cell>
          <cell r="D2435">
            <v>1180180.5</v>
          </cell>
          <cell r="E2435">
            <v>634896.75</v>
          </cell>
          <cell r="F2435">
            <v>255.45</v>
          </cell>
          <cell r="G2435">
            <v>1180180.8609</v>
          </cell>
          <cell r="H2435">
            <v>634900.228</v>
          </cell>
          <cell r="I2435">
            <v>255.381</v>
          </cell>
          <cell r="J2435">
            <v>1180181.33</v>
          </cell>
          <cell r="K2435">
            <v>634904.69999999995</v>
          </cell>
          <cell r="L2435">
            <v>255.29</v>
          </cell>
          <cell r="M2435">
            <v>-2.023779942507738E-2</v>
          </cell>
          <cell r="N2435">
            <v>4.4965363125027729</v>
          </cell>
          <cell r="O2435">
            <v>7.9932108484008726</v>
          </cell>
        </row>
        <row r="2436">
          <cell r="A2436">
            <v>33490</v>
          </cell>
          <cell r="B2436">
            <v>3.5043911911009444</v>
          </cell>
          <cell r="C2436">
            <v>-2.1116364002939956E-2</v>
          </cell>
          <cell r="D2436">
            <v>1180170.51</v>
          </cell>
          <cell r="E2436">
            <v>634897.85</v>
          </cell>
          <cell r="F2436">
            <v>255.51</v>
          </cell>
          <cell r="G2436">
            <v>1180170.9219</v>
          </cell>
          <cell r="H2436">
            <v>634901.33010000002</v>
          </cell>
          <cell r="I2436">
            <v>255.43600000000001</v>
          </cell>
          <cell r="J2436">
            <v>1180171.45</v>
          </cell>
          <cell r="K2436">
            <v>634905.80000000005</v>
          </cell>
          <cell r="L2436">
            <v>255.34</v>
          </cell>
          <cell r="M2436">
            <v>-2.1328649117773039E-2</v>
          </cell>
          <cell r="N2436">
            <v>4.5009882937221466</v>
          </cell>
          <cell r="O2436">
            <v>8.0053794848230915</v>
          </cell>
        </row>
        <row r="2437">
          <cell r="A2437">
            <v>33500</v>
          </cell>
          <cell r="B2437">
            <v>3.5048198727035267</v>
          </cell>
          <cell r="C2437">
            <v>-1.9972495746549451E-2</v>
          </cell>
          <cell r="D2437">
            <v>1180160.54</v>
          </cell>
          <cell r="E2437">
            <v>634899.09</v>
          </cell>
          <cell r="F2437">
            <v>255.56</v>
          </cell>
          <cell r="G2437">
            <v>1180160.9985</v>
          </cell>
          <cell r="H2437">
            <v>634902.56469999999</v>
          </cell>
          <cell r="I2437">
            <v>255.49</v>
          </cell>
          <cell r="J2437">
            <v>1180161.58</v>
          </cell>
          <cell r="K2437">
            <v>634907.03</v>
          </cell>
          <cell r="L2437">
            <v>255.4</v>
          </cell>
          <cell r="M2437">
            <v>-1.9986657146757854E-2</v>
          </cell>
          <cell r="N2437">
            <v>4.5030041461737289</v>
          </cell>
          <cell r="O2437">
            <v>8.0078240188772547</v>
          </cell>
        </row>
        <row r="2438">
          <cell r="A2438">
            <v>33510</v>
          </cell>
          <cell r="B2438">
            <v>3.4976700416252875</v>
          </cell>
          <cell r="C2438">
            <v>-1.9727418303850549E-2</v>
          </cell>
          <cell r="D2438">
            <v>1180150.5900000001</v>
          </cell>
          <cell r="E2438">
            <v>634900.47</v>
          </cell>
          <cell r="F2438">
            <v>255.51</v>
          </cell>
          <cell r="G2438">
            <v>1180151.0924</v>
          </cell>
          <cell r="H2438">
            <v>634903.9314</v>
          </cell>
          <cell r="I2438">
            <v>255.441</v>
          </cell>
          <cell r="J2438">
            <v>1180151.74</v>
          </cell>
          <cell r="K2438">
            <v>634908.38</v>
          </cell>
          <cell r="L2438">
            <v>255.35</v>
          </cell>
          <cell r="M2438">
            <v>-2.02425110274571E-2</v>
          </cell>
          <cell r="N2438">
            <v>4.4954897085927268</v>
          </cell>
          <cell r="O2438">
            <v>7.9931597502180143</v>
          </cell>
        </row>
        <row r="2439">
          <cell r="A2439">
            <v>33520</v>
          </cell>
          <cell r="B2439">
            <v>3.5028207448242776</v>
          </cell>
          <cell r="C2439">
            <v>-2.226776808812005E-2</v>
          </cell>
          <cell r="D2439">
            <v>1180140.6599999999</v>
          </cell>
          <cell r="E2439">
            <v>634901.97</v>
          </cell>
          <cell r="F2439">
            <v>255.26</v>
          </cell>
          <cell r="G2439">
            <v>1180141.2054000001</v>
          </cell>
          <cell r="H2439">
            <v>634905.4301</v>
          </cell>
          <cell r="I2439">
            <v>255.18199999999999</v>
          </cell>
          <cell r="J2439">
            <v>1180141.9099999999</v>
          </cell>
          <cell r="K2439">
            <v>634909.87</v>
          </cell>
          <cell r="L2439">
            <v>255.09</v>
          </cell>
          <cell r="M2439">
            <v>-2.0465085089232758E-2</v>
          </cell>
          <cell r="N2439">
            <v>4.4954613967565793</v>
          </cell>
          <cell r="O2439">
            <v>7.9982821415808569</v>
          </cell>
        </row>
        <row r="2440">
          <cell r="A2440">
            <v>33530</v>
          </cell>
          <cell r="B2440">
            <v>3.500460646882412</v>
          </cell>
          <cell r="C2440">
            <v>-2.142575151267171E-2</v>
          </cell>
          <cell r="D2440">
            <v>1180130.75</v>
          </cell>
          <cell r="E2440">
            <v>634903.61</v>
          </cell>
          <cell r="F2440">
            <v>254.79</v>
          </cell>
          <cell r="G2440">
            <v>1180131.3393000001</v>
          </cell>
          <cell r="H2440">
            <v>634907.06050000002</v>
          </cell>
          <cell r="I2440">
            <v>254.715</v>
          </cell>
          <cell r="J2440">
            <v>1180132.1000000001</v>
          </cell>
          <cell r="K2440">
            <v>634911.5</v>
          </cell>
          <cell r="L2440">
            <v>254.62</v>
          </cell>
          <cell r="M2440">
            <v>-2.1091422089877861E-2</v>
          </cell>
          <cell r="N2440">
            <v>4.504200788129455</v>
          </cell>
          <cell r="O2440">
            <v>8.004661435011867</v>
          </cell>
        </row>
        <row r="2441">
          <cell r="A2441">
            <v>33540</v>
          </cell>
          <cell r="B2441">
            <v>3.5005243792510221</v>
          </cell>
          <cell r="C2441">
            <v>-2.0282675481671019E-2</v>
          </cell>
          <cell r="D2441">
            <v>1180120.8600000001</v>
          </cell>
          <cell r="E2441">
            <v>634905.38</v>
          </cell>
          <cell r="F2441">
            <v>254.11</v>
          </cell>
          <cell r="G2441">
            <v>1180121.4957999999</v>
          </cell>
          <cell r="H2441">
            <v>634908.8223</v>
          </cell>
          <cell r="I2441">
            <v>254.03899999999999</v>
          </cell>
          <cell r="J2441">
            <v>1180122.32</v>
          </cell>
          <cell r="K2441">
            <v>634913.25</v>
          </cell>
          <cell r="L2441">
            <v>253.94</v>
          </cell>
          <cell r="M2441">
            <v>-2.1981644615544877E-2</v>
          </cell>
          <cell r="N2441">
            <v>4.5037576455939599</v>
          </cell>
          <cell r="O2441">
            <v>8.0042820248449829</v>
          </cell>
        </row>
        <row r="2442">
          <cell r="A2442">
            <v>33550</v>
          </cell>
          <cell r="B2442">
            <v>3.5031441020190317</v>
          </cell>
          <cell r="C2442">
            <v>-2.0267507682343307E-2</v>
          </cell>
          <cell r="D2442">
            <v>1180110.99</v>
          </cell>
          <cell r="E2442">
            <v>634907.28</v>
          </cell>
          <cell r="F2442">
            <v>253.33</v>
          </cell>
          <cell r="G2442">
            <v>1180111.6765999999</v>
          </cell>
          <cell r="H2442">
            <v>634910.71519999998</v>
          </cell>
          <cell r="I2442">
            <v>253.25899999999999</v>
          </cell>
          <cell r="J2442">
            <v>1180112.56</v>
          </cell>
          <cell r="K2442">
            <v>634915.13</v>
          </cell>
          <cell r="L2442">
            <v>253.16</v>
          </cell>
          <cell r="M2442">
            <v>-2.1988680317502909E-2</v>
          </cell>
          <cell r="N2442">
            <v>4.5023165815542781</v>
          </cell>
          <cell r="O2442">
            <v>8.0054606835733093</v>
          </cell>
        </row>
        <row r="2443">
          <cell r="A2443">
            <v>33560</v>
          </cell>
          <cell r="B2443">
            <v>3.4966215695891929</v>
          </cell>
          <cell r="C2443">
            <v>-2.1735266023918742E-2</v>
          </cell>
          <cell r="D2443">
            <v>1180101.1499999999</v>
          </cell>
          <cell r="E2443">
            <v>634909.31999999995</v>
          </cell>
          <cell r="F2443">
            <v>252.57</v>
          </cell>
          <cell r="G2443">
            <v>1180101.8836000001</v>
          </cell>
          <cell r="H2443">
            <v>634912.73880000005</v>
          </cell>
          <cell r="I2443">
            <v>252.494</v>
          </cell>
          <cell r="J2443">
            <v>1180102.82</v>
          </cell>
          <cell r="K2443">
            <v>634917.14</v>
          </cell>
          <cell r="L2443">
            <v>252.4</v>
          </cell>
          <cell r="M2443">
            <v>-2.0890226731688395E-2</v>
          </cell>
          <cell r="N2443">
            <v>4.4997118129601459</v>
          </cell>
          <cell r="O2443">
            <v>7.9963333825493388</v>
          </cell>
        </row>
        <row r="2444">
          <cell r="A2444">
            <v>33570</v>
          </cell>
          <cell r="B2444">
            <v>3.5004301020863635</v>
          </cell>
          <cell r="C2444">
            <v>-2.5425446989200531E-2</v>
          </cell>
          <cell r="D2444">
            <v>1180091.3700000001</v>
          </cell>
          <cell r="E2444">
            <v>634911.42000000004</v>
          </cell>
          <cell r="F2444">
            <v>251.94</v>
          </cell>
          <cell r="G2444">
            <v>1180092.1073</v>
          </cell>
          <cell r="H2444">
            <v>634914.8419</v>
          </cell>
          <cell r="I2444">
            <v>251.851</v>
          </cell>
          <cell r="J2444">
            <v>1180093.05</v>
          </cell>
          <cell r="K2444">
            <v>634919.24</v>
          </cell>
          <cell r="L2444">
            <v>251.74</v>
          </cell>
          <cell r="M2444">
            <v>-2.4677657130323098E-2</v>
          </cell>
          <cell r="N2444">
            <v>4.4979958759373808</v>
          </cell>
          <cell r="O2444">
            <v>7.9984259780237448</v>
          </cell>
        </row>
        <row r="2445">
          <cell r="A2445">
            <v>33580</v>
          </cell>
          <cell r="B2445">
            <v>3.5051419400917982</v>
          </cell>
          <cell r="C2445">
            <v>-2.7673629672594544E-2</v>
          </cell>
          <cell r="D2445">
            <v>1180081.5900000001</v>
          </cell>
          <cell r="E2445">
            <v>634913.52</v>
          </cell>
          <cell r="F2445">
            <v>251.45</v>
          </cell>
          <cell r="G2445">
            <v>1180082.3311000001</v>
          </cell>
          <cell r="H2445">
            <v>634916.94590000005</v>
          </cell>
          <cell r="I2445">
            <v>251.35300000000001</v>
          </cell>
          <cell r="J2445">
            <v>1180083.28</v>
          </cell>
          <cell r="K2445">
            <v>634921.35</v>
          </cell>
          <cell r="L2445">
            <v>251.23</v>
          </cell>
          <cell r="M2445">
            <v>-2.7301999168482666E-2</v>
          </cell>
          <cell r="N2445">
            <v>4.5051645940275922</v>
          </cell>
          <cell r="O2445">
            <v>8.0103065341193904</v>
          </cell>
        </row>
        <row r="2446">
          <cell r="A2446">
            <v>33590</v>
          </cell>
          <cell r="B2446">
            <v>3.4979909962240283</v>
          </cell>
          <cell r="C2446">
            <v>-3.1446621823428132E-2</v>
          </cell>
          <cell r="D2446">
            <v>1180071.82</v>
          </cell>
          <cell r="E2446">
            <v>634915.63</v>
          </cell>
          <cell r="F2446">
            <v>251.11</v>
          </cell>
          <cell r="G2446">
            <v>1180072.5549999999</v>
          </cell>
          <cell r="H2446">
            <v>634919.04989999998</v>
          </cell>
          <cell r="I2446">
            <v>251</v>
          </cell>
          <cell r="J2446">
            <v>1180073.5</v>
          </cell>
          <cell r="K2446">
            <v>634923.44999999995</v>
          </cell>
          <cell r="L2446">
            <v>250.86</v>
          </cell>
          <cell r="M2446">
            <v>-3.1108111811665774E-2</v>
          </cell>
          <cell r="N2446">
            <v>4.5004338690683667</v>
          </cell>
          <cell r="O2446">
            <v>7.998424865292395</v>
          </cell>
        </row>
        <row r="2447">
          <cell r="A2447">
            <v>33600</v>
          </cell>
          <cell r="B2447">
            <v>3.5052601458802486</v>
          </cell>
          <cell r="C2447">
            <v>-3.3948978120742657E-2</v>
          </cell>
          <cell r="D2447">
            <v>1180061.98</v>
          </cell>
          <cell r="E2447">
            <v>634917.87</v>
          </cell>
          <cell r="F2447">
            <v>250.91</v>
          </cell>
          <cell r="G2447">
            <v>1180062.8062</v>
          </cell>
          <cell r="H2447">
            <v>634921.27650000004</v>
          </cell>
          <cell r="I2447">
            <v>250.791</v>
          </cell>
          <cell r="J2447">
            <v>1180063.8600000001</v>
          </cell>
          <cell r="K2447">
            <v>634925.65</v>
          </cell>
          <cell r="L2447">
            <v>250.64</v>
          </cell>
          <cell r="M2447">
            <v>-3.3565505108193797E-2</v>
          </cell>
          <cell r="N2447">
            <v>4.4986661012036819</v>
          </cell>
          <cell r="O2447">
            <v>8.0039262470839301</v>
          </cell>
        </row>
        <row r="2448">
          <cell r="A2448">
            <v>33610</v>
          </cell>
          <cell r="B2448">
            <v>3.4955077514539488</v>
          </cell>
          <cell r="C2448">
            <v>-3.2041124770330894E-2</v>
          </cell>
          <cell r="D2448">
            <v>1180052.21</v>
          </cell>
          <cell r="E2448">
            <v>634920.37</v>
          </cell>
          <cell r="F2448">
            <v>250.84</v>
          </cell>
          <cell r="G2448">
            <v>1180053.1162</v>
          </cell>
          <cell r="H2448">
            <v>634923.74600000004</v>
          </cell>
          <cell r="I2448">
            <v>250.72800000000001</v>
          </cell>
          <cell r="J2448">
            <v>1180054.28</v>
          </cell>
          <cell r="K2448">
            <v>634928.09</v>
          </cell>
          <cell r="L2448">
            <v>250.58</v>
          </cell>
          <cell r="M2448">
            <v>-3.2909399510835685E-2</v>
          </cell>
          <cell r="N2448">
            <v>4.4971953970556635</v>
          </cell>
          <cell r="O2448">
            <v>7.9927031485096123</v>
          </cell>
        </row>
        <row r="2449">
          <cell r="A2449">
            <v>33620</v>
          </cell>
          <cell r="B2449">
            <v>3.5001226564129126</v>
          </cell>
          <cell r="C2449">
            <v>-3.1713174335938253E-2</v>
          </cell>
          <cell r="D2449">
            <v>1180042.5</v>
          </cell>
          <cell r="E2449">
            <v>634923.1</v>
          </cell>
          <cell r="F2449">
            <v>250.92</v>
          </cell>
          <cell r="G2449">
            <v>1180043.4909999999</v>
          </cell>
          <cell r="H2449">
            <v>634926.45689999999</v>
          </cell>
          <cell r="I2449">
            <v>250.809</v>
          </cell>
          <cell r="J2449">
            <v>1180044.76</v>
          </cell>
          <cell r="K2449">
            <v>634930.77</v>
          </cell>
          <cell r="L2449">
            <v>250.66</v>
          </cell>
          <cell r="M2449">
            <v>-3.3141244382897533E-2</v>
          </cell>
          <cell r="N2449">
            <v>4.4959084299469465</v>
          </cell>
          <cell r="O2449">
            <v>7.9960310863598592</v>
          </cell>
        </row>
        <row r="2450">
          <cell r="A2450">
            <v>33630</v>
          </cell>
          <cell r="B2450">
            <v>3.4974904631869994</v>
          </cell>
          <cell r="C2450">
            <v>-3.3738476556836837E-2</v>
          </cell>
          <cell r="D2450">
            <v>1180032.8600000001</v>
          </cell>
          <cell r="E2450">
            <v>634926.07999999996</v>
          </cell>
          <cell r="F2450">
            <v>251.13</v>
          </cell>
          <cell r="G2450">
            <v>1180033.9365000001</v>
          </cell>
          <cell r="H2450">
            <v>634929.40769999998</v>
          </cell>
          <cell r="I2450">
            <v>251.012</v>
          </cell>
          <cell r="J2450">
            <v>1180035.32</v>
          </cell>
          <cell r="K2450">
            <v>634933.68999999994</v>
          </cell>
          <cell r="L2450">
            <v>250.86</v>
          </cell>
          <cell r="M2450">
            <v>-3.3775971820948783E-2</v>
          </cell>
          <cell r="N2450">
            <v>4.5002406090862568</v>
          </cell>
          <cell r="O2450">
            <v>7.9977310722732557</v>
          </cell>
        </row>
        <row r="2451">
          <cell r="A2451">
            <v>33640</v>
          </cell>
          <cell r="B2451">
            <v>3.5034892791709744</v>
          </cell>
          <cell r="C2451">
            <v>-3.396613790356983E-2</v>
          </cell>
          <cell r="D2451">
            <v>1180023.3</v>
          </cell>
          <cell r="E2451">
            <v>634929.29</v>
          </cell>
          <cell r="F2451">
            <v>251.35</v>
          </cell>
          <cell r="G2451">
            <v>1180024.4587999999</v>
          </cell>
          <cell r="H2451">
            <v>634932.59629999998</v>
          </cell>
          <cell r="I2451">
            <v>251.23099999999999</v>
          </cell>
          <cell r="J2451">
            <v>1180025.95</v>
          </cell>
          <cell r="K2451">
            <v>634936.84</v>
          </cell>
          <cell r="L2451">
            <v>251.08</v>
          </cell>
          <cell r="M2451">
            <v>-3.356992562266764E-2</v>
          </cell>
          <cell r="N2451">
            <v>4.4980737132769013</v>
          </cell>
          <cell r="O2451">
            <v>8.0015629924478766</v>
          </cell>
        </row>
        <row r="2452">
          <cell r="A2452">
            <v>33650</v>
          </cell>
          <cell r="B2452">
            <v>3.4993680143706416</v>
          </cell>
          <cell r="C2452">
            <v>-2.8862354455212638E-2</v>
          </cell>
          <cell r="D2452">
            <v>1180013.82</v>
          </cell>
          <cell r="E2452">
            <v>634932.75</v>
          </cell>
          <cell r="F2452">
            <v>251.55</v>
          </cell>
          <cell r="G2452">
            <v>1180015.0637000001</v>
          </cell>
          <cell r="H2452">
            <v>634936.0209</v>
          </cell>
          <cell r="I2452">
            <v>251.44900000000001</v>
          </cell>
          <cell r="J2452">
            <v>1180016.6599999999</v>
          </cell>
          <cell r="K2452">
            <v>634940.23</v>
          </cell>
          <cell r="L2452">
            <v>251.32</v>
          </cell>
          <cell r="M2452">
            <v>-2.865626986500442E-2</v>
          </cell>
          <cell r="N2452">
            <v>4.50163264820298</v>
          </cell>
          <cell r="O2452">
            <v>8.0010006625736221</v>
          </cell>
        </row>
        <row r="2453">
          <cell r="A2453">
            <v>33660</v>
          </cell>
          <cell r="B2453">
            <v>3.4988147150166986</v>
          </cell>
          <cell r="C2453">
            <v>-1.2004065210924191E-2</v>
          </cell>
          <cell r="D2453">
            <v>1180004.47</v>
          </cell>
          <cell r="E2453">
            <v>634936.38</v>
          </cell>
          <cell r="F2453">
            <v>251.71</v>
          </cell>
          <cell r="G2453">
            <v>1180005.7415</v>
          </cell>
          <cell r="H2453">
            <v>634939.63959999999</v>
          </cell>
          <cell r="I2453">
            <v>251.66800000000001</v>
          </cell>
          <cell r="J2453">
            <v>1180007.27</v>
          </cell>
          <cell r="K2453">
            <v>634943.56000000006</v>
          </cell>
          <cell r="L2453">
            <v>251.58</v>
          </cell>
          <cell r="M2453">
            <v>-2.0913383494967214E-2</v>
          </cell>
          <cell r="N2453">
            <v>4.2078317944664949</v>
          </cell>
          <cell r="O2453">
            <v>7.7066465094831935</v>
          </cell>
        </row>
        <row r="2454">
          <cell r="A2454">
            <v>33670</v>
          </cell>
          <cell r="B2454">
            <v>3.4996999242178179</v>
          </cell>
          <cell r="C2454">
            <v>7.4292083787135064E-3</v>
          </cell>
          <cell r="D2454">
            <v>1179995.1499999999</v>
          </cell>
          <cell r="E2454">
            <v>634940.02</v>
          </cell>
          <cell r="F2454">
            <v>251.86</v>
          </cell>
          <cell r="G2454">
            <v>1179996.4269999999</v>
          </cell>
          <cell r="H2454">
            <v>634943.27839999995</v>
          </cell>
          <cell r="I2454">
            <v>251.886</v>
          </cell>
          <cell r="J2454">
            <v>1179997.78</v>
          </cell>
          <cell r="K2454">
            <v>634946.73</v>
          </cell>
          <cell r="L2454">
            <v>251.81</v>
          </cell>
          <cell r="M2454">
            <v>-2.0500036036028634E-2</v>
          </cell>
          <cell r="N2454">
            <v>3.7073105562558069</v>
          </cell>
          <cell r="O2454">
            <v>7.2070104804736248</v>
          </cell>
        </row>
        <row r="2455">
          <cell r="A2455">
            <v>33680</v>
          </cell>
          <cell r="B2455">
            <v>3.4969790677123163</v>
          </cell>
          <cell r="C2455">
            <v>2.1447082910065224E-2</v>
          </cell>
          <cell r="D2455">
            <v>1179985.8400000001</v>
          </cell>
          <cell r="E2455">
            <v>634943.66</v>
          </cell>
          <cell r="F2455">
            <v>252.03</v>
          </cell>
          <cell r="G2455">
            <v>1179987.1126000001</v>
          </cell>
          <cell r="H2455">
            <v>634946.91720000003</v>
          </cell>
          <cell r="I2455">
            <v>252.10499999999999</v>
          </cell>
          <cell r="J2455">
            <v>1179988.3899999999</v>
          </cell>
          <cell r="K2455">
            <v>634950.18000000005</v>
          </cell>
          <cell r="L2455">
            <v>252.03</v>
          </cell>
          <cell r="M2455">
            <v>-2.1404459475706489E-2</v>
          </cell>
          <cell r="N2455">
            <v>3.5039427220814288</v>
          </cell>
          <cell r="O2455">
            <v>7.000921789793745</v>
          </cell>
        </row>
        <row r="2456">
          <cell r="A2456">
            <v>33690</v>
          </cell>
          <cell r="B2456">
            <v>3.4979603799901784</v>
          </cell>
          <cell r="C2456">
            <v>2.0869304414537843E-2</v>
          </cell>
          <cell r="D2456">
            <v>1179976.52</v>
          </cell>
          <cell r="E2456">
            <v>634947.30000000005</v>
          </cell>
          <cell r="F2456">
            <v>252.25</v>
          </cell>
          <cell r="G2456">
            <v>1179977.7981</v>
          </cell>
          <cell r="H2456">
            <v>634950.55610000005</v>
          </cell>
          <cell r="I2456">
            <v>252.32300000000001</v>
          </cell>
          <cell r="J2456">
            <v>1179979.07</v>
          </cell>
          <cell r="K2456">
            <v>634953.81999999995</v>
          </cell>
          <cell r="L2456">
            <v>252.25</v>
          </cell>
          <cell r="M2456">
            <v>-2.0839481166660265E-2</v>
          </cell>
          <cell r="N2456">
            <v>3.5029662886615176</v>
          </cell>
          <cell r="O2456">
            <v>7.0009266686516956</v>
          </cell>
        </row>
        <row r="2457">
          <cell r="A2457">
            <v>33700</v>
          </cell>
          <cell r="B2457">
            <v>3.5045518543360741</v>
          </cell>
          <cell r="C2457">
            <v>2.0544709564197017E-2</v>
          </cell>
          <cell r="D2457">
            <v>1179967.21</v>
          </cell>
          <cell r="E2457">
            <v>634950.93000000005</v>
          </cell>
          <cell r="F2457">
            <v>252.47</v>
          </cell>
          <cell r="G2457">
            <v>1179968.4837</v>
          </cell>
          <cell r="H2457">
            <v>634954.1949</v>
          </cell>
          <cell r="I2457">
            <v>252.542</v>
          </cell>
          <cell r="J2457">
            <v>1179969.76</v>
          </cell>
          <cell r="K2457">
            <v>634957.44999999995</v>
          </cell>
          <cell r="L2457">
            <v>252.47</v>
          </cell>
          <cell r="M2457">
            <v>-2.0592774000456334E-2</v>
          </cell>
          <cell r="N2457">
            <v>3.4963720768463356</v>
          </cell>
          <cell r="O2457">
            <v>7.0009239311824096</v>
          </cell>
        </row>
        <row r="2458">
          <cell r="A2458">
            <v>33710</v>
          </cell>
          <cell r="B2458">
            <v>3.5018004412043409</v>
          </cell>
          <cell r="C2458">
            <v>2.0275284440703194E-2</v>
          </cell>
          <cell r="D2458">
            <v>1179957.8999999999</v>
          </cell>
          <cell r="E2458">
            <v>634954.56999999995</v>
          </cell>
          <cell r="F2458">
            <v>252.69</v>
          </cell>
          <cell r="G2458">
            <v>1179959.1691999999</v>
          </cell>
          <cell r="H2458">
            <v>634957.83369999996</v>
          </cell>
          <cell r="I2458">
            <v>252.761</v>
          </cell>
          <cell r="J2458">
            <v>1179960.44</v>
          </cell>
          <cell r="K2458">
            <v>634961.09</v>
          </cell>
          <cell r="L2458">
            <v>252.69</v>
          </cell>
          <cell r="M2458">
            <v>-2.031191088553776E-2</v>
          </cell>
          <cell r="N2458">
            <v>3.49548599342027</v>
          </cell>
          <cell r="O2458">
            <v>6.9972864346246109</v>
          </cell>
        </row>
        <row r="2459">
          <cell r="A2459">
            <v>33720</v>
          </cell>
          <cell r="B2459">
            <v>3.5027162731929784</v>
          </cell>
          <cell r="C2459">
            <v>1.855702687010545E-2</v>
          </cell>
          <cell r="D2459">
            <v>1179948.58</v>
          </cell>
          <cell r="E2459">
            <v>634958.21</v>
          </cell>
          <cell r="F2459">
            <v>252.96</v>
          </cell>
          <cell r="G2459">
            <v>1179949.8548000001</v>
          </cell>
          <cell r="H2459">
            <v>634961.47250000003</v>
          </cell>
          <cell r="I2459">
            <v>253.02500000000001</v>
          </cell>
          <cell r="J2459">
            <v>1179951.1299999999</v>
          </cell>
          <cell r="K2459">
            <v>634964.73</v>
          </cell>
          <cell r="L2459">
            <v>252.96</v>
          </cell>
          <cell r="M2459">
            <v>-1.8580955619913575E-2</v>
          </cell>
          <cell r="N2459">
            <v>3.498205438386385</v>
          </cell>
          <cell r="O2459">
            <v>7.0009217115793634</v>
          </cell>
        </row>
        <row r="2460">
          <cell r="A2460">
            <v>33730</v>
          </cell>
          <cell r="B2460">
            <v>3.5000923017243548</v>
          </cell>
          <cell r="C2460">
            <v>2.1428006330880923E-2</v>
          </cell>
          <cell r="D2460">
            <v>1179939.27</v>
          </cell>
          <cell r="E2460">
            <v>634961.85</v>
          </cell>
          <cell r="F2460">
            <v>253.35</v>
          </cell>
          <cell r="G2460">
            <v>1179940.5404000001</v>
          </cell>
          <cell r="H2460">
            <v>634965.11140000005</v>
          </cell>
          <cell r="I2460">
            <v>253.42500000000001</v>
          </cell>
          <cell r="J2460">
            <v>1179941.81</v>
          </cell>
          <cell r="K2460">
            <v>634968.37</v>
          </cell>
          <cell r="L2460">
            <v>253.35</v>
          </cell>
          <cell r="M2460">
            <v>-2.1445771602861759E-2</v>
          </cell>
          <cell r="N2460">
            <v>3.4971928913953803</v>
          </cell>
          <cell r="O2460">
            <v>6.9972851931197351</v>
          </cell>
        </row>
        <row r="2461">
          <cell r="A2461">
            <v>33740</v>
          </cell>
          <cell r="B2461">
            <v>3.500974842832012</v>
          </cell>
          <cell r="C2461">
            <v>2.0565700478373167E-2</v>
          </cell>
          <cell r="D2461">
            <v>1179929.95</v>
          </cell>
          <cell r="E2461">
            <v>634965.49</v>
          </cell>
          <cell r="F2461">
            <v>253.89</v>
          </cell>
          <cell r="G2461">
            <v>1179931.2259</v>
          </cell>
          <cell r="H2461">
            <v>634968.75020000001</v>
          </cell>
          <cell r="I2461">
            <v>253.96199999999999</v>
          </cell>
          <cell r="J2461">
            <v>1179932.5</v>
          </cell>
          <cell r="K2461">
            <v>634972.01</v>
          </cell>
          <cell r="L2461">
            <v>253.89</v>
          </cell>
          <cell r="M2461">
            <v>-2.0571741893957527E-2</v>
          </cell>
          <cell r="N2461">
            <v>3.4999466924651168</v>
          </cell>
          <cell r="O2461">
            <v>7.0009215352971292</v>
          </cell>
        </row>
        <row r="2462">
          <cell r="A2462">
            <v>33750</v>
          </cell>
          <cell r="B2462">
            <v>3.4982557439146214</v>
          </cell>
          <cell r="C2462">
            <v>1.9438258657418404E-2</v>
          </cell>
          <cell r="D2462">
            <v>1179920.6399999999</v>
          </cell>
          <cell r="E2462">
            <v>634969.13</v>
          </cell>
          <cell r="F2462">
            <v>254.57</v>
          </cell>
          <cell r="G2462">
            <v>1179921.9114999999</v>
          </cell>
          <cell r="H2462">
            <v>634972.38899999997</v>
          </cell>
          <cell r="I2462">
            <v>254.63800000000001</v>
          </cell>
          <cell r="J2462">
            <v>1179923.19</v>
          </cell>
          <cell r="K2462">
            <v>634975.65</v>
          </cell>
          <cell r="L2462">
            <v>254.57</v>
          </cell>
          <cell r="M2462">
            <v>-1.9413772482487917E-2</v>
          </cell>
          <cell r="N2462">
            <v>3.5026680188691337</v>
          </cell>
          <cell r="O2462">
            <v>7.0009237627837546</v>
          </cell>
        </row>
        <row r="2463">
          <cell r="A2463">
            <v>33760</v>
          </cell>
          <cell r="B2463">
            <v>3.4992344033795155</v>
          </cell>
          <cell r="C2463">
            <v>1.9432822200861573E-2</v>
          </cell>
          <cell r="D2463">
            <v>1179911.32</v>
          </cell>
          <cell r="E2463">
            <v>634972.77</v>
          </cell>
          <cell r="F2463">
            <v>255.38</v>
          </cell>
          <cell r="G2463">
            <v>1179912.5970000001</v>
          </cell>
          <cell r="H2463">
            <v>634976.02789999999</v>
          </cell>
          <cell r="I2463">
            <v>255.44800000000001</v>
          </cell>
          <cell r="J2463">
            <v>1179913.8700000001</v>
          </cell>
          <cell r="K2463">
            <v>634979.29</v>
          </cell>
          <cell r="L2463">
            <v>255.44</v>
          </cell>
          <cell r="M2463">
            <v>-2.2846118385404773E-3</v>
          </cell>
          <cell r="N2463">
            <v>3.5016889368482707</v>
          </cell>
          <cell r="O2463">
            <v>7.0009233402277857</v>
          </cell>
        </row>
        <row r="2464">
          <cell r="A2464">
            <v>33770</v>
          </cell>
          <cell r="B2464">
            <v>3.86051002464349</v>
          </cell>
          <cell r="C2464">
            <v>1.9427484845584549E-2</v>
          </cell>
          <cell r="D2464">
            <v>1179901.8799999999</v>
          </cell>
          <cell r="E2464">
            <v>634976.06999999995</v>
          </cell>
          <cell r="F2464">
            <v>256.23</v>
          </cell>
          <cell r="G2464">
            <v>1179903.2826</v>
          </cell>
          <cell r="H2464">
            <v>634979.66669999994</v>
          </cell>
          <cell r="I2464">
            <v>256.30500000000001</v>
          </cell>
          <cell r="J2464">
            <v>1179904.56</v>
          </cell>
          <cell r="K2464">
            <v>634982.93000000005</v>
          </cell>
          <cell r="L2464">
            <v>256.36</v>
          </cell>
          <cell r="M2464">
            <v>1.5694518169176368E-2</v>
          </cell>
          <cell r="N2464">
            <v>3.5044083167857556</v>
          </cell>
          <cell r="O2464">
            <v>7.3649183414292452</v>
          </cell>
        </row>
        <row r="2465">
          <cell r="A2465">
            <v>33780</v>
          </cell>
          <cell r="B2465">
            <v>4.3646708765239675</v>
          </cell>
          <cell r="C2465">
            <v>3.4595964798213412E-2</v>
          </cell>
          <cell r="D2465">
            <v>1179892.3799999999</v>
          </cell>
          <cell r="E2465">
            <v>634979.24</v>
          </cell>
          <cell r="F2465">
            <v>257.01</v>
          </cell>
          <cell r="G2465">
            <v>1179893.9680999999</v>
          </cell>
          <cell r="H2465">
            <v>634983.30550000002</v>
          </cell>
          <cell r="I2465">
            <v>257.161</v>
          </cell>
          <cell r="J2465">
            <v>1179895.24</v>
          </cell>
          <cell r="K2465">
            <v>634986.56999999995</v>
          </cell>
          <cell r="L2465">
            <v>257.27999999999997</v>
          </cell>
          <cell r="M2465">
            <v>3.396578822790592E-2</v>
          </cell>
          <cell r="N2465">
            <v>3.5035253473729853</v>
          </cell>
          <cell r="O2465">
            <v>7.8681962238969527</v>
          </cell>
        </row>
        <row r="2466">
          <cell r="A2466">
            <v>33790</v>
          </cell>
          <cell r="B2466">
            <v>4.5053098495299357</v>
          </cell>
          <cell r="C2466">
            <v>5.327047595295796E-2</v>
          </cell>
          <cell r="D2466">
            <v>1179883.3600000001</v>
          </cell>
          <cell r="E2466">
            <v>634982.19999999995</v>
          </cell>
          <cell r="F2466">
            <v>257.73</v>
          </cell>
          <cell r="G2466">
            <v>1179884.5178</v>
          </cell>
          <cell r="H2466">
            <v>634986.554</v>
          </cell>
          <cell r="I2466">
            <v>257.97000000000003</v>
          </cell>
          <cell r="J2466">
            <v>1179885.42</v>
          </cell>
          <cell r="K2466">
            <v>634989.93999999994</v>
          </cell>
          <cell r="L2466">
            <v>258.16000000000003</v>
          </cell>
          <cell r="M2466">
            <v>5.4221658052339895E-2</v>
          </cell>
          <cell r="N2466">
            <v>3.5041348203810307</v>
          </cell>
          <cell r="O2466">
            <v>8.009444669910966</v>
          </cell>
        </row>
        <row r="2467">
          <cell r="A2467">
            <v>33800</v>
          </cell>
          <cell r="B2467">
            <v>4.504110656933789</v>
          </cell>
          <cell r="C2467">
            <v>6.0167260673941909E-2</v>
          </cell>
          <cell r="D2467">
            <v>1179874.22</v>
          </cell>
          <cell r="E2467">
            <v>634983.89</v>
          </cell>
          <cell r="F2467">
            <v>258.33</v>
          </cell>
          <cell r="G2467">
            <v>1179874.6939999999</v>
          </cell>
          <cell r="H2467">
            <v>634988.36910000001</v>
          </cell>
          <cell r="I2467">
            <v>258.601</v>
          </cell>
          <cell r="J2467">
            <v>1179875.06</v>
          </cell>
          <cell r="K2467">
            <v>634991.85</v>
          </cell>
          <cell r="L2467">
            <v>258.81</v>
          </cell>
          <cell r="M2467">
            <v>5.9712772660844592E-2</v>
          </cell>
          <cell r="N2467">
            <v>3.5000886860015226</v>
          </cell>
          <cell r="O2467">
            <v>8.004199342935312</v>
          </cell>
        </row>
        <row r="2468">
          <cell r="A2468">
            <v>33810</v>
          </cell>
          <cell r="B2468">
            <v>4.5024937811596413</v>
          </cell>
          <cell r="C2468">
            <v>5.9744668860091811E-2</v>
          </cell>
          <cell r="D2468">
            <v>1179864.92</v>
          </cell>
          <cell r="E2468">
            <v>634984.16</v>
          </cell>
          <cell r="F2468">
            <v>258.77999999999997</v>
          </cell>
          <cell r="G2468">
            <v>1179864.7080000001</v>
          </cell>
          <cell r="H2468">
            <v>634988.65749999997</v>
          </cell>
          <cell r="I2468">
            <v>259.04899999999998</v>
          </cell>
          <cell r="J2468">
            <v>1179864.54</v>
          </cell>
          <cell r="K2468">
            <v>634992.15</v>
          </cell>
          <cell r="L2468">
            <v>259.26</v>
          </cell>
          <cell r="M2468">
            <v>6.0345398921788883E-2</v>
          </cell>
          <cell r="N2468">
            <v>3.4965383238825036</v>
          </cell>
          <cell r="O2468">
            <v>7.9990321050421453</v>
          </cell>
        </row>
        <row r="2469">
          <cell r="A2469">
            <v>33820</v>
          </cell>
          <cell r="B2469">
            <v>4.5038968105590804</v>
          </cell>
          <cell r="C2469">
            <v>6.0614177340816901E-2</v>
          </cell>
          <cell r="D2469">
            <v>1179855.7</v>
          </cell>
          <cell r="E2469">
            <v>634983</v>
          </cell>
          <cell r="F2469">
            <v>259.04000000000002</v>
          </cell>
          <cell r="G2469">
            <v>1179854.7958</v>
          </cell>
          <cell r="H2469">
            <v>634987.41220000002</v>
          </cell>
          <cell r="I2469">
            <v>259.31299999999999</v>
          </cell>
          <cell r="J2469">
            <v>1179854.0900000001</v>
          </cell>
          <cell r="K2469">
            <v>634990.84</v>
          </cell>
          <cell r="L2469">
            <v>259.52</v>
          </cell>
          <cell r="M2469">
            <v>5.914776666081932E-2</v>
          </cell>
          <cell r="N2469">
            <v>3.4997094850094252</v>
          </cell>
          <cell r="O2469">
            <v>8.0036062955685061</v>
          </cell>
        </row>
        <row r="2470">
          <cell r="A2470">
            <v>33830</v>
          </cell>
          <cell r="B2470">
            <v>4.504502526469552</v>
          </cell>
          <cell r="C2470">
            <v>6.0606026613539088E-2</v>
          </cell>
          <cell r="D2470">
            <v>1179846.76</v>
          </cell>
          <cell r="E2470">
            <v>634980.43999999994</v>
          </cell>
          <cell r="F2470">
            <v>259.12</v>
          </cell>
          <cell r="G2470">
            <v>1179845.1915</v>
          </cell>
          <cell r="H2470">
            <v>634984.66260000004</v>
          </cell>
          <cell r="I2470">
            <v>259.39299999999997</v>
          </cell>
          <cell r="J2470">
            <v>1179843.97</v>
          </cell>
          <cell r="K2470">
            <v>634987.93999999994</v>
          </cell>
          <cell r="L2470">
            <v>259.60000000000002</v>
          </cell>
          <cell r="M2470">
            <v>5.9182938750286705E-2</v>
          </cell>
          <cell r="N2470">
            <v>3.4976296272386049</v>
          </cell>
          <cell r="O2470">
            <v>8.0021321537081569</v>
          </cell>
        </row>
        <row r="2471">
          <cell r="A2471">
            <v>33840</v>
          </cell>
          <cell r="B2471">
            <v>4.497538221137888</v>
          </cell>
          <cell r="C2471">
            <v>5.9810497826508255E-2</v>
          </cell>
          <cell r="D2471">
            <v>1179838.32</v>
          </cell>
          <cell r="E2471">
            <v>634976.55000000005</v>
          </cell>
          <cell r="F2471">
            <v>259.02</v>
          </cell>
          <cell r="G2471">
            <v>1179836.1218999999</v>
          </cell>
          <cell r="H2471">
            <v>634980.47380000004</v>
          </cell>
          <cell r="I2471">
            <v>259.28899999999999</v>
          </cell>
          <cell r="J2471">
            <v>1179834.4099999999</v>
          </cell>
          <cell r="K2471">
            <v>634983.53</v>
          </cell>
          <cell r="L2471">
            <v>259.5</v>
          </cell>
          <cell r="M2471">
            <v>6.0234205209672154E-2</v>
          </cell>
          <cell r="N2471">
            <v>3.5029930131149345</v>
          </cell>
          <cell r="O2471">
            <v>8.0005312342528221</v>
          </cell>
        </row>
        <row r="2472">
          <cell r="A2472">
            <v>33850</v>
          </cell>
          <cell r="B2472">
            <v>4.497703316198387</v>
          </cell>
          <cell r="C2472">
            <v>6.0252973784188292E-2</v>
          </cell>
          <cell r="D2472">
            <v>1179830.57</v>
          </cell>
          <cell r="E2472">
            <v>634971.4</v>
          </cell>
          <cell r="F2472">
            <v>258.73</v>
          </cell>
          <cell r="G2472">
            <v>1179827.8014</v>
          </cell>
          <cell r="H2472">
            <v>634974.94460000005</v>
          </cell>
          <cell r="I2472">
            <v>259.00099999999998</v>
          </cell>
          <cell r="J2472">
            <v>1179825.6499999999</v>
          </cell>
          <cell r="K2472">
            <v>634977.69999999995</v>
          </cell>
          <cell r="L2472">
            <v>259.20999999999998</v>
          </cell>
          <cell r="M2472">
            <v>5.9785702444811809E-2</v>
          </cell>
          <cell r="N2472">
            <v>3.4958190914112137</v>
          </cell>
          <cell r="O2472">
            <v>7.9935224076096008</v>
          </cell>
        </row>
        <row r="2473">
          <cell r="A2473">
            <v>33860</v>
          </cell>
          <cell r="B2473">
            <v>4.4990335339537166</v>
          </cell>
          <cell r="C2473">
            <v>5.9346079104540109E-2</v>
          </cell>
          <cell r="D2473">
            <v>1179823.71</v>
          </cell>
          <cell r="E2473">
            <v>634965.13</v>
          </cell>
          <cell r="F2473">
            <v>258.27</v>
          </cell>
          <cell r="G2473">
            <v>1179820.4265000001</v>
          </cell>
          <cell r="H2473">
            <v>634968.20570000005</v>
          </cell>
          <cell r="I2473">
            <v>258.53699999999998</v>
          </cell>
          <cell r="J2473">
            <v>1179817.8700000001</v>
          </cell>
          <cell r="K2473">
            <v>634970.6</v>
          </cell>
          <cell r="L2473">
            <v>258.75</v>
          </cell>
          <cell r="M2473">
            <v>6.0811576713906745E-2</v>
          </cell>
          <cell r="N2473">
            <v>3.5026225516581979</v>
          </cell>
          <cell r="O2473">
            <v>8.0016560856119145</v>
          </cell>
        </row>
        <row r="2474">
          <cell r="A2474">
            <v>33870</v>
          </cell>
          <cell r="B2474">
            <v>4.5012265138253156</v>
          </cell>
          <cell r="C2474">
            <v>6.0872297618976112E-2</v>
          </cell>
          <cell r="D2474">
            <v>1179817.8899999999</v>
          </cell>
          <cell r="E2474">
            <v>634957.88</v>
          </cell>
          <cell r="F2474">
            <v>257.75</v>
          </cell>
          <cell r="G2474">
            <v>1179814.1713</v>
          </cell>
          <cell r="H2474">
            <v>634960.41619999998</v>
          </cell>
          <cell r="I2474">
            <v>258.024</v>
          </cell>
          <cell r="J2474">
            <v>1179811.28</v>
          </cell>
          <cell r="K2474">
            <v>634962.39</v>
          </cell>
          <cell r="L2474">
            <v>258.23</v>
          </cell>
          <cell r="M2474">
            <v>5.8843929362604429E-2</v>
          </cell>
          <cell r="N2474">
            <v>3.5007859303653364</v>
          </cell>
          <cell r="O2474">
            <v>8.0020124441906511</v>
          </cell>
        </row>
        <row r="2475">
          <cell r="A2475">
            <v>33880</v>
          </cell>
          <cell r="B2475">
            <v>4.4965272154561555</v>
          </cell>
          <cell r="C2475">
            <v>5.1372979397527635E-2</v>
          </cell>
          <cell r="D2475">
            <v>1179813.24</v>
          </cell>
          <cell r="E2475">
            <v>634949.81999999995</v>
          </cell>
          <cell r="F2475">
            <v>257.27999999999997</v>
          </cell>
          <cell r="G2475">
            <v>1179809.1836000001</v>
          </cell>
          <cell r="H2475">
            <v>634951.76020000002</v>
          </cell>
          <cell r="I2475">
            <v>257.51100000000002</v>
          </cell>
          <cell r="J2475">
            <v>1179806.03</v>
          </cell>
          <cell r="K2475">
            <v>634953.27</v>
          </cell>
          <cell r="L2475">
            <v>257.69</v>
          </cell>
          <cell r="M2475">
            <v>5.1195774950288243E-2</v>
          </cell>
          <cell r="N2475">
            <v>3.4963822732204939</v>
          </cell>
          <cell r="O2475">
            <v>7.9929094886766494</v>
          </cell>
        </row>
        <row r="2476">
          <cell r="A2476">
            <v>33890</v>
          </cell>
          <cell r="B2476">
            <v>4.3140807828084426</v>
          </cell>
          <cell r="C2476">
            <v>2.9902082620724784E-2</v>
          </cell>
          <cell r="D2476">
            <v>1179809.53</v>
          </cell>
          <cell r="E2476">
            <v>634941</v>
          </cell>
          <cell r="F2476">
            <v>256.87</v>
          </cell>
          <cell r="G2476">
            <v>1179805.477</v>
          </cell>
          <cell r="H2476">
            <v>634942.478</v>
          </cell>
          <cell r="I2476">
            <v>256.99900000000002</v>
          </cell>
          <cell r="J2476">
            <v>1179802.19</v>
          </cell>
          <cell r="K2476">
            <v>634943.68000000005</v>
          </cell>
          <cell r="L2476">
            <v>257.11</v>
          </cell>
          <cell r="M2476">
            <v>3.1715356287193727E-2</v>
          </cell>
          <cell r="N2476">
            <v>3.4998818551759561</v>
          </cell>
          <cell r="O2476">
            <v>7.8139626379843987</v>
          </cell>
        </row>
        <row r="2477">
          <cell r="A2477">
            <v>33900</v>
          </cell>
          <cell r="B2477">
            <v>3.8143228519625159</v>
          </cell>
          <cell r="C2477">
            <v>1.2059807673680456E-2</v>
          </cell>
          <cell r="D2477">
            <v>1179805.6299999999</v>
          </cell>
          <cell r="E2477">
            <v>634931.78</v>
          </cell>
          <cell r="F2477">
            <v>256.44</v>
          </cell>
          <cell r="G2477">
            <v>1179802.0459</v>
          </cell>
          <cell r="H2477">
            <v>634933.08510000003</v>
          </cell>
          <cell r="I2477">
            <v>256.48599999999999</v>
          </cell>
          <cell r="J2477">
            <v>1179798.76</v>
          </cell>
          <cell r="K2477">
            <v>634934.29</v>
          </cell>
          <cell r="L2477">
            <v>256.52</v>
          </cell>
          <cell r="M2477">
            <v>9.714712845837364E-3</v>
          </cell>
          <cell r="N2477">
            <v>3.4998461137799253</v>
          </cell>
          <cell r="O2477">
            <v>7.3141689657424411</v>
          </cell>
        </row>
        <row r="2478">
          <cell r="A2478">
            <v>33910</v>
          </cell>
          <cell r="B2478">
            <v>3.4983196679475039</v>
          </cell>
          <cell r="C2478">
            <v>-7.7179910822237578E-3</v>
          </cell>
          <cell r="D2478">
            <v>1179801.8999999999</v>
          </cell>
          <cell r="E2478">
            <v>634922.49</v>
          </cell>
          <cell r="F2478">
            <v>256</v>
          </cell>
          <cell r="G2478">
            <v>1179798.6147</v>
          </cell>
          <cell r="H2478">
            <v>634923.69209999999</v>
          </cell>
          <cell r="I2478">
            <v>255.97300000000001</v>
          </cell>
          <cell r="J2478">
            <v>1179795.06</v>
          </cell>
          <cell r="K2478">
            <v>634924.99</v>
          </cell>
          <cell r="L2478">
            <v>255.94</v>
          </cell>
          <cell r="M2478">
            <v>-8.7203880669042676E-3</v>
          </cell>
          <cell r="N2478">
            <v>3.784235259581795</v>
          </cell>
          <cell r="O2478">
            <v>7.2825549275292989</v>
          </cell>
        </row>
        <row r="2479">
          <cell r="A2479">
            <v>33920</v>
          </cell>
          <cell r="B2479">
            <v>3.4983575573685086</v>
          </cell>
          <cell r="C2479">
            <v>-2.8013145709934104E-2</v>
          </cell>
          <cell r="D2479">
            <v>1179798.47</v>
          </cell>
          <cell r="E2479">
            <v>634913.1</v>
          </cell>
          <cell r="F2479">
            <v>255.62</v>
          </cell>
          <cell r="G2479">
            <v>1179795.1836000001</v>
          </cell>
          <cell r="H2479">
            <v>634914.29920000001</v>
          </cell>
          <cell r="I2479">
            <v>255.52199999999999</v>
          </cell>
          <cell r="J2479">
            <v>1179791.1599999999</v>
          </cell>
          <cell r="K2479">
            <v>634915.77</v>
          </cell>
          <cell r="L2479">
            <v>255.4</v>
          </cell>
          <cell r="M2479">
            <v>-2.8478093888426065E-2</v>
          </cell>
          <cell r="N2479">
            <v>4.283994584678589</v>
          </cell>
          <cell r="O2479">
            <v>7.7823521420470971</v>
          </cell>
        </row>
        <row r="2480">
          <cell r="A2480">
            <v>33930</v>
          </cell>
          <cell r="B2480">
            <v>3.5010172807253337</v>
          </cell>
          <cell r="C2480">
            <v>-4.8271684041787437E-2</v>
          </cell>
          <cell r="D2480">
            <v>1179794.8400000001</v>
          </cell>
          <cell r="E2480">
            <v>634903.59</v>
          </cell>
          <cell r="F2480">
            <v>255.36</v>
          </cell>
          <cell r="G2480">
            <v>1179791.6174000001</v>
          </cell>
          <cell r="H2480">
            <v>634904.95819999999</v>
          </cell>
          <cell r="I2480">
            <v>255.191</v>
          </cell>
          <cell r="J2480">
            <v>1179787.48</v>
          </cell>
          <cell r="K2480">
            <v>634906.72</v>
          </cell>
          <cell r="L2480">
            <v>254.97</v>
          </cell>
          <cell r="M2480">
            <v>-4.9145077849751362E-2</v>
          </cell>
          <cell r="N2480">
            <v>4.4968898141876021</v>
          </cell>
          <cell r="O2480">
            <v>7.9979070949129358</v>
          </cell>
        </row>
        <row r="2481">
          <cell r="A2481">
            <v>33940</v>
          </cell>
          <cell r="B2481">
            <v>3.4989564071856516</v>
          </cell>
          <cell r="C2481">
            <v>-5.6588301469942204E-2</v>
          </cell>
          <cell r="D2481">
            <v>1179790.3799999999</v>
          </cell>
          <cell r="E2481">
            <v>634894.29</v>
          </cell>
          <cell r="F2481">
            <v>255.18</v>
          </cell>
          <cell r="G2481">
            <v>1179787.2964999999</v>
          </cell>
          <cell r="H2481">
            <v>634895.94369999995</v>
          </cell>
          <cell r="I2481">
            <v>254.982</v>
          </cell>
          <cell r="J2481">
            <v>1179783.33</v>
          </cell>
          <cell r="K2481">
            <v>634898.06999999995</v>
          </cell>
          <cell r="L2481">
            <v>254.72</v>
          </cell>
          <cell r="M2481">
            <v>-5.8216079040991749E-2</v>
          </cell>
          <cell r="N2481">
            <v>4.5004748570496842</v>
          </cell>
          <cell r="O2481">
            <v>7.9994312642353353</v>
          </cell>
        </row>
        <row r="2482">
          <cell r="A2482">
            <v>33950</v>
          </cell>
          <cell r="B2482">
            <v>3.5036972529386921</v>
          </cell>
          <cell r="C2482">
            <v>-5.8795034253375733E-2</v>
          </cell>
          <cell r="D2482">
            <v>1179785.1000000001</v>
          </cell>
          <cell r="E2482">
            <v>634885.43000000005</v>
          </cell>
          <cell r="F2482">
            <v>255.1</v>
          </cell>
          <cell r="G2482">
            <v>1179782.175</v>
          </cell>
          <cell r="H2482">
            <v>634887.35880000005</v>
          </cell>
          <cell r="I2482">
            <v>254.89400000000001</v>
          </cell>
          <cell r="J2482">
            <v>1179778.42</v>
          </cell>
          <cell r="K2482">
            <v>634889.84</v>
          </cell>
          <cell r="L2482">
            <v>254.63</v>
          </cell>
          <cell r="M2482">
            <v>-5.8657429297131698E-2</v>
          </cell>
          <cell r="N2482">
            <v>4.5007086598136921</v>
          </cell>
          <cell r="O2482">
            <v>8.0044059127523841</v>
          </cell>
        </row>
        <row r="2483">
          <cell r="A2483">
            <v>33960</v>
          </cell>
          <cell r="B2483">
            <v>3.4999019599990815</v>
          </cell>
          <cell r="C2483">
            <v>-5.2001456635106469E-2</v>
          </cell>
          <cell r="D2483">
            <v>1179779.03</v>
          </cell>
          <cell r="E2483">
            <v>634877.09</v>
          </cell>
          <cell r="F2483">
            <v>255.11</v>
          </cell>
          <cell r="G2483">
            <v>1179776.2953000001</v>
          </cell>
          <cell r="H2483">
            <v>634879.27419999999</v>
          </cell>
          <cell r="I2483">
            <v>254.928</v>
          </cell>
          <cell r="J2483">
            <v>1179772.78</v>
          </cell>
          <cell r="K2483">
            <v>634882.07999999996</v>
          </cell>
          <cell r="L2483">
            <v>254.7</v>
          </cell>
          <cell r="M2483">
            <v>-5.0691896569053325E-2</v>
          </cell>
          <cell r="N2483">
            <v>4.4977603015784453</v>
          </cell>
          <cell r="O2483">
            <v>7.9976622615775268</v>
          </cell>
        </row>
        <row r="2484">
          <cell r="A2484">
            <v>33970</v>
          </cell>
          <cell r="B2484">
            <v>3.5001446199518256</v>
          </cell>
          <cell r="C2484">
            <v>-3.6569917502944797E-2</v>
          </cell>
          <cell r="D2484">
            <v>1179772.3400000001</v>
          </cell>
          <cell r="E2484">
            <v>634869.38</v>
          </cell>
          <cell r="F2484">
            <v>255.21</v>
          </cell>
          <cell r="G2484">
            <v>1179769.7409999999</v>
          </cell>
          <cell r="H2484">
            <v>634871.72439999995</v>
          </cell>
          <cell r="I2484">
            <v>255.08199999999999</v>
          </cell>
          <cell r="J2484">
            <v>1179766.52</v>
          </cell>
          <cell r="K2484">
            <v>634874.64</v>
          </cell>
          <cell r="L2484">
            <v>254.93</v>
          </cell>
          <cell r="M2484">
            <v>-3.4985945495586229E-2</v>
          </cell>
          <cell r="N2484">
            <v>4.3446017492699429</v>
          </cell>
          <cell r="O2484">
            <v>7.8447463692217685</v>
          </cell>
        </row>
        <row r="2485">
          <cell r="A2485">
            <v>33980</v>
          </cell>
          <cell r="B2485">
            <v>3.4979803960931091</v>
          </cell>
          <cell r="C2485">
            <v>-1.7438634038117958E-2</v>
          </cell>
          <cell r="D2485">
            <v>1179765.6200000001</v>
          </cell>
          <cell r="E2485">
            <v>634861.96</v>
          </cell>
          <cell r="F2485">
            <v>255.42</v>
          </cell>
          <cell r="G2485">
            <v>1179763.0297999999</v>
          </cell>
          <cell r="H2485">
            <v>634864.31090000004</v>
          </cell>
          <cell r="I2485">
            <v>255.35900000000001</v>
          </cell>
          <cell r="J2485">
            <v>1179760.18</v>
          </cell>
          <cell r="K2485">
            <v>634866.89</v>
          </cell>
          <cell r="L2485">
            <v>255.29</v>
          </cell>
          <cell r="M2485">
            <v>-1.7952007634340947E-2</v>
          </cell>
          <cell r="N2485">
            <v>3.8435812531643871</v>
          </cell>
          <cell r="O2485">
            <v>7.3415616492574962</v>
          </cell>
        </row>
        <row r="2486">
          <cell r="A2486">
            <v>33990</v>
          </cell>
          <cell r="B2486">
            <v>3.4964442580580157</v>
          </cell>
          <cell r="C2486">
            <v>-1.1440193821972569E-3</v>
          </cell>
          <cell r="D2486">
            <v>1179758.9099999999</v>
          </cell>
          <cell r="E2486">
            <v>634854.55000000005</v>
          </cell>
          <cell r="F2486">
            <v>255.76</v>
          </cell>
          <cell r="G2486">
            <v>1179756.3186999999</v>
          </cell>
          <cell r="H2486">
            <v>634856.89740000002</v>
          </cell>
          <cell r="I2486">
            <v>255.756</v>
          </cell>
          <cell r="J2486">
            <v>1179753.72</v>
          </cell>
          <cell r="K2486">
            <v>634859.25</v>
          </cell>
          <cell r="L2486">
            <v>255.75</v>
          </cell>
          <cell r="M2486">
            <v>-1.7116351895708156E-3</v>
          </cell>
          <cell r="N2486">
            <v>3.505419867831006</v>
          </cell>
          <cell r="O2486">
            <v>7.0018641258890213</v>
          </cell>
        </row>
        <row r="2487">
          <cell r="A2487">
            <v>34000</v>
          </cell>
          <cell r="B2487">
            <v>3.6577700119856407</v>
          </cell>
          <cell r="C2487">
            <v>1.5036483928658195E-2</v>
          </cell>
          <cell r="D2487">
            <v>1179752.32</v>
          </cell>
          <cell r="E2487">
            <v>634847.03</v>
          </cell>
          <cell r="F2487">
            <v>256.16000000000003</v>
          </cell>
          <cell r="G2487">
            <v>1179749.6074999999</v>
          </cell>
          <cell r="H2487">
            <v>634849.48389999999</v>
          </cell>
          <cell r="I2487">
            <v>256.21499999999997</v>
          </cell>
          <cell r="J2487">
            <v>1179747.01</v>
          </cell>
          <cell r="K2487">
            <v>634851.82999999996</v>
          </cell>
          <cell r="L2487">
            <v>256.26</v>
          </cell>
          <cell r="M2487">
            <v>1.2856517647089227E-2</v>
          </cell>
          <cell r="N2487">
            <v>3.5001702043479961</v>
          </cell>
          <cell r="O2487">
            <v>7.1579402163336372</v>
          </cell>
          <cell r="P2487">
            <v>7.6422034950718594</v>
          </cell>
        </row>
        <row r="2488">
          <cell r="A2488">
            <v>34010</v>
          </cell>
          <cell r="B2488">
            <v>4.1587233354034243</v>
          </cell>
          <cell r="C2488">
            <v>3.077867645350971E-2</v>
          </cell>
          <cell r="D2488">
            <v>1179745.98</v>
          </cell>
          <cell r="E2488">
            <v>634839.28</v>
          </cell>
          <cell r="F2488">
            <v>256.52</v>
          </cell>
          <cell r="G2488">
            <v>1179742.8962999999</v>
          </cell>
          <cell r="H2488">
            <v>634842.07030000002</v>
          </cell>
          <cell r="I2488">
            <v>256.64800000000002</v>
          </cell>
          <cell r="J2488">
            <v>1179740.3</v>
          </cell>
          <cell r="K2488">
            <v>634844.42000000004</v>
          </cell>
          <cell r="L2488">
            <v>256.75</v>
          </cell>
          <cell r="M2488">
            <v>2.9128755367464326E-2</v>
          </cell>
          <cell r="N2488">
            <v>3.5016944154745944</v>
          </cell>
          <cell r="O2488">
            <v>7.6604177508780182</v>
          </cell>
        </row>
        <row r="2489">
          <cell r="A2489">
            <v>34020</v>
          </cell>
          <cell r="B2489">
            <v>4.5040981450191451</v>
          </cell>
          <cell r="C2489">
            <v>4.795632622678786E-2</v>
          </cell>
          <cell r="D2489">
            <v>1179739.6599999999</v>
          </cell>
          <cell r="E2489">
            <v>634831.71</v>
          </cell>
          <cell r="F2489">
            <v>256.7</v>
          </cell>
          <cell r="G2489">
            <v>1179736.2241</v>
          </cell>
          <cell r="H2489">
            <v>634834.62230000005</v>
          </cell>
          <cell r="I2489">
            <v>256.916</v>
          </cell>
          <cell r="J2489">
            <v>1179733.55</v>
          </cell>
          <cell r="K2489">
            <v>634836.88</v>
          </cell>
          <cell r="L2489">
            <v>257.08</v>
          </cell>
          <cell r="M2489">
            <v>4.686092994803092E-2</v>
          </cell>
          <cell r="N2489">
            <v>3.4997171456448761</v>
          </cell>
          <cell r="O2489">
            <v>8.0038152906640221</v>
          </cell>
        </row>
        <row r="2490">
          <cell r="A2490">
            <v>34030</v>
          </cell>
          <cell r="B2490">
            <v>4.505731019311348</v>
          </cell>
          <cell r="C2490">
            <v>5.9923683602677282E-2</v>
          </cell>
          <cell r="D2490">
            <v>1179733.8999999999</v>
          </cell>
          <cell r="E2490">
            <v>634824.13</v>
          </cell>
          <cell r="F2490">
            <v>256.73</v>
          </cell>
          <cell r="G2490">
            <v>1179730.1751000001</v>
          </cell>
          <cell r="H2490">
            <v>634826.66509999998</v>
          </cell>
          <cell r="I2490">
            <v>257</v>
          </cell>
          <cell r="J2490">
            <v>1179727.28</v>
          </cell>
          <cell r="K2490">
            <v>634828.63</v>
          </cell>
          <cell r="L2490">
            <v>257.20999999999998</v>
          </cell>
          <cell r="M2490">
            <v>6.0018532614199462E-2</v>
          </cell>
          <cell r="N2490">
            <v>3.4989192646522111</v>
          </cell>
          <cell r="O2490">
            <v>8.00465028396356</v>
          </cell>
        </row>
        <row r="2491">
          <cell r="A2491">
            <v>34040</v>
          </cell>
          <cell r="B2491">
            <v>4.4985832713532421</v>
          </cell>
          <cell r="C2491">
            <v>5.5350759334754002E-2</v>
          </cell>
          <cell r="D2491">
            <v>1179728.96</v>
          </cell>
          <cell r="E2491">
            <v>634815.99</v>
          </cell>
          <cell r="F2491">
            <v>256.64999999999998</v>
          </cell>
          <cell r="G2491">
            <v>1179724.9957000001</v>
          </cell>
          <cell r="H2491">
            <v>634818.11640000006</v>
          </cell>
          <cell r="I2491">
            <v>256.899</v>
          </cell>
          <cell r="J2491">
            <v>1179721.9099999999</v>
          </cell>
          <cell r="K2491">
            <v>634819.77</v>
          </cell>
          <cell r="L2491">
            <v>257.08999999999997</v>
          </cell>
          <cell r="M2491">
            <v>5.4558208267687633E-2</v>
          </cell>
          <cell r="N2491">
            <v>3.5008481045205944</v>
          </cell>
          <cell r="O2491">
            <v>7.9994313758738365</v>
          </cell>
        </row>
        <row r="2492">
          <cell r="A2492">
            <v>34050</v>
          </cell>
          <cell r="B2492">
            <v>4.4153377334855621</v>
          </cell>
          <cell r="C2492">
            <v>3.6916768283393631E-2</v>
          </cell>
          <cell r="D2492">
            <v>1179724.79</v>
          </cell>
          <cell r="E2492">
            <v>634807.34</v>
          </cell>
          <cell r="F2492">
            <v>256.45</v>
          </cell>
          <cell r="G2492">
            <v>1179720.7302999999</v>
          </cell>
          <cell r="H2492">
            <v>634809.07609999995</v>
          </cell>
          <cell r="I2492">
            <v>256.613</v>
          </cell>
          <cell r="J2492">
            <v>1179717.51</v>
          </cell>
          <cell r="K2492">
            <v>634810.44999999995</v>
          </cell>
          <cell r="L2492">
            <v>256.74</v>
          </cell>
          <cell r="M2492">
            <v>3.627397037973383E-2</v>
          </cell>
          <cell r="N2492">
            <v>3.5011331450765066</v>
          </cell>
          <cell r="O2492">
            <v>7.9164708785620688</v>
          </cell>
        </row>
        <row r="2493">
          <cell r="A2493">
            <v>34060</v>
          </cell>
          <cell r="B2493">
            <v>3.9161359833593563</v>
          </cell>
          <cell r="C2493">
            <v>2.1194361062208934E-2</v>
          </cell>
          <cell r="D2493">
            <v>1179720.3999999999</v>
          </cell>
          <cell r="E2493">
            <v>634798.34</v>
          </cell>
          <cell r="F2493">
            <v>256.08</v>
          </cell>
          <cell r="G2493">
            <v>1179716.7997999999</v>
          </cell>
          <cell r="H2493">
            <v>634799.88100000005</v>
          </cell>
          <cell r="I2493">
            <v>256.16300000000001</v>
          </cell>
          <cell r="J2493">
            <v>1179713.58</v>
          </cell>
          <cell r="K2493">
            <v>634801.26</v>
          </cell>
          <cell r="L2493">
            <v>256.23</v>
          </cell>
          <cell r="M2493">
            <v>1.9128221424464416E-2</v>
          </cell>
          <cell r="N2493">
            <v>3.5026779810440876</v>
          </cell>
          <cell r="O2493">
            <v>7.4188139644034443</v>
          </cell>
        </row>
        <row r="2494">
          <cell r="A2494">
            <v>34070</v>
          </cell>
          <cell r="B2494">
            <v>3.5022470116973814</v>
          </cell>
          <cell r="C2494">
            <v>1.9130575249612505E-2</v>
          </cell>
          <cell r="D2494">
            <v>1179716.0900000001</v>
          </cell>
          <cell r="E2494">
            <v>634789.31000000006</v>
          </cell>
          <cell r="F2494">
            <v>255.62</v>
          </cell>
          <cell r="G2494">
            <v>1179712.8692999999</v>
          </cell>
          <cell r="H2494">
            <v>634790.68579999998</v>
          </cell>
          <cell r="I2494">
            <v>255.68700000000001</v>
          </cell>
          <cell r="J2494">
            <v>1179709.6499999999</v>
          </cell>
          <cell r="K2494">
            <v>634792.06000000006</v>
          </cell>
          <cell r="L2494">
            <v>255.69</v>
          </cell>
          <cell r="M2494">
            <v>8.5706176788246323E-4</v>
          </cell>
          <cell r="N2494">
            <v>3.5003311457912569</v>
          </cell>
          <cell r="O2494">
            <v>7.0025781574886388</v>
          </cell>
        </row>
        <row r="2495">
          <cell r="A2495">
            <v>34080</v>
          </cell>
          <cell r="B2495">
            <v>3.5045949552378728</v>
          </cell>
          <cell r="C2495">
            <v>2.0544456897192493E-2</v>
          </cell>
          <cell r="D2495">
            <v>1179712.1599999999</v>
          </cell>
          <cell r="E2495">
            <v>634780.11</v>
          </cell>
          <cell r="F2495">
            <v>255.16</v>
          </cell>
          <cell r="G2495">
            <v>1179708.9387999999</v>
          </cell>
          <cell r="H2495">
            <v>634781.49060000002</v>
          </cell>
          <cell r="I2495">
            <v>255.232</v>
          </cell>
          <cell r="J2495">
            <v>1179705.72</v>
          </cell>
          <cell r="K2495">
            <v>634782.87</v>
          </cell>
          <cell r="L2495">
            <v>255.17</v>
          </cell>
          <cell r="M2495">
            <v>-1.7704592177517384E-2</v>
          </cell>
          <cell r="N2495">
            <v>3.5019163038809817</v>
          </cell>
          <cell r="O2495">
            <v>7.0065112591188541</v>
          </cell>
        </row>
        <row r="2496">
          <cell r="A2496">
            <v>34090</v>
          </cell>
          <cell r="B2496">
            <v>3.5030488348180771</v>
          </cell>
          <cell r="C2496">
            <v>2.0838990103251066E-2</v>
          </cell>
          <cell r="D2496">
            <v>1179708.23</v>
          </cell>
          <cell r="E2496">
            <v>634770.92000000004</v>
          </cell>
          <cell r="F2496">
            <v>254.83</v>
          </cell>
          <cell r="G2496">
            <v>1179705.0083000001</v>
          </cell>
          <cell r="H2496">
            <v>634772.29550000001</v>
          </cell>
          <cell r="I2496">
            <v>254.90299999999999</v>
          </cell>
          <cell r="J2496">
            <v>1179701.79</v>
          </cell>
          <cell r="K2496">
            <v>634773.67000000004</v>
          </cell>
          <cell r="L2496">
            <v>254.83</v>
          </cell>
          <cell r="M2496">
            <v>-2.0859948376356661E-2</v>
          </cell>
          <cell r="N2496">
            <v>3.4995292741337574</v>
          </cell>
          <cell r="O2496">
            <v>7.002578108951834</v>
          </cell>
        </row>
        <row r="2497">
          <cell r="A2497">
            <v>34100</v>
          </cell>
          <cell r="B2497">
            <v>3.5053959733468063</v>
          </cell>
          <cell r="C2497">
            <v>1.8828115425998063E-2</v>
          </cell>
          <cell r="D2497">
            <v>1179704.3</v>
          </cell>
          <cell r="E2497">
            <v>634761.72</v>
          </cell>
          <cell r="F2497">
            <v>254.65</v>
          </cell>
          <cell r="G2497">
            <v>1179701.0778000001</v>
          </cell>
          <cell r="H2497">
            <v>634763.10030000005</v>
          </cell>
          <cell r="I2497">
            <v>254.71600000000001</v>
          </cell>
          <cell r="J2497">
            <v>1179697.8600000001</v>
          </cell>
          <cell r="K2497">
            <v>634764.48</v>
          </cell>
          <cell r="L2497">
            <v>254.65</v>
          </cell>
          <cell r="M2497">
            <v>-1.88511353576079E-2</v>
          </cell>
          <cell r="N2497">
            <v>3.5011153836613014</v>
          </cell>
          <cell r="O2497">
            <v>7.0065113570081081</v>
          </cell>
        </row>
        <row r="2498">
          <cell r="A2498">
            <v>34110</v>
          </cell>
          <cell r="B2498">
            <v>3.50381153889936</v>
          </cell>
          <cell r="C2498">
            <v>1.9978243470818079E-2</v>
          </cell>
          <cell r="D2498">
            <v>1179700.3700000001</v>
          </cell>
          <cell r="E2498">
            <v>634752.53</v>
          </cell>
          <cell r="F2498">
            <v>254.6</v>
          </cell>
          <cell r="G2498">
            <v>1179697.1473000001</v>
          </cell>
          <cell r="H2498">
            <v>634753.90509999997</v>
          </cell>
          <cell r="I2498">
            <v>254.67</v>
          </cell>
          <cell r="J2498">
            <v>1179693.93</v>
          </cell>
          <cell r="K2498">
            <v>634755.28</v>
          </cell>
          <cell r="L2498">
            <v>254.6</v>
          </cell>
          <cell r="M2498">
            <v>-2.0007049193641633E-2</v>
          </cell>
          <cell r="N2498">
            <v>3.4987668257565749</v>
          </cell>
          <cell r="O2498">
            <v>7.0025783646559354</v>
          </cell>
        </row>
        <row r="2499">
          <cell r="A2499">
            <v>34120</v>
          </cell>
          <cell r="B2499">
            <v>3.506289048227123</v>
          </cell>
          <cell r="C2499">
            <v>1.9964127040634921E-2</v>
          </cell>
          <cell r="D2499">
            <v>1179696.44</v>
          </cell>
          <cell r="E2499">
            <v>634743.32999999996</v>
          </cell>
          <cell r="F2499">
            <v>254.68</v>
          </cell>
          <cell r="G2499">
            <v>1179693.2167</v>
          </cell>
          <cell r="H2499">
            <v>634744.71</v>
          </cell>
          <cell r="I2499">
            <v>254.75</v>
          </cell>
          <cell r="J2499">
            <v>1179690</v>
          </cell>
          <cell r="K2499">
            <v>634746.09</v>
          </cell>
          <cell r="L2499">
            <v>254.68</v>
          </cell>
          <cell r="M2499">
            <v>-1.9998727558218486E-2</v>
          </cell>
          <cell r="N2499">
            <v>3.5002226914795211</v>
          </cell>
          <cell r="O2499">
            <v>7.0065117397066441</v>
          </cell>
        </row>
        <row r="2500">
          <cell r="A2500">
            <v>34130</v>
          </cell>
          <cell r="B2500">
            <v>3.4955093305763443</v>
          </cell>
          <cell r="C2500">
            <v>3.1468947611654596E-3</v>
          </cell>
          <cell r="D2500">
            <v>1179692.5</v>
          </cell>
          <cell r="E2500">
            <v>634734.14</v>
          </cell>
          <cell r="F2500">
            <v>254.84</v>
          </cell>
          <cell r="G2500">
            <v>1179689.2862</v>
          </cell>
          <cell r="H2500">
            <v>634735.5148</v>
          </cell>
          <cell r="I2500">
            <v>254.851</v>
          </cell>
          <cell r="J2500">
            <v>1179686.07</v>
          </cell>
          <cell r="K2500">
            <v>634736.89</v>
          </cell>
          <cell r="L2500">
            <v>254.78</v>
          </cell>
          <cell r="M2500">
            <v>-2.029804807856387E-2</v>
          </cell>
          <cell r="N2500">
            <v>3.4978732794991663</v>
          </cell>
          <cell r="O2500">
            <v>6.9933826100755105</v>
          </cell>
        </row>
        <row r="2501">
          <cell r="A2501">
            <v>34140</v>
          </cell>
          <cell r="B2501">
            <v>3.497859438425297</v>
          </cell>
          <cell r="C2501">
            <v>-1.3722678353710795E-2</v>
          </cell>
          <cell r="D2501">
            <v>1179688.57</v>
          </cell>
          <cell r="E2501">
            <v>634724.93999999994</v>
          </cell>
          <cell r="F2501">
            <v>255</v>
          </cell>
          <cell r="G2501">
            <v>1179685.3557</v>
          </cell>
          <cell r="H2501">
            <v>634726.31960000005</v>
          </cell>
          <cell r="I2501">
            <v>254.952</v>
          </cell>
          <cell r="J2501">
            <v>1179681.83</v>
          </cell>
          <cell r="K2501">
            <v>634727.82999999996</v>
          </cell>
          <cell r="L2501">
            <v>254.88</v>
          </cell>
          <cell r="M2501">
            <v>-1.8771482679588489E-2</v>
          </cell>
          <cell r="N2501">
            <v>3.8356053823224756</v>
          </cell>
          <cell r="O2501">
            <v>7.3334648207477731</v>
          </cell>
        </row>
        <row r="2502">
          <cell r="A2502">
            <v>34150</v>
          </cell>
          <cell r="B2502">
            <v>3.4963108113873496</v>
          </cell>
          <cell r="C2502">
            <v>-3.3463844123619024E-2</v>
          </cell>
          <cell r="D2502">
            <v>1179684.6399999999</v>
          </cell>
          <cell r="E2502">
            <v>634715.75</v>
          </cell>
          <cell r="F2502">
            <v>255.17</v>
          </cell>
          <cell r="G2502">
            <v>1179681.4251999999</v>
          </cell>
          <cell r="H2502">
            <v>634717.12450000003</v>
          </cell>
          <cell r="I2502">
            <v>255.053</v>
          </cell>
          <cell r="J2502">
            <v>1179677.44</v>
          </cell>
          <cell r="K2502">
            <v>634718.82999999996</v>
          </cell>
          <cell r="L2502">
            <v>254.91</v>
          </cell>
          <cell r="M2502">
            <v>-3.2988783416450569E-2</v>
          </cell>
          <cell r="N2502">
            <v>4.3348067188404</v>
          </cell>
          <cell r="O2502">
            <v>7.8311175302277496</v>
          </cell>
        </row>
        <row r="2503">
          <cell r="A2503">
            <v>34160</v>
          </cell>
          <cell r="B2503">
            <v>3.5056054155478047</v>
          </cell>
          <cell r="C2503">
            <v>-5.0205308110100988E-2</v>
          </cell>
          <cell r="D2503">
            <v>1179680.47</v>
          </cell>
          <cell r="E2503">
            <v>634706.44999999995</v>
          </cell>
          <cell r="F2503">
            <v>255.33</v>
          </cell>
          <cell r="G2503">
            <v>1179677.3278000001</v>
          </cell>
          <cell r="H2503">
            <v>634708.00430000003</v>
          </cell>
          <cell r="I2503">
            <v>255.154</v>
          </cell>
          <cell r="J2503">
            <v>1179673.29</v>
          </cell>
          <cell r="K2503">
            <v>634710</v>
          </cell>
          <cell r="L2503">
            <v>254.93</v>
          </cell>
          <cell r="M2503">
            <v>-4.9732796287453328E-2</v>
          </cell>
          <cell r="N2503">
            <v>4.5040700849652531</v>
          </cell>
          <cell r="O2503">
            <v>8.0096755005130582</v>
          </cell>
        </row>
        <row r="2504">
          <cell r="A2504">
            <v>34170</v>
          </cell>
          <cell r="B2504">
            <v>3.4947735634232089</v>
          </cell>
          <cell r="C2504">
            <v>-5.5797606471815676E-2</v>
          </cell>
          <cell r="D2504">
            <v>1179675.52</v>
          </cell>
          <cell r="E2504">
            <v>634697.43000000005</v>
          </cell>
          <cell r="F2504">
            <v>255.45</v>
          </cell>
          <cell r="G2504">
            <v>1179672.5275000001</v>
          </cell>
          <cell r="H2504">
            <v>634699.23510000005</v>
          </cell>
          <cell r="I2504">
            <v>255.255</v>
          </cell>
          <cell r="J2504">
            <v>1179668.67</v>
          </cell>
          <cell r="K2504">
            <v>634701.56000000006</v>
          </cell>
          <cell r="L2504">
            <v>255</v>
          </cell>
          <cell r="M2504">
            <v>-5.6617108180061243E-2</v>
          </cell>
          <cell r="N2504">
            <v>4.5039389717505633</v>
          </cell>
          <cell r="O2504">
            <v>7.9987125351737722</v>
          </cell>
        </row>
        <row r="2505">
          <cell r="A2505">
            <v>34180</v>
          </cell>
          <cell r="B2505">
            <v>3.4969645196087558</v>
          </cell>
          <cell r="C2505">
            <v>-5.833630820561813E-2</v>
          </cell>
          <cell r="D2505">
            <v>1179669.8500000001</v>
          </cell>
          <cell r="E2505">
            <v>634688.85</v>
          </cell>
          <cell r="F2505">
            <v>255.56</v>
          </cell>
          <cell r="G2505">
            <v>1179667.0138999999</v>
          </cell>
          <cell r="H2505">
            <v>634690.89580000006</v>
          </cell>
          <cell r="I2505">
            <v>255.35599999999999</v>
          </cell>
          <cell r="J2505">
            <v>1179663.3700000001</v>
          </cell>
          <cell r="K2505">
            <v>634693.53</v>
          </cell>
          <cell r="L2505">
            <v>255.1</v>
          </cell>
          <cell r="M2505">
            <v>-5.6935275805983544E-2</v>
          </cell>
          <cell r="N2505">
            <v>4.4963337118513831</v>
          </cell>
          <cell r="O2505">
            <v>7.9932982314601393</v>
          </cell>
        </row>
        <row r="2506">
          <cell r="A2506">
            <v>34190</v>
          </cell>
          <cell r="B2506">
            <v>3.49574761814702</v>
          </cell>
          <cell r="C2506">
            <v>-5.5782059033013434E-2</v>
          </cell>
          <cell r="D2506">
            <v>1179663.48</v>
          </cell>
          <cell r="E2506">
            <v>634680.77</v>
          </cell>
          <cell r="F2506">
            <v>255.68</v>
          </cell>
          <cell r="G2506">
            <v>1179660.8254</v>
          </cell>
          <cell r="H2506">
            <v>634683.04449999996</v>
          </cell>
          <cell r="I2506">
            <v>255.48500000000001</v>
          </cell>
          <cell r="J2506">
            <v>1179657.4099999999</v>
          </cell>
          <cell r="K2506">
            <v>634685.97</v>
          </cell>
          <cell r="L2506">
            <v>255.23</v>
          </cell>
          <cell r="M2506">
            <v>-5.6703770898338793E-2</v>
          </cell>
          <cell r="N2506">
            <v>4.4970554155419391</v>
          </cell>
          <cell r="O2506">
            <v>7.9928030336889595</v>
          </cell>
        </row>
        <row r="2507">
          <cell r="A2507">
            <v>34200</v>
          </cell>
          <cell r="B2507">
            <v>3.5007895237568376</v>
          </cell>
          <cell r="C2507">
            <v>-5.7701269564822015E-2</v>
          </cell>
          <cell r="D2507">
            <v>1179656.46</v>
          </cell>
          <cell r="E2507">
            <v>634673.24</v>
          </cell>
          <cell r="F2507">
            <v>255.87</v>
          </cell>
          <cell r="G2507">
            <v>1179654.0048</v>
          </cell>
          <cell r="H2507">
            <v>634675.73549999995</v>
          </cell>
          <cell r="I2507">
            <v>255.66800000000001</v>
          </cell>
          <cell r="J2507">
            <v>1179650.8500000001</v>
          </cell>
          <cell r="K2507">
            <v>634678.93999999994</v>
          </cell>
          <cell r="L2507">
            <v>255.41</v>
          </cell>
          <cell r="M2507">
            <v>-5.7373603492938727E-2</v>
          </cell>
          <cell r="N2507">
            <v>4.4968414792311799</v>
          </cell>
          <cell r="O2507">
            <v>7.9976310029880171</v>
          </cell>
        </row>
        <row r="2508">
          <cell r="A2508">
            <v>34210</v>
          </cell>
          <cell r="B2508">
            <v>3.5005411596707372</v>
          </cell>
          <cell r="C2508">
            <v>-5.5705672667583604E-2</v>
          </cell>
          <cell r="D2508">
            <v>1179648.8400000001</v>
          </cell>
          <cell r="E2508">
            <v>634666.32999999996</v>
          </cell>
          <cell r="F2508">
            <v>256.10000000000002</v>
          </cell>
          <cell r="G2508">
            <v>1179646.5995</v>
          </cell>
          <cell r="H2508">
            <v>634669.0196</v>
          </cell>
          <cell r="I2508">
            <v>255.905</v>
          </cell>
          <cell r="J2508">
            <v>1179643.72</v>
          </cell>
          <cell r="K2508">
            <v>634672.48</v>
          </cell>
          <cell r="L2508">
            <v>255.65</v>
          </cell>
          <cell r="M2508">
            <v>-5.6644449042728216E-2</v>
          </cell>
          <cell r="N2508">
            <v>4.5017650327509244</v>
          </cell>
          <cell r="O2508">
            <v>8.0023061924216616</v>
          </cell>
        </row>
        <row r="2509">
          <cell r="A2509">
            <v>34220</v>
          </cell>
          <cell r="B2509">
            <v>3.4979095943676128</v>
          </cell>
          <cell r="C2509">
            <v>-5.7748776676578961E-2</v>
          </cell>
          <cell r="D2509">
            <v>1179640.67</v>
          </cell>
          <cell r="E2509">
            <v>634660.07999999996</v>
          </cell>
          <cell r="F2509">
            <v>256.39999999999998</v>
          </cell>
          <cell r="G2509">
            <v>1179638.6608</v>
          </cell>
          <cell r="H2509">
            <v>634662.94330000004</v>
          </cell>
          <cell r="I2509">
            <v>256.19799999999998</v>
          </cell>
          <cell r="J2509">
            <v>1179636.08</v>
          </cell>
          <cell r="K2509">
            <v>634666.63</v>
          </cell>
          <cell r="L2509">
            <v>255.94</v>
          </cell>
          <cell r="M2509">
            <v>-5.7330098125661935E-2</v>
          </cell>
          <cell r="N2509">
            <v>4.5002539405125512</v>
          </cell>
          <cell r="O2509">
            <v>7.9981635348801641</v>
          </cell>
        </row>
        <row r="2510">
          <cell r="A2510">
            <v>34230</v>
          </cell>
          <cell r="B2510">
            <v>3.499395852143862</v>
          </cell>
          <cell r="C2510">
            <v>-5.8581540546318402E-2</v>
          </cell>
          <cell r="D2510">
            <v>1179632.19</v>
          </cell>
          <cell r="E2510">
            <v>634654.51</v>
          </cell>
          <cell r="F2510">
            <v>256.75</v>
          </cell>
          <cell r="G2510">
            <v>1179630.3017</v>
          </cell>
          <cell r="H2510">
            <v>634657.45620000002</v>
          </cell>
          <cell r="I2510">
            <v>256.54500000000002</v>
          </cell>
          <cell r="J2510">
            <v>1179627.8700000001</v>
          </cell>
          <cell r="K2510">
            <v>634661.24</v>
          </cell>
          <cell r="L2510">
            <v>256.27999999999997</v>
          </cell>
          <cell r="M2510">
            <v>-5.8917543852349499E-2</v>
          </cell>
          <cell r="N2510">
            <v>4.4978113932269022</v>
          </cell>
          <cell r="O2510">
            <v>7.9972072453707641</v>
          </cell>
        </row>
        <row r="2511">
          <cell r="A2511">
            <v>34240</v>
          </cell>
          <cell r="B2511">
            <v>3.4977463673606035</v>
          </cell>
          <cell r="C2511">
            <v>-5.8323268348896638E-2</v>
          </cell>
          <cell r="D2511">
            <v>1179623.78</v>
          </cell>
          <cell r="E2511">
            <v>634649.11</v>
          </cell>
          <cell r="F2511">
            <v>257.14999999999998</v>
          </cell>
          <cell r="G2511">
            <v>1179621.8879</v>
          </cell>
          <cell r="H2511">
            <v>634652.05180000002</v>
          </cell>
          <cell r="I2511">
            <v>256.94600000000003</v>
          </cell>
          <cell r="J2511">
            <v>1179619.46</v>
          </cell>
          <cell r="K2511">
            <v>634655.84</v>
          </cell>
          <cell r="L2511">
            <v>256.68</v>
          </cell>
          <cell r="M2511">
            <v>-5.9118179951941206E-2</v>
          </cell>
          <cell r="N2511">
            <v>4.499461928906781</v>
          </cell>
          <cell r="O2511">
            <v>7.9972082962673845</v>
          </cell>
        </row>
        <row r="2512">
          <cell r="A2512">
            <v>34250</v>
          </cell>
          <cell r="B2512">
            <v>3.5045118876704433</v>
          </cell>
          <cell r="C2512">
            <v>-5.8496020721520187E-2</v>
          </cell>
          <cell r="D2512">
            <v>1179615.3700000001</v>
          </cell>
          <cell r="E2512">
            <v>634643.69999999995</v>
          </cell>
          <cell r="F2512">
            <v>257.58</v>
          </cell>
          <cell r="G2512">
            <v>1179613.4741</v>
          </cell>
          <cell r="H2512">
            <v>634646.64740000002</v>
          </cell>
          <cell r="I2512">
            <v>257.375</v>
          </cell>
          <cell r="J2512">
            <v>1179611.04</v>
          </cell>
          <cell r="K2512">
            <v>634650.43000000005</v>
          </cell>
          <cell r="L2512">
            <v>257.11</v>
          </cell>
          <cell r="M2512">
            <v>-5.8913760735457531E-2</v>
          </cell>
          <cell r="N2512">
            <v>4.4981002178748168</v>
          </cell>
          <cell r="O2512">
            <v>8.0026121055452606</v>
          </cell>
        </row>
        <row r="2513">
          <cell r="A2513">
            <v>34260</v>
          </cell>
          <cell r="B2513">
            <v>3.4947657803553422</v>
          </cell>
          <cell r="C2513">
            <v>-5.8945295034642214E-2</v>
          </cell>
          <cell r="D2513">
            <v>1179606.79</v>
          </cell>
          <cell r="E2513">
            <v>634638.29</v>
          </cell>
          <cell r="F2513">
            <v>258.01</v>
          </cell>
          <cell r="G2513">
            <v>1179605.0219000001</v>
          </cell>
          <cell r="H2513">
            <v>634641.30449999997</v>
          </cell>
          <cell r="I2513">
            <v>257.80399999999997</v>
          </cell>
          <cell r="J2513">
            <v>1179602.74</v>
          </cell>
          <cell r="K2513">
            <v>634645.18999999994</v>
          </cell>
          <cell r="L2513">
            <v>257.54000000000002</v>
          </cell>
          <cell r="M2513">
            <v>-5.8588343929922043E-2</v>
          </cell>
          <cell r="N2513">
            <v>4.506015741215105</v>
          </cell>
          <cell r="O2513">
            <v>8.0007815215704472</v>
          </cell>
        </row>
        <row r="2514">
          <cell r="A2514">
            <v>34270</v>
          </cell>
          <cell r="B2514">
            <v>3.5039400736647797</v>
          </cell>
          <cell r="C2514">
            <v>-5.9076352805169929E-2</v>
          </cell>
          <cell r="D2514">
            <v>1179597.56</v>
          </cell>
          <cell r="E2514">
            <v>634633.53</v>
          </cell>
          <cell r="F2514">
            <v>258.44</v>
          </cell>
          <cell r="G2514">
            <v>1179596.1348000001</v>
          </cell>
          <cell r="H2514">
            <v>634636.73100000003</v>
          </cell>
          <cell r="I2514">
            <v>258.233</v>
          </cell>
          <cell r="J2514">
            <v>1179594.3</v>
          </cell>
          <cell r="K2514">
            <v>634640.84</v>
          </cell>
          <cell r="L2514">
            <v>257.95999999999998</v>
          </cell>
          <cell r="M2514">
            <v>-6.0666109380239246E-2</v>
          </cell>
          <cell r="N2514">
            <v>4.5000413375601891</v>
          </cell>
          <cell r="O2514">
            <v>8.0039814112249683</v>
          </cell>
        </row>
        <row r="2515">
          <cell r="A2515">
            <v>34280</v>
          </cell>
          <cell r="B2515">
            <v>3.4970845529945334</v>
          </cell>
          <cell r="C2515">
            <v>-5.9478115798463502E-2</v>
          </cell>
          <cell r="D2515">
            <v>1179587.8600000001</v>
          </cell>
          <cell r="E2515">
            <v>634629.84</v>
          </cell>
          <cell r="F2515">
            <v>258.87</v>
          </cell>
          <cell r="G2515">
            <v>1179586.7953999999</v>
          </cell>
          <cell r="H2515">
            <v>634633.17110000004</v>
          </cell>
          <cell r="I2515">
            <v>258.66199999999998</v>
          </cell>
          <cell r="J2515">
            <v>1179585.43</v>
          </cell>
          <cell r="K2515">
            <v>634637.46</v>
          </cell>
          <cell r="L2515">
            <v>258.39</v>
          </cell>
          <cell r="M2515">
            <v>-6.0431046099683493E-2</v>
          </cell>
          <cell r="N2515">
            <v>4.5009977082196491</v>
          </cell>
          <cell r="O2515">
            <v>7.9980822612141829</v>
          </cell>
        </row>
        <row r="2516">
          <cell r="A2516">
            <v>34290</v>
          </cell>
          <cell r="B2516">
            <v>3.4977548013256654</v>
          </cell>
          <cell r="C2516">
            <v>-5.9752616141300473E-2</v>
          </cell>
          <cell r="D2516">
            <v>1179577.81</v>
          </cell>
          <cell r="E2516">
            <v>634627.24</v>
          </cell>
          <cell r="F2516">
            <v>259.3</v>
          </cell>
          <cell r="G2516">
            <v>1179577.1188999999</v>
          </cell>
          <cell r="H2516">
            <v>634630.66879999998</v>
          </cell>
          <cell r="I2516">
            <v>259.09100000000001</v>
          </cell>
          <cell r="J2516">
            <v>1179576.24</v>
          </cell>
          <cell r="K2516">
            <v>634635.07999999996</v>
          </cell>
          <cell r="L2516">
            <v>258.82</v>
          </cell>
          <cell r="M2516">
            <v>-6.0250270194090086E-2</v>
          </cell>
          <cell r="N2516">
            <v>4.4979051401266119</v>
          </cell>
          <cell r="O2516">
            <v>7.9956599414522778</v>
          </cell>
        </row>
        <row r="2517">
          <cell r="A2517">
            <v>34300</v>
          </cell>
          <cell r="B2517">
            <v>3.4982563042531645</v>
          </cell>
          <cell r="C2517">
            <v>-6.0029906826643692E-2</v>
          </cell>
          <cell r="D2517">
            <v>1179567.53</v>
          </cell>
          <cell r="E2517">
            <v>634625.77</v>
          </cell>
          <cell r="F2517">
            <v>259.73</v>
          </cell>
          <cell r="G2517">
            <v>1179567.2246000001</v>
          </cell>
          <cell r="H2517">
            <v>634629.25490000006</v>
          </cell>
          <cell r="I2517">
            <v>259.52</v>
          </cell>
          <cell r="J2517">
            <v>1179566.8400000001</v>
          </cell>
          <cell r="K2517">
            <v>634633.74</v>
          </cell>
          <cell r="L2517">
            <v>259.25</v>
          </cell>
          <cell r="M2517">
            <v>-5.9979212039008627E-2</v>
          </cell>
          <cell r="N2517">
            <v>4.5015596374354194</v>
          </cell>
          <cell r="O2517">
            <v>7.9998159416885839</v>
          </cell>
        </row>
        <row r="2518">
          <cell r="A2518">
            <v>34310</v>
          </cell>
          <cell r="B2518">
            <v>3.4978208202514542</v>
          </cell>
          <cell r="C2518">
            <v>-4.0882597293748456E-2</v>
          </cell>
          <cell r="D2518">
            <v>1179557.1499999999</v>
          </cell>
          <cell r="E2518">
            <v>634625.44999999995</v>
          </cell>
          <cell r="F2518">
            <v>260.11</v>
          </cell>
          <cell r="G2518">
            <v>1179557.2345</v>
          </cell>
          <cell r="H2518">
            <v>634628.94680000003</v>
          </cell>
          <cell r="I2518">
            <v>259.96699999999998</v>
          </cell>
          <cell r="J2518">
            <v>1179557.3500000001</v>
          </cell>
          <cell r="K2518">
            <v>634633.44999999995</v>
          </cell>
          <cell r="L2518">
            <v>259.77999999999997</v>
          </cell>
          <cell r="M2518">
            <v>-4.1512373894318909E-2</v>
          </cell>
          <cell r="N2518">
            <v>4.5046809531074139</v>
          </cell>
          <cell r="O2518">
            <v>8.002501773358869</v>
          </cell>
        </row>
        <row r="2519">
          <cell r="A2519">
            <v>34320</v>
          </cell>
          <cell r="B2519">
            <v>3.5001576549845295</v>
          </cell>
          <cell r="C2519">
            <v>-2.1999009070446718E-2</v>
          </cell>
          <cell r="D2519">
            <v>1179547.1200000001</v>
          </cell>
          <cell r="E2519">
            <v>634625.78</v>
          </cell>
          <cell r="F2519">
            <v>260.52999999999997</v>
          </cell>
          <cell r="G2519">
            <v>1179547.24</v>
          </cell>
          <cell r="H2519">
            <v>634629.2781</v>
          </cell>
          <cell r="I2519">
            <v>260.45299999999997</v>
          </cell>
          <cell r="J2519">
            <v>1179547.3799999999</v>
          </cell>
          <cell r="K2519">
            <v>634633.31999999995</v>
          </cell>
          <cell r="L2519">
            <v>260.36</v>
          </cell>
          <cell r="M2519">
            <v>-2.2995191004443329E-2</v>
          </cell>
          <cell r="N2519">
            <v>4.0443238754568567</v>
          </cell>
          <cell r="O2519">
            <v>7.5444815304413861</v>
          </cell>
        </row>
        <row r="2520">
          <cell r="A2520">
            <v>34330</v>
          </cell>
          <cell r="B2520">
            <v>3.504806951855262</v>
          </cell>
          <cell r="C2520">
            <v>-3.9945138754644205E-3</v>
          </cell>
          <cell r="D2520">
            <v>1179537.1299999999</v>
          </cell>
          <cell r="E2520">
            <v>634626.11</v>
          </cell>
          <cell r="F2520">
            <v>260.99</v>
          </cell>
          <cell r="G2520">
            <v>1179537.2456</v>
          </cell>
          <cell r="H2520">
            <v>634629.61289999995</v>
          </cell>
          <cell r="I2520">
            <v>260.976</v>
          </cell>
          <cell r="J2520">
            <v>1179537.3600000001</v>
          </cell>
          <cell r="K2520">
            <v>634633.15</v>
          </cell>
          <cell r="L2520">
            <v>260.91000000000003</v>
          </cell>
          <cell r="M2520">
            <v>-1.8649601938250059E-2</v>
          </cell>
          <cell r="N2520">
            <v>3.5389495292448601</v>
          </cell>
          <cell r="O2520">
            <v>7.0437564811001216</v>
          </cell>
        </row>
        <row r="2521">
          <cell r="A2521">
            <v>34340</v>
          </cell>
          <cell r="B2521">
            <v>3.4998991814228448</v>
          </cell>
          <cell r="C2521">
            <v>1.3714680769886621E-2</v>
          </cell>
          <cell r="D2521">
            <v>1179527.1299999999</v>
          </cell>
          <cell r="E2521">
            <v>634626.44999999995</v>
          </cell>
          <cell r="F2521">
            <v>261.49</v>
          </cell>
          <cell r="G2521">
            <v>1179527.2512000001</v>
          </cell>
          <cell r="H2521">
            <v>634629.94779999997</v>
          </cell>
          <cell r="I2521">
            <v>261.53800000000001</v>
          </cell>
          <cell r="J2521">
            <v>1179527.3700000001</v>
          </cell>
          <cell r="K2521">
            <v>634633.44999999995</v>
          </cell>
          <cell r="L2521">
            <v>261.47000000000003</v>
          </cell>
          <cell r="M2521">
            <v>-1.940520556581405E-2</v>
          </cell>
          <cell r="N2521">
            <v>3.5042143598714834</v>
          </cell>
          <cell r="O2521">
            <v>7.0041135412943287</v>
          </cell>
        </row>
        <row r="2522">
          <cell r="A2522">
            <v>34350</v>
          </cell>
          <cell r="B2522">
            <v>3.5045469036802137</v>
          </cell>
          <cell r="C2522">
            <v>1.911802062904305E-2</v>
          </cell>
          <cell r="D2522">
            <v>1179517.1399999999</v>
          </cell>
          <cell r="E2522">
            <v>634626.78</v>
          </cell>
          <cell r="F2522">
            <v>262.07</v>
          </cell>
          <cell r="G2522">
            <v>1179517.2568000001</v>
          </cell>
          <cell r="H2522">
            <v>634630.28260000004</v>
          </cell>
          <cell r="I2522">
            <v>262.137</v>
          </cell>
          <cell r="J2522">
            <v>1179517.3700000001</v>
          </cell>
          <cell r="K2522">
            <v>634633.78</v>
          </cell>
          <cell r="L2522">
            <v>262.07</v>
          </cell>
          <cell r="M2522">
            <v>-1.9147061361324692E-2</v>
          </cell>
          <cell r="N2522">
            <v>3.4992314870490322</v>
          </cell>
          <cell r="O2522">
            <v>7.0037783907292459</v>
          </cell>
        </row>
        <row r="2523">
          <cell r="A2523">
            <v>34360</v>
          </cell>
          <cell r="B2523">
            <v>3.4992056984331184</v>
          </cell>
          <cell r="C2523">
            <v>2.1147656461907385E-2</v>
          </cell>
          <cell r="D2523">
            <v>1179507.1499999999</v>
          </cell>
          <cell r="E2523">
            <v>634627.12</v>
          </cell>
          <cell r="F2523">
            <v>262.7</v>
          </cell>
          <cell r="G2523">
            <v>1179507.2623999999</v>
          </cell>
          <cell r="H2523">
            <v>634630.61739999999</v>
          </cell>
          <cell r="I2523">
            <v>262.774</v>
          </cell>
          <cell r="J2523">
            <v>1179507.3799999999</v>
          </cell>
          <cell r="K2523">
            <v>634634.12</v>
          </cell>
          <cell r="L2523">
            <v>262.7</v>
          </cell>
          <cell r="M2523">
            <v>-2.1115264575489616E-2</v>
          </cell>
          <cell r="N2523">
            <v>3.5045736573867381</v>
          </cell>
          <cell r="O2523">
            <v>7.0037793558198569</v>
          </cell>
        </row>
        <row r="2524">
          <cell r="A2524">
            <v>34370</v>
          </cell>
          <cell r="B2524">
            <v>3.5041873295724186</v>
          </cell>
          <cell r="C2524">
            <v>1.9405355252021014E-2</v>
          </cell>
          <cell r="D2524">
            <v>1179497.1499999999</v>
          </cell>
          <cell r="E2524">
            <v>634627.44999999995</v>
          </cell>
          <cell r="F2524">
            <v>263.38</v>
          </cell>
          <cell r="G2524">
            <v>1179497.2679999999</v>
          </cell>
          <cell r="H2524">
            <v>634630.95220000006</v>
          </cell>
          <cell r="I2524">
            <v>263.44799999999998</v>
          </cell>
          <cell r="J2524">
            <v>1179497.3899999999</v>
          </cell>
          <cell r="K2524">
            <v>634634.44999999995</v>
          </cell>
          <cell r="L2524">
            <v>263.38</v>
          </cell>
          <cell r="M2524">
            <v>-1.9428976793207903E-2</v>
          </cell>
          <cell r="N2524">
            <v>3.4999269762757388</v>
          </cell>
          <cell r="O2524">
            <v>7.004114305848157</v>
          </cell>
        </row>
        <row r="2525">
          <cell r="A2525">
            <v>34380</v>
          </cell>
          <cell r="B2525">
            <v>3.4989446079429354</v>
          </cell>
          <cell r="C2525">
            <v>2.0291833097000066E-2</v>
          </cell>
          <cell r="D2525">
            <v>1179487.1599999999</v>
          </cell>
          <cell r="E2525">
            <v>634627.79</v>
          </cell>
          <cell r="F2525">
            <v>264.08999999999997</v>
          </cell>
          <cell r="G2525">
            <v>1179487.2736</v>
          </cell>
          <cell r="H2525">
            <v>634631.28709999996</v>
          </cell>
          <cell r="I2525">
            <v>264.161</v>
          </cell>
          <cell r="J2525">
            <v>1179487.3899999999</v>
          </cell>
          <cell r="K2525">
            <v>634634.79</v>
          </cell>
          <cell r="L2525">
            <v>264.12</v>
          </cell>
          <cell r="M2525">
            <v>-1.1698130830287043E-2</v>
          </cell>
          <cell r="N2525">
            <v>3.5048334297857036</v>
          </cell>
          <cell r="O2525">
            <v>7.0037780377286385</v>
          </cell>
        </row>
        <row r="2526">
          <cell r="A2526">
            <v>34390</v>
          </cell>
          <cell r="B2526">
            <v>3.5938773281810232</v>
          </cell>
          <cell r="C2526">
            <v>2.0034072792474596E-2</v>
          </cell>
          <cell r="D2526">
            <v>1179477.1599999999</v>
          </cell>
          <cell r="E2526">
            <v>634628.03</v>
          </cell>
          <cell r="F2526">
            <v>264.82</v>
          </cell>
          <cell r="G2526">
            <v>1179477.2792</v>
          </cell>
          <cell r="H2526">
            <v>634631.62190000003</v>
          </cell>
          <cell r="I2526">
            <v>264.892</v>
          </cell>
          <cell r="J2526">
            <v>1179477.3999999999</v>
          </cell>
          <cell r="K2526">
            <v>634635.12</v>
          </cell>
          <cell r="L2526">
            <v>264.92</v>
          </cell>
          <cell r="M2526">
            <v>7.9995767683676468E-3</v>
          </cell>
          <cell r="N2526">
            <v>3.5001851736380729</v>
          </cell>
          <cell r="O2526">
            <v>7.0940625018190957</v>
          </cell>
        </row>
        <row r="2527">
          <cell r="A2527">
            <v>34400</v>
          </cell>
          <cell r="B2527">
            <v>4.0889225879088329</v>
          </cell>
          <cell r="C2527">
            <v>2.5434572986922158E-2</v>
          </cell>
          <cell r="D2527">
            <v>1179467.1499999999</v>
          </cell>
          <cell r="E2527">
            <v>634627.87</v>
          </cell>
          <cell r="F2527">
            <v>265.52</v>
          </cell>
          <cell r="G2527">
            <v>1179467.2848</v>
          </cell>
          <cell r="H2527">
            <v>634631.95669999998</v>
          </cell>
          <cell r="I2527">
            <v>265.62400000000002</v>
          </cell>
          <cell r="J2527">
            <v>1179467.3999999999</v>
          </cell>
          <cell r="K2527">
            <v>634635.44999999995</v>
          </cell>
          <cell r="L2527">
            <v>265.70999999999998</v>
          </cell>
          <cell r="M2527">
            <v>2.4605179968779166E-2</v>
          </cell>
          <cell r="N2527">
            <v>3.4951989828596628</v>
          </cell>
          <cell r="O2527">
            <v>7.5841215707684952</v>
          </cell>
        </row>
        <row r="2528">
          <cell r="A2528">
            <v>34410</v>
          </cell>
          <cell r="B2528">
            <v>4.4950435215099089</v>
          </cell>
          <cell r="C2528">
            <v>4.3381115014097048E-2</v>
          </cell>
          <cell r="D2528">
            <v>1179457.22</v>
          </cell>
          <cell r="E2528">
            <v>634627.78</v>
          </cell>
          <cell r="F2528">
            <v>266.16000000000003</v>
          </cell>
          <cell r="G2528">
            <v>1179457.2899</v>
          </cell>
          <cell r="H2528">
            <v>634632.27450000006</v>
          </cell>
          <cell r="I2528">
            <v>266.35500000000002</v>
          </cell>
          <cell r="J2528">
            <v>1179457.3400000001</v>
          </cell>
          <cell r="K2528">
            <v>634635.77</v>
          </cell>
          <cell r="L2528">
            <v>266.51</v>
          </cell>
          <cell r="M2528">
            <v>4.433817247510026E-2</v>
          </cell>
          <cell r="N2528">
            <v>3.4958590159984309</v>
          </cell>
          <cell r="O2528">
            <v>7.9909025375083402</v>
          </cell>
        </row>
        <row r="2529">
          <cell r="A2529">
            <v>34420</v>
          </cell>
          <cell r="B2529">
            <v>4.5010524370323948</v>
          </cell>
          <cell r="C2529">
            <v>5.9319460000788762E-2</v>
          </cell>
          <cell r="D2529">
            <v>1179447.68</v>
          </cell>
          <cell r="E2529">
            <v>634627.43999999994</v>
          </cell>
          <cell r="F2529">
            <v>266.82</v>
          </cell>
          <cell r="G2529">
            <v>1179447.3001999999</v>
          </cell>
          <cell r="H2529">
            <v>634631.92500000005</v>
          </cell>
          <cell r="I2529">
            <v>267.08699999999999</v>
          </cell>
          <cell r="J2529">
            <v>1179447</v>
          </cell>
          <cell r="K2529">
            <v>634635.41</v>
          </cell>
          <cell r="L2529">
            <v>267.3</v>
          </cell>
          <cell r="M2529">
            <v>6.0893577959793187E-2</v>
          </cell>
          <cell r="N2529">
            <v>3.4979058077464575</v>
          </cell>
          <cell r="O2529">
            <v>7.9989582447788523</v>
          </cell>
        </row>
        <row r="2530">
          <cell r="A2530">
            <v>34430</v>
          </cell>
          <cell r="B2530">
            <v>4.4962795830927895</v>
          </cell>
          <cell r="C2530">
            <v>5.9604834407478519E-2</v>
          </cell>
          <cell r="D2530">
            <v>1179438.22</v>
          </cell>
          <cell r="E2530">
            <v>634626.16</v>
          </cell>
          <cell r="F2530">
            <v>267.55</v>
          </cell>
          <cell r="G2530">
            <v>1179437.3953</v>
          </cell>
          <cell r="H2530">
            <v>634630.57999999996</v>
          </cell>
          <cell r="I2530">
            <v>267.81799999999998</v>
          </cell>
          <cell r="J2530">
            <v>1179436.75</v>
          </cell>
          <cell r="K2530">
            <v>634634.02</v>
          </cell>
          <cell r="L2530">
            <v>268.02999999999997</v>
          </cell>
          <cell r="M2530">
            <v>6.0571398680352953E-2</v>
          </cell>
          <cell r="N2530">
            <v>3.5000017271972585</v>
          </cell>
          <cell r="O2530">
            <v>7.9962813102900476</v>
          </cell>
        </row>
        <row r="2531">
          <cell r="A2531">
            <v>34440</v>
          </cell>
          <cell r="B2531">
            <v>4.5044386131053562</v>
          </cell>
          <cell r="C2531">
            <v>5.7720844334194873E-2</v>
          </cell>
          <cell r="D2531">
            <v>1179428.94</v>
          </cell>
          <cell r="E2531">
            <v>634623.93000000005</v>
          </cell>
          <cell r="F2531">
            <v>268.22000000000003</v>
          </cell>
          <cell r="G2531">
            <v>1179427.6740999999</v>
          </cell>
          <cell r="H2531">
            <v>634628.25289999996</v>
          </cell>
          <cell r="I2531">
            <v>268.48</v>
          </cell>
          <cell r="J2531">
            <v>1179426.69</v>
          </cell>
          <cell r="K2531">
            <v>634631.61</v>
          </cell>
          <cell r="L2531">
            <v>268.68</v>
          </cell>
          <cell r="M2531">
            <v>5.7169527184191528E-2</v>
          </cell>
          <cell r="N2531">
            <v>3.4983672220275501</v>
          </cell>
          <cell r="O2531">
            <v>8.0028058351329072</v>
          </cell>
        </row>
        <row r="2532">
          <cell r="A2532">
            <v>34450</v>
          </cell>
          <cell r="B2532">
            <v>4.4950145104811359</v>
          </cell>
          <cell r="C2532">
            <v>4.0934239382540052E-2</v>
          </cell>
          <cell r="D2532">
            <v>1179419.92</v>
          </cell>
          <cell r="E2532">
            <v>634620.80000000005</v>
          </cell>
          <cell r="F2532">
            <v>268.82</v>
          </cell>
          <cell r="G2532">
            <v>1179418.2339000001</v>
          </cell>
          <cell r="H2532">
            <v>634624.96680000005</v>
          </cell>
          <cell r="I2532">
            <v>269.00400000000002</v>
          </cell>
          <cell r="J2532">
            <v>1179416.92</v>
          </cell>
          <cell r="K2532">
            <v>634628.21</v>
          </cell>
          <cell r="L2532">
            <v>269.14</v>
          </cell>
          <cell r="M2532">
            <v>3.8865584030416803E-2</v>
          </cell>
          <cell r="N2532">
            <v>3.4992398388644199</v>
          </cell>
          <cell r="O2532">
            <v>7.9942543493455558</v>
          </cell>
        </row>
        <row r="2533">
          <cell r="A2533">
            <v>34460</v>
          </cell>
          <cell r="B2533">
            <v>4.0027973143383724</v>
          </cell>
          <cell r="C2533">
            <v>2.2484276103011028E-2</v>
          </cell>
          <cell r="D2533">
            <v>1179410.47</v>
          </cell>
          <cell r="E2533">
            <v>634617.5</v>
          </cell>
          <cell r="F2533">
            <v>269.3</v>
          </cell>
          <cell r="G2533">
            <v>1179408.9665000001</v>
          </cell>
          <cell r="H2533">
            <v>634621.20970000001</v>
          </cell>
          <cell r="I2533">
            <v>269.39</v>
          </cell>
          <cell r="J2533">
            <v>1179407.6499999999</v>
          </cell>
          <cell r="K2533">
            <v>634624.44999999995</v>
          </cell>
          <cell r="L2533">
            <v>269.47000000000003</v>
          </cell>
          <cell r="M2533">
            <v>2.2873284637357293E-2</v>
          </cell>
          <cell r="N2533">
            <v>3.4975300342034248</v>
          </cell>
          <cell r="O2533">
            <v>7.5003273485417967</v>
          </cell>
        </row>
        <row r="2534">
          <cell r="A2534">
            <v>34470</v>
          </cell>
          <cell r="B2534">
            <v>3.4974280393709729</v>
          </cell>
          <cell r="C2534">
            <v>1.9442858933621895E-2</v>
          </cell>
          <cell r="D2534">
            <v>1179401.01</v>
          </cell>
          <cell r="E2534">
            <v>634614.21</v>
          </cell>
          <cell r="F2534">
            <v>269.57</v>
          </cell>
          <cell r="G2534">
            <v>1179399.6991999999</v>
          </cell>
          <cell r="H2534">
            <v>634617.45250000001</v>
          </cell>
          <cell r="I2534">
            <v>269.63799999999998</v>
          </cell>
          <cell r="J2534">
            <v>1179398.3799999999</v>
          </cell>
          <cell r="K2534">
            <v>634620.69999999995</v>
          </cell>
          <cell r="L2534">
            <v>269.64999999999998</v>
          </cell>
          <cell r="M2534">
            <v>3.423468689164415E-3</v>
          </cell>
          <cell r="N2534">
            <v>3.5052168106521697</v>
          </cell>
          <cell r="O2534">
            <v>7.0026448500231426</v>
          </cell>
        </row>
        <row r="2535">
          <cell r="A2535">
            <v>34480</v>
          </cell>
          <cell r="B2535">
            <v>3.5028948600188508</v>
          </cell>
          <cell r="C2535">
            <v>1.9127037115709126E-2</v>
          </cell>
          <cell r="D2535">
            <v>1179391.75</v>
          </cell>
          <cell r="E2535">
            <v>634610.44999999995</v>
          </cell>
          <cell r="F2535">
            <v>269.68</v>
          </cell>
          <cell r="G2535">
            <v>1179390.4317999999</v>
          </cell>
          <cell r="H2535">
            <v>634613.69539999997</v>
          </cell>
          <cell r="I2535">
            <v>269.74700000000001</v>
          </cell>
          <cell r="J2535">
            <v>1179389.1200000001</v>
          </cell>
          <cell r="K2535">
            <v>634616.93999999994</v>
          </cell>
          <cell r="L2535">
            <v>269.7</v>
          </cell>
          <cell r="M2535">
            <v>-1.3429531592573202E-2</v>
          </cell>
          <cell r="N2535">
            <v>3.4997497623831797</v>
          </cell>
          <cell r="O2535">
            <v>7.0026446224020304</v>
          </cell>
        </row>
        <row r="2536">
          <cell r="A2536">
            <v>34490</v>
          </cell>
          <cell r="B2536">
            <v>3.504474780943569</v>
          </cell>
          <cell r="C2536">
            <v>1.9403763545341218E-2</v>
          </cell>
          <cell r="D2536">
            <v>1179382.48</v>
          </cell>
          <cell r="E2536">
            <v>634606.68999999994</v>
          </cell>
          <cell r="F2536">
            <v>269.64999999999998</v>
          </cell>
          <cell r="G2536">
            <v>1179381.1645</v>
          </cell>
          <cell r="H2536">
            <v>634609.93819999998</v>
          </cell>
          <cell r="I2536">
            <v>269.71800000000002</v>
          </cell>
          <cell r="J2536">
            <v>1179379.8500000001</v>
          </cell>
          <cell r="K2536">
            <v>634613.18000000005</v>
          </cell>
          <cell r="L2536">
            <v>269.64999999999998</v>
          </cell>
          <cell r="M2536">
            <v>-1.9438747705892333E-2</v>
          </cell>
          <cell r="N2536">
            <v>3.498167733275745</v>
          </cell>
          <cell r="O2536">
            <v>7.0026425142193141</v>
          </cell>
        </row>
        <row r="2537">
          <cell r="A2537">
            <v>34500</v>
          </cell>
          <cell r="B2537">
            <v>3.4969180174412879</v>
          </cell>
          <cell r="C2537">
            <v>2.001762685051808E-2</v>
          </cell>
          <cell r="D2537">
            <v>1179373.21</v>
          </cell>
          <cell r="E2537">
            <v>634602.93999999994</v>
          </cell>
          <cell r="F2537">
            <v>269.55</v>
          </cell>
          <cell r="G2537">
            <v>1179371.8970999999</v>
          </cell>
          <cell r="H2537">
            <v>634606.18110000005</v>
          </cell>
          <cell r="I2537">
            <v>269.62</v>
          </cell>
          <cell r="J2537">
            <v>1179370.58</v>
          </cell>
          <cell r="K2537">
            <v>634609.42000000004</v>
          </cell>
          <cell r="L2537">
            <v>269.55</v>
          </cell>
          <cell r="M2537">
            <v>-2.0020254711475421E-2</v>
          </cell>
          <cell r="N2537">
            <v>3.4964590115764032</v>
          </cell>
          <cell r="O2537">
            <v>6.9933770290176911</v>
          </cell>
        </row>
        <row r="2538">
          <cell r="A2538">
            <v>34510</v>
          </cell>
          <cell r="B2538">
            <v>3.4985012862474019</v>
          </cell>
          <cell r="C2538">
            <v>2.0580241111539537E-2</v>
          </cell>
          <cell r="D2538">
            <v>1179363.94</v>
          </cell>
          <cell r="E2538">
            <v>634599.18000000005</v>
          </cell>
          <cell r="F2538">
            <v>269.45</v>
          </cell>
          <cell r="G2538">
            <v>1179362.6298</v>
          </cell>
          <cell r="H2538">
            <v>634602.42390000005</v>
          </cell>
          <cell r="I2538">
            <v>269.52199999999999</v>
          </cell>
          <cell r="J2538">
            <v>1179361.31</v>
          </cell>
          <cell r="K2538">
            <v>634605.67000000004</v>
          </cell>
          <cell r="L2538">
            <v>269.45</v>
          </cell>
          <cell r="M2538">
            <v>-2.0547090699534629E-2</v>
          </cell>
          <cell r="N2538">
            <v>3.5041457232499322</v>
          </cell>
          <cell r="O2538">
            <v>7.0026470094973341</v>
          </cell>
        </row>
        <row r="2539">
          <cell r="A2539">
            <v>34520</v>
          </cell>
          <cell r="B2539">
            <v>3.503873663423323</v>
          </cell>
          <cell r="C2539">
            <v>2.1119482923267451E-2</v>
          </cell>
          <cell r="D2539">
            <v>1179354.68</v>
          </cell>
          <cell r="E2539">
            <v>634595.42000000004</v>
          </cell>
          <cell r="F2539">
            <v>269.35000000000002</v>
          </cell>
          <cell r="G2539">
            <v>1179353.3624</v>
          </cell>
          <cell r="H2539">
            <v>634598.66669999994</v>
          </cell>
          <cell r="I2539">
            <v>269.42399999999998</v>
          </cell>
          <cell r="J2539">
            <v>1179352.05</v>
          </cell>
          <cell r="K2539">
            <v>634601.91</v>
          </cell>
          <cell r="L2539">
            <v>269.35000000000002</v>
          </cell>
          <cell r="M2539">
            <v>-2.1150292431887378E-2</v>
          </cell>
          <cell r="N2539">
            <v>3.4987695909295726</v>
          </cell>
          <cell r="O2539">
            <v>7.0026432543528951</v>
          </cell>
        </row>
        <row r="2540">
          <cell r="A2540">
            <v>34530</v>
          </cell>
          <cell r="B2540">
            <v>3.4962794753143012</v>
          </cell>
          <cell r="C2540">
            <v>1.8877209463953906E-2</v>
          </cell>
          <cell r="D2540">
            <v>1179345.4099999999</v>
          </cell>
          <cell r="E2540">
            <v>634591.67000000004</v>
          </cell>
          <cell r="F2540">
            <v>269.26</v>
          </cell>
          <cell r="G2540">
            <v>1179344.0951</v>
          </cell>
          <cell r="H2540">
            <v>634594.90960000001</v>
          </cell>
          <cell r="I2540">
            <v>269.32600000000002</v>
          </cell>
          <cell r="J2540">
            <v>1179342.78</v>
          </cell>
          <cell r="K2540">
            <v>634598.15</v>
          </cell>
          <cell r="L2540">
            <v>269.26</v>
          </cell>
          <cell r="M2540">
            <v>-1.8872802093525917E-2</v>
          </cell>
          <cell r="N2540">
            <v>3.4970959623781255</v>
          </cell>
          <cell r="O2540">
            <v>6.9933754376924266</v>
          </cell>
        </row>
        <row r="2541">
          <cell r="A2541">
            <v>34540</v>
          </cell>
          <cell r="B2541">
            <v>3.4978978043381179</v>
          </cell>
          <cell r="C2541">
            <v>1.9440247772719244E-2</v>
          </cell>
          <cell r="D2541">
            <v>1179336.1399999999</v>
          </cell>
          <cell r="E2541">
            <v>634587.91</v>
          </cell>
          <cell r="F2541">
            <v>269.16000000000003</v>
          </cell>
          <cell r="G2541">
            <v>1179334.8277</v>
          </cell>
          <cell r="H2541">
            <v>634591.15240000002</v>
          </cell>
          <cell r="I2541">
            <v>269.22800000000001</v>
          </cell>
          <cell r="J2541">
            <v>1179333.51</v>
          </cell>
          <cell r="K2541">
            <v>634594.4</v>
          </cell>
          <cell r="L2541">
            <v>269.16000000000003</v>
          </cell>
          <cell r="M2541">
            <v>-1.9402266285001222E-2</v>
          </cell>
          <cell r="N2541">
            <v>3.5047452189928205</v>
          </cell>
          <cell r="O2541">
            <v>7.002643023330938</v>
          </cell>
        </row>
        <row r="2542">
          <cell r="A2542">
            <v>34550</v>
          </cell>
          <cell r="B2542">
            <v>3.5033293092702387</v>
          </cell>
          <cell r="C2542">
            <v>1.9980993455215472E-2</v>
          </cell>
          <cell r="D2542">
            <v>1179326.8799999999</v>
          </cell>
          <cell r="E2542">
            <v>634584.15</v>
          </cell>
          <cell r="F2542">
            <v>269.06</v>
          </cell>
          <cell r="G2542">
            <v>1179325.5604000001</v>
          </cell>
          <cell r="H2542">
            <v>634587.39529999997</v>
          </cell>
          <cell r="I2542">
            <v>269.13</v>
          </cell>
          <cell r="J2542">
            <v>1179324.25</v>
          </cell>
          <cell r="K2542">
            <v>634590.64</v>
          </cell>
          <cell r="L2542">
            <v>269.06</v>
          </cell>
          <cell r="M2542">
            <v>-2.0003898077734832E-2</v>
          </cell>
          <cell r="N2542">
            <v>3.4993179693264924</v>
          </cell>
          <cell r="O2542">
            <v>7.0026472785967311</v>
          </cell>
        </row>
        <row r="2543">
          <cell r="A2543">
            <v>34560</v>
          </cell>
          <cell r="B2543">
            <v>3.504945450345113</v>
          </cell>
          <cell r="C2543">
            <v>2.0257091303100137E-2</v>
          </cell>
          <cell r="D2543">
            <v>1179317.6100000001</v>
          </cell>
          <cell r="E2543">
            <v>634580.39</v>
          </cell>
          <cell r="F2543">
            <v>268.95999999999998</v>
          </cell>
          <cell r="G2543">
            <v>1179316.2930000001</v>
          </cell>
          <cell r="H2543">
            <v>634583.63809999998</v>
          </cell>
          <cell r="I2543">
            <v>269.03100000000001</v>
          </cell>
          <cell r="J2543">
            <v>1179314.98</v>
          </cell>
          <cell r="K2543">
            <v>634586.88</v>
          </cell>
          <cell r="L2543">
            <v>268.95999999999998</v>
          </cell>
          <cell r="M2543">
            <v>-2.0299070820164362E-2</v>
          </cell>
          <cell r="N2543">
            <v>3.4976970438222001</v>
          </cell>
          <cell r="O2543">
            <v>7.0026424941673131</v>
          </cell>
        </row>
        <row r="2544">
          <cell r="A2544">
            <v>34570</v>
          </cell>
          <cell r="B2544">
            <v>3.4973512105829796</v>
          </cell>
          <cell r="C2544">
            <v>2.0872939434587293E-2</v>
          </cell>
          <cell r="D2544">
            <v>1179308.3400000001</v>
          </cell>
          <cell r="E2544">
            <v>634576.64000000001</v>
          </cell>
          <cell r="F2544">
            <v>268.86</v>
          </cell>
          <cell r="G2544">
            <v>1179307.0257000001</v>
          </cell>
          <cell r="H2544">
            <v>634579.88100000005</v>
          </cell>
          <cell r="I2544">
            <v>268.93299999999999</v>
          </cell>
          <cell r="J2544">
            <v>1179305.71</v>
          </cell>
          <cell r="K2544">
            <v>634583.12</v>
          </cell>
          <cell r="L2544">
            <v>268.86</v>
          </cell>
          <cell r="M2544">
            <v>-2.0880860373321489E-2</v>
          </cell>
          <cell r="N2544">
            <v>3.4960245265203636</v>
          </cell>
          <cell r="O2544">
            <v>6.9933757371033431</v>
          </cell>
        </row>
        <row r="2545">
          <cell r="A2545">
            <v>34580</v>
          </cell>
          <cell r="B2545">
            <v>3.4995434473465847</v>
          </cell>
          <cell r="C2545">
            <v>1.8573851411755399E-2</v>
          </cell>
          <cell r="D2545">
            <v>1179299.23</v>
          </cell>
          <cell r="E2545">
            <v>634572.73</v>
          </cell>
          <cell r="F2545">
            <v>268.77</v>
          </cell>
          <cell r="G2545">
            <v>1179297.8355</v>
          </cell>
          <cell r="H2545">
            <v>634575.93969999999</v>
          </cell>
          <cell r="I2545">
            <v>268.83499999999998</v>
          </cell>
          <cell r="J2545">
            <v>1179296.44</v>
          </cell>
          <cell r="K2545">
            <v>634579.15</v>
          </cell>
          <cell r="L2545">
            <v>268.77</v>
          </cell>
          <cell r="M2545">
            <v>-1.8568816736123438E-2</v>
          </cell>
          <cell r="N2545">
            <v>3.5004922997353898</v>
          </cell>
          <cell r="O2545">
            <v>7.0000357470819745</v>
          </cell>
        </row>
        <row r="2546">
          <cell r="A2546">
            <v>34590</v>
          </cell>
          <cell r="B2546">
            <v>3.5009250563496304</v>
          </cell>
          <cell r="C2546">
            <v>1.9137798987867313E-2</v>
          </cell>
          <cell r="D2546">
            <v>1179290.05</v>
          </cell>
          <cell r="E2546">
            <v>634568.75</v>
          </cell>
          <cell r="F2546">
            <v>268.67</v>
          </cell>
          <cell r="G2546">
            <v>1179288.6601</v>
          </cell>
          <cell r="H2546">
            <v>634571.9632</v>
          </cell>
          <cell r="I2546">
            <v>268.73700000000002</v>
          </cell>
          <cell r="J2546">
            <v>1179287.27</v>
          </cell>
          <cell r="K2546">
            <v>634575.17000000004</v>
          </cell>
          <cell r="L2546">
            <v>268.67</v>
          </cell>
          <cell r="M2546">
            <v>-1.9169521910323527E-2</v>
          </cell>
          <cell r="N2546">
            <v>3.4951315068491713</v>
          </cell>
          <cell r="O2546">
            <v>6.9960565631988016</v>
          </cell>
        </row>
        <row r="2547">
          <cell r="A2547">
            <v>34600</v>
          </cell>
          <cell r="B2547">
            <v>3.4972029294083304</v>
          </cell>
          <cell r="C2547">
            <v>1.9730053243347392E-2</v>
          </cell>
          <cell r="D2547">
            <v>1179280.8799999999</v>
          </cell>
          <cell r="E2547">
            <v>634564.78</v>
          </cell>
          <cell r="F2547">
            <v>268.57</v>
          </cell>
          <cell r="G2547">
            <v>1179279.4846999999</v>
          </cell>
          <cell r="H2547">
            <v>634567.98679999996</v>
          </cell>
          <cell r="I2547">
            <v>268.63900000000001</v>
          </cell>
          <cell r="J2547">
            <v>1179278.0900000001</v>
          </cell>
          <cell r="K2547">
            <v>634571.19999999995</v>
          </cell>
          <cell r="L2547">
            <v>268.57</v>
          </cell>
          <cell r="M2547">
            <v>-1.9698338662155666E-2</v>
          </cell>
          <cell r="N2547">
            <v>3.502833471564748</v>
          </cell>
          <cell r="O2547">
            <v>7.0000364009730784</v>
          </cell>
        </row>
        <row r="2548">
          <cell r="A2548">
            <v>34610</v>
          </cell>
          <cell r="B2548">
            <v>3.4985417604477278</v>
          </cell>
          <cell r="C2548">
            <v>2.0294169645950794E-2</v>
          </cell>
          <cell r="D2548">
            <v>1179271.7</v>
          </cell>
          <cell r="E2548">
            <v>634560.80000000005</v>
          </cell>
          <cell r="F2548">
            <v>268.47000000000003</v>
          </cell>
          <cell r="G2548">
            <v>1179270.3093999999</v>
          </cell>
          <cell r="H2548">
            <v>634564.01029999997</v>
          </cell>
          <cell r="I2548">
            <v>268.541</v>
          </cell>
          <cell r="J2548">
            <v>1179268.92</v>
          </cell>
          <cell r="K2548">
            <v>634567.22</v>
          </cell>
          <cell r="L2548">
            <v>268.47000000000003</v>
          </cell>
          <cell r="M2548">
            <v>-2.0300131296918079E-2</v>
          </cell>
          <cell r="N2548">
            <v>3.4975143244885607</v>
          </cell>
          <cell r="O2548">
            <v>6.9960560849362885</v>
          </cell>
        </row>
        <row r="2549">
          <cell r="A2549">
            <v>34620</v>
          </cell>
          <cell r="B2549">
            <v>3.5039016025042695</v>
          </cell>
          <cell r="C2549">
            <v>2.0263126096128157E-2</v>
          </cell>
          <cell r="D2549">
            <v>1179262.53</v>
          </cell>
          <cell r="E2549">
            <v>634556.81999999995</v>
          </cell>
          <cell r="F2549">
            <v>268.35000000000002</v>
          </cell>
          <cell r="G2549">
            <v>1179261.1340000001</v>
          </cell>
          <cell r="H2549">
            <v>634560.03379999998</v>
          </cell>
          <cell r="I2549">
            <v>268.42099999999999</v>
          </cell>
          <cell r="J2549">
            <v>1179259.74</v>
          </cell>
          <cell r="K2549">
            <v>634563.25</v>
          </cell>
          <cell r="L2549">
            <v>268.35000000000002</v>
          </cell>
          <cell r="M2549">
            <v>-2.0255000863811084E-2</v>
          </cell>
          <cell r="N2549">
            <v>3.5053071820314163</v>
          </cell>
          <cell r="O2549">
            <v>7.0092087845356854</v>
          </cell>
        </row>
        <row r="2550">
          <cell r="A2550">
            <v>34630</v>
          </cell>
          <cell r="B2550">
            <v>3.4961991820670524</v>
          </cell>
          <cell r="C2550">
            <v>1.9735717677052386E-2</v>
          </cell>
          <cell r="D2550">
            <v>1179253.3500000001</v>
          </cell>
          <cell r="E2550">
            <v>634552.85</v>
          </cell>
          <cell r="F2550">
            <v>268.19</v>
          </cell>
          <cell r="G2550">
            <v>1179251.9586</v>
          </cell>
          <cell r="H2550">
            <v>634556.05740000005</v>
          </cell>
          <cell r="I2550">
            <v>268.25900000000001</v>
          </cell>
          <cell r="J2550">
            <v>1179250.57</v>
          </cell>
          <cell r="K2550">
            <v>634559.27</v>
          </cell>
          <cell r="L2550">
            <v>268.19</v>
          </cell>
          <cell r="M2550">
            <v>-1.9715083411023605E-2</v>
          </cell>
          <cell r="N2550">
            <v>3.4998583856579457</v>
          </cell>
          <cell r="O2550">
            <v>6.9960575677249981</v>
          </cell>
        </row>
        <row r="2551">
          <cell r="A2551">
            <v>34640</v>
          </cell>
          <cell r="B2551">
            <v>3.4975838874288003</v>
          </cell>
          <cell r="C2551">
            <v>2.087155086182765E-2</v>
          </cell>
          <cell r="D2551">
            <v>1179244.17</v>
          </cell>
          <cell r="E2551">
            <v>634548.87</v>
          </cell>
          <cell r="F2551">
            <v>267.98</v>
          </cell>
          <cell r="G2551">
            <v>1179242.7831999999</v>
          </cell>
          <cell r="H2551">
            <v>634552.08089999994</v>
          </cell>
          <cell r="I2551">
            <v>268.053</v>
          </cell>
          <cell r="J2551">
            <v>1179241.3899999999</v>
          </cell>
          <cell r="K2551">
            <v>634555.29</v>
          </cell>
          <cell r="L2551">
            <v>267.98</v>
          </cell>
          <cell r="M2551">
            <v>-2.0866233103092883E-2</v>
          </cell>
          <cell r="N2551">
            <v>3.4984752465531841</v>
          </cell>
          <cell r="O2551">
            <v>6.9960591339819844</v>
          </cell>
        </row>
        <row r="2552">
          <cell r="A2552">
            <v>34650</v>
          </cell>
          <cell r="B2552">
            <v>3.5029399365802423</v>
          </cell>
          <cell r="C2552">
            <v>2.1125112431187788E-2</v>
          </cell>
          <cell r="D2552">
            <v>1179235</v>
          </cell>
          <cell r="E2552">
            <v>634544.89</v>
          </cell>
          <cell r="F2552">
            <v>267.73</v>
          </cell>
          <cell r="G2552">
            <v>1179233.6078000001</v>
          </cell>
          <cell r="H2552">
            <v>634548.10439999995</v>
          </cell>
          <cell r="I2552">
            <v>267.80399999999997</v>
          </cell>
          <cell r="J2552">
            <v>1179232.22</v>
          </cell>
          <cell r="K2552">
            <v>634551.31999999995</v>
          </cell>
          <cell r="L2552">
            <v>267.73</v>
          </cell>
          <cell r="M2552">
            <v>-2.1129000888879944E-2</v>
          </cell>
          <cell r="N2552">
            <v>3.502295276010952</v>
          </cell>
          <cell r="O2552">
            <v>7.0052352125911943</v>
          </cell>
        </row>
        <row r="2553">
          <cell r="A2553">
            <v>34660</v>
          </cell>
          <cell r="B2553">
            <v>3.4951475175648867</v>
          </cell>
          <cell r="C2553">
            <v>2.0313877924526907E-2</v>
          </cell>
          <cell r="D2553">
            <v>1179225.82</v>
          </cell>
          <cell r="E2553">
            <v>634540.92000000004</v>
          </cell>
          <cell r="F2553">
            <v>267.44</v>
          </cell>
          <cell r="G2553">
            <v>1179224.4324</v>
          </cell>
          <cell r="H2553">
            <v>634544.12789999996</v>
          </cell>
          <cell r="I2553">
            <v>267.51100000000002</v>
          </cell>
          <cell r="J2553">
            <v>1179223.04</v>
          </cell>
          <cell r="K2553">
            <v>634547.34</v>
          </cell>
          <cell r="L2553">
            <v>267.44</v>
          </cell>
          <cell r="M2553">
            <v>-2.0280446879449621E-2</v>
          </cell>
          <cell r="N2553">
            <v>3.5009090490984884</v>
          </cell>
          <cell r="O2553">
            <v>6.9960565666633752</v>
          </cell>
        </row>
        <row r="2554">
          <cell r="A2554">
            <v>34670</v>
          </cell>
          <cell r="B2554">
            <v>3.5005574784888296</v>
          </cell>
          <cell r="C2554">
            <v>1.8854139777892149E-2</v>
          </cell>
          <cell r="D2554">
            <v>1179216.6499999999</v>
          </cell>
          <cell r="E2554">
            <v>634536.93999999994</v>
          </cell>
          <cell r="F2554">
            <v>267.11</v>
          </cell>
          <cell r="G2554">
            <v>1179215.2571</v>
          </cell>
          <cell r="H2554">
            <v>634540.15150000004</v>
          </cell>
          <cell r="I2554">
            <v>267.17599999999999</v>
          </cell>
          <cell r="J2554">
            <v>1179213.8700000001</v>
          </cell>
          <cell r="K2554">
            <v>634543.35999999999</v>
          </cell>
          <cell r="L2554">
            <v>267.11</v>
          </cell>
          <cell r="M2554">
            <v>-1.8881420196148781E-2</v>
          </cell>
          <cell r="N2554">
            <v>3.4954997724925385</v>
          </cell>
          <cell r="O2554">
            <v>6.9960572509813677</v>
          </cell>
        </row>
        <row r="2555">
          <cell r="A2555">
            <v>34680</v>
          </cell>
          <cell r="B2555">
            <v>3.5019425881237924</v>
          </cell>
          <cell r="C2555">
            <v>2.084557303924554E-2</v>
          </cell>
          <cell r="D2555">
            <v>1179207.47</v>
          </cell>
          <cell r="E2555">
            <v>634532.96</v>
          </cell>
          <cell r="F2555">
            <v>266.75</v>
          </cell>
          <cell r="G2555">
            <v>1179206.0817</v>
          </cell>
          <cell r="H2555">
            <v>634536.17500000005</v>
          </cell>
          <cell r="I2555">
            <v>266.82299999999998</v>
          </cell>
          <cell r="J2555">
            <v>1179204.69</v>
          </cell>
          <cell r="K2555">
            <v>634539.39</v>
          </cell>
          <cell r="L2555">
            <v>266.75</v>
          </cell>
          <cell r="M2555">
            <v>-2.0837544463167355E-2</v>
          </cell>
          <cell r="N2555">
            <v>3.5032918647883196</v>
          </cell>
          <cell r="O2555">
            <v>7.005234452912112</v>
          </cell>
        </row>
        <row r="2556">
          <cell r="A2556">
            <v>34690</v>
          </cell>
          <cell r="B2556">
            <v>3.4981240602344092</v>
          </cell>
          <cell r="C2556">
            <v>1.9438990392875589E-2</v>
          </cell>
          <cell r="D2556">
            <v>1179198.3</v>
          </cell>
          <cell r="E2556">
            <v>634528.99</v>
          </cell>
          <cell r="F2556">
            <v>266.45</v>
          </cell>
          <cell r="G2556">
            <v>1179196.9062999999</v>
          </cell>
          <cell r="H2556">
            <v>634532.19850000006</v>
          </cell>
          <cell r="I2556">
            <v>266.51799999999997</v>
          </cell>
          <cell r="J2556">
            <v>1179195.51</v>
          </cell>
          <cell r="K2556">
            <v>634535.41</v>
          </cell>
          <cell r="L2556">
            <v>266.45</v>
          </cell>
          <cell r="M2556">
            <v>-1.9417965031106262E-2</v>
          </cell>
          <cell r="N2556">
            <v>3.5019117549677445</v>
          </cell>
          <cell r="O2556">
            <v>7.0000358152021533</v>
          </cell>
        </row>
        <row r="2557">
          <cell r="A2557">
            <v>34700</v>
          </cell>
          <cell r="B2557">
            <v>3.5040764903140609</v>
          </cell>
          <cell r="C2557">
            <v>2.1118260461654437E-2</v>
          </cell>
          <cell r="D2557">
            <v>1179188.99</v>
          </cell>
          <cell r="E2557">
            <v>634525.13</v>
          </cell>
          <cell r="F2557">
            <v>266.2</v>
          </cell>
          <cell r="G2557">
            <v>1179187.6666999999</v>
          </cell>
          <cell r="H2557">
            <v>634528.37459999998</v>
          </cell>
          <cell r="I2557">
            <v>266.274</v>
          </cell>
          <cell r="J2557">
            <v>1179186.3500000001</v>
          </cell>
          <cell r="K2557">
            <v>634531.62</v>
          </cell>
          <cell r="L2557">
            <v>266.2</v>
          </cell>
          <cell r="M2557">
            <v>-2.1128787424909083E-2</v>
          </cell>
          <cell r="N2557">
            <v>3.5023306596748864</v>
          </cell>
          <cell r="O2557">
            <v>7.0064071499889469</v>
          </cell>
        </row>
        <row r="2558">
          <cell r="A2558">
            <v>34710</v>
          </cell>
          <cell r="B2558">
            <v>3.5007472173682763</v>
          </cell>
          <cell r="C2558">
            <v>1.9995731097835857E-2</v>
          </cell>
          <cell r="D2558">
            <v>1179179.73</v>
          </cell>
          <cell r="E2558">
            <v>634521.36</v>
          </cell>
          <cell r="F2558">
            <v>266.02</v>
          </cell>
          <cell r="G2558">
            <v>1179178.4062000001</v>
          </cell>
          <cell r="H2558">
            <v>634524.60080000001</v>
          </cell>
          <cell r="I2558">
            <v>266.08999999999997</v>
          </cell>
          <cell r="J2558">
            <v>1179177.0900000001</v>
          </cell>
          <cell r="K2558">
            <v>634527.84</v>
          </cell>
          <cell r="L2558">
            <v>266.02</v>
          </cell>
          <cell r="M2558">
            <v>-2.0020603975444865E-2</v>
          </cell>
          <cell r="N2558">
            <v>3.4963980150572733</v>
          </cell>
          <cell r="O2558">
            <v>6.9971452324255496</v>
          </cell>
        </row>
        <row r="2559">
          <cell r="A2559">
            <v>34720</v>
          </cell>
          <cell r="B2559">
            <v>3.4974568418543903</v>
          </cell>
          <cell r="C2559">
            <v>1.8870854733703302E-2</v>
          </cell>
          <cell r="D2559">
            <v>1179170.47</v>
          </cell>
          <cell r="E2559">
            <v>634517.59</v>
          </cell>
          <cell r="F2559">
            <v>265.89999999999998</v>
          </cell>
          <cell r="G2559">
            <v>1179169.1455999999</v>
          </cell>
          <cell r="H2559">
            <v>634520.82700000005</v>
          </cell>
          <cell r="I2559">
            <v>265.96600000000001</v>
          </cell>
          <cell r="J2559">
            <v>1179167.82</v>
          </cell>
          <cell r="K2559">
            <v>634524.06999999995</v>
          </cell>
          <cell r="L2559">
            <v>265.89999999999998</v>
          </cell>
          <cell r="M2559">
            <v>-1.8838494780807225E-2</v>
          </cell>
          <cell r="N2559">
            <v>3.5034646221985914</v>
          </cell>
          <cell r="O2559">
            <v>7.0009214640529818</v>
          </cell>
        </row>
        <row r="2560">
          <cell r="A2560">
            <v>34730</v>
          </cell>
          <cell r="B2560">
            <v>3.5033302170418641</v>
          </cell>
          <cell r="C2560">
            <v>2.0551873657173536E-2</v>
          </cell>
          <cell r="D2560">
            <v>1179161.21</v>
          </cell>
          <cell r="E2560">
            <v>634513.81000000006</v>
          </cell>
          <cell r="F2560">
            <v>265.83</v>
          </cell>
          <cell r="G2560">
            <v>1179159.885</v>
          </cell>
          <cell r="H2560">
            <v>634517.05310000002</v>
          </cell>
          <cell r="I2560">
            <v>265.90199999999999</v>
          </cell>
          <cell r="J2560">
            <v>1179158.56</v>
          </cell>
          <cell r="K2560">
            <v>634520.29</v>
          </cell>
          <cell r="L2560">
            <v>265.83</v>
          </cell>
          <cell r="M2560">
            <v>-2.0585594141086239E-2</v>
          </cell>
          <cell r="N2560">
            <v>3.4975915441905974</v>
          </cell>
          <cell r="O2560">
            <v>7.0009217612324619</v>
          </cell>
        </row>
        <row r="2561">
          <cell r="A2561">
            <v>34740</v>
          </cell>
          <cell r="B2561">
            <v>3.5000021057415358</v>
          </cell>
          <cell r="C2561">
            <v>1.9714273853386151E-2</v>
          </cell>
          <cell r="D2561">
            <v>1179151.95</v>
          </cell>
          <cell r="E2561">
            <v>634510.04</v>
          </cell>
          <cell r="F2561">
            <v>265.83</v>
          </cell>
          <cell r="G2561">
            <v>1179150.6244999999</v>
          </cell>
          <cell r="H2561">
            <v>634513.27930000005</v>
          </cell>
          <cell r="I2561">
            <v>265.899</v>
          </cell>
          <cell r="J2561">
            <v>1179149.3</v>
          </cell>
          <cell r="K2561">
            <v>634516.52</v>
          </cell>
          <cell r="L2561">
            <v>265.83</v>
          </cell>
          <cell r="M2561">
            <v>-1.9709108337376786E-2</v>
          </cell>
          <cell r="N2561">
            <v>3.5009194134451893</v>
          </cell>
          <cell r="O2561">
            <v>7.0009215191867256</v>
          </cell>
        </row>
        <row r="2562">
          <cell r="A2562">
            <v>34750</v>
          </cell>
          <cell r="B2562">
            <v>3.5021978041771606</v>
          </cell>
          <cell r="C2562">
            <v>1.8845309057447024E-2</v>
          </cell>
          <cell r="D2562">
            <v>1179142.68</v>
          </cell>
          <cell r="E2562">
            <v>634506.26</v>
          </cell>
          <cell r="F2562">
            <v>265.89</v>
          </cell>
          <cell r="G2562">
            <v>1179141.3639</v>
          </cell>
          <cell r="H2562">
            <v>634509.50549999997</v>
          </cell>
          <cell r="I2562">
            <v>265.95600000000002</v>
          </cell>
          <cell r="J2562">
            <v>1179140.04</v>
          </cell>
          <cell r="K2562">
            <v>634512.75</v>
          </cell>
          <cell r="L2562">
            <v>265.89</v>
          </cell>
          <cell r="M2562">
            <v>-1.8834484793980078E-2</v>
          </cell>
          <cell r="N2562">
            <v>3.5042105330710185</v>
          </cell>
          <cell r="O2562">
            <v>7.0064083372481791</v>
          </cell>
        </row>
        <row r="2563">
          <cell r="A2563">
            <v>34760</v>
          </cell>
          <cell r="B2563">
            <v>3.4988097190384542</v>
          </cell>
          <cell r="C2563">
            <v>2.0292615403927086E-2</v>
          </cell>
          <cell r="D2563">
            <v>1179133.42</v>
          </cell>
          <cell r="E2563">
            <v>634502.49</v>
          </cell>
          <cell r="F2563">
            <v>265.99</v>
          </cell>
          <cell r="G2563">
            <v>1179132.1033000001</v>
          </cell>
          <cell r="H2563">
            <v>634505.73160000006</v>
          </cell>
          <cell r="I2563">
            <v>266.06099999999998</v>
          </cell>
          <cell r="J2563">
            <v>1179130.78</v>
          </cell>
          <cell r="K2563">
            <v>634508.97</v>
          </cell>
          <cell r="L2563">
            <v>265.99</v>
          </cell>
          <cell r="M2563">
            <v>-2.0295361058539602E-2</v>
          </cell>
          <cell r="N2563">
            <v>3.4983363831359449</v>
          </cell>
          <cell r="O2563">
            <v>6.9971461021743995</v>
          </cell>
        </row>
        <row r="2564">
          <cell r="A2564">
            <v>34770</v>
          </cell>
          <cell r="B2564">
            <v>3.4954777470094518</v>
          </cell>
          <cell r="C2564">
            <v>2.0025874877870851E-2</v>
          </cell>
          <cell r="D2564">
            <v>1179124.1599999999</v>
          </cell>
          <cell r="E2564">
            <v>634498.72</v>
          </cell>
          <cell r="F2564">
            <v>266.10000000000002</v>
          </cell>
          <cell r="G2564">
            <v>1179122.8428</v>
          </cell>
          <cell r="H2564">
            <v>634501.95779999997</v>
          </cell>
          <cell r="I2564">
            <v>266.17</v>
          </cell>
          <cell r="J2564">
            <v>1179121.52</v>
          </cell>
          <cell r="K2564">
            <v>634505.19999999995</v>
          </cell>
          <cell r="L2564">
            <v>266.10000000000002</v>
          </cell>
          <cell r="M2564">
            <v>-1.999048786809118E-2</v>
          </cell>
          <cell r="N2564">
            <v>3.5016654151661397</v>
          </cell>
          <cell r="O2564">
            <v>6.9971431621755915</v>
          </cell>
        </row>
        <row r="2565">
          <cell r="A2565">
            <v>34780</v>
          </cell>
          <cell r="B2565">
            <v>3.5014472493536895</v>
          </cell>
          <cell r="C2565">
            <v>1.970613723018478E-2</v>
          </cell>
          <cell r="D2565">
            <v>1179114.8999999999</v>
          </cell>
          <cell r="E2565">
            <v>634494.93999999994</v>
          </cell>
          <cell r="F2565">
            <v>266.20999999999998</v>
          </cell>
          <cell r="G2565">
            <v>1179113.5822000001</v>
          </cell>
          <cell r="H2565">
            <v>634498.18400000001</v>
          </cell>
          <cell r="I2565">
            <v>266.279</v>
          </cell>
          <cell r="J2565">
            <v>1179112.26</v>
          </cell>
          <cell r="K2565">
            <v>634501.43000000005</v>
          </cell>
          <cell r="L2565">
            <v>266.20999999999998</v>
          </cell>
          <cell r="M2565">
            <v>-1.968639991987027E-2</v>
          </cell>
          <cell r="N2565">
            <v>3.5049577515883117</v>
          </cell>
          <cell r="O2565">
            <v>7.0064050009420011</v>
          </cell>
        </row>
        <row r="2566">
          <cell r="A2566">
            <v>34790</v>
          </cell>
          <cell r="B2566">
            <v>3.498060401074393</v>
          </cell>
          <cell r="C2566">
            <v>1.9725216859841584E-2</v>
          </cell>
          <cell r="D2566">
            <v>1179105.6399999999</v>
          </cell>
          <cell r="E2566">
            <v>634491.17000000004</v>
          </cell>
          <cell r="F2566">
            <v>266.32</v>
          </cell>
          <cell r="G2566">
            <v>1179104.3215999999</v>
          </cell>
          <cell r="H2566">
            <v>634494.41009999998</v>
          </cell>
          <cell r="I2566">
            <v>266.38900000000001</v>
          </cell>
          <cell r="J2566">
            <v>1179103</v>
          </cell>
          <cell r="K2566">
            <v>634497.65</v>
          </cell>
          <cell r="L2566">
            <v>266.32</v>
          </cell>
          <cell r="M2566">
            <v>-1.9719454844773786E-2</v>
          </cell>
          <cell r="N2566">
            <v>3.4990825326139166</v>
          </cell>
          <cell r="O2566">
            <v>6.9971429336883091</v>
          </cell>
        </row>
        <row r="2567">
          <cell r="A2567">
            <v>34800</v>
          </cell>
          <cell r="B2567">
            <v>3.4947673298335702</v>
          </cell>
          <cell r="C2567">
            <v>1.9457661578638475E-2</v>
          </cell>
          <cell r="D2567">
            <v>1179096.3799999999</v>
          </cell>
          <cell r="E2567">
            <v>634487.4</v>
          </cell>
          <cell r="F2567">
            <v>266.43</v>
          </cell>
          <cell r="G2567">
            <v>1179095.061</v>
          </cell>
          <cell r="H2567">
            <v>634490.63630000001</v>
          </cell>
          <cell r="I2567">
            <v>266.49799999999999</v>
          </cell>
          <cell r="J2567">
            <v>1179093.74</v>
          </cell>
          <cell r="K2567">
            <v>634493.88</v>
          </cell>
          <cell r="L2567">
            <v>266.43</v>
          </cell>
          <cell r="M2567">
            <v>-1.9415396656070026E-2</v>
          </cell>
          <cell r="N2567">
            <v>3.502375007039793</v>
          </cell>
          <cell r="O2567">
            <v>6.9971423368733632</v>
          </cell>
        </row>
        <row r="2568">
          <cell r="A2568">
            <v>34810</v>
          </cell>
          <cell r="B2568">
            <v>3.5006053777159889</v>
          </cell>
          <cell r="C2568">
            <v>1.9139546669988326E-2</v>
          </cell>
          <cell r="D2568">
            <v>1179087.1200000001</v>
          </cell>
          <cell r="E2568">
            <v>634483.62</v>
          </cell>
          <cell r="F2568">
            <v>266.54000000000002</v>
          </cell>
          <cell r="G2568">
            <v>1179085.8004999999</v>
          </cell>
          <cell r="H2568">
            <v>634486.86239999998</v>
          </cell>
          <cell r="I2568">
            <v>266.60700000000003</v>
          </cell>
          <cell r="J2568">
            <v>1179084.48</v>
          </cell>
          <cell r="K2568">
            <v>634490.1</v>
          </cell>
          <cell r="L2568">
            <v>266.54000000000002</v>
          </cell>
          <cell r="M2568">
            <v>-1.9161814026878516E-2</v>
          </cell>
          <cell r="N2568">
            <v>3.4965374314783317</v>
          </cell>
          <cell r="O2568">
            <v>6.9971428091943206</v>
          </cell>
        </row>
        <row r="2569">
          <cell r="A2569">
            <v>34820</v>
          </cell>
          <cell r="B2569">
            <v>3.497312392481025</v>
          </cell>
          <cell r="C2569">
            <v>1.9157568006807898E-2</v>
          </cell>
          <cell r="D2569">
            <v>1179077.8600000001</v>
          </cell>
          <cell r="E2569">
            <v>634479.85</v>
          </cell>
          <cell r="F2569">
            <v>266.64999999999998</v>
          </cell>
          <cell r="G2569">
            <v>1179076.5399</v>
          </cell>
          <cell r="H2569">
            <v>634483.08860000002</v>
          </cell>
          <cell r="I2569">
            <v>266.71699999999998</v>
          </cell>
          <cell r="J2569">
            <v>1179075.22</v>
          </cell>
          <cell r="K2569">
            <v>634486.32999999996</v>
          </cell>
          <cell r="L2569">
            <v>266.64999999999998</v>
          </cell>
          <cell r="M2569">
            <v>-1.9143787030264457E-2</v>
          </cell>
          <cell r="N2569">
            <v>3.49982999153129</v>
          </cell>
          <cell r="O2569">
            <v>6.9971423840123155</v>
          </cell>
        </row>
        <row r="2570">
          <cell r="A2570">
            <v>34830</v>
          </cell>
          <cell r="B2570">
            <v>3.5032806811287465</v>
          </cell>
          <cell r="C2570">
            <v>1.883948390306138E-2</v>
          </cell>
          <cell r="D2570">
            <v>1179068.6000000001</v>
          </cell>
          <cell r="E2570">
            <v>634476.06999999995</v>
          </cell>
          <cell r="F2570">
            <v>266.76</v>
          </cell>
          <cell r="G2570">
            <v>1179067.2793000001</v>
          </cell>
          <cell r="H2570">
            <v>634479.31480000005</v>
          </cell>
          <cell r="I2570">
            <v>266.82600000000002</v>
          </cell>
          <cell r="J2570">
            <v>1179065.96</v>
          </cell>
          <cell r="K2570">
            <v>634482.56000000006</v>
          </cell>
          <cell r="L2570">
            <v>266.82</v>
          </cell>
          <cell r="M2570">
            <v>-1.7127571119261522E-3</v>
          </cell>
          <cell r="N2570">
            <v>3.5031236818401528</v>
          </cell>
          <cell r="O2570">
            <v>7.0064043629688992</v>
          </cell>
        </row>
        <row r="2571">
          <cell r="A2571">
            <v>34840</v>
          </cell>
          <cell r="B2571">
            <v>3.9752517216441032</v>
          </cell>
          <cell r="C2571">
            <v>1.886672977000052E-2</v>
          </cell>
          <cell r="D2571">
            <v>1179059.52</v>
          </cell>
          <cell r="E2571">
            <v>634471.86</v>
          </cell>
          <cell r="F2571">
            <v>266.86</v>
          </cell>
          <cell r="G2571">
            <v>1179058.0188</v>
          </cell>
          <cell r="H2571">
            <v>634475.54090000002</v>
          </cell>
          <cell r="I2571">
            <v>266.935</v>
          </cell>
          <cell r="J2571">
            <v>1179056.7</v>
          </cell>
          <cell r="K2571">
            <v>634478.78</v>
          </cell>
          <cell r="L2571">
            <v>267</v>
          </cell>
          <cell r="M2571">
            <v>1.858584596964542E-2</v>
          </cell>
          <cell r="N2571">
            <v>3.4972849826774821</v>
          </cell>
          <cell r="O2571">
            <v>7.4725367043215858</v>
          </cell>
        </row>
        <row r="2572">
          <cell r="A2572">
            <v>34850</v>
          </cell>
          <cell r="B2572">
            <v>4.4789089798973718</v>
          </cell>
          <cell r="C2572">
            <v>3.4606642085318995E-2</v>
          </cell>
          <cell r="D2572">
            <v>1179050.45</v>
          </cell>
          <cell r="E2572">
            <v>634467.62</v>
          </cell>
          <cell r="F2572">
            <v>266.89</v>
          </cell>
          <cell r="G2572">
            <v>1179048.7582</v>
          </cell>
          <cell r="H2572">
            <v>634471.76710000006</v>
          </cell>
          <cell r="I2572">
            <v>267.04500000000002</v>
          </cell>
          <cell r="J2572">
            <v>1179047.44</v>
          </cell>
          <cell r="K2572">
            <v>634475.01</v>
          </cell>
          <cell r="L2572">
            <v>267.17</v>
          </cell>
          <cell r="M2572">
            <v>3.5708380983706094E-2</v>
          </cell>
          <cell r="N2572">
            <v>3.500578759284497</v>
          </cell>
          <cell r="O2572">
            <v>7.9794877391818684</v>
          </cell>
        </row>
        <row r="2573">
          <cell r="A2573">
            <v>34860</v>
          </cell>
          <cell r="B2573">
            <v>4.4964197157024861</v>
          </cell>
          <cell r="C2573">
            <v>5.2041405116786808E-2</v>
          </cell>
          <cell r="D2573">
            <v>1179041.6000000001</v>
          </cell>
          <cell r="E2573">
            <v>634463.66</v>
          </cell>
          <cell r="F2573">
            <v>266.92</v>
          </cell>
          <cell r="G2573">
            <v>1179039.6251000001</v>
          </cell>
          <cell r="H2573">
            <v>634467.69949999999</v>
          </cell>
          <cell r="I2573">
            <v>267.154</v>
          </cell>
          <cell r="J2573">
            <v>1179038.0900000001</v>
          </cell>
          <cell r="K2573">
            <v>634470.84</v>
          </cell>
          <cell r="L2573">
            <v>267.33999999999997</v>
          </cell>
          <cell r="M2573">
            <v>5.3209634220999141E-2</v>
          </cell>
          <cell r="N2573">
            <v>3.4956075666194653</v>
          </cell>
          <cell r="O2573">
            <v>7.9920272823219509</v>
          </cell>
        </row>
        <row r="2574">
          <cell r="A2574">
            <v>34870</v>
          </cell>
          <cell r="B2574">
            <v>4.4974567258178721</v>
          </cell>
          <cell r="C2574">
            <v>5.4030536548587894E-2</v>
          </cell>
          <cell r="D2574">
            <v>1179033.06</v>
          </cell>
          <cell r="E2574">
            <v>634459.1</v>
          </cell>
          <cell r="F2574">
            <v>267.02</v>
          </cell>
          <cell r="G2574">
            <v>1179030.8052000001</v>
          </cell>
          <cell r="H2574">
            <v>634462.99140000006</v>
          </cell>
          <cell r="I2574">
            <v>267.26299999999998</v>
          </cell>
          <cell r="J2574">
            <v>1179029.05</v>
          </cell>
          <cell r="K2574">
            <v>634466.02</v>
          </cell>
          <cell r="L2574">
            <v>267.45</v>
          </cell>
          <cell r="M2574">
            <v>5.3421714265336186E-2</v>
          </cell>
          <cell r="N2574">
            <v>3.5004492568549179</v>
          </cell>
          <cell r="O2574">
            <v>7.9979059826727905</v>
          </cell>
        </row>
        <row r="2575">
          <cell r="A2575">
            <v>34880</v>
          </cell>
          <cell r="B2575">
            <v>4.4989699376090826</v>
          </cell>
          <cell r="C2575">
            <v>5.4012363578747113E-2</v>
          </cell>
          <cell r="D2575">
            <v>1179024.8799999999</v>
          </cell>
          <cell r="E2575">
            <v>634453.94999999995</v>
          </cell>
          <cell r="F2575">
            <v>267.13</v>
          </cell>
          <cell r="G2575">
            <v>1179022.3437000001</v>
          </cell>
          <cell r="H2575">
            <v>634457.66590000002</v>
          </cell>
          <cell r="I2575">
            <v>267.37299999999999</v>
          </cell>
          <cell r="J2575">
            <v>1179020.3700000001</v>
          </cell>
          <cell r="K2575">
            <v>634460.56000000006</v>
          </cell>
          <cell r="L2575">
            <v>267.56</v>
          </cell>
          <cell r="M2575">
            <v>5.3382167631715841E-2</v>
          </cell>
          <cell r="N2575">
            <v>3.5030424633583048</v>
          </cell>
          <cell r="O2575">
            <v>8.0020124009673879</v>
          </cell>
        </row>
        <row r="2576">
          <cell r="A2576">
            <v>34890</v>
          </cell>
          <cell r="B2576">
            <v>4.4971056492611936</v>
          </cell>
          <cell r="C2576">
            <v>5.3812389317510381E-2</v>
          </cell>
          <cell r="D2576">
            <v>1179017.07</v>
          </cell>
          <cell r="E2576">
            <v>634448.22</v>
          </cell>
          <cell r="F2576">
            <v>267.24</v>
          </cell>
          <cell r="G2576">
            <v>1179014.2838999999</v>
          </cell>
          <cell r="H2576">
            <v>634451.75009999995</v>
          </cell>
          <cell r="I2576">
            <v>267.48200000000003</v>
          </cell>
          <cell r="J2576">
            <v>1179012.1100000001</v>
          </cell>
          <cell r="K2576">
            <v>634454.5</v>
          </cell>
          <cell r="L2576">
            <v>267.67</v>
          </cell>
          <cell r="M2576">
            <v>5.3631622707697564E-2</v>
          </cell>
          <cell r="N2576">
            <v>3.5053945882753457</v>
          </cell>
          <cell r="O2576">
            <v>8.0025002375365393</v>
          </cell>
        </row>
        <row r="2577">
          <cell r="A2577">
            <v>34900</v>
          </cell>
          <cell r="B2577">
            <v>4.4999262682697747</v>
          </cell>
          <cell r="C2577">
            <v>5.1334174434998964E-2</v>
          </cell>
          <cell r="D2577">
            <v>1179009.7</v>
          </cell>
          <cell r="E2577">
            <v>634441.94999999995</v>
          </cell>
          <cell r="F2577">
            <v>267.36</v>
          </cell>
          <cell r="G2577">
            <v>1179006.6669000001</v>
          </cell>
          <cell r="H2577">
            <v>634445.27410000004</v>
          </cell>
          <cell r="I2577">
            <v>267.59100000000001</v>
          </cell>
          <cell r="J2577">
            <v>1179004.31</v>
          </cell>
          <cell r="K2577">
            <v>634447.86</v>
          </cell>
          <cell r="L2577">
            <v>267.77</v>
          </cell>
          <cell r="M2577">
            <v>5.1159865050142667E-2</v>
          </cell>
          <cell r="N2577">
            <v>3.4988364379877201</v>
          </cell>
          <cell r="O2577">
            <v>7.9987627062574944</v>
          </cell>
        </row>
        <row r="2578">
          <cell r="A2578">
            <v>34910</v>
          </cell>
          <cell r="B2578">
            <v>4.4160354390689935</v>
          </cell>
          <cell r="C2578">
            <v>3.1929091590294334E-2</v>
          </cell>
          <cell r="D2578">
            <v>1179002.69</v>
          </cell>
          <cell r="E2578">
            <v>634435.19999999995</v>
          </cell>
          <cell r="F2578">
            <v>267.56</v>
          </cell>
          <cell r="G2578">
            <v>1178999.5238000001</v>
          </cell>
          <cell r="H2578">
            <v>634438.27839999995</v>
          </cell>
          <cell r="I2578">
            <v>267.70100000000002</v>
          </cell>
          <cell r="J2578">
            <v>1178997.01</v>
          </cell>
          <cell r="K2578">
            <v>634440.72</v>
          </cell>
          <cell r="L2578">
            <v>267.82</v>
          </cell>
          <cell r="M2578">
            <v>3.3957612702854904E-2</v>
          </cell>
          <cell r="N2578">
            <v>3.5043688448088908</v>
          </cell>
          <cell r="O2578">
            <v>7.9204042838778843</v>
          </cell>
        </row>
        <row r="2579">
          <cell r="A2579">
            <v>34920</v>
          </cell>
          <cell r="B2579">
            <v>3.9147245587258808</v>
          </cell>
          <cell r="C2579">
            <v>2.0435665089556531E-2</v>
          </cell>
          <cell r="D2579">
            <v>1178995.3600000001</v>
          </cell>
          <cell r="E2579">
            <v>634428.38</v>
          </cell>
          <cell r="F2579">
            <v>267.73</v>
          </cell>
          <cell r="G2579">
            <v>1178992.5529</v>
          </cell>
          <cell r="H2579">
            <v>634431.10860000004</v>
          </cell>
          <cell r="I2579">
            <v>267.81</v>
          </cell>
          <cell r="J2579">
            <v>1178990.04</v>
          </cell>
          <cell r="K2579">
            <v>634433.55000000005</v>
          </cell>
          <cell r="L2579">
            <v>267.86</v>
          </cell>
          <cell r="M2579">
            <v>1.4271100954824412E-2</v>
          </cell>
          <cell r="N2579">
            <v>3.5035839321919053</v>
          </cell>
          <cell r="O2579">
            <v>7.4183084909177861</v>
          </cell>
        </row>
        <row r="2580">
          <cell r="A2580">
            <v>34930</v>
          </cell>
          <cell r="B2580">
            <v>3.4982580580562321</v>
          </cell>
          <cell r="C2580">
            <v>1.9724102354615615E-2</v>
          </cell>
          <cell r="D2580">
            <v>1178988.0900000001</v>
          </cell>
          <cell r="E2580">
            <v>634421.5</v>
          </cell>
          <cell r="F2580">
            <v>267.85000000000002</v>
          </cell>
          <cell r="G2580">
            <v>1178985.5819999999</v>
          </cell>
          <cell r="H2580">
            <v>634423.9388</v>
          </cell>
          <cell r="I2580">
            <v>267.91899999999998</v>
          </cell>
          <cell r="J2580">
            <v>1178983.07</v>
          </cell>
          <cell r="K2580">
            <v>634426.38</v>
          </cell>
          <cell r="L2580">
            <v>267.91000000000003</v>
          </cell>
          <cell r="M2580">
            <v>-2.5693737431359844E-3</v>
          </cell>
          <cell r="N2580">
            <v>3.5027990863536207</v>
          </cell>
          <cell r="O2580">
            <v>7.0010571444098524</v>
          </cell>
        </row>
        <row r="2581">
          <cell r="A2581">
            <v>34940</v>
          </cell>
          <cell r="B2581">
            <v>3.4991144594677328</v>
          </cell>
          <cell r="C2581">
            <v>1.971927491920706E-2</v>
          </cell>
          <cell r="D2581">
            <v>1178981.1200000001</v>
          </cell>
          <cell r="E2581">
            <v>634414.32999999996</v>
          </cell>
          <cell r="F2581">
            <v>267.95999999999998</v>
          </cell>
          <cell r="G2581">
            <v>1178978.611</v>
          </cell>
          <cell r="H2581">
            <v>634416.76899999997</v>
          </cell>
          <cell r="I2581">
            <v>268.029</v>
          </cell>
          <cell r="J2581">
            <v>1178976.1000000001</v>
          </cell>
          <cell r="K2581">
            <v>634419.21</v>
          </cell>
          <cell r="L2581">
            <v>267.95999999999998</v>
          </cell>
          <cell r="M2581">
            <v>-1.9703349771344639E-2</v>
          </cell>
          <cell r="N2581">
            <v>3.5019426037072261</v>
          </cell>
          <cell r="O2581">
            <v>7.0010570631749589</v>
          </cell>
        </row>
        <row r="2582">
          <cell r="A2582">
            <v>34950</v>
          </cell>
          <cell r="B2582">
            <v>3.4998992342409898</v>
          </cell>
          <cell r="C2582">
            <v>1.9429130797455813E-2</v>
          </cell>
          <cell r="D2582">
            <v>1178974.1499999999</v>
          </cell>
          <cell r="E2582">
            <v>634407.16</v>
          </cell>
          <cell r="F2582">
            <v>268.07</v>
          </cell>
          <cell r="G2582">
            <v>1178971.6401</v>
          </cell>
          <cell r="H2582">
            <v>634409.59920000006</v>
          </cell>
          <cell r="I2582">
            <v>268.13799999999998</v>
          </cell>
          <cell r="J2582">
            <v>1178969.1299999999</v>
          </cell>
          <cell r="K2582">
            <v>634412.04</v>
          </cell>
          <cell r="L2582">
            <v>268.07</v>
          </cell>
          <cell r="M2582">
            <v>-1.9422146020182104E-2</v>
          </cell>
          <cell r="N2582">
            <v>3.5011579013628511</v>
          </cell>
          <cell r="O2582">
            <v>7.0010571356038405</v>
          </cell>
        </row>
        <row r="2583">
          <cell r="A2583">
            <v>34960</v>
          </cell>
          <cell r="B2583">
            <v>3.5006840760619751</v>
          </cell>
          <cell r="C2583">
            <v>1.9139116396752257E-2</v>
          </cell>
          <cell r="D2583">
            <v>1178967.18</v>
          </cell>
          <cell r="E2583">
            <v>634399.99</v>
          </cell>
          <cell r="F2583">
            <v>268.18</v>
          </cell>
          <cell r="G2583">
            <v>1178964.6691999999</v>
          </cell>
          <cell r="H2583">
            <v>634402.42940000002</v>
          </cell>
          <cell r="I2583">
            <v>268.24700000000001</v>
          </cell>
          <cell r="J2583">
            <v>1178962.1599999999</v>
          </cell>
          <cell r="K2583">
            <v>634404.87</v>
          </cell>
          <cell r="L2583">
            <v>268.18</v>
          </cell>
          <cell r="M2583">
            <v>-1.9140815825324561E-2</v>
          </cell>
          <cell r="N2583">
            <v>3.5003732657707234</v>
          </cell>
          <cell r="O2583">
            <v>7.0010573418326985</v>
          </cell>
        </row>
        <row r="2584">
          <cell r="A2584">
            <v>34970</v>
          </cell>
          <cell r="B2584">
            <v>3.5014710466252521</v>
          </cell>
          <cell r="C2584">
            <v>2.0277191801559173E-2</v>
          </cell>
          <cell r="D2584">
            <v>1178960.21</v>
          </cell>
          <cell r="E2584">
            <v>634392.81999999995</v>
          </cell>
          <cell r="F2584">
            <v>268.27</v>
          </cell>
          <cell r="G2584">
            <v>1178957.6982</v>
          </cell>
          <cell r="H2584">
            <v>634395.25950000004</v>
          </cell>
          <cell r="I2584">
            <v>268.34100000000001</v>
          </cell>
          <cell r="J2584">
            <v>1178955.19</v>
          </cell>
          <cell r="K2584">
            <v>634397.69999999995</v>
          </cell>
          <cell r="L2584">
            <v>268.27</v>
          </cell>
          <cell r="M2584">
            <v>-2.028810967468159E-2</v>
          </cell>
          <cell r="N2584">
            <v>3.4995867598562098</v>
          </cell>
          <cell r="O2584">
            <v>7.0010578064814624</v>
          </cell>
        </row>
        <row r="2585">
          <cell r="A2585">
            <v>34980</v>
          </cell>
          <cell r="B2585">
            <v>3.5022560415167523</v>
          </cell>
          <cell r="C2585">
            <v>2.1129237589369524E-2</v>
          </cell>
          <cell r="D2585">
            <v>1178953.24</v>
          </cell>
          <cell r="E2585">
            <v>634385.65</v>
          </cell>
          <cell r="F2585">
            <v>268.33</v>
          </cell>
          <cell r="G2585">
            <v>1178950.7272999999</v>
          </cell>
          <cell r="H2585">
            <v>634388.08970000001</v>
          </cell>
          <cell r="I2585">
            <v>268.404</v>
          </cell>
          <cell r="J2585">
            <v>1178948.22</v>
          </cell>
          <cell r="K2585">
            <v>634390.53</v>
          </cell>
          <cell r="L2585">
            <v>268.33</v>
          </cell>
          <cell r="M2585">
            <v>-2.1150094838915653E-2</v>
          </cell>
          <cell r="N2585">
            <v>3.498802277891166</v>
          </cell>
          <cell r="O2585">
            <v>7.0010583194079183</v>
          </cell>
        </row>
        <row r="2586">
          <cell r="A2586">
            <v>34990</v>
          </cell>
          <cell r="B2586">
            <v>3.5030411030594721</v>
          </cell>
          <cell r="C2586">
            <v>1.8840772362714003E-2</v>
          </cell>
          <cell r="D2586">
            <v>1178946.27</v>
          </cell>
          <cell r="E2586">
            <v>634378.48</v>
          </cell>
          <cell r="F2586">
            <v>268.37</v>
          </cell>
          <cell r="G2586">
            <v>1178943.7564000001</v>
          </cell>
          <cell r="H2586">
            <v>634380.91989999998</v>
          </cell>
          <cell r="I2586">
            <v>268.43599999999998</v>
          </cell>
          <cell r="J2586">
            <v>1178941.25</v>
          </cell>
          <cell r="K2586">
            <v>634383.35999999999</v>
          </cell>
          <cell r="L2586">
            <v>268.37</v>
          </cell>
          <cell r="M2586">
            <v>-1.886782817682842E-2</v>
          </cell>
          <cell r="N2586">
            <v>3.4980178630749186</v>
          </cell>
          <cell r="O2586">
            <v>7.0010589661343907</v>
          </cell>
        </row>
        <row r="2587">
          <cell r="A2587">
            <v>35000</v>
          </cell>
          <cell r="B2587">
            <v>3.4967283523284611</v>
          </cell>
          <cell r="C2587">
            <v>1.9446749403539635E-2</v>
          </cell>
          <cell r="D2587">
            <v>1178939.29</v>
          </cell>
          <cell r="E2587">
            <v>634371.31000000006</v>
          </cell>
          <cell r="F2587">
            <v>268.37</v>
          </cell>
          <cell r="G2587">
            <v>1178936.7853999999</v>
          </cell>
          <cell r="H2587">
            <v>634373.75009999995</v>
          </cell>
          <cell r="I2587">
            <v>268.43799999999999</v>
          </cell>
          <cell r="J2587">
            <v>1178934.28</v>
          </cell>
          <cell r="K2587">
            <v>634376.18999999994</v>
          </cell>
          <cell r="L2587">
            <v>268.37</v>
          </cell>
          <cell r="M2587">
            <v>-1.9444338712224916E-2</v>
          </cell>
          <cell r="N2587">
            <v>3.4971618735087717</v>
          </cell>
          <cell r="O2587">
            <v>6.9938902258372329</v>
          </cell>
          <cell r="P2587">
            <v>7.3653245227417106</v>
          </cell>
        </row>
        <row r="2588">
          <cell r="A2588">
            <v>35010</v>
          </cell>
          <cell r="B2588">
            <v>3.4975125932484601</v>
          </cell>
          <cell r="C2588">
            <v>1.9728306377856445E-2</v>
          </cell>
          <cell r="D2588">
            <v>1178932.32</v>
          </cell>
          <cell r="E2588">
            <v>634364.14</v>
          </cell>
          <cell r="F2588">
            <v>268.33999999999997</v>
          </cell>
          <cell r="G2588">
            <v>1178929.8145000001</v>
          </cell>
          <cell r="H2588">
            <v>634366.58030000003</v>
          </cell>
          <cell r="I2588">
            <v>268.40899999999999</v>
          </cell>
          <cell r="J2588">
            <v>1178927.31</v>
          </cell>
          <cell r="K2588">
            <v>634369.02</v>
          </cell>
          <cell r="L2588">
            <v>268.33999999999997</v>
          </cell>
          <cell r="M2588">
            <v>-1.9734710561071307E-2</v>
          </cell>
          <cell r="N2588">
            <v>3.4963776026250031</v>
          </cell>
          <cell r="O2588">
            <v>6.9938901958734636</v>
          </cell>
        </row>
        <row r="2589">
          <cell r="A2589">
            <v>35020</v>
          </cell>
          <cell r="B2589">
            <v>3.4982969014198835</v>
          </cell>
          <cell r="C2589">
            <v>1.9723883347926019E-2</v>
          </cell>
          <cell r="D2589">
            <v>1178925.3500000001</v>
          </cell>
          <cell r="E2589">
            <v>634356.97</v>
          </cell>
          <cell r="F2589">
            <v>268.27999999999997</v>
          </cell>
          <cell r="G2589">
            <v>1178922.8436</v>
          </cell>
          <cell r="H2589">
            <v>634359.4105</v>
          </cell>
          <cell r="I2589">
            <v>268.34899999999999</v>
          </cell>
          <cell r="J2589">
            <v>1178920.33</v>
          </cell>
          <cell r="K2589">
            <v>634361.85</v>
          </cell>
          <cell r="L2589">
            <v>268.27999999999997</v>
          </cell>
          <cell r="M2589">
            <v>-1.969873771917352E-2</v>
          </cell>
          <cell r="N2589">
            <v>3.5027625111662122</v>
          </cell>
          <cell r="O2589">
            <v>7.0010594125860957</v>
          </cell>
        </row>
        <row r="2590">
          <cell r="A2590">
            <v>35030</v>
          </cell>
          <cell r="B2590">
            <v>3.499152933156338</v>
          </cell>
          <cell r="C2590">
            <v>1.9433274652172931E-2</v>
          </cell>
          <cell r="D2590">
            <v>1178918.3799999999</v>
          </cell>
          <cell r="E2590">
            <v>634349.80000000005</v>
          </cell>
          <cell r="F2590">
            <v>268.19</v>
          </cell>
          <cell r="G2590">
            <v>1178915.8725999999</v>
          </cell>
          <cell r="H2590">
            <v>634352.24069999997</v>
          </cell>
          <cell r="I2590">
            <v>268.25799999999998</v>
          </cell>
          <cell r="J2590">
            <v>1178913.3600000001</v>
          </cell>
          <cell r="K2590">
            <v>634354.68000000005</v>
          </cell>
          <cell r="L2590">
            <v>268.19</v>
          </cell>
          <cell r="M2590">
            <v>-1.9417998829275276E-2</v>
          </cell>
          <cell r="N2590">
            <v>3.5019056596843736</v>
          </cell>
          <cell r="O2590">
            <v>7.0010585928407121</v>
          </cell>
        </row>
        <row r="2591">
          <cell r="A2591">
            <v>35040</v>
          </cell>
          <cell r="B2591">
            <v>3.4999373850927249</v>
          </cell>
          <cell r="C2591">
            <v>1.9143199614193161E-2</v>
          </cell>
          <cell r="D2591">
            <v>1178911.4099999999</v>
          </cell>
          <cell r="E2591">
            <v>634342.63</v>
          </cell>
          <cell r="F2591">
            <v>268.07</v>
          </cell>
          <cell r="G2591">
            <v>1178908.9017</v>
          </cell>
          <cell r="H2591">
            <v>634345.07090000005</v>
          </cell>
          <cell r="I2591">
            <v>268.137</v>
          </cell>
          <cell r="J2591">
            <v>1178906.3899999999</v>
          </cell>
          <cell r="K2591">
            <v>634347.51</v>
          </cell>
          <cell r="L2591">
            <v>268.07</v>
          </cell>
          <cell r="M2591">
            <v>-1.9136729917550901E-2</v>
          </cell>
          <cell r="N2591">
            <v>3.501120634960702</v>
          </cell>
          <cell r="O2591">
            <v>7.0010580200534269</v>
          </cell>
        </row>
        <row r="2592">
          <cell r="A2592">
            <v>35050</v>
          </cell>
          <cell r="B2592">
            <v>3.5007219041395587</v>
          </cell>
          <cell r="C2592">
            <v>2.1138497151816427E-2</v>
          </cell>
          <cell r="D2592">
            <v>1178904.44</v>
          </cell>
          <cell r="E2592">
            <v>634335.46</v>
          </cell>
          <cell r="F2592">
            <v>267.91000000000003</v>
          </cell>
          <cell r="G2592">
            <v>1178901.9308</v>
          </cell>
          <cell r="H2592">
            <v>634337.90110000002</v>
          </cell>
          <cell r="I2592">
            <v>267.98399999999998</v>
          </cell>
          <cell r="J2592">
            <v>1178899.42</v>
          </cell>
          <cell r="K2592">
            <v>634340.34</v>
          </cell>
          <cell r="L2592">
            <v>267.91000000000003</v>
          </cell>
          <cell r="M2592">
            <v>-2.1140829575655506E-2</v>
          </cell>
          <cell r="N2592">
            <v>3.5003356767593137</v>
          </cell>
          <cell r="O2592">
            <v>7.0010575808988724</v>
          </cell>
        </row>
        <row r="2593">
          <cell r="A2593">
            <v>35060</v>
          </cell>
          <cell r="B2593">
            <v>3.5015781769445673</v>
          </cell>
          <cell r="C2593">
            <v>1.9134229371531732E-2</v>
          </cell>
          <cell r="D2593">
            <v>1178897.47</v>
          </cell>
          <cell r="E2593">
            <v>634328.29</v>
          </cell>
          <cell r="F2593">
            <v>267.75</v>
          </cell>
          <cell r="G2593">
            <v>1178894.9598000001</v>
          </cell>
          <cell r="H2593">
            <v>634330.73129999998</v>
          </cell>
          <cell r="I2593">
            <v>267.81700000000001</v>
          </cell>
          <cell r="J2593">
            <v>1178892.45</v>
          </cell>
          <cell r="K2593">
            <v>634333.17000000004</v>
          </cell>
          <cell r="L2593">
            <v>267.75</v>
          </cell>
          <cell r="M2593">
            <v>-1.9145706758994404E-2</v>
          </cell>
          <cell r="N2593">
            <v>3.4994790656412591</v>
          </cell>
          <cell r="O2593">
            <v>7.0010572425858264</v>
          </cell>
        </row>
        <row r="2594">
          <cell r="A2594">
            <v>35070</v>
          </cell>
          <cell r="B2594">
            <v>3.5023628395424207</v>
          </cell>
          <cell r="C2594">
            <v>1.9700985637750652E-2</v>
          </cell>
          <cell r="D2594">
            <v>1178890.5</v>
          </cell>
          <cell r="E2594">
            <v>634321.12</v>
          </cell>
          <cell r="F2594">
            <v>267.58</v>
          </cell>
          <cell r="G2594">
            <v>1178887.9889</v>
          </cell>
          <cell r="H2594">
            <v>634323.56149999995</v>
          </cell>
          <cell r="I2594">
            <v>267.649</v>
          </cell>
          <cell r="J2594">
            <v>1178885.48</v>
          </cell>
          <cell r="K2594">
            <v>634326</v>
          </cell>
          <cell r="L2594">
            <v>267.58</v>
          </cell>
          <cell r="M2594">
            <v>-1.9721643291638891E-2</v>
          </cell>
          <cell r="N2594">
            <v>3.4986942507610301</v>
          </cell>
          <cell r="O2594">
            <v>7.0010570903034512</v>
          </cell>
        </row>
        <row r="2595">
          <cell r="A2595">
            <v>35080</v>
          </cell>
          <cell r="B2595">
            <v>3.5031475691054932</v>
          </cell>
          <cell r="C2595">
            <v>2.0267487623451427E-2</v>
          </cell>
          <cell r="D2595">
            <v>1178883.53</v>
          </cell>
          <cell r="E2595">
            <v>634313.94999999995</v>
          </cell>
          <cell r="F2595">
            <v>267.41000000000003</v>
          </cell>
          <cell r="G2595">
            <v>1178881.0179999999</v>
          </cell>
          <cell r="H2595">
            <v>634316.39170000004</v>
          </cell>
          <cell r="I2595">
            <v>267.48099999999999</v>
          </cell>
          <cell r="J2595">
            <v>1178878.51</v>
          </cell>
          <cell r="K2595">
            <v>634318.82999999996</v>
          </cell>
          <cell r="L2595">
            <v>267.41000000000003</v>
          </cell>
          <cell r="M2595">
            <v>-2.0297837878552764E-2</v>
          </cell>
          <cell r="N2595">
            <v>3.4979095027155589</v>
          </cell>
          <cell r="O2595">
            <v>7.0010570718210516</v>
          </cell>
        </row>
        <row r="2596">
          <cell r="A2596">
            <v>35090</v>
          </cell>
          <cell r="B2596">
            <v>3.5040040824835565</v>
          </cell>
          <cell r="C2596">
            <v>2.11186968559588E-2</v>
          </cell>
          <cell r="D2596">
            <v>1178876.56</v>
          </cell>
          <cell r="E2596">
            <v>634306.78</v>
          </cell>
          <cell r="F2596">
            <v>267.24</v>
          </cell>
          <cell r="G2596">
            <v>1178874.047</v>
          </cell>
          <cell r="H2596">
            <v>634309.2219</v>
          </cell>
          <cell r="I2596">
            <v>267.31400000000002</v>
          </cell>
          <cell r="J2596">
            <v>1178871.54</v>
          </cell>
          <cell r="K2596">
            <v>634311.66</v>
          </cell>
          <cell r="L2596">
            <v>267.24</v>
          </cell>
          <cell r="M2596">
            <v>-2.1160673630248109E-2</v>
          </cell>
          <cell r="N2596">
            <v>3.4970531322893725</v>
          </cell>
          <cell r="O2596">
            <v>7.0010572147729295</v>
          </cell>
        </row>
        <row r="2597">
          <cell r="A2597">
            <v>35100</v>
          </cell>
          <cell r="B2597">
            <v>3.5047889552176272</v>
          </cell>
          <cell r="C2597">
            <v>1.8831376394797129E-2</v>
          </cell>
          <cell r="D2597">
            <v>1178869.5900000001</v>
          </cell>
          <cell r="E2597">
            <v>634299.61</v>
          </cell>
          <cell r="F2597">
            <v>267.08</v>
          </cell>
          <cell r="G2597">
            <v>1178867.0760999999</v>
          </cell>
          <cell r="H2597">
            <v>634302.05209999997</v>
          </cell>
          <cell r="I2597">
            <v>267.14600000000002</v>
          </cell>
          <cell r="J2597">
            <v>1178864.57</v>
          </cell>
          <cell r="K2597">
            <v>634304.49</v>
          </cell>
          <cell r="L2597">
            <v>267.08</v>
          </cell>
          <cell r="M2597">
            <v>-1.8877268571477021E-2</v>
          </cell>
          <cell r="N2597">
            <v>3.4962685279455585</v>
          </cell>
          <cell r="O2597">
            <v>7.0010574831631853</v>
          </cell>
        </row>
        <row r="2598">
          <cell r="A2598">
            <v>35110</v>
          </cell>
          <cell r="B2598">
            <v>3.4984071133189638</v>
          </cell>
          <cell r="C2598">
            <v>1.9437417601026869E-2</v>
          </cell>
          <cell r="D2598">
            <v>1178862.6100000001</v>
          </cell>
          <cell r="E2598">
            <v>634292.43999999994</v>
          </cell>
          <cell r="F2598">
            <v>266.91000000000003</v>
          </cell>
          <cell r="G2598">
            <v>1178860.1052000001</v>
          </cell>
          <cell r="H2598">
            <v>634294.88230000006</v>
          </cell>
          <cell r="I2598">
            <v>266.97800000000001</v>
          </cell>
          <cell r="J2598">
            <v>1178857.6000000001</v>
          </cell>
          <cell r="K2598">
            <v>634297.31999999995</v>
          </cell>
          <cell r="L2598">
            <v>266.91000000000003</v>
          </cell>
          <cell r="M2598">
            <v>-1.9453672275439128E-2</v>
          </cell>
          <cell r="N2598">
            <v>3.4954839907442961</v>
          </cell>
          <cell r="O2598">
            <v>6.9938911040632599</v>
          </cell>
        </row>
        <row r="2599">
          <cell r="A2599">
            <v>35120</v>
          </cell>
          <cell r="B2599">
            <v>3.4992627637336824</v>
          </cell>
          <cell r="C2599">
            <v>2.0004213666224881E-2</v>
          </cell>
          <cell r="D2599">
            <v>1178855.6399999999</v>
          </cell>
          <cell r="E2599">
            <v>634285.27</v>
          </cell>
          <cell r="F2599">
            <v>266.74</v>
          </cell>
          <cell r="G2599">
            <v>1178853.1342</v>
          </cell>
          <cell r="H2599">
            <v>634287.71250000002</v>
          </cell>
          <cell r="I2599">
            <v>266.81</v>
          </cell>
          <cell r="J2599">
            <v>1178850.6200000001</v>
          </cell>
          <cell r="K2599">
            <v>634290.15</v>
          </cell>
          <cell r="L2599">
            <v>266.74</v>
          </cell>
          <cell r="M2599">
            <v>-1.9989715783298046E-2</v>
          </cell>
          <cell r="N2599">
            <v>3.5018006638433596</v>
          </cell>
          <cell r="O2599">
            <v>7.0010634275770425</v>
          </cell>
        </row>
        <row r="2600">
          <cell r="A2600">
            <v>35130</v>
          </cell>
          <cell r="B2600">
            <v>3.5000468825725028</v>
          </cell>
          <cell r="C2600">
            <v>2.0856863479018526E-2</v>
          </cell>
          <cell r="D2600">
            <v>1178848.67</v>
          </cell>
          <cell r="E2600">
            <v>634278.1</v>
          </cell>
          <cell r="F2600">
            <v>266.57</v>
          </cell>
          <cell r="G2600">
            <v>1178846.1632999999</v>
          </cell>
          <cell r="H2600">
            <v>634280.54269999999</v>
          </cell>
          <cell r="I2600">
            <v>266.64299999999997</v>
          </cell>
          <cell r="J2600">
            <v>1178843.6499999999</v>
          </cell>
          <cell r="K2600">
            <v>634282.98</v>
          </cell>
          <cell r="L2600">
            <v>266.57</v>
          </cell>
          <cell r="M2600">
            <v>-2.0851094210823883E-2</v>
          </cell>
          <cell r="N2600">
            <v>3.5010153070089003</v>
          </cell>
          <cell r="O2600">
            <v>7.0010621895814031</v>
          </cell>
        </row>
        <row r="2601">
          <cell r="A2601">
            <v>35140</v>
          </cell>
          <cell r="B2601">
            <v>3.5008310683353177</v>
          </cell>
          <cell r="C2601">
            <v>2.1423484462993175E-2</v>
          </cell>
          <cell r="D2601">
            <v>1178841.7</v>
          </cell>
          <cell r="E2601">
            <v>634270.93000000005</v>
          </cell>
          <cell r="F2601">
            <v>266.39999999999998</v>
          </cell>
          <cell r="G2601">
            <v>1178839.1924000001</v>
          </cell>
          <cell r="H2601">
            <v>634273.37289999996</v>
          </cell>
          <cell r="I2601">
            <v>266.47500000000002</v>
          </cell>
          <cell r="J2601">
            <v>1178836.68</v>
          </cell>
          <cell r="K2601">
            <v>634275.81000000006</v>
          </cell>
          <cell r="L2601">
            <v>266.39999999999998</v>
          </cell>
          <cell r="M2601">
            <v>-2.1427163254492811E-2</v>
          </cell>
          <cell r="N2601">
            <v>3.5002300168838074</v>
          </cell>
          <cell r="O2601">
            <v>7.0010610852191251</v>
          </cell>
        </row>
        <row r="2602">
          <cell r="A2602">
            <v>35150</v>
          </cell>
          <cell r="B2602">
            <v>3.501686960660416</v>
          </cell>
          <cell r="C2602">
            <v>1.9133634945875094E-2</v>
          </cell>
          <cell r="D2602">
            <v>1178834.73</v>
          </cell>
          <cell r="E2602">
            <v>634263.76</v>
          </cell>
          <cell r="F2602">
            <v>266.24</v>
          </cell>
          <cell r="G2602">
            <v>1178832.2213999999</v>
          </cell>
          <cell r="H2602">
            <v>634266.20310000004</v>
          </cell>
          <cell r="I2602">
            <v>266.30700000000002</v>
          </cell>
          <cell r="J2602">
            <v>1178829.71</v>
          </cell>
          <cell r="K2602">
            <v>634268.64</v>
          </cell>
          <cell r="L2602">
            <v>266.24</v>
          </cell>
          <cell r="M2602">
            <v>-1.914628692542459E-2</v>
          </cell>
          <cell r="N2602">
            <v>3.4993730252228255</v>
          </cell>
          <cell r="O2602">
            <v>7.0010599858832414</v>
          </cell>
        </row>
        <row r="2603">
          <cell r="A2603">
            <v>35160</v>
          </cell>
          <cell r="B2603">
            <v>3.5024712903668234</v>
          </cell>
          <cell r="C2603">
            <v>1.9700375614724958E-2</v>
          </cell>
          <cell r="D2603">
            <v>1178827.76</v>
          </cell>
          <cell r="E2603">
            <v>634256.59</v>
          </cell>
          <cell r="F2603">
            <v>266.07</v>
          </cell>
          <cell r="G2603">
            <v>1178825.2505000001</v>
          </cell>
          <cell r="H2603">
            <v>634259.03330000001</v>
          </cell>
          <cell r="I2603">
            <v>266.13900000000001</v>
          </cell>
          <cell r="J2603">
            <v>1178822.74</v>
          </cell>
          <cell r="K2603">
            <v>634261.47</v>
          </cell>
          <cell r="L2603">
            <v>266.07</v>
          </cell>
          <cell r="M2603">
            <v>-1.9722242917888676E-2</v>
          </cell>
          <cell r="N2603">
            <v>3.4985878780263739</v>
          </cell>
          <cell r="O2603">
            <v>7.0010591683931978</v>
          </cell>
        </row>
        <row r="2604">
          <cell r="A2604">
            <v>35170</v>
          </cell>
          <cell r="B2604">
            <v>3.5032556871898608</v>
          </cell>
          <cell r="C2604">
            <v>1.9410515837777712E-2</v>
          </cell>
          <cell r="D2604">
            <v>1178820.79</v>
          </cell>
          <cell r="E2604">
            <v>634249.42000000004</v>
          </cell>
          <cell r="F2604">
            <v>265.91000000000003</v>
          </cell>
          <cell r="G2604">
            <v>1178818.2796</v>
          </cell>
          <cell r="H2604">
            <v>634251.86349999998</v>
          </cell>
          <cell r="I2604">
            <v>265.97800000000001</v>
          </cell>
          <cell r="J2604">
            <v>1178815.77</v>
          </cell>
          <cell r="K2604">
            <v>634254.30000000005</v>
          </cell>
          <cell r="L2604">
            <v>265.91000000000003</v>
          </cell>
          <cell r="M2604">
            <v>-1.9440775805983093E-2</v>
          </cell>
          <cell r="N2604">
            <v>3.497802797512636</v>
          </cell>
          <cell r="O2604">
            <v>7.0010584847024973</v>
          </cell>
        </row>
        <row r="2605">
          <cell r="A2605">
            <v>35180</v>
          </cell>
          <cell r="B2605">
            <v>3.5041118203516852</v>
          </cell>
          <cell r="C2605">
            <v>1.883501537157194E-2</v>
          </cell>
          <cell r="D2605">
            <v>1178813.82</v>
          </cell>
          <cell r="E2605">
            <v>634242.25</v>
          </cell>
          <cell r="F2605">
            <v>265.77</v>
          </cell>
          <cell r="G2605">
            <v>1178811.3086000001</v>
          </cell>
          <cell r="H2605">
            <v>634244.69369999995</v>
          </cell>
          <cell r="I2605">
            <v>265.83600000000001</v>
          </cell>
          <cell r="J2605">
            <v>1178808.8</v>
          </cell>
          <cell r="K2605">
            <v>634247.13</v>
          </cell>
          <cell r="L2605">
            <v>265.77</v>
          </cell>
          <cell r="M2605">
            <v>-1.8873611181464647E-2</v>
          </cell>
          <cell r="N2605">
            <v>3.4969460462790529</v>
          </cell>
          <cell r="O2605">
            <v>7.0010578666307381</v>
          </cell>
        </row>
        <row r="2606">
          <cell r="A2606">
            <v>35190</v>
          </cell>
          <cell r="B2606">
            <v>3.504896360900136</v>
          </cell>
          <cell r="C2606">
            <v>2.1398635587822901E-2</v>
          </cell>
          <cell r="D2606">
            <v>1178806.8500000001</v>
          </cell>
          <cell r="E2606">
            <v>634235.07999999996</v>
          </cell>
          <cell r="F2606">
            <v>265.64</v>
          </cell>
          <cell r="G2606">
            <v>1178804.3377</v>
          </cell>
          <cell r="H2606">
            <v>634237.52390000003</v>
          </cell>
          <cell r="I2606">
            <v>265.71499999999997</v>
          </cell>
          <cell r="J2606">
            <v>1178801.83</v>
          </cell>
          <cell r="K2606">
            <v>634239.96</v>
          </cell>
          <cell r="L2606">
            <v>265.64</v>
          </cell>
          <cell r="M2606">
            <v>-2.1452100650857803E-2</v>
          </cell>
          <cell r="N2606">
            <v>3.4961611089117097</v>
          </cell>
          <cell r="O2606">
            <v>7.0010574698118457</v>
          </cell>
        </row>
        <row r="2607">
          <cell r="A2607">
            <v>35200</v>
          </cell>
          <cell r="B2607">
            <v>3.5057526581009841</v>
          </cell>
          <cell r="C2607">
            <v>2.110816341505398E-2</v>
          </cell>
          <cell r="D2607">
            <v>1178799.8799999999</v>
          </cell>
          <cell r="E2607">
            <v>634227.91</v>
          </cell>
          <cell r="F2607">
            <v>265.54000000000002</v>
          </cell>
          <cell r="G2607">
            <v>1178797.3666999999</v>
          </cell>
          <cell r="H2607">
            <v>634230.3541</v>
          </cell>
          <cell r="I2607">
            <v>265.61399999999998</v>
          </cell>
          <cell r="J2607">
            <v>1178794.8600000001</v>
          </cell>
          <cell r="K2607">
            <v>634232.79</v>
          </cell>
          <cell r="L2607">
            <v>265.54000000000002</v>
          </cell>
          <cell r="M2607">
            <v>-2.1171259769012313E-2</v>
          </cell>
          <cell r="N2607">
            <v>3.4953045216641683</v>
          </cell>
          <cell r="O2607">
            <v>7.0010571797651524</v>
          </cell>
        </row>
        <row r="2608">
          <cell r="A2608">
            <v>35210</v>
          </cell>
          <cell r="B2608">
            <v>3.5065373417611574</v>
          </cell>
          <cell r="C2608">
            <v>2.0818258265965506E-2</v>
          </cell>
          <cell r="D2608">
            <v>1178792.9099999999</v>
          </cell>
          <cell r="E2608">
            <v>634220.74</v>
          </cell>
          <cell r="F2608">
            <v>265.45999999999998</v>
          </cell>
          <cell r="G2608">
            <v>1178790.3958000001</v>
          </cell>
          <cell r="H2608">
            <v>634223.18429999996</v>
          </cell>
          <cell r="I2608">
            <v>265.53300000000002</v>
          </cell>
          <cell r="J2608">
            <v>1178787.8899999999</v>
          </cell>
          <cell r="K2608">
            <v>634225.62</v>
          </cell>
          <cell r="L2608">
            <v>265.45999999999998</v>
          </cell>
          <cell r="M2608">
            <v>-2.0889852018987767E-2</v>
          </cell>
          <cell r="N2608">
            <v>3.4945197282241542</v>
          </cell>
          <cell r="O2608">
            <v>7.0010570699853112</v>
          </cell>
        </row>
        <row r="2609">
          <cell r="A2609">
            <v>35220</v>
          </cell>
          <cell r="B2609">
            <v>3.5001580336097247</v>
          </cell>
          <cell r="C2609">
            <v>2.0856201148366657E-2</v>
          </cell>
          <cell r="D2609">
            <v>1178785.93</v>
          </cell>
          <cell r="E2609">
            <v>634213.56999999995</v>
          </cell>
          <cell r="F2609">
            <v>265.39999999999998</v>
          </cell>
          <cell r="G2609">
            <v>1178783.4249</v>
          </cell>
          <cell r="H2609">
            <v>634216.01450000005</v>
          </cell>
          <cell r="I2609">
            <v>265.47300000000001</v>
          </cell>
          <cell r="J2609">
            <v>1178780.92</v>
          </cell>
          <cell r="K2609">
            <v>634218.44999999995</v>
          </cell>
          <cell r="L2609">
            <v>265.39999999999998</v>
          </cell>
          <cell r="M2609">
            <v>-2.089454408285658E-2</v>
          </cell>
          <cell r="N2609">
            <v>3.4937350013743775</v>
          </cell>
          <cell r="O2609">
            <v>6.9938930349841026</v>
          </cell>
        </row>
        <row r="2610">
          <cell r="A2610">
            <v>35230</v>
          </cell>
          <cell r="B2610">
            <v>3.5010134674654494</v>
          </cell>
          <cell r="C2610">
            <v>2.085110516664972E-2</v>
          </cell>
          <cell r="D2610">
            <v>1178778.96</v>
          </cell>
          <cell r="E2610">
            <v>634206.4</v>
          </cell>
          <cell r="F2610">
            <v>265.36</v>
          </cell>
          <cell r="G2610">
            <v>1178776.4539000001</v>
          </cell>
          <cell r="H2610">
            <v>634208.84470000002</v>
          </cell>
          <cell r="I2610">
            <v>265.43299999999999</v>
          </cell>
          <cell r="J2610">
            <v>1178773.94</v>
          </cell>
          <cell r="K2610">
            <v>634211.28</v>
          </cell>
          <cell r="L2610">
            <v>265.36</v>
          </cell>
          <cell r="M2610">
            <v>-2.0856819961378378E-2</v>
          </cell>
          <cell r="N2610">
            <v>3.5000541854010749</v>
          </cell>
          <cell r="O2610">
            <v>7.0010676528665243</v>
          </cell>
        </row>
        <row r="2611">
          <cell r="A2611">
            <v>35240</v>
          </cell>
          <cell r="B2611">
            <v>3.4948228867685813</v>
          </cell>
          <cell r="C2611">
            <v>2.1174177461231781E-2</v>
          </cell>
          <cell r="D2611">
            <v>1178771.99</v>
          </cell>
          <cell r="E2611">
            <v>634199.24</v>
          </cell>
          <cell r="F2611">
            <v>265.33999999999997</v>
          </cell>
          <cell r="G2611">
            <v>1178769.483</v>
          </cell>
          <cell r="H2611">
            <v>634201.67489999998</v>
          </cell>
          <cell r="I2611">
            <v>265.41399999999999</v>
          </cell>
          <cell r="J2611">
            <v>1178766.97</v>
          </cell>
          <cell r="K2611">
            <v>634204.11</v>
          </cell>
          <cell r="L2611">
            <v>265.33999999999997</v>
          </cell>
          <cell r="M2611">
            <v>-2.1147276081726448E-2</v>
          </cell>
          <cell r="N2611">
            <v>3.4992686393287475</v>
          </cell>
          <cell r="O2611">
            <v>6.9940915260973284</v>
          </cell>
        </row>
        <row r="2612">
          <cell r="A2612">
            <v>35250</v>
          </cell>
          <cell r="B2612">
            <v>3.4956078756682767</v>
          </cell>
          <cell r="C2612">
            <v>2.1169422495898583E-2</v>
          </cell>
          <cell r="D2612">
            <v>1178765.02</v>
          </cell>
          <cell r="E2612">
            <v>634192.06999999995</v>
          </cell>
          <cell r="F2612">
            <v>265.33999999999997</v>
          </cell>
          <cell r="G2612">
            <v>1178762.5120999999</v>
          </cell>
          <cell r="H2612">
            <v>634194.50509999995</v>
          </cell>
          <cell r="I2612">
            <v>265.41399999999999</v>
          </cell>
          <cell r="J2612">
            <v>1178760</v>
          </cell>
          <cell r="K2612">
            <v>634196.93999999994</v>
          </cell>
          <cell r="L2612">
            <v>265.33999999999997</v>
          </cell>
          <cell r="M2612">
            <v>-2.1152024068494174E-2</v>
          </cell>
          <cell r="N2612">
            <v>3.4984831598331469</v>
          </cell>
          <cell r="O2612">
            <v>6.9940910355014232</v>
          </cell>
        </row>
        <row r="2613">
          <cell r="A2613">
            <v>35260</v>
          </cell>
          <cell r="B2613">
            <v>3.4964646859556154</v>
          </cell>
          <cell r="C2613">
            <v>1.8876209522458165E-2</v>
          </cell>
          <cell r="D2613">
            <v>1178758.05</v>
          </cell>
          <cell r="E2613">
            <v>634184.9</v>
          </cell>
          <cell r="F2613">
            <v>265.37</v>
          </cell>
          <cell r="G2613">
            <v>1178755.5411</v>
          </cell>
          <cell r="H2613">
            <v>634187.33530000004</v>
          </cell>
          <cell r="I2613">
            <v>265.43599999999998</v>
          </cell>
          <cell r="J2613">
            <v>1178753.03</v>
          </cell>
          <cell r="K2613">
            <v>634189.78</v>
          </cell>
          <cell r="L2613">
            <v>265.37</v>
          </cell>
          <cell r="M2613">
            <v>-1.883242227259857E-2</v>
          </cell>
          <cell r="N2613">
            <v>3.5045943131811024</v>
          </cell>
          <cell r="O2613">
            <v>7.0010589991367178</v>
          </cell>
        </row>
        <row r="2614">
          <cell r="A2614">
            <v>35270</v>
          </cell>
          <cell r="B2614">
            <v>3.4972498181696658</v>
          </cell>
          <cell r="C2614">
            <v>1.9157910782311747E-2</v>
          </cell>
          <cell r="D2614">
            <v>1178751.08</v>
          </cell>
          <cell r="E2614">
            <v>634177.73</v>
          </cell>
          <cell r="F2614">
            <v>265.41000000000003</v>
          </cell>
          <cell r="G2614">
            <v>1178748.5702</v>
          </cell>
          <cell r="H2614">
            <v>634180.1655</v>
          </cell>
          <cell r="I2614">
            <v>265.47699999999998</v>
          </cell>
          <cell r="J2614">
            <v>1178746.06</v>
          </cell>
          <cell r="K2614">
            <v>634182.61</v>
          </cell>
          <cell r="L2614">
            <v>265.41000000000003</v>
          </cell>
          <cell r="M2614">
            <v>-1.9122041611412007E-2</v>
          </cell>
          <cell r="N2614">
            <v>3.5038099676535022</v>
          </cell>
          <cell r="O2614">
            <v>7.001059785823168</v>
          </cell>
        </row>
        <row r="2615">
          <cell r="A2615">
            <v>35280</v>
          </cell>
          <cell r="B2615">
            <v>3.4979653873265395</v>
          </cell>
          <cell r="C2615">
            <v>1.9725752647511474E-2</v>
          </cell>
          <cell r="D2615">
            <v>1178744.1100000001</v>
          </cell>
          <cell r="E2615">
            <v>634170.56000000006</v>
          </cell>
          <cell r="F2615">
            <v>265.47000000000003</v>
          </cell>
          <cell r="G2615">
            <v>1178741.5992999999</v>
          </cell>
          <cell r="H2615">
            <v>634172.99560000002</v>
          </cell>
          <cell r="I2615">
            <v>265.53899999999999</v>
          </cell>
          <cell r="J2615">
            <v>1178739.0900000001</v>
          </cell>
          <cell r="K2615">
            <v>634175.43999999994</v>
          </cell>
          <cell r="L2615">
            <v>265.47000000000003</v>
          </cell>
          <cell r="M2615">
            <v>-1.9696865431281775E-2</v>
          </cell>
          <cell r="N2615">
            <v>3.5030954666714091</v>
          </cell>
          <cell r="O2615">
            <v>7.0010608539979486</v>
          </cell>
        </row>
        <row r="2616">
          <cell r="A2616">
            <v>35290</v>
          </cell>
          <cell r="B2616">
            <v>3.4988224489769988</v>
          </cell>
          <cell r="C2616">
            <v>1.9149299793591135E-2</v>
          </cell>
          <cell r="D2616">
            <v>1178737.1399999999</v>
          </cell>
          <cell r="E2616">
            <v>634163.39</v>
          </cell>
          <cell r="F2616">
            <v>265.54000000000002</v>
          </cell>
          <cell r="G2616">
            <v>1178734.6283</v>
          </cell>
          <cell r="H2616">
            <v>634165.82579999999</v>
          </cell>
          <cell r="I2616">
            <v>265.60700000000003</v>
          </cell>
          <cell r="J2616">
            <v>1178732.1200000001</v>
          </cell>
          <cell r="K2616">
            <v>634168.27</v>
          </cell>
          <cell r="L2616">
            <v>265.54000000000002</v>
          </cell>
          <cell r="M2616">
            <v>-1.9130615490527976E-2</v>
          </cell>
          <cell r="N2616">
            <v>3.5022396447819766</v>
          </cell>
          <cell r="O2616">
            <v>7.0010620937589749</v>
          </cell>
        </row>
        <row r="2617">
          <cell r="A2617">
            <v>35300</v>
          </cell>
          <cell r="B2617">
            <v>3.4996078008855283</v>
          </cell>
          <cell r="C2617">
            <v>2.1145226611173611E-2</v>
          </cell>
          <cell r="D2617">
            <v>1178730.17</v>
          </cell>
          <cell r="E2617">
            <v>634156.22</v>
          </cell>
          <cell r="F2617">
            <v>265.60000000000002</v>
          </cell>
          <cell r="G2617">
            <v>1178727.6573999999</v>
          </cell>
          <cell r="H2617">
            <v>634158.65599999996</v>
          </cell>
          <cell r="I2617">
            <v>265.67399999999998</v>
          </cell>
          <cell r="J2617">
            <v>1178725.1499999999</v>
          </cell>
          <cell r="K2617">
            <v>634161.1</v>
          </cell>
          <cell r="L2617">
            <v>265.60000000000002</v>
          </cell>
          <cell r="M2617">
            <v>-2.1134068267487181E-2</v>
          </cell>
          <cell r="N2617">
            <v>3.5014555202226552</v>
          </cell>
          <cell r="O2617">
            <v>7.0010633211081839</v>
          </cell>
        </row>
        <row r="2618">
          <cell r="A2618">
            <v>35310</v>
          </cell>
          <cell r="B2618">
            <v>3.5003932192544052</v>
          </cell>
          <cell r="C2618">
            <v>2.0569117664825942E-2</v>
          </cell>
          <cell r="D2618">
            <v>1178723.2</v>
          </cell>
          <cell r="E2618">
            <v>634149.05000000005</v>
          </cell>
          <cell r="F2618">
            <v>265.67</v>
          </cell>
          <cell r="G2618">
            <v>1178720.6865000001</v>
          </cell>
          <cell r="H2618">
            <v>634151.48620000004</v>
          </cell>
          <cell r="I2618">
            <v>265.74200000000002</v>
          </cell>
          <cell r="J2618">
            <v>1178718.18</v>
          </cell>
          <cell r="K2618">
            <v>634153.93000000005</v>
          </cell>
          <cell r="L2618">
            <v>265.67</v>
          </cell>
          <cell r="M2618">
            <v>-2.0567482771342155E-2</v>
          </cell>
          <cell r="N2618">
            <v>3.5006714628357161</v>
          </cell>
          <cell r="O2618">
            <v>7.0010646820901208</v>
          </cell>
        </row>
        <row r="2619">
          <cell r="A2619">
            <v>35320</v>
          </cell>
          <cell r="B2619">
            <v>3.4940757304650645</v>
          </cell>
          <cell r="C2619">
            <v>1.9747711647575786E-2</v>
          </cell>
          <cell r="D2619">
            <v>1178716.22</v>
          </cell>
          <cell r="E2619">
            <v>634141.88</v>
          </cell>
          <cell r="F2619">
            <v>265.74</v>
          </cell>
          <cell r="G2619">
            <v>1178713.7154999999</v>
          </cell>
          <cell r="H2619">
            <v>634144.31640000001</v>
          </cell>
          <cell r="I2619">
            <v>265.80900000000003</v>
          </cell>
          <cell r="J2619">
            <v>1178711.21</v>
          </cell>
          <cell r="K2619">
            <v>634146.76</v>
          </cell>
          <cell r="L2619">
            <v>265.74</v>
          </cell>
          <cell r="M2619">
            <v>-1.9715322840099882E-2</v>
          </cell>
          <cell r="N2619">
            <v>3.4998158822778502</v>
          </cell>
          <cell r="O2619">
            <v>6.9938916127429147</v>
          </cell>
        </row>
        <row r="2620">
          <cell r="A2620">
            <v>35330</v>
          </cell>
          <cell r="B2620">
            <v>3.4948603290561611</v>
          </cell>
          <cell r="C2620">
            <v>1.9171009337045988E-2</v>
          </cell>
          <cell r="D2620">
            <v>1178709.25</v>
          </cell>
          <cell r="E2620">
            <v>634134.71</v>
          </cell>
          <cell r="F2620">
            <v>265.81</v>
          </cell>
          <cell r="G2620">
            <v>1178706.7446000001</v>
          </cell>
          <cell r="H2620">
            <v>634137.14659999998</v>
          </cell>
          <cell r="I2620">
            <v>265.87700000000001</v>
          </cell>
          <cell r="J2620">
            <v>1178704.24</v>
          </cell>
          <cell r="K2620">
            <v>634139.59</v>
          </cell>
          <cell r="L2620">
            <v>265.81</v>
          </cell>
          <cell r="M2620">
            <v>-1.9148153144233987E-2</v>
          </cell>
          <cell r="N2620">
            <v>3.4990319690535139</v>
          </cell>
          <cell r="O2620">
            <v>6.9938922981096745</v>
          </cell>
        </row>
        <row r="2621">
          <cell r="A2621">
            <v>35340</v>
          </cell>
          <cell r="B2621">
            <v>3.4956449947892825</v>
          </cell>
          <cell r="C2621">
            <v>2.1455267943909055E-2</v>
          </cell>
          <cell r="D2621">
            <v>1178702.28</v>
          </cell>
          <cell r="E2621">
            <v>634127.54</v>
          </cell>
          <cell r="F2621">
            <v>265.87</v>
          </cell>
          <cell r="G2621">
            <v>1178699.7737</v>
          </cell>
          <cell r="H2621">
            <v>634129.97679999995</v>
          </cell>
          <cell r="I2621">
            <v>265.94499999999999</v>
          </cell>
          <cell r="J2621">
            <v>1178697.26</v>
          </cell>
          <cell r="K2621">
            <v>634132.42000000004</v>
          </cell>
          <cell r="L2621">
            <v>265.87</v>
          </cell>
          <cell r="M2621">
            <v>-2.1395487333436238E-2</v>
          </cell>
          <cell r="N2621">
            <v>3.505412091398397</v>
          </cell>
          <cell r="O2621">
            <v>7.0010570861876795</v>
          </cell>
        </row>
        <row r="2622">
          <cell r="A2622">
            <v>35350</v>
          </cell>
          <cell r="B2622">
            <v>3.4965014358685753</v>
          </cell>
          <cell r="C2622">
            <v>2.0592012135729903E-2</v>
          </cell>
          <cell r="D2622">
            <v>1178695.31</v>
          </cell>
          <cell r="E2622">
            <v>634120.37</v>
          </cell>
          <cell r="F2622">
            <v>265.94</v>
          </cell>
          <cell r="G2622">
            <v>1178692.8026999999</v>
          </cell>
          <cell r="H2622">
            <v>634122.80700000003</v>
          </cell>
          <cell r="I2622">
            <v>266.012</v>
          </cell>
          <cell r="J2622">
            <v>1178690.29</v>
          </cell>
          <cell r="K2622">
            <v>634125.25</v>
          </cell>
          <cell r="L2622">
            <v>265.94</v>
          </cell>
          <cell r="M2622">
            <v>-2.0544687325359134E-2</v>
          </cell>
          <cell r="N2622">
            <v>3.504555647879354</v>
          </cell>
          <cell r="O2622">
            <v>7.0010570837479289</v>
          </cell>
        </row>
        <row r="2623">
          <cell r="A2623">
            <v>35360</v>
          </cell>
          <cell r="B2623">
            <v>3.4972862451358049</v>
          </cell>
          <cell r="C2623">
            <v>2.0015519203597523E-2</v>
          </cell>
          <cell r="D2623">
            <v>1178688.3400000001</v>
          </cell>
          <cell r="E2623">
            <v>634113.19999999995</v>
          </cell>
          <cell r="F2623">
            <v>266.01</v>
          </cell>
          <cell r="G2623">
            <v>1178685.8318</v>
          </cell>
          <cell r="H2623">
            <v>634115.6372</v>
          </cell>
          <cell r="I2623">
            <v>266.08</v>
          </cell>
          <cell r="J2623">
            <v>1178683.32</v>
          </cell>
          <cell r="K2623">
            <v>634118.07999999996</v>
          </cell>
          <cell r="L2623">
            <v>266.01</v>
          </cell>
          <cell r="M2623">
            <v>-1.9978474735148733E-2</v>
          </cell>
          <cell r="N2623">
            <v>3.5037709799157026</v>
          </cell>
          <cell r="O2623">
            <v>7.0010572250515075</v>
          </cell>
        </row>
        <row r="2624">
          <cell r="A2624">
            <v>35370</v>
          </cell>
          <cell r="B2624">
            <v>3.4980711214041387</v>
          </cell>
          <cell r="C2624">
            <v>1.943928457713719E-2</v>
          </cell>
          <cell r="D2624">
            <v>1178681.3700000001</v>
          </cell>
          <cell r="E2624">
            <v>634106.03</v>
          </cell>
          <cell r="F2624">
            <v>266.08</v>
          </cell>
          <cell r="G2624">
            <v>1178678.8609</v>
          </cell>
          <cell r="H2624">
            <v>634108.46739999996</v>
          </cell>
          <cell r="I2624">
            <v>266.14800000000002</v>
          </cell>
          <cell r="J2624">
            <v>1178676.3500000001</v>
          </cell>
          <cell r="K2624">
            <v>634110.91</v>
          </cell>
          <cell r="L2624">
            <v>266.08</v>
          </cell>
          <cell r="M2624">
            <v>-1.9412008111857598E-2</v>
          </cell>
          <cell r="N2624">
            <v>3.5029863787509687</v>
          </cell>
          <cell r="O2624">
            <v>7.0010575001551079</v>
          </cell>
        </row>
        <row r="2625">
          <cell r="A2625">
            <v>35380</v>
          </cell>
          <cell r="B2625">
            <v>3.4989278028420201</v>
          </cell>
          <cell r="C2625">
            <v>1.8577119524215726E-2</v>
          </cell>
          <cell r="D2625">
            <v>1178674.3999999999</v>
          </cell>
          <cell r="E2625">
            <v>634098.86</v>
          </cell>
          <cell r="F2625">
            <v>266.14999999999998</v>
          </cell>
          <cell r="G2625">
            <v>1178671.8899000001</v>
          </cell>
          <cell r="H2625">
            <v>634101.29760000005</v>
          </cell>
          <cell r="I2625">
            <v>266.21499999999997</v>
          </cell>
          <cell r="J2625">
            <v>1178669.3799999999</v>
          </cell>
          <cell r="K2625">
            <v>634103.74</v>
          </cell>
          <cell r="L2625">
            <v>266.14999999999998</v>
          </cell>
          <cell r="M2625">
            <v>-1.8560132471055497E-2</v>
          </cell>
          <cell r="N2625">
            <v>3.5021301761377592</v>
          </cell>
          <cell r="O2625">
            <v>7.0010579789797793</v>
          </cell>
        </row>
        <row r="2626">
          <cell r="A2626">
            <v>35390</v>
          </cell>
          <cell r="B2626">
            <v>3.499712822511861</v>
          </cell>
          <cell r="C2626">
            <v>2.0858854340980292E-2</v>
          </cell>
          <cell r="D2626">
            <v>1178667.43</v>
          </cell>
          <cell r="E2626">
            <v>634091.68999999994</v>
          </cell>
          <cell r="F2626">
            <v>266.20999999999998</v>
          </cell>
          <cell r="G2626">
            <v>1178664.919</v>
          </cell>
          <cell r="H2626">
            <v>634094.12780000002</v>
          </cell>
          <cell r="I2626">
            <v>266.28300000000002</v>
          </cell>
          <cell r="J2626">
            <v>1178662.4099999999</v>
          </cell>
          <cell r="K2626">
            <v>634096.56999999995</v>
          </cell>
          <cell r="L2626">
            <v>266.20999999999998</v>
          </cell>
          <cell r="M2626">
            <v>-2.0849126555972097E-2</v>
          </cell>
          <cell r="N2626">
            <v>3.5013457184433245</v>
          </cell>
          <cell r="O2626">
            <v>7.0010585409551851</v>
          </cell>
        </row>
        <row r="2627">
          <cell r="A2627">
            <v>35400</v>
          </cell>
          <cell r="B2627">
            <v>3.5004979088752095</v>
          </cell>
          <cell r="C2627">
            <v>2.0282828857006892E-2</v>
          </cell>
          <cell r="D2627">
            <v>1178660.46</v>
          </cell>
          <cell r="E2627">
            <v>634084.52</v>
          </cell>
          <cell r="F2627">
            <v>266.27999999999997</v>
          </cell>
          <cell r="G2627">
            <v>1178657.9480999999</v>
          </cell>
          <cell r="H2627">
            <v>634086.95799999998</v>
          </cell>
          <cell r="I2627">
            <v>266.351</v>
          </cell>
          <cell r="J2627">
            <v>1178655.44</v>
          </cell>
          <cell r="K2627">
            <v>634089.4</v>
          </cell>
          <cell r="L2627">
            <v>266.27999999999997</v>
          </cell>
          <cell r="M2627">
            <v>-2.0282461396990668E-2</v>
          </cell>
          <cell r="N2627">
            <v>3.5005613278554413</v>
          </cell>
          <cell r="O2627">
            <v>7.0010592367306508</v>
          </cell>
        </row>
        <row r="2628">
          <cell r="A2628">
            <v>35410</v>
          </cell>
          <cell r="B2628">
            <v>3.5013548305962567</v>
          </cell>
          <cell r="C2628">
            <v>1.9421053646369139E-2</v>
          </cell>
          <cell r="D2628">
            <v>1178653.49</v>
          </cell>
          <cell r="E2628">
            <v>634077.35</v>
          </cell>
          <cell r="F2628">
            <v>266.35000000000002</v>
          </cell>
          <cell r="G2628">
            <v>1178650.9771</v>
          </cell>
          <cell r="H2628">
            <v>634079.78819999995</v>
          </cell>
          <cell r="I2628">
            <v>266.41800000000001</v>
          </cell>
          <cell r="J2628">
            <v>1178648.47</v>
          </cell>
          <cell r="K2628">
            <v>634082.23</v>
          </cell>
          <cell r="L2628">
            <v>266.35000000000002</v>
          </cell>
          <cell r="M2628">
            <v>-1.9430207084362168E-2</v>
          </cell>
          <cell r="N2628">
            <v>3.4997053662238851</v>
          </cell>
          <cell r="O2628">
            <v>7.0010601968201414</v>
          </cell>
        </row>
        <row r="2629">
          <cell r="A2629">
            <v>35420</v>
          </cell>
          <cell r="B2629">
            <v>3.5021400600623571</v>
          </cell>
          <cell r="C2629">
            <v>1.8845619783350104E-2</v>
          </cell>
          <cell r="D2629">
            <v>1178646.52</v>
          </cell>
          <cell r="E2629">
            <v>634070.18000000005</v>
          </cell>
          <cell r="F2629">
            <v>266.42</v>
          </cell>
          <cell r="G2629">
            <v>1178644.0061999999</v>
          </cell>
          <cell r="H2629">
            <v>634072.61840000004</v>
          </cell>
          <cell r="I2629">
            <v>266.48599999999999</v>
          </cell>
          <cell r="J2629">
            <v>1178641.5</v>
          </cell>
          <cell r="K2629">
            <v>634075.06000000006</v>
          </cell>
          <cell r="L2629">
            <v>266.42</v>
          </cell>
          <cell r="M2629">
            <v>-1.8862957393901744E-2</v>
          </cell>
          <cell r="N2629">
            <v>3.4989211194057726</v>
          </cell>
          <cell r="O2629">
            <v>7.0010611794681292</v>
          </cell>
        </row>
        <row r="2630">
          <cell r="A2630">
            <v>35430</v>
          </cell>
          <cell r="B2630">
            <v>3.4957534308974498</v>
          </cell>
          <cell r="C2630">
            <v>2.1168541049234622E-2</v>
          </cell>
          <cell r="D2630">
            <v>1178639.54</v>
          </cell>
          <cell r="E2630">
            <v>634063.01</v>
          </cell>
          <cell r="F2630">
            <v>266.48</v>
          </cell>
          <cell r="G2630">
            <v>1178637.0353000001</v>
          </cell>
          <cell r="H2630">
            <v>634065.4486</v>
          </cell>
          <cell r="I2630">
            <v>266.55399999999997</v>
          </cell>
          <cell r="J2630">
            <v>1178634.53</v>
          </cell>
          <cell r="K2630">
            <v>634067.89</v>
          </cell>
          <cell r="L2630">
            <v>266.48</v>
          </cell>
          <cell r="M2630">
            <v>-2.1154117540530457E-2</v>
          </cell>
          <cell r="N2630">
            <v>3.4981369399207667</v>
          </cell>
          <cell r="O2630">
            <v>6.9938903708182165</v>
          </cell>
        </row>
        <row r="2631">
          <cell r="A2631">
            <v>35440</v>
          </cell>
          <cell r="B2631">
            <v>3.4966094907065215</v>
          </cell>
          <cell r="C2631">
            <v>2.0305384455621134E-2</v>
          </cell>
          <cell r="D2631">
            <v>1178632.57</v>
          </cell>
          <cell r="E2631">
            <v>634055.84</v>
          </cell>
          <cell r="F2631">
            <v>266.55</v>
          </cell>
          <cell r="G2631">
            <v>1178630.0643</v>
          </cell>
          <cell r="H2631">
            <v>634058.27879999997</v>
          </cell>
          <cell r="I2631">
            <v>266.62099999999998</v>
          </cell>
          <cell r="J2631">
            <v>1178627.55</v>
          </cell>
          <cell r="K2631">
            <v>634060.72</v>
          </cell>
          <cell r="L2631">
            <v>266.55</v>
          </cell>
          <cell r="M2631">
            <v>-2.0259961693667176E-2</v>
          </cell>
          <cell r="N2631">
            <v>3.5044488767302355</v>
          </cell>
          <cell r="O2631">
            <v>7.001058367436757</v>
          </cell>
        </row>
        <row r="2632">
          <cell r="A2632">
            <v>35450</v>
          </cell>
          <cell r="B2632">
            <v>3.4973939670920036</v>
          </cell>
          <cell r="C2632">
            <v>1.8871193986449371E-2</v>
          </cell>
          <cell r="D2632">
            <v>1178625.6000000001</v>
          </cell>
          <cell r="E2632">
            <v>634048.67000000004</v>
          </cell>
          <cell r="F2632">
            <v>266.58</v>
          </cell>
          <cell r="G2632">
            <v>1178623.0933999999</v>
          </cell>
          <cell r="H2632">
            <v>634051.10900000005</v>
          </cell>
          <cell r="I2632">
            <v>266.64600000000002</v>
          </cell>
          <cell r="J2632">
            <v>1178620.58</v>
          </cell>
          <cell r="K2632">
            <v>634053.55000000005</v>
          </cell>
          <cell r="L2632">
            <v>266.58</v>
          </cell>
          <cell r="M2632">
            <v>-1.8837423430901411E-2</v>
          </cell>
          <cell r="N2632">
            <v>3.50366387643879</v>
          </cell>
          <cell r="O2632">
            <v>7.0010578435307931</v>
          </cell>
        </row>
        <row r="2633">
          <cell r="A2633">
            <v>35460</v>
          </cell>
          <cell r="B2633">
            <v>3.4981785102063108</v>
          </cell>
          <cell r="C2633">
            <v>2.0868003101342771E-2</v>
          </cell>
          <cell r="D2633">
            <v>1178618.6299999999</v>
          </cell>
          <cell r="E2633">
            <v>634041.5</v>
          </cell>
          <cell r="F2633">
            <v>266.52999999999997</v>
          </cell>
          <cell r="G2633">
            <v>1178616.1225000001</v>
          </cell>
          <cell r="H2633">
            <v>634043.93920000002</v>
          </cell>
          <cell r="I2633">
            <v>266.60300000000001</v>
          </cell>
          <cell r="J2633">
            <v>1178613.6100000001</v>
          </cell>
          <cell r="K2633">
            <v>634046.38</v>
          </cell>
          <cell r="L2633">
            <v>266.52999999999997</v>
          </cell>
          <cell r="M2633">
            <v>-2.0840000807001179E-2</v>
          </cell>
          <cell r="N2633">
            <v>3.5028789430522309</v>
          </cell>
          <cell r="O2633">
            <v>7.0010574532585412</v>
          </cell>
        </row>
        <row r="2634">
          <cell r="A2634">
            <v>35470</v>
          </cell>
          <cell r="B2634">
            <v>3.4990348112211769</v>
          </cell>
          <cell r="C2634">
            <v>2.0862896180933333E-2</v>
          </cell>
          <cell r="D2634">
            <v>1178611.6599999999</v>
          </cell>
          <cell r="E2634">
            <v>634034.32999999996</v>
          </cell>
          <cell r="F2634">
            <v>266.42</v>
          </cell>
          <cell r="G2634">
            <v>1178609.1514999999</v>
          </cell>
          <cell r="H2634">
            <v>634036.76939999999</v>
          </cell>
          <cell r="I2634">
            <v>266.49299999999999</v>
          </cell>
          <cell r="J2634">
            <v>1178606.6399999999</v>
          </cell>
          <cell r="K2634">
            <v>634039.21</v>
          </cell>
          <cell r="L2634">
            <v>266.42</v>
          </cell>
          <cell r="M2634">
            <v>-2.0845098202018346E-2</v>
          </cell>
          <cell r="N2634">
            <v>3.5020223600055185</v>
          </cell>
          <cell r="O2634">
            <v>7.0010571712266954</v>
          </cell>
        </row>
        <row r="2635">
          <cell r="A2635">
            <v>35480</v>
          </cell>
          <cell r="B2635">
            <v>3.4998194980533066</v>
          </cell>
          <cell r="C2635">
            <v>1.8572386386255767E-2</v>
          </cell>
          <cell r="D2635">
            <v>1178604.69</v>
          </cell>
          <cell r="E2635">
            <v>634027.16</v>
          </cell>
          <cell r="F2635">
            <v>266.25</v>
          </cell>
          <cell r="G2635">
            <v>1178602.1806000001</v>
          </cell>
          <cell r="H2635">
            <v>634029.59959999996</v>
          </cell>
          <cell r="I2635">
            <v>266.315</v>
          </cell>
          <cell r="J2635">
            <v>1178599.67</v>
          </cell>
          <cell r="K2635">
            <v>634032.04</v>
          </cell>
          <cell r="L2635">
            <v>266.25</v>
          </cell>
          <cell r="M2635">
            <v>-1.8564864194891815E-2</v>
          </cell>
          <cell r="N2635">
            <v>3.501237569940463</v>
          </cell>
          <cell r="O2635">
            <v>7.00105706799377</v>
          </cell>
        </row>
        <row r="2636">
          <cell r="A2636">
            <v>35490</v>
          </cell>
          <cell r="B2636">
            <v>3.5006042521363505</v>
          </cell>
          <cell r="C2636">
            <v>1.9996547726659916E-2</v>
          </cell>
          <cell r="D2636">
            <v>1178597.72</v>
          </cell>
          <cell r="E2636">
            <v>634019.99</v>
          </cell>
          <cell r="F2636">
            <v>266</v>
          </cell>
          <cell r="G2636">
            <v>1178595.2097</v>
          </cell>
          <cell r="H2636">
            <v>634022.42980000004</v>
          </cell>
          <cell r="I2636">
            <v>266.07</v>
          </cell>
          <cell r="J2636">
            <v>1178592.7</v>
          </cell>
          <cell r="K2636">
            <v>634024.87</v>
          </cell>
          <cell r="L2636">
            <v>266</v>
          </cell>
          <cell r="M2636">
            <v>-1.9997412640908707E-2</v>
          </cell>
          <cell r="N2636">
            <v>3.5004528464244506</v>
          </cell>
          <cell r="O2636">
            <v>7.0010570985608016</v>
          </cell>
        </row>
        <row r="2637">
          <cell r="A2637">
            <v>35500</v>
          </cell>
          <cell r="B2637">
            <v>3.5014607936938633</v>
          </cell>
          <cell r="C2637">
            <v>1.9134870828962126E-2</v>
          </cell>
          <cell r="D2637">
            <v>1178590.75</v>
          </cell>
          <cell r="E2637">
            <v>634012.81999999995</v>
          </cell>
          <cell r="F2637">
            <v>265.69</v>
          </cell>
          <cell r="G2637">
            <v>1178588.2387000001</v>
          </cell>
          <cell r="H2637">
            <v>634015.26</v>
          </cell>
          <cell r="I2637">
            <v>265.75700000000001</v>
          </cell>
          <cell r="J2637">
            <v>1178585.73</v>
          </cell>
          <cell r="K2637">
            <v>634017.69999999995</v>
          </cell>
          <cell r="L2637">
            <v>265.69</v>
          </cell>
          <cell r="M2637">
            <v>-1.9145064273755247E-2</v>
          </cell>
          <cell r="N2637">
            <v>3.4995965039330437</v>
          </cell>
          <cell r="O2637">
            <v>7.0010572976269074</v>
          </cell>
        </row>
        <row r="2638">
          <cell r="A2638">
            <v>35510</v>
          </cell>
          <cell r="B2638">
            <v>3.5022456909475306</v>
          </cell>
          <cell r="C2638">
            <v>1.8845051382479626E-2</v>
          </cell>
          <cell r="D2638">
            <v>1178583.78</v>
          </cell>
          <cell r="E2638">
            <v>634005.65</v>
          </cell>
          <cell r="F2638">
            <v>265.31</v>
          </cell>
          <cell r="G2638">
            <v>1178581.2678</v>
          </cell>
          <cell r="H2638">
            <v>634008.09019999998</v>
          </cell>
          <cell r="I2638">
            <v>265.37599999999998</v>
          </cell>
          <cell r="J2638">
            <v>1178578.76</v>
          </cell>
          <cell r="K2638">
            <v>634010.53</v>
          </cell>
          <cell r="L2638">
            <v>265.31</v>
          </cell>
          <cell r="M2638">
            <v>-1.8863546092606164E-2</v>
          </cell>
          <cell r="N2638">
            <v>3.4988119241187485</v>
          </cell>
          <cell r="O2638">
            <v>7.0010576150662791</v>
          </cell>
        </row>
        <row r="2639">
          <cell r="A2639">
            <v>35520</v>
          </cell>
          <cell r="B2639">
            <v>3.5030306550634567</v>
          </cell>
          <cell r="C2639">
            <v>2.1124565351162132E-2</v>
          </cell>
          <cell r="D2639">
            <v>1178576.81</v>
          </cell>
          <cell r="E2639">
            <v>633998.48</v>
          </cell>
          <cell r="F2639">
            <v>264.88</v>
          </cell>
          <cell r="G2639">
            <v>1178574.2969</v>
          </cell>
          <cell r="H2639">
            <v>634000.92039999994</v>
          </cell>
          <cell r="I2639">
            <v>264.95400000000001</v>
          </cell>
          <cell r="J2639">
            <v>1178571.79</v>
          </cell>
          <cell r="K2639">
            <v>634003.36</v>
          </cell>
          <cell r="L2639">
            <v>264.88</v>
          </cell>
          <cell r="M2639">
            <v>-2.1154779908865929E-2</v>
          </cell>
          <cell r="N2639">
            <v>3.498027411242365</v>
          </cell>
          <cell r="O2639">
            <v>7.0010580663058217</v>
          </cell>
        </row>
        <row r="2640">
          <cell r="A2640">
            <v>35530</v>
          </cell>
          <cell r="B2640">
            <v>3.5038874368355968</v>
          </cell>
          <cell r="C2640">
            <v>2.0263208016792725E-2</v>
          </cell>
          <cell r="D2640">
            <v>1178569.8400000001</v>
          </cell>
          <cell r="E2640">
            <v>633991.31000000006</v>
          </cell>
          <cell r="F2640">
            <v>264.45999999999998</v>
          </cell>
          <cell r="G2640">
            <v>1178567.3259000001</v>
          </cell>
          <cell r="H2640">
            <v>633993.75060000003</v>
          </cell>
          <cell r="I2640">
            <v>264.53100000000001</v>
          </cell>
          <cell r="J2640">
            <v>1178564.82</v>
          </cell>
          <cell r="K2640">
            <v>633996.18999999994</v>
          </cell>
          <cell r="L2640">
            <v>264.45999999999998</v>
          </cell>
          <cell r="M2640">
            <v>-2.0302122404662819E-2</v>
          </cell>
          <cell r="N2640">
            <v>3.4971713097207853</v>
          </cell>
          <cell r="O2640">
            <v>7.0010587465563816</v>
          </cell>
        </row>
        <row r="2641">
          <cell r="A2641">
            <v>35540</v>
          </cell>
          <cell r="B2641">
            <v>3.4975033438896497</v>
          </cell>
          <cell r="C2641">
            <v>1.9728358550554072E-2</v>
          </cell>
          <cell r="D2641">
            <v>1178562.8600000001</v>
          </cell>
          <cell r="E2641">
            <v>633984.14</v>
          </cell>
          <cell r="F2641">
            <v>264.05</v>
          </cell>
          <cell r="G2641">
            <v>1178560.355</v>
          </cell>
          <cell r="H2641">
            <v>633986.5808</v>
          </cell>
          <cell r="I2641">
            <v>264.11900000000003</v>
          </cell>
          <cell r="J2641">
            <v>1178557.8500000001</v>
          </cell>
          <cell r="K2641">
            <v>633989.02</v>
          </cell>
          <cell r="L2641">
            <v>264.05</v>
          </cell>
          <cell r="M2641">
            <v>-1.9734657853665776E-2</v>
          </cell>
          <cell r="N2641">
            <v>3.4963869407647143</v>
          </cell>
          <cell r="O2641">
            <v>6.9938902846543645</v>
          </cell>
        </row>
        <row r="2642">
          <cell r="A2642">
            <v>35550</v>
          </cell>
          <cell r="B2642">
            <v>3.498287553919051</v>
          </cell>
          <cell r="C2642">
            <v>1.8580519467926451E-2</v>
          </cell>
          <cell r="D2642">
            <v>1178555.8899999999</v>
          </cell>
          <cell r="E2642">
            <v>633976.97</v>
          </cell>
          <cell r="F2642">
            <v>263.70999999999998</v>
          </cell>
          <cell r="G2642">
            <v>1178553.3840999999</v>
          </cell>
          <cell r="H2642">
            <v>633979.41099999996</v>
          </cell>
          <cell r="I2642">
            <v>263.77499999999998</v>
          </cell>
          <cell r="J2642">
            <v>1178550.8700000001</v>
          </cell>
          <cell r="K2642">
            <v>633981.85</v>
          </cell>
          <cell r="L2642">
            <v>263.70999999999998</v>
          </cell>
          <cell r="M2642">
            <v>-1.855672549564737E-2</v>
          </cell>
          <cell r="N2642">
            <v>3.502773159803652</v>
          </cell>
          <cell r="O2642">
            <v>7.001060713722703</v>
          </cell>
        </row>
        <row r="2643">
          <cell r="A2643">
            <v>35560</v>
          </cell>
          <cell r="B2643">
            <v>3.4991434737097804</v>
          </cell>
          <cell r="C2643">
            <v>1.9433327187321717E-2</v>
          </cell>
          <cell r="D2643">
            <v>1178548.92</v>
          </cell>
          <cell r="E2643">
            <v>633969.80000000005</v>
          </cell>
          <cell r="F2643">
            <v>263.44</v>
          </cell>
          <cell r="G2643">
            <v>1178546.4131</v>
          </cell>
          <cell r="H2643">
            <v>633972.24120000005</v>
          </cell>
          <cell r="I2643">
            <v>263.50799999999998</v>
          </cell>
          <cell r="J2643">
            <v>1178543.8999999999</v>
          </cell>
          <cell r="K2643">
            <v>633974.68000000005</v>
          </cell>
          <cell r="L2643">
            <v>263.44</v>
          </cell>
          <cell r="M2643">
            <v>-1.9417940400477725E-2</v>
          </cell>
          <cell r="N2643">
            <v>3.5019161969572568</v>
          </cell>
          <cell r="O2643">
            <v>7.0010596706670372</v>
          </cell>
        </row>
        <row r="2644">
          <cell r="A2644">
            <v>35570</v>
          </cell>
          <cell r="B2644">
            <v>3.4999278278499317</v>
          </cell>
          <cell r="C2644">
            <v>1.9143251888472962E-2</v>
          </cell>
          <cell r="D2644">
            <v>1178541.95</v>
          </cell>
          <cell r="E2644">
            <v>633962.63</v>
          </cell>
          <cell r="F2644">
            <v>263.25</v>
          </cell>
          <cell r="G2644">
            <v>1178539.4421999999</v>
          </cell>
          <cell r="H2644">
            <v>633965.07140000002</v>
          </cell>
          <cell r="I2644">
            <v>263.31700000000001</v>
          </cell>
          <cell r="J2644">
            <v>1178536.93</v>
          </cell>
          <cell r="K2644">
            <v>633967.51</v>
          </cell>
          <cell r="L2644">
            <v>263.25</v>
          </cell>
          <cell r="M2644">
            <v>-1.9136672857058886E-2</v>
          </cell>
          <cell r="N2644">
            <v>3.501131074375512</v>
          </cell>
          <cell r="O2644">
            <v>7.0010589022254432</v>
          </cell>
        </row>
        <row r="2645">
          <cell r="A2645">
            <v>35580</v>
          </cell>
          <cell r="B2645">
            <v>3.5007122488920883</v>
          </cell>
          <cell r="C2645">
            <v>2.1138555453517189E-2</v>
          </cell>
          <cell r="D2645">
            <v>1178534.98</v>
          </cell>
          <cell r="E2645">
            <v>633955.46</v>
          </cell>
          <cell r="F2645">
            <v>263.12</v>
          </cell>
          <cell r="G2645">
            <v>1178532.4713000001</v>
          </cell>
          <cell r="H2645">
            <v>633957.90159999998</v>
          </cell>
          <cell r="I2645">
            <v>263.19400000000002</v>
          </cell>
          <cell r="J2645">
            <v>1178529.96</v>
          </cell>
          <cell r="K2645">
            <v>633960.34</v>
          </cell>
          <cell r="L2645">
            <v>263.12</v>
          </cell>
          <cell r="M2645">
            <v>-2.1140767114121363E-2</v>
          </cell>
          <cell r="N2645">
            <v>3.5003460186921327</v>
          </cell>
          <cell r="O2645">
            <v>7.001058267584221</v>
          </cell>
        </row>
        <row r="2646">
          <cell r="A2646">
            <v>35590</v>
          </cell>
          <cell r="B2646">
            <v>3.5015684099905142</v>
          </cell>
          <cell r="C2646">
            <v>2.0847800600369729E-2</v>
          </cell>
          <cell r="D2646">
            <v>1178528.01</v>
          </cell>
          <cell r="E2646">
            <v>633948.29</v>
          </cell>
          <cell r="F2646">
            <v>263.01</v>
          </cell>
          <cell r="G2646">
            <v>1178525.5003</v>
          </cell>
          <cell r="H2646">
            <v>633950.73179999995</v>
          </cell>
          <cell r="I2646">
            <v>263.08300000000003</v>
          </cell>
          <cell r="J2646">
            <v>1178522.99</v>
          </cell>
          <cell r="K2646">
            <v>633953.17000000004</v>
          </cell>
          <cell r="L2646">
            <v>263.01</v>
          </cell>
          <cell r="M2646">
            <v>-2.0860186682401496E-2</v>
          </cell>
          <cell r="N2646">
            <v>3.4994892956361556</v>
          </cell>
          <cell r="O2646">
            <v>7.0010577056266694</v>
          </cell>
        </row>
        <row r="2647">
          <cell r="A2647">
            <v>35600</v>
          </cell>
          <cell r="B2647">
            <v>3.5022832508934618</v>
          </cell>
          <cell r="C2647">
            <v>2.0272489377297989E-2</v>
          </cell>
          <cell r="D2647">
            <v>1178521.04</v>
          </cell>
          <cell r="E2647">
            <v>633941.12</v>
          </cell>
          <cell r="F2647">
            <v>262.89999999999998</v>
          </cell>
          <cell r="G2647">
            <v>1178518.5294000001</v>
          </cell>
          <cell r="H2647">
            <v>633943.56189999997</v>
          </cell>
          <cell r="I2647">
            <v>262.971</v>
          </cell>
          <cell r="J2647">
            <v>1178516.02</v>
          </cell>
          <cell r="K2647">
            <v>633946</v>
          </cell>
          <cell r="L2647">
            <v>262.89999999999998</v>
          </cell>
          <cell r="M2647">
            <v>-2.029282218403736E-2</v>
          </cell>
          <cell r="N2647">
            <v>3.498774066816396</v>
          </cell>
          <cell r="O2647">
            <v>7.0010573177098578</v>
          </cell>
        </row>
        <row r="2648">
          <cell r="A2648">
            <v>35610</v>
          </cell>
          <cell r="B2648">
            <v>3.5031395877023042</v>
          </cell>
          <cell r="C2648">
            <v>1.9982075577498159E-2</v>
          </cell>
          <cell r="D2648">
            <v>1178514.07</v>
          </cell>
          <cell r="E2648">
            <v>633933.94999999995</v>
          </cell>
          <cell r="F2648">
            <v>262.79000000000002</v>
          </cell>
          <cell r="G2648">
            <v>1178511.5584</v>
          </cell>
          <cell r="H2648">
            <v>633936.39210000006</v>
          </cell>
          <cell r="I2648">
            <v>262.86</v>
          </cell>
          <cell r="J2648">
            <v>1178509.05</v>
          </cell>
          <cell r="K2648">
            <v>633938.82999999996</v>
          </cell>
          <cell r="L2648">
            <v>262.79000000000002</v>
          </cell>
          <cell r="M2648">
            <v>-2.0011906976451561E-2</v>
          </cell>
          <cell r="N2648">
            <v>3.4979175189232929</v>
          </cell>
          <cell r="O2648">
            <v>7.0010571066255967</v>
          </cell>
        </row>
        <row r="2649">
          <cell r="A2649">
            <v>35620</v>
          </cell>
          <cell r="B2649">
            <v>3.5039243058194511</v>
          </cell>
          <cell r="C2649">
            <v>1.9406811924289186E-2</v>
          </cell>
          <cell r="D2649">
            <v>1178507.1000000001</v>
          </cell>
          <cell r="E2649">
            <v>633926.78</v>
          </cell>
          <cell r="F2649">
            <v>262.68</v>
          </cell>
          <cell r="G2649">
            <v>1178504.5874999999</v>
          </cell>
          <cell r="H2649">
            <v>633929.22230000002</v>
          </cell>
          <cell r="I2649">
            <v>262.74799999999999</v>
          </cell>
          <cell r="J2649">
            <v>1178502.08</v>
          </cell>
          <cell r="K2649">
            <v>633931.66</v>
          </cell>
          <cell r="L2649">
            <v>262.68</v>
          </cell>
          <cell r="M2649">
            <v>-1.9444500587147702E-2</v>
          </cell>
          <cell r="N2649">
            <v>3.4971327597341237</v>
          </cell>
          <cell r="O2649">
            <v>7.0010570655535744</v>
          </cell>
        </row>
        <row r="2650">
          <cell r="A2650">
            <v>35630</v>
          </cell>
          <cell r="B2650">
            <v>3.5047090905131855</v>
          </cell>
          <cell r="C2650">
            <v>1.9117135907618696E-2</v>
          </cell>
          <cell r="D2650">
            <v>1178500.1299999999</v>
          </cell>
          <cell r="E2650">
            <v>633919.61</v>
          </cell>
          <cell r="F2650">
            <v>262.57</v>
          </cell>
          <cell r="G2650">
            <v>1178497.6166000001</v>
          </cell>
          <cell r="H2650">
            <v>633922.05249999999</v>
          </cell>
          <cell r="I2650">
            <v>262.637</v>
          </cell>
          <cell r="J2650">
            <v>1178495.1100000001</v>
          </cell>
          <cell r="K2650">
            <v>633924.49</v>
          </cell>
          <cell r="L2650">
            <v>262.57</v>
          </cell>
          <cell r="M2650">
            <v>-1.916285183985399E-2</v>
          </cell>
          <cell r="N2650">
            <v>3.4963480676014962</v>
          </cell>
          <cell r="O2650">
            <v>7.0010571581146817</v>
          </cell>
        </row>
        <row r="2651">
          <cell r="A2651">
            <v>35640</v>
          </cell>
          <cell r="B2651">
            <v>3.5055656676200058</v>
          </cell>
          <cell r="C2651">
            <v>2.1394550013067518E-2</v>
          </cell>
          <cell r="D2651">
            <v>1178493.1599999999</v>
          </cell>
          <cell r="E2651">
            <v>633912.43999999994</v>
          </cell>
          <cell r="F2651">
            <v>262.47000000000003</v>
          </cell>
          <cell r="G2651">
            <v>1178490.6455999999</v>
          </cell>
          <cell r="H2651">
            <v>633914.88269999996</v>
          </cell>
          <cell r="I2651">
            <v>262.54500000000002</v>
          </cell>
          <cell r="J2651">
            <v>1178488.1399999999</v>
          </cell>
          <cell r="K2651">
            <v>633917.31999999995</v>
          </cell>
          <cell r="L2651">
            <v>262.47000000000003</v>
          </cell>
          <cell r="M2651">
            <v>-2.1456208491221138E-2</v>
          </cell>
          <cell r="N2651">
            <v>3.4954917608427918</v>
          </cell>
          <cell r="O2651">
            <v>7.0010574284627971</v>
          </cell>
        </row>
        <row r="2652">
          <cell r="A2652">
            <v>35650</v>
          </cell>
          <cell r="B2652">
            <v>3.4991839762057868</v>
          </cell>
          <cell r="C2652">
            <v>2.029044499596612E-2</v>
          </cell>
          <cell r="D2652">
            <v>1178486.18</v>
          </cell>
          <cell r="E2652">
            <v>633905.27</v>
          </cell>
          <cell r="F2652">
            <v>262.42</v>
          </cell>
          <cell r="G2652">
            <v>1178483.6747000001</v>
          </cell>
          <cell r="H2652">
            <v>633907.71290000004</v>
          </cell>
          <cell r="I2652">
            <v>262.49099999999999</v>
          </cell>
          <cell r="J2652">
            <v>1178481.17</v>
          </cell>
          <cell r="K2652">
            <v>633910.15</v>
          </cell>
          <cell r="L2652">
            <v>262.42</v>
          </cell>
          <cell r="M2652">
            <v>-2.0316437310420814E-2</v>
          </cell>
          <cell r="N2652">
            <v>3.4947072124477181</v>
          </cell>
          <cell r="O2652">
            <v>6.9938911886535049</v>
          </cell>
        </row>
        <row r="2653">
          <cell r="A2653">
            <v>35660</v>
          </cell>
          <cell r="B2653">
            <v>3.4999680069805659</v>
          </cell>
          <cell r="C2653">
            <v>2.1428767306004098E-2</v>
          </cell>
          <cell r="D2653">
            <v>1178479.21</v>
          </cell>
          <cell r="E2653">
            <v>633898.1</v>
          </cell>
          <cell r="F2653">
            <v>262.39999999999998</v>
          </cell>
          <cell r="G2653">
            <v>1178476.7038</v>
          </cell>
          <cell r="H2653">
            <v>633900.54310000001</v>
          </cell>
          <cell r="I2653">
            <v>262.47500000000002</v>
          </cell>
          <cell r="J2653">
            <v>1178474.19</v>
          </cell>
          <cell r="K2653">
            <v>633902.98</v>
          </cell>
          <cell r="L2653">
            <v>262.39999999999998</v>
          </cell>
          <cell r="M2653">
            <v>-2.1421864330845655E-2</v>
          </cell>
          <cell r="N2653">
            <v>3.5010958356249078</v>
          </cell>
          <cell r="O2653">
            <v>7.0010638426054737</v>
          </cell>
        </row>
        <row r="2654">
          <cell r="A2654">
            <v>35670</v>
          </cell>
          <cell r="B2654">
            <v>3.5008237215003244</v>
          </cell>
          <cell r="C2654">
            <v>1.9138352950628872E-2</v>
          </cell>
          <cell r="D2654">
            <v>1178472.24</v>
          </cell>
          <cell r="E2654">
            <v>633890.93000000005</v>
          </cell>
          <cell r="F2654">
            <v>262.43</v>
          </cell>
          <cell r="G2654">
            <v>1178469.7328000001</v>
          </cell>
          <cell r="H2654">
            <v>633893.37329999998</v>
          </cell>
          <cell r="I2654">
            <v>262.49700000000001</v>
          </cell>
          <cell r="J2654">
            <v>1178467.22</v>
          </cell>
          <cell r="K2654">
            <v>633895.81000000006</v>
          </cell>
          <cell r="L2654">
            <v>262.43</v>
          </cell>
          <cell r="M2654">
            <v>-1.9141551865487536E-2</v>
          </cell>
          <cell r="N2654">
            <v>3.5002386677335782</v>
          </cell>
          <cell r="O2654">
            <v>7.001062389233903</v>
          </cell>
        </row>
        <row r="2655">
          <cell r="A2655">
            <v>35680</v>
          </cell>
          <cell r="B2655">
            <v>3.5016078963201984</v>
          </cell>
          <cell r="C2655">
            <v>1.9419650061745661E-2</v>
          </cell>
          <cell r="D2655">
            <v>1178465.27</v>
          </cell>
          <cell r="E2655">
            <v>633883.76</v>
          </cell>
          <cell r="F2655">
            <v>262.49</v>
          </cell>
          <cell r="G2655">
            <v>1178462.7619</v>
          </cell>
          <cell r="H2655">
            <v>633886.20349999995</v>
          </cell>
          <cell r="I2655">
            <v>262.55799999999999</v>
          </cell>
          <cell r="J2655">
            <v>1178460.25</v>
          </cell>
          <cell r="K2655">
            <v>633888.64</v>
          </cell>
          <cell r="L2655">
            <v>262.49</v>
          </cell>
          <cell r="M2655">
            <v>-1.9431606279253329E-2</v>
          </cell>
          <cell r="N2655">
            <v>3.4994533659621148</v>
          </cell>
          <cell r="O2655">
            <v>7.0010612622823132</v>
          </cell>
        </row>
        <row r="2656">
          <cell r="A2656">
            <v>35690</v>
          </cell>
          <cell r="B2656">
            <v>3.5023921383382941</v>
          </cell>
          <cell r="C2656">
            <v>1.9129782546792533E-2</v>
          </cell>
          <cell r="D2656">
            <v>1178458.3</v>
          </cell>
          <cell r="E2656">
            <v>633876.59</v>
          </cell>
          <cell r="F2656">
            <v>262.58999999999997</v>
          </cell>
          <cell r="G2656">
            <v>1178455.791</v>
          </cell>
          <cell r="H2656">
            <v>633879.03370000003</v>
          </cell>
          <cell r="I2656">
            <v>262.65699999999998</v>
          </cell>
          <cell r="J2656">
            <v>1178453.28</v>
          </cell>
          <cell r="K2656">
            <v>633881.47</v>
          </cell>
          <cell r="L2656">
            <v>262.58999999999997</v>
          </cell>
          <cell r="M2656">
            <v>-1.9150144425053306E-2</v>
          </cell>
          <cell r="N2656">
            <v>3.4986681307924794</v>
          </cell>
          <cell r="O2656">
            <v>7.0010602691307735</v>
          </cell>
        </row>
        <row r="2657">
          <cell r="A2657">
            <v>35700</v>
          </cell>
          <cell r="B2657">
            <v>3.5032480942441859</v>
          </cell>
          <cell r="C2657">
            <v>1.8554209765158314E-2</v>
          </cell>
          <cell r="D2657">
            <v>1178451.33</v>
          </cell>
          <cell r="E2657">
            <v>633869.42000000004</v>
          </cell>
          <cell r="F2657">
            <v>262.70999999999998</v>
          </cell>
          <cell r="G2657">
            <v>1178448.82</v>
          </cell>
          <cell r="H2657">
            <v>633871.8639</v>
          </cell>
          <cell r="I2657">
            <v>262.77499999999998</v>
          </cell>
          <cell r="J2657">
            <v>1178446.31</v>
          </cell>
          <cell r="K2657">
            <v>633874.30000000005</v>
          </cell>
          <cell r="L2657">
            <v>262.70999999999998</v>
          </cell>
          <cell r="M2657">
            <v>-1.8583049865111535E-2</v>
          </cell>
          <cell r="N2657">
            <v>3.4978112027795278</v>
          </cell>
          <cell r="O2657">
            <v>7.0010592970237138</v>
          </cell>
        </row>
        <row r="2658">
          <cell r="A2658">
            <v>35710</v>
          </cell>
          <cell r="B2658">
            <v>3.5040324799263676</v>
          </cell>
          <cell r="C2658">
            <v>2.0833140222921986E-2</v>
          </cell>
          <cell r="D2658">
            <v>1178444.3600000001</v>
          </cell>
          <cell r="E2658">
            <v>633862.25</v>
          </cell>
          <cell r="F2658">
            <v>262.82</v>
          </cell>
          <cell r="G2658">
            <v>1178441.8491</v>
          </cell>
          <cell r="H2658">
            <v>633864.69409999996</v>
          </cell>
          <cell r="I2658">
            <v>262.89299999999997</v>
          </cell>
          <cell r="J2658">
            <v>1178439.3400000001</v>
          </cell>
          <cell r="K2658">
            <v>633867.13</v>
          </cell>
          <cell r="L2658">
            <v>262.82</v>
          </cell>
          <cell r="M2658">
            <v>-2.0874879879841914E-2</v>
          </cell>
          <cell r="N2658">
            <v>3.4970261108171665</v>
          </cell>
          <cell r="O2658">
            <v>7.0010585907435345</v>
          </cell>
        </row>
        <row r="2659">
          <cell r="A2659">
            <v>35720</v>
          </cell>
          <cell r="B2659">
            <v>3.5048169324990677</v>
          </cell>
          <cell r="C2659">
            <v>2.0543155715886136E-2</v>
          </cell>
          <cell r="D2659">
            <v>1178437.3899999999</v>
          </cell>
          <cell r="E2659">
            <v>633855.07999999996</v>
          </cell>
          <cell r="F2659">
            <v>262.94</v>
          </cell>
          <cell r="G2659">
            <v>1178434.8781999999</v>
          </cell>
          <cell r="H2659">
            <v>633857.52430000005</v>
          </cell>
          <cell r="I2659">
            <v>263.012</v>
          </cell>
          <cell r="J2659">
            <v>1178432.3700000001</v>
          </cell>
          <cell r="K2659">
            <v>633859.96</v>
          </cell>
          <cell r="L2659">
            <v>262.94</v>
          </cell>
          <cell r="M2659">
            <v>-2.0593545535692308E-2</v>
          </cell>
          <cell r="N2659">
            <v>3.4962410855971262</v>
          </cell>
          <cell r="O2659">
            <v>7.0010580180961934</v>
          </cell>
        </row>
        <row r="2660">
          <cell r="A2660">
            <v>35730</v>
          </cell>
          <cell r="B2660">
            <v>3.5056731292953001</v>
          </cell>
          <cell r="C2660">
            <v>0</v>
          </cell>
          <cell r="D2660">
            <v>1178430.42</v>
          </cell>
          <cell r="E2660">
            <v>633847.91</v>
          </cell>
          <cell r="F2660">
            <v>263.13</v>
          </cell>
          <cell r="G2660">
            <v>1178427.9072</v>
          </cell>
          <cell r="H2660">
            <v>633850.35450000002</v>
          </cell>
          <cell r="I2660">
            <v>263.13</v>
          </cell>
          <cell r="J2660">
            <v>1178425.3999999999</v>
          </cell>
          <cell r="K2660">
            <v>633852.79</v>
          </cell>
          <cell r="L2660">
            <v>263.06</v>
          </cell>
          <cell r="M2660">
            <v>-2.0026409695469878E-2</v>
          </cell>
          <cell r="N2660">
            <v>3.4953843981244277</v>
          </cell>
          <cell r="O2660">
            <v>7.0010575274197278</v>
          </cell>
        </row>
        <row r="2661">
          <cell r="A2661">
            <v>35740</v>
          </cell>
          <cell r="B2661">
            <v>3.5064577253999403</v>
          </cell>
          <cell r="C2661">
            <v>-1.7681661909367583E-2</v>
          </cell>
          <cell r="D2661">
            <v>1178423.45</v>
          </cell>
          <cell r="E2661">
            <v>633840.74</v>
          </cell>
          <cell r="F2661">
            <v>263.31</v>
          </cell>
          <cell r="G2661">
            <v>1178420.9362999999</v>
          </cell>
          <cell r="H2661">
            <v>633843.18469999998</v>
          </cell>
          <cell r="I2661">
            <v>263.24799999999999</v>
          </cell>
          <cell r="J2661">
            <v>1178418.07</v>
          </cell>
          <cell r="K2661">
            <v>633845.97</v>
          </cell>
          <cell r="L2661">
            <v>263.17</v>
          </cell>
          <cell r="M2661">
            <v>-1.9516124675389702E-2</v>
          </cell>
          <cell r="N2661">
            <v>3.9966951071149075</v>
          </cell>
          <cell r="O2661">
            <v>7.5031528325148482</v>
          </cell>
        </row>
        <row r="2662">
          <cell r="A2662">
            <v>35750</v>
          </cell>
          <cell r="B2662">
            <v>3.4931016545915954</v>
          </cell>
          <cell r="C2662">
            <v>-3.5498537478011474E-2</v>
          </cell>
          <cell r="D2662">
            <v>1178416.47</v>
          </cell>
          <cell r="E2662">
            <v>633833.57999999996</v>
          </cell>
          <cell r="F2662">
            <v>263.49</v>
          </cell>
          <cell r="G2662">
            <v>1178413.9654000001</v>
          </cell>
          <cell r="H2662">
            <v>633836.01489999995</v>
          </cell>
          <cell r="I2662">
            <v>263.36599999999999</v>
          </cell>
          <cell r="J2662">
            <v>1178410.74</v>
          </cell>
          <cell r="K2662">
            <v>633839.15</v>
          </cell>
          <cell r="L2662">
            <v>263.20999999999998</v>
          </cell>
          <cell r="M2662">
            <v>-3.4682035351432369E-2</v>
          </cell>
          <cell r="N2662">
            <v>4.4980059105315195</v>
          </cell>
          <cell r="O2662">
            <v>7.9911075651231149</v>
          </cell>
        </row>
        <row r="2663">
          <cell r="A2663">
            <v>35760</v>
          </cell>
          <cell r="B2663">
            <v>3.4987011661787379</v>
          </cell>
          <cell r="C2663">
            <v>-5.3162585532614562E-2</v>
          </cell>
          <cell r="D2663">
            <v>1178409.1000000001</v>
          </cell>
          <cell r="E2663">
            <v>633826.48</v>
          </cell>
          <cell r="F2663">
            <v>263.67</v>
          </cell>
          <cell r="G2663">
            <v>1178406.7612000001</v>
          </cell>
          <cell r="H2663">
            <v>633829.0821</v>
          </cell>
          <cell r="I2663">
            <v>263.48399999999998</v>
          </cell>
          <cell r="J2663">
            <v>1178403.75</v>
          </cell>
          <cell r="K2663">
            <v>633832.43000000005</v>
          </cell>
          <cell r="L2663">
            <v>263.25</v>
          </cell>
          <cell r="M2663">
            <v>-5.1966957145539033E-2</v>
          </cell>
          <cell r="N2663">
            <v>4.5028612959700212</v>
          </cell>
          <cell r="O2663">
            <v>8.0015624621487582</v>
          </cell>
        </row>
        <row r="2664">
          <cell r="A2664">
            <v>35770</v>
          </cell>
          <cell r="B2664">
            <v>3.4998270714456372</v>
          </cell>
          <cell r="C2664">
            <v>-5.3431211366328932E-2</v>
          </cell>
          <cell r="D2664">
            <v>1178401.27</v>
          </cell>
          <cell r="E2664">
            <v>633819.89</v>
          </cell>
          <cell r="F2664">
            <v>263.79000000000002</v>
          </cell>
          <cell r="G2664">
            <v>1178399.1111999999</v>
          </cell>
          <cell r="H2664">
            <v>633822.64469999995</v>
          </cell>
          <cell r="I2664">
            <v>263.60300000000001</v>
          </cell>
          <cell r="J2664">
            <v>1178396.33</v>
          </cell>
          <cell r="K2664">
            <v>633826.18000000005</v>
          </cell>
          <cell r="L2664">
            <v>263.36</v>
          </cell>
          <cell r="M2664">
            <v>-5.4022120878609151E-2</v>
          </cell>
          <cell r="N2664">
            <v>4.4981573482838657</v>
          </cell>
          <cell r="O2664">
            <v>7.9979844197295034</v>
          </cell>
        </row>
        <row r="2665">
          <cell r="A2665">
            <v>35780</v>
          </cell>
          <cell r="B2665">
            <v>3.4989000844367326</v>
          </cell>
          <cell r="C2665">
            <v>-5.4016975460574594E-2</v>
          </cell>
          <cell r="D2665">
            <v>1178393.02</v>
          </cell>
          <cell r="E2665">
            <v>633813.84</v>
          </cell>
          <cell r="F2665">
            <v>263.91000000000003</v>
          </cell>
          <cell r="G2665">
            <v>1178391.0493999999</v>
          </cell>
          <cell r="H2665">
            <v>633816.73120000004</v>
          </cell>
          <cell r="I2665">
            <v>263.721</v>
          </cell>
          <cell r="J2665">
            <v>1178388.51</v>
          </cell>
          <cell r="K2665">
            <v>633820.44999999995</v>
          </cell>
          <cell r="L2665">
            <v>263.48</v>
          </cell>
          <cell r="M2665">
            <v>-5.3518533801014567E-2</v>
          </cell>
          <cell r="N2665">
            <v>4.5031129009632309</v>
          </cell>
          <cell r="O2665">
            <v>8.0020129853999631</v>
          </cell>
        </row>
        <row r="2666">
          <cell r="A2666">
            <v>35790</v>
          </cell>
          <cell r="B2666">
            <v>3.5028815408759111</v>
          </cell>
          <cell r="C2666">
            <v>-5.1671744501734798E-2</v>
          </cell>
          <cell r="D2666">
            <v>1178384.3899999999</v>
          </cell>
          <cell r="E2666">
            <v>633808.35</v>
          </cell>
          <cell r="F2666">
            <v>264.02</v>
          </cell>
          <cell r="G2666">
            <v>1178382.6115000001</v>
          </cell>
          <cell r="H2666">
            <v>633811.36780000001</v>
          </cell>
          <cell r="I2666">
            <v>263.839</v>
          </cell>
          <cell r="J2666">
            <v>1178380.33</v>
          </cell>
          <cell r="K2666">
            <v>633815.24</v>
          </cell>
          <cell r="L2666">
            <v>263.60000000000002</v>
          </cell>
          <cell r="M2666">
            <v>-5.3177887886182454E-2</v>
          </cell>
          <cell r="N2666">
            <v>4.4943492398854143</v>
          </cell>
          <cell r="O2666">
            <v>7.9972307807613259</v>
          </cell>
        </row>
        <row r="2667">
          <cell r="A2667">
            <v>35800</v>
          </cell>
          <cell r="B2667">
            <v>3.5025451117155617</v>
          </cell>
          <cell r="C2667">
            <v>-5.2247721060859807E-2</v>
          </cell>
          <cell r="D2667">
            <v>1178375.4099999999</v>
          </cell>
          <cell r="E2667">
            <v>633803.44999999995</v>
          </cell>
          <cell r="F2667">
            <v>264.14</v>
          </cell>
          <cell r="G2667">
            <v>1178373.8351</v>
          </cell>
          <cell r="H2667">
            <v>633806.57849999995</v>
          </cell>
          <cell r="I2667">
            <v>263.95699999999999</v>
          </cell>
          <cell r="J2667">
            <v>1178371.81</v>
          </cell>
          <cell r="K2667">
            <v>633810.6</v>
          </cell>
          <cell r="L2667">
            <v>263.72000000000003</v>
          </cell>
          <cell r="M2667">
            <v>-5.2636143615933405E-2</v>
          </cell>
          <cell r="N2667">
            <v>4.5026094945189801</v>
          </cell>
          <cell r="O2667">
            <v>8.0051546062345409</v>
          </cell>
        </row>
        <row r="2668">
          <cell r="A2668">
            <v>35810</v>
          </cell>
          <cell r="B2668">
            <v>3.4998824109467312</v>
          </cell>
          <cell r="C2668">
            <v>-5.2858918751490021E-2</v>
          </cell>
          <cell r="D2668">
            <v>1178366.1200000001</v>
          </cell>
          <cell r="E2668">
            <v>633799.16</v>
          </cell>
          <cell r="F2668">
            <v>264.26</v>
          </cell>
          <cell r="G2668">
            <v>1178364.7592</v>
          </cell>
          <cell r="H2668">
            <v>633802.38450000004</v>
          </cell>
          <cell r="I2668">
            <v>264.07499999999999</v>
          </cell>
          <cell r="J2668">
            <v>1178363.01</v>
          </cell>
          <cell r="K2668">
            <v>633806.53</v>
          </cell>
          <cell r="L2668">
            <v>263.83999999999997</v>
          </cell>
          <cell r="M2668">
            <v>-5.2228837146425428E-2</v>
          </cell>
          <cell r="N2668">
            <v>4.4994300627674839</v>
          </cell>
          <cell r="O2668">
            <v>7.9993124737142152</v>
          </cell>
        </row>
        <row r="2669">
          <cell r="A2669">
            <v>35820</v>
          </cell>
          <cell r="B2669">
            <v>3.4974812880178376</v>
          </cell>
          <cell r="C2669">
            <v>-5.3181127984073435E-2</v>
          </cell>
          <cell r="D2669">
            <v>1178356.57</v>
          </cell>
          <cell r="E2669">
            <v>633795.5</v>
          </cell>
          <cell r="F2669">
            <v>264.38</v>
          </cell>
          <cell r="G2669">
            <v>1178355.4240000001</v>
          </cell>
          <cell r="H2669">
            <v>633798.80440000002</v>
          </cell>
          <cell r="I2669">
            <v>264.19400000000002</v>
          </cell>
          <cell r="J2669">
            <v>1178353.95</v>
          </cell>
          <cell r="K2669">
            <v>633803.06000000006</v>
          </cell>
          <cell r="L2669">
            <v>263.95999999999998</v>
          </cell>
          <cell r="M2669">
            <v>-5.1957928083070537E-2</v>
          </cell>
          <cell r="N2669">
            <v>4.5036437870639716</v>
          </cell>
          <cell r="O2669">
            <v>8.0011250750818093</v>
          </cell>
        </row>
        <row r="2670">
          <cell r="A2670">
            <v>35830</v>
          </cell>
          <cell r="B2670">
            <v>3.4971111849258243</v>
          </cell>
          <cell r="C2670">
            <v>-4.5180147740531938E-2</v>
          </cell>
          <cell r="D2670">
            <v>1178346.79</v>
          </cell>
          <cell r="E2670">
            <v>633792.48</v>
          </cell>
          <cell r="F2670">
            <v>264.47000000000003</v>
          </cell>
          <cell r="G2670">
            <v>1178345.871</v>
          </cell>
          <cell r="H2670">
            <v>633795.85419999994</v>
          </cell>
          <cell r="I2670">
            <v>264.31200000000001</v>
          </cell>
          <cell r="J2670">
            <v>1178344.69</v>
          </cell>
          <cell r="K2670">
            <v>633800.19999999995</v>
          </cell>
          <cell r="L2670">
            <v>264.11</v>
          </cell>
          <cell r="M2670">
            <v>-4.4854857913347583E-2</v>
          </cell>
          <cell r="N2670">
            <v>4.5034141093531028</v>
          </cell>
          <cell r="O2670">
            <v>8.0005252942789262</v>
          </cell>
        </row>
        <row r="2671">
          <cell r="A2671">
            <v>35840</v>
          </cell>
          <cell r="B2671">
            <v>3.5039146679822193</v>
          </cell>
          <cell r="C2671">
            <v>-2.8539507800728597E-2</v>
          </cell>
          <cell r="D2671">
            <v>1178336.95</v>
          </cell>
          <cell r="E2671">
            <v>633790.06999999995</v>
          </cell>
          <cell r="F2671">
            <v>264.52999999999997</v>
          </cell>
          <cell r="G2671">
            <v>1178336.1569999999</v>
          </cell>
          <cell r="H2671">
            <v>633793.48300000001</v>
          </cell>
          <cell r="I2671">
            <v>264.43</v>
          </cell>
          <cell r="J2671">
            <v>1178335.19</v>
          </cell>
          <cell r="K2671">
            <v>633797.65</v>
          </cell>
          <cell r="L2671">
            <v>264.31</v>
          </cell>
          <cell r="M2671">
            <v>-2.8052258260804749E-2</v>
          </cell>
          <cell r="N2671">
            <v>4.2777304730461312</v>
          </cell>
          <cell r="O2671">
            <v>7.7816451410283509</v>
          </cell>
        </row>
        <row r="2672">
          <cell r="A2672">
            <v>35850</v>
          </cell>
          <cell r="B2672">
            <v>3.5028639824230487</v>
          </cell>
          <cell r="C2672">
            <v>-9.1353818362786641E-3</v>
          </cell>
          <cell r="D2672">
            <v>1178327.21</v>
          </cell>
          <cell r="E2672">
            <v>633787.80000000005</v>
          </cell>
          <cell r="F2672">
            <v>264.58</v>
          </cell>
          <cell r="G2672">
            <v>1178326.4182</v>
          </cell>
          <cell r="H2672">
            <v>633791.21219999995</v>
          </cell>
          <cell r="I2672">
            <v>264.548</v>
          </cell>
          <cell r="J2672">
            <v>1178325.56</v>
          </cell>
          <cell r="K2672">
            <v>633794.89</v>
          </cell>
          <cell r="L2672">
            <v>264.47000000000003</v>
          </cell>
          <cell r="M2672">
            <v>-2.0653488790038615E-2</v>
          </cell>
          <cell r="N2672">
            <v>3.7766016576141226</v>
          </cell>
          <cell r="O2672">
            <v>7.2794656400371718</v>
          </cell>
        </row>
        <row r="2673">
          <cell r="A2673">
            <v>35860</v>
          </cell>
          <cell r="B2673">
            <v>3.501813575820635</v>
          </cell>
          <cell r="C2673">
            <v>1.0280387353734249E-2</v>
          </cell>
          <cell r="D2673">
            <v>1178317.47</v>
          </cell>
          <cell r="E2673">
            <v>633785.53</v>
          </cell>
          <cell r="F2673">
            <v>264.63</v>
          </cell>
          <cell r="G2673">
            <v>1178316.6794</v>
          </cell>
          <cell r="H2673">
            <v>633788.94140000001</v>
          </cell>
          <cell r="I2673">
            <v>264.666</v>
          </cell>
          <cell r="J2673">
            <v>1178315.8799999999</v>
          </cell>
          <cell r="K2673">
            <v>633792.35</v>
          </cell>
          <cell r="L2673">
            <v>264.60000000000002</v>
          </cell>
          <cell r="M2673">
            <v>-1.8851300382611163E-2</v>
          </cell>
          <cell r="N2673">
            <v>3.5010847347620575</v>
          </cell>
          <cell r="O2673">
            <v>7.0028983105826921</v>
          </cell>
        </row>
        <row r="2674">
          <cell r="A2674">
            <v>35870</v>
          </cell>
          <cell r="B2674">
            <v>3.5030091135675039</v>
          </cell>
          <cell r="C2674">
            <v>2.112469525511735E-2</v>
          </cell>
          <cell r="D2674">
            <v>1178307.74</v>
          </cell>
          <cell r="E2674">
            <v>633783.26</v>
          </cell>
          <cell r="F2674">
            <v>264.70999999999998</v>
          </cell>
          <cell r="G2674">
            <v>1178306.9406999999</v>
          </cell>
          <cell r="H2674">
            <v>633786.67059999995</v>
          </cell>
          <cell r="I2674">
            <v>264.78399999999999</v>
          </cell>
          <cell r="J2674">
            <v>1178306.1499999999</v>
          </cell>
          <cell r="K2674">
            <v>633790.07999999996</v>
          </cell>
          <cell r="L2674">
            <v>264.70999999999998</v>
          </cell>
          <cell r="M2674">
            <v>-2.1143534739240667E-2</v>
          </cell>
          <cell r="N2674">
            <v>3.499887833923736</v>
          </cell>
          <cell r="O2674">
            <v>7.0028969474912399</v>
          </cell>
        </row>
        <row r="2675">
          <cell r="A2675">
            <v>35880</v>
          </cell>
          <cell r="B2675">
            <v>3.5019565460154842</v>
          </cell>
          <cell r="C2675">
            <v>2.0845489954207201E-2</v>
          </cell>
          <cell r="D2675">
            <v>1178298</v>
          </cell>
          <cell r="E2675">
            <v>633780.99</v>
          </cell>
          <cell r="F2675">
            <v>264.83</v>
          </cell>
          <cell r="G2675">
            <v>1178297.2019</v>
          </cell>
          <cell r="H2675">
            <v>633784.39980000001</v>
          </cell>
          <cell r="I2675">
            <v>264.90300000000002</v>
          </cell>
          <cell r="J2675">
            <v>1178296.4099999999</v>
          </cell>
          <cell r="K2675">
            <v>633787.81000000006</v>
          </cell>
          <cell r="L2675">
            <v>264.83</v>
          </cell>
          <cell r="M2675">
            <v>-2.0851552283800409E-2</v>
          </cell>
          <cell r="N2675">
            <v>3.5009383956871978</v>
          </cell>
          <cell r="O2675">
            <v>7.0028949417026816</v>
          </cell>
        </row>
        <row r="2676">
          <cell r="A2676">
            <v>35890</v>
          </cell>
          <cell r="B2676">
            <v>3.5008814946710776</v>
          </cell>
          <cell r="C2676">
            <v>1.9423679465726248E-2</v>
          </cell>
          <cell r="D2676">
            <v>1178288.26</v>
          </cell>
          <cell r="E2676">
            <v>633778.72</v>
          </cell>
          <cell r="F2676">
            <v>264.95</v>
          </cell>
          <cell r="G2676">
            <v>1178287.4632000001</v>
          </cell>
          <cell r="H2676">
            <v>633782.12899999996</v>
          </cell>
          <cell r="I2676">
            <v>265.01799999999997</v>
          </cell>
          <cell r="J2676">
            <v>1178286.67</v>
          </cell>
          <cell r="K2676">
            <v>633785.54</v>
          </cell>
          <cell r="L2676">
            <v>264.95</v>
          </cell>
          <cell r="M2676">
            <v>-1.9417409831283265E-2</v>
          </cell>
          <cell r="N2676">
            <v>3.5020118847380597</v>
          </cell>
          <cell r="O2676">
            <v>7.0028933794091373</v>
          </cell>
        </row>
        <row r="2677">
          <cell r="A2677">
            <v>35900</v>
          </cell>
          <cell r="B2677">
            <v>3.4998295102111738</v>
          </cell>
          <cell r="C2677">
            <v>1.9715246070901745E-2</v>
          </cell>
          <cell r="D2677">
            <v>1178278.52</v>
          </cell>
          <cell r="E2677">
            <v>633776.44999999995</v>
          </cell>
          <cell r="F2677">
            <v>265.05</v>
          </cell>
          <cell r="G2677">
            <v>1178277.7243999999</v>
          </cell>
          <cell r="H2677">
            <v>633779.85820000002</v>
          </cell>
          <cell r="I2677">
            <v>265.11900000000003</v>
          </cell>
          <cell r="J2677">
            <v>1178276.93</v>
          </cell>
          <cell r="K2677">
            <v>633783.27</v>
          </cell>
          <cell r="L2677">
            <v>265.05</v>
          </cell>
          <cell r="M2677">
            <v>-1.9697047808432684E-2</v>
          </cell>
          <cell r="N2677">
            <v>3.5030630311247251</v>
          </cell>
          <cell r="O2677">
            <v>7.0028925413358989</v>
          </cell>
        </row>
        <row r="2678">
          <cell r="A2678">
            <v>35910</v>
          </cell>
          <cell r="B2678">
            <v>3.4987778036625681</v>
          </cell>
          <cell r="C2678">
            <v>2.1436056877197979E-2</v>
          </cell>
          <cell r="D2678">
            <v>1178268.78</v>
          </cell>
          <cell r="E2678">
            <v>633774.18000000005</v>
          </cell>
          <cell r="F2678">
            <v>265.13</v>
          </cell>
          <cell r="G2678">
            <v>1178267.9856</v>
          </cell>
          <cell r="H2678">
            <v>633777.58739999996</v>
          </cell>
          <cell r="I2678">
            <v>265.20499999999998</v>
          </cell>
          <cell r="J2678">
            <v>1178267.19</v>
          </cell>
          <cell r="K2678">
            <v>633781</v>
          </cell>
          <cell r="L2678">
            <v>265.13</v>
          </cell>
          <cell r="M2678">
            <v>-2.1403410460147494E-2</v>
          </cell>
          <cell r="N2678">
            <v>3.5041144559478674</v>
          </cell>
          <cell r="O2678">
            <v>7.0028922596104355</v>
          </cell>
        </row>
        <row r="2679">
          <cell r="A2679">
            <v>35920</v>
          </cell>
          <cell r="B2679">
            <v>3.497606304272447</v>
          </cell>
          <cell r="C2679">
            <v>2.1157326915158724E-2</v>
          </cell>
          <cell r="D2679">
            <v>1178259.04</v>
          </cell>
          <cell r="E2679">
            <v>633771.91</v>
          </cell>
          <cell r="F2679">
            <v>265.2</v>
          </cell>
          <cell r="G2679">
            <v>1178258.2468999999</v>
          </cell>
          <cell r="H2679">
            <v>633775.31649999996</v>
          </cell>
          <cell r="I2679">
            <v>265.274</v>
          </cell>
          <cell r="J2679">
            <v>1178257.45</v>
          </cell>
          <cell r="K2679">
            <v>633778.73</v>
          </cell>
          <cell r="L2679">
            <v>265.2</v>
          </cell>
          <cell r="M2679">
            <v>-2.111097189314106E-2</v>
          </cell>
          <cell r="N2679">
            <v>3.5052862736298191</v>
          </cell>
          <cell r="O2679">
            <v>7.0028925779022657</v>
          </cell>
        </row>
        <row r="2680">
          <cell r="A2680">
            <v>35930</v>
          </cell>
          <cell r="B2680">
            <v>3.4965551761884215</v>
          </cell>
          <cell r="C2680">
            <v>1.8875721009492898E-2</v>
          </cell>
          <cell r="D2680">
            <v>1178249.3</v>
          </cell>
          <cell r="E2680">
            <v>633769.64</v>
          </cell>
          <cell r="F2680">
            <v>265.26</v>
          </cell>
          <cell r="G2680">
            <v>1178248.5081</v>
          </cell>
          <cell r="H2680">
            <v>633773.04570000002</v>
          </cell>
          <cell r="I2680">
            <v>265.32600000000002</v>
          </cell>
          <cell r="J2680">
            <v>1178247.71</v>
          </cell>
          <cell r="K2680">
            <v>633776.44999999995</v>
          </cell>
          <cell r="L2680">
            <v>265.26</v>
          </cell>
          <cell r="M2680">
            <v>-1.8875470901000869E-2</v>
          </cell>
          <cell r="N2680">
            <v>3.4966015071195535</v>
          </cell>
          <cell r="O2680">
            <v>6.9931566833079746</v>
          </cell>
        </row>
        <row r="2681">
          <cell r="A2681">
            <v>35940</v>
          </cell>
          <cell r="B2681">
            <v>3.4954817078167388</v>
          </cell>
          <cell r="C2681">
            <v>2.0884102994083335E-2</v>
          </cell>
          <cell r="D2681">
            <v>1178239.56</v>
          </cell>
          <cell r="E2681">
            <v>633767.37</v>
          </cell>
          <cell r="F2681">
            <v>265.29000000000002</v>
          </cell>
          <cell r="G2681">
            <v>1178238.7694000001</v>
          </cell>
          <cell r="H2681">
            <v>633770.77489999996</v>
          </cell>
          <cell r="I2681">
            <v>265.363</v>
          </cell>
          <cell r="J2681">
            <v>1178237.97</v>
          </cell>
          <cell r="K2681">
            <v>633774.18000000005</v>
          </cell>
          <cell r="L2681">
            <v>265.29000000000002</v>
          </cell>
          <cell r="M2681">
            <v>-2.0870993550560376E-2</v>
          </cell>
          <cell r="N2681">
            <v>3.4976772822594766</v>
          </cell>
          <cell r="O2681">
            <v>6.9931589900762159</v>
          </cell>
        </row>
        <row r="2682">
          <cell r="A2682">
            <v>35950</v>
          </cell>
          <cell r="B2682">
            <v>3.4967037578997862</v>
          </cell>
          <cell r="C2682">
            <v>2.1162787906419234E-2</v>
          </cell>
          <cell r="D2682">
            <v>1178229.83</v>
          </cell>
          <cell r="E2682">
            <v>633765.1</v>
          </cell>
          <cell r="F2682">
            <v>265.31</v>
          </cell>
          <cell r="G2682">
            <v>1178229.0305999999</v>
          </cell>
          <cell r="H2682">
            <v>633768.50410000002</v>
          </cell>
          <cell r="I2682">
            <v>265.38400000000001</v>
          </cell>
          <cell r="J2682">
            <v>1178228.24</v>
          </cell>
          <cell r="K2682">
            <v>633771.91</v>
          </cell>
          <cell r="L2682">
            <v>265.31</v>
          </cell>
          <cell r="M2682">
            <v>-2.1164288698810076E-2</v>
          </cell>
          <cell r="N2682">
            <v>3.4964558012371469</v>
          </cell>
          <cell r="O2682">
            <v>6.9931595591369327</v>
          </cell>
        </row>
        <row r="2683">
          <cell r="A2683">
            <v>35960</v>
          </cell>
          <cell r="B2683">
            <v>3.5053873010302516</v>
          </cell>
          <cell r="C2683">
            <v>1.9683987552456005E-2</v>
          </cell>
          <cell r="D2683">
            <v>1178220.0900000001</v>
          </cell>
          <cell r="E2683">
            <v>633762.81999999995</v>
          </cell>
          <cell r="F2683">
            <v>265.32</v>
          </cell>
          <cell r="G2683">
            <v>1178219.2918</v>
          </cell>
          <cell r="H2683">
            <v>633766.23329999996</v>
          </cell>
          <cell r="I2683">
            <v>265.38900000000001</v>
          </cell>
          <cell r="J2683">
            <v>1178218.5</v>
          </cell>
          <cell r="K2683">
            <v>633769.64</v>
          </cell>
          <cell r="L2683">
            <v>265.32</v>
          </cell>
          <cell r="M2683">
            <v>-1.9728340415020237E-2</v>
          </cell>
          <cell r="N2683">
            <v>3.497506559015144</v>
          </cell>
          <cell r="O2683">
            <v>7.0028938600453952</v>
          </cell>
        </row>
        <row r="2684">
          <cell r="A2684">
            <v>35970</v>
          </cell>
          <cell r="B2684">
            <v>3.5043124661115042</v>
          </cell>
          <cell r="C2684">
            <v>1.9119299619520684E-2</v>
          </cell>
          <cell r="D2684">
            <v>1178210.3500000001</v>
          </cell>
          <cell r="E2684">
            <v>633760.55000000005</v>
          </cell>
          <cell r="F2684">
            <v>265.31</v>
          </cell>
          <cell r="G2684">
            <v>1178209.5530999999</v>
          </cell>
          <cell r="H2684">
            <v>633763.96250000002</v>
          </cell>
          <cell r="I2684">
            <v>265.37700000000001</v>
          </cell>
          <cell r="J2684">
            <v>1178208.76</v>
          </cell>
          <cell r="K2684">
            <v>633767.37</v>
          </cell>
          <cell r="L2684">
            <v>265.31</v>
          </cell>
          <cell r="M2684">
            <v>-1.9150625383788974E-2</v>
          </cell>
          <cell r="N2684">
            <v>3.4985802634269509</v>
          </cell>
          <cell r="O2684">
            <v>7.0028927295384555</v>
          </cell>
        </row>
        <row r="2685">
          <cell r="A2685">
            <v>35980</v>
          </cell>
          <cell r="B2685">
            <v>3.5032606782530604</v>
          </cell>
          <cell r="C2685">
            <v>1.9981384895101865E-2</v>
          </cell>
          <cell r="D2685">
            <v>1178200.6100000001</v>
          </cell>
          <cell r="E2685">
            <v>633758.28</v>
          </cell>
          <cell r="F2685">
            <v>265.27999999999997</v>
          </cell>
          <cell r="G2685">
            <v>1178199.8143</v>
          </cell>
          <cell r="H2685">
            <v>633761.69169999997</v>
          </cell>
          <cell r="I2685">
            <v>265.35000000000002</v>
          </cell>
          <cell r="J2685">
            <v>1178199.02</v>
          </cell>
          <cell r="K2685">
            <v>633765.1</v>
          </cell>
          <cell r="L2685">
            <v>265.27999999999997</v>
          </cell>
          <cell r="M2685">
            <v>-2.0002105328324839E-2</v>
          </cell>
          <cell r="N2685">
            <v>3.4996316063251363</v>
          </cell>
          <cell r="O2685">
            <v>7.0028922845781967</v>
          </cell>
        </row>
        <row r="2686">
          <cell r="A2686">
            <v>35990</v>
          </cell>
          <cell r="B2686">
            <v>3.5021864842035768</v>
          </cell>
          <cell r="C2686">
            <v>1.8845369970349527E-2</v>
          </cell>
          <cell r="D2686">
            <v>1178190.8700000001</v>
          </cell>
          <cell r="E2686">
            <v>633756.01</v>
          </cell>
          <cell r="F2686">
            <v>265.24</v>
          </cell>
          <cell r="G2686">
            <v>1178190.0756000001</v>
          </cell>
          <cell r="H2686">
            <v>633759.42090000003</v>
          </cell>
          <cell r="I2686">
            <v>265.30599999999998</v>
          </cell>
          <cell r="J2686">
            <v>1178189.28</v>
          </cell>
          <cell r="K2686">
            <v>633762.82999999996</v>
          </cell>
          <cell r="L2686">
            <v>265.24</v>
          </cell>
          <cell r="M2686">
            <v>-1.8853340122060244E-2</v>
          </cell>
          <cell r="N2686">
            <v>3.5007059530394646</v>
          </cell>
          <cell r="O2686">
            <v>7.002892437243041</v>
          </cell>
        </row>
        <row r="2687">
          <cell r="A2687">
            <v>36000</v>
          </cell>
          <cell r="B2687">
            <v>3.5011352801325137</v>
          </cell>
          <cell r="C2687">
            <v>1.9136649869030884E-2</v>
          </cell>
          <cell r="D2687">
            <v>1178181.1299999999</v>
          </cell>
          <cell r="E2687">
            <v>633753.74</v>
          </cell>
          <cell r="F2687">
            <v>265.18</v>
          </cell>
          <cell r="G2687">
            <v>1178180.3367999999</v>
          </cell>
          <cell r="H2687">
            <v>633757.15009999997</v>
          </cell>
          <cell r="I2687">
            <v>265.24700000000001</v>
          </cell>
          <cell r="J2687">
            <v>1178179.54</v>
          </cell>
          <cell r="K2687">
            <v>633760.56000000006</v>
          </cell>
          <cell r="L2687">
            <v>265.18</v>
          </cell>
          <cell r="M2687">
            <v>-1.9133247441782339E-2</v>
          </cell>
          <cell r="N2687">
            <v>3.501757880039519</v>
          </cell>
          <cell r="O2687">
            <v>7.0028931601720323</v>
          </cell>
          <cell r="P2687">
            <v>7.1046970210828171</v>
          </cell>
        </row>
        <row r="2688">
          <cell r="A2688">
            <v>36010</v>
          </cell>
          <cell r="B2688">
            <v>3.5000843547310581</v>
          </cell>
          <cell r="C2688">
            <v>2.0285225384353654E-2</v>
          </cell>
          <cell r="D2688">
            <v>1178171.3899999999</v>
          </cell>
          <cell r="E2688">
            <v>633751.47</v>
          </cell>
          <cell r="F2688">
            <v>265.10000000000002</v>
          </cell>
          <cell r="G2688">
            <v>1178170.598</v>
          </cell>
          <cell r="H2688">
            <v>633754.87930000003</v>
          </cell>
          <cell r="I2688">
            <v>265.17099999999999</v>
          </cell>
          <cell r="J2688">
            <v>1178169.8</v>
          </cell>
          <cell r="K2688">
            <v>633758.29</v>
          </cell>
          <cell r="L2688">
            <v>265.10000000000002</v>
          </cell>
          <cell r="M2688">
            <v>-2.0269440329822291E-2</v>
          </cell>
          <cell r="N2688">
            <v>3.5028100847711969</v>
          </cell>
          <cell r="O2688">
            <v>7.0028944395022545</v>
          </cell>
        </row>
        <row r="2689">
          <cell r="A2689">
            <v>36020</v>
          </cell>
          <cell r="B2689">
            <v>3.4990111088924492</v>
          </cell>
          <cell r="C2689">
            <v>1.9719857369031781E-2</v>
          </cell>
          <cell r="D2689">
            <v>1178161.6499999999</v>
          </cell>
          <cell r="E2689">
            <v>633749.19999999995</v>
          </cell>
          <cell r="F2689">
            <v>265.01</v>
          </cell>
          <cell r="G2689">
            <v>1178160.8592999999</v>
          </cell>
          <cell r="H2689">
            <v>633752.60849999997</v>
          </cell>
          <cell r="I2689">
            <v>265.07900000000001</v>
          </cell>
          <cell r="J2689">
            <v>1178160.06</v>
          </cell>
          <cell r="K2689">
            <v>633756.02</v>
          </cell>
          <cell r="L2689">
            <v>265.01</v>
          </cell>
          <cell r="M2689">
            <v>-1.969242499745448E-2</v>
          </cell>
          <cell r="N2689">
            <v>3.5038853776990915</v>
          </cell>
          <cell r="O2689">
            <v>7.0028964865915402</v>
          </cell>
        </row>
        <row r="2690">
          <cell r="A2690">
            <v>36030</v>
          </cell>
          <cell r="B2690">
            <v>3.5002313551846447</v>
          </cell>
          <cell r="C2690">
            <v>2.085576426024131E-2</v>
          </cell>
          <cell r="D2690">
            <v>1178151.92</v>
          </cell>
          <cell r="E2690">
            <v>633746.93000000005</v>
          </cell>
          <cell r="F2690">
            <v>264.89999999999998</v>
          </cell>
          <cell r="G2690">
            <v>1178151.1205</v>
          </cell>
          <cell r="H2690">
            <v>633750.33770000003</v>
          </cell>
          <cell r="I2690">
            <v>264.97300000000001</v>
          </cell>
          <cell r="J2690">
            <v>1178150.33</v>
          </cell>
          <cell r="K2690">
            <v>633753.75</v>
          </cell>
          <cell r="L2690">
            <v>264.89999999999998</v>
          </cell>
          <cell r="M2690">
            <v>-2.0841257206374884E-2</v>
          </cell>
          <cell r="N2690">
            <v>3.5026677746535761</v>
          </cell>
          <cell r="O2690">
            <v>7.0028991298382213</v>
          </cell>
        </row>
        <row r="2691">
          <cell r="A2691">
            <v>36040</v>
          </cell>
          <cell r="B2691">
            <v>3.4991557337974326</v>
          </cell>
          <cell r="C2691">
            <v>2.1147958430431872E-2</v>
          </cell>
          <cell r="D2691">
            <v>1178142.18</v>
          </cell>
          <cell r="E2691">
            <v>633744.66</v>
          </cell>
          <cell r="F2691">
            <v>264.79000000000002</v>
          </cell>
          <cell r="G2691">
            <v>1178141.3818000001</v>
          </cell>
          <cell r="H2691">
            <v>633748.06689999998</v>
          </cell>
          <cell r="I2691">
            <v>264.86399999999998</v>
          </cell>
          <cell r="J2691">
            <v>1178140.5900000001</v>
          </cell>
          <cell r="K2691">
            <v>633751.48</v>
          </cell>
          <cell r="L2691">
            <v>264.79000000000002</v>
          </cell>
          <cell r="M2691">
            <v>-2.1120284423138239E-2</v>
          </cell>
          <cell r="N2691">
            <v>3.5037406938935467</v>
          </cell>
          <cell r="O2691">
            <v>7.0028964276909793</v>
          </cell>
        </row>
        <row r="2692">
          <cell r="A2692">
            <v>36050</v>
          </cell>
          <cell r="B2692">
            <v>3.4980058604515682</v>
          </cell>
          <cell r="C2692">
            <v>1.8867892917553298E-2</v>
          </cell>
          <cell r="D2692">
            <v>1178132.44</v>
          </cell>
          <cell r="E2692">
            <v>633742.39</v>
          </cell>
          <cell r="F2692">
            <v>264.69</v>
          </cell>
          <cell r="G2692">
            <v>1178131.6429999999</v>
          </cell>
          <cell r="H2692">
            <v>633745.79599999997</v>
          </cell>
          <cell r="I2692">
            <v>264.75599999999997</v>
          </cell>
          <cell r="J2692">
            <v>1178130.8500000001</v>
          </cell>
          <cell r="K2692">
            <v>633749.19999999995</v>
          </cell>
          <cell r="L2692">
            <v>264.69</v>
          </cell>
          <cell r="M2692">
            <v>-1.8883316316439632E-2</v>
          </cell>
          <cell r="N2692">
            <v>3.4951487807528343</v>
          </cell>
          <cell r="O2692">
            <v>6.9931546412044021</v>
          </cell>
        </row>
        <row r="2693">
          <cell r="A2693">
            <v>36060</v>
          </cell>
          <cell r="B2693">
            <v>3.4969536285454041</v>
          </cell>
          <cell r="C2693">
            <v>1.9159533444507427E-2</v>
          </cell>
          <cell r="D2693">
            <v>1178122.7</v>
          </cell>
          <cell r="E2693">
            <v>633740.12</v>
          </cell>
          <cell r="F2693">
            <v>264.58</v>
          </cell>
          <cell r="G2693">
            <v>1178121.9042</v>
          </cell>
          <cell r="H2693">
            <v>633743.52520000003</v>
          </cell>
          <cell r="I2693">
            <v>264.64699999999999</v>
          </cell>
          <cell r="J2693">
            <v>1178121.1100000001</v>
          </cell>
          <cell r="K2693">
            <v>633746.93000000005</v>
          </cell>
          <cell r="L2693">
            <v>264.58</v>
          </cell>
          <cell r="M2693">
            <v>-1.9163661650110464E-2</v>
          </cell>
          <cell r="N2693">
            <v>3.496200320340193</v>
          </cell>
          <cell r="O2693">
            <v>6.9931539488855972</v>
          </cell>
        </row>
        <row r="2694">
          <cell r="A2694">
            <v>36070</v>
          </cell>
          <cell r="B2694">
            <v>3.4958789467196296</v>
          </cell>
          <cell r="C2694">
            <v>1.9451474446445485E-2</v>
          </cell>
          <cell r="D2694">
            <v>1178112.96</v>
          </cell>
          <cell r="E2694">
            <v>633737.85</v>
          </cell>
          <cell r="F2694">
            <v>264.47000000000003</v>
          </cell>
          <cell r="G2694">
            <v>1178112.1654999999</v>
          </cell>
          <cell r="H2694">
            <v>633741.25439999998</v>
          </cell>
          <cell r="I2694">
            <v>264.53800000000001</v>
          </cell>
          <cell r="J2694">
            <v>1178111.3700000001</v>
          </cell>
          <cell r="K2694">
            <v>633744.66</v>
          </cell>
          <cell r="L2694">
            <v>264.47000000000003</v>
          </cell>
          <cell r="M2694">
            <v>-1.9443710393725569E-2</v>
          </cell>
          <cell r="N2694">
            <v>3.497274883395046</v>
          </cell>
          <cell r="O2694">
            <v>6.9931538301146752</v>
          </cell>
        </row>
        <row r="2695">
          <cell r="A2695">
            <v>36080</v>
          </cell>
          <cell r="B2695">
            <v>3.4948272991037386</v>
          </cell>
          <cell r="C2695">
            <v>1.9743464868108157E-2</v>
          </cell>
          <cell r="D2695">
            <v>1178103.22</v>
          </cell>
          <cell r="E2695">
            <v>633735.57999999996</v>
          </cell>
          <cell r="F2695">
            <v>264.36</v>
          </cell>
          <cell r="G2695">
            <v>1178102.4267</v>
          </cell>
          <cell r="H2695">
            <v>633738.98360000004</v>
          </cell>
          <cell r="I2695">
            <v>264.42899999999997</v>
          </cell>
          <cell r="J2695">
            <v>1178101.6299999999</v>
          </cell>
          <cell r="K2695">
            <v>633742.39</v>
          </cell>
          <cell r="L2695">
            <v>264.36</v>
          </cell>
          <cell r="M2695">
            <v>-1.9723713608282588E-2</v>
          </cell>
          <cell r="N2695">
            <v>3.4983270072926218</v>
          </cell>
          <cell r="O2695">
            <v>6.9931543063963604</v>
          </cell>
        </row>
        <row r="2696">
          <cell r="A2696">
            <v>36090</v>
          </cell>
          <cell r="B2696">
            <v>3.5034936619582622</v>
          </cell>
          <cell r="C2696">
            <v>2.0265485498364294E-2</v>
          </cell>
          <cell r="D2696">
            <v>1178093.48</v>
          </cell>
          <cell r="E2696">
            <v>633733.30000000005</v>
          </cell>
          <cell r="F2696">
            <v>264.25</v>
          </cell>
          <cell r="G2696">
            <v>1178092.6880000001</v>
          </cell>
          <cell r="H2696">
            <v>633736.71279999998</v>
          </cell>
          <cell r="I2696">
            <v>264.32100000000003</v>
          </cell>
          <cell r="J2696">
            <v>1178091.8899999999</v>
          </cell>
          <cell r="K2696">
            <v>633740.12</v>
          </cell>
          <cell r="L2696">
            <v>264.25</v>
          </cell>
          <cell r="M2696">
            <v>-2.0289179608820502E-2</v>
          </cell>
          <cell r="N2696">
            <v>3.499402211864687</v>
          </cell>
          <cell r="O2696">
            <v>7.0028958738229488</v>
          </cell>
        </row>
        <row r="2697">
          <cell r="A2697">
            <v>36100</v>
          </cell>
          <cell r="B2697">
            <v>3.5024432386828597</v>
          </cell>
          <cell r="C2697">
            <v>2.0557078328863734E-2</v>
          </cell>
          <cell r="D2697">
            <v>1178083.74</v>
          </cell>
          <cell r="E2697">
            <v>633731.03</v>
          </cell>
          <cell r="F2697">
            <v>264.14</v>
          </cell>
          <cell r="G2697">
            <v>1178082.9491999999</v>
          </cell>
          <cell r="H2697">
            <v>633734.44200000004</v>
          </cell>
          <cell r="I2697">
            <v>264.21199999999999</v>
          </cell>
          <cell r="J2697">
            <v>1178082.1499999999</v>
          </cell>
          <cell r="K2697">
            <v>633737.85</v>
          </cell>
          <cell r="L2697">
            <v>264.14</v>
          </cell>
          <cell r="M2697">
            <v>-2.0568755109589505E-2</v>
          </cell>
          <cell r="N2697">
            <v>3.5004549189481624</v>
          </cell>
          <cell r="O2697">
            <v>7.0028981576310221</v>
          </cell>
        </row>
        <row r="2698">
          <cell r="A2698">
            <v>36110</v>
          </cell>
          <cell r="B2698">
            <v>3.5036389211447601</v>
          </cell>
          <cell r="C2698">
            <v>2.083548037997714E-2</v>
          </cell>
          <cell r="D2698">
            <v>1178074.01</v>
          </cell>
          <cell r="E2698">
            <v>633728.76</v>
          </cell>
          <cell r="F2698">
            <v>264.02999999999997</v>
          </cell>
          <cell r="G2698">
            <v>1178073.2105</v>
          </cell>
          <cell r="H2698">
            <v>633732.17119999998</v>
          </cell>
          <cell r="I2698">
            <v>264.10300000000001</v>
          </cell>
          <cell r="J2698">
            <v>1178072.42</v>
          </cell>
          <cell r="K2698">
            <v>633735.57999999996</v>
          </cell>
          <cell r="L2698">
            <v>264.02999999999997</v>
          </cell>
          <cell r="M2698">
            <v>-2.0861564538389589E-2</v>
          </cell>
          <cell r="N2698">
            <v>3.4992581628142436</v>
          </cell>
          <cell r="O2698">
            <v>7.0028970839590041</v>
          </cell>
        </row>
        <row r="2699">
          <cell r="A2699">
            <v>36120</v>
          </cell>
          <cell r="B2699">
            <v>3.5025863372948303</v>
          </cell>
          <cell r="C2699">
            <v>2.1127245090884771E-2</v>
          </cell>
          <cell r="D2699">
            <v>1178064.27</v>
          </cell>
          <cell r="E2699">
            <v>633726.49</v>
          </cell>
          <cell r="F2699">
            <v>263.92</v>
          </cell>
          <cell r="G2699">
            <v>1178063.4717000001</v>
          </cell>
          <cell r="H2699">
            <v>633729.90040000004</v>
          </cell>
          <cell r="I2699">
            <v>263.99400000000003</v>
          </cell>
          <cell r="J2699">
            <v>1178062.68</v>
          </cell>
          <cell r="K2699">
            <v>633733.31000000006</v>
          </cell>
          <cell r="L2699">
            <v>263.92</v>
          </cell>
          <cell r="M2699">
            <v>-2.1140992459804903E-2</v>
          </cell>
          <cell r="N2699">
            <v>3.5003087078673119</v>
          </cell>
          <cell r="O2699">
            <v>7.0028950451621421</v>
          </cell>
        </row>
        <row r="2700">
          <cell r="A2700">
            <v>36130</v>
          </cell>
          <cell r="B2700">
            <v>3.5015340309963792</v>
          </cell>
          <cell r="C2700">
            <v>1.884888149473455E-2</v>
          </cell>
          <cell r="D2700">
            <v>1178054.53</v>
          </cell>
          <cell r="E2700">
            <v>633724.22</v>
          </cell>
          <cell r="F2700">
            <v>263.82</v>
          </cell>
          <cell r="G2700">
            <v>1178053.7328999999</v>
          </cell>
          <cell r="H2700">
            <v>633727.62959999999</v>
          </cell>
          <cell r="I2700">
            <v>263.88600000000002</v>
          </cell>
          <cell r="J2700">
            <v>1178052.94</v>
          </cell>
          <cell r="K2700">
            <v>633731.04</v>
          </cell>
          <cell r="L2700">
            <v>263.82</v>
          </cell>
          <cell r="M2700">
            <v>-1.8849820877334146E-2</v>
          </cell>
          <cell r="N2700">
            <v>3.5013595317180028</v>
          </cell>
          <cell r="O2700">
            <v>7.002893562714382</v>
          </cell>
        </row>
        <row r="2701">
          <cell r="A2701">
            <v>36140</v>
          </cell>
          <cell r="B2701">
            <v>3.5004592670918502</v>
          </cell>
          <cell r="C2701">
            <v>1.9140345562618209E-2</v>
          </cell>
          <cell r="D2701">
            <v>1178044.79</v>
          </cell>
          <cell r="E2701">
            <v>633721.94999999995</v>
          </cell>
          <cell r="F2701">
            <v>263.70999999999998</v>
          </cell>
          <cell r="G2701">
            <v>1178043.9942000001</v>
          </cell>
          <cell r="H2701">
            <v>633725.35880000005</v>
          </cell>
          <cell r="I2701">
            <v>263.77699999999999</v>
          </cell>
          <cell r="J2701">
            <v>1178043.2</v>
          </cell>
          <cell r="K2701">
            <v>633728.77</v>
          </cell>
          <cell r="L2701">
            <v>263.70999999999998</v>
          </cell>
          <cell r="M2701">
            <v>-1.9129557681718781E-2</v>
          </cell>
          <cell r="N2701">
            <v>3.5024333084311734</v>
          </cell>
          <cell r="O2701">
            <v>7.002892575523024</v>
          </cell>
        </row>
        <row r="2702">
          <cell r="A2702">
            <v>36150</v>
          </cell>
          <cell r="B2702">
            <v>3.4994075441131614</v>
          </cell>
          <cell r="C2702">
            <v>2.2861012611804146E-3</v>
          </cell>
          <cell r="D2702">
            <v>1178035.05</v>
          </cell>
          <cell r="E2702">
            <v>633719.68000000005</v>
          </cell>
          <cell r="F2702">
            <v>263.66000000000003</v>
          </cell>
          <cell r="G2702">
            <v>1178034.2553999999</v>
          </cell>
          <cell r="H2702">
            <v>633723.08799999999</v>
          </cell>
          <cell r="I2702">
            <v>263.66800000000001</v>
          </cell>
          <cell r="J2702">
            <v>1178033.46</v>
          </cell>
          <cell r="K2702">
            <v>633726.5</v>
          </cell>
          <cell r="L2702">
            <v>263.60000000000002</v>
          </cell>
          <cell r="M2702">
            <v>-1.9409246935286849E-2</v>
          </cell>
          <cell r="N2702">
            <v>3.5034847166768066</v>
          </cell>
          <cell r="O2702">
            <v>7.0028922607899684</v>
          </cell>
        </row>
        <row r="2703">
          <cell r="A2703">
            <v>36160</v>
          </cell>
          <cell r="B2703">
            <v>3.4983334218081459</v>
          </cell>
          <cell r="C2703">
            <v>-1.4578370283993086E-2</v>
          </cell>
          <cell r="D2703">
            <v>1178025.31</v>
          </cell>
          <cell r="E2703">
            <v>633717.41</v>
          </cell>
          <cell r="F2703">
            <v>263.61</v>
          </cell>
          <cell r="G2703">
            <v>1178024.5167</v>
          </cell>
          <cell r="H2703">
            <v>633720.81720000005</v>
          </cell>
          <cell r="I2703">
            <v>263.55900000000003</v>
          </cell>
          <cell r="J2703">
            <v>1178023.6399999999</v>
          </cell>
          <cell r="K2703">
            <v>633724.59</v>
          </cell>
          <cell r="L2703">
            <v>263.48</v>
          </cell>
          <cell r="M2703">
            <v>-2.0395929267696105E-2</v>
          </cell>
          <cell r="N2703">
            <v>3.8733219243474784</v>
          </cell>
          <cell r="O2703">
            <v>7.3716553461556238</v>
          </cell>
        </row>
        <row r="2704">
          <cell r="A2704">
            <v>36170</v>
          </cell>
          <cell r="B2704">
            <v>3.4972822834010202</v>
          </cell>
          <cell r="C2704">
            <v>-3.1452994378549669E-2</v>
          </cell>
          <cell r="D2704">
            <v>1178015.57</v>
          </cell>
          <cell r="E2704">
            <v>633715.14</v>
          </cell>
          <cell r="F2704">
            <v>263.56</v>
          </cell>
          <cell r="G2704">
            <v>1178014.7779000001</v>
          </cell>
          <cell r="H2704">
            <v>633718.54639999999</v>
          </cell>
          <cell r="I2704">
            <v>263.45</v>
          </cell>
          <cell r="J2704">
            <v>1178013.79</v>
          </cell>
          <cell r="K2704">
            <v>633722.80000000005</v>
          </cell>
          <cell r="L2704">
            <v>263.31</v>
          </cell>
          <cell r="M2704">
            <v>-3.2059991304473838E-2</v>
          </cell>
          <cell r="N2704">
            <v>4.3668134114699511</v>
          </cell>
          <cell r="O2704">
            <v>7.8640956948709713</v>
          </cell>
        </row>
        <row r="2705">
          <cell r="A2705">
            <v>36180</v>
          </cell>
          <cell r="B2705">
            <v>3.5035786119390933</v>
          </cell>
          <cell r="C2705">
            <v>-5.0805196547732454E-2</v>
          </cell>
          <cell r="D2705">
            <v>1178005.6000000001</v>
          </cell>
          <cell r="E2705">
            <v>633713.03</v>
          </cell>
          <cell r="F2705">
            <v>263.52</v>
          </cell>
          <cell r="G2705">
            <v>1178004.9953000001</v>
          </cell>
          <cell r="H2705">
            <v>633716.48100000003</v>
          </cell>
          <cell r="I2705">
            <v>263.34199999999998</v>
          </cell>
          <cell r="J2705">
            <v>1178004.22</v>
          </cell>
          <cell r="K2705">
            <v>633720.91</v>
          </cell>
          <cell r="L2705">
            <v>263.11</v>
          </cell>
          <cell r="M2705">
            <v>-5.1597447916540633E-2</v>
          </cell>
          <cell r="N2705">
            <v>4.4963464157225976</v>
          </cell>
          <cell r="O2705">
            <v>7.9999250276616909</v>
          </cell>
        </row>
        <row r="2706">
          <cell r="A2706">
            <v>36190</v>
          </cell>
          <cell r="B2706">
            <v>3.5035515836939077</v>
          </cell>
          <cell r="C2706">
            <v>-5.6228656919701824E-2</v>
          </cell>
          <cell r="D2706">
            <v>1177995.42</v>
          </cell>
          <cell r="E2706">
            <v>633711.66</v>
          </cell>
          <cell r="F2706">
            <v>263.43</v>
          </cell>
          <cell r="G2706">
            <v>1177995.0870999999</v>
          </cell>
          <cell r="H2706">
            <v>633715.14769999997</v>
          </cell>
          <cell r="I2706">
            <v>263.233</v>
          </cell>
          <cell r="J2706">
            <v>1177994.6599999999</v>
          </cell>
          <cell r="K2706">
            <v>633719.63</v>
          </cell>
          <cell r="L2706">
            <v>262.98</v>
          </cell>
          <cell r="M2706">
            <v>-5.6189728010279064E-2</v>
          </cell>
          <cell r="N2706">
            <v>4.5026023253521243</v>
          </cell>
          <cell r="O2706">
            <v>8.0061539090460325</v>
          </cell>
        </row>
        <row r="2707">
          <cell r="A2707">
            <v>36200</v>
          </cell>
          <cell r="B2707">
            <v>3.5002906422615401</v>
          </cell>
          <cell r="C2707">
            <v>-5.5995350109936531E-2</v>
          </cell>
          <cell r="D2707">
            <v>1177985.17</v>
          </cell>
          <cell r="E2707">
            <v>633711.07999999996</v>
          </cell>
          <cell r="F2707">
            <v>263.32</v>
          </cell>
          <cell r="G2707">
            <v>1177985.1057</v>
          </cell>
          <cell r="H2707">
            <v>633714.5797</v>
          </cell>
          <cell r="I2707">
            <v>263.12400000000002</v>
          </cell>
          <cell r="J2707">
            <v>1177985.02</v>
          </cell>
          <cell r="K2707">
            <v>633719.07999999996</v>
          </cell>
          <cell r="L2707">
            <v>262.87</v>
          </cell>
          <cell r="M2707">
            <v>-5.6430450620240415E-2</v>
          </cell>
          <cell r="N2707">
            <v>4.5011159260336413</v>
          </cell>
          <cell r="O2707">
            <v>8.0014065682951809</v>
          </cell>
        </row>
        <row r="2708">
          <cell r="A2708">
            <v>36210</v>
          </cell>
          <cell r="B2708">
            <v>3.4962365894953673</v>
          </cell>
          <cell r="C2708">
            <v>-5.5774257550499091E-2</v>
          </cell>
          <cell r="D2708">
            <v>1177974.9099999999</v>
          </cell>
          <cell r="E2708">
            <v>633711.29</v>
          </cell>
          <cell r="F2708">
            <v>263.20999999999998</v>
          </cell>
          <cell r="G2708">
            <v>1177975.1102</v>
          </cell>
          <cell r="H2708">
            <v>633714.78049999999</v>
          </cell>
          <cell r="I2708">
            <v>263.01499999999999</v>
          </cell>
          <cell r="J2708">
            <v>1177975.3700000001</v>
          </cell>
          <cell r="K2708">
            <v>633719.27</v>
          </cell>
          <cell r="L2708">
            <v>262.76</v>
          </cell>
          <cell r="M2708">
            <v>-5.6704333247979688E-2</v>
          </cell>
          <cell r="N2708">
            <v>4.497010817230283</v>
          </cell>
          <cell r="O2708">
            <v>7.9932474067256507</v>
          </cell>
        </row>
        <row r="2709">
          <cell r="A2709">
            <v>36220</v>
          </cell>
          <cell r="B2709">
            <v>3.5004559030825959</v>
          </cell>
          <cell r="C2709">
            <v>-5.5135675278777108E-2</v>
          </cell>
          <cell r="D2709">
            <v>1177964.69</v>
          </cell>
          <cell r="E2709">
            <v>633712.28</v>
          </cell>
          <cell r="F2709">
            <v>263.10000000000002</v>
          </cell>
          <cell r="G2709">
            <v>1177965.1597</v>
          </cell>
          <cell r="H2709">
            <v>633715.74879999994</v>
          </cell>
          <cell r="I2709">
            <v>262.90699999999998</v>
          </cell>
          <cell r="J2709">
            <v>1177965.77</v>
          </cell>
          <cell r="K2709">
            <v>633720.21</v>
          </cell>
          <cell r="L2709">
            <v>262.64999999999998</v>
          </cell>
          <cell r="M2709">
            <v>-5.7076211531495308E-2</v>
          </cell>
          <cell r="N2709">
            <v>4.5027515510238354</v>
          </cell>
          <cell r="O2709">
            <v>8.0032074541064304</v>
          </cell>
        </row>
        <row r="2710">
          <cell r="A2710">
            <v>36230</v>
          </cell>
          <cell r="B2710">
            <v>3.4965935150575085</v>
          </cell>
          <cell r="C2710">
            <v>-5.4910586310130322E-2</v>
          </cell>
          <cell r="D2710">
            <v>1177954.58</v>
          </cell>
          <cell r="E2710">
            <v>633714.06000000006</v>
          </cell>
          <cell r="F2710">
            <v>262.99</v>
          </cell>
          <cell r="G2710">
            <v>1177955.3130000001</v>
          </cell>
          <cell r="H2710">
            <v>633717.47889999999</v>
          </cell>
          <cell r="I2710">
            <v>262.798</v>
          </cell>
          <cell r="J2710">
            <v>1177956.26</v>
          </cell>
          <cell r="K2710">
            <v>633721.88</v>
          </cell>
          <cell r="L2710">
            <v>262.55</v>
          </cell>
          <cell r="M2710">
            <v>-5.5088685453620063E-2</v>
          </cell>
          <cell r="N2710">
            <v>4.5018318726952584</v>
          </cell>
          <cell r="O2710">
            <v>7.9984253877527669</v>
          </cell>
        </row>
        <row r="2711">
          <cell r="A2711">
            <v>36240</v>
          </cell>
          <cell r="B2711">
            <v>3.4960625195468982</v>
          </cell>
          <cell r="C2711">
            <v>-5.7493251014863224E-2</v>
          </cell>
          <cell r="D2711">
            <v>1177944.6299999999</v>
          </cell>
          <cell r="E2711">
            <v>633716.61</v>
          </cell>
          <cell r="F2711">
            <v>262.89</v>
          </cell>
          <cell r="G2711">
            <v>1177945.6283</v>
          </cell>
          <cell r="H2711">
            <v>633719.96050000004</v>
          </cell>
          <cell r="I2711">
            <v>262.68900000000002</v>
          </cell>
          <cell r="J2711">
            <v>1177946.9099999999</v>
          </cell>
          <cell r="K2711">
            <v>633724.27</v>
          </cell>
          <cell r="L2711">
            <v>262.44</v>
          </cell>
          <cell r="M2711">
            <v>-5.5381837420835675E-2</v>
          </cell>
          <cell r="N2711">
            <v>4.4960588452116834</v>
          </cell>
          <cell r="O2711">
            <v>7.9921213647585816</v>
          </cell>
        </row>
        <row r="2712">
          <cell r="A2712">
            <v>36250</v>
          </cell>
          <cell r="B2712">
            <v>3.5010032575716159</v>
          </cell>
          <cell r="C2712">
            <v>-3.9988537484866762E-2</v>
          </cell>
          <cell r="D2712">
            <v>1177934.9099999999</v>
          </cell>
          <cell r="E2712">
            <v>633719.91</v>
          </cell>
          <cell r="F2712">
            <v>262.72000000000003</v>
          </cell>
          <cell r="G2712">
            <v>1177936.1629999999</v>
          </cell>
          <cell r="H2712">
            <v>633723.17909999995</v>
          </cell>
          <cell r="I2712">
            <v>262.58</v>
          </cell>
          <cell r="J2712">
            <v>1177937.77</v>
          </cell>
          <cell r="K2712">
            <v>633727.38</v>
          </cell>
          <cell r="L2712">
            <v>262.39</v>
          </cell>
          <cell r="M2712">
            <v>-4.2243077916794089E-2</v>
          </cell>
          <cell r="N2712">
            <v>4.4977783194264269</v>
          </cell>
          <cell r="O2712">
            <v>7.9987815769980433</v>
          </cell>
        </row>
        <row r="2713">
          <cell r="A2713">
            <v>36260</v>
          </cell>
          <cell r="B2713">
            <v>3.5013937809135194</v>
          </cell>
          <cell r="C2713">
            <v>-2.2276843131788807E-2</v>
          </cell>
          <cell r="D2713">
            <v>1177925.57</v>
          </cell>
          <cell r="E2713">
            <v>633723.65</v>
          </cell>
          <cell r="F2713">
            <v>262.55</v>
          </cell>
          <cell r="G2713">
            <v>1177926.8799999999</v>
          </cell>
          <cell r="H2713">
            <v>633726.89709999994</v>
          </cell>
          <cell r="I2713">
            <v>262.47199999999998</v>
          </cell>
          <cell r="J2713">
            <v>1177928.4099999999</v>
          </cell>
          <cell r="K2713">
            <v>633730.71</v>
          </cell>
          <cell r="L2713">
            <v>262.38</v>
          </cell>
          <cell r="M2713">
            <v>-2.2393042368361465E-2</v>
          </cell>
          <cell r="N2713">
            <v>4.108418967222109</v>
          </cell>
          <cell r="O2713">
            <v>7.6098127481356279</v>
          </cell>
        </row>
        <row r="2714">
          <cell r="A2714">
            <v>36270</v>
          </cell>
          <cell r="B2714">
            <v>3.5030507418364412</v>
          </cell>
          <cell r="C2714">
            <v>-4.8529128616286669E-3</v>
          </cell>
          <cell r="D2714">
            <v>1177916.3</v>
          </cell>
          <cell r="E2714">
            <v>633727.38</v>
          </cell>
          <cell r="F2714">
            <v>262.38</v>
          </cell>
          <cell r="G2714">
            <v>1177917.6035</v>
          </cell>
          <cell r="H2714">
            <v>633730.63150000002</v>
          </cell>
          <cell r="I2714">
            <v>262.363</v>
          </cell>
          <cell r="J2714">
            <v>1177918.95</v>
          </cell>
          <cell r="K2714">
            <v>633733.98</v>
          </cell>
          <cell r="L2714">
            <v>262.29000000000002</v>
          </cell>
          <cell r="M2714">
            <v>-2.0226717869269321E-2</v>
          </cell>
          <cell r="N2714">
            <v>3.6090877655879505</v>
          </cell>
          <cell r="O2714">
            <v>7.1121385074243921</v>
          </cell>
        </row>
        <row r="2715">
          <cell r="A2715">
            <v>36280</v>
          </cell>
          <cell r="B2715">
            <v>3.4992147133594793</v>
          </cell>
          <cell r="C2715">
            <v>1.2574249825840676E-2</v>
          </cell>
          <cell r="D2715">
            <v>1177907.02</v>
          </cell>
          <cell r="E2715">
            <v>633731.12</v>
          </cell>
          <cell r="F2715">
            <v>262.20999999999998</v>
          </cell>
          <cell r="G2715">
            <v>1177908.3269</v>
          </cell>
          <cell r="H2715">
            <v>633734.36600000004</v>
          </cell>
          <cell r="I2715">
            <v>262.25400000000002</v>
          </cell>
          <cell r="J2715">
            <v>1177909.6299999999</v>
          </cell>
          <cell r="K2715">
            <v>633737.61</v>
          </cell>
          <cell r="L2715">
            <v>262.18</v>
          </cell>
          <cell r="M2715">
            <v>-2.1167403437216587E-2</v>
          </cell>
          <cell r="N2715">
            <v>3.4959413052006783</v>
          </cell>
          <cell r="O2715">
            <v>6.9951560185601576</v>
          </cell>
        </row>
        <row r="2716">
          <cell r="A2716">
            <v>36290</v>
          </cell>
          <cell r="B2716">
            <v>3.5046038749507411</v>
          </cell>
          <cell r="C2716">
            <v>1.8547031938356037E-2</v>
          </cell>
          <cell r="D2716">
            <v>1177897.74</v>
          </cell>
          <cell r="E2716">
            <v>633734.85</v>
          </cell>
          <cell r="F2716">
            <v>262.08</v>
          </cell>
          <cell r="G2716">
            <v>1177899.0504000001</v>
          </cell>
          <cell r="H2716">
            <v>633738.1004</v>
          </cell>
          <cell r="I2716">
            <v>262.14499999999998</v>
          </cell>
          <cell r="J2716">
            <v>1177900.3600000001</v>
          </cell>
          <cell r="K2716">
            <v>633741.35</v>
          </cell>
          <cell r="L2716">
            <v>262.08</v>
          </cell>
          <cell r="M2716">
            <v>-1.8552543122681221E-2</v>
          </cell>
          <cell r="N2716">
            <v>3.5035628037717719</v>
          </cell>
          <cell r="O2716">
            <v>7.008166678722513</v>
          </cell>
        </row>
        <row r="2717">
          <cell r="A2717">
            <v>36300</v>
          </cell>
          <cell r="B2717">
            <v>3.49698187724124</v>
          </cell>
          <cell r="C2717">
            <v>1.9159378673362346E-2</v>
          </cell>
          <cell r="D2717">
            <v>1177888.47</v>
          </cell>
          <cell r="E2717">
            <v>633738.59</v>
          </cell>
          <cell r="F2717">
            <v>261.97000000000003</v>
          </cell>
          <cell r="G2717">
            <v>1177889.7738999999</v>
          </cell>
          <cell r="H2717">
            <v>633741.83479999995</v>
          </cell>
          <cell r="I2717">
            <v>262.03699999999998</v>
          </cell>
          <cell r="J2717">
            <v>1177891.08</v>
          </cell>
          <cell r="K2717">
            <v>633745.07999999996</v>
          </cell>
          <cell r="L2717">
            <v>261.97000000000003</v>
          </cell>
          <cell r="M2717">
            <v>-1.9152850306179085E-2</v>
          </cell>
          <cell r="N2717">
            <v>3.4981738450874289</v>
          </cell>
          <cell r="O2717">
            <v>6.9951557223286684</v>
          </cell>
        </row>
        <row r="2718">
          <cell r="A2718">
            <v>36310</v>
          </cell>
          <cell r="B2718">
            <v>3.5023326413224338</v>
          </cell>
          <cell r="C2718">
            <v>1.998667949871321E-2</v>
          </cell>
          <cell r="D2718">
            <v>1177879.19</v>
          </cell>
          <cell r="E2718">
            <v>633742.31999999995</v>
          </cell>
          <cell r="F2718">
            <v>261.86</v>
          </cell>
          <cell r="G2718">
            <v>1177880.4972999999</v>
          </cell>
          <cell r="H2718">
            <v>633745.56920000003</v>
          </cell>
          <cell r="I2718">
            <v>261.93</v>
          </cell>
          <cell r="J2718">
            <v>1177881.8</v>
          </cell>
          <cell r="K2718">
            <v>633748.81999999995</v>
          </cell>
          <cell r="L2718">
            <v>261.86</v>
          </cell>
          <cell r="M2718">
            <v>-1.9987988030394675E-2</v>
          </cell>
          <cell r="N2718">
            <v>3.5021033579541818</v>
          </cell>
          <cell r="O2718">
            <v>7.0044359992766161</v>
          </cell>
        </row>
        <row r="2719">
          <cell r="A2719">
            <v>36320</v>
          </cell>
          <cell r="B2719">
            <v>3.498447884388808</v>
          </cell>
          <cell r="C2719">
            <v>1.9151350031247478E-2</v>
          </cell>
          <cell r="D2719">
            <v>1177869.9099999999</v>
          </cell>
          <cell r="E2719">
            <v>633746.06000000006</v>
          </cell>
          <cell r="F2719">
            <v>261.79000000000002</v>
          </cell>
          <cell r="G2719">
            <v>1177871.2208</v>
          </cell>
          <cell r="H2719">
            <v>633749.30359999998</v>
          </cell>
          <cell r="I2719">
            <v>261.85700000000003</v>
          </cell>
          <cell r="J2719">
            <v>1177872.53</v>
          </cell>
          <cell r="K2719">
            <v>633752.55000000005</v>
          </cell>
          <cell r="L2719">
            <v>261.79000000000002</v>
          </cell>
          <cell r="M2719">
            <v>-1.9140421698322974E-2</v>
          </cell>
          <cell r="N2719">
            <v>3.5004453431596865</v>
          </cell>
          <cell r="O2719">
            <v>6.9988932275484945</v>
          </cell>
        </row>
        <row r="2720">
          <cell r="A2720">
            <v>36330</v>
          </cell>
          <cell r="B2720">
            <v>3.5001003542591924</v>
          </cell>
          <cell r="C2720">
            <v>2.1142250938594766E-2</v>
          </cell>
          <cell r="D2720">
            <v>1177860.6399999999</v>
          </cell>
          <cell r="E2720">
            <v>633749.79</v>
          </cell>
          <cell r="F2720">
            <v>261.75</v>
          </cell>
          <cell r="G2720">
            <v>1177861.9443000001</v>
          </cell>
          <cell r="H2720">
            <v>633753.03799999994</v>
          </cell>
          <cell r="I2720">
            <v>261.82400000000001</v>
          </cell>
          <cell r="J2720">
            <v>1177863.25</v>
          </cell>
          <cell r="K2720">
            <v>633756.28</v>
          </cell>
          <cell r="L2720">
            <v>261.75</v>
          </cell>
          <cell r="M2720">
            <v>-2.1172765145134571E-2</v>
          </cell>
          <cell r="N2720">
            <v>3.4950560067501257</v>
          </cell>
          <cell r="O2720">
            <v>6.9951563610093181</v>
          </cell>
        </row>
        <row r="2721">
          <cell r="A2721">
            <v>36340</v>
          </cell>
          <cell r="B2721">
            <v>3.4962673724401987</v>
          </cell>
          <cell r="C2721">
            <v>2.0593390702196429E-2</v>
          </cell>
          <cell r="D2721">
            <v>1177851.3600000001</v>
          </cell>
          <cell r="E2721">
            <v>633753.53</v>
          </cell>
          <cell r="F2721">
            <v>261.76</v>
          </cell>
          <cell r="G2721">
            <v>1177852.6677000001</v>
          </cell>
          <cell r="H2721">
            <v>633756.77249999996</v>
          </cell>
          <cell r="I2721">
            <v>261.83199999999999</v>
          </cell>
          <cell r="J2721">
            <v>1177853.97</v>
          </cell>
          <cell r="K2721">
            <v>633760.02</v>
          </cell>
          <cell r="L2721">
            <v>261.76</v>
          </cell>
          <cell r="M2721">
            <v>-2.0577946059511146E-2</v>
          </cell>
          <cell r="N2721">
            <v>3.4988914730255241</v>
          </cell>
          <cell r="O2721">
            <v>6.9951588454657223</v>
          </cell>
        </row>
        <row r="2722">
          <cell r="A2722">
            <v>36350</v>
          </cell>
          <cell r="B2722">
            <v>3.5016574718072069</v>
          </cell>
          <cell r="C2722">
            <v>1.9990533215650631E-2</v>
          </cell>
          <cell r="D2722">
            <v>1177842.08</v>
          </cell>
          <cell r="E2722">
            <v>633757.26</v>
          </cell>
          <cell r="F2722">
            <v>261.81</v>
          </cell>
          <cell r="G2722">
            <v>1177843.3912</v>
          </cell>
          <cell r="H2722">
            <v>633760.50690000004</v>
          </cell>
          <cell r="I2722">
            <v>261.88</v>
          </cell>
          <cell r="J2722">
            <v>1177844.7</v>
          </cell>
          <cell r="K2722">
            <v>633763.75</v>
          </cell>
          <cell r="L2722">
            <v>261.81</v>
          </cell>
          <cell r="M2722">
            <v>-2.0015810524322566E-2</v>
          </cell>
          <cell r="N2722">
            <v>3.4972353437764334</v>
          </cell>
          <cell r="O2722">
            <v>6.9988928155836403</v>
          </cell>
        </row>
        <row r="2723">
          <cell r="A2723">
            <v>36360</v>
          </cell>
          <cell r="B2723">
            <v>3.5033118302497144</v>
          </cell>
          <cell r="C2723">
            <v>1.9410204770493829E-2</v>
          </cell>
          <cell r="D2723">
            <v>1177832.81</v>
          </cell>
          <cell r="E2723">
            <v>633760.99</v>
          </cell>
          <cell r="F2723">
            <v>261.89999999999998</v>
          </cell>
          <cell r="G2723">
            <v>1177834.1147</v>
          </cell>
          <cell r="H2723">
            <v>633764.24129999999</v>
          </cell>
          <cell r="I2723">
            <v>261.96800000000002</v>
          </cell>
          <cell r="J2723">
            <v>1177835.42</v>
          </cell>
          <cell r="K2723">
            <v>633767.49</v>
          </cell>
          <cell r="L2723">
            <v>261.89999999999998</v>
          </cell>
          <cell r="M2723">
            <v>-1.942234159807512E-2</v>
          </cell>
          <cell r="N2723">
            <v>3.5011226456226945</v>
          </cell>
          <cell r="O2723">
            <v>7.0044344758724089</v>
          </cell>
        </row>
        <row r="2724">
          <cell r="A2724">
            <v>36370</v>
          </cell>
          <cell r="B2724">
            <v>3.4993848173457751</v>
          </cell>
          <cell r="C2724">
            <v>1.9431986920380291E-2</v>
          </cell>
          <cell r="D2724">
            <v>1177823.53</v>
          </cell>
          <cell r="E2724">
            <v>633764.73</v>
          </cell>
          <cell r="F2724">
            <v>262.02999999999997</v>
          </cell>
          <cell r="G2724">
            <v>1177824.8381000001</v>
          </cell>
          <cell r="H2724">
            <v>633767.97569999995</v>
          </cell>
          <cell r="I2724">
            <v>262.09800000000001</v>
          </cell>
          <cell r="J2724">
            <v>1177826.1499999999</v>
          </cell>
          <cell r="K2724">
            <v>633771.22</v>
          </cell>
          <cell r="L2724">
            <v>262.02999999999997</v>
          </cell>
          <cell r="M2724">
            <v>-1.9431296680798082E-2</v>
          </cell>
          <cell r="N2724">
            <v>3.4995091226844246</v>
          </cell>
          <cell r="O2724">
            <v>6.9988939400302002</v>
          </cell>
        </row>
        <row r="2725">
          <cell r="A2725">
            <v>36380</v>
          </cell>
          <cell r="B2725">
            <v>3.5047745391314988</v>
          </cell>
          <cell r="C2725">
            <v>1.9972754086869035E-2</v>
          </cell>
          <cell r="D2725">
            <v>1177814.25</v>
          </cell>
          <cell r="E2725">
            <v>633768.46</v>
          </cell>
          <cell r="F2725">
            <v>262.19</v>
          </cell>
          <cell r="G2725">
            <v>1177815.5615999999</v>
          </cell>
          <cell r="H2725">
            <v>633771.71010000003</v>
          </cell>
          <cell r="I2725">
            <v>262.26</v>
          </cell>
          <cell r="J2725">
            <v>1177816.8700000001</v>
          </cell>
          <cell r="K2725">
            <v>633774.96</v>
          </cell>
          <cell r="L2725">
            <v>262.19</v>
          </cell>
          <cell r="M2725">
            <v>-1.9980631787151194E-2</v>
          </cell>
          <cell r="N2725">
            <v>3.5033927227970634</v>
          </cell>
          <cell r="O2725">
            <v>7.0081672619285627</v>
          </cell>
        </row>
        <row r="2726">
          <cell r="A2726">
            <v>36390</v>
          </cell>
          <cell r="B2726">
            <v>3.4972066224962721</v>
          </cell>
          <cell r="C2726">
            <v>2.1159744901527996E-2</v>
          </cell>
          <cell r="D2726">
            <v>1177804.98</v>
          </cell>
          <cell r="E2726">
            <v>633772.19999999995</v>
          </cell>
          <cell r="F2726">
            <v>262.35000000000002</v>
          </cell>
          <cell r="G2726">
            <v>1177806.2849999999</v>
          </cell>
          <cell r="H2726">
            <v>633775.44460000005</v>
          </cell>
          <cell r="I2726">
            <v>262.42399999999998</v>
          </cell>
          <cell r="J2726">
            <v>1177807.5900000001</v>
          </cell>
          <cell r="K2726">
            <v>633778.68999999994</v>
          </cell>
          <cell r="L2726">
            <v>262.35000000000002</v>
          </cell>
          <cell r="M2726">
            <v>-2.11552550267332E-2</v>
          </cell>
          <cell r="N2726">
            <v>3.4979488503657397</v>
          </cell>
          <cell r="O2726">
            <v>6.9951554728620113</v>
          </cell>
        </row>
        <row r="2727">
          <cell r="A2727">
            <v>36400</v>
          </cell>
          <cell r="B2727">
            <v>3.5025952163793459</v>
          </cell>
          <cell r="C2727">
            <v>1.9699678591847833E-2</v>
          </cell>
          <cell r="D2727">
            <v>1177795.7</v>
          </cell>
          <cell r="E2727">
            <v>633775.93000000005</v>
          </cell>
          <cell r="F2727">
            <v>262.52</v>
          </cell>
          <cell r="G2727">
            <v>1177797.0085</v>
          </cell>
          <cell r="H2727">
            <v>633779.179</v>
          </cell>
          <cell r="I2727">
            <v>262.589</v>
          </cell>
          <cell r="J2727">
            <v>1177798.32</v>
          </cell>
          <cell r="K2727">
            <v>633782.43000000005</v>
          </cell>
          <cell r="L2727">
            <v>262.52</v>
          </cell>
          <cell r="M2727">
            <v>-1.9682951896016567E-2</v>
          </cell>
          <cell r="N2727">
            <v>3.5055717437373324</v>
          </cell>
          <cell r="O2727">
            <v>7.0081669601166787</v>
          </cell>
        </row>
        <row r="2728">
          <cell r="A2728">
            <v>36410</v>
          </cell>
          <cell r="B2728">
            <v>3.4987122716612058</v>
          </cell>
          <cell r="C2728">
            <v>2.0864819491234792E-2</v>
          </cell>
          <cell r="D2728">
            <v>1177786.42</v>
          </cell>
          <cell r="E2728">
            <v>633779.67000000004</v>
          </cell>
          <cell r="F2728">
            <v>262.68</v>
          </cell>
          <cell r="G2728">
            <v>1177787.7320000001</v>
          </cell>
          <cell r="H2728">
            <v>633782.91339999996</v>
          </cell>
          <cell r="I2728">
            <v>262.75299999999999</v>
          </cell>
          <cell r="J2728">
            <v>1177789.04</v>
          </cell>
          <cell r="K2728">
            <v>633786.16</v>
          </cell>
          <cell r="L2728">
            <v>262.68</v>
          </cell>
          <cell r="M2728">
            <v>-2.0856057042150992E-2</v>
          </cell>
          <cell r="N2728">
            <v>3.5001822181653477</v>
          </cell>
          <cell r="O2728">
            <v>6.9988944898265535</v>
          </cell>
        </row>
        <row r="2729">
          <cell r="A2729">
            <v>36420</v>
          </cell>
          <cell r="B2729">
            <v>3.5003248421488977</v>
          </cell>
          <cell r="C2729">
            <v>1.9426768390512432E-2</v>
          </cell>
          <cell r="D2729">
            <v>1177777.1499999999</v>
          </cell>
          <cell r="E2729">
            <v>633783.4</v>
          </cell>
          <cell r="F2729">
            <v>262.82</v>
          </cell>
          <cell r="G2729">
            <v>1177778.4554000001</v>
          </cell>
          <cell r="H2729">
            <v>633786.64780000004</v>
          </cell>
          <cell r="I2729">
            <v>262.88799999999998</v>
          </cell>
          <cell r="J2729">
            <v>1177779.76</v>
          </cell>
          <cell r="K2729">
            <v>633789.89</v>
          </cell>
          <cell r="L2729">
            <v>262.82</v>
          </cell>
          <cell r="M2729">
            <v>-1.9457308460690281E-2</v>
          </cell>
          <cell r="N2729">
            <v>3.4948307540770323</v>
          </cell>
          <cell r="O2729">
            <v>6.9951555962259295</v>
          </cell>
        </row>
        <row r="2730">
          <cell r="A2730">
            <v>36430</v>
          </cell>
          <cell r="B2730">
            <v>3.4964381947082503</v>
          </cell>
          <cell r="C2730">
            <v>2.0592384589829864E-2</v>
          </cell>
          <cell r="D2730">
            <v>1177767.8700000001</v>
          </cell>
          <cell r="E2730">
            <v>633787.14</v>
          </cell>
          <cell r="F2730">
            <v>262.89</v>
          </cell>
          <cell r="G2730">
            <v>1177769.1788999999</v>
          </cell>
          <cell r="H2730">
            <v>633790.38219999999</v>
          </cell>
          <cell r="I2730">
            <v>262.96199999999999</v>
          </cell>
          <cell r="J2730">
            <v>1177770.49</v>
          </cell>
          <cell r="K2730">
            <v>633793.63</v>
          </cell>
          <cell r="L2730">
            <v>262.89</v>
          </cell>
          <cell r="M2730">
            <v>-2.055701179199752E-2</v>
          </cell>
          <cell r="N2730">
            <v>3.5024545750385303</v>
          </cell>
          <cell r="O2730">
            <v>6.9988927697467807</v>
          </cell>
        </row>
        <row r="2731">
          <cell r="A2731">
            <v>36440</v>
          </cell>
          <cell r="B2731">
            <v>3.4981861942909585</v>
          </cell>
          <cell r="C2731">
            <v>1.9152782693298162E-2</v>
          </cell>
          <cell r="D2731">
            <v>1177758.6000000001</v>
          </cell>
          <cell r="E2731">
            <v>633790.87</v>
          </cell>
          <cell r="F2731">
            <v>262.91000000000003</v>
          </cell>
          <cell r="G2731">
            <v>1177759.9024</v>
          </cell>
          <cell r="H2731">
            <v>633794.11670000001</v>
          </cell>
          <cell r="I2731">
            <v>262.97699999999998</v>
          </cell>
          <cell r="J2731">
            <v>1177761.21</v>
          </cell>
          <cell r="K2731">
            <v>633797.36</v>
          </cell>
          <cell r="L2731">
            <v>262.91000000000003</v>
          </cell>
          <cell r="M2731">
            <v>-1.9159433195925921E-2</v>
          </cell>
          <cell r="N2731">
            <v>3.4969719257768737</v>
          </cell>
          <cell r="O2731">
            <v>6.9951581200678321</v>
          </cell>
        </row>
        <row r="2732">
          <cell r="A2732">
            <v>36450</v>
          </cell>
          <cell r="B2732">
            <v>3.5035360494634875</v>
          </cell>
          <cell r="C2732">
            <v>2.055066623648083E-2</v>
          </cell>
          <cell r="D2732">
            <v>1177749.32</v>
          </cell>
          <cell r="E2732">
            <v>633794.6</v>
          </cell>
          <cell r="F2732">
            <v>262.86</v>
          </cell>
          <cell r="G2732">
            <v>1177750.6258</v>
          </cell>
          <cell r="H2732">
            <v>633797.85109999997</v>
          </cell>
          <cell r="I2732">
            <v>262.93200000000002</v>
          </cell>
          <cell r="J2732">
            <v>1177751.93</v>
          </cell>
          <cell r="K2732">
            <v>633801.1</v>
          </cell>
          <cell r="L2732">
            <v>262.86</v>
          </cell>
          <cell r="M2732">
            <v>-2.0566150170068086E-2</v>
          </cell>
          <cell r="N2732">
            <v>3.5008982918344782</v>
          </cell>
          <cell r="O2732">
            <v>7.0044343412979657</v>
          </cell>
        </row>
        <row r="2733">
          <cell r="A2733">
            <v>36460</v>
          </cell>
          <cell r="B2733">
            <v>3.4996480880373881</v>
          </cell>
          <cell r="C2733">
            <v>1.9144782079383603E-2</v>
          </cell>
          <cell r="D2733">
            <v>1177740.04</v>
          </cell>
          <cell r="E2733">
            <v>633798.34</v>
          </cell>
          <cell r="F2733">
            <v>262.76</v>
          </cell>
          <cell r="G2733">
            <v>1177741.3492999999</v>
          </cell>
          <cell r="H2733">
            <v>633801.58550000004</v>
          </cell>
          <cell r="I2733">
            <v>262.827</v>
          </cell>
          <cell r="J2733">
            <v>1177742.6599999999</v>
          </cell>
          <cell r="K2733">
            <v>633804.82999999996</v>
          </cell>
          <cell r="L2733">
            <v>262.76</v>
          </cell>
          <cell r="M2733">
            <v>-1.9146988070903061E-2</v>
          </cell>
          <cell r="N2733">
            <v>3.499244881330688</v>
          </cell>
          <cell r="O2733">
            <v>6.9988929693680761</v>
          </cell>
        </row>
        <row r="2734">
          <cell r="A2734">
            <v>36470</v>
          </cell>
          <cell r="B2734">
            <v>3.5013051638222943</v>
          </cell>
          <cell r="C2734">
            <v>2.0278152482578041E-2</v>
          </cell>
          <cell r="D2734">
            <v>1177730.77</v>
          </cell>
          <cell r="E2734">
            <v>633802.06999999995</v>
          </cell>
          <cell r="F2734">
            <v>262.58999999999997</v>
          </cell>
          <cell r="G2734">
            <v>1177732.0728</v>
          </cell>
          <cell r="H2734">
            <v>633805.3199</v>
          </cell>
          <cell r="I2734">
            <v>262.661</v>
          </cell>
          <cell r="J2734">
            <v>1177733.3799999999</v>
          </cell>
          <cell r="K2734">
            <v>633808.56999999995</v>
          </cell>
          <cell r="L2734">
            <v>262.58999999999997</v>
          </cell>
          <cell r="M2734">
            <v>-2.026758757523783E-2</v>
          </cell>
          <cell r="N2734">
            <v>3.5031302929595567</v>
          </cell>
          <cell r="O2734">
            <v>7.0044354567818505</v>
          </cell>
        </row>
        <row r="2735">
          <cell r="A2735">
            <v>36480</v>
          </cell>
          <cell r="B2735">
            <v>3.4973762922160594</v>
          </cell>
          <cell r="C2735">
            <v>1.8871289356802674E-2</v>
          </cell>
          <cell r="D2735">
            <v>1177721.49</v>
          </cell>
          <cell r="E2735">
            <v>633805.81000000006</v>
          </cell>
          <cell r="F2735">
            <v>262.39999999999998</v>
          </cell>
          <cell r="G2735">
            <v>1177722.7962</v>
          </cell>
          <cell r="H2735">
            <v>633809.05429999996</v>
          </cell>
          <cell r="I2735">
            <v>262.46600000000001</v>
          </cell>
          <cell r="J2735">
            <v>1177724.1000000001</v>
          </cell>
          <cell r="K2735">
            <v>633812.30000000005</v>
          </cell>
          <cell r="L2735">
            <v>262.39999999999998</v>
          </cell>
          <cell r="M2735">
            <v>-1.8869112805269136E-2</v>
          </cell>
          <cell r="N2735">
            <v>3.497779714454865</v>
          </cell>
          <cell r="O2735">
            <v>6.9951560066709249</v>
          </cell>
        </row>
        <row r="2736">
          <cell r="A2736">
            <v>36490</v>
          </cell>
          <cell r="B2736">
            <v>3.4997649778018296</v>
          </cell>
          <cell r="C2736">
            <v>2.0287076546671664E-2</v>
          </cell>
          <cell r="D2736">
            <v>1177712.19</v>
          </cell>
          <cell r="E2736">
            <v>633809.68000000005</v>
          </cell>
          <cell r="F2736">
            <v>262.2</v>
          </cell>
          <cell r="G2736">
            <v>1177713.5651</v>
          </cell>
          <cell r="H2736">
            <v>633812.8983</v>
          </cell>
          <cell r="I2736">
            <v>262.27100000000002</v>
          </cell>
          <cell r="J2736">
            <v>1177714.94</v>
          </cell>
          <cell r="K2736">
            <v>633816.12</v>
          </cell>
          <cell r="L2736">
            <v>262.2</v>
          </cell>
          <cell r="M2736">
            <v>-2.0269421819417391E-2</v>
          </cell>
          <cell r="N2736">
            <v>3.5028132836039201</v>
          </cell>
          <cell r="O2736">
            <v>7.0025782614057501</v>
          </cell>
        </row>
        <row r="2737">
          <cell r="A2737">
            <v>36500</v>
          </cell>
          <cell r="B2737">
            <v>3.4982677542798677</v>
          </cell>
          <cell r="C2737">
            <v>1.9724047684898809E-2</v>
          </cell>
          <cell r="D2737">
            <v>1177702.99</v>
          </cell>
          <cell r="E2737">
            <v>633813.6</v>
          </cell>
          <cell r="F2737">
            <v>262.04000000000002</v>
          </cell>
          <cell r="G2737">
            <v>1177704.3648000001</v>
          </cell>
          <cell r="H2737">
            <v>633816.81680000003</v>
          </cell>
          <cell r="I2737">
            <v>262.10899999999998</v>
          </cell>
          <cell r="J2737">
            <v>1177705.74</v>
          </cell>
          <cell r="K2737">
            <v>633820.04</v>
          </cell>
          <cell r="L2737">
            <v>262.04000000000002</v>
          </cell>
          <cell r="M2737">
            <v>-1.9690035066960487E-2</v>
          </cell>
          <cell r="N2737">
            <v>3.5043106711242324</v>
          </cell>
          <cell r="O2737">
            <v>7.0025784254041001</v>
          </cell>
        </row>
        <row r="2738">
          <cell r="A2738">
            <v>36510</v>
          </cell>
          <cell r="B2738">
            <v>3.4967705585700655</v>
          </cell>
          <cell r="C2738">
            <v>2.0876405465341991E-2</v>
          </cell>
          <cell r="D2738">
            <v>1177693.79</v>
          </cell>
          <cell r="E2738">
            <v>633817.52</v>
          </cell>
          <cell r="F2738">
            <v>261.94</v>
          </cell>
          <cell r="G2738">
            <v>1177695.1645</v>
          </cell>
          <cell r="H2738">
            <v>633820.73529999994</v>
          </cell>
          <cell r="I2738">
            <v>262.01299999999998</v>
          </cell>
          <cell r="J2738">
            <v>1177696.54</v>
          </cell>
          <cell r="K2738">
            <v>633823.96</v>
          </cell>
          <cell r="L2738">
            <v>261.94</v>
          </cell>
          <cell r="M2738">
            <v>-2.0822588742990228E-2</v>
          </cell>
          <cell r="N2738">
            <v>3.5058080866411965</v>
          </cell>
          <cell r="O2738">
            <v>7.0025786452112619</v>
          </cell>
        </row>
        <row r="2739">
          <cell r="A2739">
            <v>36520</v>
          </cell>
          <cell r="B2739">
            <v>3.5044702994001753</v>
          </cell>
          <cell r="C2739">
            <v>2.0830537503049678E-2</v>
          </cell>
          <cell r="D2739">
            <v>1177684.5900000001</v>
          </cell>
          <cell r="E2739">
            <v>633821.43000000005</v>
          </cell>
          <cell r="F2739">
            <v>261.91000000000003</v>
          </cell>
          <cell r="G2739">
            <v>1177685.9642</v>
          </cell>
          <cell r="H2739">
            <v>633824.65379999997</v>
          </cell>
          <cell r="I2739">
            <v>261.983</v>
          </cell>
          <cell r="J2739">
            <v>1177687.3400000001</v>
          </cell>
          <cell r="K2739">
            <v>633827.87</v>
          </cell>
          <cell r="L2739">
            <v>261.91000000000003</v>
          </cell>
          <cell r="M2739">
            <v>-2.0868416482360066E-2</v>
          </cell>
          <cell r="N2739">
            <v>3.4981092150276711</v>
          </cell>
          <cell r="O2739">
            <v>7.0025795144278469</v>
          </cell>
        </row>
        <row r="2740">
          <cell r="A2740">
            <v>36530</v>
          </cell>
          <cell r="B2740">
            <v>3.5029728089388912</v>
          </cell>
          <cell r="C2740">
            <v>1.969755512344901E-2</v>
          </cell>
          <cell r="D2740">
            <v>1177675.3899999999</v>
          </cell>
          <cell r="E2740">
            <v>633825.35</v>
          </cell>
          <cell r="F2740">
            <v>261.95</v>
          </cell>
          <cell r="G2740">
            <v>1177676.7638999999</v>
          </cell>
          <cell r="H2740">
            <v>633828.5723</v>
          </cell>
          <cell r="I2740">
            <v>262.01900000000001</v>
          </cell>
          <cell r="J2740">
            <v>1177678.1399999999</v>
          </cell>
          <cell r="K2740">
            <v>633831.79</v>
          </cell>
          <cell r="L2740">
            <v>261.95</v>
          </cell>
          <cell r="M2740">
            <v>-1.9716503341883976E-2</v>
          </cell>
          <cell r="N2740">
            <v>3.4996063350360611</v>
          </cell>
          <cell r="O2740">
            <v>7.0025791439749518</v>
          </cell>
        </row>
        <row r="2741">
          <cell r="A2741">
            <v>36540</v>
          </cell>
          <cell r="B2741">
            <v>3.5014753462222075</v>
          </cell>
          <cell r="C2741">
            <v>2.0562760802438483E-2</v>
          </cell>
          <cell r="D2741">
            <v>1177666.19</v>
          </cell>
          <cell r="E2741">
            <v>633829.27</v>
          </cell>
          <cell r="F2741">
            <v>262.05</v>
          </cell>
          <cell r="G2741">
            <v>1177667.5636</v>
          </cell>
          <cell r="H2741">
            <v>633832.49080000003</v>
          </cell>
          <cell r="I2741">
            <v>262.12200000000001</v>
          </cell>
          <cell r="J2741">
            <v>1177668.94</v>
          </cell>
          <cell r="K2741">
            <v>633835.71</v>
          </cell>
          <cell r="L2741">
            <v>262.05</v>
          </cell>
          <cell r="M2741">
            <v>-2.0564944837353417E-2</v>
          </cell>
          <cell r="N2741">
            <v>3.5011034831090111</v>
          </cell>
          <cell r="O2741">
            <v>7.0025788293312186</v>
          </cell>
        </row>
        <row r="2742">
          <cell r="A2742">
            <v>36550</v>
          </cell>
          <cell r="B2742">
            <v>3.4998859310815886</v>
          </cell>
          <cell r="C2742">
            <v>2.0000651843633286E-2</v>
          </cell>
          <cell r="D2742">
            <v>1177656.99</v>
          </cell>
          <cell r="E2742">
            <v>633833.18999999994</v>
          </cell>
          <cell r="F2742">
            <v>262.22000000000003</v>
          </cell>
          <cell r="G2742">
            <v>1177658.3633000001</v>
          </cell>
          <cell r="H2742">
            <v>633836.40919999999</v>
          </cell>
          <cell r="I2742">
            <v>262.29000000000002</v>
          </cell>
          <cell r="J2742">
            <v>1177659.73</v>
          </cell>
          <cell r="K2742">
            <v>633839.63</v>
          </cell>
          <cell r="L2742">
            <v>262.22000000000003</v>
          </cell>
          <cell r="M2742">
            <v>-2.000700651295122E-2</v>
          </cell>
          <cell r="N2742">
            <v>3.4987742896309744</v>
          </cell>
          <cell r="O2742">
            <v>6.998660220712563</v>
          </cell>
        </row>
        <row r="2743">
          <cell r="A2743">
            <v>36560</v>
          </cell>
          <cell r="B2743">
            <v>3.498388527590965</v>
          </cell>
          <cell r="C2743">
            <v>2.029505855053242E-2</v>
          </cell>
          <cell r="D2743">
            <v>1177647.79</v>
          </cell>
          <cell r="E2743">
            <v>633837.11</v>
          </cell>
          <cell r="F2743">
            <v>262.42</v>
          </cell>
          <cell r="G2743">
            <v>1177649.1629999999</v>
          </cell>
          <cell r="H2743">
            <v>633840.32770000002</v>
          </cell>
          <cell r="I2743">
            <v>262.49099999999999</v>
          </cell>
          <cell r="J2743">
            <v>1177650.53</v>
          </cell>
          <cell r="K2743">
            <v>633843.55000000005</v>
          </cell>
          <cell r="L2743">
            <v>262.42</v>
          </cell>
          <cell r="M2743">
            <v>-2.0284136083691347E-2</v>
          </cell>
          <cell r="N2743">
            <v>3.5002723166038243</v>
          </cell>
          <cell r="O2743">
            <v>6.9986608441947897</v>
          </cell>
        </row>
        <row r="2744">
          <cell r="A2744">
            <v>36570</v>
          </cell>
          <cell r="B2744">
            <v>3.4968911521545589</v>
          </cell>
          <cell r="C2744">
            <v>2.0589717228012935E-2</v>
          </cell>
          <cell r="D2744">
            <v>1177638.5900000001</v>
          </cell>
          <cell r="E2744">
            <v>633841.03</v>
          </cell>
          <cell r="F2744">
            <v>262.62</v>
          </cell>
          <cell r="G2744">
            <v>1177639.9627</v>
          </cell>
          <cell r="H2744">
            <v>633844.24620000005</v>
          </cell>
          <cell r="I2744">
            <v>262.69200000000001</v>
          </cell>
          <cell r="J2744">
            <v>1177641.33</v>
          </cell>
          <cell r="K2744">
            <v>633847.47</v>
          </cell>
          <cell r="L2744">
            <v>262.62</v>
          </cell>
          <cell r="M2744">
            <v>-2.0561028387532126E-2</v>
          </cell>
          <cell r="N2744">
            <v>3.5017703707691177</v>
          </cell>
          <cell r="O2744">
            <v>6.9986615229236762</v>
          </cell>
        </row>
        <row r="2745">
          <cell r="A2745">
            <v>36580</v>
          </cell>
          <cell r="B2745">
            <v>3.5045929649695293</v>
          </cell>
          <cell r="C2745">
            <v>2.0829808405614311E-2</v>
          </cell>
          <cell r="D2745">
            <v>1177629.3899999999</v>
          </cell>
          <cell r="E2745">
            <v>633844.93999999994</v>
          </cell>
          <cell r="F2745">
            <v>262.82</v>
          </cell>
          <cell r="G2745">
            <v>1177630.7623999999</v>
          </cell>
          <cell r="H2745">
            <v>633848.16469999996</v>
          </cell>
          <cell r="I2745">
            <v>262.89299999999997</v>
          </cell>
          <cell r="J2745">
            <v>1177632.1299999999</v>
          </cell>
          <cell r="K2745">
            <v>633851.38</v>
          </cell>
          <cell r="L2745">
            <v>262.82</v>
          </cell>
          <cell r="M2745">
            <v>-2.0892576141658344E-2</v>
          </cell>
          <cell r="N2745">
            <v>3.494064087885369</v>
          </cell>
          <cell r="O2745">
            <v>6.9986570528548988</v>
          </cell>
        </row>
        <row r="2746">
          <cell r="A2746">
            <v>36590</v>
          </cell>
          <cell r="B2746">
            <v>3.503095295613643</v>
          </cell>
          <cell r="C2746">
            <v>2.0267790056675918E-2</v>
          </cell>
          <cell r="D2746">
            <v>1177620.19</v>
          </cell>
          <cell r="E2746">
            <v>633848.86</v>
          </cell>
          <cell r="F2746">
            <v>263.02</v>
          </cell>
          <cell r="G2746">
            <v>1177621.5621</v>
          </cell>
          <cell r="H2746">
            <v>633852.08319999999</v>
          </cell>
          <cell r="I2746">
            <v>263.09100000000001</v>
          </cell>
          <cell r="J2746">
            <v>1177622.93</v>
          </cell>
          <cell r="K2746">
            <v>633855.30000000005</v>
          </cell>
          <cell r="L2746">
            <v>263.02</v>
          </cell>
          <cell r="M2746">
            <v>-2.0311470097775116E-2</v>
          </cell>
          <cell r="N2746">
            <v>3.4955618504346271</v>
          </cell>
          <cell r="O2746">
            <v>6.9986571460482701</v>
          </cell>
        </row>
        <row r="2747">
          <cell r="A2747">
            <v>36600</v>
          </cell>
          <cell r="B2747">
            <v>3.501597653955546</v>
          </cell>
          <cell r="C2747">
            <v>1.9419706865284218E-2</v>
          </cell>
          <cell r="D2747">
            <v>1177610.99</v>
          </cell>
          <cell r="E2747">
            <v>633852.78</v>
          </cell>
          <cell r="F2747">
            <v>263.18</v>
          </cell>
          <cell r="G2747">
            <v>1177612.3618000001</v>
          </cell>
          <cell r="H2747">
            <v>633856.00170000002</v>
          </cell>
          <cell r="I2747">
            <v>263.24799999999999</v>
          </cell>
          <cell r="J2747">
            <v>1177613.73</v>
          </cell>
          <cell r="K2747">
            <v>633859.22</v>
          </cell>
          <cell r="L2747">
            <v>263.18</v>
          </cell>
          <cell r="M2747">
            <v>-1.9444907147670228E-2</v>
          </cell>
          <cell r="N2747">
            <v>3.4970596405306562</v>
          </cell>
          <cell r="O2747">
            <v>6.9986572944862022</v>
          </cell>
        </row>
        <row r="2748">
          <cell r="A2748">
            <v>36610</v>
          </cell>
          <cell r="B2748">
            <v>3.5000080371235129</v>
          </cell>
          <cell r="C2748">
            <v>2.0571381332934322E-2</v>
          </cell>
          <cell r="D2748">
            <v>1177601.79</v>
          </cell>
          <cell r="E2748">
            <v>633856.69999999995</v>
          </cell>
          <cell r="F2748">
            <v>263.27999999999997</v>
          </cell>
          <cell r="G2748">
            <v>1177603.1614999999</v>
          </cell>
          <cell r="H2748">
            <v>633859.92009999999</v>
          </cell>
          <cell r="I2748">
            <v>263.35199999999998</v>
          </cell>
          <cell r="J2748">
            <v>1177604.53</v>
          </cell>
          <cell r="K2748">
            <v>633863.14</v>
          </cell>
          <cell r="L2748">
            <v>263.27999999999997</v>
          </cell>
          <cell r="M2748">
            <v>-2.0579369321365629E-2</v>
          </cell>
          <cell r="N2748">
            <v>3.4986494909371144</v>
          </cell>
          <cell r="O2748">
            <v>6.9986575280606278</v>
          </cell>
        </row>
        <row r="2749">
          <cell r="A2749">
            <v>36620</v>
          </cell>
          <cell r="B2749">
            <v>3.4985104544599785</v>
          </cell>
          <cell r="C2749">
            <v>2.1151859044947385E-2</v>
          </cell>
          <cell r="D2749">
            <v>1177592.5900000001</v>
          </cell>
          <cell r="E2749">
            <v>633860.62</v>
          </cell>
          <cell r="F2749">
            <v>263.33</v>
          </cell>
          <cell r="G2749">
            <v>1177593.9612</v>
          </cell>
          <cell r="H2749">
            <v>633863.83860000002</v>
          </cell>
          <cell r="I2749">
            <v>263.404</v>
          </cell>
          <cell r="J2749">
            <v>1177595.33</v>
          </cell>
          <cell r="K2749">
            <v>633867.06000000006</v>
          </cell>
          <cell r="L2749">
            <v>263.33</v>
          </cell>
          <cell r="M2749">
            <v>-2.1141967127581245E-2</v>
          </cell>
          <cell r="N2749">
            <v>3.5001473398127585</v>
          </cell>
          <cell r="O2749">
            <v>6.998657794272737</v>
          </cell>
        </row>
        <row r="2750">
          <cell r="A2750">
            <v>36630</v>
          </cell>
          <cell r="B2750">
            <v>3.4970128996960743</v>
          </cell>
          <cell r="C2750">
            <v>2.0589000402675167E-2</v>
          </cell>
          <cell r="D2750">
            <v>1177583.3899999999</v>
          </cell>
          <cell r="E2750">
            <v>633864.54</v>
          </cell>
          <cell r="F2750">
            <v>263.33</v>
          </cell>
          <cell r="G2750">
            <v>1177584.7609000001</v>
          </cell>
          <cell r="H2750">
            <v>633867.75710000005</v>
          </cell>
          <cell r="I2750">
            <v>263.40199999999999</v>
          </cell>
          <cell r="J2750">
            <v>1177586.1299999999</v>
          </cell>
          <cell r="K2750">
            <v>633870.98</v>
          </cell>
          <cell r="L2750">
            <v>263.33</v>
          </cell>
          <cell r="M2750">
            <v>-2.0561763273536149E-2</v>
          </cell>
          <cell r="N2750">
            <v>3.5016452160340616</v>
          </cell>
          <cell r="O2750">
            <v>6.9986581157301355</v>
          </cell>
        </row>
        <row r="2751">
          <cell r="A2751">
            <v>36640</v>
          </cell>
          <cell r="B2751">
            <v>3.4955153725937183</v>
          </cell>
          <cell r="C2751">
            <v>1.9739578472733502E-2</v>
          </cell>
          <cell r="D2751">
            <v>1177574.19</v>
          </cell>
          <cell r="E2751">
            <v>633868.46</v>
          </cell>
          <cell r="F2751">
            <v>263.29000000000002</v>
          </cell>
          <cell r="G2751">
            <v>1177575.5606</v>
          </cell>
          <cell r="H2751">
            <v>633871.67559999996</v>
          </cell>
          <cell r="I2751">
            <v>263.35899999999998</v>
          </cell>
          <cell r="J2751">
            <v>1177576.93</v>
          </cell>
          <cell r="K2751">
            <v>633874.9</v>
          </cell>
          <cell r="L2751">
            <v>263.29000000000002</v>
          </cell>
          <cell r="M2751">
            <v>-1.969659749351144E-2</v>
          </cell>
          <cell r="N2751">
            <v>3.5031431201602374</v>
          </cell>
          <cell r="O2751">
            <v>6.9986584927539557</v>
          </cell>
        </row>
        <row r="2752">
          <cell r="A2752">
            <v>36650</v>
          </cell>
          <cell r="B2752">
            <v>3.5032189340855315</v>
          </cell>
          <cell r="C2752">
            <v>2.0837978263278243E-2</v>
          </cell>
          <cell r="D2752">
            <v>1177564.99</v>
          </cell>
          <cell r="E2752">
            <v>633872.37</v>
          </cell>
          <cell r="F2752">
            <v>263.24</v>
          </cell>
          <cell r="G2752">
            <v>1177566.3603000001</v>
          </cell>
          <cell r="H2752">
            <v>633875.59409999999</v>
          </cell>
          <cell r="I2752">
            <v>263.31299999999999</v>
          </cell>
          <cell r="J2752">
            <v>1177567.73</v>
          </cell>
          <cell r="K2752">
            <v>633878.81000000006</v>
          </cell>
          <cell r="L2752">
            <v>263.24</v>
          </cell>
          <cell r="M2752">
            <v>-2.088436063991039E-2</v>
          </cell>
          <cell r="N2752">
            <v>3.4954385848171365</v>
          </cell>
          <cell r="O2752">
            <v>6.9986575189026681</v>
          </cell>
        </row>
        <row r="2753">
          <cell r="A2753">
            <v>36660</v>
          </cell>
          <cell r="B2753">
            <v>3.501629085030002</v>
          </cell>
          <cell r="C2753">
            <v>1.9705113912550688E-2</v>
          </cell>
          <cell r="D2753">
            <v>1177555.79</v>
          </cell>
          <cell r="E2753">
            <v>633876.29</v>
          </cell>
          <cell r="F2753">
            <v>263.2</v>
          </cell>
          <cell r="G2753">
            <v>1177557.1599999999</v>
          </cell>
          <cell r="H2753">
            <v>633879.51249999995</v>
          </cell>
          <cell r="I2753">
            <v>263.26900000000001</v>
          </cell>
          <cell r="J2753">
            <v>1177558.53</v>
          </cell>
          <cell r="K2753">
            <v>633882.73</v>
          </cell>
          <cell r="L2753">
            <v>263.2</v>
          </cell>
          <cell r="M2753">
            <v>-1.9731039042442892E-2</v>
          </cell>
          <cell r="N2753">
            <v>3.4970282027009749</v>
          </cell>
          <cell r="O2753">
            <v>6.9986572877309765</v>
          </cell>
        </row>
        <row r="2754">
          <cell r="A2754">
            <v>36670</v>
          </cell>
          <cell r="B2754">
            <v>3.5001312960965834</v>
          </cell>
          <cell r="C2754">
            <v>2.1427767605069599E-2</v>
          </cell>
          <cell r="D2754">
            <v>1177546.5900000001</v>
          </cell>
          <cell r="E2754">
            <v>633880.21</v>
          </cell>
          <cell r="F2754">
            <v>263.17</v>
          </cell>
          <cell r="G2754">
            <v>1177547.9597</v>
          </cell>
          <cell r="H2754">
            <v>633883.43099999998</v>
          </cell>
          <cell r="I2754">
            <v>263.245</v>
          </cell>
          <cell r="J2754">
            <v>1177549.33</v>
          </cell>
          <cell r="K2754">
            <v>633886.65</v>
          </cell>
          <cell r="L2754">
            <v>263.17</v>
          </cell>
          <cell r="M2754">
            <v>-2.1437600668315432E-2</v>
          </cell>
          <cell r="N2754">
            <v>3.4985258453310921</v>
          </cell>
          <cell r="O2754">
            <v>6.9986571414276755</v>
          </cell>
        </row>
        <row r="2755">
          <cell r="A2755">
            <v>36680</v>
          </cell>
          <cell r="B2755">
            <v>3.4986335347659447</v>
          </cell>
          <cell r="C2755">
            <v>1.915033379010057E-2</v>
          </cell>
          <cell r="D2755">
            <v>1177537.3899999999</v>
          </cell>
          <cell r="E2755">
            <v>633884.13</v>
          </cell>
          <cell r="F2755">
            <v>263.18</v>
          </cell>
          <cell r="G2755">
            <v>1177538.7594000001</v>
          </cell>
          <cell r="H2755">
            <v>633887.34950000001</v>
          </cell>
          <cell r="I2755">
            <v>263.24700000000001</v>
          </cell>
          <cell r="J2755">
            <v>1177540.1299999999</v>
          </cell>
          <cell r="K2755">
            <v>633890.56999999995</v>
          </cell>
          <cell r="L2755">
            <v>263.18</v>
          </cell>
          <cell r="M2755">
            <v>-1.9142728528357286E-2</v>
          </cell>
          <cell r="N2755">
            <v>3.5000235154960331</v>
          </cell>
          <cell r="O2755">
            <v>6.9986570502619774</v>
          </cell>
        </row>
        <row r="2756">
          <cell r="A2756">
            <v>36690</v>
          </cell>
          <cell r="B2756">
            <v>3.4971358009073117</v>
          </cell>
          <cell r="C2756">
            <v>1.9158535388481199E-2</v>
          </cell>
          <cell r="D2756">
            <v>1177528.19</v>
          </cell>
          <cell r="E2756">
            <v>633888.05000000005</v>
          </cell>
          <cell r="F2756">
            <v>263.20999999999998</v>
          </cell>
          <cell r="G2756">
            <v>1177529.5591</v>
          </cell>
          <cell r="H2756">
            <v>633891.26800000004</v>
          </cell>
          <cell r="I2756">
            <v>263.27699999999999</v>
          </cell>
          <cell r="J2756">
            <v>1177530.93</v>
          </cell>
          <cell r="K2756">
            <v>633894.49</v>
          </cell>
          <cell r="L2756">
            <v>263.20999999999998</v>
          </cell>
          <cell r="M2756">
            <v>-1.9134540650177872E-2</v>
          </cell>
          <cell r="N2756">
            <v>3.5015212136479721</v>
          </cell>
          <cell r="O2756">
            <v>6.9986570145552838</v>
          </cell>
        </row>
        <row r="2757">
          <cell r="A2757">
            <v>36700</v>
          </cell>
          <cell r="B2757">
            <v>3.4956380948296264</v>
          </cell>
          <cell r="C2757">
            <v>2.1169239490056238E-2</v>
          </cell>
          <cell r="D2757">
            <v>1177518.99</v>
          </cell>
          <cell r="E2757">
            <v>633891.97</v>
          </cell>
          <cell r="F2757">
            <v>263.26</v>
          </cell>
          <cell r="G2757">
            <v>1177520.3588</v>
          </cell>
          <cell r="H2757">
            <v>633895.18649999995</v>
          </cell>
          <cell r="I2757">
            <v>263.334</v>
          </cell>
          <cell r="J2757">
            <v>1177521.73</v>
          </cell>
          <cell r="K2757">
            <v>633898.41</v>
          </cell>
          <cell r="L2757">
            <v>263.26</v>
          </cell>
          <cell r="M2757">
            <v>-2.1124636000695484E-2</v>
          </cell>
          <cell r="N2757">
            <v>3.5030189394778679</v>
          </cell>
          <cell r="O2757">
            <v>6.9986570343074943</v>
          </cell>
        </row>
        <row r="2758">
          <cell r="A2758">
            <v>36710</v>
          </cell>
          <cell r="B2758">
            <v>3.5033437241416614</v>
          </cell>
          <cell r="C2758">
            <v>1.9410028063016855E-2</v>
          </cell>
          <cell r="D2758">
            <v>1177509.79</v>
          </cell>
          <cell r="E2758">
            <v>633895.88</v>
          </cell>
          <cell r="F2758">
            <v>263.35000000000002</v>
          </cell>
          <cell r="G2758">
            <v>1177511.1584999999</v>
          </cell>
          <cell r="H2758">
            <v>633899.10499999998</v>
          </cell>
          <cell r="I2758">
            <v>263.41800000000001</v>
          </cell>
          <cell r="J2758">
            <v>1177512.53</v>
          </cell>
          <cell r="K2758">
            <v>633902.32999999996</v>
          </cell>
          <cell r="L2758">
            <v>263.35000000000002</v>
          </cell>
          <cell r="M2758">
            <v>-1.9403531488228407E-2</v>
          </cell>
          <cell r="N2758">
            <v>3.5045166928111704</v>
          </cell>
          <cell r="O2758">
            <v>7.0078604169528322</v>
          </cell>
        </row>
        <row r="2759">
          <cell r="A2759">
            <v>36720</v>
          </cell>
          <cell r="B2759">
            <v>3.5017536748197005</v>
          </cell>
          <cell r="C2759">
            <v>1.9704412819262485E-2</v>
          </cell>
          <cell r="D2759">
            <v>1177500.5900000001</v>
          </cell>
          <cell r="E2759">
            <v>633899.80000000005</v>
          </cell>
          <cell r="F2759">
            <v>263.45999999999998</v>
          </cell>
          <cell r="G2759">
            <v>1177501.9582</v>
          </cell>
          <cell r="H2759">
            <v>633903.02339999995</v>
          </cell>
          <cell r="I2759">
            <v>263.529</v>
          </cell>
          <cell r="J2759">
            <v>1177503.33</v>
          </cell>
          <cell r="K2759">
            <v>633906.24</v>
          </cell>
          <cell r="L2759">
            <v>263.47000000000003</v>
          </cell>
          <cell r="M2759">
            <v>-1.6872058289004812E-2</v>
          </cell>
          <cell r="N2759">
            <v>3.4969058895688039</v>
          </cell>
          <cell r="O2759">
            <v>6.9986595643885039</v>
          </cell>
        </row>
        <row r="2760">
          <cell r="A2760">
            <v>36730</v>
          </cell>
          <cell r="B2760">
            <v>3.5002557078786412</v>
          </cell>
          <cell r="C2760">
            <v>2.028423233200197E-2</v>
          </cell>
          <cell r="D2760">
            <v>1177491.3899999999</v>
          </cell>
          <cell r="E2760">
            <v>633903.72</v>
          </cell>
          <cell r="F2760">
            <v>263.58999999999997</v>
          </cell>
          <cell r="G2760">
            <v>1177492.7579000001</v>
          </cell>
          <cell r="H2760">
            <v>633906.94189999998</v>
          </cell>
          <cell r="I2760">
            <v>263.661</v>
          </cell>
          <cell r="J2760">
            <v>1177494.1299999999</v>
          </cell>
          <cell r="K2760">
            <v>633910.16</v>
          </cell>
          <cell r="L2760">
            <v>263.67</v>
          </cell>
          <cell r="M2760">
            <v>2.572602153626583E-3</v>
          </cell>
          <cell r="N2760">
            <v>3.49840335293481</v>
          </cell>
          <cell r="O2760">
            <v>6.9986590608134511</v>
          </cell>
        </row>
        <row r="2761">
          <cell r="A2761">
            <v>36740</v>
          </cell>
          <cell r="B2761">
            <v>4.000339225554125</v>
          </cell>
          <cell r="C2761">
            <v>2.0748240416668593E-2</v>
          </cell>
          <cell r="D2761">
            <v>1177481.99</v>
          </cell>
          <cell r="E2761">
            <v>633907.18000000005</v>
          </cell>
          <cell r="F2761">
            <v>263.70999999999998</v>
          </cell>
          <cell r="G2761">
            <v>1177483.5575999999</v>
          </cell>
          <cell r="H2761">
            <v>633910.86040000001</v>
          </cell>
          <cell r="I2761">
            <v>263.79300000000001</v>
          </cell>
          <cell r="J2761">
            <v>1177484.93</v>
          </cell>
          <cell r="K2761">
            <v>633914.07999999996</v>
          </cell>
          <cell r="L2761">
            <v>263.86</v>
          </cell>
          <cell r="M2761">
            <v>1.9143399479393256E-2</v>
          </cell>
          <cell r="N2761">
            <v>3.4999008442637805</v>
          </cell>
          <cell r="O2761">
            <v>7.5002400698179059</v>
          </cell>
        </row>
        <row r="2762">
          <cell r="A2762">
            <v>36750</v>
          </cell>
          <cell r="B2762">
            <v>4.5004269241910002</v>
          </cell>
          <cell r="C2762">
            <v>3.6885389496650274E-2</v>
          </cell>
          <cell r="D2762">
            <v>1177472.5900000001</v>
          </cell>
          <cell r="E2762">
            <v>633910.64</v>
          </cell>
          <cell r="F2762">
            <v>263.76</v>
          </cell>
          <cell r="G2762">
            <v>1177474.3573</v>
          </cell>
          <cell r="H2762">
            <v>633914.77890000003</v>
          </cell>
          <cell r="I2762">
            <v>263.92599999999999</v>
          </cell>
          <cell r="J2762">
            <v>1177475.73</v>
          </cell>
          <cell r="K2762">
            <v>633918</v>
          </cell>
          <cell r="L2762">
            <v>264.06</v>
          </cell>
          <cell r="M2762">
            <v>3.82704240107066E-2</v>
          </cell>
          <cell r="N2762">
            <v>3.5013983634601611</v>
          </cell>
          <cell r="O2762">
            <v>8.0018252876511617</v>
          </cell>
        </row>
        <row r="2763">
          <cell r="A2763">
            <v>36760</v>
          </cell>
          <cell r="B2763">
            <v>4.5020787375989961</v>
          </cell>
          <cell r="C2763">
            <v>5.5307784362034026E-2</v>
          </cell>
          <cell r="D2763">
            <v>1177463.5900000001</v>
          </cell>
          <cell r="E2763">
            <v>633914.04</v>
          </cell>
          <cell r="F2763">
            <v>263.81</v>
          </cell>
          <cell r="G2763">
            <v>1177465.0060000001</v>
          </cell>
          <cell r="H2763">
            <v>633918.31359999999</v>
          </cell>
          <cell r="I2763">
            <v>264.05900000000003</v>
          </cell>
          <cell r="J2763">
            <v>1177466.1100000001</v>
          </cell>
          <cell r="K2763">
            <v>633921.64</v>
          </cell>
          <cell r="L2763">
            <v>264.25</v>
          </cell>
          <cell r="M2763">
            <v>5.449640205796754E-2</v>
          </cell>
          <cell r="N2763">
            <v>3.5048185345668945</v>
          </cell>
          <cell r="O2763">
            <v>8.0068972721658902</v>
          </cell>
        </row>
        <row r="2764">
          <cell r="A2764">
            <v>36770</v>
          </cell>
          <cell r="B2764">
            <v>4.5026360333860271</v>
          </cell>
          <cell r="C2764">
            <v>5.7966044349290355E-2</v>
          </cell>
          <cell r="D2764">
            <v>1177454.3400000001</v>
          </cell>
          <cell r="E2764">
            <v>633916.68000000005</v>
          </cell>
          <cell r="F2764">
            <v>263.93</v>
          </cell>
          <cell r="G2764">
            <v>1177455.3929000001</v>
          </cell>
          <cell r="H2764">
            <v>633921.05779999995</v>
          </cell>
          <cell r="I2764">
            <v>264.19099999999997</v>
          </cell>
          <cell r="J2764">
            <v>1177456.21</v>
          </cell>
          <cell r="K2764">
            <v>633924.46</v>
          </cell>
          <cell r="L2764">
            <v>264.39</v>
          </cell>
          <cell r="M2764">
            <v>5.6874283751396471E-2</v>
          </cell>
          <cell r="N2764">
            <v>3.4989451624544827</v>
          </cell>
          <cell r="O2764">
            <v>8.0015811958405099</v>
          </cell>
        </row>
        <row r="2765">
          <cell r="A2765">
            <v>36780</v>
          </cell>
          <cell r="B2765">
            <v>4.5045420332832862</v>
          </cell>
          <cell r="C2765">
            <v>5.6387530213561514E-2</v>
          </cell>
          <cell r="D2765">
            <v>1177444.8999999999</v>
          </cell>
          <cell r="E2765">
            <v>633918.54</v>
          </cell>
          <cell r="F2765">
            <v>264.07</v>
          </cell>
          <cell r="G2765">
            <v>1177445.5847</v>
          </cell>
          <cell r="H2765">
            <v>633922.99219999998</v>
          </cell>
          <cell r="I2765">
            <v>264.32400000000001</v>
          </cell>
          <cell r="J2765">
            <v>1177446.1200000001</v>
          </cell>
          <cell r="K2765">
            <v>633926.44999999995</v>
          </cell>
          <cell r="L2765">
            <v>264.52</v>
          </cell>
          <cell r="M2765">
            <v>5.601617402169555E-2</v>
          </cell>
          <cell r="N2765">
            <v>3.498989415522328</v>
          </cell>
          <cell r="O2765">
            <v>8.0035314488056137</v>
          </cell>
        </row>
        <row r="2766">
          <cell r="A2766">
            <v>36790</v>
          </cell>
          <cell r="B2766">
            <v>4.5041461454780558</v>
          </cell>
          <cell r="C2766">
            <v>5.7058539332259572E-2</v>
          </cell>
          <cell r="D2766">
            <v>1177435.3400000001</v>
          </cell>
          <cell r="E2766">
            <v>633919.61</v>
          </cell>
          <cell r="F2766">
            <v>264.2</v>
          </cell>
          <cell r="G2766">
            <v>1177435.6495000001</v>
          </cell>
          <cell r="H2766">
            <v>633924.10349999997</v>
          </cell>
          <cell r="I2766">
            <v>264.45699999999999</v>
          </cell>
          <cell r="J2766">
            <v>1177435.8899999999</v>
          </cell>
          <cell r="K2766">
            <v>633927.59</v>
          </cell>
          <cell r="L2766">
            <v>264.66000000000003</v>
          </cell>
          <cell r="M2766">
            <v>5.8086548235790014E-2</v>
          </cell>
          <cell r="N2766">
            <v>3.4947850434492329</v>
          </cell>
          <cell r="O2766">
            <v>7.9989311889272887</v>
          </cell>
        </row>
        <row r="2767">
          <cell r="A2767">
            <v>36800</v>
          </cell>
          <cell r="B2767">
            <v>4.5044490184275956</v>
          </cell>
          <cell r="C2767">
            <v>5.7498708263863482E-2</v>
          </cell>
          <cell r="D2767">
            <v>1177425.72</v>
          </cell>
          <cell r="E2767">
            <v>633919.88</v>
          </cell>
          <cell r="F2767">
            <v>264.33</v>
          </cell>
          <cell r="G2767">
            <v>1177425.6564</v>
          </cell>
          <cell r="H2767">
            <v>633924.38399999996</v>
          </cell>
          <cell r="I2767">
            <v>264.589</v>
          </cell>
          <cell r="J2767">
            <v>1177425.6100000001</v>
          </cell>
          <cell r="K2767">
            <v>633927.88</v>
          </cell>
          <cell r="L2767">
            <v>264.79000000000002</v>
          </cell>
          <cell r="M2767">
            <v>5.7489215913788839E-2</v>
          </cell>
          <cell r="N2767">
            <v>3.4963079041022684</v>
          </cell>
          <cell r="O2767">
            <v>8.0007569225298631</v>
          </cell>
        </row>
        <row r="2768">
          <cell r="A2768">
            <v>36810</v>
          </cell>
          <cell r="B2768">
            <v>4.5028096939749869</v>
          </cell>
          <cell r="C2768">
            <v>5.5965056737161893E-2</v>
          </cell>
          <cell r="D2768">
            <v>1177416.1100000001</v>
          </cell>
          <cell r="E2768">
            <v>633919.35</v>
          </cell>
          <cell r="F2768">
            <v>264.47000000000003</v>
          </cell>
          <cell r="G2768">
            <v>1177415.6745</v>
          </cell>
          <cell r="H2768">
            <v>633923.83169999998</v>
          </cell>
          <cell r="I2768">
            <v>264.72199999999998</v>
          </cell>
          <cell r="J2768">
            <v>1177415.3400000001</v>
          </cell>
          <cell r="K2768">
            <v>633927.31999999995</v>
          </cell>
          <cell r="L2768">
            <v>264.92</v>
          </cell>
          <cell r="M2768">
            <v>5.6501991915029533E-2</v>
          </cell>
          <cell r="N2768">
            <v>3.5043012341546831</v>
          </cell>
          <cell r="O2768">
            <v>8.00711092812967</v>
          </cell>
        </row>
        <row r="2769">
          <cell r="A2769">
            <v>36820</v>
          </cell>
          <cell r="B2769">
            <v>4.5033426629857463</v>
          </cell>
          <cell r="C2769">
            <v>5.6624605117419326E-2</v>
          </cell>
          <cell r="D2769">
            <v>1177406.58</v>
          </cell>
          <cell r="E2769">
            <v>633918.02</v>
          </cell>
          <cell r="F2769">
            <v>264.60000000000002</v>
          </cell>
          <cell r="G2769">
            <v>1177405.7733</v>
          </cell>
          <cell r="H2769">
            <v>633922.45050000004</v>
          </cell>
          <cell r="I2769">
            <v>264.85500000000002</v>
          </cell>
          <cell r="J2769">
            <v>1177405.1499999999</v>
          </cell>
          <cell r="K2769">
            <v>633925.89</v>
          </cell>
          <cell r="L2769">
            <v>265.05</v>
          </cell>
          <cell r="M2769">
            <v>5.578568439204027E-2</v>
          </cell>
          <cell r="N2769">
            <v>3.4955204390719383</v>
          </cell>
          <cell r="O2769">
            <v>7.998863102057685</v>
          </cell>
        </row>
        <row r="2770">
          <cell r="A2770">
            <v>36830</v>
          </cell>
          <cell r="B2770">
            <v>4.4944808343259854</v>
          </cell>
          <cell r="C2770">
            <v>5.7181242833922549E-2</v>
          </cell>
          <cell r="D2770">
            <v>1177397.19</v>
          </cell>
          <cell r="E2770">
            <v>633915.91</v>
          </cell>
          <cell r="F2770">
            <v>264.73</v>
          </cell>
          <cell r="G2770">
            <v>1177396.0214</v>
          </cell>
          <cell r="H2770">
            <v>633920.24990000005</v>
          </cell>
          <cell r="I2770">
            <v>264.98700000000002</v>
          </cell>
          <cell r="J2770">
            <v>1177395.1100000001</v>
          </cell>
          <cell r="K2770">
            <v>633923.63</v>
          </cell>
          <cell r="L2770">
            <v>265.19</v>
          </cell>
          <cell r="M2770">
            <v>5.7986449394044744E-2</v>
          </cell>
          <cell r="N2770">
            <v>3.5008179000665423</v>
          </cell>
          <cell r="O2770">
            <v>7.9952987343925273</v>
          </cell>
        </row>
        <row r="2771">
          <cell r="A2771">
            <v>36840</v>
          </cell>
          <cell r="B2771">
            <v>4.5042803298268499</v>
          </cell>
          <cell r="C2771">
            <v>5.7722872681413601E-2</v>
          </cell>
          <cell r="D2771">
            <v>1177388.02</v>
          </cell>
          <cell r="E2771">
            <v>633913.01</v>
          </cell>
          <cell r="F2771">
            <v>264.86</v>
          </cell>
          <cell r="G2771">
            <v>1177386.4865000001</v>
          </cell>
          <cell r="H2771">
            <v>633917.2452</v>
          </cell>
          <cell r="I2771">
            <v>265.12</v>
          </cell>
          <cell r="J2771">
            <v>1177385.3</v>
          </cell>
          <cell r="K2771">
            <v>633920.54</v>
          </cell>
          <cell r="L2771">
            <v>265.32</v>
          </cell>
          <cell r="M2771">
            <v>5.7111421200874722E-2</v>
          </cell>
          <cell r="N2771">
            <v>3.5019265112759164</v>
          </cell>
          <cell r="O2771">
            <v>8.0062068411027667</v>
          </cell>
        </row>
        <row r="2772">
          <cell r="A2772">
            <v>36850</v>
          </cell>
          <cell r="B2772">
            <v>4.4969318796914086</v>
          </cell>
          <cell r="C2772">
            <v>4.2918150677707795E-2</v>
          </cell>
          <cell r="D2772">
            <v>1177379.1100000001</v>
          </cell>
          <cell r="E2772">
            <v>633909.37</v>
          </cell>
          <cell r="F2772">
            <v>265.06</v>
          </cell>
          <cell r="G2772">
            <v>1177377.2348</v>
          </cell>
          <cell r="H2772">
            <v>633913.45730000001</v>
          </cell>
          <cell r="I2772">
            <v>265.25299999999999</v>
          </cell>
          <cell r="J2772">
            <v>1177375.77</v>
          </cell>
          <cell r="K2772">
            <v>633916.64</v>
          </cell>
          <cell r="L2772">
            <v>265.39999999999998</v>
          </cell>
          <cell r="M2772">
            <v>4.1956835211421045E-2</v>
          </cell>
          <cell r="N2772">
            <v>3.5036007663413224</v>
          </cell>
          <cell r="O2772">
            <v>8.0005326460327311</v>
          </cell>
        </row>
        <row r="2773">
          <cell r="A2773">
            <v>36860</v>
          </cell>
          <cell r="B2773">
            <v>4.1120215916016702</v>
          </cell>
          <cell r="C2773">
            <v>2.3346180914047866E-2</v>
          </cell>
          <cell r="D2773">
            <v>1177370</v>
          </cell>
          <cell r="E2773">
            <v>633905.43000000005</v>
          </cell>
          <cell r="F2773">
            <v>265.29000000000002</v>
          </cell>
          <cell r="G2773">
            <v>1177368.2171</v>
          </cell>
          <cell r="H2773">
            <v>633909.13540000003</v>
          </cell>
          <cell r="I2773">
            <v>265.38600000000002</v>
          </cell>
          <cell r="J2773">
            <v>1177366.7</v>
          </cell>
          <cell r="K2773">
            <v>633912.29</v>
          </cell>
          <cell r="L2773">
            <v>265.47000000000003</v>
          </cell>
          <cell r="M2773">
            <v>2.399697013771299E-2</v>
          </cell>
          <cell r="N2773">
            <v>3.5004419107056792</v>
          </cell>
          <cell r="O2773">
            <v>7.6124635023073495</v>
          </cell>
        </row>
        <row r="2774">
          <cell r="A2774">
            <v>36870</v>
          </cell>
          <cell r="B2774">
            <v>3.6139634212441467</v>
          </cell>
          <cell r="C2774">
            <v>1.8815907100845498E-2</v>
          </cell>
          <cell r="D2774">
            <v>1177360.78</v>
          </cell>
          <cell r="E2774">
            <v>633901.54</v>
          </cell>
          <cell r="F2774">
            <v>265.45</v>
          </cell>
          <cell r="G2774">
            <v>1177359.2084999999</v>
          </cell>
          <cell r="H2774">
            <v>633904.79440000001</v>
          </cell>
          <cell r="I2774">
            <v>265.51799999999997</v>
          </cell>
          <cell r="J2774">
            <v>1177357.69</v>
          </cell>
          <cell r="K2774">
            <v>633907.94999999995</v>
          </cell>
          <cell r="L2774">
            <v>265.54000000000002</v>
          </cell>
          <cell r="M2774">
            <v>6.2822142443601991E-3</v>
          </cell>
          <cell r="N2774">
            <v>3.5019499724636907</v>
          </cell>
          <cell r="O2774">
            <v>7.1159133937078369</v>
          </cell>
        </row>
        <row r="2775">
          <cell r="A2775">
            <v>36880</v>
          </cell>
          <cell r="B2775">
            <v>3.5005720818577779</v>
          </cell>
          <cell r="C2775">
            <v>1.8854061123918998E-2</v>
          </cell>
          <cell r="D2775">
            <v>1177351.72</v>
          </cell>
          <cell r="E2775">
            <v>633897.30000000005</v>
          </cell>
          <cell r="F2775">
            <v>265.57</v>
          </cell>
          <cell r="G2775">
            <v>1177350.1998999999</v>
          </cell>
          <cell r="H2775">
            <v>633900.45330000005</v>
          </cell>
          <cell r="I2775">
            <v>265.63600000000002</v>
          </cell>
          <cell r="J2775">
            <v>1177348.68</v>
          </cell>
          <cell r="K2775">
            <v>633903.61</v>
          </cell>
          <cell r="L2775">
            <v>265.60000000000002</v>
          </cell>
          <cell r="M2775">
            <v>-1.0275297101940199E-2</v>
          </cell>
          <cell r="N2775">
            <v>3.5035483298291963</v>
          </cell>
          <cell r="O2775">
            <v>7.0041204116869746</v>
          </cell>
        </row>
        <row r="2776">
          <cell r="A2776">
            <v>36890</v>
          </cell>
          <cell r="B2776">
            <v>3.499106847518664</v>
          </cell>
          <cell r="C2776">
            <v>1.8576168957541678E-2</v>
          </cell>
          <cell r="D2776">
            <v>1177342.71</v>
          </cell>
          <cell r="E2776">
            <v>633892.96</v>
          </cell>
          <cell r="F2776">
            <v>265.64999999999998</v>
          </cell>
          <cell r="G2776">
            <v>1177341.1912</v>
          </cell>
          <cell r="H2776">
            <v>633896.11230000004</v>
          </cell>
          <cell r="I2776">
            <v>265.71499999999997</v>
          </cell>
          <cell r="J2776">
            <v>1177339.67</v>
          </cell>
          <cell r="K2776">
            <v>633899.27</v>
          </cell>
          <cell r="L2776">
            <v>265.64999999999998</v>
          </cell>
          <cell r="M2776">
            <v>-1.8544865060957965E-2</v>
          </cell>
          <cell r="N2776">
            <v>3.5050133708894209</v>
          </cell>
          <cell r="O2776">
            <v>7.0041202184080849</v>
          </cell>
        </row>
        <row r="2777">
          <cell r="A2777">
            <v>36900</v>
          </cell>
          <cell r="B2777">
            <v>3.4975082844515621</v>
          </cell>
          <cell r="C2777">
            <v>1.9156495010422377E-2</v>
          </cell>
          <cell r="D2777">
            <v>1177333.7</v>
          </cell>
          <cell r="E2777">
            <v>633888.62</v>
          </cell>
          <cell r="F2777">
            <v>265.69</v>
          </cell>
          <cell r="G2777">
            <v>1177332.1825999999</v>
          </cell>
          <cell r="H2777">
            <v>633891.77119999996</v>
          </cell>
          <cell r="I2777">
            <v>265.75700000000001</v>
          </cell>
          <cell r="J2777">
            <v>1177330.6599999999</v>
          </cell>
          <cell r="K2777">
            <v>633894.92000000004</v>
          </cell>
          <cell r="L2777">
            <v>265.69</v>
          </cell>
          <cell r="M2777">
            <v>-1.9155956320103921E-2</v>
          </cell>
          <cell r="N2777">
            <v>3.4976066389174036</v>
          </cell>
          <cell r="O2777">
            <v>6.9951149233689662</v>
          </cell>
        </row>
        <row r="2778">
          <cell r="A2778">
            <v>36910</v>
          </cell>
          <cell r="B2778">
            <v>3.4960000055711538</v>
          </cell>
          <cell r="C2778">
            <v>2.00228832632845E-2</v>
          </cell>
          <cell r="D2778">
            <v>1177324.69</v>
          </cell>
          <cell r="E2778">
            <v>633884.28</v>
          </cell>
          <cell r="F2778">
            <v>265.69</v>
          </cell>
          <cell r="G2778">
            <v>1177323.1740000001</v>
          </cell>
          <cell r="H2778">
            <v>633887.43019999994</v>
          </cell>
          <cell r="I2778">
            <v>265.76</v>
          </cell>
          <cell r="J2778">
            <v>1177321.6499999999</v>
          </cell>
          <cell r="K2778">
            <v>633890.57999999996</v>
          </cell>
          <cell r="L2778">
            <v>265.69</v>
          </cell>
          <cell r="M2778">
            <v>-2.0005050042095979E-2</v>
          </cell>
          <cell r="N2778">
            <v>3.4991164657271261</v>
          </cell>
          <cell r="O2778">
            <v>6.9951164712982798</v>
          </cell>
        </row>
        <row r="2779">
          <cell r="A2779">
            <v>36920</v>
          </cell>
          <cell r="B2779">
            <v>3.4945352667362468</v>
          </cell>
          <cell r="C2779">
            <v>1.8886631543889205E-2</v>
          </cell>
          <cell r="D2779">
            <v>1177315.68</v>
          </cell>
          <cell r="E2779">
            <v>633879.93999999994</v>
          </cell>
          <cell r="F2779">
            <v>265.66000000000003</v>
          </cell>
          <cell r="G2779">
            <v>1177314.1653</v>
          </cell>
          <cell r="H2779">
            <v>633883.08920000005</v>
          </cell>
          <cell r="I2779">
            <v>265.726</v>
          </cell>
          <cell r="J2779">
            <v>1177312.6499999999</v>
          </cell>
          <cell r="K2779">
            <v>633886.24</v>
          </cell>
          <cell r="L2779">
            <v>265.66000000000003</v>
          </cell>
          <cell r="M2779">
            <v>-1.8877437588517239E-2</v>
          </cell>
          <cell r="N2779">
            <v>3.4962372244907081</v>
          </cell>
          <cell r="O2779">
            <v>6.9907724912269549</v>
          </cell>
        </row>
        <row r="2780">
          <cell r="A2780">
            <v>36930</v>
          </cell>
          <cell r="B2780">
            <v>3.497281301232023</v>
          </cell>
          <cell r="C2780">
            <v>2.1159293069717765E-2</v>
          </cell>
          <cell r="D2780">
            <v>1177306.68</v>
          </cell>
          <cell r="E2780">
            <v>633875.6</v>
          </cell>
          <cell r="F2780">
            <v>265.58</v>
          </cell>
          <cell r="G2780">
            <v>1177305.1566999999</v>
          </cell>
          <cell r="H2780">
            <v>633878.74809999997</v>
          </cell>
          <cell r="I2780">
            <v>265.654</v>
          </cell>
          <cell r="J2780">
            <v>1177303.6399999999</v>
          </cell>
          <cell r="K2780">
            <v>633881.9</v>
          </cell>
          <cell r="L2780">
            <v>265.58</v>
          </cell>
          <cell r="M2780">
            <v>-2.1155941172861348E-2</v>
          </cell>
          <cell r="N2780">
            <v>3.4978354021393678</v>
          </cell>
          <cell r="O2780">
            <v>6.9951167033713908</v>
          </cell>
        </row>
        <row r="2781">
          <cell r="A2781">
            <v>36940</v>
          </cell>
          <cell r="B2781">
            <v>3.5047767431248942</v>
          </cell>
          <cell r="C2781">
            <v>2.0828716163783817E-2</v>
          </cell>
          <cell r="D2781">
            <v>1177297.67</v>
          </cell>
          <cell r="E2781">
            <v>633871.25</v>
          </cell>
          <cell r="F2781">
            <v>265.47000000000003</v>
          </cell>
          <cell r="G2781">
            <v>1177296.1481000001</v>
          </cell>
          <cell r="H2781">
            <v>633874.40709999995</v>
          </cell>
          <cell r="I2781">
            <v>265.54300000000001</v>
          </cell>
          <cell r="J2781">
            <v>1177294.6299999999</v>
          </cell>
          <cell r="K2781">
            <v>633877.56000000006</v>
          </cell>
          <cell r="L2781">
            <v>265.47000000000003</v>
          </cell>
          <cell r="M2781">
            <v>-2.0861054866447036E-2</v>
          </cell>
          <cell r="N2781">
            <v>3.4993436557895468</v>
          </cell>
          <cell r="O2781">
            <v>7.0041203989144414</v>
          </cell>
        </row>
        <row r="2782">
          <cell r="A2782">
            <v>36950</v>
          </cell>
          <cell r="B2782">
            <v>3.503268111312146</v>
          </cell>
          <cell r="C2782">
            <v>1.8554103749613395E-2</v>
          </cell>
          <cell r="D2782">
            <v>1177288.6599999999</v>
          </cell>
          <cell r="E2782">
            <v>633866.91</v>
          </cell>
          <cell r="F2782">
            <v>265.33</v>
          </cell>
          <cell r="G2782">
            <v>1177287.1395</v>
          </cell>
          <cell r="H2782">
            <v>633870.06610000005</v>
          </cell>
          <cell r="I2782">
            <v>265.39499999999998</v>
          </cell>
          <cell r="J2782">
            <v>1177285.6200000001</v>
          </cell>
          <cell r="K2782">
            <v>633873.22</v>
          </cell>
          <cell r="L2782">
            <v>265.33</v>
          </cell>
          <cell r="M2782">
            <v>-1.8566908299818049E-2</v>
          </cell>
          <cell r="N2782">
            <v>3.5008521047435082</v>
          </cell>
          <cell r="O2782">
            <v>7.0041202160556537</v>
          </cell>
        </row>
        <row r="2783">
          <cell r="A2783">
            <v>36960</v>
          </cell>
          <cell r="B2783">
            <v>3.5017129579846262</v>
          </cell>
          <cell r="C2783">
            <v>1.970464193607949E-2</v>
          </cell>
          <cell r="D2783">
            <v>1177279.6499999999</v>
          </cell>
          <cell r="E2783">
            <v>633862.56999999995</v>
          </cell>
          <cell r="F2783">
            <v>265.14</v>
          </cell>
          <cell r="G2783">
            <v>1177278.1307999999</v>
          </cell>
          <cell r="H2783">
            <v>633865.72499999998</v>
          </cell>
          <cell r="I2783">
            <v>265.209</v>
          </cell>
          <cell r="J2783">
            <v>1177276.6100000001</v>
          </cell>
          <cell r="K2783">
            <v>633868.88</v>
          </cell>
          <cell r="L2783">
            <v>265.14</v>
          </cell>
          <cell r="M2783">
            <v>-1.9700734950504124E-2</v>
          </cell>
          <cell r="N2783">
            <v>3.5024074062907573</v>
          </cell>
          <cell r="O2783">
            <v>7.0041203642753835</v>
          </cell>
        </row>
        <row r="2784">
          <cell r="A2784">
            <v>36970</v>
          </cell>
          <cell r="B2784">
            <v>3.5002046853380704</v>
          </cell>
          <cell r="C2784">
            <v>9.9994152189544043E-3</v>
          </cell>
          <cell r="D2784">
            <v>1177270.6399999999</v>
          </cell>
          <cell r="E2784">
            <v>633858.23</v>
          </cell>
          <cell r="F2784">
            <v>264.95</v>
          </cell>
          <cell r="G2784">
            <v>1177269.1222000001</v>
          </cell>
          <cell r="H2784">
            <v>633861.38399999996</v>
          </cell>
          <cell r="I2784">
            <v>264.98500000000001</v>
          </cell>
          <cell r="J2784">
            <v>1177267.6000000001</v>
          </cell>
          <cell r="K2784">
            <v>633864.54</v>
          </cell>
          <cell r="L2784">
            <v>264.91000000000003</v>
          </cell>
          <cell r="M2784">
            <v>-2.140462140125297E-2</v>
          </cell>
          <cell r="N2784">
            <v>3.5039162148225769</v>
          </cell>
          <cell r="O2784">
            <v>7.0041209001606468</v>
          </cell>
        </row>
        <row r="2785">
          <cell r="A2785">
            <v>36980</v>
          </cell>
          <cell r="B2785">
            <v>3.4986966086122786</v>
          </cell>
          <cell r="C2785">
            <v>-1.0003725362700298E-2</v>
          </cell>
          <cell r="D2785">
            <v>1177261.6299999999</v>
          </cell>
          <cell r="E2785">
            <v>633853.89</v>
          </cell>
          <cell r="F2785">
            <v>264.77999999999997</v>
          </cell>
          <cell r="G2785">
            <v>1177260.1136</v>
          </cell>
          <cell r="H2785">
            <v>633857.04299999995</v>
          </cell>
          <cell r="I2785">
            <v>264.745</v>
          </cell>
          <cell r="J2785">
            <v>1177258.53</v>
          </cell>
          <cell r="K2785">
            <v>633860.32999999996</v>
          </cell>
          <cell r="L2785">
            <v>264.67</v>
          </cell>
          <cell r="M2785">
            <v>-2.0555925369622495E-2</v>
          </cell>
          <cell r="N2785">
            <v>3.648583007156831</v>
          </cell>
          <cell r="O2785">
            <v>7.1472796157691096</v>
          </cell>
        </row>
        <row r="2786">
          <cell r="A2786">
            <v>36990</v>
          </cell>
          <cell r="B2786">
            <v>3.4971419216555595</v>
          </cell>
          <cell r="C2786">
            <v>-2.6879092157504149E-2</v>
          </cell>
          <cell r="D2786">
            <v>1177252.6200000001</v>
          </cell>
          <cell r="E2786">
            <v>633849.55000000005</v>
          </cell>
          <cell r="F2786">
            <v>264.60000000000002</v>
          </cell>
          <cell r="G2786">
            <v>1177251.1048999999</v>
          </cell>
          <cell r="H2786">
            <v>633852.70189999999</v>
          </cell>
          <cell r="I2786">
            <v>264.50599999999997</v>
          </cell>
          <cell r="J2786">
            <v>1177249.3</v>
          </cell>
          <cell r="K2786">
            <v>633856.43999999994</v>
          </cell>
          <cell r="L2786">
            <v>264.39</v>
          </cell>
          <cell r="M2786">
            <v>-2.7944867006638105E-2</v>
          </cell>
          <cell r="N2786">
            <v>4.151030669511881</v>
          </cell>
          <cell r="O2786">
            <v>7.648172591167441</v>
          </cell>
        </row>
        <row r="2787">
          <cell r="A2787">
            <v>37000</v>
          </cell>
          <cell r="B2787">
            <v>3.5051040498995021</v>
          </cell>
          <cell r="C2787">
            <v>-4.6503612354869876E-2</v>
          </cell>
          <cell r="D2787">
            <v>1177243.48</v>
          </cell>
          <cell r="E2787">
            <v>633845.19999999995</v>
          </cell>
          <cell r="F2787">
            <v>264.43</v>
          </cell>
          <cell r="G2787">
            <v>1177242.0732</v>
          </cell>
          <cell r="H2787">
            <v>633848.41040000005</v>
          </cell>
          <cell r="I2787">
            <v>264.267</v>
          </cell>
          <cell r="J2787">
            <v>1177240.27</v>
          </cell>
          <cell r="K2787">
            <v>633852.53</v>
          </cell>
          <cell r="L2787">
            <v>264.06</v>
          </cell>
          <cell r="M2787">
            <v>-4.6031113454717748E-2</v>
          </cell>
          <cell r="N2787">
            <v>4.4969583497828278</v>
          </cell>
          <cell r="O2787">
            <v>8.0020623996823304</v>
          </cell>
          <cell r="P2787">
            <v>7.237652243675333</v>
          </cell>
        </row>
        <row r="2788">
          <cell r="A2788">
            <v>37010</v>
          </cell>
          <cell r="B2788">
            <v>3.4979722269169491</v>
          </cell>
          <cell r="C2788">
            <v>-6.0892421718212644E-2</v>
          </cell>
          <cell r="D2788">
            <v>1177233.7</v>
          </cell>
          <cell r="E2788">
            <v>633841.61</v>
          </cell>
          <cell r="F2788">
            <v>264.24</v>
          </cell>
          <cell r="G2788">
            <v>1177232.6936999999</v>
          </cell>
          <cell r="H2788">
            <v>633844.96010000003</v>
          </cell>
          <cell r="I2788">
            <v>264.02699999999999</v>
          </cell>
          <cell r="J2788">
            <v>1177231.3999999999</v>
          </cell>
          <cell r="K2788">
            <v>633849.27</v>
          </cell>
          <cell r="L2788">
            <v>263.76</v>
          </cell>
          <cell r="M2788">
            <v>-5.9334948291389876E-2</v>
          </cell>
          <cell r="N2788">
            <v>4.4998775205596733</v>
          </cell>
          <cell r="O2788">
            <v>7.9978497474766224</v>
          </cell>
        </row>
        <row r="2789">
          <cell r="A2789">
            <v>37020</v>
          </cell>
          <cell r="B2789">
            <v>3.5041674846250404</v>
          </cell>
          <cell r="C2789">
            <v>-6.0499391347635288E-2</v>
          </cell>
          <cell r="D2789">
            <v>1177223.57</v>
          </cell>
          <cell r="E2789">
            <v>633839.21</v>
          </cell>
          <cell r="F2789">
            <v>264</v>
          </cell>
          <cell r="G2789">
            <v>1177222.9676000001</v>
          </cell>
          <cell r="H2789">
            <v>633842.66200000001</v>
          </cell>
          <cell r="I2789">
            <v>263.78800000000001</v>
          </cell>
          <cell r="J2789">
            <v>1177222.2</v>
          </cell>
          <cell r="K2789">
            <v>633847.1</v>
          </cell>
          <cell r="L2789">
            <v>263.52</v>
          </cell>
          <cell r="M2789">
            <v>-5.9504075563347941E-2</v>
          </cell>
          <cell r="N2789">
            <v>4.5038931781188118</v>
          </cell>
          <cell r="O2789">
            <v>8.0080606627438513</v>
          </cell>
        </row>
        <row r="2790">
          <cell r="A2790">
            <v>37030</v>
          </cell>
          <cell r="B2790">
            <v>3.5044495501999768</v>
          </cell>
          <cell r="C2790">
            <v>-6.020917036399405E-2</v>
          </cell>
          <cell r="D2790">
            <v>1177213.22</v>
          </cell>
          <cell r="E2790">
            <v>633838.05000000005</v>
          </cell>
          <cell r="F2790">
            <v>263.76</v>
          </cell>
          <cell r="G2790">
            <v>1177213.0356999999</v>
          </cell>
          <cell r="H2790">
            <v>633841.54960000003</v>
          </cell>
          <cell r="I2790">
            <v>263.54899999999998</v>
          </cell>
          <cell r="J2790">
            <v>1177212.8</v>
          </cell>
          <cell r="K2790">
            <v>633846.04</v>
          </cell>
          <cell r="L2790">
            <v>263.27999999999997</v>
          </cell>
          <cell r="M2790">
            <v>-5.9823221320956438E-2</v>
          </cell>
          <cell r="N2790">
            <v>4.496581662776042</v>
          </cell>
          <cell r="O2790">
            <v>8.0010312129760184</v>
          </cell>
        </row>
        <row r="2791">
          <cell r="A2791">
            <v>37040</v>
          </cell>
          <cell r="B2791">
            <v>3.4973964372935034</v>
          </cell>
          <cell r="C2791">
            <v>-6.0330592708912473E-2</v>
          </cell>
          <cell r="D2791">
            <v>1177202.8</v>
          </cell>
          <cell r="E2791">
            <v>633838.15</v>
          </cell>
          <cell r="F2791">
            <v>263.52</v>
          </cell>
          <cell r="G2791">
            <v>1177203.0422</v>
          </cell>
          <cell r="H2791">
            <v>633841.63899999997</v>
          </cell>
          <cell r="I2791">
            <v>263.30900000000003</v>
          </cell>
          <cell r="J2791">
            <v>1177203.3500000001</v>
          </cell>
          <cell r="K2791">
            <v>633846.13</v>
          </cell>
          <cell r="L2791">
            <v>263.04000000000002</v>
          </cell>
          <cell r="M2791">
            <v>-5.9757387254934381E-2</v>
          </cell>
          <cell r="N2791">
            <v>4.5015354980700426</v>
          </cell>
          <cell r="O2791">
            <v>7.9989319353635455</v>
          </cell>
        </row>
        <row r="2792">
          <cell r="A2792">
            <v>37050</v>
          </cell>
          <cell r="B2792">
            <v>3.5019030083913867</v>
          </cell>
          <cell r="C2792">
            <v>-5.9967394727029825E-2</v>
          </cell>
          <cell r="D2792">
            <v>1177192.47</v>
          </cell>
          <cell r="E2792">
            <v>633839.49</v>
          </cell>
          <cell r="F2792">
            <v>263.27999999999997</v>
          </cell>
          <cell r="G2792">
            <v>1177193.1318000001</v>
          </cell>
          <cell r="H2792">
            <v>633842.92879999999</v>
          </cell>
          <cell r="I2792">
            <v>263.07</v>
          </cell>
          <cell r="J2792">
            <v>1177193.98</v>
          </cell>
          <cell r="K2792">
            <v>633847.35</v>
          </cell>
          <cell r="L2792">
            <v>262.8</v>
          </cell>
          <cell r="M2792">
            <v>-5.9975640502420408E-2</v>
          </cell>
          <cell r="N2792">
            <v>4.5018277043508279</v>
          </cell>
          <cell r="O2792">
            <v>8.0037307127422146</v>
          </cell>
        </row>
        <row r="2793">
          <cell r="A2793">
            <v>37060</v>
          </cell>
          <cell r="B2793">
            <v>3.4976413682089564</v>
          </cell>
          <cell r="C2793">
            <v>-6.0040460954283448E-2</v>
          </cell>
          <cell r="D2793">
            <v>1177182.3799999999</v>
          </cell>
          <cell r="E2793">
            <v>633842.06999999995</v>
          </cell>
          <cell r="F2793">
            <v>263.04000000000002</v>
          </cell>
          <cell r="G2793">
            <v>1177183.4483</v>
          </cell>
          <cell r="H2793">
            <v>633845.40049999999</v>
          </cell>
          <cell r="I2793">
            <v>262.83</v>
          </cell>
          <cell r="J2793">
            <v>1177184.82</v>
          </cell>
          <cell r="K2793">
            <v>633849.68999999994</v>
          </cell>
          <cell r="L2793">
            <v>262.56</v>
          </cell>
          <cell r="M2793">
            <v>-5.9953578167821743E-2</v>
          </cell>
          <cell r="N2793">
            <v>4.5034843332319419</v>
          </cell>
          <cell r="O2793">
            <v>8.0011257014408983</v>
          </cell>
        </row>
        <row r="2794">
          <cell r="A2794">
            <v>37070</v>
          </cell>
          <cell r="B2794">
            <v>3.498293301093391</v>
          </cell>
          <cell r="C2794">
            <v>-5.1167808011988933E-2</v>
          </cell>
          <cell r="D2794">
            <v>1177172.67</v>
          </cell>
          <cell r="E2794">
            <v>633845.84</v>
          </cell>
          <cell r="F2794">
            <v>262.77</v>
          </cell>
          <cell r="G2794">
            <v>1177174.1321</v>
          </cell>
          <cell r="H2794">
            <v>633849.01809999999</v>
          </cell>
          <cell r="I2794">
            <v>262.59100000000001</v>
          </cell>
          <cell r="J2794">
            <v>1177176.01</v>
          </cell>
          <cell r="K2794">
            <v>633853.11</v>
          </cell>
          <cell r="L2794">
            <v>262.36</v>
          </cell>
          <cell r="M2794">
            <v>-5.1307807372660177E-2</v>
          </cell>
          <cell r="N2794">
            <v>4.5022387786363476</v>
          </cell>
          <cell r="O2794">
            <v>8.000532079729739</v>
          </cell>
        </row>
        <row r="2795">
          <cell r="A2795">
            <v>37080</v>
          </cell>
          <cell r="B2795">
            <v>3.4996429903914756</v>
          </cell>
          <cell r="C2795">
            <v>-3.3717725014817061E-2</v>
          </cell>
          <cell r="D2795">
            <v>1177163.57</v>
          </cell>
          <cell r="E2795">
            <v>633850.62</v>
          </cell>
          <cell r="F2795">
            <v>262.47000000000003</v>
          </cell>
          <cell r="G2795">
            <v>1177165.2845000001</v>
          </cell>
          <cell r="H2795">
            <v>633853.67090000003</v>
          </cell>
          <cell r="I2795">
            <v>262.35199999999998</v>
          </cell>
          <cell r="J2795">
            <v>1177167.3999999999</v>
          </cell>
          <cell r="K2795">
            <v>633857.44999999995</v>
          </cell>
          <cell r="L2795">
            <v>262.2</v>
          </cell>
          <cell r="M2795">
            <v>-3.5096404545233724E-2</v>
          </cell>
          <cell r="N2795">
            <v>4.3309279673957146</v>
          </cell>
          <cell r="O2795">
            <v>7.8305709577871898</v>
          </cell>
        </row>
        <row r="2796">
          <cell r="A2796">
            <v>37090</v>
          </cell>
          <cell r="B2796">
            <v>3.4972425481158189</v>
          </cell>
          <cell r="C2796">
            <v>-1.6584494555929762E-2</v>
          </cell>
          <cell r="D2796">
            <v>1177154.8500000001</v>
          </cell>
          <cell r="E2796">
            <v>633855.51</v>
          </cell>
          <cell r="F2796">
            <v>262.17</v>
          </cell>
          <cell r="G2796">
            <v>1177156.5612000001</v>
          </cell>
          <cell r="H2796">
            <v>633858.56000000006</v>
          </cell>
          <cell r="I2796">
            <v>262.11200000000002</v>
          </cell>
          <cell r="J2796">
            <v>1177158.44</v>
          </cell>
          <cell r="K2796">
            <v>633861.9</v>
          </cell>
          <cell r="L2796">
            <v>262.04000000000002</v>
          </cell>
          <cell r="M2796">
            <v>-1.8788334508456399E-2</v>
          </cell>
          <cell r="N2796">
            <v>3.832165111154286</v>
          </cell>
          <cell r="O2796">
            <v>7.329407659270105</v>
          </cell>
        </row>
        <row r="2797">
          <cell r="A2797">
            <v>37100</v>
          </cell>
          <cell r="B2797">
            <v>3.4947949368134688</v>
          </cell>
          <cell r="C2797">
            <v>3.71981768172931E-3</v>
          </cell>
          <cell r="D2797">
            <v>1177146.1299999999</v>
          </cell>
          <cell r="E2797">
            <v>633860.4</v>
          </cell>
          <cell r="F2797">
            <v>261.86</v>
          </cell>
          <cell r="G2797">
            <v>1177147.8378000001</v>
          </cell>
          <cell r="H2797">
            <v>633863.44909999997</v>
          </cell>
          <cell r="I2797">
            <v>261.87299999999999</v>
          </cell>
          <cell r="J2797">
            <v>1177149.55</v>
          </cell>
          <cell r="K2797">
            <v>633866.5</v>
          </cell>
          <cell r="L2797">
            <v>261.8</v>
          </cell>
          <cell r="M2797">
            <v>-2.0865985393262045E-2</v>
          </cell>
          <cell r="N2797">
            <v>3.4985167785822342</v>
          </cell>
          <cell r="O2797">
            <v>6.993311715395703</v>
          </cell>
        </row>
        <row r="2798">
          <cell r="A2798">
            <v>37110</v>
          </cell>
          <cell r="B2798">
            <v>3.497289448954584</v>
          </cell>
          <cell r="C2798">
            <v>2.1159243774384329E-2</v>
          </cell>
          <cell r="D2798">
            <v>1177137.3999999999</v>
          </cell>
          <cell r="E2798">
            <v>633865.29</v>
          </cell>
          <cell r="F2798">
            <v>261.56</v>
          </cell>
          <cell r="G2798">
            <v>1177139.1144999999</v>
          </cell>
          <cell r="H2798">
            <v>633868.3382</v>
          </cell>
          <cell r="I2798">
            <v>261.63400000000001</v>
          </cell>
          <cell r="J2798">
            <v>1177140.83</v>
          </cell>
          <cell r="K2798">
            <v>633871.39</v>
          </cell>
          <cell r="L2798">
            <v>261.56</v>
          </cell>
          <cell r="M2798">
            <v>-2.11373160180541E-2</v>
          </cell>
          <cell r="N2798">
            <v>3.5009175212598591</v>
          </cell>
          <cell r="O2798">
            <v>6.9982069702144436</v>
          </cell>
        </row>
        <row r="2799">
          <cell r="A2799">
            <v>37120</v>
          </cell>
          <cell r="B2799">
            <v>3.5035619731589671</v>
          </cell>
          <cell r="C2799">
            <v>2.112136179320687E-2</v>
          </cell>
          <cell r="D2799">
            <v>1177128.68</v>
          </cell>
          <cell r="E2799">
            <v>633870.17000000004</v>
          </cell>
          <cell r="F2799">
            <v>261.32</v>
          </cell>
          <cell r="G2799">
            <v>1177130.3910999999</v>
          </cell>
          <cell r="H2799">
            <v>633873.22730000003</v>
          </cell>
          <cell r="I2799">
            <v>261.39400000000001</v>
          </cell>
          <cell r="J2799">
            <v>1177132.1000000001</v>
          </cell>
          <cell r="K2799">
            <v>633876.28</v>
          </cell>
          <cell r="L2799">
            <v>261.32</v>
          </cell>
          <cell r="M2799">
            <v>-2.1152082757277608E-2</v>
          </cell>
          <cell r="N2799">
            <v>3.4984734529062753</v>
          </cell>
          <cell r="O2799">
            <v>7.0020354260652429</v>
          </cell>
        </row>
        <row r="2800">
          <cell r="A2800">
            <v>37130</v>
          </cell>
          <cell r="B2800">
            <v>3.5011657772692577</v>
          </cell>
          <cell r="C2800">
            <v>1.9422102329876074E-2</v>
          </cell>
          <cell r="D2800">
            <v>1177119.96</v>
          </cell>
          <cell r="E2800">
            <v>633875.06000000006</v>
          </cell>
          <cell r="F2800">
            <v>261.04000000000002</v>
          </cell>
          <cell r="G2800">
            <v>1177121.6677999999</v>
          </cell>
          <cell r="H2800">
            <v>633878.11640000006</v>
          </cell>
          <cell r="I2800">
            <v>261.108</v>
          </cell>
          <cell r="J2800">
            <v>1177123.3799999999</v>
          </cell>
          <cell r="K2800">
            <v>633881.17000000004</v>
          </cell>
          <cell r="L2800">
            <v>261.04000000000002</v>
          </cell>
          <cell r="M2800">
            <v>-1.9423734490491038E-2</v>
          </cell>
          <cell r="N2800">
            <v>3.5008715771559418</v>
          </cell>
          <cell r="O2800">
            <v>7.0020373544251999</v>
          </cell>
        </row>
        <row r="2801">
          <cell r="A2801">
            <v>37140</v>
          </cell>
          <cell r="B2801">
            <v>3.5036049448950379</v>
          </cell>
          <cell r="C2801">
            <v>1.9694001203102853E-2</v>
          </cell>
          <cell r="D2801">
            <v>1177111.23</v>
          </cell>
          <cell r="E2801">
            <v>633879.94999999995</v>
          </cell>
          <cell r="F2801">
            <v>260.66000000000003</v>
          </cell>
          <cell r="G2801">
            <v>1177112.9443999999</v>
          </cell>
          <cell r="H2801">
            <v>633883.00549999997</v>
          </cell>
          <cell r="I2801">
            <v>260.72899999999998</v>
          </cell>
          <cell r="J2801">
            <v>1177114.6599999999</v>
          </cell>
          <cell r="K2801">
            <v>633886.06000000006</v>
          </cell>
          <cell r="L2801">
            <v>260.66000000000003</v>
          </cell>
          <cell r="M2801">
            <v>-1.9695600951328628E-2</v>
          </cell>
          <cell r="N2801">
            <v>3.5033203693795074</v>
          </cell>
          <cell r="O2801">
            <v>7.0069253142745449</v>
          </cell>
        </row>
        <row r="2802">
          <cell r="A2802">
            <v>37150</v>
          </cell>
          <cell r="B2802">
            <v>3.5012061307567963</v>
          </cell>
          <cell r="C2802">
            <v>1.9136262618597959E-2</v>
          </cell>
          <cell r="D2802">
            <v>1177102.51</v>
          </cell>
          <cell r="E2802">
            <v>633884.84</v>
          </cell>
          <cell r="F2802">
            <v>260.19</v>
          </cell>
          <cell r="G2802">
            <v>1177104.2211</v>
          </cell>
          <cell r="H2802">
            <v>633887.8946</v>
          </cell>
          <cell r="I2802">
            <v>260.25700000000001</v>
          </cell>
          <cell r="J2802">
            <v>1177105.93</v>
          </cell>
          <cell r="K2802">
            <v>633890.94999999995</v>
          </cell>
          <cell r="L2802">
            <v>260.19</v>
          </cell>
          <cell r="M2802">
            <v>-1.9138320438166701E-2</v>
          </cell>
          <cell r="N2802">
            <v>3.5008296687515044</v>
          </cell>
          <cell r="O2802">
            <v>7.0020357995083007</v>
          </cell>
        </row>
        <row r="2803">
          <cell r="A2803">
            <v>37160</v>
          </cell>
          <cell r="B2803">
            <v>3.4988090159659611</v>
          </cell>
          <cell r="C2803">
            <v>2.0578431023656422E-2</v>
          </cell>
          <cell r="D2803">
            <v>1177093.79</v>
          </cell>
          <cell r="E2803">
            <v>633889.73</v>
          </cell>
          <cell r="F2803">
            <v>259.62</v>
          </cell>
          <cell r="G2803">
            <v>1177095.4978</v>
          </cell>
          <cell r="H2803">
            <v>633892.78370000003</v>
          </cell>
          <cell r="I2803">
            <v>259.69200000000001</v>
          </cell>
          <cell r="J2803">
            <v>1177097.21</v>
          </cell>
          <cell r="K2803">
            <v>633895.84</v>
          </cell>
          <cell r="L2803">
            <v>259.62</v>
          </cell>
          <cell r="M2803">
            <v>-2.0552479925883868E-2</v>
          </cell>
          <cell r="N2803">
            <v>3.5032268738200134</v>
          </cell>
          <cell r="O2803">
            <v>7.002035889785974</v>
          </cell>
        </row>
        <row r="2804">
          <cell r="A2804">
            <v>37170</v>
          </cell>
          <cell r="B2804">
            <v>3.5012505193809345</v>
          </cell>
          <cell r="C2804">
            <v>2.1135305683038189E-2</v>
          </cell>
          <cell r="D2804">
            <v>1177085.06</v>
          </cell>
          <cell r="E2804">
            <v>633894.62</v>
          </cell>
          <cell r="F2804">
            <v>258.95999999999998</v>
          </cell>
          <cell r="G2804">
            <v>1177086.7744</v>
          </cell>
          <cell r="H2804">
            <v>633897.67279999994</v>
          </cell>
          <cell r="I2804">
            <v>259.03399999999999</v>
          </cell>
          <cell r="J2804">
            <v>1177088.49</v>
          </cell>
          <cell r="K2804">
            <v>633900.73</v>
          </cell>
          <cell r="L2804">
            <v>258.95999999999998</v>
          </cell>
          <cell r="M2804">
            <v>-2.1108632727660455E-2</v>
          </cell>
          <cell r="N2804">
            <v>3.5056747139782161</v>
          </cell>
          <cell r="O2804">
            <v>7.0069252333591505</v>
          </cell>
        </row>
        <row r="2805">
          <cell r="A2805">
            <v>37180</v>
          </cell>
          <cell r="B2805">
            <v>3.4988507855610704</v>
          </cell>
          <cell r="C2805">
            <v>2.0863993486458371E-2</v>
          </cell>
          <cell r="D2805">
            <v>1177076.3400000001</v>
          </cell>
          <cell r="E2805">
            <v>633899.51</v>
          </cell>
          <cell r="F2805">
            <v>258.20999999999998</v>
          </cell>
          <cell r="G2805">
            <v>1177078.0511</v>
          </cell>
          <cell r="H2805">
            <v>633902.56189999997</v>
          </cell>
          <cell r="I2805">
            <v>258.28300000000002</v>
          </cell>
          <cell r="J2805">
            <v>1177079.76</v>
          </cell>
          <cell r="K2805">
            <v>633905.62</v>
          </cell>
          <cell r="L2805">
            <v>258.20999999999998</v>
          </cell>
          <cell r="M2805">
            <v>-2.0838171898565429E-2</v>
          </cell>
          <cell r="N2805">
            <v>3.50318638100214</v>
          </cell>
          <cell r="O2805">
            <v>7.0020371665632108</v>
          </cell>
        </row>
        <row r="2806">
          <cell r="A2806">
            <v>37190</v>
          </cell>
          <cell r="B2806">
            <v>3.4964039082408749</v>
          </cell>
          <cell r="C2806">
            <v>1.8590529499980107E-2</v>
          </cell>
          <cell r="D2806">
            <v>1177067.6200000001</v>
          </cell>
          <cell r="E2806">
            <v>633904.4</v>
          </cell>
          <cell r="F2806">
            <v>257.42</v>
          </cell>
          <cell r="G2806">
            <v>1177069.3277</v>
          </cell>
          <cell r="H2806">
            <v>633907.451</v>
          </cell>
          <cell r="I2806">
            <v>257.48500000000001</v>
          </cell>
          <cell r="J2806">
            <v>1177071.04</v>
          </cell>
          <cell r="K2806">
            <v>633910.5</v>
          </cell>
          <cell r="L2806">
            <v>257.44</v>
          </cell>
          <cell r="M2806">
            <v>-1.2868507726741566E-2</v>
          </cell>
          <cell r="N2806">
            <v>3.4969089622181362</v>
          </cell>
          <cell r="O2806">
            <v>6.9933128704590111</v>
          </cell>
        </row>
        <row r="2807">
          <cell r="A2807">
            <v>37200</v>
          </cell>
          <cell r="B2807">
            <v>3.574626605709768</v>
          </cell>
          <cell r="C2807">
            <v>1.9022965892819939E-2</v>
          </cell>
          <cell r="D2807">
            <v>1177058.8600000001</v>
          </cell>
          <cell r="E2807">
            <v>633909.22</v>
          </cell>
          <cell r="F2807">
            <v>256.62</v>
          </cell>
          <cell r="G2807">
            <v>1177060.6044000001</v>
          </cell>
          <cell r="H2807">
            <v>633912.34010000003</v>
          </cell>
          <cell r="I2807">
            <v>256.68799999999999</v>
          </cell>
          <cell r="J2807">
            <v>1177062.32</v>
          </cell>
          <cell r="K2807">
            <v>633915.39</v>
          </cell>
          <cell r="L2807">
            <v>256.70999999999998</v>
          </cell>
          <cell r="M2807">
            <v>6.2869529708614817E-3</v>
          </cell>
          <cell r="N2807">
            <v>3.4993104134794839</v>
          </cell>
          <cell r="O2807">
            <v>7.0739370191892519</v>
          </cell>
        </row>
        <row r="2808">
          <cell r="A2808">
            <v>37210</v>
          </cell>
          <cell r="B2808">
            <v>4.0782331517354686</v>
          </cell>
          <cell r="C2808">
            <v>2.45204225161673E-2</v>
          </cell>
          <cell r="D2808">
            <v>1177049.8899999999</v>
          </cell>
          <cell r="E2808">
            <v>633913.67000000004</v>
          </cell>
          <cell r="F2808">
            <v>255.79</v>
          </cell>
          <cell r="G2808">
            <v>1177051.8810000001</v>
          </cell>
          <cell r="H2808">
            <v>633917.22919999994</v>
          </cell>
          <cell r="I2808">
            <v>255.89</v>
          </cell>
          <cell r="J2808">
            <v>1177053.5900000001</v>
          </cell>
          <cell r="K2808">
            <v>633920.28</v>
          </cell>
          <cell r="L2808">
            <v>255.98</v>
          </cell>
          <cell r="M2808">
            <v>2.5737342371113751E-2</v>
          </cell>
          <cell r="N2808">
            <v>3.49686454422018</v>
          </cell>
          <cell r="O2808">
            <v>7.5750976959556482</v>
          </cell>
        </row>
        <row r="2809">
          <cell r="A2809">
            <v>37220</v>
          </cell>
          <cell r="B2809">
            <v>4.5027919882681049</v>
          </cell>
          <cell r="C2809">
            <v>4.1751873168879489E-2</v>
          </cell>
          <cell r="D2809">
            <v>1177041.02</v>
          </cell>
          <cell r="E2809">
            <v>633918.14</v>
          </cell>
          <cell r="F2809">
            <v>254.92</v>
          </cell>
          <cell r="G2809">
            <v>1177043.1512</v>
          </cell>
          <cell r="H2809">
            <v>633922.10649999999</v>
          </cell>
          <cell r="I2809">
            <v>255.108</v>
          </cell>
          <cell r="J2809">
            <v>1177044.81</v>
          </cell>
          <cell r="K2809">
            <v>633925.18999999994</v>
          </cell>
          <cell r="L2809">
            <v>255.26</v>
          </cell>
          <cell r="M2809">
            <v>4.341158276820492E-2</v>
          </cell>
          <cell r="N2809">
            <v>3.5013696877072435</v>
          </cell>
          <cell r="O2809">
            <v>8.0041616759753484</v>
          </cell>
        </row>
        <row r="2810">
          <cell r="A2810">
            <v>37230</v>
          </cell>
          <cell r="B2810">
            <v>4.506036611053327</v>
          </cell>
          <cell r="C2810">
            <v>5.9919619680341499E-2</v>
          </cell>
          <cell r="D2810">
            <v>1177032.43</v>
          </cell>
          <cell r="E2810">
            <v>633922.12</v>
          </cell>
          <cell r="F2810">
            <v>254.16</v>
          </cell>
          <cell r="G2810">
            <v>1177034.0845000001</v>
          </cell>
          <cell r="H2810">
            <v>633926.31129999994</v>
          </cell>
          <cell r="I2810">
            <v>254.43</v>
          </cell>
          <cell r="J2810">
            <v>1177035.3700000001</v>
          </cell>
          <cell r="K2810">
            <v>633929.56999999995</v>
          </cell>
          <cell r="L2810">
            <v>254.64</v>
          </cell>
          <cell r="M2810">
            <v>5.9947084109098395E-2</v>
          </cell>
          <cell r="N2810">
            <v>3.5030894850164538</v>
          </cell>
          <cell r="O2810">
            <v>8.0091260960697817</v>
          </cell>
        </row>
        <row r="2811">
          <cell r="A2811">
            <v>37240</v>
          </cell>
          <cell r="B2811">
            <v>4.5012639225581088</v>
          </cell>
          <cell r="C2811">
            <v>6.0427472078873293E-2</v>
          </cell>
          <cell r="D2811">
            <v>1177023.44</v>
          </cell>
          <cell r="E2811">
            <v>633925.06999999995</v>
          </cell>
          <cell r="F2811">
            <v>253.6</v>
          </cell>
          <cell r="G2811">
            <v>1177024.5869</v>
          </cell>
          <cell r="H2811">
            <v>633929.4227</v>
          </cell>
          <cell r="I2811">
            <v>253.87200000000001</v>
          </cell>
          <cell r="J2811">
            <v>1177025.48</v>
          </cell>
          <cell r="K2811">
            <v>633932.81000000006</v>
          </cell>
          <cell r="L2811">
            <v>254.08</v>
          </cell>
          <cell r="M2811">
            <v>5.9376660384273416E-2</v>
          </cell>
          <cell r="N2811">
            <v>3.5030599338842165</v>
          </cell>
          <cell r="O2811">
            <v>8.0043238564423262</v>
          </cell>
        </row>
        <row r="2812">
          <cell r="A2812">
            <v>37250</v>
          </cell>
          <cell r="B2812">
            <v>4.502168416477704</v>
          </cell>
          <cell r="C2812">
            <v>6.0637447280032931E-2</v>
          </cell>
          <cell r="D2812">
            <v>1177014.1599999999</v>
          </cell>
          <cell r="E2812">
            <v>633926.93999999994</v>
          </cell>
          <cell r="F2812">
            <v>253.16</v>
          </cell>
          <cell r="G2812">
            <v>1177014.7897999999</v>
          </cell>
          <cell r="H2812">
            <v>633931.39789999998</v>
          </cell>
          <cell r="I2812">
            <v>253.43299999999999</v>
          </cell>
          <cell r="J2812">
            <v>1177015.28</v>
          </cell>
          <cell r="K2812">
            <v>633934.86</v>
          </cell>
          <cell r="L2812">
            <v>253.64</v>
          </cell>
          <cell r="M2812">
            <v>5.9199831292620006E-2</v>
          </cell>
          <cell r="N2812">
            <v>3.4966315862761377</v>
          </cell>
          <cell r="O2812">
            <v>7.9988000027538417</v>
          </cell>
        </row>
        <row r="2813">
          <cell r="A2813">
            <v>37260</v>
          </cell>
          <cell r="B2813">
            <v>4.5005802081834281</v>
          </cell>
          <cell r="C2813">
            <v>6.0881039182855867E-2</v>
          </cell>
          <cell r="D2813">
            <v>1177004.73</v>
          </cell>
          <cell r="E2813">
            <v>633927.71</v>
          </cell>
          <cell r="F2813">
            <v>252.84</v>
          </cell>
          <cell r="G2813">
            <v>1177004.8285999999</v>
          </cell>
          <cell r="H2813">
            <v>633932.2095</v>
          </cell>
          <cell r="I2813">
            <v>253.114</v>
          </cell>
          <cell r="J2813">
            <v>1177004.9099999999</v>
          </cell>
          <cell r="K2813">
            <v>633935.71</v>
          </cell>
          <cell r="L2813">
            <v>253.32</v>
          </cell>
          <cell r="M2813">
            <v>5.8832831407108203E-2</v>
          </cell>
          <cell r="N2813">
            <v>3.501446302567377</v>
          </cell>
          <cell r="O2813">
            <v>8.002026510750806</v>
          </cell>
        </row>
        <row r="2814">
          <cell r="A2814">
            <v>37270</v>
          </cell>
          <cell r="B2814">
            <v>4.4967107356716882</v>
          </cell>
          <cell r="C2814">
            <v>6.0933428033607469E-2</v>
          </cell>
          <cell r="D2814">
            <v>1176995.27</v>
          </cell>
          <cell r="E2814">
            <v>633927.37</v>
          </cell>
          <cell r="F2814">
            <v>252.64</v>
          </cell>
          <cell r="G2814">
            <v>1176994.841</v>
          </cell>
          <cell r="H2814">
            <v>633931.84620000003</v>
          </cell>
          <cell r="I2814">
            <v>252.91399999999999</v>
          </cell>
          <cell r="J2814">
            <v>1176994.51</v>
          </cell>
          <cell r="K2814">
            <v>633935.32999999996</v>
          </cell>
          <cell r="L2814">
            <v>253.12</v>
          </cell>
          <cell r="M2814">
            <v>5.8865736826051417E-2</v>
          </cell>
          <cell r="N2814">
            <v>3.4994890254877542</v>
          </cell>
          <cell r="O2814">
            <v>7.996199761159442</v>
          </cell>
        </row>
        <row r="2815">
          <cell r="A2815">
            <v>37280</v>
          </cell>
          <cell r="B2815">
            <v>4.5055737968865568</v>
          </cell>
          <cell r="C2815">
            <v>6.0813563899306339E-2</v>
          </cell>
          <cell r="D2815">
            <v>1176985.92</v>
          </cell>
          <cell r="E2815">
            <v>633925.91</v>
          </cell>
          <cell r="F2815">
            <v>252.56</v>
          </cell>
          <cell r="G2815">
            <v>1176984.9650000001</v>
          </cell>
          <cell r="H2815">
            <v>633930.31319999998</v>
          </cell>
          <cell r="I2815">
            <v>252.834</v>
          </cell>
          <cell r="J2815">
            <v>1176984.23</v>
          </cell>
          <cell r="K2815">
            <v>633933.73</v>
          </cell>
          <cell r="L2815">
            <v>253.04</v>
          </cell>
          <cell r="M2815">
            <v>5.8942014928976098E-2</v>
          </cell>
          <cell r="N2815">
            <v>3.4949602630350283</v>
          </cell>
          <cell r="O2815">
            <v>8.0005340599215842</v>
          </cell>
        </row>
        <row r="2816">
          <cell r="A2816">
            <v>37290</v>
          </cell>
          <cell r="B2816">
            <v>4.4960809089924938</v>
          </cell>
          <cell r="C2816">
            <v>5.7383308980047648E-2</v>
          </cell>
          <cell r="D2816">
            <v>1176976.8</v>
          </cell>
          <cell r="E2816">
            <v>633923.38</v>
          </cell>
          <cell r="F2816">
            <v>252.6</v>
          </cell>
          <cell r="G2816">
            <v>1176975.3373</v>
          </cell>
          <cell r="H2816">
            <v>633927.63150000002</v>
          </cell>
          <cell r="I2816">
            <v>252.858</v>
          </cell>
          <cell r="J2816">
            <v>1176974.2</v>
          </cell>
          <cell r="K2816">
            <v>633930.93999999994</v>
          </cell>
          <cell r="L2816">
            <v>253.06</v>
          </cell>
          <cell r="M2816">
            <v>5.7738744927521388E-2</v>
          </cell>
          <cell r="N2816">
            <v>3.4985173344790548</v>
          </cell>
          <cell r="O2816">
            <v>7.9945982434715486</v>
          </cell>
        </row>
        <row r="2817">
          <cell r="A2817">
            <v>37300</v>
          </cell>
          <cell r="B2817">
            <v>4.48148394391814</v>
          </cell>
          <cell r="C2817">
            <v>3.9718986440097054E-2</v>
          </cell>
          <cell r="D2817">
            <v>1176968.01</v>
          </cell>
          <cell r="E2817">
            <v>633919.79</v>
          </cell>
          <cell r="F2817">
            <v>252.72</v>
          </cell>
          <cell r="G2817">
            <v>1176966.0903</v>
          </cell>
          <cell r="H2817">
            <v>633923.8395</v>
          </cell>
          <cell r="I2817">
            <v>252.898</v>
          </cell>
          <cell r="J2817">
            <v>1176964.5900000001</v>
          </cell>
          <cell r="K2817">
            <v>633927</v>
          </cell>
          <cell r="L2817">
            <v>253.03</v>
          </cell>
          <cell r="M2817">
            <v>3.7730212241901553E-2</v>
          </cell>
          <cell r="N2817">
            <v>3.4985225938753524</v>
          </cell>
          <cell r="O2817">
            <v>7.9800065377934928</v>
          </cell>
        </row>
        <row r="2818">
          <cell r="A2818">
            <v>37310</v>
          </cell>
          <cell r="B2818">
            <v>3.9802047711641335</v>
          </cell>
          <cell r="C2818">
            <v>2.1858171878571885E-2</v>
          </cell>
          <cell r="D2818">
            <v>1176958.76</v>
          </cell>
          <cell r="E2818">
            <v>633915.96</v>
          </cell>
          <cell r="F2818">
            <v>252.85</v>
          </cell>
          <cell r="G2818">
            <v>1176957.0541000001</v>
          </cell>
          <cell r="H2818">
            <v>633919.55610000005</v>
          </cell>
          <cell r="I2818">
            <v>252.93700000000001</v>
          </cell>
          <cell r="J2818">
            <v>1176955.55</v>
          </cell>
          <cell r="K2818">
            <v>633922.72</v>
          </cell>
          <cell r="L2818">
            <v>253.01</v>
          </cell>
          <cell r="M2818">
            <v>2.0837946750135745E-2</v>
          </cell>
          <cell r="N2818">
            <v>3.503224231989341</v>
          </cell>
          <cell r="O2818">
            <v>7.4834290031534749</v>
          </cell>
        </row>
        <row r="2819">
          <cell r="A2819">
            <v>37320</v>
          </cell>
          <cell r="B2819">
            <v>3.5012820080204712</v>
          </cell>
          <cell r="C2819">
            <v>1.9135847911287567E-2</v>
          </cell>
          <cell r="D2819">
            <v>1176949.52</v>
          </cell>
          <cell r="E2819">
            <v>633912.11</v>
          </cell>
          <cell r="F2819">
            <v>252.91</v>
          </cell>
          <cell r="G2819">
            <v>1176948.0179000001</v>
          </cell>
          <cell r="H2819">
            <v>633915.27269999997</v>
          </cell>
          <cell r="I2819">
            <v>252.977</v>
          </cell>
          <cell r="J2819">
            <v>1176946.52</v>
          </cell>
          <cell r="K2819">
            <v>633918.43999999994</v>
          </cell>
          <cell r="L2819">
            <v>252.99</v>
          </cell>
          <cell r="M2819">
            <v>3.7104268022654613E-3</v>
          </cell>
          <cell r="N2819">
            <v>3.5036400642825964</v>
          </cell>
          <cell r="O2819">
            <v>7.0049220723030672</v>
          </cell>
        </row>
        <row r="2820">
          <cell r="A2820">
            <v>37330</v>
          </cell>
          <cell r="B2820">
            <v>3.4966714530117362</v>
          </cell>
          <cell r="C2820">
            <v>1.9161079586787932E-2</v>
          </cell>
          <cell r="D2820">
            <v>1176940.48</v>
          </cell>
          <cell r="E2820">
            <v>633907.82999999996</v>
          </cell>
          <cell r="F2820">
            <v>252.95</v>
          </cell>
          <cell r="G2820">
            <v>1176938.9816999999</v>
          </cell>
          <cell r="H2820">
            <v>633910.98939999996</v>
          </cell>
          <cell r="I2820">
            <v>253.017</v>
          </cell>
          <cell r="J2820">
            <v>1176937.48</v>
          </cell>
          <cell r="K2820">
            <v>633914.15</v>
          </cell>
          <cell r="L2820">
            <v>252.96</v>
          </cell>
          <cell r="M2820">
            <v>-1.6289374653435822E-2</v>
          </cell>
          <cell r="N2820">
            <v>3.4992135187930788</v>
          </cell>
          <cell r="O2820">
            <v>6.9958849718048146</v>
          </cell>
        </row>
        <row r="2821">
          <cell r="A2821">
            <v>37340</v>
          </cell>
          <cell r="B2821">
            <v>3.5010121750557475</v>
          </cell>
          <cell r="C2821">
            <v>1.88516910824372E-2</v>
          </cell>
          <cell r="D2821">
            <v>1176931.44</v>
          </cell>
          <cell r="E2821">
            <v>633903.54</v>
          </cell>
          <cell r="F2821">
            <v>252.99</v>
          </cell>
          <cell r="G2821">
            <v>1176929.9454999999</v>
          </cell>
          <cell r="H2821">
            <v>633906.70600000001</v>
          </cell>
          <cell r="I2821">
            <v>253.05600000000001</v>
          </cell>
          <cell r="J2821">
            <v>1176928.45</v>
          </cell>
          <cell r="K2821">
            <v>633909.87</v>
          </cell>
          <cell r="L2821">
            <v>252.99</v>
          </cell>
          <cell r="M2821">
            <v>-1.8859131830814509E-2</v>
          </cell>
          <cell r="N2821">
            <v>3.4996308733662436</v>
          </cell>
          <cell r="O2821">
            <v>7.000643048421991</v>
          </cell>
        </row>
        <row r="2822">
          <cell r="A2822">
            <v>37350</v>
          </cell>
          <cell r="B2822">
            <v>3.5005484027487883</v>
          </cell>
          <cell r="C2822">
            <v>1.8854188660318575E-2</v>
          </cell>
          <cell r="D2822">
            <v>1176922.4099999999</v>
          </cell>
          <cell r="E2822">
            <v>633899.26</v>
          </cell>
          <cell r="F2822">
            <v>253.03</v>
          </cell>
          <cell r="G2822">
            <v>1176920.9094</v>
          </cell>
          <cell r="H2822">
            <v>633902.42260000005</v>
          </cell>
          <cell r="I2822">
            <v>253.096</v>
          </cell>
          <cell r="J2822">
            <v>1176919.4099999999</v>
          </cell>
          <cell r="K2822">
            <v>633905.59</v>
          </cell>
          <cell r="L2822">
            <v>253.03</v>
          </cell>
          <cell r="M2822">
            <v>-1.8833616974907836E-2</v>
          </cell>
          <cell r="N2822">
            <v>3.5043720007651626</v>
          </cell>
          <cell r="O2822">
            <v>7.0049204035139514</v>
          </cell>
        </row>
        <row r="2823">
          <cell r="A2823">
            <v>37360</v>
          </cell>
          <cell r="B2823">
            <v>3.4958482347218491</v>
          </cell>
          <cell r="C2823">
            <v>1.8879538117378789E-2</v>
          </cell>
          <cell r="D2823">
            <v>1176913.3700000001</v>
          </cell>
          <cell r="E2823">
            <v>633894.98</v>
          </cell>
          <cell r="F2823">
            <v>253.07</v>
          </cell>
          <cell r="G2823">
            <v>1176911.8732</v>
          </cell>
          <cell r="H2823">
            <v>633898.13919999998</v>
          </cell>
          <cell r="I2823">
            <v>253.136</v>
          </cell>
          <cell r="J2823">
            <v>1176910.3700000001</v>
          </cell>
          <cell r="K2823">
            <v>633901.30000000005</v>
          </cell>
          <cell r="L2823">
            <v>253.07</v>
          </cell>
          <cell r="M2823">
            <v>-1.8856937448331775E-2</v>
          </cell>
          <cell r="N2823">
            <v>3.5000381255356685</v>
          </cell>
          <cell r="O2823">
            <v>6.9958863602575176</v>
          </cell>
        </row>
        <row r="2824">
          <cell r="A2824">
            <v>37370</v>
          </cell>
          <cell r="B2824">
            <v>3.5045587183290818</v>
          </cell>
          <cell r="C2824">
            <v>1.8547270918887242E-2</v>
          </cell>
          <cell r="D2824">
            <v>1176904.3400000001</v>
          </cell>
          <cell r="E2824">
            <v>633890.68999999994</v>
          </cell>
          <cell r="F2824">
            <v>253.11</v>
          </cell>
          <cell r="G2824">
            <v>1176902.8370000001</v>
          </cell>
          <cell r="H2824">
            <v>633893.85589999997</v>
          </cell>
          <cell r="I2824">
            <v>253.17500000000001</v>
          </cell>
          <cell r="J2824">
            <v>1176901.3400000001</v>
          </cell>
          <cell r="K2824">
            <v>633897.02</v>
          </cell>
          <cell r="L2824">
            <v>253.11</v>
          </cell>
          <cell r="M2824">
            <v>-1.856950516570726E-2</v>
          </cell>
          <cell r="N2824">
            <v>3.5003625255472475</v>
          </cell>
          <cell r="O2824">
            <v>7.0049212438763293</v>
          </cell>
        </row>
        <row r="2825">
          <cell r="A2825">
            <v>37380</v>
          </cell>
          <cell r="B2825">
            <v>3.4998581242300095</v>
          </cell>
          <cell r="C2825">
            <v>2.1429440090951549E-2</v>
          </cell>
          <cell r="D2825">
            <v>1176895.3</v>
          </cell>
          <cell r="E2825">
            <v>633886.41</v>
          </cell>
          <cell r="F2825">
            <v>253.14</v>
          </cell>
          <cell r="G2825">
            <v>1176893.8008000001</v>
          </cell>
          <cell r="H2825">
            <v>633889.57250000001</v>
          </cell>
          <cell r="I2825">
            <v>253.215</v>
          </cell>
          <cell r="J2825">
            <v>1176892.3</v>
          </cell>
          <cell r="K2825">
            <v>633892.74</v>
          </cell>
          <cell r="L2825">
            <v>253.14</v>
          </cell>
          <cell r="M2825">
            <v>-2.139762673093527E-2</v>
          </cell>
          <cell r="N2825">
            <v>3.5050616100143026</v>
          </cell>
          <cell r="O2825">
            <v>7.0049197342443126</v>
          </cell>
        </row>
        <row r="2826">
          <cell r="A2826">
            <v>37390</v>
          </cell>
          <cell r="B2826">
            <v>3.4951586473289518</v>
          </cell>
          <cell r="C2826">
            <v>2.1458253420715154E-2</v>
          </cell>
          <cell r="D2826">
            <v>1176886.26</v>
          </cell>
          <cell r="E2826">
            <v>633882.13</v>
          </cell>
          <cell r="F2826">
            <v>253.18</v>
          </cell>
          <cell r="G2826">
            <v>1176884.7646000001</v>
          </cell>
          <cell r="H2826">
            <v>633885.28910000005</v>
          </cell>
          <cell r="I2826">
            <v>253.255</v>
          </cell>
          <cell r="J2826">
            <v>1176883.27</v>
          </cell>
          <cell r="K2826">
            <v>633888.44999999995</v>
          </cell>
          <cell r="L2826">
            <v>253.18</v>
          </cell>
          <cell r="M2826">
            <v>-2.1450367346630552E-2</v>
          </cell>
          <cell r="N2826">
            <v>3.4964436173989215</v>
          </cell>
          <cell r="O2826">
            <v>6.9916022647278737</v>
          </cell>
        </row>
        <row r="2827">
          <cell r="A2827">
            <v>37400</v>
          </cell>
          <cell r="B2827">
            <v>3.5037778254772469</v>
          </cell>
          <cell r="C2827">
            <v>2.1120060599142811E-2</v>
          </cell>
          <cell r="D2827">
            <v>1176877.23</v>
          </cell>
          <cell r="E2827">
            <v>633877.84</v>
          </cell>
          <cell r="F2827">
            <v>253.22</v>
          </cell>
          <cell r="G2827">
            <v>1176875.7283999999</v>
          </cell>
          <cell r="H2827">
            <v>633881.00569999998</v>
          </cell>
          <cell r="I2827">
            <v>253.29400000000001</v>
          </cell>
          <cell r="J2827">
            <v>1176874.23</v>
          </cell>
          <cell r="K2827">
            <v>633884.17000000004</v>
          </cell>
          <cell r="L2827">
            <v>253.22</v>
          </cell>
          <cell r="M2827">
            <v>-2.113595927552038E-2</v>
          </cell>
          <cell r="N2827">
            <v>3.501142249347486</v>
          </cell>
          <cell r="O2827">
            <v>7.0049200748247333</v>
          </cell>
        </row>
        <row r="2828">
          <cell r="A2828">
            <v>37410</v>
          </cell>
          <cell r="B2828">
            <v>3.499168272531382</v>
          </cell>
          <cell r="C2828">
            <v>2.1147882649975819E-2</v>
          </cell>
          <cell r="D2828">
            <v>1176868.19</v>
          </cell>
          <cell r="E2828">
            <v>633873.56000000006</v>
          </cell>
          <cell r="F2828">
            <v>253.26</v>
          </cell>
          <cell r="G2828">
            <v>1176866.6921999999</v>
          </cell>
          <cell r="H2828">
            <v>633876.72239999997</v>
          </cell>
          <cell r="I2828">
            <v>253.334</v>
          </cell>
          <cell r="J2828">
            <v>1176865.19</v>
          </cell>
          <cell r="K2828">
            <v>633879.89</v>
          </cell>
          <cell r="L2828">
            <v>253.26</v>
          </cell>
          <cell r="M2828">
            <v>-2.1108169511676184E-2</v>
          </cell>
          <cell r="N2828">
            <v>3.5057516455455069</v>
          </cell>
          <cell r="O2828">
            <v>7.0049199180768884</v>
          </cell>
        </row>
        <row r="2829">
          <cell r="A2829">
            <v>37420</v>
          </cell>
          <cell r="B2829">
            <v>3.4987564933526012</v>
          </cell>
          <cell r="C2829">
            <v>2.1150371607906639E-2</v>
          </cell>
          <cell r="D2829">
            <v>1176859.1599999999</v>
          </cell>
          <cell r="E2829">
            <v>633869.28</v>
          </cell>
          <cell r="F2829">
            <v>253.3</v>
          </cell>
          <cell r="G2829">
            <v>1176857.656</v>
          </cell>
          <cell r="H2829">
            <v>633872.43900000001</v>
          </cell>
          <cell r="I2829">
            <v>253.374</v>
          </cell>
          <cell r="J2829">
            <v>1176856.1599999999</v>
          </cell>
          <cell r="K2829">
            <v>633875.6</v>
          </cell>
          <cell r="L2829">
            <v>253.3</v>
          </cell>
          <cell r="M2829">
            <v>-2.1160192281979448E-2</v>
          </cell>
          <cell r="N2829">
            <v>3.4971326826270914</v>
          </cell>
          <cell r="O2829">
            <v>6.9958891759796931</v>
          </cell>
        </row>
        <row r="2830">
          <cell r="A2830">
            <v>37430</v>
          </cell>
          <cell r="B2830">
            <v>3.5030876952759948</v>
          </cell>
          <cell r="C2830">
            <v>2.0838758932141467E-2</v>
          </cell>
          <cell r="D2830">
            <v>1176850.1200000001</v>
          </cell>
          <cell r="E2830">
            <v>633864.99</v>
          </cell>
          <cell r="F2830">
            <v>253.34</v>
          </cell>
          <cell r="G2830">
            <v>1176848.6198</v>
          </cell>
          <cell r="H2830">
            <v>633868.15560000006</v>
          </cell>
          <cell r="I2830">
            <v>253.41300000000001</v>
          </cell>
          <cell r="J2830">
            <v>1176847.1200000001</v>
          </cell>
          <cell r="K2830">
            <v>633871.31999999995</v>
          </cell>
          <cell r="L2830">
            <v>253.34</v>
          </cell>
          <cell r="M2830">
            <v>-2.0846231307744517E-2</v>
          </cell>
          <cell r="N2830">
            <v>3.5018320060992276</v>
          </cell>
          <cell r="O2830">
            <v>7.004919701375222</v>
          </cell>
        </row>
        <row r="2831">
          <cell r="A2831">
            <v>37440</v>
          </cell>
          <cell r="B2831">
            <v>3.4983456847669321</v>
          </cell>
          <cell r="C2831">
            <v>2.0867005887347273E-2</v>
          </cell>
          <cell r="D2831">
            <v>1176841.08</v>
          </cell>
          <cell r="E2831">
            <v>633860.71</v>
          </cell>
          <cell r="F2831">
            <v>253.38</v>
          </cell>
          <cell r="G2831">
            <v>1176839.5837000001</v>
          </cell>
          <cell r="H2831">
            <v>633863.87219999998</v>
          </cell>
          <cell r="I2831">
            <v>253.453</v>
          </cell>
          <cell r="J2831">
            <v>1176838.08</v>
          </cell>
          <cell r="K2831">
            <v>633867.03</v>
          </cell>
          <cell r="L2831">
            <v>253.38</v>
          </cell>
          <cell r="M2831">
            <v>-2.0871788464432835E-2</v>
          </cell>
          <cell r="N2831">
            <v>3.4975440712426362</v>
          </cell>
          <cell r="O2831">
            <v>6.9958897560095679</v>
          </cell>
        </row>
        <row r="2832">
          <cell r="A2832">
            <v>37450</v>
          </cell>
          <cell r="B2832">
            <v>3.498021649352701</v>
          </cell>
          <cell r="C2832">
            <v>2.0868938879642425E-2</v>
          </cell>
          <cell r="D2832">
            <v>1176832.05</v>
          </cell>
          <cell r="E2832">
            <v>633856.43000000005</v>
          </cell>
          <cell r="F2832">
            <v>253.42</v>
          </cell>
          <cell r="G2832">
            <v>1176830.5475000001</v>
          </cell>
          <cell r="H2832">
            <v>633859.58889999997</v>
          </cell>
          <cell r="I2832">
            <v>253.49299999999999</v>
          </cell>
          <cell r="J2832">
            <v>1176829.05</v>
          </cell>
          <cell r="K2832">
            <v>633862.75</v>
          </cell>
          <cell r="L2832">
            <v>253.42</v>
          </cell>
          <cell r="M2832">
            <v>-2.0869873563454756E-2</v>
          </cell>
          <cell r="N2832">
            <v>3.4978649860072863</v>
          </cell>
          <cell r="O2832">
            <v>6.9958866353599873</v>
          </cell>
        </row>
        <row r="2833">
          <cell r="A2833">
            <v>37460</v>
          </cell>
          <cell r="B2833">
            <v>3.5023551990562045</v>
          </cell>
          <cell r="C2833">
            <v>2.0557595077565202E-2</v>
          </cell>
          <cell r="D2833">
            <v>1176823.01</v>
          </cell>
          <cell r="E2833">
            <v>633852.14</v>
          </cell>
          <cell r="F2833">
            <v>253.46</v>
          </cell>
          <cell r="G2833">
            <v>1176821.5112999999</v>
          </cell>
          <cell r="H2833">
            <v>633855.30550000002</v>
          </cell>
          <cell r="I2833">
            <v>253.53200000000001</v>
          </cell>
          <cell r="J2833">
            <v>1176820.01</v>
          </cell>
          <cell r="K2833">
            <v>633858.47</v>
          </cell>
          <cell r="L2833">
            <v>253.46</v>
          </cell>
          <cell r="M2833">
            <v>-2.0556363391726666E-2</v>
          </cell>
          <cell r="N2833">
            <v>3.5025650514127715</v>
          </cell>
          <cell r="O2833">
            <v>7.0049202504689756</v>
          </cell>
        </row>
        <row r="2834">
          <cell r="A2834">
            <v>37470</v>
          </cell>
          <cell r="B2834">
            <v>3.4976567041204181</v>
          </cell>
          <cell r="C2834">
            <v>2.0585210639792937E-2</v>
          </cell>
          <cell r="D2834">
            <v>1176813.97</v>
          </cell>
          <cell r="E2834">
            <v>633847.86</v>
          </cell>
          <cell r="F2834">
            <v>253.5</v>
          </cell>
          <cell r="G2834">
            <v>1176812.4750999999</v>
          </cell>
          <cell r="H2834">
            <v>633851.02209999994</v>
          </cell>
          <cell r="I2834">
            <v>253.572</v>
          </cell>
          <cell r="J2834">
            <v>1176810.98</v>
          </cell>
          <cell r="K2834">
            <v>633854.18000000005</v>
          </cell>
          <cell r="L2834">
            <v>253.5</v>
          </cell>
          <cell r="M2834">
            <v>-2.0607074802362492E-2</v>
          </cell>
          <cell r="N2834">
            <v>3.4939456808177507</v>
          </cell>
          <cell r="O2834">
            <v>6.9916023849381688</v>
          </cell>
        </row>
        <row r="2835">
          <cell r="A2835">
            <v>37480</v>
          </cell>
          <cell r="B2835">
            <v>3.4972398974284951</v>
          </cell>
          <cell r="C2835">
            <v>2.0301724240365648E-2</v>
          </cell>
          <cell r="D2835">
            <v>1176804.94</v>
          </cell>
          <cell r="E2835">
            <v>633843.57999999996</v>
          </cell>
          <cell r="F2835">
            <v>253.54</v>
          </cell>
          <cell r="G2835">
            <v>1176803.4389</v>
          </cell>
          <cell r="H2835">
            <v>633846.73869999999</v>
          </cell>
          <cell r="I2835">
            <v>253.61099999999999</v>
          </cell>
          <cell r="J2835">
            <v>1176801.94</v>
          </cell>
          <cell r="K2835">
            <v>633849.9</v>
          </cell>
          <cell r="L2835">
            <v>253.54</v>
          </cell>
          <cell r="M2835">
            <v>-2.029356908555599E-2</v>
          </cell>
          <cell r="N2835">
            <v>3.4986452950029583</v>
          </cell>
          <cell r="O2835">
            <v>6.9958851924314533</v>
          </cell>
        </row>
        <row r="2836">
          <cell r="A2836">
            <v>37490</v>
          </cell>
          <cell r="B2836">
            <v>3.5016659534297943</v>
          </cell>
          <cell r="C2836">
            <v>2.027606314944326E-2</v>
          </cell>
          <cell r="D2836">
            <v>1176795.8999999999</v>
          </cell>
          <cell r="E2836">
            <v>633839.29</v>
          </cell>
          <cell r="F2836">
            <v>253.58</v>
          </cell>
          <cell r="G2836">
            <v>1176794.4027</v>
          </cell>
          <cell r="H2836">
            <v>633842.45539999998</v>
          </cell>
          <cell r="I2836">
            <v>253.65100000000001</v>
          </cell>
          <cell r="J2836">
            <v>1176792.8999999999</v>
          </cell>
          <cell r="K2836">
            <v>633845.62</v>
          </cell>
          <cell r="L2836">
            <v>253.58</v>
          </cell>
          <cell r="M2836">
            <v>-2.0266862091304388E-2</v>
          </cell>
          <cell r="N2836">
            <v>3.5032556929699004</v>
          </cell>
          <cell r="O2836">
            <v>7.0049216463996942</v>
          </cell>
        </row>
        <row r="2837">
          <cell r="A2837">
            <v>37500</v>
          </cell>
          <cell r="B2837">
            <v>3.5012506694602048</v>
          </cell>
          <cell r="C2837">
            <v>2.0278468096928397E-2</v>
          </cell>
          <cell r="D2837">
            <v>1176786.8700000001</v>
          </cell>
          <cell r="E2837">
            <v>633835.01</v>
          </cell>
          <cell r="F2837">
            <v>253.62</v>
          </cell>
          <cell r="G2837">
            <v>1176785.3665</v>
          </cell>
          <cell r="H2837">
            <v>633838.17200000002</v>
          </cell>
          <cell r="I2837">
            <v>253.691</v>
          </cell>
          <cell r="J2837">
            <v>1176783.8700000001</v>
          </cell>
          <cell r="K2837">
            <v>633841.32999999996</v>
          </cell>
          <cell r="L2837">
            <v>253.62</v>
          </cell>
          <cell r="M2837">
            <v>-2.0316855073993483E-2</v>
          </cell>
          <cell r="N2837">
            <v>3.4946353528347625</v>
          </cell>
          <cell r="O2837">
            <v>6.9958860222949673</v>
          </cell>
        </row>
        <row r="2838">
          <cell r="A2838">
            <v>37510</v>
          </cell>
          <cell r="B2838">
            <v>3.4965488770954849</v>
          </cell>
          <cell r="C2838">
            <v>2.0019740166807225E-2</v>
          </cell>
          <cell r="D2838">
            <v>1176777.83</v>
          </cell>
          <cell r="E2838">
            <v>633830.73</v>
          </cell>
          <cell r="F2838">
            <v>253.66</v>
          </cell>
          <cell r="G2838">
            <v>1176776.3303</v>
          </cell>
          <cell r="H2838">
            <v>633833.88859999995</v>
          </cell>
          <cell r="I2838">
            <v>253.73</v>
          </cell>
          <cell r="J2838">
            <v>1176774.83</v>
          </cell>
          <cell r="K2838">
            <v>633837.05000000005</v>
          </cell>
          <cell r="L2838">
            <v>253.66</v>
          </cell>
          <cell r="M2838">
            <v>-2.0003796958138479E-2</v>
          </cell>
          <cell r="N2838">
            <v>3.4993356584492781</v>
          </cell>
          <cell r="O2838">
            <v>6.9958845355447625</v>
          </cell>
        </row>
        <row r="2839">
          <cell r="A2839">
            <v>37520</v>
          </cell>
          <cell r="B2839">
            <v>3.5008439954879411</v>
          </cell>
          <cell r="C2839">
            <v>1.9995178331351247E-2</v>
          </cell>
          <cell r="D2839">
            <v>1176768.79</v>
          </cell>
          <cell r="E2839">
            <v>633826.43999999994</v>
          </cell>
          <cell r="F2839">
            <v>253.7</v>
          </cell>
          <cell r="G2839">
            <v>1176767.2941999999</v>
          </cell>
          <cell r="H2839">
            <v>633829.60519999999</v>
          </cell>
          <cell r="I2839">
            <v>253.77</v>
          </cell>
          <cell r="J2839">
            <v>1176765.79</v>
          </cell>
          <cell r="K2839">
            <v>633832.77</v>
          </cell>
          <cell r="L2839">
            <v>253.7</v>
          </cell>
          <cell r="M2839">
            <v>-1.9976712833333861E-2</v>
          </cell>
          <cell r="N2839">
            <v>3.504080004755191</v>
          </cell>
          <cell r="O2839">
            <v>7.0049240002431326</v>
          </cell>
        </row>
        <row r="2840">
          <cell r="A2840">
            <v>37530</v>
          </cell>
          <cell r="B2840">
            <v>3.5005164776012565</v>
          </cell>
          <cell r="C2840">
            <v>1.9997049134863942E-2</v>
          </cell>
          <cell r="D2840">
            <v>1176759.76</v>
          </cell>
          <cell r="E2840">
            <v>633822.16</v>
          </cell>
          <cell r="F2840">
            <v>253.74</v>
          </cell>
          <cell r="G2840">
            <v>1176758.2579999999</v>
          </cell>
          <cell r="H2840">
            <v>633825.32189999998</v>
          </cell>
          <cell r="I2840">
            <v>253.81</v>
          </cell>
          <cell r="J2840">
            <v>1176756.76</v>
          </cell>
          <cell r="K2840">
            <v>633828.48</v>
          </cell>
          <cell r="L2840">
            <v>253.74</v>
          </cell>
          <cell r="M2840">
            <v>-2.0026501881501887E-2</v>
          </cell>
          <cell r="N2840">
            <v>3.4953683081642377</v>
          </cell>
          <cell r="O2840">
            <v>6.9958847857654938</v>
          </cell>
        </row>
        <row r="2841">
          <cell r="A2841">
            <v>37540</v>
          </cell>
          <cell r="B2841">
            <v>3.4958154256505298</v>
          </cell>
          <cell r="C2841">
            <v>1.9737884183959262E-2</v>
          </cell>
          <cell r="D2841">
            <v>1176750.72</v>
          </cell>
          <cell r="E2841">
            <v>633817.88</v>
          </cell>
          <cell r="F2841">
            <v>253.78</v>
          </cell>
          <cell r="G2841">
            <v>1176749.2217999999</v>
          </cell>
          <cell r="H2841">
            <v>633821.03850000002</v>
          </cell>
          <cell r="I2841">
            <v>253.84899999999999</v>
          </cell>
          <cell r="J2841">
            <v>1176747.72</v>
          </cell>
          <cell r="K2841">
            <v>633824.19999999995</v>
          </cell>
          <cell r="L2841">
            <v>253.78</v>
          </cell>
          <cell r="M2841">
            <v>-1.971389506965229E-2</v>
          </cell>
          <cell r="N2841">
            <v>3.5000693549499253</v>
          </cell>
          <cell r="O2841">
            <v>6.9958847806004556</v>
          </cell>
        </row>
        <row r="2842">
          <cell r="A2842">
            <v>37550</v>
          </cell>
          <cell r="B2842">
            <v>3.5001556207972131</v>
          </cell>
          <cell r="C2842">
            <v>1.9713409195303448E-2</v>
          </cell>
          <cell r="D2842">
            <v>1176741.68</v>
          </cell>
          <cell r="E2842">
            <v>633813.59</v>
          </cell>
          <cell r="F2842">
            <v>253.82</v>
          </cell>
          <cell r="G2842">
            <v>1176740.1856</v>
          </cell>
          <cell r="H2842">
            <v>633816.75509999995</v>
          </cell>
          <cell r="I2842">
            <v>253.88900000000001</v>
          </cell>
          <cell r="J2842">
            <v>1176738.69</v>
          </cell>
          <cell r="K2842">
            <v>633819.92000000004</v>
          </cell>
          <cell r="L2842">
            <v>253.82</v>
          </cell>
          <cell r="M2842">
            <v>-1.9711541277863023E-2</v>
          </cell>
          <cell r="N2842">
            <v>3.500487304739941</v>
          </cell>
          <cell r="O2842">
            <v>7.0006429255371536</v>
          </cell>
        </row>
        <row r="2843">
          <cell r="A2843">
            <v>37560</v>
          </cell>
          <cell r="B2843">
            <v>3.4997353113269352</v>
          </cell>
          <cell r="C2843">
            <v>1.9715776726505312E-2</v>
          </cell>
          <cell r="D2843">
            <v>1176732.6499999999</v>
          </cell>
          <cell r="E2843">
            <v>633809.31000000006</v>
          </cell>
          <cell r="F2843">
            <v>253.86</v>
          </cell>
          <cell r="G2843">
            <v>1176731.1494</v>
          </cell>
          <cell r="H2843">
            <v>633812.47169999999</v>
          </cell>
          <cell r="I2843">
            <v>253.929</v>
          </cell>
          <cell r="J2843">
            <v>1176729.6499999999</v>
          </cell>
          <cell r="K2843">
            <v>633815.63</v>
          </cell>
          <cell r="L2843">
            <v>253.86</v>
          </cell>
          <cell r="M2843">
            <v>-1.9735999807683799E-2</v>
          </cell>
          <cell r="N2843">
            <v>3.496149203098629</v>
          </cell>
          <cell r="O2843">
            <v>6.9958845144255637</v>
          </cell>
        </row>
        <row r="2844">
          <cell r="A2844">
            <v>37570</v>
          </cell>
          <cell r="B2844">
            <v>3.4951252910257526</v>
          </cell>
          <cell r="C2844">
            <v>1.9455668778050279E-2</v>
          </cell>
          <cell r="D2844">
            <v>1176723.6100000001</v>
          </cell>
          <cell r="E2844">
            <v>633805.03</v>
          </cell>
          <cell r="F2844">
            <v>253.9</v>
          </cell>
          <cell r="G2844">
            <v>1176722.1132</v>
          </cell>
          <cell r="H2844">
            <v>633808.18839999998</v>
          </cell>
          <cell r="I2844">
            <v>253.96799999999999</v>
          </cell>
          <cell r="J2844">
            <v>1176720.6100000001</v>
          </cell>
          <cell r="K2844">
            <v>633811.35</v>
          </cell>
          <cell r="L2844">
            <v>253.9</v>
          </cell>
          <cell r="M2844">
            <v>-1.9424350222972075E-2</v>
          </cell>
          <cell r="N2844">
            <v>3.5007606030272194</v>
          </cell>
          <cell r="O2844">
            <v>6.9958858940529716</v>
          </cell>
        </row>
        <row r="2845">
          <cell r="A2845">
            <v>37580</v>
          </cell>
          <cell r="B2845">
            <v>3.5037457099958322</v>
          </cell>
          <cell r="C2845">
            <v>1.9407801144362424E-2</v>
          </cell>
          <cell r="D2845">
            <v>1176714.58</v>
          </cell>
          <cell r="E2845">
            <v>633800.74</v>
          </cell>
          <cell r="F2845">
            <v>253.94</v>
          </cell>
          <cell r="G2845">
            <v>1176713.077</v>
          </cell>
          <cell r="H2845">
            <v>633803.90500000003</v>
          </cell>
          <cell r="I2845">
            <v>254.00800000000001</v>
          </cell>
          <cell r="J2845">
            <v>1176711.58</v>
          </cell>
          <cell r="K2845">
            <v>633807.06999999995</v>
          </cell>
          <cell r="L2845">
            <v>253.94</v>
          </cell>
          <cell r="M2845">
            <v>-1.9422045132896026E-2</v>
          </cell>
          <cell r="N2845">
            <v>3.5011760880339664</v>
          </cell>
          <cell r="O2845">
            <v>7.0049217980297982</v>
          </cell>
        </row>
        <row r="2846">
          <cell r="A2846">
            <v>37590</v>
          </cell>
          <cell r="B2846">
            <v>3.4990448982310305</v>
          </cell>
          <cell r="C2846">
            <v>1.9433874665166481E-2</v>
          </cell>
          <cell r="D2846">
            <v>1176705.54</v>
          </cell>
          <cell r="E2846">
            <v>633796.46</v>
          </cell>
          <cell r="F2846">
            <v>253.98</v>
          </cell>
          <cell r="G2846">
            <v>1176704.0408000001</v>
          </cell>
          <cell r="H2846">
            <v>633799.62159999995</v>
          </cell>
          <cell r="I2846">
            <v>254.048</v>
          </cell>
          <cell r="J2846">
            <v>1176702.54</v>
          </cell>
          <cell r="K2846">
            <v>633802.78</v>
          </cell>
          <cell r="L2846">
            <v>253.98</v>
          </cell>
          <cell r="M2846">
            <v>-1.9446127538502927E-2</v>
          </cell>
          <cell r="N2846">
            <v>3.4968401737247414</v>
          </cell>
          <cell r="O2846">
            <v>6.9958850719557724</v>
          </cell>
        </row>
        <row r="2847">
          <cell r="A2847">
            <v>37600</v>
          </cell>
          <cell r="B2847">
            <v>3.4943024096189257</v>
          </cell>
          <cell r="C2847">
            <v>1.9174070285257767E-2</v>
          </cell>
          <cell r="D2847">
            <v>1176696.5</v>
          </cell>
          <cell r="E2847">
            <v>633792.18000000005</v>
          </cell>
          <cell r="F2847">
            <v>254.02</v>
          </cell>
          <cell r="G2847">
            <v>1176695.0046999999</v>
          </cell>
          <cell r="H2847">
            <v>633795.3382</v>
          </cell>
          <cell r="I2847">
            <v>254.08699999999999</v>
          </cell>
          <cell r="J2847">
            <v>1176693.51</v>
          </cell>
          <cell r="K2847">
            <v>633798.5</v>
          </cell>
          <cell r="L2847">
            <v>254.02</v>
          </cell>
          <cell r="M2847">
            <v>-1.9157635859384233E-2</v>
          </cell>
          <cell r="N2847">
            <v>3.4973000056872556</v>
          </cell>
          <cell r="O2847">
            <v>6.9916024153061809</v>
          </cell>
        </row>
        <row r="2848">
          <cell r="A2848">
            <v>37610</v>
          </cell>
          <cell r="B2848">
            <v>3.5030121695301673</v>
          </cell>
          <cell r="C2848">
            <v>1.9126396585996869E-2</v>
          </cell>
          <cell r="D2848">
            <v>1176687.47</v>
          </cell>
          <cell r="E2848">
            <v>633787.89</v>
          </cell>
          <cell r="F2848">
            <v>254.06</v>
          </cell>
          <cell r="G2848">
            <v>1176685.9685</v>
          </cell>
          <cell r="H2848">
            <v>633791.05489999999</v>
          </cell>
          <cell r="I2848">
            <v>254.12700000000001</v>
          </cell>
          <cell r="J2848">
            <v>1176684.47</v>
          </cell>
          <cell r="K2848">
            <v>633794.22</v>
          </cell>
          <cell r="L2848">
            <v>254.06</v>
          </cell>
          <cell r="M2848">
            <v>-1.9132426753643642E-2</v>
          </cell>
          <cell r="N2848">
            <v>3.5019080884366942</v>
          </cell>
          <cell r="O2848">
            <v>7.0049202579668615</v>
          </cell>
        </row>
        <row r="2849">
          <cell r="A2849">
            <v>37620</v>
          </cell>
          <cell r="B2849">
            <v>3.4983120987321406</v>
          </cell>
          <cell r="C2849">
            <v>1.9152093383631906E-2</v>
          </cell>
          <cell r="D2849">
            <v>1176678.43</v>
          </cell>
          <cell r="E2849">
            <v>633783.61</v>
          </cell>
          <cell r="F2849">
            <v>254.1</v>
          </cell>
          <cell r="G2849">
            <v>1176676.9323</v>
          </cell>
          <cell r="H2849">
            <v>633786.77150000003</v>
          </cell>
          <cell r="I2849">
            <v>254.167</v>
          </cell>
          <cell r="J2849">
            <v>1176675.43</v>
          </cell>
          <cell r="K2849">
            <v>633789.93000000005</v>
          </cell>
          <cell r="L2849">
            <v>254.1</v>
          </cell>
          <cell r="M2849">
            <v>-1.9156132219469234E-2</v>
          </cell>
          <cell r="N2849">
            <v>3.4975745224765249</v>
          </cell>
          <cell r="O2849">
            <v>6.9958866212086654</v>
          </cell>
        </row>
        <row r="2850">
          <cell r="A2850">
            <v>37630</v>
          </cell>
          <cell r="B2850">
            <v>3.4979009162189416</v>
          </cell>
          <cell r="C2850">
            <v>1.8868458993213922E-2</v>
          </cell>
          <cell r="D2850">
            <v>1176669.3999999999</v>
          </cell>
          <cell r="E2850">
            <v>633779.32999999996</v>
          </cell>
          <cell r="F2850">
            <v>254.14</v>
          </cell>
          <cell r="G2850">
            <v>1176667.8961</v>
          </cell>
          <cell r="H2850">
            <v>633782.48809999996</v>
          </cell>
          <cell r="I2850">
            <v>254.20599999999999</v>
          </cell>
          <cell r="J2850">
            <v>1176666.3999999999</v>
          </cell>
          <cell r="K2850">
            <v>633785.65</v>
          </cell>
          <cell r="L2850">
            <v>254.14</v>
          </cell>
          <cell r="M2850">
            <v>-1.8867984033824954E-2</v>
          </cell>
          <cell r="N2850">
            <v>3.4979889680679812</v>
          </cell>
          <cell r="O2850">
            <v>6.9958898842869228</v>
          </cell>
        </row>
        <row r="2851">
          <cell r="A2851">
            <v>37640</v>
          </cell>
          <cell r="B2851">
            <v>3.5022315885683608</v>
          </cell>
          <cell r="C2851">
            <v>1.8845127265550685E-2</v>
          </cell>
          <cell r="D2851">
            <v>1176660.3600000001</v>
          </cell>
          <cell r="E2851">
            <v>633775.04</v>
          </cell>
          <cell r="F2851">
            <v>254.18</v>
          </cell>
          <cell r="G2851">
            <v>1176658.8599</v>
          </cell>
          <cell r="H2851">
            <v>633778.2047</v>
          </cell>
          <cell r="I2851">
            <v>254.24600000000001</v>
          </cell>
          <cell r="J2851">
            <v>1176657.3600000001</v>
          </cell>
          <cell r="K2851">
            <v>633781.37</v>
          </cell>
          <cell r="L2851">
            <v>254.18</v>
          </cell>
          <cell r="M2851">
            <v>-1.8842671013810996E-2</v>
          </cell>
          <cell r="N2851">
            <v>3.5026881248219475</v>
          </cell>
          <cell r="O2851">
            <v>7.0049197133903078</v>
          </cell>
        </row>
        <row r="2852">
          <cell r="A2852">
            <v>37650</v>
          </cell>
          <cell r="B2852">
            <v>3.4975321843015434</v>
          </cell>
          <cell r="C2852">
            <v>1.9156364107442442E-2</v>
          </cell>
          <cell r="D2852">
            <v>1176651.32</v>
          </cell>
          <cell r="E2852">
            <v>633770.76</v>
          </cell>
          <cell r="F2852">
            <v>254.21</v>
          </cell>
          <cell r="G2852">
            <v>1176649.8237000001</v>
          </cell>
          <cell r="H2852">
            <v>633773.92130000005</v>
          </cell>
          <cell r="I2852">
            <v>254.27699999999999</v>
          </cell>
          <cell r="J2852">
            <v>1176648.32</v>
          </cell>
          <cell r="K2852">
            <v>633777.07999999996</v>
          </cell>
          <cell r="L2852">
            <v>254.21</v>
          </cell>
          <cell r="M2852">
            <v>-1.9151849382559732E-2</v>
          </cell>
          <cell r="N2852">
            <v>3.4983566684161129</v>
          </cell>
          <cell r="O2852">
            <v>6.9958888527176564</v>
          </cell>
        </row>
        <row r="2853">
          <cell r="A2853">
            <v>37660</v>
          </cell>
          <cell r="B2853">
            <v>3.4972089228659549</v>
          </cell>
          <cell r="C2853">
            <v>2.2875384846683319E-3</v>
          </cell>
          <cell r="D2853">
            <v>1176642.29</v>
          </cell>
          <cell r="E2853">
            <v>633766.48</v>
          </cell>
          <cell r="F2853">
            <v>254.24</v>
          </cell>
          <cell r="G2853">
            <v>1176640.7875000001</v>
          </cell>
          <cell r="H2853">
            <v>633769.63800000004</v>
          </cell>
          <cell r="I2853">
            <v>254.24799999999999</v>
          </cell>
          <cell r="J2853">
            <v>1176639.29</v>
          </cell>
          <cell r="K2853">
            <v>633772.80000000005</v>
          </cell>
          <cell r="L2853">
            <v>254.18</v>
          </cell>
          <cell r="M2853">
            <v>-1.9435910663647915E-2</v>
          </cell>
          <cell r="N2853">
            <v>3.4986783576427873</v>
          </cell>
          <cell r="O2853">
            <v>6.9958872805087422</v>
          </cell>
        </row>
        <row r="2854">
          <cell r="A2854">
            <v>37670</v>
          </cell>
          <cell r="B2854">
            <v>3.5015417819089163</v>
          </cell>
          <cell r="C2854">
            <v>-1.6849720401689108E-2</v>
          </cell>
          <cell r="D2854">
            <v>1176633.25</v>
          </cell>
          <cell r="E2854">
            <v>633762.18999999994</v>
          </cell>
          <cell r="F2854">
            <v>254.21</v>
          </cell>
          <cell r="G2854">
            <v>1176631.7512999999</v>
          </cell>
          <cell r="H2854">
            <v>633765.35459999996</v>
          </cell>
          <cell r="I2854">
            <v>254.15100000000001</v>
          </cell>
          <cell r="J2854">
            <v>1176630.1100000001</v>
          </cell>
          <cell r="K2854">
            <v>633768.81999999995</v>
          </cell>
          <cell r="L2854">
            <v>254.07</v>
          </cell>
          <cell r="M2854">
            <v>-2.1124384599578969E-2</v>
          </cell>
          <cell r="N2854">
            <v>3.8344312289046134</v>
          </cell>
          <cell r="O2854">
            <v>7.3359730108135297</v>
          </cell>
        </row>
        <row r="2855">
          <cell r="A2855">
            <v>37680</v>
          </cell>
          <cell r="B2855">
            <v>3.4968430691090964</v>
          </cell>
          <cell r="C2855">
            <v>-3.2886806106880752E-2</v>
          </cell>
          <cell r="D2855">
            <v>1176624.21</v>
          </cell>
          <cell r="E2855">
            <v>633757.91</v>
          </cell>
          <cell r="F2855">
            <v>254.1</v>
          </cell>
          <cell r="G2855">
            <v>1176622.7150999999</v>
          </cell>
          <cell r="H2855">
            <v>633761.07120000001</v>
          </cell>
          <cell r="I2855">
            <v>253.98500000000001</v>
          </cell>
          <cell r="J2855">
            <v>1176620.8600000001</v>
          </cell>
          <cell r="K2855">
            <v>633764.98</v>
          </cell>
          <cell r="L2855">
            <v>253.84</v>
          </cell>
          <cell r="M2855">
            <v>-3.35130353056435E-2</v>
          </cell>
          <cell r="N2855">
            <v>4.3266746410043213</v>
          </cell>
          <cell r="O2855">
            <v>7.8235177101134177</v>
          </cell>
        </row>
        <row r="2856">
          <cell r="A2856">
            <v>37690</v>
          </cell>
          <cell r="B2856">
            <v>3.5038256134791235</v>
          </cell>
          <cell r="C2856">
            <v>-5.1087017376490948E-2</v>
          </cell>
          <cell r="D2856">
            <v>1176614.78</v>
          </cell>
          <cell r="E2856">
            <v>633753.77</v>
          </cell>
          <cell r="F2856">
            <v>253.93</v>
          </cell>
          <cell r="G2856">
            <v>1176613.5617</v>
          </cell>
          <cell r="H2856">
            <v>633757.05519999994</v>
          </cell>
          <cell r="I2856">
            <v>253.751</v>
          </cell>
          <cell r="J2856">
            <v>1176612</v>
          </cell>
          <cell r="K2856">
            <v>633761.28000000003</v>
          </cell>
          <cell r="L2856">
            <v>253.52</v>
          </cell>
          <cell r="M2856">
            <v>-5.12854361955642E-2</v>
          </cell>
          <cell r="N2856">
            <v>4.5042026964367379</v>
          </cell>
          <cell r="O2856">
            <v>8.0080283099158613</v>
          </cell>
        </row>
        <row r="2857">
          <cell r="A2857">
            <v>37700</v>
          </cell>
          <cell r="B2857">
            <v>3.5050244448968195</v>
          </cell>
          <cell r="C2857">
            <v>-6.0484599560682924E-2</v>
          </cell>
          <cell r="D2857">
            <v>1176604.75</v>
          </cell>
          <cell r="E2857">
            <v>633750.80000000005</v>
          </cell>
          <cell r="F2857">
            <v>253.66</v>
          </cell>
          <cell r="G2857">
            <v>1176603.98</v>
          </cell>
          <cell r="H2857">
            <v>633754.21939999994</v>
          </cell>
          <cell r="I2857">
            <v>253.44800000000001</v>
          </cell>
          <cell r="J2857">
            <v>1176602.99</v>
          </cell>
          <cell r="K2857">
            <v>633758.61</v>
          </cell>
          <cell r="L2857">
            <v>253.18</v>
          </cell>
          <cell r="M2857">
            <v>-5.9544576312139413E-2</v>
          </cell>
          <cell r="N2857">
            <v>4.5008297413204241</v>
          </cell>
          <cell r="O2857">
            <v>8.0058541862172437</v>
          </cell>
        </row>
        <row r="2858">
          <cell r="A2858">
            <v>37710</v>
          </cell>
          <cell r="B2858">
            <v>3.4958169931801497</v>
          </cell>
          <cell r="C2858">
            <v>-6.150207531442245E-2</v>
          </cell>
          <cell r="D2858">
            <v>1176594.4099999999</v>
          </cell>
          <cell r="E2858">
            <v>633749.19999999995</v>
          </cell>
          <cell r="F2858">
            <v>253.3</v>
          </cell>
          <cell r="G2858">
            <v>1176594.1063000001</v>
          </cell>
          <cell r="H2858">
            <v>633752.68259999994</v>
          </cell>
          <cell r="I2858">
            <v>253.08500000000001</v>
          </cell>
          <cell r="J2858">
            <v>1176593.71</v>
          </cell>
          <cell r="K2858">
            <v>633757.17000000004</v>
          </cell>
          <cell r="L2858">
            <v>252.82</v>
          </cell>
          <cell r="M2858">
            <v>-5.8825286729327041E-2</v>
          </cell>
          <cell r="N2858">
            <v>4.5048654198552409</v>
          </cell>
          <cell r="O2858">
            <v>8.0006824130353902</v>
          </cell>
        </row>
        <row r="2859">
          <cell r="A2859">
            <v>37720</v>
          </cell>
          <cell r="B2859">
            <v>3.4953784373367776</v>
          </cell>
          <cell r="C2859">
            <v>-5.8934963321724265E-2</v>
          </cell>
          <cell r="D2859">
            <v>1176583.96</v>
          </cell>
          <cell r="E2859">
            <v>633748.98</v>
          </cell>
          <cell r="F2859">
            <v>252.92</v>
          </cell>
          <cell r="G2859">
            <v>1176584.1159000001</v>
          </cell>
          <cell r="H2859">
            <v>633752.4719</v>
          </cell>
          <cell r="I2859">
            <v>252.714</v>
          </cell>
          <cell r="J2859">
            <v>1176584.32</v>
          </cell>
          <cell r="K2859">
            <v>633756.97</v>
          </cell>
          <cell r="L2859">
            <v>252.44</v>
          </cell>
          <cell r="M2859">
            <v>-6.0851997587537142E-2</v>
          </cell>
          <cell r="N2859">
            <v>4.5027281085694018</v>
          </cell>
          <cell r="O2859">
            <v>7.9981065459061789</v>
          </cell>
        </row>
        <row r="2860">
          <cell r="A2860">
            <v>37730</v>
          </cell>
          <cell r="B2860">
            <v>3.4978096188487937</v>
          </cell>
          <cell r="C2860">
            <v>-5.9465786496537741E-2</v>
          </cell>
          <cell r="D2860">
            <v>1176573.56</v>
          </cell>
          <cell r="E2860">
            <v>633750.15</v>
          </cell>
          <cell r="F2860">
            <v>252.56</v>
          </cell>
          <cell r="G2860">
            <v>1176574.1862000001</v>
          </cell>
          <cell r="H2860">
            <v>633753.59129999997</v>
          </cell>
          <cell r="I2860">
            <v>252.352</v>
          </cell>
          <cell r="J2860">
            <v>1176574.99</v>
          </cell>
          <cell r="K2860">
            <v>633758.02</v>
          </cell>
          <cell r="L2860">
            <v>252.08</v>
          </cell>
          <cell r="M2860">
            <v>-6.0430303721422864E-2</v>
          </cell>
          <cell r="N2860">
            <v>4.5010530023791011</v>
          </cell>
          <cell r="O2860">
            <v>7.9988626212278948</v>
          </cell>
        </row>
        <row r="2861">
          <cell r="A2861">
            <v>37740</v>
          </cell>
          <cell r="B2861">
            <v>3.4994879912618901</v>
          </cell>
          <cell r="C2861">
            <v>-5.9151510311470146E-2</v>
          </cell>
          <cell r="D2861">
            <v>1176563.42</v>
          </cell>
          <cell r="E2861">
            <v>633752.68999999994</v>
          </cell>
          <cell r="F2861">
            <v>252.23</v>
          </cell>
          <cell r="G2861">
            <v>1176564.4934</v>
          </cell>
          <cell r="H2861">
            <v>633756.02080000006</v>
          </cell>
          <cell r="I2861">
            <v>252.023</v>
          </cell>
          <cell r="J2861">
            <v>1176565.8799999999</v>
          </cell>
          <cell r="K2861">
            <v>633760.30000000005</v>
          </cell>
          <cell r="L2861">
            <v>251.75</v>
          </cell>
          <cell r="M2861">
            <v>-6.0690329719698018E-2</v>
          </cell>
          <cell r="N2861">
            <v>4.4982454578985358</v>
          </cell>
          <cell r="O2861">
            <v>7.9977334491604264</v>
          </cell>
        </row>
        <row r="2862">
          <cell r="A2862">
            <v>37750</v>
          </cell>
          <cell r="B2862">
            <v>3.4995865369393147</v>
          </cell>
          <cell r="C2862">
            <v>-6.1435828984540315E-2</v>
          </cell>
          <cell r="D2862">
            <v>1176553.7</v>
          </cell>
          <cell r="E2862">
            <v>633756.56000000006</v>
          </cell>
          <cell r="F2862">
            <v>251.94</v>
          </cell>
          <cell r="G2862">
            <v>1176555.2097</v>
          </cell>
          <cell r="H2862">
            <v>633759.71719999996</v>
          </cell>
          <cell r="I2862">
            <v>251.72499999999999</v>
          </cell>
          <cell r="J2862">
            <v>1176557.1499999999</v>
          </cell>
          <cell r="K2862">
            <v>633763.78</v>
          </cell>
          <cell r="L2862">
            <v>251.46</v>
          </cell>
          <cell r="M2862">
            <v>-5.8858220947269925E-2</v>
          </cell>
          <cell r="N2862">
            <v>4.5023447147237992</v>
          </cell>
          <cell r="O2862">
            <v>8.0019312516631143</v>
          </cell>
        </row>
        <row r="2863">
          <cell r="A2863">
            <v>37760</v>
          </cell>
          <cell r="B2863">
            <v>3.4987795158488408</v>
          </cell>
          <cell r="C2863">
            <v>-5.9735115932067859E-2</v>
          </cell>
          <cell r="D2863">
            <v>1176544.58</v>
          </cell>
          <cell r="E2863">
            <v>633761.68999999994</v>
          </cell>
          <cell r="F2863">
            <v>251.67</v>
          </cell>
          <cell r="G2863">
            <v>1176546.4997</v>
          </cell>
          <cell r="H2863">
            <v>633764.61510000005</v>
          </cell>
          <cell r="I2863">
            <v>251.46100000000001</v>
          </cell>
          <cell r="J2863">
            <v>1176548.96</v>
          </cell>
          <cell r="K2863">
            <v>633768.38</v>
          </cell>
          <cell r="L2863">
            <v>251.19</v>
          </cell>
          <cell r="M2863">
            <v>-6.0255635277566846E-2</v>
          </cell>
          <cell r="N2863">
            <v>4.4975046524969295</v>
          </cell>
          <cell r="O2863">
            <v>7.9962841683457704</v>
          </cell>
        </row>
        <row r="2864">
          <cell r="A2864">
            <v>37770</v>
          </cell>
          <cell r="B2864">
            <v>3.4991508299415761</v>
          </cell>
          <cell r="C2864">
            <v>-6.0300344356264086E-2</v>
          </cell>
          <cell r="D2864">
            <v>1176536.23</v>
          </cell>
          <cell r="E2864">
            <v>633767.98</v>
          </cell>
          <cell r="F2864">
            <v>251.44</v>
          </cell>
          <cell r="G2864">
            <v>1176538.5182</v>
          </cell>
          <cell r="H2864">
            <v>633770.62730000005</v>
          </cell>
          <cell r="I2864">
            <v>251.22900000000001</v>
          </cell>
          <cell r="J2864">
            <v>1176541.46</v>
          </cell>
          <cell r="K2864">
            <v>633774.03</v>
          </cell>
          <cell r="L2864">
            <v>250.96</v>
          </cell>
          <cell r="M2864">
            <v>-5.9803543846149963E-2</v>
          </cell>
          <cell r="N2864">
            <v>4.498061196708214</v>
          </cell>
          <cell r="O2864">
            <v>7.9972120266497901</v>
          </cell>
        </row>
        <row r="2865">
          <cell r="A2865">
            <v>37780</v>
          </cell>
          <cell r="B2865">
            <v>3.4952159775449161</v>
          </cell>
          <cell r="C2865">
            <v>-4.6062961783863723E-2</v>
          </cell>
          <cell r="D2865">
            <v>1176528.79</v>
          </cell>
          <cell r="E2865">
            <v>633775.32999999996</v>
          </cell>
          <cell r="F2865">
            <v>251.19</v>
          </cell>
          <cell r="G2865">
            <v>1176531.4066999999</v>
          </cell>
          <cell r="H2865">
            <v>633777.64720000001</v>
          </cell>
          <cell r="I2865">
            <v>251.029</v>
          </cell>
          <cell r="J2865">
            <v>1176534.77</v>
          </cell>
          <cell r="K2865">
            <v>633780.63</v>
          </cell>
          <cell r="L2865">
            <v>250.82</v>
          </cell>
          <cell r="M2865">
            <v>-4.6491668687101154E-2</v>
          </cell>
          <cell r="N2865">
            <v>4.4954290930406859</v>
          </cell>
          <cell r="O2865">
            <v>7.990645070585602</v>
          </cell>
        </row>
        <row r="2866">
          <cell r="A2866">
            <v>37790</v>
          </cell>
          <cell r="B2866">
            <v>3.5020730503166861</v>
          </cell>
          <cell r="C2866">
            <v>-2.7983425414598712E-2</v>
          </cell>
          <cell r="D2866">
            <v>1176522.3500000001</v>
          </cell>
          <cell r="E2866">
            <v>633783.21</v>
          </cell>
          <cell r="F2866">
            <v>250.96</v>
          </cell>
          <cell r="G2866">
            <v>1176525.0866</v>
          </cell>
          <cell r="H2866">
            <v>633785.39529999997</v>
          </cell>
          <cell r="I2866">
            <v>250.86199999999999</v>
          </cell>
          <cell r="J2866">
            <v>1176528.3600000001</v>
          </cell>
          <cell r="K2866">
            <v>633788.01</v>
          </cell>
          <cell r="L2866">
            <v>250.74</v>
          </cell>
          <cell r="M2866">
            <v>-2.912050852793592E-2</v>
          </cell>
          <cell r="N2866">
            <v>4.1894872777701835</v>
          </cell>
          <cell r="O2866">
            <v>7.6915603280868696</v>
          </cell>
        </row>
        <row r="2867">
          <cell r="A2867">
            <v>37800</v>
          </cell>
          <cell r="B2867">
            <v>3.4965118903607508</v>
          </cell>
          <cell r="C2867">
            <v>-9.4379773427804015E-3</v>
          </cell>
          <cell r="D2867">
            <v>1176516.1100000001</v>
          </cell>
          <cell r="E2867">
            <v>633791.02</v>
          </cell>
          <cell r="F2867">
            <v>250.76</v>
          </cell>
          <cell r="G2867">
            <v>1176518.8402</v>
          </cell>
          <cell r="H2867">
            <v>633793.20440000005</v>
          </cell>
          <cell r="I2867">
            <v>250.727</v>
          </cell>
          <cell r="J2867">
            <v>1176521.72</v>
          </cell>
          <cell r="K2867">
            <v>633795.51</v>
          </cell>
          <cell r="L2867">
            <v>250.65</v>
          </cell>
          <cell r="M2867">
            <v>-2.087262110085196E-2</v>
          </cell>
          <cell r="N2867">
            <v>3.689043155047512</v>
          </cell>
          <cell r="O2867">
            <v>7.1855550454082628</v>
          </cell>
        </row>
        <row r="2868">
          <cell r="A2868">
            <v>37810</v>
          </cell>
          <cell r="B2868">
            <v>3.4987618794600119</v>
          </cell>
          <cell r="C2868">
            <v>8.8602771689024907E-3</v>
          </cell>
          <cell r="D2868">
            <v>1176509.8600000001</v>
          </cell>
          <cell r="E2868">
            <v>633798.82999999996</v>
          </cell>
          <cell r="F2868">
            <v>250.57</v>
          </cell>
          <cell r="G2868">
            <v>1176512.5937999999</v>
          </cell>
          <cell r="H2868">
            <v>633801.0135</v>
          </cell>
          <cell r="I2868">
            <v>250.601</v>
          </cell>
          <cell r="J2868">
            <v>1176515.33</v>
          </cell>
          <cell r="K2868">
            <v>633803.19999999995</v>
          </cell>
          <cell r="L2868">
            <v>250.53</v>
          </cell>
          <cell r="M2868">
            <v>-2.0271179938104265E-2</v>
          </cell>
          <cell r="N2868">
            <v>3.5025094847358837</v>
          </cell>
          <cell r="O2868">
            <v>7.0012713641958957</v>
          </cell>
        </row>
        <row r="2869">
          <cell r="A2869">
            <v>37820</v>
          </cell>
          <cell r="B2869">
            <v>3.5010766986644839</v>
          </cell>
          <cell r="C2869">
            <v>1.885134365241949E-2</v>
          </cell>
          <cell r="D2869">
            <v>1176503.6100000001</v>
          </cell>
          <cell r="E2869">
            <v>633806.64</v>
          </cell>
          <cell r="F2869">
            <v>250.41</v>
          </cell>
          <cell r="G2869">
            <v>1176506.3474000001</v>
          </cell>
          <cell r="H2869">
            <v>633808.82270000002</v>
          </cell>
          <cell r="I2869">
            <v>250.476</v>
          </cell>
          <cell r="J2869">
            <v>1176509.08</v>
          </cell>
          <cell r="K2869">
            <v>633811.01</v>
          </cell>
          <cell r="L2869">
            <v>250.41</v>
          </cell>
          <cell r="M2869">
            <v>-1.8856077672849036E-2</v>
          </cell>
          <cell r="N2869">
            <v>3.5001977158291115</v>
          </cell>
          <cell r="O2869">
            <v>7.0012744144935954</v>
          </cell>
        </row>
        <row r="2870">
          <cell r="A2870">
            <v>37830</v>
          </cell>
          <cell r="B2870">
            <v>3.4955131582659544</v>
          </cell>
          <cell r="C2870">
            <v>2.0025672005971967E-2</v>
          </cell>
          <cell r="D2870">
            <v>1176497.3700000001</v>
          </cell>
          <cell r="E2870">
            <v>633814.44999999995</v>
          </cell>
          <cell r="F2870">
            <v>250.28</v>
          </cell>
          <cell r="G2870">
            <v>1176500.101</v>
          </cell>
          <cell r="H2870">
            <v>633816.63179999997</v>
          </cell>
          <cell r="I2870">
            <v>250.35</v>
          </cell>
          <cell r="J2870">
            <v>1176502.83</v>
          </cell>
          <cell r="K2870">
            <v>633818.81999999995</v>
          </cell>
          <cell r="L2870">
            <v>250.28</v>
          </cell>
          <cell r="M2870">
            <v>-2.0011716213582796E-2</v>
          </cell>
          <cell r="N2870">
            <v>3.4979508630289904</v>
          </cell>
          <cell r="O2870">
            <v>6.9934640212949448</v>
          </cell>
        </row>
        <row r="2871">
          <cell r="A2871">
            <v>37840</v>
          </cell>
          <cell r="B2871">
            <v>3.5040091280389816</v>
          </cell>
          <cell r="C2871">
            <v>1.9691729524290436E-2</v>
          </cell>
          <cell r="D2871">
            <v>1176491.1200000001</v>
          </cell>
          <cell r="E2871">
            <v>633822.25</v>
          </cell>
          <cell r="F2871">
            <v>250.21</v>
          </cell>
          <cell r="G2871">
            <v>1176493.8546</v>
          </cell>
          <cell r="H2871">
            <v>633824.44090000005</v>
          </cell>
          <cell r="I2871">
            <v>250.279</v>
          </cell>
          <cell r="J2871">
            <v>1176496.5900000001</v>
          </cell>
          <cell r="K2871">
            <v>633826.63</v>
          </cell>
          <cell r="L2871">
            <v>250.21</v>
          </cell>
          <cell r="M2871">
            <v>-1.969454321224165E-2</v>
          </cell>
          <cell r="N2871">
            <v>3.5035085229648626</v>
          </cell>
          <cell r="O2871">
            <v>7.0075176510038446</v>
          </cell>
        </row>
        <row r="2872">
          <cell r="A2872">
            <v>37850</v>
          </cell>
          <cell r="B2872">
            <v>3.5062571552295618</v>
          </cell>
          <cell r="C2872">
            <v>2.1105126271076066E-2</v>
          </cell>
          <cell r="D2872">
            <v>1176484.8700000001</v>
          </cell>
          <cell r="E2872">
            <v>633830.06000000006</v>
          </cell>
          <cell r="F2872">
            <v>250.24</v>
          </cell>
          <cell r="G2872">
            <v>1176487.6081999999</v>
          </cell>
          <cell r="H2872">
            <v>633832.25</v>
          </cell>
          <cell r="I2872">
            <v>250.31399999999999</v>
          </cell>
          <cell r="J2872">
            <v>1176490.3400000001</v>
          </cell>
          <cell r="K2872">
            <v>633834.43999999994</v>
          </cell>
          <cell r="L2872">
            <v>250.24</v>
          </cell>
          <cell r="M2872">
            <v>-2.1135240131983708E-2</v>
          </cell>
          <cell r="N2872">
            <v>3.5012613785258364</v>
          </cell>
          <cell r="O2872">
            <v>7.0075185337553982</v>
          </cell>
        </row>
        <row r="2873">
          <cell r="A2873">
            <v>37860</v>
          </cell>
          <cell r="B2873">
            <v>3.5007610431304892</v>
          </cell>
          <cell r="C2873">
            <v>1.9138695607768132E-2</v>
          </cell>
          <cell r="D2873">
            <v>1176478.6299999999</v>
          </cell>
          <cell r="E2873">
            <v>633837.87</v>
          </cell>
          <cell r="F2873">
            <v>250.39</v>
          </cell>
          <cell r="G2873">
            <v>1176481.3618000001</v>
          </cell>
          <cell r="H2873">
            <v>633840.05920000002</v>
          </cell>
          <cell r="I2873">
            <v>250.45699999999999</v>
          </cell>
          <cell r="J2873">
            <v>1176484.0900000001</v>
          </cell>
          <cell r="K2873">
            <v>633842.25</v>
          </cell>
          <cell r="L2873">
            <v>250.39</v>
          </cell>
          <cell r="M2873">
            <v>-1.9148579218132306E-2</v>
          </cell>
          <cell r="N2873">
            <v>3.4989541123010928</v>
          </cell>
          <cell r="O2873">
            <v>6.9997151554315824</v>
          </cell>
        </row>
        <row r="2874">
          <cell r="A2874">
            <v>37870</v>
          </cell>
          <cell r="B2874">
            <v>3.503008713994471</v>
          </cell>
          <cell r="C2874">
            <v>1.9126415453191197E-2</v>
          </cell>
          <cell r="D2874">
            <v>1176472.3799999999</v>
          </cell>
          <cell r="E2874">
            <v>633845.68000000005</v>
          </cell>
          <cell r="F2874">
            <v>250.64</v>
          </cell>
          <cell r="G2874">
            <v>1176475.1154</v>
          </cell>
          <cell r="H2874">
            <v>633847.86829999997</v>
          </cell>
          <cell r="I2874">
            <v>250.70699999999999</v>
          </cell>
          <cell r="J2874">
            <v>1176477.8500000001</v>
          </cell>
          <cell r="K2874">
            <v>633850.05000000005</v>
          </cell>
          <cell r="L2874">
            <v>250.64</v>
          </cell>
          <cell r="M2874">
            <v>-1.9152355900266392E-2</v>
          </cell>
          <cell r="N2874">
            <v>3.4982641482281229</v>
          </cell>
          <cell r="O2874">
            <v>7.0012728622225939</v>
          </cell>
        </row>
        <row r="2875">
          <cell r="A2875">
            <v>37880</v>
          </cell>
          <cell r="B2875">
            <v>3.4974504657690804</v>
          </cell>
          <cell r="C2875">
            <v>2.144419220058813E-2</v>
          </cell>
          <cell r="D2875">
            <v>1176466.1399999999</v>
          </cell>
          <cell r="E2875">
            <v>633853.49</v>
          </cell>
          <cell r="F2875">
            <v>250.99</v>
          </cell>
          <cell r="G2875">
            <v>1176468.8689999999</v>
          </cell>
          <cell r="H2875">
            <v>633855.67740000004</v>
          </cell>
          <cell r="I2875">
            <v>251.065</v>
          </cell>
          <cell r="J2875">
            <v>1176471.6000000001</v>
          </cell>
          <cell r="K2875">
            <v>633857.86</v>
          </cell>
          <cell r="L2875">
            <v>250.99</v>
          </cell>
          <cell r="M2875">
            <v>-2.1453012222998467E-2</v>
          </cell>
          <cell r="N2875">
            <v>3.4960125515420954</v>
          </cell>
          <cell r="O2875">
            <v>6.9934630173111758</v>
          </cell>
        </row>
        <row r="2876">
          <cell r="A2876">
            <v>37890</v>
          </cell>
          <cell r="B2876">
            <v>3.4997603231500563</v>
          </cell>
          <cell r="C2876">
            <v>1.971563582327919E-2</v>
          </cell>
          <cell r="D2876">
            <v>1176459.8899999999</v>
          </cell>
          <cell r="E2876">
            <v>633861.30000000005</v>
          </cell>
          <cell r="F2876">
            <v>251.46</v>
          </cell>
          <cell r="G2876">
            <v>1176462.6225999999</v>
          </cell>
          <cell r="H2876">
            <v>633863.48659999995</v>
          </cell>
          <cell r="I2876">
            <v>251.529</v>
          </cell>
          <cell r="J2876">
            <v>1176465.3600000001</v>
          </cell>
          <cell r="K2876">
            <v>633865.67000000004</v>
          </cell>
          <cell r="L2876">
            <v>251.46</v>
          </cell>
          <cell r="M2876">
            <v>-1.9705766362947276E-2</v>
          </cell>
          <cell r="N2876">
            <v>3.5015131474271919</v>
          </cell>
          <cell r="O2876">
            <v>7.0012734705772477</v>
          </cell>
        </row>
        <row r="2877">
          <cell r="A2877">
            <v>37900</v>
          </cell>
          <cell r="B2877">
            <v>3.5020101271994766</v>
          </cell>
          <cell r="C2877">
            <v>1.9417419576222353E-2</v>
          </cell>
          <cell r="D2877">
            <v>1176453.6399999999</v>
          </cell>
          <cell r="E2877">
            <v>633869.11</v>
          </cell>
          <cell r="F2877">
            <v>251.98</v>
          </cell>
          <cell r="G2877">
            <v>1176456.3762000001</v>
          </cell>
          <cell r="H2877">
            <v>633871.29570000002</v>
          </cell>
          <cell r="I2877">
            <v>252.048</v>
          </cell>
          <cell r="J2877">
            <v>1176459.1100000001</v>
          </cell>
          <cell r="K2877">
            <v>633873.48</v>
          </cell>
          <cell r="L2877">
            <v>251.98</v>
          </cell>
          <cell r="M2877">
            <v>-1.943267340080124E-2</v>
          </cell>
          <cell r="N2877">
            <v>3.4992611977520447</v>
          </cell>
          <cell r="O2877">
            <v>7.0012713249515208</v>
          </cell>
        </row>
        <row r="2878">
          <cell r="A2878">
            <v>37910</v>
          </cell>
          <cell r="B2878">
            <v>3.4964494962999249</v>
          </cell>
          <cell r="C2878">
            <v>1.8876291526546057E-2</v>
          </cell>
          <cell r="D2878">
            <v>1176447.3999999999</v>
          </cell>
          <cell r="E2878">
            <v>633876.92000000004</v>
          </cell>
          <cell r="F2878">
            <v>252.5</v>
          </cell>
          <cell r="G2878">
            <v>1176450.1298</v>
          </cell>
          <cell r="H2878">
            <v>633879.10479999997</v>
          </cell>
          <cell r="I2878">
            <v>252.566</v>
          </cell>
          <cell r="J2878">
            <v>1176452.8600000001</v>
          </cell>
          <cell r="K2878">
            <v>633881.29</v>
          </cell>
          <cell r="L2878">
            <v>252.5</v>
          </cell>
          <cell r="M2878">
            <v>-1.8873256650202064E-2</v>
          </cell>
          <cell r="N2878">
            <v>3.497011735878444</v>
          </cell>
          <cell r="O2878">
            <v>6.9934612321783689</v>
          </cell>
        </row>
        <row r="2879">
          <cell r="A2879">
            <v>37920</v>
          </cell>
          <cell r="B2879">
            <v>3.4987614323044673</v>
          </cell>
          <cell r="C2879">
            <v>2.1150341751444313E-2</v>
          </cell>
          <cell r="D2879">
            <v>1176441.1499999999</v>
          </cell>
          <cell r="E2879">
            <v>633884.73</v>
          </cell>
          <cell r="F2879">
            <v>253.01</v>
          </cell>
          <cell r="G2879">
            <v>1176443.8833999999</v>
          </cell>
          <cell r="H2879">
            <v>633886.91399999999</v>
          </cell>
          <cell r="I2879">
            <v>253.084</v>
          </cell>
          <cell r="J2879">
            <v>1176446.6200000001</v>
          </cell>
          <cell r="K2879">
            <v>633889.1</v>
          </cell>
          <cell r="L2879">
            <v>253.01</v>
          </cell>
          <cell r="M2879">
            <v>-2.1127706196253541E-2</v>
          </cell>
          <cell r="N2879">
            <v>3.5025098944784783</v>
          </cell>
          <cell r="O2879">
            <v>7.0012713267829456</v>
          </cell>
        </row>
        <row r="2880">
          <cell r="A2880">
            <v>37930</v>
          </cell>
          <cell r="B2880">
            <v>3.501013369108521</v>
          </cell>
          <cell r="C2880">
            <v>2.0851105752445562E-2</v>
          </cell>
          <cell r="D2880">
            <v>1176434.8999999999</v>
          </cell>
          <cell r="E2880">
            <v>633892.54</v>
          </cell>
          <cell r="F2880">
            <v>253.53</v>
          </cell>
          <cell r="G2880">
            <v>1176437.6370000001</v>
          </cell>
          <cell r="H2880">
            <v>633894.72309999994</v>
          </cell>
          <cell r="I2880">
            <v>253.60300000000001</v>
          </cell>
          <cell r="J2880">
            <v>1176440.3700000001</v>
          </cell>
          <cell r="K2880">
            <v>633896.91</v>
          </cell>
          <cell r="L2880">
            <v>253.53</v>
          </cell>
          <cell r="M2880">
            <v>-2.0855593122468083E-2</v>
          </cell>
          <cell r="N2880">
            <v>3.500260077540704</v>
          </cell>
          <cell r="O2880">
            <v>7.0012734466492255</v>
          </cell>
        </row>
        <row r="2881">
          <cell r="A2881">
            <v>37940</v>
          </cell>
          <cell r="B2881">
            <v>3.4954503573733113</v>
          </cell>
          <cell r="C2881">
            <v>2.0312117965065758E-2</v>
          </cell>
          <cell r="D2881">
            <v>1176428.6599999999</v>
          </cell>
          <cell r="E2881">
            <v>633900.35</v>
          </cell>
          <cell r="F2881">
            <v>254.05</v>
          </cell>
          <cell r="G2881">
            <v>1176431.3906</v>
          </cell>
          <cell r="H2881">
            <v>633902.53220000002</v>
          </cell>
          <cell r="I2881">
            <v>254.12100000000001</v>
          </cell>
          <cell r="J2881">
            <v>1176434.1200000001</v>
          </cell>
          <cell r="K2881">
            <v>633904.72</v>
          </cell>
          <cell r="L2881">
            <v>254.05</v>
          </cell>
          <cell r="M2881">
            <v>-2.0297238767076817E-2</v>
          </cell>
          <cell r="N2881">
            <v>3.4980127501462741</v>
          </cell>
          <cell r="O2881">
            <v>6.9934631075195854</v>
          </cell>
        </row>
        <row r="2882">
          <cell r="A2882">
            <v>37950</v>
          </cell>
          <cell r="B2882">
            <v>3.4977020070445475</v>
          </cell>
          <cell r="C2882">
            <v>2.0299042015872248E-2</v>
          </cell>
          <cell r="D2882">
            <v>1176422.4099999999</v>
          </cell>
          <cell r="E2882">
            <v>633908.16</v>
          </cell>
          <cell r="F2882">
            <v>254.56</v>
          </cell>
          <cell r="G2882">
            <v>1176425.1442</v>
          </cell>
          <cell r="H2882">
            <v>633910.34129999997</v>
          </cell>
          <cell r="I2882">
            <v>254.631</v>
          </cell>
          <cell r="J2882">
            <v>1176427.8799999999</v>
          </cell>
          <cell r="K2882">
            <v>633912.53</v>
          </cell>
          <cell r="L2882">
            <v>254.56</v>
          </cell>
          <cell r="M2882">
            <v>-2.0265038505371816E-2</v>
          </cell>
          <cell r="N2882">
            <v>3.5035709397333448</v>
          </cell>
          <cell r="O2882">
            <v>7.0012729467778918</v>
          </cell>
        </row>
        <row r="2883">
          <cell r="A2883">
            <v>37960</v>
          </cell>
          <cell r="B2883">
            <v>3.5062571340574156</v>
          </cell>
          <cell r="C2883">
            <v>1.9964308755356364E-2</v>
          </cell>
          <cell r="D2883">
            <v>1176416.1599999999</v>
          </cell>
          <cell r="E2883">
            <v>633915.96</v>
          </cell>
          <cell r="F2883">
            <v>254.97</v>
          </cell>
          <cell r="G2883">
            <v>1176418.8977999999</v>
          </cell>
          <cell r="H2883">
            <v>633918.15049999999</v>
          </cell>
          <cell r="I2883">
            <v>255.04</v>
          </cell>
          <cell r="J2883">
            <v>1176421.6299999999</v>
          </cell>
          <cell r="K2883">
            <v>633920.34</v>
          </cell>
          <cell r="L2883">
            <v>254.97</v>
          </cell>
          <cell r="M2883">
            <v>-1.9992798104371885E-2</v>
          </cell>
          <cell r="N2883">
            <v>3.5012607857369433</v>
          </cell>
          <cell r="O2883">
            <v>7.0075179197943589</v>
          </cell>
        </row>
        <row r="2884">
          <cell r="A2884">
            <v>37970</v>
          </cell>
          <cell r="B2884">
            <v>3.5006990902631934</v>
          </cell>
          <cell r="C2884">
            <v>2.028166322477604E-2</v>
          </cell>
          <cell r="D2884">
            <v>1176409.92</v>
          </cell>
          <cell r="E2884">
            <v>633923.77</v>
          </cell>
          <cell r="F2884">
            <v>255.25</v>
          </cell>
          <cell r="G2884">
            <v>1176412.6514000001</v>
          </cell>
          <cell r="H2884">
            <v>633925.95959999994</v>
          </cell>
          <cell r="I2884">
            <v>255.321</v>
          </cell>
          <cell r="J2884">
            <v>1176415.3799999999</v>
          </cell>
          <cell r="K2884">
            <v>633928.15</v>
          </cell>
          <cell r="L2884">
            <v>255.25</v>
          </cell>
          <cell r="M2884">
            <v>-2.0291421434183481E-2</v>
          </cell>
          <cell r="N2884">
            <v>3.4990155928844602</v>
          </cell>
          <cell r="O2884">
            <v>6.9997146831476531</v>
          </cell>
        </row>
        <row r="2885">
          <cell r="A2885">
            <v>37980</v>
          </cell>
          <cell r="B2885">
            <v>3.5029462871716825</v>
          </cell>
          <cell r="C2885">
            <v>2.1410548107645824E-2</v>
          </cell>
          <cell r="D2885">
            <v>1176403.67</v>
          </cell>
          <cell r="E2885">
            <v>633931.57999999996</v>
          </cell>
          <cell r="F2885">
            <v>255.4</v>
          </cell>
          <cell r="G2885">
            <v>1176406.405</v>
          </cell>
          <cell r="H2885">
            <v>633933.76870000002</v>
          </cell>
          <cell r="I2885">
            <v>255.47499999999999</v>
          </cell>
          <cell r="J2885">
            <v>1176409.1399999999</v>
          </cell>
          <cell r="K2885">
            <v>633935.94999999995</v>
          </cell>
          <cell r="L2885">
            <v>255.4</v>
          </cell>
          <cell r="M2885">
            <v>-2.1438816652735868E-2</v>
          </cell>
          <cell r="N2885">
            <v>3.4983274130672539</v>
          </cell>
          <cell r="O2885">
            <v>7.0012737002389365</v>
          </cell>
        </row>
        <row r="2886">
          <cell r="A2886">
            <v>37990</v>
          </cell>
          <cell r="B2886">
            <v>3.4974511247841482</v>
          </cell>
          <cell r="C2886">
            <v>1.9156808089523733E-2</v>
          </cell>
          <cell r="D2886">
            <v>1176397.43</v>
          </cell>
          <cell r="E2886">
            <v>633939.39</v>
          </cell>
          <cell r="F2886">
            <v>255.46</v>
          </cell>
          <cell r="G2886">
            <v>1176400.1586</v>
          </cell>
          <cell r="H2886">
            <v>633941.57790000003</v>
          </cell>
          <cell r="I2886">
            <v>255.52699999999999</v>
          </cell>
          <cell r="J2886">
            <v>1176402.8899999999</v>
          </cell>
          <cell r="K2886">
            <v>633943.76</v>
          </cell>
          <cell r="L2886">
            <v>255.46</v>
          </cell>
          <cell r="M2886">
            <v>-1.9164688873720786E-2</v>
          </cell>
          <cell r="N2886">
            <v>3.4960129246789564</v>
          </cell>
          <cell r="O2886">
            <v>6.9934640494631051</v>
          </cell>
        </row>
        <row r="2887">
          <cell r="A2887">
            <v>38000</v>
          </cell>
          <cell r="B2887">
            <v>3.4996979641083028</v>
          </cell>
          <cell r="C2887">
            <v>2.0287465012166623E-2</v>
          </cell>
          <cell r="D2887">
            <v>1176391.18</v>
          </cell>
          <cell r="E2887">
            <v>633947.19999999995</v>
          </cell>
          <cell r="F2887">
            <v>255.5</v>
          </cell>
          <cell r="G2887">
            <v>1176393.9121999999</v>
          </cell>
          <cell r="H2887">
            <v>633949.38699999999</v>
          </cell>
          <cell r="I2887">
            <v>255.571</v>
          </cell>
          <cell r="J2887">
            <v>1176396.6499999999</v>
          </cell>
          <cell r="K2887">
            <v>633951.56999999995</v>
          </cell>
          <cell r="L2887">
            <v>255.5</v>
          </cell>
          <cell r="M2887">
            <v>-2.0276581254556846E-2</v>
          </cell>
          <cell r="N2887">
            <v>3.5015764792223942</v>
          </cell>
          <cell r="O2887">
            <v>7.001274443330697</v>
          </cell>
          <cell r="P2887">
            <v>7.3099853095940519</v>
          </cell>
        </row>
        <row r="2888">
          <cell r="A2888">
            <v>38010</v>
          </cell>
          <cell r="B2888">
            <v>3.5019472940747858</v>
          </cell>
          <cell r="C2888">
            <v>1.8561101736161545E-2</v>
          </cell>
          <cell r="D2888">
            <v>1176384.93</v>
          </cell>
          <cell r="E2888">
            <v>633955.01</v>
          </cell>
          <cell r="F2888">
            <v>255.55</v>
          </cell>
          <cell r="G2888">
            <v>1176387.6658000001</v>
          </cell>
          <cell r="H2888">
            <v>633957.19609999994</v>
          </cell>
          <cell r="I2888">
            <v>255.61500000000001</v>
          </cell>
          <cell r="J2888">
            <v>1176390.3999999999</v>
          </cell>
          <cell r="K2888">
            <v>633959.38</v>
          </cell>
          <cell r="L2888">
            <v>255.55</v>
          </cell>
          <cell r="M2888">
            <v>-1.8575015905530633E-2</v>
          </cell>
          <cell r="N2888">
            <v>3.4993240560641592</v>
          </cell>
          <cell r="O2888">
            <v>7.0012713501389445</v>
          </cell>
        </row>
        <row r="2889">
          <cell r="A2889">
            <v>38020</v>
          </cell>
          <cell r="B2889">
            <v>3.4964496922493171</v>
          </cell>
          <cell r="C2889">
            <v>1.9734303671791055E-2</v>
          </cell>
          <cell r="D2889">
            <v>1176378.69</v>
          </cell>
          <cell r="E2889">
            <v>633962.81999999995</v>
          </cell>
          <cell r="F2889">
            <v>255.59</v>
          </cell>
          <cell r="G2889">
            <v>1176381.4194</v>
          </cell>
          <cell r="H2889">
            <v>633965.00529999996</v>
          </cell>
          <cell r="I2889">
            <v>255.65899999999999</v>
          </cell>
          <cell r="J2889">
            <v>1176384.1499999999</v>
          </cell>
          <cell r="K2889">
            <v>633967.18999999994</v>
          </cell>
          <cell r="L2889">
            <v>255.59</v>
          </cell>
          <cell r="M2889">
            <v>-1.9731132461950338E-2</v>
          </cell>
          <cell r="N2889">
            <v>3.4970116455833704</v>
          </cell>
          <cell r="O2889">
            <v>6.993461337832688</v>
          </cell>
        </row>
        <row r="2890">
          <cell r="A2890">
            <v>38030</v>
          </cell>
          <cell r="B2890">
            <v>3.4986986666702728</v>
          </cell>
          <cell r="C2890">
            <v>3.7156672347485667E-3</v>
          </cell>
          <cell r="D2890">
            <v>1176372.44</v>
          </cell>
          <cell r="E2890">
            <v>633970.63</v>
          </cell>
          <cell r="F2890">
            <v>255.69</v>
          </cell>
          <cell r="G2890">
            <v>1176375.173</v>
          </cell>
          <cell r="H2890">
            <v>633972.81440000003</v>
          </cell>
          <cell r="I2890">
            <v>255.703</v>
          </cell>
          <cell r="J2890">
            <v>1176377.9099999999</v>
          </cell>
          <cell r="K2890">
            <v>633975</v>
          </cell>
          <cell r="L2890">
            <v>255.63</v>
          </cell>
          <cell r="M2890">
            <v>-2.0841822212057135E-2</v>
          </cell>
          <cell r="N2890">
            <v>3.5025728200376123</v>
          </cell>
          <cell r="O2890">
            <v>7.0012714867078856</v>
          </cell>
        </row>
        <row r="2891">
          <cell r="A2891">
            <v>38040</v>
          </cell>
          <cell r="B2891">
            <v>3.5009501295918803</v>
          </cell>
          <cell r="C2891">
            <v>-1.2282380042068931E-2</v>
          </cell>
          <cell r="D2891">
            <v>1176366.19</v>
          </cell>
          <cell r="E2891">
            <v>633978.43999999994</v>
          </cell>
          <cell r="F2891">
            <v>255.79</v>
          </cell>
          <cell r="G2891">
            <v>1176368.9265999999</v>
          </cell>
          <cell r="H2891">
            <v>633980.62349999999</v>
          </cell>
          <cell r="I2891">
            <v>255.74700000000001</v>
          </cell>
          <cell r="J2891">
            <v>1176371.8600000001</v>
          </cell>
          <cell r="K2891">
            <v>633982.97</v>
          </cell>
          <cell r="L2891">
            <v>255.67</v>
          </cell>
          <cell r="M2891">
            <v>-2.0498090290040134E-2</v>
          </cell>
          <cell r="N2891">
            <v>3.7564474987916467</v>
          </cell>
          <cell r="O2891">
            <v>7.2573976283835275</v>
          </cell>
        </row>
        <row r="2892">
          <cell r="A2892">
            <v>38050</v>
          </cell>
          <cell r="B2892">
            <v>3.4953876466469573</v>
          </cell>
          <cell r="C2892">
            <v>-3.1756134432327728E-2</v>
          </cell>
          <cell r="D2892">
            <v>1176359.95</v>
          </cell>
          <cell r="E2892">
            <v>633986.25</v>
          </cell>
          <cell r="F2892">
            <v>255.9</v>
          </cell>
          <cell r="G2892">
            <v>1176362.6802000001</v>
          </cell>
          <cell r="H2892">
            <v>633988.43259999994</v>
          </cell>
          <cell r="I2892">
            <v>255.78899999999999</v>
          </cell>
          <cell r="J2892">
            <v>1176366</v>
          </cell>
          <cell r="K2892">
            <v>633991.09</v>
          </cell>
          <cell r="L2892">
            <v>255.66</v>
          </cell>
          <cell r="M2892">
            <v>-3.0335859821784248E-2</v>
          </cell>
          <cell r="N2892">
            <v>4.2523930674071577</v>
          </cell>
          <cell r="O2892">
            <v>7.7477807140541151</v>
          </cell>
        </row>
        <row r="2893">
          <cell r="A2893">
            <v>38060</v>
          </cell>
          <cell r="B2893">
            <v>3.4946798022052925</v>
          </cell>
          <cell r="C2893">
            <v>-4.8645372286385213E-2</v>
          </cell>
          <cell r="D2893">
            <v>1176353.7</v>
          </cell>
          <cell r="E2893">
            <v>633994.31000000006</v>
          </cell>
          <cell r="F2893">
            <v>255.97</v>
          </cell>
          <cell r="G2893">
            <v>1176356.5506</v>
          </cell>
          <cell r="H2893">
            <v>633996.33160000003</v>
          </cell>
          <cell r="I2893">
            <v>255.8</v>
          </cell>
          <cell r="J2893">
            <v>1176360.22</v>
          </cell>
          <cell r="K2893">
            <v>633998.93999999994</v>
          </cell>
          <cell r="L2893">
            <v>255.58</v>
          </cell>
          <cell r="M2893">
            <v>-4.8866877303553151E-2</v>
          </cell>
          <cell r="N2893">
            <v>4.5020269789983587</v>
          </cell>
          <cell r="O2893">
            <v>7.9967067812036507</v>
          </cell>
        </row>
        <row r="2894">
          <cell r="A2894">
            <v>38070</v>
          </cell>
          <cell r="B2894">
            <v>3.5052261396898552</v>
          </cell>
          <cell r="C2894">
            <v>-5.9339966013833956E-2</v>
          </cell>
          <cell r="D2894">
            <v>1176348.1599999999</v>
          </cell>
          <cell r="E2894">
            <v>634003.09</v>
          </cell>
          <cell r="F2894">
            <v>255.98</v>
          </cell>
          <cell r="G2894">
            <v>1176351.2254999999</v>
          </cell>
          <cell r="H2894">
            <v>634004.78980000003</v>
          </cell>
          <cell r="I2894">
            <v>255.77199999999999</v>
          </cell>
          <cell r="J2894">
            <v>1176355.1599999999</v>
          </cell>
          <cell r="K2894">
            <v>634006.97</v>
          </cell>
          <cell r="L2894">
            <v>255.5</v>
          </cell>
          <cell r="M2894">
            <v>-6.04689919400936E-2</v>
          </cell>
          <cell r="N2894">
            <v>4.498173216935065</v>
          </cell>
          <cell r="O2894">
            <v>8.0033993566249197</v>
          </cell>
        </row>
        <row r="2895">
          <cell r="A2895">
            <v>38080</v>
          </cell>
          <cell r="B2895">
            <v>3.5004538463598864</v>
          </cell>
          <cell r="C2895">
            <v>-6.1420606994590995E-2</v>
          </cell>
          <cell r="D2895">
            <v>1176343.6399999999</v>
          </cell>
          <cell r="E2895">
            <v>634012.43999999994</v>
          </cell>
          <cell r="F2895">
            <v>255.92</v>
          </cell>
          <cell r="G2895">
            <v>1176346.8711999999</v>
          </cell>
          <cell r="H2895">
            <v>634013.78630000004</v>
          </cell>
          <cell r="I2895">
            <v>255.70500000000001</v>
          </cell>
          <cell r="J2895">
            <v>1176351.02</v>
          </cell>
          <cell r="K2895">
            <v>634015.52</v>
          </cell>
          <cell r="L2895">
            <v>255.44</v>
          </cell>
          <cell r="M2895">
            <v>-5.8935098835798699E-2</v>
          </cell>
          <cell r="N2895">
            <v>4.4964716312488298</v>
          </cell>
          <cell r="O2895">
            <v>7.9969254776087162</v>
          </cell>
        </row>
        <row r="2896">
          <cell r="A2896">
            <v>38090</v>
          </cell>
          <cell r="B2896">
            <v>3.5011800083912754</v>
          </cell>
          <cell r="C2896">
            <v>-6.0265396093405421E-2</v>
          </cell>
          <cell r="D2896">
            <v>1176340.18</v>
          </cell>
          <cell r="E2896">
            <v>634022.23</v>
          </cell>
          <cell r="F2896">
            <v>255.81</v>
          </cell>
          <cell r="G2896">
            <v>1176343.5412000001</v>
          </cell>
          <cell r="H2896">
            <v>634023.21010000003</v>
          </cell>
          <cell r="I2896">
            <v>255.59899999999999</v>
          </cell>
          <cell r="J2896">
            <v>1176347.8600000001</v>
          </cell>
          <cell r="K2896">
            <v>634024.47</v>
          </cell>
          <cell r="L2896">
            <v>255.33</v>
          </cell>
          <cell r="M2896">
            <v>-5.97934568659396E-2</v>
          </cell>
          <cell r="N2896">
            <v>4.4988200063945234</v>
          </cell>
          <cell r="O2896">
            <v>8.0000000147857993</v>
          </cell>
        </row>
        <row r="2897">
          <cell r="A2897">
            <v>38100</v>
          </cell>
          <cell r="B2897">
            <v>3.4993950748350389</v>
          </cell>
          <cell r="C2897">
            <v>-5.9153080910634703E-2</v>
          </cell>
          <cell r="D2897">
            <v>1176337.83</v>
          </cell>
          <cell r="E2897">
            <v>634032.34</v>
          </cell>
          <cell r="F2897">
            <v>255.66</v>
          </cell>
          <cell r="G2897">
            <v>1176341.2767</v>
          </cell>
          <cell r="H2897">
            <v>634032.94499999995</v>
          </cell>
          <cell r="I2897">
            <v>255.453</v>
          </cell>
          <cell r="J2897">
            <v>1176345.71</v>
          </cell>
          <cell r="K2897">
            <v>634033.72</v>
          </cell>
          <cell r="L2897">
            <v>255.18</v>
          </cell>
          <cell r="M2897">
            <v>-6.065951691966108E-2</v>
          </cell>
          <cell r="N2897">
            <v>4.5005304008860456</v>
          </cell>
          <cell r="O2897">
            <v>7.9999254757210849</v>
          </cell>
        </row>
        <row r="2898">
          <cell r="A2898">
            <v>38110</v>
          </cell>
          <cell r="B2898">
            <v>3.5025791009693932</v>
          </cell>
          <cell r="C2898">
            <v>-6.0526827200366382E-2</v>
          </cell>
          <cell r="D2898">
            <v>1176336.6100000001</v>
          </cell>
          <cell r="E2898">
            <v>634042.65</v>
          </cell>
          <cell r="F2898">
            <v>255.48</v>
          </cell>
          <cell r="G2898">
            <v>1176340.1055999999</v>
          </cell>
          <cell r="H2898">
            <v>634042.87100000004</v>
          </cell>
          <cell r="I2898">
            <v>255.268</v>
          </cell>
          <cell r="J2898">
            <v>1176344.6000000001</v>
          </cell>
          <cell r="K2898">
            <v>634043.15</v>
          </cell>
          <cell r="L2898">
            <v>255</v>
          </cell>
          <cell r="M2898">
            <v>-5.9515198298947705E-2</v>
          </cell>
          <cell r="N2898">
            <v>4.5030514500485035</v>
          </cell>
          <cell r="O2898">
            <v>8.0056305510178962</v>
          </cell>
        </row>
        <row r="2899">
          <cell r="A2899">
            <v>38120</v>
          </cell>
          <cell r="B2899">
            <v>3.4966469338948643</v>
          </cell>
          <cell r="C2899">
            <v>-5.6053700503778461E-2</v>
          </cell>
          <cell r="D2899">
            <v>1176336.55</v>
          </cell>
          <cell r="E2899">
            <v>634053.04</v>
          </cell>
          <cell r="F2899">
            <v>255.24</v>
          </cell>
          <cell r="G2899">
            <v>1176340.0423000001</v>
          </cell>
          <cell r="H2899">
            <v>634052.86569999997</v>
          </cell>
          <cell r="I2899">
            <v>255.04400000000001</v>
          </cell>
          <cell r="J2899">
            <v>1176344.54</v>
          </cell>
          <cell r="K2899">
            <v>634052.64</v>
          </cell>
          <cell r="L2899">
            <v>254.79</v>
          </cell>
          <cell r="M2899">
            <v>-5.6402338366359578E-2</v>
          </cell>
          <cell r="N2899">
            <v>4.503359388225542</v>
          </cell>
          <cell r="O2899">
            <v>8.0000063221204059</v>
          </cell>
        </row>
        <row r="2900">
          <cell r="A2900">
            <v>38130</v>
          </cell>
          <cell r="B2900">
            <v>3.4965228583385888</v>
          </cell>
          <cell r="C2900">
            <v>-3.6893795701163079E-2</v>
          </cell>
          <cell r="D2900">
            <v>1176337.6200000001</v>
          </cell>
          <cell r="E2900">
            <v>634063.31999999995</v>
          </cell>
          <cell r="F2900">
            <v>254.91</v>
          </cell>
          <cell r="G2900">
            <v>1176341.0787</v>
          </cell>
          <cell r="H2900">
            <v>634062.80709999998</v>
          </cell>
          <cell r="I2900">
            <v>254.78100000000001</v>
          </cell>
          <cell r="J2900">
            <v>1176345.47</v>
          </cell>
          <cell r="K2900">
            <v>634062.16</v>
          </cell>
          <cell r="L2900">
            <v>254.61</v>
          </cell>
          <cell r="M2900">
            <v>-3.8524601269674143E-2</v>
          </cell>
          <cell r="N2900">
            <v>4.4387221246751833</v>
          </cell>
          <cell r="O2900">
            <v>7.9352449830137726</v>
          </cell>
        </row>
        <row r="2901">
          <cell r="A2901">
            <v>38140</v>
          </cell>
          <cell r="B2901">
            <v>3.5020607204379348</v>
          </cell>
          <cell r="C2901">
            <v>-2.0273777546358295E-2</v>
          </cell>
          <cell r="D2901">
            <v>1176339.07</v>
          </cell>
          <cell r="E2901">
            <v>634073.21</v>
          </cell>
          <cell r="F2901">
            <v>254.55</v>
          </cell>
          <cell r="G2901">
            <v>1176342.5348</v>
          </cell>
          <cell r="H2901">
            <v>634072.70050000004</v>
          </cell>
          <cell r="I2901">
            <v>254.47900000000001</v>
          </cell>
          <cell r="J2901">
            <v>1176346.43</v>
          </cell>
          <cell r="K2901">
            <v>634072.13</v>
          </cell>
          <cell r="L2901">
            <v>254.4</v>
          </cell>
          <cell r="M2901">
            <v>-2.0067280272965823E-2</v>
          </cell>
          <cell r="N2901">
            <v>3.9367566967425427</v>
          </cell>
          <cell r="O2901">
            <v>7.4388174171804771</v>
          </cell>
        </row>
        <row r="2902">
          <cell r="A2902">
            <v>38150</v>
          </cell>
          <cell r="B2902">
            <v>3.4977086814712881</v>
          </cell>
          <cell r="C2902">
            <v>-8.5770436396777696E-4</v>
          </cell>
          <cell r="D2902">
            <v>1176340.53</v>
          </cell>
          <cell r="E2902">
            <v>634083.1</v>
          </cell>
          <cell r="F2902">
            <v>254.14</v>
          </cell>
          <cell r="G2902">
            <v>1176343.9909000001</v>
          </cell>
          <cell r="H2902">
            <v>634082.59389999998</v>
          </cell>
          <cell r="I2902">
            <v>254.137</v>
          </cell>
          <cell r="J2902">
            <v>1176347.45</v>
          </cell>
          <cell r="K2902">
            <v>634082.07999999996</v>
          </cell>
          <cell r="L2902">
            <v>254.07</v>
          </cell>
          <cell r="M2902">
            <v>-1.9158921384779874E-2</v>
          </cell>
          <cell r="N2902">
            <v>3.4970653438367907</v>
          </cell>
          <cell r="O2902">
            <v>6.9947740253080788</v>
          </cell>
        </row>
        <row r="2903">
          <cell r="A2903">
            <v>38160</v>
          </cell>
          <cell r="B2903">
            <v>3.5047040231077204</v>
          </cell>
          <cell r="C2903">
            <v>1.5978524757236077E-2</v>
          </cell>
          <cell r="D2903">
            <v>1176341.98</v>
          </cell>
          <cell r="E2903">
            <v>634093</v>
          </cell>
          <cell r="F2903">
            <v>253.7</v>
          </cell>
          <cell r="G2903">
            <v>1176345.4469999999</v>
          </cell>
          <cell r="H2903">
            <v>634092.48730000004</v>
          </cell>
          <cell r="I2903">
            <v>253.756</v>
          </cell>
          <cell r="J2903">
            <v>1176348.9099999999</v>
          </cell>
          <cell r="K2903">
            <v>634091.98</v>
          </cell>
          <cell r="L2903">
            <v>253.69</v>
          </cell>
          <cell r="M2903">
            <v>-1.8857356608432487E-2</v>
          </cell>
          <cell r="N2903">
            <v>3.499960326915021</v>
          </cell>
          <cell r="O2903">
            <v>7.0046643500227415</v>
          </cell>
        </row>
        <row r="2904">
          <cell r="A2904">
            <v>38170</v>
          </cell>
          <cell r="B2904">
            <v>3.5003351625707841</v>
          </cell>
          <cell r="C2904">
            <v>1.8855337256198489E-2</v>
          </cell>
          <cell r="D2904">
            <v>1176343.44</v>
          </cell>
          <cell r="E2904">
            <v>634102.89</v>
          </cell>
          <cell r="F2904">
            <v>253.27</v>
          </cell>
          <cell r="G2904">
            <v>1176346.9031</v>
          </cell>
          <cell r="H2904">
            <v>634102.38080000004</v>
          </cell>
          <cell r="I2904">
            <v>253.33600000000001</v>
          </cell>
          <cell r="J2904">
            <v>1176350.3700000001</v>
          </cell>
          <cell r="K2904">
            <v>634101.87</v>
          </cell>
          <cell r="L2904">
            <v>253.27</v>
          </cell>
          <cell r="M2904">
            <v>-1.8833855354377729E-2</v>
          </cell>
          <cell r="N2904">
            <v>3.5043276460473352</v>
          </cell>
          <cell r="O2904">
            <v>7.0046628086181197</v>
          </cell>
        </row>
        <row r="2905">
          <cell r="A2905">
            <v>38180</v>
          </cell>
          <cell r="B2905">
            <v>3.4960821114439082</v>
          </cell>
          <cell r="C2905">
            <v>1.9164309608373519E-2</v>
          </cell>
          <cell r="D2905">
            <v>1176344.8999999999</v>
          </cell>
          <cell r="E2905">
            <v>634112.78</v>
          </cell>
          <cell r="F2905">
            <v>252.81</v>
          </cell>
          <cell r="G2905">
            <v>1176348.3592999999</v>
          </cell>
          <cell r="H2905">
            <v>634112.27419999999</v>
          </cell>
          <cell r="I2905">
            <v>252.87700000000001</v>
          </cell>
          <cell r="J2905">
            <v>1176351.82</v>
          </cell>
          <cell r="K2905">
            <v>634111.76</v>
          </cell>
          <cell r="L2905">
            <v>252.81</v>
          </cell>
          <cell r="M2905">
            <v>-1.9150013447819136E-2</v>
          </cell>
          <cell r="N2905">
            <v>3.4986920600641902</v>
          </cell>
          <cell r="O2905">
            <v>6.994774171508098</v>
          </cell>
        </row>
        <row r="2906">
          <cell r="A2906">
            <v>38190</v>
          </cell>
          <cell r="B2906">
            <v>3.5030773498605439</v>
          </cell>
          <cell r="C2906">
            <v>1.9696967297263723E-2</v>
          </cell>
          <cell r="D2906">
            <v>1176346.3500000001</v>
          </cell>
          <cell r="E2906">
            <v>634122.68000000005</v>
          </cell>
          <cell r="F2906">
            <v>252.31</v>
          </cell>
          <cell r="G2906">
            <v>1176349.8154</v>
          </cell>
          <cell r="H2906">
            <v>634122.16760000004</v>
          </cell>
          <cell r="I2906">
            <v>252.37899999999999</v>
          </cell>
          <cell r="J2906">
            <v>1176353.28</v>
          </cell>
          <cell r="K2906">
            <v>634121.66</v>
          </cell>
          <cell r="L2906">
            <v>252.31</v>
          </cell>
          <cell r="M2906">
            <v>-1.970535122586678E-2</v>
          </cell>
          <cell r="N2906">
            <v>3.5015869145947334</v>
          </cell>
          <cell r="O2906">
            <v>7.0046642644552772</v>
          </cell>
        </row>
        <row r="2907">
          <cell r="A2907">
            <v>38200</v>
          </cell>
          <cell r="B2907">
            <v>3.4987230884700624</v>
          </cell>
          <cell r="C2907">
            <v>2.0007299300329337E-2</v>
          </cell>
          <cell r="D2907">
            <v>1176347.81</v>
          </cell>
          <cell r="E2907">
            <v>634132.56999999995</v>
          </cell>
          <cell r="F2907">
            <v>251.78</v>
          </cell>
          <cell r="G2907">
            <v>1176351.2715</v>
          </cell>
          <cell r="H2907">
            <v>634132.06099999999</v>
          </cell>
          <cell r="I2907">
            <v>251.85</v>
          </cell>
          <cell r="J2907">
            <v>1176354.73</v>
          </cell>
          <cell r="K2907">
            <v>634131.55000000005</v>
          </cell>
          <cell r="L2907">
            <v>251.78</v>
          </cell>
          <cell r="M2907">
            <v>-2.0022615240037324E-2</v>
          </cell>
          <cell r="N2907">
            <v>3.4960468031179475</v>
          </cell>
          <cell r="O2907">
            <v>6.9947698915880103</v>
          </cell>
        </row>
        <row r="2908">
          <cell r="A2908">
            <v>38210</v>
          </cell>
          <cell r="B2908">
            <v>3.5042661315240022</v>
          </cell>
          <cell r="C2908">
            <v>1.9404918875393438E-2</v>
          </cell>
          <cell r="D2908">
            <v>1176349.26</v>
          </cell>
          <cell r="E2908">
            <v>634142.46</v>
          </cell>
          <cell r="F2908">
            <v>251.25</v>
          </cell>
          <cell r="G2908">
            <v>1176352.7276000001</v>
          </cell>
          <cell r="H2908">
            <v>634141.95440000005</v>
          </cell>
          <cell r="I2908">
            <v>251.31800000000001</v>
          </cell>
          <cell r="J2908">
            <v>1176356.19</v>
          </cell>
          <cell r="K2908">
            <v>634141.43999999994</v>
          </cell>
          <cell r="L2908">
            <v>251.32</v>
          </cell>
          <cell r="M2908">
            <v>5.7136278409141773E-4</v>
          </cell>
          <cell r="N2908">
            <v>3.5004029938028465</v>
          </cell>
          <cell r="O2908">
            <v>7.0046691253268492</v>
          </cell>
        </row>
        <row r="2909">
          <cell r="A2909">
            <v>38220</v>
          </cell>
          <cell r="B2909">
            <v>3.9256113026036501</v>
          </cell>
          <cell r="C2909">
            <v>1.9614779473690672E-2</v>
          </cell>
          <cell r="D2909">
            <v>1176350.3</v>
          </cell>
          <cell r="E2909">
            <v>634152.42000000004</v>
          </cell>
          <cell r="F2909">
            <v>250.71</v>
          </cell>
          <cell r="G2909">
            <v>1176354.1836999999</v>
          </cell>
          <cell r="H2909">
            <v>634151.84790000005</v>
          </cell>
          <cell r="I2909">
            <v>250.78700000000001</v>
          </cell>
          <cell r="J2909">
            <v>1176357.6499999999</v>
          </cell>
          <cell r="K2909">
            <v>634151.34</v>
          </cell>
          <cell r="L2909">
            <v>250.85</v>
          </cell>
          <cell r="M2909">
            <v>1.7982980666650026E-2</v>
          </cell>
          <cell r="N2909">
            <v>3.5033124467971852</v>
          </cell>
          <cell r="O2909">
            <v>7.4289237494008358</v>
          </cell>
        </row>
        <row r="2910">
          <cell r="A2910">
            <v>38230</v>
          </cell>
          <cell r="B2910">
            <v>4.4176875998537852</v>
          </cell>
          <cell r="C2910">
            <v>3.5312592045931256E-2</v>
          </cell>
          <cell r="D2910">
            <v>1176351.27</v>
          </cell>
          <cell r="E2910">
            <v>634162.39</v>
          </cell>
          <cell r="F2910">
            <v>250.1</v>
          </cell>
          <cell r="G2910">
            <v>1176355.6398</v>
          </cell>
          <cell r="H2910">
            <v>634161.74129999999</v>
          </cell>
          <cell r="I2910">
            <v>250.256</v>
          </cell>
          <cell r="J2910">
            <v>1176359.1000000001</v>
          </cell>
          <cell r="K2910">
            <v>634161.23</v>
          </cell>
          <cell r="L2910">
            <v>250.38</v>
          </cell>
          <cell r="M2910">
            <v>3.545113460212769E-2</v>
          </cell>
          <cell r="N2910">
            <v>3.4977723954864071</v>
          </cell>
          <cell r="O2910">
            <v>7.9154599953401927</v>
          </cell>
        </row>
        <row r="2911">
          <cell r="A2911">
            <v>38240</v>
          </cell>
          <cell r="B2911">
            <v>4.497151126021194</v>
          </cell>
          <cell r="C2911">
            <v>5.425657114082269E-2</v>
          </cell>
          <cell r="D2911">
            <v>1176352.29</v>
          </cell>
          <cell r="E2911">
            <v>634171.99</v>
          </cell>
          <cell r="F2911">
            <v>249.48</v>
          </cell>
          <cell r="G2911">
            <v>1176356.7760000001</v>
          </cell>
          <cell r="H2911">
            <v>634171.67350000003</v>
          </cell>
          <cell r="I2911">
            <v>249.72399999999999</v>
          </cell>
          <cell r="J2911">
            <v>1176360.27</v>
          </cell>
          <cell r="K2911">
            <v>634171.43000000005</v>
          </cell>
          <cell r="L2911">
            <v>249.91</v>
          </cell>
          <cell r="M2911">
            <v>5.3105310331486091E-2</v>
          </cell>
          <cell r="N2911">
            <v>3.5024745894334379</v>
          </cell>
          <cell r="O2911">
            <v>7.9996257154546324</v>
          </cell>
        </row>
        <row r="2912">
          <cell r="A2912">
            <v>38250</v>
          </cell>
          <cell r="B2912">
            <v>4.4981481545558673</v>
          </cell>
          <cell r="C2912">
            <v>5.8468505474554115E-2</v>
          </cell>
          <cell r="D2912">
            <v>1176352.52</v>
          </cell>
          <cell r="E2912">
            <v>634181.56999999995</v>
          </cell>
          <cell r="F2912">
            <v>248.93</v>
          </cell>
          <cell r="G2912">
            <v>1176357.0171000001</v>
          </cell>
          <cell r="H2912">
            <v>634181.66709999996</v>
          </cell>
          <cell r="I2912">
            <v>249.19300000000001</v>
          </cell>
          <cell r="J2912">
            <v>1176360.52</v>
          </cell>
          <cell r="K2912">
            <v>634181.74</v>
          </cell>
          <cell r="L2912">
            <v>249.4</v>
          </cell>
          <cell r="M2912">
            <v>5.9081100668626721E-2</v>
          </cell>
          <cell r="N2912">
            <v>3.5036584907416066</v>
          </cell>
          <cell r="O2912">
            <v>8.0018066452974743</v>
          </cell>
        </row>
        <row r="2913">
          <cell r="A2913">
            <v>38260</v>
          </cell>
          <cell r="B2913">
            <v>4.4979337446452901</v>
          </cell>
          <cell r="C2913">
            <v>5.8248968276134967E-2</v>
          </cell>
          <cell r="D2913">
            <v>1176351.8799999999</v>
          </cell>
          <cell r="E2913">
            <v>634191.14</v>
          </cell>
          <cell r="F2913">
            <v>248.4</v>
          </cell>
          <cell r="G2913">
            <v>1176356.3499</v>
          </cell>
          <cell r="H2913">
            <v>634191.64139999996</v>
          </cell>
          <cell r="I2913">
            <v>248.66200000000001</v>
          </cell>
          <cell r="J2913">
            <v>1176359.83</v>
          </cell>
          <cell r="K2913">
            <v>634192.03</v>
          </cell>
          <cell r="L2913">
            <v>248.86</v>
          </cell>
          <cell r="M2913">
            <v>5.6543496128362694E-2</v>
          </cell>
          <cell r="N2913">
            <v>3.5017289972752326</v>
          </cell>
          <cell r="O2913">
            <v>7.9996627419205222</v>
          </cell>
        </row>
        <row r="2914">
          <cell r="A2914">
            <v>38270</v>
          </cell>
          <cell r="B2914">
            <v>4.5015834123968812</v>
          </cell>
          <cell r="C2914">
            <v>5.797959875212564E-2</v>
          </cell>
          <cell r="D2914">
            <v>1176350.3700000001</v>
          </cell>
          <cell r="E2914">
            <v>634200.61</v>
          </cell>
          <cell r="F2914">
            <v>247.87</v>
          </cell>
          <cell r="G2914">
            <v>1176354.7799</v>
          </cell>
          <cell r="H2914">
            <v>634201.51390000002</v>
          </cell>
          <cell r="I2914">
            <v>248.131</v>
          </cell>
          <cell r="J2914">
            <v>1176358.21</v>
          </cell>
          <cell r="K2914">
            <v>634202.22</v>
          </cell>
          <cell r="L2914">
            <v>248.33</v>
          </cell>
          <cell r="M2914">
            <v>5.6824302750907454E-2</v>
          </cell>
          <cell r="N2914">
            <v>3.502022732638534</v>
          </cell>
          <cell r="O2914">
            <v>8.0036061450354161</v>
          </cell>
        </row>
        <row r="2915">
          <cell r="A2915">
            <v>38280</v>
          </cell>
          <cell r="B2915">
            <v>4.5028761530393044</v>
          </cell>
          <cell r="C2915">
            <v>5.751879269989893E-2</v>
          </cell>
          <cell r="D2915">
            <v>1176348.01</v>
          </cell>
          <cell r="E2915">
            <v>634209.9</v>
          </cell>
          <cell r="F2915">
            <v>247.34</v>
          </cell>
          <cell r="G2915">
            <v>1176352.3202</v>
          </cell>
          <cell r="H2915">
            <v>634211.20310000004</v>
          </cell>
          <cell r="I2915">
            <v>247.59899999999999</v>
          </cell>
          <cell r="J2915">
            <v>1176355.67</v>
          </cell>
          <cell r="K2915">
            <v>634212.22</v>
          </cell>
          <cell r="L2915">
            <v>247.8</v>
          </cell>
          <cell r="M2915">
            <v>5.7416279451058594E-2</v>
          </cell>
          <cell r="N2915">
            <v>3.5007492983127446</v>
          </cell>
          <cell r="O2915">
            <v>8.0036254513520486</v>
          </cell>
        </row>
        <row r="2916">
          <cell r="A2916">
            <v>38290</v>
          </cell>
          <cell r="B2916">
            <v>4.4999957776477535</v>
          </cell>
          <cell r="C2916">
            <v>4.1777816977927991E-2</v>
          </cell>
          <cell r="D2916">
            <v>1176344.82</v>
          </cell>
          <cell r="E2916">
            <v>634218.93999999994</v>
          </cell>
          <cell r="F2916">
            <v>246.88</v>
          </cell>
          <cell r="G2916">
            <v>1176348.9909999999</v>
          </cell>
          <cell r="H2916">
            <v>634220.62899999996</v>
          </cell>
          <cell r="I2916">
            <v>247.06800000000001</v>
          </cell>
          <cell r="J2916">
            <v>1176352.23</v>
          </cell>
          <cell r="K2916">
            <v>634221.93999999994</v>
          </cell>
          <cell r="L2916">
            <v>247.21</v>
          </cell>
          <cell r="M2916">
            <v>4.0638093232335838E-2</v>
          </cell>
          <cell r="N2916">
            <v>3.4942584335380706</v>
          </cell>
          <cell r="O2916">
            <v>7.9942542111858241</v>
          </cell>
        </row>
        <row r="2917">
          <cell r="A2917">
            <v>38300</v>
          </cell>
          <cell r="B2917">
            <v>4.0845535189910214</v>
          </cell>
          <cell r="C2917">
            <v>2.3748005638562338E-2</v>
          </cell>
          <cell r="D2917">
            <v>1176341.3400000001</v>
          </cell>
          <cell r="E2917">
            <v>634228.25</v>
          </cell>
          <cell r="F2917">
            <v>246.44</v>
          </cell>
          <cell r="G2917">
            <v>1176345.1017</v>
          </cell>
          <cell r="H2917">
            <v>634229.84160000004</v>
          </cell>
          <cell r="I2917">
            <v>246.53700000000001</v>
          </cell>
          <cell r="J2917">
            <v>1176348.32</v>
          </cell>
          <cell r="K2917">
            <v>634231.21</v>
          </cell>
          <cell r="L2917">
            <v>246.62</v>
          </cell>
          <cell r="M2917">
            <v>2.3733693813024738E-2</v>
          </cell>
          <cell r="N2917">
            <v>3.4971378940790543</v>
          </cell>
          <cell r="O2917">
            <v>7.5816914130700752</v>
          </cell>
        </row>
        <row r="2918">
          <cell r="A2918">
            <v>38310</v>
          </cell>
          <cell r="B2918">
            <v>3.5838919306061308</v>
          </cell>
          <cell r="C2918">
            <v>1.9252812678519329E-2</v>
          </cell>
          <cell r="D2918">
            <v>1176337.8999999999</v>
          </cell>
          <cell r="E2918">
            <v>634237.65</v>
          </cell>
          <cell r="F2918">
            <v>245.92</v>
          </cell>
          <cell r="G2918">
            <v>1176341.1995999999</v>
          </cell>
          <cell r="H2918">
            <v>634239.04890000005</v>
          </cell>
          <cell r="I2918">
            <v>245.989</v>
          </cell>
          <cell r="J2918">
            <v>1176344.42</v>
          </cell>
          <cell r="K2918">
            <v>634240.41</v>
          </cell>
          <cell r="L2918">
            <v>246.01</v>
          </cell>
          <cell r="M2918">
            <v>6.0064833005477698E-3</v>
          </cell>
          <cell r="N2918">
            <v>3.4962221568270171</v>
          </cell>
          <cell r="O2918">
            <v>7.0801140874331479</v>
          </cell>
        </row>
        <row r="2919">
          <cell r="A2919">
            <v>38320</v>
          </cell>
          <cell r="B2919">
            <v>3.5047090407334442</v>
          </cell>
          <cell r="C2919">
            <v>2.0258457742083919E-2</v>
          </cell>
          <cell r="D2919">
            <v>1176334.07</v>
          </cell>
          <cell r="E2919">
            <v>634246.89</v>
          </cell>
          <cell r="F2919">
            <v>245.26</v>
          </cell>
          <cell r="G2919">
            <v>1176337.2975000001</v>
          </cell>
          <cell r="H2919">
            <v>634248.2561</v>
          </cell>
          <cell r="I2919">
            <v>245.33099999999999</v>
          </cell>
          <cell r="J2919">
            <v>1176340.52</v>
          </cell>
          <cell r="K2919">
            <v>634249.62</v>
          </cell>
          <cell r="L2919">
            <v>245.29</v>
          </cell>
          <cell r="M2919">
            <v>-1.1716806552972657E-2</v>
          </cell>
          <cell r="N2919">
            <v>3.4992469846312138</v>
          </cell>
          <cell r="O2919">
            <v>7.0039560253646584</v>
          </cell>
        </row>
        <row r="2920">
          <cell r="A2920">
            <v>38330</v>
          </cell>
          <cell r="B2920">
            <v>3.5017231073870128</v>
          </cell>
          <cell r="C2920">
            <v>1.8562290051682799E-2</v>
          </cell>
          <cell r="D2920">
            <v>1176330.17</v>
          </cell>
          <cell r="E2920">
            <v>634256.1</v>
          </cell>
          <cell r="F2920">
            <v>244.48</v>
          </cell>
          <cell r="G2920">
            <v>1176333.3954</v>
          </cell>
          <cell r="H2920">
            <v>634257.46340000001</v>
          </cell>
          <cell r="I2920">
            <v>244.54499999999999</v>
          </cell>
          <cell r="J2920">
            <v>1176336.6200000001</v>
          </cell>
          <cell r="K2920">
            <v>634258.82999999996</v>
          </cell>
          <cell r="L2920">
            <v>244.48</v>
          </cell>
          <cell r="M2920">
            <v>-1.8559583972933655E-2</v>
          </cell>
          <cell r="N2920">
            <v>3.5022336758620449</v>
          </cell>
          <cell r="O2920">
            <v>7.0039567832490572</v>
          </cell>
        </row>
        <row r="2921">
          <cell r="A2921">
            <v>38340</v>
          </cell>
          <cell r="B2921">
            <v>3.502508044108537</v>
          </cell>
          <cell r="C2921">
            <v>2.0556697969933788E-2</v>
          </cell>
          <cell r="D2921">
            <v>1176326.27</v>
          </cell>
          <cell r="E2921">
            <v>634265.30000000005</v>
          </cell>
          <cell r="F2921">
            <v>243.56</v>
          </cell>
          <cell r="G2921">
            <v>1176329.4931999999</v>
          </cell>
          <cell r="H2921">
            <v>634266.67059999995</v>
          </cell>
          <cell r="I2921">
            <v>243.63200000000001</v>
          </cell>
          <cell r="J2921">
            <v>1176332.72</v>
          </cell>
          <cell r="K2921">
            <v>634268.04</v>
          </cell>
          <cell r="L2921">
            <v>243.56</v>
          </cell>
          <cell r="M2921">
            <v>-2.0540018311191687E-2</v>
          </cell>
          <cell r="N2921">
            <v>3.5053522791054146</v>
          </cell>
          <cell r="O2921">
            <v>7.0078603232139516</v>
          </cell>
        </row>
        <row r="2922">
          <cell r="A2922">
            <v>38350</v>
          </cell>
          <cell r="B2922">
            <v>3.4995193412317684</v>
          </cell>
          <cell r="C2922">
            <v>2.086000758443712E-2</v>
          </cell>
          <cell r="D2922">
            <v>1176322.3700000001</v>
          </cell>
          <cell r="E2922">
            <v>634274.51</v>
          </cell>
          <cell r="F2922">
            <v>242.52</v>
          </cell>
          <cell r="G2922">
            <v>1176325.5911000001</v>
          </cell>
          <cell r="H2922">
            <v>634275.87789999996</v>
          </cell>
          <cell r="I2922">
            <v>242.59299999999999</v>
          </cell>
          <cell r="J2922">
            <v>1176328.81</v>
          </cell>
          <cell r="K2922">
            <v>634277.24</v>
          </cell>
          <cell r="L2922">
            <v>242.52</v>
          </cell>
          <cell r="M2922">
            <v>-2.0885606214617332E-2</v>
          </cell>
          <cell r="N2922">
            <v>3.4952301240309769</v>
          </cell>
          <cell r="O2922">
            <v>6.9947494652627453</v>
          </cell>
        </row>
        <row r="2923">
          <cell r="A2923">
            <v>38360</v>
          </cell>
          <cell r="B2923">
            <v>3.496492386722768</v>
          </cell>
          <cell r="C2923">
            <v>1.8590059068002623E-2</v>
          </cell>
          <cell r="D2923">
            <v>1176318.47</v>
          </cell>
          <cell r="E2923">
            <v>634283.72</v>
          </cell>
          <cell r="F2923">
            <v>241.36</v>
          </cell>
          <cell r="G2923">
            <v>1176321.689</v>
          </cell>
          <cell r="H2923">
            <v>634285.08510000003</v>
          </cell>
          <cell r="I2923">
            <v>241.42500000000001</v>
          </cell>
          <cell r="J2923">
            <v>1176324.9099999999</v>
          </cell>
          <cell r="K2923">
            <v>634286.44999999995</v>
          </cell>
          <cell r="L2923">
            <v>241.36</v>
          </cell>
          <cell r="M2923">
            <v>-1.8580688605220455E-2</v>
          </cell>
          <cell r="N2923">
            <v>3.4982557095184963</v>
          </cell>
          <cell r="O2923">
            <v>6.9947480962412643</v>
          </cell>
        </row>
        <row r="2924">
          <cell r="A2924">
            <v>38370</v>
          </cell>
          <cell r="B2924">
            <v>3.5027157134515665</v>
          </cell>
          <cell r="C2924">
            <v>1.9128015368954174E-2</v>
          </cell>
          <cell r="D2924">
            <v>1176314.56</v>
          </cell>
          <cell r="E2924">
            <v>634292.93000000005</v>
          </cell>
          <cell r="F2924">
            <v>240.08</v>
          </cell>
          <cell r="G2924">
            <v>1176317.7868999999</v>
          </cell>
          <cell r="H2924">
            <v>634294.29240000003</v>
          </cell>
          <cell r="I2924">
            <v>240.14699999999999</v>
          </cell>
          <cell r="J2924">
            <v>1176321.01</v>
          </cell>
          <cell r="K2924">
            <v>634295.66</v>
          </cell>
          <cell r="L2924">
            <v>240.1</v>
          </cell>
          <cell r="M2924">
            <v>-1.3423803608552243E-2</v>
          </cell>
          <cell r="N2924">
            <v>3.5012431178636705</v>
          </cell>
          <cell r="O2924">
            <v>7.003958831315237</v>
          </cell>
        </row>
        <row r="2925">
          <cell r="A2925">
            <v>38380</v>
          </cell>
          <cell r="B2925">
            <v>3.5035894738432805</v>
          </cell>
          <cell r="C2925">
            <v>2.083577443790233E-2</v>
          </cell>
          <cell r="D2925">
            <v>1176310.6599999999</v>
          </cell>
          <cell r="E2925">
            <v>634302.13</v>
          </cell>
          <cell r="F2925">
            <v>238.78</v>
          </cell>
          <cell r="G2925">
            <v>1176313.8848000001</v>
          </cell>
          <cell r="H2925">
            <v>634303.49959999998</v>
          </cell>
          <cell r="I2925">
            <v>238.85300000000001</v>
          </cell>
          <cell r="J2925">
            <v>1176317.1100000001</v>
          </cell>
          <cell r="K2925">
            <v>634304.87</v>
          </cell>
          <cell r="L2925">
            <v>238.87</v>
          </cell>
          <cell r="M2925">
            <v>4.8512237773461623E-3</v>
          </cell>
          <cell r="N2925">
            <v>3.5042704233478328</v>
          </cell>
          <cell r="O2925">
            <v>7.0078598971911132</v>
          </cell>
        </row>
        <row r="2926">
          <cell r="A2926">
            <v>38390</v>
          </cell>
          <cell r="B2926">
            <v>3.9981846342394864</v>
          </cell>
          <cell r="C2926">
            <v>2.2260102557001536E-2</v>
          </cell>
          <cell r="D2926">
            <v>1176306.3</v>
          </cell>
          <cell r="E2926">
            <v>634311.15</v>
          </cell>
          <cell r="F2926">
            <v>237.47</v>
          </cell>
          <cell r="G2926">
            <v>1176309.9826</v>
          </cell>
          <cell r="H2926">
            <v>634312.70689999999</v>
          </cell>
          <cell r="I2926">
            <v>237.559</v>
          </cell>
          <cell r="J2926">
            <v>1176313.21</v>
          </cell>
          <cell r="K2926">
            <v>634314.06999999995</v>
          </cell>
          <cell r="L2926">
            <v>237.64</v>
          </cell>
          <cell r="M2926">
            <v>2.3120076340321632E-2</v>
          </cell>
          <cell r="N2926">
            <v>3.503448639515264</v>
          </cell>
          <cell r="O2926">
            <v>7.5016332737547504</v>
          </cell>
        </row>
        <row r="2927">
          <cell r="A2927">
            <v>38400</v>
          </cell>
          <cell r="B2927">
            <v>4.4967329317962506</v>
          </cell>
          <cell r="C2927">
            <v>3.9584294353210335E-2</v>
          </cell>
          <cell r="D2927">
            <v>1176301.94</v>
          </cell>
          <cell r="E2927">
            <v>634320.16</v>
          </cell>
          <cell r="F2927">
            <v>236.09</v>
          </cell>
          <cell r="G2927">
            <v>1176306.0804999999</v>
          </cell>
          <cell r="H2927">
            <v>634321.91410000005</v>
          </cell>
          <cell r="I2927">
            <v>236.268</v>
          </cell>
          <cell r="J2927">
            <v>1176309.3</v>
          </cell>
          <cell r="K2927">
            <v>634323.28</v>
          </cell>
          <cell r="L2927">
            <v>236.41</v>
          </cell>
          <cell r="M2927">
            <v>4.0603156074877751E-2</v>
          </cell>
          <cell r="N2927">
            <v>3.497265082993267</v>
          </cell>
          <cell r="O2927">
            <v>7.9939980147895175</v>
          </cell>
        </row>
        <row r="2928">
          <cell r="A2928">
            <v>38410</v>
          </cell>
          <cell r="B2928">
            <v>4.4995555780655758</v>
          </cell>
          <cell r="C2928">
            <v>5.8005728670697601E-2</v>
          </cell>
          <cell r="D2928">
            <v>1176297.6599999999</v>
          </cell>
          <cell r="E2928">
            <v>634328.42000000004</v>
          </cell>
          <cell r="F2928">
            <v>234.8</v>
          </cell>
          <cell r="G2928">
            <v>1176301.4874</v>
          </cell>
          <cell r="H2928">
            <v>634330.78579999995</v>
          </cell>
          <cell r="I2928">
            <v>235.06100000000001</v>
          </cell>
          <cell r="J2928">
            <v>1176304.46</v>
          </cell>
          <cell r="K2928">
            <v>634332.63</v>
          </cell>
          <cell r="L2928">
            <v>235.26</v>
          </cell>
          <cell r="M2928">
            <v>5.6886349537408697E-2</v>
          </cell>
          <cell r="N2928">
            <v>3.4982030244201314</v>
          </cell>
          <cell r="O2928">
            <v>7.9977586024857068</v>
          </cell>
        </row>
        <row r="2929">
          <cell r="A2929">
            <v>38420</v>
          </cell>
          <cell r="B2929">
            <v>4.5019362989638099</v>
          </cell>
          <cell r="C2929">
            <v>6.0418447071902102E-2</v>
          </cell>
          <cell r="D2929">
            <v>1176292.17</v>
          </cell>
          <cell r="E2929">
            <v>634335.92000000004</v>
          </cell>
          <cell r="F2929">
            <v>233.7</v>
          </cell>
          <cell r="G2929">
            <v>1176295.5889999999</v>
          </cell>
          <cell r="H2929">
            <v>634338.84880000004</v>
          </cell>
          <cell r="I2929">
            <v>233.97200000000001</v>
          </cell>
          <cell r="J2929">
            <v>1176298.25</v>
          </cell>
          <cell r="K2929">
            <v>634341.13</v>
          </cell>
          <cell r="L2929">
            <v>234.18</v>
          </cell>
          <cell r="M2929">
            <v>5.9344351455576372E-2</v>
          </cell>
          <cell r="N2929">
            <v>3.5049671097290829</v>
          </cell>
          <cell r="O2929">
            <v>8.0069034086928923</v>
          </cell>
        </row>
        <row r="2930">
          <cell r="A2930">
            <v>38430</v>
          </cell>
          <cell r="B2930">
            <v>4.494484550988413</v>
          </cell>
          <cell r="C2930">
            <v>6.007362956462553E-2</v>
          </cell>
          <cell r="D2930">
            <v>1176285.6000000001</v>
          </cell>
          <cell r="E2930">
            <v>634342.5</v>
          </cell>
          <cell r="F2930">
            <v>232.73</v>
          </cell>
          <cell r="G2930">
            <v>1176288.5247</v>
          </cell>
          <cell r="H2930">
            <v>634345.91269999999</v>
          </cell>
          <cell r="I2930">
            <v>233</v>
          </cell>
          <cell r="J2930">
            <v>1176290.8</v>
          </cell>
          <cell r="K2930">
            <v>634348.56999999995</v>
          </cell>
          <cell r="L2930">
            <v>233.21</v>
          </cell>
          <cell r="M2930">
            <v>6.0028836987649672E-2</v>
          </cell>
          <cell r="N2930">
            <v>3.4983186504714947</v>
          </cell>
          <cell r="O2930">
            <v>7.9928032014599077</v>
          </cell>
        </row>
        <row r="2931">
          <cell r="A2931">
            <v>38440</v>
          </cell>
          <cell r="B2931">
            <v>4.4967235092915576</v>
          </cell>
          <cell r="C2931">
            <v>5.9154181806009787E-2</v>
          </cell>
          <cell r="D2931">
            <v>1176278.0900000001</v>
          </cell>
          <cell r="E2931">
            <v>634347.99</v>
          </cell>
          <cell r="F2931">
            <v>231.88</v>
          </cell>
          <cell r="G2931">
            <v>1176280.4613999999</v>
          </cell>
          <cell r="H2931">
            <v>634351.81059999997</v>
          </cell>
          <cell r="I2931">
            <v>232.14599999999999</v>
          </cell>
          <cell r="J2931">
            <v>1176282.3</v>
          </cell>
          <cell r="K2931">
            <v>634354.79</v>
          </cell>
          <cell r="L2931">
            <v>232.36</v>
          </cell>
          <cell r="M2931">
            <v>6.1124711233684022E-2</v>
          </cell>
          <cell r="N2931">
            <v>3.5010390344731475</v>
          </cell>
          <cell r="O2931">
            <v>7.9977625437647051</v>
          </cell>
        </row>
        <row r="2932">
          <cell r="A2932">
            <v>38450</v>
          </cell>
          <cell r="B2932">
            <v>4.5014192361645184</v>
          </cell>
          <cell r="C2932">
            <v>5.753740907293714E-2</v>
          </cell>
          <cell r="D2932">
            <v>1176269.83</v>
          </cell>
          <cell r="E2932">
            <v>634352.26</v>
          </cell>
          <cell r="F2932">
            <v>231.15</v>
          </cell>
          <cell r="G2932">
            <v>1176271.5895</v>
          </cell>
          <cell r="H2932">
            <v>634356.40330000001</v>
          </cell>
          <cell r="I2932">
            <v>231.40899999999999</v>
          </cell>
          <cell r="J2932">
            <v>1176272.95</v>
          </cell>
          <cell r="K2932">
            <v>634359.63</v>
          </cell>
          <cell r="L2932">
            <v>231.61</v>
          </cell>
          <cell r="M2932">
            <v>5.7399169171411003E-2</v>
          </cell>
          <cell r="N2932">
            <v>3.5017928465092587</v>
          </cell>
          <cell r="O2932">
            <v>8.0032120826737767</v>
          </cell>
        </row>
        <row r="2933">
          <cell r="A2933">
            <v>38460</v>
          </cell>
          <cell r="B2933">
            <v>4.498412030881215</v>
          </cell>
          <cell r="C2933">
            <v>4.0014120263838382E-2</v>
          </cell>
          <cell r="D2933">
            <v>1176261.02</v>
          </cell>
          <cell r="E2933">
            <v>634355.22</v>
          </cell>
          <cell r="F2933">
            <v>230.61</v>
          </cell>
          <cell r="G2933">
            <v>1176262.1185999999</v>
          </cell>
          <cell r="H2933">
            <v>634359.58219999995</v>
          </cell>
          <cell r="I2933">
            <v>230.79</v>
          </cell>
          <cell r="J2933">
            <v>1176262.97</v>
          </cell>
          <cell r="K2933">
            <v>634362.98</v>
          </cell>
          <cell r="L2933">
            <v>230.93</v>
          </cell>
          <cell r="M2933">
            <v>3.9967506085944647E-2</v>
          </cell>
          <cell r="N2933">
            <v>3.5028455290396141</v>
          </cell>
          <cell r="O2933">
            <v>8.0012575599208287</v>
          </cell>
        </row>
        <row r="2934">
          <cell r="A2934">
            <v>38470</v>
          </cell>
          <cell r="B2934">
            <v>4.0082953047355669</v>
          </cell>
          <cell r="C2934">
            <v>2.0956539779083166E-2</v>
          </cell>
          <cell r="D2934">
            <v>1176251.45</v>
          </cell>
          <cell r="E2934">
            <v>634358.11</v>
          </cell>
          <cell r="F2934">
            <v>230.17</v>
          </cell>
          <cell r="G2934">
            <v>1176252.4154000001</v>
          </cell>
          <cell r="H2934">
            <v>634362.00029999996</v>
          </cell>
          <cell r="I2934">
            <v>230.25399999999999</v>
          </cell>
          <cell r="J2934">
            <v>1176253.26</v>
          </cell>
          <cell r="K2934">
            <v>634365.4</v>
          </cell>
          <cell r="L2934">
            <v>230.33</v>
          </cell>
          <cell r="M2934">
            <v>2.1695423985947229E-2</v>
          </cell>
          <cell r="N2934">
            <v>3.5030428559151132</v>
          </cell>
          <cell r="O2934">
            <v>7.5113381606506806</v>
          </cell>
        </row>
        <row r="2935">
          <cell r="A2935">
            <v>38480</v>
          </cell>
          <cell r="B2935">
            <v>3.5132012893802256</v>
          </cell>
          <cell r="C2935">
            <v>2.0778769557176627E-2</v>
          </cell>
          <cell r="D2935">
            <v>1176241.8600000001</v>
          </cell>
          <cell r="E2935">
            <v>634361.01</v>
          </cell>
          <cell r="F2935">
            <v>229.65</v>
          </cell>
          <cell r="G2935">
            <v>1176242.7120999999</v>
          </cell>
          <cell r="H2935">
            <v>634364.41830000002</v>
          </cell>
          <cell r="I2935">
            <v>229.72300000000001</v>
          </cell>
          <cell r="J2935">
            <v>1176243.56</v>
          </cell>
          <cell r="K2935">
            <v>634367.81000000006</v>
          </cell>
          <cell r="L2935">
            <v>229.74</v>
          </cell>
          <cell r="M2935">
            <v>4.8625913568974477E-3</v>
          </cell>
          <cell r="N2935">
            <v>3.4960782743715222</v>
          </cell>
          <cell r="O2935">
            <v>7.0092795637517478</v>
          </cell>
        </row>
        <row r="2936">
          <cell r="A2936">
            <v>38490</v>
          </cell>
          <cell r="B2936">
            <v>3.5006622060083159</v>
          </cell>
          <cell r="C2936">
            <v>2.1138857634699779E-2</v>
          </cell>
          <cell r="D2936">
            <v>1176232.1599999999</v>
          </cell>
          <cell r="E2936">
            <v>634363.43999999994</v>
          </cell>
          <cell r="F2936">
            <v>229.12</v>
          </cell>
          <cell r="G2936">
            <v>1176233.0088</v>
          </cell>
          <cell r="H2936">
            <v>634366.83620000002</v>
          </cell>
          <cell r="I2936">
            <v>229.19399999999999</v>
          </cell>
          <cell r="J2936">
            <v>1176233.8600000001</v>
          </cell>
          <cell r="K2936">
            <v>634370.23</v>
          </cell>
          <cell r="L2936">
            <v>229.14</v>
          </cell>
          <cell r="M2936">
            <v>-1.5433347131687817E-2</v>
          </cell>
          <cell r="N2936">
            <v>3.4989169581450681</v>
          </cell>
          <cell r="O2936">
            <v>6.999579164153384</v>
          </cell>
        </row>
        <row r="2937">
          <cell r="A2937">
            <v>38500</v>
          </cell>
          <cell r="B2937">
            <v>3.4978499353787624</v>
          </cell>
          <cell r="C2937">
            <v>1.9154623908344492E-2</v>
          </cell>
          <cell r="D2937">
            <v>1176222.46</v>
          </cell>
          <cell r="E2937">
            <v>634365.86</v>
          </cell>
          <cell r="F2937">
            <v>228.63</v>
          </cell>
          <cell r="G2937">
            <v>1176223.3056000001</v>
          </cell>
          <cell r="H2937">
            <v>634369.25410000002</v>
          </cell>
          <cell r="I2937">
            <v>228.697</v>
          </cell>
          <cell r="J2937">
            <v>1176224.1499999999</v>
          </cell>
          <cell r="K2937">
            <v>634372.65</v>
          </cell>
          <cell r="L2937">
            <v>228.63</v>
          </cell>
          <cell r="M2937">
            <v>-1.9146649203769947E-2</v>
          </cell>
          <cell r="N2937">
            <v>3.4993068127458602</v>
          </cell>
          <cell r="O2937">
            <v>6.9971567481246222</v>
          </cell>
        </row>
        <row r="2938">
          <cell r="A2938">
            <v>38510</v>
          </cell>
          <cell r="B2938">
            <v>3.4951125446002074</v>
          </cell>
          <cell r="C2938">
            <v>1.8597398272753259E-2</v>
          </cell>
          <cell r="D2938">
            <v>1176212.76</v>
          </cell>
          <cell r="E2938">
            <v>634368.28</v>
          </cell>
          <cell r="F2938">
            <v>228.17</v>
          </cell>
          <cell r="G2938">
            <v>1176213.6022999999</v>
          </cell>
          <cell r="H2938">
            <v>634371.67209999997</v>
          </cell>
          <cell r="I2938">
            <v>228.23500000000001</v>
          </cell>
          <cell r="J2938">
            <v>1176214.45</v>
          </cell>
          <cell r="K2938">
            <v>634375.06999999995</v>
          </cell>
          <cell r="L2938">
            <v>228.17</v>
          </cell>
          <cell r="M2938">
            <v>-1.8560583495515013E-2</v>
          </cell>
          <cell r="N2938">
            <v>3.5020450739456965</v>
          </cell>
          <cell r="O2938">
            <v>6.9971576185459039</v>
          </cell>
        </row>
        <row r="2939">
          <cell r="A2939">
            <v>38520</v>
          </cell>
          <cell r="B2939">
            <v>3.5043973804404862</v>
          </cell>
          <cell r="C2939">
            <v>1.9974903642689775E-2</v>
          </cell>
          <cell r="D2939">
            <v>1176203.05</v>
          </cell>
          <cell r="E2939">
            <v>634370.68999999994</v>
          </cell>
          <cell r="F2939">
            <v>227.74</v>
          </cell>
          <cell r="G2939">
            <v>1176203.899</v>
          </cell>
          <cell r="H2939">
            <v>634374.09</v>
          </cell>
          <cell r="I2939">
            <v>227.81</v>
          </cell>
          <cell r="J2939">
            <v>1176204.75</v>
          </cell>
          <cell r="K2939">
            <v>634377.49</v>
          </cell>
          <cell r="L2939">
            <v>227.74</v>
          </cell>
          <cell r="M2939">
            <v>-1.9972139141539669E-2</v>
          </cell>
          <cell r="N2939">
            <v>3.5048824516949977</v>
          </cell>
          <cell r="O2939">
            <v>7.0092798321354834</v>
          </cell>
        </row>
        <row r="2940">
          <cell r="A2940">
            <v>38530</v>
          </cell>
          <cell r="B2940">
            <v>3.501658534211229</v>
          </cell>
          <cell r="C2940">
            <v>2.0561685069107171E-2</v>
          </cell>
          <cell r="D2940">
            <v>1176193.3500000001</v>
          </cell>
          <cell r="E2940">
            <v>634373.11</v>
          </cell>
          <cell r="F2940">
            <v>227.35</v>
          </cell>
          <cell r="G2940">
            <v>1176194.1957</v>
          </cell>
          <cell r="H2940">
            <v>634376.50800000003</v>
          </cell>
          <cell r="I2940">
            <v>227.422</v>
          </cell>
          <cell r="J2940">
            <v>1176195.04</v>
          </cell>
          <cell r="K2940">
            <v>634379.9</v>
          </cell>
          <cell r="L2940">
            <v>227.35</v>
          </cell>
          <cell r="M2940">
            <v>-2.0597923198951481E-2</v>
          </cell>
          <cell r="N2940">
            <v>3.4954980317466098</v>
          </cell>
          <cell r="O2940">
            <v>6.9971565659578392</v>
          </cell>
        </row>
        <row r="2941">
          <cell r="A2941">
            <v>38540</v>
          </cell>
          <cell r="B2941">
            <v>3.4988488192644995</v>
          </cell>
          <cell r="C2941">
            <v>2.000658033996108E-2</v>
          </cell>
          <cell r="D2941">
            <v>1176183.6499999999</v>
          </cell>
          <cell r="E2941">
            <v>634375.53</v>
          </cell>
          <cell r="F2941">
            <v>227</v>
          </cell>
          <cell r="G2941">
            <v>1176184.4924999999</v>
          </cell>
          <cell r="H2941">
            <v>634378.92590000003</v>
          </cell>
          <cell r="I2941">
            <v>227.07</v>
          </cell>
          <cell r="J2941">
            <v>1176185.3400000001</v>
          </cell>
          <cell r="K2941">
            <v>634382.31999999995</v>
          </cell>
          <cell r="L2941">
            <v>227</v>
          </cell>
          <cell r="M2941">
            <v>-2.0009663276708854E-2</v>
          </cell>
          <cell r="N2941">
            <v>3.4983097432465451</v>
          </cell>
          <cell r="O2941">
            <v>6.9971585625110446</v>
          </cell>
        </row>
        <row r="2942">
          <cell r="A2942">
            <v>38550</v>
          </cell>
          <cell r="B2942">
            <v>3.4985279547633361</v>
          </cell>
          <cell r="C2942">
            <v>2.1151753239310535E-2</v>
          </cell>
          <cell r="D2942">
            <v>1176173.94</v>
          </cell>
          <cell r="E2942">
            <v>634377.94999999995</v>
          </cell>
          <cell r="F2942">
            <v>226.68</v>
          </cell>
          <cell r="G2942">
            <v>1176174.7892</v>
          </cell>
          <cell r="H2942">
            <v>634381.34389999998</v>
          </cell>
          <cell r="I2942">
            <v>226.75399999999999</v>
          </cell>
          <cell r="J2942">
            <v>1176175.6399999999</v>
          </cell>
          <cell r="K2942">
            <v>634384.74</v>
          </cell>
          <cell r="L2942">
            <v>226.68</v>
          </cell>
          <cell r="M2942">
            <v>-2.1136512094789481E-2</v>
          </cell>
          <cell r="N2942">
            <v>3.5010506779983888</v>
          </cell>
          <cell r="O2942">
            <v>6.9995786327617253</v>
          </cell>
        </row>
        <row r="2943">
          <cell r="A2943">
            <v>38560</v>
          </cell>
          <cell r="B2943">
            <v>3.4956907829509958</v>
          </cell>
          <cell r="C2943">
            <v>2.1168920420791468E-2</v>
          </cell>
          <cell r="D2943">
            <v>1176164.24</v>
          </cell>
          <cell r="E2943">
            <v>634380.37</v>
          </cell>
          <cell r="F2943">
            <v>226.4</v>
          </cell>
          <cell r="G2943">
            <v>1176165.0859000001</v>
          </cell>
          <cell r="H2943">
            <v>634383.76179999998</v>
          </cell>
          <cell r="I2943">
            <v>226.47399999999999</v>
          </cell>
          <cell r="J2943">
            <v>1176165.93</v>
          </cell>
          <cell r="K2943">
            <v>634387.16</v>
          </cell>
          <cell r="L2943">
            <v>226.4</v>
          </cell>
          <cell r="M2943">
            <v>-2.1134001651666595E-2</v>
          </cell>
          <cell r="N2943">
            <v>3.5014665570515997</v>
          </cell>
          <cell r="O2943">
            <v>6.9971573400025955</v>
          </cell>
        </row>
        <row r="2944">
          <cell r="A2944">
            <v>38570</v>
          </cell>
          <cell r="B2944">
            <v>3.50256118425167</v>
          </cell>
          <cell r="C2944">
            <v>2.0270880725576038E-2</v>
          </cell>
          <cell r="D2944">
            <v>1176154.54</v>
          </cell>
          <cell r="E2944">
            <v>634382.78</v>
          </cell>
          <cell r="F2944">
            <v>226.16</v>
          </cell>
          <cell r="G2944">
            <v>1176155.3825999999</v>
          </cell>
          <cell r="H2944">
            <v>634386.17969999998</v>
          </cell>
          <cell r="I2944">
            <v>226.23099999999999</v>
          </cell>
          <cell r="J2944">
            <v>1176156.23</v>
          </cell>
          <cell r="K2944">
            <v>634389.57999999996</v>
          </cell>
          <cell r="L2944">
            <v>226.16</v>
          </cell>
          <cell r="M2944">
            <v>-2.0260815521637957E-2</v>
          </cell>
          <cell r="N2944">
            <v>3.5043011928207943</v>
          </cell>
          <cell r="O2944">
            <v>7.0068623770724638</v>
          </cell>
        </row>
        <row r="2945">
          <cell r="A2945">
            <v>38580</v>
          </cell>
          <cell r="B2945">
            <v>3.5022629328070911</v>
          </cell>
          <cell r="C2945">
            <v>2.1129196014047037E-2</v>
          </cell>
          <cell r="D2945">
            <v>1176144.83</v>
          </cell>
          <cell r="E2945">
            <v>634385.19999999995</v>
          </cell>
          <cell r="F2945">
            <v>225.95</v>
          </cell>
          <cell r="G2945">
            <v>1176145.6794</v>
          </cell>
          <cell r="H2945">
            <v>634388.59770000004</v>
          </cell>
          <cell r="I2945">
            <v>226.024</v>
          </cell>
          <cell r="J2945">
            <v>1176146.53</v>
          </cell>
          <cell r="K2945">
            <v>634391.99</v>
          </cell>
          <cell r="L2945">
            <v>225.95</v>
          </cell>
          <cell r="M2945">
            <v>-2.1159082751296847E-2</v>
          </cell>
          <cell r="N2945">
            <v>3.4973160637351728</v>
          </cell>
          <cell r="O2945">
            <v>6.9995789965422635</v>
          </cell>
        </row>
        <row r="2946">
          <cell r="A2946">
            <v>38590</v>
          </cell>
          <cell r="B2946">
            <v>3.499426320221168</v>
          </cell>
          <cell r="C2946">
            <v>2.1146323205151921E-2</v>
          </cell>
          <cell r="D2946">
            <v>1176135.1299999999</v>
          </cell>
          <cell r="E2946">
            <v>634387.62</v>
          </cell>
          <cell r="F2946">
            <v>225.78</v>
          </cell>
          <cell r="G2946">
            <v>1176135.9761000001</v>
          </cell>
          <cell r="H2946">
            <v>634391.01560000004</v>
          </cell>
          <cell r="I2946">
            <v>225.85400000000001</v>
          </cell>
          <cell r="J2946">
            <v>1176136.82</v>
          </cell>
          <cell r="K2946">
            <v>634394.41</v>
          </cell>
          <cell r="L2946">
            <v>225.78</v>
          </cell>
          <cell r="M2946">
            <v>-2.1156575740806663E-2</v>
          </cell>
          <cell r="N2946">
            <v>3.4977304884590357</v>
          </cell>
          <cell r="O2946">
            <v>6.9971568086802041</v>
          </cell>
        </row>
        <row r="2947">
          <cell r="A2947">
            <v>38600</v>
          </cell>
          <cell r="B2947">
            <v>3.4966888336893942</v>
          </cell>
          <cell r="C2947">
            <v>2.0018938867412867E-2</v>
          </cell>
          <cell r="D2947">
            <v>1176125.43</v>
          </cell>
          <cell r="E2947">
            <v>634390.04</v>
          </cell>
          <cell r="F2947">
            <v>225.65</v>
          </cell>
          <cell r="G2947">
            <v>1176126.2727999999</v>
          </cell>
          <cell r="H2947">
            <v>634393.43359999999</v>
          </cell>
          <cell r="I2947">
            <v>225.72</v>
          </cell>
          <cell r="J2947">
            <v>1176127.1200000001</v>
          </cell>
          <cell r="K2947">
            <v>634396.82999999996</v>
          </cell>
          <cell r="L2947">
            <v>225.65</v>
          </cell>
          <cell r="M2947">
            <v>-1.9997322333661312E-2</v>
          </cell>
          <cell r="N2947">
            <v>3.500468654353929</v>
          </cell>
          <cell r="O2947">
            <v>6.9971574880433227</v>
          </cell>
        </row>
        <row r="2948">
          <cell r="A2948">
            <v>38610</v>
          </cell>
          <cell r="B2948">
            <v>3.4962726581607142</v>
          </cell>
          <cell r="C2948">
            <v>2.0593359568781403E-2</v>
          </cell>
          <cell r="D2948">
            <v>1176115.72</v>
          </cell>
          <cell r="E2948">
            <v>634392.46</v>
          </cell>
          <cell r="F2948">
            <v>225.55</v>
          </cell>
          <cell r="G2948">
            <v>1176116.5695</v>
          </cell>
          <cell r="H2948">
            <v>634395.85149999999</v>
          </cell>
          <cell r="I2948">
            <v>225.62200000000001</v>
          </cell>
          <cell r="J2948">
            <v>1176117.42</v>
          </cell>
          <cell r="K2948">
            <v>634399.25</v>
          </cell>
          <cell r="L2948">
            <v>225.55</v>
          </cell>
          <cell r="M2948">
            <v>-2.0552016084323922E-2</v>
          </cell>
          <cell r="N2948">
            <v>3.503305938677268</v>
          </cell>
          <cell r="O2948">
            <v>6.9995785968379822</v>
          </cell>
        </row>
        <row r="2949">
          <cell r="A2949">
            <v>38620</v>
          </cell>
          <cell r="B2949">
            <v>3.5031620074042089</v>
          </cell>
          <cell r="C2949">
            <v>1.855466571703367E-2</v>
          </cell>
          <cell r="D2949">
            <v>1176106.02</v>
          </cell>
          <cell r="E2949">
            <v>634394.87</v>
          </cell>
          <cell r="F2949">
            <v>225.49</v>
          </cell>
          <cell r="G2949">
            <v>1176106.8663000001</v>
          </cell>
          <cell r="H2949">
            <v>634398.26939999999</v>
          </cell>
          <cell r="I2949">
            <v>225.55500000000001</v>
          </cell>
          <cell r="J2949">
            <v>1176107.71</v>
          </cell>
          <cell r="K2949">
            <v>634401.67000000004</v>
          </cell>
          <cell r="L2949">
            <v>225.49</v>
          </cell>
          <cell r="M2949">
            <v>-1.8551819401342984E-2</v>
          </cell>
          <cell r="N2949">
            <v>3.50369948056374</v>
          </cell>
          <cell r="O2949">
            <v>7.0068614879679494</v>
          </cell>
        </row>
        <row r="2950">
          <cell r="A2950">
            <v>38630</v>
          </cell>
          <cell r="B2950">
            <v>3.5004250827439289</v>
          </cell>
          <cell r="C2950">
            <v>2.0568930429318899E-2</v>
          </cell>
          <cell r="D2950">
            <v>1176096.32</v>
          </cell>
          <cell r="E2950">
            <v>634397.29</v>
          </cell>
          <cell r="F2950">
            <v>225.42</v>
          </cell>
          <cell r="G2950">
            <v>1176097.1629999999</v>
          </cell>
          <cell r="H2950">
            <v>634400.68740000005</v>
          </cell>
          <cell r="I2950">
            <v>225.49199999999999</v>
          </cell>
          <cell r="J2950">
            <v>1176098.01</v>
          </cell>
          <cell r="K2950">
            <v>634404.07999999996</v>
          </cell>
          <cell r="L2950">
            <v>225.42</v>
          </cell>
          <cell r="M2950">
            <v>-2.0590646714443099E-2</v>
          </cell>
          <cell r="N2950">
            <v>3.4967332983037904</v>
          </cell>
          <cell r="O2950">
            <v>6.9971583810477194</v>
          </cell>
        </row>
        <row r="2951">
          <cell r="A2951">
            <v>38640</v>
          </cell>
          <cell r="B2951">
            <v>3.5000074543428918</v>
          </cell>
          <cell r="C2951">
            <v>1.942853004944536E-2</v>
          </cell>
          <cell r="D2951">
            <v>1176086.6100000001</v>
          </cell>
          <cell r="E2951">
            <v>634399.71</v>
          </cell>
          <cell r="F2951">
            <v>225.36</v>
          </cell>
          <cell r="G2951">
            <v>1176087.4597</v>
          </cell>
          <cell r="H2951">
            <v>634403.10530000005</v>
          </cell>
          <cell r="I2951">
            <v>225.428</v>
          </cell>
          <cell r="J2951">
            <v>1176088.31</v>
          </cell>
          <cell r="K2951">
            <v>634406.5</v>
          </cell>
          <cell r="L2951">
            <v>225.36</v>
          </cell>
          <cell r="M2951">
            <v>-1.9430952318382492E-2</v>
          </cell>
          <cell r="N2951">
            <v>3.4995711422570261</v>
          </cell>
          <cell r="O2951">
            <v>6.9995785965999175</v>
          </cell>
        </row>
        <row r="2952">
          <cell r="A2952">
            <v>38650</v>
          </cell>
          <cell r="B2952">
            <v>3.497267197432274</v>
          </cell>
          <cell r="C2952">
            <v>2.1445315947000776E-2</v>
          </cell>
          <cell r="D2952">
            <v>1176076.9099999999</v>
          </cell>
          <cell r="E2952">
            <v>634402.13</v>
          </cell>
          <cell r="F2952">
            <v>225.29</v>
          </cell>
          <cell r="G2952">
            <v>1176077.7564000001</v>
          </cell>
          <cell r="H2952">
            <v>634405.5233</v>
          </cell>
          <cell r="I2952">
            <v>225.36500000000001</v>
          </cell>
          <cell r="J2952">
            <v>1176078.6000000001</v>
          </cell>
          <cell r="K2952">
            <v>634408.92000000004</v>
          </cell>
          <cell r="L2952">
            <v>225.3</v>
          </cell>
          <cell r="M2952">
            <v>-1.8572010869710245E-2</v>
          </cell>
          <cell r="N2952">
            <v>3.4998902626106334</v>
          </cell>
          <cell r="O2952">
            <v>6.9971574600429074</v>
          </cell>
        </row>
        <row r="2953">
          <cell r="A2953">
            <v>38660</v>
          </cell>
          <cell r="B2953">
            <v>3.5672145548276148</v>
          </cell>
          <cell r="C2953">
            <v>1.990348461207964E-2</v>
          </cell>
          <cell r="D2953">
            <v>1176067.19</v>
          </cell>
          <cell r="E2953">
            <v>634404.48</v>
          </cell>
          <cell r="F2953">
            <v>225.23</v>
          </cell>
          <cell r="G2953">
            <v>1176068.0532</v>
          </cell>
          <cell r="H2953">
            <v>634407.9412</v>
          </cell>
          <cell r="I2953">
            <v>225.30099999999999</v>
          </cell>
          <cell r="J2953">
            <v>1176068.8999999999</v>
          </cell>
          <cell r="K2953">
            <v>634411.34</v>
          </cell>
          <cell r="L2953">
            <v>225.31</v>
          </cell>
          <cell r="M2953">
            <v>2.5694459673873751E-3</v>
          </cell>
          <cell r="N2953">
            <v>3.5027006266124348</v>
          </cell>
          <cell r="O2953">
            <v>7.0699151814400496</v>
          </cell>
        </row>
        <row r="2954">
          <cell r="A2954">
            <v>38670</v>
          </cell>
          <cell r="B2954">
            <v>4.0688566968614692</v>
          </cell>
          <cell r="C2954">
            <v>1.8924234923140073E-2</v>
          </cell>
          <cell r="D2954">
            <v>1176057.3700000001</v>
          </cell>
          <cell r="E2954">
            <v>634406.41</v>
          </cell>
          <cell r="F2954">
            <v>225.16</v>
          </cell>
          <cell r="G2954">
            <v>1176058.3499</v>
          </cell>
          <cell r="H2954">
            <v>634410.3591</v>
          </cell>
          <cell r="I2954">
            <v>225.23699999999999</v>
          </cell>
          <cell r="J2954">
            <v>1176059.2</v>
          </cell>
          <cell r="K2954">
            <v>634413.76</v>
          </cell>
          <cell r="L2954">
            <v>225.31</v>
          </cell>
          <cell r="M2954">
            <v>2.0824197990201288E-2</v>
          </cell>
          <cell r="N2954">
            <v>3.5055371656741476</v>
          </cell>
          <cell r="O2954">
            <v>7.5743938625356169</v>
          </cell>
        </row>
        <row r="2955">
          <cell r="A2955">
            <v>38680</v>
          </cell>
          <cell r="B2955">
            <v>4.4973651541161921</v>
          </cell>
          <cell r="C2955">
            <v>3.8689320087952811E-2</v>
          </cell>
          <cell r="D2955">
            <v>1176047.5900000001</v>
          </cell>
          <cell r="E2955">
            <v>634408.4</v>
          </cell>
          <cell r="F2955">
            <v>225</v>
          </cell>
          <cell r="G2955">
            <v>1176048.6453</v>
          </cell>
          <cell r="H2955">
            <v>634412.77179999999</v>
          </cell>
          <cell r="I2955">
            <v>225.17400000000001</v>
          </cell>
          <cell r="J2955">
            <v>1176049.46</v>
          </cell>
          <cell r="K2955">
            <v>634416.17000000004</v>
          </cell>
          <cell r="L2955">
            <v>225.31</v>
          </cell>
          <cell r="M2955">
            <v>3.8918349456756894E-2</v>
          </cell>
          <cell r="N2955">
            <v>3.494495575952123</v>
          </cell>
          <cell r="O2955">
            <v>7.9918607300683151</v>
          </cell>
        </row>
        <row r="2956">
          <cell r="A2956">
            <v>38690</v>
          </cell>
          <cell r="B2956">
            <v>4.5018330421713237</v>
          </cell>
          <cell r="C2956">
            <v>5.331161723497687E-2</v>
          </cell>
          <cell r="D2956">
            <v>1176038.08</v>
          </cell>
          <cell r="E2956">
            <v>634410.37</v>
          </cell>
          <cell r="F2956">
            <v>224.87</v>
          </cell>
          <cell r="G2956">
            <v>1176038.8557</v>
          </cell>
          <cell r="H2956">
            <v>634414.80449999997</v>
          </cell>
          <cell r="I2956">
            <v>225.11</v>
          </cell>
          <cell r="J2956">
            <v>1176039.46</v>
          </cell>
          <cell r="K2956">
            <v>634418.25</v>
          </cell>
          <cell r="L2956">
            <v>225.3</v>
          </cell>
          <cell r="M2956">
            <v>5.4315321455803992E-2</v>
          </cell>
          <cell r="N2956">
            <v>3.4980921571936094</v>
          </cell>
          <cell r="O2956">
            <v>7.9999251993649327</v>
          </cell>
        </row>
        <row r="2957">
          <cell r="A2957">
            <v>38700</v>
          </cell>
          <cell r="B2957">
            <v>4.4994775397381765</v>
          </cell>
          <cell r="C2957">
            <v>4.8227821582283469E-2</v>
          </cell>
          <cell r="D2957">
            <v>1176028.46</v>
          </cell>
          <cell r="E2957">
            <v>634411.75</v>
          </cell>
          <cell r="F2957">
            <v>224.83</v>
          </cell>
          <cell r="G2957">
            <v>1176028.9583000001</v>
          </cell>
          <cell r="H2957">
            <v>634416.22180000006</v>
          </cell>
          <cell r="I2957">
            <v>225.047</v>
          </cell>
          <cell r="J2957">
            <v>1176029.3500000001</v>
          </cell>
          <cell r="K2957">
            <v>634419.69999999995</v>
          </cell>
          <cell r="L2957">
            <v>225.21</v>
          </cell>
          <cell r="M2957">
            <v>4.6568949783031909E-2</v>
          </cell>
          <cell r="N2957">
            <v>3.5001862992281265</v>
          </cell>
          <cell r="O2957">
            <v>7.9996638389663026</v>
          </cell>
        </row>
        <row r="2958">
          <cell r="A2958">
            <v>38710</v>
          </cell>
          <cell r="B2958">
            <v>4.3269992489707798</v>
          </cell>
          <cell r="C2958">
            <v>2.8426166246561572E-2</v>
          </cell>
          <cell r="D2958">
            <v>1176018.69</v>
          </cell>
          <cell r="E2958">
            <v>634412.74</v>
          </cell>
          <cell r="F2958">
            <v>224.86</v>
          </cell>
          <cell r="G2958">
            <v>1176018.9941</v>
          </cell>
          <cell r="H2958">
            <v>634417.05630000005</v>
          </cell>
          <cell r="I2958">
            <v>224.983</v>
          </cell>
          <cell r="J2958">
            <v>1176019.24</v>
          </cell>
          <cell r="K2958">
            <v>634420.55000000005</v>
          </cell>
          <cell r="L2958">
            <v>225.08</v>
          </cell>
          <cell r="M2958">
            <v>2.769574537940666E-2</v>
          </cell>
          <cell r="N2958">
            <v>3.5023430014681374</v>
          </cell>
          <cell r="O2958">
            <v>7.8293422504389172</v>
          </cell>
        </row>
        <row r="2959">
          <cell r="A2959">
            <v>38720</v>
          </cell>
          <cell r="B2959">
            <v>3.8287543275459521</v>
          </cell>
          <cell r="C2959">
            <v>2.0894524212333114E-2</v>
          </cell>
          <cell r="D2959">
            <v>1176008.75</v>
          </cell>
          <cell r="E2959">
            <v>634413.93999999994</v>
          </cell>
          <cell r="F2959">
            <v>224.84</v>
          </cell>
          <cell r="G2959">
            <v>1176009.0189</v>
          </cell>
          <cell r="H2959">
            <v>634417.75930000003</v>
          </cell>
          <cell r="I2959">
            <v>224.92</v>
          </cell>
          <cell r="J2959">
            <v>1176009.26</v>
          </cell>
          <cell r="K2959">
            <v>634421.25</v>
          </cell>
          <cell r="L2959">
            <v>224.96</v>
          </cell>
          <cell r="M2959">
            <v>1.1431784118142089E-2</v>
          </cell>
          <cell r="N2959">
            <v>3.4990163903236242</v>
          </cell>
          <cell r="O2959">
            <v>7.3277707178695763</v>
          </cell>
        </row>
        <row r="2960">
          <cell r="A2960">
            <v>38730</v>
          </cell>
          <cell r="B2960">
            <v>3.5006859041932095</v>
          </cell>
          <cell r="C2960">
            <v>1.8853448097398869E-2</v>
          </cell>
          <cell r="D2960">
            <v>1175998.8</v>
          </cell>
          <cell r="E2960">
            <v>634414.97</v>
          </cell>
          <cell r="F2960">
            <v>224.79</v>
          </cell>
          <cell r="G2960">
            <v>1175999.0436</v>
          </cell>
          <cell r="H2960">
            <v>634418.46219999995</v>
          </cell>
          <cell r="I2960">
            <v>224.85599999999999</v>
          </cell>
          <cell r="J2960">
            <v>1175999.29</v>
          </cell>
          <cell r="K2960">
            <v>634421.94999999995</v>
          </cell>
          <cell r="L2960">
            <v>224.83</v>
          </cell>
          <cell r="M2960">
            <v>-7.4360227788103006E-3</v>
          </cell>
          <cell r="N2960">
            <v>3.4964927856423018</v>
          </cell>
          <cell r="O2960">
            <v>6.9971786898355113</v>
          </cell>
        </row>
        <row r="2961">
          <cell r="A2961">
            <v>38740</v>
          </cell>
          <cell r="B2961">
            <v>3.5040156392339488</v>
          </cell>
          <cell r="C2961">
            <v>2.0833240349340115E-2</v>
          </cell>
          <cell r="D2961">
            <v>1175988.82</v>
          </cell>
          <cell r="E2961">
            <v>634415.67000000004</v>
          </cell>
          <cell r="F2961">
            <v>224.72</v>
          </cell>
          <cell r="G2961">
            <v>1175989.0684</v>
          </cell>
          <cell r="H2961">
            <v>634419.16520000005</v>
          </cell>
          <cell r="I2961">
            <v>224.79300000000001</v>
          </cell>
          <cell r="J2961">
            <v>1175989.31</v>
          </cell>
          <cell r="K2961">
            <v>634422.66</v>
          </cell>
          <cell r="L2961">
            <v>224.72</v>
          </cell>
          <cell r="M2961">
            <v>-2.0838441220822065E-2</v>
          </cell>
          <cell r="N2961">
            <v>3.5031411047705849</v>
          </cell>
          <cell r="O2961">
            <v>7.0071567440045337</v>
          </cell>
        </row>
        <row r="2962">
          <cell r="A2962">
            <v>38750</v>
          </cell>
          <cell r="B2962">
            <v>3.496561056186076</v>
          </cell>
          <cell r="C2962">
            <v>1.9733675142878691E-2</v>
          </cell>
          <cell r="D2962">
            <v>1175978.8500000001</v>
          </cell>
          <cell r="E2962">
            <v>634416.38</v>
          </cell>
          <cell r="F2962">
            <v>224.66</v>
          </cell>
          <cell r="G2962">
            <v>1175979.0930999999</v>
          </cell>
          <cell r="H2962">
            <v>634419.86809999996</v>
          </cell>
          <cell r="I2962">
            <v>224.72900000000001</v>
          </cell>
          <cell r="J2962">
            <v>1175979.3400000001</v>
          </cell>
          <cell r="K2962">
            <v>634423.36</v>
          </cell>
          <cell r="L2962">
            <v>224.66</v>
          </cell>
          <cell r="M2962">
            <v>-1.9710806283511208E-2</v>
          </cell>
          <cell r="N2962">
            <v>3.5006178340729668</v>
          </cell>
          <cell r="O2962">
            <v>6.9971788902590433</v>
          </cell>
        </row>
        <row r="2963">
          <cell r="A2963">
            <v>38760</v>
          </cell>
          <cell r="B2963">
            <v>3.4998834337423119</v>
          </cell>
          <cell r="C2963">
            <v>1.8572047106864737E-2</v>
          </cell>
          <cell r="D2963">
            <v>1175968.8700000001</v>
          </cell>
          <cell r="E2963">
            <v>634417.07999999996</v>
          </cell>
          <cell r="F2963">
            <v>224.6</v>
          </cell>
          <cell r="G2963">
            <v>1175969.1177999999</v>
          </cell>
          <cell r="H2963">
            <v>634420.57109999994</v>
          </cell>
          <cell r="I2963">
            <v>224.66499999999999</v>
          </cell>
          <cell r="J2963">
            <v>1175969.3600000001</v>
          </cell>
          <cell r="K2963">
            <v>634424.06000000006</v>
          </cell>
          <cell r="L2963">
            <v>224.6</v>
          </cell>
          <cell r="M2963">
            <v>-1.8585783818974144E-2</v>
          </cell>
          <cell r="N2963">
            <v>3.4972966775627463</v>
          </cell>
          <cell r="O2963">
            <v>6.9971801113050578</v>
          </cell>
        </row>
        <row r="2964">
          <cell r="A2964">
            <v>38770</v>
          </cell>
          <cell r="B2964">
            <v>3.5024121344631136</v>
          </cell>
          <cell r="C2964">
            <v>2.0557260892153584E-2</v>
          </cell>
          <cell r="D2964">
            <v>1175958.8999999999</v>
          </cell>
          <cell r="E2964">
            <v>634417.78</v>
          </cell>
          <cell r="F2964">
            <v>224.53</v>
          </cell>
          <cell r="G2964">
            <v>1175959.1425999999</v>
          </cell>
          <cell r="H2964">
            <v>634421.27399999998</v>
          </cell>
          <cell r="I2964">
            <v>224.602</v>
          </cell>
          <cell r="J2964">
            <v>1175959.3899999999</v>
          </cell>
          <cell r="K2964">
            <v>634424.77</v>
          </cell>
          <cell r="L2964">
            <v>224.53</v>
          </cell>
          <cell r="M2964">
            <v>-2.0543589688706784E-2</v>
          </cell>
          <cell r="N2964">
            <v>3.504742895034676</v>
          </cell>
          <cell r="O2964">
            <v>7.00715502949779</v>
          </cell>
        </row>
        <row r="2965">
          <cell r="A2965">
            <v>38780</v>
          </cell>
          <cell r="B2965">
            <v>3.4957583282935487</v>
          </cell>
          <cell r="C2965">
            <v>1.9452145604472088E-2</v>
          </cell>
          <cell r="D2965">
            <v>1175948.92</v>
          </cell>
          <cell r="E2965">
            <v>634418.49</v>
          </cell>
          <cell r="F2965">
            <v>224.47</v>
          </cell>
          <cell r="G2965">
            <v>1175949.1673000001</v>
          </cell>
          <cell r="H2965">
            <v>634421.97699999996</v>
          </cell>
          <cell r="I2965">
            <v>224.53800000000001</v>
          </cell>
          <cell r="J2965">
            <v>1175949.4099999999</v>
          </cell>
          <cell r="K2965">
            <v>634425.47</v>
          </cell>
          <cell r="L2965">
            <v>224.47</v>
          </cell>
          <cell r="M2965">
            <v>-1.9420684039212269E-2</v>
          </cell>
          <cell r="N2965">
            <v>3.5014214670664212</v>
          </cell>
          <cell r="O2965">
            <v>6.9971797953599699</v>
          </cell>
        </row>
        <row r="2966">
          <cell r="A2966">
            <v>38790</v>
          </cell>
          <cell r="B2966">
            <v>3.4982804362071365</v>
          </cell>
          <cell r="C2966">
            <v>2.1439104545118808E-2</v>
          </cell>
          <cell r="D2966">
            <v>1175938.95</v>
          </cell>
          <cell r="E2966">
            <v>634419.18999999994</v>
          </cell>
          <cell r="F2966">
            <v>224.4</v>
          </cell>
          <cell r="G2966">
            <v>1175939.192</v>
          </cell>
          <cell r="H2966">
            <v>634422.67989999999</v>
          </cell>
          <cell r="I2966">
            <v>224.47499999999999</v>
          </cell>
          <cell r="J2966">
            <v>1175939.44</v>
          </cell>
          <cell r="K2966">
            <v>634426.17000000004</v>
          </cell>
          <cell r="L2966">
            <v>224.4</v>
          </cell>
          <cell r="M2966">
            <v>-2.1435307539074112E-2</v>
          </cell>
          <cell r="N2966">
            <v>3.4989001143684182</v>
          </cell>
          <cell r="O2966">
            <v>6.9971805505755551</v>
          </cell>
        </row>
        <row r="2967">
          <cell r="A2967">
            <v>38800</v>
          </cell>
          <cell r="B2967">
            <v>3.5016082947293237</v>
          </cell>
          <cell r="C2967">
            <v>2.0276397022153586E-2</v>
          </cell>
          <cell r="D2967">
            <v>1175928.97</v>
          </cell>
          <cell r="E2967">
            <v>634419.89</v>
          </cell>
          <cell r="F2967">
            <v>224.34</v>
          </cell>
          <cell r="G2967">
            <v>1175929.2168000001</v>
          </cell>
          <cell r="H2967">
            <v>634423.38289999997</v>
          </cell>
          <cell r="I2967">
            <v>224.411</v>
          </cell>
          <cell r="J2967">
            <v>1175929.46</v>
          </cell>
          <cell r="K2967">
            <v>634426.87</v>
          </cell>
          <cell r="L2967">
            <v>224.34</v>
          </cell>
          <cell r="M2967">
            <v>-2.0311420229238101E-2</v>
          </cell>
          <cell r="N2967">
            <v>3.4955704327260246</v>
          </cell>
          <cell r="O2967">
            <v>6.9971787274553483</v>
          </cell>
        </row>
        <row r="2968">
          <cell r="A2968">
            <v>38810</v>
          </cell>
          <cell r="B2968">
            <v>3.504131831172296</v>
          </cell>
          <cell r="C2968">
            <v>1.9405662593825094E-2</v>
          </cell>
          <cell r="D2968">
            <v>1175919</v>
          </cell>
          <cell r="E2968">
            <v>634420.59</v>
          </cell>
          <cell r="F2968">
            <v>224.28</v>
          </cell>
          <cell r="G2968">
            <v>1175919.2415</v>
          </cell>
          <cell r="H2968">
            <v>634424.0858</v>
          </cell>
          <cell r="I2968">
            <v>224.34800000000001</v>
          </cell>
          <cell r="J2968">
            <v>1175919.49</v>
          </cell>
          <cell r="K2968">
            <v>634427.57999999996</v>
          </cell>
          <cell r="L2968">
            <v>224.28</v>
          </cell>
          <cell r="M2968">
            <v>-1.941179271673411E-2</v>
          </cell>
          <cell r="N2968">
            <v>3.503025248224088</v>
          </cell>
          <cell r="O2968">
            <v>7.007157079396384</v>
          </cell>
        </row>
        <row r="2969">
          <cell r="A2969">
            <v>38820</v>
          </cell>
          <cell r="B2969">
            <v>3.4974832565055638</v>
          </cell>
          <cell r="C2969">
            <v>2.1158071268057875E-2</v>
          </cell>
          <cell r="D2969">
            <v>1175909.02</v>
          </cell>
          <cell r="E2969">
            <v>634421.30000000005</v>
          </cell>
          <cell r="F2969">
            <v>224.21</v>
          </cell>
          <cell r="G2969">
            <v>1175909.2663</v>
          </cell>
          <cell r="H2969">
            <v>634424.78879999998</v>
          </cell>
          <cell r="I2969">
            <v>224.28399999999999</v>
          </cell>
          <cell r="J2969">
            <v>1175909.51</v>
          </cell>
          <cell r="K2969">
            <v>634428.28</v>
          </cell>
          <cell r="L2969">
            <v>224.21</v>
          </cell>
          <cell r="M2969">
            <v>-2.114469799380304E-2</v>
          </cell>
          <cell r="N2969">
            <v>3.499695291068774</v>
          </cell>
          <cell r="O2969">
            <v>6.9971785475743378</v>
          </cell>
        </row>
        <row r="2970">
          <cell r="A2970">
            <v>38830</v>
          </cell>
          <cell r="B2970">
            <v>3.5007099122974696</v>
          </cell>
          <cell r="C2970">
            <v>2.0281600526391972E-2</v>
          </cell>
          <cell r="D2970">
            <v>1175899.04</v>
          </cell>
          <cell r="E2970">
            <v>634422</v>
          </cell>
          <cell r="F2970">
            <v>224.15</v>
          </cell>
          <cell r="G2970">
            <v>1175899.291</v>
          </cell>
          <cell r="H2970">
            <v>634425.49170000001</v>
          </cell>
          <cell r="I2970">
            <v>224.221</v>
          </cell>
          <cell r="J2970">
            <v>1175899.54</v>
          </cell>
          <cell r="K2970">
            <v>634428.98</v>
          </cell>
          <cell r="L2970">
            <v>224.15</v>
          </cell>
          <cell r="M2970">
            <v>-2.0302096906899058E-2</v>
          </cell>
          <cell r="N2970">
            <v>3.49717570187889</v>
          </cell>
          <cell r="O2970">
            <v>6.9978856141763597</v>
          </cell>
        </row>
        <row r="2971">
          <cell r="A2971">
            <v>38840</v>
          </cell>
          <cell r="B2971">
            <v>3.5033265020838318</v>
          </cell>
          <cell r="C2971">
            <v>1.9124680488716839E-2</v>
          </cell>
          <cell r="D2971">
            <v>1175889.07</v>
          </cell>
          <cell r="E2971">
            <v>634422.69999999995</v>
          </cell>
          <cell r="F2971">
            <v>224.09</v>
          </cell>
          <cell r="G2971">
            <v>1175889.3156999999</v>
          </cell>
          <cell r="H2971">
            <v>634426.19469999999</v>
          </cell>
          <cell r="I2971">
            <v>224.15700000000001</v>
          </cell>
          <cell r="J2971">
            <v>1175889.56</v>
          </cell>
          <cell r="K2971">
            <v>634429.68999999994</v>
          </cell>
          <cell r="L2971">
            <v>224.09</v>
          </cell>
          <cell r="M2971">
            <v>-1.9121947930628769E-2</v>
          </cell>
          <cell r="N2971">
            <v>3.503827133254001</v>
          </cell>
          <cell r="O2971">
            <v>7.0071536353378328</v>
          </cell>
        </row>
        <row r="2972">
          <cell r="A2972">
            <v>38850</v>
          </cell>
          <cell r="B2972">
            <v>3.4965846207229618</v>
          </cell>
          <cell r="C2972">
            <v>2.1163508974275432E-2</v>
          </cell>
          <cell r="D2972">
            <v>1175879.0900000001</v>
          </cell>
          <cell r="E2972">
            <v>634423.41</v>
          </cell>
          <cell r="F2972">
            <v>224.02</v>
          </cell>
          <cell r="G2972">
            <v>1175879.3404999999</v>
          </cell>
          <cell r="H2972">
            <v>634426.89760000003</v>
          </cell>
          <cell r="I2972">
            <v>224.09399999999999</v>
          </cell>
          <cell r="J2972">
            <v>1175879.5900000001</v>
          </cell>
          <cell r="K2972">
            <v>634430.39</v>
          </cell>
          <cell r="L2972">
            <v>224.02</v>
          </cell>
          <cell r="M2972">
            <v>-2.1135001549482845E-2</v>
          </cell>
          <cell r="N2972">
            <v>3.5013009025208501</v>
          </cell>
          <cell r="O2972">
            <v>6.997885523243812</v>
          </cell>
        </row>
        <row r="2973">
          <cell r="A2973">
            <v>38860</v>
          </cell>
          <cell r="B2973">
            <v>3.4992015374971088</v>
          </cell>
          <cell r="C2973">
            <v>2.0004563683994728E-2</v>
          </cell>
          <cell r="D2973">
            <v>1175869.1200000001</v>
          </cell>
          <cell r="E2973">
            <v>634424.11</v>
          </cell>
          <cell r="F2973">
            <v>223.96</v>
          </cell>
          <cell r="G2973">
            <v>1175869.3651999999</v>
          </cell>
          <cell r="H2973">
            <v>634427.60060000001</v>
          </cell>
          <cell r="I2973">
            <v>224.03</v>
          </cell>
          <cell r="J2973">
            <v>1175869.6100000001</v>
          </cell>
          <cell r="K2973">
            <v>634431.09</v>
          </cell>
          <cell r="L2973">
            <v>223.96</v>
          </cell>
          <cell r="M2973">
            <v>-2.001156970521346E-2</v>
          </cell>
          <cell r="N2973">
            <v>3.4979764721683284</v>
          </cell>
          <cell r="O2973">
            <v>6.9971780096654372</v>
          </cell>
        </row>
        <row r="2974">
          <cell r="A2974">
            <v>38870</v>
          </cell>
          <cell r="B2974">
            <v>3.5024266244935478</v>
          </cell>
          <cell r="C2974">
            <v>1.8844077856890473E-2</v>
          </cell>
          <cell r="D2974">
            <v>1175859.1399999999</v>
          </cell>
          <cell r="E2974">
            <v>634424.81000000006</v>
          </cell>
          <cell r="F2974">
            <v>223.9</v>
          </cell>
          <cell r="G2974">
            <v>1175859.3899000001</v>
          </cell>
          <cell r="H2974">
            <v>634428.30350000004</v>
          </cell>
          <cell r="I2974">
            <v>223.96600000000001</v>
          </cell>
          <cell r="J2974">
            <v>1175859.6399999999</v>
          </cell>
          <cell r="K2974">
            <v>634431.79</v>
          </cell>
          <cell r="L2974">
            <v>223.9</v>
          </cell>
          <cell r="M2974">
            <v>-1.8881641488367584E-2</v>
          </cell>
          <cell r="N2974">
            <v>3.4954588053513853</v>
          </cell>
          <cell r="O2974">
            <v>6.9978854298449331</v>
          </cell>
        </row>
        <row r="2975">
          <cell r="A2975">
            <v>38880</v>
          </cell>
          <cell r="B2975">
            <v>3.4950765857230817</v>
          </cell>
          <cell r="C2975">
            <v>2.0886523716869117E-2</v>
          </cell>
          <cell r="D2975">
            <v>1175849.17</v>
          </cell>
          <cell r="E2975">
            <v>634425.52</v>
          </cell>
          <cell r="F2975">
            <v>223.83</v>
          </cell>
          <cell r="G2975">
            <v>1175849.4147000001</v>
          </cell>
          <cell r="H2975">
            <v>634429.00650000002</v>
          </cell>
          <cell r="I2975">
            <v>223.90299999999999</v>
          </cell>
          <cell r="J2975">
            <v>1175849.6599999999</v>
          </cell>
          <cell r="K2975">
            <v>634432.5</v>
          </cell>
          <cell r="L2975">
            <v>223.83</v>
          </cell>
          <cell r="M2975">
            <v>-2.0844627637340987E-2</v>
          </cell>
          <cell r="N2975">
            <v>3.5021014176912981</v>
          </cell>
          <cell r="O2975">
            <v>6.9971780034143798</v>
          </cell>
        </row>
        <row r="2976">
          <cell r="A2976">
            <v>38890</v>
          </cell>
          <cell r="B2976">
            <v>3.4983014050525165</v>
          </cell>
          <cell r="C2976">
            <v>1.972385795584488E-2</v>
          </cell>
          <cell r="D2976">
            <v>1175839.19</v>
          </cell>
          <cell r="E2976">
            <v>634426.22</v>
          </cell>
          <cell r="F2976">
            <v>223.77</v>
          </cell>
          <cell r="G2976">
            <v>1175839.4394</v>
          </cell>
          <cell r="H2976">
            <v>634429.70940000005</v>
          </cell>
          <cell r="I2976">
            <v>223.839</v>
          </cell>
          <cell r="J2976">
            <v>1175839.69</v>
          </cell>
          <cell r="K2976">
            <v>634433.19999999995</v>
          </cell>
          <cell r="L2976">
            <v>223.77</v>
          </cell>
          <cell r="M2976">
            <v>-1.9716628736811456E-2</v>
          </cell>
          <cell r="N2976">
            <v>3.499584078040868</v>
          </cell>
          <cell r="O2976">
            <v>6.9978854830933841</v>
          </cell>
        </row>
        <row r="2977">
          <cell r="A2977">
            <v>38900</v>
          </cell>
          <cell r="B2977">
            <v>3.5009272200310106</v>
          </cell>
          <cell r="C2977">
            <v>1.8852148545783789E-2</v>
          </cell>
          <cell r="D2977">
            <v>1175829.22</v>
          </cell>
          <cell r="E2977">
            <v>634426.92000000004</v>
          </cell>
          <cell r="F2977">
            <v>223.71</v>
          </cell>
          <cell r="G2977">
            <v>1175829.4642</v>
          </cell>
          <cell r="H2977">
            <v>634430.41240000003</v>
          </cell>
          <cell r="I2977">
            <v>223.77600000000001</v>
          </cell>
          <cell r="J2977">
            <v>1175829.71</v>
          </cell>
          <cell r="K2977">
            <v>634433.9</v>
          </cell>
          <cell r="L2977">
            <v>223.71</v>
          </cell>
          <cell r="M2977">
            <v>-1.8877362943582505E-2</v>
          </cell>
          <cell r="N2977">
            <v>3.4962510493257044</v>
          </cell>
          <cell r="O2977">
            <v>6.9971782693567146</v>
          </cell>
        </row>
        <row r="2978">
          <cell r="A2978">
            <v>38910</v>
          </cell>
          <cell r="B2978">
            <v>3.5041508671378745</v>
          </cell>
          <cell r="C2978">
            <v>2.0547060537610642E-2</v>
          </cell>
          <cell r="D2978">
            <v>1175819.24</v>
          </cell>
          <cell r="E2978">
            <v>634427.62</v>
          </cell>
          <cell r="F2978">
            <v>223.64</v>
          </cell>
          <cell r="G2978">
            <v>1175819.4889</v>
          </cell>
          <cell r="H2978">
            <v>634431.11529999995</v>
          </cell>
          <cell r="I2978">
            <v>223.71199999999999</v>
          </cell>
          <cell r="J2978">
            <v>1175819.73</v>
          </cell>
          <cell r="K2978">
            <v>634434.61</v>
          </cell>
          <cell r="L2978">
            <v>223.64</v>
          </cell>
          <cell r="M2978">
            <v>-2.0553770568026757E-2</v>
          </cell>
          <cell r="N2978">
            <v>3.5030068941221528</v>
          </cell>
          <cell r="O2978">
            <v>7.0071577612600269</v>
          </cell>
        </row>
        <row r="2979">
          <cell r="A2979">
            <v>38920</v>
          </cell>
          <cell r="B2979">
            <v>3.4967953686990758</v>
          </cell>
          <cell r="C2979">
            <v>1.9732352833005125E-2</v>
          </cell>
          <cell r="D2979">
            <v>1175809.27</v>
          </cell>
          <cell r="E2979">
            <v>634428.32999999996</v>
          </cell>
          <cell r="F2979">
            <v>223.58</v>
          </cell>
          <cell r="G2979">
            <v>1175809.5135999999</v>
          </cell>
          <cell r="H2979">
            <v>634431.81830000004</v>
          </cell>
          <cell r="I2979">
            <v>223.649</v>
          </cell>
          <cell r="J2979">
            <v>1175809.76</v>
          </cell>
          <cell r="K2979">
            <v>634435.31000000006</v>
          </cell>
          <cell r="L2979">
            <v>223.58</v>
          </cell>
          <cell r="M2979">
            <v>-1.9712128078362465E-2</v>
          </cell>
          <cell r="N2979">
            <v>3.5003831004795503</v>
          </cell>
          <cell r="O2979">
            <v>6.9971784691786265</v>
          </cell>
        </row>
        <row r="2980">
          <cell r="A2980">
            <v>38930</v>
          </cell>
          <cell r="B2980">
            <v>3.5000257141173026</v>
          </cell>
          <cell r="C2980">
            <v>1.9142716503406057E-2</v>
          </cell>
          <cell r="D2980">
            <v>1175799.29</v>
          </cell>
          <cell r="E2980">
            <v>634429.03</v>
          </cell>
          <cell r="F2980">
            <v>223.52</v>
          </cell>
          <cell r="G2980">
            <v>1175799.5384</v>
          </cell>
          <cell r="H2980">
            <v>634432.52119999996</v>
          </cell>
          <cell r="I2980">
            <v>223.58699999999999</v>
          </cell>
          <cell r="J2980">
            <v>1175799.78</v>
          </cell>
          <cell r="K2980">
            <v>634436.01</v>
          </cell>
          <cell r="L2980">
            <v>223.52</v>
          </cell>
          <cell r="M2980">
            <v>-1.9158427933290659E-2</v>
          </cell>
          <cell r="N2980">
            <v>3.4971554155315765</v>
          </cell>
          <cell r="O2980">
            <v>6.9971811296488795</v>
          </cell>
        </row>
        <row r="2981">
          <cell r="A2981">
            <v>38940</v>
          </cell>
          <cell r="B2981">
            <v>3.5026463210608387</v>
          </cell>
          <cell r="C2981">
            <v>1.9128394322072213E-2</v>
          </cell>
          <cell r="D2981">
            <v>1175789.32</v>
          </cell>
          <cell r="E2981">
            <v>634429.73</v>
          </cell>
          <cell r="F2981">
            <v>223.47</v>
          </cell>
          <cell r="G2981">
            <v>1175789.5630999999</v>
          </cell>
          <cell r="H2981">
            <v>634433.22420000006</v>
          </cell>
          <cell r="I2981">
            <v>223.53700000000001</v>
          </cell>
          <cell r="J2981">
            <v>1175789.81</v>
          </cell>
          <cell r="K2981">
            <v>634436.72</v>
          </cell>
          <cell r="L2981">
            <v>223.47</v>
          </cell>
          <cell r="M2981">
            <v>-1.9118232137093547E-2</v>
          </cell>
          <cell r="N2981">
            <v>3.5045081323190255</v>
          </cell>
          <cell r="O2981">
            <v>7.0071544533798642</v>
          </cell>
        </row>
        <row r="2982">
          <cell r="A2982">
            <v>38950</v>
          </cell>
          <cell r="B2982">
            <v>3.4958934838175728</v>
          </cell>
          <cell r="C2982">
            <v>2.0309543276606012E-2</v>
          </cell>
          <cell r="D2982">
            <v>1175779.3400000001</v>
          </cell>
          <cell r="E2982">
            <v>634430.43999999994</v>
          </cell>
          <cell r="F2982">
            <v>223.43</v>
          </cell>
          <cell r="G2982">
            <v>1175779.5878000001</v>
          </cell>
          <cell r="H2982">
            <v>634433.92709999997</v>
          </cell>
          <cell r="I2982">
            <v>223.501</v>
          </cell>
          <cell r="J2982">
            <v>1175779.83</v>
          </cell>
          <cell r="K2982">
            <v>634437.42000000004</v>
          </cell>
          <cell r="L2982">
            <v>223.43</v>
          </cell>
          <cell r="M2982">
            <v>-2.0278257189300191E-2</v>
          </cell>
          <cell r="N2982">
            <v>3.5012870848418403</v>
          </cell>
          <cell r="O2982">
            <v>6.9971805686594131</v>
          </cell>
        </row>
        <row r="2983">
          <cell r="A2983">
            <v>38960</v>
          </cell>
          <cell r="B2983">
            <v>3.4985215119476911</v>
          </cell>
          <cell r="C2983">
            <v>2.0008452073522594E-2</v>
          </cell>
          <cell r="D2983">
            <v>1175769.3700000001</v>
          </cell>
          <cell r="E2983">
            <v>634431.14</v>
          </cell>
          <cell r="F2983">
            <v>223.41</v>
          </cell>
          <cell r="G2983">
            <v>1175769.6126000001</v>
          </cell>
          <cell r="H2983">
            <v>634434.63009999995</v>
          </cell>
          <cell r="I2983">
            <v>223.48</v>
          </cell>
          <cell r="J2983">
            <v>1175769.8600000001</v>
          </cell>
          <cell r="K2983">
            <v>634438.12</v>
          </cell>
          <cell r="L2983">
            <v>223.41</v>
          </cell>
          <cell r="M2983">
            <v>-2.000767072069452E-2</v>
          </cell>
          <cell r="N2983">
            <v>3.4986581385303452</v>
          </cell>
          <cell r="O2983">
            <v>6.9971796504780368</v>
          </cell>
        </row>
        <row r="2984">
          <cell r="A2984">
            <v>38970</v>
          </cell>
          <cell r="B2984">
            <v>3.5017433215753595</v>
          </cell>
          <cell r="C2984">
            <v>2.0561187211063623E-2</v>
          </cell>
          <cell r="D2984">
            <v>1175759.3899999999</v>
          </cell>
          <cell r="E2984">
            <v>634431.84</v>
          </cell>
          <cell r="F2984">
            <v>223.4</v>
          </cell>
          <cell r="G2984">
            <v>1175759.6373000001</v>
          </cell>
          <cell r="H2984">
            <v>634435.33299999998</v>
          </cell>
          <cell r="I2984">
            <v>223.47200000000001</v>
          </cell>
          <cell r="J2984">
            <v>1175759.8799999999</v>
          </cell>
          <cell r="K2984">
            <v>634438.81999999995</v>
          </cell>
          <cell r="L2984">
            <v>223.4</v>
          </cell>
          <cell r="M2984">
            <v>-2.0598289195495108E-2</v>
          </cell>
          <cell r="N2984">
            <v>3.495435922695429</v>
          </cell>
          <cell r="O2984">
            <v>6.9971792442707885</v>
          </cell>
        </row>
        <row r="2985">
          <cell r="A2985">
            <v>38980</v>
          </cell>
          <cell r="B2985">
            <v>3.5043727555095416</v>
          </cell>
          <cell r="C2985">
            <v>1.9118970690167165E-2</v>
          </cell>
          <cell r="D2985">
            <v>1175749.42</v>
          </cell>
          <cell r="E2985">
            <v>634432.54</v>
          </cell>
          <cell r="F2985">
            <v>223.41</v>
          </cell>
          <cell r="G2985">
            <v>1175749.6621000001</v>
          </cell>
          <cell r="H2985">
            <v>634436.03599999996</v>
          </cell>
          <cell r="I2985">
            <v>223.477</v>
          </cell>
          <cell r="J2985">
            <v>1175749.9099999999</v>
          </cell>
          <cell r="K2985">
            <v>634439.53</v>
          </cell>
          <cell r="L2985">
            <v>223.41</v>
          </cell>
          <cell r="M2985">
            <v>-1.9127646632179481E-2</v>
          </cell>
          <cell r="N2985">
            <v>3.5027832377083721</v>
          </cell>
          <cell r="O2985">
            <v>7.0071559932179142</v>
          </cell>
        </row>
        <row r="2986">
          <cell r="A2986">
            <v>38990</v>
          </cell>
          <cell r="B2986">
            <v>3.4976182539002894</v>
          </cell>
          <cell r="C2986">
            <v>1.9155892706499273E-2</v>
          </cell>
          <cell r="D2986">
            <v>1175739.44</v>
          </cell>
          <cell r="E2986">
            <v>634433.25</v>
          </cell>
          <cell r="F2986">
            <v>223.43</v>
          </cell>
          <cell r="G2986">
            <v>1175739.6868</v>
          </cell>
          <cell r="H2986">
            <v>634436.7389</v>
          </cell>
          <cell r="I2986">
            <v>223.49700000000001</v>
          </cell>
          <cell r="J2986">
            <v>1175739.93</v>
          </cell>
          <cell r="K2986">
            <v>634440.23</v>
          </cell>
          <cell r="L2986">
            <v>223.43</v>
          </cell>
          <cell r="M2986">
            <v>-1.9145259867573004E-2</v>
          </cell>
          <cell r="N2986">
            <v>3.4995607509871158</v>
          </cell>
          <cell r="O2986">
            <v>6.9971790048874052</v>
          </cell>
        </row>
        <row r="2987">
          <cell r="A2987">
            <v>39000</v>
          </cell>
          <cell r="B2987">
            <v>3.5002411145748948</v>
          </cell>
          <cell r="C2987">
            <v>2.0284316901586056E-2</v>
          </cell>
          <cell r="D2987">
            <v>1175729.47</v>
          </cell>
          <cell r="E2987">
            <v>634433.94999999995</v>
          </cell>
          <cell r="F2987">
            <v>223.46</v>
          </cell>
          <cell r="G2987">
            <v>1175729.7115</v>
          </cell>
          <cell r="H2987">
            <v>634437.44189999998</v>
          </cell>
          <cell r="I2987">
            <v>223.53100000000001</v>
          </cell>
          <cell r="J2987">
            <v>1175729.96</v>
          </cell>
          <cell r="K2987">
            <v>634440.93000000005</v>
          </cell>
          <cell r="L2987">
            <v>223.46</v>
          </cell>
          <cell r="M2987">
            <v>-2.030346158221245E-2</v>
          </cell>
          <cell r="N2987">
            <v>3.4969406429788288</v>
          </cell>
          <cell r="O2987">
            <v>6.9971817575537241</v>
          </cell>
          <cell r="P2987">
            <v>7.2990669957372898</v>
          </cell>
        </row>
        <row r="2988">
          <cell r="A2988">
            <v>39010</v>
          </cell>
          <cell r="B2988">
            <v>3.5034683857429774</v>
          </cell>
          <cell r="C2988">
            <v>1.9123905976333976E-2</v>
          </cell>
          <cell r="D2988">
            <v>1175719.49</v>
          </cell>
          <cell r="E2988">
            <v>634434.65</v>
          </cell>
          <cell r="F2988">
            <v>223.51</v>
          </cell>
          <cell r="G2988">
            <v>1175719.7363</v>
          </cell>
          <cell r="H2988">
            <v>634438.14480000001</v>
          </cell>
          <cell r="I2988">
            <v>223.577</v>
          </cell>
          <cell r="J2988">
            <v>1175719.98</v>
          </cell>
          <cell r="K2988">
            <v>634441.64</v>
          </cell>
          <cell r="L2988">
            <v>223.51</v>
          </cell>
          <cell r="M2988">
            <v>-1.9122720413705618E-2</v>
          </cell>
          <cell r="N2988">
            <v>3.5036855923484143</v>
          </cell>
          <cell r="O2988">
            <v>7.0071539780913916</v>
          </cell>
        </row>
        <row r="2989">
          <cell r="A2989">
            <v>39020</v>
          </cell>
          <cell r="B2989">
            <v>3.4968199610479793</v>
          </cell>
          <cell r="C2989">
            <v>2.1162084643844926E-2</v>
          </cell>
          <cell r="D2989">
            <v>1175709.51</v>
          </cell>
          <cell r="E2989">
            <v>634435.36</v>
          </cell>
          <cell r="F2989">
            <v>223.55</v>
          </cell>
          <cell r="G2989">
            <v>1175709.7609999999</v>
          </cell>
          <cell r="H2989">
            <v>634438.84779999999</v>
          </cell>
          <cell r="I2989">
            <v>223.624</v>
          </cell>
          <cell r="J2989">
            <v>1175710.01</v>
          </cell>
          <cell r="K2989">
            <v>634442.34</v>
          </cell>
          <cell r="L2989">
            <v>223.55</v>
          </cell>
          <cell r="M2989">
            <v>-2.1136420711140112E-2</v>
          </cell>
          <cell r="N2989">
            <v>3.5010658148463896</v>
          </cell>
          <cell r="O2989">
            <v>6.9978857758943693</v>
          </cell>
        </row>
        <row r="2990">
          <cell r="A2990">
            <v>39030</v>
          </cell>
          <cell r="B2990">
            <v>3.4993363627535108</v>
          </cell>
          <cell r="C2990">
            <v>2.0575329872932917E-2</v>
          </cell>
          <cell r="D2990">
            <v>1175699.54</v>
          </cell>
          <cell r="E2990">
            <v>634436.06000000006</v>
          </cell>
          <cell r="F2990">
            <v>223.6</v>
          </cell>
          <cell r="G2990">
            <v>1175699.7856999999</v>
          </cell>
          <cell r="H2990">
            <v>634439.55070000002</v>
          </cell>
          <cell r="I2990">
            <v>223.672</v>
          </cell>
          <cell r="J2990">
            <v>1175700.03</v>
          </cell>
          <cell r="K2990">
            <v>634443.04</v>
          </cell>
          <cell r="L2990">
            <v>223.6</v>
          </cell>
          <cell r="M2990">
            <v>-2.0584121562320128E-2</v>
          </cell>
          <cell r="N2990">
            <v>3.4978417603110619</v>
          </cell>
          <cell r="O2990">
            <v>6.9971781230645727</v>
          </cell>
        </row>
        <row r="2991">
          <cell r="A2991">
            <v>39040</v>
          </cell>
          <cell r="B2991">
            <v>3.5026689737780168</v>
          </cell>
          <cell r="C2991">
            <v>1.9699263766157226E-2</v>
          </cell>
          <cell r="D2991">
            <v>1175689.56</v>
          </cell>
          <cell r="E2991">
            <v>634436.76</v>
          </cell>
          <cell r="F2991">
            <v>223.65</v>
          </cell>
          <cell r="G2991">
            <v>1175689.8104999999</v>
          </cell>
          <cell r="H2991">
            <v>634440.2537</v>
          </cell>
          <cell r="I2991">
            <v>223.71899999999999</v>
          </cell>
          <cell r="J2991">
            <v>1175690.06</v>
          </cell>
          <cell r="K2991">
            <v>634443.75</v>
          </cell>
          <cell r="L2991">
            <v>223.65</v>
          </cell>
          <cell r="M2991">
            <v>-1.9685089918922403E-2</v>
          </cell>
          <cell r="N2991">
            <v>3.5051909990851384</v>
          </cell>
          <cell r="O2991">
            <v>7.0078599728631552</v>
          </cell>
        </row>
        <row r="2992">
          <cell r="A2992">
            <v>39050</v>
          </cell>
          <cell r="B2992">
            <v>3.4952113813666403</v>
          </cell>
          <cell r="C2992">
            <v>1.916908383773059E-2</v>
          </cell>
          <cell r="D2992">
            <v>1175679.5900000001</v>
          </cell>
          <cell r="E2992">
            <v>634437.47</v>
          </cell>
          <cell r="F2992">
            <v>223.7</v>
          </cell>
          <cell r="G2992">
            <v>1175679.8352000001</v>
          </cell>
          <cell r="H2992">
            <v>634440.95660000003</v>
          </cell>
          <cell r="I2992">
            <v>223.767</v>
          </cell>
          <cell r="J2992">
            <v>1175680.08</v>
          </cell>
          <cell r="K2992">
            <v>634444.44999999995</v>
          </cell>
          <cell r="L2992">
            <v>223.7</v>
          </cell>
          <cell r="M2992">
            <v>-1.913210667029738E-2</v>
          </cell>
          <cell r="N2992">
            <v>3.5019666759450416</v>
          </cell>
          <cell r="O2992">
            <v>6.9971780573116824</v>
          </cell>
        </row>
        <row r="2993">
          <cell r="A2993">
            <v>39060</v>
          </cell>
          <cell r="B2993">
            <v>3.4985437198643674</v>
          </cell>
          <cell r="C2993">
            <v>2.1151657925501846E-2</v>
          </cell>
          <cell r="D2993">
            <v>1175669.6100000001</v>
          </cell>
          <cell r="E2993">
            <v>634438.17000000004</v>
          </cell>
          <cell r="F2993">
            <v>223.74</v>
          </cell>
          <cell r="G2993">
            <v>1175669.8600000001</v>
          </cell>
          <cell r="H2993">
            <v>634441.65960000001</v>
          </cell>
          <cell r="I2993">
            <v>223.81399999999999</v>
          </cell>
          <cell r="J2993">
            <v>1175670.1100000001</v>
          </cell>
          <cell r="K2993">
            <v>634445.15</v>
          </cell>
          <cell r="L2993">
            <v>223.74</v>
          </cell>
          <cell r="M2993">
            <v>-2.1146834709965933E-2</v>
          </cell>
          <cell r="N2993">
            <v>3.4993416752394464</v>
          </cell>
          <cell r="O2993">
            <v>6.9978853951038138</v>
          </cell>
        </row>
        <row r="2994">
          <cell r="A2994">
            <v>39070</v>
          </cell>
          <cell r="B2994">
            <v>3.5010618875469763</v>
          </cell>
          <cell r="C2994">
            <v>2.0565189166207407E-2</v>
          </cell>
          <cell r="D2994">
            <v>1175659.6399999999</v>
          </cell>
          <cell r="E2994">
            <v>634438.87</v>
          </cell>
          <cell r="F2994">
            <v>223.79</v>
          </cell>
          <cell r="G2994">
            <v>1175659.8847000001</v>
          </cell>
          <cell r="H2994">
            <v>634442.36250000005</v>
          </cell>
          <cell r="I2994">
            <v>223.86199999999999</v>
          </cell>
          <cell r="J2994">
            <v>1175660.1299999999</v>
          </cell>
          <cell r="K2994">
            <v>634445.85</v>
          </cell>
          <cell r="L2994">
            <v>223.79</v>
          </cell>
          <cell r="M2994">
            <v>-2.0594281284332949E-2</v>
          </cell>
          <cell r="N2994">
            <v>3.496116179338415</v>
          </cell>
          <cell r="O2994">
            <v>6.9971780668853913</v>
          </cell>
        </row>
        <row r="2995">
          <cell r="A2995">
            <v>39080</v>
          </cell>
          <cell r="B2995">
            <v>3.5043859106246069</v>
          </cell>
          <cell r="C2995">
            <v>1.9689612320034165E-2</v>
          </cell>
          <cell r="D2995">
            <v>1175649.6599999999</v>
          </cell>
          <cell r="E2995">
            <v>634439.56999999995</v>
          </cell>
          <cell r="F2995">
            <v>223.84</v>
          </cell>
          <cell r="G2995">
            <v>1175649.9094</v>
          </cell>
          <cell r="H2995">
            <v>634443.06550000003</v>
          </cell>
          <cell r="I2995">
            <v>223.90899999999999</v>
          </cell>
          <cell r="J2995">
            <v>1175650.1599999999</v>
          </cell>
          <cell r="K2995">
            <v>634446.56000000006</v>
          </cell>
          <cell r="L2995">
            <v>223.84</v>
          </cell>
          <cell r="M2995">
            <v>-1.9694736846342705E-2</v>
          </cell>
          <cell r="N2995">
            <v>3.5034740772787551</v>
          </cell>
          <cell r="O2995">
            <v>7.0078599879033625</v>
          </cell>
        </row>
        <row r="2996">
          <cell r="A2996">
            <v>39090</v>
          </cell>
          <cell r="B2996">
            <v>3.4969369739017089</v>
          </cell>
          <cell r="C2996">
            <v>1.9159624694422787E-2</v>
          </cell>
          <cell r="D2996">
            <v>1175639.69</v>
          </cell>
          <cell r="E2996">
            <v>634440.28</v>
          </cell>
          <cell r="F2996">
            <v>223.89</v>
          </cell>
          <cell r="G2996">
            <v>1175639.9342</v>
          </cell>
          <cell r="H2996">
            <v>634443.76839999994</v>
          </cell>
          <cell r="I2996">
            <v>223.95699999999999</v>
          </cell>
          <cell r="J2996">
            <v>1175640.18</v>
          </cell>
          <cell r="K2996">
            <v>634447.26</v>
          </cell>
          <cell r="L2996">
            <v>223.89</v>
          </cell>
          <cell r="M2996">
            <v>-1.9141538218790367E-2</v>
          </cell>
          <cell r="N2996">
            <v>3.5002411631807342</v>
          </cell>
          <cell r="O2996">
            <v>6.9971781370824431</v>
          </cell>
        </row>
        <row r="2997">
          <cell r="A2997">
            <v>39100</v>
          </cell>
          <cell r="B2997">
            <v>3.500260728917528</v>
          </cell>
          <cell r="C2997">
            <v>2.1141282244671156E-2</v>
          </cell>
          <cell r="D2997">
            <v>1175629.71</v>
          </cell>
          <cell r="E2997">
            <v>634440.98</v>
          </cell>
          <cell r="F2997">
            <v>223.93</v>
          </cell>
          <cell r="G2997">
            <v>1175629.9589</v>
          </cell>
          <cell r="H2997">
            <v>634444.47140000004</v>
          </cell>
          <cell r="I2997">
            <v>224.00399999999999</v>
          </cell>
          <cell r="J2997">
            <v>1175630.2</v>
          </cell>
          <cell r="K2997">
            <v>634447.96</v>
          </cell>
          <cell r="L2997">
            <v>223.93</v>
          </cell>
          <cell r="M2997">
            <v>-2.1161470866263517E-2</v>
          </cell>
          <cell r="N2997">
            <v>3.4969213845129112</v>
          </cell>
          <cell r="O2997">
            <v>6.9971821134304388</v>
          </cell>
        </row>
        <row r="2998">
          <cell r="A2998">
            <v>39110</v>
          </cell>
          <cell r="B2998">
            <v>3.5027808166217942</v>
          </cell>
          <cell r="C2998">
            <v>2.0555097155477195E-2</v>
          </cell>
          <cell r="D2998">
            <v>1175619.74</v>
          </cell>
          <cell r="E2998">
            <v>634441.68000000005</v>
          </cell>
          <cell r="F2998">
            <v>223.98</v>
          </cell>
          <cell r="G2998">
            <v>1175619.9835999999</v>
          </cell>
          <cell r="H2998">
            <v>634445.17429999996</v>
          </cell>
          <cell r="I2998">
            <v>224.05199999999999</v>
          </cell>
          <cell r="J2998">
            <v>1175620.23</v>
          </cell>
          <cell r="K2998">
            <v>634448.67000000004</v>
          </cell>
          <cell r="L2998">
            <v>223.98</v>
          </cell>
          <cell r="M2998">
            <v>-2.0545757003744895E-2</v>
          </cell>
          <cell r="N2998">
            <v>3.5043731894073904</v>
          </cell>
          <cell r="O2998">
            <v>7.0071540060291841</v>
          </cell>
        </row>
        <row r="2999">
          <cell r="A2999">
            <v>39120</v>
          </cell>
          <cell r="B2999">
            <v>3.4961355594743133</v>
          </cell>
          <cell r="C2999">
            <v>1.9736076827170681E-2</v>
          </cell>
          <cell r="D2999">
            <v>1175609.76</v>
          </cell>
          <cell r="E2999">
            <v>634442.39</v>
          </cell>
          <cell r="F2999">
            <v>224.03</v>
          </cell>
          <cell r="G2999">
            <v>1175610.0083999999</v>
          </cell>
          <cell r="H2999">
            <v>634445.87730000005</v>
          </cell>
          <cell r="I2999">
            <v>224.09899999999999</v>
          </cell>
          <cell r="J2999">
            <v>1175610.25</v>
          </cell>
          <cell r="K2999">
            <v>634449.37</v>
          </cell>
          <cell r="L2999">
            <v>224.03</v>
          </cell>
          <cell r="M2999">
            <v>-1.9708395112046088E-2</v>
          </cell>
          <cell r="N2999">
            <v>3.5010461079002062</v>
          </cell>
          <cell r="O2999">
            <v>6.9971816673745195</v>
          </cell>
        </row>
        <row r="3000">
          <cell r="A3000">
            <v>39130</v>
          </cell>
          <cell r="B3000">
            <v>3.4986559776472537</v>
          </cell>
          <cell r="C3000">
            <v>1.9150210946157226E-2</v>
          </cell>
          <cell r="D3000">
            <v>1175599.79</v>
          </cell>
          <cell r="E3000">
            <v>634443.09</v>
          </cell>
          <cell r="F3000">
            <v>224.08</v>
          </cell>
          <cell r="G3000">
            <v>1175600.0330999999</v>
          </cell>
          <cell r="H3000">
            <v>634446.58019999997</v>
          </cell>
          <cell r="I3000">
            <v>224.14699999999999</v>
          </cell>
          <cell r="J3000">
            <v>1175600.28</v>
          </cell>
          <cell r="K3000">
            <v>634450.06999999995</v>
          </cell>
          <cell r="L3000">
            <v>224.08</v>
          </cell>
          <cell r="M3000">
            <v>-1.9150938472588919E-2</v>
          </cell>
          <cell r="N3000">
            <v>3.4985230669440641</v>
          </cell>
          <cell r="O3000">
            <v>6.9971790445913182</v>
          </cell>
        </row>
        <row r="3001">
          <cell r="A3001">
            <v>39140</v>
          </cell>
          <cell r="B3001">
            <v>3.5019852440140076</v>
          </cell>
          <cell r="C3001">
            <v>2.1130871446838072E-2</v>
          </cell>
          <cell r="D3001">
            <v>1175589.81</v>
          </cell>
          <cell r="E3001">
            <v>634443.79</v>
          </cell>
          <cell r="F3001">
            <v>224.12</v>
          </cell>
          <cell r="G3001">
            <v>1175590.0578999999</v>
          </cell>
          <cell r="H3001">
            <v>634447.28319999995</v>
          </cell>
          <cell r="I3001">
            <v>224.19399999999999</v>
          </cell>
          <cell r="J3001">
            <v>1175590.3</v>
          </cell>
          <cell r="K3001">
            <v>634450.77</v>
          </cell>
          <cell r="L3001">
            <v>224.12</v>
          </cell>
          <cell r="M3001">
            <v>-2.1171924414411333E-2</v>
          </cell>
          <cell r="N3001">
            <v>3.4951947943670838</v>
          </cell>
          <cell r="O3001">
            <v>6.9971800383810914</v>
          </cell>
        </row>
        <row r="3002">
          <cell r="A3002">
            <v>39150</v>
          </cell>
          <cell r="B3002">
            <v>3.5045070937186984</v>
          </cell>
          <cell r="C3002">
            <v>2.0544971967399323E-2</v>
          </cell>
          <cell r="D3002">
            <v>1175579.8400000001</v>
          </cell>
          <cell r="E3002">
            <v>634444.49</v>
          </cell>
          <cell r="F3002">
            <v>224.17</v>
          </cell>
          <cell r="G3002">
            <v>1175580.0826000001</v>
          </cell>
          <cell r="H3002">
            <v>634447.98609999998</v>
          </cell>
          <cell r="I3002">
            <v>224.24199999999999</v>
          </cell>
          <cell r="J3002">
            <v>1175580.33</v>
          </cell>
          <cell r="K3002">
            <v>634451.48</v>
          </cell>
          <cell r="L3002">
            <v>224.17</v>
          </cell>
          <cell r="M3002">
            <v>-2.0555875779870825E-2</v>
          </cell>
          <cell r="N3002">
            <v>3.502648136768181</v>
          </cell>
          <cell r="O3002">
            <v>7.0071552304868794</v>
          </cell>
        </row>
        <row r="3003">
          <cell r="A3003">
            <v>39160</v>
          </cell>
          <cell r="B3003">
            <v>3.497853070100037</v>
          </cell>
          <cell r="C3003">
            <v>1.9726386048003735E-2</v>
          </cell>
          <cell r="D3003">
            <v>1175569.8600000001</v>
          </cell>
          <cell r="E3003">
            <v>634445.19999999995</v>
          </cell>
          <cell r="F3003">
            <v>224.22</v>
          </cell>
          <cell r="G3003">
            <v>1175570.1073</v>
          </cell>
          <cell r="H3003">
            <v>634448.68909999996</v>
          </cell>
          <cell r="I3003">
            <v>224.28899999999999</v>
          </cell>
          <cell r="J3003">
            <v>1175570.3500000001</v>
          </cell>
          <cell r="K3003">
            <v>634452.18000000005</v>
          </cell>
          <cell r="L3003">
            <v>224.22</v>
          </cell>
          <cell r="M3003">
            <v>-1.9718079917847083E-2</v>
          </cell>
          <cell r="N3003">
            <v>3.4993265210136224</v>
          </cell>
          <cell r="O3003">
            <v>6.9971795911136594</v>
          </cell>
        </row>
        <row r="3004">
          <cell r="A3004">
            <v>39170</v>
          </cell>
          <cell r="B3004">
            <v>3.5003823233837368</v>
          </cell>
          <cell r="C3004">
            <v>1.9140766296411742E-2</v>
          </cell>
          <cell r="D3004">
            <v>1175559.8899999999</v>
          </cell>
          <cell r="E3004">
            <v>634445.9</v>
          </cell>
          <cell r="F3004">
            <v>224.27</v>
          </cell>
          <cell r="G3004">
            <v>1175560.1321</v>
          </cell>
          <cell r="H3004">
            <v>634449.39199999999</v>
          </cell>
          <cell r="I3004">
            <v>224.33699999999999</v>
          </cell>
          <cell r="J3004">
            <v>1175560.3799999999</v>
          </cell>
          <cell r="K3004">
            <v>634452.88</v>
          </cell>
          <cell r="L3004">
            <v>224.27</v>
          </cell>
          <cell r="M3004">
            <v>-1.9160384468843581E-2</v>
          </cell>
          <cell r="N3004">
            <v>3.4967983084539127</v>
          </cell>
          <cell r="O3004">
            <v>6.997180631837649</v>
          </cell>
        </row>
        <row r="3005">
          <cell r="A3005">
            <v>39180</v>
          </cell>
          <cell r="B3005">
            <v>3.5037030753200753</v>
          </cell>
          <cell r="C3005">
            <v>2.1120511187502296E-2</v>
          </cell>
          <cell r="D3005">
            <v>1175549.9099999999</v>
          </cell>
          <cell r="E3005">
            <v>634446.6</v>
          </cell>
          <cell r="F3005">
            <v>224.31</v>
          </cell>
          <cell r="G3005">
            <v>1175550.1568</v>
          </cell>
          <cell r="H3005">
            <v>634450.09499999997</v>
          </cell>
          <cell r="I3005">
            <v>224.38399999999999</v>
          </cell>
          <cell r="J3005">
            <v>1175550.3999999999</v>
          </cell>
          <cell r="K3005">
            <v>634453.59</v>
          </cell>
          <cell r="L3005">
            <v>224.31</v>
          </cell>
          <cell r="M3005">
            <v>-2.1122028815221343E-2</v>
          </cell>
          <cell r="N3005">
            <v>3.503451332603837</v>
          </cell>
          <cell r="O3005">
            <v>7.0071544079239123</v>
          </cell>
        </row>
        <row r="3006">
          <cell r="A3006">
            <v>39190</v>
          </cell>
          <cell r="B3006">
            <v>3.5043760785493991</v>
          </cell>
          <cell r="C3006">
            <v>2.0545740065026918E-2</v>
          </cell>
          <cell r="D3006">
            <v>1175539.94</v>
          </cell>
          <cell r="E3006">
            <v>634447.29</v>
          </cell>
          <cell r="F3006">
            <v>224.36</v>
          </cell>
          <cell r="G3006">
            <v>1175540.1806999999</v>
          </cell>
          <cell r="H3006">
            <v>634450.78610000003</v>
          </cell>
          <cell r="I3006">
            <v>224.43199999999999</v>
          </cell>
          <cell r="J3006">
            <v>1175540.42</v>
          </cell>
          <cell r="K3006">
            <v>634454.28</v>
          </cell>
          <cell r="L3006">
            <v>224.36</v>
          </cell>
          <cell r="M3006">
            <v>-2.0559179201498402E-2</v>
          </cell>
          <cell r="N3006">
            <v>3.5020853359129616</v>
          </cell>
          <cell r="O3006">
            <v>7.0064614144623611</v>
          </cell>
        </row>
        <row r="3007">
          <cell r="A3007">
            <v>39200</v>
          </cell>
          <cell r="B3007">
            <v>3.498825360095307</v>
          </cell>
          <cell r="C3007">
            <v>1.9720904274609832E-2</v>
          </cell>
          <cell r="D3007">
            <v>1175529.96</v>
          </cell>
          <cell r="E3007">
            <v>634447.98</v>
          </cell>
          <cell r="F3007">
            <v>224.41</v>
          </cell>
          <cell r="G3007">
            <v>1175530.2041</v>
          </cell>
          <cell r="H3007">
            <v>634451.47030000004</v>
          </cell>
          <cell r="I3007">
            <v>224.47900000000001</v>
          </cell>
          <cell r="J3007">
            <v>1175530.44</v>
          </cell>
          <cell r="K3007">
            <v>634454.96</v>
          </cell>
          <cell r="L3007">
            <v>224.41</v>
          </cell>
          <cell r="M3007">
            <v>-1.9727451216578571E-2</v>
          </cell>
          <cell r="N3007">
            <v>3.4976642062118271</v>
          </cell>
          <cell r="O3007">
            <v>6.996489566307134</v>
          </cell>
        </row>
        <row r="3008">
          <cell r="A3008">
            <v>39210</v>
          </cell>
          <cell r="B3008">
            <v>3.502568201969336</v>
          </cell>
          <cell r="C3008">
            <v>1.9128820949812705E-2</v>
          </cell>
          <cell r="D3008">
            <v>1175519.99</v>
          </cell>
          <cell r="E3008">
            <v>634448.66</v>
          </cell>
          <cell r="F3008">
            <v>224.46</v>
          </cell>
          <cell r="G3008">
            <v>1175520.2276000001</v>
          </cell>
          <cell r="H3008">
            <v>634452.15449999995</v>
          </cell>
          <cell r="I3008">
            <v>224.52699999999999</v>
          </cell>
          <cell r="J3008">
            <v>1175520.47</v>
          </cell>
          <cell r="K3008">
            <v>634455.65</v>
          </cell>
          <cell r="L3008">
            <v>224.46</v>
          </cell>
          <cell r="M3008">
            <v>-1.9121579241183018E-2</v>
          </cell>
          <cell r="N3008">
            <v>3.5038946916935552</v>
          </cell>
          <cell r="O3008">
            <v>7.0064628936628912</v>
          </cell>
        </row>
        <row r="3009">
          <cell r="A3009">
            <v>39220</v>
          </cell>
          <cell r="B3009">
            <v>3.4970142535987208</v>
          </cell>
          <cell r="C3009">
            <v>2.1160908887877732E-2</v>
          </cell>
          <cell r="D3009">
            <v>1175510.01</v>
          </cell>
          <cell r="E3009">
            <v>634449.35</v>
          </cell>
          <cell r="F3009">
            <v>224.5</v>
          </cell>
          <cell r="G3009">
            <v>1175510.2509999999</v>
          </cell>
          <cell r="H3009">
            <v>634452.83869999996</v>
          </cell>
          <cell r="I3009">
            <v>224.57400000000001</v>
          </cell>
          <cell r="J3009">
            <v>1175510.49</v>
          </cell>
          <cell r="K3009">
            <v>634456.32999999996</v>
          </cell>
          <cell r="L3009">
            <v>224.5</v>
          </cell>
          <cell r="M3009">
            <v>-2.1146053727019689E-2</v>
          </cell>
          <cell r="N3009">
            <v>3.4994709157225712</v>
          </cell>
          <cell r="O3009">
            <v>6.9964851693212919</v>
          </cell>
        </row>
        <row r="3010">
          <cell r="A3010">
            <v>39230</v>
          </cell>
          <cell r="B3010">
            <v>3.5014469380088959</v>
          </cell>
          <cell r="C3010">
            <v>2.0562927633838615E-2</v>
          </cell>
          <cell r="D3010">
            <v>1175500.03</v>
          </cell>
          <cell r="E3010">
            <v>634450.03</v>
          </cell>
          <cell r="F3010">
            <v>224.55</v>
          </cell>
          <cell r="G3010">
            <v>1175500.2745000001</v>
          </cell>
          <cell r="H3010">
            <v>634453.52289999998</v>
          </cell>
          <cell r="I3010">
            <v>224.62200000000001</v>
          </cell>
          <cell r="J3010">
            <v>1175500.51</v>
          </cell>
          <cell r="K3010">
            <v>634457.01</v>
          </cell>
          <cell r="L3010">
            <v>224.55</v>
          </cell>
          <cell r="M3010">
            <v>-2.0600603996172487E-2</v>
          </cell>
          <cell r="N3010">
            <v>3.4950431556948547</v>
          </cell>
          <cell r="O3010">
            <v>6.9964900937037502</v>
          </cell>
        </row>
        <row r="3011">
          <cell r="A3011">
            <v>39240</v>
          </cell>
          <cell r="B3011">
            <v>3.495205690672964</v>
          </cell>
          <cell r="C3011">
            <v>1.974132743722205E-2</v>
          </cell>
          <cell r="D3011">
            <v>1175490.06</v>
          </cell>
          <cell r="E3011">
            <v>634450.72</v>
          </cell>
          <cell r="F3011">
            <v>224.6</v>
          </cell>
          <cell r="G3011">
            <v>1175490.2978999999</v>
          </cell>
          <cell r="H3011">
            <v>634454.2071</v>
          </cell>
          <cell r="I3011">
            <v>224.66900000000001</v>
          </cell>
          <cell r="J3011">
            <v>1175490.54</v>
          </cell>
          <cell r="K3011">
            <v>634457.69999999995</v>
          </cell>
          <cell r="L3011">
            <v>224.6</v>
          </cell>
          <cell r="M3011">
            <v>-1.9707077604585736E-2</v>
          </cell>
          <cell r="N3011">
            <v>3.5012801687024808</v>
          </cell>
          <cell r="O3011">
            <v>6.9964858593754453</v>
          </cell>
        </row>
        <row r="3012">
          <cell r="A3012">
            <v>39250</v>
          </cell>
          <cell r="B3012">
            <v>3.4996287488676154</v>
          </cell>
          <cell r="C3012">
            <v>1.9144887874660035E-2</v>
          </cell>
          <cell r="D3012">
            <v>1175480.08</v>
          </cell>
          <cell r="E3012">
            <v>634451.4</v>
          </cell>
          <cell r="F3012">
            <v>224.65</v>
          </cell>
          <cell r="G3012">
            <v>1175480.3213</v>
          </cell>
          <cell r="H3012">
            <v>634454.89130000002</v>
          </cell>
          <cell r="I3012">
            <v>224.71700000000001</v>
          </cell>
          <cell r="J3012">
            <v>1175480.56</v>
          </cell>
          <cell r="K3012">
            <v>634458.38</v>
          </cell>
          <cell r="L3012">
            <v>224.65</v>
          </cell>
          <cell r="M3012">
            <v>-1.9160065620216226E-2</v>
          </cell>
          <cell r="N3012">
            <v>3.4968564997665785</v>
          </cell>
          <cell r="O3012">
            <v>6.996485248634194</v>
          </cell>
        </row>
        <row r="3013">
          <cell r="A3013">
            <v>39260</v>
          </cell>
          <cell r="B3013">
            <v>3.503377126506563</v>
          </cell>
          <cell r="C3013">
            <v>2.1122476207350912E-2</v>
          </cell>
          <cell r="D3013">
            <v>1175470.1100000001</v>
          </cell>
          <cell r="E3013">
            <v>634452.07999999996</v>
          </cell>
          <cell r="F3013">
            <v>224.69</v>
          </cell>
          <cell r="G3013">
            <v>1175470.3448000001</v>
          </cell>
          <cell r="H3013">
            <v>634455.57550000004</v>
          </cell>
          <cell r="I3013">
            <v>224.76400000000001</v>
          </cell>
          <cell r="J3013">
            <v>1175470.58</v>
          </cell>
          <cell r="K3013">
            <v>634459.06999999995</v>
          </cell>
          <cell r="L3013">
            <v>224.69</v>
          </cell>
          <cell r="M3013">
            <v>-2.112833163086868E-2</v>
          </cell>
          <cell r="N3013">
            <v>3.5024062142179564</v>
          </cell>
          <cell r="O3013">
            <v>7.0057833407245198</v>
          </cell>
        </row>
        <row r="3014">
          <cell r="A3014">
            <v>39270</v>
          </cell>
          <cell r="B3014">
            <v>3.4978200826017476</v>
          </cell>
          <cell r="C3014">
            <v>2.0584249132233157E-2</v>
          </cell>
          <cell r="D3014">
            <v>1175460.1299999999</v>
          </cell>
          <cell r="E3014">
            <v>634452.77</v>
          </cell>
          <cell r="F3014">
            <v>224.74</v>
          </cell>
          <cell r="G3014">
            <v>1175460.3681999999</v>
          </cell>
          <cell r="H3014">
            <v>634456.25970000005</v>
          </cell>
          <cell r="I3014">
            <v>224.81200000000001</v>
          </cell>
          <cell r="J3014">
            <v>1175460.6100000001</v>
          </cell>
          <cell r="K3014">
            <v>634459.75</v>
          </cell>
          <cell r="L3014">
            <v>224.74</v>
          </cell>
          <cell r="M3014">
            <v>-2.0579274273397157E-2</v>
          </cell>
          <cell r="N3014">
            <v>3.4986656498901509</v>
          </cell>
          <cell r="O3014">
            <v>6.9964857324918981</v>
          </cell>
        </row>
        <row r="3015">
          <cell r="A3015">
            <v>39280</v>
          </cell>
          <cell r="B3015">
            <v>3.5022432482683628</v>
          </cell>
          <cell r="C3015">
            <v>1.9701658368285226E-2</v>
          </cell>
          <cell r="D3015">
            <v>1175450.1499999999</v>
          </cell>
          <cell r="E3015">
            <v>634453.44999999995</v>
          </cell>
          <cell r="F3015">
            <v>224.79</v>
          </cell>
          <cell r="G3015">
            <v>1175450.3916</v>
          </cell>
          <cell r="H3015">
            <v>634456.94389999995</v>
          </cell>
          <cell r="I3015">
            <v>224.85900000000001</v>
          </cell>
          <cell r="J3015">
            <v>1175450.6299999999</v>
          </cell>
          <cell r="K3015">
            <v>634460.43999999994</v>
          </cell>
          <cell r="L3015">
            <v>224.79</v>
          </cell>
          <cell r="M3015">
            <v>-1.9690550988413047E-2</v>
          </cell>
          <cell r="N3015">
            <v>3.504218853023465</v>
          </cell>
          <cell r="O3015">
            <v>7.0064621012918273</v>
          </cell>
        </row>
        <row r="3016">
          <cell r="A3016">
            <v>39290</v>
          </cell>
          <cell r="B3016">
            <v>3.4960139616124679</v>
          </cell>
          <cell r="C3016">
            <v>1.9164683189395744E-2</v>
          </cell>
          <cell r="D3016">
            <v>1175440.18</v>
          </cell>
          <cell r="E3016">
            <v>634454.14</v>
          </cell>
          <cell r="F3016">
            <v>224.84</v>
          </cell>
          <cell r="G3016">
            <v>1175440.4151000001</v>
          </cell>
          <cell r="H3016">
            <v>634457.62809999997</v>
          </cell>
          <cell r="I3016">
            <v>224.90700000000001</v>
          </cell>
          <cell r="J3016">
            <v>1175440.6499999999</v>
          </cell>
          <cell r="K3016">
            <v>634461.12</v>
          </cell>
          <cell r="L3016">
            <v>224.84</v>
          </cell>
          <cell r="M3016">
            <v>-1.9143995173843683E-2</v>
          </cell>
          <cell r="N3016">
            <v>3.4997919395398167</v>
          </cell>
          <cell r="O3016">
            <v>6.9958059011522842</v>
          </cell>
        </row>
        <row r="3017">
          <cell r="A3017">
            <v>39300</v>
          </cell>
          <cell r="B3017">
            <v>3.5004344787869917</v>
          </cell>
          <cell r="C3017">
            <v>2.1140232862080468E-2</v>
          </cell>
          <cell r="D3017">
            <v>1175430.2</v>
          </cell>
          <cell r="E3017">
            <v>634454.81999999995</v>
          </cell>
          <cell r="F3017">
            <v>224.88</v>
          </cell>
          <cell r="G3017">
            <v>1175430.4384999999</v>
          </cell>
          <cell r="H3017">
            <v>634458.31229999999</v>
          </cell>
          <cell r="I3017">
            <v>224.95400000000001</v>
          </cell>
          <cell r="J3017">
            <v>1175430.68</v>
          </cell>
          <cell r="K3017">
            <v>634461.80000000005</v>
          </cell>
          <cell r="L3017">
            <v>224.88</v>
          </cell>
          <cell r="M3017">
            <v>-2.116673845343724E-2</v>
          </cell>
          <cell r="N3017">
            <v>3.4960511352657413</v>
          </cell>
          <cell r="O3017">
            <v>6.9964856140527329</v>
          </cell>
        </row>
        <row r="3018">
          <cell r="A3018">
            <v>39310</v>
          </cell>
          <cell r="B3018">
            <v>3.5048577517596358</v>
          </cell>
          <cell r="C3018">
            <v>2.0542916460405469E-2</v>
          </cell>
          <cell r="D3018">
            <v>1175420.22</v>
          </cell>
          <cell r="E3018">
            <v>634455.5</v>
          </cell>
          <cell r="F3018">
            <v>224.93</v>
          </cell>
          <cell r="G3018">
            <v>1175420.4619</v>
          </cell>
          <cell r="H3018">
            <v>634458.99650000001</v>
          </cell>
          <cell r="I3018">
            <v>225.00200000000001</v>
          </cell>
          <cell r="J3018">
            <v>1175420.7</v>
          </cell>
          <cell r="K3018">
            <v>634462.49</v>
          </cell>
          <cell r="L3018">
            <v>224.93</v>
          </cell>
          <cell r="M3018">
            <v>-2.0562002541971599E-2</v>
          </cell>
          <cell r="N3018">
            <v>3.5016044693621056</v>
          </cell>
          <cell r="O3018">
            <v>7.0064622211217413</v>
          </cell>
        </row>
        <row r="3019">
          <cell r="A3019">
            <v>39320</v>
          </cell>
          <cell r="B3019">
            <v>3.4985284792440225</v>
          </cell>
          <cell r="C3019">
            <v>1.9722577766446151E-2</v>
          </cell>
          <cell r="D3019">
            <v>1175410.25</v>
          </cell>
          <cell r="E3019">
            <v>634456.18999999994</v>
          </cell>
          <cell r="F3019">
            <v>224.98</v>
          </cell>
          <cell r="G3019">
            <v>1175410.4853999999</v>
          </cell>
          <cell r="H3019">
            <v>634459.68059999996</v>
          </cell>
          <cell r="I3019">
            <v>225.04900000000001</v>
          </cell>
          <cell r="J3019">
            <v>1175410.72</v>
          </cell>
          <cell r="K3019">
            <v>634463.17000000004</v>
          </cell>
          <cell r="L3019">
            <v>224.98</v>
          </cell>
          <cell r="M3019">
            <v>-1.972963286559223E-2</v>
          </cell>
          <cell r="N3019">
            <v>3.4972774440395362</v>
          </cell>
          <cell r="O3019">
            <v>6.9958059232835588</v>
          </cell>
        </row>
        <row r="3020">
          <cell r="A3020">
            <v>39330</v>
          </cell>
          <cell r="B3020">
            <v>3.5029491118012812</v>
          </cell>
          <cell r="C3020">
            <v>1.9126740886496817E-2</v>
          </cell>
          <cell r="D3020">
            <v>1175400.27</v>
          </cell>
          <cell r="E3020">
            <v>634456.87</v>
          </cell>
          <cell r="F3020">
            <v>225.03</v>
          </cell>
          <cell r="G3020">
            <v>1175400.5088</v>
          </cell>
          <cell r="H3020">
            <v>634460.36479999998</v>
          </cell>
          <cell r="I3020">
            <v>225.09700000000001</v>
          </cell>
          <cell r="J3020">
            <v>1175400.75</v>
          </cell>
          <cell r="K3020">
            <v>634463.86</v>
          </cell>
          <cell r="L3020">
            <v>225.03</v>
          </cell>
          <cell r="M3020">
            <v>-1.9123664678450305E-2</v>
          </cell>
          <cell r="N3020">
            <v>3.5035125916795073</v>
          </cell>
          <cell r="O3020">
            <v>7.0064617034807881</v>
          </cell>
        </row>
        <row r="3021">
          <cell r="A3021">
            <v>39340</v>
          </cell>
          <cell r="B3021">
            <v>3.4973964372935034</v>
          </cell>
          <cell r="C3021">
            <v>2.1158596495076763E-2</v>
          </cell>
          <cell r="D3021">
            <v>1175390.29</v>
          </cell>
          <cell r="E3021">
            <v>634457.56000000006</v>
          </cell>
          <cell r="F3021">
            <v>225.07</v>
          </cell>
          <cell r="G3021">
            <v>1175390.5322</v>
          </cell>
          <cell r="H3021">
            <v>634461.049</v>
          </cell>
          <cell r="I3021">
            <v>225.14400000000001</v>
          </cell>
          <cell r="J3021">
            <v>1175390.77</v>
          </cell>
          <cell r="K3021">
            <v>634464.54</v>
          </cell>
          <cell r="L3021">
            <v>225.07</v>
          </cell>
          <cell r="M3021">
            <v>-2.11483565684852E-2</v>
          </cell>
          <cell r="N3021">
            <v>3.499089858844417</v>
          </cell>
          <cell r="O3021">
            <v>6.9964862961379204</v>
          </cell>
        </row>
        <row r="3022">
          <cell r="A3022">
            <v>39350</v>
          </cell>
          <cell r="B3022">
            <v>3.5011427748822608</v>
          </cell>
          <cell r="C3022">
            <v>2.0564714046094279E-2</v>
          </cell>
          <cell r="D3022">
            <v>1175380.32</v>
          </cell>
          <cell r="E3022">
            <v>634458.24</v>
          </cell>
          <cell r="F3022">
            <v>225.12</v>
          </cell>
          <cell r="G3022">
            <v>1175380.5556999999</v>
          </cell>
          <cell r="H3022">
            <v>634461.73320000002</v>
          </cell>
          <cell r="I3022">
            <v>225.19200000000001</v>
          </cell>
          <cell r="J3022">
            <v>1175380.8</v>
          </cell>
          <cell r="K3022">
            <v>634465.23</v>
          </cell>
          <cell r="L3022">
            <v>225.12</v>
          </cell>
          <cell r="M3022">
            <v>-2.0540187038885657E-2</v>
          </cell>
          <cell r="N3022">
            <v>3.5053234843332208</v>
          </cell>
          <cell r="O3022">
            <v>7.0064662592154816</v>
          </cell>
        </row>
        <row r="3023">
          <cell r="A3023">
            <v>39360</v>
          </cell>
          <cell r="B3023">
            <v>3.4977365438971404</v>
          </cell>
          <cell r="C3023">
            <v>1.972704322754331E-2</v>
          </cell>
          <cell r="D3023">
            <v>1175370.3700000001</v>
          </cell>
          <cell r="E3023">
            <v>634458.84</v>
          </cell>
          <cell r="F3023">
            <v>225.17</v>
          </cell>
          <cell r="G3023">
            <v>1175370.5737000001</v>
          </cell>
          <cell r="H3023">
            <v>634462.33180000004</v>
          </cell>
          <cell r="I3023">
            <v>225.239</v>
          </cell>
          <cell r="J3023">
            <v>1175370.78</v>
          </cell>
          <cell r="K3023">
            <v>634465.82999999996</v>
          </cell>
          <cell r="L3023">
            <v>225.17</v>
          </cell>
          <cell r="M3023">
            <v>-1.9690219741214033E-2</v>
          </cell>
          <cell r="N3023">
            <v>3.504277804253825</v>
          </cell>
          <cell r="O3023">
            <v>7.0020143481509649</v>
          </cell>
        </row>
        <row r="3024">
          <cell r="A3024">
            <v>39370</v>
          </cell>
          <cell r="B3024">
            <v>3.5032308430409715</v>
          </cell>
          <cell r="C3024">
            <v>1.912520270626759E-2</v>
          </cell>
          <cell r="D3024">
            <v>1175360.3899999999</v>
          </cell>
          <cell r="E3024">
            <v>634459.41</v>
          </cell>
          <cell r="F3024">
            <v>225.22</v>
          </cell>
          <cell r="G3024">
            <v>1175360.5903</v>
          </cell>
          <cell r="H3024">
            <v>634462.90749999997</v>
          </cell>
          <cell r="I3024">
            <v>225.28700000000001</v>
          </cell>
          <cell r="J3024">
            <v>1175360.79</v>
          </cell>
          <cell r="K3024">
            <v>634466.4</v>
          </cell>
          <cell r="L3024">
            <v>225.22</v>
          </cell>
          <cell r="M3024">
            <v>-1.9152681203953654E-2</v>
          </cell>
          <cell r="N3024">
            <v>3.4982047310523074</v>
          </cell>
          <cell r="O3024">
            <v>7.0014355740932785</v>
          </cell>
        </row>
        <row r="3025">
          <cell r="A3025">
            <v>39380</v>
          </cell>
          <cell r="B3025">
            <v>3.4986394283717113</v>
          </cell>
          <cell r="C3025">
            <v>2.1151079302405375E-2</v>
          </cell>
          <cell r="D3025">
            <v>1175350.4099999999</v>
          </cell>
          <cell r="E3025">
            <v>634459.99</v>
          </cell>
          <cell r="F3025">
            <v>225.26</v>
          </cell>
          <cell r="G3025">
            <v>1175350.6068</v>
          </cell>
          <cell r="H3025">
            <v>634463.48309999995</v>
          </cell>
          <cell r="I3025">
            <v>225.334</v>
          </cell>
          <cell r="J3025">
            <v>1175350.81</v>
          </cell>
          <cell r="K3025">
            <v>634466.98</v>
          </cell>
          <cell r="L3025">
            <v>225.26</v>
          </cell>
          <cell r="M3025">
            <v>-2.1125963256198466E-2</v>
          </cell>
          <cell r="N3025">
            <v>3.5027988595171062</v>
          </cell>
          <cell r="O3025">
            <v>7.0014382878888171</v>
          </cell>
        </row>
        <row r="3026">
          <cell r="A3026">
            <v>39390</v>
          </cell>
          <cell r="B3026">
            <v>3.5047072630393186</v>
          </cell>
          <cell r="C3026">
            <v>1.9973137482326684E-2</v>
          </cell>
          <cell r="D3026">
            <v>1175340.42</v>
          </cell>
          <cell r="E3026">
            <v>634460.56000000006</v>
          </cell>
          <cell r="F3026">
            <v>225.28</v>
          </cell>
          <cell r="G3026">
            <v>1175340.6233999999</v>
          </cell>
          <cell r="H3026">
            <v>634464.0588</v>
          </cell>
          <cell r="I3026">
            <v>225.35</v>
          </cell>
          <cell r="J3026">
            <v>1175340.82</v>
          </cell>
          <cell r="K3026">
            <v>634467.55000000005</v>
          </cell>
          <cell r="L3026">
            <v>225.28</v>
          </cell>
          <cell r="M3026">
            <v>-2.0018696387742244E-2</v>
          </cell>
          <cell r="N3026">
            <v>3.4967311878936962</v>
          </cell>
          <cell r="O3026">
            <v>7.0014384509330148</v>
          </cell>
        </row>
        <row r="3027">
          <cell r="A3027">
            <v>39400</v>
          </cell>
          <cell r="B3027">
            <v>3.5001187636635502</v>
          </cell>
          <cell r="C3027">
            <v>2.085643514667454E-2</v>
          </cell>
          <cell r="D3027">
            <v>1175330.44</v>
          </cell>
          <cell r="E3027">
            <v>634461.14</v>
          </cell>
          <cell r="F3027">
            <v>225.23</v>
          </cell>
          <cell r="G3027">
            <v>1175330.6399999999</v>
          </cell>
          <cell r="H3027">
            <v>634464.63439999998</v>
          </cell>
          <cell r="I3027">
            <v>225.303</v>
          </cell>
          <cell r="J3027">
            <v>1175330.8400000001</v>
          </cell>
          <cell r="K3027">
            <v>634468.13</v>
          </cell>
          <cell r="L3027">
            <v>225.23</v>
          </cell>
          <cell r="M3027">
            <v>-2.084929873291267E-2</v>
          </cell>
          <cell r="N3027">
            <v>3.5013168037527236</v>
          </cell>
          <cell r="O3027">
            <v>7.0014355674162738</v>
          </cell>
        </row>
        <row r="3028">
          <cell r="A3028">
            <v>39410</v>
          </cell>
          <cell r="B3028">
            <v>3.4955330866679701</v>
          </cell>
          <cell r="C3028">
            <v>2.0597716632868416E-2</v>
          </cell>
          <cell r="D3028">
            <v>1175320.46</v>
          </cell>
          <cell r="E3028">
            <v>634461.72</v>
          </cell>
          <cell r="F3028">
            <v>225.12</v>
          </cell>
          <cell r="G3028">
            <v>1175320.6566000001</v>
          </cell>
          <cell r="H3028">
            <v>634465.21</v>
          </cell>
          <cell r="I3028">
            <v>225.19200000000001</v>
          </cell>
          <cell r="J3028">
            <v>1175320.8600000001</v>
          </cell>
          <cell r="K3028">
            <v>634468.69999999995</v>
          </cell>
          <cell r="L3028">
            <v>225.12</v>
          </cell>
          <cell r="M3028">
            <v>-2.0595424400487884E-2</v>
          </cell>
          <cell r="N3028">
            <v>3.4959221329907204</v>
          </cell>
          <cell r="O3028">
            <v>6.9914552196586905</v>
          </cell>
        </row>
        <row r="3029">
          <cell r="A3029">
            <v>39420</v>
          </cell>
          <cell r="B3029">
            <v>3.5016008810022576</v>
          </cell>
          <cell r="C3029">
            <v>1.9419688968249436E-2</v>
          </cell>
          <cell r="D3029">
            <v>1175310.47</v>
          </cell>
          <cell r="E3029">
            <v>634462.29</v>
          </cell>
          <cell r="F3029">
            <v>224.95</v>
          </cell>
          <cell r="G3029">
            <v>1175310.6732000001</v>
          </cell>
          <cell r="H3029">
            <v>634465.78570000001</v>
          </cell>
          <cell r="I3029">
            <v>225.018</v>
          </cell>
          <cell r="J3029">
            <v>1175310.8700000001</v>
          </cell>
          <cell r="K3029">
            <v>634469.28</v>
          </cell>
          <cell r="L3029">
            <v>224.95</v>
          </cell>
          <cell r="M3029">
            <v>-1.9429473349677453E-2</v>
          </cell>
          <cell r="N3029">
            <v>3.4998375291083694</v>
          </cell>
          <cell r="O3029">
            <v>7.0014384101106266</v>
          </cell>
        </row>
        <row r="3030">
          <cell r="A3030">
            <v>39430</v>
          </cell>
          <cell r="B3030">
            <v>3.4970124006048073</v>
          </cell>
          <cell r="C3030">
            <v>2.0303044961384329E-2</v>
          </cell>
          <cell r="D3030">
            <v>1175300.49</v>
          </cell>
          <cell r="E3030">
            <v>634462.87</v>
          </cell>
          <cell r="F3030">
            <v>224.71</v>
          </cell>
          <cell r="G3030">
            <v>1175300.6898000001</v>
          </cell>
          <cell r="H3030">
            <v>634466.36129999999</v>
          </cell>
          <cell r="I3030">
            <v>224.78100000000001</v>
          </cell>
          <cell r="J3030">
            <v>1175300.8899999999</v>
          </cell>
          <cell r="K3030">
            <v>634469.86</v>
          </cell>
          <cell r="L3030">
            <v>224.71</v>
          </cell>
          <cell r="M3030">
            <v>-2.0260110331045997E-2</v>
          </cell>
          <cell r="N3030">
            <v>3.5044231665016969</v>
          </cell>
          <cell r="O3030">
            <v>7.0014355671065047</v>
          </cell>
        </row>
        <row r="3031">
          <cell r="A3031">
            <v>39440</v>
          </cell>
          <cell r="B3031">
            <v>3.5030798864165225</v>
          </cell>
          <cell r="C3031">
            <v>1.9982416122288241E-2</v>
          </cell>
          <cell r="D3031">
            <v>1175290.5</v>
          </cell>
          <cell r="E3031">
            <v>634463.43999999994</v>
          </cell>
          <cell r="F3031">
            <v>224.41</v>
          </cell>
          <cell r="G3031">
            <v>1175290.7063</v>
          </cell>
          <cell r="H3031">
            <v>634466.93700000003</v>
          </cell>
          <cell r="I3031">
            <v>224.48</v>
          </cell>
          <cell r="J3031">
            <v>1175290.9099999999</v>
          </cell>
          <cell r="K3031">
            <v>634470.43000000005</v>
          </cell>
          <cell r="L3031">
            <v>224.41</v>
          </cell>
          <cell r="M3031">
            <v>-2.0006090380743771E-2</v>
          </cell>
          <cell r="N3031">
            <v>3.4989345078321481</v>
          </cell>
          <cell r="O3031">
            <v>7.0020143942486701</v>
          </cell>
        </row>
        <row r="3032">
          <cell r="A3032">
            <v>39450</v>
          </cell>
          <cell r="B3032">
            <v>3.4984886979881078</v>
          </cell>
          <cell r="C3032">
            <v>1.9436964320933409E-2</v>
          </cell>
          <cell r="D3032">
            <v>1175280.52</v>
          </cell>
          <cell r="E3032">
            <v>634464.02</v>
          </cell>
          <cell r="F3032">
            <v>224.08</v>
          </cell>
          <cell r="G3032">
            <v>1175280.7228999999</v>
          </cell>
          <cell r="H3032">
            <v>634467.51260000002</v>
          </cell>
          <cell r="I3032">
            <v>224.148</v>
          </cell>
          <cell r="J3032">
            <v>1175280.92</v>
          </cell>
          <cell r="K3032">
            <v>634471.01</v>
          </cell>
          <cell r="L3032">
            <v>224.08</v>
          </cell>
          <cell r="M3032">
            <v>-1.9412212503209181E-2</v>
          </cell>
          <cell r="N3032">
            <v>3.5029494957744785</v>
          </cell>
          <cell r="O3032">
            <v>7.0014381937625867</v>
          </cell>
        </row>
        <row r="3033">
          <cell r="A3033">
            <v>39460</v>
          </cell>
          <cell r="B3033">
            <v>3.50388405775149</v>
          </cell>
          <cell r="C3033">
            <v>1.8836239702051092E-2</v>
          </cell>
          <cell r="D3033">
            <v>1175270.54</v>
          </cell>
          <cell r="E3033">
            <v>634464.59</v>
          </cell>
          <cell r="F3033">
            <v>223.75</v>
          </cell>
          <cell r="G3033">
            <v>1175270.7394999999</v>
          </cell>
          <cell r="H3033">
            <v>634468.0882</v>
          </cell>
          <cell r="I3033">
            <v>223.816</v>
          </cell>
          <cell r="J3033">
            <v>1175270.94</v>
          </cell>
          <cell r="K3033">
            <v>634471.57999999996</v>
          </cell>
          <cell r="L3033">
            <v>223.75</v>
          </cell>
          <cell r="M3033">
            <v>-1.8870343243543572E-2</v>
          </cell>
          <cell r="N3033">
            <v>3.4975516421824593</v>
          </cell>
          <cell r="O3033">
            <v>7.0014356999339498</v>
          </cell>
        </row>
        <row r="3034">
          <cell r="A3034">
            <v>39470</v>
          </cell>
          <cell r="B3034">
            <v>3.4999734884763578</v>
          </cell>
          <cell r="C3034">
            <v>2.1428733745248556E-2</v>
          </cell>
          <cell r="D3034">
            <v>1175260.55</v>
          </cell>
          <cell r="E3034">
            <v>634465.17000000004</v>
          </cell>
          <cell r="F3034">
            <v>223.43</v>
          </cell>
          <cell r="G3034">
            <v>1175260.7561000001</v>
          </cell>
          <cell r="H3034">
            <v>634468.66390000004</v>
          </cell>
          <cell r="I3034">
            <v>223.505</v>
          </cell>
          <cell r="J3034">
            <v>1175260.96</v>
          </cell>
          <cell r="K3034">
            <v>634472.16</v>
          </cell>
          <cell r="L3034">
            <v>223.43</v>
          </cell>
          <cell r="M3034">
            <v>-2.1416083444038121E-2</v>
          </cell>
          <cell r="N3034">
            <v>3.5020408935167544</v>
          </cell>
          <cell r="O3034">
            <v>7.0020143819931118</v>
          </cell>
        </row>
        <row r="3035">
          <cell r="A3035">
            <v>39480</v>
          </cell>
          <cell r="B3035">
            <v>3.4953823167409035</v>
          </cell>
          <cell r="C3035">
            <v>1.9454238145661641E-2</v>
          </cell>
          <cell r="D3035">
            <v>1175250.57</v>
          </cell>
          <cell r="E3035">
            <v>634465.75</v>
          </cell>
          <cell r="F3035">
            <v>223.17</v>
          </cell>
          <cell r="G3035">
            <v>1175250.7727000001</v>
          </cell>
          <cell r="H3035">
            <v>634469.23950000003</v>
          </cell>
          <cell r="I3035">
            <v>223.238</v>
          </cell>
          <cell r="J3035">
            <v>1175250.97</v>
          </cell>
          <cell r="K3035">
            <v>634472.73</v>
          </cell>
          <cell r="L3035">
            <v>223.17</v>
          </cell>
          <cell r="M3035">
            <v>-1.9450401838471659E-2</v>
          </cell>
          <cell r="N3035">
            <v>3.4960717297630515</v>
          </cell>
          <cell r="O3035">
            <v>6.9914540465039554</v>
          </cell>
        </row>
        <row r="3036">
          <cell r="A3036">
            <v>39490</v>
          </cell>
          <cell r="B3036">
            <v>3.5008775371362595</v>
          </cell>
          <cell r="C3036">
            <v>2.1423200098949796E-2</v>
          </cell>
          <cell r="D3036">
            <v>1175240.5900000001</v>
          </cell>
          <cell r="E3036">
            <v>634466.31999999995</v>
          </cell>
          <cell r="F3036">
            <v>222.94</v>
          </cell>
          <cell r="G3036">
            <v>1175240.7893000001</v>
          </cell>
          <cell r="H3036">
            <v>634469.81519999995</v>
          </cell>
          <cell r="I3036">
            <v>223.01499999999999</v>
          </cell>
          <cell r="J3036">
            <v>1175240.99</v>
          </cell>
          <cell r="K3036">
            <v>634473.31000000006</v>
          </cell>
          <cell r="L3036">
            <v>222.94</v>
          </cell>
          <cell r="M3036">
            <v>-2.142515458065837E-2</v>
          </cell>
          <cell r="N3036">
            <v>3.5005581741610925</v>
          </cell>
          <cell r="O3036">
            <v>7.0014357112973524</v>
          </cell>
        </row>
        <row r="3037">
          <cell r="A3037">
            <v>39500</v>
          </cell>
          <cell r="B3037">
            <v>3.4949764776443768</v>
          </cell>
          <cell r="C3037">
            <v>2.1459371895563441E-2</v>
          </cell>
          <cell r="D3037">
            <v>1175230.6499999999</v>
          </cell>
          <cell r="E3037">
            <v>634466.81000000006</v>
          </cell>
          <cell r="F3037">
            <v>222.76</v>
          </cell>
          <cell r="G3037">
            <v>1175230.8012999999</v>
          </cell>
          <cell r="H3037">
            <v>634470.30169999995</v>
          </cell>
          <cell r="I3037">
            <v>222.83500000000001</v>
          </cell>
          <cell r="J3037">
            <v>1175230.96</v>
          </cell>
          <cell r="K3037">
            <v>634473.80000000005</v>
          </cell>
          <cell r="L3037">
            <v>222.76</v>
          </cell>
          <cell r="M3037">
            <v>-2.1416958210775119E-2</v>
          </cell>
          <cell r="N3037">
            <v>3.5018978541165424</v>
          </cell>
          <cell r="O3037">
            <v>6.9968743317609192</v>
          </cell>
        </row>
        <row r="3038">
          <cell r="A3038">
            <v>39510</v>
          </cell>
          <cell r="B3038">
            <v>3.4949635034022504</v>
          </cell>
          <cell r="C3038">
            <v>1.9456569413047069E-2</v>
          </cell>
          <cell r="D3038">
            <v>1175220.6599999999</v>
          </cell>
          <cell r="E3038">
            <v>634467.25</v>
          </cell>
          <cell r="F3038">
            <v>222.63</v>
          </cell>
          <cell r="G3038">
            <v>1175220.811</v>
          </cell>
          <cell r="H3038">
            <v>634470.74170000001</v>
          </cell>
          <cell r="I3038">
            <v>222.69800000000001</v>
          </cell>
          <cell r="J3038">
            <v>1175220.97</v>
          </cell>
          <cell r="K3038">
            <v>634474.23999999999</v>
          </cell>
          <cell r="L3038">
            <v>222.63</v>
          </cell>
          <cell r="M3038">
            <v>-1.9417966653906674E-2</v>
          </cell>
          <cell r="N3038">
            <v>3.5019114623070604</v>
          </cell>
          <cell r="O3038">
            <v>6.9968749657093108</v>
          </cell>
        </row>
        <row r="3039">
          <cell r="A3039">
            <v>39520</v>
          </cell>
          <cell r="B3039">
            <v>3.4950504618054672</v>
          </cell>
          <cell r="C3039">
            <v>1.8597728619466094E-2</v>
          </cell>
          <cell r="D3039">
            <v>1175210.67</v>
          </cell>
          <cell r="E3039">
            <v>634467.68999999994</v>
          </cell>
          <cell r="F3039">
            <v>222.54</v>
          </cell>
          <cell r="G3039">
            <v>1175210.8207</v>
          </cell>
          <cell r="H3039">
            <v>634471.18180000002</v>
          </cell>
          <cell r="I3039">
            <v>222.60499999999999</v>
          </cell>
          <cell r="J3039">
            <v>1175210.97</v>
          </cell>
          <cell r="K3039">
            <v>634474.68000000005</v>
          </cell>
          <cell r="L3039">
            <v>222.54</v>
          </cell>
          <cell r="M3039">
            <v>-1.8564084912497659E-2</v>
          </cell>
          <cell r="N3039">
            <v>3.5013845447474021</v>
          </cell>
          <cell r="O3039">
            <v>6.9964350065528693</v>
          </cell>
        </row>
        <row r="3040">
          <cell r="A3040">
            <v>39530</v>
          </cell>
          <cell r="B3040">
            <v>3.4950375391069497</v>
          </cell>
          <cell r="C3040">
            <v>1.8883917343235971E-2</v>
          </cell>
          <cell r="D3040">
            <v>1175200.68</v>
          </cell>
          <cell r="E3040">
            <v>634468.13</v>
          </cell>
          <cell r="F3040">
            <v>222.49</v>
          </cell>
          <cell r="G3040">
            <v>1175200.8304000001</v>
          </cell>
          <cell r="H3040">
            <v>634471.62179999996</v>
          </cell>
          <cell r="I3040">
            <v>222.55600000000001</v>
          </cell>
          <cell r="J3040">
            <v>1175200.98</v>
          </cell>
          <cell r="K3040">
            <v>634475.12</v>
          </cell>
          <cell r="L3040">
            <v>222.49</v>
          </cell>
          <cell r="M3040">
            <v>-1.8849617283932106E-2</v>
          </cell>
          <cell r="N3040">
            <v>3.5013973496566737</v>
          </cell>
          <cell r="O3040">
            <v>6.9964348887636234</v>
          </cell>
        </row>
        <row r="3041">
          <cell r="A3041">
            <v>39540</v>
          </cell>
          <cell r="B3041">
            <v>3.4951202569011284</v>
          </cell>
          <cell r="C3041">
            <v>2.0027923177122826E-2</v>
          </cell>
          <cell r="D3041">
            <v>1175190.69</v>
          </cell>
          <cell r="E3041">
            <v>634468.56999999995</v>
          </cell>
          <cell r="F3041">
            <v>222.48</v>
          </cell>
          <cell r="G3041">
            <v>1175190.8400000001</v>
          </cell>
          <cell r="H3041">
            <v>634472.06189999997</v>
          </cell>
          <cell r="I3041">
            <v>222.55</v>
          </cell>
          <cell r="J3041">
            <v>1175190.99</v>
          </cell>
          <cell r="K3041">
            <v>634475.56000000006</v>
          </cell>
          <cell r="L3041">
            <v>222.48</v>
          </cell>
          <cell r="M3041">
            <v>-1.9992491079436188E-2</v>
          </cell>
          <cell r="N3041">
            <v>3.5013145546440674</v>
          </cell>
          <cell r="O3041">
            <v>6.9964348115451962</v>
          </cell>
        </row>
        <row r="3042">
          <cell r="A3042">
            <v>39550</v>
          </cell>
          <cell r="B3042">
            <v>3.4951073946509825</v>
          </cell>
          <cell r="C3042">
            <v>1.9169654157842952E-2</v>
          </cell>
          <cell r="D3042">
            <v>1175180.7</v>
          </cell>
          <cell r="E3042">
            <v>634469.01</v>
          </cell>
          <cell r="F3042">
            <v>222.52</v>
          </cell>
          <cell r="G3042">
            <v>1175180.8496999999</v>
          </cell>
          <cell r="H3042">
            <v>634472.50190000003</v>
          </cell>
          <cell r="I3042">
            <v>222.58699999999999</v>
          </cell>
          <cell r="J3042">
            <v>1175181</v>
          </cell>
          <cell r="K3042">
            <v>634476</v>
          </cell>
          <cell r="L3042">
            <v>222.52</v>
          </cell>
          <cell r="M3042">
            <v>-1.9135599722375517E-2</v>
          </cell>
          <cell r="N3042">
            <v>3.5013274196802331</v>
          </cell>
          <cell r="O3042">
            <v>6.9964348143312156</v>
          </cell>
        </row>
        <row r="3043">
          <cell r="A3043">
            <v>39560</v>
          </cell>
          <cell r="B3043">
            <v>3.4950945581138639</v>
          </cell>
          <cell r="C3043">
            <v>1.9169724562798543E-2</v>
          </cell>
          <cell r="D3043">
            <v>1175170.71</v>
          </cell>
          <cell r="E3043">
            <v>634469.44999999995</v>
          </cell>
          <cell r="F3043">
            <v>222.58</v>
          </cell>
          <cell r="G3043">
            <v>1175170.8594</v>
          </cell>
          <cell r="H3043">
            <v>634472.94189999998</v>
          </cell>
          <cell r="I3043">
            <v>222.64699999999999</v>
          </cell>
          <cell r="J3043">
            <v>1175171.01</v>
          </cell>
          <cell r="K3043">
            <v>634476.43999999994</v>
          </cell>
          <cell r="L3043">
            <v>222.58</v>
          </cell>
          <cell r="M3043">
            <v>-1.9135529271302333E-2</v>
          </cell>
          <cell r="N3043">
            <v>3.5013403104798964</v>
          </cell>
          <cell r="O3043">
            <v>6.9964348685937603</v>
          </cell>
        </row>
        <row r="3044">
          <cell r="A3044">
            <v>39570</v>
          </cell>
          <cell r="B3044">
            <v>3.4951816561942683</v>
          </cell>
          <cell r="C3044">
            <v>1.8883138701256134E-2</v>
          </cell>
          <cell r="D3044">
            <v>1175160.72</v>
          </cell>
          <cell r="E3044">
            <v>634469.89</v>
          </cell>
          <cell r="F3044">
            <v>222.64</v>
          </cell>
          <cell r="G3044">
            <v>1175160.8691</v>
          </cell>
          <cell r="H3044">
            <v>634473.38199999998</v>
          </cell>
          <cell r="I3044">
            <v>222.70599999999999</v>
          </cell>
          <cell r="J3044">
            <v>1175161.02</v>
          </cell>
          <cell r="K3044">
            <v>634476.88</v>
          </cell>
          <cell r="L3044">
            <v>222.64</v>
          </cell>
          <cell r="M3044">
            <v>-1.8850392693601493E-2</v>
          </cell>
          <cell r="N3044">
            <v>3.5012533199059188</v>
          </cell>
          <cell r="O3044">
            <v>6.9964349761001872</v>
          </cell>
        </row>
        <row r="3045">
          <cell r="A3045">
            <v>39580</v>
          </cell>
          <cell r="B3045">
            <v>3.4956088798130183</v>
          </cell>
          <cell r="C3045">
            <v>1.8880830856435195E-2</v>
          </cell>
          <cell r="D3045">
            <v>1175150.72</v>
          </cell>
          <cell r="E3045">
            <v>634470.32999999996</v>
          </cell>
          <cell r="F3045">
            <v>222.7</v>
          </cell>
          <cell r="G3045">
            <v>1175150.8788000001</v>
          </cell>
          <cell r="H3045">
            <v>634473.82200000004</v>
          </cell>
          <cell r="I3045">
            <v>222.76599999999999</v>
          </cell>
          <cell r="J3045">
            <v>1175151.03</v>
          </cell>
          <cell r="K3045">
            <v>634477.31999999995</v>
          </cell>
          <cell r="L3045">
            <v>222.7</v>
          </cell>
          <cell r="M3045">
            <v>-1.8850323013472739E-2</v>
          </cell>
          <cell r="N3045">
            <v>3.5012662622720496</v>
          </cell>
          <cell r="O3045">
            <v>6.9968751420850683</v>
          </cell>
        </row>
        <row r="3046">
          <cell r="A3046">
            <v>39590</v>
          </cell>
          <cell r="B3046">
            <v>3.4956951612224931</v>
          </cell>
          <cell r="C3046">
            <v>2.1454960041126726E-2</v>
          </cell>
          <cell r="D3046">
            <v>1175140.73</v>
          </cell>
          <cell r="E3046">
            <v>634470.77</v>
          </cell>
          <cell r="F3046">
            <v>222.75</v>
          </cell>
          <cell r="G3046">
            <v>1175140.8884999999</v>
          </cell>
          <cell r="H3046">
            <v>634474.26210000005</v>
          </cell>
          <cell r="I3046">
            <v>222.82499999999999</v>
          </cell>
          <cell r="J3046">
            <v>1175141.04</v>
          </cell>
          <cell r="K3046">
            <v>634477.76</v>
          </cell>
          <cell r="L3046">
            <v>222.75</v>
          </cell>
          <cell r="M3046">
            <v>-2.1421353508792915E-2</v>
          </cell>
          <cell r="N3046">
            <v>3.5011793241357538</v>
          </cell>
          <cell r="O3046">
            <v>6.996874485358247</v>
          </cell>
        </row>
        <row r="3047">
          <cell r="A3047">
            <v>39600</v>
          </cell>
          <cell r="B3047">
            <v>3.495681571626386</v>
          </cell>
          <cell r="C3047">
            <v>2.1168976202130142E-2</v>
          </cell>
          <cell r="D3047">
            <v>1175130.74</v>
          </cell>
          <cell r="E3047">
            <v>634471.21</v>
          </cell>
          <cell r="F3047">
            <v>222.81</v>
          </cell>
          <cell r="G3047">
            <v>1175130.8981999999</v>
          </cell>
          <cell r="H3047">
            <v>634474.70209999999</v>
          </cell>
          <cell r="I3047">
            <v>222.88399999999999</v>
          </cell>
          <cell r="J3047">
            <v>1175131.05</v>
          </cell>
          <cell r="K3047">
            <v>634478.19999999995</v>
          </cell>
          <cell r="L3047">
            <v>222.81</v>
          </cell>
          <cell r="M3047">
            <v>-2.1135657019793641E-2</v>
          </cell>
          <cell r="N3047">
            <v>3.5011923183027864</v>
          </cell>
          <cell r="O3047">
            <v>6.9968738899291729</v>
          </cell>
        </row>
        <row r="3048">
          <cell r="A3048">
            <v>39610</v>
          </cell>
          <cell r="B3048">
            <v>3.4956680077235931</v>
          </cell>
          <cell r="C3048">
            <v>2.1169058342062994E-2</v>
          </cell>
          <cell r="D3048">
            <v>1175120.75</v>
          </cell>
          <cell r="E3048">
            <v>634471.65</v>
          </cell>
          <cell r="F3048">
            <v>222.87</v>
          </cell>
          <cell r="G3048">
            <v>1175120.9079</v>
          </cell>
          <cell r="H3048">
            <v>634475.14210000006</v>
          </cell>
          <cell r="I3048">
            <v>222.94399999999999</v>
          </cell>
          <cell r="J3048">
            <v>1175121.06</v>
          </cell>
          <cell r="K3048">
            <v>634478.64</v>
          </cell>
          <cell r="L3048">
            <v>222.87</v>
          </cell>
          <cell r="M3048">
            <v>-2.1135578423278196E-2</v>
          </cell>
          <cell r="N3048">
            <v>3.501205338127019</v>
          </cell>
          <cell r="O3048">
            <v>6.996873345850612</v>
          </cell>
          <cell r="P3048">
            <v>6.9781235040448841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C SF GAVIONES"/>
      <sheetName val="MC MALLA DE RETENCION EN VIA"/>
      <sheetName val="SF ANCLAJES  Y CONCRETO LANZADO"/>
      <sheetName val="SF ANCLAJES M DE RETENCION"/>
      <sheetName val="VEGETALIZACIÓN"/>
      <sheetName val="Cantiades_Zonas_Inestables_Jul_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MEMORANDO"/>
      <sheetName val="PERSONAL TOTAL"/>
      <sheetName val="DESV. 5%"/>
      <sheetName val="PERSONAL TEMPORAL"/>
      <sheetName val="DESV. 10%"/>
      <sheetName val="EVOLUCION PL.PERS"/>
      <sheetName val="VIC FINANCIERA"/>
      <sheetName val="VIC. PERSONAL"/>
      <sheetName val="VIC. EXPL. Y PROD."/>
      <sheetName val="VIC. COMERCIO Y GAS"/>
      <sheetName val="VIC. TRANSP."/>
      <sheetName val="VIC. REF. Y MERC"/>
      <sheetName val="COMPARATIVO"/>
      <sheetName val="Hoja15"/>
      <sheetName val="Hoja16"/>
      <sheetName val="Módulo1"/>
      <sheetName val="Módulo2"/>
      <sheetName val="Módulo3"/>
      <sheetName val="Módulo4"/>
      <sheetName val="Módulo5"/>
      <sheetName val="plantadic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S"/>
      <sheetName val="AIU"/>
      <sheetName val="CDItem"/>
      <sheetName val="VentaMes"/>
      <sheetName val="ForPago"/>
      <sheetName val="PryFinc"/>
      <sheetName val="APO"/>
      <sheetName val="Tecnicos"/>
      <sheetName val="AiuApoSaraBrut2000"/>
      <sheetName val="MC SF GAVIONES"/>
      <sheetName val="DATOS"/>
      <sheetName val="PREACTA"/>
      <sheetName val="A. P. U."/>
      <sheetName val="Análisis de precios"/>
      <sheetName val="ANEXO 7"/>
    </sheetNames>
    <sheetDataSet>
      <sheetData sheetId="0" refreshError="1">
        <row r="26">
          <cell r="E26">
            <v>36739</v>
          </cell>
        </row>
        <row r="27">
          <cell r="E27">
            <v>18</v>
          </cell>
        </row>
        <row r="31">
          <cell r="B31">
            <v>31000000</v>
          </cell>
          <cell r="E31">
            <v>0.1</v>
          </cell>
        </row>
        <row r="33">
          <cell r="B33">
            <v>0.3</v>
          </cell>
        </row>
        <row r="41">
          <cell r="E41">
            <v>261</v>
          </cell>
        </row>
      </sheetData>
      <sheetData sheetId="1" refreshError="1"/>
      <sheetData sheetId="2" refreshError="1">
        <row r="8">
          <cell r="G8">
            <v>32500000.417525001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S"/>
      <sheetName val="AIU"/>
      <sheetName val="CDItem"/>
      <sheetName val="VentaMes"/>
      <sheetName val="ForPago"/>
      <sheetName val="PryFinc"/>
      <sheetName val="APO"/>
      <sheetName val="Tecnicos"/>
      <sheetName val="AiuApoSaraBrut2000"/>
      <sheetName val="MC SF GAVIONES"/>
      <sheetName val="ANEXO 7"/>
      <sheetName val="A. P. U."/>
      <sheetName val="Análisis de precios"/>
      <sheetName val="DATOS"/>
    </sheetNames>
    <sheetDataSet>
      <sheetData sheetId="0" refreshError="1">
        <row r="26">
          <cell r="E26">
            <v>36739</v>
          </cell>
        </row>
        <row r="27">
          <cell r="E27">
            <v>18</v>
          </cell>
        </row>
        <row r="33">
          <cell r="B33">
            <v>0.3</v>
          </cell>
        </row>
      </sheetData>
      <sheetData sheetId="1"/>
      <sheetData sheetId="2">
        <row r="8">
          <cell r="G8">
            <v>32500000.417525001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to. Interv"/>
      <sheetName val="FACTOR MULTIPLICADOR"/>
      <sheetName val="Propuesta economica Pav Urbano "/>
    </sheetNames>
    <definedNames>
      <definedName name="FABIAN" refersTo="#¡REF!"/>
      <definedName name="Header_Row" refersTo="#¡REF!"/>
      <definedName name="Interest_Rate"/>
      <definedName name="Loan_Amount"/>
      <definedName name="Loan_Start"/>
      <definedName name="Loan_Years"/>
      <definedName name="Number_of_Payments" refersTo="#¡REF!"/>
      <definedName name="TUPI" refersTo="#¡REF!"/>
      <definedName name="Values_Entered" refersTo="#¡REF!"/>
    </definedNames>
    <sheetDataSet>
      <sheetData sheetId="0"/>
      <sheetData sheetId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Contenido"/>
      <sheetName val="Generalidades 1"/>
      <sheetName val="Generalidades 2,3"/>
      <sheetName val="Mapa estado 4"/>
      <sheetName val="Semáforo 5"/>
      <sheetName val="Semáforo 6"/>
      <sheetName val="Tortas 7"/>
      <sheetName val="Acciden-Señal 7A"/>
      <sheetName val="Puentes 8"/>
      <sheetName val="Críticos 9"/>
      <sheetName val="Emerg 9A"/>
      <sheetName val="Res-Accide-10"/>
      <sheetName val="Acci-Ago-11"/>
      <sheetName val="Acc-Ago-11a"/>
      <sheetName val="Acci-Sep-12"/>
      <sheetName val="Acci-Sep-12 (2)"/>
      <sheetName val="ACCI-JUL-13"/>
      <sheetName val="Acc Ago-Sep"/>
      <sheetName val="BASES"/>
      <sheetName val="Materiales"/>
      <sheetName val="Cuadrillas"/>
      <sheetName val="Concretos y morteros"/>
      <sheetName val="Equipo"/>
      <sheetName val="Datos iniciales "/>
      <sheetName val="Transporte"/>
      <sheetName val="ESTADO RED"/>
      <sheetName val="CDItem"/>
      <sheetName val="Acc Ago-Sep.xls"/>
      <sheetName val="Acc%20Ago-Sep.xls"/>
      <sheetName val="Aerocivil - Cantidades "/>
      <sheetName val="Aerocivil Acta"/>
      <sheetName val="Aerocivil IVA"/>
      <sheetName val="101 Loc Y Repl"/>
      <sheetName val="CRONOGRAMA AMBIENTAL"/>
      <sheetName val="DATA"/>
      <sheetName val="COSTOS INDIRECTOS"/>
      <sheetName val="M&amp;E "/>
      <sheetName val="UTILIDAD ESPERADA"/>
      <sheetName val="SOLICITUDES DE PERSONAL"/>
      <sheetName val="PLAN DE INVERSIÓN ANTICIPO"/>
      <sheetName val="DL"/>
      <sheetName val="2)"/>
      <sheetName val="3) PRESUPUESTO"/>
      <sheetName val="PRIMARIO APUS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EYD"/>
      <sheetName val="5) P-INVERSIONES"/>
      <sheetName val="6) FLUJO DE CAJA"/>
      <sheetName val="7) INST PROV"/>
      <sheetName val="Plan auditoría"/>
      <sheetName val="Presupuesto"/>
      <sheetName val="PRE-ACTA 05SC-2019"/>
      <sheetName val="MINFRA-MN-IN-6-FR-1(5)"/>
      <sheetName val="1.2 Exc."/>
      <sheetName val="1.5.Derrum"/>
      <sheetName val="1,6 Ad.Zodme"/>
      <sheetName val="1,7 conform"/>
      <sheetName val="1,14 Lleno mec"/>
      <sheetName val="1,17. topog"/>
      <sheetName val="1,19 Desm"/>
      <sheetName val="2,5 Sub base"/>
      <sheetName val="2.6 Base"/>
      <sheetName val="3.4 Trans &gt;3000"/>
      <sheetName val="4,1 Acero"/>
      <sheetName val="4,2 Señal I"/>
      <sheetName val="4,5 Baranda"/>
      <sheetName val="4,21,2, neopreno"/>
      <sheetName val="6,1 Exc.roca"/>
      <sheetName val="6,2 Excav.mat.com"/>
      <sheetName val="6,4 Excav.pil-2"/>
      <sheetName val="6,5 Excav.pil-4"/>
      <sheetName val="6,6 Excav.pil-6"/>
      <sheetName val="6,7 Excav.pil-8"/>
      <sheetName val="6,18 Pila"/>
      <sheetName val="6,25 Concreto D"/>
      <sheetName val="6,27 Concreto C"/>
      <sheetName val="6,28 Concret F"/>
      <sheetName val="6,29 Cunetas"/>
      <sheetName val="6,44 Mat,filtrante"/>
      <sheetName val="6,46,1 Demolic"/>
      <sheetName val="6,55 Reveg."/>
      <sheetName val="6,69,2 Concreto 42mpa"/>
      <sheetName val="6,71 Alcanta."/>
      <sheetName val="8,1 Geotextil"/>
      <sheetName val="8,4,1 Tub.filtro"/>
      <sheetName val="8,5 Geo Dren"/>
      <sheetName val="8,10 Imprima"/>
      <sheetName val="8,14 MDC-2"/>
      <sheetName val="8,15 Lineas"/>
      <sheetName val="12,1 Tachas"/>
      <sheetName val="12,10 Defensa"/>
      <sheetName val="12,11 Seccion"/>
      <sheetName val="12,13 Captafaros"/>
      <sheetName val="220,1 Terraplen"/>
      <sheetName val="230,P -Mejor.4&quot;"/>
      <sheetName val="310,10 Conformacion"/>
      <sheetName val="610,1-Relleno"/>
      <sheetName val="630,3P Caisson"/>
      <sheetName val="630,7- Concret G"/>
      <sheetName val="671,1 Cuneta"/>
      <sheetName val="681,1, Gavion"/>
      <sheetName val="710,1,2 Señal IV"/>
      <sheetName val="710,1,3 Señal V"/>
      <sheetName val="720,1 Poste"/>
      <sheetName val="900,1 Trans &lt;1000"/>
      <sheetName val="900,3 Trans.Derrum"/>
      <sheetName val="Información de la Empresa"/>
      <sheetName val="List. Análisis"/>
      <sheetName val="List. Materiales"/>
      <sheetName val="List. Equipo"/>
      <sheetName val="List. Mano de Obra"/>
      <sheetName val="Módulo2"/>
      <sheetName val="Módulo3"/>
      <sheetName val="CANTIDADES"/>
      <sheetName val="resumen de cantidades"/>
      <sheetName val="1,01"/>
      <sheetName val="1,02"/>
      <sheetName val="2,01"/>
      <sheetName val="2,02"/>
      <sheetName val="3,01"/>
      <sheetName val="3,02"/>
      <sheetName val="3,03"/>
      <sheetName val="3,04"/>
      <sheetName val="3,05"/>
      <sheetName val="3,06"/>
      <sheetName val="3,07"/>
      <sheetName val="4,01"/>
      <sheetName val="4,02"/>
      <sheetName val="4,07"/>
      <sheetName val="4,09"/>
      <sheetName val="4,10"/>
      <sheetName val="4,11"/>
      <sheetName val="5,01"/>
      <sheetName val="5,02"/>
      <sheetName val="5,03"/>
      <sheetName val="5,04"/>
      <sheetName val="5,05"/>
      <sheetName val="5,06"/>
      <sheetName val="6,01"/>
      <sheetName val="6,02"/>
      <sheetName val="6,03"/>
      <sheetName val="6,04"/>
      <sheetName val="6,05"/>
      <sheetName val="Hoja12"/>
      <sheetName val="8,01"/>
      <sheetName val="\\Amd\documentos c\Documentos-W"/>
      <sheetName val="Hoja2"/>
      <sheetName val="Hoja1"/>
      <sheetName val="PREACTA 10"/>
      <sheetName val="Mezcla "/>
      <sheetName val="Fresado "/>
      <sheetName val="Imprimación "/>
      <sheetName val="Transporte Mezcla "/>
      <sheetName val="Defensas Metalicas"/>
      <sheetName val="Captafaros"/>
      <sheetName val="Excavación"/>
      <sheetName val="Base "/>
      <sheetName val="Transporte Base "/>
      <sheetName val="Demarcación H."/>
      <sheetName val="Señalizacion Vertical 90 cm"/>
      <sheetName val="S. Vertical 90 cm TIPO XI"/>
      <sheetName val="Señalizacion Vertical 120 cm"/>
      <sheetName val="Señalizacion Vertical DCH"/>
      <sheetName val="MINFRA-MN-IN-6-FR-2 SEGUIMIEN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 refreshError="1"/>
      <sheetData sheetId="97" refreshError="1"/>
      <sheetData sheetId="98">
        <row r="2">
          <cell r="R2">
            <v>0</v>
          </cell>
        </row>
      </sheetData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IDENTES DE 1995 - 1996"/>
      <sheetName val="aCCIDENTES DE 1995 - 1996.xls"/>
      <sheetName val="Hoja1"/>
      <sheetName val="AMC"/>
      <sheetName val="Basico"/>
      <sheetName val="Iva"/>
      <sheetName val="Total"/>
      <sheetName val="amc_acta"/>
      <sheetName val="amc_bas"/>
      <sheetName val="amc_iva"/>
      <sheetName val="amc_total"/>
      <sheetName val="amc_anticip"/>
      <sheetName val="Datos"/>
      <sheetName val="aCCIDENTES%20DE%201995%20-%2019"/>
      <sheetName val="CONT_ADI"/>
      <sheetName val="items"/>
      <sheetName val="ACTA DE MODIFICACION  (2)"/>
      <sheetName val="INDICMICROEMP"/>
      <sheetName val="#¡REF"/>
      <sheetName val="\a  aaInformación GRUPO 4\A MIn"/>
      <sheetName val="Informacion"/>
      <sheetName val="MATERIALES"/>
      <sheetName val="Informe"/>
      <sheetName val="Seguim-16"/>
      <sheetName val="Res-Accide-10"/>
    </sheetNames>
    <definedNames>
      <definedName name="absc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10"/>
      <sheetName val="P50"/>
      <sheetName val="P90"/>
      <sheetName val="Info-Portaf"/>
    </sheetNames>
    <sheetDataSet>
      <sheetData sheetId="0" refreshError="1"/>
      <sheetData sheetId="1" refreshError="1"/>
      <sheetData sheetId="2" refreshError="1"/>
      <sheetData sheetId="3">
        <row r="4">
          <cell r="N4">
            <v>0</v>
          </cell>
        </row>
        <row r="10">
          <cell r="B10">
            <v>0.24340000000000001</v>
          </cell>
          <cell r="C10">
            <v>0.6</v>
          </cell>
          <cell r="D10">
            <v>0.53</v>
          </cell>
          <cell r="E10">
            <v>0.46</v>
          </cell>
          <cell r="F10">
            <v>0.41</v>
          </cell>
          <cell r="G10">
            <v>0.36</v>
          </cell>
          <cell r="H10">
            <v>0.32</v>
          </cell>
          <cell r="I10">
            <v>0.28000000000000003</v>
          </cell>
          <cell r="J10">
            <v>0.25</v>
          </cell>
          <cell r="K10">
            <v>0.22</v>
          </cell>
          <cell r="L10">
            <v>0.19</v>
          </cell>
          <cell r="M10">
            <v>0.17</v>
          </cell>
          <cell r="N10">
            <v>0.15</v>
          </cell>
          <cell r="O10">
            <v>0.13</v>
          </cell>
          <cell r="P10">
            <v>0.12</v>
          </cell>
          <cell r="Q10">
            <v>0.1</v>
          </cell>
          <cell r="R10">
            <v>0.09</v>
          </cell>
          <cell r="S10">
            <v>0.08</v>
          </cell>
          <cell r="T10">
            <v>7.0000000000000007E-2</v>
          </cell>
          <cell r="U10">
            <v>0.06</v>
          </cell>
          <cell r="V10">
            <v>0.06</v>
          </cell>
          <cell r="W10">
            <v>0.05</v>
          </cell>
          <cell r="X10">
            <v>0.04</v>
          </cell>
          <cell r="Y10">
            <v>0.04</v>
          </cell>
          <cell r="Z10">
            <v>0.03</v>
          </cell>
          <cell r="AA10">
            <v>0.03</v>
          </cell>
          <cell r="AB10">
            <v>0.03</v>
          </cell>
          <cell r="AC10">
            <v>0</v>
          </cell>
          <cell r="AD10">
            <v>0</v>
          </cell>
          <cell r="AE10">
            <v>0</v>
          </cell>
        </row>
        <row r="11">
          <cell r="B11">
            <v>0.33379999999999999</v>
          </cell>
          <cell r="C11">
            <v>0.83</v>
          </cell>
          <cell r="D11">
            <v>0.76</v>
          </cell>
          <cell r="E11">
            <v>0.69</v>
          </cell>
          <cell r="F11">
            <v>0.63</v>
          </cell>
          <cell r="G11">
            <v>0.56999999999999995</v>
          </cell>
          <cell r="H11">
            <v>0.52</v>
          </cell>
          <cell r="I11">
            <v>0.47</v>
          </cell>
          <cell r="J11">
            <v>0.43</v>
          </cell>
          <cell r="K11">
            <v>0.39</v>
          </cell>
          <cell r="L11">
            <v>0.35</v>
          </cell>
          <cell r="M11">
            <v>0.32</v>
          </cell>
          <cell r="N11">
            <v>0.28999999999999998</v>
          </cell>
          <cell r="O11">
            <v>0.27</v>
          </cell>
          <cell r="P11">
            <v>0.24</v>
          </cell>
          <cell r="Q11">
            <v>0.22</v>
          </cell>
          <cell r="R11">
            <v>0.2</v>
          </cell>
          <cell r="S11">
            <v>0.18</v>
          </cell>
          <cell r="T11">
            <v>0.17</v>
          </cell>
          <cell r="U11">
            <v>0.15</v>
          </cell>
          <cell r="V11">
            <v>0.14000000000000001</v>
          </cell>
          <cell r="W11">
            <v>0.12</v>
          </cell>
          <cell r="X11">
            <v>0.11</v>
          </cell>
          <cell r="Y11">
            <v>0.1</v>
          </cell>
          <cell r="Z11">
            <v>0.09</v>
          </cell>
          <cell r="AA11">
            <v>0.09</v>
          </cell>
          <cell r="AB11">
            <v>0.08</v>
          </cell>
          <cell r="AC11">
            <v>0</v>
          </cell>
          <cell r="AD11">
            <v>0</v>
          </cell>
          <cell r="AE11">
            <v>0</v>
          </cell>
        </row>
        <row r="12">
          <cell r="B12">
            <v>0.42470000000000002</v>
          </cell>
          <cell r="C12">
            <v>1.08</v>
          </cell>
          <cell r="D12">
            <v>1</v>
          </cell>
          <cell r="E12">
            <v>0.94</v>
          </cell>
          <cell r="F12">
            <v>0.87</v>
          </cell>
          <cell r="G12">
            <v>0.81</v>
          </cell>
          <cell r="H12">
            <v>0.76</v>
          </cell>
          <cell r="I12">
            <v>0.71</v>
          </cell>
          <cell r="J12">
            <v>0.66</v>
          </cell>
          <cell r="K12">
            <v>0.61</v>
          </cell>
          <cell r="L12">
            <v>0.56999999999999995</v>
          </cell>
          <cell r="M12">
            <v>0.53</v>
          </cell>
          <cell r="N12">
            <v>0.5</v>
          </cell>
          <cell r="O12">
            <v>0.46</v>
          </cell>
          <cell r="P12">
            <v>0.43</v>
          </cell>
          <cell r="Q12">
            <v>0.4</v>
          </cell>
          <cell r="R12">
            <v>0.38</v>
          </cell>
          <cell r="S12">
            <v>0.35</v>
          </cell>
          <cell r="T12">
            <v>0.33</v>
          </cell>
          <cell r="U12">
            <v>0.31</v>
          </cell>
          <cell r="V12">
            <v>0.28000000000000003</v>
          </cell>
          <cell r="W12">
            <v>0.27</v>
          </cell>
          <cell r="X12">
            <v>0.25</v>
          </cell>
          <cell r="Y12">
            <v>0.23</v>
          </cell>
          <cell r="Z12">
            <v>0.21</v>
          </cell>
          <cell r="AA12">
            <v>0.2</v>
          </cell>
          <cell r="AB12">
            <v>0.19</v>
          </cell>
          <cell r="AC12">
            <v>0</v>
          </cell>
          <cell r="AD12">
            <v>0</v>
          </cell>
          <cell r="AE12">
            <v>0</v>
          </cell>
        </row>
        <row r="13">
          <cell r="B13">
            <v>0.1169</v>
          </cell>
          <cell r="C13">
            <v>0.29099999999999998</v>
          </cell>
          <cell r="D13">
            <v>0.26500000000000001</v>
          </cell>
          <cell r="E13">
            <v>0.24099999999999999</v>
          </cell>
          <cell r="F13">
            <v>0.219</v>
          </cell>
          <cell r="G13">
            <v>0.19900000000000001</v>
          </cell>
          <cell r="H13">
            <v>0.18099999999999999</v>
          </cell>
          <cell r="I13">
            <v>0.16500000000000001</v>
          </cell>
          <cell r="J13">
            <v>0.15</v>
          </cell>
          <cell r="K13">
            <v>0.13600000000000001</v>
          </cell>
          <cell r="L13">
            <v>0.124</v>
          </cell>
          <cell r="M13">
            <v>0.113</v>
          </cell>
          <cell r="N13">
            <v>0.10199999999999999</v>
          </cell>
          <cell r="O13">
            <v>9.2999999999999999E-2</v>
          </cell>
          <cell r="P13">
            <v>8.5000000000000006E-2</v>
          </cell>
          <cell r="Q13">
            <v>7.6999999999999999E-2</v>
          </cell>
          <cell r="R13">
            <v>7.0000000000000007E-2</v>
          </cell>
          <cell r="S13">
            <v>6.4000000000000001E-2</v>
          </cell>
          <cell r="T13">
            <v>5.8000000000000003E-2</v>
          </cell>
          <cell r="U13">
            <v>5.2999999999999999E-2</v>
          </cell>
          <cell r="V13">
            <v>4.8000000000000001E-2</v>
          </cell>
          <cell r="W13">
            <v>4.3999999999999997E-2</v>
          </cell>
          <cell r="X13">
            <v>0.04</v>
          </cell>
          <cell r="Y13">
            <v>3.5999999999999997E-2</v>
          </cell>
          <cell r="Z13">
            <v>3.3000000000000002E-2</v>
          </cell>
          <cell r="AA13">
            <v>0.03</v>
          </cell>
          <cell r="AB13">
            <v>2.7E-2</v>
          </cell>
          <cell r="AC13">
            <v>0</v>
          </cell>
          <cell r="AD13">
            <v>0</v>
          </cell>
          <cell r="AE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B17">
            <v>9.6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B19">
            <v>2.202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B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B32">
            <v>1</v>
          </cell>
          <cell r="C32">
            <v>1</v>
          </cell>
          <cell r="D32">
            <v>1</v>
          </cell>
          <cell r="E32">
            <v>1</v>
          </cell>
          <cell r="F32">
            <v>1</v>
          </cell>
          <cell r="G32">
            <v>1</v>
          </cell>
          <cell r="H32">
            <v>1</v>
          </cell>
          <cell r="I32">
            <v>1</v>
          </cell>
          <cell r="J32">
            <v>1</v>
          </cell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0</v>
          </cell>
          <cell r="AD32">
            <v>0</v>
          </cell>
          <cell r="AE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0.21</v>
          </cell>
          <cell r="AC33">
            <v>0</v>
          </cell>
          <cell r="AD33">
            <v>0</v>
          </cell>
          <cell r="AE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B35">
            <v>1</v>
          </cell>
          <cell r="C35">
            <v>1</v>
          </cell>
          <cell r="D35">
            <v>1</v>
          </cell>
          <cell r="E35">
            <v>1</v>
          </cell>
          <cell r="F35">
            <v>1</v>
          </cell>
          <cell r="G35">
            <v>1</v>
          </cell>
          <cell r="H35">
            <v>1</v>
          </cell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0</v>
          </cell>
          <cell r="AD35">
            <v>0</v>
          </cell>
          <cell r="AE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0.21</v>
          </cell>
          <cell r="AC36">
            <v>0</v>
          </cell>
          <cell r="AD36">
            <v>0</v>
          </cell>
          <cell r="AE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B38">
            <v>1</v>
          </cell>
          <cell r="C38">
            <v>1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1</v>
          </cell>
          <cell r="I38">
            <v>1</v>
          </cell>
          <cell r="J38">
            <v>1</v>
          </cell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0</v>
          </cell>
          <cell r="AD38">
            <v>0</v>
          </cell>
          <cell r="AE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0.21</v>
          </cell>
          <cell r="AC39">
            <v>0</v>
          </cell>
          <cell r="AD39">
            <v>0</v>
          </cell>
          <cell r="AE39">
            <v>0</v>
          </cell>
        </row>
        <row r="40">
          <cell r="B40">
            <v>1.7976000000000001</v>
          </cell>
          <cell r="C40">
            <v>1.7974000000000001</v>
          </cell>
          <cell r="D40">
            <v>1.7975000000000001</v>
          </cell>
          <cell r="E40">
            <v>1.7975000000000001</v>
          </cell>
          <cell r="F40">
            <v>1.7974000000000001</v>
          </cell>
          <cell r="G40">
            <v>1.7975000000000001</v>
          </cell>
          <cell r="H40">
            <v>1.7975000000000001</v>
          </cell>
          <cell r="I40">
            <v>1.7975000000000001</v>
          </cell>
          <cell r="J40">
            <v>1.7975000000000001</v>
          </cell>
          <cell r="K40">
            <v>1.7975000000000001</v>
          </cell>
          <cell r="L40">
            <v>1.7974000000000001</v>
          </cell>
          <cell r="M40">
            <v>1.7975000000000001</v>
          </cell>
          <cell r="N40">
            <v>1.7975000000000001</v>
          </cell>
          <cell r="O40">
            <v>1.7975000000000001</v>
          </cell>
          <cell r="P40">
            <v>1.7974000000000001</v>
          </cell>
          <cell r="Q40">
            <v>1.7975000000000001</v>
          </cell>
          <cell r="R40">
            <v>1.7974000000000001</v>
          </cell>
          <cell r="S40">
            <v>1.7975000000000001</v>
          </cell>
          <cell r="T40">
            <v>1.7975000000000001</v>
          </cell>
          <cell r="U40">
            <v>1.7975000000000001</v>
          </cell>
          <cell r="V40">
            <v>1.7975000000000001</v>
          </cell>
          <cell r="W40">
            <v>1.7975000000000001</v>
          </cell>
          <cell r="X40">
            <v>1.7975000000000001</v>
          </cell>
          <cell r="Y40">
            <v>1.7975000000000001</v>
          </cell>
          <cell r="Z40">
            <v>1.7975000000000001</v>
          </cell>
          <cell r="AA40">
            <v>1.7975000000000001</v>
          </cell>
          <cell r="AB40">
            <v>1.7976000000000001</v>
          </cell>
          <cell r="AC40">
            <v>0</v>
          </cell>
          <cell r="AD40">
            <v>0</v>
          </cell>
          <cell r="AE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>
            <v>13.055099999999999</v>
          </cell>
          <cell r="C42">
            <v>13.547599999999999</v>
          </cell>
          <cell r="D42">
            <v>13.6075</v>
          </cell>
          <cell r="E42">
            <v>13.985300000000001</v>
          </cell>
          <cell r="F42">
            <v>14.3377</v>
          </cell>
          <cell r="G42">
            <v>12.84</v>
          </cell>
          <cell r="H42">
            <v>12.895</v>
          </cell>
          <cell r="I42">
            <v>12.9412</v>
          </cell>
          <cell r="J42">
            <v>12.977399999999999</v>
          </cell>
          <cell r="K42">
            <v>13.58</v>
          </cell>
          <cell r="L42">
            <v>13.8705</v>
          </cell>
          <cell r="M42">
            <v>16.3276</v>
          </cell>
          <cell r="N42">
            <v>14.9491</v>
          </cell>
          <cell r="O42">
            <v>13.6075</v>
          </cell>
          <cell r="P42">
            <v>13.346500000000001</v>
          </cell>
          <cell r="Q42">
            <v>13.0923</v>
          </cell>
          <cell r="R42">
            <v>12.84</v>
          </cell>
          <cell r="S42">
            <v>12.592700000000001</v>
          </cell>
          <cell r="T42">
            <v>12.3523</v>
          </cell>
          <cell r="U42">
            <v>12.116899999999999</v>
          </cell>
          <cell r="V42">
            <v>11.8851</v>
          </cell>
          <cell r="W42">
            <v>11.6515</v>
          </cell>
          <cell r="X42">
            <v>11.431699999999999</v>
          </cell>
          <cell r="Y42">
            <v>11.2118</v>
          </cell>
          <cell r="Z42">
            <v>10.990399999999999</v>
          </cell>
          <cell r="AA42">
            <v>10.7828</v>
          </cell>
          <cell r="AB42">
            <v>10.572900000000001</v>
          </cell>
          <cell r="AC42">
            <v>0</v>
          </cell>
          <cell r="AD42">
            <v>0</v>
          </cell>
          <cell r="AE42">
            <v>0</v>
          </cell>
        </row>
        <row r="43">
          <cell r="B43">
            <v>1.4285000000000001</v>
          </cell>
          <cell r="C43">
            <v>1.2425999999999999</v>
          </cell>
          <cell r="D43">
            <v>1.1904999999999999</v>
          </cell>
          <cell r="E43">
            <v>1.1207</v>
          </cell>
          <cell r="F43">
            <v>1.0232000000000001</v>
          </cell>
          <cell r="G43">
            <v>0.95420000000000005</v>
          </cell>
          <cell r="H43">
            <v>0.87450000000000006</v>
          </cell>
          <cell r="I43">
            <v>0.78239999999999998</v>
          </cell>
          <cell r="J43">
            <v>0.67659999999999998</v>
          </cell>
          <cell r="K43">
            <v>0.55359999999999998</v>
          </cell>
          <cell r="L43">
            <v>0.55400000000000005</v>
          </cell>
          <cell r="M43">
            <v>0.55389999999999995</v>
          </cell>
          <cell r="N43">
            <v>0.55389999999999995</v>
          </cell>
          <cell r="O43">
            <v>0.55369999999999997</v>
          </cell>
          <cell r="P43">
            <v>0.55410000000000004</v>
          </cell>
          <cell r="Q43">
            <v>0.55449999999999999</v>
          </cell>
          <cell r="R43">
            <v>0.55420000000000003</v>
          </cell>
          <cell r="S43">
            <v>0.55310000000000004</v>
          </cell>
          <cell r="T43">
            <v>0.5534</v>
          </cell>
          <cell r="U43">
            <v>0.55469999999999997</v>
          </cell>
          <cell r="V43">
            <v>0.55410000000000004</v>
          </cell>
          <cell r="W43">
            <v>0.55449999999999999</v>
          </cell>
          <cell r="X43">
            <v>0.55500000000000005</v>
          </cell>
          <cell r="Y43">
            <v>0.55269999999999997</v>
          </cell>
          <cell r="Z43">
            <v>0.55449999999999999</v>
          </cell>
          <cell r="AA43">
            <v>0.55330000000000001</v>
          </cell>
          <cell r="AB43">
            <v>0.55549999999999999</v>
          </cell>
          <cell r="AC43">
            <v>0</v>
          </cell>
          <cell r="AD43">
            <v>0</v>
          </cell>
          <cell r="AE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B52">
            <v>1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B55">
            <v>2036</v>
          </cell>
        </row>
        <row r="56">
          <cell r="B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B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</row>
        <row r="60">
          <cell r="B60">
            <v>0.69999998807907104</v>
          </cell>
        </row>
        <row r="61">
          <cell r="B61">
            <v>3074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ICIO"/>
      <sheetName val="EMPRESA"/>
      <sheetName val="CONTRATO"/>
      <sheetName val="EMPLEADOS"/>
      <sheetName val="LIQUIDA-NOMINA"/>
      <sheetName val="NOMINA 1"/>
      <sheetName val="NOMINA 2"/>
      <sheetName val="ISS"/>
      <sheetName val="SALUD"/>
      <sheetName val="CAFABA"/>
      <sheetName val="PAZ Y SALVO"/>
      <sheetName val="CONTROL DIA"/>
      <sheetName val="CONTROL DIA  EJECUCION"/>
      <sheetName val="BITACORA"/>
      <sheetName val="INFORME CONTRATO"/>
      <sheetName val="EJECPAGO1"/>
      <sheetName val="PAGO 1 "/>
      <sheetName val="RECIBO 1"/>
      <sheetName val="EJECPAGO 2 "/>
      <sheetName val="COMUNICACIONES CON IVA 4%"/>
      <sheetName val="COMUNICACIONES"/>
      <sheetName val="PAGO 2"/>
      <sheetName val="RECIBO 2"/>
      <sheetName val="GASTO  SEPT"/>
      <sheetName val="GASTOS REEMBOLSABLES 1"/>
      <sheetName val="EJECPAGO 3"/>
      <sheetName val="PAGO 3"/>
      <sheetName val="EJECPAGO 4"/>
      <sheetName val="PAGO 4OK"/>
      <sheetName val="EJECPtotalacumulada"/>
      <sheetName val="EJECPAGO 5"/>
      <sheetName val="PAGO 5 OK"/>
      <sheetName val="EJECPAGO 6"/>
      <sheetName val="PAGO 6 OK "/>
      <sheetName val="EJECPAGO 7 Y FINAL"/>
      <sheetName val="PAGO 7 Y FINAL"/>
      <sheetName val="PAGO 5 OK (2)"/>
      <sheetName val="PAGO 4"/>
      <sheetName val="PAGO 5"/>
      <sheetName val="PAGO 5 A"/>
      <sheetName val="PAGO 6"/>
      <sheetName val="MAYOR OBRA"/>
      <sheetName val="proyeccion"/>
      <sheetName val="ACTA DE PROYECCION"/>
      <sheetName val="Gráfico1"/>
      <sheetName val="DATOS PARA GRAFICA (2)"/>
      <sheetName val="IMFORME EJECUTIVO"/>
      <sheetName val="DATOS PARA GRAFICA"/>
      <sheetName val="diana"/>
      <sheetName val="IMFORME EJECUTIVO PARA PAGO2"/>
      <sheetName val="ANALISIS"/>
      <sheetName val="GASTOS REEMBOLSABLES 2"/>
      <sheetName val="GASTOS REEMBOLSABLES 3"/>
      <sheetName val="NECESIDADES ENERO"/>
      <sheetName val="EJECPAGO ENERO"/>
      <sheetName val="COSTO ENERO"/>
      <sheetName val="GASTOS REEMBOLSABLES ENERO"/>
      <sheetName val="LIQUIDA_NOMINA"/>
      <sheetName val="Info-Portaf"/>
    </sheetNames>
    <sheetDataSet>
      <sheetData sheetId="0"/>
      <sheetData sheetId="1" refreshError="1">
        <row r="6">
          <cell r="F6" t="str">
            <v>FELIX OJEDA ING E.U.</v>
          </cell>
        </row>
        <row r="8">
          <cell r="F8" t="str">
            <v>829-003-876-6</v>
          </cell>
        </row>
        <row r="12">
          <cell r="F12" t="str">
            <v>FELIX OJEDA GARRIDO</v>
          </cell>
        </row>
        <row r="14">
          <cell r="F14" t="str">
            <v>DIAGONAL 56 No 13-15 PUEBLO NUEVO</v>
          </cell>
        </row>
        <row r="16">
          <cell r="F16">
            <v>6223408</v>
          </cell>
        </row>
        <row r="24">
          <cell r="F24">
            <v>0.13500000000000001</v>
          </cell>
        </row>
        <row r="26">
          <cell r="F26">
            <v>0.12</v>
          </cell>
        </row>
      </sheetData>
      <sheetData sheetId="2" refreshError="1">
        <row r="8">
          <cell r="E8" t="str">
            <v>GMM-178-04</v>
          </cell>
        </row>
        <row r="9">
          <cell r="H9" t="str">
            <v xml:space="preserve">SMLV : </v>
          </cell>
          <cell r="I9">
            <v>11066.666666666666</v>
          </cell>
        </row>
        <row r="10">
          <cell r="E10">
            <v>38162</v>
          </cell>
        </row>
        <row r="11">
          <cell r="E11">
            <v>38351</v>
          </cell>
        </row>
        <row r="12">
          <cell r="E12" t="str">
            <v>GERARDO GOMEZ SILVA</v>
          </cell>
        </row>
        <row r="16">
          <cell r="E16">
            <v>1400</v>
          </cell>
          <cell r="I16">
            <v>0</v>
          </cell>
        </row>
        <row r="17">
          <cell r="E17">
            <v>0</v>
          </cell>
          <cell r="I17">
            <v>0</v>
          </cell>
        </row>
        <row r="18">
          <cell r="E18">
            <v>0</v>
          </cell>
        </row>
      </sheetData>
      <sheetData sheetId="3"/>
      <sheetData sheetId="4" refreshError="1">
        <row r="3">
          <cell r="H3">
            <v>37833</v>
          </cell>
        </row>
        <row r="4">
          <cell r="C4" t="str">
            <v>DEL 30 DE JULIO AL 30 DE AGOSTO DE 2003</v>
          </cell>
          <cell r="AH4" t="str">
            <v>SI</v>
          </cell>
          <cell r="AL4" t="str">
            <v>SI</v>
          </cell>
          <cell r="AT4" t="str">
            <v>NO</v>
          </cell>
        </row>
      </sheetData>
      <sheetData sheetId="5" refreshError="1">
        <row r="35">
          <cell r="E35">
            <v>3536000</v>
          </cell>
        </row>
        <row r="36">
          <cell r="E36">
            <v>0</v>
          </cell>
          <cell r="N36">
            <v>360442</v>
          </cell>
        </row>
        <row r="37">
          <cell r="E37">
            <v>0</v>
          </cell>
          <cell r="N37">
            <v>180222</v>
          </cell>
        </row>
        <row r="38">
          <cell r="E38">
            <v>0</v>
          </cell>
          <cell r="N38">
            <v>360442</v>
          </cell>
        </row>
        <row r="39">
          <cell r="E39">
            <v>67200</v>
          </cell>
          <cell r="N39">
            <v>3605</v>
          </cell>
        </row>
        <row r="40">
          <cell r="E40">
            <v>0</v>
          </cell>
          <cell r="N40">
            <v>471466</v>
          </cell>
        </row>
        <row r="41">
          <cell r="E41">
            <v>0</v>
          </cell>
          <cell r="N41">
            <v>275022</v>
          </cell>
        </row>
        <row r="42">
          <cell r="E42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ICIO"/>
      <sheetName val="EMPRESA"/>
      <sheetName val="CONTRATO"/>
      <sheetName val="EMPLEADOS"/>
      <sheetName val="LIQUIDA-NOMINA"/>
      <sheetName val="NOMINA 1"/>
      <sheetName val="NOMINA 2"/>
      <sheetName val="ISS"/>
      <sheetName val="SALUD"/>
      <sheetName val="CAFABA"/>
      <sheetName val="PAZ Y SALVO"/>
      <sheetName val="CONTROL   "/>
      <sheetName val="CONTROL DIA  EJECUCION"/>
      <sheetName val="BITACORA"/>
      <sheetName val="INFORME CONTRATO"/>
      <sheetName val="PAGO No1"/>
      <sheetName val="RECIBO No  1"/>
      <sheetName val="PAGO No 2 "/>
      <sheetName val="RECIBO No  2"/>
      <sheetName val="PAGO No 3"/>
      <sheetName val="RECIBO No 3"/>
      <sheetName val="PAGO No 4"/>
      <sheetName val="RECIBO No 4"/>
      <sheetName val="PAGO FINAL"/>
      <sheetName val="RECIBO FINAL"/>
      <sheetName val="CENTROS COSTOS"/>
      <sheetName val="TUBERIASPROCESO"/>
      <sheetName val="VASIJAS"/>
      <sheetName val="CARROTANQUES"/>
      <sheetName val="CALCULOS"/>
      <sheetName val="adicional 1"/>
      <sheetName val="adicional 2"/>
    </sheetNames>
    <sheetDataSet>
      <sheetData sheetId="0"/>
      <sheetData sheetId="1"/>
      <sheetData sheetId="2">
        <row r="17">
          <cell r="E17">
            <v>5004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F PVC"/>
      <sheetName val="Presupuesto 2003"/>
      <sheetName val="1r.Localiz. Estac"/>
      <sheetName val="Reforestación"/>
      <sheetName val="Empradización"/>
      <sheetName val="Dom 2&quot;"/>
      <sheetName val="Instal. 2&quot; PVC"/>
      <sheetName val="Instal. 3&quot;-4&quot; PVC"/>
      <sheetName val="ANÁLISIS Y PRECIOS (Final) "/>
      <sheetName val="B-Morteros"/>
      <sheetName val="B-Formaleta-columnas"/>
      <sheetName val="B-form-cajas"/>
      <sheetName val="B-form-muros"/>
      <sheetName val="B-form-recipiente"/>
      <sheetName val="B-form-losa aerea"/>
      <sheetName val="B-Formaleta-solado"/>
      <sheetName val="Ccto-solado-atraque"/>
      <sheetName val="B-Formaleta-cimiento"/>
      <sheetName val="5e.Ccto-cimiento"/>
      <sheetName val="Ccto-losa-piso"/>
      <sheetName val="Ccto-losa imperm-piso"/>
      <sheetName val="Ccto-losa imperm aérea"/>
      <sheetName val="Ccto-losa aérea"/>
      <sheetName val="Ccto-muros"/>
      <sheetName val="Ccto-muros imperm"/>
      <sheetName val="Ccto-caja-canal"/>
      <sheetName val="Ccto-columnas"/>
      <sheetName val="Ccto-recipiente"/>
      <sheetName val="6e.Columnas 0.12 x 0.15"/>
      <sheetName val="6e.Columnas 0.15 x 0.20"/>
      <sheetName val="6e.Columnas 0.20x 0.20 "/>
      <sheetName val="6e.Columnas 0.25x 0.25"/>
      <sheetName val="6e.Viga 0.15 x 0.25"/>
      <sheetName val="básico-ccto2000"/>
      <sheetName val="básico-ccto2400"/>
      <sheetName val="básico-ccto3000"/>
      <sheetName val="6e.Mampostería 0,10"/>
      <sheetName val="6e.Filos y dilataciones"/>
      <sheetName val="Pintura"/>
      <sheetName val="23e.Promical"/>
      <sheetName val="1r.Localiz.inicial-redes"/>
      <sheetName val="5r.Topografía instalación tub."/>
      <sheetName val="Desmonte y retiro"/>
      <sheetName val="Taponamiento drenes"/>
      <sheetName val="Descapote"/>
      <sheetName val="Exc. a  maquina"/>
      <sheetName val="Diques "/>
      <sheetName val="Campamento 30M2"/>
      <sheetName val="Adecuación enrrocado"/>
      <sheetName val="Piedra pegada"/>
      <sheetName val="Púas"/>
      <sheetName val="Exc. a mano"/>
      <sheetName val="Ref-60ksi"/>
      <sheetName val="Malla eslabonada"/>
      <sheetName val="Experiencias"/>
      <sheetName val="Anden-2400"/>
      <sheetName val="Relleno-sitio"/>
      <sheetName val="Relleno-seleccionado"/>
      <sheetName val="22e.Retiro 1000mts-manual"/>
      <sheetName val="Retiro 1000mts-maquina"/>
      <sheetName val="Cinta PVC O-22"/>
      <sheetName val="Gravilla-clasificada"/>
      <sheetName val="A.P.U"/>
    </sheetNames>
    <sheetDataSet>
      <sheetData sheetId="0"/>
      <sheetData sheetId="1" refreshError="1">
        <row r="1">
          <cell r="J1">
            <v>2.1003416575999996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ADO APU"/>
      <sheetName val="I. EQUIPOS"/>
      <sheetName val="TARIFA EQUIPOS"/>
      <sheetName val="II. MATERIALES"/>
      <sheetName val="IB MATERIALES"/>
      <sheetName val="IB CONCRETOS"/>
      <sheetName val="III. TRANSPORTE"/>
      <sheetName val="IB TRANSPORTES"/>
      <sheetName val="IV. MANO DE OBRA"/>
      <sheetName val="IV FACTOR PRESTACIONAL"/>
      <sheetName val="V. COSTOS INDIRECTOS"/>
      <sheetName val="200.1 G"/>
      <sheetName val="201.7 G"/>
      <sheetName val="201.15 G"/>
      <sheetName val="201.16 G"/>
      <sheetName val="210.1.1 G"/>
      <sheetName val="210.1.2 G"/>
      <sheetName val="211.1 G "/>
      <sheetName val="220.1 G"/>
      <sheetName val="221.1 G"/>
      <sheetName val="230.1 G"/>
      <sheetName val="231.1 G"/>
      <sheetName val="233.2 G"/>
      <sheetName val="310.1 G"/>
      <sheetName val="311.1 P"/>
      <sheetName val="320.1 P"/>
      <sheetName val="320.2P"/>
      <sheetName val="330.1 P"/>
      <sheetName val="330.2 P"/>
      <sheetName val="420.2 G"/>
      <sheetName val="450.2 P"/>
      <sheetName val="600.1.1 G"/>
      <sheetName val="610.1 G"/>
      <sheetName val="610.2 P"/>
      <sheetName val="610.3 P"/>
      <sheetName val="610.4 P"/>
      <sheetName val="610.5 P"/>
      <sheetName val="621.1 P"/>
      <sheetName val="630.3.1 P"/>
      <sheetName val="630.3.2 P"/>
      <sheetName val="630.3.3 P "/>
      <sheetName val="630.4.1 P"/>
      <sheetName val="630.4.2.1 P"/>
      <sheetName val="630.4.2.2 P"/>
      <sheetName val="630.4.3 P"/>
      <sheetName val="630.5 P"/>
      <sheetName val="630.6 P"/>
      <sheetName val="640.1 G"/>
      <sheetName val="642.1 G"/>
      <sheetName val="650.1 P"/>
      <sheetName val="663.1 G"/>
      <sheetName val="663.2 G"/>
      <sheetName val="670.5 P"/>
      <sheetName val="671.2 P"/>
      <sheetName val="672.1 P"/>
      <sheetName val="673.1.1 P"/>
      <sheetName val="673.1.2 P"/>
      <sheetName val="673.2"/>
      <sheetName val="673.3 P"/>
      <sheetName val="681.1 P"/>
      <sheetName val="700.1 G"/>
      <sheetName val="701.1 G"/>
      <sheetName val="701.2 G"/>
      <sheetName val="710.1.1 G"/>
      <sheetName val="710.1.2 G"/>
      <sheetName val="710.1.3 G"/>
      <sheetName val="710.1.4 G"/>
      <sheetName val="720.1 G"/>
      <sheetName val="730.1 G"/>
      <sheetName val="730.2 G"/>
      <sheetName val="740.1 G"/>
      <sheetName val="741.1 G"/>
      <sheetName val="800.1 G"/>
      <sheetName val="810.1 G"/>
      <sheetName val="900.1 G"/>
      <sheetName val="900.2 G"/>
      <sheetName val="900.3"/>
      <sheetName val="900.4.1"/>
      <sheetName val="900.4.2 P"/>
      <sheetName val="Hoja1"/>
      <sheetName val="MODELO APU"/>
      <sheetName val="Hoja2"/>
      <sheetName val="Hoja3"/>
      <sheetName val="PROMEDIO DOLAR"/>
      <sheetName val="LISTADO AMBIENTALES"/>
      <sheetName val="LISTADO APU AMB"/>
    </sheetNames>
    <sheetDataSet>
      <sheetData sheetId="0"/>
      <sheetData sheetId="1">
        <row r="2">
          <cell r="A2">
            <v>1000</v>
          </cell>
          <cell r="B2">
            <v>0</v>
          </cell>
          <cell r="C2">
            <v>0</v>
          </cell>
          <cell r="D2">
            <v>0</v>
          </cell>
        </row>
        <row r="3">
          <cell r="A3">
            <v>1001</v>
          </cell>
          <cell r="B3" t="str">
            <v>Aspersor manual</v>
          </cell>
          <cell r="C3" t="str">
            <v>$/hora</v>
          </cell>
          <cell r="D3">
            <v>2550</v>
          </cell>
        </row>
        <row r="4">
          <cell r="A4">
            <v>1002</v>
          </cell>
          <cell r="B4" t="str">
            <v>Bomba eléctrica para accionar la celda</v>
          </cell>
          <cell r="C4" t="str">
            <v>$/hora</v>
          </cell>
          <cell r="D4">
            <v>57500</v>
          </cell>
        </row>
        <row r="5">
          <cell r="A5">
            <v>1003</v>
          </cell>
          <cell r="B5" t="str">
            <v>Cargador sobre orugas Capacidad 0,76 m3, incluye operario</v>
          </cell>
          <cell r="C5" t="str">
            <v>$/hora</v>
          </cell>
          <cell r="D5">
            <v>80850</v>
          </cell>
        </row>
        <row r="6">
          <cell r="A6">
            <v>1004</v>
          </cell>
          <cell r="B6" t="str">
            <v>Cargador sobre orugas Capacidad  1,33 m3 incluye operario</v>
          </cell>
          <cell r="C6" t="str">
            <v>$/hora</v>
          </cell>
          <cell r="D6">
            <v>107510</v>
          </cell>
        </row>
        <row r="7">
          <cell r="A7">
            <v>1005</v>
          </cell>
          <cell r="B7" t="str">
            <v>Cargador sobre orugas, Capacidad 1,85 m3, incluye operario</v>
          </cell>
          <cell r="C7" t="str">
            <v>$/hora</v>
          </cell>
          <cell r="D7">
            <v>130200</v>
          </cell>
        </row>
        <row r="8">
          <cell r="A8">
            <v>1006</v>
          </cell>
          <cell r="B8" t="str">
            <v>Camion 350</v>
          </cell>
          <cell r="C8" t="str">
            <v>$/hora</v>
          </cell>
          <cell r="D8">
            <v>50250</v>
          </cell>
        </row>
        <row r="9">
          <cell r="A9">
            <v>1007</v>
          </cell>
          <cell r="B9" t="str">
            <v>Camioneta D-300</v>
          </cell>
          <cell r="C9" t="str">
            <v>$/hora</v>
          </cell>
          <cell r="D9">
            <v>44290</v>
          </cell>
        </row>
        <row r="10">
          <cell r="A10">
            <v>1008</v>
          </cell>
          <cell r="B10" t="str">
            <v>Camabaja</v>
          </cell>
          <cell r="C10" t="str">
            <v>$/hora</v>
          </cell>
          <cell r="D10">
            <v>15276</v>
          </cell>
        </row>
        <row r="11">
          <cell r="A11">
            <v>1009</v>
          </cell>
          <cell r="B11" t="str">
            <v>Minicargador sobre ruedas Potencia &lt; 80 HP. Capacidad de carga 0,75 m3. No incluye operario</v>
          </cell>
          <cell r="C11" t="str">
            <v>$/hora</v>
          </cell>
          <cell r="D11">
            <v>60365</v>
          </cell>
        </row>
        <row r="12">
          <cell r="A12">
            <v>1010</v>
          </cell>
          <cell r="B12" t="str">
            <v>Cargador sobre ruedas Potencia &gt; 80 HP Capacidad de carga 1,0 m3. incluye operario</v>
          </cell>
          <cell r="C12" t="str">
            <v>$/hora</v>
          </cell>
          <cell r="D12">
            <v>81220</v>
          </cell>
        </row>
        <row r="13">
          <cell r="A13">
            <v>1011</v>
          </cell>
          <cell r="B13" t="str">
            <v>Cargador  sobre ruedas: Potencia &gt; 100 HP, incluye operario</v>
          </cell>
          <cell r="C13" t="str">
            <v>$/hora</v>
          </cell>
          <cell r="D13">
            <v>107890</v>
          </cell>
        </row>
        <row r="14">
          <cell r="A14">
            <v>1012</v>
          </cell>
          <cell r="B14" t="str">
            <v>Cargador  sobre ruedas: Potencia &gt; 125 HP, incluye operario</v>
          </cell>
          <cell r="C14" t="str">
            <v>$/hora</v>
          </cell>
          <cell r="D14">
            <v>128600</v>
          </cell>
        </row>
        <row r="15">
          <cell r="A15">
            <v>1013</v>
          </cell>
          <cell r="B15" t="str">
            <v xml:space="preserve">Carrotanque de agua(1000 Galones) </v>
          </cell>
          <cell r="C15" t="str">
            <v>$/hora</v>
          </cell>
          <cell r="D15">
            <v>68066</v>
          </cell>
        </row>
        <row r="16">
          <cell r="A16">
            <v>1014</v>
          </cell>
          <cell r="B16" t="str">
            <v>Carrotanque Irrigador de asfalto, 1000 GALONES DE CAPACIDAD</v>
          </cell>
          <cell r="C16" t="str">
            <v>$/hora</v>
          </cell>
          <cell r="D16">
            <v>86740</v>
          </cell>
        </row>
        <row r="17">
          <cell r="A17">
            <v>1015</v>
          </cell>
          <cell r="B17" t="str">
            <v>Cizalla manual de 90 cm.</v>
          </cell>
          <cell r="C17" t="str">
            <v>$/hora</v>
          </cell>
          <cell r="D17">
            <v>510</v>
          </cell>
        </row>
        <row r="18">
          <cell r="A18">
            <v>1016</v>
          </cell>
          <cell r="B18" t="str">
            <v>Compactador Manual Vibratorio (RANA) con motor de 6 HP</v>
          </cell>
          <cell r="C18" t="str">
            <v>$/hora</v>
          </cell>
          <cell r="D18">
            <v>5100</v>
          </cell>
        </row>
        <row r="19">
          <cell r="A19">
            <v>1017</v>
          </cell>
          <cell r="B19" t="str">
            <v>Compactador manual (SALTARIN) Peso de operación (Kg.) 52, Fuerza de impacto por golpe (KN) 12.</v>
          </cell>
          <cell r="C19" t="str">
            <v>$/hora</v>
          </cell>
          <cell r="D19">
            <v>9672</v>
          </cell>
        </row>
        <row r="20">
          <cell r="A20">
            <v>1018</v>
          </cell>
          <cell r="B20" t="str">
            <v>Cilindros tandem estática</v>
          </cell>
          <cell r="C20" t="str">
            <v>$/hora</v>
          </cell>
          <cell r="D20">
            <v>65390</v>
          </cell>
        </row>
        <row r="21">
          <cell r="A21">
            <v>1019</v>
          </cell>
          <cell r="B21" t="str">
            <v>Cilindros Tandem vibratoria</v>
          </cell>
          <cell r="C21" t="str">
            <v>$/hora</v>
          </cell>
          <cell r="D21">
            <v>54013.333333333336</v>
          </cell>
        </row>
        <row r="22">
          <cell r="A22">
            <v>1020</v>
          </cell>
          <cell r="B22" t="str">
            <v>Compactadoras de llantas autopropulsadas</v>
          </cell>
          <cell r="C22" t="str">
            <v>$/hora</v>
          </cell>
          <cell r="D22">
            <v>59690</v>
          </cell>
        </row>
        <row r="23">
          <cell r="A23">
            <v>1021</v>
          </cell>
          <cell r="B23" t="str">
            <v>Compactadores Vibratorios Autopropulsados</v>
          </cell>
          <cell r="C23" t="str">
            <v>$/hora</v>
          </cell>
          <cell r="D23">
            <v>102450</v>
          </cell>
        </row>
        <row r="24">
          <cell r="A24">
            <v>1022</v>
          </cell>
          <cell r="B24" t="str">
            <v>Compresor (barrido y soplado)</v>
          </cell>
          <cell r="C24" t="str">
            <v>$/hora</v>
          </cell>
          <cell r="D24">
            <v>32838</v>
          </cell>
        </row>
        <row r="25">
          <cell r="A25">
            <v>1023</v>
          </cell>
          <cell r="B25" t="str">
            <v>Compresor 120 HP, con martillo.</v>
          </cell>
          <cell r="C25" t="str">
            <v>$/hora</v>
          </cell>
          <cell r="D25">
            <v>47169</v>
          </cell>
        </row>
        <row r="26">
          <cell r="A26">
            <v>1024</v>
          </cell>
          <cell r="B26" t="str">
            <v>Cortadora de pavimento, Máxima profundidad de corte: 160 mm. Capacidad de disco: desde 12´´ hasta 18´´ de diámetro. Peso operacional: 135 kg, 13.5 hp de potencia</v>
          </cell>
          <cell r="C26" t="str">
            <v>$/hora</v>
          </cell>
          <cell r="D26">
            <v>5909</v>
          </cell>
        </row>
        <row r="27">
          <cell r="A27">
            <v>1025</v>
          </cell>
          <cell r="B27" t="str">
            <v>Diferencial de 3 ton</v>
          </cell>
          <cell r="C27" t="str">
            <v>$/hora</v>
          </cell>
          <cell r="D27">
            <v>3060</v>
          </cell>
        </row>
        <row r="28">
          <cell r="A28">
            <v>1026</v>
          </cell>
          <cell r="B28" t="str">
            <v>Equipo de acarreo interno</v>
          </cell>
          <cell r="C28" t="str">
            <v>$/hora</v>
          </cell>
          <cell r="D28">
            <v>19125</v>
          </cell>
        </row>
        <row r="29">
          <cell r="A29">
            <v>1027</v>
          </cell>
          <cell r="B29" t="str">
            <v xml:space="preserve">Equipo de oxicorte, Capacidad de corte: hasta 6´´ (152mm) </v>
          </cell>
          <cell r="C29" t="str">
            <v>$/hora</v>
          </cell>
          <cell r="D29">
            <v>14076</v>
          </cell>
        </row>
        <row r="30">
          <cell r="A30">
            <v>1028</v>
          </cell>
          <cell r="B30" t="str">
            <v>Equipo de soldadura 250 AMP</v>
          </cell>
          <cell r="C30" t="str">
            <v>$/hora</v>
          </cell>
          <cell r="D30">
            <v>26530</v>
          </cell>
        </row>
        <row r="31">
          <cell r="A31">
            <v>1029</v>
          </cell>
          <cell r="B31" t="str">
            <v>Equipo de Soldadura</v>
          </cell>
          <cell r="C31" t="str">
            <v>$/hora</v>
          </cell>
          <cell r="D31">
            <v>23220</v>
          </cell>
        </row>
        <row r="32">
          <cell r="A32">
            <v>1030</v>
          </cell>
          <cell r="B32" t="str">
            <v>Equipo de soldadura 400</v>
          </cell>
          <cell r="C32" t="str">
            <v>$/hora</v>
          </cell>
          <cell r="D32">
            <v>23220</v>
          </cell>
        </row>
        <row r="33">
          <cell r="A33">
            <v>1031</v>
          </cell>
          <cell r="B33" t="str">
            <v>Equipo de soldadura 600</v>
          </cell>
          <cell r="C33" t="str">
            <v>$/hora</v>
          </cell>
          <cell r="D33">
            <v>31470</v>
          </cell>
        </row>
        <row r="34">
          <cell r="A34">
            <v>1032</v>
          </cell>
          <cell r="B34" t="str">
            <v>Equipo de oxigeno y soldadura</v>
          </cell>
          <cell r="C34" t="str">
            <v>$/hora</v>
          </cell>
          <cell r="D34">
            <v>12000</v>
          </cell>
        </row>
        <row r="35">
          <cell r="A35">
            <v>1033</v>
          </cell>
          <cell r="B35" t="str">
            <v>Esparcidor de gravilla, Ancho de esparcimiento 3100mm, Velocidad de trabajo 10—20km2/h</v>
          </cell>
          <cell r="C35" t="str">
            <v>$/hora</v>
          </cell>
          <cell r="D35">
            <v>90259</v>
          </cell>
        </row>
        <row r="36">
          <cell r="A36">
            <v>1034</v>
          </cell>
          <cell r="B36" t="str">
            <v>Formaleta metálica (concreto hidraulico)</v>
          </cell>
          <cell r="C36" t="str">
            <v>$/hora</v>
          </cell>
          <cell r="D36">
            <v>5320</v>
          </cell>
        </row>
        <row r="37">
          <cell r="A37">
            <v>1035</v>
          </cell>
          <cell r="B37" t="str">
            <v>Grua hidráulica Capacidad 25 - 35 Toneladas</v>
          </cell>
          <cell r="C37" t="str">
            <v>$/hora</v>
          </cell>
          <cell r="D37">
            <v>147050</v>
          </cell>
        </row>
        <row r="38">
          <cell r="A38">
            <v>1036</v>
          </cell>
          <cell r="B38" t="str">
            <v>Guadañadora, Cilindraje 41.5 cm3, Longitud del mango 1450 mm, Peso 7.4 kg</v>
          </cell>
          <cell r="C38" t="str">
            <v>$/hora</v>
          </cell>
          <cell r="D38">
            <v>18250</v>
          </cell>
        </row>
        <row r="39">
          <cell r="A39">
            <v>1037</v>
          </cell>
          <cell r="B39" t="str">
            <v>Maquina térmica pegatachas</v>
          </cell>
          <cell r="C39" t="str">
            <v>$/hora</v>
          </cell>
          <cell r="D39">
            <v>35420</v>
          </cell>
        </row>
        <row r="40">
          <cell r="A40">
            <v>1038</v>
          </cell>
          <cell r="B40" t="str">
            <v xml:space="preserve">Mezclado de Concreto Genérico Modelo 6E </v>
          </cell>
          <cell r="C40" t="str">
            <v>$/hora</v>
          </cell>
          <cell r="D40">
            <v>11870</v>
          </cell>
        </row>
        <row r="41">
          <cell r="A41">
            <v>1039</v>
          </cell>
          <cell r="B41" t="str">
            <v>Motobomba 3 PULGADAS (incluye operario)</v>
          </cell>
          <cell r="C41" t="str">
            <v>$/hora</v>
          </cell>
          <cell r="D41">
            <v>9731.875</v>
          </cell>
        </row>
        <row r="42">
          <cell r="A42">
            <v>1040</v>
          </cell>
          <cell r="B42" t="str">
            <v>Motobomba 4 pulgadas</v>
          </cell>
          <cell r="C42" t="str">
            <v>$/hora</v>
          </cell>
          <cell r="D42">
            <v>11131.875</v>
          </cell>
        </row>
        <row r="43">
          <cell r="A43">
            <v>1041</v>
          </cell>
          <cell r="B43" t="str">
            <v>Motobomba de concreto</v>
          </cell>
          <cell r="C43" t="str">
            <v>$/hora</v>
          </cell>
          <cell r="D43">
            <v>79425</v>
          </cell>
        </row>
        <row r="44">
          <cell r="A44">
            <v>1042</v>
          </cell>
          <cell r="B44" t="str">
            <v>Motoniveladora  potencia 190 HP, ancho de hoja 3,70 m, peso 18 ton.</v>
          </cell>
          <cell r="C44" t="str">
            <v>$/hora</v>
          </cell>
          <cell r="D44">
            <v>131645</v>
          </cell>
        </row>
        <row r="45">
          <cell r="A45">
            <v>1043</v>
          </cell>
          <cell r="B45" t="str">
            <v>Motosierra, 93.6 cm3 - 7.1 HP, 45-90 cm - 7.9 kg</v>
          </cell>
          <cell r="C45" t="str">
            <v>$/hora</v>
          </cell>
          <cell r="D45">
            <v>10608</v>
          </cell>
        </row>
        <row r="46">
          <cell r="A46">
            <v>1044</v>
          </cell>
          <cell r="B46" t="str">
            <v>Pala auxiliar de piloteadora</v>
          </cell>
          <cell r="C46" t="str">
            <v>$/hora</v>
          </cell>
          <cell r="D46">
            <v>77360</v>
          </cell>
        </row>
        <row r="47">
          <cell r="A47">
            <v>1045</v>
          </cell>
          <cell r="B47" t="str">
            <v>Piloteadora potencia 250KW, RPM 1800, fuerza elevadora 200KN</v>
          </cell>
          <cell r="C47" t="str">
            <v>$/hora</v>
          </cell>
          <cell r="D47">
            <v>257750</v>
          </cell>
        </row>
        <row r="48">
          <cell r="A48">
            <v>1046</v>
          </cell>
          <cell r="B48" t="str">
            <v>Planta de asfalto en caliente</v>
          </cell>
          <cell r="C48" t="str">
            <v>$/hora</v>
          </cell>
          <cell r="D48">
            <v>495950</v>
          </cell>
        </row>
        <row r="49">
          <cell r="A49">
            <v>1047</v>
          </cell>
          <cell r="B49" t="str">
            <v>Planta trituradora Alimentador máx:6 5/16"(160mm)  Velocidad :630rpm Motor:110kw PESO:10.8 ton Capacidad:80-200ton/hora</v>
          </cell>
          <cell r="C49" t="str">
            <v>$/hora</v>
          </cell>
          <cell r="D49">
            <v>424232</v>
          </cell>
        </row>
        <row r="50">
          <cell r="A50">
            <v>1048</v>
          </cell>
          <cell r="B50" t="str">
            <v>Regla vibratoria, de longitud de 3 a 5 m, motor de 3600 rpm, potencia 6 HP</v>
          </cell>
          <cell r="C50" t="str">
            <v>$/hora</v>
          </cell>
          <cell r="D50">
            <v>10952</v>
          </cell>
        </row>
        <row r="51">
          <cell r="A51">
            <v>1049</v>
          </cell>
          <cell r="B51" t="str">
            <v>Retrocargador, pala de 1,1 m3 de capacidad, profundidad de excavación de 4.400 mm y una altura de 5.680 mm</v>
          </cell>
          <cell r="C51" t="str">
            <v>$/hora</v>
          </cell>
          <cell r="D51">
            <v>77360</v>
          </cell>
        </row>
        <row r="52">
          <cell r="A52">
            <v>1050</v>
          </cell>
          <cell r="B52" t="str">
            <v>Retroexcavadora Cargador 0,86 m3 Excavador 60 cm</v>
          </cell>
          <cell r="C52" t="str">
            <v>$/hora</v>
          </cell>
          <cell r="D52">
            <v>67630</v>
          </cell>
        </row>
        <row r="53">
          <cell r="A53">
            <v>1051</v>
          </cell>
          <cell r="B53" t="str">
            <v>Retroexcavadora  potencia 138 HP, valde de 1,5 m3.</v>
          </cell>
          <cell r="C53" t="str">
            <v>$/hora</v>
          </cell>
          <cell r="D53">
            <v>133530</v>
          </cell>
        </row>
        <row r="54">
          <cell r="A54">
            <v>1052</v>
          </cell>
          <cell r="B54" t="str">
            <v>Terminadora de asfalto (Finisher), potencia en el volante 174 HP, R=20M3/H, velocidad de pavimentacion 114 m/min</v>
          </cell>
          <cell r="C54" t="str">
            <v>$/hora</v>
          </cell>
          <cell r="D54">
            <v>138810</v>
          </cell>
        </row>
        <row r="55">
          <cell r="A55">
            <v>1053</v>
          </cell>
          <cell r="B55" t="str">
            <v>Equipo de demarcación Autopropulsado</v>
          </cell>
          <cell r="C55" t="str">
            <v>$/hora</v>
          </cell>
          <cell r="D55">
            <v>43830</v>
          </cell>
        </row>
        <row r="56">
          <cell r="A56">
            <v>1054</v>
          </cell>
          <cell r="B56" t="str">
            <v>Vibrador de concreto, Motor de 3 hp a 18.000 rpm Mangueras de 4 mt</v>
          </cell>
          <cell r="C56" t="str">
            <v>$/hora</v>
          </cell>
          <cell r="D56">
            <v>6748</v>
          </cell>
        </row>
        <row r="57">
          <cell r="A57">
            <v>1055</v>
          </cell>
          <cell r="B57" t="str">
            <v>Vibrador de concreto (incluye operario)</v>
          </cell>
          <cell r="C57" t="str">
            <v>$/hora</v>
          </cell>
          <cell r="D57">
            <v>12359.875</v>
          </cell>
        </row>
        <row r="58">
          <cell r="A58">
            <v>1056</v>
          </cell>
          <cell r="B58" t="str">
            <v>Volqueta sencilla Capacidad 6 m3</v>
          </cell>
          <cell r="C58" t="str">
            <v>$/hora</v>
          </cell>
          <cell r="D58">
            <v>71710</v>
          </cell>
        </row>
        <row r="59">
          <cell r="A59">
            <v>1057</v>
          </cell>
        </row>
        <row r="60">
          <cell r="A60">
            <v>1058</v>
          </cell>
          <cell r="B60" t="str">
            <v>Cosedora Geotextil</v>
          </cell>
          <cell r="C60" t="str">
            <v>$/hora</v>
          </cell>
          <cell r="D60">
            <v>10970</v>
          </cell>
        </row>
        <row r="61">
          <cell r="A61">
            <v>1059</v>
          </cell>
          <cell r="B61" t="str">
            <v>Planta Portátil Clasificadora de Material</v>
          </cell>
          <cell r="C61" t="str">
            <v>$/hora</v>
          </cell>
          <cell r="D61">
            <v>37973</v>
          </cell>
        </row>
        <row r="62">
          <cell r="A62">
            <v>1060</v>
          </cell>
          <cell r="B62" t="str">
            <v>Dosificadora de concreto</v>
          </cell>
          <cell r="C62" t="str">
            <v>$/hora</v>
          </cell>
          <cell r="D62">
            <v>36690</v>
          </cell>
        </row>
        <row r="63">
          <cell r="A63">
            <v>1061</v>
          </cell>
          <cell r="B63" t="str">
            <v>Sistema de mezclado e inyección   Serie ZMP HAENY</v>
          </cell>
          <cell r="C63" t="str">
            <v>$/hora</v>
          </cell>
          <cell r="D63">
            <v>35530</v>
          </cell>
        </row>
        <row r="64">
          <cell r="A64">
            <v>1062</v>
          </cell>
          <cell r="B64" t="str">
            <v>Grua Hidráulica capacidad 10 Ton</v>
          </cell>
          <cell r="C64" t="str">
            <v>$/hora</v>
          </cell>
          <cell r="D64">
            <v>93360</v>
          </cell>
        </row>
        <row r="65">
          <cell r="A65">
            <v>1063</v>
          </cell>
          <cell r="B65" t="str">
            <v>Mezclado de Concreto Genérico Modelo 12E</v>
          </cell>
          <cell r="C65" t="str">
            <v>$/hora</v>
          </cell>
          <cell r="D65">
            <v>13627</v>
          </cell>
        </row>
        <row r="66">
          <cell r="A66">
            <v>1064</v>
          </cell>
          <cell r="B66" t="str">
            <v>Volqueta tipo doble troque</v>
          </cell>
          <cell r="C66" t="str">
            <v>$/hora</v>
          </cell>
          <cell r="D66">
            <v>122820</v>
          </cell>
        </row>
        <row r="67">
          <cell r="A67">
            <v>1065</v>
          </cell>
          <cell r="B67" t="str">
            <v>Mezcladora de concreto (mixer)</v>
          </cell>
          <cell r="C67" t="str">
            <v>$/hora</v>
          </cell>
          <cell r="D67">
            <v>131400</v>
          </cell>
        </row>
        <row r="68">
          <cell r="A68">
            <v>1066</v>
          </cell>
        </row>
        <row r="69">
          <cell r="A69">
            <v>1067</v>
          </cell>
        </row>
        <row r="70">
          <cell r="A70">
            <v>1068</v>
          </cell>
        </row>
        <row r="71">
          <cell r="A71">
            <v>1069</v>
          </cell>
        </row>
        <row r="72">
          <cell r="A72">
            <v>1070</v>
          </cell>
        </row>
        <row r="73">
          <cell r="A73">
            <v>1071</v>
          </cell>
        </row>
        <row r="74">
          <cell r="A74">
            <v>1072</v>
          </cell>
        </row>
        <row r="75">
          <cell r="A75">
            <v>1073</v>
          </cell>
        </row>
        <row r="76">
          <cell r="A76">
            <v>1074</v>
          </cell>
        </row>
        <row r="77">
          <cell r="A77">
            <v>1075</v>
          </cell>
        </row>
        <row r="78">
          <cell r="A78">
            <v>1076</v>
          </cell>
        </row>
        <row r="79">
          <cell r="A79">
            <v>1077</v>
          </cell>
        </row>
        <row r="80">
          <cell r="A80">
            <v>1078</v>
          </cell>
        </row>
        <row r="81">
          <cell r="A81">
            <v>1079</v>
          </cell>
        </row>
        <row r="82">
          <cell r="A82">
            <v>1080</v>
          </cell>
        </row>
        <row r="83">
          <cell r="A83">
            <v>1081</v>
          </cell>
        </row>
        <row r="84">
          <cell r="A84">
            <v>1082</v>
          </cell>
        </row>
        <row r="85">
          <cell r="A85">
            <v>1083</v>
          </cell>
        </row>
        <row r="86">
          <cell r="A86">
            <v>1084</v>
          </cell>
        </row>
        <row r="87">
          <cell r="A87">
            <v>1085</v>
          </cell>
        </row>
        <row r="88">
          <cell r="A88">
            <v>1086</v>
          </cell>
        </row>
        <row r="89">
          <cell r="A89">
            <v>1087</v>
          </cell>
        </row>
        <row r="90">
          <cell r="A90">
            <v>1100</v>
          </cell>
          <cell r="B90" t="str">
            <v>Factor de ajuste Equipos a Enero del 2016</v>
          </cell>
          <cell r="D90">
            <v>2.5399999999999999E-2</v>
          </cell>
        </row>
        <row r="91">
          <cell r="A91">
            <v>1101</v>
          </cell>
        </row>
        <row r="92">
          <cell r="A92">
            <v>1102</v>
          </cell>
          <cell r="B92" t="str">
            <v>Herramienta menor - 2% Mano de Obra</v>
          </cell>
          <cell r="D92">
            <v>0.02</v>
          </cell>
        </row>
        <row r="93">
          <cell r="A93">
            <v>1103</v>
          </cell>
        </row>
        <row r="94">
          <cell r="A94">
            <v>1104</v>
          </cell>
        </row>
        <row r="95">
          <cell r="A95">
            <v>1105</v>
          </cell>
          <cell r="B95" t="str">
            <v>Herramienta menor - 5% Mano de Obra</v>
          </cell>
          <cell r="D95">
            <v>0.05</v>
          </cell>
        </row>
        <row r="96">
          <cell r="A96">
            <v>1106</v>
          </cell>
        </row>
        <row r="97">
          <cell r="A97">
            <v>1107</v>
          </cell>
        </row>
        <row r="98">
          <cell r="A98">
            <v>1108</v>
          </cell>
          <cell r="B98" t="str">
            <v>Herramienta menor - 8% Mano de Obra</v>
          </cell>
          <cell r="D98">
            <v>0.08</v>
          </cell>
        </row>
        <row r="99">
          <cell r="A99">
            <v>1109</v>
          </cell>
        </row>
        <row r="100">
          <cell r="A100">
            <v>1110</v>
          </cell>
          <cell r="B100" t="str">
            <v>Herramienta menor - 10% Mano de Obra</v>
          </cell>
          <cell r="D100">
            <v>0.1</v>
          </cell>
        </row>
      </sheetData>
      <sheetData sheetId="2"/>
      <sheetData sheetId="3">
        <row r="2">
          <cell r="A2">
            <v>2000</v>
          </cell>
          <cell r="B2">
            <v>0</v>
          </cell>
          <cell r="C2">
            <v>0</v>
          </cell>
          <cell r="D2">
            <v>0</v>
          </cell>
        </row>
        <row r="3">
          <cell r="A3">
            <v>2001</v>
          </cell>
          <cell r="B3" t="str">
            <v>Acero A-36 para estructura metalica</v>
          </cell>
          <cell r="C3" t="str">
            <v>kg</v>
          </cell>
          <cell r="D3">
            <v>2861</v>
          </cell>
        </row>
        <row r="4">
          <cell r="A4">
            <v>2002</v>
          </cell>
          <cell r="B4" t="str">
            <v>Acero de refuerzo PDR-60</v>
          </cell>
          <cell r="C4" t="str">
            <v>kg</v>
          </cell>
          <cell r="D4">
            <v>2667</v>
          </cell>
        </row>
        <row r="5">
          <cell r="A5">
            <v>2003</v>
          </cell>
          <cell r="B5" t="str">
            <v>Aditivo Acelerante de Fraguado</v>
          </cell>
          <cell r="C5" t="str">
            <v>kg</v>
          </cell>
          <cell r="D5">
            <v>8587</v>
          </cell>
        </row>
        <row r="6">
          <cell r="A6">
            <v>2004</v>
          </cell>
          <cell r="B6" t="str">
            <v>Aditivo curador</v>
          </cell>
          <cell r="C6" t="str">
            <v>kg</v>
          </cell>
          <cell r="D6">
            <v>71423</v>
          </cell>
        </row>
        <row r="7">
          <cell r="A7">
            <v>2005</v>
          </cell>
          <cell r="B7" t="str">
            <v>Agregado para concreto hidraulico</v>
          </cell>
          <cell r="C7" t="str">
            <v>m3</v>
          </cell>
          <cell r="D7">
            <v>96100</v>
          </cell>
        </row>
        <row r="8">
          <cell r="A8">
            <v>2006</v>
          </cell>
          <cell r="B8" t="str">
            <v>Agregado Petreo para Triturar (Crudo)</v>
          </cell>
          <cell r="C8" t="str">
            <v>m3</v>
          </cell>
          <cell r="D8">
            <v>59800</v>
          </cell>
        </row>
        <row r="9">
          <cell r="A9">
            <v>2007</v>
          </cell>
          <cell r="B9" t="str">
            <v>Agregado Petreo para TSS</v>
          </cell>
          <cell r="C9" t="str">
            <v>m3</v>
          </cell>
          <cell r="D9">
            <v>75641</v>
          </cell>
        </row>
        <row r="10">
          <cell r="A10">
            <v>2008</v>
          </cell>
          <cell r="B10" t="str">
            <v>Agua</v>
          </cell>
          <cell r="C10" t="str">
            <v>lt</v>
          </cell>
          <cell r="D10">
            <v>30</v>
          </cell>
        </row>
        <row r="11">
          <cell r="A11">
            <v>2009</v>
          </cell>
          <cell r="B11" t="str">
            <v>Alambre de pua calibre 12 (350 m)</v>
          </cell>
          <cell r="C11" t="str">
            <v>ml</v>
          </cell>
          <cell r="D11">
            <v>455</v>
          </cell>
        </row>
        <row r="12">
          <cell r="A12">
            <v>2010</v>
          </cell>
          <cell r="B12" t="str">
            <v>Alambre galvanizado No. 12</v>
          </cell>
          <cell r="C12" t="str">
            <v>kg</v>
          </cell>
          <cell r="D12">
            <v>4558</v>
          </cell>
        </row>
        <row r="13">
          <cell r="A13">
            <v>2011</v>
          </cell>
          <cell r="B13" t="str">
            <v>Alambre Negro Para Amarre</v>
          </cell>
          <cell r="C13" t="str">
            <v>kg</v>
          </cell>
          <cell r="D13">
            <v>3305</v>
          </cell>
        </row>
        <row r="14">
          <cell r="A14">
            <v>2012</v>
          </cell>
          <cell r="B14" t="str">
            <v>Almohadillas de neopreno dureza 60 (30cm*30cm*6,4cm con 2 laminas de 3mm)</v>
          </cell>
          <cell r="C14" t="str">
            <v>u</v>
          </cell>
          <cell r="D14">
            <v>331201</v>
          </cell>
        </row>
        <row r="15">
          <cell r="A15">
            <v>2013</v>
          </cell>
          <cell r="B15" t="str">
            <v>Amortiguadores (Para Defensas Metálicas), Incluye Tornillos</v>
          </cell>
          <cell r="C15" t="str">
            <v>u</v>
          </cell>
          <cell r="D15">
            <v>27705</v>
          </cell>
        </row>
        <row r="16">
          <cell r="A16">
            <v>2014</v>
          </cell>
          <cell r="B16" t="str">
            <v>Anfo</v>
          </cell>
          <cell r="C16" t="str">
            <v>kg</v>
          </cell>
          <cell r="D16">
            <v>3607</v>
          </cell>
        </row>
        <row r="17">
          <cell r="A17">
            <v>2015</v>
          </cell>
          <cell r="B17" t="str">
            <v>Antisol blanco pigmentado (presentacion 20 kg)</v>
          </cell>
          <cell r="C17" t="str">
            <v>kg</v>
          </cell>
          <cell r="D17">
            <v>5185</v>
          </cell>
        </row>
        <row r="18">
          <cell r="A18">
            <v>2016</v>
          </cell>
          <cell r="B18" t="str">
            <v>Arena media</v>
          </cell>
          <cell r="C18" t="str">
            <v>m3</v>
          </cell>
          <cell r="D18">
            <v>43000</v>
          </cell>
        </row>
        <row r="19">
          <cell r="A19">
            <v>2017</v>
          </cell>
          <cell r="B19" t="str">
            <v>Asfalto liquido RC 250</v>
          </cell>
          <cell r="C19" t="str">
            <v>gal</v>
          </cell>
          <cell r="D19">
            <v>7337</v>
          </cell>
        </row>
        <row r="20">
          <cell r="A20">
            <v>2018</v>
          </cell>
          <cell r="B20" t="str">
            <v>Barras de transferencia de carga (1'')</v>
          </cell>
          <cell r="C20" t="str">
            <v>kg</v>
          </cell>
          <cell r="D20">
            <v>4740</v>
          </cell>
        </row>
        <row r="21">
          <cell r="A21">
            <v>2019</v>
          </cell>
          <cell r="B21" t="str">
            <v>Barras de unión de 1/2´´</v>
          </cell>
          <cell r="C21" t="str">
            <v>kg</v>
          </cell>
          <cell r="D21">
            <v>3030</v>
          </cell>
        </row>
        <row r="22">
          <cell r="A22">
            <v>2020</v>
          </cell>
          <cell r="B22" t="str">
            <v>Bentonita</v>
          </cell>
          <cell r="C22" t="str">
            <v>kg</v>
          </cell>
          <cell r="D22">
            <v>7403</v>
          </cell>
        </row>
        <row r="23">
          <cell r="A23">
            <v>2021</v>
          </cell>
          <cell r="B23" t="str">
            <v>Captafaro, Incluye Tornillos</v>
          </cell>
          <cell r="C23" t="str">
            <v>u</v>
          </cell>
          <cell r="D23">
            <v>8502</v>
          </cell>
        </row>
        <row r="24">
          <cell r="A24">
            <v>2022</v>
          </cell>
          <cell r="B24" t="str">
            <v>Cemento Asfaltico 60-70</v>
          </cell>
          <cell r="C24" t="str">
            <v>kg</v>
          </cell>
          <cell r="D24">
            <v>1723</v>
          </cell>
        </row>
        <row r="25">
          <cell r="A25">
            <v>2023</v>
          </cell>
          <cell r="B25" t="str">
            <v>Cemento gris</v>
          </cell>
          <cell r="C25" t="str">
            <v>kg</v>
          </cell>
          <cell r="D25">
            <v>548</v>
          </cell>
        </row>
        <row r="26">
          <cell r="A26">
            <v>2024</v>
          </cell>
          <cell r="B26" t="str">
            <v>Cinta Sika PVC 0,22</v>
          </cell>
          <cell r="C26" t="str">
            <v>ml</v>
          </cell>
          <cell r="D26">
            <v>39856</v>
          </cell>
        </row>
        <row r="27">
          <cell r="A27">
            <v>2025</v>
          </cell>
          <cell r="B27" t="str">
            <v>Cintilla De Poliuretano (Sikarod) (Pavimentos De Concreto Hidráulico)</v>
          </cell>
          <cell r="C27" t="str">
            <v>ml</v>
          </cell>
          <cell r="D27">
            <v>738</v>
          </cell>
        </row>
        <row r="28">
          <cell r="A28">
            <v>2026</v>
          </cell>
          <cell r="B28" t="str">
            <v>Concreto Estructural Clase C (f´c: 28 MPa)</v>
          </cell>
          <cell r="C28" t="str">
            <v>m3</v>
          </cell>
          <cell r="D28">
            <v>314314</v>
          </cell>
        </row>
        <row r="29">
          <cell r="A29">
            <v>2027</v>
          </cell>
          <cell r="B29" t="str">
            <v xml:space="preserve">Concreto Estructural Clase D (f´c: 21 MPa) </v>
          </cell>
          <cell r="C29" t="str">
            <v>m3</v>
          </cell>
          <cell r="D29">
            <v>299846</v>
          </cell>
        </row>
        <row r="30">
          <cell r="A30">
            <v>2028</v>
          </cell>
          <cell r="B30" t="str">
            <v xml:space="preserve">Concreto Estructural Clase E (f´c: 17,5 MPa) </v>
          </cell>
          <cell r="C30" t="str">
            <v>m3</v>
          </cell>
          <cell r="D30">
            <v>263704</v>
          </cell>
        </row>
        <row r="31">
          <cell r="A31">
            <v>2029</v>
          </cell>
          <cell r="B31" t="str">
            <v>Concreto Clase F</v>
          </cell>
          <cell r="C31" t="str">
            <v>m3</v>
          </cell>
          <cell r="D31">
            <v>247790</v>
          </cell>
        </row>
        <row r="32">
          <cell r="A32">
            <v>2030</v>
          </cell>
          <cell r="B32" t="str">
            <v>Camisa para pilote</v>
          </cell>
          <cell r="C32" t="str">
            <v>Un</v>
          </cell>
          <cell r="D32">
            <v>29985</v>
          </cell>
        </row>
        <row r="33">
          <cell r="A33">
            <v>2031</v>
          </cell>
          <cell r="B33" t="str">
            <v>Desformaleteante premium</v>
          </cell>
          <cell r="C33" t="str">
            <v>Kg</v>
          </cell>
          <cell r="D33">
            <v>15196</v>
          </cell>
        </row>
        <row r="34">
          <cell r="A34">
            <v>2032</v>
          </cell>
          <cell r="B34" t="str">
            <v>Concreto clase G</v>
          </cell>
          <cell r="C34" t="str">
            <v>m3</v>
          </cell>
          <cell r="D34">
            <v>210505</v>
          </cell>
        </row>
        <row r="35">
          <cell r="A35">
            <v>2033</v>
          </cell>
          <cell r="B35" t="str">
            <v>Concreto hidraulico para pavimento MR-43</v>
          </cell>
          <cell r="C35" t="str">
            <v>m3</v>
          </cell>
          <cell r="D35">
            <v>432550</v>
          </cell>
        </row>
        <row r="36">
          <cell r="A36">
            <v>2034</v>
          </cell>
          <cell r="B36" t="str">
            <v>Cordón detonante</v>
          </cell>
          <cell r="C36" t="str">
            <v>ml</v>
          </cell>
          <cell r="D36">
            <v>3084</v>
          </cell>
        </row>
        <row r="37">
          <cell r="A37">
            <v>2035</v>
          </cell>
          <cell r="B37" t="str">
            <v>Costal de fibra o fique</v>
          </cell>
          <cell r="C37" t="str">
            <v>m2</v>
          </cell>
          <cell r="D37">
            <v>1448</v>
          </cell>
        </row>
        <row r="38">
          <cell r="A38">
            <v>2036</v>
          </cell>
          <cell r="B38" t="str">
            <v>Defensa Metalica De 4,13 M Galvanizada</v>
          </cell>
          <cell r="C38" t="str">
            <v>u</v>
          </cell>
          <cell r="D38">
            <v>258341</v>
          </cell>
        </row>
        <row r="39">
          <cell r="A39">
            <v>2037</v>
          </cell>
          <cell r="B39" t="str">
            <v>Delineador de corona en forma de A de lámina galvanizada calibre 16 de (1.55*25) cm</v>
          </cell>
          <cell r="C39" t="str">
            <v>u</v>
          </cell>
          <cell r="D39">
            <v>23500</v>
          </cell>
        </row>
        <row r="40">
          <cell r="A40">
            <v>2038</v>
          </cell>
          <cell r="B40" t="str">
            <v>Derechos de explotación y/o disposiciòn de materiales</v>
          </cell>
          <cell r="C40" t="str">
            <v>m3</v>
          </cell>
          <cell r="D40">
            <v>3000</v>
          </cell>
        </row>
        <row r="41">
          <cell r="A41">
            <v>2039</v>
          </cell>
          <cell r="B41" t="str">
            <v>Disolvente para pintura Thiner 3%.</v>
          </cell>
          <cell r="C41" t="str">
            <v>gal</v>
          </cell>
          <cell r="D41">
            <v>32184</v>
          </cell>
        </row>
        <row r="42">
          <cell r="A42">
            <v>2040</v>
          </cell>
          <cell r="B42" t="str">
            <v>Disposicon de material de derrumbe</v>
          </cell>
          <cell r="C42" t="str">
            <v>m3</v>
          </cell>
          <cell r="D42">
            <v>1500</v>
          </cell>
        </row>
        <row r="43">
          <cell r="A43">
            <v>2041</v>
          </cell>
          <cell r="B43" t="str">
            <v>Emulsión CRL-0</v>
          </cell>
          <cell r="C43" t="str">
            <v>lt</v>
          </cell>
          <cell r="D43">
            <v>1475</v>
          </cell>
        </row>
        <row r="44">
          <cell r="A44">
            <v>2042</v>
          </cell>
          <cell r="B44" t="str">
            <v>Emulsión CRL-1</v>
          </cell>
          <cell r="C44" t="str">
            <v>lt</v>
          </cell>
          <cell r="D44">
            <v>1735</v>
          </cell>
        </row>
        <row r="45">
          <cell r="A45">
            <v>2043</v>
          </cell>
          <cell r="B45" t="str">
            <v>Emulsión CRR-2</v>
          </cell>
          <cell r="C45" t="str">
            <v>lt</v>
          </cell>
          <cell r="D45">
            <v>2255</v>
          </cell>
        </row>
        <row r="46">
          <cell r="A46">
            <v>2044</v>
          </cell>
          <cell r="B46" t="str">
            <v>Emulsión CRR-2</v>
          </cell>
          <cell r="C46" t="str">
            <v>lt</v>
          </cell>
          <cell r="D46">
            <v>2255</v>
          </cell>
        </row>
        <row r="47">
          <cell r="A47">
            <v>2045</v>
          </cell>
          <cell r="B47" t="str">
            <v>Escolta y transporte (una tarifa por cada m3 escoltado y transportado)</v>
          </cell>
          <cell r="C47" t="str">
            <v>lt</v>
          </cell>
          <cell r="D47">
            <v>8130.75</v>
          </cell>
        </row>
        <row r="48">
          <cell r="A48">
            <v>2046</v>
          </cell>
          <cell r="B48" t="str">
            <v>Escolta y trasporte (Tarifa Porcentual de 40 %) por cada Metro Cubico exportado y trasportado</v>
          </cell>
          <cell r="C48" t="str">
            <v>%</v>
          </cell>
          <cell r="D48">
            <v>0.4</v>
          </cell>
        </row>
        <row r="49">
          <cell r="A49">
            <v>2047</v>
          </cell>
          <cell r="B49" t="str">
            <v>Esferas reflectivas</v>
          </cell>
          <cell r="C49" t="str">
            <v>kg</v>
          </cell>
          <cell r="D49">
            <v>3484</v>
          </cell>
        </row>
        <row r="50">
          <cell r="A50">
            <v>2048</v>
          </cell>
          <cell r="B50" t="str">
            <v>Explosivos  75% (INDUGEL)</v>
          </cell>
          <cell r="C50" t="str">
            <v>lb</v>
          </cell>
          <cell r="D50">
            <v>6851</v>
          </cell>
        </row>
        <row r="51">
          <cell r="A51">
            <v>2049</v>
          </cell>
          <cell r="B51" t="str">
            <v>Formaleta en madera para estructuras</v>
          </cell>
          <cell r="C51" t="str">
            <v>m2</v>
          </cell>
          <cell r="D51">
            <v>13203</v>
          </cell>
        </row>
        <row r="52">
          <cell r="A52">
            <v>2050</v>
          </cell>
          <cell r="B52" t="str">
            <v>Formaleta (juntas de bordillos, juntas de cunetas, muros, concretos clase D,E, F y G)</v>
          </cell>
          <cell r="C52" t="str">
            <v>m2</v>
          </cell>
          <cell r="D52">
            <v>4874</v>
          </cell>
        </row>
        <row r="53">
          <cell r="A53">
            <v>2051</v>
          </cell>
          <cell r="B53" t="str">
            <v>Fulminantes</v>
          </cell>
          <cell r="C53" t="str">
            <v>u</v>
          </cell>
          <cell r="D53">
            <v>909</v>
          </cell>
        </row>
        <row r="54">
          <cell r="A54">
            <v>2052</v>
          </cell>
          <cell r="B54" t="str">
            <v>Fundente</v>
          </cell>
          <cell r="C54" t="str">
            <v>kg</v>
          </cell>
          <cell r="D54">
            <v>25441</v>
          </cell>
        </row>
        <row r="55">
          <cell r="A55">
            <v>2053</v>
          </cell>
          <cell r="B55" t="str">
            <v>Gas propano</v>
          </cell>
          <cell r="C55" t="str">
            <v>kg</v>
          </cell>
          <cell r="D55">
            <v>5325</v>
          </cell>
        </row>
        <row r="56">
          <cell r="A56">
            <v>2054</v>
          </cell>
          <cell r="B56" t="str">
            <v>Geomalla Tipo Asphalt</v>
          </cell>
          <cell r="C56" t="str">
            <v>m2</v>
          </cell>
          <cell r="D56">
            <v>5950</v>
          </cell>
        </row>
        <row r="57">
          <cell r="A57">
            <v>2055</v>
          </cell>
          <cell r="B57" t="str">
            <v>Geotextil Nt-2500 O Similar (Provedores, Pavco, Geomatrix, Tensar, Omnes U Otros)</v>
          </cell>
          <cell r="C57" t="str">
            <v>m2</v>
          </cell>
          <cell r="D57">
            <v>5686</v>
          </cell>
        </row>
        <row r="58">
          <cell r="A58">
            <v>2056</v>
          </cell>
          <cell r="B58" t="str">
            <v>Geotextil T-2100 O Similar (Provedores Pavco, Lafayet, Geomatrix, Tensar, Omnes U Otros)</v>
          </cell>
          <cell r="C58" t="str">
            <v>m2</v>
          </cell>
          <cell r="D58">
            <v>5171</v>
          </cell>
        </row>
        <row r="59">
          <cell r="A59">
            <v>2057</v>
          </cell>
          <cell r="B59" t="str">
            <v>Geotextil T-2400 O Similar (Provedores Lafayet, Pavco, Geomatrix, Tensar, Omnes U Otros)</v>
          </cell>
          <cell r="C59" t="str">
            <v>m2</v>
          </cell>
          <cell r="D59">
            <v>6481</v>
          </cell>
        </row>
        <row r="60">
          <cell r="A60">
            <v>2058</v>
          </cell>
          <cell r="B60" t="str">
            <v>Grapas</v>
          </cell>
          <cell r="C60" t="str">
            <v>kg</v>
          </cell>
          <cell r="D60">
            <v>5121</v>
          </cell>
        </row>
        <row r="61">
          <cell r="A61">
            <v>2059</v>
          </cell>
          <cell r="B61" t="str">
            <v>Imprimante y puente de adherencia</v>
          </cell>
          <cell r="C61" t="str">
            <v>kg</v>
          </cell>
          <cell r="D61">
            <v>11695</v>
          </cell>
        </row>
        <row r="62">
          <cell r="A62">
            <v>2060</v>
          </cell>
          <cell r="B62" t="str">
            <v>Láminas impermeabilizantes</v>
          </cell>
          <cell r="C62" t="str">
            <v>m2</v>
          </cell>
          <cell r="D62">
            <v>2179</v>
          </cell>
        </row>
        <row r="63">
          <cell r="A63">
            <v>2061</v>
          </cell>
          <cell r="B63" t="str">
            <v>Listón en guadua para empradizar</v>
          </cell>
          <cell r="C63" t="str">
            <v>ml</v>
          </cell>
          <cell r="D63">
            <v>2095</v>
          </cell>
        </row>
        <row r="64">
          <cell r="A64">
            <v>2062</v>
          </cell>
          <cell r="B64" t="str">
            <v>Malla para gaviones (2M3)</v>
          </cell>
          <cell r="C64" t="str">
            <v>u</v>
          </cell>
          <cell r="D64">
            <v>82250</v>
          </cell>
        </row>
        <row r="65">
          <cell r="A65">
            <v>2063</v>
          </cell>
          <cell r="B65" t="str">
            <v>Manguera de alta presión</v>
          </cell>
          <cell r="C65" t="str">
            <v>ml</v>
          </cell>
          <cell r="D65">
            <v>110000</v>
          </cell>
        </row>
        <row r="66">
          <cell r="A66">
            <v>2064</v>
          </cell>
          <cell r="B66" t="str">
            <v>Material  de afirmado de la Zona</v>
          </cell>
          <cell r="C66" t="str">
            <v>m3</v>
          </cell>
          <cell r="D66">
            <v>18667</v>
          </cell>
        </row>
        <row r="67">
          <cell r="A67">
            <v>2065</v>
          </cell>
          <cell r="B67" t="str">
            <v>Material  Granular Tipo SBG</v>
          </cell>
          <cell r="C67" t="str">
            <v>m3</v>
          </cell>
          <cell r="D67">
            <v>45130</v>
          </cell>
        </row>
        <row r="68">
          <cell r="A68">
            <v>2066</v>
          </cell>
          <cell r="B68" t="str">
            <v xml:space="preserve">Material de Base </v>
          </cell>
          <cell r="C68" t="str">
            <v>m3</v>
          </cell>
          <cell r="D68">
            <v>46508</v>
          </cell>
        </row>
        <row r="69">
          <cell r="A69">
            <v>2067</v>
          </cell>
          <cell r="B69" t="str">
            <v>Material de Recebo para Relleno</v>
          </cell>
          <cell r="C69" t="str">
            <v>m3</v>
          </cell>
          <cell r="D69">
            <v>33944</v>
          </cell>
        </row>
        <row r="70">
          <cell r="A70">
            <v>2068</v>
          </cell>
          <cell r="B70" t="str">
            <v>Material de Remocion</v>
          </cell>
          <cell r="C70" t="str">
            <v>m3</v>
          </cell>
          <cell r="D70">
            <v>891</v>
          </cell>
        </row>
        <row r="71">
          <cell r="A71">
            <v>2069</v>
          </cell>
          <cell r="B71" t="str">
            <v>Material drenante (3´´)</v>
          </cell>
          <cell r="C71" t="str">
            <v>m3</v>
          </cell>
          <cell r="D71">
            <v>48727</v>
          </cell>
        </row>
        <row r="72">
          <cell r="A72">
            <v>2070</v>
          </cell>
          <cell r="B72" t="str">
            <v>Material filtrante (6´´)</v>
          </cell>
          <cell r="C72" t="str">
            <v>m3</v>
          </cell>
          <cell r="D72">
            <v>43273</v>
          </cell>
        </row>
        <row r="73">
          <cell r="A73">
            <v>2071</v>
          </cell>
          <cell r="B73" t="str">
            <v>Material para solado y atraque</v>
          </cell>
          <cell r="C73" t="str">
            <v>m3</v>
          </cell>
          <cell r="D73">
            <v>22000</v>
          </cell>
        </row>
        <row r="74">
          <cell r="A74">
            <v>2072</v>
          </cell>
          <cell r="B74" t="str">
            <v>Material seleccionado para Relleno</v>
          </cell>
          <cell r="C74" t="str">
            <v>m3</v>
          </cell>
          <cell r="D74">
            <v>10800</v>
          </cell>
        </row>
        <row r="75">
          <cell r="A75">
            <v>2073</v>
          </cell>
          <cell r="B75" t="str">
            <v>Mecha Lenta</v>
          </cell>
          <cell r="C75" t="str">
            <v>ml</v>
          </cell>
          <cell r="D75">
            <v>1590</v>
          </cell>
        </row>
        <row r="76">
          <cell r="A76">
            <v>2074</v>
          </cell>
          <cell r="B76" t="str">
            <v>Mezcla densa en Caliente MDC-19</v>
          </cell>
          <cell r="C76" t="str">
            <v>m3</v>
          </cell>
          <cell r="D76">
            <v>333127</v>
          </cell>
        </row>
        <row r="77">
          <cell r="A77">
            <v>2075</v>
          </cell>
          <cell r="B77" t="str">
            <v>Mortero 1:3 De recubrimiento</v>
          </cell>
          <cell r="C77" t="str">
            <v>m3</v>
          </cell>
          <cell r="D77">
            <v>180000</v>
          </cell>
        </row>
        <row r="78">
          <cell r="A78">
            <v>2076</v>
          </cell>
          <cell r="B78" t="str">
            <v>Mortero 1:3 Para Anillos</v>
          </cell>
          <cell r="C78" t="str">
            <v>m3</v>
          </cell>
          <cell r="D78">
            <v>186161</v>
          </cell>
        </row>
        <row r="79">
          <cell r="A79">
            <v>2077</v>
          </cell>
          <cell r="B79" t="str">
            <v>Mortero 1:3 Para Anillos</v>
          </cell>
          <cell r="C79" t="str">
            <v>m3</v>
          </cell>
          <cell r="D79">
            <v>186161</v>
          </cell>
        </row>
        <row r="80">
          <cell r="A80">
            <v>2078</v>
          </cell>
          <cell r="B80" t="str">
            <v>Nutrientes (para remoción de especies vegetales) (dap, triple 15 o similar) (item 201.9)</v>
          </cell>
          <cell r="C80" t="str">
            <v>kg</v>
          </cell>
          <cell r="D80">
            <v>1678</v>
          </cell>
        </row>
        <row r="81">
          <cell r="A81">
            <v>2079</v>
          </cell>
          <cell r="B81" t="str">
            <v>Obra falsa concreto clase C y D (puntal de 3m metálico)</v>
          </cell>
          <cell r="C81" t="str">
            <v>m2</v>
          </cell>
          <cell r="D81">
            <v>46718</v>
          </cell>
        </row>
        <row r="82">
          <cell r="A82">
            <v>2080</v>
          </cell>
          <cell r="B82" t="str">
            <v>Oxigeno industrial</v>
          </cell>
          <cell r="C82" t="str">
            <v>kg</v>
          </cell>
          <cell r="D82">
            <v>9965</v>
          </cell>
        </row>
        <row r="83">
          <cell r="A83">
            <v>2081</v>
          </cell>
          <cell r="B83" t="str">
            <v>Pegante epóxico</v>
          </cell>
          <cell r="C83" t="str">
            <v>kg</v>
          </cell>
          <cell r="D83">
            <v>50768</v>
          </cell>
        </row>
        <row r="84">
          <cell r="A84">
            <v>2082</v>
          </cell>
          <cell r="B84" t="str">
            <v xml:space="preserve">Piedra para Concreto Ciclopeo (Rajon o Canto Rodado) </v>
          </cell>
          <cell r="C84" t="str">
            <v>m3</v>
          </cell>
          <cell r="D84">
            <v>38526</v>
          </cell>
        </row>
        <row r="85">
          <cell r="A85">
            <v>2083</v>
          </cell>
          <cell r="B85" t="str">
            <v>Piedra para gavión</v>
          </cell>
          <cell r="C85" t="str">
            <v>m3</v>
          </cell>
          <cell r="D85">
            <v>38526</v>
          </cell>
        </row>
        <row r="86">
          <cell r="A86">
            <v>2084</v>
          </cell>
          <cell r="B86" t="str">
            <v>Pintura acrilica pura para tráfico</v>
          </cell>
          <cell r="C86" t="str">
            <v>gal</v>
          </cell>
          <cell r="D86">
            <v>71406</v>
          </cell>
        </row>
        <row r="87">
          <cell r="A87">
            <v>2085</v>
          </cell>
          <cell r="B87" t="str">
            <v xml:space="preserve">Poste de madera para cercas </v>
          </cell>
          <cell r="C87" t="str">
            <v>u</v>
          </cell>
          <cell r="D87">
            <v>11330</v>
          </cell>
        </row>
        <row r="88">
          <cell r="A88">
            <v>2086</v>
          </cell>
          <cell r="B88" t="str">
            <v>Poste en angulo de 2*2*1/4 de 3,5m para señal</v>
          </cell>
          <cell r="C88" t="str">
            <v>u</v>
          </cell>
          <cell r="D88">
            <v>95948</v>
          </cell>
        </row>
        <row r="89">
          <cell r="A89">
            <v>2087</v>
          </cell>
          <cell r="B89" t="str">
            <v>Poste kilometraje</v>
          </cell>
          <cell r="C89" t="str">
            <v>u</v>
          </cell>
          <cell r="D89">
            <v>76875</v>
          </cell>
        </row>
        <row r="90">
          <cell r="A90">
            <v>2088</v>
          </cell>
          <cell r="B90" t="str">
            <v>Postes de concreto para cercas</v>
          </cell>
          <cell r="C90" t="str">
            <v>u</v>
          </cell>
          <cell r="D90">
            <v>36348</v>
          </cell>
        </row>
        <row r="91">
          <cell r="A91">
            <v>2089</v>
          </cell>
          <cell r="B91" t="str">
            <v>Postes para defensa metálica (1,80m)</v>
          </cell>
          <cell r="C91" t="str">
            <v>u</v>
          </cell>
          <cell r="D91">
            <v>128703</v>
          </cell>
        </row>
        <row r="92">
          <cell r="A92">
            <v>2090</v>
          </cell>
          <cell r="B92" t="str">
            <v xml:space="preserve">Resina termoplastica </v>
          </cell>
          <cell r="C92" t="str">
            <v>kg</v>
          </cell>
          <cell r="D92">
            <v>13200</v>
          </cell>
        </row>
        <row r="93">
          <cell r="A93">
            <v>2091</v>
          </cell>
          <cell r="B93" t="str">
            <v xml:space="preserve">Resina termoplastica </v>
          </cell>
          <cell r="C93" t="str">
            <v>kg</v>
          </cell>
          <cell r="D93">
            <v>13200</v>
          </cell>
        </row>
        <row r="94">
          <cell r="A94">
            <v>2092</v>
          </cell>
          <cell r="B94" t="str">
            <v>Sección final de defensa metálica</v>
          </cell>
          <cell r="C94" t="str">
            <v>u</v>
          </cell>
          <cell r="D94">
            <v>59253</v>
          </cell>
        </row>
        <row r="95">
          <cell r="A95">
            <v>2093</v>
          </cell>
          <cell r="B95" t="str">
            <v>Sección tope</v>
          </cell>
          <cell r="C95" t="str">
            <v>u</v>
          </cell>
          <cell r="D95">
            <v>55721</v>
          </cell>
        </row>
        <row r="96">
          <cell r="A96">
            <v>2094</v>
          </cell>
          <cell r="B96" t="str">
            <v>Sello de silicona o sellador autonivelante</v>
          </cell>
          <cell r="C96" t="str">
            <v>ml</v>
          </cell>
          <cell r="D96">
            <v>7730</v>
          </cell>
        </row>
        <row r="97">
          <cell r="A97">
            <v>2095</v>
          </cell>
          <cell r="B97" t="str">
            <v>Señal (grupo 1). Tablero en lámina galvanizada de 75cm*75cm, calibre 16, reflectivo tipo 1/ incluye poste</v>
          </cell>
          <cell r="C97" t="str">
            <v>u</v>
          </cell>
          <cell r="D97">
            <v>258385</v>
          </cell>
        </row>
        <row r="98">
          <cell r="A98">
            <v>2096</v>
          </cell>
          <cell r="B98" t="str">
            <v>Señal (grupo 1). Tablero en lámina galvanizada de diametro 75cm, calibre 16, reflectivo tipo 1/ incluye poste</v>
          </cell>
          <cell r="C98" t="str">
            <v>u</v>
          </cell>
          <cell r="D98">
            <v>223526</v>
          </cell>
        </row>
        <row r="99">
          <cell r="A99">
            <v>2097</v>
          </cell>
          <cell r="B99" t="str">
            <v>Señal (grupo 2). Tablero en lámina galvanizado de 1,20 m* 0,40 m, calibre 16, reflectivo tipo 1.  Incluye poste</v>
          </cell>
          <cell r="C99" t="str">
            <v>u</v>
          </cell>
          <cell r="D99">
            <v>234561</v>
          </cell>
        </row>
        <row r="100">
          <cell r="A100">
            <v>2098</v>
          </cell>
          <cell r="B100" t="str">
            <v>Señal (grupo 2). Tablero en lámina galvanizado de 1,05 m*0,35 m, calibre 16, reflectivo tipo 1.  Incluye Poste</v>
          </cell>
          <cell r="C100" t="str">
            <v>u</v>
          </cell>
          <cell r="D100">
            <v>202276</v>
          </cell>
        </row>
        <row r="101">
          <cell r="A101">
            <v>2099</v>
          </cell>
          <cell r="B101" t="str">
            <v>Soldadura 7018</v>
          </cell>
          <cell r="C101" t="str">
            <v>kg</v>
          </cell>
          <cell r="D101">
            <v>9534</v>
          </cell>
        </row>
        <row r="102">
          <cell r="A102">
            <v>2100</v>
          </cell>
          <cell r="B102" t="str">
            <v>Soldadura E70XX o en arco sumergido</v>
          </cell>
          <cell r="C102" t="str">
            <v>kg</v>
          </cell>
          <cell r="D102">
            <v>6032</v>
          </cell>
        </row>
        <row r="103">
          <cell r="A103">
            <v>2101</v>
          </cell>
          <cell r="B103" t="str">
            <v>Soldadura L-70</v>
          </cell>
          <cell r="C103" t="str">
            <v>kg</v>
          </cell>
          <cell r="D103">
            <v>16564</v>
          </cell>
        </row>
        <row r="104">
          <cell r="A104">
            <v>2102</v>
          </cell>
          <cell r="B104" t="str">
            <v>Tacha reflectiva color blanco monodireccional</v>
          </cell>
          <cell r="C104" t="str">
            <v>u</v>
          </cell>
          <cell r="D104">
            <v>12364</v>
          </cell>
        </row>
        <row r="105">
          <cell r="A105">
            <v>2103</v>
          </cell>
          <cell r="B105" t="str">
            <v xml:space="preserve">Tierra abonada </v>
          </cell>
          <cell r="C105" t="str">
            <v>m3</v>
          </cell>
          <cell r="D105">
            <v>41750</v>
          </cell>
        </row>
        <row r="106">
          <cell r="A106">
            <v>2104</v>
          </cell>
          <cell r="B106" t="str">
            <v>ores electrónicos (incluye cables, protección contra el concreto y panel de lectura)</v>
          </cell>
          <cell r="C106" t="str">
            <v>u</v>
          </cell>
          <cell r="D106">
            <v>1650000</v>
          </cell>
        </row>
        <row r="107">
          <cell r="A107">
            <v>2105</v>
          </cell>
          <cell r="B107" t="str">
            <v>Tubo Metalico De Alta Resistencia</v>
          </cell>
          <cell r="C107" t="str">
            <v>m</v>
          </cell>
          <cell r="D107">
            <v>61480</v>
          </cell>
        </row>
        <row r="108">
          <cell r="A108">
            <v>2106</v>
          </cell>
          <cell r="B108" t="str">
            <v>Uniones especiales de alta resistencia para tubería</v>
          </cell>
          <cell r="C108" t="str">
            <v>u</v>
          </cell>
          <cell r="D108">
            <v>46570</v>
          </cell>
        </row>
        <row r="109">
          <cell r="A109">
            <v>2107</v>
          </cell>
          <cell r="B109" t="str">
            <v>Geomalla Biaxial para refuerzo de capas granulares</v>
          </cell>
          <cell r="C109" t="str">
            <v>m2</v>
          </cell>
          <cell r="D109">
            <v>10933</v>
          </cell>
        </row>
        <row r="110">
          <cell r="A110">
            <v>2108</v>
          </cell>
          <cell r="B110" t="str">
            <v>Tacha reflectiva color amarillo bidireccional</v>
          </cell>
          <cell r="C110" t="str">
            <v>u</v>
          </cell>
          <cell r="D110">
            <v>16485</v>
          </cell>
        </row>
        <row r="111">
          <cell r="A111">
            <v>2109</v>
          </cell>
          <cell r="B111" t="str">
            <v>Tubería de Plastico con refuerzo de acero de Diametro_900_mm.</v>
          </cell>
          <cell r="C111" t="str">
            <v>ml</v>
          </cell>
          <cell r="D111">
            <v>314685</v>
          </cell>
        </row>
        <row r="112">
          <cell r="A112">
            <v>2110</v>
          </cell>
          <cell r="B112" t="str">
            <v>Tubería de Plastico con refuerzo de acero de Diametro_1200_mm.</v>
          </cell>
          <cell r="C112" t="str">
            <v>ml</v>
          </cell>
          <cell r="D112">
            <v>685510</v>
          </cell>
        </row>
        <row r="113">
          <cell r="A113">
            <v>2111</v>
          </cell>
          <cell r="B113" t="str">
            <v>Desformaleteante común</v>
          </cell>
          <cell r="C113" t="str">
            <v>kg</v>
          </cell>
          <cell r="D113">
            <v>6250</v>
          </cell>
        </row>
        <row r="114">
          <cell r="A114">
            <v>2112</v>
          </cell>
          <cell r="B114" t="str">
            <v>Formaleta gaviones</v>
          </cell>
          <cell r="C114" t="str">
            <v>m2</v>
          </cell>
          <cell r="D114">
            <v>1624.6666666666667</v>
          </cell>
        </row>
        <row r="115">
          <cell r="A115">
            <v>2113</v>
          </cell>
        </row>
        <row r="116">
          <cell r="A116">
            <v>2114</v>
          </cell>
        </row>
        <row r="117">
          <cell r="A117">
            <v>2115</v>
          </cell>
        </row>
        <row r="118">
          <cell r="A118">
            <v>2116</v>
          </cell>
        </row>
        <row r="119">
          <cell r="A119">
            <v>2117</v>
          </cell>
        </row>
        <row r="120">
          <cell r="A120">
            <v>2118</v>
          </cell>
        </row>
        <row r="121">
          <cell r="A121">
            <v>2119</v>
          </cell>
        </row>
        <row r="122">
          <cell r="A122">
            <v>2120</v>
          </cell>
        </row>
        <row r="123">
          <cell r="A123">
            <v>2121</v>
          </cell>
        </row>
        <row r="124">
          <cell r="A124">
            <v>2122</v>
          </cell>
        </row>
        <row r="125">
          <cell r="A125">
            <v>2123</v>
          </cell>
        </row>
        <row r="126">
          <cell r="A126">
            <v>2124</v>
          </cell>
        </row>
        <row r="127">
          <cell r="A127">
            <v>2125</v>
          </cell>
        </row>
        <row r="128">
          <cell r="A128">
            <v>2126</v>
          </cell>
        </row>
        <row r="129">
          <cell r="A129">
            <v>2127</v>
          </cell>
        </row>
        <row r="130">
          <cell r="A130">
            <v>2128</v>
          </cell>
        </row>
        <row r="131">
          <cell r="A131">
            <v>2129</v>
          </cell>
        </row>
        <row r="132">
          <cell r="A132">
            <v>2130</v>
          </cell>
        </row>
        <row r="133">
          <cell r="A133">
            <v>2131</v>
          </cell>
        </row>
        <row r="134">
          <cell r="A134">
            <v>2132</v>
          </cell>
        </row>
        <row r="135">
          <cell r="A135">
            <v>2133</v>
          </cell>
        </row>
        <row r="136">
          <cell r="A136">
            <v>2134</v>
          </cell>
        </row>
        <row r="137">
          <cell r="A137">
            <v>2135</v>
          </cell>
        </row>
        <row r="138">
          <cell r="A138">
            <v>2136</v>
          </cell>
        </row>
        <row r="139">
          <cell r="A139">
            <v>2137</v>
          </cell>
        </row>
        <row r="140">
          <cell r="A140">
            <v>2138</v>
          </cell>
        </row>
        <row r="141">
          <cell r="A141">
            <v>2139</v>
          </cell>
        </row>
        <row r="142">
          <cell r="A142">
            <v>2140</v>
          </cell>
        </row>
        <row r="143">
          <cell r="A143">
            <v>2141</v>
          </cell>
        </row>
        <row r="144">
          <cell r="A144">
            <v>2142</v>
          </cell>
        </row>
        <row r="145">
          <cell r="A145">
            <v>2143</v>
          </cell>
        </row>
        <row r="146">
          <cell r="A146">
            <v>2144</v>
          </cell>
        </row>
        <row r="147">
          <cell r="A147">
            <v>2145</v>
          </cell>
        </row>
        <row r="148">
          <cell r="A148">
            <v>2146</v>
          </cell>
        </row>
        <row r="149">
          <cell r="A149">
            <v>2147</v>
          </cell>
        </row>
        <row r="150">
          <cell r="A150">
            <v>2148</v>
          </cell>
        </row>
        <row r="151">
          <cell r="A151">
            <v>2149</v>
          </cell>
        </row>
        <row r="152">
          <cell r="A152">
            <v>2150</v>
          </cell>
        </row>
        <row r="153">
          <cell r="A153">
            <v>2151</v>
          </cell>
        </row>
        <row r="154">
          <cell r="A154">
            <v>2152</v>
          </cell>
        </row>
        <row r="155">
          <cell r="A155">
            <v>2153</v>
          </cell>
        </row>
        <row r="156">
          <cell r="A156">
            <v>2154</v>
          </cell>
        </row>
        <row r="157">
          <cell r="A157">
            <v>2155</v>
          </cell>
        </row>
        <row r="158">
          <cell r="A158">
            <v>2156</v>
          </cell>
        </row>
        <row r="159">
          <cell r="A159">
            <v>2157</v>
          </cell>
        </row>
        <row r="160">
          <cell r="A160">
            <v>2158</v>
          </cell>
        </row>
        <row r="161">
          <cell r="A161">
            <v>2159</v>
          </cell>
        </row>
        <row r="162">
          <cell r="A162">
            <v>2160</v>
          </cell>
        </row>
        <row r="163">
          <cell r="A163">
            <v>2161</v>
          </cell>
        </row>
        <row r="164">
          <cell r="A164">
            <v>2162</v>
          </cell>
        </row>
        <row r="165">
          <cell r="A165">
            <v>2163</v>
          </cell>
        </row>
        <row r="166">
          <cell r="A166">
            <v>2164</v>
          </cell>
        </row>
        <row r="167">
          <cell r="A167">
            <v>2165</v>
          </cell>
        </row>
        <row r="168">
          <cell r="A168">
            <v>2166</v>
          </cell>
        </row>
        <row r="169">
          <cell r="A169">
            <v>2167</v>
          </cell>
        </row>
        <row r="170">
          <cell r="A170">
            <v>2168</v>
          </cell>
        </row>
        <row r="171">
          <cell r="A171">
            <v>2169</v>
          </cell>
        </row>
        <row r="172">
          <cell r="A172">
            <v>2170</v>
          </cell>
        </row>
        <row r="173">
          <cell r="A173">
            <v>2171</v>
          </cell>
        </row>
        <row r="174">
          <cell r="A174">
            <v>2172</v>
          </cell>
        </row>
        <row r="175">
          <cell r="A175">
            <v>2173</v>
          </cell>
        </row>
        <row r="176">
          <cell r="A176">
            <v>2174</v>
          </cell>
        </row>
        <row r="177">
          <cell r="A177">
            <v>2175</v>
          </cell>
        </row>
        <row r="178">
          <cell r="A178">
            <v>2176</v>
          </cell>
        </row>
        <row r="179">
          <cell r="A179">
            <v>2177</v>
          </cell>
        </row>
        <row r="180">
          <cell r="A180">
            <v>2178</v>
          </cell>
        </row>
        <row r="181">
          <cell r="A181">
            <v>2179</v>
          </cell>
        </row>
        <row r="182">
          <cell r="A182">
            <v>2180</v>
          </cell>
        </row>
        <row r="183">
          <cell r="A183">
            <v>2181</v>
          </cell>
        </row>
        <row r="184">
          <cell r="A184">
            <v>2182</v>
          </cell>
        </row>
        <row r="185">
          <cell r="A185">
            <v>2183</v>
          </cell>
        </row>
        <row r="186">
          <cell r="A186">
            <v>2184</v>
          </cell>
        </row>
        <row r="187">
          <cell r="A187">
            <v>2185</v>
          </cell>
        </row>
        <row r="188">
          <cell r="A188">
            <v>2186</v>
          </cell>
        </row>
        <row r="189">
          <cell r="A189">
            <v>2187</v>
          </cell>
        </row>
        <row r="190">
          <cell r="A190">
            <v>2188</v>
          </cell>
        </row>
        <row r="191">
          <cell r="A191">
            <v>2189</v>
          </cell>
        </row>
        <row r="192">
          <cell r="A192">
            <v>2190</v>
          </cell>
        </row>
        <row r="193">
          <cell r="A193">
            <v>2191</v>
          </cell>
        </row>
        <row r="194">
          <cell r="A194">
            <v>2192</v>
          </cell>
        </row>
        <row r="195">
          <cell r="A195">
            <v>2193</v>
          </cell>
        </row>
        <row r="196">
          <cell r="A196">
            <v>2194</v>
          </cell>
        </row>
        <row r="197">
          <cell r="A197">
            <v>2195</v>
          </cell>
        </row>
        <row r="198">
          <cell r="A198">
            <v>2196</v>
          </cell>
        </row>
        <row r="199">
          <cell r="A199">
            <v>2197</v>
          </cell>
        </row>
        <row r="200">
          <cell r="A200">
            <v>2198</v>
          </cell>
        </row>
        <row r="201">
          <cell r="A201">
            <v>2199</v>
          </cell>
        </row>
        <row r="202">
          <cell r="A202">
            <v>2200</v>
          </cell>
        </row>
        <row r="203">
          <cell r="A203">
            <v>2201</v>
          </cell>
        </row>
        <row r="204">
          <cell r="A204">
            <v>2202</v>
          </cell>
        </row>
        <row r="205">
          <cell r="A205">
            <v>2203</v>
          </cell>
        </row>
        <row r="206">
          <cell r="A206">
            <v>2204</v>
          </cell>
        </row>
        <row r="207">
          <cell r="A207">
            <v>2205</v>
          </cell>
        </row>
        <row r="208">
          <cell r="A208">
            <v>2206</v>
          </cell>
        </row>
        <row r="209">
          <cell r="A209">
            <v>2207</v>
          </cell>
        </row>
        <row r="210">
          <cell r="A210">
            <v>2208</v>
          </cell>
        </row>
        <row r="211">
          <cell r="A211">
            <v>2209</v>
          </cell>
        </row>
        <row r="212">
          <cell r="A212">
            <v>2210</v>
          </cell>
        </row>
        <row r="213">
          <cell r="A213">
            <v>2211</v>
          </cell>
        </row>
        <row r="214">
          <cell r="A214">
            <v>2212</v>
          </cell>
        </row>
        <row r="215">
          <cell r="A215">
            <v>2213</v>
          </cell>
        </row>
        <row r="216">
          <cell r="A216">
            <v>2214</v>
          </cell>
        </row>
        <row r="217">
          <cell r="A217">
            <v>2215</v>
          </cell>
        </row>
        <row r="218">
          <cell r="A218">
            <v>2216</v>
          </cell>
        </row>
        <row r="219">
          <cell r="A219">
            <v>2217</v>
          </cell>
        </row>
        <row r="220">
          <cell r="A220">
            <v>2218</v>
          </cell>
        </row>
        <row r="221">
          <cell r="A221">
            <v>2219</v>
          </cell>
        </row>
        <row r="222">
          <cell r="A222">
            <v>2220</v>
          </cell>
        </row>
        <row r="223">
          <cell r="A223">
            <v>2221</v>
          </cell>
        </row>
        <row r="224">
          <cell r="A224">
            <v>2222</v>
          </cell>
        </row>
        <row r="225">
          <cell r="A225">
            <v>2223</v>
          </cell>
        </row>
        <row r="226">
          <cell r="A226">
            <v>2224</v>
          </cell>
        </row>
        <row r="227">
          <cell r="A227">
            <v>2225</v>
          </cell>
        </row>
        <row r="228">
          <cell r="A228">
            <v>2226</v>
          </cell>
        </row>
        <row r="229">
          <cell r="A229">
            <v>2227</v>
          </cell>
        </row>
        <row r="230">
          <cell r="A230">
            <v>2228</v>
          </cell>
        </row>
        <row r="231">
          <cell r="A231">
            <v>2229</v>
          </cell>
        </row>
        <row r="232">
          <cell r="A232">
            <v>2230</v>
          </cell>
        </row>
        <row r="233">
          <cell r="A233">
            <v>2231</v>
          </cell>
        </row>
        <row r="234">
          <cell r="A234">
            <v>2232</v>
          </cell>
        </row>
        <row r="235">
          <cell r="A235">
            <v>2233</v>
          </cell>
        </row>
        <row r="236">
          <cell r="A236">
            <v>2234</v>
          </cell>
        </row>
        <row r="237">
          <cell r="A237">
            <v>2235</v>
          </cell>
        </row>
        <row r="238">
          <cell r="A238">
            <v>2236</v>
          </cell>
        </row>
        <row r="239">
          <cell r="A239">
            <v>2237</v>
          </cell>
        </row>
        <row r="240">
          <cell r="A240">
            <v>2238</v>
          </cell>
        </row>
        <row r="241">
          <cell r="A241">
            <v>2239</v>
          </cell>
        </row>
        <row r="242">
          <cell r="A242">
            <v>2240</v>
          </cell>
        </row>
        <row r="243">
          <cell r="A243">
            <v>2241</v>
          </cell>
        </row>
        <row r="244">
          <cell r="A244">
            <v>2242</v>
          </cell>
        </row>
        <row r="245">
          <cell r="A245">
            <v>2243</v>
          </cell>
        </row>
        <row r="246">
          <cell r="A246">
            <v>2244</v>
          </cell>
        </row>
        <row r="247">
          <cell r="A247">
            <v>2245</v>
          </cell>
        </row>
        <row r="248">
          <cell r="A248">
            <v>2246</v>
          </cell>
        </row>
        <row r="249">
          <cell r="A249">
            <v>2247</v>
          </cell>
        </row>
        <row r="250">
          <cell r="A250">
            <v>2248</v>
          </cell>
        </row>
        <row r="251">
          <cell r="A251">
            <v>2249</v>
          </cell>
        </row>
        <row r="252">
          <cell r="A252">
            <v>2250</v>
          </cell>
        </row>
        <row r="253">
          <cell r="A253">
            <v>2251</v>
          </cell>
        </row>
        <row r="254">
          <cell r="A254">
            <v>2252</v>
          </cell>
        </row>
        <row r="255">
          <cell r="A255">
            <v>2253</v>
          </cell>
        </row>
        <row r="256">
          <cell r="A256">
            <v>2254</v>
          </cell>
        </row>
        <row r="257">
          <cell r="A257">
            <v>2255</v>
          </cell>
        </row>
        <row r="258">
          <cell r="A258">
            <v>2256</v>
          </cell>
        </row>
        <row r="259">
          <cell r="A259">
            <v>2257</v>
          </cell>
        </row>
        <row r="260">
          <cell r="A260">
            <v>2258</v>
          </cell>
        </row>
        <row r="261">
          <cell r="A261">
            <v>2259</v>
          </cell>
        </row>
        <row r="262">
          <cell r="A262">
            <v>2260</v>
          </cell>
        </row>
        <row r="263">
          <cell r="A263">
            <v>2261</v>
          </cell>
        </row>
        <row r="264">
          <cell r="A264">
            <v>2262</v>
          </cell>
        </row>
        <row r="265">
          <cell r="A265">
            <v>2263</v>
          </cell>
        </row>
        <row r="266">
          <cell r="A266">
            <v>2264</v>
          </cell>
        </row>
        <row r="267">
          <cell r="A267">
            <v>2265</v>
          </cell>
        </row>
        <row r="268">
          <cell r="A268">
            <v>2266</v>
          </cell>
        </row>
        <row r="269">
          <cell r="A269">
            <v>2267</v>
          </cell>
        </row>
        <row r="270">
          <cell r="A270">
            <v>2268</v>
          </cell>
        </row>
        <row r="271">
          <cell r="A271">
            <v>2269</v>
          </cell>
        </row>
        <row r="272">
          <cell r="A272">
            <v>2270</v>
          </cell>
        </row>
        <row r="273">
          <cell r="A273">
            <v>2271</v>
          </cell>
        </row>
        <row r="274">
          <cell r="A274">
            <v>2272</v>
          </cell>
        </row>
        <row r="275">
          <cell r="A275">
            <v>2273</v>
          </cell>
        </row>
        <row r="276">
          <cell r="A276">
            <v>2274</v>
          </cell>
        </row>
        <row r="277">
          <cell r="A277">
            <v>2275</v>
          </cell>
        </row>
        <row r="278">
          <cell r="A278">
            <v>2276</v>
          </cell>
        </row>
        <row r="279">
          <cell r="A279">
            <v>2277</v>
          </cell>
        </row>
        <row r="280">
          <cell r="A280">
            <v>2278</v>
          </cell>
        </row>
        <row r="281">
          <cell r="A281">
            <v>2279</v>
          </cell>
        </row>
        <row r="282">
          <cell r="A282">
            <v>2280</v>
          </cell>
        </row>
        <row r="283">
          <cell r="A283">
            <v>2281</v>
          </cell>
        </row>
        <row r="284">
          <cell r="A284">
            <v>2282</v>
          </cell>
        </row>
        <row r="285">
          <cell r="A285">
            <v>2283</v>
          </cell>
        </row>
        <row r="286">
          <cell r="A286">
            <v>2284</v>
          </cell>
        </row>
        <row r="287">
          <cell r="A287">
            <v>2285</v>
          </cell>
        </row>
        <row r="288">
          <cell r="A288">
            <v>2286</v>
          </cell>
        </row>
        <row r="289">
          <cell r="A289">
            <v>2287</v>
          </cell>
        </row>
        <row r="290">
          <cell r="A290">
            <v>2288</v>
          </cell>
        </row>
        <row r="291">
          <cell r="A291">
            <v>2289</v>
          </cell>
        </row>
        <row r="292">
          <cell r="A292">
            <v>2290</v>
          </cell>
        </row>
        <row r="293">
          <cell r="A293">
            <v>2291</v>
          </cell>
        </row>
        <row r="294">
          <cell r="A294">
            <v>2292</v>
          </cell>
        </row>
        <row r="295">
          <cell r="A295">
            <v>2293</v>
          </cell>
        </row>
        <row r="296">
          <cell r="A296">
            <v>2294</v>
          </cell>
        </row>
        <row r="297">
          <cell r="A297">
            <v>2295</v>
          </cell>
        </row>
        <row r="298">
          <cell r="A298">
            <v>2296</v>
          </cell>
        </row>
        <row r="299">
          <cell r="A299">
            <v>2297</v>
          </cell>
        </row>
        <row r="300">
          <cell r="A300">
            <v>2298</v>
          </cell>
        </row>
        <row r="301">
          <cell r="A301">
            <v>2299</v>
          </cell>
        </row>
        <row r="302">
          <cell r="A302">
            <v>2300</v>
          </cell>
          <cell r="B302" t="str">
            <v>Material Crudo Río para trituración y clasificación Quebrada La Esmeralda</v>
          </cell>
          <cell r="C302" t="str">
            <v>m3</v>
          </cell>
          <cell r="D302">
            <v>18000</v>
          </cell>
        </row>
        <row r="303">
          <cell r="A303">
            <v>2301</v>
          </cell>
          <cell r="B303" t="str">
            <v>Material Crudo Río para trituración y clasificación Quebrada El Doncello</v>
          </cell>
          <cell r="C303" t="str">
            <v>m3</v>
          </cell>
          <cell r="D303">
            <v>20100</v>
          </cell>
        </row>
        <row r="304">
          <cell r="A304">
            <v>2302</v>
          </cell>
          <cell r="B304" t="str">
            <v>Material Crudo Río para trituración y clasificación Quebrada El Borugo</v>
          </cell>
          <cell r="C304" t="str">
            <v>m3</v>
          </cell>
          <cell r="D304">
            <v>21900</v>
          </cell>
        </row>
        <row r="305">
          <cell r="A305">
            <v>2303</v>
          </cell>
          <cell r="B305" t="str">
            <v>Material Crudo Río para trituración y clasificación Quebrada La Niña</v>
          </cell>
          <cell r="C305" t="str">
            <v>m3</v>
          </cell>
          <cell r="D305">
            <v>21400</v>
          </cell>
        </row>
        <row r="306">
          <cell r="A306">
            <v>2304</v>
          </cell>
          <cell r="B306" t="str">
            <v>Material Crudo Río para trituración y clasificación Quebrada La Granada</v>
          </cell>
          <cell r="C306" t="str">
            <v>m3</v>
          </cell>
          <cell r="D306">
            <v>19400</v>
          </cell>
        </row>
        <row r="307">
          <cell r="A307">
            <v>2305</v>
          </cell>
          <cell r="B307" t="str">
            <v>Material Crudo Río para trituración y clasificación Quebrada El Quebradón</v>
          </cell>
          <cell r="C307" t="str">
            <v>m3</v>
          </cell>
          <cell r="D307">
            <v>20600</v>
          </cell>
        </row>
        <row r="308">
          <cell r="A308">
            <v>2306</v>
          </cell>
        </row>
        <row r="309">
          <cell r="A309">
            <v>2307</v>
          </cell>
        </row>
        <row r="310">
          <cell r="A310">
            <v>2308</v>
          </cell>
        </row>
        <row r="311">
          <cell r="A311">
            <v>2309</v>
          </cell>
        </row>
        <row r="312">
          <cell r="A312">
            <v>2310</v>
          </cell>
        </row>
        <row r="313">
          <cell r="A313">
            <v>2311</v>
          </cell>
        </row>
        <row r="314">
          <cell r="A314">
            <v>2312</v>
          </cell>
        </row>
        <row r="315">
          <cell r="A315">
            <v>2313</v>
          </cell>
        </row>
        <row r="316">
          <cell r="A316">
            <v>2314</v>
          </cell>
        </row>
        <row r="317">
          <cell r="A317">
            <v>2315</v>
          </cell>
        </row>
        <row r="318">
          <cell r="A318">
            <v>2316</v>
          </cell>
        </row>
        <row r="319">
          <cell r="A319">
            <v>2317</v>
          </cell>
        </row>
        <row r="320">
          <cell r="A320">
            <v>2318</v>
          </cell>
        </row>
        <row r="321">
          <cell r="A321">
            <v>2319</v>
          </cell>
        </row>
        <row r="322">
          <cell r="A322">
            <v>2320</v>
          </cell>
          <cell r="B322" t="str">
            <v>Sub base Granular Cantera Pavas</v>
          </cell>
          <cell r="C322" t="str">
            <v>m3</v>
          </cell>
          <cell r="D322">
            <v>45130</v>
          </cell>
        </row>
        <row r="323">
          <cell r="A323">
            <v>2321</v>
          </cell>
          <cell r="B323" t="str">
            <v>Sub base Granular (Triturada y clasificada) Fuente aluvial La Esmeralda</v>
          </cell>
          <cell r="C323" t="str">
            <v>m3</v>
          </cell>
          <cell r="D323">
            <v>38288</v>
          </cell>
        </row>
        <row r="324">
          <cell r="A324">
            <v>2322</v>
          </cell>
          <cell r="C324" t="str">
            <v>m3</v>
          </cell>
        </row>
        <row r="325">
          <cell r="A325">
            <v>2323</v>
          </cell>
          <cell r="C325" t="str">
            <v>m3</v>
          </cell>
        </row>
        <row r="326">
          <cell r="A326">
            <v>2324</v>
          </cell>
          <cell r="C326" t="str">
            <v>m3</v>
          </cell>
        </row>
        <row r="327">
          <cell r="A327">
            <v>2325</v>
          </cell>
          <cell r="C327" t="str">
            <v>m3</v>
          </cell>
        </row>
        <row r="328">
          <cell r="A328">
            <v>2326</v>
          </cell>
        </row>
        <row r="329">
          <cell r="A329">
            <v>2327</v>
          </cell>
        </row>
        <row r="330">
          <cell r="A330">
            <v>2328</v>
          </cell>
        </row>
        <row r="331">
          <cell r="A331">
            <v>2329</v>
          </cell>
        </row>
        <row r="332">
          <cell r="A332">
            <v>2330</v>
          </cell>
          <cell r="B332" t="str">
            <v>Base Granular Cantera Pavas</v>
          </cell>
          <cell r="C332" t="str">
            <v>m3</v>
          </cell>
          <cell r="D332">
            <v>46508</v>
          </cell>
        </row>
        <row r="333">
          <cell r="A333">
            <v>2331</v>
          </cell>
          <cell r="B333" t="str">
            <v>Base Granular (Triturada y clasificada) Quebrada El Quebradón</v>
          </cell>
          <cell r="C333" t="str">
            <v>m3</v>
          </cell>
          <cell r="D333">
            <v>47201</v>
          </cell>
        </row>
        <row r="334">
          <cell r="A334">
            <v>2332</v>
          </cell>
        </row>
        <row r="335">
          <cell r="A335">
            <v>2333</v>
          </cell>
        </row>
        <row r="336">
          <cell r="A336">
            <v>2334</v>
          </cell>
        </row>
        <row r="337">
          <cell r="A337">
            <v>2335</v>
          </cell>
        </row>
        <row r="338">
          <cell r="A338">
            <v>2336</v>
          </cell>
        </row>
        <row r="339">
          <cell r="A339">
            <v>2337</v>
          </cell>
        </row>
        <row r="340">
          <cell r="A340">
            <v>2338</v>
          </cell>
        </row>
        <row r="341">
          <cell r="A341">
            <v>2339</v>
          </cell>
        </row>
        <row r="342">
          <cell r="A342">
            <v>2340</v>
          </cell>
        </row>
        <row r="343">
          <cell r="A343">
            <v>2341</v>
          </cell>
        </row>
        <row r="344">
          <cell r="A344">
            <v>2342</v>
          </cell>
        </row>
        <row r="345">
          <cell r="A345">
            <v>2343</v>
          </cell>
        </row>
        <row r="346">
          <cell r="A346">
            <v>2344</v>
          </cell>
        </row>
        <row r="347">
          <cell r="A347">
            <v>2345</v>
          </cell>
        </row>
        <row r="348">
          <cell r="A348">
            <v>2346</v>
          </cell>
        </row>
        <row r="349">
          <cell r="A349">
            <v>2347</v>
          </cell>
        </row>
        <row r="350">
          <cell r="A350">
            <v>2348</v>
          </cell>
        </row>
        <row r="351">
          <cell r="A351">
            <v>2349</v>
          </cell>
        </row>
        <row r="352">
          <cell r="A352">
            <v>2350</v>
          </cell>
        </row>
        <row r="353">
          <cell r="A353">
            <v>2351</v>
          </cell>
        </row>
        <row r="354">
          <cell r="A354">
            <v>2352</v>
          </cell>
        </row>
        <row r="355">
          <cell r="A355">
            <v>2353</v>
          </cell>
        </row>
        <row r="356">
          <cell r="A356">
            <v>2354</v>
          </cell>
        </row>
        <row r="357">
          <cell r="A357">
            <v>2355</v>
          </cell>
        </row>
        <row r="358">
          <cell r="A358">
            <v>2356</v>
          </cell>
        </row>
        <row r="359">
          <cell r="A359">
            <v>2357</v>
          </cell>
        </row>
        <row r="360">
          <cell r="A360">
            <v>2358</v>
          </cell>
        </row>
        <row r="361">
          <cell r="A361">
            <v>2359</v>
          </cell>
        </row>
        <row r="362">
          <cell r="A362">
            <v>2360</v>
          </cell>
        </row>
        <row r="363">
          <cell r="A363">
            <v>2361</v>
          </cell>
        </row>
        <row r="364">
          <cell r="A364">
            <v>2362</v>
          </cell>
        </row>
        <row r="365">
          <cell r="A365">
            <v>2363</v>
          </cell>
        </row>
        <row r="366">
          <cell r="A366">
            <v>2364</v>
          </cell>
        </row>
        <row r="367">
          <cell r="A367">
            <v>2365</v>
          </cell>
        </row>
        <row r="368">
          <cell r="A368">
            <v>2366</v>
          </cell>
        </row>
        <row r="369">
          <cell r="A369">
            <v>2367</v>
          </cell>
        </row>
        <row r="370">
          <cell r="A370">
            <v>2368</v>
          </cell>
        </row>
        <row r="371">
          <cell r="A371">
            <v>2369</v>
          </cell>
        </row>
        <row r="372">
          <cell r="A372">
            <v>2370</v>
          </cell>
        </row>
        <row r="373">
          <cell r="A373">
            <v>2371</v>
          </cell>
        </row>
        <row r="374">
          <cell r="A374">
            <v>2372</v>
          </cell>
        </row>
        <row r="375">
          <cell r="A375">
            <v>2373</v>
          </cell>
        </row>
        <row r="376">
          <cell r="A376">
            <v>2374</v>
          </cell>
        </row>
        <row r="377">
          <cell r="A377">
            <v>2375</v>
          </cell>
        </row>
        <row r="378">
          <cell r="A378">
            <v>2376</v>
          </cell>
        </row>
        <row r="379">
          <cell r="A379">
            <v>2377</v>
          </cell>
        </row>
        <row r="380">
          <cell r="A380">
            <v>2378</v>
          </cell>
        </row>
        <row r="381">
          <cell r="A381">
            <v>2379</v>
          </cell>
        </row>
        <row r="382">
          <cell r="A382">
            <v>2380</v>
          </cell>
        </row>
        <row r="383">
          <cell r="A383">
            <v>2381</v>
          </cell>
        </row>
        <row r="384">
          <cell r="A384">
            <v>2382</v>
          </cell>
        </row>
        <row r="385">
          <cell r="A385">
            <v>2383</v>
          </cell>
        </row>
        <row r="386">
          <cell r="A386">
            <v>2384</v>
          </cell>
        </row>
        <row r="387">
          <cell r="A387">
            <v>2385</v>
          </cell>
        </row>
        <row r="388">
          <cell r="A388">
            <v>2386</v>
          </cell>
        </row>
        <row r="389">
          <cell r="A389">
            <v>2387</v>
          </cell>
        </row>
        <row r="390">
          <cell r="A390">
            <v>2388</v>
          </cell>
        </row>
        <row r="391">
          <cell r="A391">
            <v>2389</v>
          </cell>
        </row>
        <row r="392">
          <cell r="A392">
            <v>2390</v>
          </cell>
        </row>
        <row r="393">
          <cell r="A393">
            <v>2391</v>
          </cell>
        </row>
        <row r="394">
          <cell r="A394">
            <v>2392</v>
          </cell>
        </row>
        <row r="395">
          <cell r="A395">
            <v>2393</v>
          </cell>
        </row>
        <row r="396">
          <cell r="A396">
            <v>2394</v>
          </cell>
        </row>
        <row r="397">
          <cell r="A397">
            <v>2395</v>
          </cell>
        </row>
        <row r="398">
          <cell r="A398">
            <v>2396</v>
          </cell>
        </row>
        <row r="399">
          <cell r="A399">
            <v>2397</v>
          </cell>
        </row>
        <row r="400">
          <cell r="A400">
            <v>2398</v>
          </cell>
        </row>
        <row r="401">
          <cell r="A401">
            <v>2399</v>
          </cell>
        </row>
        <row r="402">
          <cell r="A402">
            <v>2400</v>
          </cell>
        </row>
        <row r="403">
          <cell r="A403">
            <v>2401</v>
          </cell>
        </row>
        <row r="404">
          <cell r="A404">
            <v>2402</v>
          </cell>
        </row>
        <row r="405">
          <cell r="A405">
            <v>2403</v>
          </cell>
        </row>
        <row r="406">
          <cell r="A406">
            <v>2404</v>
          </cell>
        </row>
        <row r="407">
          <cell r="A407">
            <v>2405</v>
          </cell>
        </row>
        <row r="408">
          <cell r="A408">
            <v>2406</v>
          </cell>
        </row>
        <row r="409">
          <cell r="A409">
            <v>2407</v>
          </cell>
        </row>
        <row r="410">
          <cell r="A410">
            <v>2408</v>
          </cell>
        </row>
        <row r="411">
          <cell r="A411">
            <v>2409</v>
          </cell>
        </row>
        <row r="412">
          <cell r="A412">
            <v>2410</v>
          </cell>
        </row>
        <row r="413">
          <cell r="A413">
            <v>2411</v>
          </cell>
        </row>
        <row r="414">
          <cell r="A414">
            <v>2412</v>
          </cell>
        </row>
        <row r="415">
          <cell r="A415">
            <v>2413</v>
          </cell>
        </row>
        <row r="416">
          <cell r="A416">
            <v>2414</v>
          </cell>
        </row>
        <row r="417">
          <cell r="A417">
            <v>2415</v>
          </cell>
        </row>
        <row r="418">
          <cell r="A418">
            <v>2416</v>
          </cell>
        </row>
        <row r="419">
          <cell r="A419">
            <v>2417</v>
          </cell>
        </row>
        <row r="420">
          <cell r="A420">
            <v>2418</v>
          </cell>
        </row>
        <row r="421">
          <cell r="A421">
            <v>2419</v>
          </cell>
        </row>
        <row r="422">
          <cell r="A422">
            <v>2420</v>
          </cell>
        </row>
        <row r="423">
          <cell r="A423">
            <v>2421</v>
          </cell>
        </row>
        <row r="424">
          <cell r="A424">
            <v>2422</v>
          </cell>
        </row>
        <row r="425">
          <cell r="A425">
            <v>2423</v>
          </cell>
        </row>
        <row r="426">
          <cell r="A426">
            <v>2424</v>
          </cell>
        </row>
        <row r="427">
          <cell r="A427">
            <v>2425</v>
          </cell>
        </row>
        <row r="428">
          <cell r="A428">
            <v>2426</v>
          </cell>
        </row>
        <row r="429">
          <cell r="A429">
            <v>2427</v>
          </cell>
        </row>
        <row r="430">
          <cell r="A430">
            <v>2428</v>
          </cell>
        </row>
        <row r="431">
          <cell r="A431">
            <v>2429</v>
          </cell>
        </row>
        <row r="432">
          <cell r="A432">
            <v>2430</v>
          </cell>
        </row>
        <row r="433">
          <cell r="A433">
            <v>2431</v>
          </cell>
        </row>
        <row r="434">
          <cell r="A434">
            <v>2432</v>
          </cell>
        </row>
        <row r="435">
          <cell r="A435">
            <v>2433</v>
          </cell>
        </row>
        <row r="436">
          <cell r="A436">
            <v>2434</v>
          </cell>
        </row>
        <row r="437">
          <cell r="A437">
            <v>2435</v>
          </cell>
        </row>
        <row r="438">
          <cell r="A438">
            <v>2436</v>
          </cell>
        </row>
        <row r="439">
          <cell r="A439">
            <v>2437</v>
          </cell>
        </row>
        <row r="440">
          <cell r="A440">
            <v>2438</v>
          </cell>
        </row>
        <row r="441">
          <cell r="A441">
            <v>2439</v>
          </cell>
        </row>
        <row r="442">
          <cell r="A442">
            <v>2440</v>
          </cell>
        </row>
        <row r="443">
          <cell r="A443">
            <v>2441</v>
          </cell>
        </row>
        <row r="444">
          <cell r="A444">
            <v>2442</v>
          </cell>
        </row>
        <row r="445">
          <cell r="A445">
            <v>2443</v>
          </cell>
        </row>
        <row r="446">
          <cell r="A446">
            <v>2444</v>
          </cell>
        </row>
        <row r="447">
          <cell r="A447">
            <v>2445</v>
          </cell>
        </row>
        <row r="448">
          <cell r="A448">
            <v>2446</v>
          </cell>
        </row>
        <row r="449">
          <cell r="A449">
            <v>2447</v>
          </cell>
        </row>
        <row r="450">
          <cell r="A450">
            <v>2448</v>
          </cell>
        </row>
        <row r="451">
          <cell r="A451">
            <v>2449</v>
          </cell>
        </row>
        <row r="452">
          <cell r="A452">
            <v>2450</v>
          </cell>
          <cell r="B452" t="str">
            <v>Material Granular para concreto Asfáltico Triturado y Clasificado Fuente aluvial La Granada</v>
          </cell>
          <cell r="C452" t="str">
            <v>m3</v>
          </cell>
          <cell r="D452">
            <v>47018</v>
          </cell>
        </row>
        <row r="453">
          <cell r="A453">
            <v>2451</v>
          </cell>
          <cell r="B453" t="str">
            <v>Material Granular para concreto Asfáltico Triturado y Clasificado Fuente aluvial La Niña</v>
          </cell>
          <cell r="C453" t="str">
            <v>m3</v>
          </cell>
          <cell r="D453">
            <v>49218</v>
          </cell>
        </row>
        <row r="454">
          <cell r="A454">
            <v>2452</v>
          </cell>
          <cell r="B454" t="str">
            <v>ACPM</v>
          </cell>
          <cell r="C454" t="str">
            <v>Galón</v>
          </cell>
          <cell r="D454">
            <v>8360</v>
          </cell>
        </row>
        <row r="455">
          <cell r="A455">
            <v>2453</v>
          </cell>
          <cell r="B455" t="str">
            <v>Aceite Reciclado</v>
          </cell>
          <cell r="C455" t="str">
            <v>Galón</v>
          </cell>
          <cell r="D455">
            <v>4500</v>
          </cell>
        </row>
        <row r="456">
          <cell r="A456">
            <v>2454</v>
          </cell>
        </row>
        <row r="457">
          <cell r="A457">
            <v>2455</v>
          </cell>
        </row>
        <row r="458">
          <cell r="A458">
            <v>2456</v>
          </cell>
        </row>
        <row r="459">
          <cell r="A459">
            <v>2457</v>
          </cell>
        </row>
        <row r="460">
          <cell r="A460">
            <v>2458</v>
          </cell>
        </row>
        <row r="461">
          <cell r="A461">
            <v>2459</v>
          </cell>
        </row>
        <row r="462">
          <cell r="A462">
            <v>2460</v>
          </cell>
        </row>
        <row r="463">
          <cell r="A463">
            <v>2461</v>
          </cell>
        </row>
        <row r="464">
          <cell r="A464">
            <v>2462</v>
          </cell>
        </row>
        <row r="465">
          <cell r="A465">
            <v>2463</v>
          </cell>
        </row>
        <row r="466">
          <cell r="A466">
            <v>2464</v>
          </cell>
        </row>
        <row r="467">
          <cell r="A467">
            <v>2465</v>
          </cell>
        </row>
        <row r="468">
          <cell r="A468">
            <v>2466</v>
          </cell>
        </row>
        <row r="469">
          <cell r="A469">
            <v>2467</v>
          </cell>
        </row>
        <row r="470">
          <cell r="A470">
            <v>2468</v>
          </cell>
        </row>
        <row r="471">
          <cell r="A471">
            <v>2469</v>
          </cell>
        </row>
        <row r="472">
          <cell r="A472">
            <v>2470</v>
          </cell>
        </row>
        <row r="473">
          <cell r="A473">
            <v>2471</v>
          </cell>
        </row>
        <row r="474">
          <cell r="A474">
            <v>2472</v>
          </cell>
        </row>
        <row r="475">
          <cell r="A475">
            <v>2473</v>
          </cell>
        </row>
        <row r="476">
          <cell r="A476">
            <v>2474</v>
          </cell>
        </row>
        <row r="477">
          <cell r="A477">
            <v>2475</v>
          </cell>
        </row>
        <row r="478">
          <cell r="A478">
            <v>2476</v>
          </cell>
        </row>
        <row r="479">
          <cell r="A479">
            <v>2477</v>
          </cell>
        </row>
        <row r="480">
          <cell r="A480">
            <v>2478</v>
          </cell>
        </row>
        <row r="481">
          <cell r="A481">
            <v>2479</v>
          </cell>
        </row>
        <row r="482">
          <cell r="A482">
            <v>2480</v>
          </cell>
        </row>
        <row r="483">
          <cell r="A483">
            <v>2481</v>
          </cell>
        </row>
        <row r="484">
          <cell r="A484">
            <v>2482</v>
          </cell>
        </row>
        <row r="485">
          <cell r="A485">
            <v>2483</v>
          </cell>
        </row>
        <row r="486">
          <cell r="A486">
            <v>2484</v>
          </cell>
        </row>
        <row r="487">
          <cell r="A487">
            <v>2485</v>
          </cell>
        </row>
        <row r="488">
          <cell r="A488">
            <v>2486</v>
          </cell>
        </row>
        <row r="489">
          <cell r="A489">
            <v>2487</v>
          </cell>
        </row>
        <row r="490">
          <cell r="A490">
            <v>2488</v>
          </cell>
        </row>
        <row r="491">
          <cell r="A491">
            <v>2489</v>
          </cell>
        </row>
        <row r="492">
          <cell r="A492">
            <v>2490</v>
          </cell>
        </row>
        <row r="493">
          <cell r="A493">
            <v>2491</v>
          </cell>
        </row>
        <row r="494">
          <cell r="A494">
            <v>2492</v>
          </cell>
        </row>
        <row r="495">
          <cell r="A495">
            <v>2493</v>
          </cell>
        </row>
        <row r="496">
          <cell r="A496">
            <v>2494</v>
          </cell>
        </row>
        <row r="497">
          <cell r="A497">
            <v>2495</v>
          </cell>
        </row>
        <row r="498">
          <cell r="A498">
            <v>2496</v>
          </cell>
        </row>
        <row r="499">
          <cell r="A499">
            <v>2497</v>
          </cell>
        </row>
        <row r="500">
          <cell r="A500">
            <v>2498</v>
          </cell>
        </row>
        <row r="501">
          <cell r="A501">
            <v>2499</v>
          </cell>
        </row>
        <row r="502">
          <cell r="A502">
            <v>2500</v>
          </cell>
        </row>
        <row r="503">
          <cell r="A503">
            <v>2501</v>
          </cell>
        </row>
        <row r="504">
          <cell r="A504">
            <v>2502</v>
          </cell>
        </row>
        <row r="505">
          <cell r="A505">
            <v>2503</v>
          </cell>
        </row>
        <row r="506">
          <cell r="A506">
            <v>2504</v>
          </cell>
        </row>
        <row r="507">
          <cell r="A507">
            <v>2505</v>
          </cell>
        </row>
        <row r="508">
          <cell r="A508">
            <v>2506</v>
          </cell>
        </row>
        <row r="509">
          <cell r="A509">
            <v>2507</v>
          </cell>
        </row>
        <row r="510">
          <cell r="A510">
            <v>2508</v>
          </cell>
        </row>
        <row r="511">
          <cell r="A511">
            <v>2509</v>
          </cell>
        </row>
        <row r="512">
          <cell r="A512">
            <v>2510</v>
          </cell>
        </row>
        <row r="513">
          <cell r="A513">
            <v>2511</v>
          </cell>
        </row>
        <row r="514">
          <cell r="A514">
            <v>2512</v>
          </cell>
        </row>
        <row r="515">
          <cell r="A515">
            <v>2513</v>
          </cell>
        </row>
        <row r="516">
          <cell r="A516">
            <v>2514</v>
          </cell>
        </row>
        <row r="517">
          <cell r="A517">
            <v>2515</v>
          </cell>
        </row>
        <row r="518">
          <cell r="A518">
            <v>2516</v>
          </cell>
        </row>
        <row r="519">
          <cell r="A519">
            <v>2517</v>
          </cell>
        </row>
        <row r="520">
          <cell r="A520">
            <v>2518</v>
          </cell>
        </row>
        <row r="521">
          <cell r="A521">
            <v>2519</v>
          </cell>
        </row>
        <row r="522">
          <cell r="A522">
            <v>2520</v>
          </cell>
        </row>
        <row r="523">
          <cell r="A523">
            <v>2521</v>
          </cell>
        </row>
        <row r="524">
          <cell r="A524">
            <v>2522</v>
          </cell>
        </row>
        <row r="525">
          <cell r="A525">
            <v>2523</v>
          </cell>
        </row>
        <row r="526">
          <cell r="A526">
            <v>2524</v>
          </cell>
        </row>
        <row r="527">
          <cell r="A527">
            <v>2525</v>
          </cell>
        </row>
        <row r="528">
          <cell r="A528">
            <v>2526</v>
          </cell>
        </row>
        <row r="529">
          <cell r="A529">
            <v>2527</v>
          </cell>
        </row>
        <row r="530">
          <cell r="A530">
            <v>2528</v>
          </cell>
        </row>
        <row r="531">
          <cell r="A531">
            <v>2529</v>
          </cell>
        </row>
        <row r="532">
          <cell r="A532">
            <v>2530</v>
          </cell>
        </row>
        <row r="533">
          <cell r="A533">
            <v>2531</v>
          </cell>
        </row>
        <row r="534">
          <cell r="A534">
            <v>2532</v>
          </cell>
        </row>
        <row r="535">
          <cell r="A535">
            <v>2533</v>
          </cell>
        </row>
        <row r="536">
          <cell r="A536">
            <v>2534</v>
          </cell>
        </row>
        <row r="537">
          <cell r="A537">
            <v>2535</v>
          </cell>
        </row>
        <row r="538">
          <cell r="A538">
            <v>2536</v>
          </cell>
        </row>
        <row r="539">
          <cell r="A539">
            <v>2537</v>
          </cell>
        </row>
        <row r="540">
          <cell r="A540">
            <v>2538</v>
          </cell>
        </row>
        <row r="541">
          <cell r="A541">
            <v>2539</v>
          </cell>
        </row>
        <row r="542">
          <cell r="A542">
            <v>2540</v>
          </cell>
        </row>
        <row r="543">
          <cell r="A543">
            <v>2541</v>
          </cell>
        </row>
        <row r="544">
          <cell r="A544">
            <v>2542</v>
          </cell>
        </row>
        <row r="545">
          <cell r="A545">
            <v>2543</v>
          </cell>
        </row>
        <row r="546">
          <cell r="A546">
            <v>2544</v>
          </cell>
        </row>
        <row r="547">
          <cell r="A547">
            <v>2545</v>
          </cell>
        </row>
        <row r="548">
          <cell r="A548">
            <v>2546</v>
          </cell>
        </row>
        <row r="549">
          <cell r="A549">
            <v>2547</v>
          </cell>
        </row>
        <row r="550">
          <cell r="A550">
            <v>2548</v>
          </cell>
        </row>
        <row r="551">
          <cell r="A551">
            <v>2549</v>
          </cell>
        </row>
        <row r="552">
          <cell r="A552">
            <v>2550</v>
          </cell>
        </row>
        <row r="553">
          <cell r="A553">
            <v>2551</v>
          </cell>
        </row>
        <row r="554">
          <cell r="A554">
            <v>2552</v>
          </cell>
        </row>
        <row r="555">
          <cell r="A555">
            <v>2553</v>
          </cell>
        </row>
        <row r="556">
          <cell r="A556">
            <v>2554</v>
          </cell>
        </row>
        <row r="557">
          <cell r="A557">
            <v>2555</v>
          </cell>
        </row>
        <row r="558">
          <cell r="A558">
            <v>2556</v>
          </cell>
        </row>
        <row r="559">
          <cell r="A559">
            <v>2557</v>
          </cell>
        </row>
        <row r="560">
          <cell r="A560">
            <v>2558</v>
          </cell>
        </row>
        <row r="561">
          <cell r="A561">
            <v>2559</v>
          </cell>
        </row>
        <row r="562">
          <cell r="A562">
            <v>2560</v>
          </cell>
        </row>
        <row r="563">
          <cell r="A563">
            <v>2561</v>
          </cell>
        </row>
        <row r="564">
          <cell r="A564">
            <v>2562</v>
          </cell>
        </row>
        <row r="565">
          <cell r="A565">
            <v>2563</v>
          </cell>
        </row>
        <row r="566">
          <cell r="A566">
            <v>2564</v>
          </cell>
        </row>
        <row r="567">
          <cell r="A567">
            <v>2565</v>
          </cell>
        </row>
        <row r="568">
          <cell r="A568">
            <v>2566</v>
          </cell>
        </row>
        <row r="569">
          <cell r="A569">
            <v>2567</v>
          </cell>
        </row>
        <row r="570">
          <cell r="A570">
            <v>2568</v>
          </cell>
        </row>
        <row r="571">
          <cell r="A571">
            <v>2569</v>
          </cell>
        </row>
        <row r="572">
          <cell r="A572">
            <v>2570</v>
          </cell>
        </row>
        <row r="573">
          <cell r="A573">
            <v>2571</v>
          </cell>
        </row>
        <row r="574">
          <cell r="A574">
            <v>2572</v>
          </cell>
        </row>
        <row r="575">
          <cell r="A575">
            <v>2573</v>
          </cell>
        </row>
        <row r="576">
          <cell r="A576">
            <v>2574</v>
          </cell>
        </row>
        <row r="577">
          <cell r="A577">
            <v>2575</v>
          </cell>
        </row>
        <row r="578">
          <cell r="A578">
            <v>2576</v>
          </cell>
        </row>
        <row r="579">
          <cell r="A579">
            <v>2577</v>
          </cell>
        </row>
        <row r="580">
          <cell r="A580">
            <v>2578</v>
          </cell>
        </row>
        <row r="581">
          <cell r="A581">
            <v>2579</v>
          </cell>
        </row>
        <row r="582">
          <cell r="A582">
            <v>2580</v>
          </cell>
        </row>
        <row r="583">
          <cell r="A583">
            <v>2581</v>
          </cell>
        </row>
        <row r="584">
          <cell r="A584">
            <v>2582</v>
          </cell>
        </row>
        <row r="585">
          <cell r="A585">
            <v>2583</v>
          </cell>
        </row>
        <row r="586">
          <cell r="A586">
            <v>2584</v>
          </cell>
        </row>
        <row r="587">
          <cell r="A587">
            <v>2585</v>
          </cell>
        </row>
        <row r="588">
          <cell r="A588">
            <v>2586</v>
          </cell>
        </row>
        <row r="589">
          <cell r="A589">
            <v>2587</v>
          </cell>
        </row>
        <row r="590">
          <cell r="A590">
            <v>2588</v>
          </cell>
        </row>
        <row r="591">
          <cell r="A591">
            <v>2589</v>
          </cell>
        </row>
        <row r="592">
          <cell r="A592">
            <v>2590</v>
          </cell>
        </row>
        <row r="593">
          <cell r="A593">
            <v>2591</v>
          </cell>
        </row>
        <row r="594">
          <cell r="A594">
            <v>2592</v>
          </cell>
        </row>
        <row r="595">
          <cell r="A595">
            <v>2593</v>
          </cell>
        </row>
        <row r="596">
          <cell r="A596">
            <v>2594</v>
          </cell>
        </row>
        <row r="597">
          <cell r="A597">
            <v>2595</v>
          </cell>
        </row>
        <row r="598">
          <cell r="A598">
            <v>2596</v>
          </cell>
        </row>
        <row r="599">
          <cell r="A599">
            <v>2597</v>
          </cell>
        </row>
        <row r="600">
          <cell r="A600">
            <v>2598</v>
          </cell>
        </row>
        <row r="601">
          <cell r="A601">
            <v>2599</v>
          </cell>
        </row>
        <row r="602">
          <cell r="A602">
            <v>2600</v>
          </cell>
        </row>
        <row r="603">
          <cell r="A603">
            <v>2601</v>
          </cell>
        </row>
        <row r="604">
          <cell r="A604">
            <v>2602</v>
          </cell>
        </row>
        <row r="605">
          <cell r="A605">
            <v>2603</v>
          </cell>
        </row>
        <row r="606">
          <cell r="A606">
            <v>2604</v>
          </cell>
        </row>
        <row r="607">
          <cell r="A607">
            <v>2605</v>
          </cell>
        </row>
        <row r="608">
          <cell r="A608">
            <v>2606</v>
          </cell>
        </row>
        <row r="609">
          <cell r="A609">
            <v>2607</v>
          </cell>
        </row>
        <row r="610">
          <cell r="A610">
            <v>2608</v>
          </cell>
        </row>
        <row r="611">
          <cell r="A611">
            <v>2609</v>
          </cell>
        </row>
        <row r="612">
          <cell r="A612">
            <v>2610</v>
          </cell>
          <cell r="B612" t="str">
            <v>Material Granular Triturado y Clasificado Fuente aluvial El Quebradón</v>
          </cell>
          <cell r="C612" t="str">
            <v>m3</v>
          </cell>
          <cell r="D612">
            <v>48338</v>
          </cell>
        </row>
        <row r="613">
          <cell r="A613">
            <v>2611</v>
          </cell>
          <cell r="B613" t="str">
            <v>Material Granular Triturado y Clasificado Fuente aluvial El Doncello</v>
          </cell>
          <cell r="C613" t="str">
            <v>m3</v>
          </cell>
          <cell r="D613">
            <v>47788</v>
          </cell>
        </row>
        <row r="614">
          <cell r="A614">
            <v>2612</v>
          </cell>
        </row>
        <row r="615">
          <cell r="A615">
            <v>2613</v>
          </cell>
        </row>
        <row r="616">
          <cell r="A616">
            <v>2614</v>
          </cell>
        </row>
        <row r="617">
          <cell r="A617">
            <v>2615</v>
          </cell>
        </row>
        <row r="618">
          <cell r="A618">
            <v>2616</v>
          </cell>
        </row>
        <row r="619">
          <cell r="A619">
            <v>2617</v>
          </cell>
        </row>
        <row r="620">
          <cell r="A620">
            <v>2618</v>
          </cell>
        </row>
        <row r="621">
          <cell r="A621">
            <v>2619</v>
          </cell>
        </row>
        <row r="622">
          <cell r="A622">
            <v>2620</v>
          </cell>
        </row>
        <row r="623">
          <cell r="A623">
            <v>2621</v>
          </cell>
        </row>
        <row r="624">
          <cell r="A624">
            <v>2622</v>
          </cell>
        </row>
        <row r="625">
          <cell r="A625">
            <v>2623</v>
          </cell>
        </row>
        <row r="626">
          <cell r="A626">
            <v>2624</v>
          </cell>
        </row>
        <row r="627">
          <cell r="A627">
            <v>2625</v>
          </cell>
        </row>
        <row r="628">
          <cell r="A628">
            <v>2626</v>
          </cell>
        </row>
        <row r="629">
          <cell r="A629">
            <v>2627</v>
          </cell>
        </row>
        <row r="630">
          <cell r="A630">
            <v>2628</v>
          </cell>
        </row>
        <row r="631">
          <cell r="A631">
            <v>2629</v>
          </cell>
        </row>
        <row r="632">
          <cell r="A632">
            <v>2630</v>
          </cell>
          <cell r="B632" t="str">
            <v>Material Granular para concreto hidráulico Triturado y Clasificado Fuente aluvial El Doncello</v>
          </cell>
          <cell r="C632" t="str">
            <v>m3</v>
          </cell>
          <cell r="D632">
            <v>47788</v>
          </cell>
        </row>
        <row r="633">
          <cell r="A633">
            <v>2631</v>
          </cell>
        </row>
        <row r="634">
          <cell r="A634">
            <v>2632</v>
          </cell>
        </row>
        <row r="635">
          <cell r="A635">
            <v>2633</v>
          </cell>
        </row>
        <row r="636">
          <cell r="A636">
            <v>2634</v>
          </cell>
        </row>
        <row r="637">
          <cell r="A637">
            <v>2635</v>
          </cell>
        </row>
        <row r="638">
          <cell r="A638">
            <v>2636</v>
          </cell>
        </row>
        <row r="639">
          <cell r="A639">
            <v>2637</v>
          </cell>
        </row>
        <row r="640">
          <cell r="A640">
            <v>2638</v>
          </cell>
        </row>
        <row r="641">
          <cell r="A641">
            <v>2639</v>
          </cell>
        </row>
        <row r="642">
          <cell r="A642">
            <v>2640</v>
          </cell>
        </row>
        <row r="643">
          <cell r="A643">
            <v>2641</v>
          </cell>
        </row>
        <row r="644">
          <cell r="A644">
            <v>2642</v>
          </cell>
        </row>
        <row r="645">
          <cell r="A645">
            <v>2643</v>
          </cell>
        </row>
        <row r="646">
          <cell r="A646">
            <v>2644</v>
          </cell>
        </row>
        <row r="647">
          <cell r="A647">
            <v>2645</v>
          </cell>
        </row>
        <row r="648">
          <cell r="A648">
            <v>2646</v>
          </cell>
        </row>
        <row r="649">
          <cell r="A649">
            <v>2647</v>
          </cell>
        </row>
        <row r="650">
          <cell r="A650">
            <v>2648</v>
          </cell>
        </row>
        <row r="651">
          <cell r="A651">
            <v>2649</v>
          </cell>
        </row>
        <row r="652">
          <cell r="A652">
            <v>2650</v>
          </cell>
        </row>
        <row r="653">
          <cell r="A653">
            <v>2651</v>
          </cell>
        </row>
        <row r="654">
          <cell r="A654">
            <v>2652</v>
          </cell>
        </row>
        <row r="655">
          <cell r="A655">
            <v>2653</v>
          </cell>
        </row>
        <row r="656">
          <cell r="A656">
            <v>2654</v>
          </cell>
        </row>
        <row r="657">
          <cell r="A657">
            <v>2655</v>
          </cell>
        </row>
        <row r="658">
          <cell r="A658">
            <v>2656</v>
          </cell>
        </row>
        <row r="659">
          <cell r="A659">
            <v>2657</v>
          </cell>
        </row>
        <row r="660">
          <cell r="A660">
            <v>2658</v>
          </cell>
        </row>
        <row r="661">
          <cell r="A661">
            <v>2659</v>
          </cell>
        </row>
        <row r="662">
          <cell r="A662">
            <v>2660</v>
          </cell>
        </row>
        <row r="663">
          <cell r="A663">
            <v>2661</v>
          </cell>
        </row>
        <row r="664">
          <cell r="A664">
            <v>2662</v>
          </cell>
        </row>
        <row r="665">
          <cell r="A665">
            <v>2663</v>
          </cell>
        </row>
        <row r="666">
          <cell r="A666">
            <v>2664</v>
          </cell>
        </row>
        <row r="667">
          <cell r="A667">
            <v>2665</v>
          </cell>
        </row>
        <row r="668">
          <cell r="A668">
            <v>2666</v>
          </cell>
        </row>
        <row r="669">
          <cell r="A669">
            <v>2667</v>
          </cell>
        </row>
        <row r="670">
          <cell r="A670">
            <v>2668</v>
          </cell>
        </row>
        <row r="671">
          <cell r="A671">
            <v>2669</v>
          </cell>
        </row>
        <row r="672">
          <cell r="A672">
            <v>2670</v>
          </cell>
        </row>
        <row r="673">
          <cell r="A673">
            <v>2671</v>
          </cell>
        </row>
        <row r="674">
          <cell r="A674">
            <v>2672</v>
          </cell>
        </row>
        <row r="675">
          <cell r="A675">
            <v>2673</v>
          </cell>
          <cell r="B675" t="str">
            <v>Geodren Planar con tubería de drenaje DN 100 mm</v>
          </cell>
          <cell r="C675" t="str">
            <v>m2</v>
          </cell>
          <cell r="D675">
            <v>31785</v>
          </cell>
        </row>
        <row r="676">
          <cell r="A676">
            <v>2674</v>
          </cell>
          <cell r="B676" t="str">
            <v>Tubería perforada para drenaje con filtro DN 100 mm</v>
          </cell>
          <cell r="C676" t="str">
            <v>ml</v>
          </cell>
          <cell r="D676">
            <v>27500</v>
          </cell>
        </row>
        <row r="677">
          <cell r="A677">
            <v>2675</v>
          </cell>
          <cell r="B677" t="str">
            <v>Tapón para tubería de drenaje DN 100 mm</v>
          </cell>
          <cell r="C677" t="str">
            <v>u</v>
          </cell>
          <cell r="D677">
            <v>44306</v>
          </cell>
        </row>
        <row r="678">
          <cell r="A678">
            <v>2676</v>
          </cell>
          <cell r="B678" t="str">
            <v>Codo 45° para tubnería drenaje en PVC DN100 mm</v>
          </cell>
          <cell r="C678" t="str">
            <v>u</v>
          </cell>
          <cell r="D678">
            <v>80056</v>
          </cell>
        </row>
        <row r="679">
          <cell r="A679">
            <v>2677</v>
          </cell>
        </row>
        <row r="680">
          <cell r="A680">
            <v>2678</v>
          </cell>
        </row>
        <row r="681">
          <cell r="A681">
            <v>2679</v>
          </cell>
        </row>
        <row r="682">
          <cell r="A682">
            <v>2680</v>
          </cell>
        </row>
        <row r="683">
          <cell r="A683">
            <v>2681</v>
          </cell>
        </row>
        <row r="684">
          <cell r="A684">
            <v>2682</v>
          </cell>
        </row>
        <row r="685">
          <cell r="A685">
            <v>2683</v>
          </cell>
        </row>
        <row r="686">
          <cell r="A686">
            <v>2684</v>
          </cell>
        </row>
        <row r="687">
          <cell r="A687">
            <v>2685</v>
          </cell>
        </row>
        <row r="688">
          <cell r="A688">
            <v>2686</v>
          </cell>
        </row>
        <row r="689">
          <cell r="A689">
            <v>2687</v>
          </cell>
        </row>
        <row r="690">
          <cell r="A690">
            <v>2688</v>
          </cell>
        </row>
        <row r="691">
          <cell r="A691">
            <v>2689</v>
          </cell>
        </row>
        <row r="692">
          <cell r="A692">
            <v>2690</v>
          </cell>
        </row>
        <row r="693">
          <cell r="A693">
            <v>2691</v>
          </cell>
        </row>
        <row r="694">
          <cell r="A694">
            <v>2692</v>
          </cell>
        </row>
        <row r="695">
          <cell r="A695">
            <v>2693</v>
          </cell>
        </row>
        <row r="696">
          <cell r="A696">
            <v>2694</v>
          </cell>
        </row>
        <row r="697">
          <cell r="A697">
            <v>2695</v>
          </cell>
        </row>
        <row r="698">
          <cell r="A698">
            <v>2696</v>
          </cell>
        </row>
        <row r="699">
          <cell r="A699">
            <v>2697</v>
          </cell>
        </row>
        <row r="700">
          <cell r="A700">
            <v>2698</v>
          </cell>
        </row>
        <row r="701">
          <cell r="A701">
            <v>2699</v>
          </cell>
        </row>
        <row r="702">
          <cell r="A702">
            <v>2700</v>
          </cell>
        </row>
        <row r="703">
          <cell r="A703">
            <v>2701</v>
          </cell>
        </row>
        <row r="704">
          <cell r="A704">
            <v>2702</v>
          </cell>
        </row>
        <row r="705">
          <cell r="A705">
            <v>2703</v>
          </cell>
        </row>
        <row r="706">
          <cell r="A706">
            <v>2704</v>
          </cell>
        </row>
        <row r="707">
          <cell r="A707">
            <v>2705</v>
          </cell>
        </row>
        <row r="708">
          <cell r="A708">
            <v>2706</v>
          </cell>
        </row>
        <row r="709">
          <cell r="A709">
            <v>2707</v>
          </cell>
        </row>
        <row r="710">
          <cell r="A710">
            <v>2708</v>
          </cell>
        </row>
        <row r="711">
          <cell r="A711">
            <v>2709</v>
          </cell>
        </row>
        <row r="712">
          <cell r="A712">
            <v>2710</v>
          </cell>
        </row>
        <row r="713">
          <cell r="A713">
            <v>2711</v>
          </cell>
        </row>
        <row r="714">
          <cell r="A714">
            <v>2712</v>
          </cell>
        </row>
        <row r="715">
          <cell r="A715">
            <v>2713</v>
          </cell>
        </row>
        <row r="716">
          <cell r="A716">
            <v>2714</v>
          </cell>
        </row>
        <row r="717">
          <cell r="A717">
            <v>2715</v>
          </cell>
        </row>
        <row r="718">
          <cell r="A718">
            <v>2716</v>
          </cell>
        </row>
        <row r="719">
          <cell r="A719">
            <v>2717</v>
          </cell>
        </row>
        <row r="720">
          <cell r="A720">
            <v>2718</v>
          </cell>
        </row>
        <row r="721">
          <cell r="A721">
            <v>2719</v>
          </cell>
        </row>
        <row r="722">
          <cell r="A722">
            <v>2720</v>
          </cell>
        </row>
        <row r="723">
          <cell r="A723">
            <v>2721</v>
          </cell>
        </row>
        <row r="724">
          <cell r="A724">
            <v>2722</v>
          </cell>
        </row>
        <row r="725">
          <cell r="A725">
            <v>2723</v>
          </cell>
        </row>
        <row r="726">
          <cell r="A726">
            <v>2724</v>
          </cell>
        </row>
        <row r="727">
          <cell r="A727">
            <v>2725</v>
          </cell>
        </row>
        <row r="728">
          <cell r="A728">
            <v>2726</v>
          </cell>
        </row>
        <row r="729">
          <cell r="A729">
            <v>2727</v>
          </cell>
        </row>
        <row r="730">
          <cell r="A730">
            <v>2728</v>
          </cell>
        </row>
        <row r="731">
          <cell r="A731">
            <v>2729</v>
          </cell>
        </row>
        <row r="732">
          <cell r="A732">
            <v>2730</v>
          </cell>
        </row>
        <row r="733">
          <cell r="A733">
            <v>2731</v>
          </cell>
        </row>
        <row r="734">
          <cell r="A734">
            <v>2732</v>
          </cell>
        </row>
        <row r="735">
          <cell r="A735">
            <v>2733</v>
          </cell>
        </row>
        <row r="736">
          <cell r="A736">
            <v>2734</v>
          </cell>
        </row>
        <row r="737">
          <cell r="A737">
            <v>2735</v>
          </cell>
        </row>
        <row r="738">
          <cell r="A738">
            <v>2736</v>
          </cell>
        </row>
        <row r="739">
          <cell r="A739">
            <v>2737</v>
          </cell>
        </row>
        <row r="740">
          <cell r="A740">
            <v>2738</v>
          </cell>
        </row>
        <row r="741">
          <cell r="A741">
            <v>2739</v>
          </cell>
        </row>
        <row r="742">
          <cell r="A742">
            <v>2740</v>
          </cell>
        </row>
        <row r="743">
          <cell r="A743">
            <v>2741</v>
          </cell>
        </row>
        <row r="744">
          <cell r="A744">
            <v>2742</v>
          </cell>
        </row>
        <row r="745">
          <cell r="A745">
            <v>2743</v>
          </cell>
        </row>
        <row r="746">
          <cell r="A746">
            <v>2744</v>
          </cell>
        </row>
        <row r="747">
          <cell r="A747">
            <v>2745</v>
          </cell>
        </row>
        <row r="748">
          <cell r="A748">
            <v>2746</v>
          </cell>
        </row>
        <row r="749">
          <cell r="A749">
            <v>2747</v>
          </cell>
        </row>
        <row r="750">
          <cell r="A750">
            <v>2748</v>
          </cell>
        </row>
        <row r="751">
          <cell r="A751">
            <v>2749</v>
          </cell>
        </row>
        <row r="752">
          <cell r="A752">
            <v>2750</v>
          </cell>
        </row>
        <row r="753">
          <cell r="A753">
            <v>2751</v>
          </cell>
        </row>
        <row r="754">
          <cell r="A754">
            <v>2752</v>
          </cell>
        </row>
        <row r="755">
          <cell r="A755">
            <v>2753</v>
          </cell>
        </row>
        <row r="756">
          <cell r="A756">
            <v>2754</v>
          </cell>
        </row>
        <row r="757">
          <cell r="A757">
            <v>2755</v>
          </cell>
        </row>
        <row r="758">
          <cell r="A758">
            <v>2756</v>
          </cell>
        </row>
        <row r="759">
          <cell r="A759">
            <v>2757</v>
          </cell>
        </row>
        <row r="760">
          <cell r="A760">
            <v>2758</v>
          </cell>
        </row>
        <row r="761">
          <cell r="A761">
            <v>2759</v>
          </cell>
        </row>
        <row r="762">
          <cell r="A762">
            <v>2760</v>
          </cell>
        </row>
        <row r="763">
          <cell r="A763">
            <v>2761</v>
          </cell>
        </row>
        <row r="764">
          <cell r="A764">
            <v>2762</v>
          </cell>
        </row>
        <row r="765">
          <cell r="A765">
            <v>2763</v>
          </cell>
        </row>
        <row r="766">
          <cell r="A766">
            <v>2764</v>
          </cell>
        </row>
        <row r="767">
          <cell r="A767">
            <v>2765</v>
          </cell>
        </row>
        <row r="768">
          <cell r="A768">
            <v>2766</v>
          </cell>
        </row>
        <row r="769">
          <cell r="A769">
            <v>2767</v>
          </cell>
        </row>
        <row r="770">
          <cell r="A770">
            <v>2768</v>
          </cell>
        </row>
        <row r="771">
          <cell r="A771">
            <v>2769</v>
          </cell>
        </row>
        <row r="772">
          <cell r="A772">
            <v>2770</v>
          </cell>
        </row>
        <row r="773">
          <cell r="A773">
            <v>2771</v>
          </cell>
        </row>
        <row r="774">
          <cell r="A774">
            <v>2772</v>
          </cell>
        </row>
        <row r="775">
          <cell r="A775">
            <v>2773</v>
          </cell>
        </row>
        <row r="776">
          <cell r="A776">
            <v>2774</v>
          </cell>
        </row>
        <row r="777">
          <cell r="A777">
            <v>2775</v>
          </cell>
        </row>
        <row r="778">
          <cell r="A778">
            <v>2776</v>
          </cell>
        </row>
        <row r="779">
          <cell r="A779">
            <v>2777</v>
          </cell>
        </row>
        <row r="780">
          <cell r="A780">
            <v>2778</v>
          </cell>
        </row>
        <row r="781">
          <cell r="A781">
            <v>2779</v>
          </cell>
        </row>
        <row r="782">
          <cell r="A782">
            <v>2780</v>
          </cell>
        </row>
        <row r="783">
          <cell r="A783">
            <v>2781</v>
          </cell>
        </row>
        <row r="784">
          <cell r="A784">
            <v>2782</v>
          </cell>
        </row>
        <row r="785">
          <cell r="A785">
            <v>2783</v>
          </cell>
        </row>
        <row r="786">
          <cell r="A786">
            <v>2784</v>
          </cell>
        </row>
        <row r="787">
          <cell r="A787">
            <v>2785</v>
          </cell>
        </row>
        <row r="788">
          <cell r="A788">
            <v>2786</v>
          </cell>
        </row>
        <row r="789">
          <cell r="A789">
            <v>2787</v>
          </cell>
        </row>
        <row r="790">
          <cell r="A790">
            <v>2788</v>
          </cell>
        </row>
        <row r="791">
          <cell r="A791">
            <v>2789</v>
          </cell>
        </row>
        <row r="792">
          <cell r="A792">
            <v>2790</v>
          </cell>
        </row>
        <row r="793">
          <cell r="A793">
            <v>2791</v>
          </cell>
        </row>
        <row r="794">
          <cell r="A794">
            <v>2792</v>
          </cell>
        </row>
        <row r="795">
          <cell r="A795">
            <v>2793</v>
          </cell>
        </row>
        <row r="796">
          <cell r="A796">
            <v>2794</v>
          </cell>
        </row>
        <row r="797">
          <cell r="A797">
            <v>2795</v>
          </cell>
        </row>
        <row r="798">
          <cell r="A798">
            <v>2796</v>
          </cell>
        </row>
        <row r="799">
          <cell r="A799">
            <v>2797</v>
          </cell>
        </row>
        <row r="800">
          <cell r="A800">
            <v>2798</v>
          </cell>
        </row>
        <row r="801">
          <cell r="A801">
            <v>2799</v>
          </cell>
        </row>
        <row r="802">
          <cell r="A802">
            <v>2800</v>
          </cell>
        </row>
        <row r="803">
          <cell r="A803">
            <v>2801</v>
          </cell>
        </row>
        <row r="804">
          <cell r="A804">
            <v>2802</v>
          </cell>
        </row>
        <row r="805">
          <cell r="A805">
            <v>2803</v>
          </cell>
        </row>
        <row r="806">
          <cell r="A806">
            <v>2804</v>
          </cell>
        </row>
        <row r="807">
          <cell r="A807">
            <v>2805</v>
          </cell>
        </row>
        <row r="808">
          <cell r="A808">
            <v>2806</v>
          </cell>
        </row>
        <row r="809">
          <cell r="A809">
            <v>2807</v>
          </cell>
        </row>
        <row r="810">
          <cell r="A810">
            <v>2808</v>
          </cell>
        </row>
        <row r="811">
          <cell r="A811">
            <v>2809</v>
          </cell>
        </row>
        <row r="812">
          <cell r="A812">
            <v>2810</v>
          </cell>
        </row>
        <row r="813">
          <cell r="A813">
            <v>2811</v>
          </cell>
        </row>
        <row r="814">
          <cell r="A814">
            <v>2812</v>
          </cell>
        </row>
        <row r="815">
          <cell r="A815">
            <v>2813</v>
          </cell>
        </row>
        <row r="816">
          <cell r="A816">
            <v>2814</v>
          </cell>
        </row>
        <row r="817">
          <cell r="A817">
            <v>2815</v>
          </cell>
        </row>
        <row r="818">
          <cell r="A818">
            <v>2816</v>
          </cell>
        </row>
        <row r="819">
          <cell r="A819">
            <v>2817</v>
          </cell>
        </row>
        <row r="820">
          <cell r="A820">
            <v>2818</v>
          </cell>
        </row>
        <row r="821">
          <cell r="A821">
            <v>2819</v>
          </cell>
        </row>
        <row r="822">
          <cell r="A822">
            <v>2820</v>
          </cell>
        </row>
        <row r="823">
          <cell r="A823">
            <v>2821</v>
          </cell>
        </row>
        <row r="824">
          <cell r="A824">
            <v>2822</v>
          </cell>
        </row>
        <row r="825">
          <cell r="A825">
            <v>2823</v>
          </cell>
        </row>
        <row r="826">
          <cell r="A826">
            <v>2824</v>
          </cell>
        </row>
        <row r="827">
          <cell r="A827">
            <v>2825</v>
          </cell>
        </row>
        <row r="828">
          <cell r="A828">
            <v>2826</v>
          </cell>
        </row>
        <row r="829">
          <cell r="A829">
            <v>2827</v>
          </cell>
        </row>
        <row r="830">
          <cell r="A830">
            <v>2828</v>
          </cell>
        </row>
        <row r="831">
          <cell r="A831">
            <v>2829</v>
          </cell>
        </row>
        <row r="832">
          <cell r="A832">
            <v>2830</v>
          </cell>
        </row>
        <row r="833">
          <cell r="A833">
            <v>2831</v>
          </cell>
        </row>
        <row r="834">
          <cell r="A834">
            <v>2832</v>
          </cell>
        </row>
        <row r="835">
          <cell r="A835">
            <v>2833</v>
          </cell>
        </row>
        <row r="836">
          <cell r="A836">
            <v>2834</v>
          </cell>
        </row>
        <row r="837">
          <cell r="A837">
            <v>2835</v>
          </cell>
        </row>
        <row r="838">
          <cell r="A838">
            <v>2836</v>
          </cell>
        </row>
        <row r="839">
          <cell r="A839">
            <v>2837</v>
          </cell>
        </row>
        <row r="840">
          <cell r="A840">
            <v>2838</v>
          </cell>
        </row>
        <row r="841">
          <cell r="A841">
            <v>2839</v>
          </cell>
        </row>
        <row r="842">
          <cell r="A842">
            <v>2840</v>
          </cell>
        </row>
        <row r="843">
          <cell r="A843">
            <v>2841</v>
          </cell>
        </row>
        <row r="844">
          <cell r="A844">
            <v>2842</v>
          </cell>
        </row>
        <row r="845">
          <cell r="A845">
            <v>2843</v>
          </cell>
        </row>
        <row r="846">
          <cell r="A846">
            <v>2844</v>
          </cell>
        </row>
        <row r="847">
          <cell r="A847">
            <v>2845</v>
          </cell>
        </row>
        <row r="848">
          <cell r="A848">
            <v>2846</v>
          </cell>
        </row>
        <row r="849">
          <cell r="A849">
            <v>2847</v>
          </cell>
        </row>
        <row r="850">
          <cell r="A850">
            <v>2848</v>
          </cell>
        </row>
        <row r="851">
          <cell r="A851">
            <v>2849</v>
          </cell>
        </row>
        <row r="852">
          <cell r="A852">
            <v>2850</v>
          </cell>
        </row>
        <row r="853">
          <cell r="A853">
            <v>2851</v>
          </cell>
        </row>
        <row r="854">
          <cell r="A854">
            <v>2852</v>
          </cell>
        </row>
        <row r="855">
          <cell r="A855">
            <v>2853</v>
          </cell>
        </row>
        <row r="856">
          <cell r="A856">
            <v>2854</v>
          </cell>
        </row>
        <row r="857">
          <cell r="A857">
            <v>2855</v>
          </cell>
        </row>
        <row r="858">
          <cell r="A858">
            <v>2856</v>
          </cell>
        </row>
        <row r="859">
          <cell r="A859">
            <v>2857</v>
          </cell>
        </row>
        <row r="860">
          <cell r="A860">
            <v>2858</v>
          </cell>
        </row>
        <row r="861">
          <cell r="A861">
            <v>2859</v>
          </cell>
        </row>
        <row r="862">
          <cell r="A862">
            <v>2860</v>
          </cell>
        </row>
        <row r="863">
          <cell r="A863">
            <v>2861</v>
          </cell>
        </row>
        <row r="864">
          <cell r="A864">
            <v>2862</v>
          </cell>
        </row>
        <row r="865">
          <cell r="A865">
            <v>2863</v>
          </cell>
        </row>
        <row r="866">
          <cell r="A866">
            <v>2864</v>
          </cell>
        </row>
        <row r="867">
          <cell r="A867">
            <v>2865</v>
          </cell>
        </row>
        <row r="868">
          <cell r="A868">
            <v>2866</v>
          </cell>
        </row>
        <row r="869">
          <cell r="A869">
            <v>2867</v>
          </cell>
        </row>
        <row r="870">
          <cell r="A870">
            <v>2868</v>
          </cell>
        </row>
        <row r="871">
          <cell r="A871">
            <v>2869</v>
          </cell>
        </row>
        <row r="872">
          <cell r="A872">
            <v>2870</v>
          </cell>
        </row>
        <row r="873">
          <cell r="A873">
            <v>2871</v>
          </cell>
        </row>
        <row r="874">
          <cell r="A874">
            <v>2872</v>
          </cell>
        </row>
        <row r="875">
          <cell r="A875">
            <v>2873</v>
          </cell>
        </row>
        <row r="876">
          <cell r="A876">
            <v>2874</v>
          </cell>
        </row>
        <row r="877">
          <cell r="A877">
            <v>2875</v>
          </cell>
        </row>
        <row r="878">
          <cell r="A878">
            <v>2876</v>
          </cell>
        </row>
        <row r="879">
          <cell r="A879">
            <v>2877</v>
          </cell>
        </row>
        <row r="880">
          <cell r="A880">
            <v>2878</v>
          </cell>
        </row>
        <row r="881">
          <cell r="A881">
            <v>2879</v>
          </cell>
        </row>
        <row r="882">
          <cell r="A882">
            <v>2880</v>
          </cell>
        </row>
        <row r="883">
          <cell r="A883">
            <v>2881</v>
          </cell>
        </row>
        <row r="884">
          <cell r="A884">
            <v>2882</v>
          </cell>
        </row>
        <row r="885">
          <cell r="A885">
            <v>2883</v>
          </cell>
        </row>
        <row r="886">
          <cell r="A886">
            <v>2884</v>
          </cell>
        </row>
        <row r="887">
          <cell r="A887">
            <v>2885</v>
          </cell>
        </row>
        <row r="888">
          <cell r="A888">
            <v>2886</v>
          </cell>
        </row>
        <row r="889">
          <cell r="A889">
            <v>2887</v>
          </cell>
        </row>
        <row r="890">
          <cell r="A890">
            <v>2888</v>
          </cell>
        </row>
        <row r="891">
          <cell r="A891">
            <v>2889</v>
          </cell>
        </row>
        <row r="892">
          <cell r="A892">
            <v>2890</v>
          </cell>
        </row>
        <row r="893">
          <cell r="A893">
            <v>2891</v>
          </cell>
        </row>
        <row r="894">
          <cell r="A894">
            <v>2892</v>
          </cell>
        </row>
        <row r="895">
          <cell r="A895">
            <v>2893</v>
          </cell>
        </row>
        <row r="896">
          <cell r="A896">
            <v>2894</v>
          </cell>
        </row>
        <row r="897">
          <cell r="A897">
            <v>2895</v>
          </cell>
        </row>
        <row r="898">
          <cell r="A898">
            <v>2896</v>
          </cell>
        </row>
        <row r="899">
          <cell r="A899">
            <v>2897</v>
          </cell>
        </row>
        <row r="900">
          <cell r="A900">
            <v>2898</v>
          </cell>
        </row>
        <row r="901">
          <cell r="A901">
            <v>2899</v>
          </cell>
        </row>
        <row r="902">
          <cell r="A902">
            <v>2900</v>
          </cell>
        </row>
        <row r="903">
          <cell r="A903">
            <v>2901</v>
          </cell>
        </row>
        <row r="904">
          <cell r="A904">
            <v>2902</v>
          </cell>
        </row>
        <row r="905">
          <cell r="A905">
            <v>2903</v>
          </cell>
        </row>
        <row r="906">
          <cell r="A906">
            <v>2904</v>
          </cell>
        </row>
        <row r="907">
          <cell r="A907">
            <v>2905</v>
          </cell>
        </row>
        <row r="908">
          <cell r="A908">
            <v>2906</v>
          </cell>
        </row>
        <row r="909">
          <cell r="A909">
            <v>2907</v>
          </cell>
        </row>
        <row r="910">
          <cell r="A910">
            <v>2908</v>
          </cell>
        </row>
        <row r="911">
          <cell r="A911">
            <v>2909</v>
          </cell>
        </row>
        <row r="912">
          <cell r="A912">
            <v>2910</v>
          </cell>
        </row>
        <row r="913">
          <cell r="A913">
            <v>2911</v>
          </cell>
        </row>
        <row r="914">
          <cell r="A914">
            <v>2912</v>
          </cell>
        </row>
        <row r="915">
          <cell r="A915">
            <v>2913</v>
          </cell>
        </row>
        <row r="916">
          <cell r="A916">
            <v>2914</v>
          </cell>
        </row>
        <row r="917">
          <cell r="A917">
            <v>2915</v>
          </cell>
        </row>
        <row r="918">
          <cell r="A918">
            <v>2916</v>
          </cell>
        </row>
        <row r="919">
          <cell r="A919">
            <v>2917</v>
          </cell>
        </row>
        <row r="920">
          <cell r="A920">
            <v>2918</v>
          </cell>
        </row>
        <row r="921">
          <cell r="A921">
            <v>2919</v>
          </cell>
        </row>
        <row r="922">
          <cell r="A922">
            <v>2920</v>
          </cell>
        </row>
        <row r="923">
          <cell r="A923">
            <v>2921</v>
          </cell>
        </row>
        <row r="924">
          <cell r="A924">
            <v>2922</v>
          </cell>
        </row>
        <row r="925">
          <cell r="A925">
            <v>2923</v>
          </cell>
        </row>
        <row r="926">
          <cell r="A926">
            <v>2924</v>
          </cell>
        </row>
        <row r="927">
          <cell r="A927">
            <v>2925</v>
          </cell>
        </row>
        <row r="928">
          <cell r="A928">
            <v>2926</v>
          </cell>
        </row>
        <row r="929">
          <cell r="A929">
            <v>2927</v>
          </cell>
        </row>
        <row r="930">
          <cell r="A930">
            <v>2928</v>
          </cell>
        </row>
        <row r="931">
          <cell r="A931">
            <v>2929</v>
          </cell>
        </row>
        <row r="932">
          <cell r="A932">
            <v>2930</v>
          </cell>
        </row>
        <row r="933">
          <cell r="A933">
            <v>2931</v>
          </cell>
        </row>
        <row r="934">
          <cell r="A934">
            <v>2932</v>
          </cell>
        </row>
        <row r="935">
          <cell r="A935">
            <v>2933</v>
          </cell>
        </row>
        <row r="936">
          <cell r="A936">
            <v>2934</v>
          </cell>
        </row>
        <row r="937">
          <cell r="A937">
            <v>2935</v>
          </cell>
        </row>
        <row r="938">
          <cell r="A938">
            <v>2936</v>
          </cell>
        </row>
        <row r="939">
          <cell r="A939">
            <v>2937</v>
          </cell>
        </row>
        <row r="940">
          <cell r="A940">
            <v>2938</v>
          </cell>
        </row>
        <row r="941">
          <cell r="A941">
            <v>2939</v>
          </cell>
        </row>
        <row r="942">
          <cell r="A942">
            <v>2940</v>
          </cell>
        </row>
        <row r="943">
          <cell r="A943">
            <v>2941</v>
          </cell>
        </row>
        <row r="944">
          <cell r="A944">
            <v>2942</v>
          </cell>
        </row>
        <row r="945">
          <cell r="A945">
            <v>2943</v>
          </cell>
        </row>
        <row r="946">
          <cell r="A946">
            <v>2944</v>
          </cell>
        </row>
        <row r="947">
          <cell r="A947">
            <v>2945</v>
          </cell>
        </row>
        <row r="948">
          <cell r="A948">
            <v>2946</v>
          </cell>
        </row>
        <row r="949">
          <cell r="A949">
            <v>2947</v>
          </cell>
        </row>
        <row r="950">
          <cell r="A950">
            <v>2948</v>
          </cell>
        </row>
        <row r="951">
          <cell r="A951">
            <v>2949</v>
          </cell>
        </row>
        <row r="952">
          <cell r="A952">
            <v>2950</v>
          </cell>
        </row>
        <row r="953">
          <cell r="A953">
            <v>2951</v>
          </cell>
        </row>
        <row r="954">
          <cell r="A954">
            <v>2952</v>
          </cell>
        </row>
        <row r="955">
          <cell r="A955">
            <v>2953</v>
          </cell>
        </row>
        <row r="956">
          <cell r="A956">
            <v>2954</v>
          </cell>
        </row>
        <row r="957">
          <cell r="A957">
            <v>2955</v>
          </cell>
        </row>
        <row r="958">
          <cell r="A958">
            <v>2956</v>
          </cell>
        </row>
        <row r="959">
          <cell r="A959">
            <v>2957</v>
          </cell>
        </row>
        <row r="960">
          <cell r="A960">
            <v>2958</v>
          </cell>
        </row>
        <row r="961">
          <cell r="A961">
            <v>2959</v>
          </cell>
        </row>
        <row r="962">
          <cell r="A962">
            <v>2960</v>
          </cell>
        </row>
        <row r="963">
          <cell r="A963">
            <v>2961</v>
          </cell>
        </row>
        <row r="964">
          <cell r="A964">
            <v>2962</v>
          </cell>
        </row>
        <row r="965">
          <cell r="A965">
            <v>2963</v>
          </cell>
        </row>
        <row r="966">
          <cell r="A966">
            <v>2964</v>
          </cell>
        </row>
        <row r="967">
          <cell r="A967">
            <v>2965</v>
          </cell>
        </row>
        <row r="968">
          <cell r="A968">
            <v>2966</v>
          </cell>
        </row>
        <row r="969">
          <cell r="A969">
            <v>2967</v>
          </cell>
        </row>
        <row r="970">
          <cell r="A970">
            <v>2968</v>
          </cell>
        </row>
        <row r="971">
          <cell r="A971">
            <v>2969</v>
          </cell>
        </row>
        <row r="972">
          <cell r="A972">
            <v>2970</v>
          </cell>
        </row>
        <row r="973">
          <cell r="A973">
            <v>2971</v>
          </cell>
        </row>
        <row r="974">
          <cell r="A974">
            <v>2972</v>
          </cell>
        </row>
        <row r="975">
          <cell r="A975">
            <v>2973</v>
          </cell>
        </row>
        <row r="976">
          <cell r="A976">
            <v>2974</v>
          </cell>
        </row>
        <row r="977">
          <cell r="A977">
            <v>2975</v>
          </cell>
        </row>
        <row r="978">
          <cell r="A978">
            <v>2976</v>
          </cell>
        </row>
        <row r="979">
          <cell r="A979">
            <v>2977</v>
          </cell>
        </row>
        <row r="980">
          <cell r="A980">
            <v>2978</v>
          </cell>
        </row>
        <row r="981">
          <cell r="A981">
            <v>2979</v>
          </cell>
        </row>
        <row r="982">
          <cell r="A982">
            <v>2980</v>
          </cell>
        </row>
        <row r="983">
          <cell r="A983">
            <v>2981</v>
          </cell>
        </row>
        <row r="984">
          <cell r="A984">
            <v>2982</v>
          </cell>
        </row>
        <row r="985">
          <cell r="A985">
            <v>2983</v>
          </cell>
        </row>
        <row r="986">
          <cell r="A986">
            <v>2984</v>
          </cell>
        </row>
        <row r="987">
          <cell r="A987">
            <v>2985</v>
          </cell>
        </row>
        <row r="988">
          <cell r="A988">
            <v>2986</v>
          </cell>
        </row>
        <row r="989">
          <cell r="A989">
            <v>2987</v>
          </cell>
        </row>
        <row r="990">
          <cell r="A990">
            <v>2988</v>
          </cell>
        </row>
        <row r="991">
          <cell r="A991">
            <v>2989</v>
          </cell>
        </row>
        <row r="992">
          <cell r="A992">
            <v>2990</v>
          </cell>
        </row>
        <row r="993">
          <cell r="A993">
            <v>2991</v>
          </cell>
        </row>
        <row r="994">
          <cell r="A994">
            <v>2992</v>
          </cell>
        </row>
        <row r="995">
          <cell r="A995">
            <v>2993</v>
          </cell>
        </row>
        <row r="996">
          <cell r="A996">
            <v>2994</v>
          </cell>
        </row>
        <row r="997">
          <cell r="A997">
            <v>2995</v>
          </cell>
        </row>
        <row r="998">
          <cell r="A998">
            <v>2996</v>
          </cell>
        </row>
        <row r="999">
          <cell r="A999">
            <v>2997</v>
          </cell>
        </row>
        <row r="1000">
          <cell r="A1000">
            <v>2998</v>
          </cell>
        </row>
        <row r="1001">
          <cell r="A1001">
            <v>2999</v>
          </cell>
          <cell r="B1001" t="str">
            <v>Factor de ajuste Materiales a Enero del 2016</v>
          </cell>
          <cell r="D1001">
            <v>3.95E-2</v>
          </cell>
        </row>
      </sheetData>
      <sheetData sheetId="4"/>
      <sheetData sheetId="5"/>
      <sheetData sheetId="6">
        <row r="2">
          <cell r="A2">
            <v>3000</v>
          </cell>
          <cell r="B2">
            <v>0</v>
          </cell>
          <cell r="C2">
            <v>0</v>
          </cell>
          <cell r="D2">
            <v>0</v>
          </cell>
        </row>
        <row r="3">
          <cell r="A3">
            <v>3001</v>
          </cell>
          <cell r="B3" t="str">
            <v>Transporte  de Tubería y Accesorios</v>
          </cell>
          <cell r="C3" t="str">
            <v>Kg</v>
          </cell>
          <cell r="D3">
            <v>24</v>
          </cell>
        </row>
        <row r="4">
          <cell r="A4">
            <v>3002</v>
          </cell>
          <cell r="B4" t="str">
            <v>Transporte de Prefabricados</v>
          </cell>
          <cell r="C4" t="str">
            <v>Kg</v>
          </cell>
          <cell r="D4">
            <v>20</v>
          </cell>
        </row>
        <row r="5">
          <cell r="A5">
            <v>3003</v>
          </cell>
          <cell r="B5" t="str">
            <v>Transporte de tierra abonada</v>
          </cell>
          <cell r="C5" t="str">
            <v>m3 - Km</v>
          </cell>
          <cell r="D5">
            <v>662</v>
          </cell>
        </row>
        <row r="6">
          <cell r="A6">
            <v>3004</v>
          </cell>
          <cell r="B6" t="str">
            <v>Transporte de material sobrante</v>
          </cell>
          <cell r="C6" t="str">
            <v>m3 - Km</v>
          </cell>
          <cell r="D6">
            <v>662</v>
          </cell>
        </row>
        <row r="7">
          <cell r="A7">
            <v>3005</v>
          </cell>
          <cell r="B7" t="str">
            <v>Transporte de material pétreo vía pavimentada</v>
          </cell>
          <cell r="C7" t="str">
            <v>m3 - Km</v>
          </cell>
          <cell r="D7">
            <v>455</v>
          </cell>
        </row>
        <row r="8">
          <cell r="A8">
            <v>3006</v>
          </cell>
          <cell r="B8" t="str">
            <v>Transporte de Material Pétreo carreteable</v>
          </cell>
          <cell r="C8" t="str">
            <v>m3 - Km</v>
          </cell>
          <cell r="D8">
            <v>662</v>
          </cell>
        </row>
        <row r="9">
          <cell r="A9">
            <v>3007</v>
          </cell>
          <cell r="B9" t="str">
            <v>Transporte de Concreto Asfáltico vía pavimentada</v>
          </cell>
          <cell r="C9" t="str">
            <v>m3 - Km</v>
          </cell>
          <cell r="D9">
            <v>447</v>
          </cell>
        </row>
        <row r="10">
          <cell r="A10">
            <v>3008</v>
          </cell>
          <cell r="B10" t="str">
            <v>Transporte de Concreto Hidráulico vía pavimentada</v>
          </cell>
          <cell r="C10" t="str">
            <v>m3 - Km</v>
          </cell>
          <cell r="D10">
            <v>714</v>
          </cell>
        </row>
        <row r="11">
          <cell r="A11">
            <v>3009</v>
          </cell>
          <cell r="B11" t="str">
            <v>Transporte de material de demolición</v>
          </cell>
          <cell r="C11" t="str">
            <v>m3 - Km</v>
          </cell>
          <cell r="D11">
            <v>847</v>
          </cell>
        </row>
        <row r="12">
          <cell r="A12">
            <v>3010</v>
          </cell>
          <cell r="B12" t="str">
            <v>Transporte material derrumbe</v>
          </cell>
          <cell r="C12" t="str">
            <v>m3 - Km</v>
          </cell>
          <cell r="D12">
            <v>662</v>
          </cell>
        </row>
        <row r="13">
          <cell r="A13">
            <v>3011</v>
          </cell>
          <cell r="B13" t="str">
            <v>Transporte de geocompuesto</v>
          </cell>
          <cell r="C13" t="str">
            <v>Kg</v>
          </cell>
          <cell r="D13">
            <v>24</v>
          </cell>
        </row>
        <row r="14">
          <cell r="A14">
            <v>3012</v>
          </cell>
          <cell r="B14" t="str">
            <v>Transporte de Equipos</v>
          </cell>
          <cell r="C14" t="str">
            <v>Gb</v>
          </cell>
          <cell r="D14">
            <v>45000</v>
          </cell>
        </row>
        <row r="15">
          <cell r="A15">
            <v>3013</v>
          </cell>
          <cell r="B15" t="str">
            <v xml:space="preserve">Transporte de Acero </v>
          </cell>
          <cell r="C15" t="str">
            <v>Kg</v>
          </cell>
          <cell r="D15">
            <v>8</v>
          </cell>
        </row>
        <row r="16">
          <cell r="A16">
            <v>3014</v>
          </cell>
          <cell r="B16" t="str">
            <v>Transporte de Concreto Asfáltico carretable</v>
          </cell>
          <cell r="C16" t="str">
            <v>m3 - Km</v>
          </cell>
          <cell r="D16">
            <v>622</v>
          </cell>
        </row>
        <row r="17">
          <cell r="A17">
            <v>3015</v>
          </cell>
          <cell r="B17" t="str">
            <v>Transporte de Concreto Hidráulico carreteble</v>
          </cell>
          <cell r="C17" t="str">
            <v>m3 - Km</v>
          </cell>
          <cell r="D17">
            <v>1109</v>
          </cell>
        </row>
        <row r="18">
          <cell r="A18">
            <v>3100</v>
          </cell>
          <cell r="B18" t="str">
            <v>Factor de ajuste Transporte a Enero del 2016</v>
          </cell>
          <cell r="D18">
            <v>8.0999999999999996E-3</v>
          </cell>
        </row>
      </sheetData>
      <sheetData sheetId="7"/>
      <sheetData sheetId="8">
        <row r="2">
          <cell r="A2">
            <v>4000</v>
          </cell>
        </row>
        <row r="3">
          <cell r="A3">
            <v>4001</v>
          </cell>
          <cell r="B3" t="str">
            <v>Oficial tubero (2,7 S.M.M.L.V.)</v>
          </cell>
          <cell r="C3">
            <v>55440</v>
          </cell>
          <cell r="D3">
            <v>37052</v>
          </cell>
          <cell r="E3">
            <v>92492</v>
          </cell>
        </row>
        <row r="4">
          <cell r="A4">
            <v>4002</v>
          </cell>
          <cell r="B4" t="str">
            <v>Ayudante (1,2 S.M.M.L.V.)</v>
          </cell>
          <cell r="C4">
            <v>24640</v>
          </cell>
          <cell r="D4">
            <v>20255</v>
          </cell>
          <cell r="E4">
            <v>44895</v>
          </cell>
          <cell r="G4">
            <v>1</v>
          </cell>
          <cell r="H4">
            <v>20533</v>
          </cell>
          <cell r="I4">
            <v>17504</v>
          </cell>
          <cell r="J4">
            <v>38037</v>
          </cell>
        </row>
        <row r="5">
          <cell r="A5">
            <v>4003</v>
          </cell>
          <cell r="B5" t="str">
            <v>Ayudante Tubero (1,25 S.M.M.L.V.)</v>
          </cell>
          <cell r="C5">
            <v>25666</v>
          </cell>
          <cell r="D5">
            <v>20946</v>
          </cell>
          <cell r="E5">
            <v>46612</v>
          </cell>
          <cell r="G5">
            <v>1.2</v>
          </cell>
          <cell r="H5">
            <v>24640</v>
          </cell>
          <cell r="I5">
            <v>20255</v>
          </cell>
          <cell r="J5">
            <v>44895</v>
          </cell>
        </row>
        <row r="6">
          <cell r="A6">
            <v>4004</v>
          </cell>
          <cell r="B6" t="str">
            <v>Cadenero 2 (1,7 S.M.M.L.V.)</v>
          </cell>
          <cell r="C6">
            <v>34906</v>
          </cell>
          <cell r="D6">
            <v>27148</v>
          </cell>
          <cell r="E6">
            <v>62054</v>
          </cell>
          <cell r="G6">
            <v>1.25</v>
          </cell>
          <cell r="H6">
            <v>25666</v>
          </cell>
          <cell r="I6">
            <v>20946</v>
          </cell>
          <cell r="J6">
            <v>46612</v>
          </cell>
        </row>
        <row r="7">
          <cell r="A7">
            <v>4005</v>
          </cell>
          <cell r="B7" t="str">
            <v>Cadenero 1 (2,0 S.M.M.L.V.)</v>
          </cell>
          <cell r="C7">
            <v>41066</v>
          </cell>
          <cell r="D7">
            <v>31224</v>
          </cell>
          <cell r="E7">
            <v>72290</v>
          </cell>
          <cell r="G7">
            <v>1.45</v>
          </cell>
          <cell r="H7">
            <v>29773</v>
          </cell>
          <cell r="I7">
            <v>23671</v>
          </cell>
          <cell r="J7">
            <v>53444</v>
          </cell>
        </row>
        <row r="8">
          <cell r="A8">
            <v>4006</v>
          </cell>
          <cell r="B8" t="str">
            <v>Topografo Auxiliar (2,4 S.M.M.L.V.)</v>
          </cell>
          <cell r="C8">
            <v>49280</v>
          </cell>
          <cell r="D8">
            <v>36766</v>
          </cell>
          <cell r="E8">
            <v>86046</v>
          </cell>
          <cell r="G8">
            <v>1.7</v>
          </cell>
          <cell r="H8">
            <v>34906</v>
          </cell>
          <cell r="I8">
            <v>27148</v>
          </cell>
          <cell r="J8">
            <v>62054</v>
          </cell>
        </row>
        <row r="9">
          <cell r="A9">
            <v>4007</v>
          </cell>
          <cell r="B9" t="str">
            <v>Oficial (2,5 S.M.M.L.V.)</v>
          </cell>
          <cell r="C9">
            <v>51333</v>
          </cell>
          <cell r="D9">
            <v>34299</v>
          </cell>
          <cell r="E9">
            <v>85632</v>
          </cell>
          <cell r="G9">
            <v>1.9</v>
          </cell>
          <cell r="H9">
            <v>39013</v>
          </cell>
          <cell r="I9">
            <v>29780</v>
          </cell>
          <cell r="J9">
            <v>68793</v>
          </cell>
        </row>
        <row r="10">
          <cell r="A10">
            <v>4008</v>
          </cell>
          <cell r="B10" t="str">
            <v>Auxiliar de Ingeniería (2,9 S.M.M.L.V.)</v>
          </cell>
          <cell r="C10">
            <v>59546</v>
          </cell>
          <cell r="D10">
            <v>39730</v>
          </cell>
          <cell r="E10">
            <v>99276</v>
          </cell>
          <cell r="G10">
            <v>2</v>
          </cell>
          <cell r="H10">
            <v>41066</v>
          </cell>
          <cell r="I10">
            <v>31224</v>
          </cell>
          <cell r="J10">
            <v>72290</v>
          </cell>
        </row>
        <row r="11">
          <cell r="A11">
            <v>4009</v>
          </cell>
          <cell r="B11" t="str">
            <v>Topografo (3,0 S.M.M.L.V.)</v>
          </cell>
          <cell r="C11">
            <v>61600</v>
          </cell>
          <cell r="D11">
            <v>41161</v>
          </cell>
          <cell r="E11">
            <v>102761</v>
          </cell>
          <cell r="G11">
            <v>2.1</v>
          </cell>
          <cell r="H11">
            <v>43120</v>
          </cell>
          <cell r="I11">
            <v>32583</v>
          </cell>
          <cell r="J11">
            <v>75703</v>
          </cell>
        </row>
        <row r="12">
          <cell r="A12">
            <v>4010</v>
          </cell>
          <cell r="B12" t="str">
            <v>Dibujante 1 (2,7 S.M.M.L.V.)</v>
          </cell>
          <cell r="C12">
            <v>55440</v>
          </cell>
          <cell r="D12">
            <v>37052</v>
          </cell>
          <cell r="E12">
            <v>92492</v>
          </cell>
          <cell r="G12">
            <v>2.35</v>
          </cell>
          <cell r="H12">
            <v>48253</v>
          </cell>
          <cell r="I12">
            <v>36048</v>
          </cell>
          <cell r="J12">
            <v>84301</v>
          </cell>
        </row>
        <row r="13">
          <cell r="A13">
            <v>4011</v>
          </cell>
          <cell r="B13" t="str">
            <v>Maestro (3,0 S.M.M.L.V.)</v>
          </cell>
          <cell r="C13">
            <v>61600</v>
          </cell>
          <cell r="D13">
            <v>41161</v>
          </cell>
          <cell r="E13">
            <v>102761</v>
          </cell>
          <cell r="G13">
            <v>2.4</v>
          </cell>
          <cell r="H13">
            <v>49280</v>
          </cell>
          <cell r="I13">
            <v>36766</v>
          </cell>
          <cell r="J13">
            <v>86046</v>
          </cell>
        </row>
        <row r="14">
          <cell r="A14">
            <v>4012</v>
          </cell>
          <cell r="B14" t="str">
            <v>Tecnólogo en Ingeniero / Auxiliar de Ingeniería (2,7 S.M.M.L.V.)</v>
          </cell>
          <cell r="C14">
            <v>55440</v>
          </cell>
          <cell r="D14">
            <v>37052</v>
          </cell>
          <cell r="E14">
            <v>92492</v>
          </cell>
          <cell r="G14">
            <v>2.5</v>
          </cell>
          <cell r="H14">
            <v>51333</v>
          </cell>
          <cell r="I14">
            <v>34299</v>
          </cell>
          <cell r="J14">
            <v>85632</v>
          </cell>
        </row>
        <row r="15">
          <cell r="A15">
            <v>4013</v>
          </cell>
          <cell r="B15" t="str">
            <v>Ingeniero Cat. 8 (3,5 S.M.M.L.V.)</v>
          </cell>
          <cell r="C15">
            <v>71866</v>
          </cell>
          <cell r="D15">
            <v>47985</v>
          </cell>
          <cell r="E15">
            <v>119851</v>
          </cell>
          <cell r="G15">
            <v>2.7</v>
          </cell>
          <cell r="H15">
            <v>55440</v>
          </cell>
          <cell r="I15">
            <v>37052</v>
          </cell>
          <cell r="J15">
            <v>92492</v>
          </cell>
        </row>
        <row r="16">
          <cell r="A16">
            <v>4014</v>
          </cell>
          <cell r="B16" t="str">
            <v>Ingeniero Cat. 7 (4,5 S.M.M.L.V.)</v>
          </cell>
          <cell r="C16">
            <v>92400</v>
          </cell>
          <cell r="D16">
            <v>61741</v>
          </cell>
          <cell r="E16">
            <v>154141</v>
          </cell>
          <cell r="G16">
            <v>2.9</v>
          </cell>
          <cell r="H16">
            <v>59546</v>
          </cell>
          <cell r="I16">
            <v>39730</v>
          </cell>
          <cell r="J16">
            <v>99276</v>
          </cell>
        </row>
        <row r="17">
          <cell r="A17">
            <v>4015</v>
          </cell>
          <cell r="B17" t="str">
            <v>Ingeniero Cat. 6 (5,0 S.M.M.L.V.)</v>
          </cell>
          <cell r="C17">
            <v>102666</v>
          </cell>
          <cell r="D17">
            <v>68563</v>
          </cell>
          <cell r="E17">
            <v>171229</v>
          </cell>
          <cell r="G17">
            <v>3</v>
          </cell>
          <cell r="H17">
            <v>61600</v>
          </cell>
          <cell r="I17">
            <v>41161</v>
          </cell>
          <cell r="J17">
            <v>102761</v>
          </cell>
        </row>
        <row r="18">
          <cell r="A18">
            <v>4016</v>
          </cell>
          <cell r="B18" t="str">
            <v>Ingeniero Cat. 5 (6,0 S.M.M.L.V.)</v>
          </cell>
          <cell r="C18">
            <v>123200</v>
          </cell>
          <cell r="D18">
            <v>82284</v>
          </cell>
          <cell r="E18">
            <v>205484</v>
          </cell>
          <cell r="G18">
            <v>3.1</v>
          </cell>
          <cell r="H18">
            <v>63653</v>
          </cell>
          <cell r="I18">
            <v>42480</v>
          </cell>
          <cell r="J18">
            <v>106133</v>
          </cell>
        </row>
        <row r="19">
          <cell r="A19">
            <v>4017</v>
          </cell>
          <cell r="B19" t="str">
            <v>Ingeniero Cat. 4 (7,0 S.M.M.L.V.)</v>
          </cell>
          <cell r="C19">
            <v>143733</v>
          </cell>
          <cell r="D19">
            <v>95967</v>
          </cell>
          <cell r="E19">
            <v>239700</v>
          </cell>
          <cell r="G19">
            <v>3.5</v>
          </cell>
          <cell r="H19">
            <v>71866</v>
          </cell>
          <cell r="I19">
            <v>47985</v>
          </cell>
          <cell r="J19">
            <v>119851</v>
          </cell>
        </row>
        <row r="20">
          <cell r="A20">
            <v>4018</v>
          </cell>
          <cell r="B20" t="str">
            <v>Ingeniero Cat. 3 (8,0 S.M.M.L.V.)</v>
          </cell>
          <cell r="C20">
            <v>164266</v>
          </cell>
          <cell r="D20">
            <v>109686</v>
          </cell>
          <cell r="E20">
            <v>273952</v>
          </cell>
          <cell r="G20">
            <v>4.5</v>
          </cell>
          <cell r="H20">
            <v>92400</v>
          </cell>
          <cell r="I20">
            <v>61741</v>
          </cell>
          <cell r="J20">
            <v>154141</v>
          </cell>
        </row>
        <row r="21">
          <cell r="A21">
            <v>4019</v>
          </cell>
          <cell r="B21" t="str">
            <v>Ingeniero Cat. 2 (9,0 S.M.M.L.V.)</v>
          </cell>
          <cell r="C21">
            <v>184800</v>
          </cell>
          <cell r="D21">
            <v>123403</v>
          </cell>
          <cell r="E21">
            <v>308203</v>
          </cell>
          <cell r="G21">
            <v>5</v>
          </cell>
          <cell r="H21">
            <v>102666</v>
          </cell>
          <cell r="I21">
            <v>68563</v>
          </cell>
          <cell r="J21">
            <v>171229</v>
          </cell>
        </row>
        <row r="22">
          <cell r="A22">
            <v>4020</v>
          </cell>
          <cell r="B22" t="str">
            <v>Ingeniero Cat. 1 (10,0 S.M.M.L.V.)</v>
          </cell>
          <cell r="C22">
            <v>205333</v>
          </cell>
          <cell r="D22">
            <v>137127</v>
          </cell>
          <cell r="E22">
            <v>342460</v>
          </cell>
          <cell r="G22">
            <v>6</v>
          </cell>
          <cell r="H22">
            <v>123200</v>
          </cell>
          <cell r="I22">
            <v>82284</v>
          </cell>
          <cell r="J22">
            <v>205484</v>
          </cell>
        </row>
        <row r="23">
          <cell r="A23">
            <v>4021</v>
          </cell>
          <cell r="B23" t="str">
            <v>1 Ayudante</v>
          </cell>
          <cell r="C23">
            <v>24640</v>
          </cell>
          <cell r="D23">
            <v>20255</v>
          </cell>
          <cell r="E23">
            <v>44895</v>
          </cell>
          <cell r="G23">
            <v>7</v>
          </cell>
          <cell r="H23">
            <v>143733</v>
          </cell>
          <cell r="I23">
            <v>95967</v>
          </cell>
          <cell r="J23">
            <v>239700</v>
          </cell>
        </row>
        <row r="24">
          <cell r="A24">
            <v>4022</v>
          </cell>
          <cell r="B24" t="str">
            <v>2 Ayudantes</v>
          </cell>
          <cell r="C24">
            <v>49280</v>
          </cell>
          <cell r="D24">
            <v>40510</v>
          </cell>
          <cell r="E24">
            <v>89790</v>
          </cell>
          <cell r="G24">
            <v>8</v>
          </cell>
          <cell r="H24">
            <v>164266</v>
          </cell>
          <cell r="I24">
            <v>109686</v>
          </cell>
          <cell r="J24">
            <v>273952</v>
          </cell>
        </row>
        <row r="25">
          <cell r="A25">
            <v>4023</v>
          </cell>
          <cell r="B25" t="str">
            <v>3 Ayudantes</v>
          </cell>
          <cell r="C25">
            <v>73920</v>
          </cell>
          <cell r="D25">
            <v>60765</v>
          </cell>
          <cell r="E25">
            <v>134685</v>
          </cell>
          <cell r="G25">
            <v>9</v>
          </cell>
          <cell r="H25">
            <v>184800</v>
          </cell>
          <cell r="I25">
            <v>123403</v>
          </cell>
          <cell r="J25">
            <v>308203</v>
          </cell>
        </row>
        <row r="26">
          <cell r="A26">
            <v>4024</v>
          </cell>
          <cell r="B26" t="str">
            <v>4 Ayudantes</v>
          </cell>
          <cell r="C26">
            <v>98560</v>
          </cell>
          <cell r="D26">
            <v>81020</v>
          </cell>
          <cell r="E26">
            <v>179580</v>
          </cell>
          <cell r="G26">
            <v>10</v>
          </cell>
          <cell r="H26">
            <v>205333</v>
          </cell>
          <cell r="I26">
            <v>137127</v>
          </cell>
          <cell r="J26">
            <v>342460</v>
          </cell>
        </row>
        <row r="27">
          <cell r="A27">
            <v>4025</v>
          </cell>
          <cell r="B27" t="str">
            <v>5 Ayudantes</v>
          </cell>
          <cell r="C27">
            <v>123200</v>
          </cell>
          <cell r="D27">
            <v>101275</v>
          </cell>
          <cell r="E27">
            <v>224475</v>
          </cell>
        </row>
        <row r="28">
          <cell r="A28">
            <v>4026</v>
          </cell>
          <cell r="B28" t="str">
            <v>6 Ayudantes</v>
          </cell>
          <cell r="C28">
            <v>147840</v>
          </cell>
          <cell r="D28">
            <v>121530</v>
          </cell>
          <cell r="E28">
            <v>269370</v>
          </cell>
        </row>
        <row r="29">
          <cell r="A29">
            <v>4027</v>
          </cell>
          <cell r="B29" t="str">
            <v>7 Ayudantes</v>
          </cell>
          <cell r="C29">
            <v>172480</v>
          </cell>
          <cell r="D29">
            <v>141785</v>
          </cell>
          <cell r="E29">
            <v>314265</v>
          </cell>
        </row>
        <row r="30">
          <cell r="A30">
            <v>4028</v>
          </cell>
          <cell r="B30" t="str">
            <v>8 Ayudantes</v>
          </cell>
          <cell r="C30">
            <v>197120</v>
          </cell>
          <cell r="D30">
            <v>162040</v>
          </cell>
          <cell r="E30">
            <v>359160</v>
          </cell>
        </row>
        <row r="31">
          <cell r="A31">
            <v>4029</v>
          </cell>
          <cell r="B31" t="str">
            <v>9 Ayudantes</v>
          </cell>
          <cell r="C31">
            <v>221760</v>
          </cell>
          <cell r="D31">
            <v>182295</v>
          </cell>
          <cell r="E31">
            <v>404055</v>
          </cell>
        </row>
        <row r="32">
          <cell r="A32">
            <v>4030</v>
          </cell>
          <cell r="B32" t="str">
            <v>10 Ayudantes</v>
          </cell>
          <cell r="C32">
            <v>246400</v>
          </cell>
          <cell r="D32">
            <v>202550</v>
          </cell>
          <cell r="E32">
            <v>448950</v>
          </cell>
        </row>
        <row r="33">
          <cell r="A33">
            <v>4031</v>
          </cell>
          <cell r="B33" t="str">
            <v>Cuadrilla (1 oficial + 1Ayudante)</v>
          </cell>
          <cell r="C33">
            <v>75973</v>
          </cell>
          <cell r="D33">
            <v>54554</v>
          </cell>
          <cell r="E33">
            <v>130527</v>
          </cell>
        </row>
        <row r="34">
          <cell r="A34">
            <v>4032</v>
          </cell>
          <cell r="B34" t="str">
            <v>Cuadrilla (1 oficial + 2 Ayudantes)</v>
          </cell>
          <cell r="C34">
            <v>100613</v>
          </cell>
          <cell r="D34">
            <v>74809</v>
          </cell>
          <cell r="E34">
            <v>175422</v>
          </cell>
        </row>
        <row r="35">
          <cell r="A35">
            <v>4033</v>
          </cell>
          <cell r="B35" t="str">
            <v>Cuadrilla (1 oficial + 3 Ayudantes)</v>
          </cell>
          <cell r="C35">
            <v>125253</v>
          </cell>
          <cell r="D35">
            <v>95064</v>
          </cell>
          <cell r="E35">
            <v>220317</v>
          </cell>
        </row>
        <row r="36">
          <cell r="A36">
            <v>4034</v>
          </cell>
          <cell r="B36" t="str">
            <v>Cuadrilla (1 oficial + 4 Ayudantes)</v>
          </cell>
          <cell r="C36">
            <v>149893</v>
          </cell>
          <cell r="D36">
            <v>115319</v>
          </cell>
          <cell r="E36">
            <v>265212</v>
          </cell>
        </row>
        <row r="37">
          <cell r="A37">
            <v>4035</v>
          </cell>
          <cell r="B37" t="str">
            <v>Cuadrilla (1 oficial + 5 Ayudantes)</v>
          </cell>
          <cell r="C37">
            <v>174533</v>
          </cell>
          <cell r="D37">
            <v>135574</v>
          </cell>
          <cell r="E37">
            <v>310107</v>
          </cell>
        </row>
        <row r="38">
          <cell r="A38">
            <v>4036</v>
          </cell>
          <cell r="B38" t="str">
            <v>Cuadrilla (1 oficial + 6 Ayudantes)</v>
          </cell>
          <cell r="C38">
            <v>199173</v>
          </cell>
          <cell r="D38">
            <v>155829</v>
          </cell>
          <cell r="E38">
            <v>355002</v>
          </cell>
        </row>
        <row r="39">
          <cell r="A39">
            <v>4037</v>
          </cell>
          <cell r="B39" t="str">
            <v>Cuadrilla (1 oficial + 7 Ayudantes)</v>
          </cell>
          <cell r="C39">
            <v>223813</v>
          </cell>
          <cell r="D39">
            <v>176084</v>
          </cell>
          <cell r="E39">
            <v>399897</v>
          </cell>
        </row>
        <row r="40">
          <cell r="A40">
            <v>4038</v>
          </cell>
          <cell r="B40" t="str">
            <v>Cuadrilla (1 oficial + 8 Ayudantes)</v>
          </cell>
          <cell r="C40">
            <v>248453</v>
          </cell>
          <cell r="D40">
            <v>196339</v>
          </cell>
          <cell r="E40">
            <v>444792</v>
          </cell>
        </row>
        <row r="41">
          <cell r="A41">
            <v>4039</v>
          </cell>
          <cell r="B41" t="str">
            <v>Cuadrilla (1 oficial + 9 Ayudantes)</v>
          </cell>
          <cell r="C41">
            <v>273093</v>
          </cell>
          <cell r="D41">
            <v>216594</v>
          </cell>
          <cell r="E41">
            <v>489687</v>
          </cell>
        </row>
        <row r="42">
          <cell r="A42">
            <v>4040</v>
          </cell>
          <cell r="B42" t="str">
            <v>Cuadrilla (1 oficial + 10 Ayudantes)</v>
          </cell>
          <cell r="C42">
            <v>297733</v>
          </cell>
          <cell r="D42">
            <v>236849</v>
          </cell>
          <cell r="E42">
            <v>534582</v>
          </cell>
        </row>
        <row r="43">
          <cell r="A43">
            <v>4041</v>
          </cell>
          <cell r="B43" t="str">
            <v>Ayudante de Equipo (1,0 S.M.M.L.V.)</v>
          </cell>
          <cell r="C43">
            <v>20533</v>
          </cell>
          <cell r="D43">
            <v>17504</v>
          </cell>
          <cell r="E43">
            <v>38037</v>
          </cell>
        </row>
        <row r="44">
          <cell r="A44">
            <v>4042</v>
          </cell>
          <cell r="B44" t="str">
            <v>Operario Irrigador Asfalto (1,2 S.M.M.L.V)</v>
          </cell>
          <cell r="C44">
            <v>24640</v>
          </cell>
          <cell r="D44">
            <v>20255</v>
          </cell>
          <cell r="E44">
            <v>44895</v>
          </cell>
        </row>
        <row r="45">
          <cell r="A45">
            <v>4043</v>
          </cell>
          <cell r="B45" t="str">
            <v>Operario Trituradora (1,2 S.M.M.L.V)</v>
          </cell>
          <cell r="C45">
            <v>24640</v>
          </cell>
          <cell r="D45">
            <v>20255</v>
          </cell>
          <cell r="E45">
            <v>44895</v>
          </cell>
        </row>
        <row r="46">
          <cell r="A46">
            <v>4044</v>
          </cell>
          <cell r="B46" t="str">
            <v>Operario Mixer (1,2 S.M.M.L.V)</v>
          </cell>
          <cell r="C46">
            <v>24640</v>
          </cell>
          <cell r="D46">
            <v>20255</v>
          </cell>
          <cell r="E46">
            <v>44895</v>
          </cell>
        </row>
        <row r="47">
          <cell r="A47">
            <v>4045</v>
          </cell>
          <cell r="B47" t="str">
            <v>Conductor Camión (1,2 S.M.M.L.V)</v>
          </cell>
          <cell r="C47">
            <v>24640</v>
          </cell>
          <cell r="D47">
            <v>20255</v>
          </cell>
          <cell r="E47">
            <v>44895</v>
          </cell>
        </row>
        <row r="48">
          <cell r="A48">
            <v>4046</v>
          </cell>
          <cell r="B48" t="str">
            <v>Operariio Generador Planta eléctrica (1,2 S.M.M.L.V)</v>
          </cell>
          <cell r="C48">
            <v>24640</v>
          </cell>
          <cell r="D48">
            <v>20255</v>
          </cell>
          <cell r="E48">
            <v>44895</v>
          </cell>
        </row>
        <row r="49">
          <cell r="A49">
            <v>4047</v>
          </cell>
          <cell r="B49" t="str">
            <v>Operario Compresor de Aire Portátil (1,25 S.M.M.L.V.)</v>
          </cell>
          <cell r="C49">
            <v>25666</v>
          </cell>
          <cell r="D49">
            <v>20946</v>
          </cell>
          <cell r="E49">
            <v>46612</v>
          </cell>
        </row>
        <row r="50">
          <cell r="A50">
            <v>4048</v>
          </cell>
          <cell r="B50" t="str">
            <v>Conductor Volqueta Liviana (1,45 S.M.M.L.V)</v>
          </cell>
          <cell r="C50">
            <v>29773</v>
          </cell>
          <cell r="D50">
            <v>23671</v>
          </cell>
          <cell r="E50">
            <v>53444</v>
          </cell>
        </row>
        <row r="51">
          <cell r="A51">
            <v>4049</v>
          </cell>
          <cell r="B51" t="str">
            <v>Operario Compactador Tres Ruedas (1,70 S.M.M.L.V.)</v>
          </cell>
          <cell r="C51">
            <v>34906</v>
          </cell>
          <cell r="D51">
            <v>27148</v>
          </cell>
          <cell r="E51">
            <v>62054</v>
          </cell>
        </row>
        <row r="52">
          <cell r="A52">
            <v>4050</v>
          </cell>
          <cell r="B52" t="str">
            <v>Operario Compactador (1,70 S.M.M.L.V.)</v>
          </cell>
          <cell r="C52">
            <v>34906</v>
          </cell>
          <cell r="D52">
            <v>27148</v>
          </cell>
          <cell r="E52">
            <v>62054</v>
          </cell>
        </row>
        <row r="53">
          <cell r="A53">
            <v>4051</v>
          </cell>
          <cell r="B53" t="str">
            <v>Operario Bomba de concreto (1,70 S.M.M.L.V.)</v>
          </cell>
          <cell r="C53">
            <v>34906</v>
          </cell>
          <cell r="D53">
            <v>27148</v>
          </cell>
          <cell r="E53">
            <v>62054</v>
          </cell>
        </row>
        <row r="54">
          <cell r="A54">
            <v>4052</v>
          </cell>
          <cell r="B54" t="str">
            <v>Operario Montacarga (1,70 S.M.M.L.V.)</v>
          </cell>
          <cell r="C54">
            <v>34906</v>
          </cell>
          <cell r="D54">
            <v>27148</v>
          </cell>
          <cell r="E54">
            <v>62054</v>
          </cell>
        </row>
        <row r="55">
          <cell r="A55">
            <v>4053</v>
          </cell>
          <cell r="B55" t="str">
            <v>Operario Montacarga (1,70 S.M.M.L.V.)</v>
          </cell>
          <cell r="C55">
            <v>34906</v>
          </cell>
          <cell r="D55">
            <v>27148</v>
          </cell>
          <cell r="E55">
            <v>62054</v>
          </cell>
        </row>
        <row r="56">
          <cell r="A56">
            <v>4054</v>
          </cell>
          <cell r="B56" t="str">
            <v>Conductor Volqueta Pesada (1,70 S.M.M.L.V)</v>
          </cell>
          <cell r="C56">
            <v>34906</v>
          </cell>
          <cell r="D56">
            <v>27148</v>
          </cell>
          <cell r="E56">
            <v>62054</v>
          </cell>
        </row>
        <row r="57">
          <cell r="A57">
            <v>4055</v>
          </cell>
          <cell r="B57" t="str">
            <v>Operario Martinete (1,70 S.M.M.L.V)</v>
          </cell>
          <cell r="C57">
            <v>34906</v>
          </cell>
          <cell r="D57">
            <v>27148</v>
          </cell>
          <cell r="E57">
            <v>62054</v>
          </cell>
        </row>
        <row r="58">
          <cell r="A58">
            <v>4056</v>
          </cell>
          <cell r="B58" t="str">
            <v>Operario Planta Dosificadora de Concreto (1,90 S.M.M.L.V.)</v>
          </cell>
          <cell r="C58">
            <v>39013</v>
          </cell>
          <cell r="D58">
            <v>29780</v>
          </cell>
          <cell r="E58">
            <v>68793</v>
          </cell>
        </row>
        <row r="59">
          <cell r="A59">
            <v>4057</v>
          </cell>
          <cell r="B59" t="str">
            <v>Operario Tractores sobre llantas (1,90 S.M.M.L.V.)</v>
          </cell>
          <cell r="C59">
            <v>39013</v>
          </cell>
          <cell r="D59">
            <v>29780</v>
          </cell>
          <cell r="E59">
            <v>68793</v>
          </cell>
        </row>
        <row r="60">
          <cell r="A60">
            <v>4058</v>
          </cell>
          <cell r="B60" t="str">
            <v>Operario Torre Grua (1,90 S.M.M.L.V.)</v>
          </cell>
          <cell r="C60">
            <v>39013</v>
          </cell>
          <cell r="D60">
            <v>29780</v>
          </cell>
          <cell r="E60">
            <v>68793</v>
          </cell>
        </row>
        <row r="61">
          <cell r="A61">
            <v>4059</v>
          </cell>
          <cell r="B61" t="str">
            <v>Operario Planta de Trituración Portátil (1,90 S.M.M.L.V.)</v>
          </cell>
          <cell r="C61">
            <v>39013</v>
          </cell>
          <cell r="D61">
            <v>29780</v>
          </cell>
          <cell r="E61">
            <v>68793</v>
          </cell>
        </row>
        <row r="62">
          <cell r="A62">
            <v>4060</v>
          </cell>
          <cell r="B62" t="str">
            <v>Operario Perforadoras y Martillos (1,90 S.M.M.L.V.)</v>
          </cell>
          <cell r="C62">
            <v>39013</v>
          </cell>
          <cell r="D62">
            <v>29780</v>
          </cell>
          <cell r="E62">
            <v>68793</v>
          </cell>
        </row>
        <row r="63">
          <cell r="A63">
            <v>4061</v>
          </cell>
          <cell r="B63" t="str">
            <v>Operario Cargador Sobre Orugas (1,90 S.M.M.L.V.)</v>
          </cell>
          <cell r="C63">
            <v>39013</v>
          </cell>
          <cell r="D63">
            <v>29780</v>
          </cell>
          <cell r="E63">
            <v>68793</v>
          </cell>
        </row>
        <row r="64">
          <cell r="A64">
            <v>4062</v>
          </cell>
          <cell r="B64" t="str">
            <v>Operario Cargador Sobre Llantas (2,10 S.M.M.L.V.)</v>
          </cell>
          <cell r="C64">
            <v>43120</v>
          </cell>
          <cell r="D64">
            <v>32583</v>
          </cell>
          <cell r="E64">
            <v>75703</v>
          </cell>
        </row>
        <row r="65">
          <cell r="A65">
            <v>4063</v>
          </cell>
          <cell r="B65" t="str">
            <v>Operario Terminadora de Asfalto (2,10 S.M.M.L.V.)</v>
          </cell>
          <cell r="C65">
            <v>43120</v>
          </cell>
          <cell r="D65">
            <v>32583</v>
          </cell>
          <cell r="E65">
            <v>75703</v>
          </cell>
        </row>
        <row r="66">
          <cell r="A66">
            <v>4064</v>
          </cell>
          <cell r="B66" t="str">
            <v>Operario Tractores sobre orugas y Rippers (2,10 S.M.M.L.V.)</v>
          </cell>
          <cell r="C66">
            <v>43120</v>
          </cell>
          <cell r="D66">
            <v>32583</v>
          </cell>
          <cell r="E66">
            <v>75703</v>
          </cell>
        </row>
        <row r="67">
          <cell r="A67">
            <v>4065</v>
          </cell>
          <cell r="B67" t="str">
            <v>Operario Gruas hidráulicas (2,10 S.M.M.L.V.)</v>
          </cell>
          <cell r="C67">
            <v>43120</v>
          </cell>
          <cell r="D67">
            <v>32583</v>
          </cell>
          <cell r="E67">
            <v>75703</v>
          </cell>
        </row>
        <row r="68">
          <cell r="A68">
            <v>4066</v>
          </cell>
          <cell r="B68" t="str">
            <v>Conductor Tracto Camiones (2,10 S.M.M.L.V.)</v>
          </cell>
          <cell r="C68">
            <v>43120</v>
          </cell>
          <cell r="D68">
            <v>32583</v>
          </cell>
          <cell r="E68">
            <v>75703</v>
          </cell>
        </row>
        <row r="69">
          <cell r="A69">
            <v>4067</v>
          </cell>
          <cell r="B69" t="str">
            <v>Operario Fresadora de Pavimento  (2,10 S.M.M.L.V.)</v>
          </cell>
          <cell r="C69">
            <v>43120</v>
          </cell>
          <cell r="D69">
            <v>32583</v>
          </cell>
          <cell r="E69">
            <v>75703</v>
          </cell>
        </row>
        <row r="70">
          <cell r="A70">
            <v>4068</v>
          </cell>
          <cell r="B70" t="str">
            <v>Operario Retroexcavadoras  (2,10 S.M.M.L.V.)</v>
          </cell>
          <cell r="C70">
            <v>43120</v>
          </cell>
          <cell r="D70">
            <v>32583</v>
          </cell>
          <cell r="E70">
            <v>75703</v>
          </cell>
        </row>
        <row r="71">
          <cell r="A71">
            <v>4069</v>
          </cell>
          <cell r="B71" t="str">
            <v>Operario Excavadoras Hidráulicas  (2,35 S.M.M.L.V.)</v>
          </cell>
          <cell r="C71">
            <v>48253</v>
          </cell>
          <cell r="D71">
            <v>36048</v>
          </cell>
          <cell r="E71">
            <v>84301</v>
          </cell>
        </row>
        <row r="72">
          <cell r="A72">
            <v>4070</v>
          </cell>
          <cell r="B72" t="str">
            <v>Operario Planta de Asfalto  (2,35 S.M.M.L.V.)</v>
          </cell>
          <cell r="C72">
            <v>48253</v>
          </cell>
          <cell r="D72">
            <v>36048</v>
          </cell>
          <cell r="E72">
            <v>84301</v>
          </cell>
        </row>
        <row r="73">
          <cell r="A73">
            <v>4071</v>
          </cell>
          <cell r="B73" t="str">
            <v>Operario Motoniveladoras  (2,35 S.M.M.L.V.)</v>
          </cell>
          <cell r="C73">
            <v>48253</v>
          </cell>
          <cell r="D73">
            <v>36048</v>
          </cell>
          <cell r="E73">
            <v>84301</v>
          </cell>
        </row>
        <row r="74">
          <cell r="A74">
            <v>4072</v>
          </cell>
          <cell r="B74" t="str">
            <v>Soldador</v>
          </cell>
          <cell r="C74">
            <v>48253</v>
          </cell>
          <cell r="D74">
            <v>36048</v>
          </cell>
          <cell r="E74">
            <v>84301</v>
          </cell>
        </row>
        <row r="75">
          <cell r="A75">
            <v>4073</v>
          </cell>
          <cell r="B75" t="str">
            <v>Operador Equipo de Demarcación  (1,20 S.M.M.L.V.)</v>
          </cell>
          <cell r="C75">
            <v>24640</v>
          </cell>
          <cell r="D75">
            <v>20255</v>
          </cell>
          <cell r="E75">
            <v>44895</v>
          </cell>
        </row>
        <row r="76">
          <cell r="A76">
            <v>4074</v>
          </cell>
          <cell r="B76" t="str">
            <v>Operador Piloteadora   (3,10 S.M.M.L.V.)</v>
          </cell>
          <cell r="C76">
            <v>63653</v>
          </cell>
          <cell r="D76">
            <v>42480</v>
          </cell>
          <cell r="E76">
            <v>106133</v>
          </cell>
        </row>
        <row r="77">
          <cell r="A77">
            <v>4075</v>
          </cell>
          <cell r="B77" t="str">
            <v>Operariio Pala Auxiliar (1,9 S.M.M.L.V.)</v>
          </cell>
          <cell r="C77">
            <v>39013</v>
          </cell>
          <cell r="D77">
            <v>29780</v>
          </cell>
          <cell r="E77">
            <v>68793</v>
          </cell>
        </row>
        <row r="78">
          <cell r="A78">
            <v>4076</v>
          </cell>
        </row>
        <row r="79">
          <cell r="A79">
            <v>4077</v>
          </cell>
        </row>
        <row r="80">
          <cell r="A80">
            <v>4078</v>
          </cell>
        </row>
        <row r="81">
          <cell r="A81">
            <v>4079</v>
          </cell>
        </row>
        <row r="82">
          <cell r="A82">
            <v>4080</v>
          </cell>
          <cell r="B82" t="str">
            <v>Factor de ajuste Mano de Obra a Enero del 2016</v>
          </cell>
          <cell r="E82">
            <v>6.8500000000000005E-2</v>
          </cell>
        </row>
        <row r="83">
          <cell r="A83">
            <v>4081</v>
          </cell>
        </row>
        <row r="84">
          <cell r="A84">
            <v>4082</v>
          </cell>
        </row>
        <row r="85">
          <cell r="A85">
            <v>4083</v>
          </cell>
        </row>
        <row r="86">
          <cell r="A86">
            <v>4084</v>
          </cell>
        </row>
        <row r="87">
          <cell r="A87">
            <v>4085</v>
          </cell>
        </row>
        <row r="88">
          <cell r="A88">
            <v>4086</v>
          </cell>
        </row>
        <row r="89">
          <cell r="A89">
            <v>4087</v>
          </cell>
        </row>
        <row r="90">
          <cell r="A90">
            <v>4088</v>
          </cell>
        </row>
        <row r="91">
          <cell r="A91">
            <v>4089</v>
          </cell>
        </row>
        <row r="92">
          <cell r="A92">
            <v>4090</v>
          </cell>
        </row>
        <row r="93">
          <cell r="A93">
            <v>4091</v>
          </cell>
        </row>
        <row r="94">
          <cell r="A94">
            <v>4092</v>
          </cell>
        </row>
        <row r="95">
          <cell r="A95">
            <v>4093</v>
          </cell>
        </row>
        <row r="96">
          <cell r="A96">
            <v>4094</v>
          </cell>
        </row>
        <row r="97">
          <cell r="A97">
            <v>4095</v>
          </cell>
        </row>
        <row r="98">
          <cell r="A98">
            <v>4096</v>
          </cell>
        </row>
        <row r="99">
          <cell r="A99">
            <v>4097</v>
          </cell>
        </row>
        <row r="100">
          <cell r="A100">
            <v>4098</v>
          </cell>
        </row>
        <row r="101">
          <cell r="A101">
            <v>4099</v>
          </cell>
        </row>
        <row r="102">
          <cell r="A102">
            <v>4100</v>
          </cell>
          <cell r="B102" t="str">
            <v>Factor de ajuste Mano de Obra a Enero del 2016</v>
          </cell>
          <cell r="E102">
            <v>6.8500000000000005E-2</v>
          </cell>
        </row>
      </sheetData>
      <sheetData sheetId="9"/>
      <sheetData sheetId="10">
        <row r="2">
          <cell r="A2">
            <v>5000</v>
          </cell>
          <cell r="B2">
            <v>0</v>
          </cell>
        </row>
        <row r="3">
          <cell r="A3">
            <v>5001</v>
          </cell>
          <cell r="B3" t="str">
            <v>ADMINISTRACIÓN</v>
          </cell>
          <cell r="C3">
            <v>0.25</v>
          </cell>
        </row>
        <row r="4">
          <cell r="A4">
            <v>5002</v>
          </cell>
          <cell r="B4" t="str">
            <v>IMPREVISTOS</v>
          </cell>
          <cell r="C4">
            <v>0.05</v>
          </cell>
        </row>
        <row r="5">
          <cell r="A5">
            <v>5003</v>
          </cell>
          <cell r="B5" t="str">
            <v>UTILIDAD</v>
          </cell>
          <cell r="C5">
            <v>0.05</v>
          </cell>
        </row>
        <row r="6">
          <cell r="A6">
            <v>5004</v>
          </cell>
        </row>
        <row r="7">
          <cell r="A7">
            <v>5005</v>
          </cell>
        </row>
        <row r="8">
          <cell r="A8">
            <v>5006</v>
          </cell>
        </row>
        <row r="9">
          <cell r="A9">
            <v>5007</v>
          </cell>
        </row>
        <row r="10">
          <cell r="A10">
            <v>5008</v>
          </cell>
        </row>
        <row r="11">
          <cell r="A11">
            <v>5009</v>
          </cell>
        </row>
        <row r="12">
          <cell r="A12">
            <v>5010</v>
          </cell>
        </row>
      </sheetData>
      <sheetData sheetId="11">
        <row r="39">
          <cell r="M39">
            <v>2130414</v>
          </cell>
        </row>
      </sheetData>
      <sheetData sheetId="12">
        <row r="39">
          <cell r="M39">
            <v>133715</v>
          </cell>
        </row>
      </sheetData>
      <sheetData sheetId="13">
        <row r="39">
          <cell r="M39">
            <v>31441</v>
          </cell>
        </row>
      </sheetData>
      <sheetData sheetId="14">
        <row r="39">
          <cell r="M39">
            <v>2645</v>
          </cell>
        </row>
      </sheetData>
      <sheetData sheetId="15">
        <row r="39">
          <cell r="M39">
            <v>7162</v>
          </cell>
        </row>
      </sheetData>
      <sheetData sheetId="16">
        <row r="39">
          <cell r="M39">
            <v>4781</v>
          </cell>
        </row>
      </sheetData>
      <sheetData sheetId="17">
        <row r="39">
          <cell r="M39">
            <v>7461</v>
          </cell>
        </row>
      </sheetData>
      <sheetData sheetId="18">
        <row r="39">
          <cell r="M39">
            <v>6831</v>
          </cell>
        </row>
      </sheetData>
      <sheetData sheetId="19">
        <row r="39">
          <cell r="M39">
            <v>40264</v>
          </cell>
        </row>
      </sheetData>
      <sheetData sheetId="20">
        <row r="39">
          <cell r="M39">
            <v>6788</v>
          </cell>
        </row>
      </sheetData>
      <sheetData sheetId="21">
        <row r="39">
          <cell r="M39">
            <v>8632</v>
          </cell>
        </row>
      </sheetData>
      <sheetData sheetId="22">
        <row r="39">
          <cell r="M39">
            <v>13354</v>
          </cell>
        </row>
      </sheetData>
      <sheetData sheetId="23">
        <row r="39">
          <cell r="M39">
            <v>461</v>
          </cell>
        </row>
      </sheetData>
      <sheetData sheetId="24">
        <row r="39">
          <cell r="M39">
            <v>32737</v>
          </cell>
        </row>
      </sheetData>
      <sheetData sheetId="25">
        <row r="39">
          <cell r="M39">
            <v>59730</v>
          </cell>
        </row>
      </sheetData>
      <sheetData sheetId="26">
        <row r="39">
          <cell r="M39">
            <v>68621</v>
          </cell>
        </row>
      </sheetData>
      <sheetData sheetId="27">
        <row r="39">
          <cell r="M39">
            <v>71311</v>
          </cell>
        </row>
      </sheetData>
      <sheetData sheetId="28">
        <row r="39">
          <cell r="M39">
            <v>70411</v>
          </cell>
        </row>
      </sheetData>
      <sheetData sheetId="29">
        <row r="39">
          <cell r="M39">
            <v>1544</v>
          </cell>
        </row>
      </sheetData>
      <sheetData sheetId="30">
        <row r="39">
          <cell r="M39">
            <v>470910</v>
          </cell>
        </row>
      </sheetData>
      <sheetData sheetId="31">
        <row r="39">
          <cell r="M39">
            <v>5005</v>
          </cell>
        </row>
      </sheetData>
      <sheetData sheetId="32">
        <row r="39">
          <cell r="M39">
            <v>44362</v>
          </cell>
        </row>
      </sheetData>
      <sheetData sheetId="33">
        <row r="39">
          <cell r="M39">
            <v>74435</v>
          </cell>
        </row>
      </sheetData>
      <sheetData sheetId="34">
        <row r="39">
          <cell r="M39">
            <v>88970</v>
          </cell>
        </row>
      </sheetData>
      <sheetData sheetId="35">
        <row r="41">
          <cell r="M41">
            <v>90760</v>
          </cell>
        </row>
      </sheetData>
      <sheetData sheetId="36">
        <row r="39">
          <cell r="M39">
            <v>79275</v>
          </cell>
        </row>
      </sheetData>
      <sheetData sheetId="37">
        <row r="44">
          <cell r="M44">
            <v>1357063</v>
          </cell>
        </row>
      </sheetData>
      <sheetData sheetId="38">
        <row r="43">
          <cell r="M43">
            <v>626320</v>
          </cell>
        </row>
      </sheetData>
      <sheetData sheetId="39">
        <row r="43">
          <cell r="M43">
            <v>645750</v>
          </cell>
        </row>
      </sheetData>
      <sheetData sheetId="40">
        <row r="42">
          <cell r="M42">
            <v>528528</v>
          </cell>
        </row>
      </sheetData>
      <sheetData sheetId="41">
        <row r="44">
          <cell r="M44">
            <v>548487</v>
          </cell>
        </row>
      </sheetData>
      <sheetData sheetId="42">
        <row r="42">
          <cell r="M42">
            <v>540062</v>
          </cell>
        </row>
      </sheetData>
      <sheetData sheetId="43">
        <row r="42">
          <cell r="M42">
            <v>555792</v>
          </cell>
        </row>
      </sheetData>
      <sheetData sheetId="44">
        <row r="42">
          <cell r="M42">
            <v>535381</v>
          </cell>
        </row>
      </sheetData>
      <sheetData sheetId="45">
        <row r="42">
          <cell r="M42">
            <v>529265</v>
          </cell>
        </row>
      </sheetData>
      <sheetData sheetId="46">
        <row r="39">
          <cell r="M39">
            <v>401769</v>
          </cell>
        </row>
      </sheetData>
      <sheetData sheetId="47">
        <row r="39">
          <cell r="M39">
            <v>3654</v>
          </cell>
        </row>
      </sheetData>
      <sheetData sheetId="48">
        <row r="39">
          <cell r="M39">
            <v>345965</v>
          </cell>
        </row>
      </sheetData>
      <sheetData sheetId="49">
        <row r="47">
          <cell r="M47">
            <v>1330003.8</v>
          </cell>
        </row>
      </sheetData>
      <sheetData sheetId="50">
        <row r="40">
          <cell r="M40">
            <v>369926</v>
          </cell>
        </row>
      </sheetData>
      <sheetData sheetId="51">
        <row r="40">
          <cell r="M40">
            <v>769557</v>
          </cell>
        </row>
      </sheetData>
      <sheetData sheetId="52">
        <row r="40">
          <cell r="M40">
            <v>377152</v>
          </cell>
        </row>
      </sheetData>
      <sheetData sheetId="53">
        <row r="42">
          <cell r="M42">
            <v>455245</v>
          </cell>
        </row>
      </sheetData>
      <sheetData sheetId="54">
        <row r="42">
          <cell r="M42">
            <v>88440</v>
          </cell>
        </row>
      </sheetData>
      <sheetData sheetId="55">
        <row r="39">
          <cell r="M39">
            <v>39248</v>
          </cell>
        </row>
      </sheetData>
      <sheetData sheetId="56">
        <row r="40">
          <cell r="M40">
            <v>53516</v>
          </cell>
        </row>
      </sheetData>
      <sheetData sheetId="57">
        <row r="39">
          <cell r="M39">
            <v>96833</v>
          </cell>
        </row>
      </sheetData>
      <sheetData sheetId="58">
        <row r="39">
          <cell r="M39">
            <v>89990</v>
          </cell>
        </row>
      </sheetData>
      <sheetData sheetId="59">
        <row r="42">
          <cell r="M42">
            <v>130449</v>
          </cell>
        </row>
      </sheetData>
      <sheetData sheetId="60">
        <row r="40">
          <cell r="M40">
            <v>1363</v>
          </cell>
        </row>
      </sheetData>
      <sheetData sheetId="61">
        <row r="39">
          <cell r="M39">
            <v>18268</v>
          </cell>
        </row>
      </sheetData>
      <sheetData sheetId="62">
        <row r="39">
          <cell r="M39">
            <v>13456</v>
          </cell>
        </row>
      </sheetData>
      <sheetData sheetId="63">
        <row r="39">
          <cell r="M39">
            <v>299747</v>
          </cell>
        </row>
      </sheetData>
      <sheetData sheetId="64">
        <row r="39">
          <cell r="M39">
            <v>263511</v>
          </cell>
        </row>
      </sheetData>
      <sheetData sheetId="65">
        <row r="39">
          <cell r="M39">
            <v>274982</v>
          </cell>
        </row>
      </sheetData>
      <sheetData sheetId="66">
        <row r="39">
          <cell r="M39">
            <v>241422</v>
          </cell>
        </row>
      </sheetData>
      <sheetData sheetId="67">
        <row r="39">
          <cell r="M39">
            <v>126819</v>
          </cell>
        </row>
      </sheetData>
      <sheetData sheetId="68">
        <row r="40">
          <cell r="M40">
            <v>139627</v>
          </cell>
        </row>
      </sheetData>
      <sheetData sheetId="69">
        <row r="39">
          <cell r="M39">
            <v>62915</v>
          </cell>
        </row>
      </sheetData>
      <sheetData sheetId="70">
        <row r="39">
          <cell r="M39">
            <v>9574</v>
          </cell>
        </row>
      </sheetData>
      <sheetData sheetId="71">
        <row r="40">
          <cell r="M40">
            <v>155322</v>
          </cell>
        </row>
      </sheetData>
      <sheetData sheetId="72">
        <row r="42">
          <cell r="M42">
            <v>16358</v>
          </cell>
        </row>
      </sheetData>
      <sheetData sheetId="73">
        <row r="40">
          <cell r="M40">
            <v>20043</v>
          </cell>
        </row>
      </sheetData>
      <sheetData sheetId="74">
        <row r="39">
          <cell r="M39">
            <v>637</v>
          </cell>
        </row>
      </sheetData>
      <sheetData sheetId="75">
        <row r="39">
          <cell r="M39">
            <v>679</v>
          </cell>
        </row>
      </sheetData>
      <sheetData sheetId="76">
        <row r="39">
          <cell r="M39">
            <v>679</v>
          </cell>
        </row>
      </sheetData>
      <sheetData sheetId="77">
        <row r="48">
          <cell r="M48">
            <v>630</v>
          </cell>
        </row>
      </sheetData>
      <sheetData sheetId="78">
        <row r="14">
          <cell r="M14">
            <v>679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doc-"/>
      <sheetName val="documento"/>
      <sheetName val="Cantidades"/>
      <sheetName val="Acta"/>
      <sheetName val="Control"/>
      <sheetName val="Graf_fondos"/>
      <sheetName val="AVANCE"/>
      <sheetName val="curva_Avance"/>
      <sheetName val="ejecutivo"/>
      <sheetName val="Indices de gestion"/>
    </sheetNames>
    <sheetDataSet>
      <sheetData sheetId="0" refreshError="1">
        <row r="1">
          <cell r="C1">
            <v>3</v>
          </cell>
        </row>
        <row r="4">
          <cell r="A4">
            <v>1</v>
          </cell>
          <cell r="B4">
            <v>1</v>
          </cell>
          <cell r="C4" t="str">
            <v>PRELIMINARES</v>
          </cell>
        </row>
        <row r="5">
          <cell r="A5">
            <v>2</v>
          </cell>
          <cell r="B5">
            <v>1.1000000000000001</v>
          </cell>
          <cell r="C5" t="str">
            <v xml:space="preserve">Movilización y Campamento </v>
          </cell>
          <cell r="D5" t="str">
            <v>GL</v>
          </cell>
          <cell r="E5">
            <v>1</v>
          </cell>
          <cell r="F5">
            <v>4747478</v>
          </cell>
          <cell r="G5">
            <v>4747478</v>
          </cell>
          <cell r="H5">
            <v>4.4911133061249914E-2</v>
          </cell>
          <cell r="I5">
            <v>5791923.1399999997</v>
          </cell>
          <cell r="J5">
            <v>1044445.1366462108</v>
          </cell>
          <cell r="K5">
            <v>5791923.1399999997</v>
          </cell>
          <cell r="L5">
            <v>5067932.7474999996</v>
          </cell>
          <cell r="M5">
            <v>723990.39249999996</v>
          </cell>
          <cell r="S5">
            <v>5067932.7474999996</v>
          </cell>
          <cell r="T5">
            <v>5791923.1399999997</v>
          </cell>
          <cell r="U5">
            <v>5791923.1399999997</v>
          </cell>
          <cell r="V5">
            <v>5791923.1399999997</v>
          </cell>
          <cell r="W5">
            <v>5791923.1399999997</v>
          </cell>
          <cell r="X5">
            <v>5791923.1399999997</v>
          </cell>
          <cell r="Y5">
            <v>5791923.1399999997</v>
          </cell>
          <cell r="Z5">
            <v>0.875</v>
          </cell>
          <cell r="AA5">
            <v>1</v>
          </cell>
          <cell r="AB5">
            <v>1</v>
          </cell>
          <cell r="AC5">
            <v>1</v>
          </cell>
          <cell r="AD5">
            <v>1</v>
          </cell>
          <cell r="AE5">
            <v>1</v>
          </cell>
          <cell r="AF5">
            <v>1</v>
          </cell>
          <cell r="AG5">
            <v>0.55045533632547483</v>
          </cell>
          <cell r="AH5">
            <v>0.55045533632547483</v>
          </cell>
          <cell r="AI5">
            <v>0.55045533632547483</v>
          </cell>
          <cell r="AJ5">
            <v>0.55045533632547483</v>
          </cell>
          <cell r="AO5">
            <v>3188195</v>
          </cell>
          <cell r="AP5">
            <v>3188195</v>
          </cell>
          <cell r="AQ5">
            <v>3188195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0.55045533632547483</v>
          </cell>
          <cell r="AW5">
            <v>0.55045533632547483</v>
          </cell>
          <cell r="AX5">
            <v>0.55045533632547483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</row>
        <row r="6">
          <cell r="A6">
            <v>3</v>
          </cell>
          <cell r="B6">
            <v>1.2</v>
          </cell>
          <cell r="C6" t="str">
            <v>Localización y Replanteo</v>
          </cell>
          <cell r="D6" t="str">
            <v>GL</v>
          </cell>
          <cell r="E6">
            <v>1</v>
          </cell>
          <cell r="F6">
            <v>862306</v>
          </cell>
          <cell r="G6">
            <v>862306</v>
          </cell>
          <cell r="H6">
            <v>8.1574131582103516E-3</v>
          </cell>
          <cell r="I6">
            <v>1052013.32</v>
          </cell>
          <cell r="J6">
            <v>189707.31575814515</v>
          </cell>
          <cell r="K6">
            <v>1052013.32</v>
          </cell>
          <cell r="L6">
            <v>1052013.32</v>
          </cell>
          <cell r="S6">
            <v>1052013.32</v>
          </cell>
          <cell r="T6">
            <v>1052013.32</v>
          </cell>
          <cell r="U6">
            <v>1052013.32</v>
          </cell>
          <cell r="V6">
            <v>1052013.32</v>
          </cell>
          <cell r="W6">
            <v>1052013.32</v>
          </cell>
          <cell r="X6">
            <v>1052013.32</v>
          </cell>
          <cell r="Y6">
            <v>1052013.32</v>
          </cell>
          <cell r="Z6">
            <v>1</v>
          </cell>
          <cell r="AA6">
            <v>1</v>
          </cell>
          <cell r="AB6">
            <v>1</v>
          </cell>
          <cell r="AC6">
            <v>1</v>
          </cell>
          <cell r="AD6">
            <v>1</v>
          </cell>
          <cell r="AE6">
            <v>1</v>
          </cell>
          <cell r="AF6">
            <v>1</v>
          </cell>
          <cell r="AG6">
            <v>1</v>
          </cell>
          <cell r="AH6">
            <v>1</v>
          </cell>
          <cell r="AI6">
            <v>1</v>
          </cell>
          <cell r="AJ6">
            <v>1</v>
          </cell>
          <cell r="AO6">
            <v>1052013.32</v>
          </cell>
          <cell r="AP6">
            <v>1052013.32</v>
          </cell>
          <cell r="AQ6">
            <v>1052013.32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1</v>
          </cell>
          <cell r="AW6">
            <v>1</v>
          </cell>
          <cell r="AX6">
            <v>1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</row>
        <row r="7">
          <cell r="A7">
            <v>4</v>
          </cell>
          <cell r="B7">
            <v>1.3</v>
          </cell>
          <cell r="C7" t="str">
            <v>SUBTOTAL PRELIMINARES</v>
          </cell>
          <cell r="G7">
            <v>5609784</v>
          </cell>
          <cell r="I7" t="e">
            <v>#DIV/0!</v>
          </cell>
          <cell r="K7">
            <v>6843936.46</v>
          </cell>
          <cell r="L7">
            <v>6119946.0674999999</v>
          </cell>
          <cell r="M7">
            <v>723990.39249999996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6119946.0674999999</v>
          </cell>
          <cell r="T7">
            <v>6843936.46</v>
          </cell>
          <cell r="U7">
            <v>6843936.46</v>
          </cell>
          <cell r="V7">
            <v>6843936.46</v>
          </cell>
          <cell r="W7">
            <v>6843936.46</v>
          </cell>
          <cell r="X7">
            <v>6843936.46</v>
          </cell>
          <cell r="Y7">
            <v>6843936.46</v>
          </cell>
          <cell r="Z7">
            <v>0.89421433165964836</v>
          </cell>
          <cell r="AA7">
            <v>1</v>
          </cell>
          <cell r="AB7">
            <v>1</v>
          </cell>
          <cell r="AC7">
            <v>1</v>
          </cell>
          <cell r="AD7">
            <v>1</v>
          </cell>
          <cell r="AE7">
            <v>1</v>
          </cell>
          <cell r="AF7">
            <v>1</v>
          </cell>
          <cell r="AG7" t="e">
            <v>#N/A</v>
          </cell>
          <cell r="AH7">
            <v>0</v>
          </cell>
          <cell r="AI7" t="e">
            <v>#N/A</v>
          </cell>
          <cell r="AJ7" t="e">
            <v>#N/A</v>
          </cell>
          <cell r="AO7">
            <v>4240208.32</v>
          </cell>
          <cell r="AP7">
            <v>4240208.32</v>
          </cell>
          <cell r="AQ7">
            <v>4240208.32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0.61955693843481419</v>
          </cell>
          <cell r="AW7">
            <v>0.61955693843481419</v>
          </cell>
          <cell r="AX7">
            <v>0.61955693843481419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</row>
        <row r="8">
          <cell r="A8">
            <v>5</v>
          </cell>
          <cell r="B8">
            <v>2</v>
          </cell>
          <cell r="C8" t="str">
            <v xml:space="preserve"> CAJAS   DE   INSPECCIÓN</v>
          </cell>
          <cell r="G8">
            <v>0</v>
          </cell>
          <cell r="H8">
            <v>0</v>
          </cell>
          <cell r="I8" t="e">
            <v>#DIV/0!</v>
          </cell>
          <cell r="J8">
            <v>0</v>
          </cell>
          <cell r="K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#N/A</v>
          </cell>
          <cell r="AH8">
            <v>0</v>
          </cell>
          <cell r="AI8" t="e">
            <v>#N/A</v>
          </cell>
          <cell r="AJ8" t="e">
            <v>#N/A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</row>
        <row r="9">
          <cell r="A9">
            <v>6</v>
          </cell>
          <cell r="B9">
            <v>2.1</v>
          </cell>
          <cell r="C9" t="str">
            <v>Caja de inspección  de 60 x 60 x 120 cm. en concreto  F´c = 3.000 psi.( construcción, tapa en concreto)</v>
          </cell>
          <cell r="D9" t="str">
            <v>UN</v>
          </cell>
          <cell r="E9">
            <v>2</v>
          </cell>
          <cell r="F9">
            <v>361155</v>
          </cell>
          <cell r="G9">
            <v>722310</v>
          </cell>
          <cell r="H9">
            <v>6.8330512582620547E-3</v>
          </cell>
          <cell r="I9">
            <v>440609.1</v>
          </cell>
          <cell r="J9">
            <v>158908.19644681335</v>
          </cell>
          <cell r="K9">
            <v>881218.2</v>
          </cell>
          <cell r="L9">
            <v>881218.2</v>
          </cell>
          <cell r="S9">
            <v>881218.2</v>
          </cell>
          <cell r="T9">
            <v>881218.2</v>
          </cell>
          <cell r="U9">
            <v>881218.2</v>
          </cell>
          <cell r="V9">
            <v>881218.2</v>
          </cell>
          <cell r="W9">
            <v>881218.2</v>
          </cell>
          <cell r="X9">
            <v>881218.2</v>
          </cell>
          <cell r="Y9">
            <v>881218.2</v>
          </cell>
          <cell r="Z9">
            <v>1</v>
          </cell>
          <cell r="AA9">
            <v>1</v>
          </cell>
          <cell r="AB9">
            <v>1</v>
          </cell>
          <cell r="AC9">
            <v>1</v>
          </cell>
          <cell r="AD9">
            <v>1</v>
          </cell>
          <cell r="AE9">
            <v>1</v>
          </cell>
          <cell r="AF9">
            <v>1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</row>
        <row r="10">
          <cell r="A10">
            <v>7</v>
          </cell>
          <cell r="B10">
            <v>2.2999999999999998</v>
          </cell>
          <cell r="C10" t="str">
            <v>Caja de inspección  de 70 x 70  x 120 cm. en concreto  F´c = 3.000 psi.( construcción, tapa en concreto)</v>
          </cell>
          <cell r="D10" t="str">
            <v>UN</v>
          </cell>
          <cell r="E10">
            <v>5</v>
          </cell>
          <cell r="F10">
            <v>427016</v>
          </cell>
          <cell r="G10">
            <v>2135078</v>
          </cell>
          <cell r="H10">
            <v>2.0197833913953332E-2</v>
          </cell>
          <cell r="I10">
            <v>520959.02999999997</v>
          </cell>
          <cell r="J10">
            <v>469717.14949712635</v>
          </cell>
          <cell r="K10">
            <v>2604795.15</v>
          </cell>
          <cell r="M10">
            <v>2604795.15</v>
          </cell>
          <cell r="S10">
            <v>0</v>
          </cell>
          <cell r="T10">
            <v>2604795.15</v>
          </cell>
          <cell r="U10">
            <v>2604795.15</v>
          </cell>
          <cell r="V10">
            <v>2604795.15</v>
          </cell>
          <cell r="W10">
            <v>2604795.15</v>
          </cell>
          <cell r="X10">
            <v>2604795.15</v>
          </cell>
          <cell r="Y10">
            <v>2604795.15</v>
          </cell>
          <cell r="Z10">
            <v>0</v>
          </cell>
          <cell r="AA10">
            <v>1</v>
          </cell>
          <cell r="AB10">
            <v>1</v>
          </cell>
          <cell r="AC10">
            <v>1</v>
          </cell>
          <cell r="AD10">
            <v>1</v>
          </cell>
          <cell r="AE10">
            <v>1</v>
          </cell>
          <cell r="AF10">
            <v>1</v>
          </cell>
          <cell r="AG10">
            <v>2.9</v>
          </cell>
          <cell r="AH10">
            <v>0</v>
          </cell>
          <cell r="AI10">
            <v>0</v>
          </cell>
          <cell r="AJ10">
            <v>2.9</v>
          </cell>
          <cell r="AO10">
            <v>0</v>
          </cell>
          <cell r="AP10">
            <v>0</v>
          </cell>
          <cell r="AQ10">
            <v>1510781.1869999999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0.57999999999999996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</row>
        <row r="11">
          <cell r="A11">
            <v>8</v>
          </cell>
          <cell r="B11">
            <v>2.4</v>
          </cell>
          <cell r="C11" t="str">
            <v>Caja de inspección  de 90 x 90 x  altura entre 100 y130 cm. en concreto  F´c = 3.000 psi. (construcción, tapa en  hierro fundido para trafico pesado)</v>
          </cell>
          <cell r="D11" t="str">
            <v>UN</v>
          </cell>
          <cell r="E11">
            <v>3</v>
          </cell>
          <cell r="F11">
            <v>981811</v>
          </cell>
          <cell r="G11">
            <v>2945433</v>
          </cell>
          <cell r="H11">
            <v>2.7863790708666056E-2</v>
          </cell>
          <cell r="I11">
            <v>1197809.4166666667</v>
          </cell>
          <cell r="J11">
            <v>647995.2455108288</v>
          </cell>
          <cell r="K11">
            <v>3593428.25</v>
          </cell>
          <cell r="O11">
            <v>3593428.25</v>
          </cell>
          <cell r="S11">
            <v>0</v>
          </cell>
          <cell r="T11">
            <v>0</v>
          </cell>
          <cell r="U11">
            <v>0</v>
          </cell>
          <cell r="V11">
            <v>3593428.25</v>
          </cell>
          <cell r="W11">
            <v>3593428.25</v>
          </cell>
          <cell r="X11">
            <v>3593428.25</v>
          </cell>
          <cell r="Y11">
            <v>3593428.25</v>
          </cell>
          <cell r="Z11">
            <v>0</v>
          </cell>
          <cell r="AA11">
            <v>0</v>
          </cell>
          <cell r="AB11">
            <v>0</v>
          </cell>
          <cell r="AC11">
            <v>1</v>
          </cell>
          <cell r="AD11">
            <v>1</v>
          </cell>
          <cell r="AE11">
            <v>1</v>
          </cell>
          <cell r="AF11">
            <v>1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</row>
        <row r="12">
          <cell r="A12">
            <v>9</v>
          </cell>
          <cell r="B12">
            <v>2.5</v>
          </cell>
          <cell r="C12" t="str">
            <v>Caja de inspección  de 150 x150 x 180 cm. en concreto  F´c = 3.000 psi.( construcción, tapa en concreto)</v>
          </cell>
          <cell r="D12" t="str">
            <v>UN</v>
          </cell>
          <cell r="E12">
            <v>1</v>
          </cell>
          <cell r="F12">
            <v>1693485</v>
          </cell>
          <cell r="G12">
            <v>1693485</v>
          </cell>
          <cell r="H12">
            <v>1.6020364954241136E-2</v>
          </cell>
          <cell r="I12">
            <v>2066051.69</v>
          </cell>
          <cell r="J12">
            <v>372566.69166941021</v>
          </cell>
          <cell r="K12">
            <v>2066051.69</v>
          </cell>
          <cell r="N12">
            <v>2066051.69</v>
          </cell>
          <cell r="S12">
            <v>0</v>
          </cell>
          <cell r="T12">
            <v>0</v>
          </cell>
          <cell r="U12">
            <v>2066051.69</v>
          </cell>
          <cell r="V12">
            <v>2066051.69</v>
          </cell>
          <cell r="W12">
            <v>2066051.69</v>
          </cell>
          <cell r="X12">
            <v>2066051.69</v>
          </cell>
          <cell r="Y12">
            <v>2066051.69</v>
          </cell>
          <cell r="Z12">
            <v>0</v>
          </cell>
          <cell r="AA12">
            <v>0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F12">
            <v>1</v>
          </cell>
          <cell r="AG12">
            <v>0.90000000000000013</v>
          </cell>
          <cell r="AH12">
            <v>0</v>
          </cell>
          <cell r="AI12">
            <v>0.55000000000000004</v>
          </cell>
          <cell r="AJ12">
            <v>0.9</v>
          </cell>
          <cell r="AO12">
            <v>0</v>
          </cell>
          <cell r="AP12">
            <v>1136328.4295000001</v>
          </cell>
          <cell r="AQ12">
            <v>1859446.5209999999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0.55000000000000004</v>
          </cell>
          <cell r="AX12">
            <v>0.9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</row>
        <row r="13">
          <cell r="A13">
            <v>10</v>
          </cell>
          <cell r="B13">
            <v>2.6</v>
          </cell>
          <cell r="C13" t="str">
            <v>Caja de inspección  de 160 x160 x 50 cm. en concreto  F´c = 3.000 psi.( construcción, tapa en concreto)</v>
          </cell>
          <cell r="D13" t="str">
            <v>UN</v>
          </cell>
          <cell r="E13">
            <v>2</v>
          </cell>
          <cell r="F13">
            <v>1000437</v>
          </cell>
          <cell r="G13">
            <v>2000874</v>
          </cell>
          <cell r="H13">
            <v>1.8928264323246017E-2</v>
          </cell>
          <cell r="I13">
            <v>1220533.135</v>
          </cell>
          <cell r="J13">
            <v>440192.27015730256</v>
          </cell>
          <cell r="K13">
            <v>2441066.27</v>
          </cell>
          <cell r="N13">
            <v>2441066.27</v>
          </cell>
          <cell r="S13">
            <v>0</v>
          </cell>
          <cell r="T13">
            <v>0</v>
          </cell>
          <cell r="U13">
            <v>2441066.27</v>
          </cell>
          <cell r="V13">
            <v>2441066.27</v>
          </cell>
          <cell r="W13">
            <v>2441066.27</v>
          </cell>
          <cell r="X13">
            <v>2441066.27</v>
          </cell>
          <cell r="Y13">
            <v>2441066.27</v>
          </cell>
          <cell r="Z13">
            <v>0</v>
          </cell>
          <cell r="AA13">
            <v>0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</row>
        <row r="14">
          <cell r="A14">
            <v>11</v>
          </cell>
          <cell r="B14">
            <v>2.7</v>
          </cell>
          <cell r="C14" t="str">
            <v>Caja de inspección  de 100 x100 x 50 cm. en concreto  F´c = 3.000 psi.( construcción, tapa en concreto)</v>
          </cell>
          <cell r="D14" t="str">
            <v>UN</v>
          </cell>
          <cell r="E14">
            <v>1</v>
          </cell>
          <cell r="F14">
            <v>587434</v>
          </cell>
          <cell r="G14">
            <v>587434</v>
          </cell>
          <cell r="H14">
            <v>5.557124548803024E-3</v>
          </cell>
          <cell r="I14">
            <v>716669.48</v>
          </cell>
          <cell r="J14">
            <v>129235.47711029524</v>
          </cell>
          <cell r="K14">
            <v>716669.48</v>
          </cell>
          <cell r="L14">
            <v>716669.48</v>
          </cell>
          <cell r="S14">
            <v>716669.48</v>
          </cell>
          <cell r="T14">
            <v>716669.48</v>
          </cell>
          <cell r="U14">
            <v>716669.48</v>
          </cell>
          <cell r="V14">
            <v>716669.48</v>
          </cell>
          <cell r="W14">
            <v>716669.48</v>
          </cell>
          <cell r="X14">
            <v>716669.48</v>
          </cell>
          <cell r="Y14">
            <v>716669.48</v>
          </cell>
          <cell r="Z14">
            <v>1</v>
          </cell>
          <cell r="AA14">
            <v>1</v>
          </cell>
          <cell r="AB14">
            <v>1</v>
          </cell>
          <cell r="AC14">
            <v>1</v>
          </cell>
          <cell r="AD14">
            <v>1</v>
          </cell>
          <cell r="AE14">
            <v>1</v>
          </cell>
          <cell r="AF14">
            <v>1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</row>
        <row r="15">
          <cell r="A15">
            <v>12</v>
          </cell>
          <cell r="B15">
            <v>2.8</v>
          </cell>
          <cell r="C15" t="str">
            <v>Caja de inspección  de 70 x70 x 110 cm. en concreto  F´c = 3.000 psi. Incluye demolición caja existente  CJ 9´(demolición, construcción)</v>
          </cell>
          <cell r="D15" t="str">
            <v>UN</v>
          </cell>
          <cell r="E15">
            <v>1</v>
          </cell>
          <cell r="F15">
            <v>539417</v>
          </cell>
          <cell r="G15">
            <v>539417</v>
          </cell>
          <cell r="H15">
            <v>5.1028838179977337E-3</v>
          </cell>
          <cell r="I15">
            <v>658088.74</v>
          </cell>
          <cell r="J15">
            <v>118671.73734650042</v>
          </cell>
          <cell r="K15">
            <v>658088.74</v>
          </cell>
          <cell r="L15">
            <v>329044.37</v>
          </cell>
          <cell r="M15">
            <v>329044.37</v>
          </cell>
          <cell r="S15">
            <v>329044.37</v>
          </cell>
          <cell r="T15">
            <v>658088.74</v>
          </cell>
          <cell r="U15">
            <v>658088.74</v>
          </cell>
          <cell r="V15">
            <v>658088.74</v>
          </cell>
          <cell r="W15">
            <v>658088.74</v>
          </cell>
          <cell r="X15">
            <v>658088.74</v>
          </cell>
          <cell r="Y15">
            <v>658088.74</v>
          </cell>
          <cell r="Z15">
            <v>0.5</v>
          </cell>
          <cell r="AA15">
            <v>1</v>
          </cell>
          <cell r="AB15">
            <v>1</v>
          </cell>
          <cell r="AC15">
            <v>1</v>
          </cell>
          <cell r="AD15">
            <v>1</v>
          </cell>
          <cell r="AE15">
            <v>1</v>
          </cell>
          <cell r="AF15">
            <v>1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</row>
        <row r="16">
          <cell r="A16">
            <v>13</v>
          </cell>
          <cell r="B16">
            <v>2.9</v>
          </cell>
          <cell r="C16" t="str">
            <v>Pozo séptico de 320 x 80 x 180 M. en concreto de F`c = 3.000 psi. de acuerdo al Detalle Nº  5  de los Detalles Típicos (construcción, tapa en concreto)</v>
          </cell>
          <cell r="D16" t="str">
            <v>UN</v>
          </cell>
          <cell r="E16">
            <v>1</v>
          </cell>
          <cell r="F16">
            <v>2787992</v>
          </cell>
          <cell r="G16">
            <v>2787992</v>
          </cell>
          <cell r="H16">
            <v>2.6374399141122985E-2</v>
          </cell>
          <cell r="I16">
            <v>3401350.23</v>
          </cell>
          <cell r="J16">
            <v>613358.22628531244</v>
          </cell>
          <cell r="K16">
            <v>3401350.23</v>
          </cell>
          <cell r="M16">
            <v>3401350.23</v>
          </cell>
          <cell r="S16">
            <v>0</v>
          </cell>
          <cell r="T16">
            <v>3401350.23</v>
          </cell>
          <cell r="U16">
            <v>3401350.23</v>
          </cell>
          <cell r="V16">
            <v>3401350.23</v>
          </cell>
          <cell r="W16">
            <v>3401350.23</v>
          </cell>
          <cell r="X16">
            <v>3401350.23</v>
          </cell>
          <cell r="Y16">
            <v>3401350.23</v>
          </cell>
          <cell r="Z16">
            <v>0</v>
          </cell>
          <cell r="AA16">
            <v>1</v>
          </cell>
          <cell r="AB16">
            <v>1</v>
          </cell>
          <cell r="AC16">
            <v>1</v>
          </cell>
          <cell r="AD16">
            <v>1</v>
          </cell>
          <cell r="AE16">
            <v>1</v>
          </cell>
          <cell r="AF16">
            <v>1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</row>
        <row r="17">
          <cell r="A17">
            <v>14</v>
          </cell>
          <cell r="B17">
            <v>2.1</v>
          </cell>
          <cell r="C17" t="str">
            <v>Caja de inspección  de 60 x 60 x 70 cm. en concreto  F´c = 3.000 psi.( construcción, tapa en concreto)</v>
          </cell>
          <cell r="D17" t="str">
            <v>UN</v>
          </cell>
          <cell r="E17">
            <v>1</v>
          </cell>
          <cell r="F17">
            <v>300022</v>
          </cell>
          <cell r="G17">
            <v>300022</v>
          </cell>
          <cell r="H17">
            <v>2.8382075626895631E-3</v>
          </cell>
          <cell r="I17">
            <v>366026.84</v>
          </cell>
          <cell r="J17">
            <v>66004.838524132065</v>
          </cell>
          <cell r="K17">
            <v>366026.84</v>
          </cell>
          <cell r="N17">
            <v>366026.84</v>
          </cell>
          <cell r="S17">
            <v>0</v>
          </cell>
          <cell r="T17">
            <v>0</v>
          </cell>
          <cell r="U17">
            <v>366026.84</v>
          </cell>
          <cell r="V17">
            <v>366026.84</v>
          </cell>
          <cell r="W17">
            <v>366026.84</v>
          </cell>
          <cell r="X17">
            <v>366026.84</v>
          </cell>
          <cell r="Y17">
            <v>366026.84</v>
          </cell>
          <cell r="Z17">
            <v>0</v>
          </cell>
          <cell r="AA17">
            <v>0</v>
          </cell>
          <cell r="AB17">
            <v>1</v>
          </cell>
          <cell r="AC17">
            <v>1</v>
          </cell>
          <cell r="AD17">
            <v>1</v>
          </cell>
          <cell r="AE17">
            <v>1</v>
          </cell>
          <cell r="AF17">
            <v>1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</row>
        <row r="18">
          <cell r="A18">
            <v>15</v>
          </cell>
          <cell r="B18">
            <v>2.11</v>
          </cell>
          <cell r="C18" t="str">
            <v>Caja de inspección  de 100 x100 x 200 cm. en concreto  F´c = 3.000 psi.( construcción, tapa en concreto)</v>
          </cell>
          <cell r="D18" t="str">
            <v>UN</v>
          </cell>
          <cell r="E18">
            <v>1</v>
          </cell>
          <cell r="F18">
            <v>1174041</v>
          </cell>
          <cell r="G18">
            <v>1174041</v>
          </cell>
          <cell r="H18">
            <v>1.1106425679142254E-2</v>
          </cell>
          <cell r="I18">
            <v>1432330.01</v>
          </cell>
          <cell r="J18">
            <v>258289.01422465866</v>
          </cell>
          <cell r="K18">
            <v>1432330.01</v>
          </cell>
          <cell r="N18">
            <v>1145864.0079999999</v>
          </cell>
          <cell r="O18">
            <v>286466.00199999998</v>
          </cell>
          <cell r="S18">
            <v>0</v>
          </cell>
          <cell r="T18">
            <v>0</v>
          </cell>
          <cell r="U18">
            <v>1145864.0079999999</v>
          </cell>
          <cell r="V18">
            <v>1432330.0099999998</v>
          </cell>
          <cell r="W18">
            <v>1432330.0099999998</v>
          </cell>
          <cell r="X18">
            <v>1432330.0099999998</v>
          </cell>
          <cell r="Y18">
            <v>1432330.0099999998</v>
          </cell>
          <cell r="Z18">
            <v>0</v>
          </cell>
          <cell r="AA18">
            <v>0</v>
          </cell>
          <cell r="AB18">
            <v>0.8</v>
          </cell>
          <cell r="AC18">
            <v>1</v>
          </cell>
          <cell r="AD18">
            <v>1</v>
          </cell>
          <cell r="AE18">
            <v>1</v>
          </cell>
          <cell r="AF18">
            <v>1</v>
          </cell>
          <cell r="AG18">
            <v>0.75000000000000011</v>
          </cell>
          <cell r="AH18">
            <v>0</v>
          </cell>
          <cell r="AI18">
            <v>0.55000000000000004</v>
          </cell>
          <cell r="AJ18">
            <v>0.75</v>
          </cell>
          <cell r="AO18">
            <v>0</v>
          </cell>
          <cell r="AP18">
            <v>787781.50550000009</v>
          </cell>
          <cell r="AQ18">
            <v>1074247.5075000001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0.55000000000000016</v>
          </cell>
          <cell r="AX18">
            <v>0.75000000000000011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</row>
        <row r="19">
          <cell r="A19">
            <v>16</v>
          </cell>
          <cell r="B19">
            <v>2.12</v>
          </cell>
          <cell r="C19" t="str">
            <v>SUBTOTAL CAJAS DE INSPECCION</v>
          </cell>
          <cell r="G19">
            <v>14886086</v>
          </cell>
          <cell r="I19" t="e">
            <v>#DIV/0!</v>
          </cell>
          <cell r="K19">
            <v>18161024.859999999</v>
          </cell>
          <cell r="L19">
            <v>1926932.05</v>
          </cell>
          <cell r="M19">
            <v>6335189.75</v>
          </cell>
          <cell r="N19">
            <v>6019008.8080000002</v>
          </cell>
          <cell r="O19">
            <v>3879894.2519999999</v>
          </cell>
          <cell r="P19">
            <v>0</v>
          </cell>
          <cell r="Q19">
            <v>0</v>
          </cell>
          <cell r="R19">
            <v>0</v>
          </cell>
          <cell r="S19">
            <v>1926932.05</v>
          </cell>
          <cell r="T19">
            <v>8262121.7999999998</v>
          </cell>
          <cell r="U19">
            <v>14281130.607999999</v>
          </cell>
          <cell r="V19">
            <v>18161024.859999999</v>
          </cell>
          <cell r="W19">
            <v>18161024.859999999</v>
          </cell>
          <cell r="X19">
            <v>18161024.859999999</v>
          </cell>
          <cell r="Y19">
            <v>18161024.859999999</v>
          </cell>
          <cell r="Z19">
            <v>0.10610260515881481</v>
          </cell>
          <cell r="AA19">
            <v>0.45493697980654602</v>
          </cell>
          <cell r="AB19">
            <v>0.7863614921564509</v>
          </cell>
          <cell r="AC19">
            <v>1</v>
          </cell>
          <cell r="AD19">
            <v>1</v>
          </cell>
          <cell r="AE19">
            <v>1</v>
          </cell>
          <cell r="AF19">
            <v>1</v>
          </cell>
          <cell r="AG19" t="e">
            <v>#N/A</v>
          </cell>
          <cell r="AH19">
            <v>0</v>
          </cell>
          <cell r="AI19" t="e">
            <v>#N/A</v>
          </cell>
          <cell r="AJ19" t="e">
            <v>#N/A</v>
          </cell>
          <cell r="AO19">
            <v>0</v>
          </cell>
          <cell r="AP19">
            <v>1924109.9350000001</v>
          </cell>
          <cell r="AQ19">
            <v>4444475.2154999999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0.10594721112011077</v>
          </cell>
          <cell r="AX19">
            <v>0.24472601352410681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</row>
        <row r="20">
          <cell r="A20">
            <v>17</v>
          </cell>
          <cell r="B20">
            <v>3</v>
          </cell>
          <cell r="C20" t="str">
            <v>SUMINISTRO E INSTALACIÒN DE TUBERIAS</v>
          </cell>
          <cell r="G20">
            <v>0</v>
          </cell>
          <cell r="H20">
            <v>0</v>
          </cell>
          <cell r="I20" t="e">
            <v>#DIV/0!</v>
          </cell>
          <cell r="J20">
            <v>0</v>
          </cell>
          <cell r="K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#N/A</v>
          </cell>
          <cell r="AH20">
            <v>0</v>
          </cell>
          <cell r="AI20" t="e">
            <v>#N/A</v>
          </cell>
          <cell r="AJ20" t="e">
            <v>#N/A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</row>
        <row r="21">
          <cell r="A21">
            <v>18</v>
          </cell>
          <cell r="B21">
            <v>3.1</v>
          </cell>
          <cell r="C21" t="str">
            <v>Tubería f 6"  PVCS  (montaje y construcción) suministrada por Ecopetrol con 10 uniones</v>
          </cell>
          <cell r="D21" t="str">
            <v>ML</v>
          </cell>
          <cell r="E21">
            <v>192</v>
          </cell>
          <cell r="F21">
            <v>8737</v>
          </cell>
          <cell r="G21">
            <v>1677504</v>
          </cell>
          <cell r="H21">
            <v>1.5869184723926889E-2</v>
          </cell>
          <cell r="I21">
            <v>10659.139947916667</v>
          </cell>
          <cell r="J21">
            <v>369050.87174802396</v>
          </cell>
          <cell r="K21">
            <v>2046554.87</v>
          </cell>
          <cell r="N21">
            <v>511638.71750000003</v>
          </cell>
          <cell r="O21">
            <v>1193823.6741666666</v>
          </cell>
          <cell r="P21">
            <v>341092.47833333333</v>
          </cell>
          <cell r="S21">
            <v>0</v>
          </cell>
          <cell r="T21">
            <v>0</v>
          </cell>
          <cell r="U21">
            <v>511638.71750000003</v>
          </cell>
          <cell r="V21">
            <v>1705462.3916666666</v>
          </cell>
          <cell r="W21">
            <v>2046554.8699999999</v>
          </cell>
          <cell r="X21">
            <v>2046554.8699999999</v>
          </cell>
          <cell r="Y21">
            <v>2046554.8699999999</v>
          </cell>
          <cell r="Z21">
            <v>0</v>
          </cell>
          <cell r="AA21">
            <v>0</v>
          </cell>
          <cell r="AB21">
            <v>0.25000000000000006</v>
          </cell>
          <cell r="AC21">
            <v>0.83333333333333337</v>
          </cell>
          <cell r="AD21">
            <v>1</v>
          </cell>
          <cell r="AE21">
            <v>1</v>
          </cell>
          <cell r="AF21">
            <v>1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</row>
        <row r="22">
          <cell r="A22">
            <v>19</v>
          </cell>
          <cell r="B22">
            <v>3.2</v>
          </cell>
          <cell r="C22" t="str">
            <v>Tubería f 6"  PVCS  (suministro, montaje y construcción)</v>
          </cell>
          <cell r="D22" t="str">
            <v>ML</v>
          </cell>
          <cell r="E22">
            <v>263</v>
          </cell>
          <cell r="F22">
            <v>34985</v>
          </cell>
          <cell r="G22">
            <v>9201055</v>
          </cell>
          <cell r="H22">
            <v>8.7041963208440098E-2</v>
          </cell>
          <cell r="I22">
            <v>42681.699809885933</v>
          </cell>
          <cell r="J22">
            <v>2024232.0547381791</v>
          </cell>
          <cell r="K22">
            <v>11225287.050000001</v>
          </cell>
          <cell r="N22">
            <v>2245057.41</v>
          </cell>
          <cell r="O22">
            <v>5238467.29</v>
          </cell>
          <cell r="P22">
            <v>3741762.35</v>
          </cell>
          <cell r="S22">
            <v>0</v>
          </cell>
          <cell r="T22">
            <v>0</v>
          </cell>
          <cell r="U22">
            <v>2245057.41</v>
          </cell>
          <cell r="V22">
            <v>7483524.7000000002</v>
          </cell>
          <cell r="W22">
            <v>11225287.050000001</v>
          </cell>
          <cell r="X22">
            <v>11225287.050000001</v>
          </cell>
          <cell r="Y22">
            <v>11225287.050000001</v>
          </cell>
          <cell r="Z22">
            <v>0</v>
          </cell>
          <cell r="AA22">
            <v>0</v>
          </cell>
          <cell r="AB22">
            <v>0.2</v>
          </cell>
          <cell r="AC22">
            <v>0.66666666666666663</v>
          </cell>
          <cell r="AD22">
            <v>1</v>
          </cell>
          <cell r="AE22">
            <v>1</v>
          </cell>
          <cell r="AF22">
            <v>1</v>
          </cell>
          <cell r="AG22">
            <v>121</v>
          </cell>
          <cell r="AH22">
            <v>12</v>
          </cell>
          <cell r="AI22">
            <v>63</v>
          </cell>
          <cell r="AJ22">
            <v>121</v>
          </cell>
          <cell r="AO22">
            <v>512180.3977186312</v>
          </cell>
          <cell r="AP22">
            <v>2688947.0880228137</v>
          </cell>
          <cell r="AQ22">
            <v>5164485.6769961976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4.5627376425855515E-2</v>
          </cell>
          <cell r="AW22">
            <v>0.23954372623574144</v>
          </cell>
          <cell r="AX22">
            <v>0.46007604562737636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</row>
        <row r="23">
          <cell r="A23">
            <v>20</v>
          </cell>
          <cell r="B23">
            <v>3.3</v>
          </cell>
          <cell r="C23" t="str">
            <v>Tubería f 10"  AC. - SCH 20, no incluye soldadura ( montaje y construcción)</v>
          </cell>
          <cell r="D23" t="str">
            <v>ML</v>
          </cell>
          <cell r="E23">
            <v>22</v>
          </cell>
          <cell r="F23">
            <v>72468</v>
          </cell>
          <cell r="G23">
            <v>1594296</v>
          </cell>
          <cell r="H23">
            <v>1.5082037198491176E-2</v>
          </cell>
          <cell r="I23">
            <v>88410.959545454549</v>
          </cell>
          <cell r="J23">
            <v>350745.11215734069</v>
          </cell>
          <cell r="K23">
            <v>1945041.11</v>
          </cell>
          <cell r="N23">
            <v>1945041.11</v>
          </cell>
          <cell r="S23">
            <v>0</v>
          </cell>
          <cell r="T23">
            <v>0</v>
          </cell>
          <cell r="U23">
            <v>1945041.11</v>
          </cell>
          <cell r="V23">
            <v>1945041.11</v>
          </cell>
          <cell r="W23">
            <v>1945041.11</v>
          </cell>
          <cell r="X23">
            <v>1945041.11</v>
          </cell>
          <cell r="Y23">
            <v>1945041.11</v>
          </cell>
          <cell r="Z23">
            <v>0</v>
          </cell>
          <cell r="AA23">
            <v>0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</row>
        <row r="24">
          <cell r="A24">
            <v>21</v>
          </cell>
          <cell r="B24">
            <v>3.4</v>
          </cell>
          <cell r="C24" t="str">
            <v>Tubería f 12"  AC. - SCH. 20   no incluye soldadura ( montaje y construcción)</v>
          </cell>
          <cell r="D24" t="str">
            <v>ML</v>
          </cell>
          <cell r="E24">
            <v>80</v>
          </cell>
          <cell r="F24">
            <v>78188</v>
          </cell>
          <cell r="G24">
            <v>6255040</v>
          </cell>
          <cell r="H24">
            <v>5.917266678085515E-2</v>
          </cell>
          <cell r="I24">
            <v>95389.359624999997</v>
          </cell>
          <cell r="J24">
            <v>1376108.7692302132</v>
          </cell>
          <cell r="K24">
            <v>7631148.7699999996</v>
          </cell>
          <cell r="M24">
            <v>5087432.5133333327</v>
          </cell>
          <cell r="N24">
            <v>2543716.2566666664</v>
          </cell>
          <cell r="S24">
            <v>0</v>
          </cell>
          <cell r="T24">
            <v>5087432.5133333327</v>
          </cell>
          <cell r="U24">
            <v>7631148.7699999996</v>
          </cell>
          <cell r="V24">
            <v>7631148.7699999996</v>
          </cell>
          <cell r="W24">
            <v>7631148.7699999996</v>
          </cell>
          <cell r="X24">
            <v>7631148.7699999996</v>
          </cell>
          <cell r="Y24">
            <v>7631148.7699999996</v>
          </cell>
          <cell r="Z24">
            <v>0</v>
          </cell>
          <cell r="AA24">
            <v>0.66666666666666663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35.799999999999997</v>
          </cell>
          <cell r="AH24">
            <v>5.4</v>
          </cell>
          <cell r="AI24">
            <v>12.6</v>
          </cell>
          <cell r="AJ24">
            <v>35.799999999999997</v>
          </cell>
          <cell r="AO24">
            <v>515102.541975</v>
          </cell>
          <cell r="AP24">
            <v>1201905.9312749999</v>
          </cell>
          <cell r="AQ24">
            <v>3414939.0745749995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6.7500000000000004E-2</v>
          </cell>
          <cell r="AW24">
            <v>0.1575</v>
          </cell>
          <cell r="AX24">
            <v>0.44749999999999995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</row>
        <row r="25">
          <cell r="A25">
            <v>22</v>
          </cell>
          <cell r="B25">
            <v>3.5</v>
          </cell>
          <cell r="C25" t="str">
            <v>Tubería f 14"  AC. - SCH. 20, no incluye soldadura  ( montaje y construcción)</v>
          </cell>
          <cell r="D25" t="str">
            <v>ML</v>
          </cell>
          <cell r="E25">
            <v>37</v>
          </cell>
          <cell r="F25">
            <v>81768</v>
          </cell>
          <cell r="G25">
            <v>3025416</v>
          </cell>
          <cell r="H25">
            <v>2.8620429740092417E-2</v>
          </cell>
          <cell r="I25">
            <v>99756.95972972973</v>
          </cell>
          <cell r="J25">
            <v>665591.50511737657</v>
          </cell>
          <cell r="K25">
            <v>3691007.51</v>
          </cell>
          <cell r="M25">
            <v>3691007.51</v>
          </cell>
          <cell r="S25">
            <v>0</v>
          </cell>
          <cell r="T25">
            <v>3691007.51</v>
          </cell>
          <cell r="U25">
            <v>3691007.51</v>
          </cell>
          <cell r="V25">
            <v>3691007.51</v>
          </cell>
          <cell r="W25">
            <v>3691007.51</v>
          </cell>
          <cell r="X25">
            <v>3691007.51</v>
          </cell>
          <cell r="Y25">
            <v>3691007.51</v>
          </cell>
          <cell r="Z25">
            <v>0</v>
          </cell>
          <cell r="AA25">
            <v>1</v>
          </cell>
          <cell r="AB25">
            <v>1</v>
          </cell>
          <cell r="AC25">
            <v>1</v>
          </cell>
          <cell r="AD25">
            <v>1</v>
          </cell>
          <cell r="AE25">
            <v>1</v>
          </cell>
          <cell r="AF25">
            <v>1</v>
          </cell>
          <cell r="AG25">
            <v>23.2</v>
          </cell>
          <cell r="AH25">
            <v>0</v>
          </cell>
          <cell r="AI25">
            <v>0</v>
          </cell>
          <cell r="AJ25">
            <v>23.2</v>
          </cell>
          <cell r="AO25">
            <v>0</v>
          </cell>
          <cell r="AP25">
            <v>0</v>
          </cell>
          <cell r="AQ25">
            <v>2314361.4657297297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0.62702702702702706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</row>
        <row r="26">
          <cell r="A26">
            <v>23</v>
          </cell>
          <cell r="B26">
            <v>3.6</v>
          </cell>
          <cell r="C26" t="str">
            <v>Tubería f 6"  PVCS; incluye la demolición y reconstrucción del cruce  de la vía en pavimento asfáltico  y andenes en concreto  en una franja de 80 cm de ancho, además de la  intalación de una camisa en tubería  f10" AC, suministrada por ECOPETROL y el rel</v>
          </cell>
          <cell r="D26" t="str">
            <v>ML</v>
          </cell>
          <cell r="E26">
            <v>32</v>
          </cell>
          <cell r="F26">
            <v>129634</v>
          </cell>
          <cell r="G26">
            <v>4148288</v>
          </cell>
          <cell r="H26">
            <v>3.9242796774284425E-2</v>
          </cell>
          <cell r="I26">
            <v>158153.479375</v>
          </cell>
          <cell r="J26">
            <v>912623.33959374565</v>
          </cell>
          <cell r="K26">
            <v>5060911.34</v>
          </cell>
          <cell r="P26">
            <v>5060911.34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5060911.34</v>
          </cell>
          <cell r="X26">
            <v>5060911.34</v>
          </cell>
          <cell r="Y26">
            <v>5060911.34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</row>
        <row r="27">
          <cell r="A27">
            <v>24</v>
          </cell>
          <cell r="B27">
            <v>3.7</v>
          </cell>
          <cell r="C27" t="str">
            <v>Tubería f 6"  PVCS  encamisada con tubería  f 10" AC(suministrada por ECOPETROL), relleno de la zanja con material de río (suministro, instalación, compactación y construcc.)</v>
          </cell>
          <cell r="D27" t="str">
            <v>ML</v>
          </cell>
          <cell r="E27">
            <v>160</v>
          </cell>
          <cell r="F27">
            <v>99337</v>
          </cell>
          <cell r="G27">
            <v>15893920</v>
          </cell>
          <cell r="H27">
            <v>0.15035645367600675</v>
          </cell>
          <cell r="I27">
            <v>121191.1395</v>
          </cell>
          <cell r="J27">
            <v>3496662.3218146442</v>
          </cell>
          <cell r="K27">
            <v>19390582.32</v>
          </cell>
          <cell r="P27">
            <v>5817174.6960000005</v>
          </cell>
          <cell r="Q27">
            <v>13573407.624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5817174.6960000005</v>
          </cell>
          <cell r="X27">
            <v>19390582.32</v>
          </cell>
          <cell r="Y27">
            <v>19390582.32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0.30000000000000004</v>
          </cell>
          <cell r="AE27">
            <v>1</v>
          </cell>
          <cell r="AF27">
            <v>1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</row>
        <row r="28">
          <cell r="A28">
            <v>25</v>
          </cell>
          <cell r="B28">
            <v>3.8</v>
          </cell>
          <cell r="C28" t="str">
            <v>Tubería f 14"  AC. - SCH. 20  encamisada con tubería  f 18" AC,  relleno de la zanja con material de río  ( instalación, compactación y construcción)</v>
          </cell>
          <cell r="D28" t="str">
            <v>ML</v>
          </cell>
          <cell r="E28">
            <v>25</v>
          </cell>
          <cell r="F28">
            <v>198155</v>
          </cell>
          <cell r="G28">
            <v>4953875</v>
          </cell>
          <cell r="H28">
            <v>4.686364829785402E-2</v>
          </cell>
          <cell r="I28">
            <v>241749.09920000003</v>
          </cell>
          <cell r="J28">
            <v>1089852.4756309029</v>
          </cell>
          <cell r="K28">
            <v>6043727.4800000004</v>
          </cell>
          <cell r="L28">
            <v>6043727.4800000004</v>
          </cell>
          <cell r="S28">
            <v>6043727.4800000004</v>
          </cell>
          <cell r="T28">
            <v>6043727.4800000004</v>
          </cell>
          <cell r="U28">
            <v>6043727.4800000004</v>
          </cell>
          <cell r="V28">
            <v>6043727.4800000004</v>
          </cell>
          <cell r="W28">
            <v>6043727.4800000004</v>
          </cell>
          <cell r="X28">
            <v>6043727.4800000004</v>
          </cell>
          <cell r="Y28">
            <v>6043727.4800000004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</row>
        <row r="29">
          <cell r="A29">
            <v>26</v>
          </cell>
          <cell r="B29">
            <v>3.9</v>
          </cell>
          <cell r="C29" t="str">
            <v>SUBTOTAL SUMINISTRO E INSTALACION DE TUBERIA</v>
          </cell>
          <cell r="G29">
            <v>46749394</v>
          </cell>
          <cell r="I29" t="e">
            <v>#DIV/0!</v>
          </cell>
          <cell r="K29">
            <v>57034260.450000003</v>
          </cell>
          <cell r="L29">
            <v>6043727.4800000004</v>
          </cell>
          <cell r="M29">
            <v>8778440.0233333334</v>
          </cell>
          <cell r="N29">
            <v>7245453.4941666666</v>
          </cell>
          <cell r="O29">
            <v>6432290.9641666673</v>
          </cell>
          <cell r="P29">
            <v>14960940.864333333</v>
          </cell>
          <cell r="Q29">
            <v>13573407.624</v>
          </cell>
          <cell r="R29">
            <v>0</v>
          </cell>
          <cell r="S29">
            <v>6043727.4800000004</v>
          </cell>
          <cell r="T29">
            <v>14822167.503333334</v>
          </cell>
          <cell r="U29">
            <v>22067620.997500002</v>
          </cell>
          <cell r="V29">
            <v>28499911.96166667</v>
          </cell>
          <cell r="W29">
            <v>43460852.826000005</v>
          </cell>
          <cell r="X29">
            <v>57034260.450000003</v>
          </cell>
          <cell r="Y29">
            <v>57034260.450000003</v>
          </cell>
          <cell r="Z29">
            <v>0.10596661431769297</v>
          </cell>
          <cell r="AA29">
            <v>0.25988182166975626</v>
          </cell>
          <cell r="AB29">
            <v>0.38691868402231561</v>
          </cell>
          <cell r="AC29">
            <v>0.49969810666084769</v>
          </cell>
          <cell r="AD29">
            <v>0.7620130862238611</v>
          </cell>
          <cell r="AE29">
            <v>1</v>
          </cell>
          <cell r="AF29">
            <v>1</v>
          </cell>
          <cell r="AG29" t="e">
            <v>#N/A</v>
          </cell>
          <cell r="AH29">
            <v>0</v>
          </cell>
          <cell r="AI29" t="e">
            <v>#N/A</v>
          </cell>
          <cell r="AJ29" t="e">
            <v>#N/A</v>
          </cell>
          <cell r="AO29">
            <v>1027282.9396936311</v>
          </cell>
          <cell r="AP29">
            <v>3890853.0192978135</v>
          </cell>
          <cell r="AQ29">
            <v>10893786.217300927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1.8011681603099162E-2</v>
          </cell>
          <cell r="AW29">
            <v>6.8219575192156517E-2</v>
          </cell>
          <cell r="AX29">
            <v>0.19100425132804411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</row>
        <row r="30">
          <cell r="A30">
            <v>27</v>
          </cell>
          <cell r="B30">
            <v>4</v>
          </cell>
          <cell r="C30" t="str">
            <v xml:space="preserve"> TUBERIA  F 6"  EN  PVCS (localizada en el costado occidental del Hospital) (incluye :retiro, demolición  y reconstrucción de plaquetas en concreto enchapadas y de tubería existente de 4" de diámetro en PVC)</v>
          </cell>
          <cell r="D30" t="str">
            <v>ML</v>
          </cell>
          <cell r="E30">
            <v>15</v>
          </cell>
          <cell r="F30">
            <v>54653</v>
          </cell>
          <cell r="G30">
            <v>819801</v>
          </cell>
          <cell r="H30">
            <v>7.7553159371661629E-3</v>
          </cell>
          <cell r="I30">
            <v>66677.148000000001</v>
          </cell>
          <cell r="J30">
            <v>180356.21596723571</v>
          </cell>
          <cell r="K30">
            <v>1000157.22</v>
          </cell>
          <cell r="N30">
            <v>500078.61</v>
          </cell>
          <cell r="O30">
            <v>500078.61</v>
          </cell>
          <cell r="S30">
            <v>0</v>
          </cell>
          <cell r="T30">
            <v>0</v>
          </cell>
          <cell r="U30">
            <v>500078.61</v>
          </cell>
          <cell r="V30">
            <v>1000157.22</v>
          </cell>
          <cell r="W30">
            <v>1000157.22</v>
          </cell>
          <cell r="X30">
            <v>1000157.22</v>
          </cell>
          <cell r="Y30">
            <v>1000157.22</v>
          </cell>
          <cell r="Z30">
            <v>0</v>
          </cell>
          <cell r="AA30">
            <v>0</v>
          </cell>
          <cell r="AB30">
            <v>0.5</v>
          </cell>
          <cell r="AC30">
            <v>1</v>
          </cell>
          <cell r="AD30">
            <v>1</v>
          </cell>
          <cell r="AE30">
            <v>1</v>
          </cell>
          <cell r="AF30">
            <v>1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</row>
        <row r="31">
          <cell r="A31">
            <v>28</v>
          </cell>
          <cell r="B31">
            <v>5</v>
          </cell>
          <cell r="C31" t="str">
            <v xml:space="preserve">EXCAVACIÒN  MANUAL </v>
          </cell>
          <cell r="D31" t="str">
            <v>M3</v>
          </cell>
          <cell r="E31">
            <v>20</v>
          </cell>
          <cell r="F31">
            <v>15575</v>
          </cell>
          <cell r="G31">
            <v>311500</v>
          </cell>
          <cell r="H31">
            <v>2.9467894213684293E-3</v>
          </cell>
          <cell r="I31">
            <v>19001.5</v>
          </cell>
          <cell r="J31">
            <v>68529.998467669502</v>
          </cell>
          <cell r="K31">
            <v>380030</v>
          </cell>
          <cell r="L31">
            <v>36193.333333333336</v>
          </cell>
          <cell r="M31">
            <v>63338.333333333336</v>
          </cell>
          <cell r="N31">
            <v>63338.333333333336</v>
          </cell>
          <cell r="O31">
            <v>63338.333333333336</v>
          </cell>
          <cell r="P31">
            <v>63338.333333333336</v>
          </cell>
          <cell r="Q31">
            <v>63338.333333333336</v>
          </cell>
          <cell r="R31">
            <v>27145</v>
          </cell>
          <cell r="S31">
            <v>36193.333333333336</v>
          </cell>
          <cell r="T31">
            <v>99531.666666666672</v>
          </cell>
          <cell r="U31">
            <v>162870</v>
          </cell>
          <cell r="V31">
            <v>226208.33333333334</v>
          </cell>
          <cell r="W31">
            <v>289546.66666666669</v>
          </cell>
          <cell r="X31">
            <v>352885</v>
          </cell>
          <cell r="Y31">
            <v>380030</v>
          </cell>
          <cell r="Z31">
            <v>9.5238095238095247E-2</v>
          </cell>
          <cell r="AA31">
            <v>0.26190476190476192</v>
          </cell>
          <cell r="AB31">
            <v>0.42857142857142855</v>
          </cell>
          <cell r="AC31">
            <v>0.59523809523809523</v>
          </cell>
          <cell r="AD31">
            <v>0.76190476190476197</v>
          </cell>
          <cell r="AE31">
            <v>0.9285714285714286</v>
          </cell>
          <cell r="AF31">
            <v>1</v>
          </cell>
          <cell r="AG31">
            <v>6</v>
          </cell>
          <cell r="AH31">
            <v>0</v>
          </cell>
          <cell r="AI31">
            <v>6</v>
          </cell>
          <cell r="AJ31">
            <v>6</v>
          </cell>
          <cell r="AO31">
            <v>0</v>
          </cell>
          <cell r="AP31">
            <v>114009</v>
          </cell>
          <cell r="AQ31">
            <v>114009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0.3</v>
          </cell>
          <cell r="AX31">
            <v>0.3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</row>
        <row r="32">
          <cell r="A32">
            <v>29</v>
          </cell>
          <cell r="B32">
            <v>6</v>
          </cell>
          <cell r="C32" t="str">
            <v>RELLENO  MATERIAL SELECCIONADO (suministro, transp., colocación y compact.)</v>
          </cell>
          <cell r="D32" t="str">
            <v>M3</v>
          </cell>
          <cell r="E32">
            <v>30</v>
          </cell>
          <cell r="F32">
            <v>45053</v>
          </cell>
          <cell r="G32">
            <v>1351590</v>
          </cell>
          <cell r="H32">
            <v>1.2786038889333403E-2</v>
          </cell>
          <cell r="I32">
            <v>54964.659666666666</v>
          </cell>
          <cell r="J32">
            <v>297349.79335125978</v>
          </cell>
          <cell r="K32">
            <v>1648939.79</v>
          </cell>
          <cell r="L32">
            <v>157041.88476190477</v>
          </cell>
          <cell r="M32">
            <v>274823.29833333334</v>
          </cell>
          <cell r="N32">
            <v>274823.29833333334</v>
          </cell>
          <cell r="O32">
            <v>274823.29833333334</v>
          </cell>
          <cell r="P32">
            <v>274823.29833333334</v>
          </cell>
          <cell r="Q32">
            <v>274823.29833333334</v>
          </cell>
          <cell r="R32">
            <v>117781.41357142858</v>
          </cell>
          <cell r="S32">
            <v>157041.88476190477</v>
          </cell>
          <cell r="T32">
            <v>431865.18309523811</v>
          </cell>
          <cell r="U32">
            <v>706688.48142857151</v>
          </cell>
          <cell r="V32">
            <v>981511.77976190485</v>
          </cell>
          <cell r="W32">
            <v>1256335.0780952382</v>
          </cell>
          <cell r="X32">
            <v>1531158.3764285715</v>
          </cell>
          <cell r="Y32">
            <v>1648939.79</v>
          </cell>
          <cell r="Z32">
            <v>9.5238095238095247E-2</v>
          </cell>
          <cell r="AA32">
            <v>0.26190476190476192</v>
          </cell>
          <cell r="AB32">
            <v>0.4285714285714286</v>
          </cell>
          <cell r="AC32">
            <v>0.59523809523809523</v>
          </cell>
          <cell r="AD32">
            <v>0.76190476190476197</v>
          </cell>
          <cell r="AE32">
            <v>0.9285714285714286</v>
          </cell>
          <cell r="AF32">
            <v>1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</row>
        <row r="33">
          <cell r="A33">
            <v>30</v>
          </cell>
          <cell r="B33">
            <v>7</v>
          </cell>
          <cell r="C33" t="str">
            <v>CONCRETO DE F`c = 3.000 psi. (construcción)</v>
          </cell>
          <cell r="D33" t="str">
            <v>M3</v>
          </cell>
          <cell r="E33">
            <v>5</v>
          </cell>
          <cell r="F33">
            <v>269160</v>
          </cell>
          <cell r="G33">
            <v>1345800</v>
          </cell>
          <cell r="H33">
            <v>1.2731265500088707E-2</v>
          </cell>
          <cell r="I33">
            <v>328375.19799999997</v>
          </cell>
          <cell r="J33">
            <v>296075.99337974197</v>
          </cell>
          <cell r="K33">
            <v>1641875.99</v>
          </cell>
          <cell r="L33">
            <v>156369.1419047619</v>
          </cell>
          <cell r="M33">
            <v>273645.99833333329</v>
          </cell>
          <cell r="N33">
            <v>273645.99833333329</v>
          </cell>
          <cell r="O33">
            <v>273645.99833333329</v>
          </cell>
          <cell r="P33">
            <v>273645.99833333329</v>
          </cell>
          <cell r="Q33">
            <v>273645.99833333329</v>
          </cell>
          <cell r="R33">
            <v>117276.85642857142</v>
          </cell>
          <cell r="S33">
            <v>156369.1419047619</v>
          </cell>
          <cell r="T33">
            <v>430015.14023809519</v>
          </cell>
          <cell r="U33">
            <v>703661.13857142848</v>
          </cell>
          <cell r="V33">
            <v>977307.13690476178</v>
          </cell>
          <cell r="W33">
            <v>1250953.1352380952</v>
          </cell>
          <cell r="X33">
            <v>1524599.1335714285</v>
          </cell>
          <cell r="Y33">
            <v>1641875.99</v>
          </cell>
          <cell r="Z33">
            <v>9.5238095238095233E-2</v>
          </cell>
          <cell r="AA33">
            <v>0.26190476190476186</v>
          </cell>
          <cell r="AB33">
            <v>0.42857142857142855</v>
          </cell>
          <cell r="AC33">
            <v>0.59523809523809512</v>
          </cell>
          <cell r="AD33">
            <v>0.76190476190476186</v>
          </cell>
          <cell r="AE33">
            <v>0.92857142857142849</v>
          </cell>
          <cell r="AF33">
            <v>1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</row>
        <row r="34">
          <cell r="A34">
            <v>31</v>
          </cell>
          <cell r="B34">
            <v>8</v>
          </cell>
          <cell r="C34" t="str">
            <v>REFUERZO DE Fy = 60.000 psi. (suministro, figuración y colocación)</v>
          </cell>
          <cell r="D34" t="str">
            <v>KG</v>
          </cell>
          <cell r="E34">
            <v>350</v>
          </cell>
          <cell r="F34">
            <v>1446</v>
          </cell>
          <cell r="G34">
            <v>505988</v>
          </cell>
          <cell r="H34">
            <v>4.7866455400942818E-3</v>
          </cell>
          <cell r="I34">
            <v>1763.7295999999999</v>
          </cell>
          <cell r="J34">
            <v>111317.35751094432</v>
          </cell>
          <cell r="K34">
            <v>617305.36</v>
          </cell>
          <cell r="L34">
            <v>58790.986666666664</v>
          </cell>
          <cell r="M34">
            <v>102884.22666666665</v>
          </cell>
          <cell r="N34">
            <v>102884.22666666665</v>
          </cell>
          <cell r="O34">
            <v>102884.22666666665</v>
          </cell>
          <cell r="P34">
            <v>102884.22666666665</v>
          </cell>
          <cell r="Q34">
            <v>102884.22666666665</v>
          </cell>
          <cell r="R34">
            <v>44093.24</v>
          </cell>
          <cell r="S34">
            <v>58790.986666666664</v>
          </cell>
          <cell r="T34">
            <v>161675.21333333332</v>
          </cell>
          <cell r="U34">
            <v>264559.43999999994</v>
          </cell>
          <cell r="V34">
            <v>367443.66666666663</v>
          </cell>
          <cell r="W34">
            <v>470327.89333333331</v>
          </cell>
          <cell r="X34">
            <v>573212.12</v>
          </cell>
          <cell r="Y34">
            <v>617305.36</v>
          </cell>
          <cell r="Z34">
            <v>9.5238095238095233E-2</v>
          </cell>
          <cell r="AA34">
            <v>0.26190476190476186</v>
          </cell>
          <cell r="AB34">
            <v>0.42857142857142849</v>
          </cell>
          <cell r="AC34">
            <v>0.59523809523809523</v>
          </cell>
          <cell r="AD34">
            <v>0.76190476190476186</v>
          </cell>
          <cell r="AE34">
            <v>0.9285714285714286</v>
          </cell>
          <cell r="AF34">
            <v>1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</row>
        <row r="35">
          <cell r="A35">
            <v>32</v>
          </cell>
          <cell r="B35">
            <v>9</v>
          </cell>
          <cell r="C35" t="str">
            <v>RELLENO  MATERIAL DE RIO (suministro, transporte, colocación y compactación)</v>
          </cell>
          <cell r="D35" t="str">
            <v>M3</v>
          </cell>
          <cell r="E35">
            <v>15</v>
          </cell>
          <cell r="F35">
            <v>28430</v>
          </cell>
          <cell r="G35">
            <v>426450</v>
          </cell>
          <cell r="H35">
            <v>4.0342162078413051E-3</v>
          </cell>
          <cell r="I35">
            <v>34684.6</v>
          </cell>
          <cell r="J35">
            <v>93818.997902207571</v>
          </cell>
          <cell r="K35">
            <v>520269</v>
          </cell>
          <cell r="L35">
            <v>49549.428571428572</v>
          </cell>
          <cell r="M35">
            <v>86711.5</v>
          </cell>
          <cell r="N35">
            <v>86711.5</v>
          </cell>
          <cell r="O35">
            <v>86711.5</v>
          </cell>
          <cell r="P35">
            <v>86711.5</v>
          </cell>
          <cell r="Q35">
            <v>86711.5</v>
          </cell>
          <cell r="R35">
            <v>37162.071428571428</v>
          </cell>
          <cell r="S35">
            <v>49549.428571428572</v>
          </cell>
          <cell r="T35">
            <v>136260.92857142858</v>
          </cell>
          <cell r="U35">
            <v>222972.42857142858</v>
          </cell>
          <cell r="V35">
            <v>309683.92857142858</v>
          </cell>
          <cell r="W35">
            <v>396395.42857142858</v>
          </cell>
          <cell r="X35">
            <v>483106.92857142858</v>
          </cell>
          <cell r="Y35">
            <v>520269</v>
          </cell>
          <cell r="Z35">
            <v>9.5238095238095247E-2</v>
          </cell>
          <cell r="AA35">
            <v>0.26190476190476192</v>
          </cell>
          <cell r="AB35">
            <v>0.4285714285714286</v>
          </cell>
          <cell r="AC35">
            <v>0.59523809523809523</v>
          </cell>
          <cell r="AD35">
            <v>0.76190476190476197</v>
          </cell>
          <cell r="AE35">
            <v>0.9285714285714286</v>
          </cell>
          <cell r="AF35">
            <v>1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</row>
        <row r="36">
          <cell r="A36">
            <v>33</v>
          </cell>
          <cell r="B36">
            <v>10</v>
          </cell>
          <cell r="C36" t="str">
            <v>RELLENO MATERIAL DE RIO LAVADO TAMAÑOS ENTRE 2.5 Y 10.0 CM. (Suministro, transporte, colocación y compactación)</v>
          </cell>
          <cell r="D36" t="str">
            <v>M3</v>
          </cell>
          <cell r="E36">
            <v>5</v>
          </cell>
          <cell r="F36">
            <v>50815</v>
          </cell>
          <cell r="G36">
            <v>254075</v>
          </cell>
          <cell r="H36">
            <v>2.4035490280391127E-3</v>
          </cell>
          <cell r="I36">
            <v>61994.3</v>
          </cell>
          <cell r="J36">
            <v>55896.498750154504</v>
          </cell>
          <cell r="K36">
            <v>309971.5</v>
          </cell>
          <cell r="L36">
            <v>29521.095238095237</v>
          </cell>
          <cell r="M36">
            <v>51661.916666666664</v>
          </cell>
          <cell r="N36">
            <v>51661.916666666664</v>
          </cell>
          <cell r="O36">
            <v>51661.916666666664</v>
          </cell>
          <cell r="P36">
            <v>51661.916666666664</v>
          </cell>
          <cell r="Q36">
            <v>51661.916666666664</v>
          </cell>
          <cell r="R36">
            <v>22140.821428571428</v>
          </cell>
          <cell r="S36">
            <v>29521.095238095237</v>
          </cell>
          <cell r="T36">
            <v>81183.011904761894</v>
          </cell>
          <cell r="U36">
            <v>132844.92857142855</v>
          </cell>
          <cell r="V36">
            <v>184506.84523809521</v>
          </cell>
          <cell r="W36">
            <v>236168.76190476186</v>
          </cell>
          <cell r="X36">
            <v>287830.67857142852</v>
          </cell>
          <cell r="Y36">
            <v>309971.49999999994</v>
          </cell>
          <cell r="Z36">
            <v>9.5238095238095247E-2</v>
          </cell>
          <cell r="AA36">
            <v>0.26190476190476192</v>
          </cell>
          <cell r="AB36">
            <v>0.4285714285714286</v>
          </cell>
          <cell r="AC36">
            <v>0.59523809523809523</v>
          </cell>
          <cell r="AD36">
            <v>0.76190476190476197</v>
          </cell>
          <cell r="AE36">
            <v>0.9285714285714286</v>
          </cell>
          <cell r="AF36">
            <v>1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</row>
        <row r="37">
          <cell r="A37">
            <v>34</v>
          </cell>
          <cell r="B37">
            <v>11</v>
          </cell>
          <cell r="C37" t="str">
            <v>RETIRO DE MATERIAL DE EXCAVACIONES Y DEMOLICIONES (Cargue, transporte y colocaciòn en botadero escogido por el Contratista)</v>
          </cell>
          <cell r="D37" t="str">
            <v>M3</v>
          </cell>
          <cell r="E37">
            <v>10</v>
          </cell>
          <cell r="F37">
            <v>15106</v>
          </cell>
          <cell r="G37">
            <v>151060</v>
          </cell>
          <cell r="H37">
            <v>1.4290273193961955E-3</v>
          </cell>
          <cell r="I37">
            <v>18429.32</v>
          </cell>
          <cell r="J37">
            <v>33233.199256905791</v>
          </cell>
          <cell r="K37">
            <v>184293.2</v>
          </cell>
          <cell r="L37">
            <v>21429.441860465118</v>
          </cell>
          <cell r="M37">
            <v>30001.218604651163</v>
          </cell>
          <cell r="N37">
            <v>30001.218604651163</v>
          </cell>
          <cell r="O37">
            <v>30001.218604651163</v>
          </cell>
          <cell r="P37">
            <v>30001.218604651163</v>
          </cell>
          <cell r="Q37">
            <v>30001.218604651163</v>
          </cell>
          <cell r="R37">
            <v>12857.665116279069</v>
          </cell>
          <cell r="S37">
            <v>21429.441860465118</v>
          </cell>
          <cell r="T37">
            <v>51430.660465116278</v>
          </cell>
          <cell r="U37">
            <v>81431.879069767441</v>
          </cell>
          <cell r="V37">
            <v>111433.0976744186</v>
          </cell>
          <cell r="W37">
            <v>141434.31627906975</v>
          </cell>
          <cell r="X37">
            <v>171435.53488372092</v>
          </cell>
          <cell r="Y37">
            <v>184293.19999999998</v>
          </cell>
          <cell r="Z37">
            <v>0.11627906976744189</v>
          </cell>
          <cell r="AA37">
            <v>0.27906976744186046</v>
          </cell>
          <cell r="AB37">
            <v>0.44186046511627913</v>
          </cell>
          <cell r="AC37">
            <v>0.60465116279069775</v>
          </cell>
          <cell r="AD37">
            <v>0.76744186046511631</v>
          </cell>
          <cell r="AE37">
            <v>0.93023255813953487</v>
          </cell>
          <cell r="AF37">
            <v>1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</row>
        <row r="38">
          <cell r="A38">
            <v>35</v>
          </cell>
          <cell r="B38">
            <v>12</v>
          </cell>
          <cell r="C38" t="str">
            <v>LIMPIEZA DE CAJAS EN  LA  RED PRINCIPAL  EXISTENTE (Limpieza y retiro del material al botadero escogido por el Contratista)</v>
          </cell>
          <cell r="D38" t="str">
            <v>UN</v>
          </cell>
          <cell r="E38">
            <v>20</v>
          </cell>
          <cell r="F38">
            <v>21985</v>
          </cell>
          <cell r="G38">
            <v>439700</v>
          </cell>
          <cell r="H38">
            <v>4.159561183228566E-3</v>
          </cell>
          <cell r="I38">
            <v>26821.7</v>
          </cell>
          <cell r="J38">
            <v>96733.99783702819</v>
          </cell>
          <cell r="K38">
            <v>536434</v>
          </cell>
          <cell r="L38">
            <v>357622.66666666669</v>
          </cell>
          <cell r="M38">
            <v>178811.33333333331</v>
          </cell>
          <cell r="S38">
            <v>357622.66666666669</v>
          </cell>
          <cell r="T38">
            <v>536434</v>
          </cell>
          <cell r="U38">
            <v>536434</v>
          </cell>
          <cell r="V38">
            <v>536434</v>
          </cell>
          <cell r="W38">
            <v>536434</v>
          </cell>
          <cell r="X38">
            <v>536434</v>
          </cell>
          <cell r="Y38">
            <v>536434</v>
          </cell>
          <cell r="Z38">
            <v>0.66666666666666674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12</v>
          </cell>
          <cell r="AH38">
            <v>0</v>
          </cell>
          <cell r="AI38">
            <v>10</v>
          </cell>
          <cell r="AJ38">
            <v>12</v>
          </cell>
          <cell r="AO38">
            <v>0</v>
          </cell>
          <cell r="AP38">
            <v>268217</v>
          </cell>
          <cell r="AQ38">
            <v>321860.40000000002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0.5</v>
          </cell>
          <cell r="AX38">
            <v>0.60000000000000009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</row>
        <row r="39">
          <cell r="A39">
            <v>36</v>
          </cell>
          <cell r="B39">
            <v>13</v>
          </cell>
          <cell r="C39" t="str">
            <v>LIMPIEZA  DE TUBERIA   EN  LA RED  PRINCIPAL DEL  ALCANTARILLADO EXISTENTE (limpieza y retiro del material  al botadero escogido por el Contratista)</v>
          </cell>
          <cell r="D39" t="str">
            <v>ML</v>
          </cell>
          <cell r="E39">
            <v>380</v>
          </cell>
          <cell r="F39">
            <v>5047</v>
          </cell>
          <cell r="G39">
            <v>1917860</v>
          </cell>
          <cell r="H39">
            <v>1.8142952037449939E-2</v>
          </cell>
          <cell r="I39">
            <v>6157.3399736842102</v>
          </cell>
          <cell r="J39">
            <v>421929.19056566496</v>
          </cell>
          <cell r="K39">
            <v>2339789.19</v>
          </cell>
          <cell r="M39">
            <v>1299882.8833333333</v>
          </cell>
          <cell r="N39">
            <v>1039906.3066666666</v>
          </cell>
          <cell r="S39">
            <v>0</v>
          </cell>
          <cell r="T39">
            <v>1299882.8833333333</v>
          </cell>
          <cell r="U39">
            <v>2339789.19</v>
          </cell>
          <cell r="V39">
            <v>2339789.19</v>
          </cell>
          <cell r="W39">
            <v>2339789.19</v>
          </cell>
          <cell r="X39">
            <v>2339789.19</v>
          </cell>
          <cell r="Y39">
            <v>2339789.19</v>
          </cell>
          <cell r="Z39">
            <v>0</v>
          </cell>
          <cell r="AA39">
            <v>0.55555555555555558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101.7</v>
          </cell>
          <cell r="AH39">
            <v>0</v>
          </cell>
          <cell r="AI39">
            <v>0</v>
          </cell>
          <cell r="AJ39">
            <v>101.7</v>
          </cell>
          <cell r="AO39">
            <v>0</v>
          </cell>
          <cell r="AP39">
            <v>0</v>
          </cell>
          <cell r="AQ39">
            <v>626201.47532368416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0.26763157894736839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</row>
        <row r="40">
          <cell r="A40">
            <v>37</v>
          </cell>
          <cell r="B40">
            <v>14</v>
          </cell>
          <cell r="C40" t="str">
            <v>RELLENO MATERIAL COMÙN (suministro, transporte, colocación y compactación)</v>
          </cell>
          <cell r="D40" t="str">
            <v>M3</v>
          </cell>
          <cell r="E40">
            <v>100</v>
          </cell>
          <cell r="F40">
            <v>12883</v>
          </cell>
          <cell r="G40">
            <v>1288250</v>
          </cell>
          <cell r="H40">
            <v>1.2186842606991585E-2</v>
          </cell>
          <cell r="I40">
            <v>15716.6499</v>
          </cell>
          <cell r="J40">
            <v>283414.99366284185</v>
          </cell>
          <cell r="K40">
            <v>1571664.99</v>
          </cell>
          <cell r="L40">
            <v>149682.38</v>
          </cell>
          <cell r="M40">
            <v>261944.16500000001</v>
          </cell>
          <cell r="N40">
            <v>261944.16500000001</v>
          </cell>
          <cell r="O40">
            <v>261944.16500000001</v>
          </cell>
          <cell r="P40">
            <v>261944.16500000001</v>
          </cell>
          <cell r="Q40">
            <v>261944.16500000001</v>
          </cell>
          <cell r="R40">
            <v>112261.785</v>
          </cell>
          <cell r="S40">
            <v>149682.38</v>
          </cell>
          <cell r="T40">
            <v>411626.54500000004</v>
          </cell>
          <cell r="U40">
            <v>673570.71000000008</v>
          </cell>
          <cell r="V40">
            <v>935514.87500000012</v>
          </cell>
          <cell r="W40">
            <v>1197459.04</v>
          </cell>
          <cell r="X40">
            <v>1459403.2050000001</v>
          </cell>
          <cell r="Y40">
            <v>1571664.99</v>
          </cell>
          <cell r="Z40">
            <v>9.5238095238095247E-2</v>
          </cell>
          <cell r="AA40">
            <v>0.26190476190476192</v>
          </cell>
          <cell r="AB40">
            <v>0.4285714285714286</v>
          </cell>
          <cell r="AC40">
            <v>0.59523809523809534</v>
          </cell>
          <cell r="AD40">
            <v>0.76190476190476197</v>
          </cell>
          <cell r="AE40">
            <v>0.9285714285714286</v>
          </cell>
          <cell r="AF40">
            <v>1</v>
          </cell>
          <cell r="AG40">
            <v>16.2</v>
          </cell>
          <cell r="AH40">
            <v>0</v>
          </cell>
          <cell r="AI40">
            <v>6</v>
          </cell>
          <cell r="AJ40">
            <v>16.2</v>
          </cell>
          <cell r="AO40">
            <v>0</v>
          </cell>
          <cell r="AP40">
            <v>94299.899399999995</v>
          </cell>
          <cell r="AQ40">
            <v>254609.72837999999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0.06</v>
          </cell>
          <cell r="AX40">
            <v>0.16200000000000001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</row>
        <row r="41">
          <cell r="A41">
            <v>38</v>
          </cell>
          <cell r="B41">
            <v>15</v>
          </cell>
          <cell r="C41" t="str">
            <v>MARCOS  "H" EN TUBERÍA  F 6" A.C. (montaje y construcción; tubería a suministrar por ECOPETROL)</v>
          </cell>
          <cell r="D41" t="str">
            <v>UN</v>
          </cell>
          <cell r="E41">
            <v>8</v>
          </cell>
          <cell r="F41">
            <v>118520</v>
          </cell>
          <cell r="G41">
            <v>948163</v>
          </cell>
          <cell r="H41">
            <v>8.9696202187253739E-3</v>
          </cell>
          <cell r="I41">
            <v>144594.85750000001</v>
          </cell>
          <cell r="J41">
            <v>208595.85533579747</v>
          </cell>
          <cell r="K41">
            <v>1156758.8600000001</v>
          </cell>
          <cell r="M41">
            <v>925407.08800000011</v>
          </cell>
          <cell r="N41">
            <v>231351.772</v>
          </cell>
          <cell r="S41">
            <v>0</v>
          </cell>
          <cell r="T41">
            <v>925407.08800000011</v>
          </cell>
          <cell r="U41">
            <v>1156758.8600000001</v>
          </cell>
          <cell r="V41">
            <v>1156758.8600000001</v>
          </cell>
          <cell r="W41">
            <v>1156758.8600000001</v>
          </cell>
          <cell r="X41">
            <v>1156758.8600000001</v>
          </cell>
          <cell r="Y41">
            <v>1156758.8600000001</v>
          </cell>
          <cell r="Z41">
            <v>0</v>
          </cell>
          <cell r="AA41">
            <v>0.8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</row>
        <row r="42">
          <cell r="A42">
            <v>39</v>
          </cell>
          <cell r="B42">
            <v>16</v>
          </cell>
          <cell r="C42" t="str">
            <v>REALZAR CAJA  EXISTENTE  DE 70 X 70 CM. EN CONCRETO F´c = 3.000 psi. (const.)</v>
          </cell>
          <cell r="D42" t="str">
            <v>UN</v>
          </cell>
          <cell r="E42">
            <v>7</v>
          </cell>
          <cell r="F42">
            <v>106523</v>
          </cell>
          <cell r="G42">
            <v>745660</v>
          </cell>
          <cell r="H42">
            <v>7.0539422148879066E-3</v>
          </cell>
          <cell r="I42">
            <v>129957.8857142857</v>
          </cell>
          <cell r="J42">
            <v>164045.19633195005</v>
          </cell>
          <cell r="K42">
            <v>909705.2</v>
          </cell>
          <cell r="O42">
            <v>606470.1333333333</v>
          </cell>
          <cell r="P42">
            <v>303235.06666666665</v>
          </cell>
          <cell r="S42">
            <v>0</v>
          </cell>
          <cell r="T42">
            <v>0</v>
          </cell>
          <cell r="U42">
            <v>0</v>
          </cell>
          <cell r="V42">
            <v>606470.1333333333</v>
          </cell>
          <cell r="W42">
            <v>909705.2</v>
          </cell>
          <cell r="X42">
            <v>909705.2</v>
          </cell>
          <cell r="Y42">
            <v>909705.2</v>
          </cell>
          <cell r="Z42">
            <v>0</v>
          </cell>
          <cell r="AA42">
            <v>0</v>
          </cell>
          <cell r="AB42">
            <v>0</v>
          </cell>
          <cell r="AC42">
            <v>0.66666666666666663</v>
          </cell>
          <cell r="AD42">
            <v>1</v>
          </cell>
          <cell r="AE42">
            <v>1</v>
          </cell>
          <cell r="AF42">
            <v>1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</row>
        <row r="43">
          <cell r="A43">
            <v>40</v>
          </cell>
          <cell r="B43">
            <v>17</v>
          </cell>
          <cell r="C43" t="str">
            <v>TRAMPAS DE GRASA EN CONCRETO DE Fc¨= 3.000psi. (construcción)</v>
          </cell>
          <cell r="D43" t="str">
            <v>UN</v>
          </cell>
          <cell r="E43">
            <v>2</v>
          </cell>
          <cell r="F43">
            <v>994603</v>
          </cell>
          <cell r="G43">
            <v>1989206</v>
          </cell>
          <cell r="H43">
            <v>1.881788506492009E-2</v>
          </cell>
          <cell r="I43">
            <v>1213415.655</v>
          </cell>
          <cell r="J43">
            <v>437625.31021469977</v>
          </cell>
          <cell r="K43">
            <v>2426831.31</v>
          </cell>
          <cell r="P43">
            <v>1348239.6166666667</v>
          </cell>
          <cell r="Q43">
            <v>1078591.6933333334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1348239.6166666667</v>
          </cell>
          <cell r="X43">
            <v>2426831.31</v>
          </cell>
          <cell r="Y43">
            <v>2426831.31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0.55555555555555558</v>
          </cell>
          <cell r="AE43">
            <v>1</v>
          </cell>
          <cell r="AF43">
            <v>1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</row>
        <row r="44">
          <cell r="A44">
            <v>41</v>
          </cell>
          <cell r="B44">
            <v>18</v>
          </cell>
          <cell r="C44" t="str">
            <v>DEMOLER Y REALZAR  TAPA DE CAJA - CJ 29  de 1.20 m. DE DIAMETRO (construcción)</v>
          </cell>
          <cell r="D44" t="str">
            <v>UN</v>
          </cell>
          <cell r="E44">
            <v>1</v>
          </cell>
          <cell r="F44">
            <v>193459</v>
          </cell>
          <cell r="G44">
            <v>193459</v>
          </cell>
          <cell r="H44">
            <v>1.8301217806372871E-3</v>
          </cell>
          <cell r="I44">
            <v>236019.98</v>
          </cell>
          <cell r="J44">
            <v>42560.979048336674</v>
          </cell>
          <cell r="K44">
            <v>236019.98</v>
          </cell>
          <cell r="Q44">
            <v>236019.98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236019.98</v>
          </cell>
          <cell r="Y44">
            <v>236019.98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1</v>
          </cell>
          <cell r="AF44">
            <v>1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</row>
        <row r="45">
          <cell r="A45">
            <v>42</v>
          </cell>
          <cell r="B45">
            <v>19</v>
          </cell>
          <cell r="C45" t="str">
            <v>CERRAMIENTO  EN  MALLA  ESLABONADA (suministro, montaje y construcción)</v>
          </cell>
          <cell r="D45" t="str">
            <v>ML</v>
          </cell>
          <cell r="E45">
            <v>90</v>
          </cell>
          <cell r="F45">
            <v>119756</v>
          </cell>
          <cell r="G45">
            <v>10778040</v>
          </cell>
          <cell r="H45">
            <v>0.10196023837908759</v>
          </cell>
          <cell r="I45">
            <v>146102.31944444444</v>
          </cell>
          <cell r="J45">
            <v>2371168.746980676</v>
          </cell>
          <cell r="K45">
            <v>13149208.75</v>
          </cell>
          <cell r="N45">
            <v>4640897.2058823528</v>
          </cell>
          <cell r="O45">
            <v>5414380.0735294111</v>
          </cell>
          <cell r="P45">
            <v>3093931.4705882352</v>
          </cell>
          <cell r="S45">
            <v>0</v>
          </cell>
          <cell r="T45">
            <v>0</v>
          </cell>
          <cell r="U45">
            <v>4640897.2058823528</v>
          </cell>
          <cell r="V45">
            <v>10055277.279411763</v>
          </cell>
          <cell r="W45">
            <v>13149208.749999998</v>
          </cell>
          <cell r="X45">
            <v>13149208.749999998</v>
          </cell>
          <cell r="Y45">
            <v>13149208.749999998</v>
          </cell>
          <cell r="Z45">
            <v>0</v>
          </cell>
          <cell r="AA45">
            <v>0</v>
          </cell>
          <cell r="AB45">
            <v>0.35294117647058826</v>
          </cell>
          <cell r="AC45">
            <v>0.76470588235294112</v>
          </cell>
          <cell r="AD45">
            <v>1</v>
          </cell>
          <cell r="AE45">
            <v>1</v>
          </cell>
          <cell r="AF45">
            <v>1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</row>
        <row r="46">
          <cell r="A46">
            <v>43</v>
          </cell>
          <cell r="B46">
            <v>20</v>
          </cell>
          <cell r="C46" t="str">
            <v>CUNETA EN CONCRETO DE F`c = 3.000 psi (construcción)</v>
          </cell>
          <cell r="D46" t="str">
            <v>ML</v>
          </cell>
          <cell r="E46">
            <v>100</v>
          </cell>
          <cell r="F46">
            <v>27900</v>
          </cell>
          <cell r="G46">
            <v>2790000</v>
          </cell>
          <cell r="H46">
            <v>2.6393394817392994E-2</v>
          </cell>
          <cell r="I46">
            <v>34037.999900000003</v>
          </cell>
          <cell r="J46">
            <v>613799.98627543473</v>
          </cell>
          <cell r="K46">
            <v>3403799.99</v>
          </cell>
          <cell r="Q46">
            <v>1701899.9950000001</v>
          </cell>
          <cell r="R46">
            <v>1701899.9950000001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1701899.9950000001</v>
          </cell>
          <cell r="Y46">
            <v>3403799.99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0.5</v>
          </cell>
          <cell r="AF46">
            <v>1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</row>
        <row r="47">
          <cell r="A47">
            <v>44</v>
          </cell>
          <cell r="B47">
            <v>21</v>
          </cell>
          <cell r="C47" t="str">
            <v>CORTE  BISELADO Y  SOLDADURA  DE TUBERIA  (suministro y  construccion)</v>
          </cell>
          <cell r="D47" t="str">
            <v>PULG.</v>
          </cell>
          <cell r="E47">
            <v>1200</v>
          </cell>
          <cell r="F47">
            <v>898</v>
          </cell>
          <cell r="G47">
            <v>1077600</v>
          </cell>
          <cell r="H47">
            <v>1.0194093998287702E-2</v>
          </cell>
          <cell r="I47">
            <v>1095.5599916666667</v>
          </cell>
          <cell r="J47">
            <v>237071.9946990711</v>
          </cell>
          <cell r="K47">
            <v>1314671.99</v>
          </cell>
          <cell r="L47">
            <v>547779.99583333335</v>
          </cell>
          <cell r="M47">
            <v>766891.99416666664</v>
          </cell>
          <cell r="S47">
            <v>547779.99583333335</v>
          </cell>
          <cell r="T47">
            <v>1314671.99</v>
          </cell>
          <cell r="U47">
            <v>1314671.99</v>
          </cell>
          <cell r="V47">
            <v>1314671.99</v>
          </cell>
          <cell r="W47">
            <v>1314671.99</v>
          </cell>
          <cell r="X47">
            <v>1314671.99</v>
          </cell>
          <cell r="Y47">
            <v>1314671.99</v>
          </cell>
          <cell r="Z47">
            <v>0.41666666666666669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</row>
        <row r="48">
          <cell r="A48">
            <v>45</v>
          </cell>
          <cell r="B48">
            <v>22</v>
          </cell>
          <cell r="C48" t="str">
            <v>ACOMETIDA ELECTRICA</v>
          </cell>
          <cell r="D48" t="str">
            <v>ML</v>
          </cell>
          <cell r="E48">
            <v>150</v>
          </cell>
          <cell r="F48">
            <v>60723</v>
          </cell>
          <cell r="G48">
            <v>9108450</v>
          </cell>
          <cell r="H48">
            <v>8.6165920080459937E-2</v>
          </cell>
          <cell r="I48">
            <v>74082.059733333343</v>
          </cell>
          <cell r="J48">
            <v>2003858.9551937217</v>
          </cell>
          <cell r="K48">
            <v>11112308.960000001</v>
          </cell>
          <cell r="Q48">
            <v>6349890.8342857147</v>
          </cell>
          <cell r="R48">
            <v>4762418.1257142862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6349890.8342857147</v>
          </cell>
          <cell r="Y48">
            <v>11112308.960000001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0.5714285714285714</v>
          </cell>
          <cell r="AF48">
            <v>1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</row>
        <row r="49">
          <cell r="A49">
            <v>46</v>
          </cell>
          <cell r="B49">
            <v>23</v>
          </cell>
          <cell r="C49" t="str">
            <v>ACOMETIDA DE AGUA</v>
          </cell>
          <cell r="D49" t="str">
            <v>ML</v>
          </cell>
          <cell r="E49">
            <v>150</v>
          </cell>
          <cell r="F49">
            <v>7169</v>
          </cell>
          <cell r="G49">
            <v>1075350</v>
          </cell>
          <cell r="H49">
            <v>1.0172809002467224E-2</v>
          </cell>
          <cell r="I49">
            <v>8746.1799333333329</v>
          </cell>
          <cell r="J49">
            <v>236576.99471013932</v>
          </cell>
          <cell r="K49">
            <v>1311926.99</v>
          </cell>
          <cell r="Q49">
            <v>749672.56571428571</v>
          </cell>
          <cell r="R49">
            <v>562254.42428571428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749672.56571428571</v>
          </cell>
          <cell r="Y49">
            <v>1311926.99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0.5714285714285714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</row>
        <row r="50">
          <cell r="A50">
            <v>47</v>
          </cell>
          <cell r="B50">
            <v>24</v>
          </cell>
          <cell r="C50" t="str">
            <v>Planos "AS  BUILT"</v>
          </cell>
          <cell r="D50" t="str">
            <v>GL</v>
          </cell>
          <cell r="E50">
            <v>1</v>
          </cell>
          <cell r="F50">
            <v>945000</v>
          </cell>
          <cell r="G50">
            <v>945000</v>
          </cell>
          <cell r="H50">
            <v>8.9396982446008529E-3</v>
          </cell>
          <cell r="I50">
            <v>1152900</v>
          </cell>
          <cell r="J50">
            <v>207899.99535135692</v>
          </cell>
          <cell r="K50">
            <v>1152900</v>
          </cell>
          <cell r="Q50">
            <v>658800</v>
          </cell>
          <cell r="R50">
            <v>494100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658800</v>
          </cell>
          <cell r="Y50">
            <v>1152900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0.5714285714285714</v>
          </cell>
          <cell r="AF50">
            <v>1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</row>
        <row r="51">
          <cell r="A51">
            <v>48</v>
          </cell>
          <cell r="C51" t="str">
            <v>TOTAL</v>
          </cell>
          <cell r="G51">
            <v>172953530</v>
          </cell>
          <cell r="K51">
            <v>128964084.03999998</v>
          </cell>
          <cell r="L51">
            <v>16152059.744689595</v>
          </cell>
          <cell r="M51">
            <v>20538836.128957592</v>
          </cell>
          <cell r="N51">
            <v>20837115.333947785</v>
          </cell>
          <cell r="O51">
            <v>17716180.524967395</v>
          </cell>
          <cell r="P51">
            <v>20589413.510192886</v>
          </cell>
          <cell r="Q51">
            <v>25231349.184271317</v>
          </cell>
          <cell r="R51">
            <v>7899129.6129734227</v>
          </cell>
          <cell r="S51">
            <v>16152059.744689595</v>
          </cell>
          <cell r="T51">
            <v>36690895.873647183</v>
          </cell>
          <cell r="U51">
            <v>57528011.207594968</v>
          </cell>
          <cell r="V51">
            <v>75244191.732562363</v>
          </cell>
          <cell r="W51">
            <v>95833605.242755249</v>
          </cell>
          <cell r="X51">
            <v>121064954.42702657</v>
          </cell>
          <cell r="Y51">
            <v>128964084.03999999</v>
          </cell>
          <cell r="Z51">
            <v>0.12524463586063087</v>
          </cell>
          <cell r="AA51">
            <v>0.28450476073840059</v>
          </cell>
          <cell r="AB51">
            <v>0.44607777146505273</v>
          </cell>
          <cell r="AC51">
            <v>0.58345075136752289</v>
          </cell>
          <cell r="AD51">
            <v>0.7431030581586664</v>
          </cell>
          <cell r="AE51">
            <v>0.93874938381663375</v>
          </cell>
          <cell r="AF51">
            <v>1</v>
          </cell>
          <cell r="AG51" t="e">
            <v>#N/A</v>
          </cell>
          <cell r="AH51">
            <v>0</v>
          </cell>
          <cell r="AI51" t="e">
            <v>#N/A</v>
          </cell>
          <cell r="AJ51" t="e">
            <v>#N/A</v>
          </cell>
          <cell r="AO51">
            <v>5267491.2596936319</v>
          </cell>
          <cell r="AP51">
            <v>10531697.173697814</v>
          </cell>
          <cell r="AQ51">
            <v>20895150.356504612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4.0844637473328206E-2</v>
          </cell>
          <cell r="AW51">
            <v>8.1663800057939107E-2</v>
          </cell>
          <cell r="AX51">
            <v>0.16202301991323176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</row>
        <row r="52">
          <cell r="A52">
            <v>49</v>
          </cell>
          <cell r="C52" t="str">
            <v>ADMINISTRACION</v>
          </cell>
          <cell r="G52">
            <v>11627909</v>
          </cell>
        </row>
        <row r="53">
          <cell r="A53">
            <v>50</v>
          </cell>
          <cell r="C53" t="str">
            <v>IMPREVISTOS</v>
          </cell>
          <cell r="G53">
            <v>6342496</v>
          </cell>
        </row>
        <row r="54">
          <cell r="A54">
            <v>51</v>
          </cell>
          <cell r="C54" t="str">
            <v>UTILIDADES</v>
          </cell>
          <cell r="G54">
            <v>5285413</v>
          </cell>
        </row>
        <row r="55">
          <cell r="A55">
            <v>52</v>
          </cell>
          <cell r="C55" t="str">
            <v>TOTAL CON AIU</v>
          </cell>
          <cell r="G55">
            <v>128964084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ÍSICO"/>
      <sheetName val="PRESUPUESTAL"/>
      <sheetName val="A34310"/>
    </sheetNames>
    <sheetDataSet>
      <sheetData sheetId="0"/>
      <sheetData sheetId="1">
        <row r="4">
          <cell r="A4" t="str">
            <v>DESCRIPCION</v>
          </cell>
          <cell r="B4" t="str">
            <v xml:space="preserve">VALOR </v>
          </cell>
          <cell r="C4" t="str">
            <v>PESO</v>
          </cell>
          <cell r="E4">
            <v>2004</v>
          </cell>
        </row>
        <row r="5">
          <cell r="B5" t="str">
            <v>COL$</v>
          </cell>
          <cell r="C5" t="str">
            <v>%</v>
          </cell>
          <cell r="E5" t="str">
            <v>ENE</v>
          </cell>
          <cell r="F5" t="str">
            <v>FEB</v>
          </cell>
          <cell r="G5" t="str">
            <v>MAR</v>
          </cell>
          <cell r="H5" t="str">
            <v>ABR</v>
          </cell>
          <cell r="I5" t="str">
            <v>MAY</v>
          </cell>
          <cell r="J5" t="str">
            <v>JUN</v>
          </cell>
          <cell r="K5" t="str">
            <v>JUL</v>
          </cell>
          <cell r="L5" t="str">
            <v>AGO</v>
          </cell>
          <cell r="M5" t="str">
            <v>SEP</v>
          </cell>
          <cell r="N5" t="str">
            <v>OCT</v>
          </cell>
          <cell r="O5" t="str">
            <v>NOV</v>
          </cell>
          <cell r="P5" t="str">
            <v>DIC</v>
          </cell>
        </row>
        <row r="6">
          <cell r="A6" t="str">
            <v>INGENIERÍA</v>
          </cell>
          <cell r="B6">
            <v>370000000</v>
          </cell>
          <cell r="C6">
            <v>1</v>
          </cell>
          <cell r="D6" t="str">
            <v>P</v>
          </cell>
          <cell r="P6">
            <v>370000000</v>
          </cell>
        </row>
        <row r="7">
          <cell r="A7" t="str">
            <v>inge2</v>
          </cell>
          <cell r="D7" t="str">
            <v>E</v>
          </cell>
        </row>
        <row r="8">
          <cell r="A8" t="str">
            <v>DETALLADA</v>
          </cell>
          <cell r="B8">
            <v>370000000</v>
          </cell>
          <cell r="C8">
            <v>1</v>
          </cell>
          <cell r="D8" t="str">
            <v>P</v>
          </cell>
          <cell r="P8">
            <v>370000000</v>
          </cell>
        </row>
        <row r="9">
          <cell r="A9" t="str">
            <v>deta2</v>
          </cell>
          <cell r="D9" t="str">
            <v>E</v>
          </cell>
        </row>
        <row r="10">
          <cell r="A10" t="str">
            <v>TOTALES</v>
          </cell>
          <cell r="B10">
            <v>370000000</v>
          </cell>
          <cell r="C10">
            <v>1</v>
          </cell>
          <cell r="D10" t="str">
            <v>P</v>
          </cell>
          <cell r="P10">
            <v>370000000</v>
          </cell>
        </row>
        <row r="11">
          <cell r="D11" t="str">
            <v>E</v>
          </cell>
        </row>
        <row r="12">
          <cell r="A12" t="str">
            <v>Estimado 2004</v>
          </cell>
          <cell r="B12">
            <v>498400000</v>
          </cell>
        </row>
        <row r="14">
          <cell r="A14" t="str">
            <v>CONTROL AVANCE PRESUPUESTAL</v>
          </cell>
        </row>
        <row r="15">
          <cell r="A15" t="str">
            <v>PROYECTO :</v>
          </cell>
          <cell r="B15" t="str">
            <v>Montaje  de D-4124, Eyector C4100  de etileno II, Montaje Sistemas Hidrúlicos P- 2251 A/B/C/D SOLO bombas de iniciador, Enfriador de gas E- 2257, COMPLETO</v>
          </cell>
        </row>
        <row r="16">
          <cell r="A16" t="str">
            <v>INSTRUCCIÓN</v>
          </cell>
        </row>
        <row r="17">
          <cell r="A17" t="str">
            <v>DESCRIPCION</v>
          </cell>
          <cell r="B17" t="str">
            <v xml:space="preserve">VALOR </v>
          </cell>
          <cell r="C17" t="str">
            <v>PESO</v>
          </cell>
          <cell r="E17">
            <v>2004</v>
          </cell>
        </row>
        <row r="18">
          <cell r="B18" t="str">
            <v>COL$</v>
          </cell>
          <cell r="C18" t="str">
            <v>%</v>
          </cell>
          <cell r="E18" t="str">
            <v>ENE</v>
          </cell>
          <cell r="F18" t="str">
            <v>FEB</v>
          </cell>
          <cell r="G18" t="str">
            <v>MAR</v>
          </cell>
          <cell r="H18" t="str">
            <v>ABR</v>
          </cell>
          <cell r="I18" t="str">
            <v>MAY</v>
          </cell>
          <cell r="J18" t="str">
            <v>JUN</v>
          </cell>
          <cell r="K18" t="str">
            <v>JUL</v>
          </cell>
          <cell r="L18" t="str">
            <v>AGO</v>
          </cell>
          <cell r="M18" t="str">
            <v>SEP</v>
          </cell>
          <cell r="N18" t="str">
            <v>OCT</v>
          </cell>
          <cell r="O18" t="str">
            <v>NOV</v>
          </cell>
          <cell r="P18" t="str">
            <v>DIC</v>
          </cell>
        </row>
        <row r="19">
          <cell r="A19" t="str">
            <v>COMPRAS</v>
          </cell>
          <cell r="B19">
            <v>12500000</v>
          </cell>
          <cell r="C19">
            <v>0.11597733937767626</v>
          </cell>
          <cell r="D19" t="str">
            <v>P</v>
          </cell>
          <cell r="H19">
            <v>6000000</v>
          </cell>
          <cell r="K19">
            <v>6500000</v>
          </cell>
        </row>
        <row r="20">
          <cell r="A20" t="str">
            <v>comp2</v>
          </cell>
          <cell r="D20" t="str">
            <v>E</v>
          </cell>
          <cell r="H20">
            <v>6000000</v>
          </cell>
          <cell r="K20">
            <v>6500000</v>
          </cell>
        </row>
        <row r="21">
          <cell r="A21" t="str">
            <v>NACIONALES</v>
          </cell>
          <cell r="B21">
            <v>12500000</v>
          </cell>
          <cell r="C21">
            <v>0.11597733937767626</v>
          </cell>
          <cell r="D21" t="str">
            <v>P</v>
          </cell>
          <cell r="H21">
            <v>6000000</v>
          </cell>
          <cell r="K21">
            <v>6500000</v>
          </cell>
        </row>
        <row r="22">
          <cell r="A22" t="str">
            <v>naci2</v>
          </cell>
          <cell r="D22" t="str">
            <v>E</v>
          </cell>
          <cell r="H22">
            <v>6000000</v>
          </cell>
          <cell r="K22">
            <v>6500000</v>
          </cell>
        </row>
        <row r="23">
          <cell r="A23" t="str">
            <v>CONSTRUCCIÓN</v>
          </cell>
          <cell r="B23">
            <v>80513312.469999999</v>
          </cell>
          <cell r="C23">
            <v>0.7470175811803268</v>
          </cell>
          <cell r="D23" t="str">
            <v>P</v>
          </cell>
          <cell r="G23">
            <v>22058400.659999996</v>
          </cell>
          <cell r="H23">
            <v>36764001.43</v>
          </cell>
          <cell r="I23">
            <v>14440238.379999999</v>
          </cell>
          <cell r="M23">
            <v>7250671.9999999991</v>
          </cell>
        </row>
        <row r="24">
          <cell r="A24" t="str">
            <v>const2</v>
          </cell>
          <cell r="D24" t="str">
            <v>E</v>
          </cell>
          <cell r="G24">
            <v>22058400.659999996</v>
          </cell>
          <cell r="H24">
            <v>36764001.43</v>
          </cell>
          <cell r="I24">
            <v>14440238.379999999</v>
          </cell>
        </row>
        <row r="25">
          <cell r="A25" t="str">
            <v>CIVIL</v>
          </cell>
          <cell r="B25">
            <v>10000000</v>
          </cell>
          <cell r="C25">
            <v>9.2781871502141011E-2</v>
          </cell>
          <cell r="D25" t="str">
            <v>P</v>
          </cell>
          <cell r="G25">
            <v>2739720.9210860827</v>
          </cell>
          <cell r="H25">
            <v>4566201.5761304814</v>
          </cell>
          <cell r="I25">
            <v>1793521.8334707771</v>
          </cell>
          <cell r="M25">
            <v>900555.66931265767</v>
          </cell>
        </row>
        <row r="26">
          <cell r="A26" t="str">
            <v>civi2</v>
          </cell>
          <cell r="D26" t="str">
            <v>E</v>
          </cell>
          <cell r="G26">
            <v>2739720.9210860827</v>
          </cell>
          <cell r="H26">
            <v>4566201.5761304814</v>
          </cell>
          <cell r="I26">
            <v>1793521.8334707771</v>
          </cell>
        </row>
        <row r="27">
          <cell r="A27" t="str">
            <v>ELÉCTRICA</v>
          </cell>
          <cell r="B27">
            <v>10000000</v>
          </cell>
          <cell r="C27">
            <v>9.2781871502141011E-2</v>
          </cell>
          <cell r="D27" t="str">
            <v>P</v>
          </cell>
          <cell r="G27">
            <v>2739720.9210860827</v>
          </cell>
          <cell r="H27">
            <v>4566201.5761304814</v>
          </cell>
          <cell r="I27">
            <v>1793521.8334707771</v>
          </cell>
          <cell r="M27">
            <v>900555.66931265767</v>
          </cell>
        </row>
        <row r="28">
          <cell r="A28" t="str">
            <v>eléc2</v>
          </cell>
          <cell r="D28" t="str">
            <v>E</v>
          </cell>
          <cell r="G28">
            <v>2739720.9210860827</v>
          </cell>
          <cell r="H28">
            <v>4566201.5761304814</v>
          </cell>
          <cell r="I28">
            <v>1793521.8334707771</v>
          </cell>
        </row>
        <row r="29">
          <cell r="A29" t="str">
            <v>MECÁNICA</v>
          </cell>
          <cell r="B29">
            <v>50000000</v>
          </cell>
          <cell r="C29">
            <v>0.46390935751070506</v>
          </cell>
          <cell r="D29" t="str">
            <v>P</v>
          </cell>
          <cell r="G29">
            <v>13698604.605430413</v>
          </cell>
          <cell r="H29">
            <v>22831007.880652409</v>
          </cell>
          <cell r="I29">
            <v>8967609.1673538852</v>
          </cell>
          <cell r="M29">
            <v>4502778.346563288</v>
          </cell>
        </row>
        <row r="30">
          <cell r="A30" t="str">
            <v>mecá2</v>
          </cell>
          <cell r="D30" t="str">
            <v>E</v>
          </cell>
          <cell r="G30">
            <v>13698604.605430413</v>
          </cell>
          <cell r="H30">
            <v>22831007.880652409</v>
          </cell>
          <cell r="I30">
            <v>8967609.1673538852</v>
          </cell>
        </row>
        <row r="31">
          <cell r="A31" t="str">
            <v>INSTRUMENTACIÓN</v>
          </cell>
          <cell r="B31">
            <v>10513312.469999999</v>
          </cell>
          <cell r="C31">
            <v>9.7544480665339661E-2</v>
          </cell>
          <cell r="D31" t="str">
            <v>P</v>
          </cell>
          <cell r="G31">
            <v>2880354.2123974198</v>
          </cell>
          <cell r="H31">
            <v>4800590.397086625</v>
          </cell>
          <cell r="I31">
            <v>1885585.5457045583</v>
          </cell>
          <cell r="M31">
            <v>946782.31481139583</v>
          </cell>
        </row>
        <row r="32">
          <cell r="A32" t="str">
            <v>inst2</v>
          </cell>
          <cell r="D32" t="str">
            <v>E</v>
          </cell>
          <cell r="G32">
            <v>2880354.2123974198</v>
          </cell>
          <cell r="H32">
            <v>4800590.397086625</v>
          </cell>
          <cell r="I32">
            <v>1885585.5457045583</v>
          </cell>
        </row>
        <row r="33">
          <cell r="A33" t="str">
            <v>CIERRE</v>
          </cell>
          <cell r="B33">
            <v>14766363</v>
          </cell>
          <cell r="C33">
            <v>0.13700507944199694</v>
          </cell>
          <cell r="D33" t="str">
            <v>P</v>
          </cell>
          <cell r="M33">
            <v>14766363</v>
          </cell>
        </row>
        <row r="34">
          <cell r="A34" t="str">
            <v>cierr2</v>
          </cell>
          <cell r="D34" t="str">
            <v>E</v>
          </cell>
        </row>
        <row r="35">
          <cell r="A35" t="str">
            <v>TOTALES</v>
          </cell>
          <cell r="B35">
            <v>107779675.47</v>
          </cell>
          <cell r="C35">
            <v>1</v>
          </cell>
          <cell r="D35" t="str">
            <v>P</v>
          </cell>
          <cell r="G35">
            <v>22058400.659999996</v>
          </cell>
          <cell r="H35">
            <v>36764001.43</v>
          </cell>
          <cell r="I35">
            <v>14440238.379999999</v>
          </cell>
          <cell r="M35">
            <v>22017035</v>
          </cell>
        </row>
        <row r="36">
          <cell r="A36" t="str">
            <v>tota2</v>
          </cell>
          <cell r="D36" t="str">
            <v>E</v>
          </cell>
          <cell r="G36">
            <v>22058400.659999996</v>
          </cell>
          <cell r="H36">
            <v>36764001.43</v>
          </cell>
          <cell r="I36">
            <v>14440238.379999999</v>
          </cell>
        </row>
        <row r="37">
          <cell r="A37" t="str">
            <v>Estimado 2004</v>
          </cell>
          <cell r="B37">
            <v>126000000</v>
          </cell>
          <cell r="G37">
            <v>22058400.66</v>
          </cell>
          <cell r="H37">
            <v>36764001.43</v>
          </cell>
          <cell r="I37">
            <v>14440238.379999999</v>
          </cell>
          <cell r="M37">
            <v>14766363</v>
          </cell>
        </row>
        <row r="38">
          <cell r="B38">
            <v>95279675.469999999</v>
          </cell>
          <cell r="M38">
            <v>7250672</v>
          </cell>
        </row>
        <row r="39">
          <cell r="A39" t="str">
            <v>CONTROL AVANCE PRESUPUESTAL</v>
          </cell>
        </row>
        <row r="40">
          <cell r="A40" t="str">
            <v>PROYECTO :</v>
          </cell>
          <cell r="B40" t="str">
            <v>Montaje de P-767 y P-1104</v>
          </cell>
        </row>
        <row r="41">
          <cell r="A41" t="str">
            <v>INSTRUCCIÓN</v>
          </cell>
        </row>
        <row r="42">
          <cell r="A42" t="str">
            <v>DESCRIPCION</v>
          </cell>
          <cell r="B42" t="str">
            <v xml:space="preserve">VALOR </v>
          </cell>
          <cell r="C42" t="str">
            <v>PESO</v>
          </cell>
          <cell r="E42">
            <v>2004</v>
          </cell>
        </row>
        <row r="43">
          <cell r="B43" t="str">
            <v>COL$</v>
          </cell>
          <cell r="C43" t="str">
            <v>%</v>
          </cell>
          <cell r="E43" t="str">
            <v>ENE</v>
          </cell>
          <cell r="F43" t="str">
            <v>FEB</v>
          </cell>
          <cell r="G43" t="str">
            <v>MAR</v>
          </cell>
          <cell r="H43" t="str">
            <v>ABR</v>
          </cell>
          <cell r="I43" t="str">
            <v>MAY</v>
          </cell>
          <cell r="J43" t="str">
            <v>JUN</v>
          </cell>
          <cell r="K43" t="str">
            <v>JUL</v>
          </cell>
          <cell r="L43" t="str">
            <v>AGO</v>
          </cell>
          <cell r="M43" t="str">
            <v>SEP</v>
          </cell>
          <cell r="N43" t="str">
            <v>OCT</v>
          </cell>
          <cell r="O43" t="str">
            <v>NOV</v>
          </cell>
          <cell r="P43" t="str">
            <v>DIC</v>
          </cell>
        </row>
        <row r="44">
          <cell r="A44" t="str">
            <v>CONSTRUCCIÓN</v>
          </cell>
          <cell r="B44">
            <v>112000000</v>
          </cell>
          <cell r="C44">
            <v>1</v>
          </cell>
          <cell r="D44" t="str">
            <v>P</v>
          </cell>
          <cell r="P44">
            <v>112000000</v>
          </cell>
        </row>
        <row r="45">
          <cell r="A45" t="str">
            <v>const2</v>
          </cell>
          <cell r="D45" t="str">
            <v>E</v>
          </cell>
        </row>
        <row r="46">
          <cell r="A46" t="str">
            <v>CIVIL</v>
          </cell>
          <cell r="B46">
            <v>28000000</v>
          </cell>
          <cell r="C46">
            <v>0.25</v>
          </cell>
          <cell r="D46" t="str">
            <v>P</v>
          </cell>
          <cell r="P46">
            <v>28000000</v>
          </cell>
        </row>
        <row r="47">
          <cell r="A47" t="str">
            <v>civi2</v>
          </cell>
          <cell r="D47" t="str">
            <v>E</v>
          </cell>
        </row>
        <row r="48">
          <cell r="A48" t="str">
            <v>ELÉCTRICA</v>
          </cell>
          <cell r="B48">
            <v>28000000</v>
          </cell>
          <cell r="C48">
            <v>0.25</v>
          </cell>
          <cell r="D48" t="str">
            <v>P</v>
          </cell>
          <cell r="P48">
            <v>28000000</v>
          </cell>
        </row>
        <row r="49">
          <cell r="A49" t="str">
            <v>eléc2</v>
          </cell>
          <cell r="D49" t="str">
            <v>E</v>
          </cell>
        </row>
        <row r="50">
          <cell r="A50" t="str">
            <v>MECÁNICA</v>
          </cell>
          <cell r="B50">
            <v>28000000</v>
          </cell>
          <cell r="C50">
            <v>0.25</v>
          </cell>
          <cell r="D50" t="str">
            <v>P</v>
          </cell>
          <cell r="P50">
            <v>28000000</v>
          </cell>
        </row>
        <row r="51">
          <cell r="A51" t="str">
            <v>mecá2</v>
          </cell>
          <cell r="D51" t="str">
            <v>E</v>
          </cell>
        </row>
        <row r="52">
          <cell r="A52" t="str">
            <v>INSTRUMENTACIÓN</v>
          </cell>
          <cell r="B52">
            <v>28000000</v>
          </cell>
          <cell r="C52">
            <v>0.25</v>
          </cell>
          <cell r="D52" t="str">
            <v>P</v>
          </cell>
          <cell r="P52">
            <v>28000000</v>
          </cell>
        </row>
        <row r="53">
          <cell r="A53" t="str">
            <v>inst2</v>
          </cell>
          <cell r="D53" t="str">
            <v>E</v>
          </cell>
        </row>
        <row r="54">
          <cell r="A54" t="str">
            <v>TOTALES</v>
          </cell>
          <cell r="B54">
            <v>112000000</v>
          </cell>
          <cell r="C54">
            <v>1</v>
          </cell>
          <cell r="D54" t="str">
            <v>P</v>
          </cell>
          <cell r="P54">
            <v>112000000</v>
          </cell>
        </row>
        <row r="55">
          <cell r="A55" t="str">
            <v>tota2</v>
          </cell>
          <cell r="D55" t="str">
            <v>E</v>
          </cell>
        </row>
        <row r="56">
          <cell r="A56" t="str">
            <v>Estimado 2004</v>
          </cell>
          <cell r="B56">
            <v>112000000</v>
          </cell>
        </row>
        <row r="58">
          <cell r="A58" t="str">
            <v>CONTROL AVANCE PRESUPUESTAL</v>
          </cell>
        </row>
        <row r="59">
          <cell r="A59" t="str">
            <v>PROYECTO :</v>
          </cell>
          <cell r="B59" t="str">
            <v>Asistencia técnica para el montaje medidor DimetilDisulfuro</v>
          </cell>
          <cell r="H59" t="str">
            <v>Instrumentos y controles S.A.</v>
          </cell>
        </row>
        <row r="60">
          <cell r="A60" t="str">
            <v>INSTRUCCIÓN</v>
          </cell>
        </row>
        <row r="61">
          <cell r="A61" t="str">
            <v>DESCRIPCION</v>
          </cell>
          <cell r="B61" t="str">
            <v xml:space="preserve">VALOR </v>
          </cell>
          <cell r="C61" t="str">
            <v>PESO</v>
          </cell>
          <cell r="E61">
            <v>2004</v>
          </cell>
        </row>
        <row r="62">
          <cell r="B62" t="str">
            <v>COL$</v>
          </cell>
          <cell r="C62" t="str">
            <v>%</v>
          </cell>
          <cell r="E62" t="str">
            <v>ENE</v>
          </cell>
          <cell r="F62" t="str">
            <v>FEB</v>
          </cell>
          <cell r="G62" t="str">
            <v>MAR</v>
          </cell>
          <cell r="H62" t="str">
            <v>ABR</v>
          </cell>
          <cell r="I62" t="str">
            <v>MAY</v>
          </cell>
          <cell r="J62" t="str">
            <v>JUN</v>
          </cell>
          <cell r="K62" t="str">
            <v>JUL</v>
          </cell>
          <cell r="L62" t="str">
            <v>AGO</v>
          </cell>
          <cell r="M62" t="str">
            <v>SEP</v>
          </cell>
          <cell r="N62" t="str">
            <v>OCT</v>
          </cell>
          <cell r="O62" t="str">
            <v>NOV</v>
          </cell>
          <cell r="P62" t="str">
            <v>DIC</v>
          </cell>
        </row>
        <row r="63">
          <cell r="A63" t="str">
            <v>INGENIERÍA</v>
          </cell>
          <cell r="B63">
            <v>9466760</v>
          </cell>
          <cell r="C63">
            <v>1</v>
          </cell>
          <cell r="D63" t="str">
            <v>P</v>
          </cell>
          <cell r="H63">
            <v>9466760</v>
          </cell>
        </row>
        <row r="64">
          <cell r="A64" t="str">
            <v>inge2</v>
          </cell>
          <cell r="D64" t="str">
            <v>E</v>
          </cell>
          <cell r="H64">
            <v>9466760</v>
          </cell>
        </row>
        <row r="65">
          <cell r="A65" t="str">
            <v>DETALLADA</v>
          </cell>
          <cell r="B65">
            <v>9466760</v>
          </cell>
          <cell r="C65">
            <v>1</v>
          </cell>
          <cell r="D65" t="str">
            <v>P</v>
          </cell>
          <cell r="H65">
            <v>9466760</v>
          </cell>
        </row>
        <row r="66">
          <cell r="A66" t="str">
            <v>deta2</v>
          </cell>
          <cell r="D66" t="str">
            <v>E</v>
          </cell>
          <cell r="H66">
            <v>9466760</v>
          </cell>
        </row>
        <row r="67">
          <cell r="A67" t="str">
            <v>TOTALES</v>
          </cell>
          <cell r="B67">
            <v>9466760</v>
          </cell>
          <cell r="C67">
            <v>1</v>
          </cell>
          <cell r="D67" t="str">
            <v>P</v>
          </cell>
          <cell r="H67">
            <v>9466760</v>
          </cell>
        </row>
        <row r="68">
          <cell r="A68" t="str">
            <v>tota2</v>
          </cell>
          <cell r="D68" t="str">
            <v>E</v>
          </cell>
          <cell r="H68">
            <v>9466760</v>
          </cell>
        </row>
        <row r="69">
          <cell r="A69" t="str">
            <v>Estimado 2004</v>
          </cell>
          <cell r="B69">
            <v>11200000</v>
          </cell>
        </row>
        <row r="71">
          <cell r="A71" t="str">
            <v>CONTROL AVANCE PRESUPUESTAL</v>
          </cell>
        </row>
        <row r="72">
          <cell r="A72" t="str">
            <v>PROYECTO :</v>
          </cell>
          <cell r="B72" t="str">
            <v>Asistencia técnica para el montaje P-2251</v>
          </cell>
          <cell r="H72" t="str">
            <v>OIL GEAR</v>
          </cell>
        </row>
        <row r="73">
          <cell r="A73" t="str">
            <v>INSTRUCCIÓN</v>
          </cell>
        </row>
        <row r="74">
          <cell r="A74" t="str">
            <v>DESCRIPCION</v>
          </cell>
          <cell r="B74" t="str">
            <v xml:space="preserve">VALOR </v>
          </cell>
          <cell r="C74" t="str">
            <v>PESO</v>
          </cell>
          <cell r="E74">
            <v>2004</v>
          </cell>
        </row>
        <row r="75">
          <cell r="B75" t="str">
            <v>COL$</v>
          </cell>
          <cell r="C75" t="str">
            <v>%</v>
          </cell>
          <cell r="E75" t="str">
            <v>ENE</v>
          </cell>
          <cell r="F75" t="str">
            <v>FEB</v>
          </cell>
          <cell r="G75" t="str">
            <v>MAR</v>
          </cell>
          <cell r="H75" t="str">
            <v>ABR</v>
          </cell>
          <cell r="I75" t="str">
            <v>MAY</v>
          </cell>
          <cell r="J75" t="str">
            <v>JUN</v>
          </cell>
          <cell r="K75" t="str">
            <v>JUL</v>
          </cell>
          <cell r="L75" t="str">
            <v>AGO</v>
          </cell>
          <cell r="M75" t="str">
            <v>SEP</v>
          </cell>
          <cell r="N75" t="str">
            <v>OCT</v>
          </cell>
          <cell r="O75" t="str">
            <v>NOV</v>
          </cell>
          <cell r="P75" t="str">
            <v>DIC</v>
          </cell>
        </row>
        <row r="76">
          <cell r="A76" t="str">
            <v>INGENIERÍA</v>
          </cell>
          <cell r="B76">
            <v>35400000</v>
          </cell>
          <cell r="C76">
            <v>1</v>
          </cell>
          <cell r="D76" t="str">
            <v>P</v>
          </cell>
          <cell r="H76">
            <v>35400000</v>
          </cell>
        </row>
        <row r="77">
          <cell r="A77" t="str">
            <v>inge2</v>
          </cell>
          <cell r="D77" t="str">
            <v>E</v>
          </cell>
          <cell r="H77">
            <v>35400000</v>
          </cell>
        </row>
        <row r="78">
          <cell r="A78" t="str">
            <v>DETALLADA</v>
          </cell>
          <cell r="B78">
            <v>35400000</v>
          </cell>
          <cell r="C78">
            <v>3.7393997523968072</v>
          </cell>
          <cell r="D78" t="str">
            <v>P</v>
          </cell>
          <cell r="H78">
            <v>35400000</v>
          </cell>
        </row>
        <row r="79">
          <cell r="A79" t="str">
            <v>deta2</v>
          </cell>
          <cell r="D79" t="str">
            <v>E</v>
          </cell>
          <cell r="H79">
            <v>35400000</v>
          </cell>
        </row>
        <row r="80">
          <cell r="A80" t="str">
            <v>TOTALES</v>
          </cell>
          <cell r="B80">
            <v>35400000</v>
          </cell>
          <cell r="C80">
            <v>1</v>
          </cell>
          <cell r="D80" t="str">
            <v>P</v>
          </cell>
          <cell r="H80">
            <v>35400000</v>
          </cell>
        </row>
        <row r="81">
          <cell r="A81" t="str">
            <v>tota2</v>
          </cell>
          <cell r="D81" t="str">
            <v>E</v>
          </cell>
          <cell r="H81">
            <v>35400000</v>
          </cell>
        </row>
        <row r="82">
          <cell r="A82" t="str">
            <v>Estimado 2004</v>
          </cell>
          <cell r="B82">
            <v>11200000</v>
          </cell>
        </row>
        <row r="84">
          <cell r="A84" t="str">
            <v>CONTROL AVANCE PRESUPUESTAL</v>
          </cell>
        </row>
        <row r="85">
          <cell r="A85" t="str">
            <v>PROYECTO :</v>
          </cell>
          <cell r="B85" t="str">
            <v>Montaje medidor DimetilDisulfuro y Equipo Monitoreo Bently Nevada C-4100</v>
          </cell>
          <cell r="G85" t="str">
            <v>TECS</v>
          </cell>
        </row>
        <row r="86">
          <cell r="A86" t="str">
            <v>INSTRUCCIÓN</v>
          </cell>
        </row>
        <row r="87">
          <cell r="A87" t="str">
            <v>DESCRIPCION</v>
          </cell>
          <cell r="B87" t="str">
            <v xml:space="preserve">VALOR </v>
          </cell>
          <cell r="C87" t="str">
            <v>PESO</v>
          </cell>
          <cell r="E87">
            <v>2004</v>
          </cell>
        </row>
        <row r="88">
          <cell r="B88" t="str">
            <v>COL$</v>
          </cell>
          <cell r="C88" t="str">
            <v>%</v>
          </cell>
          <cell r="E88" t="str">
            <v>ENE</v>
          </cell>
          <cell r="F88" t="str">
            <v>FEB</v>
          </cell>
          <cell r="G88" t="str">
            <v>MAR</v>
          </cell>
          <cell r="H88" t="str">
            <v>ABR</v>
          </cell>
          <cell r="I88" t="str">
            <v>MAY</v>
          </cell>
          <cell r="J88" t="str">
            <v>JUN</v>
          </cell>
          <cell r="K88" t="str">
            <v>JUL</v>
          </cell>
          <cell r="L88" t="str">
            <v>AGO</v>
          </cell>
          <cell r="M88" t="str">
            <v>SEP</v>
          </cell>
          <cell r="N88" t="str">
            <v>OCT</v>
          </cell>
          <cell r="O88" t="str">
            <v>NOV</v>
          </cell>
          <cell r="P88" t="str">
            <v>DIC</v>
          </cell>
        </row>
        <row r="89">
          <cell r="A89" t="str">
            <v>COMPRAS</v>
          </cell>
          <cell r="B89">
            <v>91000000</v>
          </cell>
          <cell r="C89">
            <v>0.37299161524482771</v>
          </cell>
          <cell r="D89" t="str">
            <v>P</v>
          </cell>
          <cell r="H89">
            <v>91000000</v>
          </cell>
        </row>
        <row r="90">
          <cell r="A90" t="str">
            <v>comp2</v>
          </cell>
          <cell r="D90" t="str">
            <v>E</v>
          </cell>
          <cell r="H90">
            <v>91000000</v>
          </cell>
        </row>
        <row r="91">
          <cell r="A91" t="str">
            <v>NACIONALES</v>
          </cell>
          <cell r="B91">
            <v>91000000</v>
          </cell>
          <cell r="C91">
            <v>0.37299161524482771</v>
          </cell>
          <cell r="D91" t="str">
            <v>P</v>
          </cell>
          <cell r="H91">
            <v>91000000</v>
          </cell>
        </row>
        <row r="92">
          <cell r="A92" t="str">
            <v>naci2</v>
          </cell>
          <cell r="D92" t="str">
            <v>E</v>
          </cell>
          <cell r="H92">
            <v>91000000</v>
          </cell>
        </row>
        <row r="93">
          <cell r="A93" t="str">
            <v>CONSTRUCCIÓN</v>
          </cell>
          <cell r="B93">
            <v>131375774</v>
          </cell>
          <cell r="C93">
            <v>0.53848419943186188</v>
          </cell>
          <cell r="D93" t="str">
            <v>P</v>
          </cell>
          <cell r="J93">
            <v>56202432.000000007</v>
          </cell>
          <cell r="L93">
            <v>75173341.999999985</v>
          </cell>
          <cell r="P93">
            <v>0</v>
          </cell>
        </row>
        <row r="94">
          <cell r="A94" t="str">
            <v>const2</v>
          </cell>
          <cell r="D94" t="str">
            <v>E</v>
          </cell>
          <cell r="J94">
            <v>56202432.000000007</v>
          </cell>
          <cell r="L94">
            <v>75173341.999999985</v>
          </cell>
        </row>
        <row r="95">
          <cell r="A95" t="str">
            <v>CIVIL</v>
          </cell>
          <cell r="B95">
            <v>61375774</v>
          </cell>
          <cell r="C95">
            <v>0.25156757232045601</v>
          </cell>
          <cell r="D95" t="str">
            <v>P</v>
          </cell>
          <cell r="J95">
            <v>26256498.132466707</v>
          </cell>
          <cell r="L95">
            <v>35119275.867533296</v>
          </cell>
        </row>
        <row r="96">
          <cell r="A96" t="str">
            <v>civi2</v>
          </cell>
          <cell r="D96" t="str">
            <v>E</v>
          </cell>
          <cell r="J96">
            <v>26256498.132466707</v>
          </cell>
          <cell r="L96">
            <v>35119275.867533296</v>
          </cell>
        </row>
        <row r="97">
          <cell r="A97" t="str">
            <v>ELÉCTRICA</v>
          </cell>
          <cell r="B97">
            <v>22000000</v>
          </cell>
          <cell r="C97">
            <v>9.0173797092156144E-2</v>
          </cell>
          <cell r="D97" t="str">
            <v>P</v>
          </cell>
          <cell r="J97">
            <v>9411579.2155104652</v>
          </cell>
          <cell r="L97">
            <v>12588420.784489535</v>
          </cell>
        </row>
        <row r="98">
          <cell r="A98" t="str">
            <v>eléc2</v>
          </cell>
          <cell r="D98" t="str">
            <v>E</v>
          </cell>
          <cell r="J98">
            <v>9411579.2155104652</v>
          </cell>
          <cell r="L98">
            <v>12588420.784489535</v>
          </cell>
        </row>
        <row r="99">
          <cell r="A99" t="str">
            <v>MECÁNICA</v>
          </cell>
          <cell r="B99">
            <v>35000000</v>
          </cell>
          <cell r="C99">
            <v>0.14345831355570296</v>
          </cell>
          <cell r="D99" t="str">
            <v>P</v>
          </cell>
          <cell r="J99">
            <v>14972966.93376665</v>
          </cell>
          <cell r="L99">
            <v>20027033.066233352</v>
          </cell>
        </row>
        <row r="100">
          <cell r="A100" t="str">
            <v>mecá2</v>
          </cell>
          <cell r="D100" t="str">
            <v>E</v>
          </cell>
          <cell r="J100">
            <v>14972966.93376665</v>
          </cell>
          <cell r="L100">
            <v>20027033.066233352</v>
          </cell>
        </row>
        <row r="101">
          <cell r="A101" t="str">
            <v>INSTRUMENTACIÓN</v>
          </cell>
          <cell r="B101">
            <v>13000000</v>
          </cell>
          <cell r="C101">
            <v>5.3284516463546816E-2</v>
          </cell>
          <cell r="D101" t="str">
            <v>P</v>
          </cell>
          <cell r="J101">
            <v>5561387.7182561839</v>
          </cell>
          <cell r="L101">
            <v>7438612.2817438161</v>
          </cell>
        </row>
        <row r="102">
          <cell r="A102" t="str">
            <v>inst2</v>
          </cell>
          <cell r="D102" t="str">
            <v>E</v>
          </cell>
          <cell r="J102">
            <v>5561387.7182561839</v>
          </cell>
          <cell r="L102">
            <v>7438612.2817438161</v>
          </cell>
        </row>
        <row r="103">
          <cell r="A103" t="str">
            <v>CIERRE</v>
          </cell>
          <cell r="B103">
            <v>21597538.752000004</v>
          </cell>
          <cell r="C103">
            <v>8.8524185323310342E-2</v>
          </cell>
          <cell r="D103" t="str">
            <v>P</v>
          </cell>
          <cell r="P103">
            <v>21597538.752000004</v>
          </cell>
        </row>
        <row r="104">
          <cell r="A104" t="str">
            <v>cierr2</v>
          </cell>
          <cell r="D104" t="str">
            <v>E</v>
          </cell>
        </row>
        <row r="105">
          <cell r="A105" t="str">
            <v>TOTALES</v>
          </cell>
          <cell r="B105">
            <v>243973312.752</v>
          </cell>
          <cell r="C105">
            <v>0.91147581467668959</v>
          </cell>
          <cell r="D105" t="str">
            <v>P</v>
          </cell>
          <cell r="H105">
            <v>91000000</v>
          </cell>
          <cell r="J105">
            <v>56202432.000000007</v>
          </cell>
          <cell r="L105">
            <v>75173341.999999985</v>
          </cell>
          <cell r="P105">
            <v>21597538.752000004</v>
          </cell>
        </row>
        <row r="106">
          <cell r="A106" t="str">
            <v>tota2</v>
          </cell>
          <cell r="D106" t="str">
            <v>E</v>
          </cell>
          <cell r="H106">
            <v>91000000</v>
          </cell>
          <cell r="J106">
            <v>56202432.000000007</v>
          </cell>
          <cell r="L106">
            <v>75173341.999999985</v>
          </cell>
        </row>
        <row r="107">
          <cell r="A107" t="str">
            <v>Estimado 2004</v>
          </cell>
          <cell r="B107">
            <v>140000000</v>
          </cell>
          <cell r="J107">
            <v>56202432</v>
          </cell>
          <cell r="L107">
            <v>75173342</v>
          </cell>
          <cell r="P107">
            <v>21597538.752000004</v>
          </cell>
        </row>
        <row r="108">
          <cell r="P108">
            <v>152973312.752</v>
          </cell>
        </row>
        <row r="109">
          <cell r="A109" t="str">
            <v>CONTROL AVANCE PRESUPUESTAL</v>
          </cell>
        </row>
        <row r="110">
          <cell r="A110" t="str">
            <v>PROYECTO :</v>
          </cell>
          <cell r="B110" t="str">
            <v>Montaje W-4101 decalentador y Eyectores  C4101/2 de etileno II</v>
          </cell>
          <cell r="H110" t="str">
            <v>SP-2269B MOTOR Y BOMBA</v>
          </cell>
        </row>
        <row r="111">
          <cell r="A111" t="str">
            <v>INSTRUCCIÓN</v>
          </cell>
        </row>
        <row r="112">
          <cell r="A112" t="str">
            <v>DESCRIPCION</v>
          </cell>
          <cell r="B112" t="str">
            <v xml:space="preserve">VALOR </v>
          </cell>
          <cell r="C112" t="str">
            <v>PESO</v>
          </cell>
          <cell r="E112">
            <v>2004</v>
          </cell>
        </row>
        <row r="113">
          <cell r="B113" t="str">
            <v>COL$</v>
          </cell>
          <cell r="C113" t="str">
            <v>%</v>
          </cell>
          <cell r="E113" t="str">
            <v>ENE</v>
          </cell>
          <cell r="F113" t="str">
            <v>FEB</v>
          </cell>
          <cell r="G113" t="str">
            <v>MAR</v>
          </cell>
          <cell r="H113" t="str">
            <v>ABR</v>
          </cell>
          <cell r="I113" t="str">
            <v>MAY</v>
          </cell>
          <cell r="J113" t="str">
            <v>JUN</v>
          </cell>
          <cell r="K113" t="str">
            <v>JUL</v>
          </cell>
          <cell r="L113" t="str">
            <v>AGO</v>
          </cell>
          <cell r="M113" t="str">
            <v>SEP</v>
          </cell>
          <cell r="N113" t="str">
            <v>OCT</v>
          </cell>
          <cell r="O113" t="str">
            <v>NOV</v>
          </cell>
          <cell r="P113" t="str">
            <v>DIC</v>
          </cell>
        </row>
        <row r="114">
          <cell r="A114" t="str">
            <v>INGENIERÍA</v>
          </cell>
          <cell r="B114">
            <v>15000000</v>
          </cell>
          <cell r="C114">
            <v>6.2240663900414939E-2</v>
          </cell>
          <cell r="D114" t="str">
            <v>P</v>
          </cell>
          <cell r="N114">
            <v>15000000</v>
          </cell>
        </row>
        <row r="115">
          <cell r="A115" t="str">
            <v>inge2</v>
          </cell>
          <cell r="D115" t="str">
            <v>E</v>
          </cell>
        </row>
        <row r="116">
          <cell r="A116" t="str">
            <v>DETALLADA</v>
          </cell>
          <cell r="B116">
            <v>15000000</v>
          </cell>
          <cell r="C116">
            <v>6.2240663900414939E-2</v>
          </cell>
          <cell r="D116" t="str">
            <v>P</v>
          </cell>
          <cell r="N116">
            <v>15000000</v>
          </cell>
        </row>
        <row r="117">
          <cell r="A117" t="str">
            <v>deta2</v>
          </cell>
          <cell r="D117" t="str">
            <v>E</v>
          </cell>
        </row>
        <row r="118">
          <cell r="A118" t="str">
            <v>CONSTRUCCIÓN</v>
          </cell>
          <cell r="B118">
            <v>203000000</v>
          </cell>
          <cell r="C118">
            <v>0.84232365145228216</v>
          </cell>
          <cell r="D118" t="str">
            <v>P</v>
          </cell>
          <cell r="N118">
            <v>101500000</v>
          </cell>
          <cell r="O118">
            <v>101500000</v>
          </cell>
        </row>
        <row r="119">
          <cell r="A119" t="str">
            <v>const2</v>
          </cell>
          <cell r="D119" t="str">
            <v>E</v>
          </cell>
        </row>
        <row r="120">
          <cell r="A120" t="str">
            <v>CIVIL</v>
          </cell>
          <cell r="B120">
            <v>33000000</v>
          </cell>
          <cell r="C120">
            <v>0.13692946058091288</v>
          </cell>
          <cell r="D120" t="str">
            <v>P</v>
          </cell>
          <cell r="N120">
            <v>16500000</v>
          </cell>
          <cell r="O120">
            <v>16500000</v>
          </cell>
        </row>
        <row r="121">
          <cell r="A121" t="str">
            <v>civi2</v>
          </cell>
          <cell r="D121" t="str">
            <v>E</v>
          </cell>
        </row>
        <row r="122">
          <cell r="A122" t="str">
            <v>ELÉCTRICA</v>
          </cell>
          <cell r="B122">
            <v>10000000</v>
          </cell>
          <cell r="C122">
            <v>4.1493775933609957E-2</v>
          </cell>
          <cell r="D122" t="str">
            <v>P</v>
          </cell>
          <cell r="N122">
            <v>5000000</v>
          </cell>
          <cell r="O122">
            <v>5000000</v>
          </cell>
        </row>
        <row r="123">
          <cell r="A123" t="str">
            <v>eléc2</v>
          </cell>
          <cell r="D123" t="str">
            <v>E</v>
          </cell>
        </row>
        <row r="124">
          <cell r="A124" t="str">
            <v>MECÁNICA</v>
          </cell>
          <cell r="B124">
            <v>150000000</v>
          </cell>
          <cell r="C124">
            <v>0.62240663900414939</v>
          </cell>
          <cell r="D124" t="str">
            <v>P</v>
          </cell>
          <cell r="N124">
            <v>75000000</v>
          </cell>
          <cell r="O124">
            <v>75000000</v>
          </cell>
        </row>
        <row r="125">
          <cell r="A125" t="str">
            <v>mecá2</v>
          </cell>
          <cell r="D125" t="str">
            <v>E</v>
          </cell>
        </row>
        <row r="126">
          <cell r="A126" t="str">
            <v>INSTRUMENTACIÓN</v>
          </cell>
          <cell r="B126">
            <v>10000000</v>
          </cell>
          <cell r="C126">
            <v>4.1493775933609957E-2</v>
          </cell>
          <cell r="D126" t="str">
            <v>P</v>
          </cell>
          <cell r="N126">
            <v>5000000</v>
          </cell>
          <cell r="O126">
            <v>5000000</v>
          </cell>
        </row>
        <row r="127">
          <cell r="A127" t="str">
            <v>inst2</v>
          </cell>
          <cell r="D127" t="str">
            <v>E</v>
          </cell>
        </row>
        <row r="128">
          <cell r="A128" t="str">
            <v>CIERRE</v>
          </cell>
          <cell r="B128">
            <v>23000000</v>
          </cell>
          <cell r="C128">
            <v>9.5435684647302899E-2</v>
          </cell>
          <cell r="D128" t="str">
            <v>P</v>
          </cell>
          <cell r="P128">
            <v>23000000</v>
          </cell>
        </row>
        <row r="129">
          <cell r="A129" t="str">
            <v>cierr2</v>
          </cell>
          <cell r="D129" t="str">
            <v>E</v>
          </cell>
        </row>
        <row r="130">
          <cell r="A130" t="str">
            <v>TOTALES</v>
          </cell>
          <cell r="B130">
            <v>241000000</v>
          </cell>
          <cell r="C130">
            <v>1</v>
          </cell>
          <cell r="D130" t="str">
            <v>P</v>
          </cell>
          <cell r="N130">
            <v>116500000</v>
          </cell>
          <cell r="O130">
            <v>101500000</v>
          </cell>
          <cell r="P130">
            <v>23000000</v>
          </cell>
        </row>
        <row r="131">
          <cell r="A131" t="str">
            <v>tota2</v>
          </cell>
          <cell r="D131" t="str">
            <v>E</v>
          </cell>
        </row>
        <row r="132">
          <cell r="A132" t="str">
            <v>Estimado 2004</v>
          </cell>
          <cell r="B132">
            <v>232400000</v>
          </cell>
        </row>
        <row r="133">
          <cell r="A133" t="str">
            <v>Mecatronic</v>
          </cell>
          <cell r="B133">
            <v>231029925.22440001</v>
          </cell>
        </row>
        <row r="134">
          <cell r="A134" t="str">
            <v>CONTROL AVANCE PRESUPUESTAL</v>
          </cell>
        </row>
        <row r="135">
          <cell r="A135" t="str">
            <v>PROYECTO :</v>
          </cell>
          <cell r="B135" t="str">
            <v>Equipo Monitoreo Bently Nevada C-4100/1/2</v>
          </cell>
        </row>
        <row r="136">
          <cell r="A136" t="str">
            <v>INSTRUCCIÓN</v>
          </cell>
        </row>
        <row r="137">
          <cell r="A137" t="str">
            <v>DESCRIPCION</v>
          </cell>
          <cell r="B137" t="str">
            <v xml:space="preserve">VALOR </v>
          </cell>
          <cell r="C137" t="str">
            <v>PESO</v>
          </cell>
          <cell r="E137">
            <v>2004</v>
          </cell>
        </row>
        <row r="138">
          <cell r="B138" t="str">
            <v>COL$</v>
          </cell>
          <cell r="C138" t="str">
            <v>%</v>
          </cell>
          <cell r="E138" t="str">
            <v>ENE</v>
          </cell>
          <cell r="F138" t="str">
            <v>FEB</v>
          </cell>
          <cell r="G138" t="str">
            <v>MAR</v>
          </cell>
          <cell r="H138" t="str">
            <v>ABR</v>
          </cell>
          <cell r="I138" t="str">
            <v>MAY</v>
          </cell>
          <cell r="J138" t="str">
            <v>JUN</v>
          </cell>
          <cell r="K138" t="str">
            <v>JUL</v>
          </cell>
          <cell r="L138" t="str">
            <v>AGO</v>
          </cell>
          <cell r="M138" t="str">
            <v>SEP</v>
          </cell>
          <cell r="N138" t="str">
            <v>OCT</v>
          </cell>
          <cell r="O138" t="str">
            <v>NOV</v>
          </cell>
          <cell r="P138" t="str">
            <v>DIC</v>
          </cell>
        </row>
        <row r="139">
          <cell r="A139" t="str">
            <v>INGENIERÍA</v>
          </cell>
          <cell r="B139">
            <v>360000000</v>
          </cell>
          <cell r="C139">
            <v>1</v>
          </cell>
          <cell r="D139" t="str">
            <v>P</v>
          </cell>
          <cell r="P139">
            <v>360000000</v>
          </cell>
        </row>
        <row r="140">
          <cell r="A140" t="str">
            <v>inge2</v>
          </cell>
          <cell r="D140" t="str">
            <v>E</v>
          </cell>
        </row>
        <row r="141">
          <cell r="A141" t="str">
            <v>DETALLADA</v>
          </cell>
          <cell r="B141">
            <v>360000000</v>
          </cell>
          <cell r="C141">
            <v>1</v>
          </cell>
          <cell r="D141" t="str">
            <v>P</v>
          </cell>
          <cell r="P141">
            <v>360000000</v>
          </cell>
        </row>
        <row r="142">
          <cell r="A142" t="str">
            <v>deta2</v>
          </cell>
          <cell r="D142" t="str">
            <v>E</v>
          </cell>
        </row>
        <row r="143">
          <cell r="A143" t="str">
            <v>TOTALES</v>
          </cell>
          <cell r="B143">
            <v>360000000</v>
          </cell>
          <cell r="C143">
            <v>1</v>
          </cell>
          <cell r="D143" t="str">
            <v>P</v>
          </cell>
          <cell r="P143">
            <v>360000000</v>
          </cell>
        </row>
        <row r="144">
          <cell r="A144" t="str">
            <v>tota2</v>
          </cell>
          <cell r="D144" t="str">
            <v>E</v>
          </cell>
        </row>
        <row r="145">
          <cell r="A145" t="str">
            <v>Estimado 2004</v>
          </cell>
          <cell r="B145">
            <v>361200000</v>
          </cell>
        </row>
        <row r="147">
          <cell r="A147" t="str">
            <v>CONTROL AVANCE PRESUPUESTAL</v>
          </cell>
        </row>
        <row r="148">
          <cell r="A148" t="str">
            <v>PROYECTO :</v>
          </cell>
          <cell r="B148" t="str">
            <v>Reposición de haz de tubos de E-1301, E-1314A, E-1310 A, E-1505 y E-1507 aromaticos</v>
          </cell>
        </row>
        <row r="149">
          <cell r="A149" t="str">
            <v>INSTRUCCIÓN</v>
          </cell>
        </row>
        <row r="150">
          <cell r="A150" t="str">
            <v>DESCRIPCION</v>
          </cell>
          <cell r="B150" t="str">
            <v xml:space="preserve">VALOR </v>
          </cell>
          <cell r="C150" t="str">
            <v>PESO</v>
          </cell>
          <cell r="E150">
            <v>2004</v>
          </cell>
        </row>
        <row r="151">
          <cell r="B151" t="str">
            <v>COL$</v>
          </cell>
          <cell r="C151" t="str">
            <v>%</v>
          </cell>
          <cell r="E151" t="str">
            <v>ENE</v>
          </cell>
          <cell r="F151" t="str">
            <v>FEB</v>
          </cell>
          <cell r="G151" t="str">
            <v>MAR</v>
          </cell>
          <cell r="H151" t="str">
            <v>ABR</v>
          </cell>
          <cell r="I151" t="str">
            <v>MAY</v>
          </cell>
          <cell r="J151" t="str">
            <v>JUN</v>
          </cell>
          <cell r="K151" t="str">
            <v>JUL</v>
          </cell>
          <cell r="L151" t="str">
            <v>AGO</v>
          </cell>
          <cell r="M151" t="str">
            <v>SEP</v>
          </cell>
          <cell r="N151" t="str">
            <v>OCT</v>
          </cell>
          <cell r="O151" t="str">
            <v>NOV</v>
          </cell>
          <cell r="P151" t="str">
            <v>DIC</v>
          </cell>
        </row>
        <row r="152">
          <cell r="A152" t="str">
            <v>COMPRAS</v>
          </cell>
          <cell r="B152">
            <v>764400000</v>
          </cell>
          <cell r="C152">
            <v>1</v>
          </cell>
          <cell r="D152" t="str">
            <v>P</v>
          </cell>
          <cell r="N152">
            <v>764400000</v>
          </cell>
        </row>
        <row r="153">
          <cell r="A153" t="str">
            <v>comp2</v>
          </cell>
          <cell r="D153" t="str">
            <v>E</v>
          </cell>
        </row>
        <row r="154">
          <cell r="A154" t="str">
            <v>NACIONALES</v>
          </cell>
          <cell r="B154">
            <v>764400000</v>
          </cell>
          <cell r="C154">
            <v>1</v>
          </cell>
          <cell r="D154" t="str">
            <v>P</v>
          </cell>
          <cell r="N154">
            <v>764400000</v>
          </cell>
        </row>
        <row r="155">
          <cell r="A155" t="str">
            <v>naci2</v>
          </cell>
          <cell r="D155" t="str">
            <v>E</v>
          </cell>
        </row>
        <row r="156">
          <cell r="A156" t="str">
            <v>TOTALES</v>
          </cell>
          <cell r="B156">
            <v>764400000</v>
          </cell>
          <cell r="C156">
            <v>1</v>
          </cell>
          <cell r="D156" t="str">
            <v>P</v>
          </cell>
          <cell r="N156">
            <v>764400000</v>
          </cell>
        </row>
        <row r="157">
          <cell r="A157" t="str">
            <v>tota2</v>
          </cell>
          <cell r="D157" t="str">
            <v>E</v>
          </cell>
        </row>
        <row r="158">
          <cell r="A158" t="str">
            <v>Estimado 2004</v>
          </cell>
          <cell r="B158">
            <v>764400000</v>
          </cell>
        </row>
        <row r="160">
          <cell r="A160" t="str">
            <v>CONTROL AVANCE PRESUPUESTAL</v>
          </cell>
        </row>
        <row r="161">
          <cell r="A161" t="str">
            <v>PROYECTO :</v>
          </cell>
          <cell r="B161" t="str">
            <v>OC No 2F3008 Motor Mp-4137 c y Oc No 2F3033 NP-4137A</v>
          </cell>
        </row>
        <row r="162">
          <cell r="A162" t="str">
            <v>INSTRUCCIÓN</v>
          </cell>
        </row>
        <row r="163">
          <cell r="A163" t="str">
            <v>DESCRIPCION</v>
          </cell>
          <cell r="B163" t="str">
            <v xml:space="preserve">VALOR </v>
          </cell>
          <cell r="C163" t="str">
            <v>PESO</v>
          </cell>
          <cell r="E163">
            <v>2004</v>
          </cell>
        </row>
        <row r="164">
          <cell r="B164" t="str">
            <v>COL$</v>
          </cell>
          <cell r="C164" t="str">
            <v>%</v>
          </cell>
          <cell r="E164" t="str">
            <v>ENE</v>
          </cell>
          <cell r="F164" t="str">
            <v>FEB</v>
          </cell>
          <cell r="G164" t="str">
            <v>MAR</v>
          </cell>
          <cell r="H164" t="str">
            <v>ABR</v>
          </cell>
          <cell r="I164" t="str">
            <v>MAY</v>
          </cell>
          <cell r="J164" t="str">
            <v>JUN</v>
          </cell>
          <cell r="K164" t="str">
            <v>JUL</v>
          </cell>
          <cell r="L164" t="str">
            <v>AGO</v>
          </cell>
          <cell r="M164" t="str">
            <v>SEP</v>
          </cell>
          <cell r="N164" t="str">
            <v>OCT</v>
          </cell>
          <cell r="O164" t="str">
            <v>NOV</v>
          </cell>
          <cell r="P164" t="str">
            <v>DIC</v>
          </cell>
        </row>
        <row r="165">
          <cell r="A165" t="str">
            <v>COMPRAS</v>
          </cell>
          <cell r="B165">
            <v>94941840</v>
          </cell>
          <cell r="C165">
            <v>1</v>
          </cell>
          <cell r="D165" t="str">
            <v>P</v>
          </cell>
          <cell r="J165">
            <v>94941840</v>
          </cell>
        </row>
        <row r="166">
          <cell r="A166" t="str">
            <v>comp2</v>
          </cell>
          <cell r="D166" t="str">
            <v>E</v>
          </cell>
          <cell r="J166">
            <v>94941840</v>
          </cell>
        </row>
        <row r="167">
          <cell r="A167" t="str">
            <v>EXTERIOR</v>
          </cell>
          <cell r="B167">
            <v>94941840</v>
          </cell>
          <cell r="C167">
            <v>1</v>
          </cell>
          <cell r="D167" t="str">
            <v>P</v>
          </cell>
          <cell r="J167">
            <v>94941840</v>
          </cell>
        </row>
        <row r="168">
          <cell r="A168" t="str">
            <v>exte2</v>
          </cell>
          <cell r="D168" t="str">
            <v>E</v>
          </cell>
          <cell r="J168">
            <v>94941840</v>
          </cell>
        </row>
        <row r="169">
          <cell r="A169" t="str">
            <v>TOTALES</v>
          </cell>
          <cell r="B169">
            <v>94941840</v>
          </cell>
          <cell r="C169">
            <v>1</v>
          </cell>
          <cell r="D169" t="str">
            <v>P</v>
          </cell>
          <cell r="J169">
            <v>94941840</v>
          </cell>
        </row>
        <row r="170">
          <cell r="A170" t="str">
            <v>tota2</v>
          </cell>
          <cell r="D170" t="str">
            <v>E</v>
          </cell>
          <cell r="J170">
            <v>94941840</v>
          </cell>
        </row>
        <row r="173">
          <cell r="A173" t="str">
            <v>CONTROL AVANCE PRESUPUESTAL</v>
          </cell>
        </row>
        <row r="174">
          <cell r="A174" t="str">
            <v>PROYECTO :</v>
          </cell>
          <cell r="B174" t="str">
            <v>OC 2A2516 Motor Mp-4139 y MP-1201</v>
          </cell>
        </row>
        <row r="175">
          <cell r="A175" t="str">
            <v>INSTRUCCIÓN</v>
          </cell>
        </row>
        <row r="176">
          <cell r="A176" t="str">
            <v>DESCRIPCION</v>
          </cell>
          <cell r="B176" t="str">
            <v xml:space="preserve">VALOR </v>
          </cell>
          <cell r="C176" t="str">
            <v>PESO</v>
          </cell>
          <cell r="E176">
            <v>2004</v>
          </cell>
        </row>
        <row r="177">
          <cell r="B177" t="str">
            <v>COL$</v>
          </cell>
          <cell r="C177" t="str">
            <v>%</v>
          </cell>
          <cell r="E177" t="str">
            <v>ENE</v>
          </cell>
          <cell r="F177" t="str">
            <v>FEB</v>
          </cell>
          <cell r="G177" t="str">
            <v>MAR</v>
          </cell>
          <cell r="H177" t="str">
            <v>ABR</v>
          </cell>
          <cell r="I177" t="str">
            <v>MAY</v>
          </cell>
          <cell r="J177" t="str">
            <v>JUN</v>
          </cell>
          <cell r="K177" t="str">
            <v>JUL</v>
          </cell>
          <cell r="L177" t="str">
            <v>AGO</v>
          </cell>
          <cell r="M177" t="str">
            <v>SEP</v>
          </cell>
          <cell r="N177" t="str">
            <v>OCT</v>
          </cell>
          <cell r="O177" t="str">
            <v>NOV</v>
          </cell>
          <cell r="P177" t="str">
            <v>DIC</v>
          </cell>
        </row>
        <row r="178">
          <cell r="A178" t="str">
            <v>COMPRAS</v>
          </cell>
          <cell r="B178">
            <v>37353579.919999994</v>
          </cell>
          <cell r="C178">
            <v>1</v>
          </cell>
          <cell r="D178" t="str">
            <v>P</v>
          </cell>
          <cell r="P178">
            <v>37353579.919999994</v>
          </cell>
        </row>
        <row r="179">
          <cell r="A179" t="str">
            <v>comp2</v>
          </cell>
          <cell r="D179" t="str">
            <v>E</v>
          </cell>
          <cell r="P179">
            <v>37353579.919999994</v>
          </cell>
        </row>
        <row r="180">
          <cell r="A180" t="str">
            <v>EXTERIOR</v>
          </cell>
          <cell r="B180">
            <v>37353579.919999994</v>
          </cell>
          <cell r="C180">
            <v>1</v>
          </cell>
          <cell r="D180" t="str">
            <v>P</v>
          </cell>
          <cell r="P180">
            <v>37353579.919999994</v>
          </cell>
        </row>
        <row r="181">
          <cell r="A181" t="str">
            <v>exte2</v>
          </cell>
          <cell r="D181" t="str">
            <v>E</v>
          </cell>
          <cell r="P181">
            <v>37353579.919999994</v>
          </cell>
        </row>
        <row r="182">
          <cell r="A182" t="str">
            <v>TOTALES</v>
          </cell>
          <cell r="B182">
            <v>37353579.919999994</v>
          </cell>
          <cell r="C182">
            <v>1</v>
          </cell>
          <cell r="D182" t="str">
            <v>P</v>
          </cell>
          <cell r="P182">
            <v>37353579.919999994</v>
          </cell>
        </row>
        <row r="183">
          <cell r="A183" t="str">
            <v>tota2</v>
          </cell>
          <cell r="D183" t="str">
            <v>E</v>
          </cell>
          <cell r="P183">
            <v>37353579.919999994</v>
          </cell>
        </row>
        <row r="186">
          <cell r="A186" t="str">
            <v>CONTROL AVANCE PRESUPUESTAL</v>
          </cell>
        </row>
        <row r="187">
          <cell r="A187" t="str">
            <v>PROYECTO :</v>
          </cell>
          <cell r="B187" t="str">
            <v>Puesta en marcha NP-1202A y 1203A</v>
          </cell>
        </row>
        <row r="188">
          <cell r="A188" t="str">
            <v>INSTRUCCIÓN</v>
          </cell>
        </row>
        <row r="189">
          <cell r="A189" t="str">
            <v>DESCRIPCION</v>
          </cell>
          <cell r="B189" t="str">
            <v xml:space="preserve">VALOR </v>
          </cell>
          <cell r="C189" t="str">
            <v>PESO</v>
          </cell>
          <cell r="E189">
            <v>2004</v>
          </cell>
        </row>
        <row r="190">
          <cell r="B190" t="str">
            <v>COL$</v>
          </cell>
          <cell r="C190" t="str">
            <v>%</v>
          </cell>
          <cell r="E190" t="str">
            <v>ENE</v>
          </cell>
          <cell r="F190" t="str">
            <v>FEB</v>
          </cell>
          <cell r="G190" t="str">
            <v>MAR</v>
          </cell>
          <cell r="H190" t="str">
            <v>ABR</v>
          </cell>
          <cell r="I190" t="str">
            <v>MAY</v>
          </cell>
          <cell r="J190" t="str">
            <v>JUN</v>
          </cell>
          <cell r="K190" t="str">
            <v>JUL</v>
          </cell>
          <cell r="L190" t="str">
            <v>AGO</v>
          </cell>
          <cell r="M190" t="str">
            <v>SEP</v>
          </cell>
          <cell r="N190" t="str">
            <v>OCT</v>
          </cell>
          <cell r="O190" t="str">
            <v>NOV</v>
          </cell>
          <cell r="P190" t="str">
            <v>DIC</v>
          </cell>
        </row>
      </sheetData>
      <sheetData sheetId="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CARRETERAS"/>
      <sheetName val="TABLA DE CONTENIDO"/>
      <sheetName val="GENERALIDADES "/>
      <sheetName val="CUMPLIMIENTO % "/>
      <sheetName val="CUMPLIMIENTO %  (2)"/>
      <sheetName val="ESTADO RED"/>
      <sheetName val="SEMAFORO 45A-04"/>
      <sheetName val="SEMAFORO 55-01"/>
      <sheetName val="SEMAFORO 56-07"/>
      <sheetName val="SEMAFORO 55CN-03"/>
      <sheetName val="SEMAFORO 55CN-01"/>
      <sheetName val="TORTA EST. VIAS "/>
      <sheetName val="EST. VIAS"/>
      <sheetName val="MAPA EST RED"/>
      <sheetName val="NECESIDAD VIA"/>
      <sheetName val="Necesidades cr."/>
      <sheetName val="SITIOS CRITICOS"/>
      <sheetName val="CANT OBRA B-C"/>
      <sheetName val="CANT OBRA C-G"/>
      <sheetName val="CANT OBRA Z-U"/>
      <sheetName val="CANT OBRA B-T"/>
      <sheetName val="INF. EMERGENCIAS"/>
      <sheetName val="PUENTES"/>
      <sheetName val="NEC PTES"/>
      <sheetName val="PONTONES"/>
      <sheetName val="NEC. PONTONES"/>
      <sheetName val="señal v"/>
      <sheetName val="señal H"/>
      <sheetName val="ACCIDENTALIDAD junio"/>
      <sheetName val="ACCIDENTALIDAD julio"/>
      <sheetName val="ACCIDENTALIDAD agosto"/>
      <sheetName val="ACCIDENT."/>
      <sheetName val="DEFENSA VIAS"/>
      <sheetName val="ZONAS RETIRO"/>
      <sheetName val="SEGUIMIENTO"/>
      <sheetName val="CUANTI AMV"/>
      <sheetName val="CUALI AMV"/>
      <sheetName val="CUANTI MICRO"/>
      <sheetName val="CUALI MICRO"/>
      <sheetName val="CALIDAD"/>
      <sheetName val="FOTOG"/>
      <sheetName val="PRENSA"/>
      <sheetName val="COMENTARIOS"/>
      <sheetName val="ACC.EJECUTIVO"/>
      <sheetName val="RESUM.ACCID"/>
      <sheetName val="RESUM.ACCID (2)"/>
      <sheetName val="CRA.MODI"/>
      <sheetName val="Cotización"/>
      <sheetName val="TABLA_DE_CONTENIDO"/>
      <sheetName val="GENERALIDADES_"/>
      <sheetName val="CUMPLIMIENTO_%_"/>
      <sheetName val="CUMPLIMIENTO_%__(2)"/>
      <sheetName val="ESTADO_RED"/>
      <sheetName val="SEMAFORO_45A-04"/>
      <sheetName val="SEMAFORO_55-01"/>
      <sheetName val="SEMAFORO_56-07"/>
      <sheetName val="SEMAFORO_55CN-03"/>
      <sheetName val="SEMAFORO_55CN-01"/>
      <sheetName val="TORTA_EST__VIAS_"/>
      <sheetName val="EST__VIAS"/>
      <sheetName val="MAPA_EST_RED"/>
      <sheetName val="NECESIDAD_VIA"/>
      <sheetName val="Necesidades_cr_"/>
      <sheetName val="SITIOS_CRITICOS"/>
      <sheetName val="CANT_OBRA_B-C"/>
      <sheetName val="CANT_OBRA_C-G"/>
      <sheetName val="CANT_OBRA_Z-U"/>
      <sheetName val="CANT_OBRA_B-T"/>
      <sheetName val="INF__EMERGENCIAS"/>
      <sheetName val="NEC_PTES"/>
      <sheetName val="NEC__PONTONES"/>
      <sheetName val="señal_v"/>
      <sheetName val="señal_H"/>
      <sheetName val="ACCIDENTALIDAD_junio"/>
      <sheetName val="ACCIDENTALIDAD_julio"/>
      <sheetName val="ACCIDENTALIDAD_agosto"/>
      <sheetName val="ACCIDENT_"/>
      <sheetName val="DEFENSA_VIAS"/>
      <sheetName val="ZONAS_RETIRO"/>
      <sheetName val="CUANTI_AMV"/>
      <sheetName val="CUALI_AMV"/>
      <sheetName val="CUANTI_MICRO"/>
      <sheetName val="CUALI_MICRO"/>
      <sheetName val="ACC_EJECUTIVO"/>
      <sheetName val="RESUM_ACCID"/>
      <sheetName val="RESUM_ACCID_(2)"/>
      <sheetName val="BaseDatos"/>
    </sheetNames>
    <sheetDataSet>
      <sheetData sheetId="0">
        <row r="2">
          <cell r="A2" t="str">
            <v>REGIONAL CUNDINAMARCA</v>
          </cell>
        </row>
      </sheetData>
      <sheetData sheetId="1">
        <row r="2">
          <cell r="A2" t="str">
            <v>REGIONAL CUNDINAMARCA</v>
          </cell>
        </row>
      </sheetData>
      <sheetData sheetId="2">
        <row r="2">
          <cell r="A2" t="str">
            <v>REGIONAL CUNDINAMARCA</v>
          </cell>
        </row>
      </sheetData>
      <sheetData sheetId="3">
        <row r="2">
          <cell r="A2" t="str">
            <v>REGIONAL CUNDINAMARCA</v>
          </cell>
        </row>
        <row r="9">
          <cell r="E9" t="str">
            <v>EDGAR EDUARDO HERNANDEZ Q.</v>
          </cell>
        </row>
      </sheetData>
      <sheetData sheetId="4">
        <row r="2">
          <cell r="A2" t="str">
            <v>REGIONAL CUNDINAMARCA</v>
          </cell>
        </row>
      </sheetData>
      <sheetData sheetId="5">
        <row r="8">
          <cell r="E8" t="str">
            <v>BIMESTRE: JULIO - AGOSTO DE 2001</v>
          </cell>
        </row>
      </sheetData>
      <sheetData sheetId="6">
        <row r="8">
          <cell r="E8" t="str">
            <v>BIMESTRE: JULIO - AGOSTO DE 2001</v>
          </cell>
        </row>
      </sheetData>
      <sheetData sheetId="7">
        <row r="8">
          <cell r="E8" t="str">
            <v>BIMESTRE: JULIO - AGOSTO DE 2001</v>
          </cell>
        </row>
      </sheetData>
      <sheetData sheetId="8">
        <row r="8">
          <cell r="E8" t="str">
            <v>BIMESTRE: JULIO - AGOSTO DE 2001</v>
          </cell>
        </row>
      </sheetData>
      <sheetData sheetId="9">
        <row r="8">
          <cell r="E8" t="str">
            <v>BIMESTRE: JULIO - AGOSTO DE 2001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REGIONAL CUNDINAMARCA</v>
          </cell>
        </row>
      </sheetData>
      <sheetData sheetId="47" refreshError="1"/>
      <sheetData sheetId="48" refreshError="1"/>
      <sheetData sheetId="49"/>
      <sheetData sheetId="50">
        <row r="9">
          <cell r="E9" t="str">
            <v>EDGAR EDUARDO HERNANDEZ Q.</v>
          </cell>
        </row>
      </sheetData>
      <sheetData sheetId="51"/>
      <sheetData sheetId="52">
        <row r="8">
          <cell r="E8" t="str">
            <v>BIMESTRE: JULIO - AGOSTO DE 2001</v>
          </cell>
        </row>
      </sheetData>
      <sheetData sheetId="53">
        <row r="8">
          <cell r="E8" t="str">
            <v>BIMESTRE: JULIO - AGOSTO DE 2001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gramado$"/>
      <sheetName val="Programado%"/>
      <sheetName val="Ejecutado$"/>
      <sheetName val="Ejecutado%"/>
      <sheetName val="Cantidades"/>
      <sheetName val="Informe"/>
    </sheetNames>
    <sheetDataSet>
      <sheetData sheetId="0">
        <row r="1">
          <cell r="J1">
            <v>39489</v>
          </cell>
          <cell r="K1">
            <v>39490</v>
          </cell>
          <cell r="L1">
            <v>39491</v>
          </cell>
          <cell r="M1">
            <v>39492</v>
          </cell>
          <cell r="N1">
            <v>39493</v>
          </cell>
          <cell r="O1">
            <v>39494</v>
          </cell>
          <cell r="P1">
            <v>39495</v>
          </cell>
          <cell r="Q1">
            <v>39496</v>
          </cell>
          <cell r="R1">
            <v>39497</v>
          </cell>
          <cell r="S1">
            <v>39498</v>
          </cell>
          <cell r="T1">
            <v>39499</v>
          </cell>
          <cell r="U1">
            <v>39500</v>
          </cell>
          <cell r="V1">
            <v>39501</v>
          </cell>
          <cell r="W1">
            <v>39502</v>
          </cell>
          <cell r="X1">
            <v>39503</v>
          </cell>
          <cell r="Y1">
            <v>39504</v>
          </cell>
          <cell r="Z1">
            <v>39505</v>
          </cell>
          <cell r="AA1">
            <v>39506</v>
          </cell>
          <cell r="AB1">
            <v>39507</v>
          </cell>
          <cell r="AC1">
            <v>39508</v>
          </cell>
          <cell r="AD1">
            <v>39509</v>
          </cell>
          <cell r="AE1">
            <v>39510</v>
          </cell>
          <cell r="AF1">
            <v>39511</v>
          </cell>
          <cell r="AG1">
            <v>39512</v>
          </cell>
          <cell r="AH1">
            <v>39513</v>
          </cell>
          <cell r="AI1">
            <v>39514</v>
          </cell>
          <cell r="AJ1">
            <v>39515</v>
          </cell>
          <cell r="AK1">
            <v>39516</v>
          </cell>
          <cell r="AL1">
            <v>39517</v>
          </cell>
          <cell r="AM1">
            <v>39518</v>
          </cell>
          <cell r="AN1">
            <v>39519</v>
          </cell>
          <cell r="AO1">
            <v>39520</v>
          </cell>
          <cell r="AP1">
            <v>39521</v>
          </cell>
          <cell r="AQ1">
            <v>39522</v>
          </cell>
          <cell r="AR1">
            <v>39523</v>
          </cell>
          <cell r="AS1">
            <v>39524</v>
          </cell>
          <cell r="AT1">
            <v>39525</v>
          </cell>
          <cell r="AU1">
            <v>39526</v>
          </cell>
          <cell r="AV1">
            <v>39527</v>
          </cell>
          <cell r="AW1">
            <v>39528</v>
          </cell>
          <cell r="AX1">
            <v>39529</v>
          </cell>
          <cell r="AY1">
            <v>39530</v>
          </cell>
          <cell r="AZ1">
            <v>39531</v>
          </cell>
          <cell r="BA1">
            <v>39532</v>
          </cell>
          <cell r="BB1">
            <v>39533</v>
          </cell>
          <cell r="BC1">
            <v>39534</v>
          </cell>
          <cell r="BD1">
            <v>39535</v>
          </cell>
          <cell r="BE1">
            <v>39536</v>
          </cell>
          <cell r="BF1">
            <v>39537</v>
          </cell>
          <cell r="BG1">
            <v>39538</v>
          </cell>
          <cell r="BH1">
            <v>39539</v>
          </cell>
          <cell r="BI1">
            <v>39540</v>
          </cell>
          <cell r="BJ1">
            <v>39541</v>
          </cell>
          <cell r="BK1">
            <v>39542</v>
          </cell>
          <cell r="BL1">
            <v>39543</v>
          </cell>
          <cell r="BM1">
            <v>39544</v>
          </cell>
          <cell r="BN1">
            <v>39545</v>
          </cell>
          <cell r="BO1">
            <v>39546</v>
          </cell>
          <cell r="BP1">
            <v>39547</v>
          </cell>
          <cell r="BQ1">
            <v>39548</v>
          </cell>
          <cell r="BR1">
            <v>39549</v>
          </cell>
          <cell r="BS1">
            <v>39550</v>
          </cell>
          <cell r="BT1">
            <v>39551</v>
          </cell>
          <cell r="BU1">
            <v>39552</v>
          </cell>
          <cell r="BV1">
            <v>39553</v>
          </cell>
          <cell r="BW1">
            <v>39554</v>
          </cell>
          <cell r="BX1">
            <v>39555</v>
          </cell>
          <cell r="BY1">
            <v>39556</v>
          </cell>
          <cell r="BZ1">
            <v>39557</v>
          </cell>
          <cell r="CA1">
            <v>39558</v>
          </cell>
          <cell r="CB1">
            <v>39559</v>
          </cell>
          <cell r="CC1">
            <v>39560</v>
          </cell>
          <cell r="CD1">
            <v>39561</v>
          </cell>
          <cell r="CE1">
            <v>39562</v>
          </cell>
          <cell r="CF1">
            <v>39563</v>
          </cell>
          <cell r="CG1">
            <v>39564</v>
          </cell>
          <cell r="CH1">
            <v>39565</v>
          </cell>
          <cell r="CI1">
            <v>39566</v>
          </cell>
          <cell r="CJ1">
            <v>39567</v>
          </cell>
          <cell r="CK1">
            <v>39568</v>
          </cell>
        </row>
        <row r="3">
          <cell r="J3">
            <v>1</v>
          </cell>
          <cell r="K3">
            <v>2</v>
          </cell>
          <cell r="L3">
            <v>3</v>
          </cell>
          <cell r="M3">
            <v>4</v>
          </cell>
          <cell r="N3">
            <v>5</v>
          </cell>
          <cell r="O3">
            <v>6</v>
          </cell>
          <cell r="P3">
            <v>7</v>
          </cell>
          <cell r="Q3">
            <v>8</v>
          </cell>
          <cell r="R3">
            <v>9</v>
          </cell>
          <cell r="S3">
            <v>10</v>
          </cell>
          <cell r="T3">
            <v>11</v>
          </cell>
          <cell r="U3">
            <v>12</v>
          </cell>
          <cell r="V3">
            <v>13</v>
          </cell>
          <cell r="W3">
            <v>14</v>
          </cell>
          <cell r="X3">
            <v>15</v>
          </cell>
          <cell r="Y3">
            <v>16</v>
          </cell>
          <cell r="Z3">
            <v>17</v>
          </cell>
          <cell r="AA3">
            <v>18</v>
          </cell>
          <cell r="AB3">
            <v>19</v>
          </cell>
          <cell r="AC3">
            <v>20</v>
          </cell>
          <cell r="AD3">
            <v>21</v>
          </cell>
          <cell r="AE3">
            <v>22</v>
          </cell>
          <cell r="AF3">
            <v>23</v>
          </cell>
          <cell r="AG3">
            <v>24</v>
          </cell>
          <cell r="AH3">
            <v>25</v>
          </cell>
          <cell r="AI3">
            <v>26</v>
          </cell>
          <cell r="AJ3">
            <v>27</v>
          </cell>
          <cell r="AK3">
            <v>28</v>
          </cell>
          <cell r="AL3">
            <v>29</v>
          </cell>
          <cell r="AM3">
            <v>30</v>
          </cell>
          <cell r="AN3">
            <v>31</v>
          </cell>
          <cell r="AO3">
            <v>32</v>
          </cell>
          <cell r="AP3">
            <v>33</v>
          </cell>
          <cell r="AQ3">
            <v>34</v>
          </cell>
          <cell r="AR3">
            <v>35</v>
          </cell>
          <cell r="AS3">
            <v>36</v>
          </cell>
          <cell r="AT3">
            <v>37</v>
          </cell>
          <cell r="AU3">
            <v>38</v>
          </cell>
          <cell r="AV3">
            <v>39</v>
          </cell>
          <cell r="AW3">
            <v>40</v>
          </cell>
          <cell r="AX3">
            <v>41</v>
          </cell>
          <cell r="AY3">
            <v>42</v>
          </cell>
          <cell r="AZ3">
            <v>43</v>
          </cell>
          <cell r="BA3">
            <v>44</v>
          </cell>
          <cell r="BB3">
            <v>45</v>
          </cell>
          <cell r="BC3">
            <v>46</v>
          </cell>
          <cell r="BD3">
            <v>47</v>
          </cell>
          <cell r="BE3">
            <v>48</v>
          </cell>
          <cell r="BF3">
            <v>49</v>
          </cell>
          <cell r="BG3">
            <v>50</v>
          </cell>
          <cell r="BH3">
            <v>51</v>
          </cell>
          <cell r="BI3">
            <v>52</v>
          </cell>
          <cell r="BJ3">
            <v>53</v>
          </cell>
          <cell r="BK3">
            <v>54</v>
          </cell>
          <cell r="BL3">
            <v>55</v>
          </cell>
          <cell r="BM3">
            <v>56</v>
          </cell>
          <cell r="BN3">
            <v>57</v>
          </cell>
          <cell r="BO3">
            <v>58</v>
          </cell>
          <cell r="BP3">
            <v>59</v>
          </cell>
          <cell r="BQ3">
            <v>60</v>
          </cell>
          <cell r="BR3">
            <v>61</v>
          </cell>
          <cell r="BS3">
            <v>62</v>
          </cell>
          <cell r="BT3">
            <v>63</v>
          </cell>
          <cell r="BU3">
            <v>64</v>
          </cell>
          <cell r="BV3">
            <v>65</v>
          </cell>
          <cell r="BW3">
            <v>66</v>
          </cell>
          <cell r="BX3">
            <v>67</v>
          </cell>
          <cell r="BY3">
            <v>68</v>
          </cell>
          <cell r="BZ3">
            <v>69</v>
          </cell>
          <cell r="CA3">
            <v>70</v>
          </cell>
          <cell r="CB3">
            <v>71</v>
          </cell>
          <cell r="CC3">
            <v>72</v>
          </cell>
          <cell r="CD3">
            <v>73</v>
          </cell>
          <cell r="CE3">
            <v>74</v>
          </cell>
          <cell r="CF3">
            <v>75</v>
          </cell>
          <cell r="CG3">
            <v>76</v>
          </cell>
          <cell r="CH3">
            <v>77</v>
          </cell>
          <cell r="CI3">
            <v>78</v>
          </cell>
          <cell r="CJ3">
            <v>79</v>
          </cell>
          <cell r="CK3">
            <v>80</v>
          </cell>
        </row>
        <row r="4"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284168.42105263157</v>
          </cell>
          <cell r="AY4">
            <v>0</v>
          </cell>
          <cell r="AZ4">
            <v>284168.42105263157</v>
          </cell>
          <cell r="BA4">
            <v>284168.42105263157</v>
          </cell>
          <cell r="BB4">
            <v>284168.42105263157</v>
          </cell>
          <cell r="BC4">
            <v>284168.42105263157</v>
          </cell>
          <cell r="BD4">
            <v>284168.42105263157</v>
          </cell>
          <cell r="BE4">
            <v>284168.42105263157</v>
          </cell>
          <cell r="BF4">
            <v>0</v>
          </cell>
          <cell r="BG4">
            <v>284168.42105263157</v>
          </cell>
          <cell r="BH4">
            <v>284168.42105263157</v>
          </cell>
          <cell r="BI4">
            <v>284168.42105263157</v>
          </cell>
          <cell r="BJ4">
            <v>284168.42105263157</v>
          </cell>
          <cell r="BK4">
            <v>284168.42105263157</v>
          </cell>
          <cell r="BL4">
            <v>284168.42105263157</v>
          </cell>
          <cell r="BM4">
            <v>0</v>
          </cell>
          <cell r="BN4">
            <v>284168.42105263157</v>
          </cell>
          <cell r="BO4">
            <v>284168.42105263157</v>
          </cell>
          <cell r="BP4">
            <v>284168.42105263157</v>
          </cell>
          <cell r="BQ4">
            <v>284168.42105263157</v>
          </cell>
          <cell r="BR4">
            <v>284168.42105263157</v>
          </cell>
          <cell r="BS4">
            <v>284168.42105263157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</row>
        <row r="5"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10140160</v>
          </cell>
          <cell r="AY5">
            <v>0</v>
          </cell>
          <cell r="AZ5">
            <v>10140160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</row>
        <row r="6"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261500</v>
          </cell>
        </row>
        <row r="7"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8463000</v>
          </cell>
          <cell r="BB7">
            <v>8463000</v>
          </cell>
          <cell r="BC7">
            <v>8463000</v>
          </cell>
          <cell r="BD7">
            <v>8463000</v>
          </cell>
          <cell r="BE7">
            <v>8463000</v>
          </cell>
          <cell r="BF7">
            <v>0</v>
          </cell>
          <cell r="BG7">
            <v>8463000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</row>
        <row r="8"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582080</v>
          </cell>
          <cell r="BJ8">
            <v>582080</v>
          </cell>
          <cell r="BK8">
            <v>582080</v>
          </cell>
          <cell r="BL8">
            <v>582080</v>
          </cell>
          <cell r="BM8">
            <v>0</v>
          </cell>
          <cell r="BN8">
            <v>582080</v>
          </cell>
          <cell r="BO8">
            <v>582080</v>
          </cell>
          <cell r="BP8">
            <v>582080</v>
          </cell>
          <cell r="BQ8">
            <v>582080</v>
          </cell>
          <cell r="BR8">
            <v>582080</v>
          </cell>
          <cell r="BS8">
            <v>582080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</row>
        <row r="9"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4210560</v>
          </cell>
          <cell r="BH9">
            <v>4210560</v>
          </cell>
          <cell r="BI9">
            <v>4210560</v>
          </cell>
          <cell r="BJ9">
            <v>4210560</v>
          </cell>
          <cell r="BK9">
            <v>4210560</v>
          </cell>
          <cell r="BL9">
            <v>4210560</v>
          </cell>
          <cell r="BM9">
            <v>0</v>
          </cell>
          <cell r="BN9">
            <v>4210560</v>
          </cell>
          <cell r="BO9">
            <v>4210560</v>
          </cell>
          <cell r="BP9">
            <v>4210560</v>
          </cell>
          <cell r="BQ9">
            <v>4210560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</row>
        <row r="10"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6868680</v>
          </cell>
          <cell r="BH10">
            <v>6868680</v>
          </cell>
          <cell r="BI10">
            <v>6868680</v>
          </cell>
          <cell r="BJ10">
            <v>6868680</v>
          </cell>
          <cell r="BK10">
            <v>6868680</v>
          </cell>
          <cell r="BL10">
            <v>6868680</v>
          </cell>
          <cell r="BM10">
            <v>0</v>
          </cell>
          <cell r="BN10">
            <v>6868680</v>
          </cell>
          <cell r="BO10">
            <v>6868680</v>
          </cell>
          <cell r="BP10">
            <v>6868680</v>
          </cell>
          <cell r="BQ10">
            <v>6868680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</row>
        <row r="11"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475046</v>
          </cell>
          <cell r="AF11">
            <v>475046</v>
          </cell>
          <cell r="AG11">
            <v>475046</v>
          </cell>
          <cell r="AH11">
            <v>475046</v>
          </cell>
          <cell r="AI11">
            <v>475046</v>
          </cell>
          <cell r="AJ11">
            <v>475046</v>
          </cell>
          <cell r="AK11">
            <v>0</v>
          </cell>
          <cell r="AL11">
            <v>475046</v>
          </cell>
          <cell r="AM11">
            <v>475046</v>
          </cell>
          <cell r="AN11">
            <v>475046</v>
          </cell>
          <cell r="AO11">
            <v>475046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</row>
        <row r="12"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1127000</v>
          </cell>
        </row>
        <row r="13"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318489.23076923081</v>
          </cell>
          <cell r="Y13">
            <v>318489.23076923081</v>
          </cell>
          <cell r="Z13">
            <v>318489.23076923081</v>
          </cell>
          <cell r="AA13">
            <v>318489.23076923081</v>
          </cell>
          <cell r="AB13">
            <v>318489.23076923081</v>
          </cell>
          <cell r="AC13">
            <v>318489.23076923081</v>
          </cell>
          <cell r="AD13">
            <v>0</v>
          </cell>
          <cell r="AE13">
            <v>318489.23076923081</v>
          </cell>
          <cell r="AF13">
            <v>318489.23076923081</v>
          </cell>
          <cell r="AG13">
            <v>318489.23076923081</v>
          </cell>
          <cell r="AH13">
            <v>318489.23076923081</v>
          </cell>
          <cell r="AI13">
            <v>318489.23076923081</v>
          </cell>
          <cell r="AJ13">
            <v>318489.23076923081</v>
          </cell>
          <cell r="AK13">
            <v>0</v>
          </cell>
          <cell r="AL13">
            <v>318489.23076923081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</row>
        <row r="14"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217200</v>
          </cell>
          <cell r="BA14">
            <v>217200</v>
          </cell>
          <cell r="BB14">
            <v>217200</v>
          </cell>
          <cell r="BC14">
            <v>217200</v>
          </cell>
          <cell r="BD14">
            <v>217200</v>
          </cell>
          <cell r="BE14">
            <v>217200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</row>
        <row r="15"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1541100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</row>
        <row r="16"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874311.66666666663</v>
          </cell>
          <cell r="CC16">
            <v>874311.66666666663</v>
          </cell>
          <cell r="CD16">
            <v>874311.66666666663</v>
          </cell>
          <cell r="CE16">
            <v>874311.66666666663</v>
          </cell>
          <cell r="CF16">
            <v>874311.66666666663</v>
          </cell>
          <cell r="CG16">
            <v>874311.66666666663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</row>
        <row r="18">
          <cell r="J18">
            <v>108200.60869565218</v>
          </cell>
          <cell r="K18">
            <v>108200.60869565218</v>
          </cell>
          <cell r="L18">
            <v>108200.60869565218</v>
          </cell>
          <cell r="M18">
            <v>108200.60869565218</v>
          </cell>
          <cell r="N18">
            <v>108200.60869565218</v>
          </cell>
          <cell r="O18">
            <v>108200.60869565218</v>
          </cell>
          <cell r="P18">
            <v>0</v>
          </cell>
          <cell r="Q18">
            <v>108200.60869565218</v>
          </cell>
          <cell r="R18">
            <v>108200.60869565218</v>
          </cell>
          <cell r="S18">
            <v>108200.60869565218</v>
          </cell>
          <cell r="T18">
            <v>108200.60869565218</v>
          </cell>
          <cell r="U18">
            <v>108200.60869565218</v>
          </cell>
          <cell r="V18">
            <v>108200.60869565218</v>
          </cell>
          <cell r="W18">
            <v>0</v>
          </cell>
          <cell r="X18">
            <v>108200.60869565218</v>
          </cell>
          <cell r="Y18">
            <v>108200.60869565218</v>
          </cell>
          <cell r="Z18">
            <v>108200.60869565218</v>
          </cell>
          <cell r="AA18">
            <v>108200.60869565218</v>
          </cell>
          <cell r="AB18">
            <v>108200.60869565218</v>
          </cell>
          <cell r="AC18">
            <v>108200.60869565218</v>
          </cell>
          <cell r="AD18">
            <v>0</v>
          </cell>
          <cell r="AE18">
            <v>108200.60869565218</v>
          </cell>
          <cell r="AF18">
            <v>108200.60869565218</v>
          </cell>
          <cell r="AG18">
            <v>108200.60869565218</v>
          </cell>
          <cell r="AH18">
            <v>108200.60869565218</v>
          </cell>
          <cell r="AI18">
            <v>108200.60869565218</v>
          </cell>
          <cell r="AJ18">
            <v>108200.60869565218</v>
          </cell>
          <cell r="AK18">
            <v>0</v>
          </cell>
          <cell r="AL18">
            <v>108200.60869565218</v>
          </cell>
          <cell r="AM18">
            <v>108200.60869565218</v>
          </cell>
          <cell r="AN18">
            <v>108200.60869565218</v>
          </cell>
          <cell r="AO18">
            <v>108200.60869565218</v>
          </cell>
          <cell r="AP18">
            <v>108200.60869565218</v>
          </cell>
          <cell r="AQ18">
            <v>108200.60869565218</v>
          </cell>
          <cell r="AR18">
            <v>0</v>
          </cell>
          <cell r="AS18">
            <v>108200.60869565218</v>
          </cell>
          <cell r="AT18">
            <v>108200.60869565218</v>
          </cell>
          <cell r="AU18">
            <v>108200.60869565218</v>
          </cell>
          <cell r="AV18">
            <v>108200.60869565218</v>
          </cell>
          <cell r="AW18">
            <v>108200.60869565218</v>
          </cell>
          <cell r="AX18">
            <v>108200.60869565218</v>
          </cell>
          <cell r="AY18">
            <v>0</v>
          </cell>
          <cell r="AZ18">
            <v>108200.60869565218</v>
          </cell>
          <cell r="BA18">
            <v>108200.60869565218</v>
          </cell>
          <cell r="BB18">
            <v>108200.60869565218</v>
          </cell>
          <cell r="BC18">
            <v>108200.60869565218</v>
          </cell>
          <cell r="BD18">
            <v>108200.60869565218</v>
          </cell>
          <cell r="BE18">
            <v>108200.60869565218</v>
          </cell>
          <cell r="BF18">
            <v>0</v>
          </cell>
          <cell r="BG18">
            <v>108200.60869565218</v>
          </cell>
          <cell r="BH18">
            <v>108200.60869565218</v>
          </cell>
          <cell r="BI18">
            <v>108200.60869565218</v>
          </cell>
          <cell r="BJ18">
            <v>108200.60869565218</v>
          </cell>
          <cell r="BK18">
            <v>108200.60869565218</v>
          </cell>
          <cell r="BL18">
            <v>108200.60869565218</v>
          </cell>
          <cell r="BM18">
            <v>0</v>
          </cell>
          <cell r="BN18">
            <v>108200.60869565218</v>
          </cell>
          <cell r="BO18">
            <v>108200.60869565218</v>
          </cell>
          <cell r="BP18">
            <v>108200.60869565218</v>
          </cell>
          <cell r="BQ18">
            <v>108200.60869565218</v>
          </cell>
          <cell r="BR18">
            <v>108200.60869565218</v>
          </cell>
          <cell r="BS18">
            <v>108200.60869565218</v>
          </cell>
          <cell r="BT18">
            <v>0</v>
          </cell>
          <cell r="BU18">
            <v>108200.60869565218</v>
          </cell>
          <cell r="BV18">
            <v>108200.60869565218</v>
          </cell>
          <cell r="BW18">
            <v>108200.60869565218</v>
          </cell>
          <cell r="BX18">
            <v>108200.60869565218</v>
          </cell>
          <cell r="BY18">
            <v>108200.60869565218</v>
          </cell>
          <cell r="BZ18">
            <v>108200.60869565218</v>
          </cell>
          <cell r="CA18">
            <v>0</v>
          </cell>
          <cell r="CB18">
            <v>108200.60869565218</v>
          </cell>
          <cell r="CC18">
            <v>108200.60869565218</v>
          </cell>
          <cell r="CD18">
            <v>108200.60869565218</v>
          </cell>
          <cell r="CE18">
            <v>108200.60869565218</v>
          </cell>
          <cell r="CF18">
            <v>108200.60869565218</v>
          </cell>
          <cell r="CG18">
            <v>108200.60869565218</v>
          </cell>
          <cell r="CH18">
            <v>0</v>
          </cell>
          <cell r="CI18">
            <v>108200.60869565218</v>
          </cell>
          <cell r="CJ18">
            <v>108200.60869565218</v>
          </cell>
          <cell r="CK18">
            <v>108200.60869565218</v>
          </cell>
        </row>
        <row r="19">
          <cell r="J19">
            <v>4473600</v>
          </cell>
          <cell r="K19">
            <v>4473600</v>
          </cell>
          <cell r="L19">
            <v>4473600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</row>
        <row r="20"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953511.57894736831</v>
          </cell>
          <cell r="AJ20">
            <v>953511.57894736831</v>
          </cell>
          <cell r="AK20">
            <v>0</v>
          </cell>
          <cell r="AL20">
            <v>953511.57894736831</v>
          </cell>
          <cell r="AM20">
            <v>953511.57894736831</v>
          </cell>
          <cell r="AN20">
            <v>953511.57894736831</v>
          </cell>
          <cell r="AO20">
            <v>953511.57894736831</v>
          </cell>
          <cell r="AP20">
            <v>953511.57894736831</v>
          </cell>
          <cell r="AQ20">
            <v>953511.57894736831</v>
          </cell>
          <cell r="AR20">
            <v>0</v>
          </cell>
          <cell r="AS20">
            <v>953511.57894736831</v>
          </cell>
          <cell r="AT20">
            <v>953511.57894736831</v>
          </cell>
          <cell r="AU20">
            <v>953511.57894736831</v>
          </cell>
          <cell r="AV20">
            <v>953511.57894736831</v>
          </cell>
          <cell r="AW20">
            <v>953511.57894736831</v>
          </cell>
          <cell r="AX20">
            <v>953511.57894736831</v>
          </cell>
          <cell r="AY20">
            <v>0</v>
          </cell>
          <cell r="AZ20">
            <v>953511.57894736831</v>
          </cell>
          <cell r="BA20">
            <v>953511.57894736831</v>
          </cell>
          <cell r="BB20">
            <v>953511.57894736831</v>
          </cell>
          <cell r="BC20">
            <v>953511.57894736831</v>
          </cell>
          <cell r="BD20">
            <v>953511.57894736831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</row>
        <row r="21">
          <cell r="J21">
            <v>4956900</v>
          </cell>
          <cell r="K21">
            <v>4956900</v>
          </cell>
          <cell r="L21">
            <v>4956900</v>
          </cell>
          <cell r="M21">
            <v>4956900</v>
          </cell>
          <cell r="N21">
            <v>4956900</v>
          </cell>
          <cell r="O21">
            <v>4956900</v>
          </cell>
          <cell r="P21">
            <v>0</v>
          </cell>
          <cell r="Q21">
            <v>4956900</v>
          </cell>
          <cell r="R21">
            <v>4956900</v>
          </cell>
          <cell r="S21">
            <v>4956900</v>
          </cell>
          <cell r="T21">
            <v>4956900</v>
          </cell>
          <cell r="U21">
            <v>4956900</v>
          </cell>
          <cell r="V21">
            <v>4956900</v>
          </cell>
          <cell r="W21">
            <v>0</v>
          </cell>
          <cell r="X21">
            <v>4956900</v>
          </cell>
          <cell r="Y21">
            <v>4956900</v>
          </cell>
          <cell r="Z21">
            <v>4956900</v>
          </cell>
          <cell r="AA21">
            <v>4956900</v>
          </cell>
          <cell r="AB21">
            <v>4956900</v>
          </cell>
          <cell r="AC21">
            <v>4956900</v>
          </cell>
          <cell r="AD21">
            <v>0</v>
          </cell>
          <cell r="AE21">
            <v>4956900</v>
          </cell>
          <cell r="AF21">
            <v>4956900</v>
          </cell>
          <cell r="AG21">
            <v>4956900</v>
          </cell>
          <cell r="AH21">
            <v>4956900</v>
          </cell>
          <cell r="AI21">
            <v>4956900</v>
          </cell>
          <cell r="AJ21">
            <v>4956900</v>
          </cell>
          <cell r="AK21">
            <v>0</v>
          </cell>
          <cell r="AL21">
            <v>4956900</v>
          </cell>
          <cell r="AM21">
            <v>4956900</v>
          </cell>
          <cell r="AN21">
            <v>4956900</v>
          </cell>
          <cell r="AO21">
            <v>4956900</v>
          </cell>
          <cell r="AP21">
            <v>4956900</v>
          </cell>
          <cell r="AQ21">
            <v>4956900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</row>
        <row r="22"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2476800</v>
          </cell>
          <cell r="AM22">
            <v>2476800</v>
          </cell>
          <cell r="AN22">
            <v>2476800</v>
          </cell>
          <cell r="AO22">
            <v>2476800</v>
          </cell>
          <cell r="AP22">
            <v>2476800</v>
          </cell>
          <cell r="AQ22">
            <v>2476800</v>
          </cell>
          <cell r="AR22">
            <v>0</v>
          </cell>
          <cell r="AS22">
            <v>2476800</v>
          </cell>
          <cell r="AT22">
            <v>2476800</v>
          </cell>
          <cell r="AU22">
            <v>2476800</v>
          </cell>
          <cell r="AV22">
            <v>2476800</v>
          </cell>
          <cell r="AW22">
            <v>2476800</v>
          </cell>
          <cell r="AX22">
            <v>2476800</v>
          </cell>
          <cell r="AY22">
            <v>0</v>
          </cell>
          <cell r="AZ22">
            <v>2476800</v>
          </cell>
          <cell r="BA22">
            <v>2476800</v>
          </cell>
          <cell r="BB22">
            <v>2476800</v>
          </cell>
          <cell r="BC22">
            <v>2476800</v>
          </cell>
          <cell r="BD22">
            <v>2476800</v>
          </cell>
          <cell r="BE22">
            <v>2476800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</row>
        <row r="23"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4368000</v>
          </cell>
          <cell r="AM23">
            <v>4368000</v>
          </cell>
          <cell r="AN23">
            <v>4368000</v>
          </cell>
          <cell r="AO23">
            <v>4368000</v>
          </cell>
          <cell r="AP23">
            <v>4368000</v>
          </cell>
          <cell r="AQ23">
            <v>4368000</v>
          </cell>
          <cell r="AR23">
            <v>0</v>
          </cell>
          <cell r="AS23">
            <v>4368000</v>
          </cell>
          <cell r="AT23">
            <v>4368000</v>
          </cell>
          <cell r="AU23">
            <v>4368000</v>
          </cell>
          <cell r="AV23">
            <v>4368000</v>
          </cell>
          <cell r="AW23">
            <v>4368000</v>
          </cell>
          <cell r="AX23">
            <v>4368000</v>
          </cell>
          <cell r="AY23">
            <v>0</v>
          </cell>
          <cell r="AZ23">
            <v>4368000</v>
          </cell>
          <cell r="BA23">
            <v>4368000</v>
          </cell>
          <cell r="BB23">
            <v>4368000</v>
          </cell>
          <cell r="BC23">
            <v>4368000</v>
          </cell>
          <cell r="BD23">
            <v>4368000</v>
          </cell>
          <cell r="BE23">
            <v>4368000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</row>
        <row r="24"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2702754.5925925924</v>
          </cell>
          <cell r="AT24">
            <v>2702754.5925925924</v>
          </cell>
          <cell r="AU24">
            <v>2702754.5925925924</v>
          </cell>
          <cell r="AV24">
            <v>2702754.5925925924</v>
          </cell>
          <cell r="AW24">
            <v>2702754.5925925924</v>
          </cell>
          <cell r="AX24">
            <v>2702754.5925925924</v>
          </cell>
          <cell r="AY24">
            <v>0</v>
          </cell>
          <cell r="AZ24">
            <v>2702754.5925925924</v>
          </cell>
          <cell r="BA24">
            <v>2702754.5925925924</v>
          </cell>
          <cell r="BB24">
            <v>2702754.5925925924</v>
          </cell>
          <cell r="BC24">
            <v>2702754.5925925924</v>
          </cell>
          <cell r="BD24">
            <v>2702754.5925925924</v>
          </cell>
          <cell r="BE24">
            <v>2702754.5925925924</v>
          </cell>
          <cell r="BF24">
            <v>0</v>
          </cell>
          <cell r="BG24">
            <v>2702754.5925925924</v>
          </cell>
          <cell r="BH24">
            <v>2702754.5925925924</v>
          </cell>
          <cell r="BI24">
            <v>2702754.5925925924</v>
          </cell>
          <cell r="BJ24">
            <v>2702754.5925925924</v>
          </cell>
          <cell r="BK24">
            <v>2702754.5925925924</v>
          </cell>
          <cell r="BL24">
            <v>2702754.5925925924</v>
          </cell>
          <cell r="BM24">
            <v>0</v>
          </cell>
          <cell r="BN24">
            <v>2702754.5925925924</v>
          </cell>
          <cell r="BO24">
            <v>2702754.5925925924</v>
          </cell>
          <cell r="BP24">
            <v>2702754.5925925924</v>
          </cell>
          <cell r="BQ24">
            <v>2702754.5925925924</v>
          </cell>
          <cell r="BR24">
            <v>2702754.5925925924</v>
          </cell>
          <cell r="BS24">
            <v>2702754.5925925924</v>
          </cell>
          <cell r="BT24">
            <v>0</v>
          </cell>
          <cell r="BU24">
            <v>2702754.5925925924</v>
          </cell>
          <cell r="BV24">
            <v>2702754.5925925924</v>
          </cell>
          <cell r="BW24">
            <v>2702754.5925925924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</row>
        <row r="25"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911743</v>
          </cell>
          <cell r="AR25">
            <v>0</v>
          </cell>
          <cell r="AS25">
            <v>911743</v>
          </cell>
          <cell r="AT25">
            <v>911743</v>
          </cell>
          <cell r="AU25">
            <v>911743</v>
          </cell>
          <cell r="AV25">
            <v>911743</v>
          </cell>
          <cell r="AW25">
            <v>911743</v>
          </cell>
          <cell r="AX25">
            <v>911743</v>
          </cell>
          <cell r="AY25">
            <v>0</v>
          </cell>
          <cell r="AZ25">
            <v>911743</v>
          </cell>
          <cell r="BA25">
            <v>911743</v>
          </cell>
          <cell r="BB25">
            <v>911743</v>
          </cell>
          <cell r="BC25">
            <v>911743</v>
          </cell>
          <cell r="BD25">
            <v>911743</v>
          </cell>
          <cell r="BE25">
            <v>911743</v>
          </cell>
          <cell r="BF25">
            <v>0</v>
          </cell>
          <cell r="BG25">
            <v>911743</v>
          </cell>
          <cell r="BH25">
            <v>911743</v>
          </cell>
          <cell r="BI25">
            <v>911743</v>
          </cell>
          <cell r="BJ25">
            <v>911743</v>
          </cell>
          <cell r="BK25">
            <v>911743</v>
          </cell>
          <cell r="BL25">
            <v>911743</v>
          </cell>
          <cell r="BM25">
            <v>0</v>
          </cell>
          <cell r="BN25">
            <v>911743</v>
          </cell>
          <cell r="BO25">
            <v>911743</v>
          </cell>
          <cell r="BP25">
            <v>911743</v>
          </cell>
          <cell r="BQ25">
            <v>911743</v>
          </cell>
          <cell r="BR25">
            <v>911743</v>
          </cell>
          <cell r="BS25">
            <v>911743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</row>
        <row r="26"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965685</v>
          </cell>
          <cell r="BR26">
            <v>965685</v>
          </cell>
          <cell r="BS26">
            <v>965685</v>
          </cell>
          <cell r="BT26">
            <v>0</v>
          </cell>
          <cell r="BU26">
            <v>965685</v>
          </cell>
          <cell r="BV26">
            <v>965685</v>
          </cell>
          <cell r="BW26">
            <v>965685</v>
          </cell>
          <cell r="BX26">
            <v>965685</v>
          </cell>
          <cell r="BY26">
            <v>965685</v>
          </cell>
          <cell r="BZ26">
            <v>965685</v>
          </cell>
          <cell r="CA26">
            <v>0</v>
          </cell>
          <cell r="CB26">
            <v>965685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</row>
        <row r="27"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1092000</v>
          </cell>
          <cell r="BH27">
            <v>1092000</v>
          </cell>
          <cell r="BI27">
            <v>1092000</v>
          </cell>
          <cell r="BJ27">
            <v>1092000</v>
          </cell>
          <cell r="BK27">
            <v>1092000</v>
          </cell>
          <cell r="BL27">
            <v>1092000</v>
          </cell>
          <cell r="BM27">
            <v>0</v>
          </cell>
          <cell r="BN27">
            <v>1092000</v>
          </cell>
          <cell r="BO27">
            <v>1092000</v>
          </cell>
          <cell r="BP27">
            <v>1092000</v>
          </cell>
          <cell r="BQ27">
            <v>1092000</v>
          </cell>
          <cell r="BR27">
            <v>1092000</v>
          </cell>
          <cell r="BS27">
            <v>1092000</v>
          </cell>
          <cell r="BT27">
            <v>0</v>
          </cell>
          <cell r="BU27">
            <v>1092000</v>
          </cell>
          <cell r="BV27">
            <v>1092000</v>
          </cell>
          <cell r="BW27">
            <v>1092000</v>
          </cell>
          <cell r="BX27">
            <v>1092000</v>
          </cell>
          <cell r="BY27">
            <v>1092000</v>
          </cell>
          <cell r="BZ27">
            <v>1092000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</row>
        <row r="28"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5402800</v>
          </cell>
        </row>
        <row r="29"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6497135.5</v>
          </cell>
          <cell r="CD29">
            <v>6497135.5</v>
          </cell>
          <cell r="CE29">
            <v>6497135.5</v>
          </cell>
          <cell r="CF29">
            <v>6497135.5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</row>
        <row r="30"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548640</v>
          </cell>
          <cell r="BH30">
            <v>548640</v>
          </cell>
          <cell r="BI30">
            <v>548640</v>
          </cell>
          <cell r="BJ30">
            <v>548640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</row>
        <row r="31"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551353.84615384613</v>
          </cell>
          <cell r="BO31">
            <v>551353.84615384613</v>
          </cell>
          <cell r="BP31">
            <v>551353.84615384613</v>
          </cell>
          <cell r="BQ31">
            <v>551353.84615384613</v>
          </cell>
          <cell r="BR31">
            <v>551353.84615384613</v>
          </cell>
          <cell r="BS31">
            <v>551353.84615384613</v>
          </cell>
          <cell r="BT31">
            <v>0</v>
          </cell>
          <cell r="BU31">
            <v>551353.84615384613</v>
          </cell>
          <cell r="BV31">
            <v>551353.84615384613</v>
          </cell>
          <cell r="BW31">
            <v>551353.84615384613</v>
          </cell>
          <cell r="BX31">
            <v>551353.84615384613</v>
          </cell>
          <cell r="BY31">
            <v>551353.84615384613</v>
          </cell>
          <cell r="BZ31">
            <v>551353.84615384613</v>
          </cell>
          <cell r="CA31">
            <v>0</v>
          </cell>
          <cell r="CB31">
            <v>551353.84615384613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</row>
        <row r="32"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28710000</v>
          </cell>
        </row>
        <row r="33"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708566.66666666663</v>
          </cell>
          <cell r="BV33">
            <v>708566.66666666663</v>
          </cell>
          <cell r="BW33">
            <v>708566.66666666663</v>
          </cell>
          <cell r="BX33">
            <v>708566.66666666663</v>
          </cell>
          <cell r="BY33">
            <v>708566.66666666663</v>
          </cell>
          <cell r="BZ33">
            <v>708566.66666666663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</row>
        <row r="34"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625400</v>
          </cell>
        </row>
        <row r="35"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398000</v>
          </cell>
        </row>
        <row r="36"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1015400</v>
          </cell>
        </row>
        <row r="37"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2200000</v>
          </cell>
          <cell r="BV37">
            <v>2200000</v>
          </cell>
          <cell r="BW37">
            <v>2200000</v>
          </cell>
          <cell r="BX37">
            <v>2200000</v>
          </cell>
          <cell r="BY37">
            <v>2200000</v>
          </cell>
          <cell r="BZ37">
            <v>2200000</v>
          </cell>
          <cell r="CA37">
            <v>0</v>
          </cell>
          <cell r="CB37">
            <v>2200000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</row>
        <row r="41">
          <cell r="J41">
            <v>9538700.6086956523</v>
          </cell>
          <cell r="K41">
            <v>9538700.6086956523</v>
          </cell>
          <cell r="L41">
            <v>9538700.6086956523</v>
          </cell>
          <cell r="M41">
            <v>5065100.6086956523</v>
          </cell>
          <cell r="N41">
            <v>5065100.6086956523</v>
          </cell>
          <cell r="O41">
            <v>5065100.6086956523</v>
          </cell>
          <cell r="P41">
            <v>0</v>
          </cell>
          <cell r="Q41">
            <v>5065100.6086956523</v>
          </cell>
          <cell r="R41">
            <v>5065100.6086956523</v>
          </cell>
          <cell r="S41">
            <v>5065100.6086956523</v>
          </cell>
          <cell r="T41">
            <v>5065100.6086956523</v>
          </cell>
          <cell r="U41">
            <v>5065100.6086956523</v>
          </cell>
          <cell r="V41">
            <v>5065100.6086956523</v>
          </cell>
          <cell r="W41">
            <v>0</v>
          </cell>
          <cell r="X41">
            <v>5383589.8394648833</v>
          </cell>
          <cell r="Y41">
            <v>5383589.8394648833</v>
          </cell>
          <cell r="Z41">
            <v>5383589.8394648833</v>
          </cell>
          <cell r="AA41">
            <v>5383589.8394648833</v>
          </cell>
          <cell r="AB41">
            <v>5383589.8394648833</v>
          </cell>
          <cell r="AC41">
            <v>5383589.8394648833</v>
          </cell>
          <cell r="AD41">
            <v>0</v>
          </cell>
          <cell r="AE41">
            <v>5858635.8394648833</v>
          </cell>
          <cell r="AF41">
            <v>5858635.8394648833</v>
          </cell>
          <cell r="AG41">
            <v>5858635.8394648833</v>
          </cell>
          <cell r="AH41">
            <v>5858635.8394648833</v>
          </cell>
          <cell r="AI41">
            <v>6812147.4184122514</v>
          </cell>
          <cell r="AJ41">
            <v>6812147.4184122514</v>
          </cell>
          <cell r="AK41">
            <v>0</v>
          </cell>
          <cell r="AL41">
            <v>13656947.418412251</v>
          </cell>
          <cell r="AM41">
            <v>13338458.187643021</v>
          </cell>
          <cell r="AN41">
            <v>13338458.187643021</v>
          </cell>
          <cell r="AO41">
            <v>13338458.187643021</v>
          </cell>
          <cell r="AP41">
            <v>12863412.187643021</v>
          </cell>
          <cell r="AQ41">
            <v>13775155.187643021</v>
          </cell>
          <cell r="AR41">
            <v>0</v>
          </cell>
          <cell r="AS41">
            <v>11521009.780235613</v>
          </cell>
          <cell r="AT41">
            <v>11521009.780235613</v>
          </cell>
          <cell r="AU41">
            <v>11521009.780235613</v>
          </cell>
          <cell r="AV41">
            <v>11521009.780235613</v>
          </cell>
          <cell r="AW41">
            <v>11521009.780235613</v>
          </cell>
          <cell r="AX41">
            <v>21945338.201288246</v>
          </cell>
          <cell r="AY41">
            <v>0</v>
          </cell>
          <cell r="AZ41">
            <v>22162538.201288246</v>
          </cell>
          <cell r="BA41">
            <v>20485378.201288246</v>
          </cell>
          <cell r="BB41">
            <v>20485378.201288246</v>
          </cell>
          <cell r="BC41">
            <v>20485378.201288246</v>
          </cell>
          <cell r="BD41">
            <v>20485378.201288246</v>
          </cell>
          <cell r="BE41">
            <v>19531866.622340877</v>
          </cell>
          <cell r="BF41">
            <v>0</v>
          </cell>
          <cell r="BG41">
            <v>25189746.622340877</v>
          </cell>
          <cell r="BH41">
            <v>16726746.622340877</v>
          </cell>
          <cell r="BI41">
            <v>17308826.622340877</v>
          </cell>
          <cell r="BJ41">
            <v>17308826.622340877</v>
          </cell>
          <cell r="BK41">
            <v>16760186.622340877</v>
          </cell>
          <cell r="BL41">
            <v>16760186.622340877</v>
          </cell>
          <cell r="BM41">
            <v>0</v>
          </cell>
          <cell r="BN41">
            <v>17311540.468494724</v>
          </cell>
          <cell r="BO41">
            <v>17311540.468494724</v>
          </cell>
          <cell r="BP41">
            <v>17311540.468494724</v>
          </cell>
          <cell r="BQ41">
            <v>18277225.468494724</v>
          </cell>
          <cell r="BR41">
            <v>7197985.4684947226</v>
          </cell>
          <cell r="BS41">
            <v>7197985.4684947226</v>
          </cell>
          <cell r="BT41">
            <v>0</v>
          </cell>
          <cell r="BU41">
            <v>8328560.7141087577</v>
          </cell>
          <cell r="BV41">
            <v>8328560.7141087577</v>
          </cell>
          <cell r="BW41">
            <v>8328560.7141087577</v>
          </cell>
          <cell r="BX41">
            <v>5625806.1215161644</v>
          </cell>
          <cell r="BY41">
            <v>5625806.1215161644</v>
          </cell>
          <cell r="BZ41">
            <v>5625806.1215161644</v>
          </cell>
          <cell r="CA41">
            <v>0</v>
          </cell>
          <cell r="CB41">
            <v>6240651.1215161644</v>
          </cell>
          <cell r="CC41">
            <v>7479647.7753623184</v>
          </cell>
          <cell r="CD41">
            <v>7479647.7753623184</v>
          </cell>
          <cell r="CE41">
            <v>7479647.7753623184</v>
          </cell>
          <cell r="CF41">
            <v>7479647.7753623184</v>
          </cell>
          <cell r="CG41">
            <v>982512.27536231885</v>
          </cell>
          <cell r="CH41">
            <v>0</v>
          </cell>
          <cell r="CI41">
            <v>108200.60869565218</v>
          </cell>
          <cell r="CJ41">
            <v>108200.60869565218</v>
          </cell>
          <cell r="CK41">
            <v>37648300.608695656</v>
          </cell>
        </row>
        <row r="42">
          <cell r="J42">
            <v>9538700.6086956523</v>
          </cell>
          <cell r="K42">
            <v>19077401.217391305</v>
          </cell>
          <cell r="L42">
            <v>28616101.826086957</v>
          </cell>
          <cell r="M42">
            <v>33681202.434782609</v>
          </cell>
          <cell r="N42">
            <v>38746303.043478265</v>
          </cell>
          <cell r="O42">
            <v>43811403.652173921</v>
          </cell>
          <cell r="P42">
            <v>43811403.652173921</v>
          </cell>
          <cell r="Q42">
            <v>48876504.260869578</v>
          </cell>
          <cell r="R42">
            <v>53941604.869565234</v>
          </cell>
          <cell r="S42">
            <v>59006705.47826089</v>
          </cell>
          <cell r="T42">
            <v>64071806.086956546</v>
          </cell>
          <cell r="U42">
            <v>69136906.695652202</v>
          </cell>
          <cell r="V42">
            <v>74202007.304347858</v>
          </cell>
          <cell r="W42">
            <v>74202007.304347858</v>
          </cell>
          <cell r="X42">
            <v>79585597.143812746</v>
          </cell>
          <cell r="Y42">
            <v>84969186.983277634</v>
          </cell>
          <cell r="Z42">
            <v>90352776.822742522</v>
          </cell>
          <cell r="AA42">
            <v>95736366.66220741</v>
          </cell>
          <cell r="AB42">
            <v>101119956.5016723</v>
          </cell>
          <cell r="AC42">
            <v>106503546.34113719</v>
          </cell>
          <cell r="AD42">
            <v>106503546.34113719</v>
          </cell>
          <cell r="AE42">
            <v>112362182.18060207</v>
          </cell>
          <cell r="AF42">
            <v>118220818.02006696</v>
          </cell>
          <cell r="AG42">
            <v>124079453.85953185</v>
          </cell>
          <cell r="AH42">
            <v>129938089.69899674</v>
          </cell>
          <cell r="AI42">
            <v>136750237.11740899</v>
          </cell>
          <cell r="AJ42">
            <v>143562384.53582123</v>
          </cell>
          <cell r="AK42">
            <v>143562384.53582123</v>
          </cell>
          <cell r="AL42">
            <v>157219331.95423347</v>
          </cell>
          <cell r="AM42">
            <v>170557790.14187649</v>
          </cell>
          <cell r="AN42">
            <v>183896248.32951951</v>
          </cell>
          <cell r="AO42">
            <v>197234706.51716253</v>
          </cell>
          <cell r="AP42">
            <v>210098118.70480555</v>
          </cell>
          <cell r="AQ42">
            <v>223873273.89244857</v>
          </cell>
          <cell r="AR42">
            <v>223873273.89244857</v>
          </cell>
          <cell r="AS42">
            <v>235394283.67268419</v>
          </cell>
          <cell r="AT42">
            <v>246915293.45291981</v>
          </cell>
          <cell r="AU42">
            <v>258436303.23315543</v>
          </cell>
          <cell r="AV42">
            <v>269957313.01339102</v>
          </cell>
          <cell r="AW42">
            <v>281478322.79362661</v>
          </cell>
          <cell r="AX42">
            <v>303423660.99491483</v>
          </cell>
          <cell r="AY42">
            <v>303423660.99491483</v>
          </cell>
          <cell r="AZ42">
            <v>325586199.19620305</v>
          </cell>
          <cell r="BA42">
            <v>346071577.39749128</v>
          </cell>
          <cell r="BB42">
            <v>366556955.5987795</v>
          </cell>
          <cell r="BC42">
            <v>387042333.80006772</v>
          </cell>
          <cell r="BD42">
            <v>407527712.00135595</v>
          </cell>
          <cell r="BE42">
            <v>427059578.6236968</v>
          </cell>
          <cell r="BF42">
            <v>427059578.6236968</v>
          </cell>
          <cell r="BG42">
            <v>452249325.24603766</v>
          </cell>
          <cell r="BH42">
            <v>468976071.86837852</v>
          </cell>
          <cell r="BI42">
            <v>486284898.49071938</v>
          </cell>
          <cell r="BJ42">
            <v>503593725.11306024</v>
          </cell>
          <cell r="BK42">
            <v>520353911.73540109</v>
          </cell>
          <cell r="BL42">
            <v>537114098.35774195</v>
          </cell>
          <cell r="BM42">
            <v>537114098.35774195</v>
          </cell>
          <cell r="BN42">
            <v>554425638.82623672</v>
          </cell>
          <cell r="BO42">
            <v>571737179.2947315</v>
          </cell>
          <cell r="BP42">
            <v>589048719.76322627</v>
          </cell>
          <cell r="BQ42">
            <v>607325945.23172104</v>
          </cell>
          <cell r="BR42">
            <v>614523930.70021582</v>
          </cell>
          <cell r="BS42">
            <v>621721916.16871059</v>
          </cell>
          <cell r="BT42">
            <v>621721916.16871059</v>
          </cell>
          <cell r="BU42">
            <v>630050476.88281929</v>
          </cell>
          <cell r="BV42">
            <v>638379037.596928</v>
          </cell>
          <cell r="BW42">
            <v>646707598.31103671</v>
          </cell>
          <cell r="BX42">
            <v>652333404.43255281</v>
          </cell>
          <cell r="BY42">
            <v>657959210.55406892</v>
          </cell>
          <cell r="BZ42">
            <v>663585016.67558503</v>
          </cell>
          <cell r="CA42">
            <v>663585016.67558503</v>
          </cell>
          <cell r="CB42">
            <v>669825667.79710114</v>
          </cell>
          <cell r="CC42">
            <v>677305315.57246351</v>
          </cell>
          <cell r="CD42">
            <v>684784963.34782588</v>
          </cell>
          <cell r="CE42">
            <v>692264611.12318826</v>
          </cell>
          <cell r="CF42">
            <v>699744258.89855063</v>
          </cell>
          <cell r="CG42">
            <v>700726771.173913</v>
          </cell>
          <cell r="CH42">
            <v>700726771.173913</v>
          </cell>
          <cell r="CI42">
            <v>700834971.78260863</v>
          </cell>
          <cell r="CJ42">
            <v>700943172.39130425</v>
          </cell>
          <cell r="CK42">
            <v>738591472.99999988</v>
          </cell>
        </row>
        <row r="44">
          <cell r="J44">
            <v>1.291471802395917E-2</v>
          </cell>
          <cell r="K44">
            <v>1.291471802395917E-2</v>
          </cell>
          <cell r="L44">
            <v>1.291471802395917E-2</v>
          </cell>
          <cell r="M44">
            <v>6.8577837598399307E-3</v>
          </cell>
          <cell r="N44">
            <v>6.8577837598399307E-3</v>
          </cell>
          <cell r="O44">
            <v>6.8577837598399307E-3</v>
          </cell>
          <cell r="P44">
            <v>0</v>
          </cell>
          <cell r="Q44">
            <v>6.8577837598399307E-3</v>
          </cell>
          <cell r="R44">
            <v>6.8577837598399307E-3</v>
          </cell>
          <cell r="S44">
            <v>6.8577837598399307E-3</v>
          </cell>
          <cell r="T44">
            <v>6.8577837598399307E-3</v>
          </cell>
          <cell r="U44">
            <v>6.8577837598399307E-3</v>
          </cell>
          <cell r="V44">
            <v>6.8577837598399307E-3</v>
          </cell>
          <cell r="W44">
            <v>0</v>
          </cell>
          <cell r="X44">
            <v>7.288995386851539E-3</v>
          </cell>
          <cell r="Y44">
            <v>7.288995386851539E-3</v>
          </cell>
          <cell r="Z44">
            <v>7.288995386851539E-3</v>
          </cell>
          <cell r="AA44">
            <v>7.288995386851539E-3</v>
          </cell>
          <cell r="AB44">
            <v>7.288995386851539E-3</v>
          </cell>
          <cell r="AC44">
            <v>7.288995386851539E-3</v>
          </cell>
          <cell r="AD44">
            <v>0</v>
          </cell>
          <cell r="AE44">
            <v>7.9321736760219596E-3</v>
          </cell>
          <cell r="AF44">
            <v>7.9321736760219596E-3</v>
          </cell>
          <cell r="AG44">
            <v>7.9321736760219596E-3</v>
          </cell>
          <cell r="AH44">
            <v>7.9321736760219596E-3</v>
          </cell>
          <cell r="AI44">
            <v>9.2231601195485926E-3</v>
          </cell>
          <cell r="AJ44">
            <v>9.2231601195485926E-3</v>
          </cell>
          <cell r="AK44">
            <v>0</v>
          </cell>
          <cell r="AL44">
            <v>1.8490529497911291E-2</v>
          </cell>
          <cell r="AM44">
            <v>1.8059317870899684E-2</v>
          </cell>
          <cell r="AN44">
            <v>1.8059317870899684E-2</v>
          </cell>
          <cell r="AO44">
            <v>1.8059317870899684E-2</v>
          </cell>
          <cell r="AP44">
            <v>1.7416139581729266E-2</v>
          </cell>
          <cell r="AQ44">
            <v>1.865057435836796E-2</v>
          </cell>
          <cell r="AR44">
            <v>0</v>
          </cell>
          <cell r="AS44">
            <v>1.5598622785935701E-2</v>
          </cell>
          <cell r="AT44">
            <v>1.5598622785935701E-2</v>
          </cell>
          <cell r="AU44">
            <v>1.5598622785935701E-2</v>
          </cell>
          <cell r="AV44">
            <v>1.5598622785935701E-2</v>
          </cell>
          <cell r="AW44">
            <v>1.5598622785935701E-2</v>
          </cell>
          <cell r="AX44">
            <v>2.971241749129731E-2</v>
          </cell>
          <cell r="AY44">
            <v>0</v>
          </cell>
          <cell r="AZ44">
            <v>3.000649074821941E-2</v>
          </cell>
          <cell r="BA44">
            <v>2.7735736127687795E-2</v>
          </cell>
          <cell r="BB44">
            <v>2.7735736127687795E-2</v>
          </cell>
          <cell r="BC44">
            <v>2.7735736127687795E-2</v>
          </cell>
          <cell r="BD44">
            <v>2.7735736127687795E-2</v>
          </cell>
          <cell r="BE44">
            <v>2.6444749684161162E-2</v>
          </cell>
          <cell r="BF44">
            <v>0</v>
          </cell>
          <cell r="BG44">
            <v>3.4105114319862823E-2</v>
          </cell>
          <cell r="BH44">
            <v>2.264681794172416E-2</v>
          </cell>
          <cell r="BI44">
            <v>2.3434912607420363E-2</v>
          </cell>
          <cell r="BJ44">
            <v>2.3434912607420363E-2</v>
          </cell>
          <cell r="BK44">
            <v>2.2692093308719904E-2</v>
          </cell>
          <cell r="BL44">
            <v>2.2692093308719904E-2</v>
          </cell>
          <cell r="BM44">
            <v>0</v>
          </cell>
          <cell r="BN44">
            <v>2.3438586960906768E-2</v>
          </cell>
          <cell r="BO44">
            <v>2.3438586960906768E-2</v>
          </cell>
          <cell r="BP44">
            <v>2.3438586960906768E-2</v>
          </cell>
          <cell r="BQ44">
            <v>2.4746055345394875E-2</v>
          </cell>
          <cell r="BR44">
            <v>9.7455572283525714E-3</v>
          </cell>
          <cell r="BS44">
            <v>9.7455572283525714E-3</v>
          </cell>
          <cell r="BT44">
            <v>0</v>
          </cell>
          <cell r="BU44">
            <v>1.1276275205669423E-2</v>
          </cell>
          <cell r="BV44">
            <v>1.1276275205669423E-2</v>
          </cell>
          <cell r="BW44">
            <v>1.1276275205669423E-2</v>
          </cell>
          <cell r="BX44">
            <v>7.6169388994776063E-3</v>
          </cell>
          <cell r="BY44">
            <v>7.6169388994776063E-3</v>
          </cell>
          <cell r="BZ44">
            <v>7.6169388994776063E-3</v>
          </cell>
          <cell r="CA44">
            <v>0</v>
          </cell>
          <cell r="CB44">
            <v>8.4493950304733133E-3</v>
          </cell>
          <cell r="CC44">
            <v>1.0126907835777734E-2</v>
          </cell>
          <cell r="CD44">
            <v>1.0126907835777734E-2</v>
          </cell>
          <cell r="CE44">
            <v>1.0126907835777734E-2</v>
          </cell>
          <cell r="CF44">
            <v>1.0126907835777734E-2</v>
          </cell>
          <cell r="CG44">
            <v>1.3302513111498092E-3</v>
          </cell>
          <cell r="CH44">
            <v>0</v>
          </cell>
          <cell r="CI44">
            <v>1.4649588121585608E-4</v>
          </cell>
          <cell r="CJ44">
            <v>1.4649588121585608E-4</v>
          </cell>
          <cell r="CK44">
            <v>5.0973104869159049E-2</v>
          </cell>
        </row>
        <row r="45">
          <cell r="J45">
            <v>1.291471802395917E-2</v>
          </cell>
          <cell r="K45">
            <v>2.582943604791834E-2</v>
          </cell>
          <cell r="L45">
            <v>3.8744154071877507E-2</v>
          </cell>
          <cell r="M45">
            <v>4.560193783171744E-2</v>
          </cell>
          <cell r="N45">
            <v>5.2459721591557373E-2</v>
          </cell>
          <cell r="O45">
            <v>5.9317505351397307E-2</v>
          </cell>
          <cell r="P45">
            <v>5.9317505351397307E-2</v>
          </cell>
          <cell r="Q45">
            <v>6.617528911123724E-2</v>
          </cell>
          <cell r="R45">
            <v>7.3033072871077173E-2</v>
          </cell>
          <cell r="S45">
            <v>7.9890856630917106E-2</v>
          </cell>
          <cell r="T45">
            <v>8.674864039075704E-2</v>
          </cell>
          <cell r="U45">
            <v>9.3606424150596973E-2</v>
          </cell>
          <cell r="V45">
            <v>0.10046420791043691</v>
          </cell>
          <cell r="W45">
            <v>0.10046420791043691</v>
          </cell>
          <cell r="X45">
            <v>0.10775320329728845</v>
          </cell>
          <cell r="Y45">
            <v>0.11504219868413999</v>
          </cell>
          <cell r="Z45">
            <v>0.12233119407099154</v>
          </cell>
          <cell r="AA45">
            <v>0.12962018945784307</v>
          </cell>
          <cell r="AB45">
            <v>0.13690918484469461</v>
          </cell>
          <cell r="AC45">
            <v>0.14419818023154615</v>
          </cell>
          <cell r="AD45">
            <v>0.14419818023154615</v>
          </cell>
          <cell r="AE45">
            <v>0.1521303539075681</v>
          </cell>
          <cell r="AF45">
            <v>0.16006252758359005</v>
          </cell>
          <cell r="AG45">
            <v>0.16799470125961199</v>
          </cell>
          <cell r="AH45">
            <v>0.17592687493563394</v>
          </cell>
          <cell r="AI45">
            <v>0.18515003505518254</v>
          </cell>
          <cell r="AJ45">
            <v>0.19437319517473114</v>
          </cell>
          <cell r="AK45">
            <v>0.19437319517473114</v>
          </cell>
          <cell r="AL45">
            <v>0.21286372467264245</v>
          </cell>
          <cell r="AM45">
            <v>0.23092304254354212</v>
          </cell>
          <cell r="AN45">
            <v>0.2489823604144418</v>
          </cell>
          <cell r="AO45">
            <v>0.26704167828534148</v>
          </cell>
          <cell r="AP45">
            <v>0.28445781786707075</v>
          </cell>
          <cell r="AQ45">
            <v>0.30310839222543873</v>
          </cell>
          <cell r="AR45">
            <v>0.30310839222543873</v>
          </cell>
          <cell r="AS45">
            <v>0.31870701501137444</v>
          </cell>
          <cell r="AT45">
            <v>0.33430563779731015</v>
          </cell>
          <cell r="AU45">
            <v>0.34990426058324586</v>
          </cell>
          <cell r="AV45">
            <v>0.36550288336918157</v>
          </cell>
          <cell r="AW45">
            <v>0.38110150615511729</v>
          </cell>
          <cell r="AX45">
            <v>0.41081392364641461</v>
          </cell>
          <cell r="AY45">
            <v>0.41081392364641461</v>
          </cell>
          <cell r="AZ45">
            <v>0.44082041439463404</v>
          </cell>
          <cell r="BA45">
            <v>0.46855615052232186</v>
          </cell>
          <cell r="BB45">
            <v>0.49629188665000967</v>
          </cell>
          <cell r="BC45">
            <v>0.52402762277769743</v>
          </cell>
          <cell r="BD45">
            <v>0.55176335890538519</v>
          </cell>
          <cell r="BE45">
            <v>0.5782081085895463</v>
          </cell>
          <cell r="BF45">
            <v>0.5782081085895463</v>
          </cell>
          <cell r="BG45">
            <v>0.61231322290940915</v>
          </cell>
          <cell r="BH45">
            <v>0.63496004085113333</v>
          </cell>
          <cell r="BI45">
            <v>0.6583949534585537</v>
          </cell>
          <cell r="BJ45">
            <v>0.68182986606597407</v>
          </cell>
          <cell r="BK45">
            <v>0.70452195937469397</v>
          </cell>
          <cell r="BL45">
            <v>0.72721405268341388</v>
          </cell>
          <cell r="BM45">
            <v>0.72721405268341388</v>
          </cell>
          <cell r="BN45">
            <v>0.75065263964432061</v>
          </cell>
          <cell r="BO45">
            <v>0.77409122660522733</v>
          </cell>
          <cell r="BP45">
            <v>0.79752981356613406</v>
          </cell>
          <cell r="BQ45">
            <v>0.82227586891152893</v>
          </cell>
          <cell r="BR45">
            <v>0.8320214261398815</v>
          </cell>
          <cell r="BS45">
            <v>0.84176698336823408</v>
          </cell>
          <cell r="BT45">
            <v>0.84176698336823408</v>
          </cell>
          <cell r="BU45">
            <v>0.85304325857390351</v>
          </cell>
          <cell r="BV45">
            <v>0.86431953377957293</v>
          </cell>
          <cell r="BW45">
            <v>0.87559580898524236</v>
          </cell>
          <cell r="BX45">
            <v>0.88321274788471993</v>
          </cell>
          <cell r="BY45">
            <v>0.89082968678419749</v>
          </cell>
          <cell r="BZ45">
            <v>0.89844662568367506</v>
          </cell>
          <cell r="CA45">
            <v>0.89844662568367506</v>
          </cell>
          <cell r="CB45">
            <v>0.90689602071414832</v>
          </cell>
          <cell r="CC45">
            <v>0.91702292854992606</v>
          </cell>
          <cell r="CD45">
            <v>0.92714983638570381</v>
          </cell>
          <cell r="CE45">
            <v>0.93727674422148155</v>
          </cell>
          <cell r="CF45">
            <v>0.94740365205725929</v>
          </cell>
          <cell r="CG45">
            <v>0.94873390336840913</v>
          </cell>
          <cell r="CH45">
            <v>0.94873390336840913</v>
          </cell>
          <cell r="CI45">
            <v>0.94888039924962497</v>
          </cell>
          <cell r="CJ45">
            <v>0.94902689513084082</v>
          </cell>
          <cell r="CK45">
            <v>0.99999999999999989</v>
          </cell>
        </row>
      </sheetData>
      <sheetData sheetId="1"/>
      <sheetData sheetId="2">
        <row r="1">
          <cell r="D1">
            <v>39489</v>
          </cell>
          <cell r="E1">
            <v>39490</v>
          </cell>
          <cell r="F1">
            <v>39491</v>
          </cell>
          <cell r="G1">
            <v>39492</v>
          </cell>
          <cell r="H1">
            <v>39493</v>
          </cell>
          <cell r="I1">
            <v>39494</v>
          </cell>
          <cell r="J1">
            <v>39495</v>
          </cell>
          <cell r="K1">
            <v>39496</v>
          </cell>
          <cell r="L1">
            <v>39497</v>
          </cell>
          <cell r="M1">
            <v>39498</v>
          </cell>
          <cell r="N1">
            <v>39499</v>
          </cell>
          <cell r="O1">
            <v>39500</v>
          </cell>
          <cell r="P1">
            <v>39501</v>
          </cell>
          <cell r="Q1">
            <v>39502</v>
          </cell>
          <cell r="R1">
            <v>39503</v>
          </cell>
          <cell r="S1">
            <v>39504</v>
          </cell>
          <cell r="T1">
            <v>39505</v>
          </cell>
          <cell r="U1">
            <v>39506</v>
          </cell>
          <cell r="V1">
            <v>39507</v>
          </cell>
          <cell r="W1">
            <v>39508</v>
          </cell>
          <cell r="X1">
            <v>39509</v>
          </cell>
          <cell r="Y1">
            <v>39510</v>
          </cell>
          <cell r="Z1">
            <v>39511</v>
          </cell>
          <cell r="AA1">
            <v>39512</v>
          </cell>
          <cell r="AB1">
            <v>39513</v>
          </cell>
          <cell r="AC1">
            <v>39514</v>
          </cell>
          <cell r="AD1">
            <v>39515</v>
          </cell>
          <cell r="AE1">
            <v>39516</v>
          </cell>
          <cell r="AF1">
            <v>39517</v>
          </cell>
          <cell r="AG1">
            <v>39518</v>
          </cell>
          <cell r="AH1">
            <v>39519</v>
          </cell>
          <cell r="AI1">
            <v>39520</v>
          </cell>
          <cell r="AJ1">
            <v>39521</v>
          </cell>
          <cell r="AK1">
            <v>39522</v>
          </cell>
          <cell r="AL1">
            <v>39523</v>
          </cell>
          <cell r="AM1">
            <v>39524</v>
          </cell>
          <cell r="AN1">
            <v>39525</v>
          </cell>
          <cell r="AO1">
            <v>39526</v>
          </cell>
          <cell r="AP1">
            <v>39527</v>
          </cell>
          <cell r="AQ1">
            <v>39528</v>
          </cell>
          <cell r="AR1">
            <v>39529</v>
          </cell>
          <cell r="AS1">
            <v>39530</v>
          </cell>
          <cell r="AT1">
            <v>39531</v>
          </cell>
          <cell r="AU1">
            <v>39532</v>
          </cell>
          <cell r="AV1">
            <v>39533</v>
          </cell>
          <cell r="AW1">
            <v>39534</v>
          </cell>
          <cell r="AX1">
            <v>39535</v>
          </cell>
          <cell r="AY1">
            <v>39536</v>
          </cell>
          <cell r="AZ1">
            <v>39537</v>
          </cell>
          <cell r="BA1">
            <v>39538</v>
          </cell>
          <cell r="BB1">
            <v>39539</v>
          </cell>
          <cell r="BC1">
            <v>39540</v>
          </cell>
          <cell r="BD1">
            <v>39541</v>
          </cell>
          <cell r="BE1">
            <v>39542</v>
          </cell>
          <cell r="BF1">
            <v>39543</v>
          </cell>
          <cell r="BG1">
            <v>39544</v>
          </cell>
          <cell r="BH1">
            <v>39545</v>
          </cell>
          <cell r="BI1">
            <v>39546</v>
          </cell>
          <cell r="BJ1">
            <v>39547</v>
          </cell>
          <cell r="BK1">
            <v>39548</v>
          </cell>
          <cell r="BL1">
            <v>39549</v>
          </cell>
          <cell r="BM1">
            <v>39550</v>
          </cell>
          <cell r="BN1">
            <v>39551</v>
          </cell>
          <cell r="BO1">
            <v>39552</v>
          </cell>
          <cell r="BP1">
            <v>39553</v>
          </cell>
          <cell r="BQ1">
            <v>39554</v>
          </cell>
          <cell r="BR1">
            <v>39555</v>
          </cell>
          <cell r="BS1">
            <v>39556</v>
          </cell>
          <cell r="BT1">
            <v>39557</v>
          </cell>
          <cell r="BU1">
            <v>39558</v>
          </cell>
          <cell r="BV1">
            <v>39559</v>
          </cell>
          <cell r="BW1">
            <v>39560</v>
          </cell>
          <cell r="BX1">
            <v>39561</v>
          </cell>
          <cell r="BY1">
            <v>39562</v>
          </cell>
          <cell r="BZ1">
            <v>39563</v>
          </cell>
          <cell r="CA1">
            <v>39564</v>
          </cell>
          <cell r="CB1">
            <v>39565</v>
          </cell>
          <cell r="CC1">
            <v>39566</v>
          </cell>
          <cell r="CD1">
            <v>39567</v>
          </cell>
          <cell r="CE1">
            <v>39568</v>
          </cell>
        </row>
        <row r="4"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198500</v>
          </cell>
          <cell r="V4">
            <v>794000</v>
          </cell>
          <cell r="W4">
            <v>4406700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745600</v>
          </cell>
          <cell r="V5">
            <v>186400</v>
          </cell>
          <cell r="W5">
            <v>372800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</row>
        <row r="7"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10881000</v>
          </cell>
          <cell r="V7">
            <v>3264299.9999999995</v>
          </cell>
          <cell r="W7">
            <v>7254000</v>
          </cell>
          <cell r="X7">
            <v>0</v>
          </cell>
          <cell r="Y7">
            <v>5077800</v>
          </cell>
          <cell r="Z7">
            <v>3336840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856000</v>
          </cell>
          <cell r="W8">
            <v>1070000</v>
          </cell>
          <cell r="X8">
            <v>0</v>
          </cell>
          <cell r="Y8">
            <v>0</v>
          </cell>
          <cell r="Z8">
            <v>149800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2140000</v>
          </cell>
          <cell r="AG8">
            <v>0</v>
          </cell>
          <cell r="AH8">
            <v>1605000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2580000</v>
          </cell>
          <cell r="W9">
            <v>7740000.0000000009</v>
          </cell>
          <cell r="X9">
            <v>0</v>
          </cell>
          <cell r="Y9">
            <v>0</v>
          </cell>
          <cell r="Z9">
            <v>1909200</v>
          </cell>
          <cell r="AA9">
            <v>0</v>
          </cell>
          <cell r="AB9">
            <v>0</v>
          </cell>
          <cell r="AC9">
            <v>0</v>
          </cell>
          <cell r="AD9">
            <v>2838000</v>
          </cell>
          <cell r="AE9">
            <v>0</v>
          </cell>
          <cell r="AF9">
            <v>0</v>
          </cell>
          <cell r="AG9">
            <v>0</v>
          </cell>
          <cell r="AH9">
            <v>5160000</v>
          </cell>
          <cell r="AI9">
            <v>0</v>
          </cell>
          <cell r="AJ9">
            <v>4128000</v>
          </cell>
          <cell r="AK9">
            <v>4644000</v>
          </cell>
          <cell r="AL9">
            <v>3612000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8372000</v>
          </cell>
          <cell r="W10">
            <v>17232670</v>
          </cell>
          <cell r="X10">
            <v>0</v>
          </cell>
          <cell r="Y10">
            <v>0</v>
          </cell>
          <cell r="Z10">
            <v>4300660</v>
          </cell>
          <cell r="AA10">
            <v>0</v>
          </cell>
          <cell r="AB10">
            <v>0</v>
          </cell>
          <cell r="AC10">
            <v>0</v>
          </cell>
          <cell r="AD10">
            <v>4879420</v>
          </cell>
          <cell r="AE10">
            <v>0</v>
          </cell>
          <cell r="AF10">
            <v>0</v>
          </cell>
          <cell r="AG10">
            <v>0</v>
          </cell>
          <cell r="AH10">
            <v>8872500</v>
          </cell>
          <cell r="AI10">
            <v>0</v>
          </cell>
          <cell r="AJ10">
            <v>7098000</v>
          </cell>
          <cell r="AK10">
            <v>7985250</v>
          </cell>
          <cell r="AL10">
            <v>6256250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</row>
        <row r="12"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</row>
        <row r="18">
          <cell r="D18">
            <v>114859.10769230771</v>
          </cell>
          <cell r="E18">
            <v>114859.10769230771</v>
          </cell>
          <cell r="F18">
            <v>114859.10769230771</v>
          </cell>
          <cell r="G18">
            <v>114859.10769230771</v>
          </cell>
          <cell r="H18">
            <v>114859.10769230771</v>
          </cell>
          <cell r="I18">
            <v>114859.10769230771</v>
          </cell>
          <cell r="J18">
            <v>0</v>
          </cell>
          <cell r="K18">
            <v>6776687.3538461542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</row>
        <row r="19">
          <cell r="D19">
            <v>4697280</v>
          </cell>
          <cell r="E19">
            <v>6058000</v>
          </cell>
          <cell r="F19">
            <v>2665520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3355200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2615000</v>
          </cell>
          <cell r="V20">
            <v>1046000</v>
          </cell>
          <cell r="W20">
            <v>1961250</v>
          </cell>
          <cell r="X20">
            <v>2615000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</row>
        <row r="21">
          <cell r="D21">
            <v>0</v>
          </cell>
          <cell r="E21">
            <v>0</v>
          </cell>
          <cell r="F21">
            <v>7254000</v>
          </cell>
          <cell r="G21">
            <v>7254000</v>
          </cell>
          <cell r="H21">
            <v>8704800</v>
          </cell>
          <cell r="I21">
            <v>6528600</v>
          </cell>
          <cell r="J21">
            <v>9430200</v>
          </cell>
          <cell r="K21">
            <v>18860400</v>
          </cell>
          <cell r="L21">
            <v>34093800</v>
          </cell>
          <cell r="M21">
            <v>26839800</v>
          </cell>
          <cell r="N21">
            <v>8704800</v>
          </cell>
          <cell r="O21">
            <v>6528600</v>
          </cell>
          <cell r="P21">
            <v>5478220.8000000007</v>
          </cell>
          <cell r="Q21">
            <v>3264300</v>
          </cell>
          <cell r="R21">
            <v>2176200</v>
          </cell>
          <cell r="S21">
            <v>2901600</v>
          </cell>
          <cell r="T21">
            <v>11568679.200000001</v>
          </cell>
          <cell r="U21">
            <v>2901600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2580000</v>
          </cell>
          <cell r="V22">
            <v>0</v>
          </cell>
          <cell r="W22">
            <v>0</v>
          </cell>
          <cell r="X22">
            <v>1599600</v>
          </cell>
          <cell r="Y22">
            <v>3560399.9999999995</v>
          </cell>
          <cell r="Z22">
            <v>2889600</v>
          </cell>
          <cell r="AA22">
            <v>3612000</v>
          </cell>
          <cell r="AB22">
            <v>5160000</v>
          </cell>
          <cell r="AC22">
            <v>8720400</v>
          </cell>
          <cell r="AD22">
            <v>2580000</v>
          </cell>
          <cell r="AE22">
            <v>0</v>
          </cell>
          <cell r="AF22">
            <v>6192000</v>
          </cell>
          <cell r="AG22">
            <v>0</v>
          </cell>
          <cell r="AH22">
            <v>2322000</v>
          </cell>
          <cell r="AI22">
            <v>0</v>
          </cell>
          <cell r="AJ22">
            <v>0</v>
          </cell>
          <cell r="AK22">
            <v>0</v>
          </cell>
          <cell r="AL22">
            <v>763680</v>
          </cell>
          <cell r="AM22">
            <v>1083600</v>
          </cell>
          <cell r="AN22">
            <v>1083600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4777500</v>
          </cell>
          <cell r="V23">
            <v>0</v>
          </cell>
          <cell r="W23">
            <v>0</v>
          </cell>
          <cell r="X23">
            <v>6784050</v>
          </cell>
          <cell r="Y23">
            <v>10414950</v>
          </cell>
          <cell r="Z23">
            <v>7261800</v>
          </cell>
          <cell r="AA23">
            <v>10510500</v>
          </cell>
          <cell r="AB23">
            <v>9555000</v>
          </cell>
          <cell r="AC23">
            <v>19778850</v>
          </cell>
          <cell r="AD23">
            <v>4777500</v>
          </cell>
          <cell r="AE23">
            <v>0</v>
          </cell>
          <cell r="AF23">
            <v>11466000</v>
          </cell>
          <cell r="AG23">
            <v>0</v>
          </cell>
          <cell r="AH23">
            <v>4299750</v>
          </cell>
          <cell r="AI23">
            <v>0</v>
          </cell>
          <cell r="AJ23">
            <v>0</v>
          </cell>
          <cell r="AK23">
            <v>0</v>
          </cell>
          <cell r="AL23">
            <v>1414140</v>
          </cell>
          <cell r="AM23">
            <v>2006550</v>
          </cell>
          <cell r="AN23">
            <v>2006550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522550.60000000003</v>
          </cell>
          <cell r="T24">
            <v>0</v>
          </cell>
          <cell r="U24">
            <v>0</v>
          </cell>
          <cell r="V24">
            <v>0</v>
          </cell>
          <cell r="W24">
            <v>4797964.6000000006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15201472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766762.5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5353250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497087.5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409500</v>
          </cell>
          <cell r="Z27">
            <v>409500</v>
          </cell>
          <cell r="AA27">
            <v>409500</v>
          </cell>
          <cell r="AB27">
            <v>0</v>
          </cell>
          <cell r="AC27">
            <v>0</v>
          </cell>
          <cell r="AD27">
            <v>204750</v>
          </cell>
          <cell r="AE27">
            <v>0</v>
          </cell>
          <cell r="AF27">
            <v>1023750</v>
          </cell>
          <cell r="AG27">
            <v>1023750</v>
          </cell>
          <cell r="AH27">
            <v>1228500</v>
          </cell>
          <cell r="AI27">
            <v>0</v>
          </cell>
          <cell r="AJ27">
            <v>2661750</v>
          </cell>
          <cell r="AK27">
            <v>1638000</v>
          </cell>
          <cell r="AL27">
            <v>982800</v>
          </cell>
          <cell r="AM27">
            <v>1740375</v>
          </cell>
          <cell r="AN27">
            <v>2252250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1368360</v>
          </cell>
          <cell r="U31">
            <v>1042560</v>
          </cell>
          <cell r="V31">
            <v>0</v>
          </cell>
          <cell r="W31">
            <v>0</v>
          </cell>
          <cell r="X31">
            <v>0</v>
          </cell>
          <cell r="Y31">
            <v>260640</v>
          </cell>
          <cell r="Z31">
            <v>0</v>
          </cell>
          <cell r="AA31">
            <v>521280</v>
          </cell>
          <cell r="AB31">
            <v>0</v>
          </cell>
          <cell r="AC31">
            <v>0</v>
          </cell>
          <cell r="AD31">
            <v>651600</v>
          </cell>
          <cell r="AE31">
            <v>0</v>
          </cell>
          <cell r="AF31">
            <v>325800</v>
          </cell>
          <cell r="AG31">
            <v>390960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5390000</v>
          </cell>
          <cell r="AB37">
            <v>4928000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1232000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</row>
        <row r="41">
          <cell r="D41">
            <v>4812139.1076923078</v>
          </cell>
          <cell r="E41">
            <v>6172859.1076923078</v>
          </cell>
          <cell r="F41">
            <v>10034379.107692309</v>
          </cell>
          <cell r="G41">
            <v>7368859.1076923078</v>
          </cell>
          <cell r="H41">
            <v>8819659.1076923069</v>
          </cell>
          <cell r="I41">
            <v>6643459.1076923078</v>
          </cell>
          <cell r="J41">
            <v>9430200</v>
          </cell>
          <cell r="K41">
            <v>25637087.353846155</v>
          </cell>
          <cell r="L41">
            <v>34093800</v>
          </cell>
          <cell r="M41">
            <v>26839800</v>
          </cell>
          <cell r="N41">
            <v>8704800</v>
          </cell>
          <cell r="O41">
            <v>6528600</v>
          </cell>
          <cell r="P41">
            <v>5478220.8000000007</v>
          </cell>
          <cell r="Q41">
            <v>3264300</v>
          </cell>
          <cell r="R41">
            <v>2176200</v>
          </cell>
          <cell r="S41">
            <v>3424150.6</v>
          </cell>
          <cell r="T41">
            <v>13703801.700000001</v>
          </cell>
          <cell r="U41">
            <v>29096960</v>
          </cell>
          <cell r="V41">
            <v>17098700</v>
          </cell>
          <cell r="W41">
            <v>44835384.600000001</v>
          </cell>
          <cell r="X41">
            <v>10998650</v>
          </cell>
          <cell r="Y41">
            <v>19723290</v>
          </cell>
          <cell r="Z41">
            <v>25610650</v>
          </cell>
          <cell r="AA41">
            <v>20443280</v>
          </cell>
          <cell r="AB41">
            <v>34844472</v>
          </cell>
          <cell r="AC41">
            <v>28499250</v>
          </cell>
          <cell r="AD41">
            <v>15931270</v>
          </cell>
          <cell r="AE41">
            <v>0</v>
          </cell>
          <cell r="AF41">
            <v>21644637.5</v>
          </cell>
          <cell r="AG41">
            <v>1414710</v>
          </cell>
          <cell r="AH41">
            <v>24719750</v>
          </cell>
          <cell r="AI41">
            <v>0</v>
          </cell>
          <cell r="AJ41">
            <v>13887750</v>
          </cell>
          <cell r="AK41">
            <v>14267250</v>
          </cell>
          <cell r="AL41">
            <v>13028870</v>
          </cell>
          <cell r="AM41">
            <v>4830525</v>
          </cell>
          <cell r="AN41">
            <v>5342400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</row>
        <row r="42">
          <cell r="D42">
            <v>4812139.1076923078</v>
          </cell>
          <cell r="E42">
            <v>10984998.215384616</v>
          </cell>
          <cell r="F42">
            <v>21019377.323076926</v>
          </cell>
          <cell r="G42">
            <v>28388236.430769235</v>
          </cell>
          <cell r="H42">
            <v>37207895.538461544</v>
          </cell>
          <cell r="I42">
            <v>43851354.646153852</v>
          </cell>
          <cell r="J42">
            <v>53281554.646153852</v>
          </cell>
          <cell r="K42">
            <v>78918642</v>
          </cell>
          <cell r="L42">
            <v>113012442</v>
          </cell>
          <cell r="M42">
            <v>139852242</v>
          </cell>
          <cell r="N42">
            <v>148557042</v>
          </cell>
          <cell r="O42">
            <v>155085642</v>
          </cell>
          <cell r="P42">
            <v>160563862.80000001</v>
          </cell>
          <cell r="Q42">
            <v>163828162.80000001</v>
          </cell>
          <cell r="R42">
            <v>166004362.80000001</v>
          </cell>
          <cell r="S42">
            <v>169428513.40000001</v>
          </cell>
          <cell r="T42">
            <v>183132315.09999999</v>
          </cell>
          <cell r="U42">
            <v>212229275.09999999</v>
          </cell>
          <cell r="V42">
            <v>229327975.09999999</v>
          </cell>
          <cell r="W42">
            <v>274163359.69999999</v>
          </cell>
          <cell r="X42">
            <v>285162009.69999999</v>
          </cell>
          <cell r="Y42">
            <v>304885299.69999999</v>
          </cell>
          <cell r="Z42">
            <v>330495949.69999999</v>
          </cell>
          <cell r="AA42">
            <v>350939229.69999999</v>
          </cell>
          <cell r="AB42">
            <v>385783701.69999999</v>
          </cell>
          <cell r="AC42">
            <v>414282951.69999999</v>
          </cell>
          <cell r="AD42">
            <v>430214221.69999999</v>
          </cell>
          <cell r="AE42">
            <v>430214221.69999999</v>
          </cell>
          <cell r="AF42">
            <v>451858859.19999999</v>
          </cell>
          <cell r="AG42">
            <v>453273569.19999999</v>
          </cell>
          <cell r="AH42">
            <v>477993319.19999999</v>
          </cell>
          <cell r="AI42">
            <v>477993319.19999999</v>
          </cell>
          <cell r="AJ42">
            <v>491881069.19999999</v>
          </cell>
          <cell r="AK42">
            <v>506148319.19999999</v>
          </cell>
          <cell r="AL42">
            <v>519177189.19999999</v>
          </cell>
          <cell r="AM42">
            <v>524007714.19999999</v>
          </cell>
          <cell r="AN42">
            <v>529350114.19999999</v>
          </cell>
          <cell r="AO42">
            <v>529350114.19999999</v>
          </cell>
          <cell r="AP42">
            <v>529350114.19999999</v>
          </cell>
          <cell r="AQ42">
            <v>529350114.19999999</v>
          </cell>
          <cell r="AR42">
            <v>529350114.19999999</v>
          </cell>
          <cell r="AS42">
            <v>529350114.19999999</v>
          </cell>
          <cell r="AT42">
            <v>529350114.19999999</v>
          </cell>
          <cell r="AU42">
            <v>529350114.19999999</v>
          </cell>
          <cell r="AV42">
            <v>529350114.19999999</v>
          </cell>
          <cell r="AW42">
            <v>529350114.19999999</v>
          </cell>
          <cell r="AX42">
            <v>529350114.19999999</v>
          </cell>
          <cell r="AY42">
            <v>529350114.19999999</v>
          </cell>
          <cell r="AZ42">
            <v>529350114.19999999</v>
          </cell>
          <cell r="BA42">
            <v>529350114.19999999</v>
          </cell>
          <cell r="BB42">
            <v>529350114.19999999</v>
          </cell>
          <cell r="BC42">
            <v>529350114.19999999</v>
          </cell>
          <cell r="BD42">
            <v>529350114.19999999</v>
          </cell>
          <cell r="BE42">
            <v>529350114.19999999</v>
          </cell>
          <cell r="BF42">
            <v>529350114.19999999</v>
          </cell>
          <cell r="BG42">
            <v>529350114.19999999</v>
          </cell>
          <cell r="BH42">
            <v>529350114.19999999</v>
          </cell>
          <cell r="BI42">
            <v>529350114.19999999</v>
          </cell>
          <cell r="BJ42">
            <v>529350114.19999999</v>
          </cell>
          <cell r="BK42">
            <v>529350114.19999999</v>
          </cell>
          <cell r="BL42">
            <v>529350114.19999999</v>
          </cell>
          <cell r="BM42">
            <v>529350114.19999999</v>
          </cell>
          <cell r="BN42">
            <v>529350114.19999999</v>
          </cell>
          <cell r="BO42">
            <v>529350114.19999999</v>
          </cell>
          <cell r="BP42">
            <v>529350114.19999999</v>
          </cell>
          <cell r="BQ42">
            <v>529350114.19999999</v>
          </cell>
          <cell r="BR42">
            <v>529350114.19999999</v>
          </cell>
          <cell r="BS42">
            <v>529350114.19999999</v>
          </cell>
          <cell r="BT42">
            <v>529350114.19999999</v>
          </cell>
          <cell r="BU42">
            <v>529350114.19999999</v>
          </cell>
          <cell r="BV42">
            <v>529350114.19999999</v>
          </cell>
          <cell r="BW42">
            <v>529350114.19999999</v>
          </cell>
          <cell r="BX42">
            <v>529350114.19999999</v>
          </cell>
          <cell r="BY42">
            <v>529350114.19999999</v>
          </cell>
          <cell r="BZ42">
            <v>529350114.19999999</v>
          </cell>
          <cell r="CA42">
            <v>529350114.19999999</v>
          </cell>
          <cell r="CB42">
            <v>529350114.19999999</v>
          </cell>
          <cell r="CC42">
            <v>529350114.19999999</v>
          </cell>
          <cell r="CD42">
            <v>529350114.19999999</v>
          </cell>
          <cell r="CE42">
            <v>529350114.19999999</v>
          </cell>
        </row>
        <row r="44">
          <cell r="D44">
            <v>6.5152919896928028E-3</v>
          </cell>
          <cell r="E44">
            <v>8.3576094950290718E-3</v>
          </cell>
          <cell r="F44">
            <v>1.3585831240286075E-2</v>
          </cell>
          <cell r="G44">
            <v>9.9769079079150263E-3</v>
          </cell>
          <cell r="H44">
            <v>1.1941187287024511E-2</v>
          </cell>
          <cell r="I44">
            <v>8.9947682183602832E-3</v>
          </cell>
          <cell r="J44">
            <v>1.2767815964211653E-2</v>
          </cell>
          <cell r="K44">
            <v>3.471078165811177E-2</v>
          </cell>
          <cell r="L44">
            <v>4.6160565409072901E-2</v>
          </cell>
          <cell r="M44">
            <v>3.633916851352547E-2</v>
          </cell>
          <cell r="N44">
            <v>1.178567627465691E-2</v>
          </cell>
          <cell r="O44">
            <v>8.8392572059926827E-3</v>
          </cell>
          <cell r="P44">
            <v>7.4171189355174165E-3</v>
          </cell>
          <cell r="Q44">
            <v>4.4196286029963413E-3</v>
          </cell>
          <cell r="R44">
            <v>2.9464190686642276E-3</v>
          </cell>
          <cell r="S44">
            <v>4.6360548763064316E-3</v>
          </cell>
          <cell r="T44">
            <v>1.8553966842235668E-2</v>
          </cell>
          <cell r="U44">
            <v>3.939520162860044E-2</v>
          </cell>
          <cell r="V44">
            <v>2.3150416197669804E-2</v>
          </cell>
          <cell r="W44">
            <v>6.0703902277517902E-2</v>
          </cell>
          <cell r="X44">
            <v>1.4891385024153941E-2</v>
          </cell>
          <cell r="Y44">
            <v>2.6703923239037988E-2</v>
          </cell>
          <cell r="Z44">
            <v>3.4674987372891049E-2</v>
          </cell>
          <cell r="AA44">
            <v>2.7678738175738456E-2</v>
          </cell>
          <cell r="AB44">
            <v>4.717692157813471E-2</v>
          </cell>
          <cell r="AC44">
            <v>3.8585945061404739E-2</v>
          </cell>
          <cell r="AD44">
            <v>2.1569799520282304E-2</v>
          </cell>
          <cell r="AE44">
            <v>0</v>
          </cell>
          <cell r="AF44">
            <v>2.9305290260235647E-2</v>
          </cell>
          <cell r="AG44">
            <v>1.9154161017507442E-3</v>
          </cell>
          <cell r="AH44">
            <v>3.3468772526703675E-2</v>
          </cell>
          <cell r="AI44">
            <v>0</v>
          </cell>
          <cell r="AJ44">
            <v>1.8803019676887064E-2</v>
          </cell>
          <cell r="AK44">
            <v>1.9316835519437414E-2</v>
          </cell>
          <cell r="AL44">
            <v>1.764015761931224E-2</v>
          </cell>
          <cell r="AM44">
            <v>6.5401851721621487E-3</v>
          </cell>
          <cell r="AN44">
            <v>7.2332272918076319E-3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</row>
        <row r="45">
          <cell r="D45">
            <v>6.5152919896928028E-3</v>
          </cell>
          <cell r="E45">
            <v>1.4872901484721875E-2</v>
          </cell>
          <cell r="F45">
            <v>2.845873272500795E-2</v>
          </cell>
          <cell r="G45">
            <v>3.8435640632922978E-2</v>
          </cell>
          <cell r="H45">
            <v>5.0376827919947492E-2</v>
          </cell>
          <cell r="I45">
            <v>5.9371596138307774E-2</v>
          </cell>
          <cell r="J45">
            <v>7.2139412102519423E-2</v>
          </cell>
          <cell r="K45">
            <v>0.10685019376063119</v>
          </cell>
          <cell r="L45">
            <v>0.15301075916970408</v>
          </cell>
          <cell r="M45">
            <v>0.18934992768322956</v>
          </cell>
          <cell r="N45">
            <v>0.20113560395788646</v>
          </cell>
          <cell r="O45">
            <v>0.20997486116387915</v>
          </cell>
          <cell r="P45">
            <v>0.21739198009939656</v>
          </cell>
          <cell r="Q45">
            <v>0.22181160870239289</v>
          </cell>
          <cell r="R45">
            <v>0.22475802777105711</v>
          </cell>
          <cell r="S45">
            <v>0.22939408264736355</v>
          </cell>
          <cell r="T45">
            <v>0.24794804948959923</v>
          </cell>
          <cell r="U45">
            <v>0.28734325111819969</v>
          </cell>
          <cell r="V45">
            <v>0.31049366731586947</v>
          </cell>
          <cell r="W45">
            <v>0.37119756959338734</v>
          </cell>
          <cell r="X45">
            <v>0.38608895461754128</v>
          </cell>
          <cell r="Y45">
            <v>0.41279287785657925</v>
          </cell>
          <cell r="Z45">
            <v>0.4474678652294703</v>
          </cell>
          <cell r="AA45">
            <v>0.47514660340520876</v>
          </cell>
          <cell r="AB45">
            <v>0.52232352498334345</v>
          </cell>
          <cell r="AC45">
            <v>0.56090947004474823</v>
          </cell>
          <cell r="AD45">
            <v>0.58247926956503049</v>
          </cell>
          <cell r="AE45">
            <v>0.58247926956503049</v>
          </cell>
          <cell r="AF45">
            <v>0.61178455982526614</v>
          </cell>
          <cell r="AG45">
            <v>0.61369997592701686</v>
          </cell>
          <cell r="AH45">
            <v>0.64716874845372052</v>
          </cell>
          <cell r="AI45">
            <v>0.64716874845372052</v>
          </cell>
          <cell r="AJ45">
            <v>0.66597176813060754</v>
          </cell>
          <cell r="AK45">
            <v>0.68528860365004496</v>
          </cell>
          <cell r="AL45">
            <v>0.70292876126935722</v>
          </cell>
          <cell r="AM45">
            <v>0.70946894644151937</v>
          </cell>
          <cell r="AN45">
            <v>0.71670217373332701</v>
          </cell>
          <cell r="AO45">
            <v>0.71670217373332701</v>
          </cell>
          <cell r="AP45">
            <v>0.71670217373332701</v>
          </cell>
          <cell r="AQ45">
            <v>0.71670217373332701</v>
          </cell>
          <cell r="AR45">
            <v>0.71670217373332701</v>
          </cell>
          <cell r="AS45">
            <v>0.71670217373332701</v>
          </cell>
          <cell r="AT45">
            <v>0.71670217373332701</v>
          </cell>
          <cell r="AU45">
            <v>0.71670217373332701</v>
          </cell>
          <cell r="AV45">
            <v>0.71670217373332701</v>
          </cell>
          <cell r="AW45">
            <v>0.71670217373332701</v>
          </cell>
          <cell r="AX45">
            <v>0.71670217373332701</v>
          </cell>
          <cell r="AY45">
            <v>0.71670217373332701</v>
          </cell>
          <cell r="AZ45">
            <v>0.71670217373332701</v>
          </cell>
          <cell r="BA45">
            <v>0.71670217373332701</v>
          </cell>
          <cell r="BB45">
            <v>0.71670217373332701</v>
          </cell>
          <cell r="BC45">
            <v>0.71670217373332701</v>
          </cell>
          <cell r="BD45">
            <v>0.71670217373332701</v>
          </cell>
          <cell r="BE45">
            <v>0.71670217373332701</v>
          </cell>
          <cell r="BF45">
            <v>0.71670217373332701</v>
          </cell>
          <cell r="BG45">
            <v>0.71670217373332701</v>
          </cell>
          <cell r="BH45">
            <v>0.71670217373332701</v>
          </cell>
          <cell r="BI45">
            <v>0.71670217373332701</v>
          </cell>
          <cell r="BJ45">
            <v>0.71670217373332701</v>
          </cell>
          <cell r="BK45">
            <v>0.71670217373332701</v>
          </cell>
          <cell r="BL45">
            <v>0.71670217373332701</v>
          </cell>
          <cell r="BM45">
            <v>0.71670217373332701</v>
          </cell>
          <cell r="BN45">
            <v>0.71670217373332701</v>
          </cell>
          <cell r="BO45">
            <v>0.71670217373332701</v>
          </cell>
          <cell r="BP45">
            <v>0.71670217373332701</v>
          </cell>
          <cell r="BQ45">
            <v>0.71670217373332701</v>
          </cell>
          <cell r="BR45">
            <v>0.71670217373332701</v>
          </cell>
          <cell r="BS45">
            <v>0.71670217373332701</v>
          </cell>
          <cell r="BT45">
            <v>0.71670217373332701</v>
          </cell>
          <cell r="BU45">
            <v>0.71670217373332701</v>
          </cell>
          <cell r="BV45">
            <v>0.71670217373332701</v>
          </cell>
          <cell r="BW45">
            <v>0.71670217373332701</v>
          </cell>
          <cell r="BX45">
            <v>0.71670217373332701</v>
          </cell>
          <cell r="BY45">
            <v>0.71670217373332701</v>
          </cell>
          <cell r="BZ45">
            <v>0.71670217373332701</v>
          </cell>
          <cell r="CA45">
            <v>0.71670217373332701</v>
          </cell>
          <cell r="CB45">
            <v>0.71670217373332701</v>
          </cell>
          <cell r="CC45">
            <v>0.71670217373332701</v>
          </cell>
          <cell r="CD45">
            <v>0.71670217373332701</v>
          </cell>
          <cell r="CE45">
            <v>0.71670217373332701</v>
          </cell>
        </row>
      </sheetData>
      <sheetData sheetId="3"/>
      <sheetData sheetId="4"/>
      <sheetData sheetId="5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occ"/>
      <sheetName val="steel"/>
    </sheetNames>
    <sheetDataSet>
      <sheetData sheetId="0"/>
      <sheetData sheetId="1" refreshError="1">
        <row r="8">
          <cell r="F8" t="str">
            <v>PRICES</v>
          </cell>
          <cell r="K8" t="str">
            <v>MANHOURS</v>
          </cell>
        </row>
        <row r="9">
          <cell r="B9" t="str">
            <v>ITEM</v>
          </cell>
          <cell r="C9" t="str">
            <v>D E S C R I P T I O N</v>
          </cell>
          <cell r="D9" t="str">
            <v xml:space="preserve"> U.M.</v>
          </cell>
          <cell r="E9" t="str">
            <v xml:space="preserve"> Q.TY</v>
          </cell>
          <cell r="F9" t="str">
            <v>U. P.  SUPPLY</v>
          </cell>
          <cell r="G9" t="str">
            <v>U.P. ERECTION</v>
          </cell>
          <cell r="H9" t="str">
            <v>TOT. SUPPLY</v>
          </cell>
          <cell r="I9" t="str">
            <v>TOT. ERECTION</v>
          </cell>
          <cell r="J9" t="str">
            <v>GRAND TOTAL</v>
          </cell>
          <cell r="K9" t="str">
            <v>H.  P.</v>
          </cell>
          <cell r="L9" t="str">
            <v>TOTAL</v>
          </cell>
        </row>
        <row r="10">
          <cell r="F10" t="str">
            <v>(USD/U.M.)</v>
          </cell>
          <cell r="G10" t="str">
            <v>(USD/U.M.)</v>
          </cell>
          <cell r="H10" t="str">
            <v>(USD)</v>
          </cell>
          <cell r="I10" t="str">
            <v>(USD)</v>
          </cell>
          <cell r="J10" t="str">
            <v>(USD)</v>
          </cell>
          <cell r="K10" t="str">
            <v>(U.M./h)</v>
          </cell>
          <cell r="L10" t="str">
            <v>(h)</v>
          </cell>
        </row>
        <row r="12">
          <cell r="B12" t="str">
            <v>3461.01</v>
          </cell>
          <cell r="C12" t="str">
            <v>Steel Structures Type 1 (Trestle)</v>
          </cell>
          <cell r="D12" t="str">
            <v>kg</v>
          </cell>
          <cell r="E12">
            <v>0</v>
          </cell>
        </row>
        <row r="13">
          <cell r="B13" t="str">
            <v>3463.01</v>
          </cell>
          <cell r="C13" t="str">
            <v>Steel Structures Type 2 (Pipe rack)</v>
          </cell>
          <cell r="D13" t="str">
            <v>kg</v>
          </cell>
          <cell r="E13">
            <v>21423</v>
          </cell>
        </row>
        <row r="14">
          <cell r="B14" t="str">
            <v>3462.01</v>
          </cell>
          <cell r="C14" t="str">
            <v>Steel Structures Type 2 (Structures)</v>
          </cell>
          <cell r="D14" t="str">
            <v>kg</v>
          </cell>
          <cell r="E14">
            <v>67949</v>
          </cell>
        </row>
        <row r="15">
          <cell r="B15" t="str">
            <v>3464.01</v>
          </cell>
          <cell r="C15" t="str">
            <v>Steel Structures Type 3 (Platforms)</v>
          </cell>
          <cell r="D15" t="str">
            <v>kg</v>
          </cell>
          <cell r="E15">
            <v>1307</v>
          </cell>
        </row>
        <row r="16">
          <cell r="B16" t="str">
            <v>3465.01</v>
          </cell>
          <cell r="C16" t="str">
            <v>Steel Structures Type 4 (Count.sad.)</v>
          </cell>
          <cell r="D16" t="str">
            <v>kg</v>
          </cell>
          <cell r="E16">
            <v>0</v>
          </cell>
        </row>
        <row r="17">
          <cell r="B17" t="str">
            <v>3462.61.01</v>
          </cell>
          <cell r="C17" t="str">
            <v>Handrails straight</v>
          </cell>
          <cell r="D17" t="str">
            <v>kg</v>
          </cell>
          <cell r="E17">
            <v>3279</v>
          </cell>
        </row>
        <row r="18">
          <cell r="B18" t="str">
            <v>3462.61.02</v>
          </cell>
          <cell r="C18" t="str">
            <v xml:space="preserve">Handrails for sloped stair </v>
          </cell>
          <cell r="D18" t="str">
            <v>kg</v>
          </cell>
          <cell r="E18">
            <v>251</v>
          </cell>
        </row>
        <row r="19">
          <cell r="B19" t="str">
            <v>3462.61.03</v>
          </cell>
          <cell r="C19" t="str">
            <v>Handrails circular</v>
          </cell>
          <cell r="D19" t="str">
            <v>kg</v>
          </cell>
          <cell r="E19">
            <v>361</v>
          </cell>
        </row>
        <row r="20">
          <cell r="B20" t="str">
            <v>3462.51.01</v>
          </cell>
          <cell r="C20" t="str">
            <v>Galvanized grating straight flooring</v>
          </cell>
          <cell r="D20" t="str">
            <v>kg</v>
          </cell>
          <cell r="E20">
            <v>12787</v>
          </cell>
        </row>
        <row r="21">
          <cell r="B21" t="str">
            <v>3462.51.02</v>
          </cell>
          <cell r="C21" t="str">
            <v>Galvanized grating circular flooring</v>
          </cell>
          <cell r="D21" t="str">
            <v>kg</v>
          </cell>
          <cell r="E21">
            <v>522</v>
          </cell>
        </row>
        <row r="22">
          <cell r="B22" t="str">
            <v>3462.41.01</v>
          </cell>
          <cell r="C22" t="str">
            <v>Galvanized grating stair steps</v>
          </cell>
          <cell r="D22" t="str">
            <v>kg</v>
          </cell>
          <cell r="E22">
            <v>495</v>
          </cell>
        </row>
        <row r="23">
          <cell r="B23" t="str">
            <v>3462.56.01</v>
          </cell>
          <cell r="C23" t="str">
            <v>Checkered plate straight flooring</v>
          </cell>
          <cell r="D23" t="str">
            <v>kg</v>
          </cell>
          <cell r="E23">
            <v>0</v>
          </cell>
        </row>
        <row r="24">
          <cell r="B24" t="str">
            <v>3462.56.02</v>
          </cell>
          <cell r="C24" t="str">
            <v>Corrugated steel plate for flooring</v>
          </cell>
          <cell r="D24" t="str">
            <v>kg</v>
          </cell>
          <cell r="E24">
            <v>0</v>
          </cell>
        </row>
        <row r="25">
          <cell r="B25" t="str">
            <v>3462.56.03</v>
          </cell>
          <cell r="C25" t="str">
            <v>Checkered plate circular flooring</v>
          </cell>
          <cell r="D25" t="str">
            <v>kg</v>
          </cell>
          <cell r="E25">
            <v>0</v>
          </cell>
        </row>
        <row r="26">
          <cell r="B26" t="str">
            <v>3462.41.02</v>
          </cell>
          <cell r="C26" t="str">
            <v>Checkered plate stair steps</v>
          </cell>
          <cell r="D26" t="str">
            <v>kg</v>
          </cell>
          <cell r="E26">
            <v>0</v>
          </cell>
        </row>
        <row r="27">
          <cell r="B27" t="str">
            <v>3462.66.01</v>
          </cell>
          <cell r="C27" t="str">
            <v>Ladders with safety cage</v>
          </cell>
          <cell r="D27" t="str">
            <v>kg</v>
          </cell>
          <cell r="E27">
            <v>1241</v>
          </cell>
        </row>
        <row r="28">
          <cell r="B28" t="str">
            <v>3462.66.02</v>
          </cell>
          <cell r="C28" t="str">
            <v>Ladders without safety cage</v>
          </cell>
          <cell r="D28" t="str">
            <v>kg</v>
          </cell>
          <cell r="E28">
            <v>653</v>
          </cell>
        </row>
        <row r="29">
          <cell r="B29" t="str">
            <v>3466.01.01</v>
          </cell>
          <cell r="C29" t="str">
            <v>Roofing Corr. Prep. Galv. Steel Sheet 8/10</v>
          </cell>
          <cell r="D29" t="str">
            <v>m2</v>
          </cell>
          <cell r="E29">
            <v>0</v>
          </cell>
        </row>
        <row r="30">
          <cell r="B30" t="str">
            <v>3466.06.01</v>
          </cell>
          <cell r="C30" t="str">
            <v>Roofing type Prep.Galv. Sandwich Panels</v>
          </cell>
          <cell r="D30" t="str">
            <v>m2</v>
          </cell>
          <cell r="E30">
            <v>0</v>
          </cell>
        </row>
        <row r="31">
          <cell r="B31" t="str">
            <v>3466.01.02</v>
          </cell>
          <cell r="C31" t="str">
            <v>Siding Corr. Prep. Galv. Steel Sheet 8/10</v>
          </cell>
          <cell r="D31" t="str">
            <v>m2</v>
          </cell>
          <cell r="E31">
            <v>0</v>
          </cell>
        </row>
        <row r="32">
          <cell r="B32" t="str">
            <v>3466.06.02</v>
          </cell>
          <cell r="C32" t="str">
            <v>Siding type Prep.Galv. Sandwich Panels</v>
          </cell>
          <cell r="D32" t="str">
            <v>m2</v>
          </cell>
          <cell r="E32">
            <v>0</v>
          </cell>
        </row>
        <row r="33">
          <cell r="B33" t="str">
            <v>3466.01.03</v>
          </cell>
          <cell r="C33" t="str">
            <v>Fiberglass translucid sheet</v>
          </cell>
          <cell r="D33" t="str">
            <v>m2</v>
          </cell>
          <cell r="E33">
            <v>0</v>
          </cell>
        </row>
        <row r="34">
          <cell r="B34" t="str">
            <v>3466.01.04</v>
          </cell>
          <cell r="C34" t="str">
            <v>Fiberglass translucid double sheet &amp; frame</v>
          </cell>
          <cell r="D34" t="str">
            <v>m2</v>
          </cell>
          <cell r="E34">
            <v>0</v>
          </cell>
        </row>
        <row r="35">
          <cell r="E35">
            <v>0</v>
          </cell>
        </row>
        <row r="36">
          <cell r="E36">
            <v>0</v>
          </cell>
        </row>
        <row r="37">
          <cell r="E37">
            <v>0</v>
          </cell>
        </row>
        <row r="38">
          <cell r="E38">
            <v>0</v>
          </cell>
        </row>
        <row r="39">
          <cell r="E39">
            <v>0</v>
          </cell>
        </row>
        <row r="40">
          <cell r="E40">
            <v>0</v>
          </cell>
        </row>
        <row r="41">
          <cell r="E41">
            <v>0</v>
          </cell>
        </row>
        <row r="42">
          <cell r="E42">
            <v>0</v>
          </cell>
        </row>
        <row r="43">
          <cell r="E43">
            <v>0</v>
          </cell>
        </row>
        <row r="46">
          <cell r="C46" t="str">
            <v xml:space="preserve"> TOTAL</v>
          </cell>
          <cell r="D46" t="str">
            <v>kg</v>
          </cell>
          <cell r="E46">
            <v>110268</v>
          </cell>
          <cell r="F46">
            <v>0</v>
          </cell>
          <cell r="J46">
            <v>0</v>
          </cell>
          <cell r="L46">
            <v>0</v>
          </cell>
        </row>
      </sheetData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delo"/>
      <sheetName val="medelo (2)"/>
    </sheetNames>
    <sheetDataSet>
      <sheetData sheetId="0" refreshError="1">
        <row r="37">
          <cell r="D37">
            <v>60</v>
          </cell>
        </row>
        <row r="46">
          <cell r="D46">
            <v>1500</v>
          </cell>
        </row>
        <row r="63">
          <cell r="B63">
            <v>699.21328667342482</v>
          </cell>
        </row>
        <row r="66">
          <cell r="A66">
            <v>0</v>
          </cell>
        </row>
        <row r="67">
          <cell r="A67">
            <v>100</v>
          </cell>
        </row>
        <row r="68">
          <cell r="A68">
            <v>200</v>
          </cell>
        </row>
        <row r="69">
          <cell r="A69">
            <v>300</v>
          </cell>
        </row>
        <row r="70">
          <cell r="A70">
            <v>400</v>
          </cell>
        </row>
        <row r="71">
          <cell r="A71">
            <v>500</v>
          </cell>
        </row>
        <row r="72">
          <cell r="A72">
            <v>600</v>
          </cell>
        </row>
        <row r="73">
          <cell r="A73">
            <v>700</v>
          </cell>
        </row>
        <row r="74">
          <cell r="A74">
            <v>800</v>
          </cell>
        </row>
        <row r="75">
          <cell r="A75">
            <v>850.87</v>
          </cell>
        </row>
        <row r="76">
          <cell r="A76">
            <v>900</v>
          </cell>
        </row>
        <row r="77">
          <cell r="A77">
            <v>1000</v>
          </cell>
        </row>
        <row r="78">
          <cell r="A78">
            <v>1100</v>
          </cell>
        </row>
        <row r="79">
          <cell r="A79">
            <v>1200</v>
          </cell>
        </row>
        <row r="80">
          <cell r="A80">
            <v>1300</v>
          </cell>
        </row>
        <row r="81">
          <cell r="A81">
            <v>1400</v>
          </cell>
        </row>
        <row r="82">
          <cell r="A82">
            <v>1500</v>
          </cell>
        </row>
      </sheetData>
      <sheetData sheetId="1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O1H1"/>
      <sheetName val="FORMATO1H2"/>
      <sheetName val="FORMATO1H3"/>
      <sheetName val="FORMATO1H4"/>
      <sheetName val="Form5 _Pág_ 1"/>
      <sheetName val="Form5 _Pág_ 2"/>
      <sheetName val="Form7"/>
      <sheetName val="forma7"/>
      <sheetName val="Form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para"/>
      <sheetName val="PRESUPUESTO"/>
      <sheetName val="ANALISIS"/>
      <sheetName val="Incidencias"/>
      <sheetName val="INSUMOS"/>
      <sheetName val="CostosAdmin"/>
      <sheetName val="F.Prestacional"/>
      <sheetName val="F.Prestacional J"/>
      <sheetName val="INSUM CLASIF"/>
      <sheetName val="CRONOGRAMA"/>
      <sheetName val="RENDIMIENTOS"/>
      <sheetName val="COSTOS"/>
      <sheetName val="SEGUIMIENTO"/>
      <sheetName val="CONTROL"/>
      <sheetName val="PlantillaSeguim"/>
      <sheetName val="PlantillaSeguimCost"/>
      <sheetName val="Datos1_NoEliminar"/>
      <sheetName val="FORMATOS"/>
    </sheetNames>
    <sheetDataSet>
      <sheetData sheetId="0" refreshError="1"/>
      <sheetData sheetId="1" refreshError="1">
        <row r="2">
          <cell r="A2" t="str">
            <v>CD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27">
          <cell r="H27">
            <v>0</v>
          </cell>
        </row>
      </sheetData>
      <sheetData sheetId="10" refreshError="1"/>
      <sheetData sheetId="11" refreshError="1"/>
      <sheetData sheetId="12" refreshError="1">
        <row r="27">
          <cell r="P27">
            <v>42380</v>
          </cell>
          <cell r="Q27">
            <v>42381</v>
          </cell>
          <cell r="R27">
            <v>42382</v>
          </cell>
          <cell r="S27">
            <v>42383</v>
          </cell>
          <cell r="T27">
            <v>42384</v>
          </cell>
          <cell r="U27">
            <v>42385</v>
          </cell>
          <cell r="V27">
            <v>42386</v>
          </cell>
          <cell r="W27">
            <v>42387</v>
          </cell>
          <cell r="X27">
            <v>42388</v>
          </cell>
          <cell r="Y27">
            <v>42389</v>
          </cell>
          <cell r="Z27">
            <v>42390</v>
          </cell>
          <cell r="AA27">
            <v>42391</v>
          </cell>
          <cell r="AB27">
            <v>42392</v>
          </cell>
          <cell r="AC27">
            <v>42393</v>
          </cell>
          <cell r="AD27">
            <v>42394</v>
          </cell>
          <cell r="AE27">
            <v>42395</v>
          </cell>
          <cell r="AF27">
            <v>42396</v>
          </cell>
          <cell r="AG27">
            <v>42397</v>
          </cell>
          <cell r="AH27">
            <v>42398</v>
          </cell>
          <cell r="AI27">
            <v>42399</v>
          </cell>
          <cell r="AJ27">
            <v>42400</v>
          </cell>
          <cell r="AK27">
            <v>42401</v>
          </cell>
          <cell r="AL27">
            <v>42402</v>
          </cell>
          <cell r="AM27">
            <v>42403</v>
          </cell>
          <cell r="AN27">
            <v>42404</v>
          </cell>
          <cell r="AO27">
            <v>42405</v>
          </cell>
          <cell r="AP27">
            <v>42406</v>
          </cell>
          <cell r="AQ27">
            <v>42407</v>
          </cell>
          <cell r="AR27">
            <v>42408</v>
          </cell>
          <cell r="AS27">
            <v>42409</v>
          </cell>
          <cell r="AT27">
            <v>42410</v>
          </cell>
          <cell r="AU27">
            <v>42411</v>
          </cell>
          <cell r="AV27">
            <v>42412</v>
          </cell>
          <cell r="AW27">
            <v>42413</v>
          </cell>
          <cell r="AX27">
            <v>42414</v>
          </cell>
          <cell r="AY27">
            <v>42415</v>
          </cell>
          <cell r="AZ27">
            <v>42416</v>
          </cell>
          <cell r="BA27">
            <v>42417</v>
          </cell>
          <cell r="BB27">
            <v>42418</v>
          </cell>
          <cell r="BC27">
            <v>42419</v>
          </cell>
          <cell r="BD27">
            <v>42420</v>
          </cell>
          <cell r="BE27">
            <v>42421</v>
          </cell>
          <cell r="BF27">
            <v>42422</v>
          </cell>
          <cell r="BG27">
            <v>42423</v>
          </cell>
          <cell r="BH27">
            <v>42424</v>
          </cell>
          <cell r="BI27">
            <v>42425</v>
          </cell>
          <cell r="BJ27">
            <v>42426</v>
          </cell>
          <cell r="BK27">
            <v>42427</v>
          </cell>
          <cell r="BL27">
            <v>42428</v>
          </cell>
          <cell r="BM27">
            <v>42429</v>
          </cell>
          <cell r="BN27">
            <v>42430</v>
          </cell>
          <cell r="BO27">
            <v>42431</v>
          </cell>
          <cell r="BP27">
            <v>42432</v>
          </cell>
          <cell r="BQ27">
            <v>42433</v>
          </cell>
          <cell r="BR27">
            <v>42434</v>
          </cell>
          <cell r="BS27">
            <v>42435</v>
          </cell>
          <cell r="BT27">
            <v>42436</v>
          </cell>
          <cell r="BU27">
            <v>42437</v>
          </cell>
          <cell r="BV27">
            <v>42438</v>
          </cell>
          <cell r="BW27">
            <v>42439</v>
          </cell>
          <cell r="BX27">
            <v>42440</v>
          </cell>
          <cell r="BY27">
            <v>42441</v>
          </cell>
          <cell r="BZ27">
            <v>42442</v>
          </cell>
          <cell r="CA27">
            <v>42443</v>
          </cell>
          <cell r="CB27">
            <v>42444</v>
          </cell>
          <cell r="CC27">
            <v>42445</v>
          </cell>
          <cell r="CD27">
            <v>42446</v>
          </cell>
          <cell r="CE27">
            <v>42447</v>
          </cell>
          <cell r="CF27">
            <v>42448</v>
          </cell>
          <cell r="CG27">
            <v>42449</v>
          </cell>
          <cell r="CH27">
            <v>42450</v>
          </cell>
          <cell r="CI27">
            <v>42451</v>
          </cell>
          <cell r="CJ27">
            <v>42452</v>
          </cell>
          <cell r="CK27">
            <v>42453</v>
          </cell>
          <cell r="CL27">
            <v>42454</v>
          </cell>
          <cell r="CM27">
            <v>42455</v>
          </cell>
          <cell r="CN27">
            <v>42456</v>
          </cell>
          <cell r="CO27">
            <v>42457</v>
          </cell>
          <cell r="CP27">
            <v>42458</v>
          </cell>
          <cell r="CQ27">
            <v>42459</v>
          </cell>
          <cell r="CR27">
            <v>42460</v>
          </cell>
          <cell r="CS27">
            <v>42461</v>
          </cell>
          <cell r="CT27">
            <v>42462</v>
          </cell>
          <cell r="CU27">
            <v>42463</v>
          </cell>
          <cell r="CV27">
            <v>42464</v>
          </cell>
          <cell r="CW27">
            <v>42465</v>
          </cell>
          <cell r="CX27">
            <v>42466</v>
          </cell>
          <cell r="CY27">
            <v>42467</v>
          </cell>
          <cell r="CZ27">
            <v>42468</v>
          </cell>
          <cell r="DA27">
            <v>42469</v>
          </cell>
          <cell r="DB27">
            <v>42470</v>
          </cell>
          <cell r="DC27">
            <v>42471</v>
          </cell>
          <cell r="DD27">
            <v>42472</v>
          </cell>
          <cell r="DE27">
            <v>42473</v>
          </cell>
          <cell r="DF27">
            <v>42474</v>
          </cell>
          <cell r="DG27">
            <v>42475</v>
          </cell>
          <cell r="DH27">
            <v>42476</v>
          </cell>
          <cell r="DI27">
            <v>42477</v>
          </cell>
          <cell r="DJ27">
            <v>42478</v>
          </cell>
          <cell r="DK27">
            <v>42479</v>
          </cell>
          <cell r="DL27">
            <v>42480</v>
          </cell>
          <cell r="DM27">
            <v>42481</v>
          </cell>
          <cell r="DN27">
            <v>42482</v>
          </cell>
          <cell r="DO27">
            <v>42483</v>
          </cell>
          <cell r="DP27">
            <v>42484</v>
          </cell>
          <cell r="DQ27">
            <v>42485</v>
          </cell>
          <cell r="DR27">
            <v>42486</v>
          </cell>
          <cell r="DS27">
            <v>42487</v>
          </cell>
          <cell r="DT27">
            <v>42488</v>
          </cell>
          <cell r="DU27">
            <v>42489</v>
          </cell>
          <cell r="DV27">
            <v>42490</v>
          </cell>
          <cell r="DW27">
            <v>42491</v>
          </cell>
          <cell r="DX27">
            <v>42492</v>
          </cell>
          <cell r="DY27">
            <v>42493</v>
          </cell>
          <cell r="DZ27">
            <v>42494</v>
          </cell>
          <cell r="EA27">
            <v>42495</v>
          </cell>
          <cell r="EB27">
            <v>42496</v>
          </cell>
          <cell r="EC27">
            <v>42497</v>
          </cell>
          <cell r="ED27">
            <v>42498</v>
          </cell>
          <cell r="EE27">
            <v>42499</v>
          </cell>
          <cell r="EF27">
            <v>42500</v>
          </cell>
          <cell r="EG27">
            <v>42501</v>
          </cell>
          <cell r="EH27">
            <v>42502</v>
          </cell>
          <cell r="EI27">
            <v>42503</v>
          </cell>
          <cell r="EJ27">
            <v>42504</v>
          </cell>
          <cell r="EK27">
            <v>42505</v>
          </cell>
          <cell r="EL27">
            <v>42506</v>
          </cell>
          <cell r="EM27">
            <v>42507</v>
          </cell>
          <cell r="EN27">
            <v>42508</v>
          </cell>
          <cell r="EO27">
            <v>42509</v>
          </cell>
          <cell r="EP27">
            <v>42510</v>
          </cell>
          <cell r="EQ27">
            <v>42511</v>
          </cell>
          <cell r="ER27">
            <v>42512</v>
          </cell>
          <cell r="ES27">
            <v>42513</v>
          </cell>
          <cell r="ET27">
            <v>42514</v>
          </cell>
          <cell r="EU27">
            <v>42515</v>
          </cell>
          <cell r="EV27">
            <v>42516</v>
          </cell>
          <cell r="EW27">
            <v>42517</v>
          </cell>
          <cell r="EX27">
            <v>42518</v>
          </cell>
          <cell r="EY27">
            <v>42519</v>
          </cell>
          <cell r="EZ27">
            <v>42520</v>
          </cell>
          <cell r="FA27">
            <v>42521</v>
          </cell>
          <cell r="FB27">
            <v>42522</v>
          </cell>
          <cell r="FC27">
            <v>42523</v>
          </cell>
          <cell r="FD27">
            <v>42524</v>
          </cell>
          <cell r="FE27">
            <v>42525</v>
          </cell>
          <cell r="FF27">
            <v>42526</v>
          </cell>
          <cell r="FG27">
            <v>42527</v>
          </cell>
          <cell r="FH27">
            <v>42528</v>
          </cell>
          <cell r="FI27">
            <v>42529</v>
          </cell>
          <cell r="FJ27">
            <v>42530</v>
          </cell>
          <cell r="FK27">
            <v>42531</v>
          </cell>
          <cell r="FL27">
            <v>42532</v>
          </cell>
          <cell r="FM27">
            <v>42533</v>
          </cell>
          <cell r="FN27">
            <v>42534</v>
          </cell>
          <cell r="FO27">
            <v>42535</v>
          </cell>
          <cell r="FP27">
            <v>42536</v>
          </cell>
          <cell r="FQ27">
            <v>42537</v>
          </cell>
          <cell r="FR27">
            <v>42538</v>
          </cell>
          <cell r="FS27">
            <v>42539</v>
          </cell>
          <cell r="FT27">
            <v>42540</v>
          </cell>
          <cell r="FU27">
            <v>42541</v>
          </cell>
          <cell r="FV27">
            <v>42542</v>
          </cell>
          <cell r="FW27">
            <v>42543</v>
          </cell>
          <cell r="FX27">
            <v>42544</v>
          </cell>
          <cell r="FY27">
            <v>42545</v>
          </cell>
          <cell r="FZ27">
            <v>42546</v>
          </cell>
          <cell r="GA27">
            <v>42547</v>
          </cell>
          <cell r="GB27">
            <v>42548</v>
          </cell>
          <cell r="GC27">
            <v>42549</v>
          </cell>
          <cell r="GD27">
            <v>42550</v>
          </cell>
          <cell r="GE27">
            <v>42551</v>
          </cell>
          <cell r="GF27">
            <v>42552</v>
          </cell>
          <cell r="GG27">
            <v>42553</v>
          </cell>
          <cell r="GH27">
            <v>42554</v>
          </cell>
          <cell r="GI27">
            <v>42555</v>
          </cell>
          <cell r="GJ27">
            <v>42556</v>
          </cell>
          <cell r="GK27">
            <v>42557</v>
          </cell>
          <cell r="GL27">
            <v>42558</v>
          </cell>
          <cell r="GM27">
            <v>42559</v>
          </cell>
          <cell r="GN27">
            <v>42560</v>
          </cell>
          <cell r="GO27">
            <v>42561</v>
          </cell>
          <cell r="GP27">
            <v>42562</v>
          </cell>
          <cell r="GQ27">
            <v>42563</v>
          </cell>
          <cell r="GR27">
            <v>42564</v>
          </cell>
          <cell r="GS27">
            <v>42565</v>
          </cell>
          <cell r="GT27">
            <v>42566</v>
          </cell>
          <cell r="GU27">
            <v>42567</v>
          </cell>
          <cell r="GV27">
            <v>42568</v>
          </cell>
          <cell r="GW27">
            <v>42569</v>
          </cell>
          <cell r="GX27">
            <v>42570</v>
          </cell>
          <cell r="GY27">
            <v>42571</v>
          </cell>
          <cell r="GZ27">
            <v>42572</v>
          </cell>
          <cell r="HA27">
            <v>42573</v>
          </cell>
          <cell r="HB27">
            <v>42574</v>
          </cell>
          <cell r="HC27">
            <v>42575</v>
          </cell>
          <cell r="HD27">
            <v>42576</v>
          </cell>
          <cell r="HE27">
            <v>42577</v>
          </cell>
          <cell r="HF27">
            <v>42578</v>
          </cell>
          <cell r="HG27">
            <v>42579</v>
          </cell>
          <cell r="HH27">
            <v>42580</v>
          </cell>
          <cell r="HI27">
            <v>42581</v>
          </cell>
          <cell r="HJ27">
            <v>42582</v>
          </cell>
          <cell r="HK27">
            <v>42583</v>
          </cell>
          <cell r="HL27">
            <v>42584</v>
          </cell>
          <cell r="HM27">
            <v>42585</v>
          </cell>
          <cell r="HN27">
            <v>42586</v>
          </cell>
          <cell r="HO27">
            <v>42587</v>
          </cell>
          <cell r="HP27">
            <v>42588</v>
          </cell>
          <cell r="HQ27">
            <v>42589</v>
          </cell>
          <cell r="HR27">
            <v>42590</v>
          </cell>
          <cell r="HS27">
            <v>42591</v>
          </cell>
          <cell r="HT27">
            <v>42592</v>
          </cell>
          <cell r="HU27">
            <v>42593</v>
          </cell>
          <cell r="HV27">
            <v>42594</v>
          </cell>
          <cell r="HW27">
            <v>42595</v>
          </cell>
          <cell r="HX27">
            <v>42596</v>
          </cell>
          <cell r="HY27">
            <v>42597</v>
          </cell>
          <cell r="HZ27">
            <v>42598</v>
          </cell>
          <cell r="IA27">
            <v>42599</v>
          </cell>
          <cell r="IB27">
            <v>42600</v>
          </cell>
          <cell r="IC27">
            <v>42601</v>
          </cell>
          <cell r="ID27">
            <v>42602</v>
          </cell>
          <cell r="IE27">
            <v>42603</v>
          </cell>
          <cell r="IF27">
            <v>42604</v>
          </cell>
          <cell r="IG27">
            <v>42605</v>
          </cell>
          <cell r="IH27">
            <v>42606</v>
          </cell>
          <cell r="II27">
            <v>42607</v>
          </cell>
          <cell r="IJ27">
            <v>42608</v>
          </cell>
          <cell r="IK27">
            <v>42609</v>
          </cell>
          <cell r="IL27">
            <v>42610</v>
          </cell>
          <cell r="IM27">
            <v>42611</v>
          </cell>
          <cell r="IN27">
            <v>42612</v>
          </cell>
          <cell r="IO27">
            <v>42613</v>
          </cell>
          <cell r="IP27">
            <v>42614</v>
          </cell>
          <cell r="IQ27">
            <v>42615</v>
          </cell>
          <cell r="IR27">
            <v>42616</v>
          </cell>
          <cell r="IS27">
            <v>42617</v>
          </cell>
          <cell r="IT27">
            <v>42618</v>
          </cell>
          <cell r="IU27">
            <v>42619</v>
          </cell>
          <cell r="IV27">
            <v>42620</v>
          </cell>
          <cell r="IW27">
            <v>42621</v>
          </cell>
          <cell r="IX27">
            <v>42622</v>
          </cell>
          <cell r="IY27">
            <v>42623</v>
          </cell>
          <cell r="IZ27">
            <v>42624</v>
          </cell>
          <cell r="JA27">
            <v>42625</v>
          </cell>
          <cell r="JB27">
            <v>42626</v>
          </cell>
          <cell r="JC27">
            <v>42627</v>
          </cell>
          <cell r="JD27">
            <v>42628</v>
          </cell>
          <cell r="JE27">
            <v>42629</v>
          </cell>
          <cell r="JF27">
            <v>42630</v>
          </cell>
          <cell r="JG27">
            <v>42631</v>
          </cell>
          <cell r="JH27">
            <v>42632</v>
          </cell>
          <cell r="JI27">
            <v>42633</v>
          </cell>
          <cell r="JJ27">
            <v>42634</v>
          </cell>
          <cell r="JK27">
            <v>42635</v>
          </cell>
          <cell r="JL27">
            <v>42636</v>
          </cell>
          <cell r="JM27">
            <v>42637</v>
          </cell>
          <cell r="JN27">
            <v>42638</v>
          </cell>
          <cell r="JO27">
            <v>42639</v>
          </cell>
          <cell r="JP27">
            <v>42640</v>
          </cell>
          <cell r="JQ27">
            <v>42641</v>
          </cell>
          <cell r="JR27">
            <v>42642</v>
          </cell>
          <cell r="JS27">
            <v>42643</v>
          </cell>
          <cell r="JT27">
            <v>42644</v>
          </cell>
          <cell r="JU27">
            <v>42645</v>
          </cell>
          <cell r="JV27">
            <v>42646</v>
          </cell>
          <cell r="JW27">
            <v>42647</v>
          </cell>
          <cell r="JX27">
            <v>42648</v>
          </cell>
          <cell r="JY27">
            <v>42649</v>
          </cell>
          <cell r="JZ27">
            <v>42650</v>
          </cell>
          <cell r="KA27">
            <v>42651</v>
          </cell>
          <cell r="KB27">
            <v>42652</v>
          </cell>
          <cell r="KC27">
            <v>42653</v>
          </cell>
          <cell r="KD27">
            <v>42654</v>
          </cell>
          <cell r="KE27">
            <v>42655</v>
          </cell>
          <cell r="KF27">
            <v>42656</v>
          </cell>
          <cell r="KG27">
            <v>42657</v>
          </cell>
          <cell r="KH27">
            <v>42658</v>
          </cell>
          <cell r="KI27">
            <v>42659</v>
          </cell>
          <cell r="KJ27">
            <v>42660</v>
          </cell>
          <cell r="KK27">
            <v>42661</v>
          </cell>
          <cell r="KL27">
            <v>42662</v>
          </cell>
          <cell r="KM27">
            <v>42663</v>
          </cell>
          <cell r="KN27">
            <v>42664</v>
          </cell>
          <cell r="KO27">
            <v>42665</v>
          </cell>
          <cell r="KP27">
            <v>42666</v>
          </cell>
          <cell r="KQ27">
            <v>42667</v>
          </cell>
          <cell r="KR27">
            <v>42668</v>
          </cell>
          <cell r="KS27">
            <v>42669</v>
          </cell>
          <cell r="KT27">
            <v>42670</v>
          </cell>
          <cell r="KU27">
            <v>42671</v>
          </cell>
          <cell r="KV27">
            <v>42672</v>
          </cell>
          <cell r="KW27">
            <v>42673</v>
          </cell>
          <cell r="KX27">
            <v>42674</v>
          </cell>
          <cell r="KY27">
            <v>42675</v>
          </cell>
          <cell r="KZ27">
            <v>42676</v>
          </cell>
          <cell r="LA27">
            <v>42677</v>
          </cell>
          <cell r="LB27">
            <v>42678</v>
          </cell>
          <cell r="LC27">
            <v>42679</v>
          </cell>
          <cell r="LD27">
            <v>42680</v>
          </cell>
          <cell r="LE27">
            <v>42681</v>
          </cell>
          <cell r="LF27">
            <v>42682</v>
          </cell>
          <cell r="LG27">
            <v>42683</v>
          </cell>
          <cell r="LH27">
            <v>42684</v>
          </cell>
          <cell r="LI27">
            <v>42685</v>
          </cell>
          <cell r="LJ27">
            <v>42686</v>
          </cell>
          <cell r="LK27">
            <v>42687</v>
          </cell>
          <cell r="LL27">
            <v>42688</v>
          </cell>
          <cell r="LM27">
            <v>42689</v>
          </cell>
          <cell r="LN27">
            <v>42690</v>
          </cell>
          <cell r="LO27">
            <v>42691</v>
          </cell>
          <cell r="LP27">
            <v>42692</v>
          </cell>
          <cell r="LQ27">
            <v>42693</v>
          </cell>
          <cell r="LR27">
            <v>42694</v>
          </cell>
          <cell r="LS27">
            <v>42695</v>
          </cell>
          <cell r="LT27">
            <v>42696</v>
          </cell>
          <cell r="LU27">
            <v>42697</v>
          </cell>
          <cell r="LV27">
            <v>42698</v>
          </cell>
          <cell r="LW27">
            <v>42699</v>
          </cell>
          <cell r="LX27">
            <v>42700</v>
          </cell>
          <cell r="LY27">
            <v>42701</v>
          </cell>
          <cell r="LZ27">
            <v>42702</v>
          </cell>
          <cell r="MA27">
            <v>42703</v>
          </cell>
          <cell r="MB27">
            <v>42704</v>
          </cell>
          <cell r="MC27">
            <v>42705</v>
          </cell>
          <cell r="MD27">
            <v>42706</v>
          </cell>
          <cell r="ME27">
            <v>42707</v>
          </cell>
          <cell r="MF27">
            <v>42708</v>
          </cell>
          <cell r="MG27">
            <v>42709</v>
          </cell>
          <cell r="MH27">
            <v>42710</v>
          </cell>
          <cell r="MI27">
            <v>42711</v>
          </cell>
          <cell r="MJ27">
            <v>42712</v>
          </cell>
          <cell r="MK27">
            <v>42713</v>
          </cell>
          <cell r="ML27">
            <v>42714</v>
          </cell>
          <cell r="MM27">
            <v>42715</v>
          </cell>
          <cell r="MN27">
            <v>42716</v>
          </cell>
          <cell r="MO27">
            <v>42717</v>
          </cell>
          <cell r="MP27">
            <v>42718</v>
          </cell>
          <cell r="MQ27">
            <v>42719</v>
          </cell>
          <cell r="MR27">
            <v>42720</v>
          </cell>
          <cell r="MS27">
            <v>42721</v>
          </cell>
          <cell r="MT27">
            <v>42722</v>
          </cell>
          <cell r="MU27">
            <v>42723</v>
          </cell>
          <cell r="MV27">
            <v>42724</v>
          </cell>
          <cell r="MW27">
            <v>42725</v>
          </cell>
          <cell r="MX27">
            <v>42726</v>
          </cell>
          <cell r="MY27">
            <v>42727</v>
          </cell>
          <cell r="MZ27">
            <v>42728</v>
          </cell>
          <cell r="NA27">
            <v>42729</v>
          </cell>
          <cell r="NB27">
            <v>42730</v>
          </cell>
          <cell r="NC27">
            <v>42731</v>
          </cell>
          <cell r="ND27">
            <v>42732</v>
          </cell>
          <cell r="NE27">
            <v>42733</v>
          </cell>
          <cell r="NF27">
            <v>42734</v>
          </cell>
          <cell r="NG27">
            <v>42735</v>
          </cell>
          <cell r="NH27">
            <v>42736</v>
          </cell>
          <cell r="NI27">
            <v>42737</v>
          </cell>
          <cell r="NJ27">
            <v>42738</v>
          </cell>
          <cell r="NK27">
            <v>42739</v>
          </cell>
          <cell r="NL27">
            <v>42740</v>
          </cell>
          <cell r="NM27">
            <v>42741</v>
          </cell>
          <cell r="NN27">
            <v>42742</v>
          </cell>
          <cell r="NO27">
            <v>42743</v>
          </cell>
          <cell r="NP27">
            <v>42744</v>
          </cell>
          <cell r="NQ27">
            <v>42745</v>
          </cell>
          <cell r="NR27">
            <v>42746</v>
          </cell>
          <cell r="NS27">
            <v>42747</v>
          </cell>
          <cell r="NT27">
            <v>42748</v>
          </cell>
          <cell r="NU27">
            <v>42749</v>
          </cell>
          <cell r="NV27">
            <v>42750</v>
          </cell>
          <cell r="NW27">
            <v>42751</v>
          </cell>
          <cell r="NX27">
            <v>42752</v>
          </cell>
          <cell r="NY27">
            <v>42753</v>
          </cell>
          <cell r="NZ27">
            <v>42754</v>
          </cell>
          <cell r="OA27">
            <v>42755</v>
          </cell>
          <cell r="OB27">
            <v>42756</v>
          </cell>
          <cell r="OC27">
            <v>42757</v>
          </cell>
          <cell r="OD27">
            <v>42758</v>
          </cell>
          <cell r="OE27">
            <v>42759</v>
          </cell>
          <cell r="OF27">
            <v>42760</v>
          </cell>
          <cell r="OG27">
            <v>42761</v>
          </cell>
          <cell r="OH27">
            <v>42762</v>
          </cell>
          <cell r="OI27">
            <v>42763</v>
          </cell>
          <cell r="OJ27">
            <v>42764</v>
          </cell>
          <cell r="OK27">
            <v>42765</v>
          </cell>
          <cell r="OL27">
            <v>42766</v>
          </cell>
          <cell r="OM27">
            <v>42767</v>
          </cell>
          <cell r="ON27">
            <v>42768</v>
          </cell>
          <cell r="OO27">
            <v>42769</v>
          </cell>
          <cell r="OP27">
            <v>42770</v>
          </cell>
          <cell r="OQ27">
            <v>42771</v>
          </cell>
          <cell r="OR27">
            <v>42772</v>
          </cell>
          <cell r="OS27">
            <v>42773</v>
          </cell>
          <cell r="OT27">
            <v>42774</v>
          </cell>
          <cell r="OU27">
            <v>42775</v>
          </cell>
          <cell r="OV27">
            <v>42776</v>
          </cell>
          <cell r="OW27">
            <v>42777</v>
          </cell>
          <cell r="OX27">
            <v>42778</v>
          </cell>
          <cell r="OY27">
            <v>42779</v>
          </cell>
          <cell r="OZ27">
            <v>42780</v>
          </cell>
          <cell r="PA27">
            <v>42781</v>
          </cell>
          <cell r="PB27">
            <v>42782</v>
          </cell>
          <cell r="PC27">
            <v>42783</v>
          </cell>
          <cell r="PD27">
            <v>42784</v>
          </cell>
          <cell r="PE27">
            <v>42785</v>
          </cell>
          <cell r="PF27">
            <v>42786</v>
          </cell>
          <cell r="PG27">
            <v>42787</v>
          </cell>
          <cell r="PH27">
            <v>42788</v>
          </cell>
          <cell r="PI27">
            <v>42789</v>
          </cell>
          <cell r="PJ27">
            <v>42790</v>
          </cell>
          <cell r="PK27">
            <v>42791</v>
          </cell>
          <cell r="PL27">
            <v>42792</v>
          </cell>
          <cell r="PM27">
            <v>42793</v>
          </cell>
          <cell r="PN27">
            <v>42794</v>
          </cell>
          <cell r="PO27">
            <v>42795</v>
          </cell>
          <cell r="PP27">
            <v>42796</v>
          </cell>
          <cell r="PQ27">
            <v>42797</v>
          </cell>
          <cell r="PR27">
            <v>42798</v>
          </cell>
          <cell r="PS27">
            <v>42799</v>
          </cell>
        </row>
        <row r="28">
          <cell r="P28" t="str">
            <v>SEM 1</v>
          </cell>
          <cell r="Q28" t="str">
            <v>SEM 1</v>
          </cell>
          <cell r="R28" t="str">
            <v>SEM 1</v>
          </cell>
          <cell r="S28" t="str">
            <v>SEM 1</v>
          </cell>
          <cell r="T28" t="str">
            <v>SEM 1</v>
          </cell>
          <cell r="U28" t="str">
            <v>SEM 1</v>
          </cell>
          <cell r="V28" t="str">
            <v>SEM 1</v>
          </cell>
          <cell r="W28" t="str">
            <v>SEM 2</v>
          </cell>
          <cell r="X28" t="str">
            <v>SEM 2</v>
          </cell>
          <cell r="Y28" t="str">
            <v>SEM 2</v>
          </cell>
          <cell r="Z28" t="str">
            <v>SEM 2</v>
          </cell>
          <cell r="AA28" t="str">
            <v>SEM 2</v>
          </cell>
          <cell r="AB28" t="str">
            <v>SEM 2</v>
          </cell>
          <cell r="AC28" t="str">
            <v>SEM 2</v>
          </cell>
          <cell r="AD28" t="str">
            <v>SEM 3</v>
          </cell>
          <cell r="AE28" t="str">
            <v>SEM 3</v>
          </cell>
          <cell r="AF28" t="str">
            <v>SEM 3</v>
          </cell>
          <cell r="AG28" t="str">
            <v>SEM 3</v>
          </cell>
          <cell r="AH28" t="str">
            <v>SEM 3</v>
          </cell>
          <cell r="AI28" t="str">
            <v>SEM 3</v>
          </cell>
          <cell r="AJ28" t="str">
            <v>SEM 3</v>
          </cell>
          <cell r="AK28" t="str">
            <v>SEM 4</v>
          </cell>
          <cell r="AL28" t="str">
            <v>SEM 4</v>
          </cell>
          <cell r="AM28" t="str">
            <v>SEM 4</v>
          </cell>
          <cell r="AN28" t="str">
            <v>SEM 4</v>
          </cell>
          <cell r="AO28" t="str">
            <v>SEM 4</v>
          </cell>
          <cell r="AP28" t="str">
            <v>SEM 4</v>
          </cell>
          <cell r="AQ28" t="str">
            <v>SEM 4</v>
          </cell>
          <cell r="AR28" t="str">
            <v>SEM 5</v>
          </cell>
          <cell r="AS28" t="str">
            <v>SEM 5</v>
          </cell>
          <cell r="AT28" t="str">
            <v>SEM 5</v>
          </cell>
          <cell r="AU28" t="str">
            <v>SEM 5</v>
          </cell>
          <cell r="AV28" t="str">
            <v>SEM 5</v>
          </cell>
          <cell r="AW28" t="str">
            <v>SEM 5</v>
          </cell>
          <cell r="AX28" t="str">
            <v>SEM 5</v>
          </cell>
          <cell r="AY28" t="str">
            <v>SEM 6</v>
          </cell>
          <cell r="AZ28" t="str">
            <v>SEM 6</v>
          </cell>
          <cell r="BA28" t="str">
            <v>SEM 6</v>
          </cell>
          <cell r="BB28" t="str">
            <v>SEM 6</v>
          </cell>
          <cell r="BC28" t="str">
            <v>SEM 6</v>
          </cell>
          <cell r="BD28" t="str">
            <v>SEM 6</v>
          </cell>
          <cell r="BE28" t="str">
            <v>SEM 6</v>
          </cell>
          <cell r="BF28" t="str">
            <v>SEM 7</v>
          </cell>
          <cell r="BG28" t="str">
            <v>SEM 7</v>
          </cell>
          <cell r="BH28" t="str">
            <v>SEM 7</v>
          </cell>
          <cell r="BI28" t="str">
            <v>SEM 7</v>
          </cell>
          <cell r="BJ28" t="str">
            <v>SEM 7</v>
          </cell>
          <cell r="BK28" t="str">
            <v>SEM 7</v>
          </cell>
          <cell r="BL28" t="str">
            <v>SEM 7</v>
          </cell>
          <cell r="BM28" t="str">
            <v>SEM 8</v>
          </cell>
          <cell r="BN28" t="str">
            <v>SEM 8</v>
          </cell>
          <cell r="BO28" t="str">
            <v>SEM 8</v>
          </cell>
          <cell r="BP28" t="str">
            <v>SEM 8</v>
          </cell>
          <cell r="BQ28" t="str">
            <v>SEM 8</v>
          </cell>
          <cell r="BR28" t="str">
            <v>SEM 8</v>
          </cell>
          <cell r="BS28" t="str">
            <v>SEM 8</v>
          </cell>
          <cell r="BT28" t="str">
            <v>SEM 9</v>
          </cell>
          <cell r="BU28" t="str">
            <v>SEM 9</v>
          </cell>
          <cell r="BV28" t="str">
            <v>SEM 9</v>
          </cell>
          <cell r="BW28" t="str">
            <v>SEM 9</v>
          </cell>
          <cell r="BX28" t="str">
            <v>SEM 9</v>
          </cell>
          <cell r="BY28" t="str">
            <v>SEM 9</v>
          </cell>
          <cell r="BZ28" t="str">
            <v>SEM 9</v>
          </cell>
          <cell r="CA28" t="str">
            <v>SEM 10</v>
          </cell>
          <cell r="CB28" t="str">
            <v>SEM 10</v>
          </cell>
          <cell r="CC28" t="str">
            <v>SEM 10</v>
          </cell>
          <cell r="CD28" t="str">
            <v>SEM 10</v>
          </cell>
          <cell r="CE28" t="str">
            <v>SEM 10</v>
          </cell>
          <cell r="CF28" t="str">
            <v>SEM 10</v>
          </cell>
          <cell r="CG28" t="str">
            <v>SEM 10</v>
          </cell>
          <cell r="CH28" t="str">
            <v>SEM 11</v>
          </cell>
          <cell r="CI28" t="str">
            <v>SEM 11</v>
          </cell>
          <cell r="CJ28" t="str">
            <v>SEM 11</v>
          </cell>
          <cell r="CK28" t="str">
            <v>SEM 11</v>
          </cell>
          <cell r="CL28" t="str">
            <v>SEM 11</v>
          </cell>
          <cell r="CM28" t="str">
            <v>SEM 11</v>
          </cell>
          <cell r="CN28" t="str">
            <v>SEM 11</v>
          </cell>
          <cell r="CO28" t="str">
            <v>SEM 12</v>
          </cell>
          <cell r="CP28" t="str">
            <v>SEM 12</v>
          </cell>
          <cell r="CQ28" t="str">
            <v>SEM 12</v>
          </cell>
          <cell r="CR28" t="str">
            <v>SEM 12</v>
          </cell>
          <cell r="CS28" t="str">
            <v>SEM 12</v>
          </cell>
          <cell r="CT28" t="str">
            <v>SEM 12</v>
          </cell>
          <cell r="CU28" t="str">
            <v>SEM 12</v>
          </cell>
          <cell r="CV28" t="str">
            <v>SEM 13</v>
          </cell>
          <cell r="CW28" t="str">
            <v>SEM 13</v>
          </cell>
          <cell r="CX28" t="str">
            <v>SEM 13</v>
          </cell>
          <cell r="CY28" t="str">
            <v>SEM 13</v>
          </cell>
          <cell r="CZ28" t="str">
            <v>SEM 13</v>
          </cell>
          <cell r="DA28" t="str">
            <v>SEM 13</v>
          </cell>
          <cell r="DB28" t="str">
            <v>SEM 13</v>
          </cell>
          <cell r="DC28" t="str">
            <v>SEM 14</v>
          </cell>
          <cell r="DD28" t="str">
            <v>SEM 14</v>
          </cell>
          <cell r="DE28" t="str">
            <v>SEM 14</v>
          </cell>
          <cell r="DF28" t="str">
            <v>SEM 14</v>
          </cell>
          <cell r="DG28" t="str">
            <v>SEM 14</v>
          </cell>
          <cell r="DH28" t="str">
            <v>SEM 14</v>
          </cell>
          <cell r="DI28" t="str">
            <v>SEM 14</v>
          </cell>
          <cell r="DJ28" t="str">
            <v>SEM 15</v>
          </cell>
          <cell r="DK28" t="str">
            <v>SEM 15</v>
          </cell>
          <cell r="DL28" t="str">
            <v>SEM 15</v>
          </cell>
          <cell r="DM28" t="str">
            <v>SEM 15</v>
          </cell>
          <cell r="DN28" t="str">
            <v>SEM 15</v>
          </cell>
          <cell r="DO28" t="str">
            <v>SEM 15</v>
          </cell>
          <cell r="DP28" t="str">
            <v>SEM 15</v>
          </cell>
          <cell r="DQ28" t="str">
            <v>SEM 16</v>
          </cell>
          <cell r="DR28" t="str">
            <v>SEM 16</v>
          </cell>
          <cell r="DS28" t="str">
            <v>SEM 16</v>
          </cell>
          <cell r="DT28" t="str">
            <v>SEM 16</v>
          </cell>
          <cell r="DU28" t="str">
            <v>SEM 16</v>
          </cell>
          <cell r="DV28" t="str">
            <v>SEM 16</v>
          </cell>
          <cell r="DW28" t="str">
            <v>SEM 16</v>
          </cell>
          <cell r="DX28" t="str">
            <v>SEM 17</v>
          </cell>
          <cell r="DY28" t="str">
            <v>SEM 17</v>
          </cell>
          <cell r="DZ28" t="str">
            <v>SEM 17</v>
          </cell>
          <cell r="EA28" t="str">
            <v>SEM 17</v>
          </cell>
          <cell r="EB28" t="str">
            <v>SEM 17</v>
          </cell>
          <cell r="EC28" t="str">
            <v>SEM 17</v>
          </cell>
          <cell r="ED28" t="str">
            <v>SEM 17</v>
          </cell>
          <cell r="EE28" t="str">
            <v>SEM 18</v>
          </cell>
          <cell r="EF28" t="str">
            <v>SEM 18</v>
          </cell>
          <cell r="EG28" t="str">
            <v>SEM 18</v>
          </cell>
          <cell r="EH28" t="str">
            <v>SEM 18</v>
          </cell>
          <cell r="EI28" t="str">
            <v>SEM 18</v>
          </cell>
          <cell r="EJ28" t="str">
            <v>SEM 18</v>
          </cell>
          <cell r="EK28" t="str">
            <v>SEM 18</v>
          </cell>
          <cell r="EL28" t="str">
            <v>SEM 19</v>
          </cell>
          <cell r="EM28" t="str">
            <v>SEM 19</v>
          </cell>
          <cell r="EN28" t="str">
            <v>SEM 19</v>
          </cell>
          <cell r="EO28" t="str">
            <v>SEM 19</v>
          </cell>
          <cell r="EP28" t="str">
            <v>SEM 19</v>
          </cell>
          <cell r="EQ28" t="str">
            <v>SEM 19</v>
          </cell>
          <cell r="ER28" t="str">
            <v>SEM 19</v>
          </cell>
          <cell r="ES28" t="str">
            <v>SEM 20</v>
          </cell>
          <cell r="ET28" t="str">
            <v>SEM 20</v>
          </cell>
          <cell r="EU28" t="str">
            <v>SEM 20</v>
          </cell>
          <cell r="EV28" t="str">
            <v>SEM 20</v>
          </cell>
          <cell r="EW28" t="str">
            <v>SEM 20</v>
          </cell>
          <cell r="EX28" t="str">
            <v>SEM 20</v>
          </cell>
          <cell r="EY28" t="str">
            <v>SEM 20</v>
          </cell>
          <cell r="EZ28" t="str">
            <v>SEM 21</v>
          </cell>
          <cell r="FA28" t="str">
            <v>SEM 21</v>
          </cell>
          <cell r="FB28" t="str">
            <v>SEM 21</v>
          </cell>
          <cell r="FC28" t="str">
            <v>SEM 21</v>
          </cell>
          <cell r="FD28" t="str">
            <v>SEM 21</v>
          </cell>
          <cell r="FE28" t="str">
            <v>SEM 21</v>
          </cell>
          <cell r="FF28" t="str">
            <v>SEM 21</v>
          </cell>
          <cell r="FG28" t="str">
            <v>SEM 22</v>
          </cell>
          <cell r="FH28" t="str">
            <v>SEM 22</v>
          </cell>
          <cell r="FI28" t="str">
            <v>SEM 22</v>
          </cell>
          <cell r="FJ28" t="str">
            <v>SEM 22</v>
          </cell>
          <cell r="FK28" t="str">
            <v>SEM 22</v>
          </cell>
          <cell r="FL28" t="str">
            <v>SEM 22</v>
          </cell>
          <cell r="FM28" t="str">
            <v>SEM 22</v>
          </cell>
          <cell r="FN28" t="str">
            <v>SEM 23</v>
          </cell>
          <cell r="FO28" t="str">
            <v>SEM 23</v>
          </cell>
          <cell r="FP28" t="str">
            <v>SEM 23</v>
          </cell>
          <cell r="FQ28" t="str">
            <v>SEM 23</v>
          </cell>
          <cell r="FR28" t="str">
            <v>SEM 23</v>
          </cell>
          <cell r="FS28" t="str">
            <v>SEM 23</v>
          </cell>
          <cell r="FT28" t="str">
            <v>SEM 23</v>
          </cell>
          <cell r="FU28" t="str">
            <v>SEM 24</v>
          </cell>
          <cell r="FV28" t="str">
            <v>SEM 24</v>
          </cell>
          <cell r="FW28" t="str">
            <v>SEM 24</v>
          </cell>
          <cell r="FX28" t="str">
            <v>SEM 24</v>
          </cell>
          <cell r="FY28" t="str">
            <v>SEM 24</v>
          </cell>
          <cell r="FZ28" t="str">
            <v>SEM 24</v>
          </cell>
          <cell r="GA28" t="str">
            <v>SEM 24</v>
          </cell>
          <cell r="GB28" t="str">
            <v>SEM 25</v>
          </cell>
          <cell r="GC28" t="str">
            <v>SEM 25</v>
          </cell>
          <cell r="GD28" t="str">
            <v>SEM 25</v>
          </cell>
          <cell r="GE28" t="str">
            <v>SEM 25</v>
          </cell>
          <cell r="GF28" t="str">
            <v>SEM 25</v>
          </cell>
          <cell r="GG28" t="str">
            <v>SEM 25</v>
          </cell>
          <cell r="GH28" t="str">
            <v>SEM 25</v>
          </cell>
          <cell r="GI28" t="str">
            <v>SEM 26</v>
          </cell>
          <cell r="GJ28" t="str">
            <v>SEM 26</v>
          </cell>
          <cell r="GK28" t="str">
            <v>SEM 26</v>
          </cell>
          <cell r="GL28" t="str">
            <v>SEM 26</v>
          </cell>
          <cell r="GM28" t="str">
            <v>SEM 26</v>
          </cell>
          <cell r="GN28" t="str">
            <v>SEM 26</v>
          </cell>
          <cell r="GO28" t="str">
            <v>SEM 26</v>
          </cell>
          <cell r="GP28" t="str">
            <v>SEM 27</v>
          </cell>
          <cell r="GQ28" t="str">
            <v>SEM 27</v>
          </cell>
          <cell r="GR28" t="str">
            <v>SEM 27</v>
          </cell>
          <cell r="GS28" t="str">
            <v>SEM 27</v>
          </cell>
          <cell r="GT28" t="str">
            <v>SEM 27</v>
          </cell>
          <cell r="GU28" t="str">
            <v>SEM 27</v>
          </cell>
          <cell r="GV28" t="str">
            <v>SEM 27</v>
          </cell>
          <cell r="GW28" t="str">
            <v>SEM 28</v>
          </cell>
          <cell r="GX28" t="str">
            <v>SEM 28</v>
          </cell>
          <cell r="GY28" t="str">
            <v>SEM 28</v>
          </cell>
          <cell r="GZ28" t="str">
            <v>SEM 28</v>
          </cell>
          <cell r="HA28" t="str">
            <v>SEM 28</v>
          </cell>
          <cell r="HB28" t="str">
            <v>SEM 28</v>
          </cell>
          <cell r="HC28" t="str">
            <v>SEM 28</v>
          </cell>
          <cell r="HD28" t="str">
            <v>SEM 29</v>
          </cell>
          <cell r="HE28" t="str">
            <v>SEM 29</v>
          </cell>
          <cell r="HF28" t="str">
            <v>SEM 29</v>
          </cell>
          <cell r="HG28" t="str">
            <v>SEM 29</v>
          </cell>
          <cell r="HH28" t="str">
            <v>SEM 29</v>
          </cell>
          <cell r="HI28" t="str">
            <v>SEM 29</v>
          </cell>
          <cell r="HJ28" t="str">
            <v>SEM 29</v>
          </cell>
          <cell r="HK28" t="str">
            <v>SEM 30</v>
          </cell>
          <cell r="HL28" t="str">
            <v>SEM 30</v>
          </cell>
          <cell r="HM28" t="str">
            <v>SEM 30</v>
          </cell>
          <cell r="HN28" t="str">
            <v>SEM 30</v>
          </cell>
          <cell r="HO28" t="str">
            <v>SEM 30</v>
          </cell>
          <cell r="HP28" t="str">
            <v>SEM 30</v>
          </cell>
          <cell r="HQ28" t="str">
            <v>SEM 30</v>
          </cell>
          <cell r="HR28" t="str">
            <v>SEM 31</v>
          </cell>
          <cell r="HS28" t="str">
            <v>SEM 31</v>
          </cell>
          <cell r="HT28" t="str">
            <v>SEM 31</v>
          </cell>
          <cell r="HU28" t="str">
            <v>SEM 31</v>
          </cell>
          <cell r="HV28" t="str">
            <v>SEM 31</v>
          </cell>
          <cell r="HW28" t="str">
            <v>SEM 31</v>
          </cell>
          <cell r="HX28" t="str">
            <v>SEM 31</v>
          </cell>
          <cell r="HY28" t="str">
            <v>SEM 32</v>
          </cell>
          <cell r="HZ28" t="str">
            <v>SEM 32</v>
          </cell>
          <cell r="IA28" t="str">
            <v>SEM 32</v>
          </cell>
          <cell r="IB28" t="str">
            <v>SEM 32</v>
          </cell>
          <cell r="IC28" t="str">
            <v>SEM 32</v>
          </cell>
          <cell r="ID28" t="str">
            <v>SEM 32</v>
          </cell>
          <cell r="IE28" t="str">
            <v>SEM 32</v>
          </cell>
          <cell r="IF28" t="str">
            <v>SEM 33</v>
          </cell>
          <cell r="IG28" t="str">
            <v>SEM 33</v>
          </cell>
          <cell r="IH28" t="str">
            <v>SEM 33</v>
          </cell>
          <cell r="II28" t="str">
            <v>SEM 33</v>
          </cell>
          <cell r="IJ28" t="str">
            <v>SEM 33</v>
          </cell>
          <cell r="IK28" t="str">
            <v>SEM 33</v>
          </cell>
          <cell r="IL28" t="str">
            <v>SEM 33</v>
          </cell>
          <cell r="IM28" t="str">
            <v>SEM 34</v>
          </cell>
          <cell r="IN28" t="str">
            <v>SEM 34</v>
          </cell>
          <cell r="IO28" t="str">
            <v>SEM 34</v>
          </cell>
          <cell r="IP28" t="str">
            <v>SEM 34</v>
          </cell>
          <cell r="IQ28" t="str">
            <v>SEM 34</v>
          </cell>
          <cell r="IR28" t="str">
            <v>SEM 34</v>
          </cell>
          <cell r="IS28" t="str">
            <v>SEM 34</v>
          </cell>
          <cell r="IT28" t="str">
            <v>SEM 35</v>
          </cell>
          <cell r="IU28" t="str">
            <v>SEM 35</v>
          </cell>
          <cell r="IV28" t="str">
            <v>SEM 35</v>
          </cell>
          <cell r="IW28" t="str">
            <v>SEM 35</v>
          </cell>
          <cell r="IX28" t="str">
            <v>SEM 35</v>
          </cell>
          <cell r="IY28" t="str">
            <v>SEM 35</v>
          </cell>
          <cell r="IZ28" t="str">
            <v>SEM 35</v>
          </cell>
          <cell r="JA28" t="str">
            <v>SEM 36</v>
          </cell>
          <cell r="JB28" t="str">
            <v>SEM 36</v>
          </cell>
          <cell r="JC28" t="str">
            <v>SEM 36</v>
          </cell>
          <cell r="JD28" t="str">
            <v>SEM 36</v>
          </cell>
          <cell r="JE28" t="str">
            <v>SEM 36</v>
          </cell>
          <cell r="JF28" t="str">
            <v>SEM 36</v>
          </cell>
          <cell r="JG28" t="str">
            <v>SEM 36</v>
          </cell>
          <cell r="JH28" t="str">
            <v>SEM 37</v>
          </cell>
          <cell r="JI28" t="str">
            <v>SEM 37</v>
          </cell>
          <cell r="JJ28" t="str">
            <v>SEM 37</v>
          </cell>
          <cell r="JK28" t="str">
            <v>SEM 37</v>
          </cell>
          <cell r="JL28" t="str">
            <v>SEM 37</v>
          </cell>
          <cell r="JM28" t="str">
            <v>SEM 37</v>
          </cell>
          <cell r="JN28" t="str">
            <v>SEM 37</v>
          </cell>
          <cell r="JO28" t="str">
            <v>SEM 38</v>
          </cell>
          <cell r="JP28" t="str">
            <v>SEM 38</v>
          </cell>
          <cell r="JQ28" t="str">
            <v>SEM 38</v>
          </cell>
          <cell r="JR28" t="str">
            <v>SEM 38</v>
          </cell>
          <cell r="JS28" t="str">
            <v>SEM 38</v>
          </cell>
          <cell r="JT28" t="str">
            <v>SEM 38</v>
          </cell>
          <cell r="JU28" t="str">
            <v>SEM 38</v>
          </cell>
          <cell r="JV28" t="str">
            <v>SEM 39</v>
          </cell>
          <cell r="JW28" t="str">
            <v>SEM 39</v>
          </cell>
          <cell r="JX28" t="str">
            <v>SEM 39</v>
          </cell>
          <cell r="JY28" t="str">
            <v>SEM 39</v>
          </cell>
          <cell r="JZ28" t="str">
            <v>SEM 39</v>
          </cell>
          <cell r="KA28" t="str">
            <v>SEM 39</v>
          </cell>
          <cell r="KB28" t="str">
            <v>SEM 39</v>
          </cell>
          <cell r="KC28" t="str">
            <v>SEM 40</v>
          </cell>
          <cell r="KD28" t="str">
            <v>SEM 40</v>
          </cell>
          <cell r="KE28" t="str">
            <v>SEM 40</v>
          </cell>
          <cell r="KF28" t="str">
            <v>SEM 40</v>
          </cell>
          <cell r="KG28" t="str">
            <v>SEM 40</v>
          </cell>
          <cell r="KH28" t="str">
            <v>SEM 40</v>
          </cell>
          <cell r="KI28" t="str">
            <v>SEM 40</v>
          </cell>
          <cell r="KJ28" t="str">
            <v>SEM 41</v>
          </cell>
          <cell r="KK28" t="str">
            <v>SEM 41</v>
          </cell>
          <cell r="KL28" t="str">
            <v>SEM 41</v>
          </cell>
          <cell r="KM28" t="str">
            <v>SEM 41</v>
          </cell>
          <cell r="KN28" t="str">
            <v>SEM 41</v>
          </cell>
          <cell r="KO28" t="str">
            <v>SEM 41</v>
          </cell>
          <cell r="KP28" t="str">
            <v>SEM 41</v>
          </cell>
          <cell r="KQ28" t="str">
            <v>SEM 42</v>
          </cell>
          <cell r="KR28" t="str">
            <v>SEM 42</v>
          </cell>
          <cell r="KS28" t="str">
            <v>SEM 42</v>
          </cell>
          <cell r="KT28" t="str">
            <v>SEM 42</v>
          </cell>
          <cell r="KU28" t="str">
            <v>SEM 42</v>
          </cell>
          <cell r="KV28" t="str">
            <v>SEM 42</v>
          </cell>
          <cell r="KW28" t="str">
            <v>SEM 42</v>
          </cell>
          <cell r="KX28" t="str">
            <v>SEM 43</v>
          </cell>
          <cell r="KY28" t="str">
            <v>SEM 43</v>
          </cell>
          <cell r="KZ28" t="str">
            <v>SEM 43</v>
          </cell>
          <cell r="LA28" t="str">
            <v>SEM 43</v>
          </cell>
          <cell r="LB28" t="str">
            <v>SEM 43</v>
          </cell>
          <cell r="LC28" t="str">
            <v>SEM 43</v>
          </cell>
          <cell r="LD28" t="str">
            <v>SEM 43</v>
          </cell>
          <cell r="LE28" t="str">
            <v>SEM 44</v>
          </cell>
          <cell r="LF28" t="str">
            <v>SEM 44</v>
          </cell>
          <cell r="LG28" t="str">
            <v>SEM 44</v>
          </cell>
          <cell r="LH28" t="str">
            <v>SEM 44</v>
          </cell>
          <cell r="LI28" t="str">
            <v>SEM 44</v>
          </cell>
          <cell r="LJ28" t="str">
            <v>SEM 44</v>
          </cell>
          <cell r="LK28" t="str">
            <v>SEM 44</v>
          </cell>
          <cell r="LL28" t="str">
            <v>SEM 45</v>
          </cell>
          <cell r="LM28" t="str">
            <v>SEM 45</v>
          </cell>
          <cell r="LN28" t="str">
            <v>SEM 45</v>
          </cell>
          <cell r="LO28" t="str">
            <v>SEM 45</v>
          </cell>
          <cell r="LP28" t="str">
            <v>SEM 45</v>
          </cell>
          <cell r="LQ28" t="str">
            <v>SEM 45</v>
          </cell>
          <cell r="LR28" t="str">
            <v>SEM 45</v>
          </cell>
          <cell r="LS28" t="str">
            <v>SEM 46</v>
          </cell>
          <cell r="LT28" t="str">
            <v>SEM 46</v>
          </cell>
          <cell r="LU28" t="str">
            <v>SEM 46</v>
          </cell>
          <cell r="LV28" t="str">
            <v>SEM 46</v>
          </cell>
          <cell r="LW28" t="str">
            <v>SEM 46</v>
          </cell>
          <cell r="LX28" t="str">
            <v>SEM 46</v>
          </cell>
          <cell r="LY28" t="str">
            <v>SEM 46</v>
          </cell>
          <cell r="LZ28" t="str">
            <v>SEM 47</v>
          </cell>
          <cell r="MA28" t="str">
            <v>SEM 47</v>
          </cell>
          <cell r="MB28" t="str">
            <v>SEM 47</v>
          </cell>
          <cell r="MC28" t="str">
            <v>SEM 47</v>
          </cell>
          <cell r="MD28" t="str">
            <v>SEM 47</v>
          </cell>
          <cell r="ME28" t="str">
            <v>SEM 47</v>
          </cell>
          <cell r="MF28" t="str">
            <v>SEM 47</v>
          </cell>
          <cell r="MG28" t="str">
            <v>SEM 48</v>
          </cell>
          <cell r="MH28" t="str">
            <v>SEM 48</v>
          </cell>
          <cell r="MI28" t="str">
            <v>SEM 48</v>
          </cell>
          <cell r="MJ28" t="str">
            <v>SEM 48</v>
          </cell>
          <cell r="MK28" t="str">
            <v>SEM 48</v>
          </cell>
          <cell r="ML28" t="str">
            <v>SEM 48</v>
          </cell>
          <cell r="MM28" t="str">
            <v>SEM 48</v>
          </cell>
          <cell r="MN28" t="str">
            <v>SEM 49</v>
          </cell>
          <cell r="MO28" t="str">
            <v>SEM 49</v>
          </cell>
          <cell r="MP28" t="str">
            <v>SEM 49</v>
          </cell>
          <cell r="MQ28" t="str">
            <v>SEM 49</v>
          </cell>
          <cell r="MR28" t="str">
            <v>SEM 49</v>
          </cell>
          <cell r="MS28" t="str">
            <v>SEM 49</v>
          </cell>
          <cell r="MT28" t="str">
            <v>SEM 49</v>
          </cell>
          <cell r="MU28" t="str">
            <v>SEM 50</v>
          </cell>
          <cell r="MV28" t="str">
            <v>SEM 50</v>
          </cell>
          <cell r="MW28" t="str">
            <v>SEM 50</v>
          </cell>
          <cell r="MX28" t="str">
            <v>SEM 50</v>
          </cell>
          <cell r="MY28" t="str">
            <v>SEM 50</v>
          </cell>
          <cell r="MZ28" t="str">
            <v>SEM 50</v>
          </cell>
          <cell r="NA28" t="str">
            <v>SEM 50</v>
          </cell>
          <cell r="NB28" t="str">
            <v>SEM 51</v>
          </cell>
          <cell r="NC28" t="str">
            <v>SEM 51</v>
          </cell>
          <cell r="ND28" t="str">
            <v>SEM 51</v>
          </cell>
          <cell r="NE28" t="str">
            <v>SEM 51</v>
          </cell>
          <cell r="NF28" t="str">
            <v>SEM 51</v>
          </cell>
          <cell r="NG28" t="str">
            <v>SEM 51</v>
          </cell>
          <cell r="NH28" t="str">
            <v>SEM 51</v>
          </cell>
          <cell r="NI28" t="str">
            <v>SEM 52</v>
          </cell>
          <cell r="NJ28" t="str">
            <v>SEM 52</v>
          </cell>
          <cell r="NK28" t="str">
            <v>SEM 52</v>
          </cell>
          <cell r="NL28" t="str">
            <v>SEM 52</v>
          </cell>
          <cell r="NM28" t="str">
            <v>SEM 52</v>
          </cell>
          <cell r="NN28" t="str">
            <v>SEM 52</v>
          </cell>
          <cell r="NO28" t="str">
            <v>SEM 52</v>
          </cell>
          <cell r="NP28" t="str">
            <v>SEM 53</v>
          </cell>
          <cell r="NQ28" t="str">
            <v>SEM 53</v>
          </cell>
          <cell r="NR28" t="str">
            <v>SEM 53</v>
          </cell>
          <cell r="NS28" t="str">
            <v>SEM 53</v>
          </cell>
          <cell r="NT28" t="str">
            <v>SEM 53</v>
          </cell>
          <cell r="NU28" t="str">
            <v>SEM 53</v>
          </cell>
          <cell r="NV28" t="str">
            <v>SEM 53</v>
          </cell>
          <cell r="NW28" t="str">
            <v>SEM 54</v>
          </cell>
          <cell r="NX28" t="str">
            <v>SEM 54</v>
          </cell>
          <cell r="NY28" t="str">
            <v>SEM 54</v>
          </cell>
          <cell r="NZ28" t="str">
            <v>SEM 54</v>
          </cell>
          <cell r="OA28" t="str">
            <v>SEM 54</v>
          </cell>
          <cell r="OB28" t="str">
            <v>SEM 54</v>
          </cell>
          <cell r="OC28" t="str">
            <v>SEM 54</v>
          </cell>
          <cell r="OD28" t="str">
            <v>SEM 55</v>
          </cell>
          <cell r="OE28" t="str">
            <v>SEM 55</v>
          </cell>
          <cell r="OF28" t="str">
            <v>SEM 55</v>
          </cell>
          <cell r="OG28" t="str">
            <v>SEM 55</v>
          </cell>
          <cell r="OH28" t="str">
            <v>SEM 55</v>
          </cell>
          <cell r="OI28" t="str">
            <v>SEM 55</v>
          </cell>
          <cell r="OJ28" t="str">
            <v>SEM 55</v>
          </cell>
          <cell r="OK28" t="str">
            <v>SEM 56</v>
          </cell>
          <cell r="OL28" t="str">
            <v>SEM 56</v>
          </cell>
          <cell r="OM28" t="str">
            <v>SEM 56</v>
          </cell>
          <cell r="ON28" t="str">
            <v>SEM 56</v>
          </cell>
          <cell r="OO28" t="str">
            <v>SEM 56</v>
          </cell>
          <cell r="OP28" t="str">
            <v>SEM 56</v>
          </cell>
          <cell r="OQ28" t="str">
            <v>SEM 56</v>
          </cell>
          <cell r="OR28" t="str">
            <v>SEM 57</v>
          </cell>
          <cell r="OS28" t="str">
            <v>SEM 57</v>
          </cell>
          <cell r="OT28" t="str">
            <v>SEM 57</v>
          </cell>
          <cell r="OU28" t="str">
            <v>SEM 57</v>
          </cell>
          <cell r="OV28" t="str">
            <v>SEM 57</v>
          </cell>
          <cell r="OW28" t="str">
            <v>SEM 57</v>
          </cell>
          <cell r="OX28" t="str">
            <v>SEM 57</v>
          </cell>
          <cell r="OY28" t="str">
            <v>SEM 58</v>
          </cell>
          <cell r="OZ28" t="str">
            <v>SEM 58</v>
          </cell>
          <cell r="PA28" t="str">
            <v>SEM 58</v>
          </cell>
          <cell r="PB28" t="str">
            <v>SEM 58</v>
          </cell>
          <cell r="PC28" t="str">
            <v>SEM 58</v>
          </cell>
          <cell r="PD28" t="str">
            <v>SEM 58</v>
          </cell>
          <cell r="PE28" t="str">
            <v>SEM 58</v>
          </cell>
          <cell r="PF28" t="str">
            <v>SEM 59</v>
          </cell>
          <cell r="PG28" t="str">
            <v>SEM 59</v>
          </cell>
          <cell r="PH28" t="str">
            <v>SEM 59</v>
          </cell>
          <cell r="PI28" t="str">
            <v>SEM 59</v>
          </cell>
          <cell r="PJ28" t="str">
            <v>SEM 59</v>
          </cell>
          <cell r="PK28" t="str">
            <v>SEM 59</v>
          </cell>
          <cell r="PL28" t="str">
            <v>SEM 59</v>
          </cell>
          <cell r="PM28" t="str">
            <v>SEM 60</v>
          </cell>
          <cell r="PN28" t="str">
            <v>SEM 60</v>
          </cell>
          <cell r="PO28" t="str">
            <v>SEM 60</v>
          </cell>
          <cell r="PP28" t="str">
            <v>SEM 60</v>
          </cell>
          <cell r="PQ28" t="str">
            <v>SEM 60</v>
          </cell>
          <cell r="PR28" t="str">
            <v>SEM 60</v>
          </cell>
          <cell r="PS28" t="str">
            <v>SEM 60</v>
          </cell>
        </row>
        <row r="29">
          <cell r="P29" t="str">
            <v>SEM 1</v>
          </cell>
          <cell r="W29" t="str">
            <v>SEM 2</v>
          </cell>
          <cell r="AD29" t="str">
            <v>SEM 3</v>
          </cell>
          <cell r="AK29" t="str">
            <v>SEM 4</v>
          </cell>
          <cell r="AR29" t="str">
            <v>SEM 5</v>
          </cell>
          <cell r="AY29" t="str">
            <v>SEM 6</v>
          </cell>
          <cell r="BF29" t="str">
            <v>SEM 7</v>
          </cell>
          <cell r="BM29" t="str">
            <v>SEM 8</v>
          </cell>
          <cell r="BT29" t="str">
            <v>SEM 9</v>
          </cell>
          <cell r="CA29" t="str">
            <v>SEM 10</v>
          </cell>
          <cell r="CH29" t="str">
            <v>SEM 11</v>
          </cell>
          <cell r="CO29" t="str">
            <v>SEM 12</v>
          </cell>
          <cell r="CV29" t="str">
            <v>SEM 13</v>
          </cell>
          <cell r="DC29" t="str">
            <v>SEM 14</v>
          </cell>
          <cell r="DJ29" t="str">
            <v>SEM 15</v>
          </cell>
          <cell r="DQ29" t="str">
            <v>SEM 16</v>
          </cell>
          <cell r="DX29" t="str">
            <v>SEM 17</v>
          </cell>
          <cell r="EE29" t="str">
            <v>SEM 18</v>
          </cell>
          <cell r="EL29" t="str">
            <v>SEM 19</v>
          </cell>
          <cell r="ES29" t="str">
            <v>SEM 20</v>
          </cell>
          <cell r="EZ29" t="str">
            <v>SEM 21</v>
          </cell>
          <cell r="FG29" t="str">
            <v>SEM 22</v>
          </cell>
          <cell r="FN29" t="str">
            <v>SEM 23</v>
          </cell>
          <cell r="FU29" t="str">
            <v>SEM 24</v>
          </cell>
          <cell r="GB29" t="str">
            <v>SEM 25</v>
          </cell>
          <cell r="GI29" t="str">
            <v>SEM 26</v>
          </cell>
          <cell r="GP29" t="str">
            <v>SEM 27</v>
          </cell>
          <cell r="GW29" t="str">
            <v>SEM 28</v>
          </cell>
          <cell r="HD29" t="str">
            <v>SEM 29</v>
          </cell>
          <cell r="HK29" t="str">
            <v>SEM 30</v>
          </cell>
          <cell r="HR29" t="str">
            <v>SEM 31</v>
          </cell>
          <cell r="HY29" t="str">
            <v>SEM 32</v>
          </cell>
          <cell r="IF29" t="str">
            <v>SEM 33</v>
          </cell>
          <cell r="IM29" t="str">
            <v>SEM 34</v>
          </cell>
          <cell r="IT29" t="str">
            <v>SEM 35</v>
          </cell>
          <cell r="JA29" t="str">
            <v>SEM 36</v>
          </cell>
          <cell r="JH29" t="str">
            <v>SEM 37</v>
          </cell>
          <cell r="JO29" t="str">
            <v>SEM 38</v>
          </cell>
          <cell r="JV29" t="str">
            <v>SEM 39</v>
          </cell>
          <cell r="KC29" t="str">
            <v>SEM 40</v>
          </cell>
          <cell r="KJ29" t="str">
            <v>SEM 41</v>
          </cell>
          <cell r="KQ29" t="str">
            <v>SEM 42</v>
          </cell>
          <cell r="KX29" t="str">
            <v>SEM 43</v>
          </cell>
          <cell r="LE29" t="str">
            <v>SEM 44</v>
          </cell>
          <cell r="LL29" t="str">
            <v>SEM 45</v>
          </cell>
          <cell r="LS29" t="str">
            <v>SEM 46</v>
          </cell>
          <cell r="LZ29" t="str">
            <v>SEM 47</v>
          </cell>
          <cell r="MG29" t="str">
            <v>SEM 48</v>
          </cell>
          <cell r="MN29" t="str">
            <v>SEM 49</v>
          </cell>
          <cell r="MU29" t="str">
            <v>SEM 50</v>
          </cell>
          <cell r="NB29" t="str">
            <v>SEM 51</v>
          </cell>
          <cell r="NI29" t="str">
            <v>SEM 52</v>
          </cell>
          <cell r="NP29" t="str">
            <v>SEM 53</v>
          </cell>
          <cell r="NW29" t="str">
            <v>SEM 54</v>
          </cell>
          <cell r="OD29" t="str">
            <v>SEM 55</v>
          </cell>
          <cell r="OK29" t="str">
            <v>SEM 56</v>
          </cell>
          <cell r="OR29" t="str">
            <v>SEM 57</v>
          </cell>
          <cell r="OY29" t="str">
            <v>SEM 58</v>
          </cell>
          <cell r="PF29" t="str">
            <v>SEM 59</v>
          </cell>
          <cell r="PM29" t="str">
            <v>SEM 60</v>
          </cell>
        </row>
        <row r="30">
          <cell r="G30">
            <v>0</v>
          </cell>
          <cell r="P30">
            <v>0</v>
          </cell>
          <cell r="W30">
            <v>0</v>
          </cell>
          <cell r="AD30">
            <v>0</v>
          </cell>
          <cell r="AK30">
            <v>0</v>
          </cell>
          <cell r="AR30">
            <v>0</v>
          </cell>
          <cell r="AY30">
            <v>0</v>
          </cell>
          <cell r="BF30">
            <v>0</v>
          </cell>
          <cell r="BM30">
            <v>0</v>
          </cell>
          <cell r="BT30">
            <v>0</v>
          </cell>
          <cell r="CA30">
            <v>0</v>
          </cell>
          <cell r="CH30">
            <v>0</v>
          </cell>
          <cell r="CO30">
            <v>0</v>
          </cell>
          <cell r="CV30">
            <v>0</v>
          </cell>
          <cell r="DC30">
            <v>0</v>
          </cell>
          <cell r="DJ30">
            <v>0</v>
          </cell>
          <cell r="DQ30">
            <v>0</v>
          </cell>
          <cell r="DX30">
            <v>0</v>
          </cell>
          <cell r="EE30">
            <v>0</v>
          </cell>
          <cell r="EL30">
            <v>0</v>
          </cell>
          <cell r="ES30">
            <v>0</v>
          </cell>
          <cell r="EZ30">
            <v>0</v>
          </cell>
          <cell r="FG30">
            <v>0</v>
          </cell>
          <cell r="FN30">
            <v>0</v>
          </cell>
          <cell r="FU30">
            <v>0</v>
          </cell>
          <cell r="GB30">
            <v>0</v>
          </cell>
          <cell r="GI30">
            <v>0</v>
          </cell>
          <cell r="GP30">
            <v>0</v>
          </cell>
          <cell r="GW30">
            <v>0</v>
          </cell>
          <cell r="HD30">
            <v>0</v>
          </cell>
          <cell r="HK30">
            <v>0</v>
          </cell>
          <cell r="HR30">
            <v>0</v>
          </cell>
          <cell r="HY30">
            <v>0</v>
          </cell>
          <cell r="IF30">
            <v>0</v>
          </cell>
          <cell r="IM30">
            <v>0</v>
          </cell>
          <cell r="IT30">
            <v>0</v>
          </cell>
          <cell r="JA30">
            <v>0</v>
          </cell>
          <cell r="JH30">
            <v>0</v>
          </cell>
          <cell r="JO30">
            <v>0</v>
          </cell>
          <cell r="JV30">
            <v>0</v>
          </cell>
          <cell r="KC30">
            <v>0</v>
          </cell>
          <cell r="KJ30">
            <v>0</v>
          </cell>
          <cell r="KQ30">
            <v>0</v>
          </cell>
          <cell r="KX30">
            <v>0</v>
          </cell>
          <cell r="LE30">
            <v>0</v>
          </cell>
          <cell r="LL30">
            <v>0</v>
          </cell>
          <cell r="LS30">
            <v>0</v>
          </cell>
          <cell r="LZ30">
            <v>0</v>
          </cell>
          <cell r="MG30">
            <v>0</v>
          </cell>
          <cell r="MN30">
            <v>0</v>
          </cell>
          <cell r="MU30">
            <v>0</v>
          </cell>
          <cell r="NB30">
            <v>0</v>
          </cell>
          <cell r="NI30">
            <v>0</v>
          </cell>
          <cell r="NP30">
            <v>0</v>
          </cell>
          <cell r="NW30">
            <v>0</v>
          </cell>
          <cell r="OD30">
            <v>0</v>
          </cell>
          <cell r="OK30">
            <v>0</v>
          </cell>
          <cell r="OR30">
            <v>0</v>
          </cell>
          <cell r="OY30">
            <v>0</v>
          </cell>
          <cell r="PF30">
            <v>0</v>
          </cell>
          <cell r="PM30">
            <v>0</v>
          </cell>
        </row>
        <row r="31">
          <cell r="P31">
            <v>0</v>
          </cell>
          <cell r="W31">
            <v>0</v>
          </cell>
          <cell r="AD31">
            <v>0</v>
          </cell>
          <cell r="AK31">
            <v>0</v>
          </cell>
          <cell r="AR31">
            <v>0</v>
          </cell>
          <cell r="AY31">
            <v>0</v>
          </cell>
          <cell r="BF31">
            <v>0</v>
          </cell>
          <cell r="BM31">
            <v>0</v>
          </cell>
          <cell r="BT31">
            <v>0</v>
          </cell>
          <cell r="CA31">
            <v>0</v>
          </cell>
          <cell r="CH31">
            <v>0</v>
          </cell>
          <cell r="CO31">
            <v>0</v>
          </cell>
          <cell r="CV31">
            <v>0</v>
          </cell>
          <cell r="DC31">
            <v>0</v>
          </cell>
          <cell r="DJ31">
            <v>0</v>
          </cell>
          <cell r="DQ31">
            <v>0</v>
          </cell>
          <cell r="DX31">
            <v>0</v>
          </cell>
          <cell r="EE31">
            <v>0</v>
          </cell>
          <cell r="EL31">
            <v>0</v>
          </cell>
          <cell r="ES31">
            <v>0</v>
          </cell>
          <cell r="EZ31">
            <v>0</v>
          </cell>
          <cell r="FG31">
            <v>0</v>
          </cell>
          <cell r="FN31">
            <v>0</v>
          </cell>
          <cell r="FU31">
            <v>0</v>
          </cell>
          <cell r="GB31">
            <v>0</v>
          </cell>
          <cell r="GI31">
            <v>0</v>
          </cell>
          <cell r="GP31">
            <v>0</v>
          </cell>
          <cell r="GW31">
            <v>0</v>
          </cell>
          <cell r="HD31">
            <v>0</v>
          </cell>
          <cell r="HK31">
            <v>0</v>
          </cell>
          <cell r="HR31">
            <v>0</v>
          </cell>
          <cell r="HY31">
            <v>0</v>
          </cell>
          <cell r="IF31">
            <v>0</v>
          </cell>
          <cell r="IM31">
            <v>0</v>
          </cell>
          <cell r="IT31">
            <v>0</v>
          </cell>
          <cell r="JA31">
            <v>0</v>
          </cell>
          <cell r="JH31">
            <v>0</v>
          </cell>
          <cell r="JO31">
            <v>0</v>
          </cell>
          <cell r="JV31">
            <v>0</v>
          </cell>
          <cell r="KC31">
            <v>0</v>
          </cell>
          <cell r="KJ31">
            <v>0</v>
          </cell>
          <cell r="KQ31">
            <v>0</v>
          </cell>
          <cell r="KX31">
            <v>0</v>
          </cell>
          <cell r="LE31">
            <v>0</v>
          </cell>
          <cell r="LL31">
            <v>0</v>
          </cell>
          <cell r="LS31">
            <v>0</v>
          </cell>
          <cell r="LZ31">
            <v>0</v>
          </cell>
          <cell r="MG31">
            <v>0</v>
          </cell>
          <cell r="MN31">
            <v>0</v>
          </cell>
          <cell r="MU31">
            <v>0</v>
          </cell>
          <cell r="NB31">
            <v>0</v>
          </cell>
          <cell r="NI31">
            <v>0</v>
          </cell>
          <cell r="NP31">
            <v>0</v>
          </cell>
          <cell r="NW31">
            <v>0</v>
          </cell>
          <cell r="OD31">
            <v>0</v>
          </cell>
          <cell r="OK31">
            <v>0</v>
          </cell>
          <cell r="OR31">
            <v>0</v>
          </cell>
          <cell r="OY31">
            <v>0</v>
          </cell>
          <cell r="PF31">
            <v>0</v>
          </cell>
          <cell r="PM31">
            <v>0</v>
          </cell>
        </row>
        <row r="32">
          <cell r="P32">
            <v>0</v>
          </cell>
          <cell r="W32">
            <v>0</v>
          </cell>
          <cell r="AD32">
            <v>0</v>
          </cell>
          <cell r="AK32">
            <v>0</v>
          </cell>
          <cell r="AR32">
            <v>0</v>
          </cell>
          <cell r="AY32">
            <v>0</v>
          </cell>
          <cell r="BF32">
            <v>0</v>
          </cell>
          <cell r="BM32">
            <v>0</v>
          </cell>
          <cell r="BT32">
            <v>0</v>
          </cell>
          <cell r="CA32">
            <v>0</v>
          </cell>
          <cell r="CH32">
            <v>0</v>
          </cell>
          <cell r="CO32">
            <v>0</v>
          </cell>
          <cell r="CV32">
            <v>0</v>
          </cell>
          <cell r="DC32">
            <v>0</v>
          </cell>
          <cell r="DJ32">
            <v>0</v>
          </cell>
          <cell r="DQ32">
            <v>0</v>
          </cell>
          <cell r="DX32">
            <v>0</v>
          </cell>
          <cell r="EE32">
            <v>0</v>
          </cell>
          <cell r="EL32">
            <v>0</v>
          </cell>
          <cell r="ES32">
            <v>0</v>
          </cell>
          <cell r="EZ32">
            <v>0</v>
          </cell>
          <cell r="FG32">
            <v>0</v>
          </cell>
          <cell r="FN32">
            <v>0</v>
          </cell>
          <cell r="FU32">
            <v>0</v>
          </cell>
          <cell r="GB32">
            <v>0</v>
          </cell>
          <cell r="GI32">
            <v>0</v>
          </cell>
          <cell r="GP32">
            <v>0</v>
          </cell>
          <cell r="GW32">
            <v>0</v>
          </cell>
          <cell r="HD32">
            <v>0</v>
          </cell>
          <cell r="HK32">
            <v>0</v>
          </cell>
          <cell r="HR32">
            <v>0</v>
          </cell>
          <cell r="HY32">
            <v>0</v>
          </cell>
          <cell r="IF32">
            <v>0</v>
          </cell>
          <cell r="IM32">
            <v>0</v>
          </cell>
          <cell r="IT32">
            <v>0</v>
          </cell>
          <cell r="JA32">
            <v>0</v>
          </cell>
          <cell r="JH32">
            <v>0</v>
          </cell>
          <cell r="JO32">
            <v>0</v>
          </cell>
          <cell r="JV32">
            <v>0</v>
          </cell>
          <cell r="KC32">
            <v>0</v>
          </cell>
          <cell r="KJ32">
            <v>0</v>
          </cell>
          <cell r="KQ32">
            <v>0</v>
          </cell>
          <cell r="KX32">
            <v>0</v>
          </cell>
          <cell r="LE32">
            <v>0</v>
          </cell>
          <cell r="LL32">
            <v>0</v>
          </cell>
          <cell r="LS32">
            <v>0</v>
          </cell>
          <cell r="LZ32">
            <v>0</v>
          </cell>
          <cell r="MG32">
            <v>0</v>
          </cell>
          <cell r="MN32">
            <v>0</v>
          </cell>
          <cell r="MU32">
            <v>0</v>
          </cell>
          <cell r="NB32">
            <v>0</v>
          </cell>
          <cell r="NI32">
            <v>0</v>
          </cell>
          <cell r="NP32">
            <v>0</v>
          </cell>
          <cell r="NW32">
            <v>0</v>
          </cell>
          <cell r="OD32">
            <v>0</v>
          </cell>
          <cell r="OK32">
            <v>0</v>
          </cell>
          <cell r="OR32">
            <v>0</v>
          </cell>
          <cell r="OY32">
            <v>0</v>
          </cell>
          <cell r="PF32">
            <v>0</v>
          </cell>
          <cell r="PM32">
            <v>0</v>
          </cell>
        </row>
        <row r="34">
          <cell r="P34">
            <v>0</v>
          </cell>
          <cell r="W34">
            <v>0</v>
          </cell>
          <cell r="AD34">
            <v>0</v>
          </cell>
          <cell r="AK34">
            <v>0</v>
          </cell>
          <cell r="AR34">
            <v>0</v>
          </cell>
          <cell r="AY34">
            <v>0</v>
          </cell>
          <cell r="BF34">
            <v>0</v>
          </cell>
          <cell r="BM34">
            <v>0</v>
          </cell>
          <cell r="BT34">
            <v>0</v>
          </cell>
          <cell r="CA34">
            <v>0</v>
          </cell>
          <cell r="CH34">
            <v>0</v>
          </cell>
          <cell r="CO34">
            <v>0</v>
          </cell>
          <cell r="CV34">
            <v>0</v>
          </cell>
          <cell r="DC34">
            <v>0</v>
          </cell>
          <cell r="DJ34">
            <v>0</v>
          </cell>
          <cell r="DQ34">
            <v>0</v>
          </cell>
          <cell r="DX34">
            <v>0</v>
          </cell>
          <cell r="EE34">
            <v>0</v>
          </cell>
          <cell r="EL34">
            <v>0</v>
          </cell>
          <cell r="ES34">
            <v>0</v>
          </cell>
          <cell r="EZ34">
            <v>0</v>
          </cell>
          <cell r="FG34">
            <v>0</v>
          </cell>
          <cell r="FN34">
            <v>0</v>
          </cell>
          <cell r="FU34">
            <v>0</v>
          </cell>
          <cell r="GB34">
            <v>0</v>
          </cell>
          <cell r="GI34">
            <v>0</v>
          </cell>
          <cell r="GP34">
            <v>0</v>
          </cell>
          <cell r="GW34">
            <v>0</v>
          </cell>
          <cell r="HD34">
            <v>0</v>
          </cell>
          <cell r="HK34">
            <v>0</v>
          </cell>
          <cell r="HR34">
            <v>0</v>
          </cell>
          <cell r="HY34">
            <v>0</v>
          </cell>
          <cell r="IF34">
            <v>0</v>
          </cell>
          <cell r="IM34">
            <v>0</v>
          </cell>
          <cell r="IT34">
            <v>0</v>
          </cell>
          <cell r="JA34">
            <v>0</v>
          </cell>
          <cell r="JH34">
            <v>0</v>
          </cell>
          <cell r="JO34">
            <v>0</v>
          </cell>
          <cell r="JV34">
            <v>0</v>
          </cell>
          <cell r="KC34">
            <v>0</v>
          </cell>
          <cell r="KJ34">
            <v>0</v>
          </cell>
          <cell r="KQ34">
            <v>0</v>
          </cell>
          <cell r="KX34">
            <v>0</v>
          </cell>
          <cell r="LE34">
            <v>0</v>
          </cell>
          <cell r="LL34">
            <v>0</v>
          </cell>
          <cell r="LS34">
            <v>0</v>
          </cell>
          <cell r="LZ34">
            <v>0</v>
          </cell>
          <cell r="MG34">
            <v>0</v>
          </cell>
          <cell r="MN34">
            <v>0</v>
          </cell>
          <cell r="MU34">
            <v>0</v>
          </cell>
          <cell r="NB34">
            <v>0</v>
          </cell>
          <cell r="NI34">
            <v>0</v>
          </cell>
          <cell r="NP34">
            <v>0</v>
          </cell>
          <cell r="NW34">
            <v>0</v>
          </cell>
          <cell r="OD34">
            <v>0</v>
          </cell>
          <cell r="OK34">
            <v>0</v>
          </cell>
          <cell r="OR34">
            <v>0</v>
          </cell>
          <cell r="OY34">
            <v>0</v>
          </cell>
          <cell r="PF34">
            <v>0</v>
          </cell>
          <cell r="PM34">
            <v>0</v>
          </cell>
        </row>
        <row r="35">
          <cell r="P35">
            <v>0</v>
          </cell>
          <cell r="W35">
            <v>0</v>
          </cell>
          <cell r="AD35">
            <v>0</v>
          </cell>
          <cell r="AK35">
            <v>0</v>
          </cell>
          <cell r="AR35">
            <v>0</v>
          </cell>
          <cell r="AY35">
            <v>0</v>
          </cell>
          <cell r="BF35">
            <v>0</v>
          </cell>
          <cell r="BM35">
            <v>0</v>
          </cell>
          <cell r="BT35">
            <v>0</v>
          </cell>
          <cell r="CA35">
            <v>0</v>
          </cell>
          <cell r="CH35">
            <v>0</v>
          </cell>
          <cell r="CO35">
            <v>0</v>
          </cell>
          <cell r="CV35">
            <v>0</v>
          </cell>
          <cell r="DC35">
            <v>0</v>
          </cell>
          <cell r="DJ35">
            <v>0</v>
          </cell>
          <cell r="DQ35">
            <v>0</v>
          </cell>
          <cell r="DX35">
            <v>0</v>
          </cell>
          <cell r="EE35">
            <v>0</v>
          </cell>
          <cell r="EL35">
            <v>0</v>
          </cell>
          <cell r="ES35">
            <v>0</v>
          </cell>
          <cell r="EZ35">
            <v>0</v>
          </cell>
          <cell r="FG35">
            <v>0</v>
          </cell>
          <cell r="FN35">
            <v>0</v>
          </cell>
          <cell r="FU35">
            <v>0</v>
          </cell>
          <cell r="GB35">
            <v>0</v>
          </cell>
          <cell r="GI35">
            <v>0</v>
          </cell>
          <cell r="GP35">
            <v>0</v>
          </cell>
          <cell r="GW35">
            <v>0</v>
          </cell>
          <cell r="HD35">
            <v>0</v>
          </cell>
          <cell r="HK35">
            <v>0</v>
          </cell>
          <cell r="HR35">
            <v>0</v>
          </cell>
          <cell r="HY35">
            <v>0</v>
          </cell>
          <cell r="IF35">
            <v>0</v>
          </cell>
          <cell r="IM35">
            <v>0</v>
          </cell>
          <cell r="IT35">
            <v>0</v>
          </cell>
          <cell r="JA35">
            <v>0</v>
          </cell>
          <cell r="JH35">
            <v>0</v>
          </cell>
          <cell r="JO35">
            <v>0</v>
          </cell>
          <cell r="JV35">
            <v>0</v>
          </cell>
          <cell r="KC35">
            <v>0</v>
          </cell>
          <cell r="KJ35">
            <v>0</v>
          </cell>
          <cell r="KQ35">
            <v>0</v>
          </cell>
          <cell r="KX35">
            <v>0</v>
          </cell>
          <cell r="LE35">
            <v>0</v>
          </cell>
          <cell r="LL35">
            <v>0</v>
          </cell>
          <cell r="LS35">
            <v>0</v>
          </cell>
          <cell r="LZ35">
            <v>0</v>
          </cell>
          <cell r="MG35">
            <v>0</v>
          </cell>
          <cell r="MN35">
            <v>0</v>
          </cell>
          <cell r="MU35">
            <v>0</v>
          </cell>
          <cell r="NB35">
            <v>0</v>
          </cell>
          <cell r="NI35">
            <v>0</v>
          </cell>
          <cell r="NP35">
            <v>0</v>
          </cell>
          <cell r="NW35">
            <v>0</v>
          </cell>
          <cell r="OD35">
            <v>0</v>
          </cell>
          <cell r="OK35">
            <v>0</v>
          </cell>
          <cell r="OR35">
            <v>0</v>
          </cell>
          <cell r="OY35">
            <v>0</v>
          </cell>
          <cell r="PF35">
            <v>0</v>
          </cell>
          <cell r="PM35">
            <v>0</v>
          </cell>
        </row>
        <row r="36">
          <cell r="P36">
            <v>0</v>
          </cell>
          <cell r="W36">
            <v>0</v>
          </cell>
          <cell r="AD36">
            <v>0</v>
          </cell>
          <cell r="AK36">
            <v>0</v>
          </cell>
          <cell r="AR36">
            <v>0</v>
          </cell>
          <cell r="AY36">
            <v>0</v>
          </cell>
          <cell r="BF36">
            <v>0</v>
          </cell>
          <cell r="BM36">
            <v>0</v>
          </cell>
          <cell r="BT36">
            <v>0</v>
          </cell>
          <cell r="CA36">
            <v>0</v>
          </cell>
          <cell r="CH36">
            <v>0</v>
          </cell>
          <cell r="CO36">
            <v>0</v>
          </cell>
          <cell r="CV36">
            <v>0</v>
          </cell>
          <cell r="DC36">
            <v>0</v>
          </cell>
          <cell r="DJ36">
            <v>0</v>
          </cell>
          <cell r="DQ36">
            <v>0</v>
          </cell>
          <cell r="DX36">
            <v>0</v>
          </cell>
          <cell r="EE36">
            <v>0</v>
          </cell>
          <cell r="EL36">
            <v>0</v>
          </cell>
          <cell r="ES36">
            <v>0</v>
          </cell>
          <cell r="EZ36">
            <v>0</v>
          </cell>
          <cell r="FG36">
            <v>0</v>
          </cell>
          <cell r="FN36">
            <v>0</v>
          </cell>
          <cell r="FU36">
            <v>0</v>
          </cell>
          <cell r="GB36">
            <v>0</v>
          </cell>
          <cell r="GI36">
            <v>0</v>
          </cell>
          <cell r="GP36">
            <v>0</v>
          </cell>
          <cell r="GW36">
            <v>0</v>
          </cell>
          <cell r="HD36">
            <v>0</v>
          </cell>
          <cell r="HK36">
            <v>0</v>
          </cell>
          <cell r="HR36">
            <v>0</v>
          </cell>
          <cell r="HY36">
            <v>0</v>
          </cell>
          <cell r="IF36">
            <v>0</v>
          </cell>
          <cell r="IM36">
            <v>0</v>
          </cell>
          <cell r="IT36">
            <v>0</v>
          </cell>
          <cell r="JA36">
            <v>0</v>
          </cell>
          <cell r="JH36">
            <v>0</v>
          </cell>
          <cell r="JO36">
            <v>0</v>
          </cell>
          <cell r="JV36">
            <v>0</v>
          </cell>
          <cell r="KC36">
            <v>0</v>
          </cell>
          <cell r="KJ36">
            <v>0</v>
          </cell>
          <cell r="KQ36">
            <v>0</v>
          </cell>
          <cell r="KX36">
            <v>0</v>
          </cell>
          <cell r="LE36">
            <v>0</v>
          </cell>
          <cell r="LL36">
            <v>0</v>
          </cell>
          <cell r="LS36">
            <v>0</v>
          </cell>
          <cell r="LZ36">
            <v>0</v>
          </cell>
          <cell r="MG36">
            <v>0</v>
          </cell>
          <cell r="MN36">
            <v>0</v>
          </cell>
          <cell r="MU36">
            <v>0</v>
          </cell>
          <cell r="NB36">
            <v>0</v>
          </cell>
          <cell r="NI36">
            <v>0</v>
          </cell>
          <cell r="NP36">
            <v>0</v>
          </cell>
          <cell r="NW36">
            <v>0</v>
          </cell>
          <cell r="OD36">
            <v>0</v>
          </cell>
          <cell r="OK36">
            <v>0</v>
          </cell>
          <cell r="OR36">
            <v>0</v>
          </cell>
          <cell r="OY36">
            <v>0</v>
          </cell>
          <cell r="PF36">
            <v>0</v>
          </cell>
          <cell r="PM36">
            <v>0</v>
          </cell>
        </row>
        <row r="38">
          <cell r="P38">
            <v>0</v>
          </cell>
          <cell r="W38">
            <v>0</v>
          </cell>
          <cell r="AD38">
            <v>0</v>
          </cell>
          <cell r="AK38">
            <v>0</v>
          </cell>
          <cell r="AR38">
            <v>0</v>
          </cell>
          <cell r="AY38">
            <v>0</v>
          </cell>
          <cell r="BF38">
            <v>0</v>
          </cell>
          <cell r="BM38">
            <v>0</v>
          </cell>
          <cell r="BT38">
            <v>0</v>
          </cell>
          <cell r="CA38">
            <v>0</v>
          </cell>
          <cell r="CH38">
            <v>0</v>
          </cell>
          <cell r="CO38">
            <v>0</v>
          </cell>
          <cell r="CV38">
            <v>0</v>
          </cell>
          <cell r="DC38">
            <v>0</v>
          </cell>
          <cell r="DJ38">
            <v>0</v>
          </cell>
          <cell r="DQ38">
            <v>0</v>
          </cell>
          <cell r="DX38">
            <v>0</v>
          </cell>
          <cell r="EE38">
            <v>0</v>
          </cell>
          <cell r="EL38">
            <v>0</v>
          </cell>
          <cell r="ES38">
            <v>0</v>
          </cell>
          <cell r="EZ38">
            <v>0</v>
          </cell>
          <cell r="FG38">
            <v>0</v>
          </cell>
          <cell r="FN38">
            <v>0</v>
          </cell>
          <cell r="FU38">
            <v>0</v>
          </cell>
          <cell r="GB38">
            <v>0</v>
          </cell>
          <cell r="GI38">
            <v>0</v>
          </cell>
          <cell r="GP38">
            <v>0</v>
          </cell>
          <cell r="GW38">
            <v>0</v>
          </cell>
          <cell r="HD38">
            <v>0</v>
          </cell>
          <cell r="HK38">
            <v>0</v>
          </cell>
          <cell r="HR38">
            <v>0</v>
          </cell>
          <cell r="HY38">
            <v>0</v>
          </cell>
          <cell r="IF38">
            <v>0</v>
          </cell>
          <cell r="IM38">
            <v>0</v>
          </cell>
          <cell r="IT38">
            <v>0</v>
          </cell>
          <cell r="JA38">
            <v>0</v>
          </cell>
          <cell r="JH38">
            <v>0</v>
          </cell>
          <cell r="JO38">
            <v>0</v>
          </cell>
          <cell r="JV38">
            <v>0</v>
          </cell>
          <cell r="KC38">
            <v>0</v>
          </cell>
          <cell r="KJ38">
            <v>0</v>
          </cell>
          <cell r="KQ38">
            <v>0</v>
          </cell>
          <cell r="KX38">
            <v>0</v>
          </cell>
          <cell r="LE38">
            <v>0</v>
          </cell>
          <cell r="LL38">
            <v>0</v>
          </cell>
          <cell r="LS38">
            <v>0</v>
          </cell>
          <cell r="LZ38">
            <v>0</v>
          </cell>
          <cell r="MG38">
            <v>0</v>
          </cell>
          <cell r="MN38">
            <v>0</v>
          </cell>
          <cell r="MU38">
            <v>0</v>
          </cell>
          <cell r="NB38">
            <v>0</v>
          </cell>
          <cell r="NI38">
            <v>0</v>
          </cell>
          <cell r="NP38">
            <v>0</v>
          </cell>
          <cell r="NW38">
            <v>0</v>
          </cell>
          <cell r="OD38">
            <v>0</v>
          </cell>
          <cell r="OK38">
            <v>0</v>
          </cell>
          <cell r="OR38">
            <v>0</v>
          </cell>
          <cell r="OY38">
            <v>0</v>
          </cell>
          <cell r="PF38">
            <v>0</v>
          </cell>
          <cell r="PM38">
            <v>0</v>
          </cell>
        </row>
        <row r="39">
          <cell r="P39">
            <v>0</v>
          </cell>
          <cell r="W39">
            <v>0</v>
          </cell>
          <cell r="AD39">
            <v>0</v>
          </cell>
          <cell r="AK39">
            <v>0</v>
          </cell>
          <cell r="AR39">
            <v>0</v>
          </cell>
          <cell r="AY39">
            <v>0</v>
          </cell>
          <cell r="BF39">
            <v>0</v>
          </cell>
          <cell r="BM39">
            <v>0</v>
          </cell>
          <cell r="BT39">
            <v>0</v>
          </cell>
          <cell r="CA39">
            <v>0</v>
          </cell>
          <cell r="CH39">
            <v>0</v>
          </cell>
          <cell r="CO39">
            <v>0</v>
          </cell>
          <cell r="CV39">
            <v>0</v>
          </cell>
          <cell r="DC39">
            <v>0</v>
          </cell>
          <cell r="DJ39">
            <v>0</v>
          </cell>
          <cell r="DQ39">
            <v>0</v>
          </cell>
          <cell r="DX39">
            <v>0</v>
          </cell>
          <cell r="EE39">
            <v>0</v>
          </cell>
          <cell r="EL39">
            <v>0</v>
          </cell>
          <cell r="ES39">
            <v>0</v>
          </cell>
          <cell r="EZ39">
            <v>0</v>
          </cell>
          <cell r="FG39">
            <v>0</v>
          </cell>
          <cell r="FN39">
            <v>0</v>
          </cell>
          <cell r="FU39">
            <v>0</v>
          </cell>
          <cell r="GB39">
            <v>0</v>
          </cell>
          <cell r="GI39">
            <v>0</v>
          </cell>
          <cell r="GP39">
            <v>0</v>
          </cell>
          <cell r="GW39">
            <v>0</v>
          </cell>
          <cell r="HD39">
            <v>0</v>
          </cell>
          <cell r="HK39">
            <v>0</v>
          </cell>
          <cell r="HR39">
            <v>0</v>
          </cell>
          <cell r="HY39">
            <v>0</v>
          </cell>
          <cell r="IF39">
            <v>0</v>
          </cell>
          <cell r="IM39">
            <v>0</v>
          </cell>
          <cell r="IT39">
            <v>0</v>
          </cell>
          <cell r="JA39">
            <v>0</v>
          </cell>
          <cell r="JH39">
            <v>0</v>
          </cell>
          <cell r="JO39">
            <v>0</v>
          </cell>
          <cell r="JV39">
            <v>0</v>
          </cell>
          <cell r="KC39">
            <v>0</v>
          </cell>
          <cell r="KJ39">
            <v>0</v>
          </cell>
          <cell r="KQ39">
            <v>0</v>
          </cell>
          <cell r="KX39">
            <v>0</v>
          </cell>
          <cell r="LE39">
            <v>0</v>
          </cell>
          <cell r="LL39">
            <v>0</v>
          </cell>
          <cell r="LS39">
            <v>0</v>
          </cell>
          <cell r="LZ39">
            <v>0</v>
          </cell>
          <cell r="MG39">
            <v>0</v>
          </cell>
          <cell r="MN39">
            <v>0</v>
          </cell>
          <cell r="MU39">
            <v>0</v>
          </cell>
          <cell r="NB39">
            <v>0</v>
          </cell>
          <cell r="NI39">
            <v>0</v>
          </cell>
          <cell r="NP39">
            <v>0</v>
          </cell>
          <cell r="NW39">
            <v>0</v>
          </cell>
          <cell r="OD39">
            <v>0</v>
          </cell>
          <cell r="OK39">
            <v>0</v>
          </cell>
          <cell r="OR39">
            <v>0</v>
          </cell>
          <cell r="OY39">
            <v>0</v>
          </cell>
          <cell r="PF39">
            <v>0</v>
          </cell>
          <cell r="PM39">
            <v>0</v>
          </cell>
        </row>
        <row r="41">
          <cell r="P41">
            <v>0</v>
          </cell>
          <cell r="W41">
            <v>0</v>
          </cell>
          <cell r="AD41">
            <v>0</v>
          </cell>
          <cell r="AK41">
            <v>0</v>
          </cell>
          <cell r="AR41">
            <v>0</v>
          </cell>
          <cell r="AY41">
            <v>0</v>
          </cell>
          <cell r="BF41">
            <v>0</v>
          </cell>
          <cell r="BM41">
            <v>0</v>
          </cell>
          <cell r="BT41">
            <v>0</v>
          </cell>
          <cell r="CA41">
            <v>0</v>
          </cell>
          <cell r="CH41">
            <v>0</v>
          </cell>
          <cell r="CO41">
            <v>0</v>
          </cell>
          <cell r="CV41">
            <v>0</v>
          </cell>
          <cell r="DC41">
            <v>0</v>
          </cell>
          <cell r="DJ41">
            <v>0</v>
          </cell>
          <cell r="DQ41">
            <v>0</v>
          </cell>
          <cell r="DX41">
            <v>0</v>
          </cell>
          <cell r="EE41">
            <v>0</v>
          </cell>
          <cell r="EL41">
            <v>0</v>
          </cell>
          <cell r="ES41">
            <v>0</v>
          </cell>
          <cell r="EZ41">
            <v>0</v>
          </cell>
          <cell r="FG41">
            <v>0</v>
          </cell>
          <cell r="FN41">
            <v>0</v>
          </cell>
          <cell r="FU41">
            <v>0</v>
          </cell>
          <cell r="GB41">
            <v>0</v>
          </cell>
          <cell r="GI41">
            <v>0</v>
          </cell>
          <cell r="GP41">
            <v>0</v>
          </cell>
          <cell r="GW41">
            <v>0</v>
          </cell>
          <cell r="HD41">
            <v>0</v>
          </cell>
          <cell r="HK41">
            <v>0</v>
          </cell>
          <cell r="HR41">
            <v>0</v>
          </cell>
          <cell r="HY41">
            <v>0</v>
          </cell>
          <cell r="IF41">
            <v>0</v>
          </cell>
          <cell r="IM41">
            <v>0</v>
          </cell>
          <cell r="IT41">
            <v>0</v>
          </cell>
          <cell r="JA41">
            <v>0</v>
          </cell>
          <cell r="JH41">
            <v>0</v>
          </cell>
          <cell r="JO41">
            <v>0</v>
          </cell>
          <cell r="JV41">
            <v>0</v>
          </cell>
          <cell r="KC41">
            <v>0</v>
          </cell>
          <cell r="KJ41">
            <v>0</v>
          </cell>
          <cell r="KQ41">
            <v>0</v>
          </cell>
          <cell r="KX41">
            <v>0</v>
          </cell>
          <cell r="LE41">
            <v>0</v>
          </cell>
          <cell r="LL41">
            <v>0</v>
          </cell>
          <cell r="LS41">
            <v>0</v>
          </cell>
          <cell r="LZ41">
            <v>0</v>
          </cell>
          <cell r="MG41">
            <v>0</v>
          </cell>
          <cell r="MN41">
            <v>0</v>
          </cell>
          <cell r="MU41">
            <v>0</v>
          </cell>
          <cell r="NB41">
            <v>0</v>
          </cell>
          <cell r="NI41">
            <v>0</v>
          </cell>
          <cell r="NP41">
            <v>0</v>
          </cell>
          <cell r="NW41">
            <v>0</v>
          </cell>
          <cell r="OD41">
            <v>0</v>
          </cell>
          <cell r="OK41">
            <v>0</v>
          </cell>
          <cell r="OR41">
            <v>0</v>
          </cell>
          <cell r="OY41">
            <v>0</v>
          </cell>
          <cell r="PF41">
            <v>0</v>
          </cell>
          <cell r="PM41">
            <v>0</v>
          </cell>
        </row>
        <row r="42">
          <cell r="P42">
            <v>0</v>
          </cell>
          <cell r="W42">
            <v>0</v>
          </cell>
          <cell r="AD42">
            <v>0</v>
          </cell>
          <cell r="AK42">
            <v>0</v>
          </cell>
          <cell r="AR42">
            <v>0</v>
          </cell>
          <cell r="AY42">
            <v>0</v>
          </cell>
          <cell r="BF42">
            <v>0</v>
          </cell>
          <cell r="BM42">
            <v>0</v>
          </cell>
          <cell r="BT42">
            <v>0</v>
          </cell>
          <cell r="CA42">
            <v>0</v>
          </cell>
          <cell r="CH42">
            <v>0</v>
          </cell>
          <cell r="CO42">
            <v>0</v>
          </cell>
          <cell r="CV42">
            <v>0</v>
          </cell>
          <cell r="DC42">
            <v>0</v>
          </cell>
          <cell r="DJ42">
            <v>0</v>
          </cell>
          <cell r="DQ42">
            <v>0</v>
          </cell>
          <cell r="DX42">
            <v>0</v>
          </cell>
          <cell r="EE42">
            <v>0</v>
          </cell>
          <cell r="EL42">
            <v>0</v>
          </cell>
          <cell r="ES42">
            <v>0</v>
          </cell>
          <cell r="EZ42">
            <v>0</v>
          </cell>
          <cell r="FG42">
            <v>0</v>
          </cell>
          <cell r="FN42">
            <v>0</v>
          </cell>
          <cell r="FU42">
            <v>0</v>
          </cell>
          <cell r="GB42">
            <v>0</v>
          </cell>
          <cell r="GI42">
            <v>0</v>
          </cell>
          <cell r="GP42">
            <v>0</v>
          </cell>
          <cell r="GW42">
            <v>0</v>
          </cell>
          <cell r="HD42">
            <v>0</v>
          </cell>
          <cell r="HK42">
            <v>0</v>
          </cell>
          <cell r="HR42">
            <v>0</v>
          </cell>
          <cell r="HY42">
            <v>0</v>
          </cell>
          <cell r="IF42">
            <v>0</v>
          </cell>
          <cell r="IM42">
            <v>0</v>
          </cell>
          <cell r="IT42">
            <v>0</v>
          </cell>
          <cell r="JA42">
            <v>0</v>
          </cell>
          <cell r="JH42">
            <v>0</v>
          </cell>
          <cell r="JO42">
            <v>0</v>
          </cell>
          <cell r="JV42">
            <v>0</v>
          </cell>
          <cell r="KC42">
            <v>0</v>
          </cell>
          <cell r="KJ42">
            <v>0</v>
          </cell>
          <cell r="KQ42">
            <v>0</v>
          </cell>
          <cell r="KX42">
            <v>0</v>
          </cell>
          <cell r="LE42">
            <v>0</v>
          </cell>
          <cell r="LL42">
            <v>0</v>
          </cell>
          <cell r="LS42">
            <v>0</v>
          </cell>
          <cell r="LZ42">
            <v>0</v>
          </cell>
          <cell r="MG42">
            <v>0</v>
          </cell>
          <cell r="MN42">
            <v>0</v>
          </cell>
          <cell r="MU42">
            <v>0</v>
          </cell>
          <cell r="NB42">
            <v>0</v>
          </cell>
          <cell r="NI42">
            <v>0</v>
          </cell>
          <cell r="NP42">
            <v>0</v>
          </cell>
          <cell r="NW42">
            <v>0</v>
          </cell>
          <cell r="OD42">
            <v>0</v>
          </cell>
          <cell r="OK42">
            <v>0</v>
          </cell>
          <cell r="OR42">
            <v>0</v>
          </cell>
          <cell r="OY42">
            <v>0</v>
          </cell>
          <cell r="PF42">
            <v>0</v>
          </cell>
          <cell r="PM42">
            <v>0</v>
          </cell>
        </row>
        <row r="46">
          <cell r="P46">
            <v>0</v>
          </cell>
          <cell r="W46">
            <v>0</v>
          </cell>
          <cell r="AD46">
            <v>0</v>
          </cell>
          <cell r="AK46">
            <v>0</v>
          </cell>
          <cell r="AR46">
            <v>0</v>
          </cell>
          <cell r="AY46">
            <v>0</v>
          </cell>
          <cell r="BF46">
            <v>0</v>
          </cell>
          <cell r="BM46">
            <v>0</v>
          </cell>
          <cell r="BT46">
            <v>0</v>
          </cell>
          <cell r="CA46">
            <v>0</v>
          </cell>
          <cell r="CH46">
            <v>0</v>
          </cell>
          <cell r="CO46">
            <v>0</v>
          </cell>
          <cell r="CV46">
            <v>0</v>
          </cell>
          <cell r="DC46">
            <v>0</v>
          </cell>
        </row>
        <row r="47">
          <cell r="P47">
            <v>0</v>
          </cell>
          <cell r="W47">
            <v>0</v>
          </cell>
          <cell r="AD47">
            <v>0</v>
          </cell>
          <cell r="AK47">
            <v>0</v>
          </cell>
          <cell r="AR47">
            <v>0</v>
          </cell>
          <cell r="AY47">
            <v>0</v>
          </cell>
          <cell r="BF47">
            <v>0</v>
          </cell>
          <cell r="BM47">
            <v>0</v>
          </cell>
          <cell r="BT47">
            <v>0</v>
          </cell>
          <cell r="CA47">
            <v>0</v>
          </cell>
          <cell r="CH47">
            <v>0</v>
          </cell>
          <cell r="CO47">
            <v>0</v>
          </cell>
          <cell r="CV47">
            <v>0</v>
          </cell>
          <cell r="DC47">
            <v>0</v>
          </cell>
        </row>
        <row r="48">
          <cell r="P48">
            <v>0</v>
          </cell>
          <cell r="W48">
            <v>0</v>
          </cell>
          <cell r="AD48">
            <v>0</v>
          </cell>
          <cell r="AK48">
            <v>0</v>
          </cell>
          <cell r="AR48">
            <v>0</v>
          </cell>
          <cell r="AY48">
            <v>0</v>
          </cell>
          <cell r="BF48">
            <v>0</v>
          </cell>
          <cell r="BM48">
            <v>0</v>
          </cell>
          <cell r="BT48">
            <v>0</v>
          </cell>
          <cell r="CA48">
            <v>0</v>
          </cell>
          <cell r="CH48">
            <v>0</v>
          </cell>
          <cell r="CO48">
            <v>0</v>
          </cell>
          <cell r="CV48">
            <v>0</v>
          </cell>
          <cell r="DC48">
            <v>0</v>
          </cell>
        </row>
        <row r="49">
          <cell r="P49">
            <v>0</v>
          </cell>
          <cell r="W49">
            <v>0</v>
          </cell>
          <cell r="AD49">
            <v>0</v>
          </cell>
          <cell r="AK49">
            <v>0</v>
          </cell>
          <cell r="AR49">
            <v>0</v>
          </cell>
          <cell r="AY49">
            <v>0</v>
          </cell>
          <cell r="BF49">
            <v>0</v>
          </cell>
          <cell r="BM49">
            <v>0</v>
          </cell>
          <cell r="BT49">
            <v>0</v>
          </cell>
          <cell r="CA49">
            <v>0</v>
          </cell>
          <cell r="CH49">
            <v>0</v>
          </cell>
          <cell r="CO49">
            <v>0</v>
          </cell>
          <cell r="CV49">
            <v>0</v>
          </cell>
          <cell r="DC49">
            <v>0</v>
          </cell>
        </row>
        <row r="50">
          <cell r="P50">
            <v>0</v>
          </cell>
          <cell r="W50">
            <v>0</v>
          </cell>
          <cell r="AD50">
            <v>0</v>
          </cell>
          <cell r="AK50">
            <v>0</v>
          </cell>
          <cell r="AR50">
            <v>0</v>
          </cell>
          <cell r="AY50">
            <v>0</v>
          </cell>
          <cell r="BF50">
            <v>0</v>
          </cell>
          <cell r="BM50">
            <v>0</v>
          </cell>
          <cell r="BT50">
            <v>0</v>
          </cell>
          <cell r="CA50">
            <v>0</v>
          </cell>
          <cell r="CH50">
            <v>0</v>
          </cell>
          <cell r="CO50">
            <v>0</v>
          </cell>
          <cell r="CV50">
            <v>0</v>
          </cell>
          <cell r="DC50">
            <v>0</v>
          </cell>
          <cell r="DJ50">
            <v>0</v>
          </cell>
          <cell r="DQ50">
            <v>0</v>
          </cell>
          <cell r="DX50">
            <v>0</v>
          </cell>
          <cell r="EE50">
            <v>0</v>
          </cell>
          <cell r="EL50">
            <v>0</v>
          </cell>
          <cell r="ES50">
            <v>0</v>
          </cell>
          <cell r="EZ50">
            <v>0</v>
          </cell>
          <cell r="FG50">
            <v>0</v>
          </cell>
          <cell r="FN50">
            <v>0</v>
          </cell>
          <cell r="FU50">
            <v>0</v>
          </cell>
          <cell r="GB50">
            <v>0</v>
          </cell>
          <cell r="GI50">
            <v>0</v>
          </cell>
          <cell r="GP50">
            <v>0</v>
          </cell>
          <cell r="GW50">
            <v>0</v>
          </cell>
          <cell r="HD50">
            <v>0</v>
          </cell>
          <cell r="HK50">
            <v>0</v>
          </cell>
          <cell r="HR50">
            <v>0</v>
          </cell>
          <cell r="HY50">
            <v>0</v>
          </cell>
          <cell r="IF50">
            <v>0</v>
          </cell>
          <cell r="IM50">
            <v>0</v>
          </cell>
          <cell r="IT50">
            <v>0</v>
          </cell>
          <cell r="JA50">
            <v>0</v>
          </cell>
          <cell r="JH50">
            <v>0</v>
          </cell>
          <cell r="JO50">
            <v>0</v>
          </cell>
          <cell r="JV50">
            <v>0</v>
          </cell>
          <cell r="KC50">
            <v>0</v>
          </cell>
          <cell r="KJ50">
            <v>0</v>
          </cell>
          <cell r="KQ50">
            <v>0</v>
          </cell>
          <cell r="KX50">
            <v>0</v>
          </cell>
          <cell r="LE50">
            <v>0</v>
          </cell>
          <cell r="LL50">
            <v>0</v>
          </cell>
          <cell r="LS50">
            <v>0</v>
          </cell>
          <cell r="LZ50">
            <v>0</v>
          </cell>
          <cell r="MG50">
            <v>0</v>
          </cell>
          <cell r="MN50">
            <v>0</v>
          </cell>
          <cell r="MU50">
            <v>0</v>
          </cell>
          <cell r="NB50">
            <v>0</v>
          </cell>
          <cell r="NI50">
            <v>0</v>
          </cell>
          <cell r="NP50">
            <v>0</v>
          </cell>
          <cell r="NW50">
            <v>0</v>
          </cell>
          <cell r="OD50">
            <v>0</v>
          </cell>
          <cell r="OK50">
            <v>0</v>
          </cell>
          <cell r="OR50">
            <v>0</v>
          </cell>
          <cell r="OY50">
            <v>0</v>
          </cell>
          <cell r="PF50">
            <v>0</v>
          </cell>
          <cell r="PM50">
            <v>0</v>
          </cell>
        </row>
        <row r="51">
          <cell r="P51">
            <v>0</v>
          </cell>
          <cell r="W51">
            <v>0</v>
          </cell>
          <cell r="AD51">
            <v>0</v>
          </cell>
          <cell r="AK51">
            <v>0</v>
          </cell>
          <cell r="AR51">
            <v>0</v>
          </cell>
          <cell r="AY51">
            <v>0</v>
          </cell>
          <cell r="BF51">
            <v>0</v>
          </cell>
          <cell r="BM51">
            <v>0</v>
          </cell>
          <cell r="BT51">
            <v>0</v>
          </cell>
          <cell r="CA51">
            <v>0</v>
          </cell>
          <cell r="CH51">
            <v>0</v>
          </cell>
          <cell r="CO51">
            <v>0</v>
          </cell>
          <cell r="CV51">
            <v>0</v>
          </cell>
          <cell r="DC51">
            <v>0</v>
          </cell>
        </row>
        <row r="52">
          <cell r="P52">
            <v>0</v>
          </cell>
          <cell r="W52">
            <v>0</v>
          </cell>
          <cell r="AD52">
            <v>0</v>
          </cell>
          <cell r="AK52">
            <v>0</v>
          </cell>
          <cell r="AR52">
            <v>0</v>
          </cell>
          <cell r="AY52">
            <v>0</v>
          </cell>
          <cell r="BF52">
            <v>0</v>
          </cell>
          <cell r="BM52">
            <v>0</v>
          </cell>
          <cell r="BT52">
            <v>0</v>
          </cell>
          <cell r="CA52">
            <v>0</v>
          </cell>
          <cell r="CH52">
            <v>0</v>
          </cell>
          <cell r="CO52">
            <v>0</v>
          </cell>
          <cell r="CV52">
            <v>0</v>
          </cell>
          <cell r="DC52">
            <v>0</v>
          </cell>
          <cell r="DJ52">
            <v>0</v>
          </cell>
          <cell r="DQ52">
            <v>0</v>
          </cell>
          <cell r="DX52">
            <v>0</v>
          </cell>
          <cell r="EE52">
            <v>0</v>
          </cell>
          <cell r="EL52">
            <v>0</v>
          </cell>
          <cell r="ES52">
            <v>0</v>
          </cell>
          <cell r="EZ52">
            <v>0</v>
          </cell>
          <cell r="FG52">
            <v>0</v>
          </cell>
          <cell r="FN52">
            <v>0</v>
          </cell>
          <cell r="FU52">
            <v>0</v>
          </cell>
          <cell r="GB52">
            <v>0</v>
          </cell>
          <cell r="GI52">
            <v>0</v>
          </cell>
          <cell r="GP52">
            <v>0</v>
          </cell>
          <cell r="GW52">
            <v>0</v>
          </cell>
          <cell r="HD52">
            <v>0</v>
          </cell>
          <cell r="HK52">
            <v>0</v>
          </cell>
          <cell r="HR52">
            <v>0</v>
          </cell>
          <cell r="HY52">
            <v>0</v>
          </cell>
          <cell r="IF52">
            <v>0</v>
          </cell>
          <cell r="IM52">
            <v>0</v>
          </cell>
          <cell r="IT52">
            <v>0</v>
          </cell>
          <cell r="JA52">
            <v>0</v>
          </cell>
          <cell r="JH52">
            <v>0</v>
          </cell>
          <cell r="JO52">
            <v>0</v>
          </cell>
          <cell r="JV52">
            <v>0</v>
          </cell>
          <cell r="KC52">
            <v>0</v>
          </cell>
          <cell r="KJ52">
            <v>0</v>
          </cell>
          <cell r="KQ52">
            <v>0</v>
          </cell>
          <cell r="KX52">
            <v>0</v>
          </cell>
          <cell r="LE52">
            <v>0</v>
          </cell>
          <cell r="LL52">
            <v>0</v>
          </cell>
          <cell r="LS52">
            <v>0</v>
          </cell>
          <cell r="LZ52">
            <v>0</v>
          </cell>
          <cell r="MG52">
            <v>0</v>
          </cell>
          <cell r="MN52">
            <v>0</v>
          </cell>
          <cell r="MU52">
            <v>0</v>
          </cell>
          <cell r="NB52">
            <v>0</v>
          </cell>
          <cell r="NI52">
            <v>0</v>
          </cell>
          <cell r="NP52">
            <v>0</v>
          </cell>
          <cell r="NW52">
            <v>0</v>
          </cell>
          <cell r="OD52">
            <v>0</v>
          </cell>
          <cell r="OK52">
            <v>0</v>
          </cell>
          <cell r="OR52">
            <v>0</v>
          </cell>
          <cell r="OY52">
            <v>0</v>
          </cell>
          <cell r="PF52">
            <v>0</v>
          </cell>
          <cell r="PM52">
            <v>0</v>
          </cell>
        </row>
        <row r="53">
          <cell r="W53">
            <v>0</v>
          </cell>
          <cell r="AD53">
            <v>0</v>
          </cell>
          <cell r="AK53">
            <v>0</v>
          </cell>
          <cell r="AR53">
            <v>0</v>
          </cell>
          <cell r="AY53">
            <v>0</v>
          </cell>
          <cell r="BF53">
            <v>0</v>
          </cell>
          <cell r="BM53">
            <v>0</v>
          </cell>
          <cell r="BT53">
            <v>0</v>
          </cell>
          <cell r="CA53">
            <v>0</v>
          </cell>
          <cell r="CH53">
            <v>0</v>
          </cell>
          <cell r="CO53">
            <v>0</v>
          </cell>
          <cell r="CV53">
            <v>0</v>
          </cell>
          <cell r="DC53">
            <v>0</v>
          </cell>
          <cell r="DJ53">
            <v>0</v>
          </cell>
          <cell r="DQ53">
            <v>0</v>
          </cell>
          <cell r="DX53">
            <v>0</v>
          </cell>
          <cell r="EE53">
            <v>0</v>
          </cell>
          <cell r="EL53">
            <v>0</v>
          </cell>
          <cell r="ES53">
            <v>0</v>
          </cell>
          <cell r="EZ53">
            <v>0</v>
          </cell>
          <cell r="FG53">
            <v>0</v>
          </cell>
          <cell r="FN53">
            <v>0</v>
          </cell>
          <cell r="FU53">
            <v>0</v>
          </cell>
          <cell r="GB53">
            <v>0</v>
          </cell>
          <cell r="GI53">
            <v>0</v>
          </cell>
          <cell r="GP53">
            <v>0</v>
          </cell>
          <cell r="GW53">
            <v>0</v>
          </cell>
          <cell r="HD53">
            <v>0</v>
          </cell>
          <cell r="HK53">
            <v>0</v>
          </cell>
          <cell r="HR53">
            <v>0</v>
          </cell>
          <cell r="HY53">
            <v>0</v>
          </cell>
          <cell r="IF53">
            <v>0</v>
          </cell>
          <cell r="IM53">
            <v>0</v>
          </cell>
          <cell r="IT53">
            <v>0</v>
          </cell>
          <cell r="JA53">
            <v>0</v>
          </cell>
          <cell r="JH53">
            <v>0</v>
          </cell>
          <cell r="JO53">
            <v>0</v>
          </cell>
          <cell r="JV53">
            <v>0</v>
          </cell>
          <cell r="KC53">
            <v>0</v>
          </cell>
          <cell r="KJ53">
            <v>0</v>
          </cell>
          <cell r="KQ53">
            <v>0</v>
          </cell>
          <cell r="KX53">
            <v>0</v>
          </cell>
          <cell r="LE53">
            <v>0</v>
          </cell>
          <cell r="LL53">
            <v>0</v>
          </cell>
          <cell r="LS53">
            <v>0</v>
          </cell>
          <cell r="LZ53">
            <v>0</v>
          </cell>
          <cell r="MG53">
            <v>0</v>
          </cell>
          <cell r="MN53">
            <v>0</v>
          </cell>
          <cell r="MU53">
            <v>0</v>
          </cell>
          <cell r="NB53">
            <v>0</v>
          </cell>
          <cell r="NI53">
            <v>0</v>
          </cell>
          <cell r="NP53">
            <v>0</v>
          </cell>
          <cell r="NW53">
            <v>0</v>
          </cell>
          <cell r="OD53">
            <v>0</v>
          </cell>
          <cell r="OK53">
            <v>0</v>
          </cell>
          <cell r="OR53">
            <v>0</v>
          </cell>
          <cell r="OY53">
            <v>0</v>
          </cell>
          <cell r="PF53">
            <v>0</v>
          </cell>
          <cell r="PM53">
            <v>0</v>
          </cell>
        </row>
        <row r="54">
          <cell r="P54">
            <v>0</v>
          </cell>
          <cell r="W54">
            <v>0</v>
          </cell>
          <cell r="AD54">
            <v>0</v>
          </cell>
          <cell r="AK54">
            <v>0</v>
          </cell>
          <cell r="AR54">
            <v>0</v>
          </cell>
          <cell r="AY54">
            <v>0</v>
          </cell>
          <cell r="BF54">
            <v>0</v>
          </cell>
          <cell r="BM54">
            <v>0</v>
          </cell>
          <cell r="BT54">
            <v>0</v>
          </cell>
          <cell r="CA54">
            <v>0</v>
          </cell>
          <cell r="CH54">
            <v>0</v>
          </cell>
          <cell r="CO54">
            <v>0</v>
          </cell>
          <cell r="CV54">
            <v>0</v>
          </cell>
          <cell r="DC54">
            <v>0</v>
          </cell>
          <cell r="DJ54">
            <v>0</v>
          </cell>
          <cell r="DQ54">
            <v>0</v>
          </cell>
          <cell r="DX54">
            <v>0</v>
          </cell>
          <cell r="EE54">
            <v>0</v>
          </cell>
          <cell r="EL54">
            <v>0</v>
          </cell>
          <cell r="ES54">
            <v>0</v>
          </cell>
          <cell r="EZ54">
            <v>0</v>
          </cell>
          <cell r="FG54">
            <v>0</v>
          </cell>
          <cell r="FN54">
            <v>0</v>
          </cell>
          <cell r="FU54">
            <v>0</v>
          </cell>
          <cell r="GB54">
            <v>0</v>
          </cell>
          <cell r="GI54">
            <v>0</v>
          </cell>
          <cell r="GP54">
            <v>0</v>
          </cell>
          <cell r="GW54">
            <v>0</v>
          </cell>
          <cell r="HD54">
            <v>0</v>
          </cell>
          <cell r="HK54">
            <v>0</v>
          </cell>
          <cell r="HR54">
            <v>0</v>
          </cell>
          <cell r="HY54">
            <v>0</v>
          </cell>
          <cell r="IF54">
            <v>0</v>
          </cell>
          <cell r="IM54">
            <v>0</v>
          </cell>
          <cell r="IT54">
            <v>0</v>
          </cell>
          <cell r="JA54">
            <v>0</v>
          </cell>
          <cell r="JH54">
            <v>0</v>
          </cell>
          <cell r="JO54">
            <v>0</v>
          </cell>
          <cell r="JV54">
            <v>0</v>
          </cell>
          <cell r="KC54">
            <v>0</v>
          </cell>
          <cell r="KJ54">
            <v>0</v>
          </cell>
          <cell r="KQ54">
            <v>0</v>
          </cell>
          <cell r="KX54">
            <v>0</v>
          </cell>
          <cell r="LE54">
            <v>0</v>
          </cell>
          <cell r="LL54">
            <v>0</v>
          </cell>
          <cell r="LS54">
            <v>0</v>
          </cell>
          <cell r="LZ54">
            <v>0</v>
          </cell>
          <cell r="MG54">
            <v>0</v>
          </cell>
          <cell r="MN54">
            <v>0</v>
          </cell>
          <cell r="MU54">
            <v>0</v>
          </cell>
          <cell r="NB54">
            <v>0</v>
          </cell>
          <cell r="NI54">
            <v>0</v>
          </cell>
          <cell r="NP54">
            <v>0</v>
          </cell>
          <cell r="NW54">
            <v>0</v>
          </cell>
          <cell r="OD54">
            <v>0</v>
          </cell>
          <cell r="OK54">
            <v>0</v>
          </cell>
          <cell r="OR54">
            <v>0</v>
          </cell>
          <cell r="OY54">
            <v>0</v>
          </cell>
          <cell r="PF54">
            <v>0</v>
          </cell>
          <cell r="PM54">
            <v>0</v>
          </cell>
        </row>
        <row r="55">
          <cell r="P55">
            <v>0</v>
          </cell>
          <cell r="W55">
            <v>0</v>
          </cell>
          <cell r="AD55">
            <v>0</v>
          </cell>
          <cell r="AK55">
            <v>0</v>
          </cell>
          <cell r="AR55">
            <v>0</v>
          </cell>
          <cell r="AY55">
            <v>0</v>
          </cell>
          <cell r="BF55">
            <v>0</v>
          </cell>
          <cell r="BM55">
            <v>0</v>
          </cell>
          <cell r="BT55">
            <v>0</v>
          </cell>
          <cell r="CA55">
            <v>0</v>
          </cell>
          <cell r="CH55">
            <v>0</v>
          </cell>
          <cell r="CO55">
            <v>0</v>
          </cell>
          <cell r="CV55">
            <v>0</v>
          </cell>
          <cell r="DC55">
            <v>0</v>
          </cell>
          <cell r="DJ55">
            <v>0</v>
          </cell>
          <cell r="DQ55">
            <v>0</v>
          </cell>
          <cell r="DX55">
            <v>0</v>
          </cell>
          <cell r="EE55">
            <v>0</v>
          </cell>
          <cell r="EL55">
            <v>0</v>
          </cell>
          <cell r="ES55">
            <v>0</v>
          </cell>
          <cell r="EZ55">
            <v>0</v>
          </cell>
          <cell r="FG55">
            <v>0</v>
          </cell>
          <cell r="FN55">
            <v>0</v>
          </cell>
          <cell r="FU55">
            <v>0</v>
          </cell>
          <cell r="GB55">
            <v>0</v>
          </cell>
          <cell r="GI55">
            <v>0</v>
          </cell>
          <cell r="GP55">
            <v>0</v>
          </cell>
          <cell r="GW55">
            <v>0</v>
          </cell>
          <cell r="HD55">
            <v>0</v>
          </cell>
          <cell r="HK55">
            <v>0</v>
          </cell>
          <cell r="HR55">
            <v>0</v>
          </cell>
          <cell r="HY55">
            <v>0</v>
          </cell>
          <cell r="IF55">
            <v>0</v>
          </cell>
          <cell r="IM55">
            <v>0</v>
          </cell>
          <cell r="IT55">
            <v>0</v>
          </cell>
          <cell r="JA55">
            <v>0</v>
          </cell>
          <cell r="JH55">
            <v>0</v>
          </cell>
          <cell r="JO55">
            <v>0</v>
          </cell>
          <cell r="JV55">
            <v>0</v>
          </cell>
          <cell r="KC55">
            <v>0</v>
          </cell>
          <cell r="KJ55">
            <v>0</v>
          </cell>
          <cell r="KQ55">
            <v>0</v>
          </cell>
          <cell r="KX55">
            <v>0</v>
          </cell>
          <cell r="LE55">
            <v>0</v>
          </cell>
          <cell r="LL55">
            <v>0</v>
          </cell>
          <cell r="LS55">
            <v>0</v>
          </cell>
          <cell r="LZ55">
            <v>0</v>
          </cell>
          <cell r="MG55">
            <v>0</v>
          </cell>
          <cell r="MN55">
            <v>0</v>
          </cell>
          <cell r="MU55">
            <v>0</v>
          </cell>
          <cell r="NB55">
            <v>0</v>
          </cell>
          <cell r="NI55">
            <v>0</v>
          </cell>
          <cell r="NP55">
            <v>0</v>
          </cell>
          <cell r="NW55">
            <v>0</v>
          </cell>
          <cell r="OD55">
            <v>0</v>
          </cell>
          <cell r="OK55">
            <v>0</v>
          </cell>
          <cell r="OR55">
            <v>0</v>
          </cell>
          <cell r="OY55">
            <v>0</v>
          </cell>
          <cell r="PF55">
            <v>0</v>
          </cell>
          <cell r="PM55">
            <v>0</v>
          </cell>
        </row>
        <row r="56">
          <cell r="P56">
            <v>0</v>
          </cell>
          <cell r="W56">
            <v>0</v>
          </cell>
          <cell r="AD56">
            <v>0</v>
          </cell>
          <cell r="AK56">
            <v>0</v>
          </cell>
          <cell r="AR56">
            <v>0</v>
          </cell>
          <cell r="AY56">
            <v>0</v>
          </cell>
          <cell r="BF56">
            <v>0</v>
          </cell>
          <cell r="BM56">
            <v>0</v>
          </cell>
          <cell r="BT56">
            <v>0</v>
          </cell>
          <cell r="CA56">
            <v>0</v>
          </cell>
          <cell r="CH56">
            <v>0</v>
          </cell>
          <cell r="CO56">
            <v>0</v>
          </cell>
          <cell r="CV56">
            <v>0</v>
          </cell>
          <cell r="DC56">
            <v>0</v>
          </cell>
          <cell r="DJ56">
            <v>0</v>
          </cell>
          <cell r="DQ56">
            <v>0</v>
          </cell>
          <cell r="DX56">
            <v>0</v>
          </cell>
          <cell r="EE56">
            <v>0</v>
          </cell>
          <cell r="EL56">
            <v>0</v>
          </cell>
          <cell r="ES56">
            <v>0</v>
          </cell>
          <cell r="EZ56">
            <v>0</v>
          </cell>
          <cell r="FG56">
            <v>0</v>
          </cell>
          <cell r="FN56">
            <v>0</v>
          </cell>
          <cell r="FU56">
            <v>0</v>
          </cell>
          <cell r="GB56">
            <v>0</v>
          </cell>
          <cell r="GI56">
            <v>0</v>
          </cell>
          <cell r="GP56">
            <v>0</v>
          </cell>
          <cell r="GW56">
            <v>0</v>
          </cell>
          <cell r="HD56">
            <v>0</v>
          </cell>
          <cell r="HK56">
            <v>0</v>
          </cell>
          <cell r="HR56">
            <v>0</v>
          </cell>
          <cell r="HY56">
            <v>0</v>
          </cell>
          <cell r="IF56">
            <v>0</v>
          </cell>
          <cell r="IM56">
            <v>0</v>
          </cell>
          <cell r="IT56">
            <v>0</v>
          </cell>
          <cell r="JA56">
            <v>0</v>
          </cell>
          <cell r="JH56">
            <v>0</v>
          </cell>
          <cell r="JO56">
            <v>0</v>
          </cell>
          <cell r="JV56">
            <v>0</v>
          </cell>
          <cell r="KC56">
            <v>0</v>
          </cell>
          <cell r="KJ56">
            <v>0</v>
          </cell>
          <cell r="KQ56">
            <v>0</v>
          </cell>
          <cell r="KX56">
            <v>0</v>
          </cell>
          <cell r="LE56">
            <v>0</v>
          </cell>
          <cell r="LL56">
            <v>0</v>
          </cell>
          <cell r="LS56">
            <v>0</v>
          </cell>
          <cell r="LZ56">
            <v>0</v>
          </cell>
          <cell r="MG56">
            <v>0</v>
          </cell>
          <cell r="MN56">
            <v>0</v>
          </cell>
          <cell r="MU56">
            <v>0</v>
          </cell>
          <cell r="NB56">
            <v>0</v>
          </cell>
          <cell r="NI56">
            <v>0</v>
          </cell>
          <cell r="NP56">
            <v>0</v>
          </cell>
          <cell r="NW56">
            <v>0</v>
          </cell>
          <cell r="OD56">
            <v>0</v>
          </cell>
          <cell r="OK56">
            <v>0</v>
          </cell>
          <cell r="OR56">
            <v>0</v>
          </cell>
          <cell r="OY56">
            <v>0</v>
          </cell>
          <cell r="PF56">
            <v>0</v>
          </cell>
          <cell r="PM56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AMO 01"/>
      <sheetName val="TRAMO 02"/>
      <sheetName val="TRAMO 03"/>
      <sheetName val="TRAMO 04"/>
      <sheetName val="TRAMO 05-1"/>
      <sheetName val="TRAMO 05-2"/>
      <sheetName val="TRAMO 06"/>
      <sheetName val="CANTIDADES SEÑALIZACIÓN"/>
      <sheetName val="Hoja1"/>
      <sheetName val="Presup LA MESA - MESITAS"/>
      <sheetName val="CANTIDADES HIDRÁULICAS"/>
      <sheetName val="Da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G4">
            <v>13300</v>
          </cell>
        </row>
      </sheetData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ITEMS"/>
      <sheetName val="precios-básicos2002"/>
      <sheetName val="UNITARIO"/>
      <sheetName val="Hoja3"/>
      <sheetName val="RESUMEN"/>
      <sheetName val="lecho rio"/>
    </sheetNames>
    <sheetDataSet>
      <sheetData sheetId="0" refreshError="1">
        <row r="9">
          <cell r="A9" t="str">
            <v>Zipaquirá - Ubaté, Briceño - Chocontá, Briceño - "T" de Nemocón, Sisga - Brisas, Chocontá - Guateque</v>
          </cell>
        </row>
      </sheetData>
      <sheetData sheetId="1" refreshError="1">
        <row r="6">
          <cell r="B6">
            <v>200.1</v>
          </cell>
        </row>
        <row r="7">
          <cell r="B7">
            <v>200.2</v>
          </cell>
        </row>
        <row r="8">
          <cell r="B8">
            <v>201.1</v>
          </cell>
        </row>
        <row r="9">
          <cell r="B9">
            <v>201.2</v>
          </cell>
        </row>
        <row r="10">
          <cell r="B10">
            <v>201.3</v>
          </cell>
        </row>
        <row r="11">
          <cell r="B11">
            <v>201.4</v>
          </cell>
        </row>
        <row r="12">
          <cell r="B12">
            <v>201.5</v>
          </cell>
        </row>
        <row r="13">
          <cell r="B13">
            <v>201.6</v>
          </cell>
        </row>
        <row r="14">
          <cell r="B14" t="str">
            <v xml:space="preserve">201.6P </v>
          </cell>
        </row>
        <row r="15">
          <cell r="B15" t="str">
            <v xml:space="preserve">201.7 </v>
          </cell>
        </row>
        <row r="16">
          <cell r="B16">
            <v>201.8</v>
          </cell>
        </row>
        <row r="17">
          <cell r="B17">
            <v>201.9</v>
          </cell>
        </row>
        <row r="18">
          <cell r="B18">
            <v>201.1</v>
          </cell>
        </row>
        <row r="19">
          <cell r="B19">
            <v>201.11</v>
          </cell>
        </row>
        <row r="20">
          <cell r="B20">
            <v>201.12</v>
          </cell>
        </row>
        <row r="21">
          <cell r="B21">
            <v>201.13</v>
          </cell>
        </row>
        <row r="22">
          <cell r="B22">
            <v>201.14</v>
          </cell>
        </row>
        <row r="23">
          <cell r="B23">
            <v>201.15</v>
          </cell>
        </row>
        <row r="24">
          <cell r="B24">
            <v>210.1</v>
          </cell>
        </row>
        <row r="25">
          <cell r="B25">
            <v>210.2</v>
          </cell>
        </row>
        <row r="26">
          <cell r="B26">
            <v>210.3</v>
          </cell>
        </row>
        <row r="27">
          <cell r="B27">
            <v>211</v>
          </cell>
        </row>
        <row r="28">
          <cell r="B28">
            <v>220</v>
          </cell>
        </row>
        <row r="29">
          <cell r="B29">
            <v>221.1</v>
          </cell>
        </row>
        <row r="30">
          <cell r="B30">
            <v>221.2</v>
          </cell>
        </row>
        <row r="31">
          <cell r="B31">
            <v>230.1</v>
          </cell>
        </row>
        <row r="32">
          <cell r="B32">
            <v>230.2</v>
          </cell>
        </row>
        <row r="33">
          <cell r="B33">
            <v>310</v>
          </cell>
        </row>
        <row r="34">
          <cell r="B34">
            <v>311</v>
          </cell>
        </row>
        <row r="35">
          <cell r="B35">
            <v>320.10000000000002</v>
          </cell>
        </row>
        <row r="36">
          <cell r="B36">
            <v>320.2</v>
          </cell>
        </row>
        <row r="37">
          <cell r="B37" t="str">
            <v>320.3</v>
          </cell>
        </row>
        <row r="38">
          <cell r="B38">
            <v>320.39999999999998</v>
          </cell>
        </row>
        <row r="39">
          <cell r="B39" t="str">
            <v>330.1</v>
          </cell>
        </row>
        <row r="40">
          <cell r="B40">
            <v>330.2</v>
          </cell>
        </row>
        <row r="41">
          <cell r="B41">
            <v>340.1</v>
          </cell>
        </row>
        <row r="42">
          <cell r="B42">
            <v>340.2</v>
          </cell>
        </row>
        <row r="43">
          <cell r="B43">
            <v>340.3</v>
          </cell>
        </row>
        <row r="44">
          <cell r="B44">
            <v>341.1</v>
          </cell>
        </row>
        <row r="45">
          <cell r="B45">
            <v>341.2</v>
          </cell>
        </row>
        <row r="46">
          <cell r="B46">
            <v>410</v>
          </cell>
        </row>
        <row r="47">
          <cell r="B47">
            <v>411.1</v>
          </cell>
        </row>
        <row r="48">
          <cell r="B48">
            <v>411.2</v>
          </cell>
        </row>
        <row r="49">
          <cell r="B49">
            <v>411.3</v>
          </cell>
        </row>
        <row r="50">
          <cell r="B50">
            <v>413</v>
          </cell>
        </row>
        <row r="51">
          <cell r="B51">
            <v>420</v>
          </cell>
        </row>
        <row r="52">
          <cell r="B52">
            <v>421</v>
          </cell>
        </row>
        <row r="53">
          <cell r="B53">
            <v>430</v>
          </cell>
        </row>
        <row r="54">
          <cell r="B54">
            <v>431</v>
          </cell>
        </row>
        <row r="55">
          <cell r="B55">
            <v>432</v>
          </cell>
        </row>
        <row r="56">
          <cell r="B56">
            <v>433</v>
          </cell>
        </row>
        <row r="57">
          <cell r="B57">
            <v>440.1</v>
          </cell>
        </row>
        <row r="58">
          <cell r="B58">
            <v>440.2</v>
          </cell>
        </row>
        <row r="59">
          <cell r="B59">
            <v>440.3</v>
          </cell>
        </row>
        <row r="60">
          <cell r="B60">
            <v>440.4</v>
          </cell>
        </row>
        <row r="61">
          <cell r="B61">
            <v>441.1</v>
          </cell>
        </row>
        <row r="62">
          <cell r="B62">
            <v>441.2</v>
          </cell>
        </row>
        <row r="63">
          <cell r="B63">
            <v>441.3</v>
          </cell>
        </row>
        <row r="64">
          <cell r="B64">
            <v>441.4</v>
          </cell>
        </row>
        <row r="65">
          <cell r="B65">
            <v>450.1</v>
          </cell>
        </row>
        <row r="66">
          <cell r="B66">
            <v>450.2</v>
          </cell>
        </row>
        <row r="67">
          <cell r="B67">
            <v>450.3</v>
          </cell>
        </row>
        <row r="68">
          <cell r="B68">
            <v>450.4</v>
          </cell>
        </row>
        <row r="69">
          <cell r="B69" t="str">
            <v>450.6P</v>
          </cell>
        </row>
        <row r="70">
          <cell r="B70" t="str">
            <v xml:space="preserve">450.7 </v>
          </cell>
        </row>
        <row r="71">
          <cell r="B71">
            <v>451.1</v>
          </cell>
        </row>
        <row r="72">
          <cell r="B72">
            <v>451.2</v>
          </cell>
        </row>
        <row r="73">
          <cell r="B73">
            <v>451.3</v>
          </cell>
        </row>
        <row r="74">
          <cell r="B74">
            <v>460</v>
          </cell>
        </row>
        <row r="75">
          <cell r="B75">
            <v>461</v>
          </cell>
        </row>
        <row r="76">
          <cell r="B76" t="str">
            <v xml:space="preserve">461.P </v>
          </cell>
        </row>
        <row r="77">
          <cell r="B77">
            <v>462.1</v>
          </cell>
        </row>
        <row r="78">
          <cell r="B78">
            <v>462.2</v>
          </cell>
        </row>
        <row r="79">
          <cell r="B79">
            <v>462.3</v>
          </cell>
        </row>
        <row r="80">
          <cell r="B80">
            <v>462.4</v>
          </cell>
        </row>
        <row r="81">
          <cell r="B81">
            <v>500</v>
          </cell>
        </row>
        <row r="82">
          <cell r="B82">
            <v>510</v>
          </cell>
        </row>
        <row r="83">
          <cell r="B83">
            <v>600.1</v>
          </cell>
        </row>
        <row r="84">
          <cell r="B84">
            <v>600.20000000000005</v>
          </cell>
        </row>
        <row r="85">
          <cell r="B85">
            <v>600.29999999999995</v>
          </cell>
        </row>
        <row r="86">
          <cell r="B86">
            <v>600.4</v>
          </cell>
        </row>
        <row r="87">
          <cell r="B87">
            <v>600.5</v>
          </cell>
        </row>
        <row r="88">
          <cell r="B88" t="str">
            <v>610.1</v>
          </cell>
        </row>
        <row r="89">
          <cell r="B89">
            <v>610.20000000000005</v>
          </cell>
        </row>
        <row r="90">
          <cell r="B90" t="str">
            <v xml:space="preserve">45.4P </v>
          </cell>
        </row>
        <row r="91">
          <cell r="B91" t="str">
            <v xml:space="preserve">45,5P </v>
          </cell>
        </row>
        <row r="92">
          <cell r="B92">
            <v>620.1</v>
          </cell>
        </row>
        <row r="93">
          <cell r="B93">
            <v>620.20000000000005</v>
          </cell>
        </row>
        <row r="94">
          <cell r="B94">
            <v>620.29999999999995</v>
          </cell>
        </row>
        <row r="95">
          <cell r="B95">
            <v>621.1</v>
          </cell>
        </row>
        <row r="96">
          <cell r="B96">
            <v>621.20000000000005</v>
          </cell>
        </row>
        <row r="97">
          <cell r="B97">
            <v>621.29999999999995</v>
          </cell>
        </row>
        <row r="98">
          <cell r="B98">
            <v>621.4</v>
          </cell>
        </row>
        <row r="99">
          <cell r="B99">
            <v>621.5</v>
          </cell>
        </row>
        <row r="100">
          <cell r="B100">
            <v>621.6</v>
          </cell>
        </row>
        <row r="101">
          <cell r="B101">
            <v>622.1</v>
          </cell>
        </row>
        <row r="102">
          <cell r="B102">
            <v>622.20000000000005</v>
          </cell>
        </row>
        <row r="103">
          <cell r="B103">
            <v>622.29999999999995</v>
          </cell>
        </row>
        <row r="104">
          <cell r="B104">
            <v>622.4</v>
          </cell>
        </row>
        <row r="105">
          <cell r="B105">
            <v>622.5</v>
          </cell>
        </row>
        <row r="106">
          <cell r="B106">
            <v>630.1</v>
          </cell>
        </row>
        <row r="107">
          <cell r="B107" t="str">
            <v>630.1P</v>
          </cell>
        </row>
        <row r="108">
          <cell r="B108">
            <v>630.20000000000005</v>
          </cell>
        </row>
        <row r="109">
          <cell r="B109" t="str">
            <v xml:space="preserve">630.3 </v>
          </cell>
        </row>
        <row r="110">
          <cell r="B110">
            <v>630.4</v>
          </cell>
        </row>
        <row r="111">
          <cell r="B111" t="str">
            <v xml:space="preserve">630,4P </v>
          </cell>
        </row>
        <row r="112">
          <cell r="B112">
            <v>630.5</v>
          </cell>
        </row>
        <row r="113">
          <cell r="B113" t="str">
            <v>630.6</v>
          </cell>
        </row>
        <row r="114">
          <cell r="B114" t="str">
            <v>630.7</v>
          </cell>
        </row>
        <row r="115">
          <cell r="B115">
            <v>632</v>
          </cell>
        </row>
        <row r="116">
          <cell r="B116" t="str">
            <v>632.A</v>
          </cell>
        </row>
        <row r="117">
          <cell r="B117" t="str">
            <v xml:space="preserve">640.1 </v>
          </cell>
        </row>
        <row r="118">
          <cell r="B118">
            <v>640.20000000000005</v>
          </cell>
        </row>
        <row r="119">
          <cell r="B119">
            <v>640.29999999999995</v>
          </cell>
        </row>
        <row r="120">
          <cell r="B120" t="str">
            <v xml:space="preserve">640.5 </v>
          </cell>
        </row>
        <row r="121">
          <cell r="B121">
            <v>641</v>
          </cell>
        </row>
        <row r="122">
          <cell r="B122">
            <v>642.1</v>
          </cell>
        </row>
        <row r="123">
          <cell r="B123">
            <v>642.20000000000005</v>
          </cell>
        </row>
        <row r="124">
          <cell r="B124">
            <v>650.1</v>
          </cell>
        </row>
        <row r="125">
          <cell r="B125">
            <v>650.20000000000005</v>
          </cell>
        </row>
        <row r="126">
          <cell r="B126">
            <v>650.29999999999995</v>
          </cell>
        </row>
        <row r="127">
          <cell r="B127">
            <v>650.4</v>
          </cell>
        </row>
        <row r="128">
          <cell r="B128">
            <v>660.1</v>
          </cell>
        </row>
        <row r="129">
          <cell r="B129">
            <v>660.2</v>
          </cell>
        </row>
        <row r="130">
          <cell r="B130">
            <v>660.3</v>
          </cell>
        </row>
        <row r="131">
          <cell r="B131">
            <v>661</v>
          </cell>
        </row>
        <row r="132">
          <cell r="B132">
            <v>662.1</v>
          </cell>
        </row>
        <row r="133">
          <cell r="B133">
            <v>662.2</v>
          </cell>
        </row>
        <row r="134">
          <cell r="B134">
            <v>670.1</v>
          </cell>
        </row>
        <row r="135">
          <cell r="B135">
            <v>670.2</v>
          </cell>
        </row>
        <row r="136">
          <cell r="B136">
            <v>671</v>
          </cell>
        </row>
        <row r="137">
          <cell r="B137">
            <v>672</v>
          </cell>
        </row>
        <row r="138">
          <cell r="B138">
            <v>673</v>
          </cell>
        </row>
        <row r="139">
          <cell r="B139" t="str">
            <v>674.P</v>
          </cell>
        </row>
        <row r="140">
          <cell r="B140" t="str">
            <v>674.P</v>
          </cell>
        </row>
        <row r="141">
          <cell r="B141" t="str">
            <v>674.P</v>
          </cell>
        </row>
        <row r="142">
          <cell r="B142" t="str">
            <v xml:space="preserve">675.P </v>
          </cell>
        </row>
        <row r="143">
          <cell r="B143">
            <v>680.1</v>
          </cell>
        </row>
        <row r="144">
          <cell r="B144">
            <v>680.2</v>
          </cell>
        </row>
        <row r="145">
          <cell r="B145">
            <v>680.3</v>
          </cell>
        </row>
        <row r="146">
          <cell r="B146">
            <v>681.1</v>
          </cell>
        </row>
        <row r="147">
          <cell r="B147">
            <v>682</v>
          </cell>
        </row>
        <row r="148">
          <cell r="B148" t="str">
            <v>683,P</v>
          </cell>
        </row>
        <row r="149">
          <cell r="B149">
            <v>700.1</v>
          </cell>
        </row>
        <row r="150">
          <cell r="B150">
            <v>700.2</v>
          </cell>
        </row>
        <row r="151">
          <cell r="B151">
            <v>701</v>
          </cell>
        </row>
        <row r="152">
          <cell r="B152">
            <v>710.1</v>
          </cell>
        </row>
        <row r="153">
          <cell r="B153">
            <v>710.2</v>
          </cell>
        </row>
        <row r="154">
          <cell r="B154">
            <v>710.3</v>
          </cell>
        </row>
        <row r="155">
          <cell r="B155">
            <v>710.4</v>
          </cell>
        </row>
        <row r="156">
          <cell r="B156">
            <v>710.5</v>
          </cell>
        </row>
        <row r="157">
          <cell r="B157" t="str">
            <v>710.6P</v>
          </cell>
        </row>
        <row r="158">
          <cell r="B158">
            <v>720</v>
          </cell>
        </row>
        <row r="159">
          <cell r="B159">
            <v>730.1</v>
          </cell>
        </row>
        <row r="160">
          <cell r="B160">
            <v>730.2</v>
          </cell>
        </row>
        <row r="161">
          <cell r="B161">
            <v>730.3</v>
          </cell>
        </row>
        <row r="162">
          <cell r="B162" t="str">
            <v>731,P</v>
          </cell>
        </row>
        <row r="163">
          <cell r="B163">
            <v>740</v>
          </cell>
        </row>
        <row r="164">
          <cell r="B164">
            <v>741</v>
          </cell>
        </row>
        <row r="165">
          <cell r="B165" t="str">
            <v>750.P</v>
          </cell>
        </row>
        <row r="166">
          <cell r="B166">
            <v>800.1</v>
          </cell>
        </row>
        <row r="167">
          <cell r="B167">
            <v>800.2</v>
          </cell>
        </row>
        <row r="168">
          <cell r="B168">
            <v>800.3</v>
          </cell>
        </row>
        <row r="169">
          <cell r="B169">
            <v>800.4</v>
          </cell>
        </row>
        <row r="170">
          <cell r="B170">
            <v>810.1</v>
          </cell>
        </row>
        <row r="171">
          <cell r="B171">
            <v>810.2</v>
          </cell>
        </row>
        <row r="172">
          <cell r="B172">
            <v>820.1</v>
          </cell>
        </row>
        <row r="173">
          <cell r="B173">
            <v>820.2</v>
          </cell>
        </row>
        <row r="174">
          <cell r="B174">
            <v>900.1</v>
          </cell>
        </row>
        <row r="175">
          <cell r="B175">
            <v>900.2</v>
          </cell>
        </row>
        <row r="176">
          <cell r="B176">
            <v>900.3</v>
          </cell>
        </row>
      </sheetData>
      <sheetData sheetId="2" refreshError="1">
        <row r="12">
          <cell r="C12" t="str">
            <v>Andamio tubular</v>
          </cell>
        </row>
        <row r="13">
          <cell r="C13" t="str">
            <v>Buldozer Tipo D-4 o equivalente</v>
          </cell>
        </row>
        <row r="14">
          <cell r="C14" t="str">
            <v>Buldozer Tipo D-6 o equivalente</v>
          </cell>
        </row>
        <row r="15">
          <cell r="C15" t="str">
            <v>Buldozer Tipo D-7 o equivalente</v>
          </cell>
        </row>
        <row r="16">
          <cell r="C16" t="str">
            <v>Camabaja</v>
          </cell>
        </row>
        <row r="17">
          <cell r="C17" t="str">
            <v>Camioneta tipo 300</v>
          </cell>
        </row>
        <row r="18">
          <cell r="C18" t="str">
            <v>Campero</v>
          </cell>
        </row>
        <row r="19">
          <cell r="C19" t="str">
            <v>Cargador tipo CAT 910 o equivalente</v>
          </cell>
        </row>
        <row r="20">
          <cell r="C20" t="str">
            <v>Cargador tipo CAT 920 o equivalente</v>
          </cell>
        </row>
        <row r="21">
          <cell r="C21" t="str">
            <v>Cargador tipo CAT 930 o equivalente</v>
          </cell>
        </row>
        <row r="22">
          <cell r="C22" t="str">
            <v>Cargador tipo CAT 950 o equivalente</v>
          </cell>
        </row>
        <row r="23">
          <cell r="C23" t="str">
            <v>Carrotanque de agua (1000 galones)</v>
          </cell>
        </row>
        <row r="24">
          <cell r="C24" t="str">
            <v>Compactador vibratorio autopropulsado Tipo Dyn-CA-15</v>
          </cell>
        </row>
        <row r="25">
          <cell r="C25" t="str">
            <v>Cilindro compactador tipo triciclo</v>
          </cell>
        </row>
        <row r="26">
          <cell r="C26" t="str">
            <v>Compactador manual vibratorio (rana)</v>
          </cell>
        </row>
        <row r="27">
          <cell r="C27" t="str">
            <v>Compresor (125 pies3) con martillos</v>
          </cell>
        </row>
        <row r="28">
          <cell r="C28" t="str">
            <v>Camión doble troque</v>
          </cell>
        </row>
        <row r="29">
          <cell r="C29" t="str">
            <v>Equipo de sand blasting (chorro de arena)</v>
          </cell>
        </row>
        <row r="30">
          <cell r="C30" t="str">
            <v>Equipo de oxycorte (acetileno)</v>
          </cell>
        </row>
        <row r="31">
          <cell r="C31" t="str">
            <v>Equipo de perforación</v>
          </cell>
        </row>
        <row r="32">
          <cell r="C32" t="str">
            <v>Equipo de topografía (tránsito y nivel)</v>
          </cell>
        </row>
        <row r="33">
          <cell r="C33" t="str">
            <v>Equipo para pintura</v>
          </cell>
        </row>
        <row r="34">
          <cell r="C34" t="str">
            <v>Escoba mecánica (Barredora)</v>
          </cell>
        </row>
        <row r="35">
          <cell r="C35" t="str">
            <v>Esparcidor de gravilla</v>
          </cell>
        </row>
        <row r="36">
          <cell r="C36" t="str">
            <v>Fresadora para pavimento</v>
          </cell>
        </row>
        <row r="37">
          <cell r="C37" t="str">
            <v>Guadaña mecánica</v>
          </cell>
        </row>
        <row r="38">
          <cell r="C38" t="str">
            <v>Irrigador de asfalto (1000 galones)</v>
          </cell>
        </row>
        <row r="39">
          <cell r="C39" t="str">
            <v>Mezcladora de concreto (1 bulto)</v>
          </cell>
        </row>
        <row r="40">
          <cell r="C40" t="str">
            <v>Motobomba de 3"</v>
          </cell>
        </row>
        <row r="41">
          <cell r="C41" t="str">
            <v>Motobomba de 4"</v>
          </cell>
        </row>
        <row r="42">
          <cell r="C42" t="str">
            <v>Motoniveladora Tipo CAT 120 o equivalente</v>
          </cell>
        </row>
        <row r="43">
          <cell r="C43" t="str">
            <v>Retroexcavadora sobre llanta Tipo JD 410 o equivalente</v>
          </cell>
        </row>
        <row r="44">
          <cell r="C44" t="str">
            <v>Retroexcavadora sobre oruga Tipo JD 690 o equivalente</v>
          </cell>
        </row>
        <row r="45">
          <cell r="C45" t="str">
            <v>Terminadora de asfalto (Finisher)</v>
          </cell>
        </row>
        <row r="46">
          <cell r="C46" t="str">
            <v>Trituradora</v>
          </cell>
        </row>
        <row r="47">
          <cell r="C47" t="str">
            <v>Vehículo delineador</v>
          </cell>
        </row>
        <row r="48">
          <cell r="C48" t="str">
            <v>Vibrador de concreto</v>
          </cell>
        </row>
        <row r="49">
          <cell r="C49" t="str">
            <v>Volqueta de 6 m3</v>
          </cell>
        </row>
        <row r="50">
          <cell r="C50" t="str">
            <v>Motosierra</v>
          </cell>
        </row>
        <row r="51">
          <cell r="C51" t="str">
            <v>Compactador neumático</v>
          </cell>
        </row>
        <row r="52">
          <cell r="C52" t="str">
            <v>Pavimentadora deslizante (para conctreto hidraúlico))</v>
          </cell>
        </row>
        <row r="53">
          <cell r="C53" t="str">
            <v>Cortadora (para pavimento)</v>
          </cell>
        </row>
        <row r="54">
          <cell r="C54" t="str">
            <v>Herramienta menor ( 5% de mano de obra )</v>
          </cell>
        </row>
        <row r="55">
          <cell r="C55" t="str">
            <v>Herramienta menor ( 10% de mano de obra )</v>
          </cell>
        </row>
        <row r="56">
          <cell r="C56" t="str">
            <v>Herramienta menor ( 15% de mano de obra )</v>
          </cell>
        </row>
        <row r="131">
          <cell r="C131" t="str">
            <v>Maestro</v>
          </cell>
          <cell r="D131" t="str">
            <v>DÍA</v>
          </cell>
          <cell r="E131">
            <v>28000</v>
          </cell>
        </row>
        <row r="132">
          <cell r="C132" t="str">
            <v>Mampostero</v>
          </cell>
          <cell r="D132" t="str">
            <v>DÍA</v>
          </cell>
          <cell r="E132">
            <v>25000</v>
          </cell>
        </row>
        <row r="133">
          <cell r="C133" t="str">
            <v>Obrero</v>
          </cell>
          <cell r="D133" t="str">
            <v>DÍA</v>
          </cell>
          <cell r="E133">
            <v>11000</v>
          </cell>
        </row>
        <row r="134">
          <cell r="C134" t="str">
            <v>Oficial</v>
          </cell>
          <cell r="D134" t="str">
            <v>DÍA</v>
          </cell>
          <cell r="E134">
            <v>19000</v>
          </cell>
        </row>
        <row r="135">
          <cell r="C135" t="str">
            <v>Pintor</v>
          </cell>
          <cell r="D135" t="str">
            <v>DÍA</v>
          </cell>
          <cell r="E135">
            <v>21000</v>
          </cell>
        </row>
        <row r="136">
          <cell r="C136" t="str">
            <v>Ayudante</v>
          </cell>
          <cell r="D136" t="str">
            <v>DÍA</v>
          </cell>
          <cell r="E136">
            <v>11000</v>
          </cell>
        </row>
        <row r="137">
          <cell r="C137" t="str">
            <v>Inspector</v>
          </cell>
          <cell r="D137" t="str">
            <v>DÍA</v>
          </cell>
          <cell r="E137">
            <v>35000</v>
          </cell>
        </row>
        <row r="138">
          <cell r="C138" t="str">
            <v>Ingeniero</v>
          </cell>
          <cell r="D138" t="str">
            <v>MES</v>
          </cell>
          <cell r="E138">
            <v>3300000</v>
          </cell>
        </row>
        <row r="139">
          <cell r="C139" t="str">
            <v>Topógrafo</v>
          </cell>
          <cell r="D139" t="str">
            <v>DÍA</v>
          </cell>
          <cell r="E139">
            <v>45000</v>
          </cell>
        </row>
        <row r="140">
          <cell r="C140" t="str">
            <v>Cadenero</v>
          </cell>
          <cell r="D140" t="str">
            <v>DÍA</v>
          </cell>
          <cell r="E140">
            <v>40000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ITEMS"/>
      <sheetName val="precios-básicos2002"/>
      <sheetName val="UNITARIO"/>
      <sheetName val="Hoja3"/>
      <sheetName val="RESUMEN"/>
      <sheetName val="lecho rio"/>
      <sheetName val="ESTADO RED"/>
    </sheetNames>
    <sheetDataSet>
      <sheetData sheetId="0" refreshError="1"/>
      <sheetData sheetId="1" refreshError="1"/>
      <sheetData sheetId="2" refreshError="1">
        <row r="12">
          <cell r="C12" t="str">
            <v>Andamio tubular</v>
          </cell>
        </row>
        <row r="13">
          <cell r="C13" t="str">
            <v>Buldozer Tipo D-4 o equivalente</v>
          </cell>
        </row>
        <row r="14">
          <cell r="C14" t="str">
            <v>Buldozer Tipo D-6 o equivalente</v>
          </cell>
        </row>
        <row r="15">
          <cell r="C15" t="str">
            <v>Buldozer Tipo D-7 o equivalente</v>
          </cell>
        </row>
        <row r="16">
          <cell r="C16" t="str">
            <v>Camabaja</v>
          </cell>
        </row>
        <row r="17">
          <cell r="C17" t="str">
            <v>Camioneta tipo 300</v>
          </cell>
        </row>
        <row r="18">
          <cell r="C18" t="str">
            <v>Campero</v>
          </cell>
        </row>
        <row r="19">
          <cell r="C19" t="str">
            <v>Cargador tipo CAT 910 o equivalente</v>
          </cell>
        </row>
        <row r="20">
          <cell r="C20" t="str">
            <v>Cargador tipo CAT 920 o equivalente</v>
          </cell>
        </row>
        <row r="21">
          <cell r="C21" t="str">
            <v>Cargador tipo CAT 930 o equivalente</v>
          </cell>
        </row>
        <row r="22">
          <cell r="C22" t="str">
            <v>Cargador tipo CAT 950 o equivalente</v>
          </cell>
        </row>
        <row r="23">
          <cell r="C23" t="str">
            <v>Carrotanque de agua (1000 galones)</v>
          </cell>
        </row>
        <row r="24">
          <cell r="C24" t="str">
            <v>Compactador vibratorio autopropulsado Tipo Dyn-CA-15</v>
          </cell>
        </row>
        <row r="25">
          <cell r="C25" t="str">
            <v>Cilindro compactador tipo triciclo</v>
          </cell>
        </row>
        <row r="26">
          <cell r="C26" t="str">
            <v>Compactador manual vibratorio (rana)</v>
          </cell>
        </row>
        <row r="27">
          <cell r="C27" t="str">
            <v>Compresor (125 pies3) con martillos</v>
          </cell>
        </row>
        <row r="28">
          <cell r="C28" t="str">
            <v>Camión doble troque</v>
          </cell>
        </row>
        <row r="29">
          <cell r="C29" t="str">
            <v>Equipo de sand blasting (chorro de arena)</v>
          </cell>
        </row>
        <row r="30">
          <cell r="C30" t="str">
            <v>Equipo de oxycorte (acetileno)</v>
          </cell>
        </row>
        <row r="31">
          <cell r="C31" t="str">
            <v>Equipo de perforación</v>
          </cell>
        </row>
        <row r="32">
          <cell r="C32" t="str">
            <v>Equipo de topografía (tránsito y nivel)</v>
          </cell>
        </row>
        <row r="33">
          <cell r="C33" t="str">
            <v>Equipo para pintura</v>
          </cell>
        </row>
        <row r="34">
          <cell r="C34" t="str">
            <v>Escoba mecánica (Barredora)</v>
          </cell>
        </row>
        <row r="35">
          <cell r="C35" t="str">
            <v>Esparcidor de gravilla</v>
          </cell>
        </row>
        <row r="36">
          <cell r="C36" t="str">
            <v>Fresadora para pavimento</v>
          </cell>
        </row>
        <row r="37">
          <cell r="C37" t="str">
            <v>Guadaña mecánica</v>
          </cell>
        </row>
        <row r="38">
          <cell r="C38" t="str">
            <v>Irrigador de asfalto (1000 galones)</v>
          </cell>
        </row>
        <row r="39">
          <cell r="C39" t="str">
            <v>Mezcladora de concreto (1 bulto)</v>
          </cell>
        </row>
        <row r="40">
          <cell r="C40" t="str">
            <v>Motobomba de 3"</v>
          </cell>
        </row>
        <row r="41">
          <cell r="C41" t="str">
            <v>Motobomba de 4"</v>
          </cell>
        </row>
        <row r="42">
          <cell r="C42" t="str">
            <v>Motoniveladora Tipo CAT 120 o equivalente</v>
          </cell>
        </row>
        <row r="43">
          <cell r="C43" t="str">
            <v>Retroexcavadora sobre llanta Tipo JD 410 o equivalente</v>
          </cell>
        </row>
        <row r="44">
          <cell r="C44" t="str">
            <v>Retroexcavadora sobre oruga Tipo JD 690 o equivalente</v>
          </cell>
        </row>
        <row r="45">
          <cell r="C45" t="str">
            <v>Terminadora de asfalto (Finisher)</v>
          </cell>
        </row>
        <row r="46">
          <cell r="C46" t="str">
            <v>Trituradora</v>
          </cell>
        </row>
        <row r="47">
          <cell r="C47" t="str">
            <v>Vehículo delineador</v>
          </cell>
        </row>
        <row r="48">
          <cell r="C48" t="str">
            <v>Vibrador de concreto</v>
          </cell>
        </row>
        <row r="49">
          <cell r="C49" t="str">
            <v>Volqueta de 6 m3</v>
          </cell>
        </row>
        <row r="50">
          <cell r="C50" t="str">
            <v>Motosierra</v>
          </cell>
        </row>
        <row r="51">
          <cell r="C51" t="str">
            <v>Compactador neumático</v>
          </cell>
        </row>
        <row r="52">
          <cell r="C52" t="str">
            <v>Pavimentadora deslizante (para conctreto hidraúlico))</v>
          </cell>
        </row>
        <row r="53">
          <cell r="C53" t="str">
            <v>Cortadora (para pavimento)</v>
          </cell>
        </row>
        <row r="54">
          <cell r="C54" t="str">
            <v>Herramienta menor ( 5% de mano de obra )</v>
          </cell>
        </row>
        <row r="55">
          <cell r="C55" t="str">
            <v>Herramienta menor ( 10% de mano de obra )</v>
          </cell>
        </row>
        <row r="56">
          <cell r="C56" t="str">
            <v>Herramienta menor ( 15% de mano de obra )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DT BASE"/>
      <sheetName val="Obras de Drenaje Transversal"/>
      <sheetName val="Obras de Drenaje Transversa (2"/>
      <sheetName val="Hoja2"/>
      <sheetName val="Hoja3"/>
    </sheetNames>
    <sheetDataSet>
      <sheetData sheetId="0">
        <row r="1">
          <cell r="S1">
            <v>1</v>
          </cell>
          <cell r="T1">
            <v>2</v>
          </cell>
          <cell r="U1">
            <v>3</v>
          </cell>
        </row>
        <row r="2">
          <cell r="S2">
            <v>0.9</v>
          </cell>
          <cell r="T2">
            <v>0.6</v>
          </cell>
          <cell r="U2">
            <v>0.4</v>
          </cell>
        </row>
      </sheetData>
      <sheetData sheetId="1"/>
      <sheetData sheetId="2"/>
      <sheetData sheetId="3">
        <row r="1">
          <cell r="B1" t="str">
            <v>Cota</v>
          </cell>
          <cell r="C1" t="str">
            <v>Cota</v>
          </cell>
          <cell r="D1" t="str">
            <v>Cota</v>
          </cell>
          <cell r="E1" t="str">
            <v>Qder</v>
          </cell>
          <cell r="F1" t="str">
            <v>Qizq</v>
          </cell>
        </row>
        <row r="2">
          <cell r="A2">
            <v>9200</v>
          </cell>
          <cell r="B2">
            <v>265.69</v>
          </cell>
          <cell r="C2">
            <v>265.55200000000002</v>
          </cell>
          <cell r="D2">
            <v>265.37</v>
          </cell>
          <cell r="F2">
            <v>2.8640624607272438E-3</v>
          </cell>
        </row>
        <row r="3">
          <cell r="A3">
            <v>9210</v>
          </cell>
          <cell r="B3">
            <v>265.42</v>
          </cell>
          <cell r="C3">
            <v>265.34500000000003</v>
          </cell>
          <cell r="D3">
            <v>265.25</v>
          </cell>
          <cell r="F3">
            <v>5.5956620326458525E-3</v>
          </cell>
        </row>
        <row r="4">
          <cell r="A4">
            <v>9220</v>
          </cell>
          <cell r="B4">
            <v>265.18</v>
          </cell>
          <cell r="C4">
            <v>265.16000000000003</v>
          </cell>
          <cell r="D4">
            <v>265.08999999999997</v>
          </cell>
          <cell r="E4">
            <v>4.957031182027922E-3</v>
          </cell>
          <cell r="F4">
            <v>1.3105288882796929E-2</v>
          </cell>
        </row>
        <row r="5">
          <cell r="A5">
            <v>9230</v>
          </cell>
          <cell r="B5">
            <v>264.95</v>
          </cell>
          <cell r="C5">
            <v>264.99700000000001</v>
          </cell>
          <cell r="D5">
            <v>264.93</v>
          </cell>
          <cell r="E5">
            <v>1.1167089690624014E-2</v>
          </cell>
          <cell r="F5">
            <v>1.9315347391393019E-2</v>
          </cell>
        </row>
        <row r="6">
          <cell r="A6">
            <v>9240</v>
          </cell>
          <cell r="B6">
            <v>264.79000000000002</v>
          </cell>
          <cell r="C6">
            <v>264.85700000000003</v>
          </cell>
          <cell r="D6">
            <v>264.79000000000002</v>
          </cell>
          <cell r="E6">
            <v>1.7377148199220104E-2</v>
          </cell>
          <cell r="F6">
            <v>2.5525405899989109E-2</v>
          </cell>
        </row>
        <row r="7">
          <cell r="A7">
            <v>9250</v>
          </cell>
          <cell r="B7">
            <v>264.67</v>
          </cell>
          <cell r="C7">
            <v>264.738</v>
          </cell>
          <cell r="D7">
            <v>264.67</v>
          </cell>
          <cell r="E7">
            <v>1.8630175525788273E-2</v>
          </cell>
          <cell r="F7">
            <v>2.6778433226557277E-2</v>
          </cell>
        </row>
        <row r="8">
          <cell r="A8">
            <v>9260</v>
          </cell>
          <cell r="B8">
            <v>264.57</v>
          </cell>
          <cell r="C8">
            <v>264.642</v>
          </cell>
          <cell r="D8">
            <v>264.57</v>
          </cell>
          <cell r="E8">
            <v>1.9883202852356441E-2</v>
          </cell>
          <cell r="F8">
            <v>2.8031460553125446E-2</v>
          </cell>
        </row>
        <row r="9">
          <cell r="A9">
            <v>9270</v>
          </cell>
          <cell r="B9">
            <v>264.49</v>
          </cell>
          <cell r="C9">
            <v>264.56400000000002</v>
          </cell>
          <cell r="D9">
            <v>264.49</v>
          </cell>
          <cell r="E9">
            <v>2.113623017892461E-2</v>
          </cell>
          <cell r="F9">
            <v>2.9284487879693614E-2</v>
          </cell>
        </row>
        <row r="10">
          <cell r="A10">
            <v>9280</v>
          </cell>
          <cell r="B10">
            <v>264.42</v>
          </cell>
          <cell r="C10">
            <v>264.49</v>
          </cell>
          <cell r="D10">
            <v>264.42</v>
          </cell>
          <cell r="E10">
            <v>2.2389257505492779E-2</v>
          </cell>
          <cell r="F10">
            <v>3.0537515206261783E-2</v>
          </cell>
        </row>
        <row r="11">
          <cell r="A11">
            <v>9290</v>
          </cell>
          <cell r="B11">
            <v>264.35000000000002</v>
          </cell>
          <cell r="C11">
            <v>264.416</v>
          </cell>
          <cell r="D11">
            <v>264.35000000000002</v>
          </cell>
          <cell r="E11">
            <v>2.3642284832060947E-2</v>
          </cell>
          <cell r="F11">
            <v>3.1790542532829952E-2</v>
          </cell>
        </row>
        <row r="12">
          <cell r="A12">
            <v>9300</v>
          </cell>
          <cell r="B12">
            <v>264.27</v>
          </cell>
          <cell r="C12">
            <v>264.34100000000001</v>
          </cell>
          <cell r="D12">
            <v>264.27</v>
          </cell>
          <cell r="E12">
            <v>2.4895312158629116E-2</v>
          </cell>
          <cell r="F12">
            <v>3.3043569859398124E-2</v>
          </cell>
        </row>
        <row r="13">
          <cell r="A13">
            <v>9310</v>
          </cell>
          <cell r="B13">
            <v>264.21999999999997</v>
          </cell>
          <cell r="C13">
            <v>264.29199999999997</v>
          </cell>
          <cell r="D13">
            <v>264.21999999999997</v>
          </cell>
          <cell r="E13">
            <v>3.8568456502389485E-2</v>
          </cell>
          <cell r="F13">
            <v>0.12333368971506692</v>
          </cell>
        </row>
        <row r="14">
          <cell r="A14">
            <v>9320</v>
          </cell>
          <cell r="B14">
            <v>264.36</v>
          </cell>
          <cell r="C14">
            <v>264.43099999999998</v>
          </cell>
          <cell r="D14">
            <v>264.36</v>
          </cell>
          <cell r="E14">
            <v>3.7315429175821313E-2</v>
          </cell>
          <cell r="F14">
            <v>0.12208066238849875</v>
          </cell>
        </row>
        <row r="15">
          <cell r="A15">
            <v>9330</v>
          </cell>
          <cell r="B15">
            <v>264.72000000000003</v>
          </cell>
          <cell r="C15">
            <v>264.78800000000001</v>
          </cell>
          <cell r="D15">
            <v>264.72000000000003</v>
          </cell>
          <cell r="E15">
            <v>3.6062401849253141E-2</v>
          </cell>
          <cell r="F15">
            <v>0.12082763506193059</v>
          </cell>
        </row>
        <row r="16">
          <cell r="A16">
            <v>9340</v>
          </cell>
          <cell r="B16">
            <v>265.29000000000002</v>
          </cell>
          <cell r="C16">
            <v>265.36500000000001</v>
          </cell>
          <cell r="D16">
            <v>265.29000000000002</v>
          </cell>
          <cell r="E16">
            <v>3.4809374522684969E-2</v>
          </cell>
          <cell r="F16">
            <v>0.11957460773536242</v>
          </cell>
        </row>
        <row r="17">
          <cell r="A17">
            <v>9350</v>
          </cell>
          <cell r="B17">
            <v>266.08999999999997</v>
          </cell>
          <cell r="C17">
            <v>266.15899999999999</v>
          </cell>
          <cell r="D17">
            <v>266.08999999999997</v>
          </cell>
          <cell r="E17">
            <v>3.3556347196116797E-2</v>
          </cell>
          <cell r="F17">
            <v>0.11832158040879426</v>
          </cell>
        </row>
        <row r="18">
          <cell r="A18">
            <v>9360</v>
          </cell>
          <cell r="B18">
            <v>267.07</v>
          </cell>
          <cell r="C18">
            <v>267.14299999999997</v>
          </cell>
          <cell r="D18">
            <v>267.07</v>
          </cell>
          <cell r="E18">
            <v>3.2303319869548625E-2</v>
          </cell>
          <cell r="F18">
            <v>0.11706855308222609</v>
          </cell>
        </row>
        <row r="19">
          <cell r="A19">
            <v>9370</v>
          </cell>
          <cell r="B19">
            <v>268.08</v>
          </cell>
          <cell r="C19">
            <v>268.15100000000001</v>
          </cell>
          <cell r="D19">
            <v>268.08</v>
          </cell>
          <cell r="E19">
            <v>3.1050292542980452E-2</v>
          </cell>
          <cell r="F19">
            <v>0.11284130704644117</v>
          </cell>
        </row>
        <row r="20">
          <cell r="A20">
            <v>9380</v>
          </cell>
          <cell r="B20">
            <v>269.08999999999997</v>
          </cell>
          <cell r="C20">
            <v>269.16000000000003</v>
          </cell>
          <cell r="D20">
            <v>269.08999999999997</v>
          </cell>
          <cell r="E20">
            <v>2.9797265216412284E-2</v>
          </cell>
          <cell r="F20">
            <v>0.10415273294683113</v>
          </cell>
        </row>
        <row r="21">
          <cell r="A21">
            <v>9390</v>
          </cell>
          <cell r="B21">
            <v>270.06</v>
          </cell>
          <cell r="C21">
            <v>270.13299999999998</v>
          </cell>
          <cell r="D21">
            <v>270.06</v>
          </cell>
          <cell r="E21">
            <v>2.3587206707816194E-2</v>
          </cell>
          <cell r="F21">
            <v>7.811454971012334E-2</v>
          </cell>
        </row>
        <row r="22">
          <cell r="A22">
            <v>9400</v>
          </cell>
          <cell r="B22">
            <v>270.8</v>
          </cell>
          <cell r="C22">
            <v>270.86799999999999</v>
          </cell>
          <cell r="D22">
            <v>270.8</v>
          </cell>
          <cell r="E22">
            <v>1.7377148199220104E-2</v>
          </cell>
          <cell r="F22">
            <v>5.2076366473415563E-2</v>
          </cell>
        </row>
        <row r="23">
          <cell r="A23">
            <v>9410</v>
          </cell>
          <cell r="B23">
            <v>271.26</v>
          </cell>
          <cell r="C23">
            <v>271.334</v>
          </cell>
          <cell r="D23">
            <v>271.26</v>
          </cell>
          <cell r="E23">
            <v>8.6885740996100521E-3</v>
          </cell>
          <cell r="F23">
            <v>2.6038183236707781E-2</v>
          </cell>
        </row>
        <row r="24">
          <cell r="A24">
            <v>9420</v>
          </cell>
          <cell r="B24">
            <v>271.45999999999998</v>
          </cell>
          <cell r="C24">
            <v>271.52999999999997</v>
          </cell>
          <cell r="D24">
            <v>271.45999999999998</v>
          </cell>
          <cell r="E24">
            <v>8.6885740996100521E-3</v>
          </cell>
          <cell r="F24">
            <v>2.6038183236707781E-2</v>
          </cell>
        </row>
        <row r="25">
          <cell r="A25">
            <v>9430</v>
          </cell>
          <cell r="B25">
            <v>271.39</v>
          </cell>
          <cell r="C25">
            <v>271.45600000000002</v>
          </cell>
          <cell r="D25">
            <v>271.39</v>
          </cell>
          <cell r="E25">
            <v>1.7377148199220104E-2</v>
          </cell>
          <cell r="F25">
            <v>5.2076366473415563E-2</v>
          </cell>
        </row>
        <row r="26">
          <cell r="A26">
            <v>9440</v>
          </cell>
          <cell r="B26">
            <v>271.04000000000002</v>
          </cell>
          <cell r="C26">
            <v>271.113</v>
          </cell>
          <cell r="D26">
            <v>271.04000000000002</v>
          </cell>
          <cell r="E26">
            <v>2.6065722298830155E-2</v>
          </cell>
          <cell r="F26">
            <v>7.8114549710123354E-2</v>
          </cell>
        </row>
        <row r="27">
          <cell r="A27">
            <v>9450</v>
          </cell>
          <cell r="B27">
            <v>270.47000000000003</v>
          </cell>
          <cell r="C27">
            <v>270.5</v>
          </cell>
          <cell r="D27">
            <v>270.43</v>
          </cell>
          <cell r="E27">
            <v>3.2272200729350338E-2</v>
          </cell>
          <cell r="F27">
            <v>9.4235090504699373E-2</v>
          </cell>
        </row>
        <row r="28">
          <cell r="A28">
            <v>9460</v>
          </cell>
          <cell r="B28">
            <v>269.68</v>
          </cell>
          <cell r="C28">
            <v>269.64999999999998</v>
          </cell>
          <cell r="D28">
            <v>269.58</v>
          </cell>
          <cell r="E28">
            <v>3.7229231911378259E-2</v>
          </cell>
          <cell r="F28">
            <v>0.10423397318009214</v>
          </cell>
        </row>
        <row r="29">
          <cell r="A29">
            <v>9470</v>
          </cell>
          <cell r="B29">
            <v>268.85000000000002</v>
          </cell>
          <cell r="C29">
            <v>268.76400000000001</v>
          </cell>
          <cell r="D29">
            <v>268.66000000000003</v>
          </cell>
          <cell r="E29">
            <v>3.7229231911378259E-2</v>
          </cell>
          <cell r="F29">
            <v>0.11441185975928037</v>
          </cell>
        </row>
        <row r="30">
          <cell r="A30">
            <v>9480</v>
          </cell>
          <cell r="B30">
            <v>268.06</v>
          </cell>
          <cell r="C30">
            <v>267.90600000000001</v>
          </cell>
          <cell r="D30">
            <v>267.70999999999998</v>
          </cell>
          <cell r="E30">
            <v>3.7229231911378259E-2</v>
          </cell>
          <cell r="F30">
            <v>0.12223653348011145</v>
          </cell>
        </row>
        <row r="31">
          <cell r="A31">
            <v>9490</v>
          </cell>
          <cell r="B31">
            <v>267.32</v>
          </cell>
          <cell r="C31">
            <v>267.12400000000002</v>
          </cell>
          <cell r="D31">
            <v>266.87</v>
          </cell>
          <cell r="E31">
            <v>3.7229231911378259E-2</v>
          </cell>
          <cell r="F31">
            <v>0.1251041760189146</v>
          </cell>
        </row>
        <row r="32">
          <cell r="A32">
            <v>9500</v>
          </cell>
          <cell r="B32">
            <v>266.62</v>
          </cell>
          <cell r="C32">
            <v>266.41899999999998</v>
          </cell>
          <cell r="D32">
            <v>266.16000000000003</v>
          </cell>
          <cell r="E32">
            <v>3.7229231911378259E-2</v>
          </cell>
          <cell r="F32">
            <v>0.12796823847964184</v>
          </cell>
        </row>
        <row r="33">
          <cell r="A33">
            <v>9510</v>
          </cell>
          <cell r="B33">
            <v>265.99</v>
          </cell>
          <cell r="C33">
            <v>265.79000000000002</v>
          </cell>
          <cell r="D33">
            <v>265.52999999999997</v>
          </cell>
          <cell r="E33">
            <v>3.7229231911378259E-2</v>
          </cell>
          <cell r="F33">
            <v>0.13083230094036907</v>
          </cell>
        </row>
        <row r="34">
          <cell r="A34">
            <v>9520</v>
          </cell>
          <cell r="B34">
            <v>265.44</v>
          </cell>
          <cell r="C34">
            <v>265.238</v>
          </cell>
          <cell r="D34">
            <v>264.98</v>
          </cell>
          <cell r="E34">
            <v>3.7229231911378259E-2</v>
          </cell>
          <cell r="F34">
            <v>0.13369636340109631</v>
          </cell>
        </row>
        <row r="35">
          <cell r="A35">
            <v>9530</v>
          </cell>
          <cell r="B35">
            <v>264.94</v>
          </cell>
          <cell r="C35">
            <v>264.762</v>
          </cell>
          <cell r="D35">
            <v>264.54000000000002</v>
          </cell>
          <cell r="E35">
            <v>0</v>
          </cell>
          <cell r="F35">
            <v>2.8604823826513348E-3</v>
          </cell>
        </row>
        <row r="36">
          <cell r="A36">
            <v>9540</v>
          </cell>
          <cell r="B36">
            <v>264.47000000000003</v>
          </cell>
          <cell r="C36">
            <v>264.363</v>
          </cell>
          <cell r="D36">
            <v>264.23</v>
          </cell>
          <cell r="E36">
            <v>7.4355467730418826E-3</v>
          </cell>
          <cell r="F36">
            <v>5.6636835160881246E-3</v>
          </cell>
        </row>
        <row r="37">
          <cell r="A37">
            <v>9550</v>
          </cell>
          <cell r="B37">
            <v>264.08999999999997</v>
          </cell>
          <cell r="C37">
            <v>264.04000000000002</v>
          </cell>
          <cell r="D37">
            <v>263.95999999999998</v>
          </cell>
          <cell r="E37">
            <v>1.7349609137097727E-2</v>
          </cell>
          <cell r="F37">
            <v>8.2843006676535519E-3</v>
          </cell>
        </row>
        <row r="38">
          <cell r="A38">
            <v>9560</v>
          </cell>
          <cell r="B38">
            <v>263.77999999999997</v>
          </cell>
          <cell r="C38">
            <v>263.79399999999998</v>
          </cell>
          <cell r="D38">
            <v>263.72000000000003</v>
          </cell>
          <cell r="E38">
            <v>3.0995214418735702E-2</v>
          </cell>
          <cell r="F38">
            <v>9.5373279942217205E-3</v>
          </cell>
        </row>
        <row r="39">
          <cell r="A39">
            <v>9570</v>
          </cell>
          <cell r="B39">
            <v>263.55</v>
          </cell>
          <cell r="C39">
            <v>263.62400000000002</v>
          </cell>
          <cell r="D39">
            <v>263.55</v>
          </cell>
          <cell r="E39">
            <v>4.7119335291387635E-2</v>
          </cell>
          <cell r="F39">
            <v>1.0790355320789889E-2</v>
          </cell>
        </row>
        <row r="40">
          <cell r="A40">
            <v>9580</v>
          </cell>
          <cell r="B40">
            <v>263.45999999999998</v>
          </cell>
          <cell r="C40">
            <v>263.52999999999997</v>
          </cell>
          <cell r="D40">
            <v>263.5</v>
          </cell>
          <cell r="E40">
            <v>6.3243456164039577E-2</v>
          </cell>
          <cell r="F40">
            <v>1.2043382647358058E-2</v>
          </cell>
        </row>
        <row r="41">
          <cell r="A41">
            <v>9590</v>
          </cell>
          <cell r="B41">
            <v>263.33000000000004</v>
          </cell>
          <cell r="C41">
            <v>263.51299999999998</v>
          </cell>
          <cell r="D41">
            <v>263.56</v>
          </cell>
          <cell r="E41">
            <v>0.10813873679842401</v>
          </cell>
          <cell r="F41">
            <v>0</v>
          </cell>
        </row>
        <row r="42">
          <cell r="A42">
            <v>9600</v>
          </cell>
          <cell r="B42">
            <v>263.42</v>
          </cell>
          <cell r="C42">
            <v>263.57299999999998</v>
          </cell>
          <cell r="D42">
            <v>263.68</v>
          </cell>
          <cell r="E42">
            <v>9.067566672538209E-2</v>
          </cell>
          <cell r="F42">
            <v>0</v>
          </cell>
        </row>
        <row r="43">
          <cell r="A43">
            <v>9610</v>
          </cell>
          <cell r="B43">
            <v>263.49</v>
          </cell>
          <cell r="C43">
            <v>263.70800000000003</v>
          </cell>
          <cell r="D43">
            <v>263.88</v>
          </cell>
          <cell r="E43">
            <v>6.807298148844089E-2</v>
          </cell>
          <cell r="F43">
            <v>0</v>
          </cell>
        </row>
        <row r="44">
          <cell r="A44">
            <v>9620</v>
          </cell>
          <cell r="B44">
            <v>263.60000000000002</v>
          </cell>
          <cell r="C44">
            <v>263.87200000000001</v>
          </cell>
          <cell r="D44">
            <v>264.08</v>
          </cell>
          <cell r="E44">
            <v>4.5384374377677859E-2</v>
          </cell>
          <cell r="F44">
            <v>0</v>
          </cell>
        </row>
        <row r="45">
          <cell r="A45">
            <v>9630</v>
          </cell>
          <cell r="B45">
            <v>263.77</v>
          </cell>
          <cell r="C45">
            <v>264.036</v>
          </cell>
          <cell r="D45">
            <v>264.25</v>
          </cell>
          <cell r="E45">
            <v>2.2692187188838933E-2</v>
          </cell>
          <cell r="F45">
            <v>0</v>
          </cell>
        </row>
        <row r="46">
          <cell r="A46">
            <v>9640</v>
          </cell>
          <cell r="B46">
            <v>263.88</v>
          </cell>
          <cell r="C46">
            <v>264.15100000000001</v>
          </cell>
          <cell r="D46">
            <v>264.36</v>
          </cell>
          <cell r="E46">
            <v>2.2692187188838933E-2</v>
          </cell>
          <cell r="F46">
            <v>4.957031182027922E-3</v>
          </cell>
        </row>
        <row r="47">
          <cell r="A47">
            <v>9650</v>
          </cell>
          <cell r="B47">
            <v>263.82</v>
          </cell>
          <cell r="C47">
            <v>264.08600000000001</v>
          </cell>
          <cell r="D47">
            <v>264.3</v>
          </cell>
          <cell r="E47">
            <v>4.5384374377677866E-2</v>
          </cell>
          <cell r="F47">
            <v>9.914062364055844E-3</v>
          </cell>
        </row>
        <row r="48">
          <cell r="A48">
            <v>9660</v>
          </cell>
          <cell r="B48">
            <v>263.66000000000003</v>
          </cell>
          <cell r="C48">
            <v>263.834</v>
          </cell>
          <cell r="D48">
            <v>263.97000000000003</v>
          </cell>
          <cell r="E48">
            <v>6.8076561566516799E-2</v>
          </cell>
          <cell r="F48">
            <v>1.4871093546083767E-2</v>
          </cell>
        </row>
        <row r="49">
          <cell r="A49">
            <v>9670</v>
          </cell>
          <cell r="B49">
            <v>263.33</v>
          </cell>
          <cell r="C49">
            <v>263.39499999999998</v>
          </cell>
          <cell r="D49">
            <v>263.45</v>
          </cell>
          <cell r="E49">
            <v>9.0636285866547095E-2</v>
          </cell>
          <cell r="F49">
            <v>1.9828124728111688E-2</v>
          </cell>
        </row>
        <row r="50">
          <cell r="A50">
            <v>9680</v>
          </cell>
          <cell r="B50">
            <v>262.8</v>
          </cell>
          <cell r="C50">
            <v>262.77</v>
          </cell>
          <cell r="D50">
            <v>262.74</v>
          </cell>
          <cell r="E50">
            <v>0.11046441059465878</v>
          </cell>
          <cell r="F50">
            <v>2.5512462540791595E-2</v>
          </cell>
        </row>
        <row r="51">
          <cell r="A51">
            <v>9690</v>
          </cell>
          <cell r="B51">
            <v>262.07</v>
          </cell>
          <cell r="C51">
            <v>261.964</v>
          </cell>
          <cell r="D51">
            <v>261.82</v>
          </cell>
          <cell r="E51">
            <v>0.13029253532277046</v>
          </cell>
          <cell r="F51">
            <v>2.8355044533063384E-2</v>
          </cell>
        </row>
        <row r="52">
          <cell r="A52">
            <v>9700</v>
          </cell>
          <cell r="B52">
            <v>261.3</v>
          </cell>
          <cell r="C52">
            <v>261.10899999999998</v>
          </cell>
          <cell r="D52">
            <v>260.86</v>
          </cell>
          <cell r="E52">
            <v>1.9828124728111688E-2</v>
          </cell>
          <cell r="F52">
            <v>2.8640624607272438E-3</v>
          </cell>
        </row>
        <row r="53">
          <cell r="A53">
            <v>9710</v>
          </cell>
          <cell r="B53">
            <v>260.49</v>
          </cell>
          <cell r="C53">
            <v>260.27600000000001</v>
          </cell>
          <cell r="D53">
            <v>260.01</v>
          </cell>
          <cell r="E53">
            <v>3.9656249456223376E-2</v>
          </cell>
          <cell r="F53">
            <v>5.7317049995303966E-3</v>
          </cell>
        </row>
        <row r="54">
          <cell r="A54">
            <v>9720</v>
          </cell>
          <cell r="B54">
            <v>259.69</v>
          </cell>
          <cell r="C54">
            <v>259.483</v>
          </cell>
          <cell r="D54">
            <v>259.20999999999998</v>
          </cell>
          <cell r="E54">
            <v>5.9484374184335068E-2</v>
          </cell>
          <cell r="F54">
            <v>8.59576746025764E-3</v>
          </cell>
        </row>
        <row r="55">
          <cell r="A55">
            <v>9730</v>
          </cell>
          <cell r="B55">
            <v>258.94</v>
          </cell>
          <cell r="C55">
            <v>258.73200000000003</v>
          </cell>
          <cell r="D55">
            <v>258.45999999999998</v>
          </cell>
          <cell r="E55">
            <v>7.9312498912446752E-2</v>
          </cell>
          <cell r="F55">
            <v>1.1459829920984883E-2</v>
          </cell>
        </row>
        <row r="56">
          <cell r="A56">
            <v>9740</v>
          </cell>
          <cell r="B56">
            <v>258.23</v>
          </cell>
          <cell r="C56">
            <v>258.02199999999999</v>
          </cell>
          <cell r="D56">
            <v>257.75</v>
          </cell>
          <cell r="E56">
            <v>9.9140623640558437E-2</v>
          </cell>
          <cell r="F56">
            <v>1.4323892381712127E-2</v>
          </cell>
        </row>
        <row r="57">
          <cell r="A57">
            <v>9750</v>
          </cell>
          <cell r="B57">
            <v>257.56</v>
          </cell>
          <cell r="C57">
            <v>257.35399999999998</v>
          </cell>
          <cell r="D57">
            <v>257.08</v>
          </cell>
          <cell r="E57">
            <v>0.11896874836867012</v>
          </cell>
          <cell r="F57">
            <v>1.718795484243937E-2</v>
          </cell>
        </row>
        <row r="58">
          <cell r="A58">
            <v>9760</v>
          </cell>
          <cell r="B58">
            <v>256.91000000000003</v>
          </cell>
          <cell r="C58">
            <v>256.726</v>
          </cell>
          <cell r="D58">
            <v>256.49</v>
          </cell>
          <cell r="E58">
            <v>0.13879687309678182</v>
          </cell>
          <cell r="F58">
            <v>2.0052017303166615E-2</v>
          </cell>
        </row>
        <row r="59">
          <cell r="A59">
            <v>9770</v>
          </cell>
          <cell r="B59">
            <v>256.24</v>
          </cell>
          <cell r="C59">
            <v>256.12</v>
          </cell>
          <cell r="D59">
            <v>255.97</v>
          </cell>
          <cell r="E59">
            <v>0.1586249978248935</v>
          </cell>
          <cell r="F59">
            <v>2.2858798514679313E-2</v>
          </cell>
        </row>
        <row r="60">
          <cell r="A60">
            <v>9780</v>
          </cell>
          <cell r="B60">
            <v>255.57</v>
          </cell>
          <cell r="C60">
            <v>255.51300000000001</v>
          </cell>
          <cell r="D60">
            <v>255.44</v>
          </cell>
          <cell r="E60">
            <v>0.17845312255300519</v>
          </cell>
          <cell r="F60">
            <v>2.5486575822396558E-2</v>
          </cell>
        </row>
        <row r="61">
          <cell r="A61">
            <v>9790</v>
          </cell>
          <cell r="B61">
            <v>254.9</v>
          </cell>
          <cell r="C61">
            <v>254.90700000000001</v>
          </cell>
          <cell r="D61">
            <v>254.84</v>
          </cell>
          <cell r="E61">
            <v>0.19953427460768505</v>
          </cell>
          <cell r="F61">
            <v>2.6739603148964727E-2</v>
          </cell>
        </row>
        <row r="62">
          <cell r="A62">
            <v>9800</v>
          </cell>
          <cell r="B62">
            <v>254.23</v>
          </cell>
          <cell r="C62">
            <v>254.3</v>
          </cell>
          <cell r="D62">
            <v>254.23</v>
          </cell>
          <cell r="E62">
            <v>0.22061542666236492</v>
          </cell>
          <cell r="F62">
            <v>2.7992630475532895E-2</v>
          </cell>
        </row>
        <row r="63">
          <cell r="A63">
            <v>9810</v>
          </cell>
          <cell r="B63">
            <v>253.62</v>
          </cell>
          <cell r="C63">
            <v>253.69399999999999</v>
          </cell>
          <cell r="D63">
            <v>253.62</v>
          </cell>
          <cell r="E63">
            <v>0.24169657871704478</v>
          </cell>
          <cell r="F63">
            <v>2.9245657802101064E-2</v>
          </cell>
        </row>
        <row r="64">
          <cell r="A64">
            <v>9820</v>
          </cell>
          <cell r="B64">
            <v>253.02</v>
          </cell>
          <cell r="C64">
            <v>253.08699999999999</v>
          </cell>
          <cell r="D64">
            <v>253.02</v>
          </cell>
          <cell r="E64">
            <v>0.26277773077172467</v>
          </cell>
          <cell r="F64">
            <v>3.0498685128669233E-2</v>
          </cell>
        </row>
        <row r="65">
          <cell r="A65">
            <v>9830</v>
          </cell>
          <cell r="B65">
            <v>252.41</v>
          </cell>
          <cell r="C65">
            <v>252.47800000000001</v>
          </cell>
          <cell r="D65">
            <v>252.41</v>
          </cell>
          <cell r="E65">
            <v>0.28385888282640453</v>
          </cell>
          <cell r="F65">
            <v>3.1751712455237405E-2</v>
          </cell>
        </row>
        <row r="66">
          <cell r="A66">
            <v>9840</v>
          </cell>
          <cell r="B66">
            <v>251.78</v>
          </cell>
          <cell r="C66">
            <v>251.852</v>
          </cell>
          <cell r="D66">
            <v>251.81</v>
          </cell>
          <cell r="E66">
            <v>2.1081152054679857E-2</v>
          </cell>
          <cell r="F66">
            <v>1.2530273265681693E-3</v>
          </cell>
        </row>
        <row r="67">
          <cell r="A67">
            <v>9850</v>
          </cell>
          <cell r="B67">
            <v>251.13</v>
          </cell>
          <cell r="C67">
            <v>251.20500000000001</v>
          </cell>
          <cell r="D67">
            <v>251.22</v>
          </cell>
          <cell r="E67">
            <v>4.3433231826307428E-2</v>
          </cell>
          <cell r="F67">
            <v>1.2530273265681693E-3</v>
          </cell>
        </row>
        <row r="68">
          <cell r="A68">
            <v>9860</v>
          </cell>
          <cell r="B68">
            <v>250.44</v>
          </cell>
          <cell r="C68">
            <v>250.536</v>
          </cell>
          <cell r="D68">
            <v>250.62</v>
          </cell>
          <cell r="E68">
            <v>6.5960735423654548E-2</v>
          </cell>
          <cell r="F68">
            <v>1.2530273265681693E-3</v>
          </cell>
        </row>
        <row r="69">
          <cell r="A69">
            <v>9870</v>
          </cell>
          <cell r="B69">
            <v>249.66</v>
          </cell>
          <cell r="C69">
            <v>249.84700000000001</v>
          </cell>
          <cell r="D69">
            <v>249.99</v>
          </cell>
          <cell r="E69">
            <v>8.8652922612493482E-2</v>
          </cell>
          <cell r="F69">
            <v>1.2530273265681693E-3</v>
          </cell>
        </row>
        <row r="70">
          <cell r="A70">
            <v>9880</v>
          </cell>
          <cell r="B70">
            <v>248.87</v>
          </cell>
          <cell r="C70">
            <v>249.137</v>
          </cell>
          <cell r="D70">
            <v>249.35</v>
          </cell>
          <cell r="E70">
            <v>0.11134510980133241</v>
          </cell>
          <cell r="F70">
            <v>1.2530273265681693E-3</v>
          </cell>
        </row>
        <row r="71">
          <cell r="A71">
            <v>9890</v>
          </cell>
          <cell r="B71">
            <v>248.14</v>
          </cell>
          <cell r="C71">
            <v>248.405</v>
          </cell>
          <cell r="D71">
            <v>248.62</v>
          </cell>
          <cell r="E71">
            <v>0.13403729699017136</v>
          </cell>
          <cell r="F71">
            <v>1.2530273265681693E-3</v>
          </cell>
        </row>
        <row r="72">
          <cell r="A72">
            <v>9900</v>
          </cell>
          <cell r="B72">
            <v>247.38</v>
          </cell>
          <cell r="C72">
            <v>247.65299999999999</v>
          </cell>
          <cell r="D72">
            <v>247.86</v>
          </cell>
          <cell r="E72">
            <v>0.15672948417901028</v>
          </cell>
          <cell r="F72">
            <v>1.2530273265681693E-3</v>
          </cell>
        </row>
        <row r="73">
          <cell r="A73">
            <v>9910</v>
          </cell>
          <cell r="B73">
            <v>246.61</v>
          </cell>
          <cell r="C73">
            <v>246.88</v>
          </cell>
          <cell r="D73">
            <v>247.09</v>
          </cell>
          <cell r="E73">
            <v>0.17942525144592511</v>
          </cell>
          <cell r="F73">
            <v>1.2530273265681693E-3</v>
          </cell>
        </row>
        <row r="74">
          <cell r="A74">
            <v>9920</v>
          </cell>
          <cell r="B74">
            <v>245.82</v>
          </cell>
          <cell r="C74">
            <v>246.08600000000001</v>
          </cell>
          <cell r="D74">
            <v>246.3</v>
          </cell>
          <cell r="E74">
            <v>0.20211743863476403</v>
          </cell>
          <cell r="F74">
            <v>1.2530273265681693E-3</v>
          </cell>
        </row>
        <row r="75">
          <cell r="A75">
            <v>9930</v>
          </cell>
          <cell r="B75">
            <v>245</v>
          </cell>
          <cell r="C75">
            <v>245.27099999999999</v>
          </cell>
          <cell r="D75">
            <v>245.48</v>
          </cell>
          <cell r="E75">
            <v>2.2692187188838933E-2</v>
          </cell>
          <cell r="F75">
            <v>0</v>
          </cell>
        </row>
        <row r="76">
          <cell r="A76">
            <v>9940</v>
          </cell>
          <cell r="B76">
            <v>244.21</v>
          </cell>
          <cell r="C76">
            <v>244.43799999999999</v>
          </cell>
          <cell r="D76">
            <v>244.62</v>
          </cell>
          <cell r="E76">
            <v>4.5384374377677866E-2</v>
          </cell>
          <cell r="F76">
            <v>0</v>
          </cell>
        </row>
        <row r="77">
          <cell r="A77">
            <v>9950</v>
          </cell>
          <cell r="B77">
            <v>243.46</v>
          </cell>
          <cell r="C77">
            <v>243.60300000000001</v>
          </cell>
          <cell r="D77">
            <v>243.72</v>
          </cell>
          <cell r="E77">
            <v>6.8004960004998616E-2</v>
          </cell>
          <cell r="F77">
            <v>0</v>
          </cell>
        </row>
        <row r="78">
          <cell r="A78">
            <v>9960</v>
          </cell>
          <cell r="B78">
            <v>242.69</v>
          </cell>
          <cell r="C78">
            <v>242.768</v>
          </cell>
          <cell r="D78">
            <v>242.82</v>
          </cell>
          <cell r="E78">
            <v>9.0450121806599823E-2</v>
          </cell>
          <cell r="F78">
            <v>0</v>
          </cell>
        </row>
        <row r="79">
          <cell r="A79">
            <v>9970</v>
          </cell>
          <cell r="B79">
            <v>241.86</v>
          </cell>
          <cell r="C79">
            <v>241.934</v>
          </cell>
          <cell r="D79">
            <v>241.92</v>
          </cell>
          <cell r="E79">
            <v>0.11153127386127967</v>
          </cell>
          <cell r="F79">
            <v>1.2530273265681693E-3</v>
          </cell>
        </row>
        <row r="80">
          <cell r="A80">
            <v>9980</v>
          </cell>
          <cell r="B80">
            <v>241.07</v>
          </cell>
          <cell r="C80">
            <v>241.13499999999999</v>
          </cell>
          <cell r="D80">
            <v>241.07</v>
          </cell>
          <cell r="E80">
            <v>0.12021984796088972</v>
          </cell>
          <cell r="F80">
            <v>2.5060546531363386E-3</v>
          </cell>
        </row>
        <row r="81">
          <cell r="A81">
            <v>9990</v>
          </cell>
          <cell r="B81">
            <v>240.4</v>
          </cell>
          <cell r="C81">
            <v>240.46899999999999</v>
          </cell>
          <cell r="D81">
            <v>240.4</v>
          </cell>
          <cell r="E81">
            <v>0.12147287528745788</v>
          </cell>
          <cell r="F81">
            <v>3.7590819797045077E-3</v>
          </cell>
        </row>
        <row r="82">
          <cell r="E82">
            <v>0</v>
          </cell>
          <cell r="F82">
            <v>0</v>
          </cell>
        </row>
        <row r="83">
          <cell r="A83">
            <v>10000</v>
          </cell>
          <cell r="B83">
            <v>239.87</v>
          </cell>
          <cell r="C83">
            <v>239.941</v>
          </cell>
          <cell r="D83">
            <v>239.87</v>
          </cell>
          <cell r="E83">
            <v>0.12272590261402605</v>
          </cell>
          <cell r="F83">
            <v>5.0121093062726772E-3</v>
          </cell>
        </row>
        <row r="84">
          <cell r="A84">
            <v>10010</v>
          </cell>
          <cell r="B84">
            <v>239.48</v>
          </cell>
          <cell r="C84">
            <v>239.55</v>
          </cell>
          <cell r="D84">
            <v>239.48</v>
          </cell>
          <cell r="E84">
            <v>0.12397534986251831</v>
          </cell>
          <cell r="F84">
            <v>6.2615565547649368E-3</v>
          </cell>
        </row>
        <row r="85">
          <cell r="A85">
            <v>10020</v>
          </cell>
          <cell r="B85">
            <v>239.23</v>
          </cell>
          <cell r="C85">
            <v>239.297</v>
          </cell>
          <cell r="D85">
            <v>239.23</v>
          </cell>
          <cell r="E85">
            <v>0.12522837718908647</v>
          </cell>
          <cell r="F85">
            <v>7.5145838813331063E-3</v>
          </cell>
        </row>
        <row r="86">
          <cell r="A86">
            <v>10030</v>
          </cell>
          <cell r="B86">
            <v>239.07999999999998</v>
          </cell>
          <cell r="C86">
            <v>239.18199999999999</v>
          </cell>
          <cell r="D86">
            <v>239.07999999999998</v>
          </cell>
          <cell r="E86">
            <v>8.7747713640530939E-3</v>
          </cell>
          <cell r="F86">
            <v>8.7747713640530939E-3</v>
          </cell>
        </row>
        <row r="87">
          <cell r="A87">
            <v>10040</v>
          </cell>
          <cell r="B87">
            <v>239.13</v>
          </cell>
          <cell r="C87">
            <v>239.203</v>
          </cell>
          <cell r="D87">
            <v>239.13</v>
          </cell>
          <cell r="E87">
            <v>7.5217440374849252E-3</v>
          </cell>
          <cell r="F87">
            <v>7.5217440374849252E-3</v>
          </cell>
        </row>
        <row r="88">
          <cell r="A88">
            <v>10050</v>
          </cell>
          <cell r="B88">
            <v>239.29</v>
          </cell>
          <cell r="C88">
            <v>239.363</v>
          </cell>
          <cell r="D88">
            <v>239.29</v>
          </cell>
          <cell r="E88">
            <v>6.2651366328408467E-3</v>
          </cell>
          <cell r="F88">
            <v>6.2651366328408467E-3</v>
          </cell>
        </row>
        <row r="89">
          <cell r="A89">
            <v>10060</v>
          </cell>
          <cell r="B89">
            <v>239.59</v>
          </cell>
          <cell r="C89">
            <v>239.65899999999999</v>
          </cell>
          <cell r="D89">
            <v>239.59</v>
          </cell>
          <cell r="E89">
            <v>5.0121093062726772E-3</v>
          </cell>
          <cell r="F89">
            <v>5.0121093062726772E-3</v>
          </cell>
        </row>
        <row r="90">
          <cell r="A90">
            <v>10070</v>
          </cell>
          <cell r="B90">
            <v>240.02</v>
          </cell>
          <cell r="C90">
            <v>240.09399999999999</v>
          </cell>
          <cell r="D90">
            <v>240.02</v>
          </cell>
          <cell r="E90">
            <v>3.7590819797045077E-3</v>
          </cell>
          <cell r="F90">
            <v>3.7590819797045077E-3</v>
          </cell>
        </row>
        <row r="91">
          <cell r="A91">
            <v>10080</v>
          </cell>
          <cell r="B91">
            <v>240.6</v>
          </cell>
          <cell r="C91">
            <v>240.666</v>
          </cell>
          <cell r="D91">
            <v>240.6</v>
          </cell>
          <cell r="E91">
            <v>2.5060546531363386E-3</v>
          </cell>
          <cell r="F91">
            <v>2.5060546531363386E-3</v>
          </cell>
        </row>
        <row r="92">
          <cell r="A92">
            <v>10090</v>
          </cell>
          <cell r="B92">
            <v>241.3</v>
          </cell>
          <cell r="C92">
            <v>241.374</v>
          </cell>
          <cell r="D92">
            <v>241.3</v>
          </cell>
          <cell r="E92">
            <v>1.2530273265681693E-3</v>
          </cell>
          <cell r="F92">
            <v>1.2530273265681693E-3</v>
          </cell>
        </row>
        <row r="93">
          <cell r="A93">
            <v>10100</v>
          </cell>
          <cell r="B93">
            <v>242.07</v>
          </cell>
          <cell r="C93">
            <v>242.14</v>
          </cell>
          <cell r="D93">
            <v>242.07</v>
          </cell>
          <cell r="E93">
            <v>3.6155759269848001E-2</v>
          </cell>
          <cell r="F93">
            <v>0.29144286514428602</v>
          </cell>
        </row>
        <row r="94">
          <cell r="A94">
            <v>10110</v>
          </cell>
          <cell r="B94">
            <v>242.84</v>
          </cell>
          <cell r="C94">
            <v>242.90600000000001</v>
          </cell>
          <cell r="D94">
            <v>242.84</v>
          </cell>
          <cell r="E94">
            <v>3.4902731943279829E-2</v>
          </cell>
          <cell r="F94">
            <v>0.28275429104467598</v>
          </cell>
        </row>
        <row r="95">
          <cell r="A95">
            <v>10120</v>
          </cell>
          <cell r="B95">
            <v>243.6</v>
          </cell>
          <cell r="C95">
            <v>243.67400000000001</v>
          </cell>
          <cell r="D95">
            <v>243.6</v>
          </cell>
          <cell r="E95">
            <v>3.3649704616711656E-2</v>
          </cell>
          <cell r="F95">
            <v>0.27406571694506593</v>
          </cell>
        </row>
        <row r="96">
          <cell r="A96">
            <v>10130</v>
          </cell>
          <cell r="B96">
            <v>244.43</v>
          </cell>
          <cell r="C96">
            <v>244.501</v>
          </cell>
          <cell r="D96">
            <v>244.43</v>
          </cell>
          <cell r="E96">
            <v>3.2396677290143484E-2</v>
          </cell>
          <cell r="F96">
            <v>0.26537714284545588</v>
          </cell>
        </row>
        <row r="97">
          <cell r="A97">
            <v>10140</v>
          </cell>
          <cell r="B97">
            <v>245.34</v>
          </cell>
          <cell r="C97">
            <v>245.40600000000001</v>
          </cell>
          <cell r="D97">
            <v>245.34</v>
          </cell>
          <cell r="E97">
            <v>3.1143649963575312E-2</v>
          </cell>
          <cell r="F97">
            <v>0.25668856874584584</v>
          </cell>
        </row>
        <row r="98">
          <cell r="A98">
            <v>10150</v>
          </cell>
          <cell r="B98">
            <v>246.3</v>
          </cell>
          <cell r="C98">
            <v>246.37</v>
          </cell>
          <cell r="D98">
            <v>246.3</v>
          </cell>
          <cell r="E98">
            <v>2.9890622637007144E-2</v>
          </cell>
          <cell r="F98">
            <v>0.24056444787319389</v>
          </cell>
        </row>
        <row r="99">
          <cell r="A99">
            <v>10160</v>
          </cell>
          <cell r="B99">
            <v>247.27</v>
          </cell>
          <cell r="C99">
            <v>247.33600000000001</v>
          </cell>
          <cell r="D99">
            <v>247.27</v>
          </cell>
          <cell r="E99">
            <v>2.8637595310438975E-2</v>
          </cell>
          <cell r="F99">
            <v>0.22444032700054195</v>
          </cell>
        </row>
        <row r="100">
          <cell r="A100">
            <v>10170</v>
          </cell>
          <cell r="B100">
            <v>248.23</v>
          </cell>
          <cell r="C100">
            <v>248.303</v>
          </cell>
          <cell r="D100">
            <v>248.23</v>
          </cell>
          <cell r="E100">
            <v>2.7384567983870806E-2</v>
          </cell>
          <cell r="F100">
            <v>0.20831620612789001</v>
          </cell>
        </row>
        <row r="101">
          <cell r="A101">
            <v>10180</v>
          </cell>
          <cell r="B101">
            <v>249.2</v>
          </cell>
          <cell r="C101">
            <v>249.26900000000001</v>
          </cell>
          <cell r="D101">
            <v>249.2</v>
          </cell>
          <cell r="E101">
            <v>2.6127960579226728E-2</v>
          </cell>
          <cell r="F101">
            <v>0.18227444281310631</v>
          </cell>
        </row>
        <row r="102">
          <cell r="A102">
            <v>10190</v>
          </cell>
          <cell r="B102">
            <v>250.17</v>
          </cell>
          <cell r="C102">
            <v>250.23500000000001</v>
          </cell>
          <cell r="D102">
            <v>250.17</v>
          </cell>
          <cell r="E102">
            <v>2.4871353174582649E-2</v>
          </cell>
          <cell r="F102">
            <v>0.15623267949832262</v>
          </cell>
        </row>
        <row r="103">
          <cell r="A103">
            <v>10200</v>
          </cell>
          <cell r="B103">
            <v>251.13</v>
          </cell>
          <cell r="C103">
            <v>251.202</v>
          </cell>
          <cell r="D103">
            <v>251.13</v>
          </cell>
          <cell r="E103">
            <v>2.3618325848014481E-2</v>
          </cell>
          <cell r="F103">
            <v>0.13019449626161483</v>
          </cell>
        </row>
        <row r="104">
          <cell r="A104">
            <v>10210</v>
          </cell>
          <cell r="B104">
            <v>252.1</v>
          </cell>
          <cell r="C104">
            <v>252.16800000000001</v>
          </cell>
          <cell r="D104">
            <v>252.1</v>
          </cell>
          <cell r="E104">
            <v>2.2365298521446312E-2</v>
          </cell>
          <cell r="F104">
            <v>0.10415631302490704</v>
          </cell>
        </row>
        <row r="105">
          <cell r="A105">
            <v>10220</v>
          </cell>
          <cell r="B105">
            <v>253.06</v>
          </cell>
          <cell r="C105">
            <v>253.12899999999999</v>
          </cell>
          <cell r="D105">
            <v>253.06</v>
          </cell>
          <cell r="E105">
            <v>2.1112271194878143E-2</v>
          </cell>
          <cell r="F105">
            <v>7.811812978819925E-2</v>
          </cell>
        </row>
        <row r="106">
          <cell r="A106">
            <v>10230</v>
          </cell>
          <cell r="B106">
            <v>253.83</v>
          </cell>
          <cell r="C106">
            <v>253.898</v>
          </cell>
          <cell r="D106">
            <v>253.83</v>
          </cell>
          <cell r="E106">
            <v>1.9859243868309975E-2</v>
          </cell>
          <cell r="F106">
            <v>5.2079946551491473E-2</v>
          </cell>
        </row>
        <row r="107">
          <cell r="A107">
            <v>10240</v>
          </cell>
          <cell r="B107">
            <v>254.31</v>
          </cell>
          <cell r="C107">
            <v>254.37899999999999</v>
          </cell>
          <cell r="D107">
            <v>254.31</v>
          </cell>
          <cell r="E107">
            <v>1.1170669768699923E-2</v>
          </cell>
          <cell r="F107">
            <v>2.6041763314783691E-2</v>
          </cell>
        </row>
        <row r="108">
          <cell r="A108">
            <v>10250</v>
          </cell>
          <cell r="B108">
            <v>254.5</v>
          </cell>
          <cell r="C108">
            <v>254.572</v>
          </cell>
          <cell r="D108">
            <v>254.5</v>
          </cell>
          <cell r="E108">
            <v>1.3645605281637975E-2</v>
          </cell>
          <cell r="F108">
            <v>1.6124120872651936E-2</v>
          </cell>
        </row>
        <row r="109">
          <cell r="A109">
            <v>10260</v>
          </cell>
          <cell r="B109">
            <v>254.41</v>
          </cell>
          <cell r="C109">
            <v>254.477</v>
          </cell>
          <cell r="D109">
            <v>254.41</v>
          </cell>
          <cell r="E109">
            <v>2.9769726154289911E-2</v>
          </cell>
          <cell r="F109">
            <v>1.7377148199220104E-2</v>
          </cell>
        </row>
        <row r="110">
          <cell r="A110">
            <v>10270</v>
          </cell>
          <cell r="B110">
            <v>254.02</v>
          </cell>
          <cell r="C110">
            <v>254.095</v>
          </cell>
          <cell r="D110">
            <v>254.02</v>
          </cell>
          <cell r="E110">
            <v>4.5893847026941846E-2</v>
          </cell>
          <cell r="F110">
            <v>1.8630175525788273E-2</v>
          </cell>
        </row>
        <row r="111">
          <cell r="A111">
            <v>10280</v>
          </cell>
          <cell r="B111">
            <v>253.35</v>
          </cell>
          <cell r="C111">
            <v>253.42500000000001</v>
          </cell>
          <cell r="D111">
            <v>253.35</v>
          </cell>
          <cell r="E111">
            <v>6.2017967899593782E-2</v>
          </cell>
          <cell r="F111">
            <v>1.9883202852356441E-2</v>
          </cell>
        </row>
        <row r="112">
          <cell r="A112">
            <v>10290</v>
          </cell>
          <cell r="B112">
            <v>252.41</v>
          </cell>
          <cell r="C112">
            <v>252.47499999999999</v>
          </cell>
          <cell r="D112">
            <v>252.41</v>
          </cell>
          <cell r="E112">
            <v>7.814208877224571E-2</v>
          </cell>
          <cell r="F112">
            <v>2.113623017892461E-2</v>
          </cell>
        </row>
        <row r="113">
          <cell r="A113">
            <v>10300</v>
          </cell>
          <cell r="B113">
            <v>251.37</v>
          </cell>
          <cell r="C113">
            <v>251.44200000000001</v>
          </cell>
          <cell r="D113">
            <v>251.37</v>
          </cell>
          <cell r="E113">
            <v>9.4266209644897639E-2</v>
          </cell>
          <cell r="F113">
            <v>2.2389257505492779E-2</v>
          </cell>
        </row>
        <row r="114">
          <cell r="A114">
            <v>10310</v>
          </cell>
          <cell r="B114">
            <v>250.34</v>
          </cell>
          <cell r="C114">
            <v>250.41399999999999</v>
          </cell>
          <cell r="D114">
            <v>250.34</v>
          </cell>
          <cell r="E114">
            <v>0.11039033051754957</v>
          </cell>
          <cell r="F114">
            <v>2.3642284832060947E-2</v>
          </cell>
        </row>
        <row r="115">
          <cell r="A115">
            <v>10320</v>
          </cell>
          <cell r="B115">
            <v>249.38</v>
          </cell>
          <cell r="C115">
            <v>249.45099999999999</v>
          </cell>
          <cell r="D115">
            <v>249.38</v>
          </cell>
          <cell r="E115">
            <v>0.12899296698121546</v>
          </cell>
          <cell r="F115">
            <v>2.4895312158629116E-2</v>
          </cell>
        </row>
        <row r="116">
          <cell r="A116">
            <v>10330</v>
          </cell>
          <cell r="B116">
            <v>248.55</v>
          </cell>
          <cell r="C116">
            <v>248.56899999999999</v>
          </cell>
          <cell r="D116">
            <v>248.5</v>
          </cell>
          <cell r="E116">
            <v>0.14759560344488137</v>
          </cell>
          <cell r="F116">
            <v>2.6148339485197285E-2</v>
          </cell>
        </row>
        <row r="117">
          <cell r="A117">
            <v>10340</v>
          </cell>
          <cell r="B117">
            <v>247.82</v>
          </cell>
          <cell r="C117">
            <v>247.76599999999999</v>
          </cell>
          <cell r="D117">
            <v>247.69</v>
          </cell>
          <cell r="E117">
            <v>0.16494521258197911</v>
          </cell>
          <cell r="F117">
            <v>2.8804757417521802E-2</v>
          </cell>
        </row>
        <row r="118">
          <cell r="A118">
            <v>10350</v>
          </cell>
          <cell r="B118">
            <v>247.14</v>
          </cell>
          <cell r="C118">
            <v>247.02799999999999</v>
          </cell>
          <cell r="D118">
            <v>246.88</v>
          </cell>
          <cell r="E118">
            <v>0.18229482171907685</v>
          </cell>
          <cell r="F118">
            <v>3.1643759331717682E-2</v>
          </cell>
        </row>
        <row r="119">
          <cell r="A119">
            <v>10360</v>
          </cell>
          <cell r="B119">
            <v>246.47</v>
          </cell>
          <cell r="C119">
            <v>246.29499999999999</v>
          </cell>
          <cell r="D119">
            <v>246.07</v>
          </cell>
          <cell r="E119">
            <v>0.19964443085617459</v>
          </cell>
          <cell r="F119">
            <v>3.4507821792444923E-2</v>
          </cell>
        </row>
        <row r="120">
          <cell r="A120">
            <v>10370</v>
          </cell>
          <cell r="B120">
            <v>245.75</v>
          </cell>
          <cell r="C120">
            <v>245.56299999999999</v>
          </cell>
          <cell r="D120">
            <v>245.32</v>
          </cell>
          <cell r="E120">
            <v>0.21947255558428627</v>
          </cell>
          <cell r="F120">
            <v>3.7371884253172165E-2</v>
          </cell>
        </row>
        <row r="121">
          <cell r="A121">
            <v>10380</v>
          </cell>
          <cell r="B121">
            <v>245.02</v>
          </cell>
          <cell r="C121">
            <v>244.83099999999999</v>
          </cell>
          <cell r="D121">
            <v>244.59</v>
          </cell>
          <cell r="E121">
            <v>0.23930068031239796</v>
          </cell>
          <cell r="F121">
            <v>4.0235946713899406E-2</v>
          </cell>
        </row>
        <row r="122">
          <cell r="A122">
            <v>10390</v>
          </cell>
          <cell r="B122">
            <v>244.29</v>
          </cell>
          <cell r="C122">
            <v>244.1</v>
          </cell>
          <cell r="D122">
            <v>243.86</v>
          </cell>
          <cell r="E122">
            <v>0.25912880504050967</v>
          </cell>
          <cell r="F122">
            <v>4.3100009174626648E-2</v>
          </cell>
        </row>
        <row r="123">
          <cell r="A123">
            <v>10400</v>
          </cell>
          <cell r="B123">
            <v>243.62</v>
          </cell>
          <cell r="C123">
            <v>243.477</v>
          </cell>
          <cell r="D123">
            <v>243.29</v>
          </cell>
          <cell r="E123">
            <v>0.27895692976862135</v>
          </cell>
          <cell r="F123">
            <v>4.596049155727798E-2</v>
          </cell>
        </row>
        <row r="124">
          <cell r="A124">
            <v>10410</v>
          </cell>
          <cell r="B124">
            <v>243.04</v>
          </cell>
          <cell r="C124">
            <v>243.02099999999999</v>
          </cell>
          <cell r="D124">
            <v>242.92</v>
          </cell>
          <cell r="E124">
            <v>1.9828124728111688E-2</v>
          </cell>
          <cell r="F124">
            <v>2.7494999622981542E-3</v>
          </cell>
        </row>
        <row r="125">
          <cell r="A125">
            <v>10420</v>
          </cell>
          <cell r="B125">
            <v>242.75</v>
          </cell>
          <cell r="C125">
            <v>242.73</v>
          </cell>
          <cell r="D125">
            <v>242.66</v>
          </cell>
          <cell r="E125">
            <v>3.9656249456223376E-2</v>
          </cell>
          <cell r="F125">
            <v>5.3164159427249464E-3</v>
          </cell>
        </row>
        <row r="126">
          <cell r="A126">
            <v>10430</v>
          </cell>
          <cell r="B126">
            <v>242.5</v>
          </cell>
          <cell r="C126">
            <v>242.547</v>
          </cell>
          <cell r="D126">
            <v>242.48</v>
          </cell>
          <cell r="E126">
            <v>6.0737401510903233E-2</v>
          </cell>
          <cell r="F126">
            <v>6.5694432692931159E-3</v>
          </cell>
        </row>
        <row r="127">
          <cell r="A127">
            <v>10440</v>
          </cell>
          <cell r="B127">
            <v>242.3</v>
          </cell>
          <cell r="C127">
            <v>242.36600000000001</v>
          </cell>
          <cell r="D127">
            <v>242.3</v>
          </cell>
          <cell r="E127">
            <v>8.1818553565583096E-2</v>
          </cell>
          <cell r="F127">
            <v>7.8224705958612854E-3</v>
          </cell>
        </row>
        <row r="128">
          <cell r="A128">
            <v>10450</v>
          </cell>
          <cell r="B128">
            <v>242.12</v>
          </cell>
          <cell r="C128">
            <v>242.185</v>
          </cell>
          <cell r="D128">
            <v>242.17</v>
          </cell>
          <cell r="E128">
            <v>0.10289970562026295</v>
          </cell>
          <cell r="F128">
            <v>9.0754979224294541E-3</v>
          </cell>
        </row>
        <row r="129">
          <cell r="A129">
            <v>10460</v>
          </cell>
          <cell r="B129">
            <v>241.93</v>
          </cell>
          <cell r="C129">
            <v>242.00399999999999</v>
          </cell>
          <cell r="D129">
            <v>242.05</v>
          </cell>
          <cell r="E129">
            <v>0.12531980687533278</v>
          </cell>
          <cell r="F129">
            <v>9.0754979224294541E-3</v>
          </cell>
        </row>
        <row r="130">
          <cell r="A130">
            <v>10470</v>
          </cell>
          <cell r="B130">
            <v>241.65</v>
          </cell>
          <cell r="C130">
            <v>241.77799999999999</v>
          </cell>
          <cell r="D130">
            <v>241.89</v>
          </cell>
          <cell r="E130">
            <v>0.14792249211227398</v>
          </cell>
          <cell r="F130">
            <v>9.0754979224294541E-3</v>
          </cell>
        </row>
        <row r="131">
          <cell r="A131">
            <v>10480</v>
          </cell>
          <cell r="B131">
            <v>241.24</v>
          </cell>
          <cell r="C131">
            <v>241.46199999999999</v>
          </cell>
          <cell r="D131">
            <v>241.63</v>
          </cell>
          <cell r="E131">
            <v>2.2692187188838933E-2</v>
          </cell>
          <cell r="F131">
            <v>0</v>
          </cell>
        </row>
        <row r="132">
          <cell r="A132">
            <v>10490</v>
          </cell>
          <cell r="B132">
            <v>240.79</v>
          </cell>
          <cell r="C132">
            <v>241.05600000000001</v>
          </cell>
          <cell r="D132">
            <v>241.27</v>
          </cell>
          <cell r="E132">
            <v>4.5384374377677866E-2</v>
          </cell>
          <cell r="F132">
            <v>0</v>
          </cell>
        </row>
        <row r="133">
          <cell r="A133">
            <v>10500</v>
          </cell>
          <cell r="B133">
            <v>240.29</v>
          </cell>
          <cell r="C133">
            <v>240.56</v>
          </cell>
          <cell r="D133">
            <v>240.77</v>
          </cell>
          <cell r="E133">
            <v>6.8076561566516799E-2</v>
          </cell>
          <cell r="F133">
            <v>0</v>
          </cell>
        </row>
        <row r="134">
          <cell r="A134">
            <v>10510</v>
          </cell>
          <cell r="B134">
            <v>239.77</v>
          </cell>
          <cell r="C134">
            <v>239.97399999999999</v>
          </cell>
          <cell r="D134">
            <v>240.13</v>
          </cell>
          <cell r="E134">
            <v>9.0768748755355733E-2</v>
          </cell>
          <cell r="F134">
            <v>0</v>
          </cell>
        </row>
        <row r="135">
          <cell r="A135">
            <v>10520</v>
          </cell>
          <cell r="B135">
            <v>239.25</v>
          </cell>
          <cell r="C135">
            <v>239.35300000000001</v>
          </cell>
          <cell r="D135">
            <v>239.44</v>
          </cell>
          <cell r="E135">
            <v>0.11086427777667571</v>
          </cell>
          <cell r="F135">
            <v>0</v>
          </cell>
        </row>
        <row r="136">
          <cell r="A136">
            <v>10530</v>
          </cell>
          <cell r="B136">
            <v>238.79</v>
          </cell>
          <cell r="C136">
            <v>238.79900000000001</v>
          </cell>
          <cell r="D136">
            <v>238.81</v>
          </cell>
          <cell r="E136">
            <v>0.13080586344073158</v>
          </cell>
          <cell r="F136">
            <v>0</v>
          </cell>
        </row>
        <row r="137">
          <cell r="A137">
            <v>10540</v>
          </cell>
          <cell r="B137">
            <v>238.38</v>
          </cell>
          <cell r="C137">
            <v>238.32400000000001</v>
          </cell>
          <cell r="D137">
            <v>238.26</v>
          </cell>
          <cell r="E137">
            <v>0.14567695698681535</v>
          </cell>
          <cell r="F137">
            <v>2.7065390253872453E-3</v>
          </cell>
        </row>
        <row r="138">
          <cell r="A138">
            <v>10550</v>
          </cell>
          <cell r="B138">
            <v>238.06</v>
          </cell>
          <cell r="C138">
            <v>237.92500000000001</v>
          </cell>
          <cell r="D138">
            <v>237.76</v>
          </cell>
          <cell r="E138">
            <v>0.16054805053289911</v>
          </cell>
          <cell r="F138">
            <v>5.5706014861144886E-3</v>
          </cell>
        </row>
        <row r="139">
          <cell r="A139">
            <v>10560</v>
          </cell>
          <cell r="B139">
            <v>237.8</v>
          </cell>
          <cell r="C139">
            <v>237.60499999999999</v>
          </cell>
          <cell r="D139">
            <v>237.35</v>
          </cell>
          <cell r="E139">
            <v>1.2392577955069806E-2</v>
          </cell>
          <cell r="F139">
            <v>2.8640624607272438E-3</v>
          </cell>
        </row>
        <row r="140">
          <cell r="A140">
            <v>10570</v>
          </cell>
          <cell r="B140">
            <v>237.56</v>
          </cell>
          <cell r="C140">
            <v>237.36199999999999</v>
          </cell>
          <cell r="D140">
            <v>237.11</v>
          </cell>
          <cell r="E140">
            <v>2.2306640319125652E-2</v>
          </cell>
          <cell r="F140">
            <v>5.7281249214544876E-3</v>
          </cell>
        </row>
        <row r="141">
          <cell r="A141">
            <v>10580</v>
          </cell>
          <cell r="B141">
            <v>237.36</v>
          </cell>
          <cell r="C141">
            <v>237.18799999999999</v>
          </cell>
          <cell r="D141">
            <v>236.97</v>
          </cell>
          <cell r="E141">
            <v>2.9742187092167534E-2</v>
          </cell>
          <cell r="F141">
            <v>8.5921873821817318E-3</v>
          </cell>
        </row>
        <row r="142">
          <cell r="A142">
            <v>10590</v>
          </cell>
          <cell r="B142">
            <v>237.13</v>
          </cell>
          <cell r="C142">
            <v>237.023</v>
          </cell>
          <cell r="D142">
            <v>236.89</v>
          </cell>
          <cell r="E142">
            <v>3.4699218274195455E-2</v>
          </cell>
          <cell r="F142">
            <v>1.1384648281390793E-2</v>
          </cell>
        </row>
        <row r="143">
          <cell r="A143">
            <v>10600</v>
          </cell>
          <cell r="B143">
            <v>236.9</v>
          </cell>
          <cell r="C143">
            <v>236.857</v>
          </cell>
          <cell r="D143">
            <v>236.78</v>
          </cell>
          <cell r="E143">
            <v>3.4699218274195455E-2</v>
          </cell>
          <cell r="F143">
            <v>1.3998105276804403E-2</v>
          </cell>
        </row>
        <row r="144">
          <cell r="A144">
            <v>10610</v>
          </cell>
          <cell r="B144">
            <v>236.67</v>
          </cell>
          <cell r="C144">
            <v>236.69200000000001</v>
          </cell>
          <cell r="D144">
            <v>236.62</v>
          </cell>
          <cell r="E144">
            <v>3.5952245600763627E-2</v>
          </cell>
          <cell r="F144">
            <v>1.5251132603372571E-2</v>
          </cell>
        </row>
        <row r="145">
          <cell r="A145">
            <v>10620</v>
          </cell>
          <cell r="B145">
            <v>236.46</v>
          </cell>
          <cell r="C145">
            <v>236.52699999999999</v>
          </cell>
          <cell r="D145">
            <v>236.46</v>
          </cell>
          <cell r="E145">
            <v>3.7205272927331799E-2</v>
          </cell>
          <cell r="F145">
            <v>1.650415992994074E-2</v>
          </cell>
        </row>
        <row r="146">
          <cell r="A146">
            <v>10630</v>
          </cell>
          <cell r="B146">
            <v>236.29</v>
          </cell>
          <cell r="C146">
            <v>236.36199999999999</v>
          </cell>
          <cell r="D146">
            <v>236.29</v>
          </cell>
          <cell r="E146">
            <v>3.8458300253899971E-2</v>
          </cell>
          <cell r="F146">
            <v>1.7757187256508909E-2</v>
          </cell>
        </row>
        <row r="147">
          <cell r="A147">
            <v>10640</v>
          </cell>
          <cell r="B147">
            <v>236.13</v>
          </cell>
          <cell r="C147">
            <v>236.197</v>
          </cell>
          <cell r="D147">
            <v>236.13</v>
          </cell>
          <cell r="E147">
            <v>3.9711327580468143E-2</v>
          </cell>
          <cell r="F147">
            <v>1.9010214583077077E-2</v>
          </cell>
        </row>
        <row r="148">
          <cell r="A148">
            <v>10650</v>
          </cell>
          <cell r="B148">
            <v>235.96</v>
          </cell>
          <cell r="C148">
            <v>236.03200000000001</v>
          </cell>
          <cell r="D148">
            <v>235.96</v>
          </cell>
          <cell r="E148">
            <v>4.0964354907036316E-2</v>
          </cell>
          <cell r="F148">
            <v>2.0263241909645246E-2</v>
          </cell>
        </row>
        <row r="149">
          <cell r="A149">
            <v>10660</v>
          </cell>
          <cell r="B149">
            <v>235.8</v>
          </cell>
          <cell r="C149">
            <v>235.86699999999999</v>
          </cell>
          <cell r="D149">
            <v>235.8</v>
          </cell>
          <cell r="E149">
            <v>4.7174413415632409E-2</v>
          </cell>
          <cell r="F149">
            <v>2.1516269236213414E-2</v>
          </cell>
        </row>
        <row r="150">
          <cell r="A150">
            <v>10670</v>
          </cell>
          <cell r="B150">
            <v>235.63</v>
          </cell>
          <cell r="C150">
            <v>235.702</v>
          </cell>
          <cell r="D150">
            <v>235.63</v>
          </cell>
          <cell r="E150">
            <v>5.3384471924228502E-2</v>
          </cell>
          <cell r="F150">
            <v>2.2769296562781583E-2</v>
          </cell>
        </row>
        <row r="151">
          <cell r="A151">
            <v>10680</v>
          </cell>
          <cell r="B151">
            <v>235.47</v>
          </cell>
          <cell r="C151">
            <v>235.53700000000001</v>
          </cell>
          <cell r="D151">
            <v>235.47</v>
          </cell>
          <cell r="E151">
            <v>5.9594530432824595E-2</v>
          </cell>
          <cell r="F151">
            <v>2.4022323889349752E-2</v>
          </cell>
        </row>
        <row r="152">
          <cell r="A152">
            <v>10690</v>
          </cell>
          <cell r="B152">
            <v>235.3</v>
          </cell>
          <cell r="C152">
            <v>235.37200000000001</v>
          </cell>
          <cell r="D152">
            <v>235.3</v>
          </cell>
          <cell r="E152">
            <v>6.0847557759392767E-2</v>
          </cell>
          <cell r="F152">
            <v>2.527535121591792E-2</v>
          </cell>
        </row>
        <row r="153">
          <cell r="A153">
            <v>10700</v>
          </cell>
          <cell r="B153">
            <v>235.14</v>
          </cell>
          <cell r="C153">
            <v>235.20699999999999</v>
          </cell>
          <cell r="D153">
            <v>235.14</v>
          </cell>
          <cell r="E153">
            <v>6.210058508596094E-2</v>
          </cell>
          <cell r="F153">
            <v>2.6528378542486089E-2</v>
          </cell>
        </row>
        <row r="154">
          <cell r="A154">
            <v>10710</v>
          </cell>
          <cell r="B154">
            <v>234.97</v>
          </cell>
          <cell r="C154">
            <v>235.042</v>
          </cell>
          <cell r="D154">
            <v>234.97</v>
          </cell>
          <cell r="E154">
            <v>1.2494472484922601E-3</v>
          </cell>
          <cell r="F154">
            <v>1.2494472484922601E-3</v>
          </cell>
        </row>
        <row r="155">
          <cell r="A155">
            <v>10720</v>
          </cell>
          <cell r="B155">
            <v>234.81</v>
          </cell>
          <cell r="C155">
            <v>234.87700000000001</v>
          </cell>
          <cell r="D155">
            <v>234.81</v>
          </cell>
          <cell r="E155">
            <v>2.5024745750604292E-3</v>
          </cell>
          <cell r="F155">
            <v>2.5024745750604292E-3</v>
          </cell>
        </row>
        <row r="156">
          <cell r="A156">
            <v>10730</v>
          </cell>
          <cell r="B156">
            <v>234.64</v>
          </cell>
          <cell r="C156">
            <v>234.71299999999999</v>
          </cell>
          <cell r="D156">
            <v>234.64</v>
          </cell>
          <cell r="E156">
            <v>3.7555019016285987E-3</v>
          </cell>
          <cell r="F156">
            <v>3.7555019016285987E-3</v>
          </cell>
        </row>
        <row r="157">
          <cell r="A157">
            <v>10740</v>
          </cell>
          <cell r="B157">
            <v>234.52</v>
          </cell>
          <cell r="C157">
            <v>234.59299999999999</v>
          </cell>
          <cell r="D157">
            <v>234.52</v>
          </cell>
          <cell r="E157">
            <v>5.0085292281967682E-3</v>
          </cell>
          <cell r="F157">
            <v>5.0085292281967682E-3</v>
          </cell>
        </row>
        <row r="158">
          <cell r="A158">
            <v>10750</v>
          </cell>
          <cell r="B158">
            <v>234.44</v>
          </cell>
          <cell r="C158">
            <v>234.542</v>
          </cell>
          <cell r="D158">
            <v>234.44</v>
          </cell>
          <cell r="E158">
            <v>6.897020413238795E-3</v>
          </cell>
          <cell r="F158">
            <v>6.897020413238795E-3</v>
          </cell>
        </row>
        <row r="159">
          <cell r="A159">
            <v>10760</v>
          </cell>
          <cell r="B159">
            <v>234.49</v>
          </cell>
          <cell r="C159">
            <v>234.55699999999999</v>
          </cell>
          <cell r="D159">
            <v>234.49</v>
          </cell>
          <cell r="E159">
            <v>5.6439930866706255E-3</v>
          </cell>
          <cell r="F159">
            <v>5.6439930866706255E-3</v>
          </cell>
        </row>
        <row r="160">
          <cell r="A160">
            <v>10770</v>
          </cell>
          <cell r="B160">
            <v>234.55</v>
          </cell>
          <cell r="C160">
            <v>234.61799999999999</v>
          </cell>
          <cell r="D160">
            <v>234.55</v>
          </cell>
          <cell r="E160">
            <v>4.3909657601024559E-3</v>
          </cell>
          <cell r="F160">
            <v>4.3909657601024559E-3</v>
          </cell>
        </row>
        <row r="161">
          <cell r="A161">
            <v>10780</v>
          </cell>
          <cell r="B161">
            <v>234.61</v>
          </cell>
          <cell r="C161">
            <v>234.679</v>
          </cell>
          <cell r="D161">
            <v>234.61</v>
          </cell>
          <cell r="E161">
            <v>3.1379384335342864E-3</v>
          </cell>
          <cell r="F161">
            <v>3.1379384335342864E-3</v>
          </cell>
        </row>
        <row r="162">
          <cell r="A162">
            <v>10790</v>
          </cell>
          <cell r="B162">
            <v>234.67</v>
          </cell>
          <cell r="C162">
            <v>234.74100000000001</v>
          </cell>
          <cell r="D162">
            <v>234.67</v>
          </cell>
          <cell r="E162">
            <v>1.8849111069661174E-3</v>
          </cell>
          <cell r="F162">
            <v>1.8849111069661174E-3</v>
          </cell>
        </row>
        <row r="163">
          <cell r="A163">
            <v>10805</v>
          </cell>
          <cell r="B163">
            <v>234.76</v>
          </cell>
          <cell r="C163">
            <v>234.80199999999999</v>
          </cell>
          <cell r="D163">
            <v>234.76</v>
          </cell>
          <cell r="E163">
            <v>0</v>
          </cell>
          <cell r="F163">
            <v>0</v>
          </cell>
        </row>
        <row r="164">
          <cell r="A164">
            <v>10810</v>
          </cell>
          <cell r="B164">
            <v>234.79</v>
          </cell>
          <cell r="C164">
            <v>234.863</v>
          </cell>
          <cell r="D164">
            <v>234.79</v>
          </cell>
          <cell r="E164">
            <v>0</v>
          </cell>
          <cell r="F164">
            <v>0</v>
          </cell>
        </row>
        <row r="165">
          <cell r="A165">
            <v>10820</v>
          </cell>
          <cell r="B165">
            <v>234.85</v>
          </cell>
          <cell r="C165">
            <v>234.92500000000001</v>
          </cell>
          <cell r="D165">
            <v>234.85</v>
          </cell>
          <cell r="E165">
            <v>0</v>
          </cell>
          <cell r="F165">
            <v>3.7590819797045077E-3</v>
          </cell>
        </row>
        <row r="166">
          <cell r="A166">
            <v>10830</v>
          </cell>
          <cell r="B166">
            <v>234.92</v>
          </cell>
          <cell r="C166">
            <v>234.98599999999999</v>
          </cell>
          <cell r="D166">
            <v>234.92</v>
          </cell>
          <cell r="E166">
            <v>2.5060546531363386E-3</v>
          </cell>
          <cell r="F166">
            <v>2.5060546531363386E-3</v>
          </cell>
        </row>
        <row r="167">
          <cell r="A167">
            <v>10840</v>
          </cell>
          <cell r="B167">
            <v>234.98</v>
          </cell>
          <cell r="C167">
            <v>235.048</v>
          </cell>
          <cell r="D167">
            <v>234.98</v>
          </cell>
          <cell r="E167">
            <v>1.2530273265681693E-3</v>
          </cell>
          <cell r="F167">
            <v>1.2530273265681693E-3</v>
          </cell>
        </row>
        <row r="168">
          <cell r="A168">
            <v>10850</v>
          </cell>
          <cell r="B168">
            <v>235.04</v>
          </cell>
          <cell r="C168">
            <v>235.10900000000001</v>
          </cell>
          <cell r="D168">
            <v>235.04</v>
          </cell>
          <cell r="E168">
            <v>6.2615565547649377E-3</v>
          </cell>
          <cell r="F168">
            <v>6.2615565547649377E-3</v>
          </cell>
        </row>
        <row r="169">
          <cell r="A169">
            <v>10860</v>
          </cell>
          <cell r="B169">
            <v>235.1</v>
          </cell>
          <cell r="C169">
            <v>235.17099999999999</v>
          </cell>
          <cell r="D169">
            <v>235.1</v>
          </cell>
          <cell r="E169">
            <v>5.0085292281967682E-3</v>
          </cell>
          <cell r="F169">
            <v>5.0085292281967682E-3</v>
          </cell>
        </row>
        <row r="170">
          <cell r="A170">
            <v>10870</v>
          </cell>
          <cell r="B170">
            <v>235.16</v>
          </cell>
          <cell r="C170">
            <v>235.232</v>
          </cell>
          <cell r="D170">
            <v>235.16</v>
          </cell>
          <cell r="E170">
            <v>3.7555019016285987E-3</v>
          </cell>
          <cell r="F170">
            <v>3.7555019016285987E-3</v>
          </cell>
        </row>
        <row r="171">
          <cell r="A171">
            <v>10880</v>
          </cell>
          <cell r="B171">
            <v>235.24</v>
          </cell>
          <cell r="C171">
            <v>235.31200000000001</v>
          </cell>
          <cell r="D171">
            <v>235.24</v>
          </cell>
          <cell r="E171">
            <v>2.5024745750604292E-3</v>
          </cell>
          <cell r="F171">
            <v>2.5024745750604292E-3</v>
          </cell>
        </row>
        <row r="172">
          <cell r="A172">
            <v>10890</v>
          </cell>
          <cell r="B172">
            <v>235.44</v>
          </cell>
          <cell r="C172">
            <v>235.50700000000001</v>
          </cell>
          <cell r="D172">
            <v>235.44</v>
          </cell>
          <cell r="E172">
            <v>1.2494472484922601E-3</v>
          </cell>
          <cell r="F172">
            <v>1.2494472484922601E-3</v>
          </cell>
        </row>
        <row r="173">
          <cell r="A173">
            <v>10900</v>
          </cell>
          <cell r="B173">
            <v>235.76</v>
          </cell>
          <cell r="C173">
            <v>235.83199999999999</v>
          </cell>
          <cell r="D173">
            <v>235.76</v>
          </cell>
          <cell r="E173">
            <v>6.2651366328408467E-3</v>
          </cell>
          <cell r="F173">
            <v>1.1222167814868768E-2</v>
          </cell>
        </row>
        <row r="174">
          <cell r="A174">
            <v>10910</v>
          </cell>
          <cell r="B174">
            <v>236.22</v>
          </cell>
          <cell r="C174">
            <v>236.28700000000001</v>
          </cell>
          <cell r="D174">
            <v>236.22</v>
          </cell>
          <cell r="E174">
            <v>5.0121093062726772E-3</v>
          </cell>
          <cell r="F174">
            <v>9.9691404883005992E-3</v>
          </cell>
        </row>
        <row r="175">
          <cell r="A175">
            <v>10920</v>
          </cell>
          <cell r="B175">
            <v>236.8</v>
          </cell>
          <cell r="C175">
            <v>236.87100000000001</v>
          </cell>
          <cell r="D175">
            <v>236.8</v>
          </cell>
          <cell r="E175">
            <v>3.7590819797045077E-3</v>
          </cell>
          <cell r="F175">
            <v>8.7161131617324306E-3</v>
          </cell>
        </row>
        <row r="176">
          <cell r="A176">
            <v>10930</v>
          </cell>
          <cell r="B176">
            <v>237.5</v>
          </cell>
          <cell r="C176">
            <v>237.571</v>
          </cell>
          <cell r="D176">
            <v>237.5</v>
          </cell>
          <cell r="E176">
            <v>2.5060546531363386E-3</v>
          </cell>
          <cell r="F176">
            <v>7.463085835164261E-3</v>
          </cell>
        </row>
        <row r="177">
          <cell r="A177">
            <v>10940</v>
          </cell>
          <cell r="B177">
            <v>238.22</v>
          </cell>
          <cell r="C177">
            <v>238.29</v>
          </cell>
          <cell r="D177">
            <v>238.22</v>
          </cell>
          <cell r="E177">
            <v>1.2530273265681693E-3</v>
          </cell>
          <cell r="F177">
            <v>6.2100585085960915E-3</v>
          </cell>
        </row>
        <row r="178">
          <cell r="A178">
            <v>10950</v>
          </cell>
          <cell r="B178">
            <v>238.94</v>
          </cell>
          <cell r="C178">
            <v>239.00800000000001</v>
          </cell>
          <cell r="D178">
            <v>238.94</v>
          </cell>
          <cell r="E178">
            <v>0.12894146893504665</v>
          </cell>
          <cell r="F178">
            <v>0.12271158230172241</v>
          </cell>
        </row>
        <row r="179">
          <cell r="A179">
            <v>10960</v>
          </cell>
          <cell r="B179">
            <v>239.66</v>
          </cell>
          <cell r="C179">
            <v>239.726</v>
          </cell>
          <cell r="D179">
            <v>239.66</v>
          </cell>
          <cell r="E179">
            <v>0.12768844160847848</v>
          </cell>
          <cell r="F179">
            <v>0.11402300820211236</v>
          </cell>
        </row>
        <row r="180">
          <cell r="A180">
            <v>10970</v>
          </cell>
          <cell r="B180">
            <v>240.33</v>
          </cell>
          <cell r="C180">
            <v>240.39599999999999</v>
          </cell>
          <cell r="D180">
            <v>240.33</v>
          </cell>
          <cell r="E180">
            <v>0.11899628743079249</v>
          </cell>
          <cell r="F180">
            <v>0.10037382284239849</v>
          </cell>
        </row>
        <row r="181">
          <cell r="A181">
            <v>10980</v>
          </cell>
          <cell r="B181">
            <v>240.95</v>
          </cell>
          <cell r="C181">
            <v>240.96899999999999</v>
          </cell>
          <cell r="D181">
            <v>240.9</v>
          </cell>
          <cell r="E181">
            <v>0.10535068214915452</v>
          </cell>
          <cell r="F181">
            <v>8.1771186378732597E-2</v>
          </cell>
        </row>
        <row r="182">
          <cell r="A182">
            <v>10990</v>
          </cell>
          <cell r="B182">
            <v>241.49</v>
          </cell>
          <cell r="C182">
            <v>241.44499999999999</v>
          </cell>
          <cell r="D182">
            <v>241.37</v>
          </cell>
          <cell r="E182">
            <v>8.6748045685488634E-2</v>
          </cell>
          <cell r="F182">
            <v>6.3168549915066707E-2</v>
          </cell>
        </row>
        <row r="183">
          <cell r="E183">
            <v>0</v>
          </cell>
          <cell r="F183">
            <v>0</v>
          </cell>
        </row>
        <row r="184">
          <cell r="A184">
            <v>11000</v>
          </cell>
          <cell r="B184">
            <v>241.93</v>
          </cell>
          <cell r="C184">
            <v>241.82400000000001</v>
          </cell>
          <cell r="D184">
            <v>241.7</v>
          </cell>
          <cell r="E184">
            <v>6.4441405366362989E-2</v>
          </cell>
          <cell r="F184">
            <v>4.321264393870719E-2</v>
          </cell>
        </row>
        <row r="185">
          <cell r="A185">
            <v>11010</v>
          </cell>
          <cell r="B185">
            <v>242.27</v>
          </cell>
          <cell r="C185">
            <v>242.10599999999999</v>
          </cell>
          <cell r="D185">
            <v>241.89</v>
          </cell>
          <cell r="E185">
            <v>3.9656249456223376E-2</v>
          </cell>
          <cell r="F185">
            <v>2.3077734058552218E-2</v>
          </cell>
        </row>
        <row r="186">
          <cell r="A186">
            <v>11020</v>
          </cell>
          <cell r="B186">
            <v>242.49</v>
          </cell>
          <cell r="C186">
            <v>242.29</v>
          </cell>
          <cell r="D186">
            <v>242.03</v>
          </cell>
          <cell r="E186">
            <v>1.4871093546083765E-2</v>
          </cell>
          <cell r="F186">
            <v>7.8210936427551662E-3</v>
          </cell>
        </row>
        <row r="187">
          <cell r="A187">
            <v>11030</v>
          </cell>
          <cell r="B187">
            <v>242.63</v>
          </cell>
          <cell r="C187">
            <v>242.42699999999999</v>
          </cell>
          <cell r="D187">
            <v>242.17</v>
          </cell>
          <cell r="E187">
            <v>2.2306640319125649E-2</v>
          </cell>
          <cell r="F187">
            <v>1.4323892381712128E-2</v>
          </cell>
        </row>
        <row r="188">
          <cell r="A188">
            <v>11040</v>
          </cell>
          <cell r="B188">
            <v>242.76</v>
          </cell>
          <cell r="C188">
            <v>242.56299999999999</v>
          </cell>
          <cell r="D188">
            <v>242.31</v>
          </cell>
          <cell r="E188">
            <v>7.4355467730418826E-3</v>
          </cell>
          <cell r="F188">
            <v>1.1456249842908975E-2</v>
          </cell>
        </row>
        <row r="189">
          <cell r="A189">
            <v>11050</v>
          </cell>
          <cell r="B189">
            <v>242.9</v>
          </cell>
          <cell r="C189">
            <v>242.69900000000001</v>
          </cell>
          <cell r="D189">
            <v>242.44</v>
          </cell>
          <cell r="E189">
            <v>0</v>
          </cell>
          <cell r="F189">
            <v>8.5921873821817318E-3</v>
          </cell>
        </row>
        <row r="190">
          <cell r="A190">
            <v>11060</v>
          </cell>
          <cell r="B190">
            <v>243.07</v>
          </cell>
          <cell r="C190">
            <v>242.87100000000001</v>
          </cell>
          <cell r="D190">
            <v>242.61</v>
          </cell>
          <cell r="E190">
            <v>0</v>
          </cell>
          <cell r="F190">
            <v>5.7281249214544876E-3</v>
          </cell>
        </row>
        <row r="191">
          <cell r="A191">
            <v>11070</v>
          </cell>
          <cell r="B191">
            <v>243.31</v>
          </cell>
          <cell r="C191">
            <v>243.11500000000001</v>
          </cell>
          <cell r="D191">
            <v>242.86</v>
          </cell>
          <cell r="E191">
            <v>0</v>
          </cell>
          <cell r="F191">
            <v>2.8640624607272438E-3</v>
          </cell>
        </row>
        <row r="192">
          <cell r="A192">
            <v>11080</v>
          </cell>
          <cell r="B192">
            <v>243.53</v>
          </cell>
          <cell r="C192">
            <v>243.429</v>
          </cell>
          <cell r="D192">
            <v>243.3</v>
          </cell>
          <cell r="E192">
            <v>0.10691710400267537</v>
          </cell>
          <cell r="F192">
            <v>1.1119722503773523E-2</v>
          </cell>
        </row>
        <row r="193">
          <cell r="A193">
            <v>11090</v>
          </cell>
          <cell r="B193">
            <v>243.82</v>
          </cell>
          <cell r="C193">
            <v>243.816</v>
          </cell>
          <cell r="D193">
            <v>243.81</v>
          </cell>
          <cell r="E193">
            <v>0.10691710400267537</v>
          </cell>
          <cell r="F193">
            <v>8.2556600430462798E-3</v>
          </cell>
        </row>
        <row r="194">
          <cell r="A194">
            <v>11100</v>
          </cell>
          <cell r="B194">
            <v>244.16</v>
          </cell>
          <cell r="C194">
            <v>244.273</v>
          </cell>
          <cell r="D194">
            <v>244.36</v>
          </cell>
          <cell r="E194">
            <v>0.10691710400267537</v>
          </cell>
          <cell r="F194">
            <v>5.4130780507744905E-3</v>
          </cell>
        </row>
        <row r="195">
          <cell r="A195">
            <v>11110</v>
          </cell>
          <cell r="B195">
            <v>244.57</v>
          </cell>
          <cell r="C195">
            <v>244.80199999999999</v>
          </cell>
          <cell r="D195">
            <v>244.99</v>
          </cell>
          <cell r="E195">
            <v>9.6638975237361702E-2</v>
          </cell>
          <cell r="F195">
            <v>5.4130780507744905E-3</v>
          </cell>
        </row>
        <row r="196">
          <cell r="A196">
            <v>11120</v>
          </cell>
          <cell r="B196">
            <v>245.1</v>
          </cell>
          <cell r="C196">
            <v>245.36699999999999</v>
          </cell>
          <cell r="D196">
            <v>245.58</v>
          </cell>
          <cell r="E196">
            <v>8.3857270334502701E-2</v>
          </cell>
          <cell r="F196">
            <v>5.4130780507744905E-3</v>
          </cell>
        </row>
        <row r="197">
          <cell r="A197">
            <v>11130</v>
          </cell>
          <cell r="B197">
            <v>245.66</v>
          </cell>
          <cell r="C197">
            <v>245.93100000000001</v>
          </cell>
          <cell r="D197">
            <v>246.14</v>
          </cell>
          <cell r="E197">
            <v>6.860062991870565E-2</v>
          </cell>
          <cell r="F197">
            <v>5.4130780507744905E-3</v>
          </cell>
        </row>
        <row r="198">
          <cell r="A198">
            <v>11140</v>
          </cell>
          <cell r="B198">
            <v>246.16</v>
          </cell>
          <cell r="C198">
            <v>246.42599999999999</v>
          </cell>
          <cell r="D198">
            <v>246.64</v>
          </cell>
          <cell r="E198">
            <v>5.0865473911894631E-2</v>
          </cell>
          <cell r="F198">
            <v>5.4130780507744905E-3</v>
          </cell>
        </row>
        <row r="199">
          <cell r="A199">
            <v>11150</v>
          </cell>
          <cell r="B199">
            <v>246.56</v>
          </cell>
          <cell r="C199">
            <v>246.80799999999999</v>
          </cell>
          <cell r="D199">
            <v>247</v>
          </cell>
          <cell r="E199">
            <v>3.5612413574173489E-2</v>
          </cell>
          <cell r="F199">
            <v>5.4130780507744905E-3</v>
          </cell>
        </row>
        <row r="200">
          <cell r="A200">
            <v>11160</v>
          </cell>
          <cell r="B200">
            <v>246.93</v>
          </cell>
          <cell r="C200">
            <v>247.07599999999999</v>
          </cell>
          <cell r="D200">
            <v>247.19</v>
          </cell>
          <cell r="E200">
            <v>2.5312804340404362E-2</v>
          </cell>
          <cell r="F200">
            <v>5.4130780507744905E-3</v>
          </cell>
        </row>
        <row r="201">
          <cell r="A201">
            <v>11170</v>
          </cell>
          <cell r="B201">
            <v>247.18</v>
          </cell>
          <cell r="C201">
            <v>247.23</v>
          </cell>
          <cell r="D201">
            <v>247.24</v>
          </cell>
          <cell r="E201">
            <v>1.7523931400332378E-2</v>
          </cell>
          <cell r="F201">
            <v>5.4130780507744905E-3</v>
          </cell>
        </row>
        <row r="202">
          <cell r="A202">
            <v>11180</v>
          </cell>
          <cell r="B202">
            <v>247.34</v>
          </cell>
          <cell r="C202">
            <v>247.316</v>
          </cell>
          <cell r="D202">
            <v>247.29000000000002</v>
          </cell>
          <cell r="E202">
            <v>9.914062364055844E-3</v>
          </cell>
          <cell r="F202">
            <v>5.4130780507744905E-3</v>
          </cell>
        </row>
        <row r="203">
          <cell r="A203">
            <v>11190</v>
          </cell>
          <cell r="B203">
            <v>247.5</v>
          </cell>
          <cell r="C203">
            <v>247.40100000000001</v>
          </cell>
          <cell r="D203">
            <v>247.34000000000003</v>
          </cell>
          <cell r="E203">
            <v>4.957031182027922E-3</v>
          </cell>
          <cell r="F203">
            <v>2.7960409772849713E-3</v>
          </cell>
        </row>
        <row r="204">
          <cell r="A204">
            <v>11200</v>
          </cell>
          <cell r="B204">
            <v>247.66</v>
          </cell>
          <cell r="C204">
            <v>247.48500000000001</v>
          </cell>
          <cell r="D204">
            <v>247.39000000000004</v>
          </cell>
          <cell r="E204">
            <v>6.939843654839091E-2</v>
          </cell>
          <cell r="F204">
            <v>1.9812152072080709E-2</v>
          </cell>
        </row>
        <row r="205">
          <cell r="A205">
            <v>11210</v>
          </cell>
          <cell r="B205">
            <v>247.79</v>
          </cell>
          <cell r="C205">
            <v>247.58099999999999</v>
          </cell>
          <cell r="D205">
            <v>247.44000000000005</v>
          </cell>
          <cell r="E205">
            <v>6.4441405366362989E-2</v>
          </cell>
          <cell r="F205">
            <v>1.6948089611353464E-2</v>
          </cell>
        </row>
        <row r="206">
          <cell r="A206">
            <v>11220</v>
          </cell>
          <cell r="B206">
            <v>247.96</v>
          </cell>
          <cell r="C206">
            <v>247.749</v>
          </cell>
          <cell r="D206">
            <v>247.49000000000007</v>
          </cell>
          <cell r="E206">
            <v>5.9484374184335061E-2</v>
          </cell>
          <cell r="F206">
            <v>1.4084027150626221E-2</v>
          </cell>
        </row>
        <row r="207">
          <cell r="A207">
            <v>11230</v>
          </cell>
          <cell r="B207">
            <v>248.21</v>
          </cell>
          <cell r="C207">
            <v>248.001</v>
          </cell>
          <cell r="D207">
            <v>247.73</v>
          </cell>
          <cell r="E207">
            <v>5.2048827411293179E-2</v>
          </cell>
          <cell r="F207">
            <v>1.1219964689898977E-2</v>
          </cell>
        </row>
        <row r="208">
          <cell r="A208">
            <v>11240</v>
          </cell>
          <cell r="B208">
            <v>248.53</v>
          </cell>
          <cell r="C208">
            <v>248.33699999999999</v>
          </cell>
          <cell r="D208">
            <v>248.09</v>
          </cell>
          <cell r="E208">
            <v>4.2134765047237337E-2</v>
          </cell>
          <cell r="F208">
            <v>8.3523221510958239E-3</v>
          </cell>
        </row>
        <row r="209">
          <cell r="A209">
            <v>11250</v>
          </cell>
          <cell r="B209">
            <v>248.89</v>
          </cell>
          <cell r="C209">
            <v>248.75700000000001</v>
          </cell>
          <cell r="D209">
            <v>248.59</v>
          </cell>
          <cell r="E209">
            <v>2.974218709216753E-2</v>
          </cell>
          <cell r="F209">
            <v>5.4882596903685806E-3</v>
          </cell>
        </row>
        <row r="210">
          <cell r="A210">
            <v>11260</v>
          </cell>
          <cell r="B210">
            <v>249.32</v>
          </cell>
          <cell r="C210">
            <v>249.26</v>
          </cell>
          <cell r="D210">
            <v>249.19</v>
          </cell>
          <cell r="E210">
            <v>1.4871093546083765E-2</v>
          </cell>
          <cell r="F210">
            <v>2.6564179323245183E-3</v>
          </cell>
        </row>
        <row r="211">
          <cell r="A211">
            <v>11270</v>
          </cell>
          <cell r="B211">
            <v>249.84</v>
          </cell>
          <cell r="C211">
            <v>249.83699999999999</v>
          </cell>
          <cell r="D211">
            <v>249.84</v>
          </cell>
          <cell r="E211">
            <v>0.15054806629502146</v>
          </cell>
          <cell r="F211">
            <v>1.3847741997616222E-2</v>
          </cell>
        </row>
        <row r="212">
          <cell r="A212">
            <v>11280</v>
          </cell>
          <cell r="B212">
            <v>250.35</v>
          </cell>
          <cell r="C212">
            <v>250.42400000000001</v>
          </cell>
          <cell r="D212">
            <v>250.49</v>
          </cell>
          <cell r="E212">
            <v>0.1356769727489377</v>
          </cell>
          <cell r="F212">
            <v>1.3847741997616222E-2</v>
          </cell>
        </row>
        <row r="213">
          <cell r="A213">
            <v>11290</v>
          </cell>
          <cell r="B213">
            <v>250.85</v>
          </cell>
          <cell r="C213">
            <v>251.011</v>
          </cell>
          <cell r="D213">
            <v>251.14</v>
          </cell>
          <cell r="E213">
            <v>0.11815304134860531</v>
          </cell>
          <cell r="F213">
            <v>1.3847741997616222E-2</v>
          </cell>
        </row>
        <row r="214">
          <cell r="A214">
            <v>11300</v>
          </cell>
          <cell r="B214">
            <v>251.35</v>
          </cell>
          <cell r="C214">
            <v>251.59800000000001</v>
          </cell>
          <cell r="D214">
            <v>251.79</v>
          </cell>
          <cell r="E214">
            <v>0.10045010604447749</v>
          </cell>
          <cell r="F214">
            <v>1.3847741997616222E-2</v>
          </cell>
        </row>
        <row r="215">
          <cell r="A215">
            <v>11310</v>
          </cell>
          <cell r="B215">
            <v>251.94</v>
          </cell>
          <cell r="C215">
            <v>252.185</v>
          </cell>
          <cell r="D215">
            <v>252.38</v>
          </cell>
          <cell r="E215">
            <v>8.2714950037666476E-2</v>
          </cell>
          <cell r="F215">
            <v>1.3847741997616222E-2</v>
          </cell>
        </row>
        <row r="216">
          <cell r="A216">
            <v>11320</v>
          </cell>
          <cell r="B216">
            <v>252.61</v>
          </cell>
          <cell r="C216">
            <v>252.77199999999999</v>
          </cell>
          <cell r="D216">
            <v>252.9</v>
          </cell>
          <cell r="E216">
            <v>6.4979794030855464E-2</v>
          </cell>
          <cell r="F216">
            <v>1.3847741997616222E-2</v>
          </cell>
        </row>
        <row r="217">
          <cell r="A217">
            <v>11330</v>
          </cell>
          <cell r="B217">
            <v>253.29</v>
          </cell>
          <cell r="C217">
            <v>253.35900000000001</v>
          </cell>
          <cell r="D217">
            <v>253.42</v>
          </cell>
          <cell r="E217">
            <v>4.7269698570575822E-2</v>
          </cell>
          <cell r="F217">
            <v>1.3847741997616222E-2</v>
          </cell>
        </row>
        <row r="218">
          <cell r="A218">
            <v>11340</v>
          </cell>
          <cell r="B218">
            <v>253.95</v>
          </cell>
          <cell r="C218">
            <v>253.946</v>
          </cell>
          <cell r="D218">
            <v>253.94</v>
          </cell>
          <cell r="E218">
            <v>3.2220702683181494E-2</v>
          </cell>
          <cell r="F218">
            <v>1.3847741997616222E-2</v>
          </cell>
        </row>
        <row r="219">
          <cell r="A219">
            <v>11350</v>
          </cell>
          <cell r="B219">
            <v>254.61</v>
          </cell>
          <cell r="C219">
            <v>254.53299999999999</v>
          </cell>
          <cell r="D219">
            <v>254.45</v>
          </cell>
          <cell r="E219">
            <v>2.2306640319125649E-2</v>
          </cell>
          <cell r="F219">
            <v>1.1309466641796703E-2</v>
          </cell>
        </row>
        <row r="220">
          <cell r="A220">
            <v>11360</v>
          </cell>
          <cell r="B220">
            <v>255.26</v>
          </cell>
          <cell r="C220">
            <v>255.12</v>
          </cell>
          <cell r="D220">
            <v>254.94</v>
          </cell>
          <cell r="E220">
            <v>1.4871093546083767E-2</v>
          </cell>
          <cell r="F220">
            <v>8.5921873821817318E-3</v>
          </cell>
        </row>
        <row r="221">
          <cell r="A221">
            <v>11370</v>
          </cell>
          <cell r="B221">
            <v>255.91</v>
          </cell>
          <cell r="C221">
            <v>255.708</v>
          </cell>
          <cell r="D221">
            <v>255.45</v>
          </cell>
          <cell r="E221">
            <v>9.914062364055844E-3</v>
          </cell>
          <cell r="F221">
            <v>5.7281249214544876E-3</v>
          </cell>
        </row>
        <row r="222">
          <cell r="A222">
            <v>11380</v>
          </cell>
          <cell r="B222">
            <v>256.49</v>
          </cell>
          <cell r="C222">
            <v>256.29500000000002</v>
          </cell>
          <cell r="D222">
            <v>256.04000000000002</v>
          </cell>
          <cell r="E222">
            <v>4.957031182027922E-3</v>
          </cell>
          <cell r="F222">
            <v>2.8604823826513348E-3</v>
          </cell>
        </row>
        <row r="223">
          <cell r="A223">
            <v>11390</v>
          </cell>
          <cell r="B223">
            <v>256.95999999999998</v>
          </cell>
          <cell r="C223">
            <v>256.88200000000001</v>
          </cell>
          <cell r="D223">
            <v>256.79000000000002</v>
          </cell>
          <cell r="E223">
            <v>0.14948863857517361</v>
          </cell>
          <cell r="F223">
            <v>3.5253028813476465E-2</v>
          </cell>
        </row>
        <row r="224">
          <cell r="A224">
            <v>11400</v>
          </cell>
          <cell r="B224">
            <v>257.41000000000003</v>
          </cell>
          <cell r="C224">
            <v>257.46899999999999</v>
          </cell>
          <cell r="D224">
            <v>257.52</v>
          </cell>
          <cell r="E224">
            <v>0.14205309180213171</v>
          </cell>
          <cell r="F224">
            <v>3.2220702683181494E-2</v>
          </cell>
        </row>
        <row r="225">
          <cell r="A225">
            <v>11410</v>
          </cell>
          <cell r="B225">
            <v>257.87</v>
          </cell>
          <cell r="C225">
            <v>258.05599999999998</v>
          </cell>
          <cell r="D225">
            <v>258.2</v>
          </cell>
          <cell r="E225">
            <v>0.12909954315162908</v>
          </cell>
          <cell r="F225">
            <v>3.2220702683181494E-2</v>
          </cell>
        </row>
        <row r="226">
          <cell r="A226">
            <v>11420</v>
          </cell>
          <cell r="B226">
            <v>258.45</v>
          </cell>
          <cell r="C226">
            <v>258.64299999999997</v>
          </cell>
          <cell r="D226">
            <v>258.79000000000002</v>
          </cell>
          <cell r="E226">
            <v>0.11384290273583204</v>
          </cell>
          <cell r="F226">
            <v>3.2220702683181494E-2</v>
          </cell>
        </row>
        <row r="227">
          <cell r="A227">
            <v>11430</v>
          </cell>
          <cell r="B227">
            <v>259.04000000000002</v>
          </cell>
          <cell r="C227">
            <v>259.23</v>
          </cell>
          <cell r="D227">
            <v>259.38</v>
          </cell>
          <cell r="E227">
            <v>9.6107746729021032E-2</v>
          </cell>
          <cell r="F227">
            <v>3.2220702683181494E-2</v>
          </cell>
        </row>
        <row r="228">
          <cell r="A228">
            <v>11440</v>
          </cell>
          <cell r="B228">
            <v>259.63</v>
          </cell>
          <cell r="C228">
            <v>259.81700000000001</v>
          </cell>
          <cell r="D228">
            <v>259.95999999999998</v>
          </cell>
          <cell r="E228">
            <v>7.5894075131196059E-2</v>
          </cell>
          <cell r="F228">
            <v>2.726367150115357E-2</v>
          </cell>
        </row>
        <row r="229">
          <cell r="A229">
            <v>11450</v>
          </cell>
          <cell r="B229">
            <v>260.20999999999998</v>
          </cell>
          <cell r="C229">
            <v>260.404</v>
          </cell>
          <cell r="D229">
            <v>260.55</v>
          </cell>
          <cell r="E229">
            <v>5.3201887942357119E-2</v>
          </cell>
          <cell r="F229">
            <v>2.2306640319125649E-2</v>
          </cell>
        </row>
        <row r="230">
          <cell r="A230">
            <v>11460</v>
          </cell>
          <cell r="B230">
            <v>260.72000000000003</v>
          </cell>
          <cell r="C230">
            <v>260.91199999999998</v>
          </cell>
          <cell r="D230">
            <v>261.06</v>
          </cell>
          <cell r="E230">
            <v>3.2988216344532147E-2</v>
          </cell>
          <cell r="F230">
            <v>1.7349609137097727E-2</v>
          </cell>
        </row>
        <row r="231">
          <cell r="A231">
            <v>11470</v>
          </cell>
          <cell r="B231">
            <v>260.99</v>
          </cell>
          <cell r="C231">
            <v>261.178</v>
          </cell>
          <cell r="D231">
            <v>261.32</v>
          </cell>
          <cell r="E231">
            <v>1.5253060337721142E-2</v>
          </cell>
          <cell r="F231">
            <v>9.914062364055844E-3</v>
          </cell>
        </row>
        <row r="232">
          <cell r="A232">
            <v>11480</v>
          </cell>
          <cell r="B232">
            <v>261.04000000000002</v>
          </cell>
          <cell r="C232">
            <v>261.19799999999998</v>
          </cell>
          <cell r="D232">
            <v>261.37</v>
          </cell>
          <cell r="E232">
            <v>1.0299609233769127E-2</v>
          </cell>
          <cell r="F232">
            <v>1.2392577955069806E-2</v>
          </cell>
        </row>
        <row r="233">
          <cell r="A233">
            <v>11490</v>
          </cell>
          <cell r="B233">
            <v>260.83</v>
          </cell>
          <cell r="C233">
            <v>260.97199999999998</v>
          </cell>
          <cell r="D233">
            <v>261.08999999999997</v>
          </cell>
          <cell r="E233">
            <v>2.0599218467538254E-2</v>
          </cell>
          <cell r="F233">
            <v>2.7263671501153573E-2</v>
          </cell>
        </row>
        <row r="234">
          <cell r="A234">
            <v>11500</v>
          </cell>
          <cell r="B234">
            <v>260.42</v>
          </cell>
          <cell r="C234">
            <v>260.505</v>
          </cell>
          <cell r="D234">
            <v>260.56</v>
          </cell>
          <cell r="E234">
            <v>2.3327237961380955E-2</v>
          </cell>
          <cell r="F234">
            <v>4.4613280638251304E-2</v>
          </cell>
        </row>
        <row r="235">
          <cell r="A235">
            <v>11510</v>
          </cell>
          <cell r="B235">
            <v>259.89</v>
          </cell>
          <cell r="C235">
            <v>259.959</v>
          </cell>
          <cell r="D235">
            <v>259.95</v>
          </cell>
          <cell r="E235">
            <v>2.4626806302935941E-2</v>
          </cell>
          <cell r="F235">
            <v>6.5740973707917982E-2</v>
          </cell>
        </row>
        <row r="236">
          <cell r="A236">
            <v>11520</v>
          </cell>
          <cell r="B236">
            <v>259.33999999999997</v>
          </cell>
          <cell r="C236">
            <v>259.41300000000001</v>
          </cell>
          <cell r="D236">
            <v>259.33999999999997</v>
          </cell>
          <cell r="E236">
            <v>2.588341370758002E-2</v>
          </cell>
          <cell r="F236">
            <v>8.4347190249659781E-2</v>
          </cell>
        </row>
        <row r="237">
          <cell r="A237">
            <v>11530</v>
          </cell>
          <cell r="B237">
            <v>258.8</v>
          </cell>
          <cell r="C237">
            <v>258.86599999999999</v>
          </cell>
          <cell r="D237">
            <v>258.8</v>
          </cell>
          <cell r="E237">
            <v>2.7136441034148188E-2</v>
          </cell>
          <cell r="F237">
            <v>0.10047131112231171</v>
          </cell>
        </row>
        <row r="238">
          <cell r="A238">
            <v>11540</v>
          </cell>
          <cell r="B238">
            <v>258.25</v>
          </cell>
          <cell r="C238">
            <v>258.32</v>
          </cell>
          <cell r="D238">
            <v>258.25</v>
          </cell>
          <cell r="E238">
            <v>2.8389468360716357E-2</v>
          </cell>
          <cell r="F238">
            <v>0.11411691640394968</v>
          </cell>
        </row>
        <row r="239">
          <cell r="A239">
            <v>11550</v>
          </cell>
          <cell r="B239">
            <v>257.7</v>
          </cell>
          <cell r="C239">
            <v>257.77300000000002</v>
          </cell>
          <cell r="D239">
            <v>257.7</v>
          </cell>
          <cell r="E239">
            <v>2.9642495687284526E-2</v>
          </cell>
          <cell r="F239">
            <v>0.12528400609457369</v>
          </cell>
        </row>
        <row r="240">
          <cell r="A240">
            <v>11560</v>
          </cell>
          <cell r="B240">
            <v>257.16000000000003</v>
          </cell>
          <cell r="C240">
            <v>257.22699999999998</v>
          </cell>
          <cell r="D240">
            <v>257.16000000000003</v>
          </cell>
          <cell r="E240">
            <v>3.0895523013852694E-2</v>
          </cell>
          <cell r="F240">
            <v>0.13892961137621168</v>
          </cell>
        </row>
        <row r="241">
          <cell r="A241">
            <v>11570</v>
          </cell>
          <cell r="B241">
            <v>256.61</v>
          </cell>
          <cell r="C241">
            <v>256.68</v>
          </cell>
          <cell r="D241">
            <v>256.61</v>
          </cell>
          <cell r="E241">
            <v>1.2494472484922601E-3</v>
          </cell>
          <cell r="F241">
            <v>1.3642025203562067E-2</v>
          </cell>
        </row>
        <row r="242">
          <cell r="A242">
            <v>11580</v>
          </cell>
          <cell r="B242">
            <v>256.10000000000002</v>
          </cell>
          <cell r="C242">
            <v>256.13400000000001</v>
          </cell>
          <cell r="D242">
            <v>256.06</v>
          </cell>
          <cell r="E242">
            <v>2.5024745750604292E-3</v>
          </cell>
          <cell r="F242">
            <v>2.728763048520004E-2</v>
          </cell>
        </row>
        <row r="243">
          <cell r="A243">
            <v>11590</v>
          </cell>
          <cell r="B243">
            <v>255.62</v>
          </cell>
          <cell r="C243">
            <v>255.58699999999999</v>
          </cell>
          <cell r="D243">
            <v>255.51</v>
          </cell>
          <cell r="E243">
            <v>2.5024745750604292E-3</v>
          </cell>
          <cell r="F243">
            <v>4.2247124420696641E-2</v>
          </cell>
        </row>
        <row r="244">
          <cell r="A244">
            <v>11600</v>
          </cell>
          <cell r="B244">
            <v>255.14</v>
          </cell>
          <cell r="C244">
            <v>255.041</v>
          </cell>
          <cell r="D244">
            <v>254.92</v>
          </cell>
          <cell r="E244">
            <v>2.5024745750604292E-3</v>
          </cell>
          <cell r="F244">
            <v>5.7385622259988694E-2</v>
          </cell>
        </row>
        <row r="245">
          <cell r="A245">
            <v>11610</v>
          </cell>
          <cell r="B245">
            <v>254.66</v>
          </cell>
          <cell r="C245">
            <v>254.494</v>
          </cell>
          <cell r="D245">
            <v>254.29</v>
          </cell>
          <cell r="E245">
            <v>2.5024745750604292E-3</v>
          </cell>
          <cell r="F245">
            <v>7.2642262675785746E-2</v>
          </cell>
        </row>
        <row r="246">
          <cell r="A246">
            <v>11620</v>
          </cell>
          <cell r="B246">
            <v>254.16</v>
          </cell>
          <cell r="C246">
            <v>253.94800000000001</v>
          </cell>
          <cell r="D246">
            <v>253.68</v>
          </cell>
          <cell r="E246">
            <v>2.5024745750604292E-3</v>
          </cell>
          <cell r="F246">
            <v>8.7898903091582797E-2</v>
          </cell>
        </row>
        <row r="247">
          <cell r="A247">
            <v>11630</v>
          </cell>
          <cell r="B247">
            <v>253.61</v>
          </cell>
          <cell r="C247">
            <v>253.40100000000001</v>
          </cell>
          <cell r="D247">
            <v>253.13</v>
          </cell>
          <cell r="E247">
            <v>2.5024745750604292E-3</v>
          </cell>
          <cell r="F247">
            <v>0.10315554350737985</v>
          </cell>
        </row>
        <row r="248">
          <cell r="A248">
            <v>11640</v>
          </cell>
          <cell r="B248">
            <v>253.06</v>
          </cell>
          <cell r="C248">
            <v>252.85499999999999</v>
          </cell>
          <cell r="D248">
            <v>252.58</v>
          </cell>
          <cell r="E248">
            <v>2.5024745750604292E-3</v>
          </cell>
          <cell r="F248">
            <v>0.1184121839231769</v>
          </cell>
        </row>
        <row r="249">
          <cell r="A249">
            <v>11650</v>
          </cell>
          <cell r="B249">
            <v>252.52</v>
          </cell>
          <cell r="C249">
            <v>252.30799999999999</v>
          </cell>
          <cell r="D249">
            <v>252.04</v>
          </cell>
          <cell r="E249">
            <v>2.5024745750604292E-3</v>
          </cell>
          <cell r="F249">
            <v>0.13366882433897395</v>
          </cell>
        </row>
        <row r="250">
          <cell r="A250">
            <v>11660</v>
          </cell>
          <cell r="B250">
            <v>251.97</v>
          </cell>
          <cell r="C250">
            <v>251.762</v>
          </cell>
          <cell r="D250">
            <v>251.49</v>
          </cell>
          <cell r="E250">
            <v>2.5024745750604292E-3</v>
          </cell>
          <cell r="F250">
            <v>0.14892904483284691</v>
          </cell>
        </row>
        <row r="251">
          <cell r="A251">
            <v>11670</v>
          </cell>
          <cell r="B251">
            <v>251.43</v>
          </cell>
          <cell r="C251">
            <v>251.21600000000001</v>
          </cell>
          <cell r="D251">
            <v>250.95</v>
          </cell>
          <cell r="E251">
            <v>0</v>
          </cell>
          <cell r="F251">
            <v>1.525664041579705E-2</v>
          </cell>
        </row>
        <row r="252">
          <cell r="A252">
            <v>11680</v>
          </cell>
          <cell r="B252">
            <v>250.88</v>
          </cell>
          <cell r="C252">
            <v>250.66900000000001</v>
          </cell>
          <cell r="D252">
            <v>250.4</v>
          </cell>
          <cell r="E252">
            <v>0</v>
          </cell>
          <cell r="F252">
            <v>3.0513280831594099E-2</v>
          </cell>
        </row>
        <row r="253">
          <cell r="A253">
            <v>11690</v>
          </cell>
          <cell r="B253">
            <v>250.33</v>
          </cell>
          <cell r="C253">
            <v>250.12299999999999</v>
          </cell>
          <cell r="D253">
            <v>249.85</v>
          </cell>
          <cell r="E253">
            <v>0</v>
          </cell>
          <cell r="F253">
            <v>4.5769921247391154E-2</v>
          </cell>
        </row>
        <row r="254">
          <cell r="A254">
            <v>11700</v>
          </cell>
          <cell r="B254">
            <v>249.79</v>
          </cell>
          <cell r="C254">
            <v>249.57599999999999</v>
          </cell>
          <cell r="D254">
            <v>249.31</v>
          </cell>
          <cell r="E254">
            <v>0</v>
          </cell>
          <cell r="F254">
            <v>6.1022981585112296E-2</v>
          </cell>
        </row>
        <row r="255">
          <cell r="A255">
            <v>11710</v>
          </cell>
          <cell r="B255">
            <v>249.2</v>
          </cell>
          <cell r="C255">
            <v>248.99100000000001</v>
          </cell>
          <cell r="D255">
            <v>248.72</v>
          </cell>
          <cell r="E255">
            <v>0</v>
          </cell>
          <cell r="F255">
            <v>7.6276041922833437E-2</v>
          </cell>
        </row>
        <row r="256">
          <cell r="A256">
            <v>11720</v>
          </cell>
          <cell r="B256">
            <v>248.54</v>
          </cell>
          <cell r="C256">
            <v>248.32900000000001</v>
          </cell>
          <cell r="D256">
            <v>248.06</v>
          </cell>
          <cell r="E256">
            <v>0</v>
          </cell>
          <cell r="F256">
            <v>9.1532682338630489E-2</v>
          </cell>
        </row>
        <row r="257">
          <cell r="A257">
            <v>11730</v>
          </cell>
          <cell r="B257">
            <v>247.8</v>
          </cell>
          <cell r="C257">
            <v>247.59</v>
          </cell>
          <cell r="D257">
            <v>247.32</v>
          </cell>
          <cell r="E257">
            <v>0</v>
          </cell>
          <cell r="F257">
            <v>1.525664041579705E-2</v>
          </cell>
        </row>
        <row r="258">
          <cell r="A258">
            <v>11740</v>
          </cell>
          <cell r="B258">
            <v>246.98</v>
          </cell>
          <cell r="C258">
            <v>246.774</v>
          </cell>
          <cell r="D258">
            <v>246.5</v>
          </cell>
          <cell r="E258">
            <v>0</v>
          </cell>
          <cell r="F258">
            <v>3.0513280831594099E-2</v>
          </cell>
        </row>
        <row r="259">
          <cell r="A259">
            <v>11750</v>
          </cell>
          <cell r="B259">
            <v>246.09</v>
          </cell>
          <cell r="C259">
            <v>245.881</v>
          </cell>
          <cell r="D259">
            <v>245.61</v>
          </cell>
          <cell r="E259">
            <v>0</v>
          </cell>
          <cell r="F259">
            <v>4.5769921247391154E-2</v>
          </cell>
        </row>
        <row r="260">
          <cell r="A260">
            <v>11760</v>
          </cell>
          <cell r="B260">
            <v>245.07</v>
          </cell>
          <cell r="C260">
            <v>244.911</v>
          </cell>
          <cell r="D260">
            <v>244.71</v>
          </cell>
          <cell r="E260">
            <v>0</v>
          </cell>
          <cell r="F260">
            <v>6.1026561663188206E-2</v>
          </cell>
        </row>
        <row r="261">
          <cell r="A261">
            <v>11770</v>
          </cell>
          <cell r="B261">
            <v>244.04</v>
          </cell>
          <cell r="C261">
            <v>243.971</v>
          </cell>
          <cell r="D261">
            <v>243.89</v>
          </cell>
          <cell r="E261">
            <v>0</v>
          </cell>
          <cell r="F261">
            <v>7.1236668945059603E-2</v>
          </cell>
        </row>
        <row r="262">
          <cell r="A262">
            <v>11780</v>
          </cell>
          <cell r="B262">
            <v>243.23</v>
          </cell>
          <cell r="C262">
            <v>243.25399999999999</v>
          </cell>
          <cell r="D262">
            <v>243.28</v>
          </cell>
          <cell r="E262">
            <v>2.7745605088295173E-3</v>
          </cell>
          <cell r="F262">
            <v>7.8672215718101485E-2</v>
          </cell>
        </row>
        <row r="263">
          <cell r="A263">
            <v>11790</v>
          </cell>
          <cell r="B263">
            <v>242.62</v>
          </cell>
          <cell r="C263">
            <v>242.768</v>
          </cell>
          <cell r="D263">
            <v>242.88</v>
          </cell>
          <cell r="E263">
            <v>5.6350428914808525E-3</v>
          </cell>
          <cell r="F263">
            <v>7.8672215718101485E-2</v>
          </cell>
        </row>
        <row r="264">
          <cell r="A264">
            <v>11800</v>
          </cell>
          <cell r="B264">
            <v>242.25</v>
          </cell>
          <cell r="C264">
            <v>242.51300000000001</v>
          </cell>
          <cell r="D264">
            <v>242.71</v>
          </cell>
          <cell r="E264">
            <v>8.5026854302840058E-3</v>
          </cell>
          <cell r="F264">
            <v>7.8672215718101485E-2</v>
          </cell>
        </row>
        <row r="265">
          <cell r="A265">
            <v>11810</v>
          </cell>
          <cell r="B265">
            <v>242.2</v>
          </cell>
          <cell r="C265">
            <v>242.48699999999999</v>
          </cell>
          <cell r="D265">
            <v>242.66</v>
          </cell>
          <cell r="E265">
            <v>2.4541435210356576E-2</v>
          </cell>
          <cell r="F265">
            <v>8.1791014503460713E-2</v>
          </cell>
        </row>
        <row r="266">
          <cell r="A266">
            <v>11820</v>
          </cell>
          <cell r="B266">
            <v>242.42</v>
          </cell>
          <cell r="C266">
            <v>242.69200000000001</v>
          </cell>
          <cell r="D266">
            <v>242.9</v>
          </cell>
          <cell r="E266">
            <v>2.1677372749629331E-2</v>
          </cell>
          <cell r="F266">
            <v>8.1791014503460713E-2</v>
          </cell>
        </row>
        <row r="267">
          <cell r="A267">
            <v>11830</v>
          </cell>
          <cell r="B267">
            <v>242.85</v>
          </cell>
          <cell r="C267">
            <v>243.12100000000001</v>
          </cell>
          <cell r="D267">
            <v>243.33</v>
          </cell>
          <cell r="E267">
            <v>1.8813310288902086E-2</v>
          </cell>
          <cell r="F267">
            <v>8.1791014503460713E-2</v>
          </cell>
        </row>
        <row r="268">
          <cell r="A268">
            <v>11840</v>
          </cell>
          <cell r="B268">
            <v>243.35</v>
          </cell>
          <cell r="C268">
            <v>243.61799999999999</v>
          </cell>
          <cell r="D268">
            <v>243.83</v>
          </cell>
          <cell r="E268">
            <v>1.5949247828174841E-2</v>
          </cell>
          <cell r="F268">
            <v>8.1791014503460713E-2</v>
          </cell>
        </row>
        <row r="269">
          <cell r="A269">
            <v>11850</v>
          </cell>
          <cell r="B269">
            <v>243.85</v>
          </cell>
          <cell r="C269">
            <v>244.11500000000001</v>
          </cell>
          <cell r="D269">
            <v>244.32</v>
          </cell>
          <cell r="E269">
            <v>1.3085185367447596E-2</v>
          </cell>
          <cell r="F269">
            <v>7.4355467730418831E-2</v>
          </cell>
        </row>
        <row r="270">
          <cell r="A270">
            <v>11860</v>
          </cell>
          <cell r="B270">
            <v>244.37</v>
          </cell>
          <cell r="C270">
            <v>244.60300000000001</v>
          </cell>
          <cell r="D270">
            <v>244.81</v>
          </cell>
          <cell r="E270">
            <v>1.0239023297099897E-2</v>
          </cell>
          <cell r="F270">
            <v>6.4441405366362989E-2</v>
          </cell>
        </row>
        <row r="271">
          <cell r="A271">
            <v>11870</v>
          </cell>
          <cell r="B271">
            <v>244.82</v>
          </cell>
          <cell r="C271">
            <v>245.02699999999999</v>
          </cell>
          <cell r="D271">
            <v>245.24</v>
          </cell>
          <cell r="E271">
            <v>7.5682850524717415E-3</v>
          </cell>
          <cell r="F271">
            <v>5.2048827411293179E-2</v>
          </cell>
        </row>
        <row r="272">
          <cell r="A272">
            <v>11880</v>
          </cell>
          <cell r="B272">
            <v>245.17</v>
          </cell>
          <cell r="C272">
            <v>245.37799999999999</v>
          </cell>
          <cell r="D272">
            <v>245.59</v>
          </cell>
          <cell r="E272">
            <v>5.0622303993354033E-3</v>
          </cell>
          <cell r="F272">
            <v>3.7177733865209416E-2</v>
          </cell>
        </row>
        <row r="273">
          <cell r="A273">
            <v>11890</v>
          </cell>
          <cell r="B273">
            <v>245.44</v>
          </cell>
          <cell r="C273">
            <v>245.655</v>
          </cell>
          <cell r="D273">
            <v>245.87</v>
          </cell>
          <cell r="E273">
            <v>2.5597558242749742E-3</v>
          </cell>
          <cell r="F273">
            <v>1.9828124728111688E-2</v>
          </cell>
        </row>
        <row r="274">
          <cell r="A274">
            <v>11900</v>
          </cell>
          <cell r="B274">
            <v>245.61</v>
          </cell>
          <cell r="C274">
            <v>245.86</v>
          </cell>
          <cell r="D274">
            <v>246.07</v>
          </cell>
          <cell r="E274">
            <v>1.1327367032176249E-2</v>
          </cell>
          <cell r="F274">
            <v>7.9312498912446752E-2</v>
          </cell>
        </row>
        <row r="275">
          <cell r="A275">
            <v>11910</v>
          </cell>
          <cell r="B275">
            <v>245.73</v>
          </cell>
          <cell r="C275">
            <v>246.001</v>
          </cell>
          <cell r="D275">
            <v>246.21</v>
          </cell>
          <cell r="E275">
            <v>8.5921873821817318E-3</v>
          </cell>
          <cell r="F275">
            <v>5.7005858593321107E-2</v>
          </cell>
        </row>
        <row r="276">
          <cell r="A276">
            <v>11920</v>
          </cell>
          <cell r="B276">
            <v>245.86</v>
          </cell>
          <cell r="C276">
            <v>246.13200000000001</v>
          </cell>
          <cell r="D276">
            <v>246.34</v>
          </cell>
          <cell r="E276">
            <v>5.7281249214544876E-3</v>
          </cell>
          <cell r="F276">
            <v>3.2220702683181494E-2</v>
          </cell>
        </row>
        <row r="277">
          <cell r="A277">
            <v>11930</v>
          </cell>
          <cell r="B277">
            <v>245.99</v>
          </cell>
          <cell r="C277">
            <v>246.26400000000001</v>
          </cell>
          <cell r="D277">
            <v>246.47</v>
          </cell>
          <cell r="E277">
            <v>2.8640624607272438E-3</v>
          </cell>
          <cell r="F277">
            <v>7.4355467730418826E-3</v>
          </cell>
        </row>
        <row r="278">
          <cell r="A278">
            <v>11940</v>
          </cell>
          <cell r="B278">
            <v>246.13</v>
          </cell>
          <cell r="C278">
            <v>246.39500000000001</v>
          </cell>
          <cell r="D278">
            <v>246.61</v>
          </cell>
          <cell r="E278">
            <v>1.4298831835180765E-2</v>
          </cell>
          <cell r="F278">
            <v>3.7177733865209422E-2</v>
          </cell>
        </row>
        <row r="279">
          <cell r="A279">
            <v>11950</v>
          </cell>
          <cell r="B279">
            <v>246.26</v>
          </cell>
          <cell r="C279">
            <v>246.52699999999999</v>
          </cell>
          <cell r="D279">
            <v>246.74</v>
          </cell>
          <cell r="E279">
            <v>1.1431189296377611E-2</v>
          </cell>
          <cell r="F279">
            <v>3.7177733865209422E-2</v>
          </cell>
        </row>
        <row r="280">
          <cell r="A280">
            <v>11960</v>
          </cell>
          <cell r="B280">
            <v>246.39</v>
          </cell>
          <cell r="C280">
            <v>246.65799999999999</v>
          </cell>
          <cell r="D280">
            <v>246.87</v>
          </cell>
          <cell r="E280">
            <v>8.5671268356503679E-3</v>
          </cell>
          <cell r="F280">
            <v>3.7177733865209422E-2</v>
          </cell>
        </row>
        <row r="281">
          <cell r="A281">
            <v>11970</v>
          </cell>
          <cell r="B281">
            <v>246.61</v>
          </cell>
          <cell r="C281">
            <v>246.79</v>
          </cell>
          <cell r="D281">
            <v>246.93</v>
          </cell>
          <cell r="E281">
            <v>5.7030643749231245E-3</v>
          </cell>
          <cell r="F281">
            <v>2.4785155910139613E-2</v>
          </cell>
        </row>
        <row r="282">
          <cell r="A282">
            <v>11980</v>
          </cell>
          <cell r="B282">
            <v>246.87</v>
          </cell>
          <cell r="C282">
            <v>246.92099999999999</v>
          </cell>
          <cell r="D282">
            <v>246.98000000000002</v>
          </cell>
          <cell r="E282">
            <v>2.8425819922717897E-3</v>
          </cell>
          <cell r="F282">
            <v>1.2392577955069806E-2</v>
          </cell>
        </row>
        <row r="283">
          <cell r="A283">
            <v>11990</v>
          </cell>
          <cell r="B283">
            <v>247.1</v>
          </cell>
          <cell r="C283">
            <v>247.053</v>
          </cell>
          <cell r="D283">
            <v>247.03000000000003</v>
          </cell>
          <cell r="E283">
            <v>0</v>
          </cell>
          <cell r="F283">
            <v>6.1001501116656837E-2</v>
          </cell>
        </row>
        <row r="284">
          <cell r="E284">
            <v>0</v>
          </cell>
          <cell r="F284">
            <v>0</v>
          </cell>
        </row>
        <row r="285">
          <cell r="A285">
            <v>12000</v>
          </cell>
          <cell r="B285">
            <v>247.33</v>
          </cell>
          <cell r="C285">
            <v>247.184</v>
          </cell>
          <cell r="D285">
            <v>247.08000000000004</v>
          </cell>
          <cell r="E285">
            <v>0</v>
          </cell>
          <cell r="F285">
            <v>4.5769921247391147E-2</v>
          </cell>
        </row>
        <row r="286">
          <cell r="A286">
            <v>12010</v>
          </cell>
          <cell r="B286">
            <v>247.5</v>
          </cell>
          <cell r="C286">
            <v>247.316</v>
          </cell>
          <cell r="D286">
            <v>247.14500000000004</v>
          </cell>
          <cell r="E286">
            <v>0</v>
          </cell>
          <cell r="F286">
            <v>3.0513280831594099E-2</v>
          </cell>
        </row>
        <row r="287">
          <cell r="A287">
            <v>12020</v>
          </cell>
          <cell r="B287">
            <v>247.63</v>
          </cell>
          <cell r="C287">
            <v>247.447</v>
          </cell>
          <cell r="D287">
            <v>247.21</v>
          </cell>
          <cell r="E287">
            <v>0</v>
          </cell>
          <cell r="F287">
            <v>1.525664041579705E-2</v>
          </cell>
        </row>
        <row r="288">
          <cell r="A288">
            <v>12030</v>
          </cell>
          <cell r="B288">
            <v>247.77</v>
          </cell>
          <cell r="C288">
            <v>247.57900000000001</v>
          </cell>
          <cell r="D288">
            <v>247.34</v>
          </cell>
          <cell r="E288">
            <v>0</v>
          </cell>
          <cell r="F288">
            <v>6.032486636031003E-2</v>
          </cell>
        </row>
        <row r="289">
          <cell r="A289">
            <v>12040</v>
          </cell>
          <cell r="B289">
            <v>247.9</v>
          </cell>
          <cell r="C289">
            <v>247.71</v>
          </cell>
          <cell r="D289">
            <v>247.49</v>
          </cell>
          <cell r="E289">
            <v>0</v>
          </cell>
          <cell r="F289">
            <v>4.5068225944512978E-2</v>
          </cell>
        </row>
        <row r="290">
          <cell r="A290">
            <v>12050</v>
          </cell>
          <cell r="B290">
            <v>248.04</v>
          </cell>
          <cell r="C290">
            <v>247.84100000000001</v>
          </cell>
          <cell r="D290">
            <v>247.64</v>
          </cell>
          <cell r="E290">
            <v>0</v>
          </cell>
          <cell r="F290">
            <v>2.9976269120207743E-2</v>
          </cell>
        </row>
        <row r="291">
          <cell r="A291">
            <v>12060</v>
          </cell>
          <cell r="B291">
            <v>248.17</v>
          </cell>
          <cell r="C291">
            <v>247.96600000000001</v>
          </cell>
          <cell r="D291">
            <v>247.69</v>
          </cell>
          <cell r="E291">
            <v>0</v>
          </cell>
          <cell r="F291">
            <v>1.5059736121622052E-2</v>
          </cell>
        </row>
        <row r="292">
          <cell r="A292">
            <v>12070</v>
          </cell>
          <cell r="B292">
            <v>248.22</v>
          </cell>
          <cell r="C292">
            <v>248.012</v>
          </cell>
          <cell r="D292">
            <v>247.75</v>
          </cell>
          <cell r="E292">
            <v>0</v>
          </cell>
          <cell r="F292">
            <v>1.5235159947341596E-2</v>
          </cell>
        </row>
        <row r="293">
          <cell r="A293">
            <v>12080</v>
          </cell>
          <cell r="B293">
            <v>248.17</v>
          </cell>
          <cell r="C293">
            <v>247.96299999999999</v>
          </cell>
          <cell r="D293">
            <v>247.69</v>
          </cell>
          <cell r="E293">
            <v>0</v>
          </cell>
          <cell r="F293">
            <v>3.2970315954152604E-2</v>
          </cell>
        </row>
        <row r="294">
          <cell r="A294">
            <v>12090</v>
          </cell>
          <cell r="B294">
            <v>248.03</v>
          </cell>
          <cell r="C294">
            <v>247.81899999999999</v>
          </cell>
          <cell r="D294">
            <v>247.55</v>
          </cell>
          <cell r="E294">
            <v>0</v>
          </cell>
          <cell r="F294">
            <v>5.3180407473901667E-2</v>
          </cell>
        </row>
        <row r="295">
          <cell r="A295">
            <v>12100</v>
          </cell>
          <cell r="B295">
            <v>247.79</v>
          </cell>
          <cell r="C295">
            <v>247.57900000000001</v>
          </cell>
          <cell r="D295">
            <v>247.31</v>
          </cell>
          <cell r="E295">
            <v>0</v>
          </cell>
          <cell r="F295">
            <v>7.58725946627406E-2</v>
          </cell>
        </row>
        <row r="296">
          <cell r="A296">
            <v>12110</v>
          </cell>
          <cell r="B296">
            <v>247.45</v>
          </cell>
          <cell r="C296">
            <v>247.24299999999999</v>
          </cell>
          <cell r="D296">
            <v>246.97</v>
          </cell>
          <cell r="E296">
            <v>0</v>
          </cell>
          <cell r="F296">
            <v>0.10104329744259349</v>
          </cell>
        </row>
        <row r="297">
          <cell r="A297">
            <v>12120</v>
          </cell>
          <cell r="B297">
            <v>247.02</v>
          </cell>
          <cell r="C297">
            <v>246.81299999999999</v>
          </cell>
          <cell r="D297">
            <v>246.54</v>
          </cell>
          <cell r="E297">
            <v>0</v>
          </cell>
          <cell r="F297">
            <v>2.7649218370866858E-2</v>
          </cell>
        </row>
        <row r="298">
          <cell r="A298">
            <v>12130</v>
          </cell>
          <cell r="B298">
            <v>246.5</v>
          </cell>
          <cell r="C298">
            <v>246.286</v>
          </cell>
          <cell r="D298">
            <v>246.02</v>
          </cell>
          <cell r="E298">
            <v>0</v>
          </cell>
          <cell r="F298">
            <v>5.5298436741733716E-2</v>
          </cell>
        </row>
        <row r="299">
          <cell r="A299">
            <v>12140</v>
          </cell>
          <cell r="B299">
            <v>245.89</v>
          </cell>
          <cell r="C299">
            <v>245.68199999999999</v>
          </cell>
          <cell r="D299">
            <v>245.41</v>
          </cell>
          <cell r="E299">
            <v>0</v>
          </cell>
          <cell r="F299">
            <v>8.2944075034524667E-2</v>
          </cell>
        </row>
        <row r="300">
          <cell r="A300">
            <v>12150</v>
          </cell>
          <cell r="B300">
            <v>245.28</v>
          </cell>
          <cell r="C300">
            <v>245.071</v>
          </cell>
          <cell r="D300">
            <v>244.8</v>
          </cell>
          <cell r="E300">
            <v>0</v>
          </cell>
          <cell r="F300">
            <v>0.11059687348346744</v>
          </cell>
        </row>
        <row r="301">
          <cell r="A301">
            <v>12160</v>
          </cell>
          <cell r="B301">
            <v>244.62</v>
          </cell>
          <cell r="C301">
            <v>244.46</v>
          </cell>
          <cell r="D301">
            <v>244.25</v>
          </cell>
          <cell r="E301">
            <v>0</v>
          </cell>
          <cell r="F301">
            <v>0.13824609185433431</v>
          </cell>
        </row>
        <row r="302">
          <cell r="A302">
            <v>12170</v>
          </cell>
          <cell r="B302">
            <v>243.94</v>
          </cell>
          <cell r="C302">
            <v>243.84800000000001</v>
          </cell>
          <cell r="D302">
            <v>243.73</v>
          </cell>
          <cell r="E302">
            <v>0</v>
          </cell>
          <cell r="F302">
            <v>0.16577000749254434</v>
          </cell>
        </row>
        <row r="303">
          <cell r="A303">
            <v>12180</v>
          </cell>
          <cell r="B303">
            <v>243.27</v>
          </cell>
          <cell r="C303">
            <v>243.23699999999999</v>
          </cell>
          <cell r="D303">
            <v>243.16</v>
          </cell>
          <cell r="E303">
            <v>0</v>
          </cell>
          <cell r="F303">
            <v>0.19311491922695892</v>
          </cell>
        </row>
        <row r="304">
          <cell r="A304">
            <v>12190</v>
          </cell>
          <cell r="B304">
            <v>242.61</v>
          </cell>
          <cell r="C304">
            <v>242.64099999999999</v>
          </cell>
          <cell r="D304">
            <v>242.57</v>
          </cell>
          <cell r="E304">
            <v>1.2530273265681693E-3</v>
          </cell>
          <cell r="F304">
            <v>0.21667458687265276</v>
          </cell>
        </row>
        <row r="305">
          <cell r="A305">
            <v>12200</v>
          </cell>
          <cell r="B305">
            <v>242.01</v>
          </cell>
          <cell r="C305">
            <v>242.07599999999999</v>
          </cell>
          <cell r="D305">
            <v>242.01</v>
          </cell>
          <cell r="E305">
            <v>1.2530273265681693E-3</v>
          </cell>
          <cell r="F305">
            <v>2.1081152054679857E-2</v>
          </cell>
        </row>
        <row r="306">
          <cell r="A306">
            <v>12210</v>
          </cell>
          <cell r="B306">
            <v>241.47</v>
          </cell>
          <cell r="C306">
            <v>241.54300000000001</v>
          </cell>
          <cell r="D306">
            <v>241.47</v>
          </cell>
          <cell r="E306">
            <v>2.5060546531363386E-3</v>
          </cell>
          <cell r="F306">
            <v>3.9683788518345753E-2</v>
          </cell>
        </row>
        <row r="307">
          <cell r="A307">
            <v>12220</v>
          </cell>
          <cell r="B307">
            <v>240.97</v>
          </cell>
          <cell r="C307">
            <v>241.04</v>
          </cell>
          <cell r="D307">
            <v>240.97</v>
          </cell>
          <cell r="E307">
            <v>3.7590819797045077E-3</v>
          </cell>
          <cell r="F307">
            <v>5.5807909390997688E-2</v>
          </cell>
        </row>
        <row r="308">
          <cell r="A308">
            <v>12230</v>
          </cell>
          <cell r="B308">
            <v>240.5</v>
          </cell>
          <cell r="C308">
            <v>240.56800000000001</v>
          </cell>
          <cell r="D308">
            <v>240.5</v>
          </cell>
          <cell r="E308">
            <v>5.0121093062726772E-3</v>
          </cell>
          <cell r="F308">
            <v>6.9453514672635663E-2</v>
          </cell>
        </row>
        <row r="309">
          <cell r="A309">
            <v>12240</v>
          </cell>
          <cell r="B309">
            <v>240.06</v>
          </cell>
          <cell r="C309">
            <v>240.12700000000001</v>
          </cell>
          <cell r="D309">
            <v>240.06</v>
          </cell>
          <cell r="E309">
            <v>6.2651366328408467E-3</v>
          </cell>
          <cell r="F309">
            <v>8.0620604363259671E-2</v>
          </cell>
        </row>
        <row r="310">
          <cell r="A310">
            <v>12250</v>
          </cell>
          <cell r="B310">
            <v>239.63</v>
          </cell>
          <cell r="C310">
            <v>239.702</v>
          </cell>
          <cell r="D310">
            <v>239.63</v>
          </cell>
          <cell r="E310">
            <v>7.5181639594090162E-3</v>
          </cell>
          <cell r="F310">
            <v>8.9309178462869718E-2</v>
          </cell>
        </row>
        <row r="311">
          <cell r="A311">
            <v>12260</v>
          </cell>
          <cell r="B311">
            <v>239.21</v>
          </cell>
          <cell r="C311">
            <v>239.27600000000001</v>
          </cell>
          <cell r="D311">
            <v>239.21</v>
          </cell>
          <cell r="E311">
            <v>8.7747713640530939E-3</v>
          </cell>
          <cell r="F311">
            <v>9.0565785867513793E-2</v>
          </cell>
        </row>
        <row r="312">
          <cell r="A312">
            <v>12270</v>
          </cell>
          <cell r="B312">
            <v>238.82</v>
          </cell>
          <cell r="C312">
            <v>238.893</v>
          </cell>
          <cell r="D312">
            <v>238.82</v>
          </cell>
          <cell r="E312">
            <v>1.0031378768697172E-2</v>
          </cell>
          <cell r="F312">
            <v>9.1822393272157868E-2</v>
          </cell>
        </row>
        <row r="313">
          <cell r="A313">
            <v>12280</v>
          </cell>
          <cell r="B313">
            <v>238.52</v>
          </cell>
          <cell r="C313">
            <v>238.59399999999999</v>
          </cell>
          <cell r="D313">
            <v>238.52</v>
          </cell>
          <cell r="E313">
            <v>1.1284406095265341E-2</v>
          </cell>
          <cell r="F313">
            <v>9.3075420598726033E-2</v>
          </cell>
        </row>
        <row r="314">
          <cell r="A314">
            <v>12290</v>
          </cell>
          <cell r="B314">
            <v>238.31</v>
          </cell>
          <cell r="C314">
            <v>238.37799999999999</v>
          </cell>
          <cell r="D314">
            <v>238.31</v>
          </cell>
          <cell r="E314">
            <v>1.2530273265681693E-3</v>
          </cell>
          <cell r="F314">
            <v>1.2530273265681693E-3</v>
          </cell>
        </row>
        <row r="315">
          <cell r="A315">
            <v>12300</v>
          </cell>
          <cell r="B315">
            <v>238.18</v>
          </cell>
          <cell r="C315">
            <v>238.24700000000001</v>
          </cell>
          <cell r="D315">
            <v>238.18</v>
          </cell>
          <cell r="E315">
            <v>2.5060546531363386E-3</v>
          </cell>
          <cell r="F315">
            <v>2.5060546531363386E-3</v>
          </cell>
        </row>
        <row r="316">
          <cell r="A316">
            <v>12310</v>
          </cell>
          <cell r="B316">
            <v>238.11999999999998</v>
          </cell>
          <cell r="C316">
            <v>238.2</v>
          </cell>
          <cell r="D316">
            <v>238.11999999999998</v>
          </cell>
          <cell r="E316">
            <v>7.5217440374849252E-3</v>
          </cell>
          <cell r="F316">
            <v>7.5217440374849252E-3</v>
          </cell>
        </row>
        <row r="317">
          <cell r="A317">
            <v>12320</v>
          </cell>
          <cell r="B317">
            <v>238.17</v>
          </cell>
          <cell r="C317">
            <v>238.23699999999999</v>
          </cell>
          <cell r="D317">
            <v>238.17</v>
          </cell>
          <cell r="E317">
            <v>6.2687167109167557E-3</v>
          </cell>
          <cell r="F317">
            <v>6.2687167109167557E-3</v>
          </cell>
        </row>
        <row r="318">
          <cell r="A318">
            <v>12330</v>
          </cell>
          <cell r="B318">
            <v>238.25</v>
          </cell>
          <cell r="C318">
            <v>238.316</v>
          </cell>
          <cell r="D318">
            <v>238.25</v>
          </cell>
          <cell r="E318">
            <v>5.0156893843485862E-3</v>
          </cell>
          <cell r="F318">
            <v>5.0156893843485862E-3</v>
          </cell>
        </row>
        <row r="319">
          <cell r="A319">
            <v>12340</v>
          </cell>
          <cell r="B319">
            <v>238.32</v>
          </cell>
          <cell r="C319">
            <v>238.39500000000001</v>
          </cell>
          <cell r="D319">
            <v>238.32</v>
          </cell>
          <cell r="E319">
            <v>3.7626620577804167E-3</v>
          </cell>
          <cell r="F319">
            <v>3.7626620577804167E-3</v>
          </cell>
        </row>
        <row r="320">
          <cell r="A320">
            <v>12350</v>
          </cell>
          <cell r="B320">
            <v>238.4</v>
          </cell>
          <cell r="C320">
            <v>238.47399999999999</v>
          </cell>
          <cell r="D320">
            <v>238.4</v>
          </cell>
          <cell r="E320">
            <v>2.5060546531363386E-3</v>
          </cell>
          <cell r="F320">
            <v>2.5060546531363386E-3</v>
          </cell>
        </row>
        <row r="321">
          <cell r="A321">
            <v>12360</v>
          </cell>
          <cell r="B321">
            <v>238.47</v>
          </cell>
          <cell r="C321">
            <v>238.54400000000001</v>
          </cell>
          <cell r="D321">
            <v>238.45000000000002</v>
          </cell>
          <cell r="E321">
            <v>1.2530273265681693E-3</v>
          </cell>
          <cell r="F321">
            <v>1.2530273265681693E-3</v>
          </cell>
        </row>
        <row r="322">
          <cell r="A322">
            <v>12370</v>
          </cell>
          <cell r="B322">
            <v>238.48</v>
          </cell>
          <cell r="C322">
            <v>238.55099999999999</v>
          </cell>
          <cell r="D322">
            <v>238.50000000000003</v>
          </cell>
          <cell r="E322">
            <v>1.2530273265681693E-3</v>
          </cell>
          <cell r="F322">
            <v>1.2530273265681693E-3</v>
          </cell>
        </row>
        <row r="323">
          <cell r="A323">
            <v>12380</v>
          </cell>
          <cell r="B323">
            <v>238.42</v>
          </cell>
          <cell r="C323">
            <v>238.48500000000001</v>
          </cell>
          <cell r="D323">
            <v>238.42</v>
          </cell>
          <cell r="E323">
            <v>2.5060546531363386E-3</v>
          </cell>
          <cell r="F323">
            <v>2.5060546531363386E-3</v>
          </cell>
        </row>
        <row r="324">
          <cell r="A324">
            <v>12390</v>
          </cell>
          <cell r="B324">
            <v>238.28</v>
          </cell>
          <cell r="C324">
            <v>238.34800000000001</v>
          </cell>
          <cell r="D324">
            <v>238.28</v>
          </cell>
          <cell r="E324">
            <v>3.7590819797045077E-3</v>
          </cell>
          <cell r="F324">
            <v>3.7590819797045077E-3</v>
          </cell>
        </row>
        <row r="325">
          <cell r="A325">
            <v>12400</v>
          </cell>
          <cell r="B325">
            <v>238.07</v>
          </cell>
          <cell r="C325">
            <v>238.13800000000001</v>
          </cell>
          <cell r="D325">
            <v>238.07</v>
          </cell>
          <cell r="E325">
            <v>5.0121093062726772E-3</v>
          </cell>
          <cell r="F325">
            <v>5.0121093062726772E-3</v>
          </cell>
        </row>
        <row r="326">
          <cell r="A326">
            <v>12410</v>
          </cell>
          <cell r="B326">
            <v>237.79</v>
          </cell>
          <cell r="C326">
            <v>237.85599999999999</v>
          </cell>
          <cell r="D326">
            <v>237.79</v>
          </cell>
          <cell r="E326">
            <v>6.2651366328408467E-3</v>
          </cell>
          <cell r="F326">
            <v>6.2651366328408467E-3</v>
          </cell>
        </row>
        <row r="327">
          <cell r="A327">
            <v>12420</v>
          </cell>
          <cell r="B327">
            <v>237.44</v>
          </cell>
          <cell r="C327">
            <v>237.511</v>
          </cell>
          <cell r="D327">
            <v>237.5</v>
          </cell>
          <cell r="E327">
            <v>7.5181639594090162E-3</v>
          </cell>
          <cell r="F327">
            <v>7.5181639594090162E-3</v>
          </cell>
        </row>
        <row r="328">
          <cell r="A328">
            <v>12430</v>
          </cell>
          <cell r="B328">
            <v>237.08</v>
          </cell>
          <cell r="C328">
            <v>237.15899999999999</v>
          </cell>
          <cell r="D328">
            <v>237.21</v>
          </cell>
          <cell r="E328">
            <v>1.0142361189050354E-2</v>
          </cell>
          <cell r="F328">
            <v>7.5181639594090162E-3</v>
          </cell>
        </row>
        <row r="329">
          <cell r="A329">
            <v>12440</v>
          </cell>
          <cell r="B329">
            <v>236.71</v>
          </cell>
          <cell r="C329">
            <v>236.852</v>
          </cell>
          <cell r="D329">
            <v>236.97</v>
          </cell>
          <cell r="E329">
            <v>2.8032011334367898E-3</v>
          </cell>
          <cell r="F329">
            <v>0</v>
          </cell>
        </row>
        <row r="330">
          <cell r="A330">
            <v>12450</v>
          </cell>
          <cell r="B330">
            <v>236.38</v>
          </cell>
          <cell r="C330">
            <v>236.608</v>
          </cell>
          <cell r="D330">
            <v>236.79</v>
          </cell>
          <cell r="E330">
            <v>5.6672635941640336E-3</v>
          </cell>
          <cell r="F330">
            <v>0</v>
          </cell>
        </row>
        <row r="331">
          <cell r="A331">
            <v>12460</v>
          </cell>
          <cell r="B331">
            <v>236.17</v>
          </cell>
          <cell r="C331">
            <v>236.42699999999999</v>
          </cell>
          <cell r="D331">
            <v>236.63</v>
          </cell>
          <cell r="E331">
            <v>8.5277459768153679E-3</v>
          </cell>
          <cell r="F331">
            <v>0</v>
          </cell>
        </row>
        <row r="332">
          <cell r="A332">
            <v>12470</v>
          </cell>
          <cell r="B332">
            <v>236.05</v>
          </cell>
          <cell r="C332">
            <v>236.30799999999999</v>
          </cell>
          <cell r="D332">
            <v>236.51</v>
          </cell>
          <cell r="E332">
            <v>1.1391808437542611E-2</v>
          </cell>
          <cell r="F332">
            <v>0</v>
          </cell>
        </row>
        <row r="333">
          <cell r="A333">
            <v>12480</v>
          </cell>
          <cell r="B333">
            <v>236</v>
          </cell>
          <cell r="C333">
            <v>236.251</v>
          </cell>
          <cell r="D333">
            <v>236.27999999999997</v>
          </cell>
          <cell r="E333">
            <v>9.5910291653603583E-3</v>
          </cell>
          <cell r="F333">
            <v>0</v>
          </cell>
        </row>
        <row r="334">
          <cell r="A334">
            <v>12490</v>
          </cell>
          <cell r="B334">
            <v>236.1</v>
          </cell>
          <cell r="C334">
            <v>236.25700000000001</v>
          </cell>
          <cell r="D334">
            <v>236.32999999999998</v>
          </cell>
          <cell r="E334">
            <v>6.723386626557205E-3</v>
          </cell>
          <cell r="F334">
            <v>0</v>
          </cell>
        </row>
        <row r="335">
          <cell r="A335">
            <v>12500</v>
          </cell>
          <cell r="B335">
            <v>236.25</v>
          </cell>
          <cell r="C335">
            <v>236.32499999999999</v>
          </cell>
          <cell r="D335">
            <v>236.38</v>
          </cell>
          <cell r="E335">
            <v>3.8987050246649608E-3</v>
          </cell>
          <cell r="F335">
            <v>0</v>
          </cell>
        </row>
        <row r="336">
          <cell r="A336">
            <v>12510</v>
          </cell>
          <cell r="B336">
            <v>236.39</v>
          </cell>
          <cell r="C336">
            <v>236.45599999999999</v>
          </cell>
          <cell r="D336">
            <v>236.45</v>
          </cell>
          <cell r="E336">
            <v>1.2530273265681693E-3</v>
          </cell>
          <cell r="F336">
            <v>6.5008710046083953E-2</v>
          </cell>
        </row>
        <row r="337">
          <cell r="A337">
            <v>12520</v>
          </cell>
          <cell r="B337">
            <v>236.58</v>
          </cell>
          <cell r="C337">
            <v>236.649</v>
          </cell>
          <cell r="D337">
            <v>236.58</v>
          </cell>
          <cell r="E337">
            <v>6.2651366328408467E-3</v>
          </cell>
          <cell r="F337">
            <v>6.3755682719515788E-2</v>
          </cell>
        </row>
        <row r="338">
          <cell r="A338">
            <v>12530</v>
          </cell>
          <cell r="B338">
            <v>236.83</v>
          </cell>
          <cell r="C338">
            <v>236.905</v>
          </cell>
          <cell r="D338">
            <v>236.83</v>
          </cell>
          <cell r="E338">
            <v>5.0121093062726772E-3</v>
          </cell>
          <cell r="F338">
            <v>5.5067108619905741E-2</v>
          </cell>
        </row>
        <row r="339">
          <cell r="A339">
            <v>12540</v>
          </cell>
          <cell r="B339">
            <v>237.14</v>
          </cell>
          <cell r="C339">
            <v>237.20599999999999</v>
          </cell>
          <cell r="D339">
            <v>237.14</v>
          </cell>
          <cell r="E339">
            <v>3.7590819797045077E-3</v>
          </cell>
          <cell r="F339">
            <v>4.6378534520295688E-2</v>
          </cell>
        </row>
        <row r="340">
          <cell r="A340">
            <v>12550</v>
          </cell>
          <cell r="B340">
            <v>237.44</v>
          </cell>
          <cell r="C340">
            <v>237.50899999999999</v>
          </cell>
          <cell r="D340">
            <v>237.44</v>
          </cell>
          <cell r="E340">
            <v>2.5060546531363386E-3</v>
          </cell>
          <cell r="F340">
            <v>3.7689960420685634E-2</v>
          </cell>
        </row>
        <row r="341">
          <cell r="A341">
            <v>12560</v>
          </cell>
          <cell r="B341">
            <v>237.81</v>
          </cell>
          <cell r="C341">
            <v>237.81200000000001</v>
          </cell>
          <cell r="D341">
            <v>237.74</v>
          </cell>
          <cell r="E341">
            <v>1.2530273265681693E-3</v>
          </cell>
          <cell r="F341">
            <v>2.9001386321075576E-2</v>
          </cell>
        </row>
        <row r="342">
          <cell r="A342">
            <v>12570</v>
          </cell>
          <cell r="B342">
            <v>238.17</v>
          </cell>
          <cell r="C342">
            <v>238.11600000000001</v>
          </cell>
          <cell r="D342">
            <v>238.04</v>
          </cell>
          <cell r="E342">
            <v>0</v>
          </cell>
          <cell r="F342">
            <v>2.0312812221465526E-2</v>
          </cell>
        </row>
        <row r="343">
          <cell r="A343">
            <v>12580</v>
          </cell>
          <cell r="B343">
            <v>238.53</v>
          </cell>
          <cell r="C343">
            <v>238.40700000000001</v>
          </cell>
          <cell r="D343">
            <v>238.26</v>
          </cell>
          <cell r="E343">
            <v>0</v>
          </cell>
          <cell r="F343">
            <v>1.0245908062630489E-2</v>
          </cell>
        </row>
        <row r="344">
          <cell r="A344">
            <v>12590</v>
          </cell>
          <cell r="B344">
            <v>238.73</v>
          </cell>
          <cell r="C344">
            <v>238.54300000000001</v>
          </cell>
          <cell r="D344">
            <v>238.31</v>
          </cell>
          <cell r="E344">
            <v>0</v>
          </cell>
          <cell r="F344">
            <v>1.0299609233769127E-2</v>
          </cell>
        </row>
        <row r="345">
          <cell r="A345">
            <v>12600</v>
          </cell>
          <cell r="B345">
            <v>238.69</v>
          </cell>
          <cell r="C345">
            <v>238.482</v>
          </cell>
          <cell r="D345">
            <v>238.21</v>
          </cell>
          <cell r="E345">
            <v>0</v>
          </cell>
          <cell r="F345">
            <v>2.0599218467538254E-2</v>
          </cell>
        </row>
        <row r="346">
          <cell r="A346">
            <v>12610</v>
          </cell>
          <cell r="B346">
            <v>238.48</v>
          </cell>
          <cell r="C346">
            <v>238.26599999999999</v>
          </cell>
          <cell r="D346">
            <v>238</v>
          </cell>
          <cell r="E346">
            <v>0</v>
          </cell>
          <cell r="F346">
            <v>3.089882770130738E-2</v>
          </cell>
        </row>
        <row r="347">
          <cell r="A347">
            <v>12620</v>
          </cell>
          <cell r="B347">
            <v>238.25</v>
          </cell>
          <cell r="C347">
            <v>238.03800000000001</v>
          </cell>
          <cell r="D347">
            <v>237.77</v>
          </cell>
          <cell r="E347">
            <v>0</v>
          </cell>
          <cell r="F347">
            <v>4.1198436935076507E-2</v>
          </cell>
        </row>
        <row r="348">
          <cell r="A348">
            <v>12630</v>
          </cell>
          <cell r="B348">
            <v>237.96</v>
          </cell>
          <cell r="C348">
            <v>237.81</v>
          </cell>
          <cell r="D348">
            <v>237.61</v>
          </cell>
          <cell r="E348">
            <v>0</v>
          </cell>
          <cell r="F348">
            <v>5.1498046168845631E-2</v>
          </cell>
        </row>
        <row r="349">
          <cell r="A349">
            <v>12640</v>
          </cell>
          <cell r="B349">
            <v>237.67</v>
          </cell>
          <cell r="C349">
            <v>237.58199999999999</v>
          </cell>
          <cell r="D349">
            <v>237.48</v>
          </cell>
          <cell r="E349">
            <v>0</v>
          </cell>
          <cell r="F349">
            <v>6.1658032357654304E-2</v>
          </cell>
        </row>
        <row r="350">
          <cell r="A350">
            <v>12650</v>
          </cell>
          <cell r="B350">
            <v>237.38</v>
          </cell>
          <cell r="C350">
            <v>237.35400000000001</v>
          </cell>
          <cell r="D350">
            <v>237.28</v>
          </cell>
          <cell r="E350">
            <v>0</v>
          </cell>
          <cell r="F350">
            <v>6.4203467869625636E-2</v>
          </cell>
        </row>
        <row r="351">
          <cell r="A351">
            <v>12660</v>
          </cell>
          <cell r="B351">
            <v>237.09</v>
          </cell>
          <cell r="C351">
            <v>237.126</v>
          </cell>
          <cell r="D351">
            <v>237.06</v>
          </cell>
          <cell r="E351">
            <v>1.2530273265681693E-3</v>
          </cell>
          <cell r="F351">
            <v>6.5456495196193801E-2</v>
          </cell>
        </row>
        <row r="352">
          <cell r="A352">
            <v>12670</v>
          </cell>
          <cell r="B352">
            <v>236.83</v>
          </cell>
          <cell r="C352">
            <v>236.898</v>
          </cell>
          <cell r="D352">
            <v>236.83</v>
          </cell>
          <cell r="E352">
            <v>2.5060546531363386E-3</v>
          </cell>
          <cell r="F352">
            <v>6.6709522522761966E-2</v>
          </cell>
        </row>
        <row r="353">
          <cell r="A353">
            <v>12680</v>
          </cell>
          <cell r="B353">
            <v>236.6</v>
          </cell>
          <cell r="C353">
            <v>236.67</v>
          </cell>
          <cell r="D353">
            <v>236.6</v>
          </cell>
          <cell r="E353">
            <v>3.7590819797045077E-3</v>
          </cell>
          <cell r="F353">
            <v>6.7962549849330131E-2</v>
          </cell>
        </row>
        <row r="354">
          <cell r="A354">
            <v>12690</v>
          </cell>
          <cell r="B354">
            <v>236.37</v>
          </cell>
          <cell r="C354">
            <v>236.44200000000001</v>
          </cell>
          <cell r="D354">
            <v>236.37</v>
          </cell>
          <cell r="E354">
            <v>5.0121093062726772E-3</v>
          </cell>
          <cell r="F354">
            <v>6.9215577175898296E-2</v>
          </cell>
        </row>
        <row r="355">
          <cell r="A355">
            <v>12700</v>
          </cell>
          <cell r="B355">
            <v>236.14</v>
          </cell>
          <cell r="C355">
            <v>236.214</v>
          </cell>
          <cell r="D355">
            <v>236.14</v>
          </cell>
          <cell r="E355">
            <v>6.2651366328408467E-3</v>
          </cell>
          <cell r="F355">
            <v>7.0468604502466461E-2</v>
          </cell>
        </row>
        <row r="356">
          <cell r="A356">
            <v>12710</v>
          </cell>
          <cell r="B356">
            <v>235.92</v>
          </cell>
          <cell r="C356">
            <v>235.98599999999999</v>
          </cell>
          <cell r="D356">
            <v>235.92</v>
          </cell>
          <cell r="E356">
            <v>7.5181639594090162E-3</v>
          </cell>
          <cell r="F356">
            <v>7.1721631829034627E-2</v>
          </cell>
        </row>
        <row r="357">
          <cell r="A357">
            <v>12720</v>
          </cell>
          <cell r="B357">
            <v>235.69</v>
          </cell>
          <cell r="C357">
            <v>235.75800000000001</v>
          </cell>
          <cell r="D357">
            <v>235.69</v>
          </cell>
          <cell r="E357">
            <v>8.7711912859771857E-3</v>
          </cell>
          <cell r="F357">
            <v>7.2974659155602792E-2</v>
          </cell>
        </row>
        <row r="358">
          <cell r="A358">
            <v>12730</v>
          </cell>
          <cell r="B358">
            <v>235.46</v>
          </cell>
          <cell r="C358">
            <v>235.53</v>
          </cell>
          <cell r="D358">
            <v>235.46</v>
          </cell>
          <cell r="E358">
            <v>1.0024218612545354E-2</v>
          </cell>
          <cell r="F358">
            <v>7.4227686482170957E-2</v>
          </cell>
        </row>
        <row r="359">
          <cell r="A359">
            <v>12740</v>
          </cell>
          <cell r="B359">
            <v>235.23</v>
          </cell>
          <cell r="C359">
            <v>235.30199999999999</v>
          </cell>
          <cell r="D359">
            <v>235.23</v>
          </cell>
          <cell r="E359">
            <v>1.1277245939113523E-2</v>
          </cell>
          <cell r="F359">
            <v>7.5480713808739122E-2</v>
          </cell>
        </row>
        <row r="360">
          <cell r="A360">
            <v>12750</v>
          </cell>
          <cell r="B360">
            <v>235</v>
          </cell>
          <cell r="C360">
            <v>235.07400000000001</v>
          </cell>
          <cell r="D360">
            <v>235</v>
          </cell>
          <cell r="E360">
            <v>1.2533853343757602E-2</v>
          </cell>
          <cell r="F360">
            <v>7.6737321213383197E-2</v>
          </cell>
        </row>
        <row r="361">
          <cell r="A361">
            <v>12760</v>
          </cell>
          <cell r="B361">
            <v>234.78</v>
          </cell>
          <cell r="C361">
            <v>234.846</v>
          </cell>
          <cell r="D361">
            <v>234.78</v>
          </cell>
          <cell r="E361">
            <v>1.378688067032577E-2</v>
          </cell>
          <cell r="F361">
            <v>7.7990348539951362E-2</v>
          </cell>
        </row>
        <row r="362">
          <cell r="A362">
            <v>12770</v>
          </cell>
          <cell r="B362">
            <v>234.55</v>
          </cell>
          <cell r="C362">
            <v>234.61799999999999</v>
          </cell>
          <cell r="D362">
            <v>234.55</v>
          </cell>
          <cell r="E362">
            <v>1.2530273265681693E-3</v>
          </cell>
          <cell r="F362">
            <v>1.2530273265681693E-3</v>
          </cell>
        </row>
        <row r="363">
          <cell r="A363">
            <v>12780</v>
          </cell>
          <cell r="B363">
            <v>234.34</v>
          </cell>
          <cell r="C363">
            <v>234.41200000000001</v>
          </cell>
          <cell r="D363">
            <v>234.34</v>
          </cell>
          <cell r="E363">
            <v>2.5060546531363386E-3</v>
          </cell>
          <cell r="F363">
            <v>2.5060546531363386E-3</v>
          </cell>
        </row>
        <row r="364">
          <cell r="A364">
            <v>12790</v>
          </cell>
          <cell r="B364">
            <v>234.18</v>
          </cell>
          <cell r="C364">
            <v>234.251</v>
          </cell>
          <cell r="D364">
            <v>234.18</v>
          </cell>
          <cell r="E364">
            <v>3.7590819797045077E-3</v>
          </cell>
          <cell r="F364">
            <v>3.7590819797045077E-3</v>
          </cell>
        </row>
        <row r="365">
          <cell r="A365">
            <v>12800</v>
          </cell>
          <cell r="B365">
            <v>234.06</v>
          </cell>
          <cell r="C365">
            <v>234.13399999999999</v>
          </cell>
          <cell r="D365">
            <v>234.06</v>
          </cell>
          <cell r="E365">
            <v>5.0121093062726772E-3</v>
          </cell>
          <cell r="F365">
            <v>9.9691404883005992E-3</v>
          </cell>
        </row>
        <row r="366">
          <cell r="A366">
            <v>12810</v>
          </cell>
          <cell r="B366">
            <v>233.99</v>
          </cell>
          <cell r="C366">
            <v>234.06200000000001</v>
          </cell>
          <cell r="D366">
            <v>233.99</v>
          </cell>
          <cell r="E366">
            <v>6.2651366328408467E-3</v>
          </cell>
          <cell r="F366">
            <v>1.7418456792403669E-2</v>
          </cell>
        </row>
        <row r="367">
          <cell r="A367">
            <v>12820</v>
          </cell>
          <cell r="B367">
            <v>233.92999999999998</v>
          </cell>
          <cell r="C367">
            <v>234.035</v>
          </cell>
          <cell r="D367">
            <v>233.92999999999998</v>
          </cell>
          <cell r="E367">
            <v>1.5039907996893939E-2</v>
          </cell>
          <cell r="F367">
            <v>6.8327993203694107E-2</v>
          </cell>
        </row>
        <row r="368">
          <cell r="A368">
            <v>12830</v>
          </cell>
          <cell r="B368">
            <v>233.98</v>
          </cell>
          <cell r="C368">
            <v>234.05199999999999</v>
          </cell>
          <cell r="D368">
            <v>233.98</v>
          </cell>
          <cell r="E368">
            <v>1.378688067032577E-2</v>
          </cell>
          <cell r="F368">
            <v>5.9639419104084053E-2</v>
          </cell>
        </row>
        <row r="369">
          <cell r="A369">
            <v>12840</v>
          </cell>
          <cell r="B369">
            <v>234.02</v>
          </cell>
          <cell r="C369">
            <v>234.09100000000001</v>
          </cell>
          <cell r="D369">
            <v>234.02</v>
          </cell>
          <cell r="E369">
            <v>1.2533853343757602E-2</v>
          </cell>
          <cell r="F369">
            <v>4.9711587208967019E-2</v>
          </cell>
        </row>
        <row r="370">
          <cell r="A370">
            <v>12850</v>
          </cell>
          <cell r="B370">
            <v>234.06</v>
          </cell>
          <cell r="C370">
            <v>234.131</v>
          </cell>
          <cell r="D370">
            <v>234.06</v>
          </cell>
          <cell r="E370">
            <v>1.1280826017189433E-2</v>
          </cell>
          <cell r="F370">
            <v>3.8544497518343004E-2</v>
          </cell>
        </row>
        <row r="371">
          <cell r="A371">
            <v>12860</v>
          </cell>
          <cell r="B371">
            <v>234.1</v>
          </cell>
          <cell r="C371">
            <v>234.17</v>
          </cell>
          <cell r="D371">
            <v>234.1</v>
          </cell>
          <cell r="E371">
            <v>1.0027798690621264E-2</v>
          </cell>
          <cell r="F371">
            <v>2.861666562322597E-2</v>
          </cell>
        </row>
        <row r="372">
          <cell r="A372">
            <v>12870</v>
          </cell>
          <cell r="B372">
            <v>234.14</v>
          </cell>
          <cell r="C372">
            <v>234.21</v>
          </cell>
          <cell r="D372">
            <v>234.14</v>
          </cell>
          <cell r="E372">
            <v>8.7711912859771857E-3</v>
          </cell>
          <cell r="F372">
            <v>1.992451144554001E-2</v>
          </cell>
        </row>
        <row r="373">
          <cell r="A373">
            <v>12880</v>
          </cell>
          <cell r="B373">
            <v>234.18</v>
          </cell>
          <cell r="C373">
            <v>234.249</v>
          </cell>
          <cell r="D373">
            <v>234.18</v>
          </cell>
          <cell r="E373">
            <v>7.5181639594090162E-3</v>
          </cell>
          <cell r="F373">
            <v>1.2475195141436937E-2</v>
          </cell>
        </row>
        <row r="374">
          <cell r="A374">
            <v>12890</v>
          </cell>
          <cell r="B374">
            <v>234.22</v>
          </cell>
          <cell r="C374">
            <v>234.28899999999999</v>
          </cell>
          <cell r="D374">
            <v>234.22</v>
          </cell>
          <cell r="E374">
            <v>6.2651366328408467E-3</v>
          </cell>
          <cell r="F374">
            <v>6.2651366328408467E-3</v>
          </cell>
        </row>
        <row r="375">
          <cell r="A375">
            <v>12900</v>
          </cell>
          <cell r="B375">
            <v>234.26</v>
          </cell>
          <cell r="C375">
            <v>234.328</v>
          </cell>
          <cell r="D375">
            <v>234.26</v>
          </cell>
          <cell r="E375">
            <v>5.0121093062726772E-3</v>
          </cell>
          <cell r="F375">
            <v>5.0121093062726772E-3</v>
          </cell>
        </row>
        <row r="376">
          <cell r="A376">
            <v>12910</v>
          </cell>
          <cell r="B376">
            <v>234.3</v>
          </cell>
          <cell r="C376">
            <v>234.36699999999999</v>
          </cell>
          <cell r="D376">
            <v>234.3</v>
          </cell>
          <cell r="E376">
            <v>3.7590819797045077E-3</v>
          </cell>
          <cell r="F376">
            <v>3.7590819797045077E-3</v>
          </cell>
        </row>
        <row r="377">
          <cell r="A377">
            <v>12920</v>
          </cell>
          <cell r="B377">
            <v>234.34</v>
          </cell>
          <cell r="C377">
            <v>234.40700000000001</v>
          </cell>
          <cell r="D377">
            <v>234.34</v>
          </cell>
          <cell r="E377">
            <v>2.5060546531363386E-3</v>
          </cell>
          <cell r="F377">
            <v>2.5060546531363386E-3</v>
          </cell>
        </row>
        <row r="378">
          <cell r="A378">
            <v>12930</v>
          </cell>
          <cell r="B378">
            <v>234.38</v>
          </cell>
          <cell r="C378">
            <v>234.446</v>
          </cell>
          <cell r="D378">
            <v>234.38</v>
          </cell>
          <cell r="E378">
            <v>1.2530273265681693E-3</v>
          </cell>
          <cell r="F378">
            <v>1.2530273265681693E-3</v>
          </cell>
        </row>
        <row r="379">
          <cell r="A379">
            <v>12940</v>
          </cell>
          <cell r="B379">
            <v>234.48</v>
          </cell>
          <cell r="C379">
            <v>234.54599999999999</v>
          </cell>
          <cell r="D379">
            <v>234.51</v>
          </cell>
          <cell r="E379">
            <v>2.3732337565201125E-2</v>
          </cell>
          <cell r="F379">
            <v>2.8516698827721742E-2</v>
          </cell>
        </row>
        <row r="380">
          <cell r="A380">
            <v>12941</v>
          </cell>
          <cell r="B380">
            <v>234.5</v>
          </cell>
          <cell r="C380">
            <v>234.56709999999998</v>
          </cell>
          <cell r="D380">
            <v>234.53799999999998</v>
          </cell>
        </row>
        <row r="381">
          <cell r="A381">
            <v>12950</v>
          </cell>
          <cell r="B381">
            <v>234.68</v>
          </cell>
          <cell r="C381">
            <v>234.75700000000001</v>
          </cell>
          <cell r="D381">
            <v>234.79</v>
          </cell>
          <cell r="E381">
            <v>2.2479310238632956E-2</v>
          </cell>
          <cell r="F381">
            <v>2.7263671501153573E-2</v>
          </cell>
        </row>
        <row r="382">
          <cell r="A382">
            <v>12960</v>
          </cell>
          <cell r="B382">
            <v>234.97</v>
          </cell>
          <cell r="C382">
            <v>235.08</v>
          </cell>
          <cell r="D382">
            <v>235.17</v>
          </cell>
          <cell r="E382">
            <v>1.9919554414357981E-2</v>
          </cell>
          <cell r="F382">
            <v>2.7263671501153573E-2</v>
          </cell>
        </row>
        <row r="383">
          <cell r="A383">
            <v>12970</v>
          </cell>
          <cell r="B383">
            <v>235.31</v>
          </cell>
          <cell r="C383">
            <v>235.51499999999999</v>
          </cell>
          <cell r="D383">
            <v>235.67</v>
          </cell>
          <cell r="E383">
            <v>1.7184374764363464E-2</v>
          </cell>
          <cell r="F383">
            <v>2.7263671501153573E-2</v>
          </cell>
        </row>
        <row r="384">
          <cell r="A384">
            <v>12980</v>
          </cell>
          <cell r="B384">
            <v>235.79</v>
          </cell>
          <cell r="C384">
            <v>236.06100000000001</v>
          </cell>
          <cell r="D384">
            <v>236.27</v>
          </cell>
          <cell r="E384">
            <v>1.4320312303636219E-2</v>
          </cell>
          <cell r="F384">
            <v>2.7263671501153573E-2</v>
          </cell>
        </row>
        <row r="385">
          <cell r="A385">
            <v>12990</v>
          </cell>
          <cell r="B385">
            <v>236.45</v>
          </cell>
          <cell r="C385">
            <v>236.71899999999999</v>
          </cell>
          <cell r="D385">
            <v>236.93</v>
          </cell>
          <cell r="E385">
            <v>1.1456249842908975E-2</v>
          </cell>
          <cell r="F385">
            <v>2.7263671501153573E-2</v>
          </cell>
        </row>
        <row r="386">
          <cell r="E386">
            <v>0</v>
          </cell>
          <cell r="F386">
            <v>0</v>
          </cell>
        </row>
        <row r="387">
          <cell r="A387">
            <v>13000</v>
          </cell>
          <cell r="B387">
            <v>237.22</v>
          </cell>
          <cell r="C387">
            <v>237.489</v>
          </cell>
          <cell r="D387">
            <v>237.7</v>
          </cell>
          <cell r="E387">
            <v>8.59576746025764E-3</v>
          </cell>
          <cell r="F387">
            <v>2.2306640319125652E-2</v>
          </cell>
        </row>
        <row r="388">
          <cell r="A388">
            <v>13010</v>
          </cell>
          <cell r="B388">
            <v>238.1</v>
          </cell>
          <cell r="C388">
            <v>238.37100000000001</v>
          </cell>
          <cell r="D388">
            <v>238.58</v>
          </cell>
          <cell r="E388">
            <v>5.7317049995303966E-3</v>
          </cell>
          <cell r="F388">
            <v>1.6110351341590747E-2</v>
          </cell>
        </row>
        <row r="389">
          <cell r="A389">
            <v>13020</v>
          </cell>
          <cell r="B389">
            <v>239.1</v>
          </cell>
          <cell r="C389">
            <v>239.364</v>
          </cell>
          <cell r="D389">
            <v>239.57</v>
          </cell>
          <cell r="E389">
            <v>2.8640624607272438E-3</v>
          </cell>
          <cell r="F389">
            <v>8.6748045685488637E-3</v>
          </cell>
        </row>
        <row r="390">
          <cell r="A390">
            <v>13030</v>
          </cell>
          <cell r="B390">
            <v>240.22</v>
          </cell>
          <cell r="C390">
            <v>240.41800000000001</v>
          </cell>
          <cell r="D390">
            <v>240.57</v>
          </cell>
          <cell r="E390">
            <v>8.0372752804158277E-3</v>
          </cell>
          <cell r="F390">
            <v>8.3257194170856086E-2</v>
          </cell>
        </row>
        <row r="391">
          <cell r="A391">
            <v>13040</v>
          </cell>
          <cell r="B391">
            <v>241.36</v>
          </cell>
          <cell r="C391">
            <v>241.471</v>
          </cell>
          <cell r="D391">
            <v>241.57</v>
          </cell>
          <cell r="E391">
            <v>5.1839530539163113E-3</v>
          </cell>
          <cell r="F391">
            <v>7.3343131806800244E-2</v>
          </cell>
        </row>
        <row r="392">
          <cell r="A392">
            <v>13050</v>
          </cell>
          <cell r="B392">
            <v>242.47</v>
          </cell>
          <cell r="C392">
            <v>242.52500000000001</v>
          </cell>
          <cell r="D392">
            <v>242.57</v>
          </cell>
          <cell r="E392">
            <v>2.5060546531363386E-3</v>
          </cell>
          <cell r="F392">
            <v>6.2189811647237414E-2</v>
          </cell>
        </row>
        <row r="393">
          <cell r="A393">
            <v>13060</v>
          </cell>
          <cell r="B393">
            <v>243.58</v>
          </cell>
          <cell r="C393">
            <v>243.578</v>
          </cell>
          <cell r="D393">
            <v>243.58</v>
          </cell>
          <cell r="E393">
            <v>0</v>
          </cell>
          <cell r="F393">
            <v>4.9797233692167611E-2</v>
          </cell>
        </row>
        <row r="394">
          <cell r="A394">
            <v>13070</v>
          </cell>
          <cell r="B394">
            <v>244.68</v>
          </cell>
          <cell r="C394">
            <v>244.63200000000001</v>
          </cell>
          <cell r="D394">
            <v>244.58</v>
          </cell>
          <cell r="E394">
            <v>0</v>
          </cell>
          <cell r="F394">
            <v>3.6165397941590821E-2</v>
          </cell>
        </row>
        <row r="395">
          <cell r="A395">
            <v>13080</v>
          </cell>
          <cell r="B395">
            <v>245.77</v>
          </cell>
          <cell r="C395">
            <v>245.66399999999999</v>
          </cell>
          <cell r="D395">
            <v>245.55</v>
          </cell>
          <cell r="E395">
            <v>0</v>
          </cell>
          <cell r="F395">
            <v>1.878824974237072E-2</v>
          </cell>
        </row>
        <row r="396">
          <cell r="A396">
            <v>13090</v>
          </cell>
          <cell r="B396">
            <v>246.74</v>
          </cell>
          <cell r="C396">
            <v>246.59100000000001</v>
          </cell>
          <cell r="D396">
            <v>246.4</v>
          </cell>
          <cell r="E396">
            <v>0</v>
          </cell>
          <cell r="F396">
            <v>0.11345377578804285</v>
          </cell>
        </row>
        <row r="397">
          <cell r="A397">
            <v>13100</v>
          </cell>
          <cell r="B397">
            <v>247.61</v>
          </cell>
          <cell r="C397">
            <v>247.40199999999999</v>
          </cell>
          <cell r="D397">
            <v>247.14</v>
          </cell>
          <cell r="E397">
            <v>0</v>
          </cell>
          <cell r="F397">
            <v>9.3247264346369693E-2</v>
          </cell>
        </row>
        <row r="398">
          <cell r="A398">
            <v>13110</v>
          </cell>
          <cell r="B398">
            <v>248.31</v>
          </cell>
          <cell r="C398">
            <v>248.09899999999999</v>
          </cell>
          <cell r="D398">
            <v>247.83</v>
          </cell>
          <cell r="E398">
            <v>0</v>
          </cell>
          <cell r="F398">
            <v>7.1794334953037733E-2</v>
          </cell>
        </row>
        <row r="399">
          <cell r="A399">
            <v>13120</v>
          </cell>
          <cell r="B399">
            <v>248.89</v>
          </cell>
          <cell r="C399">
            <v>248.68</v>
          </cell>
          <cell r="D399">
            <v>248.41</v>
          </cell>
          <cell r="E399">
            <v>0</v>
          </cell>
          <cell r="F399">
            <v>4.91021477641988E-2</v>
          </cell>
        </row>
        <row r="400">
          <cell r="A400">
            <v>13130</v>
          </cell>
          <cell r="B400">
            <v>249.37</v>
          </cell>
          <cell r="C400">
            <v>249.15600000000001</v>
          </cell>
          <cell r="D400">
            <v>248.89</v>
          </cell>
          <cell r="E400">
            <v>0</v>
          </cell>
          <cell r="F400">
            <v>2.51742828579288E-2</v>
          </cell>
        </row>
        <row r="401">
          <cell r="A401">
            <v>13140</v>
          </cell>
          <cell r="B401">
            <v>249.75</v>
          </cell>
          <cell r="C401">
            <v>249.61</v>
          </cell>
          <cell r="D401">
            <v>249.43</v>
          </cell>
          <cell r="E401">
            <v>2.0030536834711159E-2</v>
          </cell>
          <cell r="F401">
            <v>0.16184954660880269</v>
          </cell>
        </row>
        <row r="402">
          <cell r="A402">
            <v>13150</v>
          </cell>
          <cell r="B402">
            <v>250.11</v>
          </cell>
          <cell r="C402">
            <v>250.065</v>
          </cell>
          <cell r="D402">
            <v>250.02</v>
          </cell>
          <cell r="E402">
            <v>2.0030536834711159E-2</v>
          </cell>
          <cell r="F402">
            <v>0.13667884382894979</v>
          </cell>
        </row>
        <row r="403">
          <cell r="A403">
            <v>13160</v>
          </cell>
          <cell r="B403">
            <v>250.45</v>
          </cell>
          <cell r="C403">
            <v>250.51900000000001</v>
          </cell>
          <cell r="D403">
            <v>250.58</v>
          </cell>
          <cell r="E403">
            <v>2.0030536834711159E-2</v>
          </cell>
          <cell r="F403">
            <v>0.11277245939113523</v>
          </cell>
        </row>
        <row r="404">
          <cell r="A404">
            <v>13170</v>
          </cell>
          <cell r="B404">
            <v>250.78</v>
          </cell>
          <cell r="C404">
            <v>250.97399999999999</v>
          </cell>
          <cell r="D404">
            <v>251.13</v>
          </cell>
          <cell r="E404">
            <v>1.719153492051528E-2</v>
          </cell>
          <cell r="F404">
            <v>9.2944334663023542E-2</v>
          </cell>
        </row>
        <row r="405">
          <cell r="A405">
            <v>13180</v>
          </cell>
          <cell r="B405">
            <v>251.16</v>
          </cell>
          <cell r="C405">
            <v>251.428</v>
          </cell>
          <cell r="D405">
            <v>251.64</v>
          </cell>
          <cell r="E405">
            <v>1.4327472459788037E-2</v>
          </cell>
          <cell r="F405">
            <v>7.4355467730418831E-2</v>
          </cell>
        </row>
        <row r="406">
          <cell r="A406">
            <v>13190</v>
          </cell>
          <cell r="B406">
            <v>251.61</v>
          </cell>
          <cell r="C406">
            <v>251.88300000000001</v>
          </cell>
          <cell r="D406">
            <v>252.09</v>
          </cell>
          <cell r="E406">
            <v>1.1459829920984883E-2</v>
          </cell>
          <cell r="F406">
            <v>5.7005858593321107E-2</v>
          </cell>
        </row>
        <row r="407">
          <cell r="A407">
            <v>13200</v>
          </cell>
          <cell r="B407">
            <v>252.07</v>
          </cell>
          <cell r="C407">
            <v>252.33699999999999</v>
          </cell>
          <cell r="D407">
            <v>252.55</v>
          </cell>
          <cell r="E407">
            <v>8.59576746025764E-3</v>
          </cell>
          <cell r="F407">
            <v>4.0895507251730356E-2</v>
          </cell>
        </row>
        <row r="408">
          <cell r="A408">
            <v>13210</v>
          </cell>
          <cell r="B408">
            <v>252.52</v>
          </cell>
          <cell r="C408">
            <v>252.792</v>
          </cell>
          <cell r="D408">
            <v>253</v>
          </cell>
          <cell r="E408">
            <v>5.7317049995303966E-3</v>
          </cell>
          <cell r="F408">
            <v>2.6024413705646593E-2</v>
          </cell>
        </row>
        <row r="409">
          <cell r="A409">
            <v>13220</v>
          </cell>
          <cell r="B409">
            <v>252.98</v>
          </cell>
          <cell r="C409">
            <v>253.24600000000001</v>
          </cell>
          <cell r="D409">
            <v>253.46</v>
          </cell>
          <cell r="E409">
            <v>2.8640624607272438E-3</v>
          </cell>
          <cell r="F409">
            <v>1.2392577955069806E-2</v>
          </cell>
        </row>
        <row r="410">
          <cell r="A410">
            <v>13230</v>
          </cell>
          <cell r="B410">
            <v>253.43</v>
          </cell>
          <cell r="C410">
            <v>253.70099999999999</v>
          </cell>
          <cell r="D410">
            <v>253.91</v>
          </cell>
          <cell r="E410">
            <v>6.0198462065168296E-2</v>
          </cell>
          <cell r="F410">
            <v>4.2134765047237337E-2</v>
          </cell>
        </row>
        <row r="411">
          <cell r="A411">
            <v>13240</v>
          </cell>
          <cell r="B411">
            <v>253.89</v>
          </cell>
          <cell r="C411">
            <v>254.155</v>
          </cell>
          <cell r="D411">
            <v>254.37</v>
          </cell>
          <cell r="E411">
            <v>5.7334399604441054E-2</v>
          </cell>
          <cell r="F411">
            <v>3.0981444887674514E-2</v>
          </cell>
        </row>
        <row r="412">
          <cell r="A412">
            <v>13250</v>
          </cell>
          <cell r="B412">
            <v>254.34</v>
          </cell>
          <cell r="C412">
            <v>254.61</v>
          </cell>
          <cell r="D412">
            <v>254.82</v>
          </cell>
          <cell r="E412">
            <v>5.2487524670902647E-2</v>
          </cell>
          <cell r="F412">
            <v>2.1067382523618668E-2</v>
          </cell>
        </row>
        <row r="413">
          <cell r="A413">
            <v>13260</v>
          </cell>
          <cell r="B413">
            <v>254.79</v>
          </cell>
          <cell r="C413">
            <v>255.06399999999999</v>
          </cell>
          <cell r="D413">
            <v>255.27</v>
          </cell>
          <cell r="E413">
            <v>4.664924350095865E-2</v>
          </cell>
          <cell r="F413">
            <v>1.2392577955069805E-2</v>
          </cell>
        </row>
        <row r="414">
          <cell r="A414">
            <v>13270</v>
          </cell>
          <cell r="B414">
            <v>255.23</v>
          </cell>
          <cell r="C414">
            <v>255.50200000000001</v>
          </cell>
          <cell r="D414">
            <v>255.71</v>
          </cell>
          <cell r="E414">
            <v>3.981955609460907E-2</v>
          </cell>
          <cell r="F414">
            <v>4.957031182027922E-3</v>
          </cell>
        </row>
        <row r="415">
          <cell r="A415">
            <v>13280</v>
          </cell>
          <cell r="B415">
            <v>255.57</v>
          </cell>
          <cell r="C415">
            <v>255.84299999999999</v>
          </cell>
          <cell r="D415">
            <v>256.05</v>
          </cell>
          <cell r="E415">
            <v>3.1994882373777997E-2</v>
          </cell>
          <cell r="F415">
            <v>0</v>
          </cell>
        </row>
        <row r="416">
          <cell r="A416">
            <v>13290</v>
          </cell>
          <cell r="B416">
            <v>255.88</v>
          </cell>
          <cell r="C416">
            <v>256.077</v>
          </cell>
          <cell r="D416">
            <v>256.23</v>
          </cell>
          <cell r="E416">
            <v>2.293811101359176E-2</v>
          </cell>
          <cell r="F416">
            <v>0</v>
          </cell>
        </row>
        <row r="417">
          <cell r="A417">
            <v>13300</v>
          </cell>
          <cell r="B417">
            <v>256.10000000000002</v>
          </cell>
          <cell r="C417">
            <v>256.20499999999998</v>
          </cell>
          <cell r="D417">
            <v>256.29000000000002</v>
          </cell>
          <cell r="E417">
            <v>1.2634921701746725E-2</v>
          </cell>
          <cell r="F417">
            <v>0</v>
          </cell>
        </row>
        <row r="418">
          <cell r="A418">
            <v>13310</v>
          </cell>
          <cell r="B418">
            <v>256.16000000000003</v>
          </cell>
          <cell r="C418">
            <v>256.22699999999998</v>
          </cell>
          <cell r="D418">
            <v>256.25</v>
          </cell>
          <cell r="E418">
            <v>1.4934433388965235E-2</v>
          </cell>
          <cell r="F418">
            <v>0</v>
          </cell>
        </row>
        <row r="419">
          <cell r="A419">
            <v>13320</v>
          </cell>
          <cell r="B419">
            <v>256.07</v>
          </cell>
          <cell r="C419">
            <v>256.142</v>
          </cell>
          <cell r="D419">
            <v>256.10000000000002</v>
          </cell>
          <cell r="E419">
            <v>2.9819296466110191E-2</v>
          </cell>
          <cell r="F419">
            <v>1.2530273265681693E-3</v>
          </cell>
        </row>
        <row r="420">
          <cell r="A420">
            <v>13330</v>
          </cell>
          <cell r="B420">
            <v>255.88</v>
          </cell>
          <cell r="C420">
            <v>255.95099999999999</v>
          </cell>
          <cell r="D420">
            <v>255.88</v>
          </cell>
          <cell r="E420">
            <v>4.5943417338762123E-2</v>
          </cell>
          <cell r="F420">
            <v>2.5060546531363386E-3</v>
          </cell>
        </row>
        <row r="421">
          <cell r="A421">
            <v>13340</v>
          </cell>
          <cell r="B421">
            <v>255.58</v>
          </cell>
          <cell r="C421">
            <v>255.654</v>
          </cell>
          <cell r="D421">
            <v>255.58</v>
          </cell>
          <cell r="E421">
            <v>6.3306796006921046E-2</v>
          </cell>
          <cell r="F421">
            <v>3.7590819797045077E-3</v>
          </cell>
        </row>
        <row r="422">
          <cell r="A422">
            <v>13350</v>
          </cell>
          <cell r="B422">
            <v>255.18</v>
          </cell>
          <cell r="C422">
            <v>255.25</v>
          </cell>
          <cell r="D422">
            <v>255.18</v>
          </cell>
          <cell r="E422">
            <v>8.1909432470586935E-2</v>
          </cell>
          <cell r="F422">
            <v>5.0121093062726772E-3</v>
          </cell>
        </row>
        <row r="423">
          <cell r="A423">
            <v>13360</v>
          </cell>
          <cell r="B423">
            <v>254.67</v>
          </cell>
          <cell r="C423">
            <v>254.739</v>
          </cell>
          <cell r="D423">
            <v>254.67</v>
          </cell>
          <cell r="E423">
            <v>0.10175132672975981</v>
          </cell>
          <cell r="F423">
            <v>6.2651366328408467E-3</v>
          </cell>
        </row>
        <row r="424">
          <cell r="A424">
            <v>13370</v>
          </cell>
          <cell r="B424">
            <v>254.06</v>
          </cell>
          <cell r="C424">
            <v>254.13300000000001</v>
          </cell>
          <cell r="D424">
            <v>254.06</v>
          </cell>
          <cell r="E424">
            <v>0.12283247878443966</v>
          </cell>
          <cell r="F424">
            <v>7.5181639594090162E-3</v>
          </cell>
        </row>
        <row r="425">
          <cell r="A425">
            <v>13380</v>
          </cell>
          <cell r="B425">
            <v>253.44</v>
          </cell>
          <cell r="C425">
            <v>253.50899999999999</v>
          </cell>
          <cell r="D425">
            <v>253.44</v>
          </cell>
          <cell r="E425">
            <v>0.1451528886346265</v>
          </cell>
          <cell r="F425">
            <v>8.7711912859771857E-3</v>
          </cell>
        </row>
        <row r="426">
          <cell r="A426">
            <v>13390</v>
          </cell>
          <cell r="B426">
            <v>252.82</v>
          </cell>
          <cell r="C426">
            <v>252.88499999999999</v>
          </cell>
          <cell r="D426">
            <v>252.82</v>
          </cell>
          <cell r="E426">
            <v>0.16871255628032034</v>
          </cell>
          <cell r="F426">
            <v>1.0024218612545354E-2</v>
          </cell>
        </row>
        <row r="427">
          <cell r="A427">
            <v>13400</v>
          </cell>
          <cell r="B427">
            <v>252.2</v>
          </cell>
          <cell r="C427">
            <v>252.27099999999999</v>
          </cell>
          <cell r="D427">
            <v>252.2</v>
          </cell>
          <cell r="E427">
            <v>0.19351148172152116</v>
          </cell>
          <cell r="F427">
            <v>1.1277245939113523E-2</v>
          </cell>
        </row>
        <row r="428">
          <cell r="A428">
            <v>13410</v>
          </cell>
          <cell r="B428">
            <v>251.73</v>
          </cell>
          <cell r="C428">
            <v>251.80099999999999</v>
          </cell>
          <cell r="D428">
            <v>251.73</v>
          </cell>
          <cell r="E428">
            <v>2.6038183236707781E-2</v>
          </cell>
          <cell r="F428">
            <v>1.2530273265681693E-3</v>
          </cell>
        </row>
        <row r="429">
          <cell r="A429">
            <v>13420</v>
          </cell>
          <cell r="B429">
            <v>251.45</v>
          </cell>
          <cell r="C429">
            <v>251.52</v>
          </cell>
          <cell r="D429">
            <v>251.45</v>
          </cell>
          <cell r="E429">
            <v>5.0837108677908582E-2</v>
          </cell>
          <cell r="F429">
            <v>2.5060546531363386E-3</v>
          </cell>
        </row>
        <row r="430">
          <cell r="A430">
            <v>13430</v>
          </cell>
          <cell r="B430">
            <v>251.31</v>
          </cell>
          <cell r="C430">
            <v>251.42699999999999</v>
          </cell>
          <cell r="D430">
            <v>251.36</v>
          </cell>
          <cell r="E430">
            <v>0.1798163061280629</v>
          </cell>
          <cell r="F430">
            <v>2.9893651933840602E-2</v>
          </cell>
        </row>
        <row r="431">
          <cell r="A431">
            <v>13440</v>
          </cell>
          <cell r="B431">
            <v>251.55</v>
          </cell>
          <cell r="C431">
            <v>251.52199999999999</v>
          </cell>
          <cell r="D431">
            <v>251.45</v>
          </cell>
          <cell r="E431">
            <v>0.15625663848236906</v>
          </cell>
          <cell r="F431">
            <v>2.8640624607272434E-2</v>
          </cell>
        </row>
        <row r="432">
          <cell r="A432">
            <v>13450</v>
          </cell>
          <cell r="B432">
            <v>251.74</v>
          </cell>
          <cell r="C432">
            <v>251.80600000000001</v>
          </cell>
          <cell r="D432">
            <v>251.74</v>
          </cell>
          <cell r="E432">
            <v>0.13518925595875039</v>
          </cell>
          <cell r="F432">
            <v>2.6134569954136096E-2</v>
          </cell>
        </row>
        <row r="433">
          <cell r="A433">
            <v>13460</v>
          </cell>
          <cell r="B433">
            <v>252.21</v>
          </cell>
          <cell r="C433">
            <v>252.27699999999999</v>
          </cell>
          <cell r="D433">
            <v>252.21</v>
          </cell>
          <cell r="E433">
            <v>0.11410810390407053</v>
          </cell>
          <cell r="F433">
            <v>2.4881542627567928E-2</v>
          </cell>
        </row>
        <row r="434">
          <cell r="A434">
            <v>13470</v>
          </cell>
          <cell r="B434">
            <v>252.87</v>
          </cell>
          <cell r="C434">
            <v>252.93799999999999</v>
          </cell>
          <cell r="D434">
            <v>252.87</v>
          </cell>
          <cell r="E434">
            <v>9.4266209644897653E-2</v>
          </cell>
          <cell r="F434">
            <v>2.3628515300999759E-2</v>
          </cell>
        </row>
        <row r="435">
          <cell r="A435">
            <v>13480</v>
          </cell>
          <cell r="B435">
            <v>253.67</v>
          </cell>
          <cell r="C435">
            <v>253.74199999999999</v>
          </cell>
          <cell r="D435">
            <v>253.67</v>
          </cell>
          <cell r="E435">
            <v>7.5663573181231764E-2</v>
          </cell>
          <cell r="F435">
            <v>2.237548797443159E-2</v>
          </cell>
        </row>
        <row r="436">
          <cell r="A436">
            <v>13490</v>
          </cell>
          <cell r="B436">
            <v>254.44</v>
          </cell>
          <cell r="C436">
            <v>254.51</v>
          </cell>
          <cell r="D436">
            <v>254.44</v>
          </cell>
          <cell r="E436">
            <v>5.8300194513072848E-2</v>
          </cell>
          <cell r="F436">
            <v>1.6165429465835501E-2</v>
          </cell>
        </row>
        <row r="437">
          <cell r="A437">
            <v>13500</v>
          </cell>
          <cell r="B437">
            <v>255.04</v>
          </cell>
          <cell r="C437">
            <v>255.113</v>
          </cell>
          <cell r="D437">
            <v>255.04</v>
          </cell>
          <cell r="E437">
            <v>4.2176073640420912E-2</v>
          </cell>
          <cell r="F437">
            <v>1.1194628752746391E-2</v>
          </cell>
        </row>
        <row r="438">
          <cell r="A438">
            <v>13510</v>
          </cell>
          <cell r="B438">
            <v>255.48</v>
          </cell>
          <cell r="C438">
            <v>255.54599999999999</v>
          </cell>
          <cell r="D438">
            <v>255.48</v>
          </cell>
          <cell r="E438">
            <v>2.729121056327595E-2</v>
          </cell>
          <cell r="F438">
            <v>7.463085835164261E-3</v>
          </cell>
        </row>
        <row r="439">
          <cell r="A439">
            <v>13520</v>
          </cell>
          <cell r="B439">
            <v>255.74</v>
          </cell>
          <cell r="C439">
            <v>255.80799999999999</v>
          </cell>
          <cell r="D439">
            <v>255.74</v>
          </cell>
          <cell r="E439">
            <v>1.3645605281637975E-2</v>
          </cell>
          <cell r="F439">
            <v>3.7315429175821301E-3</v>
          </cell>
        </row>
        <row r="440">
          <cell r="A440">
            <v>13530</v>
          </cell>
          <cell r="B440">
            <v>255.83</v>
          </cell>
          <cell r="C440">
            <v>255.90100000000001</v>
          </cell>
          <cell r="D440">
            <v>255.83</v>
          </cell>
          <cell r="E440">
            <v>1.2406347486130993E-2</v>
          </cell>
          <cell r="F440">
            <v>4.9708007130891104E-3</v>
          </cell>
        </row>
        <row r="441">
          <cell r="A441">
            <v>13540</v>
          </cell>
          <cell r="B441">
            <v>255.75</v>
          </cell>
          <cell r="C441">
            <v>255.82400000000001</v>
          </cell>
          <cell r="D441">
            <v>255.75</v>
          </cell>
          <cell r="E441">
            <v>2.3573437176755006E-2</v>
          </cell>
          <cell r="F441">
            <v>1.1180859221685203E-2</v>
          </cell>
        </row>
        <row r="442">
          <cell r="A442">
            <v>13550</v>
          </cell>
          <cell r="B442">
            <v>255.51</v>
          </cell>
          <cell r="C442">
            <v>255.57599999999999</v>
          </cell>
          <cell r="D442">
            <v>255.51</v>
          </cell>
          <cell r="E442">
            <v>3.3501269071872036E-2</v>
          </cell>
          <cell r="F442">
            <v>1.9869433321295253E-2</v>
          </cell>
        </row>
        <row r="443">
          <cell r="A443">
            <v>13560</v>
          </cell>
          <cell r="B443">
            <v>255.09</v>
          </cell>
          <cell r="C443">
            <v>255.15799999999999</v>
          </cell>
          <cell r="D443">
            <v>255.09</v>
          </cell>
          <cell r="E443">
            <v>4.218984317148209E-2</v>
          </cell>
          <cell r="F443">
            <v>2.9797265216412287E-2</v>
          </cell>
        </row>
        <row r="444">
          <cell r="A444">
            <v>13570</v>
          </cell>
          <cell r="B444">
            <v>254.5</v>
          </cell>
          <cell r="C444">
            <v>254.571</v>
          </cell>
          <cell r="D444">
            <v>254.5</v>
          </cell>
          <cell r="E444">
            <v>4.9639159475585164E-2</v>
          </cell>
          <cell r="F444">
            <v>4.0964354907036302E-2</v>
          </cell>
        </row>
        <row r="445">
          <cell r="A445">
            <v>13580</v>
          </cell>
          <cell r="B445">
            <v>253.74</v>
          </cell>
          <cell r="C445">
            <v>253.81299999999999</v>
          </cell>
          <cell r="D445">
            <v>253.74</v>
          </cell>
          <cell r="E445">
            <v>5.5849217984181257E-2</v>
          </cell>
          <cell r="F445">
            <v>5.3370702393167296E-2</v>
          </cell>
        </row>
        <row r="446">
          <cell r="A446">
            <v>13590</v>
          </cell>
          <cell r="B446">
            <v>252.86</v>
          </cell>
          <cell r="C446">
            <v>252.88499999999999</v>
          </cell>
          <cell r="D446">
            <v>252.81</v>
          </cell>
          <cell r="E446">
            <v>6.205927649277735E-2</v>
          </cell>
          <cell r="F446">
            <v>6.7016307674805278E-2</v>
          </cell>
        </row>
        <row r="447">
          <cell r="A447">
            <v>13600</v>
          </cell>
          <cell r="B447">
            <v>251.83</v>
          </cell>
          <cell r="C447">
            <v>251.792</v>
          </cell>
          <cell r="D447">
            <v>251.72</v>
          </cell>
          <cell r="E447">
            <v>4.957031182027922E-3</v>
          </cell>
          <cell r="F447">
            <v>1.6205911887155398E-2</v>
          </cell>
        </row>
        <row r="448">
          <cell r="A448">
            <v>13610</v>
          </cell>
          <cell r="B448">
            <v>250.75</v>
          </cell>
          <cell r="C448">
            <v>250.65</v>
          </cell>
          <cell r="D448">
            <v>250.53</v>
          </cell>
          <cell r="E448">
            <v>9.914062364055844E-3</v>
          </cell>
          <cell r="F448">
            <v>3.3833665551689138E-2</v>
          </cell>
        </row>
        <row r="449">
          <cell r="A449">
            <v>13620</v>
          </cell>
          <cell r="B449">
            <v>249.69</v>
          </cell>
          <cell r="C449">
            <v>249.52600000000001</v>
          </cell>
          <cell r="D449">
            <v>249.31</v>
          </cell>
          <cell r="E449">
            <v>1.4871093546083767E-2</v>
          </cell>
          <cell r="F449">
            <v>5.2808079354007123E-2</v>
          </cell>
        </row>
        <row r="450">
          <cell r="A450">
            <v>13630</v>
          </cell>
          <cell r="B450">
            <v>248.73</v>
          </cell>
          <cell r="C450">
            <v>248.52199999999999</v>
          </cell>
          <cell r="D450">
            <v>248.25</v>
          </cell>
          <cell r="E450">
            <v>1.9828124728111688E-2</v>
          </cell>
          <cell r="F450">
            <v>7.3021750951832096E-2</v>
          </cell>
        </row>
        <row r="451">
          <cell r="A451">
            <v>13640</v>
          </cell>
          <cell r="B451">
            <v>247.84</v>
          </cell>
          <cell r="C451">
            <v>247.65600000000001</v>
          </cell>
          <cell r="D451">
            <v>247.41</v>
          </cell>
          <cell r="E451">
            <v>1.9828124728111688E-2</v>
          </cell>
          <cell r="F451">
            <v>9.5717518218746939E-2</v>
          </cell>
        </row>
        <row r="452">
          <cell r="A452">
            <v>13650</v>
          </cell>
          <cell r="B452">
            <v>247.05</v>
          </cell>
          <cell r="C452">
            <v>246.92699999999999</v>
          </cell>
          <cell r="D452">
            <v>246.77</v>
          </cell>
          <cell r="E452">
            <v>1.9828124728111688E-2</v>
          </cell>
          <cell r="F452">
            <v>0.11092761761955716</v>
          </cell>
        </row>
        <row r="453">
          <cell r="A453">
            <v>13660</v>
          </cell>
          <cell r="B453">
            <v>246.4</v>
          </cell>
          <cell r="C453">
            <v>246.33699999999999</v>
          </cell>
          <cell r="D453">
            <v>246.26</v>
          </cell>
          <cell r="E453">
            <v>1.9828124728111688E-2</v>
          </cell>
          <cell r="F453">
            <v>0.11356613516150213</v>
          </cell>
        </row>
        <row r="454">
          <cell r="A454">
            <v>13670</v>
          </cell>
          <cell r="B454">
            <v>245.88</v>
          </cell>
          <cell r="C454">
            <v>245.88399999999999</v>
          </cell>
          <cell r="D454">
            <v>245.81</v>
          </cell>
          <cell r="E454">
            <v>2.1081152054679857E-2</v>
          </cell>
          <cell r="F454">
            <v>0.11481916248807029</v>
          </cell>
        </row>
        <row r="455">
          <cell r="A455">
            <v>13680</v>
          </cell>
          <cell r="B455">
            <v>245.48</v>
          </cell>
          <cell r="C455">
            <v>245.55099999999999</v>
          </cell>
          <cell r="D455">
            <v>245.48</v>
          </cell>
          <cell r="E455">
            <v>1.2566074046440781E-3</v>
          </cell>
          <cell r="F455">
            <v>1.2566074046440781E-3</v>
          </cell>
        </row>
        <row r="456">
          <cell r="A456">
            <v>13690</v>
          </cell>
          <cell r="B456">
            <v>245.17</v>
          </cell>
          <cell r="C456">
            <v>245.23599999999999</v>
          </cell>
          <cell r="D456">
            <v>245.17</v>
          </cell>
          <cell r="E456">
            <v>2.5096347312122472E-3</v>
          </cell>
          <cell r="F456">
            <v>2.5096347312122472E-3</v>
          </cell>
        </row>
        <row r="457">
          <cell r="A457">
            <v>13700</v>
          </cell>
          <cell r="B457">
            <v>244.85</v>
          </cell>
          <cell r="C457">
            <v>244.92</v>
          </cell>
          <cell r="D457">
            <v>244.85</v>
          </cell>
          <cell r="E457">
            <v>3.7626620577804167E-3</v>
          </cell>
          <cell r="F457">
            <v>1.1198208830822299E-2</v>
          </cell>
        </row>
        <row r="458">
          <cell r="A458">
            <v>13710</v>
          </cell>
          <cell r="B458">
            <v>244.54</v>
          </cell>
          <cell r="C458">
            <v>244.60499999999999</v>
          </cell>
          <cell r="D458">
            <v>244.54</v>
          </cell>
          <cell r="E458">
            <v>5.0156893843485862E-3</v>
          </cell>
          <cell r="F458">
            <v>2.1126040725939332E-2</v>
          </cell>
        </row>
        <row r="459">
          <cell r="A459">
            <v>13720</v>
          </cell>
          <cell r="B459">
            <v>244.22</v>
          </cell>
          <cell r="C459">
            <v>244.29</v>
          </cell>
          <cell r="D459">
            <v>244.22</v>
          </cell>
          <cell r="E459">
            <v>6.2687167109167557E-3</v>
          </cell>
          <cell r="F459">
            <v>3.2293130416563343E-2</v>
          </cell>
        </row>
        <row r="460">
          <cell r="A460">
            <v>13730</v>
          </cell>
          <cell r="B460">
            <v>243.89</v>
          </cell>
          <cell r="C460">
            <v>243.96299999999999</v>
          </cell>
          <cell r="D460">
            <v>243.89</v>
          </cell>
          <cell r="E460">
            <v>7.5181639594090154E-3</v>
          </cell>
          <cell r="F460">
            <v>4.4695897824618427E-2</v>
          </cell>
        </row>
        <row r="461">
          <cell r="A461">
            <v>13740</v>
          </cell>
          <cell r="B461">
            <v>243.49</v>
          </cell>
          <cell r="C461">
            <v>243.56</v>
          </cell>
          <cell r="D461">
            <v>243.49</v>
          </cell>
          <cell r="E461">
            <v>8.771191285977184E-3</v>
          </cell>
          <cell r="F461">
            <v>5.8341503106256409E-2</v>
          </cell>
        </row>
        <row r="462">
          <cell r="A462">
            <v>13750</v>
          </cell>
          <cell r="B462">
            <v>243.06</v>
          </cell>
          <cell r="C462">
            <v>243.06899999999999</v>
          </cell>
          <cell r="D462">
            <v>243</v>
          </cell>
          <cell r="E462">
            <v>1.0024218612545353E-2</v>
          </cell>
          <cell r="F462">
            <v>7.3226366183401365E-2</v>
          </cell>
        </row>
        <row r="463">
          <cell r="A463">
            <v>13760</v>
          </cell>
          <cell r="B463">
            <v>242.55</v>
          </cell>
          <cell r="C463">
            <v>242.49100000000001</v>
          </cell>
          <cell r="D463">
            <v>242.41</v>
          </cell>
          <cell r="E463">
            <v>1.0024218612545353E-2</v>
          </cell>
          <cell r="F463">
            <v>9.072523703720238E-2</v>
          </cell>
        </row>
        <row r="464">
          <cell r="A464">
            <v>13770</v>
          </cell>
          <cell r="B464">
            <v>241.94</v>
          </cell>
          <cell r="C464">
            <v>241.82400000000001</v>
          </cell>
          <cell r="D464">
            <v>241.68</v>
          </cell>
          <cell r="E464">
            <v>1.0024218612545353E-2</v>
          </cell>
          <cell r="F464">
            <v>0.10964236959030584</v>
          </cell>
        </row>
        <row r="465">
          <cell r="A465">
            <v>13780</v>
          </cell>
          <cell r="B465">
            <v>241.25</v>
          </cell>
          <cell r="C465">
            <v>241.07</v>
          </cell>
          <cell r="D465">
            <v>240.83</v>
          </cell>
          <cell r="E465">
            <v>0</v>
          </cell>
          <cell r="F465">
            <v>2.0213671597824973E-2</v>
          </cell>
        </row>
        <row r="466">
          <cell r="A466">
            <v>13790</v>
          </cell>
          <cell r="B466">
            <v>240.4</v>
          </cell>
          <cell r="C466">
            <v>240.239</v>
          </cell>
          <cell r="D466">
            <v>240.02</v>
          </cell>
          <cell r="E466">
            <v>0</v>
          </cell>
          <cell r="F466">
            <v>4.1666600991156925E-2</v>
          </cell>
        </row>
        <row r="467">
          <cell r="A467">
            <v>13800</v>
          </cell>
          <cell r="B467">
            <v>239.48</v>
          </cell>
          <cell r="C467">
            <v>239.39699999999999</v>
          </cell>
          <cell r="D467">
            <v>239.29</v>
          </cell>
          <cell r="E467">
            <v>0</v>
          </cell>
          <cell r="F467">
            <v>6.4276446384249952E-2</v>
          </cell>
        </row>
        <row r="468">
          <cell r="A468">
            <v>13810</v>
          </cell>
          <cell r="B468">
            <v>238.57</v>
          </cell>
          <cell r="C468">
            <v>238.56700000000001</v>
          </cell>
          <cell r="D468">
            <v>238.56</v>
          </cell>
          <cell r="E468">
            <v>0</v>
          </cell>
          <cell r="F468">
            <v>8.8018147230572691E-2</v>
          </cell>
        </row>
        <row r="469">
          <cell r="A469">
            <v>13820</v>
          </cell>
          <cell r="B469">
            <v>237.73</v>
          </cell>
          <cell r="C469">
            <v>237.82300000000001</v>
          </cell>
          <cell r="D469">
            <v>237.9</v>
          </cell>
          <cell r="E469">
            <v>2.7530800403740632E-3</v>
          </cell>
          <cell r="F469">
            <v>0.11032478754969834</v>
          </cell>
        </row>
        <row r="470">
          <cell r="A470">
            <v>13830</v>
          </cell>
          <cell r="B470">
            <v>236.98</v>
          </cell>
          <cell r="C470">
            <v>237.179</v>
          </cell>
          <cell r="D470">
            <v>237.33</v>
          </cell>
          <cell r="E470">
            <v>5.6171425011013066E-3</v>
          </cell>
          <cell r="F470">
            <v>0.12519588109578211</v>
          </cell>
        </row>
        <row r="471">
          <cell r="A471">
            <v>13840</v>
          </cell>
          <cell r="B471">
            <v>236.36</v>
          </cell>
          <cell r="C471">
            <v>236.63300000000001</v>
          </cell>
          <cell r="D471">
            <v>236.84</v>
          </cell>
          <cell r="E471">
            <v>2.8640624607272438E-3</v>
          </cell>
          <cell r="F471">
            <v>7.4355467730418826E-3</v>
          </cell>
        </row>
        <row r="472">
          <cell r="A472">
            <v>13850</v>
          </cell>
          <cell r="B472">
            <v>235.92</v>
          </cell>
          <cell r="C472">
            <v>236.18600000000001</v>
          </cell>
          <cell r="D472">
            <v>236.4</v>
          </cell>
          <cell r="E472">
            <v>5.7281249214544876E-3</v>
          </cell>
          <cell r="F472">
            <v>7.4355467730418826E-3</v>
          </cell>
        </row>
        <row r="473">
          <cell r="A473">
            <v>13860</v>
          </cell>
          <cell r="B473">
            <v>235.56</v>
          </cell>
          <cell r="C473">
            <v>235.82499999999999</v>
          </cell>
          <cell r="D473">
            <v>236.04</v>
          </cell>
          <cell r="E473">
            <v>8.5921873821817318E-3</v>
          </cell>
          <cell r="F473">
            <v>7.4355467730418826E-3</v>
          </cell>
        </row>
        <row r="474">
          <cell r="A474">
            <v>13870</v>
          </cell>
          <cell r="B474">
            <v>235.28</v>
          </cell>
          <cell r="C474">
            <v>235.477</v>
          </cell>
          <cell r="D474">
            <v>235.63</v>
          </cell>
          <cell r="E474">
            <v>1.1456249842908975E-2</v>
          </cell>
          <cell r="F474">
            <v>1.7349609137097727E-2</v>
          </cell>
        </row>
        <row r="475">
          <cell r="A475">
            <v>13880</v>
          </cell>
          <cell r="B475">
            <v>235.03</v>
          </cell>
          <cell r="C475">
            <v>235.12799999999999</v>
          </cell>
          <cell r="D475">
            <v>235.21</v>
          </cell>
          <cell r="E475">
            <v>1.416636894637213E-2</v>
          </cell>
          <cell r="F475">
            <v>3.2220702683181494E-2</v>
          </cell>
        </row>
        <row r="476">
          <cell r="A476">
            <v>13890</v>
          </cell>
          <cell r="B476">
            <v>234.71</v>
          </cell>
          <cell r="C476">
            <v>234.78</v>
          </cell>
          <cell r="D476">
            <v>234.8</v>
          </cell>
          <cell r="E476">
            <v>1.6701064224115741E-2</v>
          </cell>
          <cell r="F476">
            <v>5.2048827411293186E-2</v>
          </cell>
        </row>
        <row r="477">
          <cell r="A477">
            <v>13900</v>
          </cell>
          <cell r="B477">
            <v>234.36</v>
          </cell>
          <cell r="C477">
            <v>234.43100000000001</v>
          </cell>
          <cell r="D477">
            <v>234.39</v>
          </cell>
          <cell r="E477">
            <v>1.795409155068391E-2</v>
          </cell>
          <cell r="F477">
            <v>7.8087010648000971E-2</v>
          </cell>
        </row>
        <row r="478">
          <cell r="A478">
            <v>13910</v>
          </cell>
          <cell r="B478">
            <v>234.02</v>
          </cell>
          <cell r="C478">
            <v>234.09200000000001</v>
          </cell>
          <cell r="D478">
            <v>234.02</v>
          </cell>
          <cell r="E478">
            <v>1.2530273265681693E-3</v>
          </cell>
          <cell r="F478">
            <v>2.1081152054679857E-2</v>
          </cell>
        </row>
        <row r="479">
          <cell r="A479">
            <v>13920</v>
          </cell>
          <cell r="B479">
            <v>233.72</v>
          </cell>
          <cell r="C479">
            <v>233.78700000000001</v>
          </cell>
          <cell r="D479">
            <v>233.73</v>
          </cell>
          <cell r="E479">
            <v>2.5060546531363386E-3</v>
          </cell>
          <cell r="F479">
            <v>3.7205272927331792E-2</v>
          </cell>
        </row>
        <row r="480">
          <cell r="A480">
            <v>13930</v>
          </cell>
          <cell r="B480">
            <v>233.45</v>
          </cell>
          <cell r="C480">
            <v>233.51900000000001</v>
          </cell>
          <cell r="D480">
            <v>233.53</v>
          </cell>
          <cell r="E480">
            <v>5.0121093062726772E-3</v>
          </cell>
          <cell r="F480">
            <v>4.7119335291387635E-2</v>
          </cell>
        </row>
        <row r="481">
          <cell r="A481">
            <v>13940</v>
          </cell>
          <cell r="B481">
            <v>233.21</v>
          </cell>
          <cell r="C481">
            <v>233.28700000000001</v>
          </cell>
          <cell r="D481">
            <v>233.36</v>
          </cell>
          <cell r="E481">
            <v>7.6792674728249233E-3</v>
          </cell>
          <cell r="F481">
            <v>5.4554882064429516E-2</v>
          </cell>
        </row>
        <row r="482">
          <cell r="A482">
            <v>13950</v>
          </cell>
          <cell r="B482">
            <v>232.92</v>
          </cell>
          <cell r="C482">
            <v>233.09200000000001</v>
          </cell>
          <cell r="D482">
            <v>233.23</v>
          </cell>
          <cell r="E482">
            <v>1.0529009621248531E-2</v>
          </cell>
          <cell r="F482">
            <v>6.1990428837471398E-2</v>
          </cell>
        </row>
        <row r="483">
          <cell r="A483">
            <v>13960</v>
          </cell>
          <cell r="B483">
            <v>232.68</v>
          </cell>
          <cell r="C483">
            <v>232.93299999999999</v>
          </cell>
          <cell r="D483">
            <v>233.13</v>
          </cell>
          <cell r="E483">
            <v>1.3393072081975774E-2</v>
          </cell>
          <cell r="F483">
            <v>6.942597561051328E-2</v>
          </cell>
        </row>
        <row r="484">
          <cell r="A484">
            <v>13970</v>
          </cell>
          <cell r="B484">
            <v>232.54</v>
          </cell>
          <cell r="C484">
            <v>232.81</v>
          </cell>
          <cell r="D484">
            <v>233.02</v>
          </cell>
          <cell r="E484">
            <v>2.8676425388031528E-3</v>
          </cell>
          <cell r="F484">
            <v>7.4355467730418826E-3</v>
          </cell>
        </row>
        <row r="485">
          <cell r="A485">
            <v>13980</v>
          </cell>
          <cell r="B485">
            <v>232.48999999999998</v>
          </cell>
          <cell r="C485">
            <v>232.72300000000001</v>
          </cell>
          <cell r="D485">
            <v>232.93</v>
          </cell>
          <cell r="E485">
            <v>5.7317049995303966E-3</v>
          </cell>
          <cell r="F485">
            <v>7.4355467730418826E-3</v>
          </cell>
        </row>
        <row r="486">
          <cell r="A486">
            <v>13990</v>
          </cell>
          <cell r="B486">
            <v>232.43999999999997</v>
          </cell>
          <cell r="C486">
            <v>232.673</v>
          </cell>
          <cell r="D486">
            <v>232.88</v>
          </cell>
          <cell r="E486">
            <v>8.59576746025764E-3</v>
          </cell>
          <cell r="F486">
            <v>7.4355467730418826E-3</v>
          </cell>
        </row>
        <row r="487">
          <cell r="B487">
            <v>232.38999999999996</v>
          </cell>
          <cell r="E487">
            <v>0</v>
          </cell>
          <cell r="F487">
            <v>0</v>
          </cell>
        </row>
        <row r="488">
          <cell r="A488">
            <v>14000</v>
          </cell>
          <cell r="B488">
            <v>232.33999999999995</v>
          </cell>
          <cell r="C488">
            <v>232.66</v>
          </cell>
          <cell r="D488">
            <v>232.8</v>
          </cell>
          <cell r="E488">
            <v>1.0210382672492625E-2</v>
          </cell>
          <cell r="F488">
            <v>2.1301464551658879E-3</v>
          </cell>
        </row>
        <row r="489">
          <cell r="A489">
            <v>14010</v>
          </cell>
          <cell r="B489">
            <v>232.59</v>
          </cell>
          <cell r="C489">
            <v>232.68199999999999</v>
          </cell>
          <cell r="D489">
            <v>232.76</v>
          </cell>
          <cell r="E489">
            <v>7.3463202117653812E-3</v>
          </cell>
          <cell r="F489">
            <v>2.1301464551658879E-3</v>
          </cell>
        </row>
        <row r="490">
          <cell r="A490">
            <v>14020</v>
          </cell>
          <cell r="B490">
            <v>232.67</v>
          </cell>
          <cell r="C490">
            <v>232.74</v>
          </cell>
          <cell r="D490">
            <v>232.76</v>
          </cell>
          <cell r="E490">
            <v>4.646941342529954E-3</v>
          </cell>
          <cell r="F490">
            <v>2.1301464551658879E-3</v>
          </cell>
        </row>
        <row r="491">
          <cell r="A491">
            <v>14030</v>
          </cell>
          <cell r="B491">
            <v>232.74</v>
          </cell>
          <cell r="C491">
            <v>232.80600000000001</v>
          </cell>
          <cell r="D491">
            <v>232.76</v>
          </cell>
          <cell r="E491">
            <v>2.1301464551658879E-3</v>
          </cell>
          <cell r="F491">
            <v>2.1301464551658879E-3</v>
          </cell>
        </row>
        <row r="492">
          <cell r="A492">
            <v>14047</v>
          </cell>
          <cell r="B492">
            <v>232.84200000000001</v>
          </cell>
          <cell r="C492">
            <v>232.87299999999999</v>
          </cell>
          <cell r="D492">
            <v>232.86199999999999</v>
          </cell>
          <cell r="E492">
            <v>0</v>
          </cell>
          <cell r="F492">
            <v>0</v>
          </cell>
        </row>
        <row r="493">
          <cell r="A493">
            <v>14050</v>
          </cell>
          <cell r="B493">
            <v>232.87</v>
          </cell>
          <cell r="C493">
            <v>232.93899999999999</v>
          </cell>
          <cell r="D493">
            <v>232.87</v>
          </cell>
          <cell r="E493">
            <v>0</v>
          </cell>
          <cell r="F493">
            <v>0</v>
          </cell>
        </row>
        <row r="494">
          <cell r="A494">
            <v>14060</v>
          </cell>
          <cell r="B494">
            <v>232.94</v>
          </cell>
          <cell r="C494">
            <v>233.005</v>
          </cell>
          <cell r="D494">
            <v>232.94</v>
          </cell>
          <cell r="E494">
            <v>0</v>
          </cell>
          <cell r="F494">
            <v>0</v>
          </cell>
        </row>
        <row r="495">
          <cell r="A495">
            <v>14070</v>
          </cell>
          <cell r="B495">
            <v>233.04</v>
          </cell>
          <cell r="C495">
            <v>233.072</v>
          </cell>
          <cell r="D495">
            <v>232.99</v>
          </cell>
          <cell r="E495">
            <v>1.2530273265681693E-3</v>
          </cell>
          <cell r="F495">
            <v>3.8163632289190527E-3</v>
          </cell>
        </row>
        <row r="496">
          <cell r="A496">
            <v>14080</v>
          </cell>
          <cell r="B496">
            <v>233.17</v>
          </cell>
          <cell r="C496">
            <v>233.13800000000001</v>
          </cell>
          <cell r="D496">
            <v>233.04000000000002</v>
          </cell>
          <cell r="E496">
            <v>0</v>
          </cell>
          <cell r="F496">
            <v>2.5633359023508832E-3</v>
          </cell>
        </row>
        <row r="497">
          <cell r="A497">
            <v>14090</v>
          </cell>
          <cell r="B497">
            <v>233.3</v>
          </cell>
          <cell r="C497">
            <v>233.20500000000001</v>
          </cell>
          <cell r="D497">
            <v>233.09000000000003</v>
          </cell>
          <cell r="E497">
            <v>7.4383006792541201E-2</v>
          </cell>
          <cell r="F497">
            <v>2.7595241809106996E-2</v>
          </cell>
        </row>
        <row r="498">
          <cell r="A498">
            <v>14100</v>
          </cell>
          <cell r="B498">
            <v>233.43</v>
          </cell>
          <cell r="C498">
            <v>233.27099999999999</v>
          </cell>
          <cell r="D498">
            <v>233.14000000000004</v>
          </cell>
          <cell r="E498">
            <v>7.4383006792541201E-2</v>
          </cell>
          <cell r="F498">
            <v>2.4852902002960659E-2</v>
          </cell>
        </row>
        <row r="499">
          <cell r="A499">
            <v>14110</v>
          </cell>
          <cell r="B499">
            <v>233.55</v>
          </cell>
          <cell r="C499">
            <v>233.33799999999999</v>
          </cell>
          <cell r="D499">
            <v>233.19000000000005</v>
          </cell>
          <cell r="E499">
            <v>7.4383006792541201E-2</v>
          </cell>
          <cell r="F499">
            <v>2.1992419620309324E-2</v>
          </cell>
        </row>
        <row r="500">
          <cell r="A500">
            <v>14120</v>
          </cell>
          <cell r="B500">
            <v>233.66</v>
          </cell>
          <cell r="C500">
            <v>233.44900000000001</v>
          </cell>
          <cell r="D500">
            <v>233.24000000000007</v>
          </cell>
          <cell r="E500">
            <v>7.4383006792541201E-2</v>
          </cell>
          <cell r="F500">
            <v>1.9128357159582079E-2</v>
          </cell>
        </row>
        <row r="501">
          <cell r="A501">
            <v>14130</v>
          </cell>
          <cell r="B501">
            <v>233.85</v>
          </cell>
          <cell r="C501">
            <v>233.64500000000001</v>
          </cell>
          <cell r="D501">
            <v>233.37</v>
          </cell>
          <cell r="E501">
            <v>7.190449120152724E-2</v>
          </cell>
          <cell r="F501">
            <v>1.6267874776930744E-2</v>
          </cell>
        </row>
        <row r="502">
          <cell r="A502">
            <v>14140</v>
          </cell>
          <cell r="B502">
            <v>234.12</v>
          </cell>
          <cell r="C502">
            <v>233.92500000000001</v>
          </cell>
          <cell r="D502">
            <v>233.67</v>
          </cell>
          <cell r="E502">
            <v>6.942597561051328E-2</v>
          </cell>
          <cell r="F502">
            <v>1.34038123162035E-2</v>
          </cell>
        </row>
        <row r="503">
          <cell r="A503">
            <v>14150</v>
          </cell>
          <cell r="B503">
            <v>234.43</v>
          </cell>
          <cell r="C503">
            <v>234.28899999999999</v>
          </cell>
          <cell r="D503">
            <v>234.12</v>
          </cell>
          <cell r="E503">
            <v>6.4468944428485359E-2</v>
          </cell>
          <cell r="F503">
            <v>1.0539749855476257E-2</v>
          </cell>
        </row>
        <row r="504">
          <cell r="A504">
            <v>14160</v>
          </cell>
          <cell r="B504">
            <v>234.81</v>
          </cell>
          <cell r="C504">
            <v>234.738</v>
          </cell>
          <cell r="D504">
            <v>234.66</v>
          </cell>
          <cell r="E504">
            <v>5.7033397655443477E-2</v>
          </cell>
          <cell r="F504">
            <v>7.6864276289767414E-3</v>
          </cell>
        </row>
        <row r="505">
          <cell r="A505">
            <v>14170</v>
          </cell>
          <cell r="B505">
            <v>235.28</v>
          </cell>
          <cell r="C505">
            <v>235.27099999999999</v>
          </cell>
          <cell r="D505">
            <v>235.2</v>
          </cell>
          <cell r="E505">
            <v>4.7119335291387635E-2</v>
          </cell>
          <cell r="F505">
            <v>5.0121093062726772E-3</v>
          </cell>
        </row>
        <row r="506">
          <cell r="A506">
            <v>14180</v>
          </cell>
          <cell r="B506">
            <v>235.83</v>
          </cell>
          <cell r="C506">
            <v>235.88900000000001</v>
          </cell>
          <cell r="D506">
            <v>235.82</v>
          </cell>
          <cell r="E506">
            <v>3.4726757336317832E-2</v>
          </cell>
          <cell r="F506">
            <v>2.5060546531363386E-3</v>
          </cell>
        </row>
        <row r="507">
          <cell r="A507">
            <v>14190</v>
          </cell>
          <cell r="B507">
            <v>236.52</v>
          </cell>
          <cell r="C507">
            <v>236.59100000000001</v>
          </cell>
          <cell r="D507">
            <v>236.52</v>
          </cell>
          <cell r="E507">
            <v>1.8602636463665896E-2</v>
          </cell>
          <cell r="F507">
            <v>1.2530273265681693E-3</v>
          </cell>
        </row>
        <row r="508">
          <cell r="A508">
            <v>14200</v>
          </cell>
          <cell r="B508">
            <v>237.31</v>
          </cell>
          <cell r="C508">
            <v>237.37700000000001</v>
          </cell>
          <cell r="D508">
            <v>237.31</v>
          </cell>
          <cell r="E508">
            <v>0.14509312886982095</v>
          </cell>
          <cell r="F508">
            <v>3.1081411683178739E-2</v>
          </cell>
        </row>
        <row r="509">
          <cell r="A509">
            <v>14210</v>
          </cell>
          <cell r="B509">
            <v>238.14</v>
          </cell>
          <cell r="C509">
            <v>238.208</v>
          </cell>
          <cell r="D509">
            <v>238.14</v>
          </cell>
          <cell r="E509">
            <v>0.12401197681514108</v>
          </cell>
          <cell r="F509">
            <v>2.982838435661057E-2</v>
          </cell>
        </row>
        <row r="510">
          <cell r="A510">
            <v>14220</v>
          </cell>
          <cell r="B510">
            <v>238.97</v>
          </cell>
          <cell r="C510">
            <v>239.03899999999999</v>
          </cell>
          <cell r="D510">
            <v>238.97</v>
          </cell>
          <cell r="E510">
            <v>0.10044872909137136</v>
          </cell>
          <cell r="F510">
            <v>2.8571776951966492E-2</v>
          </cell>
        </row>
        <row r="511">
          <cell r="A511">
            <v>14230</v>
          </cell>
          <cell r="B511">
            <v>239.8</v>
          </cell>
          <cell r="C511">
            <v>239.87</v>
          </cell>
          <cell r="D511">
            <v>239.8</v>
          </cell>
          <cell r="E511">
            <v>7.4410545854663585E-2</v>
          </cell>
          <cell r="F511">
            <v>2.7318749625398323E-2</v>
          </cell>
        </row>
        <row r="512">
          <cell r="A512">
            <v>14240</v>
          </cell>
          <cell r="B512">
            <v>240.63</v>
          </cell>
          <cell r="C512">
            <v>240.702</v>
          </cell>
          <cell r="D512">
            <v>240.63</v>
          </cell>
          <cell r="E512">
            <v>4.8372362617955807E-2</v>
          </cell>
          <cell r="F512">
            <v>2.6065722298830155E-2</v>
          </cell>
        </row>
        <row r="513">
          <cell r="A513">
            <v>14250</v>
          </cell>
          <cell r="B513">
            <v>241.33</v>
          </cell>
          <cell r="C513">
            <v>241.398</v>
          </cell>
          <cell r="D513">
            <v>241.33</v>
          </cell>
          <cell r="E513">
            <v>2.7291210563275946E-2</v>
          </cell>
          <cell r="F513">
            <v>1.9855663790234065E-2</v>
          </cell>
        </row>
        <row r="514">
          <cell r="A514">
            <v>14260</v>
          </cell>
          <cell r="B514">
            <v>241.72</v>
          </cell>
          <cell r="C514">
            <v>241.785</v>
          </cell>
          <cell r="D514">
            <v>241.72</v>
          </cell>
          <cell r="E514">
            <v>1.1167089690624013E-2</v>
          </cell>
          <cell r="F514">
            <v>1.1167089690624013E-2</v>
          </cell>
        </row>
        <row r="515">
          <cell r="A515">
            <v>14270</v>
          </cell>
          <cell r="B515">
            <v>241.79</v>
          </cell>
          <cell r="C515">
            <v>241.86099999999999</v>
          </cell>
          <cell r="D515">
            <v>241.79</v>
          </cell>
          <cell r="E515">
            <v>1.1167089690624013E-2</v>
          </cell>
          <cell r="F515">
            <v>1.3645605281637975E-2</v>
          </cell>
        </row>
        <row r="516">
          <cell r="A516">
            <v>14280</v>
          </cell>
          <cell r="B516">
            <v>241.56</v>
          </cell>
          <cell r="C516">
            <v>241.62700000000001</v>
          </cell>
          <cell r="D516">
            <v>241.56</v>
          </cell>
          <cell r="E516">
            <v>1.9855663790234065E-2</v>
          </cell>
          <cell r="F516">
            <v>3.2248241745303871E-2</v>
          </cell>
        </row>
        <row r="517">
          <cell r="A517">
            <v>14290</v>
          </cell>
          <cell r="B517">
            <v>241.01</v>
          </cell>
          <cell r="C517">
            <v>241.083</v>
          </cell>
          <cell r="D517">
            <v>241.05</v>
          </cell>
          <cell r="E517">
            <v>2.8544237889844115E-2</v>
          </cell>
          <cell r="F517">
            <v>5.5807909390997695E-2</v>
          </cell>
        </row>
        <row r="518">
          <cell r="A518">
            <v>14300</v>
          </cell>
          <cell r="B518">
            <v>240.16</v>
          </cell>
          <cell r="C518">
            <v>240.22800000000001</v>
          </cell>
          <cell r="D518">
            <v>240.25</v>
          </cell>
          <cell r="E518">
            <v>3.6046704583843375E-2</v>
          </cell>
          <cell r="F518">
            <v>7.563603411910938E-2</v>
          </cell>
        </row>
        <row r="519">
          <cell r="A519">
            <v>14310</v>
          </cell>
          <cell r="B519">
            <v>239.13</v>
          </cell>
          <cell r="C519">
            <v>239.239</v>
          </cell>
          <cell r="D519">
            <v>239.33</v>
          </cell>
          <cell r="E519">
            <v>4.2485337308055197E-2</v>
          </cell>
          <cell r="F519">
            <v>9.2985643256207104E-2</v>
          </cell>
        </row>
        <row r="520">
          <cell r="A520">
            <v>14320</v>
          </cell>
          <cell r="B520">
            <v>238.05</v>
          </cell>
          <cell r="C520">
            <v>238.25</v>
          </cell>
          <cell r="D520">
            <v>238.4</v>
          </cell>
          <cell r="E520">
            <v>4.78279153597964E-2</v>
          </cell>
          <cell r="F520">
            <v>0.10785673680229087</v>
          </cell>
        </row>
        <row r="521">
          <cell r="A521">
            <v>14330</v>
          </cell>
          <cell r="B521">
            <v>237.01</v>
          </cell>
          <cell r="C521">
            <v>237.27799999999999</v>
          </cell>
          <cell r="D521">
            <v>237.49</v>
          </cell>
          <cell r="E521">
            <v>5.3170493411537602E-2</v>
          </cell>
          <cell r="F521">
            <v>0.10785673680229087</v>
          </cell>
        </row>
        <row r="522">
          <cell r="A522">
            <v>14340</v>
          </cell>
          <cell r="B522">
            <v>236.16</v>
          </cell>
          <cell r="C522">
            <v>236.42599999999999</v>
          </cell>
          <cell r="D522">
            <v>236.64</v>
          </cell>
          <cell r="E522">
            <v>5.8509491385202894E-2</v>
          </cell>
          <cell r="F522">
            <v>0.10785673680229087</v>
          </cell>
        </row>
        <row r="523">
          <cell r="A523">
            <v>14350</v>
          </cell>
          <cell r="B523">
            <v>235.44</v>
          </cell>
          <cell r="C523">
            <v>235.708</v>
          </cell>
          <cell r="D523">
            <v>235.92</v>
          </cell>
          <cell r="E523">
            <v>6.1373553845930136E-2</v>
          </cell>
          <cell r="F523">
            <v>0.10785673680229087</v>
          </cell>
        </row>
        <row r="524">
          <cell r="A524">
            <v>14360</v>
          </cell>
          <cell r="B524">
            <v>234.87</v>
          </cell>
          <cell r="C524">
            <v>235.126</v>
          </cell>
          <cell r="D524">
            <v>235.33</v>
          </cell>
          <cell r="E524">
            <v>6.4237616306657377E-2</v>
          </cell>
          <cell r="F524">
            <v>0.10785673680229087</v>
          </cell>
        </row>
        <row r="525">
          <cell r="A525">
            <v>14370</v>
          </cell>
          <cell r="B525">
            <v>234.5</v>
          </cell>
          <cell r="C525">
            <v>234.679</v>
          </cell>
          <cell r="D525">
            <v>234.82</v>
          </cell>
          <cell r="E525">
            <v>6.7098098689308716E-2</v>
          </cell>
          <cell r="F525">
            <v>0.10785673680229087</v>
          </cell>
        </row>
        <row r="526">
          <cell r="A526">
            <v>14380</v>
          </cell>
          <cell r="B526">
            <v>234.28</v>
          </cell>
          <cell r="C526">
            <v>234.36699999999999</v>
          </cell>
          <cell r="D526">
            <v>234.44</v>
          </cell>
          <cell r="E526">
            <v>6.9775997090088693E-2</v>
          </cell>
          <cell r="F526">
            <v>0.10785673680229087</v>
          </cell>
        </row>
        <row r="527">
          <cell r="A527">
            <v>14390</v>
          </cell>
          <cell r="B527">
            <v>234.13000000000002</v>
          </cell>
          <cell r="C527">
            <v>234.191</v>
          </cell>
          <cell r="D527">
            <v>234.2</v>
          </cell>
          <cell r="E527">
            <v>7.2282051743225037E-2</v>
          </cell>
          <cell r="F527">
            <v>0.10785673680229087</v>
          </cell>
        </row>
        <row r="528">
          <cell r="A528">
            <v>14400</v>
          </cell>
          <cell r="B528">
            <v>234.08</v>
          </cell>
          <cell r="C528">
            <v>234.15</v>
          </cell>
          <cell r="D528">
            <v>234.1</v>
          </cell>
          <cell r="E528">
            <v>1.3786880670325768E-2</v>
          </cell>
          <cell r="F528">
            <v>9.5577895173786467E-2</v>
          </cell>
        </row>
        <row r="529">
          <cell r="A529">
            <v>14401</v>
          </cell>
          <cell r="B529">
            <v>234.08800000000002</v>
          </cell>
          <cell r="C529">
            <v>234.15770000000001</v>
          </cell>
          <cell r="D529">
            <v>234.10599999999999</v>
          </cell>
        </row>
        <row r="530">
          <cell r="A530">
            <v>14410</v>
          </cell>
          <cell r="B530">
            <v>234.16</v>
          </cell>
          <cell r="C530">
            <v>234.227</v>
          </cell>
          <cell r="D530">
            <v>234.16</v>
          </cell>
          <cell r="E530">
            <v>1.25338533437576E-2</v>
          </cell>
          <cell r="F530">
            <v>9.4324867847218302E-2</v>
          </cell>
        </row>
        <row r="531">
          <cell r="A531">
            <v>14420</v>
          </cell>
          <cell r="B531">
            <v>234.25</v>
          </cell>
          <cell r="C531">
            <v>234.32</v>
          </cell>
          <cell r="D531">
            <v>234.25</v>
          </cell>
          <cell r="E531">
            <v>1.1280826017189431E-2</v>
          </cell>
          <cell r="F531">
            <v>9.3071840520650137E-2</v>
          </cell>
        </row>
        <row r="532">
          <cell r="A532">
            <v>14430</v>
          </cell>
          <cell r="B532">
            <v>234.34</v>
          </cell>
          <cell r="C532">
            <v>234.41399999999999</v>
          </cell>
          <cell r="D532">
            <v>234.34</v>
          </cell>
          <cell r="E532">
            <v>1.0027798690621263E-2</v>
          </cell>
          <cell r="F532">
            <v>9.1818813194081972E-2</v>
          </cell>
        </row>
        <row r="533">
          <cell r="A533">
            <v>14440</v>
          </cell>
          <cell r="B533">
            <v>234.44</v>
          </cell>
          <cell r="C533">
            <v>234.50700000000001</v>
          </cell>
          <cell r="D533">
            <v>234.44</v>
          </cell>
          <cell r="E533">
            <v>8.7747713640530939E-3</v>
          </cell>
          <cell r="F533">
            <v>9.0565785867513807E-2</v>
          </cell>
        </row>
        <row r="534">
          <cell r="A534">
            <v>14450</v>
          </cell>
          <cell r="B534">
            <v>234.53</v>
          </cell>
          <cell r="C534">
            <v>234.6</v>
          </cell>
          <cell r="D534">
            <v>234.53</v>
          </cell>
          <cell r="E534">
            <v>7.5181639594090162E-3</v>
          </cell>
          <cell r="F534">
            <v>8.9309178462869732E-2</v>
          </cell>
        </row>
        <row r="535">
          <cell r="A535">
            <v>14460</v>
          </cell>
          <cell r="B535">
            <v>234.62</v>
          </cell>
          <cell r="C535">
            <v>234.69399999999999</v>
          </cell>
          <cell r="D535">
            <v>234.62</v>
          </cell>
          <cell r="E535">
            <v>6.2651366328408467E-3</v>
          </cell>
          <cell r="F535">
            <v>8.8056151136301566E-2</v>
          </cell>
        </row>
        <row r="536">
          <cell r="A536">
            <v>14470</v>
          </cell>
          <cell r="B536">
            <v>234.72</v>
          </cell>
          <cell r="C536">
            <v>234.78700000000001</v>
          </cell>
          <cell r="D536">
            <v>234.72</v>
          </cell>
          <cell r="E536">
            <v>5.0121093062726772E-3</v>
          </cell>
          <cell r="F536">
            <v>7.4410545854663598E-2</v>
          </cell>
        </row>
        <row r="537">
          <cell r="A537">
            <v>14480</v>
          </cell>
          <cell r="B537">
            <v>234.81</v>
          </cell>
          <cell r="C537">
            <v>234.88</v>
          </cell>
          <cell r="D537">
            <v>234.81</v>
          </cell>
          <cell r="E537">
            <v>3.7590819797045077E-3</v>
          </cell>
          <cell r="F537">
            <v>5.8286424982011663E-2</v>
          </cell>
        </row>
        <row r="538">
          <cell r="A538">
            <v>14490</v>
          </cell>
          <cell r="B538">
            <v>234.9</v>
          </cell>
          <cell r="C538">
            <v>234.97399999999999</v>
          </cell>
          <cell r="D538">
            <v>234.9</v>
          </cell>
          <cell r="E538">
            <v>2.5060546531363386E-3</v>
          </cell>
          <cell r="F538">
            <v>3.968378851834576E-2</v>
          </cell>
        </row>
        <row r="539">
          <cell r="A539">
            <v>14500</v>
          </cell>
          <cell r="B539">
            <v>235</v>
          </cell>
          <cell r="C539">
            <v>235.06700000000001</v>
          </cell>
          <cell r="D539">
            <v>234.95000000000002</v>
          </cell>
          <cell r="E539">
            <v>1.2530273265681693E-3</v>
          </cell>
          <cell r="F539">
            <v>2.1081152054679857E-2</v>
          </cell>
        </row>
        <row r="540">
          <cell r="A540">
            <v>14510</v>
          </cell>
          <cell r="B540">
            <v>235.09</v>
          </cell>
          <cell r="C540">
            <v>235.16</v>
          </cell>
          <cell r="D540">
            <v>234.97900000000001</v>
          </cell>
          <cell r="E540">
            <v>7.5181639594090162E-3</v>
          </cell>
          <cell r="F540">
            <v>0.15375058382923276</v>
          </cell>
        </row>
        <row r="541">
          <cell r="A541">
            <v>14520</v>
          </cell>
          <cell r="B541">
            <v>235.18</v>
          </cell>
          <cell r="C541">
            <v>235.25399999999999</v>
          </cell>
          <cell r="D541">
            <v>235.15400000000002</v>
          </cell>
          <cell r="E541">
            <v>6.2651366328408467E-3</v>
          </cell>
          <cell r="F541">
            <v>0.13019091618353892</v>
          </cell>
        </row>
        <row r="542">
          <cell r="A542">
            <v>14530</v>
          </cell>
          <cell r="B542">
            <v>235.28</v>
          </cell>
          <cell r="C542">
            <v>235.34700000000001</v>
          </cell>
          <cell r="D542">
            <v>235.28</v>
          </cell>
          <cell r="E542">
            <v>5.0121093062726772E-3</v>
          </cell>
          <cell r="F542">
            <v>0.10415273294683113</v>
          </cell>
        </row>
        <row r="543">
          <cell r="A543">
            <v>14540</v>
          </cell>
          <cell r="B543">
            <v>235.37</v>
          </cell>
          <cell r="C543">
            <v>235.44</v>
          </cell>
          <cell r="D543">
            <v>235.37</v>
          </cell>
          <cell r="E543">
            <v>3.7590819797045077E-3</v>
          </cell>
          <cell r="F543">
            <v>7.811454971012334E-2</v>
          </cell>
        </row>
        <row r="544">
          <cell r="A544">
            <v>14550</v>
          </cell>
          <cell r="B544">
            <v>235.46</v>
          </cell>
          <cell r="C544">
            <v>235.53399999999999</v>
          </cell>
          <cell r="D544">
            <v>235.46</v>
          </cell>
          <cell r="E544">
            <v>2.5060546531363386E-3</v>
          </cell>
          <cell r="F544">
            <v>5.2076366473415563E-2</v>
          </cell>
        </row>
        <row r="545">
          <cell r="A545">
            <v>14560</v>
          </cell>
          <cell r="B545">
            <v>235.51000000000002</v>
          </cell>
          <cell r="C545">
            <v>235.607</v>
          </cell>
          <cell r="D545">
            <v>235.51000000000002</v>
          </cell>
          <cell r="E545">
            <v>1.2530273265681693E-3</v>
          </cell>
          <cell r="F545">
            <v>2.6038183236707781E-2</v>
          </cell>
        </row>
        <row r="546">
          <cell r="A546">
            <v>14570</v>
          </cell>
          <cell r="B546">
            <v>235.57000000000002</v>
          </cell>
          <cell r="C546">
            <v>235.626</v>
          </cell>
          <cell r="D546">
            <v>235.57000000000002</v>
          </cell>
          <cell r="E546">
            <v>1.2566074046440781E-3</v>
          </cell>
          <cell r="F546">
            <v>2.6041763314783691E-2</v>
          </cell>
        </row>
        <row r="547">
          <cell r="A547">
            <v>14580</v>
          </cell>
          <cell r="B547">
            <v>235.52</v>
          </cell>
          <cell r="C547">
            <v>235.59100000000001</v>
          </cell>
          <cell r="D547">
            <v>235.52</v>
          </cell>
          <cell r="E547">
            <v>2.5096347312122472E-3</v>
          </cell>
          <cell r="F547">
            <v>4.9601430960477505E-2</v>
          </cell>
        </row>
        <row r="548">
          <cell r="A548">
            <v>14590</v>
          </cell>
          <cell r="B548">
            <v>235.43</v>
          </cell>
          <cell r="C548">
            <v>235.501</v>
          </cell>
          <cell r="D548">
            <v>235.43</v>
          </cell>
          <cell r="E548">
            <v>3.7626620577804167E-3</v>
          </cell>
          <cell r="F548">
            <v>7.0682583015157369E-2</v>
          </cell>
        </row>
        <row r="549">
          <cell r="A549">
            <v>14600</v>
          </cell>
          <cell r="B549">
            <v>235.29</v>
          </cell>
          <cell r="C549">
            <v>235.358</v>
          </cell>
          <cell r="D549">
            <v>235.29</v>
          </cell>
          <cell r="E549">
            <v>5.0156893843485862E-3</v>
          </cell>
          <cell r="F549">
            <v>8.9285219478823258E-2</v>
          </cell>
        </row>
        <row r="550">
          <cell r="A550">
            <v>14610</v>
          </cell>
          <cell r="B550">
            <v>235.09</v>
          </cell>
          <cell r="C550">
            <v>235.16</v>
          </cell>
          <cell r="D550">
            <v>235.09</v>
          </cell>
          <cell r="E550">
            <v>6.2687167109167557E-3</v>
          </cell>
          <cell r="F550">
            <v>0.10540934035147519</v>
          </cell>
        </row>
        <row r="551">
          <cell r="A551">
            <v>14620</v>
          </cell>
          <cell r="B551">
            <v>234.92</v>
          </cell>
          <cell r="C551">
            <v>234.94300000000001</v>
          </cell>
          <cell r="D551">
            <v>234.87</v>
          </cell>
          <cell r="E551">
            <v>7.5217440374849252E-3</v>
          </cell>
          <cell r="F551">
            <v>0.10666236767804335</v>
          </cell>
        </row>
        <row r="552">
          <cell r="A552">
            <v>14630</v>
          </cell>
          <cell r="B552">
            <v>234.76</v>
          </cell>
          <cell r="C552">
            <v>234.72499999999999</v>
          </cell>
          <cell r="D552">
            <v>234.65</v>
          </cell>
          <cell r="E552">
            <v>7.5217440374849252E-3</v>
          </cell>
          <cell r="F552">
            <v>0.10924002389269787</v>
          </cell>
        </row>
        <row r="553">
          <cell r="A553">
            <v>14640</v>
          </cell>
          <cell r="B553">
            <v>234.61</v>
          </cell>
          <cell r="C553">
            <v>234.50700000000001</v>
          </cell>
          <cell r="D553">
            <v>234.39</v>
          </cell>
          <cell r="E553">
            <v>7.5217440374849252E-3</v>
          </cell>
          <cell r="F553">
            <v>0.11199310393307194</v>
          </cell>
        </row>
        <row r="554">
          <cell r="A554">
            <v>14650</v>
          </cell>
          <cell r="B554">
            <v>234.48</v>
          </cell>
          <cell r="C554">
            <v>234.31</v>
          </cell>
          <cell r="D554">
            <v>234.1</v>
          </cell>
          <cell r="E554">
            <v>7.5217440374849252E-3</v>
          </cell>
          <cell r="F554">
            <v>0.11485716639379918</v>
          </cell>
        </row>
        <row r="555">
          <cell r="A555">
            <v>14660</v>
          </cell>
          <cell r="B555">
            <v>234.38</v>
          </cell>
          <cell r="C555">
            <v>234.214</v>
          </cell>
          <cell r="D555">
            <v>233.89999999999998</v>
          </cell>
          <cell r="E555">
            <v>2.6352128544902882E-2</v>
          </cell>
          <cell r="F555">
            <v>3.395786672186106E-2</v>
          </cell>
        </row>
        <row r="556">
          <cell r="A556">
            <v>14661</v>
          </cell>
          <cell r="B556">
            <v>234.38499999999999</v>
          </cell>
          <cell r="C556">
            <v>234.215</v>
          </cell>
          <cell r="D556">
            <v>233.90499999999997</v>
          </cell>
        </row>
        <row r="557">
          <cell r="A557">
            <v>14670</v>
          </cell>
          <cell r="B557">
            <v>234.43</v>
          </cell>
          <cell r="C557">
            <v>234.22399999999999</v>
          </cell>
          <cell r="D557">
            <v>233.95</v>
          </cell>
          <cell r="E557">
            <v>2.6352128544902882E-2</v>
          </cell>
          <cell r="F557">
            <v>3.1097384339209728E-2</v>
          </cell>
        </row>
        <row r="558">
          <cell r="A558">
            <v>14680</v>
          </cell>
          <cell r="B558">
            <v>234.55</v>
          </cell>
          <cell r="C558">
            <v>234.34200000000001</v>
          </cell>
          <cell r="D558">
            <v>234.07</v>
          </cell>
          <cell r="E558">
            <v>2.6352128544902882E-2</v>
          </cell>
          <cell r="F558">
            <v>2.8233321878482483E-2</v>
          </cell>
        </row>
        <row r="559">
          <cell r="A559">
            <v>14690</v>
          </cell>
          <cell r="B559">
            <v>234.78</v>
          </cell>
          <cell r="C559">
            <v>234.56700000000001</v>
          </cell>
          <cell r="D559">
            <v>234.3</v>
          </cell>
          <cell r="E559">
            <v>2.6352128544902882E-2</v>
          </cell>
          <cell r="F559">
            <v>2.5369259417755238E-2</v>
          </cell>
        </row>
        <row r="560">
          <cell r="A560">
            <v>14700</v>
          </cell>
          <cell r="B560">
            <v>235.11</v>
          </cell>
          <cell r="C560">
            <v>234.899</v>
          </cell>
          <cell r="D560">
            <v>234.63</v>
          </cell>
          <cell r="E560">
            <v>2.6352128544902882E-2</v>
          </cell>
          <cell r="F560">
            <v>2.2505196957027993E-2</v>
          </cell>
        </row>
        <row r="561">
          <cell r="A561">
            <v>14710</v>
          </cell>
          <cell r="B561">
            <v>235.55</v>
          </cell>
          <cell r="C561">
            <v>235.339</v>
          </cell>
          <cell r="D561">
            <v>235.07</v>
          </cell>
          <cell r="E561">
            <v>2.6352128544902882E-2</v>
          </cell>
          <cell r="F561">
            <v>1.9641134496300748E-2</v>
          </cell>
        </row>
        <row r="562">
          <cell r="A562">
            <v>14720</v>
          </cell>
          <cell r="B562">
            <v>236.02</v>
          </cell>
          <cell r="C562">
            <v>235.88499999999999</v>
          </cell>
          <cell r="D562">
            <v>235.71</v>
          </cell>
          <cell r="E562">
            <v>2.6352128544902882E-2</v>
          </cell>
          <cell r="F562">
            <v>1.6777072035573503E-2</v>
          </cell>
        </row>
        <row r="563">
          <cell r="A563">
            <v>14730</v>
          </cell>
          <cell r="B563">
            <v>236.61</v>
          </cell>
          <cell r="C563">
            <v>236.53899999999999</v>
          </cell>
          <cell r="D563">
            <v>236.46</v>
          </cell>
          <cell r="E563">
            <v>2.6352128544902882E-2</v>
          </cell>
          <cell r="F563">
            <v>1.3913009574846258E-2</v>
          </cell>
        </row>
        <row r="564">
          <cell r="A564">
            <v>14740</v>
          </cell>
          <cell r="B564">
            <v>237.29</v>
          </cell>
          <cell r="C564">
            <v>237.29300000000001</v>
          </cell>
          <cell r="D564">
            <v>237.29</v>
          </cell>
          <cell r="E564">
            <v>2.6352128544902882E-2</v>
          </cell>
          <cell r="F564">
            <v>1.1220790861762649E-2</v>
          </cell>
        </row>
        <row r="565">
          <cell r="A565">
            <v>14750</v>
          </cell>
          <cell r="B565">
            <v>237.99</v>
          </cell>
          <cell r="C565">
            <v>238.06800000000001</v>
          </cell>
          <cell r="D565">
            <v>238.14</v>
          </cell>
          <cell r="E565">
            <v>1.5131337683140234E-2</v>
          </cell>
          <cell r="F565">
            <v>4.957031182027922E-3</v>
          </cell>
        </row>
        <row r="566">
          <cell r="A566">
            <v>14760</v>
          </cell>
          <cell r="B566">
            <v>238.66</v>
          </cell>
          <cell r="C566">
            <v>238.84299999999999</v>
          </cell>
          <cell r="D566">
            <v>238.98</v>
          </cell>
          <cell r="E566">
            <v>0.13768043951834064</v>
          </cell>
          <cell r="F566">
            <v>2.7291210563275946E-2</v>
          </cell>
        </row>
        <row r="567">
          <cell r="A567">
            <v>14770</v>
          </cell>
          <cell r="B567">
            <v>239.38</v>
          </cell>
          <cell r="C567">
            <v>239.61799999999999</v>
          </cell>
          <cell r="D567">
            <v>239.8</v>
          </cell>
          <cell r="E567">
            <v>0.11994528351152964</v>
          </cell>
          <cell r="F567">
            <v>2.2334179381248025E-2</v>
          </cell>
        </row>
        <row r="568">
          <cell r="A568">
            <v>14780</v>
          </cell>
          <cell r="B568">
            <v>240.22</v>
          </cell>
          <cell r="C568">
            <v>240.37700000000001</v>
          </cell>
          <cell r="D568">
            <v>240.5</v>
          </cell>
          <cell r="E568">
            <v>9.9735191991780575E-2</v>
          </cell>
          <cell r="F568">
            <v>1.7377148199220104E-2</v>
          </cell>
        </row>
        <row r="569">
          <cell r="A569">
            <v>14790</v>
          </cell>
          <cell r="B569">
            <v>241.02</v>
          </cell>
          <cell r="C569">
            <v>241.10300000000001</v>
          </cell>
          <cell r="D569">
            <v>241.16</v>
          </cell>
          <cell r="E569">
            <v>7.7057325115245281E-2</v>
          </cell>
          <cell r="F569">
            <v>1.2420117017192183E-2</v>
          </cell>
        </row>
        <row r="570">
          <cell r="A570">
            <v>14800</v>
          </cell>
          <cell r="B570">
            <v>241.73</v>
          </cell>
          <cell r="C570">
            <v>241.797</v>
          </cell>
          <cell r="D570">
            <v>241.79</v>
          </cell>
          <cell r="E570">
            <v>5.2076366473415563E-2</v>
          </cell>
          <cell r="F570">
            <v>7.463085835164261E-3</v>
          </cell>
        </row>
        <row r="571">
          <cell r="A571">
            <v>14810</v>
          </cell>
          <cell r="B571">
            <v>242.39</v>
          </cell>
          <cell r="C571">
            <v>242.45699999999999</v>
          </cell>
          <cell r="D571">
            <v>242.39</v>
          </cell>
          <cell r="E571">
            <v>2.6038183236707781E-2</v>
          </cell>
          <cell r="F571">
            <v>1.2530273265681693E-3</v>
          </cell>
        </row>
        <row r="572">
          <cell r="A572">
            <v>14820</v>
          </cell>
          <cell r="B572">
            <v>243.02</v>
          </cell>
          <cell r="C572">
            <v>243.08600000000001</v>
          </cell>
          <cell r="D572">
            <v>243.02</v>
          </cell>
          <cell r="E572">
            <v>0.18226728265695449</v>
          </cell>
          <cell r="F572">
            <v>8.7711912859771857E-3</v>
          </cell>
        </row>
        <row r="573">
          <cell r="A573">
            <v>14830</v>
          </cell>
          <cell r="B573">
            <v>243.61</v>
          </cell>
          <cell r="C573">
            <v>243.68100000000001</v>
          </cell>
          <cell r="D573">
            <v>243.61</v>
          </cell>
          <cell r="E573">
            <v>0.15622909942024671</v>
          </cell>
          <cell r="F573">
            <v>7.5181639594090162E-3</v>
          </cell>
        </row>
        <row r="574">
          <cell r="A574">
            <v>14840</v>
          </cell>
          <cell r="B574">
            <v>244.19</v>
          </cell>
          <cell r="C574">
            <v>244.26</v>
          </cell>
          <cell r="D574">
            <v>244.19</v>
          </cell>
          <cell r="E574">
            <v>0.13019091618353892</v>
          </cell>
          <cell r="F574">
            <v>6.2651366328408467E-3</v>
          </cell>
        </row>
        <row r="575">
          <cell r="A575">
            <v>14850</v>
          </cell>
          <cell r="B575">
            <v>244.77</v>
          </cell>
          <cell r="C575">
            <v>244.84</v>
          </cell>
          <cell r="D575">
            <v>244.77</v>
          </cell>
          <cell r="E575">
            <v>0.10415273294683113</v>
          </cell>
          <cell r="F575">
            <v>5.0121093062726772E-3</v>
          </cell>
        </row>
        <row r="576">
          <cell r="A576">
            <v>14860</v>
          </cell>
          <cell r="B576">
            <v>245.35</v>
          </cell>
          <cell r="C576">
            <v>245.41900000000001</v>
          </cell>
          <cell r="D576">
            <v>245.35</v>
          </cell>
          <cell r="E576">
            <v>7.811454971012334E-2</v>
          </cell>
          <cell r="F576">
            <v>3.7590819797045077E-3</v>
          </cell>
        </row>
        <row r="577">
          <cell r="A577">
            <v>14870</v>
          </cell>
          <cell r="B577">
            <v>245.83</v>
          </cell>
          <cell r="C577">
            <v>245.904</v>
          </cell>
          <cell r="D577">
            <v>245.83</v>
          </cell>
          <cell r="E577">
            <v>5.2076366473415563E-2</v>
          </cell>
          <cell r="F577">
            <v>2.5060546531363386E-3</v>
          </cell>
        </row>
        <row r="578">
          <cell r="A578">
            <v>14880</v>
          </cell>
          <cell r="B578">
            <v>246.13</v>
          </cell>
          <cell r="C578">
            <v>246.203</v>
          </cell>
          <cell r="D578">
            <v>246.13</v>
          </cell>
          <cell r="E578">
            <v>2.6038183236707781E-2</v>
          </cell>
          <cell r="F578">
            <v>1.2530273265681693E-3</v>
          </cell>
        </row>
        <row r="579">
          <cell r="A579">
            <v>14890</v>
          </cell>
          <cell r="B579">
            <v>246.25</v>
          </cell>
          <cell r="C579">
            <v>246.315</v>
          </cell>
          <cell r="D579">
            <v>246.25</v>
          </cell>
          <cell r="E579">
            <v>2.6038183236707781E-2</v>
          </cell>
          <cell r="F579">
            <v>6.2100585085960915E-3</v>
          </cell>
        </row>
        <row r="580">
          <cell r="A580">
            <v>14900</v>
          </cell>
          <cell r="B580">
            <v>246.17</v>
          </cell>
          <cell r="C580">
            <v>246.24100000000001</v>
          </cell>
          <cell r="D580">
            <v>246.17</v>
          </cell>
          <cell r="E580">
            <v>5.2076366473415563E-2</v>
          </cell>
          <cell r="F580">
            <v>1.2420117017192183E-2</v>
          </cell>
        </row>
        <row r="581">
          <cell r="A581">
            <v>14910</v>
          </cell>
          <cell r="B581">
            <v>245.91</v>
          </cell>
          <cell r="C581">
            <v>245.97900000000001</v>
          </cell>
          <cell r="D581">
            <v>245.91</v>
          </cell>
          <cell r="E581">
            <v>7.8114549710123354E-2</v>
          </cell>
          <cell r="F581">
            <v>1.8630175525788273E-2</v>
          </cell>
        </row>
        <row r="582">
          <cell r="A582">
            <v>14920</v>
          </cell>
          <cell r="B582">
            <v>245.46</v>
          </cell>
          <cell r="C582">
            <v>245.53</v>
          </cell>
          <cell r="D582">
            <v>245.46</v>
          </cell>
          <cell r="E582">
            <v>0.10415273294683114</v>
          </cell>
          <cell r="F582">
            <v>2.4840234034384363E-2</v>
          </cell>
        </row>
        <row r="583">
          <cell r="A583">
            <v>14930</v>
          </cell>
          <cell r="B583">
            <v>244.82</v>
          </cell>
          <cell r="C583">
            <v>244.89500000000001</v>
          </cell>
          <cell r="D583">
            <v>244.82</v>
          </cell>
          <cell r="E583">
            <v>0.13019091618353892</v>
          </cell>
          <cell r="F583">
            <v>3.1050292542980452E-2</v>
          </cell>
        </row>
        <row r="584">
          <cell r="A584">
            <v>14940</v>
          </cell>
          <cell r="B584">
            <v>244</v>
          </cell>
          <cell r="C584">
            <v>244.07300000000001</v>
          </cell>
          <cell r="D584">
            <v>244</v>
          </cell>
          <cell r="E584">
            <v>0.15622909942024671</v>
          </cell>
          <cell r="F584">
            <v>3.7260351051576546E-2</v>
          </cell>
        </row>
        <row r="585">
          <cell r="A585">
            <v>14950</v>
          </cell>
          <cell r="B585">
            <v>243.09</v>
          </cell>
          <cell r="C585">
            <v>243.15700000000001</v>
          </cell>
          <cell r="D585">
            <v>243.13</v>
          </cell>
          <cell r="E585">
            <v>0.17978876706594055</v>
          </cell>
          <cell r="F585">
            <v>4.3470409560172639E-2</v>
          </cell>
        </row>
        <row r="586">
          <cell r="A586">
            <v>14960</v>
          </cell>
          <cell r="B586">
            <v>242.16</v>
          </cell>
          <cell r="C586">
            <v>242.24100000000001</v>
          </cell>
          <cell r="D586">
            <v>242.28</v>
          </cell>
          <cell r="E586">
            <v>0.20223750894561765</v>
          </cell>
          <cell r="F586">
            <v>4.842744074220056E-2</v>
          </cell>
        </row>
        <row r="587">
          <cell r="A587">
            <v>14970</v>
          </cell>
          <cell r="B587">
            <v>241.2</v>
          </cell>
          <cell r="C587">
            <v>241.32499999999999</v>
          </cell>
          <cell r="D587">
            <v>241.43</v>
          </cell>
          <cell r="E587">
            <v>2.0149230192458609E-2</v>
          </cell>
          <cell r="F587">
            <v>4.957031182027922E-3</v>
          </cell>
        </row>
        <row r="588">
          <cell r="A588">
            <v>14980</v>
          </cell>
          <cell r="B588">
            <v>240.2</v>
          </cell>
          <cell r="C588">
            <v>240.41</v>
          </cell>
          <cell r="D588">
            <v>240.57</v>
          </cell>
          <cell r="E588">
            <v>3.7884386199269621E-2</v>
          </cell>
          <cell r="F588">
            <v>9.914062364055844E-3</v>
          </cell>
        </row>
        <row r="589">
          <cell r="A589">
            <v>14990</v>
          </cell>
          <cell r="B589">
            <v>239.26</v>
          </cell>
          <cell r="C589">
            <v>239.494</v>
          </cell>
          <cell r="D589">
            <v>239.68</v>
          </cell>
          <cell r="E589">
            <v>5.3141026615066672E-2</v>
          </cell>
          <cell r="F589">
            <v>1.4871093546083767E-2</v>
          </cell>
        </row>
        <row r="590">
          <cell r="E590">
            <v>0</v>
          </cell>
          <cell r="F590">
            <v>0</v>
          </cell>
        </row>
        <row r="591">
          <cell r="A591">
            <v>15000</v>
          </cell>
          <cell r="B591">
            <v>238.38</v>
          </cell>
          <cell r="C591">
            <v>238.62100000000001</v>
          </cell>
          <cell r="D591">
            <v>238.81</v>
          </cell>
          <cell r="E591">
            <v>6.5919151439849763E-2</v>
          </cell>
          <cell r="F591">
            <v>1.9828124728111688E-2</v>
          </cell>
        </row>
        <row r="592">
          <cell r="A592">
            <v>15010</v>
          </cell>
          <cell r="B592">
            <v>237.61</v>
          </cell>
          <cell r="C592">
            <v>237.852</v>
          </cell>
          <cell r="D592">
            <v>238.04</v>
          </cell>
          <cell r="E592">
            <v>7.6218760673618893E-2</v>
          </cell>
          <cell r="F592">
            <v>2.4785155910139609E-2</v>
          </cell>
        </row>
        <row r="593">
          <cell r="A593">
            <v>15020</v>
          </cell>
          <cell r="B593">
            <v>236.95</v>
          </cell>
          <cell r="C593">
            <v>237.18600000000001</v>
          </cell>
          <cell r="D593">
            <v>237.37</v>
          </cell>
          <cell r="E593">
            <v>7.9082823134346142E-2</v>
          </cell>
          <cell r="F593">
            <v>2.4785155910139609E-2</v>
          </cell>
        </row>
        <row r="594">
          <cell r="A594">
            <v>15030</v>
          </cell>
          <cell r="B594">
            <v>236.39</v>
          </cell>
          <cell r="C594">
            <v>236.625</v>
          </cell>
          <cell r="D594">
            <v>236.81</v>
          </cell>
          <cell r="E594">
            <v>8.194688559507339E-2</v>
          </cell>
          <cell r="F594">
            <v>2.4785155910139609E-2</v>
          </cell>
        </row>
        <row r="595">
          <cell r="A595">
            <v>15040</v>
          </cell>
          <cell r="B595">
            <v>235.93</v>
          </cell>
          <cell r="C595">
            <v>236.167</v>
          </cell>
          <cell r="D595">
            <v>236.35</v>
          </cell>
          <cell r="E595">
            <v>8.4810948055800639E-2</v>
          </cell>
          <cell r="F595">
            <v>2.4785155910139609E-2</v>
          </cell>
        </row>
        <row r="596">
          <cell r="A596">
            <v>15050</v>
          </cell>
          <cell r="B596">
            <v>235.57</v>
          </cell>
          <cell r="C596">
            <v>235.81200000000001</v>
          </cell>
          <cell r="D596">
            <v>236</v>
          </cell>
          <cell r="E596">
            <v>8.7675010516527888E-2</v>
          </cell>
          <cell r="F596">
            <v>2.4785155910139609E-2</v>
          </cell>
        </row>
        <row r="597">
          <cell r="A597">
            <v>15060</v>
          </cell>
          <cell r="B597">
            <v>235.37</v>
          </cell>
          <cell r="C597">
            <v>235.56200000000001</v>
          </cell>
          <cell r="D597">
            <v>235.71</v>
          </cell>
          <cell r="E597">
            <v>2.8640624607272438E-3</v>
          </cell>
          <cell r="F597">
            <v>0</v>
          </cell>
        </row>
        <row r="598">
          <cell r="A598">
            <v>15070</v>
          </cell>
          <cell r="B598">
            <v>235.32</v>
          </cell>
          <cell r="C598">
            <v>235.41499999999999</v>
          </cell>
          <cell r="D598">
            <v>235.5</v>
          </cell>
          <cell r="E598">
            <v>5.6099823449494886E-3</v>
          </cell>
          <cell r="F598">
            <v>0</v>
          </cell>
        </row>
        <row r="599">
          <cell r="A599">
            <v>15080</v>
          </cell>
          <cell r="B599">
            <v>235.26999999999998</v>
          </cell>
          <cell r="C599">
            <v>235.37299999999999</v>
          </cell>
          <cell r="D599">
            <v>235.33999999999997</v>
          </cell>
          <cell r="E599">
            <v>9.5528049471344939E-2</v>
          </cell>
          <cell r="F599">
            <v>1.0085079939835808E-2</v>
          </cell>
        </row>
        <row r="600">
          <cell r="A600">
            <v>15090</v>
          </cell>
          <cell r="B600">
            <v>235.36</v>
          </cell>
          <cell r="C600">
            <v>235.434</v>
          </cell>
          <cell r="D600">
            <v>235.39</v>
          </cell>
          <cell r="E600">
            <v>9.421058073941041E-2</v>
          </cell>
          <cell r="F600">
            <v>8.7676112079012759E-3</v>
          </cell>
        </row>
        <row r="601">
          <cell r="A601">
            <v>15100</v>
          </cell>
          <cell r="B601">
            <v>235.53</v>
          </cell>
          <cell r="C601">
            <v>235.59800000000001</v>
          </cell>
          <cell r="D601">
            <v>235.53</v>
          </cell>
          <cell r="E601">
            <v>9.2961133490918155E-2</v>
          </cell>
          <cell r="F601">
            <v>7.5181639594090162E-3</v>
          </cell>
        </row>
        <row r="602">
          <cell r="A602">
            <v>15110</v>
          </cell>
          <cell r="B602">
            <v>235.8</v>
          </cell>
          <cell r="C602">
            <v>235.86699999999999</v>
          </cell>
          <cell r="D602">
            <v>235.8</v>
          </cell>
          <cell r="E602">
            <v>9.170810616434999E-2</v>
          </cell>
          <cell r="F602">
            <v>6.2651366328408467E-3</v>
          </cell>
        </row>
        <row r="603">
          <cell r="A603">
            <v>15120</v>
          </cell>
          <cell r="B603">
            <v>236.17</v>
          </cell>
          <cell r="C603">
            <v>236.239</v>
          </cell>
          <cell r="D603">
            <v>236.17</v>
          </cell>
          <cell r="E603">
            <v>9.0455078837781824E-2</v>
          </cell>
          <cell r="F603">
            <v>5.0121093062726772E-3</v>
          </cell>
        </row>
        <row r="604">
          <cell r="A604">
            <v>15130</v>
          </cell>
          <cell r="B604">
            <v>236.65</v>
          </cell>
          <cell r="C604">
            <v>236.715</v>
          </cell>
          <cell r="D604">
            <v>236.65</v>
          </cell>
          <cell r="E604">
            <v>8.9202051511213659E-2</v>
          </cell>
          <cell r="F604">
            <v>3.7590819797045077E-3</v>
          </cell>
        </row>
        <row r="605">
          <cell r="A605">
            <v>15140</v>
          </cell>
          <cell r="B605">
            <v>237.23</v>
          </cell>
          <cell r="C605">
            <v>237.29499999999999</v>
          </cell>
          <cell r="D605">
            <v>237.23</v>
          </cell>
          <cell r="E605">
            <v>8.7949024184645494E-2</v>
          </cell>
          <cell r="F605">
            <v>2.5060546531363386E-3</v>
          </cell>
        </row>
        <row r="606">
          <cell r="A606">
            <v>15150</v>
          </cell>
          <cell r="B606">
            <v>237.91</v>
          </cell>
          <cell r="C606">
            <v>237.97900000000001</v>
          </cell>
          <cell r="D606">
            <v>237.96</v>
          </cell>
          <cell r="E606">
            <v>8.6695996858077329E-2</v>
          </cell>
          <cell r="F606">
            <v>1.2530273265681693E-3</v>
          </cell>
        </row>
        <row r="607">
          <cell r="A607">
            <v>15160</v>
          </cell>
          <cell r="B607">
            <v>238.69</v>
          </cell>
          <cell r="C607">
            <v>238.76599999999999</v>
          </cell>
          <cell r="D607">
            <v>238.81</v>
          </cell>
          <cell r="E607">
            <v>8.5442969531509164E-2</v>
          </cell>
          <cell r="F607">
            <v>0</v>
          </cell>
        </row>
        <row r="608">
          <cell r="A608">
            <v>15170</v>
          </cell>
          <cell r="B608">
            <v>239.47</v>
          </cell>
          <cell r="C608">
            <v>239.596</v>
          </cell>
          <cell r="D608">
            <v>239.7</v>
          </cell>
          <cell r="E608">
            <v>6.7979899458467247E-2</v>
          </cell>
          <cell r="F608">
            <v>0</v>
          </cell>
        </row>
        <row r="609">
          <cell r="A609">
            <v>15180</v>
          </cell>
          <cell r="B609">
            <v>240.21</v>
          </cell>
          <cell r="C609">
            <v>240.42699999999999</v>
          </cell>
          <cell r="D609">
            <v>240.6</v>
          </cell>
          <cell r="E609">
            <v>4.785930989061591E-2</v>
          </cell>
          <cell r="F609">
            <v>0</v>
          </cell>
        </row>
        <row r="610">
          <cell r="A610">
            <v>15190</v>
          </cell>
          <cell r="B610">
            <v>240.99</v>
          </cell>
          <cell r="C610">
            <v>241.25700000000001</v>
          </cell>
          <cell r="D610">
            <v>241.47</v>
          </cell>
          <cell r="E610">
            <v>2.5167122701776984E-2</v>
          </cell>
          <cell r="F610">
            <v>0</v>
          </cell>
        </row>
        <row r="611">
          <cell r="A611">
            <v>15200</v>
          </cell>
          <cell r="B611">
            <v>241.82</v>
          </cell>
          <cell r="C611">
            <v>242.08699999999999</v>
          </cell>
          <cell r="D611">
            <v>242.3</v>
          </cell>
          <cell r="E611">
            <v>0.33340027863145527</v>
          </cell>
          <cell r="F611">
            <v>5.6532737506058653E-2</v>
          </cell>
        </row>
        <row r="612">
          <cell r="A612">
            <v>15210</v>
          </cell>
          <cell r="B612">
            <v>242.65</v>
          </cell>
          <cell r="C612">
            <v>242.922</v>
          </cell>
          <cell r="D612">
            <v>243.13</v>
          </cell>
          <cell r="E612">
            <v>0.30574748018251247</v>
          </cell>
          <cell r="F612">
            <v>5.6532737506058653E-2</v>
          </cell>
        </row>
        <row r="613">
          <cell r="A613">
            <v>15220</v>
          </cell>
          <cell r="B613">
            <v>243.5</v>
          </cell>
          <cell r="C613">
            <v>243.768</v>
          </cell>
          <cell r="D613">
            <v>243.98</v>
          </cell>
          <cell r="E613">
            <v>0.27810184188972148</v>
          </cell>
          <cell r="F613">
            <v>5.6532737506058653E-2</v>
          </cell>
        </row>
        <row r="614">
          <cell r="A614">
            <v>15230</v>
          </cell>
          <cell r="B614">
            <v>244.35</v>
          </cell>
          <cell r="C614">
            <v>244.624</v>
          </cell>
          <cell r="D614">
            <v>244.83</v>
          </cell>
          <cell r="E614">
            <v>0.25045262351885461</v>
          </cell>
          <cell r="F614">
            <v>5.1575706324030732E-2</v>
          </cell>
        </row>
        <row r="615">
          <cell r="A615">
            <v>15240</v>
          </cell>
          <cell r="B615">
            <v>245.22</v>
          </cell>
          <cell r="C615">
            <v>245.49</v>
          </cell>
          <cell r="D615">
            <v>245.7</v>
          </cell>
          <cell r="E615">
            <v>0.22279982506991183</v>
          </cell>
          <cell r="F615">
            <v>4.414015955098885E-2</v>
          </cell>
        </row>
        <row r="616">
          <cell r="A616">
            <v>15250</v>
          </cell>
          <cell r="B616">
            <v>246.09</v>
          </cell>
          <cell r="C616">
            <v>246.36199999999999</v>
          </cell>
          <cell r="D616">
            <v>246.57</v>
          </cell>
          <cell r="E616">
            <v>0.19515060669904499</v>
          </cell>
          <cell r="F616">
            <v>3.4226097186933008E-2</v>
          </cell>
        </row>
        <row r="617">
          <cell r="A617">
            <v>15260</v>
          </cell>
          <cell r="B617">
            <v>246.96</v>
          </cell>
          <cell r="C617">
            <v>247.232</v>
          </cell>
          <cell r="D617">
            <v>247.44</v>
          </cell>
          <cell r="E617">
            <v>0.1699799039191921</v>
          </cell>
          <cell r="F617">
            <v>2.6790550413891126E-2</v>
          </cell>
        </row>
        <row r="618">
          <cell r="A618">
            <v>15270</v>
          </cell>
          <cell r="B618">
            <v>247.79</v>
          </cell>
          <cell r="C618">
            <v>248.05799999999999</v>
          </cell>
          <cell r="D618">
            <v>248.27</v>
          </cell>
          <cell r="E618">
            <v>0.14728771673035318</v>
          </cell>
          <cell r="F618">
            <v>2.1833519231863205E-2</v>
          </cell>
        </row>
        <row r="619">
          <cell r="A619">
            <v>15280</v>
          </cell>
          <cell r="B619">
            <v>248.62</v>
          </cell>
          <cell r="C619">
            <v>248.81200000000001</v>
          </cell>
          <cell r="D619">
            <v>248.96</v>
          </cell>
          <cell r="E619">
            <v>0.12707404513252821</v>
          </cell>
          <cell r="F619">
            <v>1.6876488049835284E-2</v>
          </cell>
        </row>
        <row r="620">
          <cell r="A620">
            <v>15290</v>
          </cell>
          <cell r="B620">
            <v>249.4</v>
          </cell>
          <cell r="C620">
            <v>249.49199999999999</v>
          </cell>
          <cell r="D620">
            <v>249.57</v>
          </cell>
          <cell r="E620">
            <v>0.10934246920379312</v>
          </cell>
          <cell r="F620">
            <v>1.6876488049835284E-2</v>
          </cell>
        </row>
        <row r="621">
          <cell r="A621">
            <v>15300</v>
          </cell>
          <cell r="B621">
            <v>250.08</v>
          </cell>
          <cell r="C621">
            <v>250.101</v>
          </cell>
          <cell r="D621">
            <v>250.12</v>
          </cell>
          <cell r="E621">
            <v>9.4236192067184255E-2</v>
          </cell>
          <cell r="F621">
            <v>1.6876488049835284E-2</v>
          </cell>
        </row>
        <row r="622">
          <cell r="A622">
            <v>15310</v>
          </cell>
          <cell r="B622">
            <v>250.71</v>
          </cell>
          <cell r="C622">
            <v>250.66399999999999</v>
          </cell>
          <cell r="D622">
            <v>250.61</v>
          </cell>
          <cell r="E622">
            <v>8.1791014503460713E-2</v>
          </cell>
          <cell r="F622">
            <v>1.6876488049835284E-2</v>
          </cell>
        </row>
        <row r="623">
          <cell r="A623">
            <v>15320</v>
          </cell>
          <cell r="B623">
            <v>251.35</v>
          </cell>
          <cell r="C623">
            <v>251.232</v>
          </cell>
          <cell r="D623">
            <v>251.09</v>
          </cell>
          <cell r="E623">
            <v>7.4355467730418831E-2</v>
          </cell>
          <cell r="F623">
            <v>1.4255870898269856E-2</v>
          </cell>
        </row>
        <row r="624">
          <cell r="A624">
            <v>15330</v>
          </cell>
          <cell r="B624">
            <v>252.02</v>
          </cell>
          <cell r="C624">
            <v>251.84399999999999</v>
          </cell>
          <cell r="D624">
            <v>251.61</v>
          </cell>
          <cell r="E624">
            <v>6.6919920957376949E-2</v>
          </cell>
          <cell r="F624">
            <v>1.1456249842908975E-2</v>
          </cell>
        </row>
        <row r="625">
          <cell r="A625">
            <v>15340</v>
          </cell>
          <cell r="B625">
            <v>252.72</v>
          </cell>
          <cell r="C625">
            <v>252.506</v>
          </cell>
          <cell r="D625">
            <v>252.24</v>
          </cell>
          <cell r="E625">
            <v>5.9484374184335061E-2</v>
          </cell>
          <cell r="F625">
            <v>8.5921873821817318E-3</v>
          </cell>
        </row>
        <row r="626">
          <cell r="A626">
            <v>15350</v>
          </cell>
          <cell r="B626">
            <v>253.43</v>
          </cell>
          <cell r="C626">
            <v>253.21700000000001</v>
          </cell>
          <cell r="D626">
            <v>252.95</v>
          </cell>
          <cell r="E626">
            <v>4.4613280638251297E-2</v>
          </cell>
          <cell r="F626">
            <v>5.7281249214544876E-3</v>
          </cell>
        </row>
        <row r="627">
          <cell r="A627">
            <v>15360</v>
          </cell>
          <cell r="B627">
            <v>254.19</v>
          </cell>
          <cell r="C627">
            <v>253.977</v>
          </cell>
          <cell r="D627">
            <v>253.71</v>
          </cell>
          <cell r="E627">
            <v>2.2306640319125649E-2</v>
          </cell>
          <cell r="F627">
            <v>2.8640624607272438E-3</v>
          </cell>
        </row>
        <row r="628">
          <cell r="A628">
            <v>15370</v>
          </cell>
          <cell r="B628">
            <v>254.99</v>
          </cell>
          <cell r="C628">
            <v>254.78</v>
          </cell>
          <cell r="D628">
            <v>254.51</v>
          </cell>
          <cell r="E628">
            <v>0.15244247837841979</v>
          </cell>
          <cell r="F628">
            <v>5.0549600869350952E-2</v>
          </cell>
        </row>
        <row r="629">
          <cell r="A629">
            <v>15380</v>
          </cell>
          <cell r="B629">
            <v>255.8</v>
          </cell>
          <cell r="C629">
            <v>255.59</v>
          </cell>
          <cell r="D629">
            <v>255.32</v>
          </cell>
          <cell r="E629">
            <v>0.13013583805929413</v>
          </cell>
          <cell r="F629">
            <v>4.7685538408623711E-2</v>
          </cell>
        </row>
        <row r="630">
          <cell r="A630">
            <v>15390</v>
          </cell>
          <cell r="B630">
            <v>256.61</v>
          </cell>
          <cell r="C630">
            <v>256.399</v>
          </cell>
          <cell r="D630">
            <v>256.13</v>
          </cell>
          <cell r="E630">
            <v>0.10782919774016848</v>
          </cell>
          <cell r="F630">
            <v>4.4821475947896469E-2</v>
          </cell>
        </row>
        <row r="631">
          <cell r="A631">
            <v>15400</v>
          </cell>
          <cell r="B631">
            <v>257.42</v>
          </cell>
          <cell r="C631">
            <v>257.209</v>
          </cell>
          <cell r="D631">
            <v>256.94</v>
          </cell>
          <cell r="E631">
            <v>8.5522557421042839E-2</v>
          </cell>
          <cell r="F631">
            <v>4.1957413487169228E-2</v>
          </cell>
        </row>
        <row r="632">
          <cell r="A632">
            <v>15410</v>
          </cell>
          <cell r="B632">
            <v>258.14999999999998</v>
          </cell>
          <cell r="C632">
            <v>258.00299999999999</v>
          </cell>
          <cell r="D632">
            <v>257.81</v>
          </cell>
          <cell r="E632">
            <v>6.3215917101917193E-2</v>
          </cell>
          <cell r="F632">
            <v>3.9089770948366076E-2</v>
          </cell>
        </row>
        <row r="633">
          <cell r="A633">
            <v>15420</v>
          </cell>
          <cell r="B633">
            <v>258.70999999999998</v>
          </cell>
          <cell r="C633">
            <v>258.63</v>
          </cell>
          <cell r="D633">
            <v>258.52999999999997</v>
          </cell>
          <cell r="E633">
            <v>4.0909276782791548E-2</v>
          </cell>
          <cell r="F633">
            <v>3.6222128409562925E-2</v>
          </cell>
        </row>
        <row r="634">
          <cell r="A634">
            <v>15430</v>
          </cell>
          <cell r="B634">
            <v>259.07</v>
          </cell>
          <cell r="C634">
            <v>259.05200000000002</v>
          </cell>
          <cell r="D634">
            <v>258.98</v>
          </cell>
          <cell r="E634">
            <v>2.3559667645693817E-2</v>
          </cell>
          <cell r="F634">
            <v>2.60836226892097E-2</v>
          </cell>
        </row>
        <row r="635">
          <cell r="A635">
            <v>15440</v>
          </cell>
          <cell r="B635">
            <v>259.17</v>
          </cell>
          <cell r="C635">
            <v>259.27100000000002</v>
          </cell>
          <cell r="D635">
            <v>259.17</v>
          </cell>
          <cell r="E635">
            <v>1.1167089690624013E-2</v>
          </cell>
          <cell r="F635">
            <v>1.3645605281637975E-2</v>
          </cell>
        </row>
        <row r="636">
          <cell r="A636">
            <v>15450</v>
          </cell>
          <cell r="B636">
            <v>259.22000000000003</v>
          </cell>
          <cell r="C636">
            <v>259.28500000000003</v>
          </cell>
          <cell r="D636">
            <v>259.22000000000003</v>
          </cell>
          <cell r="E636">
            <v>8.6885740996100521E-3</v>
          </cell>
          <cell r="F636">
            <v>1.6124120872651936E-2</v>
          </cell>
        </row>
        <row r="637">
          <cell r="A637">
            <v>15460</v>
          </cell>
          <cell r="B637">
            <v>259.02999999999997</v>
          </cell>
          <cell r="C637">
            <v>259.09500000000003</v>
          </cell>
          <cell r="D637">
            <v>259.02999999999997</v>
          </cell>
          <cell r="E637">
            <v>1.4898632608206144E-2</v>
          </cell>
          <cell r="F637">
            <v>3.4726757336317832E-2</v>
          </cell>
        </row>
        <row r="638">
          <cell r="A638">
            <v>15470</v>
          </cell>
          <cell r="B638">
            <v>258.63</v>
          </cell>
          <cell r="C638">
            <v>258.70100000000002</v>
          </cell>
          <cell r="D638">
            <v>258.63</v>
          </cell>
          <cell r="E638">
            <v>1.6151659934774312E-2</v>
          </cell>
          <cell r="F638">
            <v>5.5807909390997695E-2</v>
          </cell>
        </row>
        <row r="639">
          <cell r="A639">
            <v>15480</v>
          </cell>
          <cell r="B639">
            <v>258.07</v>
          </cell>
          <cell r="C639">
            <v>258.14</v>
          </cell>
          <cell r="D639">
            <v>258.07</v>
          </cell>
          <cell r="E639">
            <v>1.7404687261342481E-2</v>
          </cell>
          <cell r="F639">
            <v>7.936757703669152E-2</v>
          </cell>
        </row>
        <row r="640">
          <cell r="A640">
            <v>15490</v>
          </cell>
          <cell r="B640">
            <v>257.49</v>
          </cell>
          <cell r="C640">
            <v>257.56400000000002</v>
          </cell>
          <cell r="D640">
            <v>257.49</v>
          </cell>
          <cell r="E640">
            <v>1.865771458791065E-2</v>
          </cell>
          <cell r="F640">
            <v>0.10540576027339929</v>
          </cell>
        </row>
        <row r="641">
          <cell r="A641">
            <v>15500</v>
          </cell>
          <cell r="B641">
            <v>256.98</v>
          </cell>
          <cell r="C641">
            <v>256.98700000000002</v>
          </cell>
          <cell r="D641">
            <v>256.92</v>
          </cell>
          <cell r="E641">
            <v>1.9910741914478818E-2</v>
          </cell>
          <cell r="F641">
            <v>0.13144394351010708</v>
          </cell>
        </row>
        <row r="642">
          <cell r="A642">
            <v>15510</v>
          </cell>
          <cell r="B642">
            <v>256.47000000000003</v>
          </cell>
          <cell r="C642">
            <v>256.41000000000003</v>
          </cell>
          <cell r="D642">
            <v>256.33</v>
          </cell>
          <cell r="E642">
            <v>1.9910741914478818E-2</v>
          </cell>
          <cell r="F642">
            <v>0.15886045680603983</v>
          </cell>
        </row>
        <row r="643">
          <cell r="A643">
            <v>15520</v>
          </cell>
          <cell r="B643">
            <v>255.95</v>
          </cell>
          <cell r="C643">
            <v>255.833</v>
          </cell>
          <cell r="D643">
            <v>255.68</v>
          </cell>
          <cell r="E643">
            <v>1.9910741914478818E-2</v>
          </cell>
          <cell r="F643">
            <v>0.18645597400576805</v>
          </cell>
        </row>
        <row r="644">
          <cell r="A644">
            <v>15530</v>
          </cell>
          <cell r="B644">
            <v>255.44</v>
          </cell>
          <cell r="C644">
            <v>255.25700000000001</v>
          </cell>
          <cell r="D644">
            <v>255.02</v>
          </cell>
          <cell r="E644">
            <v>1.9910741914478818E-2</v>
          </cell>
          <cell r="F644">
            <v>0.21410161229855898</v>
          </cell>
        </row>
        <row r="645">
          <cell r="A645">
            <v>15540</v>
          </cell>
          <cell r="B645">
            <v>254.89</v>
          </cell>
          <cell r="C645">
            <v>254.68</v>
          </cell>
          <cell r="D645">
            <v>254.41</v>
          </cell>
          <cell r="E645">
            <v>0</v>
          </cell>
          <cell r="F645">
            <v>2.7649218370866858E-2</v>
          </cell>
        </row>
        <row r="646">
          <cell r="A646">
            <v>15550</v>
          </cell>
          <cell r="B646">
            <v>254.31</v>
          </cell>
          <cell r="C646">
            <v>254.10300000000001</v>
          </cell>
          <cell r="D646">
            <v>253.83</v>
          </cell>
          <cell r="E646">
            <v>0</v>
          </cell>
          <cell r="F646">
            <v>5.5298436741733716E-2</v>
          </cell>
        </row>
        <row r="647">
          <cell r="A647">
            <v>15560</v>
          </cell>
          <cell r="B647">
            <v>253.74</v>
          </cell>
          <cell r="C647">
            <v>253.52600000000001</v>
          </cell>
          <cell r="D647">
            <v>253.26</v>
          </cell>
          <cell r="E647">
            <v>0</v>
          </cell>
          <cell r="F647">
            <v>8.2951235190676487E-2</v>
          </cell>
        </row>
        <row r="648">
          <cell r="A648">
            <v>15570</v>
          </cell>
          <cell r="B648">
            <v>253.16</v>
          </cell>
          <cell r="C648">
            <v>252.94900000000001</v>
          </cell>
          <cell r="D648">
            <v>252.68</v>
          </cell>
          <cell r="E648">
            <v>0</v>
          </cell>
          <cell r="F648">
            <v>0.11060045356154335</v>
          </cell>
        </row>
        <row r="649">
          <cell r="A649">
            <v>15580</v>
          </cell>
          <cell r="B649">
            <v>252.57</v>
          </cell>
          <cell r="C649">
            <v>252.37299999999999</v>
          </cell>
          <cell r="D649">
            <v>252.13</v>
          </cell>
          <cell r="E649">
            <v>0</v>
          </cell>
          <cell r="F649">
            <v>0.13827831255701747</v>
          </cell>
        </row>
        <row r="650">
          <cell r="A650">
            <v>15590</v>
          </cell>
          <cell r="B650">
            <v>251.85</v>
          </cell>
          <cell r="C650">
            <v>251.79599999999999</v>
          </cell>
          <cell r="D650">
            <v>251.74</v>
          </cell>
          <cell r="E650">
            <v>0</v>
          </cell>
          <cell r="F650">
            <v>2.789624375810458E-2</v>
          </cell>
        </row>
        <row r="651">
          <cell r="A651">
            <v>15600</v>
          </cell>
          <cell r="B651">
            <v>251.08</v>
          </cell>
          <cell r="C651">
            <v>251.21899999999999</v>
          </cell>
          <cell r="D651">
            <v>251.34</v>
          </cell>
          <cell r="E651">
            <v>7.9499764534878906E-3</v>
          </cell>
          <cell r="F651">
            <v>5.2681399668244193E-2</v>
          </cell>
        </row>
        <row r="652">
          <cell r="A652">
            <v>15610</v>
          </cell>
          <cell r="B652">
            <v>250.37</v>
          </cell>
          <cell r="C652">
            <v>250.642</v>
          </cell>
          <cell r="D652">
            <v>250.85</v>
          </cell>
          <cell r="E652">
            <v>1.5771070096243057E-2</v>
          </cell>
          <cell r="F652">
            <v>7.7466555578383806E-2</v>
          </cell>
        </row>
        <row r="653">
          <cell r="A653">
            <v>15620</v>
          </cell>
          <cell r="B653">
            <v>249.78</v>
          </cell>
          <cell r="C653">
            <v>250.053</v>
          </cell>
          <cell r="D653">
            <v>250.26</v>
          </cell>
          <cell r="E653">
            <v>2.3595743817074129E-2</v>
          </cell>
          <cell r="F653">
            <v>0.10225171148852341</v>
          </cell>
        </row>
        <row r="654">
          <cell r="A654">
            <v>15630</v>
          </cell>
          <cell r="B654">
            <v>249.17</v>
          </cell>
          <cell r="C654">
            <v>249.43700000000001</v>
          </cell>
          <cell r="D654">
            <v>249.65</v>
          </cell>
          <cell r="E654">
            <v>2.6456226199725465E-2</v>
          </cell>
          <cell r="F654">
            <v>0.12703686739866302</v>
          </cell>
        </row>
        <row r="655">
          <cell r="A655">
            <v>15640</v>
          </cell>
          <cell r="B655">
            <v>248.57</v>
          </cell>
          <cell r="C655">
            <v>248.79499999999999</v>
          </cell>
          <cell r="D655">
            <v>248.97</v>
          </cell>
          <cell r="E655">
            <v>2.8676425388031528E-3</v>
          </cell>
          <cell r="F655">
            <v>2.4785155910139613E-2</v>
          </cell>
        </row>
        <row r="656">
          <cell r="A656">
            <v>15650</v>
          </cell>
          <cell r="B656">
            <v>247.99</v>
          </cell>
          <cell r="C656">
            <v>248.12700000000001</v>
          </cell>
          <cell r="D656">
            <v>248.24</v>
          </cell>
          <cell r="E656">
            <v>5.6457831257085787E-3</v>
          </cell>
          <cell r="F656">
            <v>4.4613280638251304E-2</v>
          </cell>
        </row>
        <row r="657">
          <cell r="A657">
            <v>15660</v>
          </cell>
          <cell r="B657">
            <v>247.36</v>
          </cell>
          <cell r="C657">
            <v>247.43299999999999</v>
          </cell>
          <cell r="D657">
            <v>247.48</v>
          </cell>
          <cell r="E657">
            <v>1.5676886503784526E-2</v>
          </cell>
          <cell r="F657">
            <v>5.9484374184335068E-2</v>
          </cell>
        </row>
        <row r="658">
          <cell r="A658">
            <v>15670</v>
          </cell>
          <cell r="B658">
            <v>246.64</v>
          </cell>
          <cell r="C658">
            <v>246.71299999999999</v>
          </cell>
          <cell r="D658">
            <v>246.7</v>
          </cell>
          <cell r="E658">
            <v>2.4365460603394576E-2</v>
          </cell>
          <cell r="F658">
            <v>7.560849505698701E-2</v>
          </cell>
        </row>
        <row r="659">
          <cell r="A659">
            <v>15680</v>
          </cell>
          <cell r="B659">
            <v>245.9</v>
          </cell>
          <cell r="C659">
            <v>245.96700000000001</v>
          </cell>
          <cell r="D659">
            <v>245.9</v>
          </cell>
          <cell r="E659">
            <v>3.305403470300463E-2</v>
          </cell>
          <cell r="F659">
            <v>9.1732615929638939E-2</v>
          </cell>
        </row>
        <row r="660">
          <cell r="A660">
            <v>15690</v>
          </cell>
          <cell r="B660">
            <v>245.16</v>
          </cell>
          <cell r="C660">
            <v>245.19499999999999</v>
          </cell>
          <cell r="D660">
            <v>245.13</v>
          </cell>
          <cell r="E660">
            <v>4.1742608802614684E-2</v>
          </cell>
          <cell r="F660">
            <v>0.10785673680229087</v>
          </cell>
        </row>
        <row r="661">
          <cell r="A661">
            <v>15700</v>
          </cell>
          <cell r="B661">
            <v>244.44</v>
          </cell>
          <cell r="C661">
            <v>244.41</v>
          </cell>
          <cell r="D661">
            <v>244.34</v>
          </cell>
          <cell r="E661">
            <v>5.1656671166670526E-2</v>
          </cell>
          <cell r="F661">
            <v>0.12529116625072553</v>
          </cell>
        </row>
        <row r="662">
          <cell r="A662">
            <v>15710</v>
          </cell>
          <cell r="B662">
            <v>243.72</v>
          </cell>
          <cell r="C662">
            <v>243.625</v>
          </cell>
          <cell r="D662">
            <v>243.51</v>
          </cell>
          <cell r="E662">
            <v>5.9092217939712408E-2</v>
          </cell>
          <cell r="F662">
            <v>0.14290101952487971</v>
          </cell>
        </row>
        <row r="663">
          <cell r="A663">
            <v>15720</v>
          </cell>
          <cell r="B663">
            <v>243</v>
          </cell>
          <cell r="C663">
            <v>242.84</v>
          </cell>
          <cell r="D663">
            <v>242.63</v>
          </cell>
          <cell r="E663">
            <v>6.4049249121740329E-2</v>
          </cell>
          <cell r="F663">
            <v>0.16063975560976662</v>
          </cell>
        </row>
        <row r="664">
          <cell r="A664">
            <v>15730</v>
          </cell>
          <cell r="B664">
            <v>242.27</v>
          </cell>
          <cell r="C664">
            <v>242.05500000000001</v>
          </cell>
          <cell r="D664">
            <v>241.79</v>
          </cell>
          <cell r="E664">
            <v>6.6527764712754289E-2</v>
          </cell>
          <cell r="F664">
            <v>0.17837491161657762</v>
          </cell>
        </row>
        <row r="665">
          <cell r="A665">
            <v>15740</v>
          </cell>
          <cell r="B665">
            <v>241.52</v>
          </cell>
          <cell r="C665">
            <v>241.30699999999999</v>
          </cell>
          <cell r="D665">
            <v>241.04</v>
          </cell>
          <cell r="E665">
            <v>6.6527764712754289E-2</v>
          </cell>
          <cell r="F665">
            <v>0.19611006762338862</v>
          </cell>
        </row>
        <row r="666">
          <cell r="A666">
            <v>15750</v>
          </cell>
          <cell r="B666">
            <v>240.87</v>
          </cell>
          <cell r="C666">
            <v>240.661</v>
          </cell>
          <cell r="D666">
            <v>240.39</v>
          </cell>
          <cell r="E666">
            <v>0</v>
          </cell>
          <cell r="F666">
            <v>1.7738736084886918E-2</v>
          </cell>
        </row>
        <row r="667">
          <cell r="A667">
            <v>15760</v>
          </cell>
          <cell r="B667">
            <v>240.33</v>
          </cell>
          <cell r="C667">
            <v>240.11699999999999</v>
          </cell>
          <cell r="D667">
            <v>239.85</v>
          </cell>
          <cell r="E667">
            <v>0</v>
          </cell>
          <cell r="F667">
            <v>3.0516860909670006E-2</v>
          </cell>
        </row>
        <row r="668">
          <cell r="A668">
            <v>15770</v>
          </cell>
          <cell r="B668">
            <v>239.87</v>
          </cell>
          <cell r="C668">
            <v>239.67500000000001</v>
          </cell>
          <cell r="D668">
            <v>239.43</v>
          </cell>
          <cell r="E668">
            <v>0</v>
          </cell>
          <cell r="F668">
            <v>3.3380923370397247E-2</v>
          </cell>
        </row>
        <row r="669">
          <cell r="A669">
            <v>15780</v>
          </cell>
          <cell r="B669">
            <v>239.46</v>
          </cell>
          <cell r="C669">
            <v>239.33500000000001</v>
          </cell>
          <cell r="D669">
            <v>239.17</v>
          </cell>
          <cell r="E669">
            <v>0</v>
          </cell>
          <cell r="F669">
            <v>2.8318417580440627E-3</v>
          </cell>
        </row>
        <row r="670">
          <cell r="A670">
            <v>15790</v>
          </cell>
          <cell r="B670">
            <v>239.16</v>
          </cell>
          <cell r="C670">
            <v>239.09800000000001</v>
          </cell>
          <cell r="D670">
            <v>239.02</v>
          </cell>
          <cell r="E670">
            <v>0</v>
          </cell>
          <cell r="F670">
            <v>5.4810995342167634E-3</v>
          </cell>
        </row>
        <row r="671">
          <cell r="A671">
            <v>15800</v>
          </cell>
          <cell r="B671">
            <v>238.96</v>
          </cell>
          <cell r="C671">
            <v>238.96299999999999</v>
          </cell>
          <cell r="D671">
            <v>238.89</v>
          </cell>
          <cell r="E671">
            <v>1.1167089690624013E-2</v>
          </cell>
          <cell r="F671">
            <v>6.7341268607849329E-3</v>
          </cell>
        </row>
        <row r="672">
          <cell r="A672">
            <v>15810</v>
          </cell>
          <cell r="B672">
            <v>238.82</v>
          </cell>
          <cell r="C672">
            <v>238.93</v>
          </cell>
          <cell r="D672">
            <v>238.83999999999997</v>
          </cell>
          <cell r="E672">
            <v>0.11656624058911391</v>
          </cell>
          <cell r="F672">
            <v>1.4628199018164395E-2</v>
          </cell>
        </row>
        <row r="673">
          <cell r="A673">
            <v>15820</v>
          </cell>
          <cell r="B673">
            <v>238.93</v>
          </cell>
          <cell r="C673">
            <v>239</v>
          </cell>
          <cell r="D673">
            <v>238.93</v>
          </cell>
          <cell r="E673">
            <v>0.10415631302490701</v>
          </cell>
          <cell r="F673">
            <v>1.3371591613520317E-2</v>
          </cell>
        </row>
        <row r="674">
          <cell r="A674">
            <v>15830</v>
          </cell>
          <cell r="B674">
            <v>239.1</v>
          </cell>
          <cell r="C674">
            <v>239.172</v>
          </cell>
          <cell r="D674">
            <v>239.1</v>
          </cell>
          <cell r="E674">
            <v>9.1749965538776013E-2</v>
          </cell>
          <cell r="F674">
            <v>1.2118564286952148E-2</v>
          </cell>
        </row>
        <row r="675">
          <cell r="A675">
            <v>15840</v>
          </cell>
          <cell r="B675">
            <v>239.38</v>
          </cell>
          <cell r="C675">
            <v>239.446</v>
          </cell>
          <cell r="D675">
            <v>239.38</v>
          </cell>
          <cell r="E675">
            <v>7.8104360257138045E-2</v>
          </cell>
          <cell r="F675">
            <v>1.0865536960383979E-2</v>
          </cell>
        </row>
        <row r="676">
          <cell r="A676">
            <v>15850</v>
          </cell>
          <cell r="B676">
            <v>239.78</v>
          </cell>
          <cell r="C676">
            <v>239.82300000000001</v>
          </cell>
          <cell r="D676">
            <v>239.75</v>
          </cell>
          <cell r="E676">
            <v>6.4455174897424167E-2</v>
          </cell>
          <cell r="F676">
            <v>9.6089295557399007E-3</v>
          </cell>
        </row>
        <row r="677">
          <cell r="A677">
            <v>15860</v>
          </cell>
          <cell r="B677">
            <v>240.32</v>
          </cell>
          <cell r="C677">
            <v>240.30199999999999</v>
          </cell>
          <cell r="D677">
            <v>240.22</v>
          </cell>
          <cell r="E677">
            <v>4.8331054024772238E-2</v>
          </cell>
          <cell r="F677">
            <v>8.3559022291717321E-3</v>
          </cell>
        </row>
        <row r="678">
          <cell r="A678">
            <v>15870</v>
          </cell>
          <cell r="B678">
            <v>240.96</v>
          </cell>
          <cell r="C678">
            <v>240.88300000000001</v>
          </cell>
          <cell r="D678">
            <v>240.78</v>
          </cell>
          <cell r="E678">
            <v>3.2220702683181494E-2</v>
          </cell>
          <cell r="F678">
            <v>5.6994842968472147E-3</v>
          </cell>
        </row>
        <row r="679">
          <cell r="A679">
            <v>15880</v>
          </cell>
          <cell r="B679">
            <v>241.7</v>
          </cell>
          <cell r="C679">
            <v>241.56700000000001</v>
          </cell>
          <cell r="D679">
            <v>241.39</v>
          </cell>
          <cell r="E679">
            <v>1.6110351341590747E-2</v>
          </cell>
          <cell r="F679">
            <v>2.8640624607272438E-3</v>
          </cell>
        </row>
        <row r="680">
          <cell r="A680">
            <v>15890</v>
          </cell>
          <cell r="B680">
            <v>242.49</v>
          </cell>
          <cell r="C680">
            <v>242.35300000000001</v>
          </cell>
          <cell r="D680">
            <v>242.18</v>
          </cell>
          <cell r="E680">
            <v>0.12888281073272598</v>
          </cell>
          <cell r="F680">
            <v>7.4957747019035223E-2</v>
          </cell>
        </row>
        <row r="681">
          <cell r="A681">
            <v>15900</v>
          </cell>
          <cell r="B681">
            <v>243.38</v>
          </cell>
          <cell r="C681">
            <v>243.24100000000001</v>
          </cell>
          <cell r="D681">
            <v>243.07</v>
          </cell>
          <cell r="E681">
            <v>0.11277245939113524</v>
          </cell>
          <cell r="F681">
            <v>7.2090104480232065E-2</v>
          </cell>
        </row>
        <row r="682">
          <cell r="A682">
            <v>15910</v>
          </cell>
          <cell r="B682">
            <v>244.37</v>
          </cell>
          <cell r="C682">
            <v>244.23</v>
          </cell>
          <cell r="D682">
            <v>244.05</v>
          </cell>
          <cell r="E682">
            <v>9.666210804954449E-2</v>
          </cell>
          <cell r="F682">
            <v>6.4272590915552805E-2</v>
          </cell>
        </row>
        <row r="683">
          <cell r="A683">
            <v>15920</v>
          </cell>
          <cell r="B683">
            <v>245.39</v>
          </cell>
          <cell r="C683">
            <v>245.25399999999999</v>
          </cell>
          <cell r="D683">
            <v>245.08</v>
          </cell>
          <cell r="E683">
            <v>8.0551756707953739E-2</v>
          </cell>
          <cell r="F683">
            <v>5.6451497272797642E-2</v>
          </cell>
        </row>
        <row r="684">
          <cell r="A684">
            <v>15930</v>
          </cell>
          <cell r="B684">
            <v>246.32</v>
          </cell>
          <cell r="C684">
            <v>246.185</v>
          </cell>
          <cell r="D684">
            <v>246.01</v>
          </cell>
          <cell r="E684">
            <v>6.4441405366362989E-2</v>
          </cell>
          <cell r="F684">
            <v>4.6155468117104428E-2</v>
          </cell>
        </row>
        <row r="685">
          <cell r="A685">
            <v>15940</v>
          </cell>
          <cell r="B685">
            <v>247.07</v>
          </cell>
          <cell r="C685">
            <v>246.929</v>
          </cell>
          <cell r="D685">
            <v>246.75</v>
          </cell>
          <cell r="E685">
            <v>4.8331054024772238E-2</v>
          </cell>
          <cell r="F685">
            <v>3.5855858883335305E-2</v>
          </cell>
        </row>
        <row r="686">
          <cell r="A686">
            <v>15950</v>
          </cell>
          <cell r="B686">
            <v>247.62</v>
          </cell>
          <cell r="C686">
            <v>247.48599999999999</v>
          </cell>
          <cell r="D686">
            <v>247.31</v>
          </cell>
          <cell r="E686">
            <v>3.2220702683181494E-2</v>
          </cell>
          <cell r="F686">
            <v>2.5556249649566178E-2</v>
          </cell>
        </row>
        <row r="687">
          <cell r="A687">
            <v>15960</v>
          </cell>
          <cell r="B687">
            <v>247.96</v>
          </cell>
          <cell r="C687">
            <v>247.85599999999999</v>
          </cell>
          <cell r="D687">
            <v>247.72</v>
          </cell>
          <cell r="E687">
            <v>1.6110351341590747E-2</v>
          </cell>
          <cell r="F687">
            <v>1.2778124824783087E-2</v>
          </cell>
        </row>
        <row r="688">
          <cell r="A688">
            <v>15970</v>
          </cell>
          <cell r="B688">
            <v>248.09</v>
          </cell>
          <cell r="C688">
            <v>248.03899999999999</v>
          </cell>
          <cell r="D688">
            <v>247.98</v>
          </cell>
          <cell r="E688">
            <v>1.6110351341590747E-2</v>
          </cell>
          <cell r="F688">
            <v>1.5120597448912506E-2</v>
          </cell>
        </row>
        <row r="689">
          <cell r="A689">
            <v>15980</v>
          </cell>
          <cell r="B689">
            <v>248.03</v>
          </cell>
          <cell r="C689">
            <v>248.035</v>
          </cell>
          <cell r="D689">
            <v>248.04</v>
          </cell>
          <cell r="E689">
            <v>3.4769718273228736E-2</v>
          </cell>
          <cell r="F689">
            <v>2.7513175403982314E-2</v>
          </cell>
        </row>
        <row r="690">
          <cell r="A690">
            <v>15990</v>
          </cell>
          <cell r="B690">
            <v>247.78</v>
          </cell>
          <cell r="C690">
            <v>247.84399999999999</v>
          </cell>
          <cell r="D690">
            <v>247.91</v>
          </cell>
          <cell r="E690">
            <v>5.347204614177764E-2</v>
          </cell>
          <cell r="F690">
            <v>4.2384268950066077E-2</v>
          </cell>
        </row>
        <row r="691">
          <cell r="E691">
            <v>0</v>
          </cell>
          <cell r="F691">
            <v>0</v>
          </cell>
        </row>
        <row r="692">
          <cell r="A692">
            <v>16000</v>
          </cell>
          <cell r="B692">
            <v>247.32</v>
          </cell>
          <cell r="C692">
            <v>247.46700000000001</v>
          </cell>
          <cell r="D692">
            <v>247.59</v>
          </cell>
          <cell r="E692">
            <v>7.2356957992197907E-2</v>
          </cell>
          <cell r="F692">
            <v>5.7255362496149841E-2</v>
          </cell>
        </row>
        <row r="693">
          <cell r="A693">
            <v>16010</v>
          </cell>
          <cell r="B693">
            <v>246.77</v>
          </cell>
          <cell r="C693">
            <v>246.99600000000001</v>
          </cell>
          <cell r="D693">
            <v>247.17</v>
          </cell>
          <cell r="E693">
            <v>9.1331371794515906E-2</v>
          </cell>
          <cell r="F693">
            <v>7.2126456042233611E-2</v>
          </cell>
        </row>
        <row r="694">
          <cell r="A694">
            <v>16020</v>
          </cell>
          <cell r="B694">
            <v>246.25</v>
          </cell>
          <cell r="C694">
            <v>246.524</v>
          </cell>
          <cell r="D694">
            <v>246.73</v>
          </cell>
          <cell r="E694">
            <v>0.11030578559683391</v>
          </cell>
          <cell r="F694">
            <v>8.2040518406289453E-2</v>
          </cell>
        </row>
        <row r="695">
          <cell r="A695">
            <v>16030</v>
          </cell>
          <cell r="B695">
            <v>245.74</v>
          </cell>
          <cell r="C695">
            <v>246.01</v>
          </cell>
          <cell r="D695">
            <v>246.22</v>
          </cell>
          <cell r="E695">
            <v>0.12928019939915189</v>
          </cell>
          <cell r="F695">
            <v>8.6997549588317374E-2</v>
          </cell>
        </row>
        <row r="696">
          <cell r="A696">
            <v>16040</v>
          </cell>
          <cell r="B696">
            <v>245.05</v>
          </cell>
          <cell r="C696">
            <v>245.31800000000001</v>
          </cell>
          <cell r="D696">
            <v>245.53</v>
          </cell>
          <cell r="E696">
            <v>0.14825461320146988</v>
          </cell>
          <cell r="F696">
            <v>8.6997549588317374E-2</v>
          </cell>
        </row>
        <row r="697">
          <cell r="A697">
            <v>16050</v>
          </cell>
          <cell r="B697">
            <v>244.25</v>
          </cell>
          <cell r="C697">
            <v>244.43799999999999</v>
          </cell>
          <cell r="D697">
            <v>244.58</v>
          </cell>
          <cell r="E697">
            <v>0.16475051141277389</v>
          </cell>
          <cell r="F697">
            <v>8.6997549588317374E-2</v>
          </cell>
        </row>
        <row r="698">
          <cell r="A698">
            <v>16060</v>
          </cell>
          <cell r="B698">
            <v>243.29</v>
          </cell>
          <cell r="C698">
            <v>243.381</v>
          </cell>
          <cell r="D698">
            <v>243.46</v>
          </cell>
          <cell r="E698">
            <v>0.17860679051964806</v>
          </cell>
          <cell r="F698">
            <v>8.6997549588317374E-2</v>
          </cell>
        </row>
        <row r="699">
          <cell r="A699">
            <v>16070</v>
          </cell>
          <cell r="B699">
            <v>242.28</v>
          </cell>
          <cell r="C699">
            <v>242.35</v>
          </cell>
          <cell r="D699">
            <v>242.37</v>
          </cell>
          <cell r="E699">
            <v>0.1898055501317128</v>
          </cell>
          <cell r="F699">
            <v>8.6997549588317374E-2</v>
          </cell>
        </row>
        <row r="700">
          <cell r="A700">
            <v>16080</v>
          </cell>
          <cell r="B700">
            <v>241.39</v>
          </cell>
          <cell r="C700">
            <v>241.46</v>
          </cell>
          <cell r="D700">
            <v>241.42</v>
          </cell>
          <cell r="E700">
            <v>0.19725486643581588</v>
          </cell>
          <cell r="F700">
            <v>8.825057691488554E-2</v>
          </cell>
        </row>
        <row r="701">
          <cell r="A701">
            <v>16090</v>
          </cell>
          <cell r="B701">
            <v>240.64</v>
          </cell>
          <cell r="C701">
            <v>240.71100000000001</v>
          </cell>
          <cell r="D701">
            <v>240.64</v>
          </cell>
          <cell r="E701">
            <v>0.20346492494441198</v>
          </cell>
          <cell r="F701">
            <v>8.9503604241453705E-2</v>
          </cell>
        </row>
        <row r="702">
          <cell r="A702">
            <v>16100</v>
          </cell>
          <cell r="B702">
            <v>240.03</v>
          </cell>
          <cell r="C702">
            <v>240.10300000000001</v>
          </cell>
          <cell r="D702">
            <v>240.03</v>
          </cell>
          <cell r="E702">
            <v>0.20719646786199414</v>
          </cell>
          <cell r="F702">
            <v>9.075663156802187E-2</v>
          </cell>
        </row>
        <row r="703">
          <cell r="A703">
            <v>16110</v>
          </cell>
          <cell r="B703">
            <v>239.51</v>
          </cell>
          <cell r="C703">
            <v>239.578</v>
          </cell>
          <cell r="D703">
            <v>239.51</v>
          </cell>
          <cell r="E703">
            <v>0.21092801077957629</v>
          </cell>
          <cell r="F703">
            <v>9.2009658894590035E-2</v>
          </cell>
        </row>
        <row r="704">
          <cell r="A704">
            <v>16120</v>
          </cell>
          <cell r="B704">
            <v>239.07</v>
          </cell>
          <cell r="C704">
            <v>239.143</v>
          </cell>
          <cell r="D704">
            <v>239.07</v>
          </cell>
          <cell r="E704">
            <v>0.21218103810614447</v>
          </cell>
          <cell r="F704">
            <v>9.32626862211582E-2</v>
          </cell>
        </row>
        <row r="705">
          <cell r="A705">
            <v>16130</v>
          </cell>
          <cell r="B705">
            <v>238.74</v>
          </cell>
          <cell r="C705">
            <v>238.81</v>
          </cell>
          <cell r="D705">
            <v>238.74</v>
          </cell>
          <cell r="E705">
            <v>0.21343406543271265</v>
          </cell>
          <cell r="F705">
            <v>9.4515713547726365E-2</v>
          </cell>
        </row>
        <row r="706">
          <cell r="A706">
            <v>16140</v>
          </cell>
          <cell r="B706">
            <v>238.51</v>
          </cell>
          <cell r="C706">
            <v>238.58099999999999</v>
          </cell>
          <cell r="D706">
            <v>238.51</v>
          </cell>
          <cell r="E706">
            <v>1.2530273265681693E-3</v>
          </cell>
          <cell r="F706">
            <v>1.2530273265681693E-3</v>
          </cell>
        </row>
        <row r="707">
          <cell r="A707">
            <v>16150</v>
          </cell>
          <cell r="B707">
            <v>238.38</v>
          </cell>
          <cell r="C707">
            <v>238.45400000000001</v>
          </cell>
          <cell r="D707">
            <v>238.38</v>
          </cell>
          <cell r="E707">
            <v>2.5060546531363386E-3</v>
          </cell>
          <cell r="F707">
            <v>2.5060546531363386E-3</v>
          </cell>
        </row>
        <row r="708">
          <cell r="A708">
            <v>16160</v>
          </cell>
          <cell r="B708">
            <v>238.32999999999998</v>
          </cell>
          <cell r="C708">
            <v>238.43</v>
          </cell>
          <cell r="D708">
            <v>238.32999999999998</v>
          </cell>
          <cell r="E708">
            <v>1.367314434376035E-2</v>
          </cell>
          <cell r="F708">
            <v>3.7590819797045077E-3</v>
          </cell>
        </row>
        <row r="709">
          <cell r="A709">
            <v>16170</v>
          </cell>
          <cell r="B709">
            <v>238.43</v>
          </cell>
          <cell r="C709">
            <v>238.49700000000001</v>
          </cell>
          <cell r="D709">
            <v>238.43</v>
          </cell>
          <cell r="E709">
            <v>1.2420117017192181E-2</v>
          </cell>
          <cell r="F709">
            <v>2.5060546531363386E-3</v>
          </cell>
        </row>
        <row r="710">
          <cell r="A710">
            <v>16180</v>
          </cell>
          <cell r="B710">
            <v>238.51</v>
          </cell>
          <cell r="C710">
            <v>238.57599999999999</v>
          </cell>
          <cell r="D710">
            <v>238.51</v>
          </cell>
          <cell r="E710">
            <v>1.1167089690624013E-2</v>
          </cell>
          <cell r="F710">
            <v>1.2530273265681693E-3</v>
          </cell>
        </row>
        <row r="711">
          <cell r="A711">
            <v>16190</v>
          </cell>
          <cell r="B711">
            <v>238.57</v>
          </cell>
          <cell r="C711">
            <v>238.642</v>
          </cell>
          <cell r="D711">
            <v>238.57</v>
          </cell>
          <cell r="E711">
            <v>1.3645605281637975E-2</v>
          </cell>
          <cell r="F711">
            <v>1.2530273265681693E-3</v>
          </cell>
        </row>
        <row r="712">
          <cell r="A712">
            <v>16200</v>
          </cell>
          <cell r="B712">
            <v>238.51999999999998</v>
          </cell>
          <cell r="C712">
            <v>238.619</v>
          </cell>
          <cell r="D712">
            <v>238.51999999999998</v>
          </cell>
          <cell r="E712">
            <v>2.9769726154289911E-2</v>
          </cell>
          <cell r="F712">
            <v>2.5060546531363386E-3</v>
          </cell>
        </row>
        <row r="713">
          <cell r="A713">
            <v>16210</v>
          </cell>
          <cell r="B713">
            <v>238.42</v>
          </cell>
          <cell r="C713">
            <v>238.494</v>
          </cell>
          <cell r="D713">
            <v>238.42</v>
          </cell>
          <cell r="E713">
            <v>4.5893847026941846E-2</v>
          </cell>
          <cell r="F713">
            <v>3.7590819797045077E-3</v>
          </cell>
        </row>
        <row r="714">
          <cell r="A714">
            <v>16220</v>
          </cell>
          <cell r="B714">
            <v>238.2</v>
          </cell>
          <cell r="C714">
            <v>238.26599999999999</v>
          </cell>
          <cell r="D714">
            <v>238.2</v>
          </cell>
          <cell r="E714">
            <v>6.2017967899593782E-2</v>
          </cell>
          <cell r="F714">
            <v>5.0121093062726772E-3</v>
          </cell>
        </row>
        <row r="715">
          <cell r="A715">
            <v>16230</v>
          </cell>
          <cell r="B715">
            <v>237.87</v>
          </cell>
          <cell r="C715">
            <v>237.93700000000001</v>
          </cell>
          <cell r="D715">
            <v>237.87</v>
          </cell>
          <cell r="E715">
            <v>7.814208877224571E-2</v>
          </cell>
          <cell r="F715">
            <v>6.2651366328408467E-3</v>
          </cell>
        </row>
        <row r="716">
          <cell r="A716">
            <v>16240</v>
          </cell>
          <cell r="B716">
            <v>237.44</v>
          </cell>
          <cell r="C716">
            <v>237.505</v>
          </cell>
          <cell r="D716">
            <v>237.44</v>
          </cell>
          <cell r="E716">
            <v>9.4266209644897639E-2</v>
          </cell>
          <cell r="F716">
            <v>7.5181639594090162E-3</v>
          </cell>
        </row>
        <row r="717">
          <cell r="A717">
            <v>16250</v>
          </cell>
          <cell r="B717">
            <v>236.91</v>
          </cell>
          <cell r="C717">
            <v>236.98400000000001</v>
          </cell>
          <cell r="D717">
            <v>236.91</v>
          </cell>
          <cell r="E717">
            <v>1.6124120872651936E-2</v>
          </cell>
          <cell r="F717">
            <v>1.2530273265681693E-3</v>
          </cell>
        </row>
        <row r="718">
          <cell r="A718">
            <v>16260</v>
          </cell>
          <cell r="B718">
            <v>236.38</v>
          </cell>
          <cell r="C718">
            <v>236.45099999999999</v>
          </cell>
          <cell r="D718">
            <v>236.38</v>
          </cell>
          <cell r="E718">
            <v>3.2248241745303871E-2</v>
          </cell>
          <cell r="F718">
            <v>4.9845702441502996E-3</v>
          </cell>
        </row>
        <row r="719">
          <cell r="A719">
            <v>16270</v>
          </cell>
          <cell r="B719">
            <v>235.85</v>
          </cell>
          <cell r="C719">
            <v>235.917</v>
          </cell>
          <cell r="D719">
            <v>235.85</v>
          </cell>
          <cell r="E719">
            <v>4.8372362617955807E-2</v>
          </cell>
          <cell r="F719">
            <v>1.1194628752746391E-2</v>
          </cell>
        </row>
        <row r="720">
          <cell r="A720">
            <v>16280</v>
          </cell>
          <cell r="B720">
            <v>235.31</v>
          </cell>
          <cell r="C720">
            <v>235.38300000000001</v>
          </cell>
          <cell r="D720">
            <v>235.31</v>
          </cell>
          <cell r="E720">
            <v>6.4496483490607742E-2</v>
          </cell>
          <cell r="F720">
            <v>1.492617167032852E-2</v>
          </cell>
        </row>
        <row r="721">
          <cell r="A721">
            <v>16290</v>
          </cell>
          <cell r="B721">
            <v>234.78</v>
          </cell>
          <cell r="C721">
            <v>234.85</v>
          </cell>
          <cell r="D721">
            <v>234.78</v>
          </cell>
          <cell r="E721">
            <v>8.0620604363259671E-2</v>
          </cell>
          <cell r="F721">
            <v>1.6179198996896689E-2</v>
          </cell>
        </row>
        <row r="722">
          <cell r="A722">
            <v>16300</v>
          </cell>
          <cell r="B722">
            <v>234.25</v>
          </cell>
          <cell r="C722">
            <v>234.316</v>
          </cell>
          <cell r="D722">
            <v>234.25</v>
          </cell>
          <cell r="E722">
            <v>9.6744725235911599E-2</v>
          </cell>
          <cell r="F722">
            <v>1.7432226323464858E-2</v>
          </cell>
        </row>
        <row r="723">
          <cell r="A723">
            <v>16310</v>
          </cell>
          <cell r="B723">
            <v>233.72</v>
          </cell>
          <cell r="C723">
            <v>233.79300000000001</v>
          </cell>
          <cell r="D723">
            <v>233.72</v>
          </cell>
          <cell r="E723">
            <v>0.11286884610856353</v>
          </cell>
          <cell r="F723">
            <v>1.8685253650033026E-2</v>
          </cell>
        </row>
        <row r="724">
          <cell r="A724">
            <v>16320</v>
          </cell>
          <cell r="B724">
            <v>233.28</v>
          </cell>
          <cell r="C724">
            <v>233.34100000000001</v>
          </cell>
          <cell r="D724">
            <v>233.27</v>
          </cell>
          <cell r="E724">
            <v>0.12899296698121546</v>
          </cell>
          <cell r="F724">
            <v>1.9938280976601195E-2</v>
          </cell>
        </row>
        <row r="725">
          <cell r="A725">
            <v>16330</v>
          </cell>
          <cell r="B725">
            <v>232.97</v>
          </cell>
          <cell r="C725">
            <v>232.96799999999999</v>
          </cell>
          <cell r="D725">
            <v>232.9</v>
          </cell>
          <cell r="E725">
            <v>0.12899296698121546</v>
          </cell>
          <cell r="F725">
            <v>2.2444335629737532E-2</v>
          </cell>
        </row>
        <row r="726">
          <cell r="A726">
            <v>16340</v>
          </cell>
          <cell r="B726">
            <v>232.74</v>
          </cell>
          <cell r="C726">
            <v>232.67599999999999</v>
          </cell>
          <cell r="D726">
            <v>232.6</v>
          </cell>
          <cell r="E726">
            <v>0.12899296698121546</v>
          </cell>
          <cell r="F726">
            <v>2.5093593405910233E-2</v>
          </cell>
        </row>
        <row r="727">
          <cell r="A727">
            <v>16350</v>
          </cell>
          <cell r="B727">
            <v>232.59</v>
          </cell>
          <cell r="C727">
            <v>232.46299999999999</v>
          </cell>
          <cell r="D727">
            <v>232.3</v>
          </cell>
          <cell r="E727">
            <v>0.12899296698121546</v>
          </cell>
          <cell r="F727">
            <v>2.7921855085878387E-2</v>
          </cell>
        </row>
        <row r="728">
          <cell r="A728">
            <v>16360</v>
          </cell>
          <cell r="B728">
            <v>232.52</v>
          </cell>
          <cell r="C728">
            <v>232.33</v>
          </cell>
          <cell r="D728">
            <v>232.08</v>
          </cell>
          <cell r="E728">
            <v>0.12899296698121546</v>
          </cell>
          <cell r="F728">
            <v>3.0785917546605632E-2</v>
          </cell>
        </row>
        <row r="729">
          <cell r="A729">
            <v>16370</v>
          </cell>
          <cell r="B729">
            <v>232.39999999999998</v>
          </cell>
          <cell r="C729">
            <v>232.27699999999999</v>
          </cell>
          <cell r="D729">
            <v>231.92</v>
          </cell>
          <cell r="E729">
            <v>8.7711912859771857E-3</v>
          </cell>
          <cell r="F729">
            <v>0.18081129244254429</v>
          </cell>
        </row>
        <row r="730">
          <cell r="A730">
            <v>16380</v>
          </cell>
          <cell r="B730">
            <v>232.51</v>
          </cell>
          <cell r="C730">
            <v>232.304</v>
          </cell>
          <cell r="D730">
            <v>232.03</v>
          </cell>
          <cell r="E730">
            <v>8.7711912859771857E-3</v>
          </cell>
          <cell r="F730">
            <v>0.17794722998181706</v>
          </cell>
        </row>
        <row r="731">
          <cell r="A731">
            <v>16390</v>
          </cell>
          <cell r="B731">
            <v>232.62</v>
          </cell>
          <cell r="C731">
            <v>232.411</v>
          </cell>
          <cell r="D731">
            <v>232.14</v>
          </cell>
          <cell r="E731">
            <v>8.7711912859771857E-3</v>
          </cell>
          <cell r="F731">
            <v>0.17507958744301391</v>
          </cell>
        </row>
        <row r="732">
          <cell r="A732">
            <v>16400</v>
          </cell>
          <cell r="B732">
            <v>232.81</v>
          </cell>
          <cell r="C732">
            <v>232.59800000000001</v>
          </cell>
          <cell r="D732">
            <v>232.33</v>
          </cell>
          <cell r="E732">
            <v>8.7711912859771857E-3</v>
          </cell>
          <cell r="F732">
            <v>0.17221552498228668</v>
          </cell>
        </row>
        <row r="733">
          <cell r="A733">
            <v>16410</v>
          </cell>
          <cell r="B733">
            <v>233.07</v>
          </cell>
          <cell r="C733">
            <v>232.864</v>
          </cell>
          <cell r="D733">
            <v>232.59</v>
          </cell>
          <cell r="E733">
            <v>8.7711912859771857E-3</v>
          </cell>
          <cell r="F733">
            <v>0.16439443133953152</v>
          </cell>
        </row>
        <row r="734">
          <cell r="A734">
            <v>16420</v>
          </cell>
          <cell r="B734">
            <v>233.39</v>
          </cell>
          <cell r="C734">
            <v>233.17599999999999</v>
          </cell>
          <cell r="D734">
            <v>232.91</v>
          </cell>
          <cell r="E734">
            <v>8.7711912859771857E-3</v>
          </cell>
          <cell r="F734">
            <v>0.15657333769677637</v>
          </cell>
        </row>
        <row r="735">
          <cell r="A735">
            <v>16430</v>
          </cell>
          <cell r="B735">
            <v>233.66</v>
          </cell>
          <cell r="C735">
            <v>233.452</v>
          </cell>
          <cell r="D735">
            <v>233.18</v>
          </cell>
          <cell r="E735">
            <v>8.7711912859771857E-3</v>
          </cell>
          <cell r="F735">
            <v>0.14875224405402121</v>
          </cell>
        </row>
        <row r="736">
          <cell r="A736">
            <v>16440</v>
          </cell>
          <cell r="B736">
            <v>233.86</v>
          </cell>
          <cell r="C736">
            <v>233.68799999999999</v>
          </cell>
          <cell r="D736">
            <v>233.47</v>
          </cell>
          <cell r="E736">
            <v>8.7711912859771857E-3</v>
          </cell>
          <cell r="F736">
            <v>0.14093115041126605</v>
          </cell>
        </row>
        <row r="737">
          <cell r="A737">
            <v>16450</v>
          </cell>
          <cell r="B737">
            <v>233.99</v>
          </cell>
          <cell r="C737">
            <v>233.88300000000001</v>
          </cell>
          <cell r="D737">
            <v>233.75</v>
          </cell>
          <cell r="E737">
            <v>8.7711912859771857E-3</v>
          </cell>
          <cell r="F737">
            <v>0.1331100567685109</v>
          </cell>
        </row>
        <row r="738">
          <cell r="A738">
            <v>16460</v>
          </cell>
          <cell r="B738">
            <v>234.08</v>
          </cell>
          <cell r="C738">
            <v>234.03800000000001</v>
          </cell>
          <cell r="D738">
            <v>233.9537</v>
          </cell>
          <cell r="E738">
            <v>8.7711912859771857E-3</v>
          </cell>
          <cell r="F738">
            <v>0.12537846507765346</v>
          </cell>
        </row>
        <row r="739">
          <cell r="A739">
            <v>16470</v>
          </cell>
          <cell r="B739">
            <v>234.13</v>
          </cell>
          <cell r="C739">
            <v>234.15299999999999</v>
          </cell>
          <cell r="D739">
            <v>234.07</v>
          </cell>
          <cell r="E739">
            <v>8.7711912859771857E-3</v>
          </cell>
          <cell r="F739">
            <v>0.1153473616995775</v>
          </cell>
        </row>
        <row r="740">
          <cell r="A740">
            <v>16480</v>
          </cell>
          <cell r="B740">
            <v>234.18</v>
          </cell>
          <cell r="C740">
            <v>234.232</v>
          </cell>
          <cell r="D740">
            <v>234.16899999999998</v>
          </cell>
          <cell r="E740">
            <v>7.5181639594090162E-3</v>
          </cell>
          <cell r="F740">
            <v>0.1041802720089535</v>
          </cell>
        </row>
        <row r="741">
          <cell r="A741">
            <v>16490</v>
          </cell>
          <cell r="B741">
            <v>234.24</v>
          </cell>
          <cell r="C741">
            <v>234.30699999999999</v>
          </cell>
          <cell r="D741">
            <v>234.24950000000001</v>
          </cell>
          <cell r="E741">
            <v>6.2651366328408467E-3</v>
          </cell>
          <cell r="F741">
            <v>9.0534666727315527E-2</v>
          </cell>
        </row>
        <row r="742">
          <cell r="A742">
            <v>16500</v>
          </cell>
          <cell r="B742">
            <v>234.31</v>
          </cell>
          <cell r="C742">
            <v>234.381</v>
          </cell>
          <cell r="D742">
            <v>234.31100000000001</v>
          </cell>
          <cell r="E742">
            <v>5.0121093062726772E-3</v>
          </cell>
          <cell r="F742">
            <v>7.4410545854663598E-2</v>
          </cell>
        </row>
        <row r="743">
          <cell r="A743">
            <v>16510</v>
          </cell>
          <cell r="B743">
            <v>234.38</v>
          </cell>
          <cell r="C743">
            <v>234.45500000000001</v>
          </cell>
          <cell r="D743">
            <v>234.38</v>
          </cell>
          <cell r="E743">
            <v>3.7590819797045077E-3</v>
          </cell>
          <cell r="F743">
            <v>5.5807909390997702E-2</v>
          </cell>
        </row>
        <row r="744">
          <cell r="A744">
            <v>16520</v>
          </cell>
          <cell r="B744">
            <v>234.46</v>
          </cell>
          <cell r="C744">
            <v>234.529</v>
          </cell>
          <cell r="D744">
            <v>234.46</v>
          </cell>
          <cell r="E744">
            <v>2.5060546531363386E-3</v>
          </cell>
          <cell r="F744">
            <v>3.4726757336317839E-2</v>
          </cell>
        </row>
        <row r="745">
          <cell r="A745">
            <v>16530</v>
          </cell>
          <cell r="B745">
            <v>234.53</v>
          </cell>
          <cell r="C745">
            <v>234.60300000000001</v>
          </cell>
          <cell r="D745">
            <v>234.53</v>
          </cell>
          <cell r="E745">
            <v>1.2530273265681693E-3</v>
          </cell>
          <cell r="F745">
            <v>1.6124120872651936E-2</v>
          </cell>
        </row>
        <row r="746">
          <cell r="A746">
            <v>16540</v>
          </cell>
          <cell r="B746">
            <v>234.61</v>
          </cell>
          <cell r="C746">
            <v>234.678</v>
          </cell>
          <cell r="D746">
            <v>234.61</v>
          </cell>
          <cell r="E746">
            <v>1.378330059224986E-2</v>
          </cell>
          <cell r="F746">
            <v>4.8482518866445327E-2</v>
          </cell>
        </row>
        <row r="747">
          <cell r="A747">
            <v>16550</v>
          </cell>
          <cell r="B747">
            <v>234.68</v>
          </cell>
          <cell r="C747">
            <v>234.75200000000001</v>
          </cell>
          <cell r="D747">
            <v>234.68</v>
          </cell>
          <cell r="E747">
            <v>1.2530273265681692E-2</v>
          </cell>
          <cell r="F747">
            <v>3.4836913584807346E-2</v>
          </cell>
        </row>
        <row r="748">
          <cell r="A748">
            <v>16560</v>
          </cell>
          <cell r="B748">
            <v>234.76</v>
          </cell>
          <cell r="C748">
            <v>234.82599999999999</v>
          </cell>
          <cell r="D748">
            <v>234.76</v>
          </cell>
          <cell r="E748">
            <v>1.1277245939113523E-2</v>
          </cell>
          <cell r="F748">
            <v>3.3583886258239173E-2</v>
          </cell>
        </row>
        <row r="749">
          <cell r="A749">
            <v>16570</v>
          </cell>
          <cell r="B749">
            <v>234.83</v>
          </cell>
          <cell r="C749">
            <v>234.9</v>
          </cell>
          <cell r="D749">
            <v>234.83</v>
          </cell>
          <cell r="E749">
            <v>1.0024218612545354E-2</v>
          </cell>
          <cell r="F749">
            <v>3.2330858931671001E-2</v>
          </cell>
        </row>
        <row r="750">
          <cell r="A750">
            <v>16580</v>
          </cell>
          <cell r="B750">
            <v>234.9</v>
          </cell>
          <cell r="C750">
            <v>234.97399999999999</v>
          </cell>
          <cell r="D750">
            <v>234.9</v>
          </cell>
          <cell r="E750">
            <v>8.7711912859771857E-3</v>
          </cell>
          <cell r="F750">
            <v>3.1077831605102829E-2</v>
          </cell>
        </row>
        <row r="751">
          <cell r="A751">
            <v>16590</v>
          </cell>
          <cell r="B751">
            <v>234.98</v>
          </cell>
          <cell r="C751">
            <v>235.04900000000001</v>
          </cell>
          <cell r="D751">
            <v>234.98</v>
          </cell>
          <cell r="E751">
            <v>7.5181639594090162E-3</v>
          </cell>
          <cell r="F751">
            <v>2.9824804278534661E-2</v>
          </cell>
        </row>
        <row r="752">
          <cell r="A752">
            <v>16600</v>
          </cell>
          <cell r="B752">
            <v>235.05</v>
          </cell>
          <cell r="C752">
            <v>235.12299999999999</v>
          </cell>
          <cell r="D752">
            <v>235.05</v>
          </cell>
          <cell r="E752">
            <v>6.2651366328408467E-3</v>
          </cell>
          <cell r="F752">
            <v>2.8571776951966492E-2</v>
          </cell>
        </row>
        <row r="753">
          <cell r="A753">
            <v>16610</v>
          </cell>
          <cell r="B753">
            <v>235.13</v>
          </cell>
          <cell r="C753">
            <v>235.197</v>
          </cell>
          <cell r="D753">
            <v>235.13</v>
          </cell>
          <cell r="E753">
            <v>5.0121093062726772E-3</v>
          </cell>
          <cell r="F753">
            <v>1.9883202852356441E-2</v>
          </cell>
        </row>
        <row r="754">
          <cell r="A754">
            <v>16620</v>
          </cell>
          <cell r="B754">
            <v>235.2</v>
          </cell>
          <cell r="C754">
            <v>235.27099999999999</v>
          </cell>
          <cell r="D754">
            <v>235.2</v>
          </cell>
          <cell r="E754">
            <v>3.7590819797045077E-3</v>
          </cell>
          <cell r="F754">
            <v>1.1194628752746389E-2</v>
          </cell>
        </row>
        <row r="755">
          <cell r="A755">
            <v>16630</v>
          </cell>
          <cell r="B755">
            <v>235.28</v>
          </cell>
          <cell r="C755">
            <v>235.345</v>
          </cell>
          <cell r="D755">
            <v>235.28</v>
          </cell>
          <cell r="E755">
            <v>2.5060546531363386E-3</v>
          </cell>
          <cell r="F755">
            <v>2.5060546531363386E-3</v>
          </cell>
        </row>
        <row r="756">
          <cell r="A756">
            <v>16640</v>
          </cell>
          <cell r="B756">
            <v>235.35</v>
          </cell>
          <cell r="C756">
            <v>235.42</v>
          </cell>
          <cell r="D756">
            <v>235.35</v>
          </cell>
          <cell r="E756">
            <v>1.2530273265681693E-3</v>
          </cell>
          <cell r="F756">
            <v>1.2530273265681693E-3</v>
          </cell>
        </row>
        <row r="757">
          <cell r="A757">
            <v>16650</v>
          </cell>
          <cell r="B757">
            <v>235.42</v>
          </cell>
          <cell r="C757">
            <v>235.494</v>
          </cell>
          <cell r="D757">
            <v>235.42</v>
          </cell>
          <cell r="E757">
            <v>1.1277245939113523E-2</v>
          </cell>
          <cell r="F757">
            <v>8.3154198078518385E-2</v>
          </cell>
        </row>
        <row r="758">
          <cell r="A758">
            <v>16660</v>
          </cell>
          <cell r="B758">
            <v>235.5</v>
          </cell>
          <cell r="C758">
            <v>235.56800000000001</v>
          </cell>
          <cell r="D758">
            <v>235.5</v>
          </cell>
          <cell r="E758">
            <v>1.0024218612545354E-2</v>
          </cell>
          <cell r="F758">
            <v>8.190117075195022E-2</v>
          </cell>
        </row>
        <row r="759">
          <cell r="A759">
            <v>16670</v>
          </cell>
          <cell r="B759">
            <v>235.57</v>
          </cell>
          <cell r="C759">
            <v>235.642</v>
          </cell>
          <cell r="D759">
            <v>235.57</v>
          </cell>
          <cell r="E759">
            <v>8.7711912859771857E-3</v>
          </cell>
          <cell r="F759">
            <v>8.0648143425382054E-2</v>
          </cell>
        </row>
        <row r="760">
          <cell r="A760">
            <v>16680</v>
          </cell>
          <cell r="B760">
            <v>235.65</v>
          </cell>
          <cell r="C760">
            <v>235.71600000000001</v>
          </cell>
          <cell r="D760">
            <v>235.65</v>
          </cell>
          <cell r="E760">
            <v>7.5181639594090162E-3</v>
          </cell>
          <cell r="F760">
            <v>7.9395116098813889E-2</v>
          </cell>
        </row>
        <row r="761">
          <cell r="A761">
            <v>16690</v>
          </cell>
          <cell r="B761">
            <v>235.72</v>
          </cell>
          <cell r="C761">
            <v>235.791</v>
          </cell>
          <cell r="D761">
            <v>235.72</v>
          </cell>
          <cell r="E761">
            <v>6.2651366328408467E-3</v>
          </cell>
          <cell r="F761">
            <v>7.8142088772245724E-2</v>
          </cell>
        </row>
        <row r="762">
          <cell r="A762">
            <v>16700</v>
          </cell>
          <cell r="B762">
            <v>235.79</v>
          </cell>
          <cell r="C762">
            <v>235.86500000000001</v>
          </cell>
          <cell r="D762">
            <v>235.79</v>
          </cell>
          <cell r="E762">
            <v>5.0121093062726772E-3</v>
          </cell>
          <cell r="F762">
            <v>7.6889061445677559E-2</v>
          </cell>
        </row>
        <row r="763">
          <cell r="A763">
            <v>16710</v>
          </cell>
          <cell r="B763">
            <v>235.86</v>
          </cell>
          <cell r="C763">
            <v>235.929</v>
          </cell>
          <cell r="D763">
            <v>235.86</v>
          </cell>
          <cell r="E763">
            <v>3.7590819797045077E-3</v>
          </cell>
          <cell r="F763">
            <v>6.0764940573025623E-2</v>
          </cell>
        </row>
        <row r="764">
          <cell r="A764">
            <v>16720</v>
          </cell>
          <cell r="B764">
            <v>235.91</v>
          </cell>
          <cell r="C764">
            <v>235.977</v>
          </cell>
          <cell r="D764">
            <v>235.91</v>
          </cell>
          <cell r="E764">
            <v>2.5060546531363386E-3</v>
          </cell>
          <cell r="F764">
            <v>4.216230410935972E-2</v>
          </cell>
        </row>
        <row r="765">
          <cell r="A765">
            <v>16730</v>
          </cell>
          <cell r="B765">
            <v>235.94</v>
          </cell>
          <cell r="C765">
            <v>236.00700000000001</v>
          </cell>
          <cell r="D765">
            <v>235.94</v>
          </cell>
          <cell r="E765">
            <v>1.2530273265681693E-3</v>
          </cell>
          <cell r="F765">
            <v>2.1081152054679857E-2</v>
          </cell>
        </row>
        <row r="766">
          <cell r="A766">
            <v>16740</v>
          </cell>
          <cell r="B766">
            <v>236</v>
          </cell>
          <cell r="C766">
            <v>236.06700000000001</v>
          </cell>
          <cell r="D766">
            <v>236.03000000000006</v>
          </cell>
          <cell r="E766">
            <v>1.2530273265681693E-3</v>
          </cell>
          <cell r="F766">
            <v>2.1081152054679857E-2</v>
          </cell>
        </row>
        <row r="767">
          <cell r="A767">
            <v>16750</v>
          </cell>
          <cell r="B767">
            <v>235.95</v>
          </cell>
          <cell r="C767">
            <v>236.017</v>
          </cell>
          <cell r="D767">
            <v>235.98000000000005</v>
          </cell>
          <cell r="E767">
            <v>2.5060546531363386E-3</v>
          </cell>
          <cell r="F767">
            <v>3.9683788518345753E-2</v>
          </cell>
        </row>
        <row r="768">
          <cell r="A768">
            <v>16760</v>
          </cell>
          <cell r="B768">
            <v>235.93</v>
          </cell>
          <cell r="C768">
            <v>235.99600000000001</v>
          </cell>
          <cell r="D768">
            <v>235.93000000000004</v>
          </cell>
          <cell r="E768">
            <v>3.7590819797045077E-3</v>
          </cell>
          <cell r="F768">
            <v>5.5807909390997688E-2</v>
          </cell>
        </row>
        <row r="769">
          <cell r="A769">
            <v>16770</v>
          </cell>
          <cell r="B769">
            <v>235.89</v>
          </cell>
          <cell r="C769">
            <v>235.959</v>
          </cell>
          <cell r="D769">
            <v>235.88000000000002</v>
          </cell>
          <cell r="E769">
            <v>5.0121093062726772E-3</v>
          </cell>
          <cell r="F769">
            <v>6.9453514672635663E-2</v>
          </cell>
        </row>
        <row r="770">
          <cell r="A770">
            <v>16780</v>
          </cell>
          <cell r="B770">
            <v>235.83</v>
          </cell>
          <cell r="C770">
            <v>235.905</v>
          </cell>
          <cell r="D770">
            <v>235.83</v>
          </cell>
          <cell r="E770">
            <v>6.2651366328408467E-3</v>
          </cell>
          <cell r="F770">
            <v>8.0620604363259671E-2</v>
          </cell>
        </row>
        <row r="771">
          <cell r="A771">
            <v>16790</v>
          </cell>
          <cell r="B771">
            <v>235.76</v>
          </cell>
          <cell r="C771">
            <v>235.833</v>
          </cell>
          <cell r="D771">
            <v>235.76</v>
          </cell>
          <cell r="E771">
            <v>7.5181639594090162E-3</v>
          </cell>
          <cell r="F771">
            <v>8.9309178462869718E-2</v>
          </cell>
        </row>
        <row r="772">
          <cell r="A772">
            <v>16800</v>
          </cell>
          <cell r="B772">
            <v>235.67</v>
          </cell>
          <cell r="C772">
            <v>235.745</v>
          </cell>
          <cell r="D772">
            <v>235.67</v>
          </cell>
          <cell r="E772">
            <v>8.7711912859771857E-3</v>
          </cell>
          <cell r="F772">
            <v>9.5519236971465804E-2</v>
          </cell>
        </row>
        <row r="773">
          <cell r="A773">
            <v>16810</v>
          </cell>
          <cell r="B773">
            <v>235.57</v>
          </cell>
          <cell r="C773">
            <v>235.64</v>
          </cell>
          <cell r="D773">
            <v>235.57</v>
          </cell>
          <cell r="E773">
            <v>1.0024218612545354E-2</v>
          </cell>
          <cell r="F773">
            <v>9.925077988904793E-2</v>
          </cell>
        </row>
        <row r="774">
          <cell r="A774">
            <v>16820</v>
          </cell>
          <cell r="B774">
            <v>235.45</v>
          </cell>
          <cell r="C774">
            <v>235.517</v>
          </cell>
          <cell r="D774">
            <v>235.45</v>
          </cell>
          <cell r="E774">
            <v>1.2530273265681693E-3</v>
          </cell>
          <cell r="F774">
            <v>1.2530273265681693E-3</v>
          </cell>
        </row>
        <row r="775">
          <cell r="A775">
            <v>16830</v>
          </cell>
          <cell r="B775">
            <v>235.31</v>
          </cell>
          <cell r="C775">
            <v>235.37799999999999</v>
          </cell>
          <cell r="D775">
            <v>235.31</v>
          </cell>
          <cell r="E775">
            <v>2.5060546531363386E-3</v>
          </cell>
          <cell r="F775">
            <v>2.5060546531363386E-3</v>
          </cell>
        </row>
        <row r="776">
          <cell r="A776">
            <v>16840</v>
          </cell>
          <cell r="B776">
            <v>235.15</v>
          </cell>
          <cell r="C776">
            <v>235.22200000000001</v>
          </cell>
          <cell r="D776">
            <v>235.15</v>
          </cell>
          <cell r="E776">
            <v>3.7590819797045077E-3</v>
          </cell>
          <cell r="F776">
            <v>3.7590819797045077E-3</v>
          </cell>
        </row>
        <row r="777">
          <cell r="A777">
            <v>16850</v>
          </cell>
          <cell r="B777">
            <v>234.98</v>
          </cell>
          <cell r="C777">
            <v>235.05600000000001</v>
          </cell>
          <cell r="D777">
            <v>235.02</v>
          </cell>
          <cell r="E777">
            <v>5.0586503212594943E-3</v>
          </cell>
          <cell r="F777">
            <v>5.0586503212594943E-3</v>
          </cell>
        </row>
        <row r="778">
          <cell r="A778">
            <v>16860</v>
          </cell>
          <cell r="B778">
            <v>234.81</v>
          </cell>
          <cell r="C778">
            <v>234.89</v>
          </cell>
          <cell r="D778">
            <v>234.92</v>
          </cell>
          <cell r="E778">
            <v>1.2747281075206025E-2</v>
          </cell>
          <cell r="F778">
            <v>5.0586503212594943E-3</v>
          </cell>
        </row>
        <row r="779">
          <cell r="A779">
            <v>16870</v>
          </cell>
          <cell r="B779">
            <v>234.6</v>
          </cell>
          <cell r="C779">
            <v>234.72399999999999</v>
          </cell>
          <cell r="D779">
            <v>234.82</v>
          </cell>
          <cell r="E779">
            <v>2.0568374717961191E-2</v>
          </cell>
          <cell r="F779">
            <v>5.0586503212594943E-3</v>
          </cell>
        </row>
        <row r="780">
          <cell r="A780">
            <v>16880</v>
          </cell>
          <cell r="B780">
            <v>234.41</v>
          </cell>
          <cell r="C780">
            <v>234.55799999999999</v>
          </cell>
          <cell r="D780">
            <v>234.67</v>
          </cell>
          <cell r="E780">
            <v>2.3428857100612526E-2</v>
          </cell>
          <cell r="F780">
            <v>5.0586503212594943E-3</v>
          </cell>
        </row>
        <row r="781">
          <cell r="A781">
            <v>16890</v>
          </cell>
          <cell r="B781">
            <v>234.24</v>
          </cell>
          <cell r="C781">
            <v>234.392</v>
          </cell>
          <cell r="D781">
            <v>234.51</v>
          </cell>
          <cell r="E781">
            <v>2.6292919561339771E-2</v>
          </cell>
          <cell r="F781">
            <v>5.0586503212594943E-3</v>
          </cell>
        </row>
        <row r="782">
          <cell r="A782">
            <v>16900</v>
          </cell>
          <cell r="B782">
            <v>234.08</v>
          </cell>
          <cell r="C782">
            <v>234.226</v>
          </cell>
          <cell r="D782">
            <v>234.34</v>
          </cell>
          <cell r="E782">
            <v>2.9156982022067016E-2</v>
          </cell>
          <cell r="F782">
            <v>5.0586503212594943E-3</v>
          </cell>
        </row>
        <row r="783">
          <cell r="A783">
            <v>16910</v>
          </cell>
          <cell r="B783">
            <v>233.91</v>
          </cell>
          <cell r="C783">
            <v>234.059</v>
          </cell>
          <cell r="D783">
            <v>234.17</v>
          </cell>
          <cell r="E783">
            <v>3.2021044482794261E-2</v>
          </cell>
          <cell r="F783">
            <v>5.0586503212594943E-3</v>
          </cell>
        </row>
        <row r="784">
          <cell r="A784">
            <v>16920</v>
          </cell>
          <cell r="B784">
            <v>233.74</v>
          </cell>
          <cell r="C784">
            <v>233.893</v>
          </cell>
          <cell r="D784">
            <v>234.01</v>
          </cell>
          <cell r="E784">
            <v>3.4885106943521503E-2</v>
          </cell>
          <cell r="F784">
            <v>5.0586503212594943E-3</v>
          </cell>
        </row>
        <row r="785">
          <cell r="A785">
            <v>16930</v>
          </cell>
          <cell r="B785">
            <v>233.58</v>
          </cell>
          <cell r="C785">
            <v>233.727</v>
          </cell>
          <cell r="D785">
            <v>233.84</v>
          </cell>
          <cell r="E785">
            <v>3.7749169404248745E-2</v>
          </cell>
          <cell r="F785">
            <v>5.0586503212594943E-3</v>
          </cell>
        </row>
        <row r="786">
          <cell r="A786">
            <v>16940</v>
          </cell>
          <cell r="B786">
            <v>233.41</v>
          </cell>
          <cell r="C786">
            <v>233.56100000000001</v>
          </cell>
          <cell r="D786">
            <v>233.68</v>
          </cell>
          <cell r="E786">
            <v>4.0613231864975986E-2</v>
          </cell>
          <cell r="F786">
            <v>5.0586503212594943E-3</v>
          </cell>
        </row>
        <row r="787">
          <cell r="A787">
            <v>16950</v>
          </cell>
          <cell r="B787">
            <v>233.25</v>
          </cell>
          <cell r="C787">
            <v>233.39500000000001</v>
          </cell>
          <cell r="D787">
            <v>233.51</v>
          </cell>
          <cell r="E787">
            <v>4.3477294325703228E-2</v>
          </cell>
          <cell r="F787">
            <v>5.0586503212594943E-3</v>
          </cell>
        </row>
        <row r="788">
          <cell r="A788">
            <v>16960</v>
          </cell>
          <cell r="B788">
            <v>233.08</v>
          </cell>
          <cell r="C788">
            <v>233.22900000000001</v>
          </cell>
          <cell r="D788">
            <v>233.34</v>
          </cell>
          <cell r="E788">
            <v>4.634135678643047E-2</v>
          </cell>
          <cell r="F788">
            <v>5.0586503212594943E-3</v>
          </cell>
        </row>
        <row r="789">
          <cell r="A789">
            <v>16970</v>
          </cell>
          <cell r="B789">
            <v>232.95</v>
          </cell>
          <cell r="C789">
            <v>233.06299999999999</v>
          </cell>
          <cell r="D789">
            <v>233.15</v>
          </cell>
          <cell r="E789">
            <v>4.9205419247157711E-2</v>
          </cell>
          <cell r="F789">
            <v>0</v>
          </cell>
        </row>
        <row r="790">
          <cell r="A790">
            <v>16980</v>
          </cell>
          <cell r="B790">
            <v>232.82</v>
          </cell>
          <cell r="C790">
            <v>232.89699999999999</v>
          </cell>
          <cell r="D790">
            <v>232.92</v>
          </cell>
          <cell r="E790">
            <v>2.7101191034631547E-3</v>
          </cell>
          <cell r="F790">
            <v>0</v>
          </cell>
        </row>
        <row r="791">
          <cell r="A791">
            <v>16990</v>
          </cell>
          <cell r="B791">
            <v>232.66</v>
          </cell>
          <cell r="C791">
            <v>232.73099999999999</v>
          </cell>
          <cell r="D791">
            <v>232.69</v>
          </cell>
          <cell r="E791">
            <v>3.9882069765626868E-3</v>
          </cell>
          <cell r="F791">
            <v>1.2780878730995324E-3</v>
          </cell>
        </row>
        <row r="792">
          <cell r="E792">
            <v>0</v>
          </cell>
          <cell r="F792">
            <v>0</v>
          </cell>
        </row>
        <row r="793">
          <cell r="A793">
            <v>17000</v>
          </cell>
          <cell r="B793">
            <v>232.5</v>
          </cell>
          <cell r="C793">
            <v>232.565</v>
          </cell>
          <cell r="D793">
            <v>232.5</v>
          </cell>
          <cell r="E793">
            <v>5.2412343031308564E-3</v>
          </cell>
          <cell r="F793">
            <v>2.5311151996677017E-3</v>
          </cell>
        </row>
        <row r="794">
          <cell r="A794">
            <v>17010</v>
          </cell>
          <cell r="B794">
            <v>232.33</v>
          </cell>
          <cell r="C794">
            <v>232.399</v>
          </cell>
          <cell r="D794">
            <v>232.33</v>
          </cell>
          <cell r="E794">
            <v>6.4942616296990259E-3</v>
          </cell>
          <cell r="F794">
            <v>3.7841425262358707E-3</v>
          </cell>
        </row>
        <row r="795">
          <cell r="A795">
            <v>17020</v>
          </cell>
          <cell r="B795">
            <v>232.16</v>
          </cell>
          <cell r="C795">
            <v>232.233</v>
          </cell>
          <cell r="D795">
            <v>232.16</v>
          </cell>
          <cell r="E795">
            <v>7.7472889562671954E-3</v>
          </cell>
          <cell r="F795">
            <v>5.0371698528040403E-3</v>
          </cell>
        </row>
        <row r="796">
          <cell r="A796">
            <v>17030</v>
          </cell>
          <cell r="B796">
            <v>232</v>
          </cell>
          <cell r="C796">
            <v>232.06700000000001</v>
          </cell>
          <cell r="D796">
            <v>232</v>
          </cell>
          <cell r="E796">
            <v>9.000316282835364E-3</v>
          </cell>
          <cell r="F796">
            <v>6.2901971793722098E-3</v>
          </cell>
        </row>
        <row r="797">
          <cell r="A797">
            <v>17040</v>
          </cell>
          <cell r="B797">
            <v>231.83</v>
          </cell>
          <cell r="C797">
            <v>231.90100000000001</v>
          </cell>
          <cell r="D797">
            <v>231.83</v>
          </cell>
          <cell r="E797">
            <v>1.0253343609403533E-2</v>
          </cell>
          <cell r="F797">
            <v>7.5432245059403793E-3</v>
          </cell>
        </row>
        <row r="798">
          <cell r="A798">
            <v>17050</v>
          </cell>
          <cell r="B798">
            <v>231.66</v>
          </cell>
          <cell r="C798">
            <v>231.73500000000001</v>
          </cell>
          <cell r="D798">
            <v>231.66</v>
          </cell>
          <cell r="E798">
            <v>1.1506370935971701E-2</v>
          </cell>
          <cell r="F798">
            <v>8.7962518325085479E-3</v>
          </cell>
        </row>
        <row r="799">
          <cell r="A799">
            <v>17060</v>
          </cell>
          <cell r="B799">
            <v>231.5</v>
          </cell>
          <cell r="C799">
            <v>231.56899999999999</v>
          </cell>
          <cell r="D799">
            <v>231.5</v>
          </cell>
          <cell r="E799">
            <v>1.275939826253987E-2</v>
          </cell>
          <cell r="F799">
            <v>1.0049279159076717E-2</v>
          </cell>
        </row>
        <row r="800">
          <cell r="A800">
            <v>17070</v>
          </cell>
          <cell r="B800">
            <v>231.34</v>
          </cell>
          <cell r="C800">
            <v>231.40700000000001</v>
          </cell>
          <cell r="D800">
            <v>231.34</v>
          </cell>
          <cell r="E800">
            <v>1.4012425589108039E-2</v>
          </cell>
          <cell r="F800">
            <v>1.1302306485644885E-2</v>
          </cell>
        </row>
        <row r="801">
          <cell r="A801">
            <v>17080</v>
          </cell>
          <cell r="B801">
            <v>231.2</v>
          </cell>
          <cell r="C801">
            <v>231.274</v>
          </cell>
          <cell r="D801">
            <v>231.2</v>
          </cell>
          <cell r="E801">
            <v>1.5265452915676207E-2</v>
          </cell>
          <cell r="F801">
            <v>1.2555333812213054E-2</v>
          </cell>
        </row>
        <row r="802">
          <cell r="A802">
            <v>17090</v>
          </cell>
          <cell r="B802">
            <v>231.11</v>
          </cell>
          <cell r="C802">
            <v>231.17500000000001</v>
          </cell>
          <cell r="D802">
            <v>231.11</v>
          </cell>
          <cell r="E802">
            <v>1.6514900164168466E-2</v>
          </cell>
          <cell r="F802">
            <v>1.3804781060705314E-2</v>
          </cell>
        </row>
        <row r="803">
          <cell r="A803">
            <v>17100</v>
          </cell>
          <cell r="B803">
            <v>231.04</v>
          </cell>
          <cell r="C803">
            <v>231.11099999999999</v>
          </cell>
          <cell r="D803">
            <v>231.04</v>
          </cell>
          <cell r="E803">
            <v>1.7767927490736635E-2</v>
          </cell>
          <cell r="F803">
            <v>1.5057808387273483E-2</v>
          </cell>
        </row>
        <row r="804">
          <cell r="A804">
            <v>17110</v>
          </cell>
          <cell r="B804">
            <v>230.95</v>
          </cell>
          <cell r="C804">
            <v>231.08</v>
          </cell>
          <cell r="D804">
            <v>230.92000000000002</v>
          </cell>
          <cell r="E804">
            <v>2.73462886875207E-2</v>
          </cell>
          <cell r="F804">
            <v>0.1424402910155724</v>
          </cell>
        </row>
        <row r="805">
          <cell r="A805">
            <v>17120</v>
          </cell>
          <cell r="B805">
            <v>231</v>
          </cell>
          <cell r="C805">
            <v>231.08199999999999</v>
          </cell>
          <cell r="D805">
            <v>230.98600000000002</v>
          </cell>
          <cell r="E805">
            <v>2.6093261360952531E-2</v>
          </cell>
          <cell r="F805">
            <v>0.14118726368900422</v>
          </cell>
        </row>
        <row r="806">
          <cell r="A806">
            <v>17130</v>
          </cell>
          <cell r="B806">
            <v>231.05</v>
          </cell>
          <cell r="C806">
            <v>231.119</v>
          </cell>
          <cell r="D806">
            <v>231.05</v>
          </cell>
          <cell r="E806">
            <v>2.4840234034384363E-2</v>
          </cell>
          <cell r="F806">
            <v>0.13993423636243604</v>
          </cell>
        </row>
        <row r="807">
          <cell r="A807">
            <v>17140</v>
          </cell>
          <cell r="B807">
            <v>231.12</v>
          </cell>
          <cell r="C807">
            <v>231.19</v>
          </cell>
          <cell r="D807">
            <v>231.12</v>
          </cell>
          <cell r="E807">
            <v>2.3587206707816194E-2</v>
          </cell>
          <cell r="F807">
            <v>0.13868120903586786</v>
          </cell>
        </row>
        <row r="808">
          <cell r="A808">
            <v>17150</v>
          </cell>
          <cell r="B808">
            <v>231.22</v>
          </cell>
          <cell r="C808">
            <v>231.29400000000001</v>
          </cell>
          <cell r="D808">
            <v>231.22</v>
          </cell>
          <cell r="E808">
            <v>2.2334179381248025E-2</v>
          </cell>
          <cell r="F808">
            <v>0.13742818170929968</v>
          </cell>
        </row>
        <row r="809">
          <cell r="A809">
            <v>17160</v>
          </cell>
          <cell r="B809">
            <v>231.38</v>
          </cell>
          <cell r="C809">
            <v>231.43199999999999</v>
          </cell>
          <cell r="D809">
            <v>231.36</v>
          </cell>
          <cell r="E809">
            <v>2.1081152054679857E-2</v>
          </cell>
          <cell r="F809">
            <v>0.13617515438273151</v>
          </cell>
        </row>
        <row r="810">
          <cell r="A810">
            <v>17170</v>
          </cell>
          <cell r="B810">
            <v>231.61</v>
          </cell>
          <cell r="C810">
            <v>231.60400000000001</v>
          </cell>
          <cell r="D810">
            <v>231.53</v>
          </cell>
          <cell r="E810">
            <v>1.9828124728111688E-2</v>
          </cell>
          <cell r="F810">
            <v>0.13492212705616333</v>
          </cell>
        </row>
        <row r="811">
          <cell r="A811">
            <v>17180</v>
          </cell>
          <cell r="B811">
            <v>231.88</v>
          </cell>
          <cell r="C811">
            <v>231.81</v>
          </cell>
          <cell r="D811">
            <v>231.73</v>
          </cell>
          <cell r="E811">
            <v>1.9828124728111688E-2</v>
          </cell>
          <cell r="F811">
            <v>0.132416072403027</v>
          </cell>
        </row>
        <row r="812">
          <cell r="A812">
            <v>17190</v>
          </cell>
          <cell r="B812">
            <v>232.19</v>
          </cell>
          <cell r="C812">
            <v>232.05</v>
          </cell>
          <cell r="D812">
            <v>231.87</v>
          </cell>
          <cell r="E812">
            <v>1.9828124728111688E-2</v>
          </cell>
          <cell r="F812">
            <v>0.12973817400224702</v>
          </cell>
        </row>
        <row r="813">
          <cell r="A813">
            <v>17200</v>
          </cell>
          <cell r="B813">
            <v>232.52</v>
          </cell>
          <cell r="C813">
            <v>232.32300000000001</v>
          </cell>
          <cell r="D813">
            <v>232.06</v>
          </cell>
          <cell r="E813">
            <v>1.9828124728111688E-2</v>
          </cell>
          <cell r="F813">
            <v>0.12687769161959569</v>
          </cell>
        </row>
        <row r="814">
          <cell r="A814">
            <v>17210</v>
          </cell>
          <cell r="B814">
            <v>232.84</v>
          </cell>
          <cell r="C814">
            <v>232.626</v>
          </cell>
          <cell r="D814">
            <v>232.36</v>
          </cell>
          <cell r="E814">
            <v>1.9828124728111688E-2</v>
          </cell>
          <cell r="F814">
            <v>0.12401362915886845</v>
          </cell>
        </row>
        <row r="815">
          <cell r="A815">
            <v>17220</v>
          </cell>
          <cell r="B815">
            <v>233.14</v>
          </cell>
          <cell r="C815">
            <v>232.934</v>
          </cell>
          <cell r="D815">
            <v>232.66</v>
          </cell>
          <cell r="E815">
            <v>1.9828124728111688E-2</v>
          </cell>
          <cell r="F815">
            <v>0.11371401992509932</v>
          </cell>
        </row>
        <row r="816">
          <cell r="A816">
            <v>17230</v>
          </cell>
          <cell r="B816">
            <v>233.45</v>
          </cell>
          <cell r="C816">
            <v>233.24100000000001</v>
          </cell>
          <cell r="D816">
            <v>232.97</v>
          </cell>
          <cell r="E816">
            <v>1.4871093546083767E-2</v>
          </cell>
          <cell r="F816">
            <v>0.10093947517839214</v>
          </cell>
        </row>
        <row r="817">
          <cell r="A817">
            <v>17240</v>
          </cell>
          <cell r="B817">
            <v>233.76</v>
          </cell>
          <cell r="C817">
            <v>233.548</v>
          </cell>
          <cell r="D817">
            <v>233.28</v>
          </cell>
          <cell r="E817">
            <v>4.957031182027922E-3</v>
          </cell>
          <cell r="F817">
            <v>8.5682834762595084E-2</v>
          </cell>
        </row>
        <row r="818">
          <cell r="A818">
            <v>17250</v>
          </cell>
          <cell r="B818">
            <v>234.06</v>
          </cell>
          <cell r="C818">
            <v>233.85499999999999</v>
          </cell>
          <cell r="D818">
            <v>233.58</v>
          </cell>
          <cell r="E818">
            <v>0</v>
          </cell>
          <cell r="F818">
            <v>6.7947678755784072E-2</v>
          </cell>
        </row>
        <row r="819">
          <cell r="A819">
            <v>17260</v>
          </cell>
          <cell r="B819">
            <v>234.32</v>
          </cell>
          <cell r="C819">
            <v>234.16200000000001</v>
          </cell>
          <cell r="D819">
            <v>233.96</v>
          </cell>
          <cell r="E819">
            <v>0</v>
          </cell>
          <cell r="F819">
            <v>4.7734007157959092E-2</v>
          </cell>
        </row>
        <row r="820">
          <cell r="A820">
            <v>17270</v>
          </cell>
          <cell r="B820">
            <v>234.56</v>
          </cell>
          <cell r="C820">
            <v>234.46899999999999</v>
          </cell>
          <cell r="D820">
            <v>234.36</v>
          </cell>
          <cell r="E820">
            <v>0</v>
          </cell>
          <cell r="F820">
            <v>2.5041819969120166E-2</v>
          </cell>
        </row>
        <row r="821">
          <cell r="A821">
            <v>17280</v>
          </cell>
          <cell r="B821">
            <v>234.84</v>
          </cell>
          <cell r="C821">
            <v>234.80600000000001</v>
          </cell>
          <cell r="D821">
            <v>234.73</v>
          </cell>
          <cell r="E821">
            <v>7.5110038032571982E-3</v>
          </cell>
          <cell r="F821">
            <v>0.18356327092043356</v>
          </cell>
        </row>
        <row r="822">
          <cell r="A822">
            <v>17290</v>
          </cell>
          <cell r="B822">
            <v>235.17</v>
          </cell>
          <cell r="C822">
            <v>235.20099999999999</v>
          </cell>
          <cell r="D822">
            <v>235.13</v>
          </cell>
          <cell r="E822">
            <v>7.5110038032571982E-3</v>
          </cell>
          <cell r="F822">
            <v>0.15622193926409489</v>
          </cell>
        </row>
        <row r="823">
          <cell r="A823">
            <v>17300</v>
          </cell>
          <cell r="B823">
            <v>235.59</v>
          </cell>
          <cell r="C823">
            <v>235.65600000000001</v>
          </cell>
          <cell r="D823">
            <v>235.59</v>
          </cell>
          <cell r="E823">
            <v>6.2579764766890287E-3</v>
          </cell>
          <cell r="F823">
            <v>0.1301837560273871</v>
          </cell>
        </row>
        <row r="824">
          <cell r="A824">
            <v>17310</v>
          </cell>
          <cell r="B824">
            <v>236.1</v>
          </cell>
          <cell r="C824">
            <v>236.16900000000001</v>
          </cell>
          <cell r="D824">
            <v>236.1</v>
          </cell>
          <cell r="E824">
            <v>5.0085292281967682E-3</v>
          </cell>
          <cell r="F824">
            <v>0.10414915286875522</v>
          </cell>
        </row>
        <row r="825">
          <cell r="A825">
            <v>17320</v>
          </cell>
          <cell r="B825">
            <v>236.67</v>
          </cell>
          <cell r="C825">
            <v>236.74199999999999</v>
          </cell>
          <cell r="D825">
            <v>236.67</v>
          </cell>
          <cell r="E825">
            <v>3.7590819797045077E-3</v>
          </cell>
          <cell r="F825">
            <v>7.811454971012334E-2</v>
          </cell>
        </row>
        <row r="826">
          <cell r="A826">
            <v>17330</v>
          </cell>
          <cell r="B826">
            <v>237.3</v>
          </cell>
          <cell r="C826">
            <v>237.37299999999999</v>
          </cell>
          <cell r="D826">
            <v>237.3</v>
          </cell>
          <cell r="E826">
            <v>2.5060546531363386E-3</v>
          </cell>
          <cell r="F826">
            <v>5.2076366473415563E-2</v>
          </cell>
        </row>
        <row r="827">
          <cell r="A827">
            <v>17340</v>
          </cell>
          <cell r="B827">
            <v>237.96</v>
          </cell>
          <cell r="C827">
            <v>238.03399999999999</v>
          </cell>
          <cell r="D827">
            <v>237.96</v>
          </cell>
          <cell r="E827">
            <v>1.2530273265681693E-3</v>
          </cell>
          <cell r="F827">
            <v>2.6038183236707781E-2</v>
          </cell>
        </row>
        <row r="828">
          <cell r="A828">
            <v>17350</v>
          </cell>
          <cell r="B828">
            <v>238.63</v>
          </cell>
          <cell r="C828">
            <v>238.69499999999999</v>
          </cell>
          <cell r="D828">
            <v>238.63</v>
          </cell>
          <cell r="E828">
            <v>0.20358416908340196</v>
          </cell>
          <cell r="F828">
            <v>0.2566742484335422</v>
          </cell>
        </row>
        <row r="829">
          <cell r="A829">
            <v>17360</v>
          </cell>
          <cell r="B829">
            <v>239.29</v>
          </cell>
          <cell r="C829">
            <v>239.35599999999999</v>
          </cell>
          <cell r="D829">
            <v>239.29</v>
          </cell>
          <cell r="E829">
            <v>0.20233114175683378</v>
          </cell>
          <cell r="F829">
            <v>0.23063606519683438</v>
          </cell>
        </row>
        <row r="830">
          <cell r="A830">
            <v>17370</v>
          </cell>
          <cell r="B830">
            <v>239.95</v>
          </cell>
          <cell r="C830">
            <v>240.017</v>
          </cell>
          <cell r="D830">
            <v>239.95</v>
          </cell>
          <cell r="E830">
            <v>0.20108169450834151</v>
          </cell>
          <cell r="F830">
            <v>0.20460146203820251</v>
          </cell>
        </row>
        <row r="831">
          <cell r="A831">
            <v>17380</v>
          </cell>
          <cell r="B831">
            <v>240.6</v>
          </cell>
          <cell r="C831">
            <v>240.67400000000001</v>
          </cell>
          <cell r="D831">
            <v>240.6</v>
          </cell>
          <cell r="E831">
            <v>0.19982866718177333</v>
          </cell>
          <cell r="F831">
            <v>0.17856327880149472</v>
          </cell>
        </row>
        <row r="832">
          <cell r="A832">
            <v>17390</v>
          </cell>
          <cell r="B832">
            <v>241.21</v>
          </cell>
          <cell r="C832">
            <v>241.28</v>
          </cell>
          <cell r="D832">
            <v>241.21</v>
          </cell>
          <cell r="E832">
            <v>0.19361860867317723</v>
          </cell>
          <cell r="F832">
            <v>0.15252509556478694</v>
          </cell>
        </row>
        <row r="833">
          <cell r="A833">
            <v>17400</v>
          </cell>
          <cell r="B833">
            <v>241.75</v>
          </cell>
          <cell r="C833">
            <v>241.82</v>
          </cell>
          <cell r="D833">
            <v>241.75</v>
          </cell>
          <cell r="E833">
            <v>0.18493003457356716</v>
          </cell>
          <cell r="F833">
            <v>0.12648691232807915</v>
          </cell>
        </row>
        <row r="834">
          <cell r="A834">
            <v>17410</v>
          </cell>
          <cell r="B834">
            <v>242.22</v>
          </cell>
          <cell r="C834">
            <v>242.29400000000001</v>
          </cell>
          <cell r="D834">
            <v>242.22</v>
          </cell>
          <cell r="E834">
            <v>0.17376294488294314</v>
          </cell>
          <cell r="F834">
            <v>0.10292724468238532</v>
          </cell>
        </row>
        <row r="835">
          <cell r="A835">
            <v>17420</v>
          </cell>
          <cell r="B835">
            <v>242.63</v>
          </cell>
          <cell r="C835">
            <v>242.703</v>
          </cell>
          <cell r="D835">
            <v>242.63</v>
          </cell>
          <cell r="E835">
            <v>0.16011733960130514</v>
          </cell>
          <cell r="F835">
            <v>8.1846092627705466E-2</v>
          </cell>
        </row>
        <row r="836">
          <cell r="A836">
            <v>17430</v>
          </cell>
          <cell r="B836">
            <v>242.98</v>
          </cell>
          <cell r="C836">
            <v>243.047</v>
          </cell>
          <cell r="D836">
            <v>242.98</v>
          </cell>
          <cell r="E836">
            <v>0.1439932187286532</v>
          </cell>
          <cell r="F836">
            <v>6.3243456164039577E-2</v>
          </cell>
        </row>
        <row r="837">
          <cell r="A837">
            <v>17440</v>
          </cell>
          <cell r="B837">
            <v>243.26</v>
          </cell>
          <cell r="C837">
            <v>243.32499999999999</v>
          </cell>
          <cell r="D837">
            <v>243.26</v>
          </cell>
          <cell r="E837">
            <v>0.12539058226498728</v>
          </cell>
          <cell r="F837">
            <v>4.7119335291387641E-2</v>
          </cell>
        </row>
        <row r="838">
          <cell r="A838">
            <v>17450</v>
          </cell>
          <cell r="B838">
            <v>243.47</v>
          </cell>
          <cell r="C838">
            <v>243.53800000000001</v>
          </cell>
          <cell r="D838">
            <v>243.49</v>
          </cell>
          <cell r="E838">
            <v>0.10430943021030743</v>
          </cell>
          <cell r="F838">
            <v>3.3473730009749667E-2</v>
          </cell>
        </row>
        <row r="839">
          <cell r="A839">
            <v>17460</v>
          </cell>
          <cell r="B839">
            <v>243.61</v>
          </cell>
          <cell r="C839">
            <v>243.685</v>
          </cell>
          <cell r="D839">
            <v>243.7</v>
          </cell>
          <cell r="E839">
            <v>8.0749762564613622E-2</v>
          </cell>
          <cell r="F839">
            <v>2.2306640319125649E-2</v>
          </cell>
        </row>
        <row r="840">
          <cell r="A840">
            <v>17470</v>
          </cell>
          <cell r="B840">
            <v>243.66000000000003</v>
          </cell>
          <cell r="C840">
            <v>243.78100000000001</v>
          </cell>
          <cell r="D840">
            <v>243.86</v>
          </cell>
          <cell r="E840">
            <v>5.5915587123896188E-2</v>
          </cell>
          <cell r="F840">
            <v>1.2392577955069805E-2</v>
          </cell>
        </row>
        <row r="841">
          <cell r="A841">
            <v>17480</v>
          </cell>
          <cell r="B841">
            <v>243.71000000000004</v>
          </cell>
          <cell r="C841">
            <v>243.87200000000001</v>
          </cell>
          <cell r="D841">
            <v>244.01</v>
          </cell>
          <cell r="E841">
            <v>3.5855858883335305E-2</v>
          </cell>
          <cell r="F841">
            <v>4.957031182027922E-3</v>
          </cell>
        </row>
        <row r="842">
          <cell r="A842">
            <v>17490</v>
          </cell>
          <cell r="B842">
            <v>243.76000000000005</v>
          </cell>
          <cell r="C842">
            <v>243.964</v>
          </cell>
          <cell r="D842">
            <v>244.16</v>
          </cell>
          <cell r="E842">
            <v>2.0599218467538254E-2</v>
          </cell>
          <cell r="F842">
            <v>0</v>
          </cell>
        </row>
        <row r="843">
          <cell r="A843">
            <v>17500</v>
          </cell>
          <cell r="B843">
            <v>243.81000000000006</v>
          </cell>
          <cell r="C843">
            <v>244.05600000000001</v>
          </cell>
          <cell r="D843">
            <v>244.25</v>
          </cell>
          <cell r="E843">
            <v>1.0299609233769127E-2</v>
          </cell>
          <cell r="F843">
            <v>0</v>
          </cell>
        </row>
        <row r="844">
          <cell r="A844">
            <v>17510</v>
          </cell>
          <cell r="B844">
            <v>243.9</v>
          </cell>
          <cell r="C844">
            <v>244.148</v>
          </cell>
          <cell r="D844">
            <v>244.34</v>
          </cell>
          <cell r="E844">
            <v>4.1587563882865698E-2</v>
          </cell>
          <cell r="F844">
            <v>0</v>
          </cell>
        </row>
        <row r="845">
          <cell r="A845">
            <v>17520</v>
          </cell>
          <cell r="B845">
            <v>243.99</v>
          </cell>
          <cell r="C845">
            <v>244.24</v>
          </cell>
          <cell r="D845">
            <v>244.44</v>
          </cell>
          <cell r="E845">
            <v>3.8723501422138457E-2</v>
          </cell>
          <cell r="F845">
            <v>0</v>
          </cell>
        </row>
        <row r="846">
          <cell r="A846">
            <v>17530</v>
          </cell>
          <cell r="B846">
            <v>244.08</v>
          </cell>
          <cell r="C846">
            <v>244.33099999999999</v>
          </cell>
          <cell r="D846">
            <v>244.53</v>
          </cell>
          <cell r="E846">
            <v>3.090240777938329E-2</v>
          </cell>
          <cell r="F846">
            <v>0</v>
          </cell>
        </row>
        <row r="847">
          <cell r="A847">
            <v>17540</v>
          </cell>
          <cell r="B847">
            <v>244.18</v>
          </cell>
          <cell r="C847">
            <v>244.428</v>
          </cell>
          <cell r="D847">
            <v>244.62</v>
          </cell>
          <cell r="E847">
            <v>2.1842056341121144E-2</v>
          </cell>
          <cell r="F847">
            <v>0</v>
          </cell>
        </row>
        <row r="848">
          <cell r="A848">
            <v>17550</v>
          </cell>
          <cell r="B848">
            <v>244.32</v>
          </cell>
          <cell r="C848">
            <v>244.572</v>
          </cell>
          <cell r="D848">
            <v>244.77</v>
          </cell>
          <cell r="E848">
            <v>1.1542447107352017E-2</v>
          </cell>
          <cell r="F848">
            <v>0</v>
          </cell>
        </row>
        <row r="849">
          <cell r="A849">
            <v>17560</v>
          </cell>
          <cell r="B849">
            <v>244.52</v>
          </cell>
          <cell r="C849">
            <v>244.77500000000001</v>
          </cell>
          <cell r="D849">
            <v>244.97</v>
          </cell>
          <cell r="E849">
            <v>0.16242951925709992</v>
          </cell>
          <cell r="F849">
            <v>3.3667054225848758E-2</v>
          </cell>
        </row>
        <row r="850">
          <cell r="A850">
            <v>17570</v>
          </cell>
          <cell r="B850">
            <v>244.78</v>
          </cell>
          <cell r="C850">
            <v>245.036</v>
          </cell>
          <cell r="D850">
            <v>245.23</v>
          </cell>
          <cell r="E850">
            <v>0.14964781435424093</v>
          </cell>
          <cell r="F850">
            <v>3.3667054225848758E-2</v>
          </cell>
        </row>
        <row r="851">
          <cell r="A851">
            <v>17580</v>
          </cell>
          <cell r="B851">
            <v>245.1</v>
          </cell>
          <cell r="C851">
            <v>245.35599999999999</v>
          </cell>
          <cell r="D851">
            <v>245.55</v>
          </cell>
          <cell r="E851">
            <v>0.13563401181202678</v>
          </cell>
          <cell r="F851">
            <v>3.3667054225848758E-2</v>
          </cell>
        </row>
        <row r="852">
          <cell r="A852">
            <v>17590</v>
          </cell>
          <cell r="B852">
            <v>245.48</v>
          </cell>
          <cell r="C852">
            <v>245.73400000000001</v>
          </cell>
          <cell r="D852">
            <v>245.93</v>
          </cell>
          <cell r="E852">
            <v>0.12037737139622974</v>
          </cell>
          <cell r="F852">
            <v>3.3667054225848758E-2</v>
          </cell>
        </row>
        <row r="853">
          <cell r="A853">
            <v>17600</v>
          </cell>
          <cell r="B853">
            <v>245.92</v>
          </cell>
          <cell r="C853">
            <v>246.17099999999999</v>
          </cell>
          <cell r="D853">
            <v>246.37</v>
          </cell>
          <cell r="E853">
            <v>0.1038814731849257</v>
          </cell>
          <cell r="F853">
            <v>3.3667054225848758E-2</v>
          </cell>
        </row>
        <row r="854">
          <cell r="A854">
            <v>17610</v>
          </cell>
          <cell r="B854">
            <v>246.48</v>
          </cell>
          <cell r="C854">
            <v>246.666</v>
          </cell>
          <cell r="D854">
            <v>246.81</v>
          </cell>
          <cell r="E854">
            <v>8.61498972561906E-2</v>
          </cell>
          <cell r="F854">
            <v>3.3667054225848758E-2</v>
          </cell>
        </row>
        <row r="855">
          <cell r="A855">
            <v>17620</v>
          </cell>
          <cell r="B855">
            <v>247.11</v>
          </cell>
          <cell r="C855">
            <v>247.22</v>
          </cell>
          <cell r="D855">
            <v>247.31</v>
          </cell>
          <cell r="E855">
            <v>6.71754834538726E-2</v>
          </cell>
          <cell r="F855">
            <v>3.3667054225848758E-2</v>
          </cell>
        </row>
        <row r="856">
          <cell r="A856">
            <v>17630</v>
          </cell>
          <cell r="B856">
            <v>247.78</v>
          </cell>
          <cell r="C856">
            <v>247.821</v>
          </cell>
          <cell r="D856">
            <v>247.86</v>
          </cell>
          <cell r="E856">
            <v>4.7130075525615364E-2</v>
          </cell>
          <cell r="F856">
            <v>3.3667054225848758E-2</v>
          </cell>
        </row>
        <row r="857">
          <cell r="A857">
            <v>17640</v>
          </cell>
          <cell r="B857">
            <v>248.44</v>
          </cell>
          <cell r="C857">
            <v>248.428</v>
          </cell>
          <cell r="D857">
            <v>248.42</v>
          </cell>
          <cell r="E857">
            <v>2.9742187092167534E-2</v>
          </cell>
          <cell r="F857">
            <v>3.3667054225848758E-2</v>
          </cell>
        </row>
        <row r="858">
          <cell r="A858">
            <v>17650</v>
          </cell>
          <cell r="B858">
            <v>249.1</v>
          </cell>
          <cell r="C858">
            <v>249.03399999999999</v>
          </cell>
          <cell r="D858">
            <v>248.97</v>
          </cell>
          <cell r="E858">
            <v>1.7349609137097727E-2</v>
          </cell>
          <cell r="F858">
            <v>3.1160999572712417E-2</v>
          </cell>
        </row>
        <row r="859">
          <cell r="A859">
            <v>17660</v>
          </cell>
          <cell r="B859">
            <v>249.75</v>
          </cell>
          <cell r="C859">
            <v>249.64</v>
          </cell>
          <cell r="D859">
            <v>249.5</v>
          </cell>
          <cell r="E859">
            <v>7.4355467730418826E-3</v>
          </cell>
          <cell r="F859">
            <v>2.8554702733450624E-2</v>
          </cell>
        </row>
        <row r="860">
          <cell r="A860">
            <v>17670</v>
          </cell>
          <cell r="B860">
            <v>250.41</v>
          </cell>
          <cell r="C860">
            <v>250.24600000000001</v>
          </cell>
          <cell r="D860">
            <v>250.03</v>
          </cell>
          <cell r="E860">
            <v>0</v>
          </cell>
          <cell r="F860">
            <v>2.5772982068469289E-2</v>
          </cell>
        </row>
        <row r="861">
          <cell r="A861">
            <v>17680</v>
          </cell>
          <cell r="B861">
            <v>251.04</v>
          </cell>
          <cell r="C861">
            <v>250.85300000000001</v>
          </cell>
          <cell r="D861">
            <v>250.61</v>
          </cell>
          <cell r="E861">
            <v>0</v>
          </cell>
          <cell r="F861">
            <v>2.2908919607742044E-2</v>
          </cell>
        </row>
        <row r="862">
          <cell r="A862">
            <v>17690</v>
          </cell>
          <cell r="B862">
            <v>251.65</v>
          </cell>
          <cell r="C862">
            <v>251.459</v>
          </cell>
          <cell r="D862">
            <v>251.22</v>
          </cell>
          <cell r="E862">
            <v>0</v>
          </cell>
          <cell r="F862">
            <v>2.0044857147014799E-2</v>
          </cell>
        </row>
        <row r="863">
          <cell r="A863">
            <v>17700</v>
          </cell>
          <cell r="B863">
            <v>252.25</v>
          </cell>
          <cell r="C863">
            <v>252.065</v>
          </cell>
          <cell r="D863">
            <v>251.82</v>
          </cell>
          <cell r="E863">
            <v>0</v>
          </cell>
          <cell r="F863">
            <v>1.7180794686287554E-2</v>
          </cell>
        </row>
        <row r="864">
          <cell r="A864">
            <v>17710</v>
          </cell>
          <cell r="B864">
            <v>252.86</v>
          </cell>
          <cell r="C864">
            <v>252.67099999999999</v>
          </cell>
          <cell r="D864">
            <v>252.43</v>
          </cell>
          <cell r="E864">
            <v>0</v>
          </cell>
          <cell r="F864">
            <v>1.4316732225560309E-2</v>
          </cell>
        </row>
        <row r="865">
          <cell r="A865">
            <v>17720</v>
          </cell>
          <cell r="B865">
            <v>253.47</v>
          </cell>
          <cell r="C865">
            <v>253.27699999999999</v>
          </cell>
          <cell r="D865">
            <v>253.03</v>
          </cell>
          <cell r="E865">
            <v>0</v>
          </cell>
          <cell r="F865">
            <v>1.1452669764833065E-2</v>
          </cell>
        </row>
        <row r="866">
          <cell r="A866">
            <v>17730</v>
          </cell>
          <cell r="B866">
            <v>254.07</v>
          </cell>
          <cell r="C866">
            <v>253.88399999999999</v>
          </cell>
          <cell r="D866">
            <v>253.64</v>
          </cell>
          <cell r="E866">
            <v>0</v>
          </cell>
          <cell r="F866">
            <v>8.588607304105822E-3</v>
          </cell>
        </row>
        <row r="867">
          <cell r="A867">
            <v>17740</v>
          </cell>
          <cell r="B867">
            <v>254.68</v>
          </cell>
          <cell r="C867">
            <v>254.49</v>
          </cell>
          <cell r="D867">
            <v>254.25</v>
          </cell>
          <cell r="E867">
            <v>0</v>
          </cell>
          <cell r="F867">
            <v>5.7245448433785786E-3</v>
          </cell>
        </row>
        <row r="868">
          <cell r="A868">
            <v>17750</v>
          </cell>
          <cell r="B868">
            <v>255.26</v>
          </cell>
          <cell r="C868">
            <v>255.096</v>
          </cell>
          <cell r="D868">
            <v>254.89</v>
          </cell>
          <cell r="E868">
            <v>0</v>
          </cell>
          <cell r="F868">
            <v>2.8604823826513348E-3</v>
          </cell>
        </row>
        <row r="869">
          <cell r="A869">
            <v>17760</v>
          </cell>
          <cell r="B869">
            <v>255.8</v>
          </cell>
          <cell r="C869">
            <v>255.702</v>
          </cell>
          <cell r="D869">
            <v>255.58</v>
          </cell>
          <cell r="E869">
            <v>0.25003375438397335</v>
          </cell>
          <cell r="F869">
            <v>0.1145156820234817</v>
          </cell>
        </row>
        <row r="870">
          <cell r="A870">
            <v>17770</v>
          </cell>
          <cell r="B870">
            <v>256.35000000000002</v>
          </cell>
          <cell r="C870">
            <v>256.30900000000003</v>
          </cell>
          <cell r="D870">
            <v>256.23</v>
          </cell>
          <cell r="E870">
            <v>0.24259820761093148</v>
          </cell>
          <cell r="F870">
            <v>0.11171964104619672</v>
          </cell>
        </row>
        <row r="871">
          <cell r="A871">
            <v>17780</v>
          </cell>
          <cell r="B871">
            <v>256.89</v>
          </cell>
          <cell r="C871">
            <v>256.91500000000002</v>
          </cell>
          <cell r="D871">
            <v>256.83999999999997</v>
          </cell>
          <cell r="E871">
            <v>0.23268414524687564</v>
          </cell>
          <cell r="F871">
            <v>0.10910618405078311</v>
          </cell>
        </row>
        <row r="872">
          <cell r="A872">
            <v>17790</v>
          </cell>
          <cell r="B872">
            <v>257.45</v>
          </cell>
          <cell r="C872">
            <v>257.52100000000002</v>
          </cell>
          <cell r="D872">
            <v>257.45</v>
          </cell>
          <cell r="E872">
            <v>0.21903853996523764</v>
          </cell>
          <cell r="F872">
            <v>0.10785315672421494</v>
          </cell>
        </row>
        <row r="873">
          <cell r="A873">
            <v>17800</v>
          </cell>
          <cell r="B873">
            <v>258.06</v>
          </cell>
          <cell r="C873">
            <v>258.12700000000001</v>
          </cell>
          <cell r="D873">
            <v>258.06</v>
          </cell>
          <cell r="E873">
            <v>0.20291799917066161</v>
          </cell>
          <cell r="F873">
            <v>0.10164667829369477</v>
          </cell>
        </row>
        <row r="874">
          <cell r="A874">
            <v>17810</v>
          </cell>
          <cell r="B874">
            <v>258.66000000000003</v>
          </cell>
          <cell r="C874">
            <v>258.73399999999998</v>
          </cell>
          <cell r="D874">
            <v>258.73</v>
          </cell>
          <cell r="E874">
            <v>0.18431536270699569</v>
          </cell>
          <cell r="F874">
            <v>9.295810419408472E-2</v>
          </cell>
        </row>
        <row r="875">
          <cell r="A875">
            <v>17820</v>
          </cell>
          <cell r="B875">
            <v>259.26</v>
          </cell>
          <cell r="C875">
            <v>259.33999999999997</v>
          </cell>
          <cell r="D875">
            <v>259.39999999999998</v>
          </cell>
          <cell r="E875">
            <v>0.16323421065231583</v>
          </cell>
          <cell r="F875">
            <v>8.1791014503460713E-2</v>
          </cell>
        </row>
        <row r="876">
          <cell r="A876">
            <v>17830</v>
          </cell>
          <cell r="B876">
            <v>259.77</v>
          </cell>
          <cell r="C876">
            <v>259.93400000000003</v>
          </cell>
          <cell r="D876">
            <v>260.06</v>
          </cell>
          <cell r="E876">
            <v>0.13824251177625838</v>
          </cell>
          <cell r="F876">
            <v>6.939843654839091E-2</v>
          </cell>
        </row>
        <row r="877">
          <cell r="A877">
            <v>17840</v>
          </cell>
          <cell r="B877">
            <v>260.19</v>
          </cell>
          <cell r="C877">
            <v>260.43299999999999</v>
          </cell>
          <cell r="D877">
            <v>260.62</v>
          </cell>
          <cell r="E877">
            <v>0.11059687348346743</v>
          </cell>
          <cell r="F877">
            <v>5.4527343002307146E-2</v>
          </cell>
        </row>
        <row r="878">
          <cell r="A878">
            <v>17850</v>
          </cell>
          <cell r="B878">
            <v>260.58</v>
          </cell>
          <cell r="C878">
            <v>260.822</v>
          </cell>
          <cell r="D878">
            <v>261.01</v>
          </cell>
          <cell r="E878">
            <v>8.2947655112600577E-2</v>
          </cell>
          <cell r="F878">
            <v>3.7177733865209416E-2</v>
          </cell>
        </row>
        <row r="879">
          <cell r="A879">
            <v>17860</v>
          </cell>
          <cell r="B879">
            <v>260.86</v>
          </cell>
          <cell r="C879">
            <v>261.101</v>
          </cell>
          <cell r="D879">
            <v>261.29000000000002</v>
          </cell>
          <cell r="E879">
            <v>5.5298436741733716E-2</v>
          </cell>
          <cell r="F879">
            <v>2.2306640319125652E-2</v>
          </cell>
        </row>
        <row r="880">
          <cell r="A880">
            <v>17870</v>
          </cell>
          <cell r="B880">
            <v>261.02999999999997</v>
          </cell>
          <cell r="C880">
            <v>261.27</v>
          </cell>
          <cell r="D880">
            <v>261.45999999999998</v>
          </cell>
          <cell r="E880">
            <v>2.7649218370866858E-2</v>
          </cell>
          <cell r="F880">
            <v>9.914062364055844E-3</v>
          </cell>
        </row>
        <row r="881">
          <cell r="A881">
            <v>17880</v>
          </cell>
          <cell r="B881">
            <v>261.08999999999997</v>
          </cell>
          <cell r="C881">
            <v>261.32900000000001</v>
          </cell>
          <cell r="D881">
            <v>261.52000000000004</v>
          </cell>
          <cell r="E881">
            <v>2.7652798448942764E-2</v>
          </cell>
          <cell r="F881">
            <v>7.4355467730418826E-3</v>
          </cell>
        </row>
        <row r="882">
          <cell r="A882">
            <v>17890</v>
          </cell>
          <cell r="B882">
            <v>261.02999999999997</v>
          </cell>
          <cell r="C882">
            <v>261.27800000000002</v>
          </cell>
          <cell r="D882">
            <v>261.47000000000003</v>
          </cell>
          <cell r="E882">
            <v>5.2823501228795658E-2</v>
          </cell>
          <cell r="F882">
            <v>7.4355467730418826E-3</v>
          </cell>
        </row>
        <row r="883">
          <cell r="A883">
            <v>17900</v>
          </cell>
          <cell r="B883">
            <v>260.87</v>
          </cell>
          <cell r="C883">
            <v>261.11700000000002</v>
          </cell>
          <cell r="D883">
            <v>261.31</v>
          </cell>
          <cell r="E883">
            <v>7.5515688417634591E-2</v>
          </cell>
          <cell r="F883">
            <v>7.4355467730418826E-3</v>
          </cell>
        </row>
        <row r="884">
          <cell r="A884">
            <v>17910</v>
          </cell>
          <cell r="B884">
            <v>260.60000000000002</v>
          </cell>
          <cell r="C884">
            <v>260.846</v>
          </cell>
          <cell r="D884">
            <v>261.04000000000002</v>
          </cell>
          <cell r="E884">
            <v>9.5729360015459564E-2</v>
          </cell>
          <cell r="F884">
            <v>7.4355467730418826E-3</v>
          </cell>
        </row>
        <row r="885">
          <cell r="A885">
            <v>17920</v>
          </cell>
          <cell r="B885">
            <v>260.22000000000003</v>
          </cell>
          <cell r="C885">
            <v>260.46499999999997</v>
          </cell>
          <cell r="D885">
            <v>260.64999999999998</v>
          </cell>
          <cell r="E885">
            <v>1.525664041579705E-2</v>
          </cell>
          <cell r="F885">
            <v>0</v>
          </cell>
        </row>
        <row r="886">
          <cell r="A886">
            <v>17930</v>
          </cell>
          <cell r="B886">
            <v>259.75</v>
          </cell>
          <cell r="C886">
            <v>259.99</v>
          </cell>
          <cell r="D886">
            <v>260.18</v>
          </cell>
          <cell r="E886">
            <v>2.5556249649566175E-2</v>
          </cell>
          <cell r="F886">
            <v>0</v>
          </cell>
        </row>
        <row r="887">
          <cell r="A887">
            <v>17940</v>
          </cell>
          <cell r="B887">
            <v>259.32</v>
          </cell>
          <cell r="C887">
            <v>259.50099999999998</v>
          </cell>
          <cell r="D887">
            <v>259.64</v>
          </cell>
          <cell r="E887">
            <v>2.84131519541416E-2</v>
          </cell>
          <cell r="F887">
            <v>0</v>
          </cell>
        </row>
        <row r="888">
          <cell r="A888">
            <v>17950</v>
          </cell>
          <cell r="B888">
            <v>258.91000000000003</v>
          </cell>
          <cell r="C888">
            <v>259.01299999999998</v>
          </cell>
          <cell r="D888">
            <v>259.11</v>
          </cell>
          <cell r="E888">
            <v>3.1087470276845663E-2</v>
          </cell>
          <cell r="F888">
            <v>0</v>
          </cell>
        </row>
        <row r="889">
          <cell r="A889">
            <v>17960</v>
          </cell>
          <cell r="B889">
            <v>258.48</v>
          </cell>
          <cell r="C889">
            <v>258.52499999999998</v>
          </cell>
          <cell r="D889">
            <v>258.57</v>
          </cell>
          <cell r="E889">
            <v>3.3589944851906091E-2</v>
          </cell>
          <cell r="F889">
            <v>0</v>
          </cell>
        </row>
        <row r="890">
          <cell r="A890">
            <v>17970</v>
          </cell>
          <cell r="B890">
            <v>258.04000000000002</v>
          </cell>
          <cell r="C890">
            <v>258.04300000000001</v>
          </cell>
          <cell r="D890">
            <v>258.04000000000002</v>
          </cell>
          <cell r="E890">
            <v>3.4842972178474263E-2</v>
          </cell>
          <cell r="F890">
            <v>1.2530273265681693E-3</v>
          </cell>
        </row>
        <row r="891">
          <cell r="A891">
            <v>17980</v>
          </cell>
          <cell r="B891">
            <v>257.64999999999998</v>
          </cell>
          <cell r="C891">
            <v>257.60500000000002</v>
          </cell>
          <cell r="D891">
            <v>257.56</v>
          </cell>
          <cell r="E891">
            <v>3.4842972178474263E-2</v>
          </cell>
          <cell r="F891">
            <v>3.7590819797045077E-3</v>
          </cell>
        </row>
        <row r="892">
          <cell r="A892">
            <v>17990</v>
          </cell>
          <cell r="B892">
            <v>257.31</v>
          </cell>
          <cell r="C892">
            <v>257.21600000000001</v>
          </cell>
          <cell r="D892">
            <v>257.11</v>
          </cell>
          <cell r="E892">
            <v>3.4842972178474263E-2</v>
          </cell>
          <cell r="F892">
            <v>6.4369803804844809E-3</v>
          </cell>
        </row>
        <row r="893">
          <cell r="E893">
            <v>0</v>
          </cell>
          <cell r="F893">
            <v>0</v>
          </cell>
        </row>
        <row r="894">
          <cell r="A894">
            <v>18000</v>
          </cell>
          <cell r="B894">
            <v>257.02</v>
          </cell>
          <cell r="C894">
            <v>256.87700000000001</v>
          </cell>
          <cell r="D894">
            <v>256.7</v>
          </cell>
          <cell r="E894">
            <v>3.4842972178474263E-2</v>
          </cell>
          <cell r="F894">
            <v>9.2938826850599079E-3</v>
          </cell>
        </row>
        <row r="895">
          <cell r="A895">
            <v>18010</v>
          </cell>
          <cell r="B895">
            <v>256.77</v>
          </cell>
          <cell r="C895">
            <v>256.58800000000002</v>
          </cell>
          <cell r="D895">
            <v>256.35000000000002</v>
          </cell>
          <cell r="E895">
            <v>4.2278518951516145E-2</v>
          </cell>
          <cell r="F895">
            <v>1.2157945145787151E-2</v>
          </cell>
        </row>
        <row r="896">
          <cell r="A896">
            <v>18020</v>
          </cell>
          <cell r="B896">
            <v>256.52999999999997</v>
          </cell>
          <cell r="C896">
            <v>256.34800000000001</v>
          </cell>
          <cell r="D896">
            <v>256.11</v>
          </cell>
          <cell r="E896">
            <v>5.2192581315571987E-2</v>
          </cell>
          <cell r="F896">
            <v>1.5022007606514395E-2</v>
          </cell>
        </row>
        <row r="897">
          <cell r="A897">
            <v>18030</v>
          </cell>
          <cell r="B897">
            <v>256.33999999999997</v>
          </cell>
          <cell r="C897">
            <v>256.15800000000002</v>
          </cell>
          <cell r="D897">
            <v>255.92</v>
          </cell>
          <cell r="E897">
            <v>6.2106643679627829E-2</v>
          </cell>
          <cell r="F897">
            <v>1.788248998916573E-2</v>
          </cell>
        </row>
        <row r="898">
          <cell r="A898">
            <v>18040</v>
          </cell>
          <cell r="B898">
            <v>256.2</v>
          </cell>
          <cell r="C898">
            <v>256.01799999999997</v>
          </cell>
          <cell r="D898">
            <v>255.78</v>
          </cell>
          <cell r="E898">
            <v>7.3259963839190659E-2</v>
          </cell>
          <cell r="F898">
            <v>2.0746552449892975E-2</v>
          </cell>
        </row>
        <row r="899">
          <cell r="A899">
            <v>18050</v>
          </cell>
          <cell r="B899">
            <v>256.11</v>
          </cell>
          <cell r="C899">
            <v>255.92099999999999</v>
          </cell>
          <cell r="D899">
            <v>255.68</v>
          </cell>
          <cell r="E899">
            <v>8.5652541794260462E-2</v>
          </cell>
          <cell r="F899">
            <v>2.361061491062022E-2</v>
          </cell>
        </row>
        <row r="900">
          <cell r="A900">
            <v>18060</v>
          </cell>
          <cell r="B900">
            <v>256.02</v>
          </cell>
          <cell r="C900">
            <v>255.83099999999999</v>
          </cell>
          <cell r="D900">
            <v>255.59</v>
          </cell>
          <cell r="E900">
            <v>9.9284377544837252E-2</v>
          </cell>
          <cell r="F900">
            <v>2.6474677371347465E-2</v>
          </cell>
        </row>
        <row r="901">
          <cell r="A901">
            <v>18070</v>
          </cell>
          <cell r="B901">
            <v>255.93</v>
          </cell>
          <cell r="C901">
            <v>255.74</v>
          </cell>
          <cell r="D901">
            <v>255.5</v>
          </cell>
          <cell r="E901">
            <v>0.11415547109092102</v>
          </cell>
          <cell r="F901">
            <v>3.1817255423088671E-2</v>
          </cell>
        </row>
        <row r="902">
          <cell r="A902">
            <v>18080</v>
          </cell>
          <cell r="B902">
            <v>255.83</v>
          </cell>
          <cell r="C902">
            <v>255.65</v>
          </cell>
          <cell r="D902">
            <v>255.41</v>
          </cell>
          <cell r="E902">
            <v>0.13026582243251175</v>
          </cell>
          <cell r="F902">
            <v>3.9638349065843834E-2</v>
          </cell>
        </row>
        <row r="903">
          <cell r="A903">
            <v>18090</v>
          </cell>
          <cell r="B903">
            <v>255.70000000000002</v>
          </cell>
          <cell r="C903">
            <v>255.559</v>
          </cell>
          <cell r="D903">
            <v>255.32</v>
          </cell>
          <cell r="E903">
            <v>1.7349609137097727E-2</v>
          </cell>
          <cell r="F903">
            <v>7.8210936427551662E-3</v>
          </cell>
        </row>
        <row r="904">
          <cell r="A904">
            <v>18100</v>
          </cell>
          <cell r="B904">
            <v>255.65</v>
          </cell>
          <cell r="C904">
            <v>255.46899999999999</v>
          </cell>
          <cell r="D904">
            <v>255.23</v>
          </cell>
          <cell r="E904">
            <v>3.4699218274195455E-2</v>
          </cell>
          <cell r="F904">
            <v>1.6633593521915915E-2</v>
          </cell>
        </row>
        <row r="905">
          <cell r="A905">
            <v>18110</v>
          </cell>
          <cell r="B905">
            <v>255.56</v>
          </cell>
          <cell r="C905">
            <v>255.37799999999999</v>
          </cell>
          <cell r="D905">
            <v>255.14</v>
          </cell>
          <cell r="E905">
            <v>5.2048827411293186E-2</v>
          </cell>
          <cell r="F905">
            <v>2.6437499637482251E-2</v>
          </cell>
        </row>
        <row r="906">
          <cell r="A906">
            <v>18120</v>
          </cell>
          <cell r="B906">
            <v>255.47</v>
          </cell>
          <cell r="C906">
            <v>255.28800000000001</v>
          </cell>
          <cell r="D906">
            <v>255.06000000000006</v>
          </cell>
          <cell r="E906">
            <v>6.939843654839091E-2</v>
          </cell>
          <cell r="F906">
            <v>3.7232811989454169E-2</v>
          </cell>
        </row>
        <row r="907">
          <cell r="A907">
            <v>18130</v>
          </cell>
          <cell r="B907">
            <v>255.38</v>
          </cell>
          <cell r="C907">
            <v>255.197</v>
          </cell>
          <cell r="D907">
            <v>255.01000000000005</v>
          </cell>
          <cell r="E907">
            <v>8.6748045685488634E-2</v>
          </cell>
          <cell r="F907">
            <v>4.0096874450181411E-2</v>
          </cell>
        </row>
        <row r="908">
          <cell r="A908">
            <v>18140</v>
          </cell>
          <cell r="B908">
            <v>255.23</v>
          </cell>
          <cell r="C908">
            <v>255.107</v>
          </cell>
          <cell r="D908">
            <v>254.96000000000004</v>
          </cell>
          <cell r="E908">
            <v>0.10409765482258636</v>
          </cell>
          <cell r="F908">
            <v>4.2953776754756839E-2</v>
          </cell>
        </row>
        <row r="909">
          <cell r="A909">
            <v>18150</v>
          </cell>
          <cell r="B909">
            <v>255.07</v>
          </cell>
          <cell r="C909">
            <v>255.01599999999999</v>
          </cell>
          <cell r="D909">
            <v>254.91000000000003</v>
          </cell>
          <cell r="E909">
            <v>0.12144726395968408</v>
          </cell>
          <cell r="F909">
            <v>4.5631675155536809E-2</v>
          </cell>
        </row>
        <row r="910">
          <cell r="A910">
            <v>18160</v>
          </cell>
          <cell r="B910">
            <v>254.92</v>
          </cell>
          <cell r="C910">
            <v>254.92599999999999</v>
          </cell>
          <cell r="D910">
            <v>254.86</v>
          </cell>
          <cell r="E910">
            <v>0.14004990042334997</v>
          </cell>
          <cell r="F910">
            <v>4.6884702482104981E-2</v>
          </cell>
        </row>
        <row r="911">
          <cell r="A911">
            <v>18170</v>
          </cell>
          <cell r="B911">
            <v>254.77</v>
          </cell>
          <cell r="C911">
            <v>254.83500000000001</v>
          </cell>
          <cell r="D911">
            <v>254.77</v>
          </cell>
          <cell r="E911">
            <v>1.8602636463665896E-2</v>
          </cell>
          <cell r="F911">
            <v>1.2530273265681693E-3</v>
          </cell>
        </row>
        <row r="912">
          <cell r="A912">
            <v>18180</v>
          </cell>
          <cell r="B912">
            <v>254.66</v>
          </cell>
          <cell r="C912">
            <v>254.727</v>
          </cell>
          <cell r="D912">
            <v>254.66</v>
          </cell>
          <cell r="E912">
            <v>3.7205272927331792E-2</v>
          </cell>
          <cell r="F912">
            <v>2.5060546531363386E-3</v>
          </cell>
        </row>
        <row r="913">
          <cell r="A913">
            <v>18190</v>
          </cell>
          <cell r="B913">
            <v>254.51</v>
          </cell>
          <cell r="C913">
            <v>254.584</v>
          </cell>
          <cell r="D913">
            <v>254.51</v>
          </cell>
          <cell r="E913">
            <v>5.5807909390997695E-2</v>
          </cell>
          <cell r="F913">
            <v>3.7590819797045077E-3</v>
          </cell>
        </row>
        <row r="914">
          <cell r="A914">
            <v>18200</v>
          </cell>
          <cell r="B914">
            <v>254.34</v>
          </cell>
          <cell r="C914">
            <v>254.40700000000001</v>
          </cell>
          <cell r="D914">
            <v>254.34</v>
          </cell>
          <cell r="E914">
            <v>7.4410545854663598E-2</v>
          </cell>
          <cell r="F914">
            <v>5.0121093062726772E-3</v>
          </cell>
        </row>
        <row r="915">
          <cell r="A915">
            <v>18210</v>
          </cell>
          <cell r="B915">
            <v>254.12</v>
          </cell>
          <cell r="C915">
            <v>254.19399999999999</v>
          </cell>
          <cell r="D915">
            <v>254.12</v>
          </cell>
          <cell r="E915">
            <v>9.3013182318329488E-2</v>
          </cell>
          <cell r="F915">
            <v>6.2651366328408467E-3</v>
          </cell>
        </row>
        <row r="916">
          <cell r="A916">
            <v>18220</v>
          </cell>
          <cell r="B916">
            <v>253.88</v>
          </cell>
          <cell r="C916">
            <v>253.94800000000001</v>
          </cell>
          <cell r="D916">
            <v>253.88</v>
          </cell>
          <cell r="E916">
            <v>0.11161581878199538</v>
          </cell>
          <cell r="F916">
            <v>7.5181639594090162E-3</v>
          </cell>
        </row>
        <row r="917">
          <cell r="A917">
            <v>18230</v>
          </cell>
          <cell r="B917">
            <v>253.6</v>
          </cell>
          <cell r="C917">
            <v>253.666</v>
          </cell>
          <cell r="D917">
            <v>253.6</v>
          </cell>
          <cell r="E917">
            <v>0.13021845524566128</v>
          </cell>
          <cell r="F917">
            <v>8.7711912859771857E-3</v>
          </cell>
        </row>
        <row r="918">
          <cell r="A918">
            <v>18240</v>
          </cell>
          <cell r="B918">
            <v>253.28</v>
          </cell>
          <cell r="C918">
            <v>253.351</v>
          </cell>
          <cell r="D918">
            <v>253.28</v>
          </cell>
          <cell r="E918">
            <v>0.14758183391382021</v>
          </cell>
          <cell r="F918">
            <v>1.0024218612545354E-2</v>
          </cell>
        </row>
        <row r="919">
          <cell r="A919">
            <v>18250</v>
          </cell>
          <cell r="B919">
            <v>252.93</v>
          </cell>
          <cell r="C919">
            <v>253</v>
          </cell>
          <cell r="D919">
            <v>252.93</v>
          </cell>
          <cell r="E919">
            <v>0.16370595478647215</v>
          </cell>
          <cell r="F919">
            <v>1.1277245939113523E-2</v>
          </cell>
        </row>
        <row r="920">
          <cell r="A920">
            <v>18260</v>
          </cell>
          <cell r="B920">
            <v>252.54</v>
          </cell>
          <cell r="C920">
            <v>252.61500000000001</v>
          </cell>
          <cell r="D920">
            <v>252.54</v>
          </cell>
          <cell r="E920">
            <v>0.17859081786361711</v>
          </cell>
          <cell r="F920">
            <v>1.2530273265681692E-2</v>
          </cell>
        </row>
        <row r="921">
          <cell r="A921">
            <v>18270</v>
          </cell>
          <cell r="B921">
            <v>252.13</v>
          </cell>
          <cell r="C921">
            <v>252.19499999999999</v>
          </cell>
          <cell r="D921">
            <v>252.13</v>
          </cell>
          <cell r="E921">
            <v>0.1922364231452551</v>
          </cell>
          <cell r="F921">
            <v>1.378330059224986E-2</v>
          </cell>
        </row>
        <row r="922">
          <cell r="A922">
            <v>18280</v>
          </cell>
          <cell r="B922">
            <v>251.67</v>
          </cell>
          <cell r="C922">
            <v>251.74100000000001</v>
          </cell>
          <cell r="D922">
            <v>251.67</v>
          </cell>
          <cell r="E922">
            <v>0.20464277063138611</v>
          </cell>
          <cell r="F922">
            <v>1.5036327918818029E-2</v>
          </cell>
        </row>
        <row r="923">
          <cell r="A923">
            <v>18290</v>
          </cell>
          <cell r="B923">
            <v>251.18</v>
          </cell>
          <cell r="C923">
            <v>251.25200000000001</v>
          </cell>
          <cell r="D923">
            <v>251.18</v>
          </cell>
          <cell r="E923">
            <v>1.1167089690624013E-2</v>
          </cell>
          <cell r="F923">
            <v>1.2530273265681693E-3</v>
          </cell>
        </row>
        <row r="924">
          <cell r="A924">
            <v>18300</v>
          </cell>
          <cell r="B924">
            <v>250.66</v>
          </cell>
          <cell r="C924">
            <v>250.72800000000001</v>
          </cell>
          <cell r="D924">
            <v>250.66</v>
          </cell>
          <cell r="E924">
            <v>2.1094921585741045E-2</v>
          </cell>
          <cell r="F924">
            <v>2.5060546531363386E-3</v>
          </cell>
        </row>
        <row r="925">
          <cell r="A925">
            <v>18310</v>
          </cell>
          <cell r="B925">
            <v>250.1</v>
          </cell>
          <cell r="C925">
            <v>250.17</v>
          </cell>
          <cell r="D925">
            <v>250.1</v>
          </cell>
          <cell r="E925">
            <v>2.9787075763427005E-2</v>
          </cell>
          <cell r="F925">
            <v>3.7626620577804167E-3</v>
          </cell>
        </row>
        <row r="926">
          <cell r="A926">
            <v>18320</v>
          </cell>
          <cell r="B926">
            <v>249.51</v>
          </cell>
          <cell r="C926">
            <v>249.578</v>
          </cell>
          <cell r="D926">
            <v>249.51</v>
          </cell>
          <cell r="E926">
            <v>3.8475649863037059E-2</v>
          </cell>
          <cell r="F926">
            <v>5.0156893843485862E-3</v>
          </cell>
        </row>
        <row r="927">
          <cell r="A927">
            <v>18330</v>
          </cell>
          <cell r="B927">
            <v>248.88</v>
          </cell>
          <cell r="C927">
            <v>248.95</v>
          </cell>
          <cell r="D927">
            <v>248.88</v>
          </cell>
          <cell r="E927">
            <v>4.7164223962647113E-2</v>
          </cell>
          <cell r="F927">
            <v>6.2687167109167557E-3</v>
          </cell>
        </row>
        <row r="928">
          <cell r="A928">
            <v>18340</v>
          </cell>
          <cell r="B928">
            <v>248.24</v>
          </cell>
          <cell r="C928">
            <v>248.30500000000001</v>
          </cell>
          <cell r="D928">
            <v>248.24</v>
          </cell>
          <cell r="E928">
            <v>5.5852798062257167E-2</v>
          </cell>
          <cell r="F928">
            <v>7.5217440374849252E-3</v>
          </cell>
        </row>
        <row r="929">
          <cell r="A929">
            <v>18350</v>
          </cell>
          <cell r="B929">
            <v>247.59</v>
          </cell>
          <cell r="C929">
            <v>247.66</v>
          </cell>
          <cell r="D929">
            <v>247.59</v>
          </cell>
          <cell r="E929">
            <v>6.4541372161867228E-2</v>
          </cell>
          <cell r="F929">
            <v>8.7747713640530939E-3</v>
          </cell>
        </row>
        <row r="930">
          <cell r="A930">
            <v>18360</v>
          </cell>
          <cell r="B930">
            <v>246.94</v>
          </cell>
          <cell r="C930">
            <v>247.01499999999999</v>
          </cell>
          <cell r="D930">
            <v>246.94</v>
          </cell>
          <cell r="E930">
            <v>7.3229946261477274E-2</v>
          </cell>
          <cell r="F930">
            <v>1.0027798690621263E-2</v>
          </cell>
        </row>
        <row r="931">
          <cell r="A931">
            <v>18370</v>
          </cell>
          <cell r="B931">
            <v>246.3</v>
          </cell>
          <cell r="C931">
            <v>246.37</v>
          </cell>
          <cell r="D931">
            <v>246.3</v>
          </cell>
          <cell r="E931">
            <v>8.1918520361087321E-2</v>
          </cell>
          <cell r="F931">
            <v>1.1280826017189431E-2</v>
          </cell>
        </row>
        <row r="932">
          <cell r="A932">
            <v>18380</v>
          </cell>
          <cell r="B932">
            <v>245.65</v>
          </cell>
          <cell r="C932">
            <v>245.72499999999999</v>
          </cell>
          <cell r="D932">
            <v>245.65</v>
          </cell>
          <cell r="E932">
            <v>8.9367836665190395E-2</v>
          </cell>
          <cell r="F932">
            <v>1.25338533437576E-2</v>
          </cell>
        </row>
        <row r="933">
          <cell r="A933">
            <v>18390</v>
          </cell>
          <cell r="B933">
            <v>245.01</v>
          </cell>
          <cell r="C933">
            <v>245.07900000000001</v>
          </cell>
          <cell r="D933">
            <v>245.01</v>
          </cell>
          <cell r="E933">
            <v>6.2100585085960915E-3</v>
          </cell>
          <cell r="F933">
            <v>1.2530273265681693E-3</v>
          </cell>
        </row>
        <row r="934">
          <cell r="A934">
            <v>18400</v>
          </cell>
          <cell r="B934">
            <v>244.36</v>
          </cell>
          <cell r="C934">
            <v>244.434</v>
          </cell>
          <cell r="D934">
            <v>244.36</v>
          </cell>
          <cell r="E934">
            <v>1.2420117017192183E-2</v>
          </cell>
          <cell r="F934">
            <v>2.5060546531363386E-3</v>
          </cell>
        </row>
        <row r="935">
          <cell r="A935">
            <v>18410</v>
          </cell>
          <cell r="B935">
            <v>243.72</v>
          </cell>
          <cell r="C935">
            <v>243.78899999999999</v>
          </cell>
          <cell r="D935">
            <v>243.72</v>
          </cell>
          <cell r="E935">
            <v>1.8630175525788273E-2</v>
          </cell>
          <cell r="F935">
            <v>3.7590819797045077E-3</v>
          </cell>
        </row>
        <row r="936">
          <cell r="A936">
            <v>18420</v>
          </cell>
          <cell r="B936">
            <v>243.07</v>
          </cell>
          <cell r="C936">
            <v>243.14400000000001</v>
          </cell>
          <cell r="D936">
            <v>243.07</v>
          </cell>
          <cell r="E936">
            <v>2.4843814112460273E-2</v>
          </cell>
          <cell r="F936">
            <v>5.0156893843485862E-3</v>
          </cell>
        </row>
        <row r="937">
          <cell r="A937">
            <v>18430</v>
          </cell>
          <cell r="B937">
            <v>242.43</v>
          </cell>
          <cell r="C937">
            <v>242.499</v>
          </cell>
          <cell r="D937">
            <v>242.43</v>
          </cell>
          <cell r="E937">
            <v>3.1053872621056362E-2</v>
          </cell>
          <cell r="F937">
            <v>6.2687167109167557E-3</v>
          </cell>
        </row>
        <row r="938">
          <cell r="A938">
            <v>18440</v>
          </cell>
          <cell r="B938">
            <v>241.78</v>
          </cell>
          <cell r="C938">
            <v>241.85400000000001</v>
          </cell>
          <cell r="D938">
            <v>241.78</v>
          </cell>
          <cell r="E938">
            <v>3.7263931129652456E-2</v>
          </cell>
          <cell r="F938">
            <v>7.5217440374849252E-3</v>
          </cell>
        </row>
        <row r="939">
          <cell r="A939">
            <v>18450</v>
          </cell>
          <cell r="B939">
            <v>241.14</v>
          </cell>
          <cell r="C939">
            <v>241.209</v>
          </cell>
          <cell r="D939">
            <v>241.14</v>
          </cell>
          <cell r="E939">
            <v>4.3473989638248549E-2</v>
          </cell>
          <cell r="F939">
            <v>8.7747713640530939E-3</v>
          </cell>
        </row>
        <row r="940">
          <cell r="A940">
            <v>18460</v>
          </cell>
          <cell r="B940">
            <v>240.54</v>
          </cell>
          <cell r="C940">
            <v>240.61199999999999</v>
          </cell>
          <cell r="D940">
            <v>240.54</v>
          </cell>
          <cell r="E940">
            <v>4.9684048146844642E-2</v>
          </cell>
          <cell r="F940">
            <v>1.0027798690621263E-2</v>
          </cell>
        </row>
        <row r="941">
          <cell r="A941">
            <v>18470</v>
          </cell>
          <cell r="B941">
            <v>240.02</v>
          </cell>
          <cell r="C941">
            <v>240.09100000000001</v>
          </cell>
          <cell r="D941">
            <v>240.02</v>
          </cell>
          <cell r="E941">
            <v>5.0937075473412814E-2</v>
          </cell>
          <cell r="F941">
            <v>1.1280826017189431E-2</v>
          </cell>
        </row>
        <row r="942">
          <cell r="A942">
            <v>18480</v>
          </cell>
          <cell r="B942">
            <v>239.58</v>
          </cell>
          <cell r="C942">
            <v>239.64699999999999</v>
          </cell>
          <cell r="D942">
            <v>239.58</v>
          </cell>
          <cell r="E942">
            <v>5.2190102799980986E-2</v>
          </cell>
          <cell r="F942">
            <v>1.25338533437576E-2</v>
          </cell>
        </row>
        <row r="943">
          <cell r="A943">
            <v>18490</v>
          </cell>
          <cell r="B943">
            <v>239.21</v>
          </cell>
          <cell r="C943">
            <v>239.279</v>
          </cell>
          <cell r="D943">
            <v>239.21</v>
          </cell>
          <cell r="E943">
            <v>5.3443130126549158E-2</v>
          </cell>
          <cell r="F943">
            <v>1.3786880670325768E-2</v>
          </cell>
        </row>
        <row r="944">
          <cell r="A944">
            <v>18500</v>
          </cell>
          <cell r="B944">
            <v>238.92</v>
          </cell>
          <cell r="C944">
            <v>238.988</v>
          </cell>
          <cell r="D944">
            <v>238.92</v>
          </cell>
          <cell r="E944">
            <v>5.4696157453117331E-2</v>
          </cell>
          <cell r="F944">
            <v>1.5039907996893937E-2</v>
          </cell>
        </row>
        <row r="945">
          <cell r="A945">
            <v>18510</v>
          </cell>
          <cell r="B945">
            <v>238.7</v>
          </cell>
          <cell r="C945">
            <v>238.773</v>
          </cell>
          <cell r="D945">
            <v>238.7</v>
          </cell>
          <cell r="E945">
            <v>5.5949184779685503E-2</v>
          </cell>
          <cell r="F945">
            <v>1.6292935323462106E-2</v>
          </cell>
        </row>
        <row r="946">
          <cell r="A946">
            <v>18520</v>
          </cell>
          <cell r="B946">
            <v>238.56</v>
          </cell>
          <cell r="C946">
            <v>238.63499999999999</v>
          </cell>
          <cell r="D946">
            <v>238.56</v>
          </cell>
          <cell r="E946">
            <v>5.7202212106253675E-2</v>
          </cell>
          <cell r="F946">
            <v>1.7545962650030274E-2</v>
          </cell>
        </row>
        <row r="947">
          <cell r="A947">
            <v>18530</v>
          </cell>
          <cell r="B947">
            <v>238.47</v>
          </cell>
          <cell r="C947">
            <v>238.57300000000001</v>
          </cell>
          <cell r="D947">
            <v>238.47</v>
          </cell>
          <cell r="E947">
            <v>7.949205359748461E-2</v>
          </cell>
          <cell r="F947">
            <v>8.7711912859771857E-3</v>
          </cell>
        </row>
        <row r="948">
          <cell r="A948">
            <v>18540</v>
          </cell>
          <cell r="B948">
            <v>238.52</v>
          </cell>
          <cell r="C948">
            <v>238.58699999999999</v>
          </cell>
          <cell r="D948">
            <v>238.52</v>
          </cell>
          <cell r="E948">
            <v>7.8239026270916445E-2</v>
          </cell>
          <cell r="F948">
            <v>7.5181639594090162E-3</v>
          </cell>
        </row>
        <row r="949">
          <cell r="A949">
            <v>18550</v>
          </cell>
          <cell r="B949">
            <v>238.61</v>
          </cell>
          <cell r="C949">
            <v>238.678</v>
          </cell>
          <cell r="D949">
            <v>238.61</v>
          </cell>
          <cell r="E949">
            <v>7.698599894434828E-2</v>
          </cell>
          <cell r="F949">
            <v>6.2651366328408467E-3</v>
          </cell>
        </row>
        <row r="950">
          <cell r="A950">
            <v>18560</v>
          </cell>
          <cell r="B950">
            <v>238.78</v>
          </cell>
          <cell r="C950">
            <v>238.846</v>
          </cell>
          <cell r="D950">
            <v>238.78</v>
          </cell>
          <cell r="E950">
            <v>7.5732971617780115E-2</v>
          </cell>
          <cell r="F950">
            <v>5.0121093062726772E-3</v>
          </cell>
        </row>
        <row r="951">
          <cell r="A951">
            <v>18570</v>
          </cell>
          <cell r="B951">
            <v>239.02</v>
          </cell>
          <cell r="C951">
            <v>239.09</v>
          </cell>
          <cell r="D951">
            <v>239.02</v>
          </cell>
          <cell r="E951">
            <v>7.447994429121195E-2</v>
          </cell>
          <cell r="F951">
            <v>3.7590819797045077E-3</v>
          </cell>
        </row>
        <row r="952">
          <cell r="A952">
            <v>18580</v>
          </cell>
          <cell r="B952">
            <v>239.34</v>
          </cell>
          <cell r="C952">
            <v>239.41</v>
          </cell>
          <cell r="D952">
            <v>239.34</v>
          </cell>
          <cell r="E952">
            <v>7.3226916964643785E-2</v>
          </cell>
          <cell r="F952">
            <v>2.5060546531363386E-3</v>
          </cell>
        </row>
        <row r="953">
          <cell r="A953">
            <v>18590</v>
          </cell>
          <cell r="B953">
            <v>239.74</v>
          </cell>
          <cell r="C953">
            <v>239.80699999999999</v>
          </cell>
          <cell r="D953">
            <v>239.75</v>
          </cell>
          <cell r="E953">
            <v>7.1973889638075619E-2</v>
          </cell>
          <cell r="F953">
            <v>1.2530273265681693E-3</v>
          </cell>
        </row>
        <row r="954">
          <cell r="A954">
            <v>18600</v>
          </cell>
          <cell r="B954">
            <v>240.21</v>
          </cell>
          <cell r="C954">
            <v>240.28</v>
          </cell>
          <cell r="D954">
            <v>240.29</v>
          </cell>
          <cell r="E954">
            <v>7.0720862311507454E-2</v>
          </cell>
          <cell r="F954">
            <v>0</v>
          </cell>
        </row>
        <row r="955">
          <cell r="A955">
            <v>18610</v>
          </cell>
          <cell r="B955">
            <v>240.75</v>
          </cell>
          <cell r="C955">
            <v>240.83</v>
          </cell>
          <cell r="D955">
            <v>240.9</v>
          </cell>
          <cell r="E955">
            <v>6.8207647502219304E-2</v>
          </cell>
          <cell r="F955">
            <v>0</v>
          </cell>
        </row>
        <row r="956">
          <cell r="A956">
            <v>18620</v>
          </cell>
          <cell r="B956">
            <v>241.28</v>
          </cell>
          <cell r="C956">
            <v>241.45699999999999</v>
          </cell>
          <cell r="D956">
            <v>241.59</v>
          </cell>
          <cell r="E956">
            <v>6.5511848711059792E-2</v>
          </cell>
          <cell r="F956">
            <v>0</v>
          </cell>
        </row>
        <row r="957">
          <cell r="A957">
            <v>18630</v>
          </cell>
          <cell r="B957">
            <v>241.9</v>
          </cell>
          <cell r="C957">
            <v>242.15899999999999</v>
          </cell>
          <cell r="D957">
            <v>242.36</v>
          </cell>
          <cell r="E957">
            <v>5.7690755068304622E-2</v>
          </cell>
          <cell r="F957">
            <v>0</v>
          </cell>
        </row>
        <row r="958">
          <cell r="A958">
            <v>18640</v>
          </cell>
          <cell r="B958">
            <v>242.68</v>
          </cell>
          <cell r="C958">
            <v>242.93899999999999</v>
          </cell>
          <cell r="D958">
            <v>243.14</v>
          </cell>
          <cell r="E958">
            <v>4.8630403630042479E-2</v>
          </cell>
          <cell r="F958">
            <v>0</v>
          </cell>
        </row>
        <row r="959">
          <cell r="A959">
            <v>18650</v>
          </cell>
          <cell r="B959">
            <v>243.5</v>
          </cell>
          <cell r="C959">
            <v>243.76499999999999</v>
          </cell>
          <cell r="D959">
            <v>243.97</v>
          </cell>
          <cell r="E959">
            <v>3.8334374474349266E-2</v>
          </cell>
          <cell r="F959">
            <v>0</v>
          </cell>
        </row>
        <row r="960">
          <cell r="A960">
            <v>18660</v>
          </cell>
          <cell r="B960">
            <v>244.33</v>
          </cell>
          <cell r="C960">
            <v>244.59200000000001</v>
          </cell>
          <cell r="D960">
            <v>244.8</v>
          </cell>
          <cell r="E960">
            <v>2.6795507445073159E-2</v>
          </cell>
          <cell r="F960">
            <v>0</v>
          </cell>
        </row>
        <row r="961">
          <cell r="A961">
            <v>18670</v>
          </cell>
          <cell r="B961">
            <v>245.16</v>
          </cell>
          <cell r="C961">
            <v>245.42</v>
          </cell>
          <cell r="D961">
            <v>245.62</v>
          </cell>
          <cell r="E961">
            <v>1.4017382620290068E-2</v>
          </cell>
          <cell r="F961">
            <v>0</v>
          </cell>
        </row>
        <row r="962">
          <cell r="A962">
            <v>18680</v>
          </cell>
          <cell r="B962">
            <v>245.96</v>
          </cell>
          <cell r="C962">
            <v>246.21799999999999</v>
          </cell>
          <cell r="D962">
            <v>246.42</v>
          </cell>
          <cell r="E962">
            <v>0.22071897353594502</v>
          </cell>
          <cell r="F962">
            <v>0.1376126934255196</v>
          </cell>
        </row>
        <row r="963">
          <cell r="A963">
            <v>18690</v>
          </cell>
          <cell r="B963">
            <v>246.7</v>
          </cell>
          <cell r="C963">
            <v>246.959</v>
          </cell>
          <cell r="D963">
            <v>247.16</v>
          </cell>
          <cell r="E963">
            <v>0.20546233312014797</v>
          </cell>
          <cell r="F963">
            <v>0.13265566224349168</v>
          </cell>
        </row>
        <row r="964">
          <cell r="A964">
            <v>18700</v>
          </cell>
          <cell r="B964">
            <v>247.38</v>
          </cell>
          <cell r="C964">
            <v>247.643</v>
          </cell>
          <cell r="D964">
            <v>247.85</v>
          </cell>
          <cell r="E964">
            <v>0.18896643490884396</v>
          </cell>
          <cell r="F964">
            <v>0.12645937326595677</v>
          </cell>
        </row>
        <row r="965">
          <cell r="A965">
            <v>18710</v>
          </cell>
          <cell r="B965">
            <v>248.01</v>
          </cell>
          <cell r="C965">
            <v>248.26900000000001</v>
          </cell>
          <cell r="D965">
            <v>248.47</v>
          </cell>
          <cell r="E965">
            <v>0.17123127890203296</v>
          </cell>
          <cell r="F965">
            <v>0.11902382649291489</v>
          </cell>
        </row>
        <row r="966">
          <cell r="A966">
            <v>18720</v>
          </cell>
          <cell r="B966">
            <v>248.58</v>
          </cell>
          <cell r="C966">
            <v>248.83799999999999</v>
          </cell>
          <cell r="D966">
            <v>249.04</v>
          </cell>
          <cell r="E966">
            <v>0.15225686509971498</v>
          </cell>
          <cell r="F966">
            <v>0.11034902192436602</v>
          </cell>
        </row>
        <row r="967">
          <cell r="A967">
            <v>18730</v>
          </cell>
          <cell r="B967">
            <v>249.17</v>
          </cell>
          <cell r="C967">
            <v>249.35</v>
          </cell>
          <cell r="D967">
            <v>249.49</v>
          </cell>
          <cell r="E967">
            <v>0.13204319350189</v>
          </cell>
          <cell r="F967">
            <v>0.10043495956031018</v>
          </cell>
        </row>
        <row r="968">
          <cell r="A968">
            <v>18740</v>
          </cell>
          <cell r="B968">
            <v>249.75</v>
          </cell>
          <cell r="C968">
            <v>249.833</v>
          </cell>
          <cell r="D968">
            <v>249.91</v>
          </cell>
          <cell r="E968">
            <v>0.11059026410855806</v>
          </cell>
          <cell r="F968">
            <v>8.9281639400747348E-2</v>
          </cell>
        </row>
        <row r="969">
          <cell r="A969">
            <v>18750</v>
          </cell>
          <cell r="B969">
            <v>250.25</v>
          </cell>
          <cell r="C969">
            <v>250.316</v>
          </cell>
          <cell r="D969">
            <v>250.33</v>
          </cell>
          <cell r="E969">
            <v>8.8073500745438668E-2</v>
          </cell>
          <cell r="F969">
            <v>7.6889061445677545E-2</v>
          </cell>
        </row>
        <row r="970">
          <cell r="A970">
            <v>18760</v>
          </cell>
          <cell r="B970">
            <v>250.73</v>
          </cell>
          <cell r="C970">
            <v>250.79900000000001</v>
          </cell>
          <cell r="D970">
            <v>250.75</v>
          </cell>
          <cell r="E970">
            <v>6.4496483490607742E-2</v>
          </cell>
          <cell r="F970">
            <v>6.3257225695100755E-2</v>
          </cell>
        </row>
        <row r="971">
          <cell r="A971">
            <v>18770</v>
          </cell>
          <cell r="B971">
            <v>251.21</v>
          </cell>
          <cell r="C971">
            <v>251.28200000000001</v>
          </cell>
          <cell r="D971">
            <v>251.21</v>
          </cell>
          <cell r="E971">
            <v>4.0936815844913925E-2</v>
          </cell>
          <cell r="F971">
            <v>4.7133104822448826E-2</v>
          </cell>
        </row>
        <row r="972">
          <cell r="A972">
            <v>18780</v>
          </cell>
          <cell r="B972">
            <v>251.69</v>
          </cell>
          <cell r="C972">
            <v>251.76499999999999</v>
          </cell>
          <cell r="D972">
            <v>251.69</v>
          </cell>
          <cell r="E972">
            <v>2.2334179381248025E-2</v>
          </cell>
          <cell r="F972">
            <v>3.1008983949796887E-2</v>
          </cell>
        </row>
        <row r="973">
          <cell r="A973">
            <v>18790</v>
          </cell>
          <cell r="B973">
            <v>252.17</v>
          </cell>
          <cell r="C973">
            <v>252.24100000000001</v>
          </cell>
          <cell r="D973">
            <v>252.17</v>
          </cell>
          <cell r="E973">
            <v>8.6885740996100521E-3</v>
          </cell>
          <cell r="F973">
            <v>1.4884863077144955E-2</v>
          </cell>
        </row>
        <row r="974">
          <cell r="A974">
            <v>18800</v>
          </cell>
          <cell r="B974">
            <v>252.59</v>
          </cell>
          <cell r="C974">
            <v>252.661</v>
          </cell>
          <cell r="D974">
            <v>252.59</v>
          </cell>
          <cell r="E974">
            <v>7.5181639594090162E-3</v>
          </cell>
          <cell r="F974">
            <v>6.3284764757223139E-2</v>
          </cell>
        </row>
        <row r="975">
          <cell r="A975">
            <v>18810</v>
          </cell>
          <cell r="B975">
            <v>252.95</v>
          </cell>
          <cell r="C975">
            <v>253.01599999999999</v>
          </cell>
          <cell r="D975">
            <v>252.95</v>
          </cell>
          <cell r="E975">
            <v>6.2651366328408467E-3</v>
          </cell>
          <cell r="F975">
            <v>4.9639159475585171E-2</v>
          </cell>
        </row>
        <row r="976">
          <cell r="A976">
            <v>18820</v>
          </cell>
          <cell r="B976">
            <v>253.23</v>
          </cell>
          <cell r="C976">
            <v>253.30500000000001</v>
          </cell>
          <cell r="D976">
            <v>253.23</v>
          </cell>
          <cell r="E976">
            <v>5.0121093062726772E-3</v>
          </cell>
          <cell r="F976">
            <v>3.7232811989454176E-2</v>
          </cell>
        </row>
        <row r="977">
          <cell r="A977">
            <v>18830</v>
          </cell>
          <cell r="B977">
            <v>253.46</v>
          </cell>
          <cell r="C977">
            <v>253.52799999999999</v>
          </cell>
          <cell r="D977">
            <v>253.46</v>
          </cell>
          <cell r="E977">
            <v>3.7590819797045077E-3</v>
          </cell>
          <cell r="F977">
            <v>2.6065722298830158E-2</v>
          </cell>
        </row>
        <row r="978">
          <cell r="A978">
            <v>18840</v>
          </cell>
          <cell r="B978">
            <v>253.61</v>
          </cell>
          <cell r="C978">
            <v>253.685</v>
          </cell>
          <cell r="D978">
            <v>253.61</v>
          </cell>
          <cell r="E978">
            <v>2.5060546531363386E-3</v>
          </cell>
          <cell r="F978">
            <v>1.6137890403713124E-2</v>
          </cell>
        </row>
        <row r="979">
          <cell r="A979">
            <v>18850</v>
          </cell>
          <cell r="B979">
            <v>253.67000000000002</v>
          </cell>
          <cell r="C979">
            <v>253.77600000000001</v>
          </cell>
          <cell r="D979">
            <v>253.67000000000002</v>
          </cell>
          <cell r="E979">
            <v>1.2530273265681693E-3</v>
          </cell>
          <cell r="F979">
            <v>7.4493163041030727E-3</v>
          </cell>
        </row>
        <row r="980">
          <cell r="A980">
            <v>18860</v>
          </cell>
          <cell r="B980">
            <v>253.73</v>
          </cell>
          <cell r="C980">
            <v>253.80099999999999</v>
          </cell>
          <cell r="D980">
            <v>253.73</v>
          </cell>
          <cell r="E980">
            <v>1.2530273265681693E-3</v>
          </cell>
          <cell r="F980">
            <v>6.2100585085960915E-3</v>
          </cell>
        </row>
        <row r="981">
          <cell r="A981">
            <v>18870</v>
          </cell>
          <cell r="B981">
            <v>253.67999999999998</v>
          </cell>
          <cell r="C981">
            <v>253.761</v>
          </cell>
          <cell r="D981">
            <v>253.67999999999998</v>
          </cell>
          <cell r="E981">
            <v>2.5060546531363386E-3</v>
          </cell>
          <cell r="F981">
            <v>7.463085835164261E-3</v>
          </cell>
        </row>
        <row r="982">
          <cell r="A982">
            <v>18880</v>
          </cell>
          <cell r="B982">
            <v>253.58</v>
          </cell>
          <cell r="C982">
            <v>253.655</v>
          </cell>
          <cell r="D982">
            <v>253.58</v>
          </cell>
          <cell r="E982">
            <v>3.7590819797045077E-3</v>
          </cell>
          <cell r="F982">
            <v>8.7161131617324306E-3</v>
          </cell>
        </row>
        <row r="983">
          <cell r="A983">
            <v>18890</v>
          </cell>
          <cell r="B983">
            <v>253.41</v>
          </cell>
          <cell r="C983">
            <v>253.483</v>
          </cell>
          <cell r="D983">
            <v>253.41</v>
          </cell>
          <cell r="E983">
            <v>5.0121093062726772E-3</v>
          </cell>
          <cell r="F983">
            <v>9.9691404883005992E-3</v>
          </cell>
        </row>
        <row r="984">
          <cell r="A984">
            <v>18900</v>
          </cell>
          <cell r="B984">
            <v>253.18</v>
          </cell>
          <cell r="C984">
            <v>253.255</v>
          </cell>
          <cell r="D984">
            <v>253.18</v>
          </cell>
          <cell r="E984">
            <v>1.1222167814868768E-2</v>
          </cell>
          <cell r="F984">
            <v>1.1222167814868768E-2</v>
          </cell>
        </row>
        <row r="985">
          <cell r="A985">
            <v>18910</v>
          </cell>
          <cell r="B985">
            <v>252.95</v>
          </cell>
          <cell r="C985">
            <v>253.02</v>
          </cell>
          <cell r="D985">
            <v>252.95</v>
          </cell>
          <cell r="E985">
            <v>1.9910741914478818E-2</v>
          </cell>
          <cell r="F985">
            <v>1.2475195141436937E-2</v>
          </cell>
        </row>
        <row r="986">
          <cell r="A986">
            <v>18920</v>
          </cell>
          <cell r="B986">
            <v>252.72</v>
          </cell>
          <cell r="C986">
            <v>252.785</v>
          </cell>
          <cell r="D986">
            <v>252.72</v>
          </cell>
          <cell r="E986">
            <v>3.1081411683178739E-2</v>
          </cell>
          <cell r="F986">
            <v>1.8688833728108936E-2</v>
          </cell>
        </row>
        <row r="987">
          <cell r="A987">
            <v>18930</v>
          </cell>
          <cell r="B987">
            <v>252.48</v>
          </cell>
          <cell r="C987">
            <v>252.55099999999999</v>
          </cell>
          <cell r="D987">
            <v>252.48</v>
          </cell>
          <cell r="E987">
            <v>4.4727016964816721E-2</v>
          </cell>
          <cell r="F987">
            <v>2.613815003221201E-2</v>
          </cell>
        </row>
        <row r="988">
          <cell r="A988">
            <v>18940</v>
          </cell>
          <cell r="B988">
            <v>252.25</v>
          </cell>
          <cell r="C988">
            <v>252.316</v>
          </cell>
          <cell r="D988">
            <v>252.25</v>
          </cell>
          <cell r="E988">
            <v>6.0851137837468657E-2</v>
          </cell>
          <cell r="F988">
            <v>3.4826724131822064E-2</v>
          </cell>
        </row>
        <row r="989">
          <cell r="A989">
            <v>18950</v>
          </cell>
          <cell r="B989">
            <v>252.01</v>
          </cell>
          <cell r="C989">
            <v>252.08199999999999</v>
          </cell>
          <cell r="D989">
            <v>252.01</v>
          </cell>
          <cell r="E989">
            <v>7.4496743119106631E-2</v>
          </cell>
          <cell r="F989">
            <v>4.3515298231432117E-2</v>
          </cell>
        </row>
        <row r="990">
          <cell r="A990">
            <v>18960</v>
          </cell>
          <cell r="B990">
            <v>251.78</v>
          </cell>
          <cell r="C990">
            <v>251.84700000000001</v>
          </cell>
          <cell r="D990">
            <v>251.78</v>
          </cell>
          <cell r="E990">
            <v>8.5663832809730639E-2</v>
          </cell>
          <cell r="F990">
            <v>5.0964614535535191E-2</v>
          </cell>
        </row>
        <row r="991">
          <cell r="A991">
            <v>18970</v>
          </cell>
          <cell r="B991">
            <v>251.54</v>
          </cell>
          <cell r="C991">
            <v>251.61199999999999</v>
          </cell>
          <cell r="D991">
            <v>251.54</v>
          </cell>
          <cell r="E991">
            <v>9.4352406909340686E-2</v>
          </cell>
          <cell r="F991">
            <v>5.7174673044131284E-2</v>
          </cell>
        </row>
        <row r="992">
          <cell r="A992">
            <v>18980</v>
          </cell>
          <cell r="B992">
            <v>251.31</v>
          </cell>
          <cell r="C992">
            <v>251.37799999999999</v>
          </cell>
          <cell r="D992">
            <v>251.31</v>
          </cell>
          <cell r="E992">
            <v>0.10056246541793677</v>
          </cell>
          <cell r="F992">
            <v>5.8427700370699456E-2</v>
          </cell>
        </row>
        <row r="993">
          <cell r="A993">
            <v>18990</v>
          </cell>
          <cell r="B993">
            <v>251.07</v>
          </cell>
          <cell r="C993">
            <v>251.143</v>
          </cell>
          <cell r="D993">
            <v>251.07</v>
          </cell>
          <cell r="E993">
            <v>0.10181549274450494</v>
          </cell>
          <cell r="F993">
            <v>5.9680727697267628E-2</v>
          </cell>
        </row>
        <row r="994">
          <cell r="E994">
            <v>0</v>
          </cell>
          <cell r="F994">
            <v>0</v>
          </cell>
        </row>
        <row r="995">
          <cell r="A995">
            <v>19000</v>
          </cell>
          <cell r="B995">
            <v>250.85</v>
          </cell>
          <cell r="C995">
            <v>250.92400000000001</v>
          </cell>
          <cell r="D995">
            <v>250.85</v>
          </cell>
          <cell r="E995">
            <v>0.10307210014914901</v>
          </cell>
          <cell r="F995">
            <v>6.0937335101911703E-2</v>
          </cell>
        </row>
        <row r="996">
          <cell r="A996">
            <v>19010</v>
          </cell>
          <cell r="B996">
            <v>250.7</v>
          </cell>
          <cell r="C996">
            <v>250.815</v>
          </cell>
          <cell r="D996">
            <v>250.7</v>
          </cell>
          <cell r="E996">
            <v>0.13284485560027245</v>
          </cell>
          <cell r="F996">
            <v>2.2550911800151133E-2</v>
          </cell>
        </row>
        <row r="997">
          <cell r="A997">
            <v>19020</v>
          </cell>
          <cell r="B997">
            <v>250.76</v>
          </cell>
          <cell r="C997">
            <v>250.83</v>
          </cell>
          <cell r="D997">
            <v>250.76</v>
          </cell>
          <cell r="E997">
            <v>0.13159182827370428</v>
          </cell>
          <cell r="F997">
            <v>2.1297884473582964E-2</v>
          </cell>
        </row>
        <row r="998">
          <cell r="A998">
            <v>19030</v>
          </cell>
          <cell r="B998">
            <v>250.9</v>
          </cell>
          <cell r="C998">
            <v>250.971</v>
          </cell>
          <cell r="D998">
            <v>250.9</v>
          </cell>
          <cell r="E998">
            <v>0.1303388009471361</v>
          </cell>
          <cell r="F998">
            <v>2.0044857147014795E-2</v>
          </cell>
        </row>
        <row r="999">
          <cell r="A999">
            <v>19040</v>
          </cell>
          <cell r="B999">
            <v>251.17</v>
          </cell>
          <cell r="C999">
            <v>251.23599999999999</v>
          </cell>
          <cell r="D999">
            <v>251.17</v>
          </cell>
          <cell r="E999">
            <v>0.12908935369864383</v>
          </cell>
          <cell r="F999">
            <v>1.8795409898522537E-2</v>
          </cell>
        </row>
        <row r="1000">
          <cell r="A1000">
            <v>19050</v>
          </cell>
          <cell r="B1000">
            <v>251.56</v>
          </cell>
          <cell r="C1000">
            <v>251.62700000000001</v>
          </cell>
          <cell r="D1000">
            <v>251.56</v>
          </cell>
          <cell r="E1000">
            <v>0.12783632637207565</v>
          </cell>
          <cell r="F1000">
            <v>1.7542382571954368E-2</v>
          </cell>
        </row>
        <row r="1001">
          <cell r="A1001">
            <v>19060</v>
          </cell>
          <cell r="B1001">
            <v>252.07</v>
          </cell>
          <cell r="C1001">
            <v>252.143</v>
          </cell>
          <cell r="D1001">
            <v>252.07</v>
          </cell>
          <cell r="E1001">
            <v>0.12658329904550747</v>
          </cell>
          <cell r="F1001">
            <v>1.6289355245386199E-2</v>
          </cell>
        </row>
        <row r="1002">
          <cell r="A1002">
            <v>19070</v>
          </cell>
          <cell r="B1002">
            <v>252.7</v>
          </cell>
          <cell r="C1002">
            <v>252.768</v>
          </cell>
          <cell r="D1002">
            <v>252.7</v>
          </cell>
          <cell r="E1002">
            <v>0.12533027171893929</v>
          </cell>
          <cell r="F1002">
            <v>1.5036327918818029E-2</v>
          </cell>
        </row>
        <row r="1003">
          <cell r="A1003">
            <v>19080</v>
          </cell>
          <cell r="B1003">
            <v>253.34</v>
          </cell>
          <cell r="C1003">
            <v>253.40899999999999</v>
          </cell>
          <cell r="D1003">
            <v>253.34</v>
          </cell>
          <cell r="E1003">
            <v>0.12407724439237112</v>
          </cell>
          <cell r="F1003">
            <v>1.378330059224986E-2</v>
          </cell>
        </row>
        <row r="1004">
          <cell r="A1004">
            <v>19090</v>
          </cell>
          <cell r="B1004">
            <v>253.98</v>
          </cell>
          <cell r="C1004">
            <v>254.04900000000001</v>
          </cell>
          <cell r="D1004">
            <v>253.98</v>
          </cell>
          <cell r="E1004">
            <v>0.11786718588377504</v>
          </cell>
          <cell r="F1004">
            <v>1.2530273265681692E-2</v>
          </cell>
        </row>
        <row r="1005">
          <cell r="A1005">
            <v>19100</v>
          </cell>
          <cell r="B1005">
            <v>254.62</v>
          </cell>
          <cell r="C1005">
            <v>254.69</v>
          </cell>
          <cell r="D1005">
            <v>254.62</v>
          </cell>
          <cell r="E1005">
            <v>0.11041786957967197</v>
          </cell>
          <cell r="F1005">
            <v>1.1277245939113523E-2</v>
          </cell>
        </row>
        <row r="1006">
          <cell r="A1006">
            <v>19110</v>
          </cell>
          <cell r="B1006">
            <v>255.26</v>
          </cell>
          <cell r="C1006">
            <v>255.33099999999999</v>
          </cell>
          <cell r="D1006">
            <v>255.26</v>
          </cell>
          <cell r="E1006">
            <v>0.10172929548006192</v>
          </cell>
          <cell r="F1006">
            <v>1.0024218612545354E-2</v>
          </cell>
        </row>
        <row r="1007">
          <cell r="A1007">
            <v>19120</v>
          </cell>
          <cell r="B1007">
            <v>255.9</v>
          </cell>
          <cell r="C1007">
            <v>255.97200000000001</v>
          </cell>
          <cell r="D1007">
            <v>255.9</v>
          </cell>
          <cell r="E1007">
            <v>9.1801463584944884E-2</v>
          </cell>
          <cell r="F1007">
            <v>8.7711912859771857E-3</v>
          </cell>
        </row>
        <row r="1008">
          <cell r="A1008">
            <v>19130</v>
          </cell>
          <cell r="B1008">
            <v>256.54000000000002</v>
          </cell>
          <cell r="C1008">
            <v>256.61200000000002</v>
          </cell>
          <cell r="D1008">
            <v>256.54000000000002</v>
          </cell>
          <cell r="E1008">
            <v>8.0634373894320877E-2</v>
          </cell>
          <cell r="F1008">
            <v>7.5181639594090162E-3</v>
          </cell>
        </row>
        <row r="1009">
          <cell r="A1009">
            <v>19140</v>
          </cell>
          <cell r="B1009">
            <v>257.18</v>
          </cell>
          <cell r="C1009">
            <v>257.25099999999998</v>
          </cell>
          <cell r="D1009">
            <v>257.18</v>
          </cell>
          <cell r="E1009">
            <v>6.8228026408189882E-2</v>
          </cell>
          <cell r="F1009">
            <v>6.2651366328408467E-3</v>
          </cell>
        </row>
        <row r="1010">
          <cell r="A1010">
            <v>19150</v>
          </cell>
          <cell r="B1010">
            <v>257.74</v>
          </cell>
          <cell r="C1010">
            <v>257.81099999999998</v>
          </cell>
          <cell r="D1010">
            <v>257.74</v>
          </cell>
          <cell r="E1010">
            <v>5.4582421126551907E-2</v>
          </cell>
          <cell r="F1010">
            <v>5.0121093062726772E-3</v>
          </cell>
        </row>
        <row r="1011">
          <cell r="A1011">
            <v>19160</v>
          </cell>
          <cell r="B1011">
            <v>258.19</v>
          </cell>
          <cell r="C1011">
            <v>258.25700000000001</v>
          </cell>
          <cell r="D1011">
            <v>258.19</v>
          </cell>
          <cell r="E1011">
            <v>4.0936815844913925E-2</v>
          </cell>
          <cell r="F1011">
            <v>3.7590819797045077E-3</v>
          </cell>
        </row>
        <row r="1012">
          <cell r="A1012">
            <v>19170</v>
          </cell>
          <cell r="B1012">
            <v>258.52</v>
          </cell>
          <cell r="C1012">
            <v>258.589</v>
          </cell>
          <cell r="D1012">
            <v>258.52</v>
          </cell>
          <cell r="E1012">
            <v>2.853046835878293E-2</v>
          </cell>
          <cell r="F1012">
            <v>2.5060546531363386E-3</v>
          </cell>
        </row>
        <row r="1013">
          <cell r="A1013">
            <v>19180</v>
          </cell>
          <cell r="B1013">
            <v>258.74</v>
          </cell>
          <cell r="C1013">
            <v>258.80599999999998</v>
          </cell>
          <cell r="D1013">
            <v>258.74</v>
          </cell>
          <cell r="E1013">
            <v>1.4884863077144955E-2</v>
          </cell>
          <cell r="F1013">
            <v>1.2530273265681693E-3</v>
          </cell>
        </row>
        <row r="1014">
          <cell r="A1014">
            <v>19190</v>
          </cell>
          <cell r="B1014">
            <v>258.88</v>
          </cell>
          <cell r="C1014">
            <v>258.90800000000002</v>
          </cell>
          <cell r="D1014">
            <v>258.88</v>
          </cell>
          <cell r="E1014">
            <v>1.6124120872651936E-2</v>
          </cell>
          <cell r="F1014">
            <v>1.2530273265681693E-3</v>
          </cell>
        </row>
        <row r="1015">
          <cell r="A1015">
            <v>19200</v>
          </cell>
          <cell r="B1015">
            <v>258.83</v>
          </cell>
          <cell r="C1015">
            <v>258.89699999999999</v>
          </cell>
          <cell r="D1015">
            <v>258.83</v>
          </cell>
          <cell r="E1015">
            <v>3.3487499540810851E-2</v>
          </cell>
          <cell r="F1015">
            <v>2.5060546531363386E-3</v>
          </cell>
        </row>
        <row r="1016">
          <cell r="A1016">
            <v>19210</v>
          </cell>
          <cell r="B1016">
            <v>258.7</v>
          </cell>
          <cell r="C1016">
            <v>258.77</v>
          </cell>
          <cell r="D1016">
            <v>258.7</v>
          </cell>
          <cell r="E1016">
            <v>5.2090136004476748E-2</v>
          </cell>
          <cell r="F1016">
            <v>8.7161131617324306E-3</v>
          </cell>
        </row>
        <row r="1017">
          <cell r="A1017">
            <v>19220</v>
          </cell>
          <cell r="B1017">
            <v>258.45999999999998</v>
          </cell>
          <cell r="C1017">
            <v>258.52999999999997</v>
          </cell>
          <cell r="D1017">
            <v>258.45999999999998</v>
          </cell>
          <cell r="E1017">
            <v>7.1932030263649624E-2</v>
          </cell>
          <cell r="F1017">
            <v>1.554580056808201E-2</v>
          </cell>
        </row>
        <row r="1018">
          <cell r="A1018">
            <v>19230</v>
          </cell>
          <cell r="B1018">
            <v>258.13</v>
          </cell>
          <cell r="C1018">
            <v>258.17500000000001</v>
          </cell>
          <cell r="D1018">
            <v>258.10000000000002</v>
          </cell>
          <cell r="E1018">
            <v>9.3013182318329474E-2</v>
          </cell>
          <cell r="F1018">
            <v>2.2995116872185084E-2</v>
          </cell>
        </row>
        <row r="1019">
          <cell r="A1019">
            <v>19240</v>
          </cell>
          <cell r="B1019">
            <v>257.72000000000003</v>
          </cell>
          <cell r="C1019">
            <v>257.70600000000002</v>
          </cell>
          <cell r="D1019">
            <v>257.63</v>
          </cell>
          <cell r="E1019">
            <v>0.1103627914554272</v>
          </cell>
          <cell r="F1019">
            <v>3.2356470259444818E-2</v>
          </cell>
        </row>
        <row r="1020">
          <cell r="A1020">
            <v>19250</v>
          </cell>
          <cell r="B1020">
            <v>257.23</v>
          </cell>
          <cell r="C1020">
            <v>257.15800000000002</v>
          </cell>
          <cell r="D1020">
            <v>257.07</v>
          </cell>
          <cell r="E1020">
            <v>0.12523388500151098</v>
          </cell>
          <cell r="F1020">
            <v>4.2516456448253491E-2</v>
          </cell>
        </row>
        <row r="1021">
          <cell r="A1021">
            <v>19260</v>
          </cell>
          <cell r="B1021">
            <v>256.68</v>
          </cell>
          <cell r="C1021">
            <v>256.536</v>
          </cell>
          <cell r="D1021">
            <v>256.36</v>
          </cell>
          <cell r="E1021">
            <v>0.13762646295658079</v>
          </cell>
          <cell r="F1021">
            <v>5.2816065682022614E-2</v>
          </cell>
        </row>
        <row r="1022">
          <cell r="A1022">
            <v>19270</v>
          </cell>
          <cell r="B1022">
            <v>256.02999999999997</v>
          </cell>
          <cell r="C1022">
            <v>255.84399999999999</v>
          </cell>
          <cell r="D1022">
            <v>255.6</v>
          </cell>
          <cell r="E1022">
            <v>0.14754052532063663</v>
          </cell>
          <cell r="F1022">
            <v>6.3115674915791745E-2</v>
          </cell>
        </row>
        <row r="1023">
          <cell r="A1023">
            <v>19280</v>
          </cell>
          <cell r="B1023">
            <v>255.34</v>
          </cell>
          <cell r="C1023">
            <v>255.15199999999999</v>
          </cell>
          <cell r="D1023">
            <v>254.91</v>
          </cell>
          <cell r="E1023">
            <v>0.15497607209367853</v>
          </cell>
          <cell r="F1023">
            <v>7.0936768558546914E-2</v>
          </cell>
        </row>
        <row r="1024">
          <cell r="A1024">
            <v>19290</v>
          </cell>
          <cell r="B1024">
            <v>254.65</v>
          </cell>
          <cell r="C1024">
            <v>254.46</v>
          </cell>
          <cell r="D1024">
            <v>254.22</v>
          </cell>
          <cell r="E1024">
            <v>0.1574545876846925</v>
          </cell>
          <cell r="F1024">
            <v>7.6282926688364033E-2</v>
          </cell>
        </row>
        <row r="1025">
          <cell r="A1025">
            <v>19300</v>
          </cell>
          <cell r="B1025">
            <v>254.01</v>
          </cell>
          <cell r="C1025">
            <v>253.81800000000001</v>
          </cell>
          <cell r="D1025">
            <v>253.58</v>
          </cell>
          <cell r="E1025">
            <v>0.1648901344577344</v>
          </cell>
          <cell r="F1025">
            <v>7.9146989149091282E-2</v>
          </cell>
        </row>
        <row r="1026">
          <cell r="A1026">
            <v>19310</v>
          </cell>
          <cell r="B1026">
            <v>253.46</v>
          </cell>
          <cell r="C1026">
            <v>253.267</v>
          </cell>
          <cell r="D1026">
            <v>253.02</v>
          </cell>
          <cell r="E1026">
            <v>0.17356493902628325</v>
          </cell>
          <cell r="F1026">
            <v>8.201105160981853E-2</v>
          </cell>
        </row>
        <row r="1027">
          <cell r="A1027">
            <v>19320</v>
          </cell>
          <cell r="B1027">
            <v>253</v>
          </cell>
          <cell r="C1027">
            <v>252.80600000000001</v>
          </cell>
          <cell r="D1027">
            <v>252.56</v>
          </cell>
          <cell r="E1027">
            <v>0.1834790013903391</v>
          </cell>
          <cell r="F1027">
            <v>8.4875114070545779E-2</v>
          </cell>
        </row>
        <row r="1028">
          <cell r="A1028">
            <v>19330</v>
          </cell>
          <cell r="B1028">
            <v>252.59</v>
          </cell>
          <cell r="C1028">
            <v>252.40100000000001</v>
          </cell>
          <cell r="D1028">
            <v>252.16</v>
          </cell>
          <cell r="E1028">
            <v>0.19463232154990193</v>
          </cell>
          <cell r="F1028">
            <v>8.7739176531273028E-2</v>
          </cell>
        </row>
        <row r="1029">
          <cell r="A1029">
            <v>19340</v>
          </cell>
          <cell r="B1029">
            <v>252.19</v>
          </cell>
          <cell r="C1029">
            <v>251.99700000000001</v>
          </cell>
          <cell r="D1029">
            <v>251.75</v>
          </cell>
          <cell r="E1029">
            <v>0.20702489950497174</v>
          </cell>
          <cell r="F1029">
            <v>9.0603238992000276E-2</v>
          </cell>
        </row>
        <row r="1030">
          <cell r="A1030">
            <v>19350</v>
          </cell>
          <cell r="B1030">
            <v>251.78</v>
          </cell>
          <cell r="C1030">
            <v>251.59</v>
          </cell>
          <cell r="D1030">
            <v>251.35</v>
          </cell>
          <cell r="E1030">
            <v>1.3631835750576787E-2</v>
          </cell>
          <cell r="F1030">
            <v>2.8604823826513348E-3</v>
          </cell>
        </row>
        <row r="1031">
          <cell r="A1031">
            <v>19360</v>
          </cell>
          <cell r="B1031">
            <v>251.27</v>
          </cell>
          <cell r="C1031">
            <v>251.102</v>
          </cell>
          <cell r="D1031">
            <v>250.88</v>
          </cell>
          <cell r="E1031">
            <v>2.8502929296660554E-2</v>
          </cell>
          <cell r="F1031">
            <v>5.7245448433785786E-3</v>
          </cell>
        </row>
        <row r="1032">
          <cell r="A1032">
            <v>19370</v>
          </cell>
          <cell r="B1032">
            <v>250.61</v>
          </cell>
          <cell r="C1032">
            <v>250.5</v>
          </cell>
          <cell r="D1032">
            <v>250.36</v>
          </cell>
          <cell r="E1032">
            <v>4.4613280638251304E-2</v>
          </cell>
          <cell r="F1032">
            <v>8.542066289119004E-3</v>
          </cell>
        </row>
        <row r="1033">
          <cell r="A1033">
            <v>19380</v>
          </cell>
          <cell r="B1033">
            <v>249.86</v>
          </cell>
          <cell r="C1033">
            <v>249.81800000000001</v>
          </cell>
          <cell r="D1033">
            <v>249.74</v>
          </cell>
          <cell r="E1033">
            <v>6.1962889775349028E-2</v>
          </cell>
          <cell r="F1033">
            <v>1.1180583831063977E-2</v>
          </cell>
        </row>
        <row r="1034">
          <cell r="A1034">
            <v>19390</v>
          </cell>
          <cell r="B1034">
            <v>249.12</v>
          </cell>
          <cell r="C1034">
            <v>249.13200000000001</v>
          </cell>
          <cell r="D1034">
            <v>249.06</v>
          </cell>
          <cell r="E1034">
            <v>8.1804784034521905E-2</v>
          </cell>
          <cell r="F1034">
            <v>1.2433611157632146E-2</v>
          </cell>
        </row>
        <row r="1035">
          <cell r="A1035">
            <v>19400</v>
          </cell>
          <cell r="B1035">
            <v>248.38</v>
          </cell>
          <cell r="C1035">
            <v>248.447</v>
          </cell>
          <cell r="D1035">
            <v>248.38</v>
          </cell>
          <cell r="E1035">
            <v>0.10288593608920175</v>
          </cell>
          <cell r="F1035">
            <v>1.3686638484200314E-2</v>
          </cell>
        </row>
        <row r="1036">
          <cell r="A1036">
            <v>19410</v>
          </cell>
          <cell r="B1036">
            <v>247.69</v>
          </cell>
          <cell r="C1036">
            <v>247.761</v>
          </cell>
          <cell r="D1036">
            <v>247.69</v>
          </cell>
          <cell r="E1036">
            <v>0.12520634593938859</v>
          </cell>
          <cell r="F1036">
            <v>1.4939665810768483E-2</v>
          </cell>
        </row>
        <row r="1037">
          <cell r="A1037">
            <v>19420</v>
          </cell>
          <cell r="B1037">
            <v>247.01</v>
          </cell>
          <cell r="C1037">
            <v>247.07499999999999</v>
          </cell>
          <cell r="D1037">
            <v>247.01</v>
          </cell>
          <cell r="E1037">
            <v>0.14876959366315834</v>
          </cell>
          <cell r="F1037">
            <v>1.619627321541256E-2</v>
          </cell>
        </row>
        <row r="1038">
          <cell r="A1038">
            <v>19430</v>
          </cell>
          <cell r="B1038">
            <v>246.32</v>
          </cell>
          <cell r="C1038">
            <v>246.39</v>
          </cell>
          <cell r="D1038">
            <v>246.32</v>
          </cell>
          <cell r="E1038">
            <v>0.17356493902628323</v>
          </cell>
          <cell r="F1038">
            <v>1.7445720463904819E-2</v>
          </cell>
        </row>
        <row r="1039">
          <cell r="A1039">
            <v>19440</v>
          </cell>
          <cell r="B1039">
            <v>245.63</v>
          </cell>
          <cell r="C1039">
            <v>245.70400000000001</v>
          </cell>
          <cell r="D1039">
            <v>245.63</v>
          </cell>
          <cell r="E1039">
            <v>2.6038183236707781E-2</v>
          </cell>
          <cell r="F1039">
            <v>6.2100585085960915E-3</v>
          </cell>
        </row>
        <row r="1040">
          <cell r="A1040">
            <v>19450</v>
          </cell>
          <cell r="B1040">
            <v>244.98</v>
          </cell>
          <cell r="C1040">
            <v>245.053</v>
          </cell>
          <cell r="D1040">
            <v>244.98</v>
          </cell>
          <cell r="E1040">
            <v>3.9683788518345753E-2</v>
          </cell>
          <cell r="F1040">
            <v>1.2420117017192183E-2</v>
          </cell>
        </row>
        <row r="1041">
          <cell r="A1041">
            <v>19460</v>
          </cell>
          <cell r="B1041">
            <v>244.4</v>
          </cell>
          <cell r="C1041">
            <v>244.47200000000001</v>
          </cell>
          <cell r="D1041">
            <v>244.4</v>
          </cell>
          <cell r="E1041">
            <v>4.5893847026941846E-2</v>
          </cell>
          <cell r="F1041">
            <v>1.8630175525788273E-2</v>
          </cell>
        </row>
        <row r="1042">
          <cell r="A1042">
            <v>19470</v>
          </cell>
          <cell r="B1042">
            <v>243.89</v>
          </cell>
          <cell r="C1042">
            <v>243.96</v>
          </cell>
          <cell r="D1042">
            <v>243.89</v>
          </cell>
          <cell r="E1042">
            <v>4.7146874353510018E-2</v>
          </cell>
          <cell r="F1042">
            <v>1.9883202852356441E-2</v>
          </cell>
        </row>
        <row r="1043">
          <cell r="A1043">
            <v>19480</v>
          </cell>
          <cell r="B1043">
            <v>243.45</v>
          </cell>
          <cell r="C1043">
            <v>243.517</v>
          </cell>
          <cell r="D1043">
            <v>243.45</v>
          </cell>
          <cell r="E1043">
            <v>4.839990168007819E-2</v>
          </cell>
          <cell r="F1043">
            <v>2.113623017892461E-2</v>
          </cell>
        </row>
        <row r="1044">
          <cell r="A1044">
            <v>19490</v>
          </cell>
          <cell r="B1044">
            <v>243.07</v>
          </cell>
          <cell r="C1044">
            <v>243.14400000000001</v>
          </cell>
          <cell r="D1044">
            <v>243.07</v>
          </cell>
          <cell r="E1044">
            <v>4.9652929006646362E-2</v>
          </cell>
          <cell r="F1044">
            <v>2.2389257505492779E-2</v>
          </cell>
        </row>
        <row r="1045">
          <cell r="A1045">
            <v>19500</v>
          </cell>
          <cell r="B1045">
            <v>242.77</v>
          </cell>
          <cell r="C1045">
            <v>242.84100000000001</v>
          </cell>
          <cell r="D1045">
            <v>242.77</v>
          </cell>
          <cell r="E1045">
            <v>5.0905956333214535E-2</v>
          </cell>
          <cell r="F1045">
            <v>2.3642284832060947E-2</v>
          </cell>
        </row>
        <row r="1046">
          <cell r="A1046">
            <v>19510</v>
          </cell>
          <cell r="B1046">
            <v>242.5</v>
          </cell>
          <cell r="C1046">
            <v>242.572</v>
          </cell>
          <cell r="D1046">
            <v>242.5</v>
          </cell>
          <cell r="E1046">
            <v>1.2530273265681693E-3</v>
          </cell>
          <cell r="F1046">
            <v>1.2530273265681693E-3</v>
          </cell>
        </row>
        <row r="1047">
          <cell r="A1047">
            <v>19520</v>
          </cell>
          <cell r="B1047">
            <v>242.23</v>
          </cell>
          <cell r="C1047">
            <v>242.303</v>
          </cell>
          <cell r="D1047">
            <v>242.23</v>
          </cell>
          <cell r="E1047">
            <v>2.5060546531363386E-3</v>
          </cell>
          <cell r="F1047">
            <v>2.5060546531363386E-3</v>
          </cell>
        </row>
        <row r="1048">
          <cell r="A1048">
            <v>19530</v>
          </cell>
          <cell r="B1048">
            <v>241.96</v>
          </cell>
          <cell r="C1048">
            <v>242.03399999999999</v>
          </cell>
          <cell r="D1048">
            <v>241.96</v>
          </cell>
          <cell r="E1048">
            <v>3.7590819797045077E-3</v>
          </cell>
          <cell r="F1048">
            <v>3.7590819797045077E-3</v>
          </cell>
        </row>
        <row r="1049">
          <cell r="A1049">
            <v>19540</v>
          </cell>
          <cell r="B1049">
            <v>241.7</v>
          </cell>
          <cell r="C1049">
            <v>241.76499999999999</v>
          </cell>
          <cell r="D1049">
            <v>241.7</v>
          </cell>
          <cell r="E1049">
            <v>8.7298826927936189E-3</v>
          </cell>
          <cell r="F1049">
            <v>5.0121093062726772E-3</v>
          </cell>
        </row>
        <row r="1050">
          <cell r="A1050">
            <v>19550</v>
          </cell>
          <cell r="B1050">
            <v>241.43</v>
          </cell>
          <cell r="C1050">
            <v>241.49600000000001</v>
          </cell>
          <cell r="D1050">
            <v>241.43</v>
          </cell>
          <cell r="E1050">
            <v>1.4939941201389709E-2</v>
          </cell>
          <cell r="F1050">
            <v>6.2651366328408467E-3</v>
          </cell>
        </row>
        <row r="1051">
          <cell r="A1051">
            <v>19560</v>
          </cell>
          <cell r="B1051">
            <v>241.16</v>
          </cell>
          <cell r="C1051">
            <v>241.227</v>
          </cell>
          <cell r="D1051">
            <v>241.16</v>
          </cell>
          <cell r="E1051">
            <v>2.2389257505492782E-2</v>
          </cell>
          <cell r="F1051">
            <v>7.5181639594090162E-3</v>
          </cell>
        </row>
        <row r="1052">
          <cell r="A1052">
            <v>19570</v>
          </cell>
          <cell r="B1052">
            <v>240.89</v>
          </cell>
          <cell r="C1052">
            <v>240.959</v>
          </cell>
          <cell r="D1052">
            <v>240.89</v>
          </cell>
          <cell r="E1052">
            <v>3.1077831605102833E-2</v>
          </cell>
          <cell r="F1052">
            <v>8.7711912859771857E-3</v>
          </cell>
        </row>
        <row r="1053">
          <cell r="A1053">
            <v>19580</v>
          </cell>
          <cell r="B1053">
            <v>240.62</v>
          </cell>
          <cell r="C1053">
            <v>240.69</v>
          </cell>
          <cell r="D1053">
            <v>240.62</v>
          </cell>
          <cell r="E1053">
            <v>4.1005663500219863E-2</v>
          </cell>
          <cell r="F1053">
            <v>1.0024218612545354E-2</v>
          </cell>
        </row>
        <row r="1054">
          <cell r="A1054">
            <v>19590</v>
          </cell>
          <cell r="B1054">
            <v>240.35</v>
          </cell>
          <cell r="C1054">
            <v>240.42099999999999</v>
          </cell>
          <cell r="D1054">
            <v>240.35</v>
          </cell>
          <cell r="E1054">
            <v>5.2172753190843878E-2</v>
          </cell>
          <cell r="F1054">
            <v>1.1277245939113523E-2</v>
          </cell>
        </row>
        <row r="1055">
          <cell r="A1055">
            <v>19600</v>
          </cell>
          <cell r="B1055">
            <v>240.04</v>
          </cell>
          <cell r="C1055">
            <v>240.11500000000001</v>
          </cell>
          <cell r="D1055">
            <v>240.04</v>
          </cell>
          <cell r="E1055">
            <v>6.4579100676974879E-2</v>
          </cell>
          <cell r="F1055">
            <v>1.7487304447709615E-2</v>
          </cell>
        </row>
        <row r="1056">
          <cell r="A1056">
            <v>19610</v>
          </cell>
          <cell r="B1056">
            <v>239.66</v>
          </cell>
          <cell r="C1056">
            <v>239.73400000000001</v>
          </cell>
          <cell r="D1056">
            <v>239.66</v>
          </cell>
          <cell r="E1056">
            <v>1.3645605281637975E-2</v>
          </cell>
          <cell r="F1056">
            <v>6.8296874063495817E-3</v>
          </cell>
        </row>
        <row r="1057">
          <cell r="A1057">
            <v>19620</v>
          </cell>
          <cell r="B1057">
            <v>239.21</v>
          </cell>
          <cell r="C1057">
            <v>239.27799999999999</v>
          </cell>
          <cell r="D1057">
            <v>239.21</v>
          </cell>
          <cell r="E1057">
            <v>2.853046835878293E-2</v>
          </cell>
          <cell r="F1057">
            <v>1.4279003710452653E-2</v>
          </cell>
        </row>
        <row r="1058">
          <cell r="A1058">
            <v>19630</v>
          </cell>
          <cell r="B1058">
            <v>238.68</v>
          </cell>
          <cell r="C1058">
            <v>238.74799999999999</v>
          </cell>
          <cell r="D1058">
            <v>238.68</v>
          </cell>
          <cell r="E1058">
            <v>4.4654589231434866E-2</v>
          </cell>
          <cell r="F1058">
            <v>2.2347948912309214E-2</v>
          </cell>
        </row>
        <row r="1059">
          <cell r="A1059">
            <v>19640</v>
          </cell>
          <cell r="B1059">
            <v>238.07</v>
          </cell>
          <cell r="C1059">
            <v>238.14400000000001</v>
          </cell>
          <cell r="D1059">
            <v>238.07</v>
          </cell>
          <cell r="E1059">
            <v>6.2017967899593782E-2</v>
          </cell>
          <cell r="F1059">
            <v>3.1036523011919264E-2</v>
          </cell>
        </row>
        <row r="1060">
          <cell r="A1060">
            <v>19650</v>
          </cell>
          <cell r="B1060">
            <v>237.39</v>
          </cell>
          <cell r="C1060">
            <v>237.464</v>
          </cell>
          <cell r="D1060">
            <v>237.39</v>
          </cell>
          <cell r="E1060">
            <v>8.0620604363259671E-2</v>
          </cell>
          <cell r="F1060">
            <v>3.9105468213775828E-2</v>
          </cell>
        </row>
        <row r="1061">
          <cell r="A1061">
            <v>19660</v>
          </cell>
          <cell r="B1061">
            <v>236.68</v>
          </cell>
          <cell r="C1061">
            <v>236.74799999999999</v>
          </cell>
          <cell r="D1061">
            <v>236.68</v>
          </cell>
          <cell r="E1061">
            <v>0.10046249862243255</v>
          </cell>
          <cell r="F1061">
            <v>4.6554784517878901E-2</v>
          </cell>
        </row>
        <row r="1062">
          <cell r="A1062">
            <v>19670</v>
          </cell>
          <cell r="B1062">
            <v>235.96</v>
          </cell>
          <cell r="C1062">
            <v>236.03100000000001</v>
          </cell>
          <cell r="D1062">
            <v>235.97</v>
          </cell>
          <cell r="E1062">
            <v>0.1215436506771124</v>
          </cell>
          <cell r="F1062">
            <v>5.3384471924228488E-2</v>
          </cell>
        </row>
        <row r="1063">
          <cell r="A1063">
            <v>19680</v>
          </cell>
          <cell r="B1063">
            <v>235.24</v>
          </cell>
          <cell r="C1063">
            <v>235.315</v>
          </cell>
          <cell r="D1063">
            <v>235.32</v>
          </cell>
          <cell r="E1063">
            <v>0.14522091011806876</v>
          </cell>
          <cell r="F1063">
            <v>5.8341503106256409E-2</v>
          </cell>
        </row>
        <row r="1064">
          <cell r="A1064">
            <v>19690</v>
          </cell>
          <cell r="B1064">
            <v>234.54</v>
          </cell>
          <cell r="C1064">
            <v>234.62899999999999</v>
          </cell>
          <cell r="D1064">
            <v>234.7</v>
          </cell>
          <cell r="E1064">
            <v>2.5095521140258804E-2</v>
          </cell>
          <cell r="F1064">
            <v>0</v>
          </cell>
        </row>
        <row r="1065">
          <cell r="A1065">
            <v>19700</v>
          </cell>
          <cell r="B1065">
            <v>233.82</v>
          </cell>
          <cell r="C1065">
            <v>233.99199999999999</v>
          </cell>
          <cell r="D1065">
            <v>234.13</v>
          </cell>
          <cell r="E1065">
            <v>5.1505481715618681E-2</v>
          </cell>
          <cell r="F1065">
            <v>0</v>
          </cell>
        </row>
        <row r="1066">
          <cell r="A1066">
            <v>19710</v>
          </cell>
          <cell r="B1066">
            <v>233.21</v>
          </cell>
          <cell r="C1066">
            <v>233.40299999999999</v>
          </cell>
          <cell r="D1066">
            <v>233.55</v>
          </cell>
          <cell r="E1066">
            <v>7.9154700086485535E-2</v>
          </cell>
          <cell r="F1066">
            <v>0</v>
          </cell>
        </row>
        <row r="1067">
          <cell r="A1067">
            <v>19720</v>
          </cell>
          <cell r="B1067">
            <v>232.67</v>
          </cell>
          <cell r="C1067">
            <v>232.86199999999999</v>
          </cell>
          <cell r="D1067">
            <v>233.01</v>
          </cell>
          <cell r="E1067">
            <v>0.10432182278826252</v>
          </cell>
          <cell r="F1067">
            <v>0</v>
          </cell>
        </row>
        <row r="1068">
          <cell r="A1068">
            <v>19730</v>
          </cell>
          <cell r="B1068">
            <v>232.18</v>
          </cell>
          <cell r="C1068">
            <v>232.369</v>
          </cell>
          <cell r="D1068">
            <v>232.52</v>
          </cell>
          <cell r="E1068">
            <v>0.12701400997710147</v>
          </cell>
          <cell r="F1068">
            <v>0</v>
          </cell>
        </row>
        <row r="1069">
          <cell r="A1069">
            <v>19740</v>
          </cell>
          <cell r="B1069">
            <v>231.73</v>
          </cell>
          <cell r="C1069">
            <v>231.92400000000001</v>
          </cell>
          <cell r="D1069">
            <v>232.07</v>
          </cell>
          <cell r="E1069">
            <v>0.14722768157492644</v>
          </cell>
          <cell r="F1069">
            <v>0</v>
          </cell>
        </row>
        <row r="1070">
          <cell r="A1070">
            <v>19750</v>
          </cell>
          <cell r="B1070">
            <v>231.34</v>
          </cell>
          <cell r="C1070">
            <v>231.52699999999999</v>
          </cell>
          <cell r="D1070">
            <v>231.67</v>
          </cell>
          <cell r="E1070">
            <v>0.16496283758173744</v>
          </cell>
          <cell r="F1070">
            <v>0</v>
          </cell>
        </row>
        <row r="1071">
          <cell r="A1071">
            <v>19760</v>
          </cell>
          <cell r="B1071">
            <v>230.99</v>
          </cell>
          <cell r="C1071">
            <v>231.179</v>
          </cell>
          <cell r="D1071">
            <v>231.33</v>
          </cell>
          <cell r="E1071">
            <v>0.17774096240652051</v>
          </cell>
          <cell r="F1071">
            <v>0</v>
          </cell>
        </row>
        <row r="1072">
          <cell r="A1072">
            <v>19770</v>
          </cell>
          <cell r="B1072">
            <v>230.69</v>
          </cell>
          <cell r="C1072">
            <v>230.87799999999999</v>
          </cell>
          <cell r="D1072">
            <v>231.03</v>
          </cell>
          <cell r="E1072">
            <v>0.18556205604927567</v>
          </cell>
          <cell r="F1072">
            <v>0</v>
          </cell>
        </row>
        <row r="1073">
          <cell r="A1073">
            <v>19780</v>
          </cell>
          <cell r="B1073">
            <v>230.43</v>
          </cell>
          <cell r="C1073">
            <v>230.626</v>
          </cell>
          <cell r="D1073">
            <v>230.77</v>
          </cell>
          <cell r="E1073">
            <v>2.8640624607272438E-3</v>
          </cell>
          <cell r="F1073">
            <v>0</v>
          </cell>
        </row>
        <row r="1074">
          <cell r="A1074">
            <v>19790</v>
          </cell>
          <cell r="B1074">
            <v>230.23</v>
          </cell>
          <cell r="C1074">
            <v>230.422</v>
          </cell>
          <cell r="D1074">
            <v>230.57</v>
          </cell>
          <cell r="E1074">
            <v>5.7317049995303966E-3</v>
          </cell>
          <cell r="F1074">
            <v>0</v>
          </cell>
        </row>
        <row r="1075">
          <cell r="A1075">
            <v>19800</v>
          </cell>
          <cell r="B1075">
            <v>230.08</v>
          </cell>
          <cell r="C1075">
            <v>230.26599999999999</v>
          </cell>
          <cell r="D1075">
            <v>230.41</v>
          </cell>
          <cell r="E1075">
            <v>8.5993475383335499E-3</v>
          </cell>
          <cell r="F1075">
            <v>0</v>
          </cell>
        </row>
        <row r="1076">
          <cell r="A1076">
            <v>19810</v>
          </cell>
          <cell r="B1076">
            <v>230.03</v>
          </cell>
          <cell r="C1076">
            <v>230.15899999999999</v>
          </cell>
          <cell r="D1076">
            <v>230.31</v>
          </cell>
          <cell r="E1076">
            <v>1.1463409999060793E-2</v>
          </cell>
          <cell r="F1076">
            <v>0</v>
          </cell>
        </row>
        <row r="1077">
          <cell r="A1077">
            <v>19820</v>
          </cell>
          <cell r="B1077">
            <v>229.98</v>
          </cell>
          <cell r="C1077">
            <v>230.08500000000001</v>
          </cell>
          <cell r="D1077">
            <v>230.22</v>
          </cell>
          <cell r="E1077">
            <v>1.4327472459788037E-2</v>
          </cell>
          <cell r="F1077">
            <v>0</v>
          </cell>
        </row>
        <row r="1078">
          <cell r="A1078">
            <v>19830</v>
          </cell>
          <cell r="B1078">
            <v>229.92999999999998</v>
          </cell>
          <cell r="C1078">
            <v>230.01300000000001</v>
          </cell>
          <cell r="D1078">
            <v>230.08</v>
          </cell>
          <cell r="E1078">
            <v>1.711635328092119E-2</v>
          </cell>
          <cell r="F1078">
            <v>0</v>
          </cell>
        </row>
        <row r="1079">
          <cell r="A1079">
            <v>19840</v>
          </cell>
          <cell r="B1079">
            <v>229.86</v>
          </cell>
          <cell r="C1079">
            <v>229.94</v>
          </cell>
          <cell r="D1079">
            <v>229.95</v>
          </cell>
          <cell r="E1079">
            <v>1.9722650120182983E-2</v>
          </cell>
          <cell r="F1079">
            <v>0</v>
          </cell>
        </row>
        <row r="1080">
          <cell r="A1080">
            <v>19850</v>
          </cell>
          <cell r="B1080">
            <v>229.8</v>
          </cell>
          <cell r="C1080">
            <v>229.86799999999999</v>
          </cell>
          <cell r="D1080">
            <v>229.81</v>
          </cell>
          <cell r="E1080">
            <v>1.2530273265681693E-3</v>
          </cell>
          <cell r="F1080">
            <v>1.2530273265681693E-3</v>
          </cell>
        </row>
        <row r="1081">
          <cell r="A1081">
            <v>19860</v>
          </cell>
          <cell r="B1081">
            <v>229.73</v>
          </cell>
          <cell r="C1081">
            <v>229.79499999999999</v>
          </cell>
          <cell r="D1081">
            <v>229.73</v>
          </cell>
          <cell r="E1081">
            <v>2.5060546531363386E-3</v>
          </cell>
          <cell r="F1081">
            <v>2.5060546531363386E-3</v>
          </cell>
        </row>
        <row r="1082">
          <cell r="A1082">
            <v>19870</v>
          </cell>
          <cell r="B1082">
            <v>229.65</v>
          </cell>
          <cell r="C1082">
            <v>229.72300000000001</v>
          </cell>
          <cell r="D1082">
            <v>229.67999999999998</v>
          </cell>
          <cell r="E1082">
            <v>3.7590819797045077E-3</v>
          </cell>
          <cell r="F1082">
            <v>3.7590819797045077E-3</v>
          </cell>
        </row>
        <row r="1083">
          <cell r="A1083">
            <v>19880</v>
          </cell>
          <cell r="B1083">
            <v>229.58</v>
          </cell>
          <cell r="C1083">
            <v>229.65</v>
          </cell>
          <cell r="D1083">
            <v>229.62999999999997</v>
          </cell>
          <cell r="E1083">
            <v>5.0121093062726772E-3</v>
          </cell>
          <cell r="F1083">
            <v>5.0121093062726772E-3</v>
          </cell>
        </row>
        <row r="1084">
          <cell r="A1084">
            <v>19890</v>
          </cell>
          <cell r="B1084">
            <v>229.51</v>
          </cell>
          <cell r="C1084">
            <v>229.578</v>
          </cell>
          <cell r="D1084">
            <v>229.57999999999996</v>
          </cell>
          <cell r="E1084">
            <v>7.5145838813331063E-3</v>
          </cell>
          <cell r="F1084">
            <v>5.0121093062726772E-3</v>
          </cell>
        </row>
        <row r="1085">
          <cell r="A1085">
            <v>19900</v>
          </cell>
          <cell r="B1085">
            <v>229.44</v>
          </cell>
          <cell r="C1085">
            <v>229.505</v>
          </cell>
          <cell r="D1085">
            <v>229.52999999999994</v>
          </cell>
          <cell r="E1085">
            <v>2.5060546531363386E-3</v>
          </cell>
          <cell r="F1085">
            <v>0</v>
          </cell>
        </row>
        <row r="1086">
          <cell r="A1086">
            <v>19910</v>
          </cell>
          <cell r="B1086">
            <v>229.35</v>
          </cell>
          <cell r="C1086">
            <v>229.43299999999999</v>
          </cell>
          <cell r="D1086">
            <v>229.47999999999993</v>
          </cell>
          <cell r="E1086">
            <v>5.1660526635367663E-3</v>
          </cell>
          <cell r="F1086">
            <v>0</v>
          </cell>
        </row>
        <row r="1087">
          <cell r="A1087">
            <v>19920</v>
          </cell>
          <cell r="B1087">
            <v>229.25</v>
          </cell>
          <cell r="C1087">
            <v>229.36099999999999</v>
          </cell>
          <cell r="D1087">
            <v>229.42999999999992</v>
          </cell>
          <cell r="E1087">
            <v>1.2958505681684659E-2</v>
          </cell>
          <cell r="F1087">
            <v>4.957031182027922E-3</v>
          </cell>
        </row>
        <row r="1088">
          <cell r="A1088">
            <v>19930</v>
          </cell>
          <cell r="B1088">
            <v>229.2</v>
          </cell>
          <cell r="C1088">
            <v>229.28800000000001</v>
          </cell>
          <cell r="D1088">
            <v>229.37999999999991</v>
          </cell>
          <cell r="E1088">
            <v>2.2018857119946805E-2</v>
          </cell>
          <cell r="F1088">
            <v>9.914062364055844E-3</v>
          </cell>
        </row>
        <row r="1089">
          <cell r="A1089">
            <v>19940</v>
          </cell>
          <cell r="B1089">
            <v>229.13</v>
          </cell>
          <cell r="C1089">
            <v>229.21600000000001</v>
          </cell>
          <cell r="D1089">
            <v>229.29</v>
          </cell>
          <cell r="E1089">
            <v>3.2239704636045932E-2</v>
          </cell>
          <cell r="F1089">
            <v>9.914062364055844E-3</v>
          </cell>
        </row>
        <row r="1090">
          <cell r="A1090">
            <v>19950</v>
          </cell>
          <cell r="B1090">
            <v>229.07</v>
          </cell>
          <cell r="C1090">
            <v>229.143</v>
          </cell>
          <cell r="D1090">
            <v>229.15</v>
          </cell>
          <cell r="E1090">
            <v>4.3524386121932497E-2</v>
          </cell>
          <cell r="F1090">
            <v>9.914062364055844E-3</v>
          </cell>
        </row>
        <row r="1091">
          <cell r="A1091">
            <v>19960</v>
          </cell>
          <cell r="B1091">
            <v>229</v>
          </cell>
          <cell r="C1091">
            <v>229.071</v>
          </cell>
          <cell r="D1091">
            <v>229.01</v>
          </cell>
          <cell r="E1091">
            <v>5.4691475812556511E-2</v>
          </cell>
          <cell r="F1091">
            <v>1.1167089690624013E-2</v>
          </cell>
        </row>
        <row r="1092">
          <cell r="A1092">
            <v>19970</v>
          </cell>
          <cell r="B1092">
            <v>228.93</v>
          </cell>
          <cell r="C1092">
            <v>228.99799999999999</v>
          </cell>
          <cell r="D1092">
            <v>228.93</v>
          </cell>
          <cell r="E1092">
            <v>9.9314119731929423E-3</v>
          </cell>
          <cell r="F1092">
            <v>1.2566074046440781E-3</v>
          </cell>
        </row>
        <row r="1093">
          <cell r="A1093">
            <v>19980</v>
          </cell>
          <cell r="B1093">
            <v>228.86</v>
          </cell>
          <cell r="C1093">
            <v>228.92599999999999</v>
          </cell>
          <cell r="D1093">
            <v>228.86</v>
          </cell>
          <cell r="E1093">
            <v>1.8619986072802994E-2</v>
          </cell>
          <cell r="F1093">
            <v>2.5096347312122472E-3</v>
          </cell>
        </row>
        <row r="1094">
          <cell r="A1094">
            <v>19990</v>
          </cell>
          <cell r="B1094">
            <v>228.81</v>
          </cell>
          <cell r="C1094">
            <v>228.85300000000001</v>
          </cell>
          <cell r="D1094">
            <v>228.78</v>
          </cell>
          <cell r="E1094">
            <v>2.6072882454981974E-2</v>
          </cell>
          <cell r="F1094">
            <v>3.7662421358563253E-3</v>
          </cell>
        </row>
        <row r="1095">
          <cell r="E1095">
            <v>0</v>
          </cell>
          <cell r="F1095">
            <v>0</v>
          </cell>
        </row>
        <row r="1096">
          <cell r="A1096">
            <v>20000</v>
          </cell>
          <cell r="B1096">
            <v>228.76</v>
          </cell>
          <cell r="C1096">
            <v>228.78100000000001</v>
          </cell>
          <cell r="D1096">
            <v>228.71</v>
          </cell>
          <cell r="E1096">
            <v>3.2282940963578068E-2</v>
          </cell>
          <cell r="F1096">
            <v>5.0192694624244943E-3</v>
          </cell>
        </row>
        <row r="1097">
          <cell r="A1097">
            <v>20010</v>
          </cell>
          <cell r="B1097">
            <v>228.70999999999998</v>
          </cell>
          <cell r="C1097">
            <v>228.709</v>
          </cell>
          <cell r="D1097">
            <v>228.64</v>
          </cell>
          <cell r="E1097">
            <v>3.2282940963578068E-2</v>
          </cell>
          <cell r="F1097">
            <v>7.5253241155608334E-3</v>
          </cell>
        </row>
        <row r="1098">
          <cell r="A1098">
            <v>20020</v>
          </cell>
          <cell r="B1098">
            <v>228.66</v>
          </cell>
          <cell r="C1098">
            <v>228.636</v>
          </cell>
          <cell r="D1098">
            <v>228.55</v>
          </cell>
          <cell r="E1098">
            <v>3.2282940963578068E-2</v>
          </cell>
          <cell r="F1098">
            <v>1.007791978368399E-2</v>
          </cell>
        </row>
        <row r="1099">
          <cell r="A1099">
            <v>20030</v>
          </cell>
          <cell r="B1099">
            <v>228.61500000000001</v>
          </cell>
          <cell r="C1099">
            <v>228.56399999999999</v>
          </cell>
          <cell r="D1099">
            <v>228.46</v>
          </cell>
          <cell r="E1099">
            <v>3.2282940963578068E-2</v>
          </cell>
          <cell r="F1099">
            <v>1.280593927752669E-2</v>
          </cell>
        </row>
        <row r="1100">
          <cell r="A1100">
            <v>20040</v>
          </cell>
          <cell r="B1100">
            <v>228.57000000000002</v>
          </cell>
          <cell r="C1100">
            <v>228.49100000000001</v>
          </cell>
          <cell r="D1100">
            <v>228.37</v>
          </cell>
          <cell r="E1100">
            <v>3.2282940963578068E-2</v>
          </cell>
          <cell r="F1100">
            <v>1.5670001738253933E-2</v>
          </cell>
        </row>
        <row r="1101">
          <cell r="A1101">
            <v>20050</v>
          </cell>
          <cell r="B1101">
            <v>228.52</v>
          </cell>
          <cell r="C1101">
            <v>228.41900000000001</v>
          </cell>
          <cell r="D1101">
            <v>228.315</v>
          </cell>
          <cell r="E1101">
            <v>3.2282940963578068E-2</v>
          </cell>
          <cell r="F1101">
            <v>1.8534064198981178E-2</v>
          </cell>
        </row>
        <row r="1102">
          <cell r="A1102">
            <v>20060</v>
          </cell>
          <cell r="B1102">
            <v>228.4</v>
          </cell>
          <cell r="C1102">
            <v>228.346</v>
          </cell>
          <cell r="D1102">
            <v>228.26</v>
          </cell>
          <cell r="E1102">
            <v>3.2282940963578068E-2</v>
          </cell>
          <cell r="F1102">
            <v>2.1398126659708423E-2</v>
          </cell>
        </row>
        <row r="1103">
          <cell r="A1103">
            <v>20070</v>
          </cell>
          <cell r="B1103">
            <v>228.26</v>
          </cell>
          <cell r="C1103">
            <v>228.274</v>
          </cell>
          <cell r="D1103">
            <v>228.2</v>
          </cell>
          <cell r="E1103">
            <v>3.353596829014624E-2</v>
          </cell>
          <cell r="F1103">
            <v>2.2651153986276592E-2</v>
          </cell>
        </row>
        <row r="1104">
          <cell r="A1104">
            <v>20080</v>
          </cell>
          <cell r="B1104">
            <v>228.13</v>
          </cell>
          <cell r="C1104">
            <v>228.202</v>
          </cell>
          <cell r="D1104">
            <v>228.13</v>
          </cell>
          <cell r="E1104">
            <v>1.2566074046440781E-3</v>
          </cell>
          <cell r="F1104">
            <v>1.2566074046440781E-3</v>
          </cell>
        </row>
        <row r="1105">
          <cell r="A1105">
            <v>20090</v>
          </cell>
          <cell r="B1105">
            <v>228.1</v>
          </cell>
          <cell r="C1105">
            <v>228.12899999999999</v>
          </cell>
          <cell r="D1105">
            <v>228.06</v>
          </cell>
          <cell r="E1105">
            <v>2.5096347312122472E-3</v>
          </cell>
          <cell r="F1105">
            <v>2.5096347312122472E-3</v>
          </cell>
        </row>
        <row r="1106">
          <cell r="A1106">
            <v>20100</v>
          </cell>
          <cell r="B1106">
            <v>228.09</v>
          </cell>
          <cell r="C1106">
            <v>228.05699999999999</v>
          </cell>
          <cell r="D1106">
            <v>227.97</v>
          </cell>
          <cell r="E1106">
            <v>2.5096347312122472E-3</v>
          </cell>
          <cell r="F1106">
            <v>5.0801307897149484E-3</v>
          </cell>
        </row>
        <row r="1107">
          <cell r="A1107">
            <v>20110</v>
          </cell>
          <cell r="B1107">
            <v>228.08</v>
          </cell>
          <cell r="C1107">
            <v>227.98400000000001</v>
          </cell>
          <cell r="D1107">
            <v>227.86</v>
          </cell>
          <cell r="E1107">
            <v>2.5096347312122472E-3</v>
          </cell>
          <cell r="F1107">
            <v>7.8332108300890116E-3</v>
          </cell>
        </row>
        <row r="1108">
          <cell r="A1108">
            <v>20120</v>
          </cell>
          <cell r="B1108">
            <v>228.03</v>
          </cell>
          <cell r="C1108">
            <v>227.91200000000001</v>
          </cell>
          <cell r="D1108">
            <v>227.76</v>
          </cell>
          <cell r="E1108">
            <v>2.5096347312122472E-3</v>
          </cell>
          <cell r="F1108">
            <v>1.0697273290816255E-2</v>
          </cell>
        </row>
        <row r="1109">
          <cell r="A1109">
            <v>20130</v>
          </cell>
          <cell r="B1109">
            <v>227.95</v>
          </cell>
          <cell r="C1109">
            <v>227.839</v>
          </cell>
          <cell r="D1109">
            <v>227.69</v>
          </cell>
          <cell r="E1109">
            <v>9.9451815042541289E-3</v>
          </cell>
          <cell r="F1109">
            <v>1.3564915829619408E-2</v>
          </cell>
        </row>
        <row r="1110">
          <cell r="A1110">
            <v>20140</v>
          </cell>
          <cell r="B1110">
            <v>227.88</v>
          </cell>
          <cell r="C1110">
            <v>227.767</v>
          </cell>
          <cell r="D1110">
            <v>227.62</v>
          </cell>
          <cell r="E1110">
            <v>1.8619986072802991E-2</v>
          </cell>
          <cell r="F1110">
            <v>2.1389589550450481E-2</v>
          </cell>
        </row>
        <row r="1111">
          <cell r="A1111">
            <v>20150</v>
          </cell>
          <cell r="B1111">
            <v>227.81</v>
          </cell>
          <cell r="C1111">
            <v>227.69399999999999</v>
          </cell>
          <cell r="D1111">
            <v>227.57</v>
          </cell>
          <cell r="E1111">
            <v>2.8534048436858833E-2</v>
          </cell>
          <cell r="F1111">
            <v>3.0449940988712627E-2</v>
          </cell>
        </row>
        <row r="1112">
          <cell r="A1112">
            <v>20160</v>
          </cell>
          <cell r="B1112">
            <v>227.74</v>
          </cell>
          <cell r="C1112">
            <v>227.62200000000001</v>
          </cell>
          <cell r="D1112">
            <v>227.51999999999998</v>
          </cell>
          <cell r="E1112">
            <v>3.9687368596421656E-2</v>
          </cell>
          <cell r="F1112">
            <v>4.0749550222481751E-2</v>
          </cell>
        </row>
        <row r="1113">
          <cell r="A1113">
            <v>20170</v>
          </cell>
          <cell r="B1113">
            <v>227.63</v>
          </cell>
          <cell r="C1113">
            <v>227.55</v>
          </cell>
          <cell r="D1113">
            <v>227.46999999999997</v>
          </cell>
          <cell r="E1113">
            <v>5.2079946551491466E-2</v>
          </cell>
          <cell r="F1113">
            <v>5.1049159456250874E-2</v>
          </cell>
        </row>
        <row r="1114">
          <cell r="A1114">
            <v>20180</v>
          </cell>
          <cell r="B1114">
            <v>227.49</v>
          </cell>
          <cell r="C1114">
            <v>227.477</v>
          </cell>
          <cell r="D1114">
            <v>227.4</v>
          </cell>
          <cell r="E1114">
            <v>6.6951040097575229E-2</v>
          </cell>
          <cell r="F1114">
            <v>6.1352348768095907E-2</v>
          </cell>
        </row>
        <row r="1115">
          <cell r="A1115">
            <v>20190</v>
          </cell>
          <cell r="B1115">
            <v>227.35</v>
          </cell>
          <cell r="C1115">
            <v>227.405</v>
          </cell>
          <cell r="D1115">
            <v>227.33</v>
          </cell>
          <cell r="E1115">
            <v>7.8118129788199236E-2</v>
          </cell>
          <cell r="F1115">
            <v>7.0040922867705954E-2</v>
          </cell>
        </row>
        <row r="1116">
          <cell r="A1116">
            <v>20200</v>
          </cell>
          <cell r="B1116">
            <v>227.26</v>
          </cell>
          <cell r="C1116">
            <v>227.33199999999999</v>
          </cell>
          <cell r="D1116">
            <v>227.26</v>
          </cell>
          <cell r="E1116">
            <v>8.4328188296795323E-2</v>
          </cell>
          <cell r="F1116">
            <v>7.9968754762822988E-2</v>
          </cell>
        </row>
        <row r="1117">
          <cell r="A1117">
            <v>20210</v>
          </cell>
          <cell r="B1117">
            <v>227.19</v>
          </cell>
          <cell r="C1117">
            <v>227.26</v>
          </cell>
          <cell r="D1117">
            <v>227.19</v>
          </cell>
          <cell r="E1117">
            <v>8.5581215623363488E-2</v>
          </cell>
          <cell r="F1117">
            <v>9.1135844453446996E-2</v>
          </cell>
        </row>
        <row r="1118">
          <cell r="A1118">
            <v>20220</v>
          </cell>
          <cell r="B1118">
            <v>227.12</v>
          </cell>
          <cell r="C1118">
            <v>227.18700000000001</v>
          </cell>
          <cell r="D1118">
            <v>227.12</v>
          </cell>
          <cell r="E1118">
            <v>1.2530273265681693E-3</v>
          </cell>
          <cell r="F1118">
            <v>1.2406347486130993E-2</v>
          </cell>
        </row>
        <row r="1119">
          <cell r="A1119">
            <v>20230</v>
          </cell>
          <cell r="B1119">
            <v>227.04</v>
          </cell>
          <cell r="C1119">
            <v>227.11500000000001</v>
          </cell>
          <cell r="D1119">
            <v>227.04</v>
          </cell>
          <cell r="E1119">
            <v>2.5060546531363386E-3</v>
          </cell>
          <cell r="F1119">
            <v>2.605195276776897E-2</v>
          </cell>
        </row>
        <row r="1120">
          <cell r="A1120">
            <v>20240</v>
          </cell>
          <cell r="B1120">
            <v>226.97</v>
          </cell>
          <cell r="C1120">
            <v>227.042</v>
          </cell>
          <cell r="D1120">
            <v>226.97</v>
          </cell>
          <cell r="E1120">
            <v>3.7590819797045077E-3</v>
          </cell>
          <cell r="F1120">
            <v>2.7304980094337138E-2</v>
          </cell>
        </row>
        <row r="1121">
          <cell r="A1121">
            <v>20250</v>
          </cell>
          <cell r="B1121">
            <v>226.9</v>
          </cell>
          <cell r="C1121">
            <v>226.97</v>
          </cell>
          <cell r="D1121">
            <v>226.9</v>
          </cell>
          <cell r="E1121">
            <v>5.0121093062726772E-3</v>
          </cell>
          <cell r="F1121">
            <v>2.8558007420905307E-2</v>
          </cell>
        </row>
        <row r="1122">
          <cell r="A1122">
            <v>20260</v>
          </cell>
          <cell r="B1122">
            <v>226.83</v>
          </cell>
          <cell r="C1122">
            <v>226.898</v>
          </cell>
          <cell r="D1122">
            <v>226.83</v>
          </cell>
          <cell r="E1122">
            <v>6.2651366328408467E-3</v>
          </cell>
          <cell r="F1122">
            <v>2.9811034747473476E-2</v>
          </cell>
        </row>
        <row r="1123">
          <cell r="A1123">
            <v>20270</v>
          </cell>
          <cell r="B1123">
            <v>226.76</v>
          </cell>
          <cell r="C1123">
            <v>226.82499999999999</v>
          </cell>
          <cell r="D1123">
            <v>226.76</v>
          </cell>
          <cell r="E1123">
            <v>7.5181639594090162E-3</v>
          </cell>
          <cell r="F1123">
            <v>3.1064062074041644E-2</v>
          </cell>
        </row>
        <row r="1124">
          <cell r="A1124">
            <v>20280</v>
          </cell>
          <cell r="B1124">
            <v>226.68</v>
          </cell>
          <cell r="C1124">
            <v>226.75299999999999</v>
          </cell>
          <cell r="D1124">
            <v>226.68</v>
          </cell>
          <cell r="E1124">
            <v>8.7711912859771857E-3</v>
          </cell>
          <cell r="F1124">
            <v>3.2317089400609816E-2</v>
          </cell>
        </row>
        <row r="1125">
          <cell r="A1125">
            <v>20290</v>
          </cell>
          <cell r="B1125">
            <v>226.62</v>
          </cell>
          <cell r="C1125">
            <v>226.68799999999999</v>
          </cell>
          <cell r="D1125">
            <v>226.62</v>
          </cell>
          <cell r="E1125">
            <v>1.0024218612545354E-2</v>
          </cell>
          <cell r="F1125">
            <v>3.3570116727177989E-2</v>
          </cell>
        </row>
        <row r="1126">
          <cell r="A1126">
            <v>20300</v>
          </cell>
          <cell r="B1126">
            <v>226.57</v>
          </cell>
          <cell r="C1126">
            <v>226.64</v>
          </cell>
          <cell r="D1126">
            <v>226.57</v>
          </cell>
          <cell r="E1126">
            <v>1.1277245939113523E-2</v>
          </cell>
          <cell r="F1126">
            <v>3.4823144053746161E-2</v>
          </cell>
        </row>
        <row r="1127">
          <cell r="A1127">
            <v>20310</v>
          </cell>
          <cell r="B1127">
            <v>226.51999999999998</v>
          </cell>
          <cell r="C1127">
            <v>226.60900000000001</v>
          </cell>
          <cell r="D1127">
            <v>226.51999999999998</v>
          </cell>
          <cell r="E1127">
            <v>1.2530273265681692E-2</v>
          </cell>
          <cell r="F1127">
            <v>3.6076171380314333E-2</v>
          </cell>
        </row>
        <row r="1128">
          <cell r="A1128">
            <v>20320</v>
          </cell>
          <cell r="B1128">
            <v>226.46999999999997</v>
          </cell>
          <cell r="C1128">
            <v>226.59299999999999</v>
          </cell>
          <cell r="D1128">
            <v>226.46999999999997</v>
          </cell>
          <cell r="E1128">
            <v>6.6374647527353879E-3</v>
          </cell>
          <cell r="F1128">
            <v>6.6374647527353879E-3</v>
          </cell>
        </row>
        <row r="1129">
          <cell r="A1129">
            <v>20330</v>
          </cell>
          <cell r="B1129">
            <v>226.52</v>
          </cell>
          <cell r="C1129">
            <v>226.59399999999999</v>
          </cell>
          <cell r="D1129">
            <v>226.52</v>
          </cell>
          <cell r="E1129">
            <v>5.3844374261672184E-3</v>
          </cell>
          <cell r="F1129">
            <v>5.3844374261672184E-3</v>
          </cell>
        </row>
        <row r="1130">
          <cell r="A1130">
            <v>20340</v>
          </cell>
          <cell r="B1130">
            <v>226.54</v>
          </cell>
          <cell r="C1130">
            <v>226.61199999999999</v>
          </cell>
          <cell r="D1130">
            <v>226.58</v>
          </cell>
          <cell r="E1130">
            <v>4.1314100995990489E-3</v>
          </cell>
          <cell r="F1130">
            <v>4.1314100995990489E-3</v>
          </cell>
        </row>
        <row r="1131">
          <cell r="A1131">
            <v>20350</v>
          </cell>
          <cell r="B1131">
            <v>226.57</v>
          </cell>
          <cell r="C1131">
            <v>226.64500000000001</v>
          </cell>
          <cell r="D1131">
            <v>226.63000000000002</v>
          </cell>
          <cell r="E1131">
            <v>2.8783827730308798E-3</v>
          </cell>
          <cell r="F1131">
            <v>2.8783827730308798E-3</v>
          </cell>
        </row>
        <row r="1132">
          <cell r="A1132">
            <v>20360</v>
          </cell>
          <cell r="B1132">
            <v>226.58</v>
          </cell>
          <cell r="C1132">
            <v>226.69499999999999</v>
          </cell>
          <cell r="D1132">
            <v>226.68000000000004</v>
          </cell>
          <cell r="E1132">
            <v>1.5286933384131662E-3</v>
          </cell>
          <cell r="F1132">
            <v>1.5286933384131662E-3</v>
          </cell>
        </row>
        <row r="1133">
          <cell r="A1133">
            <v>20370</v>
          </cell>
          <cell r="B1133">
            <v>226.51999999999998</v>
          </cell>
          <cell r="C1133">
            <v>226.75299999999999</v>
          </cell>
          <cell r="D1133">
            <v>226.72</v>
          </cell>
          <cell r="E1133">
            <v>5.1049985628114553E-2</v>
          </cell>
          <cell r="F1133">
            <v>1.5111509558412122E-2</v>
          </cell>
        </row>
        <row r="1134">
          <cell r="A1134">
            <v>20380</v>
          </cell>
          <cell r="B1134">
            <v>226.57</v>
          </cell>
          <cell r="C1134">
            <v>226.81100000000001</v>
          </cell>
          <cell r="D1134">
            <v>226.77099999999999</v>
          </cell>
          <cell r="E1134">
            <v>4.9438950493955476E-2</v>
          </cell>
          <cell r="F1134">
            <v>1.3500474424253048E-2</v>
          </cell>
        </row>
        <row r="1135">
          <cell r="A1135">
            <v>20390</v>
          </cell>
          <cell r="B1135">
            <v>226.69</v>
          </cell>
          <cell r="C1135">
            <v>226.869</v>
          </cell>
          <cell r="D1135">
            <v>226.821</v>
          </cell>
          <cell r="E1135">
            <v>4.78279153597964E-2</v>
          </cell>
          <cell r="F1135">
            <v>1.1889439290093973E-2</v>
          </cell>
        </row>
        <row r="1136">
          <cell r="A1136">
            <v>20400</v>
          </cell>
          <cell r="B1136">
            <v>226.84</v>
          </cell>
          <cell r="C1136">
            <v>226.92699999999999</v>
          </cell>
          <cell r="D1136">
            <v>226.87100000000001</v>
          </cell>
          <cell r="E1136">
            <v>4.3738364634623363E-2</v>
          </cell>
          <cell r="F1136">
            <v>1.0278404155934898E-2</v>
          </cell>
        </row>
        <row r="1137">
          <cell r="A1137">
            <v>20410</v>
          </cell>
          <cell r="B1137">
            <v>226.91</v>
          </cell>
          <cell r="C1137">
            <v>226.98500000000001</v>
          </cell>
          <cell r="D1137">
            <v>226.92100000000002</v>
          </cell>
          <cell r="E1137">
            <v>3.8549179158903803E-2</v>
          </cell>
          <cell r="F1137">
            <v>8.8069920667362758E-3</v>
          </cell>
        </row>
        <row r="1138">
          <cell r="A1138">
            <v>20420</v>
          </cell>
          <cell r="B1138">
            <v>226.97</v>
          </cell>
          <cell r="C1138">
            <v>227.04300000000001</v>
          </cell>
          <cell r="D1138">
            <v>226.97100000000003</v>
          </cell>
          <cell r="E1138">
            <v>3.2299739791472715E-2</v>
          </cell>
          <cell r="F1138">
            <v>7.5145838813331072E-3</v>
          </cell>
        </row>
        <row r="1139">
          <cell r="A1139">
            <v>20430</v>
          </cell>
          <cell r="B1139">
            <v>227.03</v>
          </cell>
          <cell r="C1139">
            <v>227.101</v>
          </cell>
          <cell r="D1139">
            <v>227.03</v>
          </cell>
          <cell r="E1139">
            <v>2.4850423487369641E-2</v>
          </cell>
          <cell r="F1139">
            <v>6.2615565547649377E-3</v>
          </cell>
        </row>
        <row r="1140">
          <cell r="A1140">
            <v>20440</v>
          </cell>
          <cell r="B1140">
            <v>227.09</v>
          </cell>
          <cell r="C1140">
            <v>227.15899999999999</v>
          </cell>
          <cell r="D1140">
            <v>227.09</v>
          </cell>
          <cell r="E1140">
            <v>1.6161849387759591E-2</v>
          </cell>
          <cell r="F1140">
            <v>5.0085292281967682E-3</v>
          </cell>
        </row>
        <row r="1141">
          <cell r="A1141">
            <v>20450</v>
          </cell>
          <cell r="B1141">
            <v>227.14999999999998</v>
          </cell>
          <cell r="C1141">
            <v>227.21700000000001</v>
          </cell>
          <cell r="D1141">
            <v>227.15</v>
          </cell>
          <cell r="E1141">
            <v>8.7161131617324288E-3</v>
          </cell>
          <cell r="F1141">
            <v>3.7590819797045077E-3</v>
          </cell>
        </row>
        <row r="1142">
          <cell r="A1142">
            <v>20460</v>
          </cell>
          <cell r="B1142">
            <v>227.2</v>
          </cell>
          <cell r="C1142">
            <v>227.27500000000001</v>
          </cell>
          <cell r="D1142">
            <v>227.20000000000002</v>
          </cell>
          <cell r="E1142">
            <v>2.5060546531363386E-3</v>
          </cell>
          <cell r="F1142">
            <v>2.5060546531363386E-3</v>
          </cell>
        </row>
        <row r="1143">
          <cell r="A1143">
            <v>20470</v>
          </cell>
          <cell r="B1143">
            <v>227.26</v>
          </cell>
          <cell r="C1143">
            <v>227.333</v>
          </cell>
          <cell r="D1143">
            <v>227.26</v>
          </cell>
          <cell r="E1143">
            <v>1.2530273265681693E-3</v>
          </cell>
          <cell r="F1143">
            <v>1.2530273265681693E-3</v>
          </cell>
        </row>
        <row r="1144">
          <cell r="A1144">
            <v>20480</v>
          </cell>
          <cell r="B1144">
            <v>227.32</v>
          </cell>
          <cell r="C1144">
            <v>227.39099999999999</v>
          </cell>
          <cell r="D1144">
            <v>227.32</v>
          </cell>
          <cell r="E1144">
            <v>5.8572005056220747E-2</v>
          </cell>
          <cell r="F1144">
            <v>9.6322551413575527E-2</v>
          </cell>
        </row>
        <row r="1145">
          <cell r="A1145">
            <v>20490</v>
          </cell>
          <cell r="B1145">
            <v>227.38</v>
          </cell>
          <cell r="C1145">
            <v>227.44900000000001</v>
          </cell>
          <cell r="D1145">
            <v>227.38</v>
          </cell>
          <cell r="E1145">
            <v>5.7318977729652575E-2</v>
          </cell>
          <cell r="F1145">
            <v>9.5069524087007362E-2</v>
          </cell>
        </row>
        <row r="1146">
          <cell r="A1146">
            <v>20500</v>
          </cell>
          <cell r="B1146">
            <v>227.44</v>
          </cell>
          <cell r="C1146">
            <v>227.50700000000001</v>
          </cell>
          <cell r="D1146">
            <v>227.435</v>
          </cell>
          <cell r="E1146">
            <v>5.6065950403084402E-2</v>
          </cell>
          <cell r="F1146">
            <v>9.3816496760439197E-2</v>
          </cell>
        </row>
        <row r="1147">
          <cell r="A1147">
            <v>20510</v>
          </cell>
          <cell r="B1147">
            <v>227.49</v>
          </cell>
          <cell r="C1147">
            <v>227.56399999999999</v>
          </cell>
          <cell r="D1147">
            <v>227.488</v>
          </cell>
          <cell r="E1147">
            <v>5.481292307651623E-2</v>
          </cell>
          <cell r="F1147">
            <v>9.2563469433871032E-2</v>
          </cell>
        </row>
        <row r="1148">
          <cell r="A1148">
            <v>20520</v>
          </cell>
          <cell r="B1148">
            <v>227.55</v>
          </cell>
          <cell r="C1148">
            <v>227.62</v>
          </cell>
          <cell r="D1148">
            <v>227.54</v>
          </cell>
          <cell r="E1148">
            <v>5.3559895749948058E-2</v>
          </cell>
          <cell r="F1148">
            <v>9.1310442107302867E-2</v>
          </cell>
        </row>
        <row r="1149">
          <cell r="A1149">
            <v>20530</v>
          </cell>
          <cell r="B1149">
            <v>227.61</v>
          </cell>
          <cell r="C1149">
            <v>227.67599999999999</v>
          </cell>
          <cell r="D1149">
            <v>227.59099999999998</v>
          </cell>
          <cell r="E1149">
            <v>5.2306868423379886E-2</v>
          </cell>
          <cell r="F1149">
            <v>9.0057414780734701E-2</v>
          </cell>
        </row>
        <row r="1150">
          <cell r="A1150">
            <v>20540</v>
          </cell>
          <cell r="B1150">
            <v>227.7</v>
          </cell>
          <cell r="C1150">
            <v>227.73</v>
          </cell>
          <cell r="D1150">
            <v>227.64099999999999</v>
          </cell>
          <cell r="E1150">
            <v>5.1053841096811714E-2</v>
          </cell>
          <cell r="F1150">
            <v>8.8804387454166536E-2</v>
          </cell>
        </row>
        <row r="1151">
          <cell r="A1151">
            <v>20550</v>
          </cell>
          <cell r="B1151">
            <v>227.81</v>
          </cell>
          <cell r="C1151">
            <v>227.78399999999999</v>
          </cell>
          <cell r="D1151">
            <v>227.691</v>
          </cell>
          <cell r="E1151">
            <v>4.9800813770243542E-2</v>
          </cell>
          <cell r="F1151">
            <v>8.7551360127598371E-2</v>
          </cell>
        </row>
        <row r="1152">
          <cell r="A1152">
            <v>20560</v>
          </cell>
          <cell r="B1152">
            <v>227.93</v>
          </cell>
          <cell r="C1152">
            <v>227.83600000000001</v>
          </cell>
          <cell r="D1152">
            <v>227.74100000000001</v>
          </cell>
          <cell r="E1152">
            <v>4.9800813770243542E-2</v>
          </cell>
          <cell r="F1152">
            <v>8.4970123834867947E-2</v>
          </cell>
        </row>
        <row r="1153">
          <cell r="A1153">
            <v>20570</v>
          </cell>
          <cell r="B1153">
            <v>227.99</v>
          </cell>
          <cell r="C1153">
            <v>227.88800000000001</v>
          </cell>
          <cell r="D1153">
            <v>227.79100000000003</v>
          </cell>
          <cell r="E1153">
            <v>4.9800813770243542E-2</v>
          </cell>
          <cell r="F1153">
            <v>8.2209883638342071E-2</v>
          </cell>
        </row>
        <row r="1154">
          <cell r="A1154">
            <v>20580</v>
          </cell>
          <cell r="B1154">
            <v>228.01000000000002</v>
          </cell>
          <cell r="C1154">
            <v>227.93899999999999</v>
          </cell>
          <cell r="D1154">
            <v>227.84100000000004</v>
          </cell>
          <cell r="E1154">
            <v>4.9800813770243542E-2</v>
          </cell>
          <cell r="F1154">
            <v>7.9345821177614823E-2</v>
          </cell>
        </row>
        <row r="1155">
          <cell r="A1155">
            <v>20590</v>
          </cell>
          <cell r="B1155">
            <v>228.03000000000003</v>
          </cell>
          <cell r="C1155">
            <v>227.989</v>
          </cell>
          <cell r="D1155">
            <v>227.89100000000005</v>
          </cell>
          <cell r="E1155">
            <v>4.9800813770243542E-2</v>
          </cell>
          <cell r="F1155">
            <v>7.6481758716887574E-2</v>
          </cell>
        </row>
        <row r="1156">
          <cell r="A1156">
            <v>20600</v>
          </cell>
          <cell r="B1156">
            <v>228.05000000000004</v>
          </cell>
          <cell r="C1156">
            <v>228.03800000000001</v>
          </cell>
          <cell r="D1156">
            <v>227.94100000000006</v>
          </cell>
          <cell r="E1156">
            <v>4.9800813770243542E-2</v>
          </cell>
          <cell r="F1156">
            <v>7.3617696256160325E-2</v>
          </cell>
        </row>
        <row r="1157">
          <cell r="A1157">
            <v>20610</v>
          </cell>
          <cell r="B1157">
            <v>228.07000000000005</v>
          </cell>
          <cell r="C1157">
            <v>228.08600000000001</v>
          </cell>
          <cell r="D1157">
            <v>227.99100000000007</v>
          </cell>
          <cell r="E1157">
            <v>4.9800813770243542E-2</v>
          </cell>
          <cell r="F1157">
            <v>7.0868196293862165E-2</v>
          </cell>
        </row>
        <row r="1158">
          <cell r="A1158">
            <v>20620</v>
          </cell>
          <cell r="B1158">
            <v>228.09000000000006</v>
          </cell>
          <cell r="C1158">
            <v>228.13300000000001</v>
          </cell>
          <cell r="D1158">
            <v>228.04100000000008</v>
          </cell>
          <cell r="E1158">
            <v>4.854778644367537E-2</v>
          </cell>
          <cell r="F1158">
            <v>6.9615168967294E-2</v>
          </cell>
        </row>
        <row r="1159">
          <cell r="A1159">
            <v>20630</v>
          </cell>
          <cell r="B1159">
            <v>228.11</v>
          </cell>
          <cell r="C1159">
            <v>228.179</v>
          </cell>
          <cell r="D1159">
            <v>228.09100000000009</v>
          </cell>
          <cell r="E1159">
            <v>4.7294759117107198E-2</v>
          </cell>
          <cell r="F1159">
            <v>6.8362141640725835E-2</v>
          </cell>
        </row>
        <row r="1160">
          <cell r="A1160">
            <v>20640</v>
          </cell>
          <cell r="B1160">
            <v>228.15</v>
          </cell>
          <cell r="C1160">
            <v>228.22399999999999</v>
          </cell>
          <cell r="D1160">
            <v>228.1410000000001</v>
          </cell>
          <cell r="E1160">
            <v>4.6041731790539026E-2</v>
          </cell>
          <cell r="F1160">
            <v>6.710911431415767E-2</v>
          </cell>
        </row>
        <row r="1161">
          <cell r="A1161">
            <v>20650</v>
          </cell>
          <cell r="B1161">
            <v>228.2</v>
          </cell>
          <cell r="C1161">
            <v>228.26900000000001</v>
          </cell>
          <cell r="D1161">
            <v>228.19100000000012</v>
          </cell>
          <cell r="E1161">
            <v>4.4792284542046763E-2</v>
          </cell>
          <cell r="F1161">
            <v>6.5859667065665414E-2</v>
          </cell>
        </row>
        <row r="1162">
          <cell r="A1162">
            <v>20660</v>
          </cell>
          <cell r="B1162">
            <v>228.24</v>
          </cell>
          <cell r="C1162">
            <v>228.31200000000001</v>
          </cell>
          <cell r="D1162">
            <v>228.24100000000013</v>
          </cell>
          <cell r="E1162">
            <v>4.3539257215478591E-2</v>
          </cell>
          <cell r="F1162">
            <v>6.4606639739097249E-2</v>
          </cell>
        </row>
        <row r="1163">
          <cell r="A1163">
            <v>20670</v>
          </cell>
          <cell r="B1163">
            <v>228.28</v>
          </cell>
          <cell r="C1163">
            <v>228.35499999999999</v>
          </cell>
          <cell r="D1163">
            <v>228.28</v>
          </cell>
          <cell r="E1163">
            <v>3.9807714297896458E-2</v>
          </cell>
          <cell r="F1163">
            <v>5.5918065639487202E-2</v>
          </cell>
        </row>
        <row r="1164">
          <cell r="A1164">
            <v>20680</v>
          </cell>
          <cell r="B1164">
            <v>228.33</v>
          </cell>
          <cell r="C1164">
            <v>228.39699999999999</v>
          </cell>
          <cell r="D1164">
            <v>228.33</v>
          </cell>
          <cell r="E1164">
            <v>3.4836913584807346E-2</v>
          </cell>
          <cell r="F1164">
            <v>4.5990233744370168E-2</v>
          </cell>
        </row>
        <row r="1165">
          <cell r="A1165">
            <v>20690</v>
          </cell>
          <cell r="B1165">
            <v>228.37</v>
          </cell>
          <cell r="C1165">
            <v>228.43799999999999</v>
          </cell>
          <cell r="D1165">
            <v>228.37</v>
          </cell>
          <cell r="E1165">
            <v>2.8626855076211249E-2</v>
          </cell>
          <cell r="F1165">
            <v>3.4823144053746154E-2</v>
          </cell>
        </row>
        <row r="1166">
          <cell r="A1166">
            <v>20700</v>
          </cell>
          <cell r="B1166">
            <v>228.41</v>
          </cell>
          <cell r="C1166">
            <v>228.48</v>
          </cell>
          <cell r="D1166">
            <v>228.41</v>
          </cell>
          <cell r="E1166">
            <v>2.1177538772108175E-2</v>
          </cell>
          <cell r="F1166">
            <v>2.4895312158629116E-2</v>
          </cell>
        </row>
        <row r="1167">
          <cell r="A1167">
            <v>20710</v>
          </cell>
          <cell r="B1167">
            <v>228.45</v>
          </cell>
          <cell r="C1167">
            <v>228.52199999999999</v>
          </cell>
          <cell r="D1167">
            <v>228.45</v>
          </cell>
          <cell r="E1167">
            <v>1.4967480263512085E-2</v>
          </cell>
          <cell r="F1167">
            <v>1.6206738059019066E-2</v>
          </cell>
        </row>
        <row r="1168">
          <cell r="A1168">
            <v>20720</v>
          </cell>
          <cell r="B1168">
            <v>228.49</v>
          </cell>
          <cell r="C1168">
            <v>228.56399999999999</v>
          </cell>
          <cell r="D1168">
            <v>228.49</v>
          </cell>
          <cell r="E1168">
            <v>9.9966795504229759E-3</v>
          </cell>
          <cell r="F1168">
            <v>9.9966795504229759E-3</v>
          </cell>
        </row>
        <row r="1169">
          <cell r="A1169">
            <v>20730</v>
          </cell>
          <cell r="B1169">
            <v>228.54</v>
          </cell>
          <cell r="C1169">
            <v>228.60499999999999</v>
          </cell>
          <cell r="D1169">
            <v>228.54</v>
          </cell>
          <cell r="E1169">
            <v>6.2651366328408467E-3</v>
          </cell>
          <cell r="F1169">
            <v>6.2651366328408467E-3</v>
          </cell>
        </row>
        <row r="1170">
          <cell r="A1170">
            <v>20740</v>
          </cell>
          <cell r="B1170">
            <v>228.58</v>
          </cell>
          <cell r="C1170">
            <v>228.64699999999999</v>
          </cell>
          <cell r="D1170">
            <v>228.58</v>
          </cell>
          <cell r="E1170">
            <v>5.0121093062726772E-3</v>
          </cell>
          <cell r="F1170">
            <v>5.0121093062726772E-3</v>
          </cell>
        </row>
        <row r="1171">
          <cell r="A1171">
            <v>20750</v>
          </cell>
          <cell r="B1171">
            <v>228.62</v>
          </cell>
          <cell r="C1171">
            <v>228.68899999999999</v>
          </cell>
          <cell r="D1171">
            <v>228.62</v>
          </cell>
          <cell r="E1171">
            <v>3.7590819797045077E-3</v>
          </cell>
          <cell r="F1171">
            <v>3.7590819797045077E-3</v>
          </cell>
        </row>
        <row r="1172">
          <cell r="A1172">
            <v>20760</v>
          </cell>
          <cell r="B1172">
            <v>228.66</v>
          </cell>
          <cell r="C1172">
            <v>228.73099999999999</v>
          </cell>
          <cell r="D1172">
            <v>228.66</v>
          </cell>
          <cell r="E1172">
            <v>2.5060546531363386E-3</v>
          </cell>
          <cell r="F1172">
            <v>2.5060546531363386E-3</v>
          </cell>
        </row>
        <row r="1173">
          <cell r="A1173">
            <v>20770</v>
          </cell>
          <cell r="B1173">
            <v>228.7</v>
          </cell>
          <cell r="C1173">
            <v>228.77199999999999</v>
          </cell>
          <cell r="D1173">
            <v>228.7</v>
          </cell>
          <cell r="E1173">
            <v>1.2530273265681693E-3</v>
          </cell>
          <cell r="F1173">
            <v>1.2530273265681693E-3</v>
          </cell>
        </row>
        <row r="1174">
          <cell r="A1174">
            <v>20780</v>
          </cell>
          <cell r="B1174">
            <v>228.74</v>
          </cell>
          <cell r="C1174">
            <v>228.81399999999999</v>
          </cell>
          <cell r="D1174">
            <v>228.74</v>
          </cell>
          <cell r="E1174">
            <v>8.7711912859771857E-3</v>
          </cell>
          <cell r="F1174">
            <v>8.7711912859771857E-3</v>
          </cell>
        </row>
        <row r="1175">
          <cell r="A1175">
            <v>20790</v>
          </cell>
          <cell r="B1175">
            <v>228.79</v>
          </cell>
          <cell r="C1175">
            <v>228.85599999999999</v>
          </cell>
          <cell r="D1175">
            <v>228.77</v>
          </cell>
          <cell r="E1175">
            <v>7.5181639594090162E-3</v>
          </cell>
          <cell r="F1175">
            <v>7.5181639594090162E-3</v>
          </cell>
        </row>
        <row r="1176">
          <cell r="A1176">
            <v>20800</v>
          </cell>
          <cell r="B1176">
            <v>228.83</v>
          </cell>
          <cell r="C1176">
            <v>228.89699999999999</v>
          </cell>
          <cell r="D1176">
            <v>228.8</v>
          </cell>
          <cell r="E1176">
            <v>6.2651366328408467E-3</v>
          </cell>
          <cell r="F1176">
            <v>6.2651366328408467E-3</v>
          </cell>
        </row>
        <row r="1177">
          <cell r="A1177">
            <v>20810</v>
          </cell>
          <cell r="B1177">
            <v>228.86</v>
          </cell>
          <cell r="C1177">
            <v>228.93100000000001</v>
          </cell>
          <cell r="D1177">
            <v>228.83</v>
          </cell>
          <cell r="E1177">
            <v>5.0121093062726772E-3</v>
          </cell>
          <cell r="F1177">
            <v>5.0121093062726772E-3</v>
          </cell>
        </row>
        <row r="1178">
          <cell r="A1178">
            <v>20820</v>
          </cell>
          <cell r="B1178">
            <v>228.89</v>
          </cell>
          <cell r="C1178">
            <v>228.95699999999999</v>
          </cell>
          <cell r="D1178">
            <v>228.86</v>
          </cell>
          <cell r="E1178">
            <v>3.7590819797045077E-3</v>
          </cell>
          <cell r="F1178">
            <v>3.7590819797045077E-3</v>
          </cell>
        </row>
        <row r="1179">
          <cell r="A1179">
            <v>20830</v>
          </cell>
          <cell r="B1179">
            <v>228.91</v>
          </cell>
          <cell r="C1179">
            <v>228.976</v>
          </cell>
          <cell r="D1179">
            <v>228.89000000000001</v>
          </cell>
          <cell r="E1179">
            <v>2.5060546531363386E-3</v>
          </cell>
          <cell r="F1179">
            <v>2.5060546531363386E-3</v>
          </cell>
        </row>
        <row r="1180">
          <cell r="A1180">
            <v>20840</v>
          </cell>
          <cell r="B1180">
            <v>228.92</v>
          </cell>
          <cell r="C1180">
            <v>228.98699999999999</v>
          </cell>
          <cell r="D1180">
            <v>228.92</v>
          </cell>
          <cell r="E1180">
            <v>1.2530273265681693E-3</v>
          </cell>
          <cell r="F1180">
            <v>1.2530273265681693E-3</v>
          </cell>
        </row>
        <row r="1181">
          <cell r="A1181">
            <v>20850</v>
          </cell>
          <cell r="B1181">
            <v>228.92</v>
          </cell>
          <cell r="C1181">
            <v>228.99100000000001</v>
          </cell>
          <cell r="D1181">
            <v>229.03000000000006</v>
          </cell>
          <cell r="E1181">
            <v>2.5060546531363386E-3</v>
          </cell>
          <cell r="F1181">
            <v>0</v>
          </cell>
        </row>
        <row r="1182">
          <cell r="A1182">
            <v>20860</v>
          </cell>
          <cell r="B1182">
            <v>228.87000000000006</v>
          </cell>
          <cell r="C1182">
            <v>228.98599999999999</v>
          </cell>
          <cell r="D1182">
            <v>229.01000000000005</v>
          </cell>
          <cell r="E1182">
            <v>5.0121093062726772E-3</v>
          </cell>
          <cell r="F1182">
            <v>0</v>
          </cell>
        </row>
        <row r="1183">
          <cell r="A1183">
            <v>20870</v>
          </cell>
          <cell r="B1183">
            <v>228.82000000000005</v>
          </cell>
          <cell r="C1183">
            <v>228.97399999999999</v>
          </cell>
          <cell r="D1183">
            <v>228.99000000000004</v>
          </cell>
          <cell r="E1183">
            <v>7.5181639594090154E-3</v>
          </cell>
          <cell r="F1183">
            <v>0</v>
          </cell>
        </row>
        <row r="1184">
          <cell r="A1184">
            <v>20880</v>
          </cell>
          <cell r="B1184">
            <v>228.77000000000004</v>
          </cell>
          <cell r="C1184">
            <v>228.95400000000001</v>
          </cell>
          <cell r="D1184">
            <v>228.97000000000003</v>
          </cell>
          <cell r="E1184">
            <v>1.0024218612545354E-2</v>
          </cell>
          <cell r="F1184">
            <v>0</v>
          </cell>
        </row>
        <row r="1185">
          <cell r="A1185">
            <v>20890</v>
          </cell>
          <cell r="B1185">
            <v>228.72000000000003</v>
          </cell>
          <cell r="C1185">
            <v>228.92699999999999</v>
          </cell>
          <cell r="D1185">
            <v>228.95000000000002</v>
          </cell>
          <cell r="E1185">
            <v>1.2530273265681693E-2</v>
          </cell>
          <cell r="F1185">
            <v>0</v>
          </cell>
        </row>
        <row r="1186">
          <cell r="A1186">
            <v>20900</v>
          </cell>
          <cell r="B1186">
            <v>228.67000000000002</v>
          </cell>
          <cell r="C1186">
            <v>228.89099999999999</v>
          </cell>
          <cell r="D1186">
            <v>228.93</v>
          </cell>
          <cell r="E1186">
            <v>1.5143730261095303E-2</v>
          </cell>
          <cell r="F1186">
            <v>0</v>
          </cell>
        </row>
        <row r="1187">
          <cell r="A1187">
            <v>20910</v>
          </cell>
          <cell r="B1187">
            <v>228.62</v>
          </cell>
          <cell r="C1187">
            <v>228.84800000000001</v>
          </cell>
          <cell r="D1187">
            <v>228.95</v>
          </cell>
          <cell r="E1187">
            <v>1.7936191160304364E-2</v>
          </cell>
          <cell r="F1187">
            <v>0</v>
          </cell>
        </row>
        <row r="1188">
          <cell r="A1188">
            <v>20920</v>
          </cell>
          <cell r="B1188">
            <v>228.57</v>
          </cell>
          <cell r="C1188">
            <v>228.797</v>
          </cell>
          <cell r="D1188">
            <v>228.96</v>
          </cell>
          <cell r="E1188">
            <v>2.0800253621031609E-2</v>
          </cell>
          <cell r="F1188">
            <v>0</v>
          </cell>
        </row>
        <row r="1189">
          <cell r="A1189">
            <v>20930</v>
          </cell>
          <cell r="B1189">
            <v>228.5</v>
          </cell>
          <cell r="C1189">
            <v>228.739</v>
          </cell>
          <cell r="D1189">
            <v>228.92</v>
          </cell>
          <cell r="E1189">
            <v>2.3667896159834761E-2</v>
          </cell>
          <cell r="F1189">
            <v>0</v>
          </cell>
        </row>
        <row r="1190">
          <cell r="A1190">
            <v>20940</v>
          </cell>
          <cell r="B1190">
            <v>228.43</v>
          </cell>
          <cell r="C1190">
            <v>228.673</v>
          </cell>
          <cell r="D1190">
            <v>228.86</v>
          </cell>
          <cell r="E1190">
            <v>2.6531958620562006E-2</v>
          </cell>
          <cell r="F1190">
            <v>0</v>
          </cell>
        </row>
        <row r="1191">
          <cell r="A1191">
            <v>20950</v>
          </cell>
          <cell r="B1191">
            <v>228.36</v>
          </cell>
          <cell r="C1191">
            <v>228.59899999999999</v>
          </cell>
          <cell r="D1191">
            <v>228.78</v>
          </cell>
          <cell r="E1191">
            <v>2.9396021081289251E-2</v>
          </cell>
          <cell r="F1191">
            <v>0</v>
          </cell>
        </row>
        <row r="1192">
          <cell r="A1192">
            <v>20960</v>
          </cell>
          <cell r="B1192">
            <v>228.28</v>
          </cell>
          <cell r="C1192">
            <v>228.518</v>
          </cell>
          <cell r="D1192">
            <v>228.7</v>
          </cell>
          <cell r="E1192">
            <v>3.2260083542016496E-2</v>
          </cell>
          <cell r="F1192">
            <v>0</v>
          </cell>
        </row>
        <row r="1193">
          <cell r="A1193">
            <v>20970</v>
          </cell>
          <cell r="B1193">
            <v>228.2</v>
          </cell>
          <cell r="C1193">
            <v>228.43700000000001</v>
          </cell>
          <cell r="D1193">
            <v>228.62</v>
          </cell>
          <cell r="E1193">
            <v>3.5124146002743738E-2</v>
          </cell>
          <cell r="F1193">
            <v>0</v>
          </cell>
        </row>
        <row r="1194">
          <cell r="A1194">
            <v>20980</v>
          </cell>
          <cell r="B1194">
            <v>228.12</v>
          </cell>
          <cell r="C1194">
            <v>228.35499999999999</v>
          </cell>
          <cell r="D1194">
            <v>228.54</v>
          </cell>
          <cell r="E1194">
            <v>3.7991788541546889E-2</v>
          </cell>
          <cell r="F1194">
            <v>0</v>
          </cell>
        </row>
        <row r="1195">
          <cell r="A1195">
            <v>20990</v>
          </cell>
          <cell r="B1195">
            <v>228.04</v>
          </cell>
          <cell r="C1195">
            <v>228.274</v>
          </cell>
          <cell r="D1195">
            <v>228.46</v>
          </cell>
          <cell r="E1195">
            <v>4.0852270924198221E-2</v>
          </cell>
          <cell r="F1195">
            <v>0</v>
          </cell>
        </row>
        <row r="1196">
          <cell r="E1196">
            <v>0</v>
          </cell>
          <cell r="F1196">
            <v>0</v>
          </cell>
        </row>
        <row r="1197">
          <cell r="A1197">
            <v>21000</v>
          </cell>
          <cell r="B1197">
            <v>227.95</v>
          </cell>
          <cell r="C1197">
            <v>228.19200000000001</v>
          </cell>
          <cell r="D1197">
            <v>228.38</v>
          </cell>
          <cell r="E1197">
            <v>4.3716333384925463E-2</v>
          </cell>
          <cell r="F1197">
            <v>0</v>
          </cell>
        </row>
        <row r="1198">
          <cell r="A1198">
            <v>21010</v>
          </cell>
          <cell r="B1198">
            <v>227.92999999999998</v>
          </cell>
          <cell r="C1198">
            <v>228.11099999999999</v>
          </cell>
          <cell r="D1198">
            <v>228.3</v>
          </cell>
          <cell r="E1198">
            <v>4.6580395845652704E-2</v>
          </cell>
          <cell r="F1198">
            <v>0</v>
          </cell>
        </row>
        <row r="1199">
          <cell r="A1199">
            <v>21020</v>
          </cell>
          <cell r="B1199">
            <v>227.90999999999997</v>
          </cell>
          <cell r="C1199">
            <v>228.029</v>
          </cell>
          <cell r="D1199">
            <v>228.16</v>
          </cell>
          <cell r="E1199">
            <v>4.9444458306379946E-2</v>
          </cell>
          <cell r="F1199">
            <v>0</v>
          </cell>
        </row>
        <row r="1200">
          <cell r="A1200">
            <v>21030</v>
          </cell>
          <cell r="B1200">
            <v>227.87</v>
          </cell>
          <cell r="C1200">
            <v>227.94800000000001</v>
          </cell>
          <cell r="D1200">
            <v>228.01</v>
          </cell>
          <cell r="E1200">
            <v>5.2136677019463555E-2</v>
          </cell>
          <cell r="F1200">
            <v>0</v>
          </cell>
        </row>
        <row r="1201">
          <cell r="A1201">
            <v>21040</v>
          </cell>
          <cell r="B1201">
            <v>227.8</v>
          </cell>
          <cell r="C1201">
            <v>227.86600000000001</v>
          </cell>
          <cell r="D1201">
            <v>227.86</v>
          </cell>
          <cell r="E1201">
            <v>5.4147248866894079E-2</v>
          </cell>
          <cell r="F1201">
            <v>2.0105718474305251E-3</v>
          </cell>
        </row>
        <row r="1202">
          <cell r="A1202">
            <v>21056</v>
          </cell>
          <cell r="B1202">
            <v>227.66400000000002</v>
          </cell>
          <cell r="C1202">
            <v>227.785</v>
          </cell>
          <cell r="D1202">
            <v>227.67600000000002</v>
          </cell>
          <cell r="E1202">
            <v>0</v>
          </cell>
          <cell r="F1202">
            <v>0</v>
          </cell>
        </row>
        <row r="1203">
          <cell r="A1203">
            <v>21060</v>
          </cell>
          <cell r="B1203">
            <v>227.63</v>
          </cell>
          <cell r="C1203">
            <v>227.703</v>
          </cell>
          <cell r="D1203">
            <v>227.63</v>
          </cell>
          <cell r="E1203">
            <v>0</v>
          </cell>
          <cell r="F1203">
            <v>0</v>
          </cell>
        </row>
        <row r="1204">
          <cell r="A1204">
            <v>21070</v>
          </cell>
          <cell r="B1204">
            <v>227.55</v>
          </cell>
          <cell r="C1204">
            <v>227.62200000000001</v>
          </cell>
          <cell r="D1204">
            <v>227.55</v>
          </cell>
          <cell r="E1204">
            <v>0</v>
          </cell>
          <cell r="F1204">
            <v>0</v>
          </cell>
        </row>
        <row r="1205">
          <cell r="A1205">
            <v>21080</v>
          </cell>
          <cell r="B1205">
            <v>227.47</v>
          </cell>
          <cell r="C1205">
            <v>227.541</v>
          </cell>
          <cell r="D1205">
            <v>227.47</v>
          </cell>
          <cell r="E1205">
            <v>8.7711912859771851E-4</v>
          </cell>
          <cell r="F1205">
            <v>0</v>
          </cell>
        </row>
        <row r="1206">
          <cell r="A1206">
            <v>21087</v>
          </cell>
          <cell r="B1206">
            <v>227.39</v>
          </cell>
          <cell r="C1206">
            <v>227.459</v>
          </cell>
          <cell r="D1206">
            <v>227.39</v>
          </cell>
          <cell r="E1206">
            <v>2.5060546531363386E-3</v>
          </cell>
          <cell r="F1206">
            <v>1.6289355245386202E-3</v>
          </cell>
        </row>
        <row r="1207">
          <cell r="A1207">
            <v>21100</v>
          </cell>
          <cell r="B1207">
            <v>227.31</v>
          </cell>
          <cell r="C1207">
            <v>227.37799999999999</v>
          </cell>
          <cell r="D1207">
            <v>227.31</v>
          </cell>
          <cell r="E1207">
            <v>3.7590819797045077E-3</v>
          </cell>
          <cell r="F1207">
            <v>2.8819628511067893E-3</v>
          </cell>
        </row>
        <row r="1208">
          <cell r="A1208">
            <v>21110</v>
          </cell>
          <cell r="B1208">
            <v>227.23</v>
          </cell>
          <cell r="C1208">
            <v>227.29599999999999</v>
          </cell>
          <cell r="D1208">
            <v>227.23</v>
          </cell>
          <cell r="E1208">
            <v>5.0156893843485862E-3</v>
          </cell>
          <cell r="F1208">
            <v>4.1385702557508678E-3</v>
          </cell>
        </row>
        <row r="1209">
          <cell r="A1209">
            <v>21120</v>
          </cell>
          <cell r="B1209">
            <v>227.14</v>
          </cell>
          <cell r="C1209">
            <v>227.215</v>
          </cell>
          <cell r="D1209">
            <v>227.14</v>
          </cell>
          <cell r="E1209">
            <v>6.2687167109167557E-3</v>
          </cell>
          <cell r="F1209">
            <v>5.3915975823190373E-3</v>
          </cell>
        </row>
        <row r="1210">
          <cell r="A1210">
            <v>21130</v>
          </cell>
          <cell r="B1210">
            <v>227.06</v>
          </cell>
          <cell r="C1210">
            <v>227.13300000000001</v>
          </cell>
          <cell r="D1210">
            <v>227.06</v>
          </cell>
          <cell r="E1210">
            <v>7.5217440374849252E-3</v>
          </cell>
          <cell r="F1210">
            <v>6.6446249088872068E-3</v>
          </cell>
        </row>
        <row r="1211">
          <cell r="A1211">
            <v>21140</v>
          </cell>
          <cell r="B1211">
            <v>226.98</v>
          </cell>
          <cell r="C1211">
            <v>227.05199999999999</v>
          </cell>
          <cell r="D1211">
            <v>226.98</v>
          </cell>
          <cell r="E1211">
            <v>8.7747713640530939E-3</v>
          </cell>
          <cell r="F1211">
            <v>7.8976522354553755E-3</v>
          </cell>
        </row>
        <row r="1212">
          <cell r="A1212">
            <v>21150</v>
          </cell>
          <cell r="B1212">
            <v>226.9</v>
          </cell>
          <cell r="C1212">
            <v>226.97200000000001</v>
          </cell>
          <cell r="D1212">
            <v>226.9</v>
          </cell>
          <cell r="E1212">
            <v>1.0027798690621263E-2</v>
          </cell>
          <cell r="F1212">
            <v>9.1506795620235441E-3</v>
          </cell>
        </row>
        <row r="1213">
          <cell r="A1213">
            <v>21160</v>
          </cell>
          <cell r="B1213">
            <v>226.85</v>
          </cell>
          <cell r="C1213">
            <v>226.93700000000001</v>
          </cell>
          <cell r="D1213">
            <v>226.84399999999999</v>
          </cell>
          <cell r="E1213">
            <v>3.725677097350065E-2</v>
          </cell>
          <cell r="F1213">
            <v>1.5734443143620293E-2</v>
          </cell>
        </row>
        <row r="1214">
          <cell r="A1214">
            <v>21170</v>
          </cell>
          <cell r="B1214">
            <v>226.9</v>
          </cell>
          <cell r="C1214">
            <v>226.97</v>
          </cell>
          <cell r="D1214">
            <v>226.9</v>
          </cell>
          <cell r="E1214">
            <v>3.6003743646932478E-2</v>
          </cell>
          <cell r="F1214">
            <v>1.4481415817052125E-2</v>
          </cell>
        </row>
        <row r="1215">
          <cell r="A1215">
            <v>21180</v>
          </cell>
          <cell r="B1215">
            <v>227</v>
          </cell>
          <cell r="C1215">
            <v>227.06800000000001</v>
          </cell>
          <cell r="D1215">
            <v>227</v>
          </cell>
          <cell r="E1215">
            <v>3.4754296398440215E-2</v>
          </cell>
          <cell r="F1215">
            <v>1.3231968568559864E-2</v>
          </cell>
        </row>
        <row r="1216">
          <cell r="A1216">
            <v>21190</v>
          </cell>
          <cell r="B1216">
            <v>227.16</v>
          </cell>
          <cell r="C1216">
            <v>227.23400000000001</v>
          </cell>
          <cell r="D1216">
            <v>227.16</v>
          </cell>
          <cell r="E1216">
            <v>3.3501269071872043E-2</v>
          </cell>
          <cell r="F1216">
            <v>1.1978941241991696E-2</v>
          </cell>
        </row>
        <row r="1217">
          <cell r="A1217">
            <v>21200</v>
          </cell>
          <cell r="B1217">
            <v>227.4</v>
          </cell>
          <cell r="C1217">
            <v>227.46600000000001</v>
          </cell>
          <cell r="D1217">
            <v>227.4</v>
          </cell>
          <cell r="E1217">
            <v>3.2248241745303871E-2</v>
          </cell>
          <cell r="F1217">
            <v>1.0725913915423527E-2</v>
          </cell>
        </row>
        <row r="1218">
          <cell r="A1218">
            <v>21210</v>
          </cell>
          <cell r="B1218">
            <v>227.74</v>
          </cell>
          <cell r="C1218">
            <v>227.744</v>
          </cell>
          <cell r="D1218">
            <v>227.67</v>
          </cell>
          <cell r="E1218">
            <v>3.0995214418735702E-2</v>
          </cell>
          <cell r="F1218">
            <v>9.4728865888553584E-3</v>
          </cell>
        </row>
        <row r="1219">
          <cell r="A1219">
            <v>21220</v>
          </cell>
          <cell r="B1219">
            <v>228.09</v>
          </cell>
          <cell r="C1219">
            <v>228.023</v>
          </cell>
          <cell r="D1219">
            <v>227.94</v>
          </cell>
          <cell r="E1219">
            <v>2.9742187092167534E-2</v>
          </cell>
          <cell r="F1219">
            <v>8.2198592622871897E-3</v>
          </cell>
        </row>
        <row r="1220">
          <cell r="A1220">
            <v>21230</v>
          </cell>
          <cell r="B1220">
            <v>228.43</v>
          </cell>
          <cell r="C1220">
            <v>228.30199999999999</v>
          </cell>
          <cell r="D1220">
            <v>228.14</v>
          </cell>
          <cell r="E1220">
            <v>2.2306640319125652E-2</v>
          </cell>
          <cell r="F1220">
            <v>5.6314628134049435E-3</v>
          </cell>
        </row>
        <row r="1221">
          <cell r="A1221">
            <v>21240</v>
          </cell>
          <cell r="B1221">
            <v>228.67</v>
          </cell>
          <cell r="C1221">
            <v>228.52500000000001</v>
          </cell>
          <cell r="D1221">
            <v>228.34</v>
          </cell>
          <cell r="E1221">
            <v>1.2392577955069806E-2</v>
          </cell>
          <cell r="F1221">
            <v>2.8640624607272438E-3</v>
          </cell>
        </row>
        <row r="1222">
          <cell r="A1222">
            <v>21250</v>
          </cell>
          <cell r="B1222">
            <v>228.78</v>
          </cell>
          <cell r="C1222">
            <v>228.63499999999999</v>
          </cell>
          <cell r="D1222">
            <v>228.45</v>
          </cell>
          <cell r="E1222">
            <v>1.4871093546083765E-2</v>
          </cell>
          <cell r="F1222">
            <v>2.8640624607272438E-3</v>
          </cell>
        </row>
        <row r="1223">
          <cell r="A1223">
            <v>21260</v>
          </cell>
          <cell r="B1223">
            <v>228.73</v>
          </cell>
          <cell r="C1223">
            <v>228.63300000000001</v>
          </cell>
          <cell r="D1223">
            <v>228.39000000000001</v>
          </cell>
          <cell r="E1223">
            <v>3.2220702683181494E-2</v>
          </cell>
          <cell r="F1223">
            <v>1.0681576025406501E-2</v>
          </cell>
        </row>
        <row r="1224">
          <cell r="A1224">
            <v>21270</v>
          </cell>
          <cell r="B1224">
            <v>228.67</v>
          </cell>
          <cell r="C1224">
            <v>228.518</v>
          </cell>
          <cell r="D1224">
            <v>228.33</v>
          </cell>
          <cell r="E1224">
            <v>5.2048827411293186E-2</v>
          </cell>
          <cell r="F1224">
            <v>1.8502669668161668E-2</v>
          </cell>
        </row>
        <row r="1225">
          <cell r="A1225">
            <v>21280</v>
          </cell>
          <cell r="B1225">
            <v>228.44</v>
          </cell>
          <cell r="C1225">
            <v>228.291</v>
          </cell>
          <cell r="D1225">
            <v>228.1</v>
          </cell>
          <cell r="E1225">
            <v>6.6919920957376949E-2</v>
          </cell>
          <cell r="F1225">
            <v>2.6323763310916834E-2</v>
          </cell>
        </row>
        <row r="1226">
          <cell r="A1226">
            <v>21290</v>
          </cell>
          <cell r="B1226">
            <v>228.15</v>
          </cell>
          <cell r="C1226">
            <v>228.00700000000001</v>
          </cell>
          <cell r="D1226">
            <v>227.82</v>
          </cell>
          <cell r="E1226">
            <v>7.6833983321432792E-2</v>
          </cell>
          <cell r="F1226">
            <v>2.9187825771644079E-2</v>
          </cell>
        </row>
        <row r="1227">
          <cell r="A1227">
            <v>21300</v>
          </cell>
          <cell r="B1227">
            <v>227.83</v>
          </cell>
          <cell r="C1227">
            <v>227.72399999999999</v>
          </cell>
          <cell r="D1227">
            <v>227.59</v>
          </cell>
          <cell r="E1227">
            <v>8.4269530094474673E-2</v>
          </cell>
          <cell r="F1227">
            <v>3.2048308154295414E-2</v>
          </cell>
        </row>
        <row r="1228">
          <cell r="A1228">
            <v>21310</v>
          </cell>
          <cell r="B1228">
            <v>227.48</v>
          </cell>
          <cell r="C1228">
            <v>227.44</v>
          </cell>
          <cell r="D1228">
            <v>227.36</v>
          </cell>
          <cell r="E1228">
            <v>8.4269530094474673E-2</v>
          </cell>
          <cell r="F1228">
            <v>3.4912370615022656E-2</v>
          </cell>
        </row>
        <row r="1229">
          <cell r="A1229">
            <v>21320</v>
          </cell>
          <cell r="B1229">
            <v>227.14</v>
          </cell>
          <cell r="C1229">
            <v>227.16</v>
          </cell>
          <cell r="D1229">
            <v>227.08500000000001</v>
          </cell>
          <cell r="E1229">
            <v>8.5522557421042839E-2</v>
          </cell>
          <cell r="F1229">
            <v>3.6165397941590828E-2</v>
          </cell>
        </row>
        <row r="1230">
          <cell r="A1230">
            <v>21330</v>
          </cell>
          <cell r="B1230">
            <v>226.88</v>
          </cell>
          <cell r="C1230">
            <v>226.94499999999999</v>
          </cell>
          <cell r="D1230">
            <v>226.88</v>
          </cell>
          <cell r="E1230">
            <v>8.6772004669535094E-2</v>
          </cell>
          <cell r="F1230">
            <v>3.741484519008309E-2</v>
          </cell>
        </row>
        <row r="1231">
          <cell r="A1231">
            <v>21340</v>
          </cell>
          <cell r="B1231">
            <v>226.75</v>
          </cell>
          <cell r="C1231">
            <v>226.81899999999999</v>
          </cell>
          <cell r="D1231">
            <v>226.75</v>
          </cell>
          <cell r="E1231">
            <v>8.8025031996103259E-2</v>
          </cell>
          <cell r="F1231">
            <v>3.8667872516651262E-2</v>
          </cell>
        </row>
        <row r="1232">
          <cell r="A1232">
            <v>21350</v>
          </cell>
          <cell r="B1232">
            <v>226.7</v>
          </cell>
          <cell r="C1232">
            <v>226.78100000000001</v>
          </cell>
          <cell r="D1232">
            <v>226.7</v>
          </cell>
          <cell r="E1232">
            <v>0.13038010954031964</v>
          </cell>
          <cell r="F1232">
            <v>7.7092024333519443E-2</v>
          </cell>
        </row>
        <row r="1233">
          <cell r="A1233">
            <v>21360</v>
          </cell>
          <cell r="B1233">
            <v>226.76</v>
          </cell>
          <cell r="C1233">
            <v>226.83099999999999</v>
          </cell>
          <cell r="D1233">
            <v>226.76</v>
          </cell>
          <cell r="E1233">
            <v>0.12912708221375147</v>
          </cell>
          <cell r="F1233">
            <v>7.5838997006951278E-2</v>
          </cell>
        </row>
        <row r="1234">
          <cell r="A1234">
            <v>21370</v>
          </cell>
          <cell r="B1234">
            <v>226.9</v>
          </cell>
          <cell r="C1234">
            <v>226.96899999999999</v>
          </cell>
          <cell r="D1234">
            <v>226.9</v>
          </cell>
          <cell r="E1234">
            <v>0.12787405488718329</v>
          </cell>
          <cell r="F1234">
            <v>7.4585969680383113E-2</v>
          </cell>
        </row>
        <row r="1235">
          <cell r="A1235">
            <v>21380</v>
          </cell>
          <cell r="B1235">
            <v>227.1</v>
          </cell>
          <cell r="C1235">
            <v>227.172</v>
          </cell>
          <cell r="D1235">
            <v>227.1</v>
          </cell>
          <cell r="E1235">
            <v>0.12662102756061511</v>
          </cell>
          <cell r="F1235">
            <v>7.3332942353814948E-2</v>
          </cell>
        </row>
        <row r="1236">
          <cell r="A1236">
            <v>21390</v>
          </cell>
          <cell r="B1236">
            <v>227.31</v>
          </cell>
          <cell r="C1236">
            <v>227.37899999999999</v>
          </cell>
          <cell r="D1236">
            <v>227.31</v>
          </cell>
          <cell r="E1236">
            <v>0.12536800023404693</v>
          </cell>
          <cell r="F1236">
            <v>7.2079915027246783E-2</v>
          </cell>
        </row>
        <row r="1237">
          <cell r="A1237">
            <v>21400</v>
          </cell>
          <cell r="B1237">
            <v>227.52</v>
          </cell>
          <cell r="C1237">
            <v>227.58699999999999</v>
          </cell>
          <cell r="D1237">
            <v>227.52</v>
          </cell>
          <cell r="E1237">
            <v>0.12411497290747875</v>
          </cell>
          <cell r="F1237">
            <v>7.0826887700678617E-2</v>
          </cell>
        </row>
        <row r="1238">
          <cell r="A1238">
            <v>21410</v>
          </cell>
          <cell r="B1238">
            <v>227.72</v>
          </cell>
          <cell r="C1238">
            <v>227.79400000000001</v>
          </cell>
          <cell r="D1238">
            <v>227.72</v>
          </cell>
          <cell r="E1238">
            <v>0.12286194558091058</v>
          </cell>
          <cell r="F1238">
            <v>6.9573860374110452E-2</v>
          </cell>
        </row>
        <row r="1239">
          <cell r="A1239">
            <v>21420</v>
          </cell>
          <cell r="B1239">
            <v>227.93</v>
          </cell>
          <cell r="C1239">
            <v>228.001</v>
          </cell>
          <cell r="D1239">
            <v>227.93</v>
          </cell>
          <cell r="E1239">
            <v>0.12160891825434242</v>
          </cell>
          <cell r="F1239">
            <v>6.8320833047542287E-2</v>
          </cell>
        </row>
        <row r="1240">
          <cell r="A1240">
            <v>21430</v>
          </cell>
          <cell r="B1240">
            <v>228.14</v>
          </cell>
          <cell r="C1240">
            <v>228.208</v>
          </cell>
          <cell r="D1240">
            <v>228.14</v>
          </cell>
          <cell r="E1240">
            <v>0.11292034415473237</v>
          </cell>
          <cell r="F1240">
            <v>6.2110774538946201E-2</v>
          </cell>
        </row>
        <row r="1241">
          <cell r="A1241">
            <v>21440</v>
          </cell>
          <cell r="B1241">
            <v>228.35</v>
          </cell>
          <cell r="C1241">
            <v>228.41499999999999</v>
          </cell>
          <cell r="D1241">
            <v>228.35</v>
          </cell>
          <cell r="E1241">
            <v>0.10175325446410836</v>
          </cell>
          <cell r="F1241">
            <v>5.4661458234843127E-2</v>
          </cell>
        </row>
        <row r="1242">
          <cell r="A1242">
            <v>21450</v>
          </cell>
          <cell r="B1242">
            <v>228.55</v>
          </cell>
          <cell r="C1242">
            <v>228.62200000000001</v>
          </cell>
          <cell r="D1242">
            <v>228.55</v>
          </cell>
          <cell r="E1242">
            <v>8.8107649182470396E-2</v>
          </cell>
          <cell r="F1242">
            <v>4.5972884135233073E-2</v>
          </cell>
        </row>
        <row r="1243">
          <cell r="A1243">
            <v>21460</v>
          </cell>
          <cell r="B1243">
            <v>228.76</v>
          </cell>
          <cell r="C1243">
            <v>228.82900000000001</v>
          </cell>
          <cell r="D1243">
            <v>228.76</v>
          </cell>
          <cell r="E1243">
            <v>7.1983528309818468E-2</v>
          </cell>
          <cell r="F1243">
            <v>3.6045052240116039E-2</v>
          </cell>
        </row>
        <row r="1244">
          <cell r="A1244">
            <v>21470</v>
          </cell>
          <cell r="B1244">
            <v>228.97</v>
          </cell>
          <cell r="C1244">
            <v>229.03700000000001</v>
          </cell>
          <cell r="D1244">
            <v>228.97</v>
          </cell>
          <cell r="E1244">
            <v>5.3380891846152578E-2</v>
          </cell>
          <cell r="F1244">
            <v>2.4877962549492021E-2</v>
          </cell>
        </row>
        <row r="1245">
          <cell r="A1245">
            <v>21480</v>
          </cell>
          <cell r="B1245">
            <v>229.17</v>
          </cell>
          <cell r="C1245">
            <v>229.244</v>
          </cell>
          <cell r="D1245">
            <v>229.17</v>
          </cell>
          <cell r="E1245">
            <v>3.7256770973500643E-2</v>
          </cell>
          <cell r="F1245">
            <v>1.4950130654374989E-2</v>
          </cell>
        </row>
        <row r="1246">
          <cell r="A1246">
            <v>21490</v>
          </cell>
          <cell r="B1246">
            <v>229.38</v>
          </cell>
          <cell r="C1246">
            <v>229.45099999999999</v>
          </cell>
          <cell r="D1246">
            <v>229.38</v>
          </cell>
          <cell r="E1246">
            <v>2.3611165691862664E-2</v>
          </cell>
          <cell r="F1246">
            <v>6.2615565547649377E-3</v>
          </cell>
        </row>
        <row r="1247">
          <cell r="A1247">
            <v>21500</v>
          </cell>
          <cell r="B1247">
            <v>229.59</v>
          </cell>
          <cell r="C1247">
            <v>229.65799999999999</v>
          </cell>
          <cell r="D1247">
            <v>229.59</v>
          </cell>
          <cell r="E1247">
            <v>1.244407600123865E-2</v>
          </cell>
          <cell r="F1247">
            <v>5.0085292281967682E-3</v>
          </cell>
        </row>
        <row r="1248">
          <cell r="A1248">
            <v>21510</v>
          </cell>
          <cell r="B1248">
            <v>229.8</v>
          </cell>
          <cell r="C1248">
            <v>229.86500000000001</v>
          </cell>
          <cell r="D1248">
            <v>229.8</v>
          </cell>
          <cell r="E1248">
            <v>3.7555019016285987E-3</v>
          </cell>
          <cell r="F1248">
            <v>3.7555019016285987E-3</v>
          </cell>
        </row>
        <row r="1249">
          <cell r="A1249">
            <v>21520</v>
          </cell>
          <cell r="B1249">
            <v>230.01</v>
          </cell>
          <cell r="C1249">
            <v>230.08099999999999</v>
          </cell>
          <cell r="D1249">
            <v>230.01</v>
          </cell>
          <cell r="E1249">
            <v>2.5024745750604292E-3</v>
          </cell>
          <cell r="F1249">
            <v>2.5024745750604292E-3</v>
          </cell>
        </row>
        <row r="1250">
          <cell r="A1250">
            <v>21530</v>
          </cell>
          <cell r="B1250">
            <v>230.29</v>
          </cell>
          <cell r="C1250">
            <v>230.36</v>
          </cell>
          <cell r="D1250">
            <v>230.29</v>
          </cell>
          <cell r="E1250">
            <v>1.2530273265681693E-3</v>
          </cell>
          <cell r="F1250">
            <v>1.2530273265681693E-3</v>
          </cell>
        </row>
        <row r="1251">
          <cell r="A1251">
            <v>21540</v>
          </cell>
          <cell r="B1251">
            <v>230.64</v>
          </cell>
          <cell r="C1251">
            <v>230.71100000000001</v>
          </cell>
          <cell r="D1251">
            <v>230.64</v>
          </cell>
          <cell r="E1251">
            <v>1.1225747892944676E-2</v>
          </cell>
          <cell r="F1251">
            <v>6.2687167109167557E-3</v>
          </cell>
        </row>
        <row r="1252">
          <cell r="A1252">
            <v>21550</v>
          </cell>
          <cell r="B1252">
            <v>231.06</v>
          </cell>
          <cell r="C1252">
            <v>231.13399999999999</v>
          </cell>
          <cell r="D1252">
            <v>231.06</v>
          </cell>
          <cell r="E1252">
            <v>9.9727205663765073E-3</v>
          </cell>
          <cell r="F1252">
            <v>5.0156893843485862E-3</v>
          </cell>
        </row>
        <row r="1253">
          <cell r="A1253">
            <v>21560</v>
          </cell>
          <cell r="B1253">
            <v>231.56</v>
          </cell>
          <cell r="C1253">
            <v>231.62899999999999</v>
          </cell>
          <cell r="D1253">
            <v>231.56</v>
          </cell>
          <cell r="E1253">
            <v>8.7196932398083387E-3</v>
          </cell>
          <cell r="F1253">
            <v>3.7626620577804167E-3</v>
          </cell>
        </row>
        <row r="1254">
          <cell r="A1254">
            <v>21570</v>
          </cell>
          <cell r="B1254">
            <v>232.13</v>
          </cell>
          <cell r="C1254">
            <v>232.196</v>
          </cell>
          <cell r="D1254">
            <v>232.13</v>
          </cell>
          <cell r="E1254">
            <v>7.4666659132401701E-3</v>
          </cell>
          <cell r="F1254">
            <v>2.5096347312122472E-3</v>
          </cell>
        </row>
        <row r="1255">
          <cell r="A1255">
            <v>21580</v>
          </cell>
          <cell r="B1255">
            <v>232.77</v>
          </cell>
          <cell r="C1255">
            <v>232.83500000000001</v>
          </cell>
          <cell r="D1255">
            <v>232.77</v>
          </cell>
          <cell r="E1255">
            <v>6.2100585085960915E-3</v>
          </cell>
          <cell r="F1255">
            <v>1.2530273265681693E-3</v>
          </cell>
        </row>
        <row r="1256">
          <cell r="A1256">
            <v>21590</v>
          </cell>
          <cell r="B1256">
            <v>233.48</v>
          </cell>
          <cell r="C1256">
            <v>233.54599999999999</v>
          </cell>
          <cell r="D1256">
            <v>233.48</v>
          </cell>
          <cell r="E1256">
            <v>8.5687791793777113E-2</v>
          </cell>
          <cell r="F1256">
            <v>0.10799443211290276</v>
          </cell>
        </row>
        <row r="1257">
          <cell r="A1257">
            <v>21600</v>
          </cell>
          <cell r="B1257">
            <v>234.25</v>
          </cell>
          <cell r="C1257">
            <v>234.32</v>
          </cell>
          <cell r="D1257">
            <v>234.25</v>
          </cell>
          <cell r="E1257">
            <v>7.8238475489674039E-2</v>
          </cell>
          <cell r="F1257">
            <v>0.10674140478633459</v>
          </cell>
        </row>
        <row r="1258">
          <cell r="A1258">
            <v>21610</v>
          </cell>
          <cell r="B1258">
            <v>235.03</v>
          </cell>
          <cell r="C1258">
            <v>235.10300000000001</v>
          </cell>
          <cell r="D1258">
            <v>235.03</v>
          </cell>
          <cell r="E1258">
            <v>6.9553481468139902E-2</v>
          </cell>
          <cell r="F1258">
            <v>9.4338637378279508E-2</v>
          </cell>
        </row>
        <row r="1259">
          <cell r="A1259">
            <v>21620</v>
          </cell>
          <cell r="B1259">
            <v>235.82</v>
          </cell>
          <cell r="C1259">
            <v>235.886</v>
          </cell>
          <cell r="D1259">
            <v>235.82</v>
          </cell>
          <cell r="E1259">
            <v>6.2104165164036829E-2</v>
          </cell>
          <cell r="F1259">
            <v>7.9453774301134553E-2</v>
          </cell>
        </row>
        <row r="1260">
          <cell r="A1260">
            <v>21630</v>
          </cell>
          <cell r="B1260">
            <v>236.59</v>
          </cell>
          <cell r="C1260">
            <v>236.65799999999999</v>
          </cell>
          <cell r="D1260">
            <v>236.59</v>
          </cell>
          <cell r="E1260">
            <v>5.5894106655440735E-2</v>
          </cell>
          <cell r="F1260">
            <v>6.2090395632975637E-2</v>
          </cell>
        </row>
        <row r="1261">
          <cell r="A1261">
            <v>21640</v>
          </cell>
          <cell r="B1261">
            <v>237.29</v>
          </cell>
          <cell r="C1261">
            <v>237.36199999999999</v>
          </cell>
          <cell r="D1261">
            <v>237.29</v>
          </cell>
          <cell r="E1261">
            <v>4.7205532555830682E-2</v>
          </cell>
          <cell r="F1261">
            <v>4.5966274760323701E-2</v>
          </cell>
        </row>
        <row r="1262">
          <cell r="A1262">
            <v>21650</v>
          </cell>
          <cell r="B1262">
            <v>237.92</v>
          </cell>
          <cell r="C1262">
            <v>237.98500000000001</v>
          </cell>
          <cell r="D1262">
            <v>237.92</v>
          </cell>
          <cell r="E1262">
            <v>3.6038442865206667E-2</v>
          </cell>
          <cell r="F1262">
            <v>3.1081411683178743E-2</v>
          </cell>
        </row>
        <row r="1263">
          <cell r="A1263">
            <v>21660</v>
          </cell>
          <cell r="B1263">
            <v>238.46</v>
          </cell>
          <cell r="C1263">
            <v>238.529</v>
          </cell>
          <cell r="D1263">
            <v>238.46</v>
          </cell>
          <cell r="E1263">
            <v>2.6110610970089633E-2</v>
          </cell>
          <cell r="F1263">
            <v>1.7435806401540768E-2</v>
          </cell>
        </row>
        <row r="1264">
          <cell r="A1264">
            <v>21670</v>
          </cell>
          <cell r="B1264">
            <v>238.92</v>
          </cell>
          <cell r="C1264">
            <v>238.994</v>
          </cell>
          <cell r="D1264">
            <v>238.92</v>
          </cell>
          <cell r="E1264">
            <v>1.7418456792403673E-2</v>
          </cell>
          <cell r="F1264">
            <v>6.2651366328408467E-3</v>
          </cell>
        </row>
        <row r="1265">
          <cell r="A1265">
            <v>21680</v>
          </cell>
          <cell r="B1265">
            <v>239.32</v>
          </cell>
          <cell r="C1265">
            <v>239.38800000000001</v>
          </cell>
          <cell r="D1265">
            <v>239.32</v>
          </cell>
          <cell r="E1265">
            <v>9.9691404883005992E-3</v>
          </cell>
          <cell r="F1265">
            <v>5.0121093062726772E-3</v>
          </cell>
        </row>
        <row r="1266">
          <cell r="A1266">
            <v>21690</v>
          </cell>
          <cell r="B1266">
            <v>239.7</v>
          </cell>
          <cell r="C1266">
            <v>239.773</v>
          </cell>
          <cell r="D1266">
            <v>239.7</v>
          </cell>
          <cell r="E1266">
            <v>3.7590819797045077E-3</v>
          </cell>
          <cell r="F1266">
            <v>3.7590819797045077E-3</v>
          </cell>
        </row>
        <row r="1267">
          <cell r="A1267">
            <v>21700</v>
          </cell>
          <cell r="B1267">
            <v>240.09</v>
          </cell>
          <cell r="C1267">
            <v>240.15799999999999</v>
          </cell>
          <cell r="D1267">
            <v>240.09</v>
          </cell>
          <cell r="E1267">
            <v>2.5060546531363386E-3</v>
          </cell>
          <cell r="F1267">
            <v>2.5060546531363386E-3</v>
          </cell>
        </row>
        <row r="1268">
          <cell r="A1268">
            <v>21710</v>
          </cell>
          <cell r="B1268">
            <v>240.47</v>
          </cell>
          <cell r="C1268">
            <v>240.542</v>
          </cell>
          <cell r="D1268">
            <v>240.47</v>
          </cell>
          <cell r="E1268">
            <v>1.2530273265681693E-3</v>
          </cell>
          <cell r="F1268">
            <v>1.2530273265681693E-3</v>
          </cell>
        </row>
        <row r="1269">
          <cell r="A1269">
            <v>21720</v>
          </cell>
          <cell r="B1269">
            <v>240.86</v>
          </cell>
          <cell r="C1269">
            <v>240.92699999999999</v>
          </cell>
          <cell r="D1269">
            <v>240.86</v>
          </cell>
          <cell r="E1269">
            <v>2.2365298521446312E-2</v>
          </cell>
          <cell r="F1269">
            <v>1.2566074046440781E-3</v>
          </cell>
        </row>
        <row r="1270">
          <cell r="A1270">
            <v>21730</v>
          </cell>
          <cell r="B1270">
            <v>241.2</v>
          </cell>
          <cell r="C1270">
            <v>241.26599999999999</v>
          </cell>
          <cell r="D1270">
            <v>241.2</v>
          </cell>
          <cell r="E1270">
            <v>2.1108691116802233E-2</v>
          </cell>
          <cell r="F1270">
            <v>1.9855663790234065E-2</v>
          </cell>
        </row>
        <row r="1271">
          <cell r="A1271">
            <v>21740</v>
          </cell>
          <cell r="B1271">
            <v>241.44</v>
          </cell>
          <cell r="C1271">
            <v>241.512</v>
          </cell>
          <cell r="D1271">
            <v>241.44</v>
          </cell>
          <cell r="E1271">
            <v>1.9855663790234065E-2</v>
          </cell>
          <cell r="F1271">
            <v>1.9855663790234065E-2</v>
          </cell>
        </row>
        <row r="1272">
          <cell r="A1272">
            <v>21750</v>
          </cell>
          <cell r="B1272">
            <v>241.59</v>
          </cell>
          <cell r="C1272">
            <v>241.66499999999999</v>
          </cell>
          <cell r="D1272">
            <v>241.59</v>
          </cell>
          <cell r="E1272">
            <v>1.1167089690624013E-2</v>
          </cell>
          <cell r="F1272">
            <v>1.1167089690624013E-2</v>
          </cell>
        </row>
        <row r="1273">
          <cell r="A1273">
            <v>21760</v>
          </cell>
          <cell r="B1273">
            <v>241.67000000000002</v>
          </cell>
          <cell r="C1273">
            <v>241.726</v>
          </cell>
          <cell r="D1273">
            <v>241.67000000000002</v>
          </cell>
          <cell r="E1273">
            <v>1.3645605281637975E-2</v>
          </cell>
          <cell r="F1273">
            <v>8.6885740996100521E-3</v>
          </cell>
        </row>
        <row r="1274">
          <cell r="A1274">
            <v>21770</v>
          </cell>
          <cell r="B1274">
            <v>241.62</v>
          </cell>
          <cell r="C1274">
            <v>241.69399999999999</v>
          </cell>
          <cell r="D1274">
            <v>241.62</v>
          </cell>
          <cell r="E1274">
            <v>2.9766146076214001E-2</v>
          </cell>
          <cell r="F1274">
            <v>1.9852083712158158E-2</v>
          </cell>
        </row>
        <row r="1275">
          <cell r="A1275">
            <v>21780</v>
          </cell>
          <cell r="B1275">
            <v>241.5</v>
          </cell>
          <cell r="C1275">
            <v>241.57</v>
          </cell>
          <cell r="D1275">
            <v>241.5</v>
          </cell>
          <cell r="E1275">
            <v>4.8368782539879897E-2</v>
          </cell>
          <cell r="F1275">
            <v>3.3497688993796133E-2</v>
          </cell>
        </row>
        <row r="1276">
          <cell r="A1276">
            <v>21790</v>
          </cell>
          <cell r="B1276">
            <v>241.28</v>
          </cell>
          <cell r="C1276">
            <v>241.35300000000001</v>
          </cell>
          <cell r="D1276">
            <v>241.28</v>
          </cell>
          <cell r="E1276">
            <v>6.9449934594559753E-2</v>
          </cell>
          <cell r="F1276">
            <v>4.9621809866448069E-2</v>
          </cell>
        </row>
        <row r="1277">
          <cell r="A1277">
            <v>21800</v>
          </cell>
          <cell r="B1277">
            <v>240.97</v>
          </cell>
          <cell r="C1277">
            <v>241.04400000000001</v>
          </cell>
          <cell r="D1277">
            <v>240.97</v>
          </cell>
          <cell r="E1277">
            <v>8.5574055467211682E-2</v>
          </cell>
          <cell r="F1277">
            <v>6.0788899557072083E-2</v>
          </cell>
        </row>
        <row r="1278">
          <cell r="A1278">
            <v>21810</v>
          </cell>
          <cell r="B1278">
            <v>240.57</v>
          </cell>
          <cell r="C1278">
            <v>240.642</v>
          </cell>
          <cell r="D1278">
            <v>240.57</v>
          </cell>
          <cell r="E1278">
            <v>9.922324082692556E-2</v>
          </cell>
          <cell r="F1278">
            <v>7.4438084916785968E-2</v>
          </cell>
        </row>
        <row r="1279">
          <cell r="A1279">
            <v>21820</v>
          </cell>
          <cell r="B1279">
            <v>240.12</v>
          </cell>
          <cell r="C1279">
            <v>240.19399999999999</v>
          </cell>
          <cell r="D1279">
            <v>240.12</v>
          </cell>
          <cell r="E1279">
            <v>0.11039033051754957</v>
          </cell>
          <cell r="F1279">
            <v>9.0562205789437897E-2</v>
          </cell>
        </row>
        <row r="1280">
          <cell r="A1280">
            <v>21830</v>
          </cell>
          <cell r="B1280">
            <v>239.68</v>
          </cell>
          <cell r="C1280">
            <v>239.74600000000001</v>
          </cell>
          <cell r="D1280">
            <v>239.68</v>
          </cell>
          <cell r="E1280">
            <v>0.12403593579918754</v>
          </cell>
          <cell r="F1280">
            <v>0.10668632666208983</v>
          </cell>
        </row>
        <row r="1281">
          <cell r="A1281">
            <v>21840</v>
          </cell>
          <cell r="B1281">
            <v>239.22</v>
          </cell>
          <cell r="C1281">
            <v>239.29</v>
          </cell>
          <cell r="D1281">
            <v>239.22</v>
          </cell>
          <cell r="E1281">
            <v>0.14016005667183948</v>
          </cell>
          <cell r="F1281">
            <v>0.12281044753474175</v>
          </cell>
        </row>
        <row r="1282">
          <cell r="A1282">
            <v>21850</v>
          </cell>
          <cell r="B1282">
            <v>238.71</v>
          </cell>
          <cell r="C1282">
            <v>238.779</v>
          </cell>
          <cell r="D1282">
            <v>238.71</v>
          </cell>
          <cell r="E1282">
            <v>0.15876269313550539</v>
          </cell>
          <cell r="F1282">
            <v>0.13893456840739368</v>
          </cell>
        </row>
        <row r="1283">
          <cell r="A1283">
            <v>21860</v>
          </cell>
          <cell r="B1283">
            <v>238.14</v>
          </cell>
          <cell r="C1283">
            <v>238.20500000000001</v>
          </cell>
          <cell r="D1283">
            <v>238.14</v>
          </cell>
          <cell r="E1283">
            <v>0.17488681400815734</v>
          </cell>
          <cell r="F1283">
            <v>0.15258017368903168</v>
          </cell>
        </row>
        <row r="1284">
          <cell r="A1284">
            <v>21870</v>
          </cell>
          <cell r="B1284">
            <v>237.5</v>
          </cell>
          <cell r="C1284">
            <v>237.56899999999999</v>
          </cell>
          <cell r="D1284">
            <v>237.5</v>
          </cell>
          <cell r="E1284">
            <v>0.19101451495888519</v>
          </cell>
          <cell r="F1284">
            <v>0.16375084345773161</v>
          </cell>
        </row>
        <row r="1285">
          <cell r="A1285">
            <v>21880</v>
          </cell>
          <cell r="B1285">
            <v>236.8</v>
          </cell>
          <cell r="C1285">
            <v>236.87100000000001</v>
          </cell>
          <cell r="D1285">
            <v>236.8</v>
          </cell>
          <cell r="E1285">
            <v>1.3645605281637975E-2</v>
          </cell>
          <cell r="F1285">
            <v>1.1167089690624013E-2</v>
          </cell>
        </row>
        <row r="1286">
          <cell r="A1286">
            <v>21890</v>
          </cell>
          <cell r="B1286">
            <v>236.04</v>
          </cell>
          <cell r="C1286">
            <v>236.10900000000001</v>
          </cell>
          <cell r="D1286">
            <v>236.04</v>
          </cell>
          <cell r="E1286">
            <v>2.9769726154289911E-2</v>
          </cell>
          <cell r="F1286">
            <v>1.9855663790234065E-2</v>
          </cell>
        </row>
        <row r="1287">
          <cell r="A1287">
            <v>21900</v>
          </cell>
          <cell r="B1287">
            <v>235.22</v>
          </cell>
          <cell r="C1287">
            <v>235.29300000000001</v>
          </cell>
          <cell r="D1287">
            <v>235.25</v>
          </cell>
          <cell r="E1287">
            <v>4.5893847026941846E-2</v>
          </cell>
          <cell r="F1287">
            <v>2.8544237889844115E-2</v>
          </cell>
        </row>
        <row r="1288">
          <cell r="A1288">
            <v>21910</v>
          </cell>
          <cell r="B1288">
            <v>234.4</v>
          </cell>
          <cell r="C1288">
            <v>234.46899999999999</v>
          </cell>
          <cell r="D1288">
            <v>234.49</v>
          </cell>
          <cell r="E1288">
            <v>6.3339016709604221E-2</v>
          </cell>
          <cell r="F1288">
            <v>3.5979784662885997E-2</v>
          </cell>
        </row>
        <row r="1289">
          <cell r="A1289">
            <v>21920</v>
          </cell>
          <cell r="B1289">
            <v>233.59</v>
          </cell>
          <cell r="C1289">
            <v>233.68600000000001</v>
          </cell>
          <cell r="D1289">
            <v>233.77</v>
          </cell>
          <cell r="E1289">
            <v>8.0959610217986144E-2</v>
          </cell>
          <cell r="F1289">
            <v>4.3415331435927879E-2</v>
          </cell>
        </row>
        <row r="1290">
          <cell r="A1290">
            <v>21930</v>
          </cell>
          <cell r="B1290">
            <v>232.79</v>
          </cell>
          <cell r="C1290">
            <v>232.98099999999999</v>
          </cell>
          <cell r="D1290">
            <v>233.13</v>
          </cell>
          <cell r="E1290">
            <v>9.8691186146721246E-2</v>
          </cell>
          <cell r="F1290">
            <v>5.085087820896976E-2</v>
          </cell>
        </row>
        <row r="1291">
          <cell r="A1291">
            <v>21940</v>
          </cell>
          <cell r="B1291">
            <v>232.12</v>
          </cell>
          <cell r="C1291">
            <v>232.35599999999999</v>
          </cell>
          <cell r="D1291">
            <v>232.54</v>
          </cell>
          <cell r="E1291">
            <v>0.10899079538049038</v>
          </cell>
          <cell r="F1291">
            <v>5.8286424982011642E-2</v>
          </cell>
        </row>
        <row r="1292">
          <cell r="A1292">
            <v>21950</v>
          </cell>
          <cell r="B1292">
            <v>231.57</v>
          </cell>
          <cell r="C1292">
            <v>231.80799999999999</v>
          </cell>
          <cell r="D1292">
            <v>231.99</v>
          </cell>
          <cell r="E1292">
            <v>0.11929398469233542</v>
          </cell>
          <cell r="F1292">
            <v>6.5721971755053524E-2</v>
          </cell>
        </row>
        <row r="1293">
          <cell r="A1293">
            <v>21960</v>
          </cell>
          <cell r="B1293">
            <v>231.1</v>
          </cell>
          <cell r="C1293">
            <v>231.34</v>
          </cell>
          <cell r="D1293">
            <v>231.53</v>
          </cell>
          <cell r="E1293">
            <v>0.12215446707498676</v>
          </cell>
          <cell r="F1293">
            <v>6.5721971755053524E-2</v>
          </cell>
        </row>
        <row r="1294">
          <cell r="A1294">
            <v>21970</v>
          </cell>
          <cell r="B1294">
            <v>230.71</v>
          </cell>
          <cell r="C1294">
            <v>230.95</v>
          </cell>
          <cell r="D1294">
            <v>231.14</v>
          </cell>
          <cell r="E1294">
            <v>0.12501852953571399</v>
          </cell>
          <cell r="F1294">
            <v>6.5721971755053524E-2</v>
          </cell>
        </row>
        <row r="1295">
          <cell r="A1295">
            <v>21980</v>
          </cell>
          <cell r="B1295">
            <v>230.4</v>
          </cell>
          <cell r="C1295">
            <v>230.64</v>
          </cell>
          <cell r="D1295">
            <v>230.83</v>
          </cell>
          <cell r="E1295">
            <v>0.12787901191836532</v>
          </cell>
          <cell r="F1295">
            <v>6.5721971755053524E-2</v>
          </cell>
        </row>
        <row r="1296">
          <cell r="A1296">
            <v>21990</v>
          </cell>
          <cell r="B1296">
            <v>230.17</v>
          </cell>
          <cell r="C1296">
            <v>230.40700000000001</v>
          </cell>
          <cell r="D1296">
            <v>230.59</v>
          </cell>
          <cell r="E1296">
            <v>0.13074307437909255</v>
          </cell>
          <cell r="F1296">
            <v>6.5721971755053524E-2</v>
          </cell>
        </row>
        <row r="1297">
          <cell r="E1297">
            <v>0</v>
          </cell>
          <cell r="F1297">
            <v>0</v>
          </cell>
        </row>
        <row r="1298">
          <cell r="A1298">
            <v>22000</v>
          </cell>
          <cell r="B1298">
            <v>230.10999999999999</v>
          </cell>
          <cell r="C1298">
            <v>230.25399999999999</v>
          </cell>
          <cell r="D1298">
            <v>230.43</v>
          </cell>
          <cell r="E1298">
            <v>0.13360713683981978</v>
          </cell>
          <cell r="F1298">
            <v>6.5721971755053524E-2</v>
          </cell>
        </row>
        <row r="1299">
          <cell r="A1299">
            <v>22010</v>
          </cell>
          <cell r="B1299">
            <v>230.04</v>
          </cell>
          <cell r="C1299">
            <v>230.179</v>
          </cell>
          <cell r="D1299">
            <v>230.29</v>
          </cell>
          <cell r="E1299">
            <v>1.545740017866918E-2</v>
          </cell>
          <cell r="F1299">
            <v>0</v>
          </cell>
        </row>
        <row r="1300">
          <cell r="A1300">
            <v>22020</v>
          </cell>
          <cell r="B1300">
            <v>230.1</v>
          </cell>
          <cell r="C1300">
            <v>230.18299999999999</v>
          </cell>
          <cell r="D1300">
            <v>230.23</v>
          </cell>
          <cell r="E1300">
            <v>1.2621978342549208E-2</v>
          </cell>
          <cell r="F1300">
            <v>0</v>
          </cell>
        </row>
        <row r="1301">
          <cell r="A1301">
            <v>22030</v>
          </cell>
          <cell r="B1301">
            <v>230.16</v>
          </cell>
          <cell r="C1301">
            <v>230.227</v>
          </cell>
          <cell r="D1301">
            <v>230.29400000000001</v>
          </cell>
          <cell r="E1301">
            <v>9.9691404883005992E-3</v>
          </cell>
          <cell r="F1301">
            <v>0</v>
          </cell>
        </row>
        <row r="1302">
          <cell r="A1302">
            <v>22040</v>
          </cell>
          <cell r="B1302">
            <v>230.2</v>
          </cell>
          <cell r="C1302">
            <v>230.267</v>
          </cell>
          <cell r="D1302">
            <v>230.334</v>
          </cell>
          <cell r="E1302">
            <v>7.4630858351642602E-3</v>
          </cell>
          <cell r="F1302">
            <v>0</v>
          </cell>
        </row>
        <row r="1303">
          <cell r="A1303">
            <v>22050</v>
          </cell>
          <cell r="B1303">
            <v>230.23999999999998</v>
          </cell>
          <cell r="C1303">
            <v>230.26900000000001</v>
          </cell>
          <cell r="D1303">
            <v>230.26900000000001</v>
          </cell>
          <cell r="E1303">
            <v>8.6885740996100521E-3</v>
          </cell>
          <cell r="F1303">
            <v>0</v>
          </cell>
        </row>
        <row r="1304">
          <cell r="A1304">
            <v>22060</v>
          </cell>
          <cell r="B1304">
            <v>230.16</v>
          </cell>
          <cell r="C1304">
            <v>230.22900000000001</v>
          </cell>
          <cell r="D1304">
            <v>230.16</v>
          </cell>
          <cell r="E1304">
            <v>1.9855663790234065E-2</v>
          </cell>
          <cell r="F1304">
            <v>6.2100585085960915E-3</v>
          </cell>
        </row>
        <row r="1305">
          <cell r="A1305">
            <v>22070</v>
          </cell>
          <cell r="B1305">
            <v>230.08</v>
          </cell>
          <cell r="C1305">
            <v>230.14500000000001</v>
          </cell>
          <cell r="D1305">
            <v>230.08</v>
          </cell>
          <cell r="E1305">
            <v>3.1022753480858076E-2</v>
          </cell>
          <cell r="F1305">
            <v>8.4544920715698448E-3</v>
          </cell>
        </row>
        <row r="1306">
          <cell r="A1306">
            <v>22080</v>
          </cell>
          <cell r="B1306">
            <v>229.95</v>
          </cell>
          <cell r="C1306">
            <v>230.02</v>
          </cell>
          <cell r="D1306">
            <v>229.95</v>
          </cell>
          <cell r="E1306">
            <v>4.218984317148209E-2</v>
          </cell>
          <cell r="F1306">
            <v>1.2681738107354765E-2</v>
          </cell>
        </row>
        <row r="1307">
          <cell r="A1307">
            <v>22090</v>
          </cell>
          <cell r="B1307">
            <v>229.8</v>
          </cell>
          <cell r="C1307">
            <v>229.851</v>
          </cell>
          <cell r="D1307">
            <v>229.78</v>
          </cell>
          <cell r="E1307">
            <v>5.3356932862106105E-2</v>
          </cell>
          <cell r="F1307">
            <v>1.6908984143139686E-2</v>
          </cell>
        </row>
        <row r="1308">
          <cell r="A1308">
            <v>22100</v>
          </cell>
          <cell r="B1308">
            <v>229.66</v>
          </cell>
          <cell r="C1308">
            <v>229.64500000000001</v>
          </cell>
          <cell r="D1308">
            <v>229.57</v>
          </cell>
          <cell r="E1308">
            <v>6.3270995226161947E-2</v>
          </cell>
          <cell r="F1308">
            <v>2.2389257505492775E-2</v>
          </cell>
        </row>
        <row r="1309">
          <cell r="A1309">
            <v>22110</v>
          </cell>
          <cell r="B1309">
            <v>229.51</v>
          </cell>
          <cell r="C1309">
            <v>229.434</v>
          </cell>
          <cell r="D1309">
            <v>229.34</v>
          </cell>
          <cell r="E1309">
            <v>7.3185057590217789E-2</v>
          </cell>
          <cell r="F1309">
            <v>2.7926812117060409E-2</v>
          </cell>
        </row>
        <row r="1310">
          <cell r="A1310">
            <v>22120</v>
          </cell>
          <cell r="B1310">
            <v>229.37</v>
          </cell>
          <cell r="C1310">
            <v>229.22300000000001</v>
          </cell>
          <cell r="D1310">
            <v>229.04</v>
          </cell>
          <cell r="E1310">
            <v>8.3099119954273631E-2</v>
          </cell>
          <cell r="F1310">
            <v>3.0672732001282656E-2</v>
          </cell>
        </row>
        <row r="1311">
          <cell r="A1311">
            <v>22130</v>
          </cell>
          <cell r="B1311">
            <v>229.2</v>
          </cell>
          <cell r="C1311">
            <v>229.012</v>
          </cell>
          <cell r="D1311">
            <v>228.77</v>
          </cell>
          <cell r="E1311">
            <v>9.3013182318329474E-2</v>
          </cell>
          <cell r="F1311">
            <v>3.3536794462009897E-2</v>
          </cell>
        </row>
        <row r="1312">
          <cell r="A1312">
            <v>22140</v>
          </cell>
          <cell r="B1312">
            <v>228.99</v>
          </cell>
          <cell r="C1312">
            <v>228.809</v>
          </cell>
          <cell r="D1312">
            <v>228.57</v>
          </cell>
          <cell r="E1312">
            <v>9.914062364055844E-3</v>
          </cell>
          <cell r="F1312">
            <v>2.8640624607272438E-3</v>
          </cell>
        </row>
        <row r="1313">
          <cell r="A1313">
            <v>22150</v>
          </cell>
          <cell r="B1313">
            <v>228.85</v>
          </cell>
          <cell r="C1313">
            <v>228.66399999999999</v>
          </cell>
          <cell r="D1313">
            <v>228.44000000000003</v>
          </cell>
          <cell r="E1313">
            <v>9.914062364055844E-3</v>
          </cell>
          <cell r="F1313">
            <v>5.7281249214544876E-3</v>
          </cell>
        </row>
        <row r="1314">
          <cell r="A1314">
            <v>22160</v>
          </cell>
          <cell r="B1314">
            <v>228.77</v>
          </cell>
          <cell r="C1314">
            <v>228.58699999999999</v>
          </cell>
          <cell r="D1314">
            <v>228.39000000000001</v>
          </cell>
          <cell r="E1314">
            <v>9.914062364055844E-3</v>
          </cell>
          <cell r="F1314">
            <v>8.5921873821817318E-3</v>
          </cell>
        </row>
        <row r="1315">
          <cell r="A1315">
            <v>22170</v>
          </cell>
          <cell r="B1315">
            <v>228.72</v>
          </cell>
          <cell r="C1315">
            <v>228.57599999999999</v>
          </cell>
          <cell r="D1315">
            <v>228.34</v>
          </cell>
          <cell r="E1315">
            <v>0</v>
          </cell>
          <cell r="F1315">
            <v>8.588607304105822E-3</v>
          </cell>
        </row>
        <row r="1316">
          <cell r="A1316">
            <v>22180</v>
          </cell>
          <cell r="B1316">
            <v>228.82</v>
          </cell>
          <cell r="C1316">
            <v>228.631</v>
          </cell>
          <cell r="D1316">
            <v>228.42099999999999</v>
          </cell>
          <cell r="E1316">
            <v>0</v>
          </cell>
          <cell r="F1316">
            <v>5.7245448433785786E-3</v>
          </cell>
        </row>
        <row r="1317">
          <cell r="A1317">
            <v>22190</v>
          </cell>
          <cell r="B1317">
            <v>228.94</v>
          </cell>
          <cell r="C1317">
            <v>228.75399999999999</v>
          </cell>
          <cell r="D1317">
            <v>228.52</v>
          </cell>
          <cell r="E1317">
            <v>0</v>
          </cell>
          <cell r="F1317">
            <v>2.8640624607272438E-3</v>
          </cell>
        </row>
        <row r="1318">
          <cell r="A1318">
            <v>22200</v>
          </cell>
          <cell r="B1318">
            <v>229.13</v>
          </cell>
          <cell r="C1318">
            <v>228.94300000000001</v>
          </cell>
          <cell r="D1318">
            <v>228.7</v>
          </cell>
          <cell r="E1318">
            <v>3.8802538530429691E-2</v>
          </cell>
          <cell r="F1318">
            <v>7.1060418947476403E-2</v>
          </cell>
        </row>
        <row r="1319">
          <cell r="A1319">
            <v>22210</v>
          </cell>
          <cell r="B1319">
            <v>229.37</v>
          </cell>
          <cell r="C1319">
            <v>229.19</v>
          </cell>
          <cell r="D1319">
            <v>228.96</v>
          </cell>
          <cell r="E1319">
            <v>3.8802538530429691E-2</v>
          </cell>
          <cell r="F1319">
            <v>6.8196356486749155E-2</v>
          </cell>
        </row>
        <row r="1320">
          <cell r="A1320">
            <v>22220</v>
          </cell>
          <cell r="B1320">
            <v>229.56</v>
          </cell>
          <cell r="C1320">
            <v>229.446</v>
          </cell>
          <cell r="D1320">
            <v>229.3</v>
          </cell>
          <cell r="E1320">
            <v>3.8802538530429691E-2</v>
          </cell>
          <cell r="F1320">
            <v>6.5332294026021906E-2</v>
          </cell>
        </row>
        <row r="1321">
          <cell r="A1321">
            <v>22230</v>
          </cell>
          <cell r="B1321">
            <v>229.75</v>
          </cell>
          <cell r="C1321">
            <v>229.702</v>
          </cell>
          <cell r="D1321">
            <v>229.62</v>
          </cell>
          <cell r="E1321">
            <v>3.8802538530429691E-2</v>
          </cell>
          <cell r="F1321">
            <v>6.2464651487218754E-2</v>
          </cell>
        </row>
        <row r="1322">
          <cell r="A1322">
            <v>22240</v>
          </cell>
          <cell r="B1322">
            <v>229.95</v>
          </cell>
          <cell r="C1322">
            <v>229.958</v>
          </cell>
          <cell r="D1322">
            <v>229.89</v>
          </cell>
          <cell r="E1322">
            <v>3.8802538530429691E-2</v>
          </cell>
          <cell r="F1322">
            <v>5.9622069494946965E-2</v>
          </cell>
        </row>
        <row r="1323">
          <cell r="A1323">
            <v>22250</v>
          </cell>
          <cell r="B1323">
            <v>230.14</v>
          </cell>
          <cell r="C1323">
            <v>230.21299999999999</v>
          </cell>
          <cell r="D1323">
            <v>230.14</v>
          </cell>
          <cell r="E1323">
            <v>3.7549511203861519E-2</v>
          </cell>
          <cell r="F1323">
            <v>5.8369042168378793E-2</v>
          </cell>
        </row>
        <row r="1324">
          <cell r="A1324">
            <v>22260</v>
          </cell>
          <cell r="B1324">
            <v>230.4</v>
          </cell>
          <cell r="C1324">
            <v>230.46899999999999</v>
          </cell>
          <cell r="D1324">
            <v>230.4</v>
          </cell>
          <cell r="E1324">
            <v>3.6296483877293347E-2</v>
          </cell>
          <cell r="F1324">
            <v>5.7116014841810621E-2</v>
          </cell>
        </row>
        <row r="1325">
          <cell r="A1325">
            <v>22270</v>
          </cell>
          <cell r="B1325">
            <v>230.65</v>
          </cell>
          <cell r="C1325">
            <v>230.72499999999999</v>
          </cell>
          <cell r="D1325">
            <v>230.65</v>
          </cell>
          <cell r="E1325">
            <v>3.5043456550725174E-2</v>
          </cell>
          <cell r="F1325">
            <v>5.0905956333214528E-2</v>
          </cell>
        </row>
        <row r="1326">
          <cell r="A1326">
            <v>22280</v>
          </cell>
          <cell r="B1326">
            <v>230.91</v>
          </cell>
          <cell r="C1326">
            <v>230.98099999999999</v>
          </cell>
          <cell r="D1326">
            <v>230.91</v>
          </cell>
          <cell r="E1326">
            <v>3.3790429224157002E-2</v>
          </cell>
          <cell r="F1326">
            <v>4.2217382233604474E-2</v>
          </cell>
        </row>
        <row r="1327">
          <cell r="A1327">
            <v>22290</v>
          </cell>
          <cell r="B1327">
            <v>231.15</v>
          </cell>
          <cell r="C1327">
            <v>231.215</v>
          </cell>
          <cell r="D1327">
            <v>231.15</v>
          </cell>
          <cell r="E1327">
            <v>3.0058886306574866E-2</v>
          </cell>
          <cell r="F1327">
            <v>3.352880813399442E-2</v>
          </cell>
        </row>
        <row r="1328">
          <cell r="A1328">
            <v>22300</v>
          </cell>
          <cell r="B1328">
            <v>231.34</v>
          </cell>
          <cell r="C1328">
            <v>231.41</v>
          </cell>
          <cell r="D1328">
            <v>231.34</v>
          </cell>
          <cell r="E1328">
            <v>2.5831640270789945E-2</v>
          </cell>
          <cell r="F1328">
            <v>2.6079491829891346E-2</v>
          </cell>
        </row>
        <row r="1329">
          <cell r="A1329">
            <v>22310</v>
          </cell>
          <cell r="B1329">
            <v>231.49</v>
          </cell>
          <cell r="C1329">
            <v>231.56299999999999</v>
          </cell>
          <cell r="D1329">
            <v>231.49</v>
          </cell>
          <cell r="E1329">
            <v>2.1108691116802233E-2</v>
          </cell>
          <cell r="F1329">
            <v>1.9869433321295257E-2</v>
          </cell>
        </row>
        <row r="1330">
          <cell r="A1330">
            <v>22320</v>
          </cell>
          <cell r="B1330">
            <v>231.61</v>
          </cell>
          <cell r="C1330">
            <v>231.67500000000001</v>
          </cell>
          <cell r="D1330">
            <v>231.61</v>
          </cell>
          <cell r="E1330">
            <v>1.4898632608206144E-2</v>
          </cell>
          <cell r="F1330">
            <v>1.2420117017192183E-2</v>
          </cell>
        </row>
        <row r="1331">
          <cell r="A1331">
            <v>22330</v>
          </cell>
          <cell r="B1331">
            <v>231.66000000000003</v>
          </cell>
          <cell r="C1331">
            <v>231.74700000000001</v>
          </cell>
          <cell r="D1331">
            <v>231.68</v>
          </cell>
          <cell r="E1331">
            <v>6.2100585085960915E-3</v>
          </cell>
          <cell r="F1331">
            <v>6.2100585085960915E-3</v>
          </cell>
        </row>
        <row r="1332">
          <cell r="A1332">
            <v>22340</v>
          </cell>
          <cell r="B1332">
            <v>231.71000000000004</v>
          </cell>
          <cell r="C1332">
            <v>231.77799999999999</v>
          </cell>
          <cell r="D1332">
            <v>231.78000000000011</v>
          </cell>
          <cell r="E1332">
            <v>6.9673827169614688E-3</v>
          </cell>
          <cell r="F1332">
            <v>4.957031182027922E-3</v>
          </cell>
        </row>
        <row r="1333">
          <cell r="A1333">
            <v>22350</v>
          </cell>
          <cell r="B1333">
            <v>231.66000000000003</v>
          </cell>
          <cell r="C1333">
            <v>231.76900000000001</v>
          </cell>
          <cell r="D1333">
            <v>231.7300000000001</v>
          </cell>
          <cell r="E1333">
            <v>1.2236156082214702E-2</v>
          </cell>
          <cell r="F1333">
            <v>1.1217210783686739E-2</v>
          </cell>
        </row>
        <row r="1334">
          <cell r="A1334">
            <v>22360</v>
          </cell>
          <cell r="B1334">
            <v>231.61</v>
          </cell>
          <cell r="C1334">
            <v>231.71799999999999</v>
          </cell>
          <cell r="D1334">
            <v>231.68000000000009</v>
          </cell>
          <cell r="E1334">
            <v>1.7683933351263389E-2</v>
          </cell>
          <cell r="F1334">
            <v>1.7656394289141009E-2</v>
          </cell>
        </row>
        <row r="1335">
          <cell r="A1335">
            <v>22370</v>
          </cell>
          <cell r="B1335">
            <v>231.45</v>
          </cell>
          <cell r="C1335">
            <v>231.648</v>
          </cell>
          <cell r="D1335">
            <v>231.63000000000008</v>
          </cell>
          <cell r="E1335">
            <v>1.9294968485422462E-2</v>
          </cell>
          <cell r="F1335">
            <v>2.4224460605328003E-2</v>
          </cell>
        </row>
        <row r="1336">
          <cell r="A1336">
            <v>22380</v>
          </cell>
          <cell r="B1336">
            <v>231.32</v>
          </cell>
          <cell r="C1336">
            <v>231.578</v>
          </cell>
          <cell r="D1336">
            <v>231.58000000000007</v>
          </cell>
          <cell r="E1336">
            <v>2.2159030946149707E-2</v>
          </cell>
          <cell r="F1336">
            <v>3.0420749582862908E-2</v>
          </cell>
        </row>
        <row r="1337">
          <cell r="A1337">
            <v>22390</v>
          </cell>
          <cell r="B1337">
            <v>231.25</v>
          </cell>
          <cell r="C1337">
            <v>231.50800000000001</v>
          </cell>
          <cell r="D1337">
            <v>231.53000000000006</v>
          </cell>
          <cell r="E1337">
            <v>2.5019513328801042E-2</v>
          </cell>
          <cell r="F1337">
            <v>3.7856296355904789E-2</v>
          </cell>
        </row>
        <row r="1338">
          <cell r="A1338">
            <v>22400</v>
          </cell>
          <cell r="B1338">
            <v>231.2</v>
          </cell>
          <cell r="C1338">
            <v>231.43799999999999</v>
          </cell>
          <cell r="D1338">
            <v>231.48000000000005</v>
          </cell>
          <cell r="E1338">
            <v>2.7887155867604194E-2</v>
          </cell>
          <cell r="F1338">
            <v>4.5291843128946671E-2</v>
          </cell>
        </row>
        <row r="1339">
          <cell r="A1339">
            <v>22410</v>
          </cell>
          <cell r="B1339">
            <v>231.14999999999998</v>
          </cell>
          <cell r="C1339">
            <v>231.36799999999999</v>
          </cell>
          <cell r="D1339">
            <v>231.43000000000004</v>
          </cell>
          <cell r="E1339">
            <v>3.0751218328331439E-2</v>
          </cell>
          <cell r="F1339">
            <v>4.5291843128946671E-2</v>
          </cell>
        </row>
        <row r="1340">
          <cell r="A1340">
            <v>22420</v>
          </cell>
          <cell r="B1340">
            <v>231.09999999999997</v>
          </cell>
          <cell r="C1340">
            <v>231.298</v>
          </cell>
          <cell r="D1340">
            <v>231.38000000000002</v>
          </cell>
          <cell r="E1340">
            <v>3.3618860867134594E-2</v>
          </cell>
          <cell r="F1340">
            <v>4.5291843128946671E-2</v>
          </cell>
        </row>
        <row r="1341">
          <cell r="A1341">
            <v>22430</v>
          </cell>
          <cell r="B1341">
            <v>231.04999999999995</v>
          </cell>
          <cell r="C1341">
            <v>231.227</v>
          </cell>
          <cell r="D1341">
            <v>231.33</v>
          </cell>
          <cell r="E1341">
            <v>3.6479343249785925E-2</v>
          </cell>
          <cell r="F1341">
            <v>4.5291843128946671E-2</v>
          </cell>
        </row>
        <row r="1342">
          <cell r="A1342">
            <v>22440</v>
          </cell>
          <cell r="B1342">
            <v>230.99999999999994</v>
          </cell>
          <cell r="C1342">
            <v>231.19300000000001</v>
          </cell>
          <cell r="D1342">
            <v>231.28</v>
          </cell>
          <cell r="E1342">
            <v>1.9203538799176172E-2</v>
          </cell>
          <cell r="F1342">
            <v>0.13762646295658079</v>
          </cell>
        </row>
        <row r="1343">
          <cell r="A1343">
            <v>22450</v>
          </cell>
          <cell r="B1343">
            <v>231.15</v>
          </cell>
          <cell r="C1343">
            <v>231.23099999999999</v>
          </cell>
          <cell r="D1343">
            <v>231.42</v>
          </cell>
          <cell r="E1343">
            <v>1.6403917743815291E-2</v>
          </cell>
          <cell r="F1343">
            <v>0.13514794736556682</v>
          </cell>
        </row>
        <row r="1344">
          <cell r="A1344">
            <v>22460</v>
          </cell>
          <cell r="B1344">
            <v>231.27</v>
          </cell>
          <cell r="C1344">
            <v>231.34</v>
          </cell>
          <cell r="D1344">
            <v>231.55499999999998</v>
          </cell>
          <cell r="E1344">
            <v>1.3783300592249864E-2</v>
          </cell>
          <cell r="F1344">
            <v>0.1301909161835389</v>
          </cell>
        </row>
        <row r="1345">
          <cell r="A1345">
            <v>22470</v>
          </cell>
          <cell r="B1345">
            <v>231.45</v>
          </cell>
          <cell r="C1345">
            <v>231.52099999999999</v>
          </cell>
          <cell r="D1345">
            <v>231.68099999999998</v>
          </cell>
          <cell r="E1345">
            <v>1.1277245939113525E-2</v>
          </cell>
          <cell r="F1345">
            <v>0.122755369410497</v>
          </cell>
        </row>
        <row r="1346">
          <cell r="A1346">
            <v>22480</v>
          </cell>
          <cell r="B1346">
            <v>231.7</v>
          </cell>
          <cell r="C1346">
            <v>231.774</v>
          </cell>
          <cell r="D1346">
            <v>231.84099999999998</v>
          </cell>
          <cell r="E1346">
            <v>8.7711912859771857E-3</v>
          </cell>
          <cell r="F1346">
            <v>0.11284130704644116</v>
          </cell>
        </row>
        <row r="1347">
          <cell r="A1347">
            <v>22490</v>
          </cell>
          <cell r="B1347">
            <v>232.03</v>
          </cell>
          <cell r="C1347">
            <v>232.09800000000001</v>
          </cell>
          <cell r="D1347">
            <v>232.03</v>
          </cell>
          <cell r="E1347">
            <v>6.2651366328408467E-3</v>
          </cell>
          <cell r="F1347">
            <v>0.10044872909137136</v>
          </cell>
        </row>
        <row r="1348">
          <cell r="A1348">
            <v>22500</v>
          </cell>
          <cell r="B1348">
            <v>232.42</v>
          </cell>
          <cell r="C1348">
            <v>232.495</v>
          </cell>
          <cell r="D1348">
            <v>232.42</v>
          </cell>
          <cell r="E1348">
            <v>5.0121093062726772E-3</v>
          </cell>
          <cell r="F1348">
            <v>8.4324608218719427E-2</v>
          </cell>
        </row>
        <row r="1349">
          <cell r="A1349">
            <v>22510</v>
          </cell>
          <cell r="B1349">
            <v>232.89</v>
          </cell>
          <cell r="C1349">
            <v>232.96299999999999</v>
          </cell>
          <cell r="D1349">
            <v>232.89</v>
          </cell>
          <cell r="E1349">
            <v>3.7590819797045077E-3</v>
          </cell>
          <cell r="F1349">
            <v>6.5721971755053538E-2</v>
          </cell>
        </row>
        <row r="1350">
          <cell r="A1350">
            <v>22520</v>
          </cell>
          <cell r="B1350">
            <v>233.43</v>
          </cell>
          <cell r="C1350">
            <v>233.50200000000001</v>
          </cell>
          <cell r="D1350">
            <v>233.43</v>
          </cell>
          <cell r="E1350">
            <v>2.5060546531363386E-3</v>
          </cell>
          <cell r="F1350">
            <v>4.4640819700373681E-2</v>
          </cell>
        </row>
        <row r="1351">
          <cell r="A1351">
            <v>22530</v>
          </cell>
          <cell r="B1351">
            <v>234.01</v>
          </cell>
          <cell r="C1351">
            <v>234.078</v>
          </cell>
          <cell r="D1351">
            <v>234.01</v>
          </cell>
          <cell r="E1351">
            <v>1.2530273265681693E-3</v>
          </cell>
          <cell r="F1351">
            <v>2.3559667645693817E-2</v>
          </cell>
        </row>
        <row r="1352">
          <cell r="A1352">
            <v>22540</v>
          </cell>
          <cell r="B1352">
            <v>234.58</v>
          </cell>
          <cell r="C1352">
            <v>234.654</v>
          </cell>
          <cell r="D1352">
            <v>234.58</v>
          </cell>
          <cell r="E1352">
            <v>3.2248241745303864E-2</v>
          </cell>
          <cell r="F1352">
            <v>0.18164517524360996</v>
          </cell>
        </row>
        <row r="1353">
          <cell r="A1353">
            <v>22550</v>
          </cell>
          <cell r="B1353">
            <v>235.21</v>
          </cell>
          <cell r="C1353">
            <v>235.23</v>
          </cell>
          <cell r="D1353">
            <v>235.16</v>
          </cell>
          <cell r="E1353">
            <v>3.0995214418735696E-2</v>
          </cell>
          <cell r="F1353">
            <v>0.16056402318893009</v>
          </cell>
        </row>
        <row r="1354">
          <cell r="A1354">
            <v>22560</v>
          </cell>
          <cell r="B1354">
            <v>235.85</v>
          </cell>
          <cell r="C1354">
            <v>235.80500000000001</v>
          </cell>
          <cell r="D1354">
            <v>235.73</v>
          </cell>
          <cell r="E1354">
            <v>2.9742187092167527E-2</v>
          </cell>
          <cell r="F1354">
            <v>0.15931099586236191</v>
          </cell>
        </row>
        <row r="1355">
          <cell r="A1355">
            <v>22570</v>
          </cell>
          <cell r="B1355">
            <v>236.48</v>
          </cell>
          <cell r="C1355">
            <v>236.381</v>
          </cell>
          <cell r="D1355">
            <v>236.25</v>
          </cell>
          <cell r="E1355">
            <v>2.9742187092167527E-2</v>
          </cell>
          <cell r="F1355">
            <v>0.15680494120922558</v>
          </cell>
        </row>
        <row r="1356">
          <cell r="A1356">
            <v>22580</v>
          </cell>
          <cell r="B1356">
            <v>237.12</v>
          </cell>
          <cell r="C1356">
            <v>236.95699999999999</v>
          </cell>
          <cell r="D1356">
            <v>236.74</v>
          </cell>
          <cell r="E1356">
            <v>2.9742187092167527E-2</v>
          </cell>
          <cell r="F1356">
            <v>0.14428458200590796</v>
          </cell>
        </row>
        <row r="1357">
          <cell r="A1357">
            <v>22590</v>
          </cell>
          <cell r="B1357">
            <v>237.73</v>
          </cell>
          <cell r="C1357">
            <v>237.53200000000001</v>
          </cell>
          <cell r="D1357">
            <v>237.28</v>
          </cell>
          <cell r="E1357">
            <v>2.9742187092167527E-2</v>
          </cell>
          <cell r="F1357">
            <v>0.13158163882071897</v>
          </cell>
        </row>
        <row r="1358">
          <cell r="A1358">
            <v>22600</v>
          </cell>
          <cell r="B1358">
            <v>238.3</v>
          </cell>
          <cell r="C1358">
            <v>238.108</v>
          </cell>
          <cell r="D1358">
            <v>237.86</v>
          </cell>
          <cell r="E1358">
            <v>2.3793749673734023E-2</v>
          </cell>
          <cell r="F1358">
            <v>0.11880351399593587</v>
          </cell>
        </row>
        <row r="1359">
          <cell r="A1359">
            <v>22610</v>
          </cell>
          <cell r="B1359">
            <v>238.88</v>
          </cell>
          <cell r="C1359">
            <v>238.684</v>
          </cell>
          <cell r="D1359">
            <v>238.43</v>
          </cell>
          <cell r="E1359">
            <v>1.7845312255300519E-2</v>
          </cell>
          <cell r="F1359">
            <v>0.10354329350206291</v>
          </cell>
        </row>
        <row r="1360">
          <cell r="A1360">
            <v>22620</v>
          </cell>
          <cell r="B1360">
            <v>239.46</v>
          </cell>
          <cell r="C1360">
            <v>239.26</v>
          </cell>
          <cell r="D1360">
            <v>239.01</v>
          </cell>
          <cell r="E1360">
            <v>1.2888281073272598E-2</v>
          </cell>
          <cell r="F1360">
            <v>8.5808137495251902E-2</v>
          </cell>
        </row>
        <row r="1361">
          <cell r="A1361">
            <v>22630</v>
          </cell>
          <cell r="B1361">
            <v>240.03</v>
          </cell>
          <cell r="C1361">
            <v>239.83500000000001</v>
          </cell>
          <cell r="D1361">
            <v>239.58</v>
          </cell>
          <cell r="E1361">
            <v>7.9312498912446749E-3</v>
          </cell>
          <cell r="F1361">
            <v>6.807298148844089E-2</v>
          </cell>
        </row>
        <row r="1362">
          <cell r="A1362">
            <v>22640</v>
          </cell>
          <cell r="B1362">
            <v>240.61</v>
          </cell>
          <cell r="C1362">
            <v>240.411</v>
          </cell>
          <cell r="D1362">
            <v>240.16</v>
          </cell>
          <cell r="E1362">
            <v>3.9656249456223374E-3</v>
          </cell>
          <cell r="F1362">
            <v>4.785930989061591E-2</v>
          </cell>
        </row>
        <row r="1363">
          <cell r="A1363">
            <v>22650</v>
          </cell>
          <cell r="B1363">
            <v>241.18</v>
          </cell>
          <cell r="C1363">
            <v>240.98699999999999</v>
          </cell>
          <cell r="D1363">
            <v>240.73</v>
          </cell>
          <cell r="E1363">
            <v>0</v>
          </cell>
          <cell r="F1363">
            <v>2.5167122701776984E-2</v>
          </cell>
        </row>
        <row r="1364">
          <cell r="A1364">
            <v>22660</v>
          </cell>
          <cell r="B1364">
            <v>241.76</v>
          </cell>
          <cell r="C1364">
            <v>241.56200000000001</v>
          </cell>
          <cell r="D1364">
            <v>241.31</v>
          </cell>
          <cell r="E1364">
            <v>3.7555019016285987E-3</v>
          </cell>
          <cell r="F1364">
            <v>0.17507903666177149</v>
          </cell>
        </row>
        <row r="1365">
          <cell r="A1365">
            <v>22670</v>
          </cell>
          <cell r="B1365">
            <v>242.33</v>
          </cell>
          <cell r="C1365">
            <v>242.13800000000001</v>
          </cell>
          <cell r="D1365">
            <v>241.89</v>
          </cell>
          <cell r="E1365">
            <v>3.7555019016285987E-3</v>
          </cell>
          <cell r="F1365">
            <v>0.15238684947293257</v>
          </cell>
        </row>
        <row r="1366">
          <cell r="A1366">
            <v>22680</v>
          </cell>
          <cell r="B1366">
            <v>242.81</v>
          </cell>
          <cell r="C1366">
            <v>242.68799999999999</v>
          </cell>
          <cell r="D1366">
            <v>242.53</v>
          </cell>
          <cell r="E1366">
            <v>3.7555019016285987E-3</v>
          </cell>
          <cell r="F1366">
            <v>0.12969466228409365</v>
          </cell>
        </row>
        <row r="1367">
          <cell r="A1367">
            <v>22690</v>
          </cell>
          <cell r="B1367">
            <v>243.25</v>
          </cell>
          <cell r="C1367">
            <v>243.185</v>
          </cell>
          <cell r="D1367">
            <v>243.11</v>
          </cell>
          <cell r="E1367">
            <v>3.7555019016285987E-3</v>
          </cell>
          <cell r="F1367">
            <v>0.10700247509525472</v>
          </cell>
        </row>
        <row r="1368">
          <cell r="A1368">
            <v>22700</v>
          </cell>
          <cell r="B1368">
            <v>243.63</v>
          </cell>
          <cell r="C1368">
            <v>243.63</v>
          </cell>
          <cell r="D1368">
            <v>243.56</v>
          </cell>
          <cell r="E1368">
            <v>3.7555019016285987E-3</v>
          </cell>
          <cell r="F1368">
            <v>8.4321028140643517E-2</v>
          </cell>
        </row>
        <row r="1369">
          <cell r="A1369">
            <v>22710</v>
          </cell>
          <cell r="B1369">
            <v>243.96</v>
          </cell>
          <cell r="C1369">
            <v>244.02199999999999</v>
          </cell>
          <cell r="D1369">
            <v>243.95</v>
          </cell>
          <cell r="E1369">
            <v>3.7555019016285987E-3</v>
          </cell>
          <cell r="F1369">
            <v>6.3239876085963667E-2</v>
          </cell>
        </row>
        <row r="1370">
          <cell r="A1370">
            <v>22720</v>
          </cell>
          <cell r="B1370">
            <v>244.29</v>
          </cell>
          <cell r="C1370">
            <v>244.36199999999999</v>
          </cell>
          <cell r="D1370">
            <v>244.29</v>
          </cell>
          <cell r="E1370">
            <v>2.5060546531363386E-3</v>
          </cell>
          <cell r="F1370">
            <v>4.216230410935972E-2</v>
          </cell>
        </row>
        <row r="1371">
          <cell r="A1371">
            <v>22730</v>
          </cell>
          <cell r="B1371">
            <v>244.58</v>
          </cell>
          <cell r="C1371">
            <v>244.65</v>
          </cell>
          <cell r="D1371">
            <v>244.58</v>
          </cell>
          <cell r="E1371">
            <v>1.2530273265681693E-3</v>
          </cell>
          <cell r="F1371">
            <v>2.1081152054679857E-2</v>
          </cell>
        </row>
        <row r="1372">
          <cell r="A1372">
            <v>22740</v>
          </cell>
          <cell r="B1372">
            <v>244.84</v>
          </cell>
          <cell r="C1372">
            <v>244.91200000000001</v>
          </cell>
          <cell r="D1372">
            <v>244.84</v>
          </cell>
          <cell r="E1372">
            <v>1.8093714595644361E-2</v>
          </cell>
          <cell r="F1372">
            <v>0.16247716183457167</v>
          </cell>
        </row>
        <row r="1373">
          <cell r="A1373">
            <v>22750</v>
          </cell>
          <cell r="B1373">
            <v>245.1</v>
          </cell>
          <cell r="C1373">
            <v>245.173</v>
          </cell>
          <cell r="D1373">
            <v>245.11</v>
          </cell>
          <cell r="E1373">
            <v>1.6840687269076192E-2</v>
          </cell>
          <cell r="F1373">
            <v>0.14139600977989181</v>
          </cell>
        </row>
        <row r="1374">
          <cell r="A1374">
            <v>22760</v>
          </cell>
          <cell r="B1374">
            <v>245.36</v>
          </cell>
          <cell r="C1374">
            <v>245.435</v>
          </cell>
          <cell r="D1374">
            <v>245.43</v>
          </cell>
          <cell r="E1374">
            <v>1.5587659942508023E-2</v>
          </cell>
          <cell r="F1374">
            <v>0.12031485772521193</v>
          </cell>
        </row>
        <row r="1375">
          <cell r="A1375">
            <v>22770</v>
          </cell>
          <cell r="B1375">
            <v>245.61</v>
          </cell>
          <cell r="C1375">
            <v>245.697</v>
          </cell>
          <cell r="D1375">
            <v>245.76</v>
          </cell>
          <cell r="E1375">
            <v>1.4241550585966219E-2</v>
          </cell>
          <cell r="F1375">
            <v>9.9140623640558437E-2</v>
          </cell>
        </row>
        <row r="1376">
          <cell r="A1376">
            <v>22780</v>
          </cell>
          <cell r="B1376">
            <v>245.8</v>
          </cell>
          <cell r="C1376">
            <v>245.958</v>
          </cell>
          <cell r="D1376">
            <v>246.08</v>
          </cell>
          <cell r="E1376">
            <v>1.1463409999060793E-2</v>
          </cell>
          <cell r="F1376">
            <v>7.9312498912446752E-2</v>
          </cell>
        </row>
        <row r="1377">
          <cell r="A1377">
            <v>22790</v>
          </cell>
          <cell r="B1377">
            <v>246.04</v>
          </cell>
          <cell r="C1377">
            <v>246.22</v>
          </cell>
          <cell r="D1377">
            <v>246.36</v>
          </cell>
          <cell r="E1377">
            <v>8.59576746025764E-3</v>
          </cell>
          <cell r="F1377">
            <v>5.9484374184335068E-2</v>
          </cell>
        </row>
        <row r="1378">
          <cell r="A1378">
            <v>22800</v>
          </cell>
          <cell r="B1378">
            <v>246.31</v>
          </cell>
          <cell r="C1378">
            <v>246.482</v>
          </cell>
          <cell r="D1378">
            <v>246.62</v>
          </cell>
          <cell r="E1378">
            <v>5.7281249214544876E-3</v>
          </cell>
          <cell r="F1378">
            <v>3.9656249456223376E-2</v>
          </cell>
        </row>
        <row r="1379">
          <cell r="A1379">
            <v>22810</v>
          </cell>
          <cell r="B1379">
            <v>246.57</v>
          </cell>
          <cell r="C1379">
            <v>246.74299999999999</v>
          </cell>
          <cell r="D1379">
            <v>246.88</v>
          </cell>
          <cell r="E1379">
            <v>2.8640624607272438E-3</v>
          </cell>
          <cell r="F1379">
            <v>1.9828124728111688E-2</v>
          </cell>
        </row>
        <row r="1380">
          <cell r="A1380">
            <v>22820</v>
          </cell>
          <cell r="B1380">
            <v>246.83</v>
          </cell>
          <cell r="C1380">
            <v>247.005</v>
          </cell>
          <cell r="D1380">
            <v>247.14</v>
          </cell>
          <cell r="E1380">
            <v>3.7677567842730554E-2</v>
          </cell>
          <cell r="F1380">
            <v>0.12150234208392884</v>
          </cell>
        </row>
        <row r="1381">
          <cell r="A1381">
            <v>22830</v>
          </cell>
          <cell r="B1381">
            <v>247.11</v>
          </cell>
          <cell r="C1381">
            <v>247.267</v>
          </cell>
          <cell r="D1381">
            <v>247.39</v>
          </cell>
          <cell r="E1381">
            <v>3.4813505382003312E-2</v>
          </cell>
          <cell r="F1381">
            <v>0.10167421735581715</v>
          </cell>
        </row>
        <row r="1382">
          <cell r="A1382">
            <v>22840</v>
          </cell>
          <cell r="B1382">
            <v>247.44</v>
          </cell>
          <cell r="C1382">
            <v>247.52799999999999</v>
          </cell>
          <cell r="D1382">
            <v>247.59</v>
          </cell>
          <cell r="E1382">
            <v>3.1949442921276071E-2</v>
          </cell>
          <cell r="F1382">
            <v>8.4324608218719427E-2</v>
          </cell>
        </row>
        <row r="1383">
          <cell r="A1383">
            <v>22850</v>
          </cell>
          <cell r="B1383">
            <v>247.71</v>
          </cell>
          <cell r="C1383">
            <v>247.79</v>
          </cell>
          <cell r="D1383">
            <v>247.79</v>
          </cell>
          <cell r="E1383">
            <v>2.9164142178218829E-2</v>
          </cell>
          <cell r="F1383">
            <v>6.9453514672635663E-2</v>
          </cell>
        </row>
        <row r="1384">
          <cell r="A1384">
            <v>22860</v>
          </cell>
          <cell r="B1384">
            <v>247.98</v>
          </cell>
          <cell r="C1384">
            <v>248.05199999999999</v>
          </cell>
          <cell r="D1384">
            <v>247.99</v>
          </cell>
          <cell r="E1384">
            <v>2.7814452743601115E-2</v>
          </cell>
          <cell r="F1384">
            <v>5.706093671756586E-2</v>
          </cell>
        </row>
        <row r="1385">
          <cell r="A1385">
            <v>22870</v>
          </cell>
          <cell r="B1385">
            <v>248.24</v>
          </cell>
          <cell r="C1385">
            <v>248.31299999999999</v>
          </cell>
          <cell r="D1385">
            <v>248.24</v>
          </cell>
          <cell r="E1385">
            <v>2.3587206707816194E-2</v>
          </cell>
          <cell r="F1385">
            <v>4.8372362617955807E-2</v>
          </cell>
        </row>
        <row r="1386">
          <cell r="A1386">
            <v>22880</v>
          </cell>
          <cell r="B1386">
            <v>248.5</v>
          </cell>
          <cell r="C1386">
            <v>248.57499999999999</v>
          </cell>
          <cell r="D1386">
            <v>248.5</v>
          </cell>
          <cell r="E1386">
            <v>1.7377148199220104E-2</v>
          </cell>
          <cell r="F1386">
            <v>3.2248241745303871E-2</v>
          </cell>
        </row>
        <row r="1387">
          <cell r="A1387">
            <v>22890</v>
          </cell>
          <cell r="B1387">
            <v>248.76</v>
          </cell>
          <cell r="C1387">
            <v>248.827</v>
          </cell>
          <cell r="D1387">
            <v>248.76</v>
          </cell>
          <cell r="E1387">
            <v>8.6885740996100521E-3</v>
          </cell>
          <cell r="F1387">
            <v>1.6124120872651936E-2</v>
          </cell>
        </row>
        <row r="1388">
          <cell r="A1388">
            <v>22900</v>
          </cell>
          <cell r="B1388">
            <v>248.89</v>
          </cell>
          <cell r="C1388">
            <v>248.958</v>
          </cell>
          <cell r="D1388">
            <v>248.89</v>
          </cell>
          <cell r="E1388">
            <v>1.1167089690624013E-2</v>
          </cell>
          <cell r="F1388">
            <v>1.8602636463665896E-2</v>
          </cell>
        </row>
        <row r="1389">
          <cell r="A1389">
            <v>22910</v>
          </cell>
          <cell r="B1389">
            <v>248.83999999999997</v>
          </cell>
          <cell r="C1389">
            <v>248.93299999999999</v>
          </cell>
          <cell r="D1389">
            <v>248.83999999999997</v>
          </cell>
          <cell r="E1389">
            <v>2.4812694972261989E-2</v>
          </cell>
          <cell r="F1389">
            <v>3.7205272927331792E-2</v>
          </cell>
        </row>
        <row r="1390">
          <cell r="A1390">
            <v>22920</v>
          </cell>
          <cell r="B1390">
            <v>248.68</v>
          </cell>
          <cell r="C1390">
            <v>248.75299999999999</v>
          </cell>
          <cell r="D1390">
            <v>248.68</v>
          </cell>
          <cell r="E1390">
            <v>4.0936815844913925E-2</v>
          </cell>
          <cell r="F1390">
            <v>5.8286424982011656E-2</v>
          </cell>
        </row>
        <row r="1391">
          <cell r="A1391">
            <v>22930</v>
          </cell>
          <cell r="B1391">
            <v>248.35</v>
          </cell>
          <cell r="C1391">
            <v>248.417</v>
          </cell>
          <cell r="D1391">
            <v>248.35</v>
          </cell>
          <cell r="E1391">
            <v>5.9539452308579821E-2</v>
          </cell>
          <cell r="F1391">
            <v>7.936757703669152E-2</v>
          </cell>
        </row>
        <row r="1392">
          <cell r="A1392">
            <v>22940</v>
          </cell>
          <cell r="B1392">
            <v>247.86</v>
          </cell>
          <cell r="C1392">
            <v>247.92599999999999</v>
          </cell>
          <cell r="D1392">
            <v>247.86</v>
          </cell>
          <cell r="E1392">
            <v>8.0620604363259685E-2</v>
          </cell>
          <cell r="F1392">
            <v>0.10044872909137137</v>
          </cell>
        </row>
        <row r="1393">
          <cell r="A1393">
            <v>22950</v>
          </cell>
          <cell r="B1393">
            <v>247.24</v>
          </cell>
          <cell r="C1393">
            <v>247.31200000000001</v>
          </cell>
          <cell r="D1393">
            <v>247.24</v>
          </cell>
          <cell r="E1393">
            <v>0.1041802720089535</v>
          </cell>
          <cell r="F1393">
            <v>0.11905136555503726</v>
          </cell>
        </row>
        <row r="1394">
          <cell r="A1394">
            <v>22960</v>
          </cell>
          <cell r="B1394">
            <v>246.62</v>
          </cell>
          <cell r="C1394">
            <v>246.69</v>
          </cell>
          <cell r="D1394">
            <v>246.62</v>
          </cell>
          <cell r="E1394">
            <v>0.13021845524566128</v>
          </cell>
          <cell r="F1394">
            <v>0.13765400201870315</v>
          </cell>
        </row>
        <row r="1395">
          <cell r="A1395">
            <v>22970</v>
          </cell>
          <cell r="B1395">
            <v>246</v>
          </cell>
          <cell r="C1395">
            <v>246.06800000000001</v>
          </cell>
          <cell r="D1395">
            <v>246</v>
          </cell>
          <cell r="E1395">
            <v>0.15377454281327921</v>
          </cell>
          <cell r="F1395">
            <v>0.15377454281327918</v>
          </cell>
        </row>
        <row r="1396">
          <cell r="A1396">
            <v>22980</v>
          </cell>
          <cell r="B1396">
            <v>245.38</v>
          </cell>
          <cell r="C1396">
            <v>245.44499999999999</v>
          </cell>
          <cell r="D1396">
            <v>245.38</v>
          </cell>
          <cell r="E1396">
            <v>0.17485569486795907</v>
          </cell>
          <cell r="F1396">
            <v>0.1649416325039032</v>
          </cell>
        </row>
        <row r="1397">
          <cell r="A1397">
            <v>22990</v>
          </cell>
          <cell r="B1397">
            <v>244.75</v>
          </cell>
          <cell r="C1397">
            <v>244.82300000000001</v>
          </cell>
          <cell r="D1397">
            <v>244.75</v>
          </cell>
          <cell r="E1397">
            <v>0.19345833133162499</v>
          </cell>
          <cell r="F1397">
            <v>0.17363020660351328</v>
          </cell>
        </row>
        <row r="1398">
          <cell r="E1398">
            <v>0</v>
          </cell>
          <cell r="F1398">
            <v>0</v>
          </cell>
        </row>
        <row r="1399">
          <cell r="A1399">
            <v>23000</v>
          </cell>
          <cell r="B1399">
            <v>244.13</v>
          </cell>
          <cell r="C1399">
            <v>244.20099999999999</v>
          </cell>
          <cell r="D1399">
            <v>244.13</v>
          </cell>
          <cell r="E1399">
            <v>0.20958245220427693</v>
          </cell>
          <cell r="F1399">
            <v>0.18231878070312335</v>
          </cell>
        </row>
        <row r="1400">
          <cell r="A1400">
            <v>23010</v>
          </cell>
          <cell r="B1400">
            <v>243.54</v>
          </cell>
          <cell r="C1400">
            <v>243.578</v>
          </cell>
          <cell r="D1400">
            <v>243.51</v>
          </cell>
          <cell r="E1400">
            <v>0.22322805748591493</v>
          </cell>
          <cell r="F1400">
            <v>0.18357180802969153</v>
          </cell>
        </row>
        <row r="1401">
          <cell r="A1401">
            <v>23020</v>
          </cell>
          <cell r="B1401">
            <v>242.99</v>
          </cell>
          <cell r="C1401">
            <v>242.95599999999999</v>
          </cell>
          <cell r="D1401">
            <v>242.87</v>
          </cell>
          <cell r="E1401">
            <v>0.23314211984997077</v>
          </cell>
          <cell r="F1401">
            <v>0.18612440369781469</v>
          </cell>
        </row>
        <row r="1402">
          <cell r="A1402">
            <v>23030</v>
          </cell>
          <cell r="B1402">
            <v>242.43</v>
          </cell>
          <cell r="C1402">
            <v>242.33600000000001</v>
          </cell>
          <cell r="D1402">
            <v>242.22</v>
          </cell>
          <cell r="E1402">
            <v>0.24057766662301266</v>
          </cell>
          <cell r="F1402">
            <v>0.18885600326973329</v>
          </cell>
        </row>
        <row r="1403">
          <cell r="A1403">
            <v>23040</v>
          </cell>
          <cell r="B1403">
            <v>241.85</v>
          </cell>
          <cell r="C1403">
            <v>241.73500000000001</v>
          </cell>
          <cell r="D1403">
            <v>241.59</v>
          </cell>
          <cell r="E1403">
            <v>0.24553469780504059</v>
          </cell>
          <cell r="F1403">
            <v>0.19667709691248844</v>
          </cell>
        </row>
        <row r="1404">
          <cell r="A1404">
            <v>23050</v>
          </cell>
          <cell r="B1404">
            <v>241.27</v>
          </cell>
          <cell r="C1404">
            <v>241.154</v>
          </cell>
          <cell r="D1404">
            <v>241.01</v>
          </cell>
          <cell r="E1404">
            <v>0.24553469780504059</v>
          </cell>
          <cell r="F1404">
            <v>0.20697670614625757</v>
          </cell>
        </row>
        <row r="1405">
          <cell r="A1405">
            <v>23060</v>
          </cell>
          <cell r="B1405">
            <v>240.71</v>
          </cell>
          <cell r="C1405">
            <v>240.59399999999999</v>
          </cell>
          <cell r="D1405">
            <v>240.45</v>
          </cell>
          <cell r="E1405">
            <v>0.24553469780504059</v>
          </cell>
          <cell r="F1405">
            <v>0.21975483097104065</v>
          </cell>
        </row>
        <row r="1406">
          <cell r="A1406">
            <v>23070</v>
          </cell>
          <cell r="B1406">
            <v>240.17</v>
          </cell>
          <cell r="C1406">
            <v>240.05500000000001</v>
          </cell>
          <cell r="D1406">
            <v>239.91</v>
          </cell>
          <cell r="E1406">
            <v>0.25049172898706851</v>
          </cell>
          <cell r="F1406">
            <v>0.23500789130876179</v>
          </cell>
        </row>
        <row r="1407">
          <cell r="A1407">
            <v>23080</v>
          </cell>
          <cell r="B1407">
            <v>239.65</v>
          </cell>
          <cell r="C1407">
            <v>239.53700000000001</v>
          </cell>
          <cell r="D1407">
            <v>239.39</v>
          </cell>
          <cell r="E1407">
            <v>7.4355467730418826E-3</v>
          </cell>
          <cell r="F1407">
            <v>1.7735156006811009E-2</v>
          </cell>
        </row>
        <row r="1408">
          <cell r="A1408">
            <v>23090</v>
          </cell>
          <cell r="B1408">
            <v>239.14</v>
          </cell>
          <cell r="C1408">
            <v>239.04</v>
          </cell>
          <cell r="D1408">
            <v>238.91</v>
          </cell>
          <cell r="E1408">
            <v>1.7349609137097727E-2</v>
          </cell>
          <cell r="F1408">
            <v>3.5470312013622017E-2</v>
          </cell>
        </row>
        <row r="1409">
          <cell r="A1409">
            <v>23100</v>
          </cell>
          <cell r="B1409">
            <v>238.6</v>
          </cell>
          <cell r="C1409">
            <v>238.56299999999999</v>
          </cell>
          <cell r="D1409">
            <v>238.48</v>
          </cell>
          <cell r="E1409">
            <v>2.9742187092167534E-2</v>
          </cell>
          <cell r="F1409">
            <v>5.5683983611446983E-2</v>
          </cell>
        </row>
        <row r="1410">
          <cell r="A1410">
            <v>23110</v>
          </cell>
          <cell r="B1410">
            <v>238.08</v>
          </cell>
          <cell r="C1410">
            <v>238.107</v>
          </cell>
          <cell r="D1410">
            <v>238.03</v>
          </cell>
          <cell r="E1410">
            <v>4.3384212295729599E-2</v>
          </cell>
          <cell r="F1410">
            <v>7.4283039997036976E-2</v>
          </cell>
        </row>
        <row r="1411">
          <cell r="A1411">
            <v>23120</v>
          </cell>
          <cell r="B1411">
            <v>237.6</v>
          </cell>
          <cell r="C1411">
            <v>237.67</v>
          </cell>
          <cell r="D1411">
            <v>237.6</v>
          </cell>
          <cell r="E1411">
            <v>5.4551301986353613E-2</v>
          </cell>
          <cell r="F1411">
            <v>9.5364192051716826E-2</v>
          </cell>
        </row>
        <row r="1412">
          <cell r="A1412">
            <v>23130</v>
          </cell>
          <cell r="B1412">
            <v>237.17</v>
          </cell>
          <cell r="C1412">
            <v>237.23500000000001</v>
          </cell>
          <cell r="D1412">
            <v>237.17</v>
          </cell>
          <cell r="E1412">
            <v>6.3239876085963667E-2</v>
          </cell>
          <cell r="F1412">
            <v>0.11644534410639668</v>
          </cell>
        </row>
        <row r="1413">
          <cell r="A1413">
            <v>23140</v>
          </cell>
          <cell r="B1413">
            <v>236.73</v>
          </cell>
          <cell r="C1413">
            <v>236.8</v>
          </cell>
          <cell r="D1413">
            <v>236.73</v>
          </cell>
          <cell r="E1413">
            <v>7.1928450185573714E-2</v>
          </cell>
          <cell r="F1413">
            <v>0.13504798057006256</v>
          </cell>
        </row>
        <row r="1414">
          <cell r="A1414">
            <v>23150</v>
          </cell>
          <cell r="B1414">
            <v>236.3</v>
          </cell>
          <cell r="C1414">
            <v>236.36500000000001</v>
          </cell>
          <cell r="D1414">
            <v>236.3</v>
          </cell>
          <cell r="E1414">
            <v>7.81385086941698E-2</v>
          </cell>
          <cell r="F1414">
            <v>0.15365061703372848</v>
          </cell>
        </row>
        <row r="1415">
          <cell r="A1415">
            <v>23160</v>
          </cell>
          <cell r="B1415">
            <v>235.86</v>
          </cell>
          <cell r="C1415">
            <v>235.93</v>
          </cell>
          <cell r="D1415">
            <v>235.86</v>
          </cell>
          <cell r="E1415">
            <v>8.4348567202765887E-2</v>
          </cell>
          <cell r="F1415">
            <v>0.16977473790638042</v>
          </cell>
        </row>
        <row r="1416">
          <cell r="A1416">
            <v>23170</v>
          </cell>
          <cell r="B1416">
            <v>235.43</v>
          </cell>
          <cell r="C1416">
            <v>235.495</v>
          </cell>
          <cell r="D1416">
            <v>235.43</v>
          </cell>
          <cell r="E1416">
            <v>8.5601594529334052E-2</v>
          </cell>
          <cell r="F1416">
            <v>0.18589885877903237</v>
          </cell>
        </row>
        <row r="1417">
          <cell r="A1417">
            <v>23180</v>
          </cell>
          <cell r="B1417">
            <v>235.02</v>
          </cell>
          <cell r="C1417">
            <v>235.09299999999999</v>
          </cell>
          <cell r="D1417">
            <v>235.02</v>
          </cell>
          <cell r="E1417">
            <v>8.6854621855902217E-2</v>
          </cell>
          <cell r="F1417">
            <v>0.19706594846965639</v>
          </cell>
        </row>
        <row r="1418">
          <cell r="A1418">
            <v>23190</v>
          </cell>
          <cell r="B1418">
            <v>234.68</v>
          </cell>
          <cell r="C1418">
            <v>234.75299999999999</v>
          </cell>
          <cell r="D1418">
            <v>234.72</v>
          </cell>
          <cell r="E1418">
            <v>8.8118389416698112E-2</v>
          </cell>
          <cell r="F1418">
            <v>0.1983297160304523</v>
          </cell>
        </row>
        <row r="1419">
          <cell r="A1419">
            <v>23200</v>
          </cell>
          <cell r="B1419">
            <v>234.4</v>
          </cell>
          <cell r="C1419">
            <v>234.47800000000001</v>
          </cell>
          <cell r="D1419">
            <v>234.51</v>
          </cell>
          <cell r="E1419">
            <v>9.0817768285933534E-2</v>
          </cell>
          <cell r="F1419">
            <v>0.1983297160304523</v>
          </cell>
        </row>
        <row r="1420">
          <cell r="A1420">
            <v>23210</v>
          </cell>
          <cell r="B1420">
            <v>234.15</v>
          </cell>
          <cell r="C1420">
            <v>234.267</v>
          </cell>
          <cell r="D1420">
            <v>234.36</v>
          </cell>
          <cell r="E1420">
            <v>2.8640624607272438E-3</v>
          </cell>
          <cell r="F1420">
            <v>0</v>
          </cell>
        </row>
        <row r="1421">
          <cell r="A1421">
            <v>23220</v>
          </cell>
          <cell r="B1421">
            <v>233.94</v>
          </cell>
          <cell r="C1421">
            <v>234.119</v>
          </cell>
          <cell r="D1421">
            <v>234.26</v>
          </cell>
          <cell r="E1421">
            <v>5.7245448433785786E-3</v>
          </cell>
          <cell r="F1421">
            <v>0</v>
          </cell>
        </row>
        <row r="1422">
          <cell r="A1422">
            <v>23230</v>
          </cell>
          <cell r="B1422">
            <v>233.86</v>
          </cell>
          <cell r="C1422">
            <v>234.036</v>
          </cell>
          <cell r="D1422">
            <v>234.17</v>
          </cell>
          <cell r="E1422">
            <v>8.588607304105822E-3</v>
          </cell>
          <cell r="F1422">
            <v>0</v>
          </cell>
        </row>
        <row r="1423">
          <cell r="A1423">
            <v>23240</v>
          </cell>
          <cell r="B1423">
            <v>233.81</v>
          </cell>
          <cell r="C1423">
            <v>233.98400000000001</v>
          </cell>
          <cell r="D1423">
            <v>234.12</v>
          </cell>
          <cell r="E1423">
            <v>1.1449089686757157E-2</v>
          </cell>
          <cell r="F1423">
            <v>0</v>
          </cell>
        </row>
        <row r="1424">
          <cell r="A1424">
            <v>23250</v>
          </cell>
          <cell r="B1424">
            <v>233.76</v>
          </cell>
          <cell r="C1424">
            <v>233.93299999999999</v>
          </cell>
          <cell r="D1424">
            <v>234.07</v>
          </cell>
          <cell r="E1424">
            <v>1.4313152147484401E-2</v>
          </cell>
          <cell r="F1424">
            <v>0</v>
          </cell>
        </row>
        <row r="1425">
          <cell r="A1425">
            <v>23260</v>
          </cell>
          <cell r="B1425">
            <v>233.71</v>
          </cell>
          <cell r="C1425">
            <v>233.881</v>
          </cell>
          <cell r="D1425">
            <v>234.02</v>
          </cell>
          <cell r="E1425">
            <v>2.0151433317428396E-2</v>
          </cell>
          <cell r="F1425">
            <v>7.4355467730418826E-3</v>
          </cell>
        </row>
        <row r="1426">
          <cell r="A1426">
            <v>23270</v>
          </cell>
          <cell r="B1426">
            <v>233.65</v>
          </cell>
          <cell r="C1426">
            <v>233.82900000000001</v>
          </cell>
          <cell r="D1426">
            <v>233.97</v>
          </cell>
          <cell r="E1426">
            <v>2.8963933196589145E-2</v>
          </cell>
          <cell r="F1426">
            <v>1.9828124728111688E-2</v>
          </cell>
        </row>
        <row r="1427">
          <cell r="A1427">
            <v>23280</v>
          </cell>
          <cell r="B1427">
            <v>233.6</v>
          </cell>
          <cell r="C1427">
            <v>233.77099999999999</v>
          </cell>
          <cell r="D1427">
            <v>233.91</v>
          </cell>
          <cell r="E1427">
            <v>4.1742058021372229E-2</v>
          </cell>
          <cell r="F1427">
            <v>3.7177733865209416E-2</v>
          </cell>
        </row>
        <row r="1428">
          <cell r="A1428">
            <v>23290</v>
          </cell>
          <cell r="B1428">
            <v>233.53</v>
          </cell>
          <cell r="C1428">
            <v>233.66200000000001</v>
          </cell>
          <cell r="D1428">
            <v>233.77</v>
          </cell>
          <cell r="E1428">
            <v>5.6998698437169273E-2</v>
          </cell>
          <cell r="F1428">
            <v>5.4527343002307146E-2</v>
          </cell>
        </row>
        <row r="1429">
          <cell r="A1429">
            <v>23300</v>
          </cell>
          <cell r="B1429">
            <v>233.41</v>
          </cell>
          <cell r="C1429">
            <v>233.49600000000001</v>
          </cell>
          <cell r="D1429">
            <v>233.54</v>
          </cell>
          <cell r="E1429">
            <v>7.4590651320943918E-2</v>
          </cell>
          <cell r="F1429">
            <v>7.187695213940487E-2</v>
          </cell>
        </row>
        <row r="1430">
          <cell r="A1430">
            <v>23310</v>
          </cell>
          <cell r="B1430">
            <v>233.2</v>
          </cell>
          <cell r="C1430">
            <v>233.274</v>
          </cell>
          <cell r="D1430">
            <v>233.25</v>
          </cell>
          <cell r="E1430">
            <v>8.8272057383340985E-2</v>
          </cell>
          <cell r="F1430">
            <v>9.0515389383829858E-2</v>
          </cell>
        </row>
        <row r="1431">
          <cell r="A1431">
            <v>23320</v>
          </cell>
          <cell r="B1431">
            <v>232.92</v>
          </cell>
          <cell r="C1431">
            <v>232.995</v>
          </cell>
          <cell r="D1431">
            <v>232.92</v>
          </cell>
          <cell r="E1431">
            <v>9.9439147073964992E-2</v>
          </cell>
          <cell r="F1431">
            <v>0.10911802584749575</v>
          </cell>
        </row>
        <row r="1432">
          <cell r="A1432">
            <v>23330</v>
          </cell>
          <cell r="B1432">
            <v>232.59</v>
          </cell>
          <cell r="C1432">
            <v>232.65799999999999</v>
          </cell>
          <cell r="D1432">
            <v>232.59</v>
          </cell>
          <cell r="E1432">
            <v>0.10812772117357504</v>
          </cell>
          <cell r="F1432">
            <v>0.12276363112913372</v>
          </cell>
        </row>
        <row r="1433">
          <cell r="A1433">
            <v>23340</v>
          </cell>
          <cell r="B1433">
            <v>232.19</v>
          </cell>
          <cell r="C1433">
            <v>232.26499999999999</v>
          </cell>
          <cell r="D1433">
            <v>232.19</v>
          </cell>
          <cell r="E1433">
            <v>0.11433777968217113</v>
          </cell>
          <cell r="F1433">
            <v>0.13393072081975774</v>
          </cell>
        </row>
        <row r="1434">
          <cell r="A1434">
            <v>23350</v>
          </cell>
          <cell r="B1434">
            <v>231.75</v>
          </cell>
          <cell r="C1434">
            <v>231.822</v>
          </cell>
          <cell r="D1434">
            <v>231.75</v>
          </cell>
          <cell r="E1434">
            <v>0.11559080700873929</v>
          </cell>
          <cell r="F1434">
            <v>0.14509781051038176</v>
          </cell>
        </row>
        <row r="1435">
          <cell r="A1435">
            <v>23360</v>
          </cell>
          <cell r="B1435">
            <v>231.3</v>
          </cell>
          <cell r="C1435">
            <v>231.37200000000001</v>
          </cell>
          <cell r="D1435">
            <v>231.3</v>
          </cell>
          <cell r="E1435">
            <v>0.11684025425723155</v>
          </cell>
          <cell r="F1435">
            <v>0.15378280453191592</v>
          </cell>
        </row>
        <row r="1436">
          <cell r="A1436">
            <v>23370</v>
          </cell>
          <cell r="B1436">
            <v>230.85</v>
          </cell>
          <cell r="C1436">
            <v>230.92099999999999</v>
          </cell>
          <cell r="D1436">
            <v>230.85</v>
          </cell>
          <cell r="E1436">
            <v>0.11809328158379971</v>
          </cell>
          <cell r="F1436">
            <v>0.162471378631526</v>
          </cell>
        </row>
        <row r="1437">
          <cell r="A1437">
            <v>23380</v>
          </cell>
          <cell r="B1437">
            <v>230.4</v>
          </cell>
          <cell r="C1437">
            <v>230.471</v>
          </cell>
          <cell r="D1437">
            <v>230.4</v>
          </cell>
          <cell r="E1437">
            <v>0.11934630891036788</v>
          </cell>
          <cell r="F1437">
            <v>0.1686814371401221</v>
          </cell>
        </row>
        <row r="1438">
          <cell r="A1438">
            <v>23390</v>
          </cell>
          <cell r="B1438">
            <v>229.95</v>
          </cell>
          <cell r="C1438">
            <v>230.02099999999999</v>
          </cell>
          <cell r="D1438">
            <v>229.95</v>
          </cell>
          <cell r="E1438">
            <v>0.12059933623693604</v>
          </cell>
          <cell r="F1438">
            <v>0.16993446446669028</v>
          </cell>
        </row>
        <row r="1439">
          <cell r="A1439">
            <v>23400</v>
          </cell>
          <cell r="B1439">
            <v>229.5</v>
          </cell>
          <cell r="C1439">
            <v>229.57</v>
          </cell>
          <cell r="D1439">
            <v>229.5</v>
          </cell>
          <cell r="E1439">
            <v>0.12185236356350421</v>
          </cell>
          <cell r="F1439">
            <v>0.17118749179325846</v>
          </cell>
        </row>
        <row r="1440">
          <cell r="A1440">
            <v>23410</v>
          </cell>
          <cell r="B1440">
            <v>229.09</v>
          </cell>
          <cell r="C1440">
            <v>229.16300000000001</v>
          </cell>
          <cell r="D1440">
            <v>229.09</v>
          </cell>
          <cell r="E1440">
            <v>0.12310539089007237</v>
          </cell>
          <cell r="F1440">
            <v>0.17244051911982664</v>
          </cell>
        </row>
        <row r="1441">
          <cell r="A1441">
            <v>23420</v>
          </cell>
          <cell r="B1441">
            <v>228.77</v>
          </cell>
          <cell r="C1441">
            <v>228.84</v>
          </cell>
          <cell r="D1441">
            <v>228.77</v>
          </cell>
          <cell r="E1441">
            <v>0.12435841821664054</v>
          </cell>
          <cell r="F1441">
            <v>0.17369354644639481</v>
          </cell>
        </row>
        <row r="1442">
          <cell r="A1442">
            <v>23430</v>
          </cell>
          <cell r="B1442">
            <v>228.53</v>
          </cell>
          <cell r="C1442">
            <v>228.60300000000001</v>
          </cell>
          <cell r="D1442">
            <v>228.53</v>
          </cell>
          <cell r="E1442">
            <v>0.12561144554320872</v>
          </cell>
          <cell r="F1442">
            <v>0.17494657377296299</v>
          </cell>
        </row>
        <row r="1443">
          <cell r="A1443">
            <v>23440</v>
          </cell>
          <cell r="B1443">
            <v>228.38</v>
          </cell>
          <cell r="C1443">
            <v>228.45</v>
          </cell>
          <cell r="D1443">
            <v>228.38</v>
          </cell>
          <cell r="E1443">
            <v>0.1268644728697769</v>
          </cell>
          <cell r="F1443">
            <v>0.17619960109953117</v>
          </cell>
        </row>
        <row r="1444">
          <cell r="A1444">
            <v>23450</v>
          </cell>
          <cell r="B1444">
            <v>228.28</v>
          </cell>
          <cell r="C1444">
            <v>228.38300000000001</v>
          </cell>
          <cell r="D1444">
            <v>228.28</v>
          </cell>
          <cell r="E1444">
            <v>0.10946501803023764</v>
          </cell>
          <cell r="F1444">
            <v>5.7238563668255228E-2</v>
          </cell>
        </row>
        <row r="1445">
          <cell r="A1445">
            <v>23460</v>
          </cell>
          <cell r="B1445">
            <v>228.33</v>
          </cell>
          <cell r="C1445">
            <v>228.40100000000001</v>
          </cell>
          <cell r="D1445">
            <v>228.33</v>
          </cell>
          <cell r="E1445">
            <v>0.10821199070366948</v>
          </cell>
          <cell r="F1445">
            <v>5.5985536341687056E-2</v>
          </cell>
        </row>
        <row r="1446">
          <cell r="A1446">
            <v>23470</v>
          </cell>
          <cell r="B1446">
            <v>228.43</v>
          </cell>
          <cell r="C1446">
            <v>228.50399999999999</v>
          </cell>
          <cell r="D1446">
            <v>228.43</v>
          </cell>
          <cell r="E1446">
            <v>0.10695896337710131</v>
          </cell>
          <cell r="F1446">
            <v>5.4732509015118884E-2</v>
          </cell>
        </row>
        <row r="1447">
          <cell r="A1447">
            <v>23480</v>
          </cell>
          <cell r="B1447">
            <v>228.62</v>
          </cell>
          <cell r="C1447">
            <v>228.69200000000001</v>
          </cell>
          <cell r="D1447">
            <v>228.62</v>
          </cell>
          <cell r="E1447">
            <v>0.10570593605053315</v>
          </cell>
          <cell r="F1447">
            <v>5.3479481688550712E-2</v>
          </cell>
        </row>
        <row r="1448">
          <cell r="A1448">
            <v>23490</v>
          </cell>
          <cell r="B1448">
            <v>228.9</v>
          </cell>
          <cell r="C1448">
            <v>228.96600000000001</v>
          </cell>
          <cell r="D1448">
            <v>228.9</v>
          </cell>
          <cell r="E1448">
            <v>0.10445290872396498</v>
          </cell>
          <cell r="F1448">
            <v>5.222645436198254E-2</v>
          </cell>
        </row>
        <row r="1449">
          <cell r="A1449">
            <v>23500</v>
          </cell>
          <cell r="B1449">
            <v>229.25</v>
          </cell>
          <cell r="C1449">
            <v>229.32400000000001</v>
          </cell>
          <cell r="D1449">
            <v>229.25</v>
          </cell>
          <cell r="E1449">
            <v>0.10319988139739682</v>
          </cell>
          <cell r="F1449">
            <v>5.0973427035414368E-2</v>
          </cell>
        </row>
        <row r="1450">
          <cell r="A1450">
            <v>23510</v>
          </cell>
          <cell r="B1450">
            <v>229.66</v>
          </cell>
          <cell r="C1450">
            <v>229.72499999999999</v>
          </cell>
          <cell r="D1450">
            <v>229.66</v>
          </cell>
          <cell r="E1450">
            <v>0.10194685407082865</v>
          </cell>
          <cell r="F1450">
            <v>4.9720399708846195E-2</v>
          </cell>
        </row>
        <row r="1451">
          <cell r="A1451">
            <v>23520</v>
          </cell>
          <cell r="B1451">
            <v>230.06</v>
          </cell>
          <cell r="C1451">
            <v>230.126</v>
          </cell>
          <cell r="D1451">
            <v>230.06</v>
          </cell>
          <cell r="E1451">
            <v>0.10069382674426049</v>
          </cell>
          <cell r="F1451">
            <v>4.8467372382278023E-2</v>
          </cell>
        </row>
        <row r="1452">
          <cell r="A1452">
            <v>23530</v>
          </cell>
          <cell r="B1452">
            <v>230.46</v>
          </cell>
          <cell r="C1452">
            <v>230.52699999999999</v>
          </cell>
          <cell r="D1452">
            <v>230.46</v>
          </cell>
          <cell r="E1452">
            <v>9.9440799417692322E-2</v>
          </cell>
          <cell r="F1452">
            <v>4.7214345055709851E-2</v>
          </cell>
        </row>
        <row r="1453">
          <cell r="A1453">
            <v>23540</v>
          </cell>
          <cell r="B1453">
            <v>230.86</v>
          </cell>
          <cell r="C1453">
            <v>230.928</v>
          </cell>
          <cell r="D1453">
            <v>230.86</v>
          </cell>
          <cell r="E1453">
            <v>9.8187772091124156E-2</v>
          </cell>
          <cell r="F1453">
            <v>4.5961317729141679E-2</v>
          </cell>
        </row>
        <row r="1454">
          <cell r="A1454">
            <v>23550</v>
          </cell>
          <cell r="B1454">
            <v>231.26</v>
          </cell>
          <cell r="C1454">
            <v>231.32900000000001</v>
          </cell>
          <cell r="D1454">
            <v>231.26</v>
          </cell>
          <cell r="E1454">
            <v>9.6934744764555991E-2</v>
          </cell>
          <cell r="F1454">
            <v>4.4708290402573507E-2</v>
          </cell>
        </row>
        <row r="1455">
          <cell r="A1455">
            <v>23560</v>
          </cell>
          <cell r="B1455">
            <v>231.66</v>
          </cell>
          <cell r="C1455">
            <v>231.73</v>
          </cell>
          <cell r="D1455">
            <v>231.66</v>
          </cell>
          <cell r="E1455">
            <v>9.5681717437987826E-2</v>
          </cell>
          <cell r="F1455">
            <v>4.3455263076005335E-2</v>
          </cell>
        </row>
        <row r="1456">
          <cell r="A1456">
            <v>23570</v>
          </cell>
          <cell r="B1456">
            <v>232.06</v>
          </cell>
          <cell r="C1456">
            <v>232.131</v>
          </cell>
          <cell r="D1456">
            <v>232.09</v>
          </cell>
          <cell r="E1456">
            <v>8.6993143338377779E-2</v>
          </cell>
          <cell r="F1456">
            <v>3.7245204567409242E-2</v>
          </cell>
        </row>
        <row r="1457">
          <cell r="A1457">
            <v>23580</v>
          </cell>
          <cell r="B1457">
            <v>232.43</v>
          </cell>
          <cell r="C1457">
            <v>232.512</v>
          </cell>
          <cell r="D1457">
            <v>232.53</v>
          </cell>
          <cell r="E1457">
            <v>7.5772352476615137E-2</v>
          </cell>
          <cell r="F1457">
            <v>2.974218709216753E-2</v>
          </cell>
        </row>
        <row r="1458">
          <cell r="A1458">
            <v>23590</v>
          </cell>
          <cell r="B1458">
            <v>232.7</v>
          </cell>
          <cell r="C1458">
            <v>232.80600000000001</v>
          </cell>
          <cell r="D1458">
            <v>232.89</v>
          </cell>
          <cell r="E1458">
            <v>6.0641014793474904E-2</v>
          </cell>
          <cell r="F1458">
            <v>2.2306640319125649E-2</v>
          </cell>
        </row>
        <row r="1459">
          <cell r="A1459">
            <v>23600</v>
          </cell>
          <cell r="B1459">
            <v>232.88</v>
          </cell>
          <cell r="C1459">
            <v>233.00700000000001</v>
          </cell>
          <cell r="D1459">
            <v>233.11</v>
          </cell>
          <cell r="E1459">
            <v>4.2905858786663899E-2</v>
          </cell>
          <cell r="F1459">
            <v>1.7349609137097727E-2</v>
          </cell>
        </row>
        <row r="1460">
          <cell r="A1460">
            <v>23610</v>
          </cell>
          <cell r="B1460">
            <v>232.95999999999998</v>
          </cell>
          <cell r="C1460">
            <v>233.11600000000001</v>
          </cell>
          <cell r="D1460">
            <v>233.17999999999998</v>
          </cell>
          <cell r="E1460">
            <v>2.2692187188838933E-2</v>
          </cell>
          <cell r="F1460">
            <v>9.914062364055844E-3</v>
          </cell>
        </row>
        <row r="1461">
          <cell r="A1461">
            <v>23620</v>
          </cell>
          <cell r="B1461">
            <v>233.01</v>
          </cell>
          <cell r="C1461">
            <v>233.13300000000001</v>
          </cell>
          <cell r="D1461">
            <v>233.23</v>
          </cell>
          <cell r="E1461">
            <v>2.2692187188838933E-2</v>
          </cell>
          <cell r="F1461">
            <v>9.914062364055844E-3</v>
          </cell>
        </row>
        <row r="1462">
          <cell r="A1462">
            <v>23630</v>
          </cell>
          <cell r="B1462">
            <v>232.93</v>
          </cell>
          <cell r="C1462">
            <v>233.05799999999999</v>
          </cell>
          <cell r="D1462">
            <v>233.16</v>
          </cell>
          <cell r="E1462">
            <v>4.5380794299601956E-2</v>
          </cell>
          <cell r="F1462">
            <v>1.9828124728111688E-2</v>
          </cell>
        </row>
        <row r="1463">
          <cell r="A1463">
            <v>23640</v>
          </cell>
          <cell r="B1463">
            <v>232.8</v>
          </cell>
          <cell r="C1463">
            <v>232.89</v>
          </cell>
          <cell r="D1463">
            <v>232.94</v>
          </cell>
          <cell r="E1463">
            <v>6.3072989369502064E-2</v>
          </cell>
          <cell r="F1463">
            <v>2.726367150115357E-2</v>
          </cell>
        </row>
        <row r="1464">
          <cell r="A1464">
            <v>23650</v>
          </cell>
          <cell r="B1464">
            <v>232.55</v>
          </cell>
          <cell r="C1464">
            <v>232.63</v>
          </cell>
          <cell r="D1464">
            <v>232.62</v>
          </cell>
          <cell r="E1464">
            <v>7.6854637618024579E-2</v>
          </cell>
          <cell r="F1464">
            <v>3.6088288567648168E-2</v>
          </cell>
        </row>
        <row r="1465">
          <cell r="A1465">
            <v>23660</v>
          </cell>
          <cell r="B1465">
            <v>232.21</v>
          </cell>
          <cell r="C1465">
            <v>232.27799999999999</v>
          </cell>
          <cell r="D1465">
            <v>232.21</v>
          </cell>
          <cell r="E1465">
            <v>9.0496662821586638E-2</v>
          </cell>
          <cell r="F1465">
            <v>4.2294766998168351E-2</v>
          </cell>
        </row>
        <row r="1466">
          <cell r="A1466">
            <v>23670</v>
          </cell>
          <cell r="B1466">
            <v>231.77</v>
          </cell>
          <cell r="C1466">
            <v>231.83799999999999</v>
          </cell>
          <cell r="D1466">
            <v>231.77</v>
          </cell>
          <cell r="E1466">
            <v>0.10166017243413474</v>
          </cell>
          <cell r="F1466">
            <v>4.8501245428688534E-2</v>
          </cell>
        </row>
        <row r="1467">
          <cell r="A1467">
            <v>23680</v>
          </cell>
          <cell r="B1467">
            <v>231.31</v>
          </cell>
          <cell r="C1467">
            <v>231.37899999999999</v>
          </cell>
          <cell r="D1467">
            <v>231.31</v>
          </cell>
          <cell r="E1467">
            <v>0.11034874653374478</v>
          </cell>
          <cell r="F1467">
            <v>5.7189819528298588E-2</v>
          </cell>
        </row>
        <row r="1468">
          <cell r="A1468">
            <v>23690</v>
          </cell>
          <cell r="B1468">
            <v>230.85</v>
          </cell>
          <cell r="C1468">
            <v>230.91900000000001</v>
          </cell>
          <cell r="D1468">
            <v>230.85</v>
          </cell>
          <cell r="E1468">
            <v>0.11903732063335483</v>
          </cell>
          <cell r="F1468">
            <v>6.0921362445880721E-2</v>
          </cell>
        </row>
        <row r="1469">
          <cell r="A1469">
            <v>23700</v>
          </cell>
          <cell r="B1469">
            <v>230.39</v>
          </cell>
          <cell r="C1469">
            <v>230.46</v>
          </cell>
          <cell r="D1469">
            <v>230.39</v>
          </cell>
          <cell r="E1469">
            <v>0.12772589473296489</v>
          </cell>
          <cell r="F1469">
            <v>6.2174389772448893E-2</v>
          </cell>
        </row>
        <row r="1470">
          <cell r="A1470">
            <v>23710</v>
          </cell>
          <cell r="B1470">
            <v>229.94</v>
          </cell>
          <cell r="C1470">
            <v>230.00899999999999</v>
          </cell>
          <cell r="D1470">
            <v>229.94</v>
          </cell>
          <cell r="E1470">
            <v>0.12897892205953307</v>
          </cell>
          <cell r="F1470">
            <v>6.3427417099017058E-2</v>
          </cell>
        </row>
        <row r="1471">
          <cell r="A1471">
            <v>23720</v>
          </cell>
          <cell r="B1471">
            <v>229.55</v>
          </cell>
          <cell r="C1471">
            <v>229.624</v>
          </cell>
          <cell r="D1471">
            <v>229.55</v>
          </cell>
          <cell r="E1471">
            <v>0.13023194938610125</v>
          </cell>
          <cell r="F1471">
            <v>6.4680444425585223E-2</v>
          </cell>
        </row>
        <row r="1472">
          <cell r="A1472">
            <v>23730</v>
          </cell>
          <cell r="B1472">
            <v>229.24</v>
          </cell>
          <cell r="C1472">
            <v>229.31299999999999</v>
          </cell>
          <cell r="D1472">
            <v>229.24</v>
          </cell>
          <cell r="E1472">
            <v>0.13148497671266943</v>
          </cell>
          <cell r="F1472">
            <v>6.5933471752153389E-2</v>
          </cell>
        </row>
        <row r="1473">
          <cell r="A1473">
            <v>23740</v>
          </cell>
          <cell r="B1473">
            <v>229.01</v>
          </cell>
          <cell r="C1473">
            <v>229.077</v>
          </cell>
          <cell r="D1473">
            <v>229.01</v>
          </cell>
          <cell r="E1473">
            <v>0.13273800403923761</v>
          </cell>
          <cell r="F1473">
            <v>6.7186499078721554E-2</v>
          </cell>
        </row>
        <row r="1474">
          <cell r="A1474">
            <v>23750</v>
          </cell>
          <cell r="B1474">
            <v>228.84</v>
          </cell>
          <cell r="C1474">
            <v>228.91499999999999</v>
          </cell>
          <cell r="D1474">
            <v>228.84</v>
          </cell>
          <cell r="E1474">
            <v>0.13399103136580578</v>
          </cell>
          <cell r="F1474">
            <v>6.8439526405289719E-2</v>
          </cell>
        </row>
        <row r="1475">
          <cell r="A1475">
            <v>23760</v>
          </cell>
          <cell r="B1475">
            <v>228.76</v>
          </cell>
          <cell r="C1475">
            <v>228.827</v>
          </cell>
          <cell r="D1475">
            <v>228.76</v>
          </cell>
          <cell r="E1475">
            <v>0.13524405869237396</v>
          </cell>
          <cell r="F1475">
            <v>6.9692553731857884E-2</v>
          </cell>
        </row>
        <row r="1476">
          <cell r="A1476">
            <v>23770</v>
          </cell>
          <cell r="B1476">
            <v>228.65000000000003</v>
          </cell>
          <cell r="C1476">
            <v>228.81299999999999</v>
          </cell>
          <cell r="D1476">
            <v>228.70999999999998</v>
          </cell>
          <cell r="E1476">
            <v>0.20847786042254846</v>
          </cell>
          <cell r="F1476">
            <v>5.6792706252493941E-2</v>
          </cell>
        </row>
        <row r="1477">
          <cell r="A1477">
            <v>23780</v>
          </cell>
          <cell r="B1477">
            <v>228.79000000000002</v>
          </cell>
          <cell r="C1477">
            <v>228.874</v>
          </cell>
          <cell r="D1477">
            <v>228.8</v>
          </cell>
          <cell r="E1477">
            <v>0.20722483309598028</v>
          </cell>
          <cell r="F1477">
            <v>5.5539678925925769E-2</v>
          </cell>
        </row>
        <row r="1478">
          <cell r="A1478">
            <v>23790</v>
          </cell>
          <cell r="B1478">
            <v>228.93</v>
          </cell>
          <cell r="C1478">
            <v>229</v>
          </cell>
          <cell r="D1478">
            <v>228.93</v>
          </cell>
          <cell r="E1478">
            <v>0.2059718057694121</v>
          </cell>
          <cell r="F1478">
            <v>5.4286651599357597E-2</v>
          </cell>
        </row>
        <row r="1479">
          <cell r="A1479">
            <v>23800</v>
          </cell>
          <cell r="B1479">
            <v>229.07</v>
          </cell>
          <cell r="C1479">
            <v>229.136</v>
          </cell>
          <cell r="D1479">
            <v>229.07</v>
          </cell>
          <cell r="E1479">
            <v>0.20471877844284392</v>
          </cell>
          <cell r="F1479">
            <v>5.3033624272789424E-2</v>
          </cell>
        </row>
        <row r="1480">
          <cell r="A1480">
            <v>23810</v>
          </cell>
          <cell r="B1480">
            <v>229.21</v>
          </cell>
          <cell r="C1480">
            <v>229.28200000000001</v>
          </cell>
          <cell r="D1480">
            <v>229.21</v>
          </cell>
          <cell r="E1480">
            <v>0.20346575111627574</v>
          </cell>
          <cell r="F1480">
            <v>5.1780596946221252E-2</v>
          </cell>
        </row>
        <row r="1481">
          <cell r="A1481">
            <v>23820</v>
          </cell>
          <cell r="B1481">
            <v>229.44</v>
          </cell>
          <cell r="C1481">
            <v>229.50800000000001</v>
          </cell>
          <cell r="D1481">
            <v>229.44</v>
          </cell>
          <cell r="E1481">
            <v>0.20221272378970756</v>
          </cell>
          <cell r="F1481">
            <v>5.052756961965308E-2</v>
          </cell>
        </row>
        <row r="1482">
          <cell r="A1482">
            <v>23830</v>
          </cell>
          <cell r="B1482">
            <v>229.75</v>
          </cell>
          <cell r="C1482">
            <v>229.82300000000001</v>
          </cell>
          <cell r="D1482">
            <v>229.75</v>
          </cell>
          <cell r="E1482">
            <v>0.20095969646313938</v>
          </cell>
          <cell r="F1482">
            <v>4.9274542293084908E-2</v>
          </cell>
        </row>
        <row r="1483">
          <cell r="A1483">
            <v>23840</v>
          </cell>
          <cell r="B1483">
            <v>230.16</v>
          </cell>
          <cell r="C1483">
            <v>230.22900000000001</v>
          </cell>
          <cell r="D1483">
            <v>230.16</v>
          </cell>
          <cell r="E1483">
            <v>0.1997066691365712</v>
          </cell>
          <cell r="F1483">
            <v>4.8021514966516736E-2</v>
          </cell>
        </row>
        <row r="1484">
          <cell r="A1484">
            <v>23850</v>
          </cell>
          <cell r="B1484">
            <v>230.66</v>
          </cell>
          <cell r="C1484">
            <v>230.726</v>
          </cell>
          <cell r="D1484">
            <v>230.6729</v>
          </cell>
          <cell r="E1484">
            <v>0.1934966106279751</v>
          </cell>
          <cell r="F1484">
            <v>4.6768487639948564E-2</v>
          </cell>
        </row>
        <row r="1485">
          <cell r="A1485">
            <v>23860</v>
          </cell>
          <cell r="B1485">
            <v>231.24</v>
          </cell>
          <cell r="C1485">
            <v>231.31200000000001</v>
          </cell>
          <cell r="D1485">
            <v>231.24</v>
          </cell>
          <cell r="E1485">
            <v>0.187286552119379</v>
          </cell>
          <cell r="F1485">
            <v>4.5515460313380392E-2</v>
          </cell>
        </row>
        <row r="1486">
          <cell r="A1486">
            <v>23870</v>
          </cell>
          <cell r="B1486">
            <v>231.92</v>
          </cell>
          <cell r="C1486">
            <v>231.989</v>
          </cell>
          <cell r="D1486">
            <v>231.92</v>
          </cell>
          <cell r="E1486">
            <v>0.17859797801976893</v>
          </cell>
          <cell r="F1486">
            <v>4.426243298681222E-2</v>
          </cell>
        </row>
        <row r="1487">
          <cell r="A1487">
            <v>23880</v>
          </cell>
          <cell r="B1487">
            <v>232.69</v>
          </cell>
          <cell r="C1487">
            <v>232.756</v>
          </cell>
          <cell r="D1487">
            <v>232.69</v>
          </cell>
          <cell r="E1487">
            <v>0.16743088832914491</v>
          </cell>
          <cell r="F1487">
            <v>4.3009405660244047E-2</v>
          </cell>
        </row>
        <row r="1488">
          <cell r="A1488">
            <v>23890</v>
          </cell>
          <cell r="B1488">
            <v>233.53</v>
          </cell>
          <cell r="C1488">
            <v>233.602</v>
          </cell>
          <cell r="D1488">
            <v>233.53</v>
          </cell>
          <cell r="E1488">
            <v>0.15378528304750691</v>
          </cell>
          <cell r="F1488">
            <v>4.1756378333675875E-2</v>
          </cell>
        </row>
        <row r="1489">
          <cell r="A1489">
            <v>23900</v>
          </cell>
          <cell r="B1489">
            <v>234.39</v>
          </cell>
          <cell r="C1489">
            <v>234.459</v>
          </cell>
          <cell r="D1489">
            <v>234.39</v>
          </cell>
          <cell r="E1489">
            <v>0.13766116217485497</v>
          </cell>
          <cell r="F1489">
            <v>4.0503351007107703E-2</v>
          </cell>
        </row>
        <row r="1490">
          <cell r="A1490">
            <v>23910</v>
          </cell>
          <cell r="B1490">
            <v>235.25</v>
          </cell>
          <cell r="C1490">
            <v>235.31700000000001</v>
          </cell>
          <cell r="D1490">
            <v>235.25</v>
          </cell>
          <cell r="E1490">
            <v>0.11905494563311315</v>
          </cell>
          <cell r="F1490">
            <v>3.9246743602463628E-2</v>
          </cell>
        </row>
        <row r="1491">
          <cell r="A1491">
            <v>23920</v>
          </cell>
          <cell r="B1491">
            <v>236.07</v>
          </cell>
          <cell r="C1491">
            <v>236.143</v>
          </cell>
          <cell r="D1491">
            <v>236.07</v>
          </cell>
          <cell r="E1491">
            <v>0.10044872909137136</v>
          </cell>
          <cell r="F1491">
            <v>3.7990136197819553E-2</v>
          </cell>
        </row>
        <row r="1492">
          <cell r="A1492">
            <v>23930</v>
          </cell>
          <cell r="B1492">
            <v>236.84</v>
          </cell>
          <cell r="C1492">
            <v>236.905</v>
          </cell>
          <cell r="D1492">
            <v>236.84</v>
          </cell>
          <cell r="E1492">
            <v>8.1846092627705466E-2</v>
          </cell>
          <cell r="F1492">
            <v>3.178007768922346E-2</v>
          </cell>
        </row>
        <row r="1493">
          <cell r="A1493">
            <v>23940</v>
          </cell>
          <cell r="B1493">
            <v>237.53</v>
          </cell>
          <cell r="C1493">
            <v>237.60499999999999</v>
          </cell>
          <cell r="D1493">
            <v>237.53</v>
          </cell>
          <cell r="E1493">
            <v>6.3243456164039577E-2</v>
          </cell>
          <cell r="F1493">
            <v>2.457861294422178E-2</v>
          </cell>
        </row>
        <row r="1494">
          <cell r="A1494">
            <v>23950</v>
          </cell>
          <cell r="B1494">
            <v>238.17</v>
          </cell>
          <cell r="C1494">
            <v>238.24100000000001</v>
          </cell>
          <cell r="D1494">
            <v>238.17</v>
          </cell>
          <cell r="E1494">
            <v>4.216230410935972E-2</v>
          </cell>
          <cell r="F1494">
            <v>1.7377148199220104E-2</v>
          </cell>
        </row>
        <row r="1495">
          <cell r="A1495">
            <v>23960</v>
          </cell>
          <cell r="B1495">
            <v>238.74</v>
          </cell>
          <cell r="C1495">
            <v>238.81399999999999</v>
          </cell>
          <cell r="D1495">
            <v>238.74</v>
          </cell>
          <cell r="E1495">
            <v>2.1081152054679857E-2</v>
          </cell>
          <cell r="F1495">
            <v>8.6885740996100521E-3</v>
          </cell>
        </row>
        <row r="1496">
          <cell r="A1496">
            <v>23970</v>
          </cell>
          <cell r="B1496">
            <v>239.25</v>
          </cell>
          <cell r="C1496">
            <v>239.32400000000001</v>
          </cell>
          <cell r="D1496">
            <v>239.25</v>
          </cell>
          <cell r="E1496">
            <v>8.1348737165775328E-2</v>
          </cell>
          <cell r="F1496">
            <v>4.143251896311672E-2</v>
          </cell>
        </row>
        <row r="1497">
          <cell r="A1497">
            <v>23980</v>
          </cell>
          <cell r="B1497">
            <v>239.73</v>
          </cell>
          <cell r="C1497">
            <v>239.80199999999999</v>
          </cell>
          <cell r="D1497">
            <v>239.73</v>
          </cell>
          <cell r="E1497">
            <v>6.2746100702109439E-2</v>
          </cell>
          <cell r="F1497">
            <v>3.2743944863506666E-2</v>
          </cell>
        </row>
        <row r="1498">
          <cell r="A1498">
            <v>23990</v>
          </cell>
          <cell r="B1498">
            <v>240.21</v>
          </cell>
          <cell r="C1498">
            <v>240.28100000000001</v>
          </cell>
          <cell r="D1498">
            <v>240.25</v>
          </cell>
          <cell r="E1498">
            <v>4.6621979829457504E-2</v>
          </cell>
          <cell r="F1498">
            <v>2.4055370763896609E-2</v>
          </cell>
        </row>
        <row r="1499">
          <cell r="E1499">
            <v>0</v>
          </cell>
          <cell r="F1499">
            <v>0</v>
          </cell>
        </row>
        <row r="1500">
          <cell r="A1500">
            <v>24000</v>
          </cell>
          <cell r="B1500">
            <v>240.63</v>
          </cell>
          <cell r="C1500">
            <v>240.70099999999999</v>
          </cell>
          <cell r="D1500">
            <v>240.73</v>
          </cell>
          <cell r="E1500">
            <v>3.2976374547819529E-2</v>
          </cell>
          <cell r="F1500">
            <v>1.5366796664286558E-2</v>
          </cell>
        </row>
        <row r="1501">
          <cell r="A1501">
            <v>24010</v>
          </cell>
          <cell r="B1501">
            <v>240.89</v>
          </cell>
          <cell r="C1501">
            <v>241.005</v>
          </cell>
          <cell r="D1501">
            <v>241.1</v>
          </cell>
          <cell r="E1501">
            <v>2.0488236047185072E-2</v>
          </cell>
          <cell r="F1501">
            <v>7.9312498912446749E-3</v>
          </cell>
        </row>
        <row r="1502">
          <cell r="A1502">
            <v>24020</v>
          </cell>
          <cell r="B1502">
            <v>240.94</v>
          </cell>
          <cell r="C1502">
            <v>241.19399999999999</v>
          </cell>
          <cell r="D1502">
            <v>241.35</v>
          </cell>
          <cell r="E1502">
            <v>1.0299609233769127E-2</v>
          </cell>
          <cell r="F1502">
            <v>2.9742187092167529E-3</v>
          </cell>
        </row>
        <row r="1503">
          <cell r="A1503">
            <v>24030</v>
          </cell>
          <cell r="B1503">
            <v>241.02</v>
          </cell>
          <cell r="C1503">
            <v>241.26599999999999</v>
          </cell>
          <cell r="D1503">
            <v>241.47</v>
          </cell>
          <cell r="E1503">
            <v>1.0296029155693217E-2</v>
          </cell>
          <cell r="F1503">
            <v>0</v>
          </cell>
        </row>
        <row r="1504">
          <cell r="A1504">
            <v>24040</v>
          </cell>
          <cell r="B1504">
            <v>240.97</v>
          </cell>
          <cell r="C1504">
            <v>241.22200000000001</v>
          </cell>
          <cell r="D1504">
            <v>241.42</v>
          </cell>
          <cell r="E1504">
            <v>2.3074153980476304E-2</v>
          </cell>
          <cell r="F1504">
            <v>0</v>
          </cell>
        </row>
        <row r="1505">
          <cell r="A1505">
            <v>24050</v>
          </cell>
          <cell r="B1505">
            <v>240.81</v>
          </cell>
          <cell r="C1505">
            <v>241.06200000000001</v>
          </cell>
          <cell r="D1505">
            <v>241.26</v>
          </cell>
          <cell r="E1505">
            <v>3.3377343292321338E-2</v>
          </cell>
          <cell r="F1505">
            <v>2.478515591013961E-3</v>
          </cell>
        </row>
        <row r="1506">
          <cell r="A1506">
            <v>24060</v>
          </cell>
          <cell r="B1506">
            <v>240.53</v>
          </cell>
          <cell r="C1506">
            <v>240.78700000000001</v>
          </cell>
          <cell r="D1506">
            <v>240.99</v>
          </cell>
          <cell r="E1506">
            <v>4.3676952526090461E-2</v>
          </cell>
          <cell r="F1506">
            <v>4.957031182027922E-3</v>
          </cell>
        </row>
        <row r="1507">
          <cell r="A1507">
            <v>24070</v>
          </cell>
          <cell r="B1507">
            <v>240.14</v>
          </cell>
          <cell r="C1507">
            <v>240.39500000000001</v>
          </cell>
          <cell r="D1507">
            <v>240.59</v>
          </cell>
          <cell r="E1507">
            <v>4.6541014986817703E-2</v>
          </cell>
          <cell r="F1507">
            <v>7.4355467730418835E-3</v>
          </cell>
        </row>
        <row r="1508">
          <cell r="A1508">
            <v>24080</v>
          </cell>
          <cell r="B1508">
            <v>239.76</v>
          </cell>
          <cell r="C1508">
            <v>239.94499999999999</v>
          </cell>
          <cell r="D1508">
            <v>240.09</v>
          </cell>
          <cell r="E1508">
            <v>4.9405077447544944E-2</v>
          </cell>
          <cell r="F1508">
            <v>1.3383984191475389E-2</v>
          </cell>
        </row>
        <row r="1509">
          <cell r="A1509">
            <v>24090</v>
          </cell>
          <cell r="B1509">
            <v>239.4</v>
          </cell>
          <cell r="C1509">
            <v>239.495</v>
          </cell>
          <cell r="D1509">
            <v>239.57</v>
          </cell>
          <cell r="E1509">
            <v>5.2133096941387645E-2</v>
          </cell>
          <cell r="F1509">
            <v>1.7349609137097727E-2</v>
          </cell>
        </row>
        <row r="1510">
          <cell r="A1510">
            <v>24100</v>
          </cell>
          <cell r="B1510">
            <v>239.03</v>
          </cell>
          <cell r="C1510">
            <v>239.04599999999999</v>
          </cell>
          <cell r="D1510">
            <v>239.06</v>
          </cell>
          <cell r="E1510">
            <v>5.4678532453358984E-2</v>
          </cell>
          <cell r="F1510">
            <v>2.3298046555531235E-2</v>
          </cell>
        </row>
        <row r="1511">
          <cell r="A1511">
            <v>24110</v>
          </cell>
          <cell r="B1511">
            <v>238.65</v>
          </cell>
          <cell r="C1511">
            <v>238.596</v>
          </cell>
          <cell r="D1511">
            <v>238.53</v>
          </cell>
          <cell r="E1511">
            <v>5.9635563635386905E-2</v>
          </cell>
          <cell r="F1511">
            <v>3.1834880422846989E-2</v>
          </cell>
        </row>
        <row r="1512">
          <cell r="A1512">
            <v>24120</v>
          </cell>
          <cell r="B1512">
            <v>238.29</v>
          </cell>
          <cell r="C1512">
            <v>238.16900000000001</v>
          </cell>
          <cell r="D1512">
            <v>238.02</v>
          </cell>
          <cell r="E1512">
            <v>6.7071110408428794E-2</v>
          </cell>
          <cell r="F1512">
            <v>4.0550718193958196E-2</v>
          </cell>
        </row>
        <row r="1513">
          <cell r="A1513">
            <v>24130</v>
          </cell>
          <cell r="B1513">
            <v>237.98</v>
          </cell>
          <cell r="C1513">
            <v>237.84299999999999</v>
          </cell>
          <cell r="D1513">
            <v>237.67</v>
          </cell>
          <cell r="E1513">
            <v>7.4506657181470676E-2</v>
          </cell>
          <cell r="F1513">
            <v>4.9363218073118942E-2</v>
          </cell>
        </row>
        <row r="1514">
          <cell r="A1514">
            <v>24140</v>
          </cell>
          <cell r="B1514">
            <v>237.76</v>
          </cell>
          <cell r="C1514">
            <v>237.62200000000001</v>
          </cell>
          <cell r="D1514">
            <v>237.45</v>
          </cell>
          <cell r="E1514">
            <v>7.4506657181470676E-2</v>
          </cell>
          <cell r="F1514">
            <v>5.5201499243062939E-2</v>
          </cell>
        </row>
        <row r="1515">
          <cell r="A1515">
            <v>24150</v>
          </cell>
          <cell r="B1515">
            <v>237.67999999999998</v>
          </cell>
          <cell r="C1515">
            <v>237.50700000000001</v>
          </cell>
          <cell r="D1515">
            <v>237.33</v>
          </cell>
          <cell r="E1515">
            <v>7.4506657181470676E-2</v>
          </cell>
          <cell r="F1515">
            <v>5.8065561703790181E-2</v>
          </cell>
        </row>
        <row r="1516">
          <cell r="A1516">
            <v>24160</v>
          </cell>
          <cell r="B1516">
            <v>237.59</v>
          </cell>
          <cell r="C1516">
            <v>237.49799999999999</v>
          </cell>
          <cell r="D1516">
            <v>237.28</v>
          </cell>
          <cell r="E1516">
            <v>0.17486285502411092</v>
          </cell>
          <cell r="F1516">
            <v>0.1001769185482235</v>
          </cell>
        </row>
        <row r="1517">
          <cell r="A1517">
            <v>24170</v>
          </cell>
          <cell r="B1517">
            <v>237.69</v>
          </cell>
          <cell r="C1517">
            <v>237.595</v>
          </cell>
          <cell r="D1517">
            <v>237.47</v>
          </cell>
          <cell r="E1517">
            <v>0.17486285502411092</v>
          </cell>
          <cell r="F1517">
            <v>9.7312856087496249E-2</v>
          </cell>
        </row>
        <row r="1518">
          <cell r="A1518">
            <v>24180</v>
          </cell>
          <cell r="B1518">
            <v>237.83</v>
          </cell>
          <cell r="C1518">
            <v>237.797</v>
          </cell>
          <cell r="D1518">
            <v>237.72</v>
          </cell>
          <cell r="E1518">
            <v>0.17486285502411092</v>
          </cell>
          <cell r="F1518">
            <v>9.4448793626769001E-2</v>
          </cell>
        </row>
        <row r="1519">
          <cell r="A1519">
            <v>24190</v>
          </cell>
          <cell r="B1519">
            <v>238.08</v>
          </cell>
          <cell r="C1519">
            <v>238.10499999999999</v>
          </cell>
          <cell r="D1519">
            <v>238.03</v>
          </cell>
          <cell r="E1519">
            <v>0.169905823842083</v>
          </cell>
          <cell r="F1519">
            <v>9.1584731166041752E-2</v>
          </cell>
        </row>
        <row r="1520">
          <cell r="A1520">
            <v>24200</v>
          </cell>
          <cell r="B1520">
            <v>238.45</v>
          </cell>
          <cell r="C1520">
            <v>238.51900000000001</v>
          </cell>
          <cell r="D1520">
            <v>238.45</v>
          </cell>
          <cell r="E1520">
            <v>0.16121724974247292</v>
          </cell>
          <cell r="F1520">
            <v>9.0331703839473587E-2</v>
          </cell>
        </row>
        <row r="1521">
          <cell r="A1521">
            <v>24210</v>
          </cell>
          <cell r="B1521">
            <v>238.96</v>
          </cell>
          <cell r="C1521">
            <v>239.03299999999999</v>
          </cell>
          <cell r="D1521">
            <v>238.96</v>
          </cell>
          <cell r="E1521">
            <v>0.14509312886982098</v>
          </cell>
          <cell r="F1521">
            <v>8.4121645330877501E-2</v>
          </cell>
        </row>
        <row r="1522">
          <cell r="A1522">
            <v>24220</v>
          </cell>
          <cell r="B1522">
            <v>239.5</v>
          </cell>
          <cell r="C1522">
            <v>239.57</v>
          </cell>
          <cell r="D1522">
            <v>239.5</v>
          </cell>
          <cell r="E1522">
            <v>0.12649049240615506</v>
          </cell>
          <cell r="F1522">
            <v>7.6920180585875825E-2</v>
          </cell>
        </row>
        <row r="1523">
          <cell r="A1523">
            <v>24230</v>
          </cell>
          <cell r="B1523">
            <v>240.04</v>
          </cell>
          <cell r="C1523">
            <v>240.108</v>
          </cell>
          <cell r="D1523">
            <v>240.04</v>
          </cell>
          <cell r="E1523">
            <v>0.10540934035147519</v>
          </cell>
          <cell r="F1523">
            <v>6.8231606486265778E-2</v>
          </cell>
        </row>
        <row r="1524">
          <cell r="A1524">
            <v>24240</v>
          </cell>
          <cell r="B1524">
            <v>240.57</v>
          </cell>
          <cell r="C1524">
            <v>240.64500000000001</v>
          </cell>
          <cell r="D1524">
            <v>240.57</v>
          </cell>
          <cell r="E1524">
            <v>8.4328188296795337E-2</v>
          </cell>
          <cell r="F1524">
            <v>5.9543032386655724E-2</v>
          </cell>
        </row>
        <row r="1525">
          <cell r="A1525">
            <v>24250</v>
          </cell>
          <cell r="B1525">
            <v>241.09</v>
          </cell>
          <cell r="C1525">
            <v>241.16300000000001</v>
          </cell>
          <cell r="D1525">
            <v>241.09</v>
          </cell>
          <cell r="E1525">
            <v>6.3243456164039577E-2</v>
          </cell>
          <cell r="F1525">
            <v>4.8372362617955807E-2</v>
          </cell>
        </row>
        <row r="1526">
          <cell r="A1526">
            <v>24260</v>
          </cell>
          <cell r="B1526">
            <v>241.48</v>
          </cell>
          <cell r="C1526">
            <v>241.55</v>
          </cell>
          <cell r="D1526">
            <v>241.48</v>
          </cell>
          <cell r="E1526">
            <v>4.216230410935972E-2</v>
          </cell>
          <cell r="F1526">
            <v>3.4726757336317832E-2</v>
          </cell>
        </row>
        <row r="1527">
          <cell r="A1527">
            <v>24270</v>
          </cell>
          <cell r="B1527">
            <v>241.71</v>
          </cell>
          <cell r="C1527">
            <v>241.785</v>
          </cell>
          <cell r="D1527">
            <v>241.71</v>
          </cell>
          <cell r="E1527">
            <v>2.1081152054679857E-2</v>
          </cell>
          <cell r="F1527">
            <v>1.8602636463665896E-2</v>
          </cell>
        </row>
        <row r="1528">
          <cell r="A1528">
            <v>24280</v>
          </cell>
          <cell r="B1528">
            <v>241.8</v>
          </cell>
          <cell r="C1528">
            <v>241.869</v>
          </cell>
          <cell r="D1528">
            <v>241.8</v>
          </cell>
          <cell r="E1528">
            <v>2.1081152054679857E-2</v>
          </cell>
          <cell r="F1528">
            <v>2.1081152054679857E-2</v>
          </cell>
        </row>
        <row r="1529">
          <cell r="A1529">
            <v>24290</v>
          </cell>
          <cell r="B1529">
            <v>241.73</v>
          </cell>
          <cell r="C1529">
            <v>241.80199999999999</v>
          </cell>
          <cell r="D1529">
            <v>241.73</v>
          </cell>
          <cell r="E1529">
            <v>4.2162304109359713E-2</v>
          </cell>
          <cell r="F1529">
            <v>4.4640819700373674E-2</v>
          </cell>
        </row>
        <row r="1530">
          <cell r="A1530">
            <v>24300</v>
          </cell>
          <cell r="B1530">
            <v>241.51</v>
          </cell>
          <cell r="C1530">
            <v>241.584</v>
          </cell>
          <cell r="D1530">
            <v>241.51</v>
          </cell>
          <cell r="E1530">
            <v>6.3243456164039577E-2</v>
          </cell>
          <cell r="F1530">
            <v>7.0679002937081459E-2</v>
          </cell>
        </row>
        <row r="1531">
          <cell r="A1531">
            <v>24310</v>
          </cell>
          <cell r="B1531">
            <v>241.15</v>
          </cell>
          <cell r="C1531">
            <v>241.21600000000001</v>
          </cell>
          <cell r="D1531">
            <v>241.15</v>
          </cell>
          <cell r="E1531">
            <v>8.4324608218719427E-2</v>
          </cell>
          <cell r="F1531">
            <v>9.4238670582775269E-2</v>
          </cell>
        </row>
        <row r="1532">
          <cell r="A1532">
            <v>24320</v>
          </cell>
          <cell r="B1532">
            <v>240.63</v>
          </cell>
          <cell r="C1532">
            <v>240.696</v>
          </cell>
          <cell r="D1532">
            <v>240.63</v>
          </cell>
          <cell r="E1532">
            <v>0.10540576027339928</v>
          </cell>
          <cell r="F1532">
            <v>0.11531982263745512</v>
          </cell>
        </row>
        <row r="1533">
          <cell r="A1533">
            <v>24330</v>
          </cell>
          <cell r="B1533">
            <v>239.97</v>
          </cell>
          <cell r="C1533">
            <v>240.04400000000001</v>
          </cell>
          <cell r="D1533">
            <v>239.97</v>
          </cell>
          <cell r="E1533">
            <v>0.12152988114605121</v>
          </cell>
          <cell r="F1533">
            <v>0.13392245910112102</v>
          </cell>
        </row>
        <row r="1534">
          <cell r="A1534">
            <v>24340</v>
          </cell>
          <cell r="B1534">
            <v>239.3</v>
          </cell>
          <cell r="C1534">
            <v>239.37299999999999</v>
          </cell>
          <cell r="D1534">
            <v>239.3</v>
          </cell>
          <cell r="E1534">
            <v>0.13270055091475114</v>
          </cell>
          <cell r="F1534">
            <v>0.15005016005184887</v>
          </cell>
        </row>
        <row r="1535">
          <cell r="A1535">
            <v>24350</v>
          </cell>
          <cell r="B1535">
            <v>238.63</v>
          </cell>
          <cell r="C1535">
            <v>238.702</v>
          </cell>
          <cell r="D1535">
            <v>238.63</v>
          </cell>
          <cell r="E1535">
            <v>0.14634615619638913</v>
          </cell>
          <cell r="F1535">
            <v>0.16617428092450082</v>
          </cell>
        </row>
        <row r="1536">
          <cell r="A1536">
            <v>24360</v>
          </cell>
          <cell r="B1536">
            <v>237.96</v>
          </cell>
          <cell r="C1536">
            <v>238.03100000000001</v>
          </cell>
          <cell r="D1536">
            <v>237.96</v>
          </cell>
          <cell r="E1536">
            <v>0.15751324588701315</v>
          </cell>
          <cell r="F1536">
            <v>0.18229840179715276</v>
          </cell>
        </row>
        <row r="1537">
          <cell r="A1537">
            <v>24370</v>
          </cell>
          <cell r="B1537">
            <v>237.35</v>
          </cell>
          <cell r="C1537">
            <v>237.36</v>
          </cell>
          <cell r="D1537">
            <v>237.29</v>
          </cell>
          <cell r="E1537">
            <v>0.15876627321358133</v>
          </cell>
          <cell r="F1537">
            <v>0.1984225226698047</v>
          </cell>
        </row>
        <row r="1538">
          <cell r="A1538">
            <v>24380</v>
          </cell>
          <cell r="B1538">
            <v>236.74</v>
          </cell>
          <cell r="C1538">
            <v>236.68899999999999</v>
          </cell>
          <cell r="D1538">
            <v>236.61</v>
          </cell>
          <cell r="E1538">
            <v>0</v>
          </cell>
          <cell r="F1538">
            <v>1.7377148199220104E-2</v>
          </cell>
        </row>
        <row r="1539">
          <cell r="A1539">
            <v>24390</v>
          </cell>
          <cell r="B1539">
            <v>236.13</v>
          </cell>
          <cell r="C1539">
            <v>236.01900000000001</v>
          </cell>
          <cell r="D1539">
            <v>235.87</v>
          </cell>
          <cell r="E1539">
            <v>0</v>
          </cell>
          <cell r="F1539">
            <v>3.4908239755704298E-2</v>
          </cell>
        </row>
        <row r="1540">
          <cell r="A1540">
            <v>24400</v>
          </cell>
          <cell r="B1540">
            <v>235.55</v>
          </cell>
          <cell r="C1540">
            <v>235.37200000000001</v>
          </cell>
          <cell r="D1540">
            <v>235.14</v>
          </cell>
          <cell r="E1540">
            <v>7.4355467730418826E-3</v>
          </cell>
          <cell r="F1540">
            <v>5.2618335215983941E-2</v>
          </cell>
        </row>
        <row r="1541">
          <cell r="A1541">
            <v>24410</v>
          </cell>
          <cell r="B1541">
            <v>234.97</v>
          </cell>
          <cell r="C1541">
            <v>234.78</v>
          </cell>
          <cell r="D1541">
            <v>234.54</v>
          </cell>
          <cell r="E1541">
            <v>1.140117171866422E-2</v>
          </cell>
          <cell r="F1541">
            <v>7.0353491222794953E-2</v>
          </cell>
        </row>
        <row r="1542">
          <cell r="A1542">
            <v>24420</v>
          </cell>
          <cell r="B1542">
            <v>234.43</v>
          </cell>
          <cell r="C1542">
            <v>234.245</v>
          </cell>
          <cell r="D1542">
            <v>234.01</v>
          </cell>
          <cell r="E1542">
            <v>1.140117171866422E-2</v>
          </cell>
          <cell r="F1542">
            <v>8.8088647229605965E-2</v>
          </cell>
        </row>
        <row r="1543">
          <cell r="A1543">
            <v>24430</v>
          </cell>
          <cell r="B1543">
            <v>233.95</v>
          </cell>
          <cell r="C1543">
            <v>233.76400000000001</v>
          </cell>
          <cell r="D1543">
            <v>233.53</v>
          </cell>
          <cell r="E1543">
            <v>1.140117171866422E-2</v>
          </cell>
          <cell r="F1543">
            <v>0.10582380323641698</v>
          </cell>
        </row>
        <row r="1544">
          <cell r="A1544">
            <v>24440</v>
          </cell>
          <cell r="B1544">
            <v>233.53</v>
          </cell>
          <cell r="C1544">
            <v>233.34</v>
          </cell>
          <cell r="D1544">
            <v>233.1</v>
          </cell>
          <cell r="E1544">
            <v>1.140117171866422E-2</v>
          </cell>
          <cell r="F1544">
            <v>0.12355895924322799</v>
          </cell>
        </row>
        <row r="1545">
          <cell r="A1545">
            <v>24450</v>
          </cell>
          <cell r="B1545">
            <v>233.16</v>
          </cell>
          <cell r="C1545">
            <v>232.971</v>
          </cell>
          <cell r="D1545">
            <v>232.73</v>
          </cell>
          <cell r="E1545">
            <v>1.140117171866422E-2</v>
          </cell>
          <cell r="F1545">
            <v>0.13881559965902504</v>
          </cell>
        </row>
        <row r="1546">
          <cell r="A1546">
            <v>24460</v>
          </cell>
          <cell r="B1546">
            <v>232.84</v>
          </cell>
          <cell r="C1546">
            <v>232.65799999999999</v>
          </cell>
          <cell r="D1546">
            <v>232.42</v>
          </cell>
          <cell r="E1546">
            <v>1.140117171866422E-2</v>
          </cell>
          <cell r="F1546">
            <v>0.15159372448380812</v>
          </cell>
        </row>
        <row r="1547">
          <cell r="A1547">
            <v>24470</v>
          </cell>
          <cell r="B1547">
            <v>232.59</v>
          </cell>
          <cell r="C1547">
            <v>232.4</v>
          </cell>
          <cell r="D1547">
            <v>232.16</v>
          </cell>
          <cell r="E1547">
            <v>1.140117171866422E-2</v>
          </cell>
          <cell r="F1547">
            <v>0.16189333371757725</v>
          </cell>
        </row>
        <row r="1548">
          <cell r="A1548">
            <v>24480</v>
          </cell>
          <cell r="B1548">
            <v>232.37</v>
          </cell>
          <cell r="C1548">
            <v>232.19900000000001</v>
          </cell>
          <cell r="D1548">
            <v>231.96599999999998</v>
          </cell>
          <cell r="E1548">
            <v>0</v>
          </cell>
          <cell r="F1548">
            <v>1.0299609233769127E-2</v>
          </cell>
        </row>
        <row r="1549">
          <cell r="A1549">
            <v>24490</v>
          </cell>
          <cell r="B1549">
            <v>232.16</v>
          </cell>
          <cell r="C1549">
            <v>232.05199999999999</v>
          </cell>
          <cell r="D1549">
            <v>231.92</v>
          </cell>
          <cell r="E1549">
            <v>0</v>
          </cell>
          <cell r="F1549">
            <v>1.5642187285510332E-2</v>
          </cell>
        </row>
        <row r="1550">
          <cell r="A1550">
            <v>24500</v>
          </cell>
          <cell r="B1550">
            <v>232.01</v>
          </cell>
          <cell r="C1550">
            <v>231.96199999999999</v>
          </cell>
          <cell r="D1550">
            <v>231.88</v>
          </cell>
          <cell r="E1550">
            <v>0</v>
          </cell>
          <cell r="F1550">
            <v>1.8463288809326669E-2</v>
          </cell>
        </row>
        <row r="1551">
          <cell r="A1551">
            <v>24510</v>
          </cell>
          <cell r="B1551">
            <v>231.82999999999998</v>
          </cell>
          <cell r="C1551">
            <v>231.92699999999999</v>
          </cell>
          <cell r="D1551">
            <v>231.82999999999998</v>
          </cell>
          <cell r="E1551">
            <v>0.1216573870036778</v>
          </cell>
          <cell r="F1551">
            <v>4.8541177068766005E-2</v>
          </cell>
        </row>
        <row r="1552">
          <cell r="A1552">
            <v>24520</v>
          </cell>
          <cell r="B1552">
            <v>231.88</v>
          </cell>
          <cell r="C1552">
            <v>231.947</v>
          </cell>
          <cell r="D1552">
            <v>231.88</v>
          </cell>
          <cell r="E1552">
            <v>0.12040435967710963</v>
          </cell>
          <cell r="F1552">
            <v>4.7288149742197833E-2</v>
          </cell>
        </row>
        <row r="1553">
          <cell r="A1553">
            <v>24530</v>
          </cell>
          <cell r="B1553">
            <v>231.95</v>
          </cell>
          <cell r="C1553">
            <v>232.023</v>
          </cell>
          <cell r="D1553">
            <v>231.95</v>
          </cell>
          <cell r="E1553">
            <v>0.11914775227246556</v>
          </cell>
          <cell r="F1553">
            <v>4.6031542337553757E-2</v>
          </cell>
        </row>
        <row r="1554">
          <cell r="A1554">
            <v>24540</v>
          </cell>
          <cell r="B1554">
            <v>232.09</v>
          </cell>
          <cell r="C1554">
            <v>232.155</v>
          </cell>
          <cell r="D1554">
            <v>232.09</v>
          </cell>
          <cell r="E1554">
            <v>0.11789472494589739</v>
          </cell>
          <cell r="F1554">
            <v>4.4778515010985585E-2</v>
          </cell>
        </row>
        <row r="1555">
          <cell r="A1555">
            <v>24550</v>
          </cell>
          <cell r="B1555">
            <v>232.27</v>
          </cell>
          <cell r="C1555">
            <v>232.34299999999999</v>
          </cell>
          <cell r="D1555">
            <v>232.27</v>
          </cell>
          <cell r="E1555">
            <v>0.11664169761932923</v>
          </cell>
          <cell r="F1555">
            <v>4.3525487684417413E-2</v>
          </cell>
        </row>
        <row r="1556">
          <cell r="A1556">
            <v>24560</v>
          </cell>
          <cell r="B1556">
            <v>232.52</v>
          </cell>
          <cell r="C1556">
            <v>232.58600000000001</v>
          </cell>
          <cell r="D1556">
            <v>232.52</v>
          </cell>
          <cell r="E1556">
            <v>0.11538867029276106</v>
          </cell>
          <cell r="F1556">
            <v>4.2272460357849241E-2</v>
          </cell>
        </row>
        <row r="1557">
          <cell r="A1557">
            <v>24570</v>
          </cell>
          <cell r="B1557">
            <v>232.81</v>
          </cell>
          <cell r="C1557">
            <v>232.88499999999999</v>
          </cell>
          <cell r="D1557">
            <v>232.81</v>
          </cell>
          <cell r="E1557">
            <v>0.11017001802057057</v>
          </cell>
          <cell r="F1557">
            <v>4.1019433031281069E-2</v>
          </cell>
        </row>
        <row r="1558">
          <cell r="A1558">
            <v>24580</v>
          </cell>
          <cell r="B1558">
            <v>233.17</v>
          </cell>
          <cell r="C1558">
            <v>233.239</v>
          </cell>
          <cell r="D1558">
            <v>233.184</v>
          </cell>
          <cell r="E1558">
            <v>0.10296855327556889</v>
          </cell>
          <cell r="F1558">
            <v>3.9766405704712897E-2</v>
          </cell>
        </row>
        <row r="1559">
          <cell r="A1559">
            <v>24590</v>
          </cell>
          <cell r="B1559">
            <v>233.58</v>
          </cell>
          <cell r="C1559">
            <v>233.649</v>
          </cell>
          <cell r="D1559">
            <v>233.58</v>
          </cell>
          <cell r="E1559">
            <v>9.4279979175958845E-2</v>
          </cell>
          <cell r="F1559">
            <v>3.8513378378144725E-2</v>
          </cell>
        </row>
        <row r="1560">
          <cell r="A1560">
            <v>24600</v>
          </cell>
          <cell r="B1560">
            <v>234.04</v>
          </cell>
          <cell r="C1560">
            <v>234.11500000000001</v>
          </cell>
          <cell r="D1560">
            <v>234.04</v>
          </cell>
          <cell r="E1560">
            <v>8.435214728084181E-2</v>
          </cell>
          <cell r="F1560">
            <v>3.7260351051576553E-2</v>
          </cell>
        </row>
        <row r="1561">
          <cell r="A1561">
            <v>24610</v>
          </cell>
          <cell r="B1561">
            <v>234.53</v>
          </cell>
          <cell r="C1561">
            <v>234.60400000000001</v>
          </cell>
          <cell r="D1561">
            <v>234.53</v>
          </cell>
          <cell r="E1561">
            <v>7.3185057590217803E-2</v>
          </cell>
          <cell r="F1561">
            <v>2.8571776951966495E-2</v>
          </cell>
        </row>
        <row r="1562">
          <cell r="A1562">
            <v>24620</v>
          </cell>
          <cell r="B1562">
            <v>235.02</v>
          </cell>
          <cell r="C1562">
            <v>235.09399999999999</v>
          </cell>
          <cell r="D1562">
            <v>235.02</v>
          </cell>
          <cell r="E1562">
            <v>6.0778710104086815E-2</v>
          </cell>
          <cell r="F1562">
            <v>2.1122460647863422E-2</v>
          </cell>
        </row>
        <row r="1563">
          <cell r="A1563">
            <v>24630</v>
          </cell>
          <cell r="B1563">
            <v>235.51</v>
          </cell>
          <cell r="C1563">
            <v>235.584</v>
          </cell>
          <cell r="D1563">
            <v>235.51</v>
          </cell>
          <cell r="E1563">
            <v>4.7133104822448833E-2</v>
          </cell>
          <cell r="F1563">
            <v>1.4912402139267332E-2</v>
          </cell>
        </row>
        <row r="1564">
          <cell r="A1564">
            <v>24640</v>
          </cell>
          <cell r="B1564">
            <v>236</v>
          </cell>
          <cell r="C1564">
            <v>236.07300000000001</v>
          </cell>
          <cell r="D1564">
            <v>236</v>
          </cell>
          <cell r="E1564">
            <v>3.2248241745303871E-2</v>
          </cell>
          <cell r="F1564">
            <v>7.463085835164261E-3</v>
          </cell>
        </row>
        <row r="1565">
          <cell r="A1565">
            <v>24650</v>
          </cell>
          <cell r="B1565">
            <v>236.49</v>
          </cell>
          <cell r="C1565">
            <v>236.56299999999999</v>
          </cell>
          <cell r="D1565">
            <v>236.49</v>
          </cell>
          <cell r="E1565">
            <v>1.6124120872651936E-2</v>
          </cell>
          <cell r="F1565">
            <v>1.2530273265681693E-3</v>
          </cell>
        </row>
        <row r="1566">
          <cell r="A1566">
            <v>24660</v>
          </cell>
          <cell r="B1566">
            <v>236.98</v>
          </cell>
          <cell r="C1566">
            <v>237.05199999999999</v>
          </cell>
          <cell r="D1566">
            <v>236.98</v>
          </cell>
          <cell r="E1566">
            <v>0.10668274658401393</v>
          </cell>
          <cell r="F1566">
            <v>9.924719981097202E-2</v>
          </cell>
        </row>
        <row r="1567">
          <cell r="A1567">
            <v>24670</v>
          </cell>
          <cell r="B1567">
            <v>237.47</v>
          </cell>
          <cell r="C1567">
            <v>237.542</v>
          </cell>
          <cell r="D1567">
            <v>237.47</v>
          </cell>
          <cell r="E1567">
            <v>9.1801463584944884E-2</v>
          </cell>
          <cell r="F1567">
            <v>9.5519236971465804E-2</v>
          </cell>
        </row>
        <row r="1568">
          <cell r="A1568">
            <v>24680</v>
          </cell>
          <cell r="B1568">
            <v>237.96</v>
          </cell>
          <cell r="C1568">
            <v>238.03100000000001</v>
          </cell>
          <cell r="D1568">
            <v>237.96</v>
          </cell>
          <cell r="E1568">
            <v>7.8155858303306916E-2</v>
          </cell>
          <cell r="F1568">
            <v>8.9309178462869718E-2</v>
          </cell>
        </row>
        <row r="1569">
          <cell r="A1569">
            <v>24690</v>
          </cell>
          <cell r="B1569">
            <v>238.45</v>
          </cell>
          <cell r="C1569">
            <v>238.52099999999999</v>
          </cell>
          <cell r="D1569">
            <v>238.45</v>
          </cell>
          <cell r="E1569">
            <v>6.5749510817175921E-2</v>
          </cell>
          <cell r="F1569">
            <v>8.0620604363259671E-2</v>
          </cell>
        </row>
        <row r="1570">
          <cell r="A1570">
            <v>24700</v>
          </cell>
          <cell r="B1570">
            <v>238.94</v>
          </cell>
          <cell r="C1570">
            <v>239.011</v>
          </cell>
          <cell r="D1570">
            <v>238.94</v>
          </cell>
          <cell r="E1570">
            <v>5.2103905535537946E-2</v>
          </cell>
          <cell r="F1570">
            <v>6.9453514672635663E-2</v>
          </cell>
        </row>
        <row r="1571">
          <cell r="A1571">
            <v>24710</v>
          </cell>
          <cell r="B1571">
            <v>239.41</v>
          </cell>
          <cell r="C1571">
            <v>239.483</v>
          </cell>
          <cell r="D1571">
            <v>239.41</v>
          </cell>
          <cell r="E1571">
            <v>3.8458300253899964E-2</v>
          </cell>
          <cell r="F1571">
            <v>5.5807909390997695E-2</v>
          </cell>
        </row>
        <row r="1572">
          <cell r="A1572">
            <v>24720</v>
          </cell>
          <cell r="B1572">
            <v>239.76</v>
          </cell>
          <cell r="C1572">
            <v>239.834</v>
          </cell>
          <cell r="D1572">
            <v>239.76</v>
          </cell>
          <cell r="E1572">
            <v>2.4812694972261986E-2</v>
          </cell>
          <cell r="F1572">
            <v>3.968378851834576E-2</v>
          </cell>
        </row>
        <row r="1573">
          <cell r="A1573">
            <v>24730</v>
          </cell>
          <cell r="B1573">
            <v>239.98</v>
          </cell>
          <cell r="C1573">
            <v>240.047</v>
          </cell>
          <cell r="D1573">
            <v>239.98</v>
          </cell>
          <cell r="E1573">
            <v>1.1167089690624013E-2</v>
          </cell>
          <cell r="F1573">
            <v>2.1081152054679857E-2</v>
          </cell>
        </row>
        <row r="1574">
          <cell r="A1574">
            <v>24740</v>
          </cell>
          <cell r="B1574">
            <v>240.05</v>
          </cell>
          <cell r="C1574">
            <v>240.12100000000001</v>
          </cell>
          <cell r="D1574">
            <v>240.05</v>
          </cell>
          <cell r="E1574">
            <v>8.6885740996100521E-3</v>
          </cell>
          <cell r="F1574">
            <v>2.3559667645693817E-2</v>
          </cell>
        </row>
        <row r="1575">
          <cell r="A1575">
            <v>24750</v>
          </cell>
          <cell r="B1575">
            <v>239.99</v>
          </cell>
          <cell r="C1575">
            <v>240.05699999999999</v>
          </cell>
          <cell r="D1575">
            <v>239.99</v>
          </cell>
          <cell r="E1575">
            <v>1.5890038844611726E-2</v>
          </cell>
          <cell r="F1575">
            <v>4.9597850882401595E-2</v>
          </cell>
        </row>
        <row r="1576">
          <cell r="A1576">
            <v>24760</v>
          </cell>
          <cell r="B1576">
            <v>239.78</v>
          </cell>
          <cell r="C1576">
            <v>239.85400000000001</v>
          </cell>
          <cell r="D1576">
            <v>239.78</v>
          </cell>
          <cell r="E1576">
            <v>2.2100097353207816E-2</v>
          </cell>
          <cell r="F1576">
            <v>7.3157518528095419E-2</v>
          </cell>
        </row>
        <row r="1577">
          <cell r="A1577">
            <v>24770</v>
          </cell>
          <cell r="B1577">
            <v>239.44</v>
          </cell>
          <cell r="C1577">
            <v>239.51300000000001</v>
          </cell>
          <cell r="D1577">
            <v>239.44</v>
          </cell>
          <cell r="E1577">
            <v>2.3353124679775985E-2</v>
          </cell>
          <cell r="F1577">
            <v>9.4238670582775269E-2</v>
          </cell>
        </row>
        <row r="1578">
          <cell r="A1578">
            <v>24780</v>
          </cell>
          <cell r="B1578">
            <v>238.96</v>
          </cell>
          <cell r="C1578">
            <v>239.03399999999999</v>
          </cell>
          <cell r="D1578">
            <v>238.96</v>
          </cell>
          <cell r="E1578">
            <v>2.4606152006344154E-2</v>
          </cell>
          <cell r="F1578">
            <v>0.11284130704644116</v>
          </cell>
        </row>
        <row r="1579">
          <cell r="A1579">
            <v>24790</v>
          </cell>
          <cell r="B1579">
            <v>238.36</v>
          </cell>
          <cell r="C1579">
            <v>238.43299999999999</v>
          </cell>
          <cell r="D1579">
            <v>238.36</v>
          </cell>
          <cell r="E1579">
            <v>2.5862759410988232E-2</v>
          </cell>
          <cell r="F1579">
            <v>0.12896900799716901</v>
          </cell>
        </row>
        <row r="1580">
          <cell r="A1580">
            <v>24800</v>
          </cell>
          <cell r="B1580">
            <v>237.75</v>
          </cell>
          <cell r="C1580">
            <v>237.815</v>
          </cell>
          <cell r="D1580">
            <v>237.75</v>
          </cell>
          <cell r="E1580">
            <v>2.7115786737556401E-2</v>
          </cell>
          <cell r="F1580">
            <v>0.14261461327880701</v>
          </cell>
        </row>
        <row r="1581">
          <cell r="A1581">
            <v>24810</v>
          </cell>
          <cell r="B1581">
            <v>237.13</v>
          </cell>
          <cell r="C1581">
            <v>237.19800000000001</v>
          </cell>
          <cell r="D1581">
            <v>237.13</v>
          </cell>
          <cell r="E1581">
            <v>2.8368814064124569E-2</v>
          </cell>
          <cell r="F1581">
            <v>0.156260218560445</v>
          </cell>
        </row>
        <row r="1582">
          <cell r="A1582">
            <v>24820</v>
          </cell>
          <cell r="B1582">
            <v>236.51</v>
          </cell>
          <cell r="C1582">
            <v>236.58</v>
          </cell>
          <cell r="D1582">
            <v>236.51</v>
          </cell>
          <cell r="E1582">
            <v>2.9621841390692738E-2</v>
          </cell>
          <cell r="F1582">
            <v>0.169905823842083</v>
          </cell>
        </row>
        <row r="1583">
          <cell r="A1583">
            <v>24830</v>
          </cell>
          <cell r="B1583">
            <v>235.89</v>
          </cell>
          <cell r="C1583">
            <v>235.96199999999999</v>
          </cell>
          <cell r="D1583">
            <v>235.89</v>
          </cell>
          <cell r="E1583">
            <v>3.0874868717260907E-2</v>
          </cell>
          <cell r="F1583">
            <v>0.18355142912372099</v>
          </cell>
        </row>
        <row r="1584">
          <cell r="A1584">
            <v>24840</v>
          </cell>
          <cell r="B1584">
            <v>235.27</v>
          </cell>
          <cell r="C1584">
            <v>235.34399999999999</v>
          </cell>
          <cell r="D1584">
            <v>235.27</v>
          </cell>
          <cell r="E1584">
            <v>3.2127896043829075E-2</v>
          </cell>
          <cell r="F1584">
            <v>0.19719703440535899</v>
          </cell>
        </row>
        <row r="1585">
          <cell r="A1585">
            <v>24850</v>
          </cell>
          <cell r="B1585">
            <v>234.66</v>
          </cell>
          <cell r="C1585">
            <v>234.726</v>
          </cell>
          <cell r="D1585">
            <v>234.66</v>
          </cell>
          <cell r="E1585">
            <v>3.3380923370397247E-2</v>
          </cell>
          <cell r="F1585">
            <v>0.21084263968699699</v>
          </cell>
        </row>
        <row r="1586">
          <cell r="A1586">
            <v>24860</v>
          </cell>
          <cell r="B1586">
            <v>234.04</v>
          </cell>
          <cell r="C1586">
            <v>234.108</v>
          </cell>
          <cell r="D1586">
            <v>234.04</v>
          </cell>
          <cell r="E1586">
            <v>3.463395069696542E-2</v>
          </cell>
          <cell r="F1586">
            <v>0.22448824496863498</v>
          </cell>
        </row>
        <row r="1587">
          <cell r="A1587">
            <v>24870</v>
          </cell>
          <cell r="B1587">
            <v>233.42</v>
          </cell>
          <cell r="C1587">
            <v>233.49</v>
          </cell>
          <cell r="D1587">
            <v>233.42</v>
          </cell>
          <cell r="E1587">
            <v>3.5886978023533592E-2</v>
          </cell>
          <cell r="F1587">
            <v>0.23813385025027298</v>
          </cell>
        </row>
        <row r="1588">
          <cell r="A1588">
            <v>24880</v>
          </cell>
          <cell r="B1588">
            <v>232.8</v>
          </cell>
          <cell r="C1588">
            <v>232.87200000000001</v>
          </cell>
          <cell r="D1588">
            <v>232.8</v>
          </cell>
          <cell r="E1588">
            <v>1.2530273265681693E-3</v>
          </cell>
          <cell r="F1588">
            <v>1.3645605281637975E-2</v>
          </cell>
        </row>
        <row r="1589">
          <cell r="A1589">
            <v>24890</v>
          </cell>
          <cell r="B1589">
            <v>232.19</v>
          </cell>
          <cell r="C1589">
            <v>232.261</v>
          </cell>
          <cell r="D1589">
            <v>232.19</v>
          </cell>
          <cell r="E1589">
            <v>2.5060546531363386E-3</v>
          </cell>
          <cell r="F1589">
            <v>2.729121056327595E-2</v>
          </cell>
        </row>
        <row r="1590">
          <cell r="A1590">
            <v>24900</v>
          </cell>
          <cell r="B1590">
            <v>231.62</v>
          </cell>
          <cell r="C1590">
            <v>231.69300000000001</v>
          </cell>
          <cell r="D1590">
            <v>231.62</v>
          </cell>
          <cell r="E1590">
            <v>3.7590819797045077E-3</v>
          </cell>
          <cell r="F1590">
            <v>4.0936815844913925E-2</v>
          </cell>
        </row>
        <row r="1591">
          <cell r="A1591">
            <v>24910</v>
          </cell>
          <cell r="B1591">
            <v>231.11</v>
          </cell>
          <cell r="C1591">
            <v>231.17599999999999</v>
          </cell>
          <cell r="D1591">
            <v>231.11</v>
          </cell>
          <cell r="E1591">
            <v>5.0121093062726772E-3</v>
          </cell>
          <cell r="F1591">
            <v>5.45824211265519E-2</v>
          </cell>
        </row>
        <row r="1592">
          <cell r="A1592">
            <v>24920</v>
          </cell>
          <cell r="B1592">
            <v>230.64</v>
          </cell>
          <cell r="C1592">
            <v>230.709</v>
          </cell>
          <cell r="D1592">
            <v>230.64</v>
          </cell>
          <cell r="E1592">
            <v>6.2651366328408467E-3</v>
          </cell>
          <cell r="F1592">
            <v>6.8228026408189882E-2</v>
          </cell>
        </row>
        <row r="1593">
          <cell r="A1593">
            <v>24930</v>
          </cell>
          <cell r="B1593">
            <v>230.22</v>
          </cell>
          <cell r="C1593">
            <v>230.292</v>
          </cell>
          <cell r="D1593">
            <v>230.22</v>
          </cell>
          <cell r="E1593">
            <v>7.5181639594090162E-3</v>
          </cell>
          <cell r="F1593">
            <v>7.9395116098813889E-2</v>
          </cell>
        </row>
        <row r="1594">
          <cell r="A1594">
            <v>24940</v>
          </cell>
          <cell r="B1594">
            <v>229.85</v>
          </cell>
          <cell r="C1594">
            <v>229.92500000000001</v>
          </cell>
          <cell r="D1594">
            <v>229.85</v>
          </cell>
          <cell r="E1594">
            <v>8.7711912859771857E-3</v>
          </cell>
          <cell r="F1594">
            <v>8.8083690198423936E-2</v>
          </cell>
        </row>
        <row r="1595">
          <cell r="A1595">
            <v>24950</v>
          </cell>
          <cell r="B1595">
            <v>229.54</v>
          </cell>
          <cell r="C1595">
            <v>229.608</v>
          </cell>
          <cell r="D1595">
            <v>229.54</v>
          </cell>
          <cell r="E1595">
            <v>1.0024218612545354E-2</v>
          </cell>
          <cell r="F1595">
            <v>9.6772264298033983E-2</v>
          </cell>
        </row>
        <row r="1596">
          <cell r="A1596">
            <v>24960</v>
          </cell>
          <cell r="B1596">
            <v>229.27</v>
          </cell>
          <cell r="C1596">
            <v>229.33500000000001</v>
          </cell>
          <cell r="D1596">
            <v>229.27</v>
          </cell>
          <cell r="E1596">
            <v>1.1277245939113523E-2</v>
          </cell>
          <cell r="F1596">
            <v>0.10546083839764403</v>
          </cell>
        </row>
        <row r="1597">
          <cell r="A1597">
            <v>24970</v>
          </cell>
          <cell r="B1597">
            <v>229</v>
          </cell>
          <cell r="C1597">
            <v>229.06899999999999</v>
          </cell>
          <cell r="D1597">
            <v>229</v>
          </cell>
          <cell r="E1597">
            <v>1.2530273265681692E-2</v>
          </cell>
          <cell r="F1597">
            <v>0.11414941249725408</v>
          </cell>
        </row>
        <row r="1598">
          <cell r="A1598">
            <v>24980</v>
          </cell>
          <cell r="B1598">
            <v>228.73</v>
          </cell>
          <cell r="C1598">
            <v>228.803</v>
          </cell>
          <cell r="D1598">
            <v>228.73</v>
          </cell>
          <cell r="E1598">
            <v>1.378330059224986E-2</v>
          </cell>
          <cell r="F1598">
            <v>0.12432509595147251</v>
          </cell>
        </row>
        <row r="1599">
          <cell r="A1599">
            <v>24990</v>
          </cell>
          <cell r="B1599">
            <v>228.47</v>
          </cell>
          <cell r="C1599">
            <v>228.536</v>
          </cell>
          <cell r="D1599">
            <v>228.47</v>
          </cell>
          <cell r="E1599">
            <v>1.5036327918818029E-2</v>
          </cell>
          <cell r="F1599">
            <v>0.12557812327804069</v>
          </cell>
        </row>
        <row r="1600">
          <cell r="E1600">
            <v>0</v>
          </cell>
          <cell r="F1600">
            <v>0</v>
          </cell>
        </row>
        <row r="1601">
          <cell r="A1601">
            <v>25000</v>
          </cell>
          <cell r="B1601">
            <v>228.2</v>
          </cell>
          <cell r="C1601">
            <v>228.27</v>
          </cell>
          <cell r="D1601">
            <v>228.2</v>
          </cell>
          <cell r="E1601">
            <v>1.6289355245386199E-2</v>
          </cell>
          <cell r="F1601">
            <v>0.12683115060460887</v>
          </cell>
        </row>
        <row r="1602">
          <cell r="A1602">
            <v>25010</v>
          </cell>
          <cell r="B1602">
            <v>227.99</v>
          </cell>
          <cell r="C1602">
            <v>228.05600000000001</v>
          </cell>
          <cell r="D1602">
            <v>227.99</v>
          </cell>
          <cell r="E1602">
            <v>1.7542382571954368E-2</v>
          </cell>
          <cell r="F1602">
            <v>0.12808417793117705</v>
          </cell>
        </row>
        <row r="1603">
          <cell r="A1603">
            <v>25020</v>
          </cell>
          <cell r="B1603">
            <v>227.88</v>
          </cell>
          <cell r="C1603">
            <v>227.947</v>
          </cell>
          <cell r="D1603">
            <v>227.88</v>
          </cell>
          <cell r="E1603">
            <v>1.8795409898522537E-2</v>
          </cell>
          <cell r="F1603">
            <v>0.12933720525774522</v>
          </cell>
        </row>
        <row r="1604">
          <cell r="A1604">
            <v>25030</v>
          </cell>
          <cell r="B1604">
            <v>227.82999999999998</v>
          </cell>
          <cell r="C1604">
            <v>227.94399999999999</v>
          </cell>
          <cell r="D1604">
            <v>227.82599999999999</v>
          </cell>
          <cell r="E1604">
            <v>0.1662439547516705</v>
          </cell>
          <cell r="F1604">
            <v>1.1280826017189431E-2</v>
          </cell>
        </row>
        <row r="1605">
          <cell r="A1605">
            <v>25040</v>
          </cell>
          <cell r="B1605">
            <v>227.98</v>
          </cell>
          <cell r="C1605">
            <v>228.04499999999999</v>
          </cell>
          <cell r="D1605">
            <v>227.98</v>
          </cell>
          <cell r="E1605">
            <v>0.16499092742510232</v>
          </cell>
          <cell r="F1605">
            <v>1.0027798690621263E-2</v>
          </cell>
        </row>
        <row r="1606">
          <cell r="A1606">
            <v>25050</v>
          </cell>
          <cell r="B1606">
            <v>228.18</v>
          </cell>
          <cell r="C1606">
            <v>228.25200000000001</v>
          </cell>
          <cell r="D1606">
            <v>228.18</v>
          </cell>
          <cell r="E1606">
            <v>0.16373790009853414</v>
          </cell>
          <cell r="F1606">
            <v>8.7747713640530939E-3</v>
          </cell>
        </row>
        <row r="1607">
          <cell r="A1607">
            <v>25060</v>
          </cell>
          <cell r="B1607">
            <v>228.49</v>
          </cell>
          <cell r="C1607">
            <v>228.56399999999999</v>
          </cell>
          <cell r="D1607">
            <v>228.49</v>
          </cell>
          <cell r="E1607">
            <v>0.16248487277196597</v>
          </cell>
          <cell r="F1607">
            <v>7.5217440374849252E-3</v>
          </cell>
        </row>
        <row r="1608">
          <cell r="A1608">
            <v>25070</v>
          </cell>
          <cell r="B1608">
            <v>228.91</v>
          </cell>
          <cell r="C1608">
            <v>228.98099999999999</v>
          </cell>
          <cell r="D1608">
            <v>228.91</v>
          </cell>
          <cell r="E1608">
            <v>0.16123184544539779</v>
          </cell>
          <cell r="F1608">
            <v>6.2687167109167557E-3</v>
          </cell>
        </row>
        <row r="1609">
          <cell r="A1609">
            <v>25080</v>
          </cell>
          <cell r="B1609">
            <v>229.38</v>
          </cell>
          <cell r="C1609">
            <v>229.45099999999999</v>
          </cell>
          <cell r="D1609">
            <v>229.38</v>
          </cell>
          <cell r="E1609">
            <v>0.15750030252781563</v>
          </cell>
          <cell r="F1609">
            <v>5.0156893843485862E-3</v>
          </cell>
        </row>
        <row r="1610">
          <cell r="A1610">
            <v>25090</v>
          </cell>
          <cell r="B1610">
            <v>229.85</v>
          </cell>
          <cell r="C1610">
            <v>229.92</v>
          </cell>
          <cell r="D1610">
            <v>229.85</v>
          </cell>
          <cell r="E1610">
            <v>0.14880814835012965</v>
          </cell>
          <cell r="F1610">
            <v>3.7590819797045077E-3</v>
          </cell>
        </row>
        <row r="1611">
          <cell r="A1611">
            <v>25100</v>
          </cell>
          <cell r="B1611">
            <v>230.32</v>
          </cell>
          <cell r="C1611">
            <v>230.39</v>
          </cell>
          <cell r="D1611">
            <v>230.32</v>
          </cell>
          <cell r="E1611">
            <v>0.13268402747747771</v>
          </cell>
          <cell r="F1611">
            <v>2.5060546531363386E-3</v>
          </cell>
        </row>
        <row r="1612">
          <cell r="A1612">
            <v>25110</v>
          </cell>
          <cell r="B1612">
            <v>230.79</v>
          </cell>
          <cell r="C1612">
            <v>230.86</v>
          </cell>
          <cell r="D1612">
            <v>230.82</v>
          </cell>
          <cell r="E1612">
            <v>0.11160287542279784</v>
          </cell>
          <cell r="F1612">
            <v>1.2530273265681693E-3</v>
          </cell>
        </row>
        <row r="1613">
          <cell r="A1613">
            <v>25120</v>
          </cell>
          <cell r="B1613">
            <v>231.24</v>
          </cell>
          <cell r="C1613">
            <v>231.316</v>
          </cell>
          <cell r="D1613">
            <v>231.34</v>
          </cell>
          <cell r="E1613">
            <v>9.0521723368117993E-2</v>
          </cell>
          <cell r="F1613">
            <v>0</v>
          </cell>
        </row>
        <row r="1614">
          <cell r="A1614">
            <v>25130</v>
          </cell>
          <cell r="B1614">
            <v>231.57</v>
          </cell>
          <cell r="C1614">
            <v>231.67599999999999</v>
          </cell>
          <cell r="D1614">
            <v>231.76</v>
          </cell>
          <cell r="E1614">
            <v>6.8044340863833611E-2</v>
          </cell>
          <cell r="F1614">
            <v>0</v>
          </cell>
        </row>
        <row r="1615">
          <cell r="A1615">
            <v>25140</v>
          </cell>
          <cell r="B1615">
            <v>231.74</v>
          </cell>
          <cell r="C1615">
            <v>231.92599999999999</v>
          </cell>
          <cell r="D1615">
            <v>232.07</v>
          </cell>
          <cell r="E1615">
            <v>4.5384374377677859E-2</v>
          </cell>
          <cell r="F1615">
            <v>0</v>
          </cell>
        </row>
        <row r="1616">
          <cell r="A1616">
            <v>25150</v>
          </cell>
          <cell r="B1616">
            <v>231.92</v>
          </cell>
          <cell r="C1616">
            <v>232.06700000000001</v>
          </cell>
          <cell r="D1616">
            <v>232.19</v>
          </cell>
          <cell r="E1616">
            <v>2.2692187188838933E-2</v>
          </cell>
          <cell r="F1616">
            <v>0</v>
          </cell>
        </row>
        <row r="1617">
          <cell r="A1617">
            <v>25160</v>
          </cell>
          <cell r="B1617">
            <v>232.05</v>
          </cell>
          <cell r="C1617">
            <v>232.09800000000001</v>
          </cell>
          <cell r="D1617">
            <v>232.14</v>
          </cell>
          <cell r="E1617">
            <v>2.0220831753976789E-2</v>
          </cell>
          <cell r="F1617">
            <v>4.957031182027922E-3</v>
          </cell>
        </row>
        <row r="1618">
          <cell r="A1618">
            <v>25170</v>
          </cell>
          <cell r="B1618">
            <v>232.07</v>
          </cell>
          <cell r="C1618">
            <v>232.01900000000001</v>
          </cell>
          <cell r="D1618">
            <v>231.96</v>
          </cell>
          <cell r="E1618">
            <v>4.0048956482088477E-2</v>
          </cell>
          <cell r="F1618">
            <v>1.5263800571948864E-2</v>
          </cell>
        </row>
        <row r="1619">
          <cell r="A1619">
            <v>25180</v>
          </cell>
          <cell r="B1619">
            <v>231.96</v>
          </cell>
          <cell r="C1619">
            <v>231.83099999999999</v>
          </cell>
          <cell r="D1619">
            <v>231.67</v>
          </cell>
          <cell r="E1619">
            <v>5.7398565619186201E-2</v>
          </cell>
          <cell r="F1619">
            <v>2.8038345318656045E-2</v>
          </cell>
        </row>
        <row r="1620">
          <cell r="A1620">
            <v>25190</v>
          </cell>
          <cell r="B1620">
            <v>231.67</v>
          </cell>
          <cell r="C1620">
            <v>231.53399999999999</v>
          </cell>
          <cell r="D1620">
            <v>231.36</v>
          </cell>
          <cell r="E1620">
            <v>7.2269659165269964E-2</v>
          </cell>
          <cell r="F1620">
            <v>4.2059308017022019E-2</v>
          </cell>
        </row>
        <row r="1621">
          <cell r="A1621">
            <v>25200</v>
          </cell>
          <cell r="B1621">
            <v>231.28</v>
          </cell>
          <cell r="C1621">
            <v>231.14</v>
          </cell>
          <cell r="D1621">
            <v>230.96</v>
          </cell>
          <cell r="E1621">
            <v>8.4662237120339767E-2</v>
          </cell>
          <cell r="F1621">
            <v>5.7315948432819064E-2</v>
          </cell>
        </row>
        <row r="1622">
          <cell r="A1622">
            <v>25210</v>
          </cell>
          <cell r="B1622">
            <v>230.87</v>
          </cell>
          <cell r="C1622">
            <v>230.733</v>
          </cell>
          <cell r="D1622">
            <v>230.56</v>
          </cell>
          <cell r="E1622">
            <v>9.457629948439561E-2</v>
          </cell>
          <cell r="F1622">
            <v>7.5051104439630076E-2</v>
          </cell>
        </row>
        <row r="1623">
          <cell r="A1623">
            <v>25220</v>
          </cell>
          <cell r="B1623">
            <v>230.46</v>
          </cell>
          <cell r="C1623">
            <v>230.32499999999999</v>
          </cell>
          <cell r="D1623">
            <v>230.15</v>
          </cell>
          <cell r="E1623">
            <v>0.10201184625743749</v>
          </cell>
          <cell r="F1623">
            <v>9.2786260446441088E-2</v>
          </cell>
        </row>
        <row r="1624">
          <cell r="A1624">
            <v>25230</v>
          </cell>
          <cell r="B1624">
            <v>230.05</v>
          </cell>
          <cell r="C1624">
            <v>229.91800000000001</v>
          </cell>
          <cell r="D1624">
            <v>229.75</v>
          </cell>
          <cell r="E1624">
            <v>0.10201184625743749</v>
          </cell>
          <cell r="F1624">
            <v>0.10804290086223814</v>
          </cell>
        </row>
        <row r="1625">
          <cell r="A1625">
            <v>25240</v>
          </cell>
          <cell r="B1625">
            <v>229.58</v>
          </cell>
          <cell r="C1625">
            <v>229.511</v>
          </cell>
          <cell r="D1625">
            <v>229.42</v>
          </cell>
          <cell r="E1625">
            <v>0.10201184625743749</v>
          </cell>
          <cell r="F1625">
            <v>0.12076374443780669</v>
          </cell>
        </row>
        <row r="1626">
          <cell r="A1626">
            <v>25250</v>
          </cell>
          <cell r="B1626">
            <v>229.11</v>
          </cell>
          <cell r="C1626">
            <v>229.10300000000001</v>
          </cell>
          <cell r="D1626">
            <v>229.03</v>
          </cell>
          <cell r="E1626">
            <v>0.10201184625743749</v>
          </cell>
          <cell r="F1626">
            <v>0.12338794166744803</v>
          </cell>
        </row>
        <row r="1627">
          <cell r="A1627">
            <v>25260</v>
          </cell>
          <cell r="B1627">
            <v>228.64</v>
          </cell>
          <cell r="C1627">
            <v>228.696</v>
          </cell>
          <cell r="D1627">
            <v>228.63</v>
          </cell>
          <cell r="E1627">
            <v>0.10326487358400566</v>
          </cell>
          <cell r="F1627">
            <v>0.12464096899401619</v>
          </cell>
        </row>
        <row r="1628">
          <cell r="A1628">
            <v>25270</v>
          </cell>
          <cell r="B1628">
            <v>228.22</v>
          </cell>
          <cell r="C1628">
            <v>228.28899999999999</v>
          </cell>
          <cell r="D1628">
            <v>228.22</v>
          </cell>
          <cell r="E1628">
            <v>0.10451790091057382</v>
          </cell>
          <cell r="F1628">
            <v>0.12589399632058437</v>
          </cell>
        </row>
        <row r="1629">
          <cell r="A1629">
            <v>25280</v>
          </cell>
          <cell r="B1629">
            <v>227.82</v>
          </cell>
          <cell r="C1629">
            <v>227.89400000000001</v>
          </cell>
          <cell r="D1629">
            <v>227.82</v>
          </cell>
          <cell r="E1629">
            <v>0.10577092823714199</v>
          </cell>
          <cell r="F1629">
            <v>0.12714702364715255</v>
          </cell>
        </row>
        <row r="1630">
          <cell r="A1630">
            <v>25290</v>
          </cell>
          <cell r="B1630">
            <v>227.46</v>
          </cell>
          <cell r="C1630">
            <v>227.52699999999999</v>
          </cell>
          <cell r="D1630">
            <v>227.46</v>
          </cell>
          <cell r="E1630">
            <v>0.10702395556371015</v>
          </cell>
          <cell r="F1630">
            <v>0.12840005097372073</v>
          </cell>
        </row>
        <row r="1631">
          <cell r="A1631">
            <v>25300</v>
          </cell>
          <cell r="B1631">
            <v>227.12</v>
          </cell>
          <cell r="C1631">
            <v>227.18799999999999</v>
          </cell>
          <cell r="D1631">
            <v>227.12</v>
          </cell>
          <cell r="E1631">
            <v>0.10827698289027832</v>
          </cell>
          <cell r="F1631">
            <v>0.12965307830028891</v>
          </cell>
        </row>
        <row r="1632">
          <cell r="A1632">
            <v>25310</v>
          </cell>
          <cell r="B1632">
            <v>226.81</v>
          </cell>
          <cell r="C1632">
            <v>226.875</v>
          </cell>
          <cell r="D1632">
            <v>226.81</v>
          </cell>
          <cell r="E1632">
            <v>0.10953001021684648</v>
          </cell>
          <cell r="F1632">
            <v>0.13090610562685709</v>
          </cell>
        </row>
        <row r="1633">
          <cell r="A1633">
            <v>25320</v>
          </cell>
          <cell r="B1633">
            <v>226.52</v>
          </cell>
          <cell r="C1633">
            <v>226.59</v>
          </cell>
          <cell r="D1633">
            <v>226.52</v>
          </cell>
          <cell r="E1633">
            <v>0.11078303754341465</v>
          </cell>
          <cell r="F1633">
            <v>0.13215913295342527</v>
          </cell>
        </row>
        <row r="1634">
          <cell r="A1634">
            <v>25330</v>
          </cell>
          <cell r="B1634">
            <v>226.26</v>
          </cell>
          <cell r="C1634">
            <v>226.333</v>
          </cell>
          <cell r="D1634">
            <v>226.32</v>
          </cell>
          <cell r="E1634">
            <v>0.11208260588496964</v>
          </cell>
          <cell r="F1634">
            <v>0.13345870129498025</v>
          </cell>
        </row>
        <row r="1635">
          <cell r="A1635">
            <v>25340</v>
          </cell>
          <cell r="B1635">
            <v>226.02</v>
          </cell>
          <cell r="C1635">
            <v>226.102</v>
          </cell>
          <cell r="D1635">
            <v>226.15</v>
          </cell>
          <cell r="E1635">
            <v>0.11977481671699208</v>
          </cell>
          <cell r="F1635">
            <v>0.13345870129498025</v>
          </cell>
        </row>
        <row r="1636">
          <cell r="A1636">
            <v>25350</v>
          </cell>
          <cell r="B1636">
            <v>225.75</v>
          </cell>
          <cell r="C1636">
            <v>225.9</v>
          </cell>
          <cell r="D1636">
            <v>226.01</v>
          </cell>
          <cell r="E1636">
            <v>0.12759591035974727</v>
          </cell>
          <cell r="F1636">
            <v>0.13345870129498025</v>
          </cell>
        </row>
        <row r="1637">
          <cell r="A1637">
            <v>25360</v>
          </cell>
          <cell r="B1637">
            <v>225.57</v>
          </cell>
          <cell r="C1637">
            <v>225.72399999999999</v>
          </cell>
          <cell r="D1637">
            <v>225.84</v>
          </cell>
          <cell r="E1637">
            <v>0.13017356657440179</v>
          </cell>
          <cell r="F1637">
            <v>0.13345870129498025</v>
          </cell>
        </row>
        <row r="1638">
          <cell r="A1638">
            <v>25369</v>
          </cell>
          <cell r="B1638">
            <v>225.4845</v>
          </cell>
          <cell r="C1638">
            <v>225.57599999999999</v>
          </cell>
          <cell r="D1638">
            <v>225.66</v>
          </cell>
          <cell r="E1638">
            <v>0</v>
          </cell>
          <cell r="F1638">
            <v>0</v>
          </cell>
        </row>
        <row r="1639">
          <cell r="A1639">
            <v>25380</v>
          </cell>
          <cell r="B1639">
            <v>225.38</v>
          </cell>
          <cell r="C1639">
            <v>225.45500000000001</v>
          </cell>
          <cell r="D1639">
            <v>225.44</v>
          </cell>
          <cell r="E1639">
            <v>0</v>
          </cell>
          <cell r="F1639">
            <v>0</v>
          </cell>
        </row>
        <row r="1640">
          <cell r="A1640">
            <v>25388</v>
          </cell>
          <cell r="B1640">
            <v>225.32419999999999</v>
          </cell>
          <cell r="C1640">
            <v>225.36099999999999</v>
          </cell>
          <cell r="D1640">
            <v>225.35900000000001</v>
          </cell>
          <cell r="E1640">
            <v>1.5036327918818032E-3</v>
          </cell>
          <cell r="F1640">
            <v>1.5036327918818032E-3</v>
          </cell>
        </row>
        <row r="1641">
          <cell r="A1641">
            <v>25400</v>
          </cell>
          <cell r="B1641">
            <v>225.24</v>
          </cell>
          <cell r="C1641">
            <v>225.29499999999999</v>
          </cell>
          <cell r="D1641">
            <v>225.24</v>
          </cell>
          <cell r="E1641">
            <v>2.7566601184499722E-3</v>
          </cell>
          <cell r="F1641">
            <v>2.7566601184499722E-3</v>
          </cell>
        </row>
        <row r="1642">
          <cell r="A1642">
            <v>25410</v>
          </cell>
          <cell r="B1642">
            <v>225.19</v>
          </cell>
          <cell r="C1642">
            <v>225.256</v>
          </cell>
          <cell r="D1642">
            <v>225.19</v>
          </cell>
          <cell r="E1642">
            <v>4.0096874450181418E-3</v>
          </cell>
          <cell r="F1642">
            <v>4.0096874450181418E-3</v>
          </cell>
        </row>
        <row r="1643">
          <cell r="A1643">
            <v>25420</v>
          </cell>
          <cell r="B1643">
            <v>225.14</v>
          </cell>
          <cell r="C1643">
            <v>225.245</v>
          </cell>
          <cell r="D1643">
            <v>225.12999999999997</v>
          </cell>
          <cell r="E1643">
            <v>5.3535936765901605E-2</v>
          </cell>
          <cell r="F1643">
            <v>4.4861132197352722E-2</v>
          </cell>
        </row>
        <row r="1644">
          <cell r="A1644">
            <v>25430</v>
          </cell>
          <cell r="B1644">
            <v>225.19</v>
          </cell>
          <cell r="C1644">
            <v>225.261</v>
          </cell>
          <cell r="D1644">
            <v>225.17999999999998</v>
          </cell>
          <cell r="E1644">
            <v>5.2282909439333433E-2</v>
          </cell>
          <cell r="F1644">
            <v>4.360810487078455E-2</v>
          </cell>
        </row>
        <row r="1645">
          <cell r="A1645">
            <v>25440</v>
          </cell>
          <cell r="B1645">
            <v>225.23</v>
          </cell>
          <cell r="C1645">
            <v>225.304</v>
          </cell>
          <cell r="D1645">
            <v>225.23</v>
          </cell>
          <cell r="E1645">
            <v>5.1029882112765261E-2</v>
          </cell>
          <cell r="F1645">
            <v>4.2355077544216378E-2</v>
          </cell>
        </row>
        <row r="1646">
          <cell r="A1646">
            <v>25450</v>
          </cell>
          <cell r="B1646">
            <v>225.3</v>
          </cell>
          <cell r="C1646">
            <v>225.375</v>
          </cell>
          <cell r="D1646">
            <v>225.3</v>
          </cell>
          <cell r="E1646">
            <v>4.9776854786197089E-2</v>
          </cell>
          <cell r="F1646">
            <v>4.1102050217648206E-2</v>
          </cell>
        </row>
        <row r="1647">
          <cell r="A1647">
            <v>25460</v>
          </cell>
          <cell r="B1647">
            <v>225.4</v>
          </cell>
          <cell r="C1647">
            <v>225.47300000000001</v>
          </cell>
          <cell r="D1647">
            <v>225.4</v>
          </cell>
          <cell r="E1647">
            <v>4.8523827459628917E-2</v>
          </cell>
          <cell r="F1647">
            <v>3.9849022891080034E-2</v>
          </cell>
        </row>
        <row r="1648">
          <cell r="A1648">
            <v>25470</v>
          </cell>
          <cell r="B1648">
            <v>225.53</v>
          </cell>
          <cell r="C1648">
            <v>225.59800000000001</v>
          </cell>
          <cell r="D1648">
            <v>225.53</v>
          </cell>
          <cell r="E1648">
            <v>4.7270800133060745E-2</v>
          </cell>
          <cell r="F1648">
            <v>3.8595995564511862E-2</v>
          </cell>
        </row>
        <row r="1649">
          <cell r="A1649">
            <v>25480</v>
          </cell>
          <cell r="B1649">
            <v>225.68</v>
          </cell>
          <cell r="C1649">
            <v>225.751</v>
          </cell>
          <cell r="D1649">
            <v>225.68</v>
          </cell>
          <cell r="E1649">
            <v>4.6017772806492573E-2</v>
          </cell>
          <cell r="F1649">
            <v>3.734296823794369E-2</v>
          </cell>
        </row>
        <row r="1650">
          <cell r="A1650">
            <v>25490</v>
          </cell>
          <cell r="B1650">
            <v>225.86</v>
          </cell>
          <cell r="C1650">
            <v>225.93100000000001</v>
          </cell>
          <cell r="D1650">
            <v>225.86</v>
          </cell>
          <cell r="E1650">
            <v>4.47647454799244E-2</v>
          </cell>
          <cell r="F1650">
            <v>3.6089940911375518E-2</v>
          </cell>
        </row>
        <row r="1651">
          <cell r="A1651">
            <v>25500</v>
          </cell>
          <cell r="B1651">
            <v>226.07</v>
          </cell>
          <cell r="C1651">
            <v>226.13800000000001</v>
          </cell>
          <cell r="D1651">
            <v>226.07</v>
          </cell>
          <cell r="E1651">
            <v>4.3511718153356228E-2</v>
          </cell>
          <cell r="F1651">
            <v>3.4836913584807346E-2</v>
          </cell>
        </row>
        <row r="1652">
          <cell r="A1652">
            <v>25510</v>
          </cell>
          <cell r="B1652">
            <v>226.29</v>
          </cell>
          <cell r="C1652">
            <v>226.35900000000001</v>
          </cell>
          <cell r="D1652">
            <v>226.29</v>
          </cell>
          <cell r="E1652">
            <v>4.2258690826788056E-2</v>
          </cell>
          <cell r="F1652">
            <v>3.3583886258239173E-2</v>
          </cell>
        </row>
        <row r="1653">
          <cell r="A1653">
            <v>25520</v>
          </cell>
          <cell r="B1653">
            <v>226.51</v>
          </cell>
          <cell r="C1653">
            <v>226.57900000000001</v>
          </cell>
          <cell r="D1653">
            <v>226.51</v>
          </cell>
          <cell r="E1653">
            <v>4.1005663500219884E-2</v>
          </cell>
          <cell r="F1653">
            <v>3.2330858931671001E-2</v>
          </cell>
        </row>
        <row r="1654">
          <cell r="A1654">
            <v>25530</v>
          </cell>
          <cell r="B1654">
            <v>226.73</v>
          </cell>
          <cell r="C1654">
            <v>226.79900000000001</v>
          </cell>
          <cell r="D1654">
            <v>226.74299999999999</v>
          </cell>
          <cell r="E1654">
            <v>3.9752636173651712E-2</v>
          </cell>
          <cell r="F1654">
            <v>3.1077831605102829E-2</v>
          </cell>
        </row>
        <row r="1655">
          <cell r="A1655">
            <v>25540</v>
          </cell>
          <cell r="B1655">
            <v>226.95</v>
          </cell>
          <cell r="C1655">
            <v>227.02</v>
          </cell>
          <cell r="D1655">
            <v>226.95899999999997</v>
          </cell>
          <cell r="E1655">
            <v>3.849960884708354E-2</v>
          </cell>
          <cell r="F1655">
            <v>2.9824804278534661E-2</v>
          </cell>
        </row>
        <row r="1656">
          <cell r="A1656">
            <v>25550</v>
          </cell>
          <cell r="B1656">
            <v>227.17</v>
          </cell>
          <cell r="C1656">
            <v>227.24</v>
          </cell>
          <cell r="D1656">
            <v>227.17</v>
          </cell>
          <cell r="E1656">
            <v>3.7246581520515368E-2</v>
          </cell>
          <cell r="F1656">
            <v>2.8571776951966492E-2</v>
          </cell>
        </row>
        <row r="1657">
          <cell r="A1657">
            <v>25560</v>
          </cell>
          <cell r="B1657">
            <v>227.39</v>
          </cell>
          <cell r="C1657">
            <v>227.46</v>
          </cell>
          <cell r="D1657">
            <v>227.39</v>
          </cell>
          <cell r="E1657">
            <v>3.5993554193947196E-2</v>
          </cell>
          <cell r="F1657">
            <v>2.7318749625398323E-2</v>
          </cell>
        </row>
        <row r="1658">
          <cell r="A1658">
            <v>25570</v>
          </cell>
          <cell r="B1658">
            <v>227.61</v>
          </cell>
          <cell r="C1658">
            <v>227.68100000000001</v>
          </cell>
          <cell r="D1658">
            <v>227.61</v>
          </cell>
          <cell r="E1658">
            <v>2.9783495685351099E-2</v>
          </cell>
          <cell r="F1658">
            <v>2.6065722298830155E-2</v>
          </cell>
        </row>
        <row r="1659">
          <cell r="A1659">
            <v>25580</v>
          </cell>
          <cell r="B1659">
            <v>227.83</v>
          </cell>
          <cell r="C1659">
            <v>227.90100000000001</v>
          </cell>
          <cell r="D1659">
            <v>227.83</v>
          </cell>
          <cell r="E1659">
            <v>2.2334179381248025E-2</v>
          </cell>
          <cell r="F1659">
            <v>1.9855663790234065E-2</v>
          </cell>
        </row>
        <row r="1660">
          <cell r="A1660">
            <v>25590</v>
          </cell>
          <cell r="B1660">
            <v>228.01</v>
          </cell>
          <cell r="C1660">
            <v>228.07599999999999</v>
          </cell>
          <cell r="D1660">
            <v>228.01</v>
          </cell>
          <cell r="E1660">
            <v>1.3645605281637975E-2</v>
          </cell>
          <cell r="F1660">
            <v>1.1167089690624013E-2</v>
          </cell>
        </row>
        <row r="1661">
          <cell r="A1661">
            <v>25600</v>
          </cell>
          <cell r="B1661">
            <v>228.09</v>
          </cell>
          <cell r="C1661">
            <v>228.16200000000001</v>
          </cell>
          <cell r="D1661">
            <v>228.09</v>
          </cell>
          <cell r="E1661">
            <v>1.6124120872651936E-2</v>
          </cell>
          <cell r="F1661">
            <v>1.3645605281637975E-2</v>
          </cell>
        </row>
        <row r="1662">
          <cell r="A1662">
            <v>25610</v>
          </cell>
          <cell r="B1662">
            <v>228.05</v>
          </cell>
          <cell r="C1662">
            <v>228.11500000000001</v>
          </cell>
          <cell r="D1662">
            <v>228.05</v>
          </cell>
          <cell r="E1662">
            <v>2.4812694972261986E-2</v>
          </cell>
          <cell r="F1662">
            <v>2.729121056327595E-2</v>
          </cell>
        </row>
        <row r="1663">
          <cell r="A1663">
            <v>25620</v>
          </cell>
          <cell r="B1663">
            <v>228</v>
          </cell>
          <cell r="C1663">
            <v>228.065</v>
          </cell>
          <cell r="D1663">
            <v>228</v>
          </cell>
          <cell r="E1663">
            <v>2.8544237889844115E-2</v>
          </cell>
          <cell r="F1663">
            <v>4.0936815844913925E-2</v>
          </cell>
        </row>
        <row r="1664">
          <cell r="A1664">
            <v>25630</v>
          </cell>
          <cell r="B1664">
            <v>227.81</v>
          </cell>
          <cell r="C1664">
            <v>227.88200000000001</v>
          </cell>
          <cell r="D1664">
            <v>227.81</v>
          </cell>
          <cell r="E1664">
            <v>2.9797265216412284E-2</v>
          </cell>
          <cell r="F1664">
            <v>4.2189843171482097E-2</v>
          </cell>
        </row>
        <row r="1665">
          <cell r="A1665">
            <v>25640</v>
          </cell>
          <cell r="B1665">
            <v>227.54</v>
          </cell>
          <cell r="C1665">
            <v>227.60900000000001</v>
          </cell>
          <cell r="D1665">
            <v>227.54</v>
          </cell>
          <cell r="E1665">
            <v>3.1050292542980452E-2</v>
          </cell>
          <cell r="F1665">
            <v>4.3442870498050269E-2</v>
          </cell>
        </row>
        <row r="1666">
          <cell r="A1666">
            <v>25650</v>
          </cell>
          <cell r="B1666">
            <v>227.22</v>
          </cell>
          <cell r="C1666">
            <v>227.292</v>
          </cell>
          <cell r="D1666">
            <v>227.22</v>
          </cell>
          <cell r="E1666">
            <v>3.2306899947624527E-2</v>
          </cell>
          <cell r="F1666">
            <v>4.4699477902694344E-2</v>
          </cell>
        </row>
        <row r="1667">
          <cell r="A1667">
            <v>25660</v>
          </cell>
          <cell r="B1667">
            <v>226.91</v>
          </cell>
          <cell r="C1667">
            <v>226.982</v>
          </cell>
          <cell r="D1667">
            <v>226.91</v>
          </cell>
          <cell r="E1667">
            <v>3.35599272741927E-2</v>
          </cell>
          <cell r="F1667">
            <v>4.5952505229262516E-2</v>
          </cell>
        </row>
        <row r="1668">
          <cell r="A1668">
            <v>25670</v>
          </cell>
          <cell r="B1668">
            <v>226.65</v>
          </cell>
          <cell r="C1668">
            <v>226.72399999999999</v>
          </cell>
          <cell r="D1668">
            <v>226.65</v>
          </cell>
          <cell r="E1668">
            <v>3.4812954600760872E-2</v>
          </cell>
          <cell r="F1668">
            <v>4.7205532555830688E-2</v>
          </cell>
        </row>
        <row r="1669">
          <cell r="A1669">
            <v>25680</v>
          </cell>
          <cell r="B1669">
            <v>226.46</v>
          </cell>
          <cell r="C1669">
            <v>226.52699999999999</v>
          </cell>
          <cell r="D1669">
            <v>226.46</v>
          </cell>
          <cell r="E1669">
            <v>3.6065981927329044E-2</v>
          </cell>
          <cell r="F1669">
            <v>4.8458559882398861E-2</v>
          </cell>
        </row>
        <row r="1670">
          <cell r="A1670">
            <v>25690</v>
          </cell>
          <cell r="B1670">
            <v>226.32</v>
          </cell>
          <cell r="C1670">
            <v>226.38900000000001</v>
          </cell>
          <cell r="D1670">
            <v>226.32</v>
          </cell>
          <cell r="E1670">
            <v>3.7319009253897216E-2</v>
          </cell>
          <cell r="F1670">
            <v>4.9711587208967033E-2</v>
          </cell>
        </row>
        <row r="1671">
          <cell r="A1671">
            <v>25700</v>
          </cell>
          <cell r="B1671">
            <v>226.24</v>
          </cell>
          <cell r="C1671">
            <v>226.31200000000001</v>
          </cell>
          <cell r="D1671">
            <v>226.24</v>
          </cell>
          <cell r="E1671">
            <v>3.8572036580465388E-2</v>
          </cell>
          <cell r="F1671">
            <v>5.0964614535535205E-2</v>
          </cell>
        </row>
        <row r="1672">
          <cell r="A1672">
            <v>25710</v>
          </cell>
          <cell r="B1672">
            <v>226.19</v>
          </cell>
          <cell r="C1672">
            <v>226.262</v>
          </cell>
          <cell r="D1672">
            <v>226.15999999999991</v>
          </cell>
          <cell r="E1672">
            <v>2.9887042558931234E-2</v>
          </cell>
          <cell r="F1672">
            <v>4.8723761050637346E-2</v>
          </cell>
        </row>
        <row r="1673">
          <cell r="A1673">
            <v>25720</v>
          </cell>
          <cell r="B1673">
            <v>226.26</v>
          </cell>
          <cell r="C1673">
            <v>226.32900000000001</v>
          </cell>
          <cell r="D1673">
            <v>226.20999999999992</v>
          </cell>
          <cell r="E1673">
            <v>2.8634015232363065E-2</v>
          </cell>
          <cell r="F1673">
            <v>4.7470733724069174E-2</v>
          </cell>
        </row>
        <row r="1674">
          <cell r="A1674">
            <v>25730</v>
          </cell>
          <cell r="B1674">
            <v>226.3</v>
          </cell>
          <cell r="C1674">
            <v>226.37200000000001</v>
          </cell>
          <cell r="D1674">
            <v>226.25999999999993</v>
          </cell>
          <cell r="E1674">
            <v>2.4902472314780936E-2</v>
          </cell>
          <cell r="F1674">
            <v>4.0269268979067498E-2</v>
          </cell>
        </row>
        <row r="1675">
          <cell r="A1675">
            <v>25740</v>
          </cell>
          <cell r="B1675">
            <v>226.34</v>
          </cell>
          <cell r="C1675">
            <v>226.41399999999999</v>
          </cell>
          <cell r="D1675">
            <v>226.30999999999995</v>
          </cell>
          <cell r="E1675">
            <v>2.0675226278996015E-2</v>
          </cell>
          <cell r="F1675">
            <v>3.2076397997660232E-2</v>
          </cell>
        </row>
        <row r="1676">
          <cell r="A1676">
            <v>25750</v>
          </cell>
          <cell r="B1676">
            <v>226.39</v>
          </cell>
          <cell r="C1676">
            <v>226.45699999999999</v>
          </cell>
          <cell r="D1676">
            <v>226.35999999999996</v>
          </cell>
          <cell r="E1676">
            <v>1.594869704693239E-2</v>
          </cell>
          <cell r="F1676">
            <v>2.288854070177148E-2</v>
          </cell>
        </row>
        <row r="1677">
          <cell r="A1677">
            <v>25760</v>
          </cell>
          <cell r="B1677">
            <v>226.43</v>
          </cell>
          <cell r="C1677">
            <v>226.5</v>
          </cell>
          <cell r="D1677">
            <v>226.40999999999997</v>
          </cell>
          <cell r="E1677">
            <v>1.0730044774741885E-2</v>
          </cell>
          <cell r="F1677">
            <v>1.4695669720364221E-2</v>
          </cell>
        </row>
        <row r="1678">
          <cell r="A1678">
            <v>25770</v>
          </cell>
          <cell r="B1678">
            <v>226.47</v>
          </cell>
          <cell r="C1678">
            <v>226.542</v>
          </cell>
          <cell r="D1678">
            <v>226.45999999999998</v>
          </cell>
          <cell r="E1678">
            <v>5.0156893843485862E-3</v>
          </cell>
          <cell r="F1678">
            <v>7.4942049753625476E-3</v>
          </cell>
        </row>
        <row r="1679">
          <cell r="A1679">
            <v>25780</v>
          </cell>
          <cell r="B1679">
            <v>226.51</v>
          </cell>
          <cell r="C1679">
            <v>226.58500000000001</v>
          </cell>
          <cell r="D1679">
            <v>226.51</v>
          </cell>
          <cell r="E1679">
            <v>3.7626620577804167E-3</v>
          </cell>
          <cell r="F1679">
            <v>3.7626620577804167E-3</v>
          </cell>
        </row>
        <row r="1680">
          <cell r="A1680">
            <v>25790</v>
          </cell>
          <cell r="B1680">
            <v>226.56</v>
          </cell>
          <cell r="C1680">
            <v>226.62700000000001</v>
          </cell>
          <cell r="D1680">
            <v>226.56</v>
          </cell>
          <cell r="E1680">
            <v>2.5060546531363386E-3</v>
          </cell>
          <cell r="F1680">
            <v>2.5060546531363386E-3</v>
          </cell>
        </row>
        <row r="1681">
          <cell r="A1681">
            <v>25800</v>
          </cell>
          <cell r="B1681">
            <v>226.66</v>
          </cell>
          <cell r="C1681">
            <v>226.72800000000001</v>
          </cell>
          <cell r="D1681">
            <v>226.66</v>
          </cell>
          <cell r="E1681">
            <v>1.2530273265681693E-3</v>
          </cell>
          <cell r="F1681">
            <v>1.2530273265681693E-3</v>
          </cell>
        </row>
        <row r="1682">
          <cell r="A1682">
            <v>25810</v>
          </cell>
          <cell r="B1682">
            <v>226.84</v>
          </cell>
          <cell r="C1682">
            <v>226.94399999999999</v>
          </cell>
          <cell r="D1682">
            <v>226.864</v>
          </cell>
          <cell r="E1682">
            <v>0.33594185867472953</v>
          </cell>
          <cell r="F1682">
            <v>0.23977545374338788</v>
          </cell>
        </row>
        <row r="1683">
          <cell r="A1683">
            <v>25820</v>
          </cell>
          <cell r="B1683">
            <v>227.21</v>
          </cell>
          <cell r="C1683">
            <v>227.27699999999999</v>
          </cell>
          <cell r="D1683">
            <v>227.21</v>
          </cell>
          <cell r="E1683">
            <v>0.33468883134816135</v>
          </cell>
          <cell r="F1683">
            <v>0.2385224264168197</v>
          </cell>
        </row>
        <row r="1684">
          <cell r="A1684">
            <v>25830</v>
          </cell>
          <cell r="B1684">
            <v>227.65</v>
          </cell>
          <cell r="C1684">
            <v>227.72499999999999</v>
          </cell>
          <cell r="D1684">
            <v>227.65</v>
          </cell>
          <cell r="E1684">
            <v>0.33343580402159317</v>
          </cell>
          <cell r="F1684">
            <v>0.23726939909025152</v>
          </cell>
        </row>
        <row r="1685">
          <cell r="A1685">
            <v>25840</v>
          </cell>
          <cell r="B1685">
            <v>228.22</v>
          </cell>
          <cell r="C1685">
            <v>228.28899999999999</v>
          </cell>
          <cell r="D1685">
            <v>228.22</v>
          </cell>
          <cell r="E1685">
            <v>0.33218277669502499</v>
          </cell>
          <cell r="F1685">
            <v>0.23601637176368334</v>
          </cell>
        </row>
        <row r="1686">
          <cell r="A1686">
            <v>25850</v>
          </cell>
          <cell r="B1686">
            <v>228.9</v>
          </cell>
          <cell r="C1686">
            <v>228.96899999999999</v>
          </cell>
          <cell r="D1686">
            <v>228.9</v>
          </cell>
          <cell r="E1686">
            <v>0.33092974936845682</v>
          </cell>
          <cell r="F1686">
            <v>0.23476334443711516</v>
          </cell>
        </row>
        <row r="1687">
          <cell r="A1687">
            <v>25860</v>
          </cell>
          <cell r="B1687">
            <v>229.52999999999997</v>
          </cell>
          <cell r="C1687">
            <v>229.70699999999999</v>
          </cell>
          <cell r="D1687">
            <v>229.64</v>
          </cell>
          <cell r="E1687">
            <v>0.32967672204188864</v>
          </cell>
          <cell r="F1687">
            <v>0.23351031711054698</v>
          </cell>
        </row>
        <row r="1688">
          <cell r="A1688">
            <v>25870</v>
          </cell>
          <cell r="B1688">
            <v>230.34</v>
          </cell>
          <cell r="C1688">
            <v>230.44499999999999</v>
          </cell>
          <cell r="D1688">
            <v>230.38</v>
          </cell>
          <cell r="E1688">
            <v>0.32099172802035453</v>
          </cell>
          <cell r="F1688">
            <v>0.22730383868002679</v>
          </cell>
        </row>
        <row r="1689">
          <cell r="A1689">
            <v>25880</v>
          </cell>
          <cell r="B1689">
            <v>231.11</v>
          </cell>
          <cell r="C1689">
            <v>231.18299999999999</v>
          </cell>
          <cell r="D1689">
            <v>231.11</v>
          </cell>
          <cell r="E1689">
            <v>0.31131174768433889</v>
          </cell>
          <cell r="F1689">
            <v>0.21861526458041672</v>
          </cell>
        </row>
        <row r="1690">
          <cell r="A1690">
            <v>25890</v>
          </cell>
          <cell r="B1690">
            <v>231.82999999999998</v>
          </cell>
          <cell r="C1690">
            <v>231.91800000000001</v>
          </cell>
          <cell r="D1690">
            <v>231.85</v>
          </cell>
          <cell r="E1690">
            <v>0.30064036111191766</v>
          </cell>
          <cell r="F1690">
            <v>0.2074481748897927</v>
          </cell>
        </row>
        <row r="1691">
          <cell r="A1691">
            <v>25900</v>
          </cell>
          <cell r="B1691">
            <v>232.59</v>
          </cell>
          <cell r="C1691">
            <v>232.625</v>
          </cell>
          <cell r="D1691">
            <v>232.56</v>
          </cell>
          <cell r="E1691">
            <v>0.28947327142129364</v>
          </cell>
          <cell r="F1691">
            <v>0.1938025696081547</v>
          </cell>
        </row>
        <row r="1692">
          <cell r="A1692">
            <v>25910</v>
          </cell>
          <cell r="B1692">
            <v>233.23</v>
          </cell>
          <cell r="C1692">
            <v>233.30199999999999</v>
          </cell>
          <cell r="D1692">
            <v>233.23</v>
          </cell>
          <cell r="E1692">
            <v>0.27731477549426403</v>
          </cell>
          <cell r="F1692">
            <v>0.17767844873550276</v>
          </cell>
        </row>
        <row r="1693">
          <cell r="A1693">
            <v>25920</v>
          </cell>
          <cell r="B1693">
            <v>233.88</v>
          </cell>
          <cell r="C1693">
            <v>233.94800000000001</v>
          </cell>
          <cell r="D1693">
            <v>233.88</v>
          </cell>
          <cell r="E1693">
            <v>0.26366917021262604</v>
          </cell>
          <cell r="F1693">
            <v>0.16155432786285082</v>
          </cell>
        </row>
        <row r="1694">
          <cell r="A1694">
            <v>25930</v>
          </cell>
          <cell r="B1694">
            <v>234.49</v>
          </cell>
          <cell r="C1694">
            <v>234.56299999999999</v>
          </cell>
          <cell r="D1694">
            <v>234.49</v>
          </cell>
          <cell r="E1694">
            <v>0.24754504933997409</v>
          </cell>
          <cell r="F1694">
            <v>0.14790872258121282</v>
          </cell>
        </row>
        <row r="1695">
          <cell r="A1695">
            <v>25940</v>
          </cell>
          <cell r="B1695">
            <v>235.08</v>
          </cell>
          <cell r="C1695">
            <v>235.148</v>
          </cell>
          <cell r="D1695">
            <v>235.08</v>
          </cell>
          <cell r="E1695">
            <v>0.23042952223091656</v>
          </cell>
          <cell r="F1695">
            <v>0.13426311729957482</v>
          </cell>
        </row>
        <row r="1696">
          <cell r="A1696">
            <v>25950</v>
          </cell>
          <cell r="B1696">
            <v>235.64</v>
          </cell>
          <cell r="C1696">
            <v>235.70599999999999</v>
          </cell>
          <cell r="D1696">
            <v>235.64</v>
          </cell>
          <cell r="E1696">
            <v>0.21182688576725064</v>
          </cell>
          <cell r="F1696">
            <v>0.12061751201793683</v>
          </cell>
        </row>
        <row r="1697">
          <cell r="A1697">
            <v>25960</v>
          </cell>
          <cell r="B1697">
            <v>236.19</v>
          </cell>
          <cell r="C1697">
            <v>236.26</v>
          </cell>
          <cell r="D1697">
            <v>236.19</v>
          </cell>
          <cell r="E1697">
            <v>0.19074573371257078</v>
          </cell>
          <cell r="F1697">
            <v>0.11440745350934074</v>
          </cell>
        </row>
        <row r="1698">
          <cell r="A1698">
            <v>25970</v>
          </cell>
          <cell r="B1698">
            <v>236.74</v>
          </cell>
          <cell r="C1698">
            <v>236.815</v>
          </cell>
          <cell r="D1698">
            <v>236.74</v>
          </cell>
          <cell r="E1698">
            <v>0.16867317542148533</v>
          </cell>
          <cell r="F1698">
            <v>0.11018020747355582</v>
          </cell>
        </row>
        <row r="1699">
          <cell r="A1699">
            <v>25980</v>
          </cell>
          <cell r="B1699">
            <v>237.3</v>
          </cell>
          <cell r="C1699">
            <v>237.369</v>
          </cell>
          <cell r="D1699">
            <v>237.3</v>
          </cell>
          <cell r="E1699">
            <v>0.14511350777579149</v>
          </cell>
          <cell r="F1699">
            <v>0.10892718014698766</v>
          </cell>
        </row>
        <row r="1700">
          <cell r="A1700">
            <v>25990</v>
          </cell>
          <cell r="B1700">
            <v>237.85</v>
          </cell>
          <cell r="C1700">
            <v>237.923</v>
          </cell>
          <cell r="D1700">
            <v>237.85</v>
          </cell>
          <cell r="E1700">
            <v>0.12155384013009767</v>
          </cell>
          <cell r="F1700">
            <v>0.10767415282041949</v>
          </cell>
        </row>
        <row r="1701">
          <cell r="E1701">
            <v>0</v>
          </cell>
          <cell r="F1701">
            <v>0</v>
          </cell>
        </row>
        <row r="1702">
          <cell r="A1702">
            <v>26000</v>
          </cell>
          <cell r="B1702">
            <v>238.41</v>
          </cell>
          <cell r="C1702">
            <v>238.477</v>
          </cell>
          <cell r="D1702">
            <v>238.41</v>
          </cell>
          <cell r="E1702">
            <v>9.7994172484403855E-2</v>
          </cell>
          <cell r="F1702">
            <v>0.10642112549385133</v>
          </cell>
        </row>
        <row r="1703">
          <cell r="A1703">
            <v>26010</v>
          </cell>
          <cell r="B1703">
            <v>238.96</v>
          </cell>
          <cell r="C1703">
            <v>239.029</v>
          </cell>
          <cell r="D1703">
            <v>238.96</v>
          </cell>
          <cell r="E1703">
            <v>7.4434504838710044E-2</v>
          </cell>
          <cell r="F1703">
            <v>0.10120247322166083</v>
          </cell>
        </row>
        <row r="1704">
          <cell r="A1704">
            <v>26020</v>
          </cell>
          <cell r="B1704">
            <v>239.49</v>
          </cell>
          <cell r="C1704">
            <v>239.56399999999999</v>
          </cell>
          <cell r="D1704">
            <v>239.49</v>
          </cell>
          <cell r="E1704">
            <v>5.0874837193016234E-2</v>
          </cell>
          <cell r="F1704">
            <v>9.1026789767442398E-2</v>
          </cell>
        </row>
        <row r="1705">
          <cell r="A1705">
            <v>26030</v>
          </cell>
          <cell r="B1705">
            <v>240.01</v>
          </cell>
          <cell r="C1705">
            <v>240.08</v>
          </cell>
          <cell r="D1705">
            <v>240.01</v>
          </cell>
          <cell r="E1705">
            <v>2.9797265216412284E-2</v>
          </cell>
          <cell r="F1705">
            <v>7.5897655209271969E-2</v>
          </cell>
        </row>
        <row r="1706">
          <cell r="A1706">
            <v>26040</v>
          </cell>
          <cell r="B1706">
            <v>240.51</v>
          </cell>
          <cell r="C1706">
            <v>240.57599999999999</v>
          </cell>
          <cell r="D1706">
            <v>240.51</v>
          </cell>
          <cell r="E1706">
            <v>1.3673144343760352E-2</v>
          </cell>
          <cell r="F1706">
            <v>5.9773534336620034E-2</v>
          </cell>
        </row>
        <row r="1707">
          <cell r="A1707">
            <v>26050</v>
          </cell>
          <cell r="B1707">
            <v>240.98</v>
          </cell>
          <cell r="C1707">
            <v>241.054</v>
          </cell>
          <cell r="D1707">
            <v>240.98</v>
          </cell>
          <cell r="E1707">
            <v>2.5060546531363386E-3</v>
          </cell>
          <cell r="F1707">
            <v>4.1170897872954131E-2</v>
          </cell>
        </row>
        <row r="1708">
          <cell r="A1708">
            <v>26060</v>
          </cell>
          <cell r="B1708">
            <v>241.44</v>
          </cell>
          <cell r="C1708">
            <v>241.512</v>
          </cell>
          <cell r="D1708">
            <v>241.44</v>
          </cell>
          <cell r="E1708">
            <v>1.2530273265681693E-3</v>
          </cell>
          <cell r="F1708">
            <v>2.1081152054679857E-2</v>
          </cell>
        </row>
        <row r="1709">
          <cell r="A1709">
            <v>26070</v>
          </cell>
          <cell r="B1709">
            <v>241.88</v>
          </cell>
          <cell r="C1709">
            <v>241.952</v>
          </cell>
          <cell r="D1709">
            <v>241.92</v>
          </cell>
          <cell r="E1709">
            <v>0.14941924013862523</v>
          </cell>
          <cell r="F1709">
            <v>8.7009666775651209E-2</v>
          </cell>
        </row>
        <row r="1710">
          <cell r="A1710">
            <v>26080</v>
          </cell>
          <cell r="B1710">
            <v>242.3</v>
          </cell>
          <cell r="C1710">
            <v>242.37200000000001</v>
          </cell>
          <cell r="D1710">
            <v>242.4</v>
          </cell>
          <cell r="E1710">
            <v>0.14816621281205705</v>
          </cell>
          <cell r="F1710">
            <v>6.592851472097136E-2</v>
          </cell>
        </row>
        <row r="1711">
          <cell r="A1711">
            <v>26090</v>
          </cell>
          <cell r="B1711">
            <v>242.67</v>
          </cell>
          <cell r="C1711">
            <v>242.77500000000001</v>
          </cell>
          <cell r="D1711">
            <v>242.87</v>
          </cell>
          <cell r="E1711">
            <v>0.1455813964412507</v>
          </cell>
          <cell r="F1711">
            <v>4.6100389992859675E-2</v>
          </cell>
        </row>
        <row r="1712">
          <cell r="A1712">
            <v>26100</v>
          </cell>
          <cell r="B1712">
            <v>242.98</v>
          </cell>
          <cell r="C1712">
            <v>243.17599999999999</v>
          </cell>
          <cell r="D1712">
            <v>243.33</v>
          </cell>
          <cell r="E1712">
            <v>0.14281757616664892</v>
          </cell>
          <cell r="F1712">
            <v>3.3707812037789872E-2</v>
          </cell>
        </row>
        <row r="1713">
          <cell r="A1713">
            <v>26110</v>
          </cell>
          <cell r="B1713">
            <v>243.33</v>
          </cell>
          <cell r="C1713">
            <v>243.577</v>
          </cell>
          <cell r="D1713">
            <v>243.77</v>
          </cell>
          <cell r="E1713">
            <v>0.13747499811490771</v>
          </cell>
          <cell r="F1713">
            <v>2.6272265264747987E-2</v>
          </cell>
        </row>
        <row r="1714">
          <cell r="A1714">
            <v>26120</v>
          </cell>
          <cell r="B1714">
            <v>243.73</v>
          </cell>
          <cell r="C1714">
            <v>243.97800000000001</v>
          </cell>
          <cell r="D1714">
            <v>244.17</v>
          </cell>
          <cell r="E1714">
            <v>0.13064531070855814</v>
          </cell>
          <cell r="F1714">
            <v>2.6272265264747987E-2</v>
          </cell>
        </row>
        <row r="1715">
          <cell r="A1715">
            <v>26130</v>
          </cell>
          <cell r="B1715">
            <v>244.14</v>
          </cell>
          <cell r="C1715">
            <v>244.37899999999999</v>
          </cell>
          <cell r="D1715">
            <v>244.57</v>
          </cell>
          <cell r="E1715">
            <v>0.12034570147478901</v>
          </cell>
          <cell r="F1715">
            <v>2.6272265264747987E-2</v>
          </cell>
        </row>
        <row r="1716">
          <cell r="A1716">
            <v>26140</v>
          </cell>
          <cell r="B1716">
            <v>244.54</v>
          </cell>
          <cell r="C1716">
            <v>244.779</v>
          </cell>
          <cell r="D1716">
            <v>244.97</v>
          </cell>
          <cell r="E1716">
            <v>0.10756757665000592</v>
          </cell>
          <cell r="F1716">
            <v>2.6272265264747987E-2</v>
          </cell>
        </row>
        <row r="1717">
          <cell r="A1717">
            <v>26150</v>
          </cell>
          <cell r="B1717">
            <v>244.94</v>
          </cell>
          <cell r="C1717">
            <v>245.18</v>
          </cell>
          <cell r="D1717">
            <v>245.37</v>
          </cell>
          <cell r="E1717">
            <v>9.4789451825222831E-2</v>
          </cell>
          <cell r="F1717">
            <v>2.6272265264747987E-2</v>
          </cell>
        </row>
        <row r="1718">
          <cell r="A1718">
            <v>26160</v>
          </cell>
          <cell r="B1718">
            <v>245.34</v>
          </cell>
          <cell r="C1718">
            <v>245.58099999999999</v>
          </cell>
          <cell r="D1718">
            <v>245.77</v>
          </cell>
          <cell r="E1718">
            <v>8.201132700043974E-2</v>
          </cell>
          <cell r="F1718">
            <v>2.2306640319125649E-2</v>
          </cell>
        </row>
        <row r="1719">
          <cell r="A1719">
            <v>26170</v>
          </cell>
          <cell r="B1719">
            <v>245.74</v>
          </cell>
          <cell r="C1719">
            <v>245.982</v>
          </cell>
          <cell r="D1719">
            <v>246.17</v>
          </cell>
          <cell r="E1719">
            <v>6.922962209758074E-2</v>
          </cell>
          <cell r="F1719">
            <v>1.4871093546083765E-2</v>
          </cell>
        </row>
        <row r="1720">
          <cell r="A1720">
            <v>26180</v>
          </cell>
          <cell r="B1720">
            <v>246.1</v>
          </cell>
          <cell r="C1720">
            <v>246.34200000000001</v>
          </cell>
          <cell r="D1720">
            <v>246.53</v>
          </cell>
          <cell r="E1720">
            <v>5.6455077350873552E-2</v>
          </cell>
          <cell r="F1720">
            <v>8.9226561276502594E-3</v>
          </cell>
        </row>
        <row r="1721">
          <cell r="A1721">
            <v>26190</v>
          </cell>
          <cell r="B1721">
            <v>246.39</v>
          </cell>
          <cell r="C1721">
            <v>246.63399999999999</v>
          </cell>
          <cell r="D1721">
            <v>246.82</v>
          </cell>
          <cell r="E1721">
            <v>4.3676952526090468E-2</v>
          </cell>
          <cell r="F1721">
            <v>3.9656249456223374E-3</v>
          </cell>
        </row>
        <row r="1722">
          <cell r="A1722">
            <v>26200</v>
          </cell>
          <cell r="B1722">
            <v>246.61</v>
          </cell>
          <cell r="C1722">
            <v>246.858</v>
          </cell>
          <cell r="D1722">
            <v>247.05</v>
          </cell>
          <cell r="E1722">
            <v>3.089882770130738E-2</v>
          </cell>
          <cell r="F1722">
            <v>0</v>
          </cell>
        </row>
        <row r="1723">
          <cell r="A1723">
            <v>26210</v>
          </cell>
          <cell r="B1723">
            <v>246.77</v>
          </cell>
          <cell r="C1723">
            <v>247.01300000000001</v>
          </cell>
          <cell r="D1723">
            <v>247.2</v>
          </cell>
          <cell r="E1723">
            <v>1.8120702876524293E-2</v>
          </cell>
          <cell r="F1723">
            <v>0</v>
          </cell>
        </row>
        <row r="1724">
          <cell r="A1724">
            <v>26220</v>
          </cell>
          <cell r="B1724">
            <v>246.86</v>
          </cell>
          <cell r="C1724">
            <v>247.1</v>
          </cell>
          <cell r="D1724">
            <v>247.26</v>
          </cell>
          <cell r="E1724">
            <v>7.8210936427551662E-3</v>
          </cell>
          <cell r="F1724">
            <v>0</v>
          </cell>
        </row>
        <row r="1725">
          <cell r="A1725">
            <v>26230</v>
          </cell>
          <cell r="B1725">
            <v>246.91000000000003</v>
          </cell>
          <cell r="C1725">
            <v>247.119</v>
          </cell>
          <cell r="D1725">
            <v>247.31</v>
          </cell>
          <cell r="E1725">
            <v>6.8296874063495817E-3</v>
          </cell>
          <cell r="F1725">
            <v>0</v>
          </cell>
        </row>
        <row r="1726">
          <cell r="A1726">
            <v>26240</v>
          </cell>
          <cell r="B1726">
            <v>246.89</v>
          </cell>
          <cell r="C1726">
            <v>247.07</v>
          </cell>
          <cell r="D1726">
            <v>247.21</v>
          </cell>
          <cell r="E1726">
            <v>1.2667968576293577E-2</v>
          </cell>
          <cell r="F1726">
            <v>0</v>
          </cell>
        </row>
        <row r="1727">
          <cell r="A1727">
            <v>26250</v>
          </cell>
          <cell r="B1727">
            <v>246.86</v>
          </cell>
          <cell r="C1727">
            <v>246.952</v>
          </cell>
          <cell r="D1727">
            <v>247.03</v>
          </cell>
          <cell r="E1727">
            <v>1.5392407992060368E-2</v>
          </cell>
          <cell r="F1727">
            <v>0</v>
          </cell>
        </row>
        <row r="1728">
          <cell r="A1728">
            <v>26260</v>
          </cell>
          <cell r="B1728">
            <v>246.69</v>
          </cell>
          <cell r="C1728">
            <v>246.76599999999999</v>
          </cell>
          <cell r="D1728">
            <v>246.78</v>
          </cell>
          <cell r="E1728">
            <v>1.7937843504031707E-2</v>
          </cell>
          <cell r="F1728">
            <v>0</v>
          </cell>
        </row>
        <row r="1729">
          <cell r="A1729">
            <v>26270</v>
          </cell>
          <cell r="B1729">
            <v>246.44</v>
          </cell>
          <cell r="C1729">
            <v>246.512</v>
          </cell>
          <cell r="D1729">
            <v>246.46</v>
          </cell>
          <cell r="E1729">
            <v>1.9190870830599876E-2</v>
          </cell>
          <cell r="F1729">
            <v>1.2530273265681693E-3</v>
          </cell>
        </row>
        <row r="1730">
          <cell r="A1730">
            <v>26280</v>
          </cell>
          <cell r="B1730">
            <v>246.12</v>
          </cell>
          <cell r="C1730">
            <v>246.18899999999999</v>
          </cell>
          <cell r="D1730">
            <v>246.12</v>
          </cell>
          <cell r="E1730">
            <v>2.0443898157168044E-2</v>
          </cell>
          <cell r="F1730">
            <v>2.5060546531363386E-3</v>
          </cell>
        </row>
        <row r="1731">
          <cell r="A1731">
            <v>26290</v>
          </cell>
          <cell r="B1731">
            <v>245.73</v>
          </cell>
          <cell r="C1731">
            <v>245.798</v>
          </cell>
          <cell r="D1731">
            <v>245.73</v>
          </cell>
          <cell r="E1731">
            <v>2.1696925483736213E-2</v>
          </cell>
          <cell r="F1731">
            <v>3.7590819797045077E-3</v>
          </cell>
        </row>
        <row r="1732">
          <cell r="A1732">
            <v>26300</v>
          </cell>
          <cell r="B1732">
            <v>245.3</v>
          </cell>
          <cell r="C1732">
            <v>245.36699999999999</v>
          </cell>
          <cell r="D1732">
            <v>245.3</v>
          </cell>
          <cell r="E1732">
            <v>2.2949952810304382E-2</v>
          </cell>
          <cell r="F1732">
            <v>1.244765607931456E-2</v>
          </cell>
        </row>
        <row r="1733">
          <cell r="A1733">
            <v>26310</v>
          </cell>
          <cell r="B1733">
            <v>244.87</v>
          </cell>
          <cell r="C1733">
            <v>244.93600000000001</v>
          </cell>
          <cell r="D1733">
            <v>244.87</v>
          </cell>
          <cell r="E1733">
            <v>2.420298013687255E-2</v>
          </cell>
          <cell r="F1733">
            <v>2.2623339533532988E-2</v>
          </cell>
        </row>
        <row r="1734">
          <cell r="A1734">
            <v>26320</v>
          </cell>
          <cell r="B1734">
            <v>244.42</v>
          </cell>
          <cell r="C1734">
            <v>244.495</v>
          </cell>
          <cell r="D1734">
            <v>244.42</v>
          </cell>
          <cell r="E1734">
            <v>2.5456007463440719E-2</v>
          </cell>
          <cell r="F1734">
            <v>3.3790429224157002E-2</v>
          </cell>
        </row>
        <row r="1735">
          <cell r="A1735">
            <v>26330</v>
          </cell>
          <cell r="B1735">
            <v>243.96</v>
          </cell>
          <cell r="C1735">
            <v>244.035</v>
          </cell>
          <cell r="D1735">
            <v>243.96</v>
          </cell>
          <cell r="E1735">
            <v>3.1666065972036812E-2</v>
          </cell>
          <cell r="F1735">
            <v>4.7436034505794977E-2</v>
          </cell>
        </row>
        <row r="1736">
          <cell r="A1736">
            <v>26340</v>
          </cell>
          <cell r="B1736">
            <v>243.49</v>
          </cell>
          <cell r="C1736">
            <v>243.55600000000001</v>
          </cell>
          <cell r="D1736">
            <v>243.49</v>
          </cell>
          <cell r="E1736">
            <v>4.0354640071646866E-2</v>
          </cell>
          <cell r="F1736">
            <v>6.356015537844692E-2</v>
          </cell>
        </row>
        <row r="1737">
          <cell r="A1737">
            <v>26350</v>
          </cell>
          <cell r="B1737">
            <v>242.99</v>
          </cell>
          <cell r="C1737">
            <v>243.059</v>
          </cell>
          <cell r="D1737">
            <v>242.99</v>
          </cell>
          <cell r="E1737">
            <v>5.0530323525865298E-2</v>
          </cell>
          <cell r="F1737">
            <v>7.7205760660084888E-2</v>
          </cell>
        </row>
        <row r="1738">
          <cell r="A1738">
            <v>26360</v>
          </cell>
          <cell r="B1738">
            <v>242.47</v>
          </cell>
          <cell r="C1738">
            <v>242.54300000000001</v>
          </cell>
          <cell r="D1738">
            <v>242.47</v>
          </cell>
          <cell r="E1738">
            <v>6.1697413216489312E-2</v>
          </cell>
          <cell r="F1738">
            <v>8.8372850350708895E-2</v>
          </cell>
        </row>
        <row r="1739">
          <cell r="A1739">
            <v>26370</v>
          </cell>
          <cell r="B1739">
            <v>241.94</v>
          </cell>
          <cell r="C1739">
            <v>242.00700000000001</v>
          </cell>
          <cell r="D1739">
            <v>241.94</v>
          </cell>
          <cell r="E1739">
            <v>7.1873096670707737E-2</v>
          </cell>
          <cell r="F1739">
            <v>9.7061424450318942E-2</v>
          </cell>
        </row>
        <row r="1740">
          <cell r="A1740">
            <v>26380</v>
          </cell>
          <cell r="B1740">
            <v>241.38</v>
          </cell>
          <cell r="C1740">
            <v>241.453</v>
          </cell>
          <cell r="D1740">
            <v>241.38</v>
          </cell>
          <cell r="E1740">
            <v>8.0561670770317784E-2</v>
          </cell>
          <cell r="F1740">
            <v>9.8314451776887107E-2</v>
          </cell>
        </row>
        <row r="1741">
          <cell r="A1741">
            <v>26390</v>
          </cell>
          <cell r="B1741">
            <v>240.81</v>
          </cell>
          <cell r="C1741">
            <v>240.881</v>
          </cell>
          <cell r="D1741">
            <v>240.81</v>
          </cell>
          <cell r="E1741">
            <v>8.776313551531946E-2</v>
          </cell>
          <cell r="F1741">
            <v>9.9567479103455273E-2</v>
          </cell>
        </row>
        <row r="1742">
          <cell r="A1742">
            <v>26400</v>
          </cell>
          <cell r="B1742">
            <v>240.23</v>
          </cell>
          <cell r="C1742">
            <v>240.298</v>
          </cell>
          <cell r="D1742">
            <v>240.23</v>
          </cell>
          <cell r="E1742">
            <v>9.3973194023915546E-2</v>
          </cell>
          <cell r="F1742">
            <v>0.10082050643002344</v>
          </cell>
        </row>
        <row r="1743">
          <cell r="A1743">
            <v>26410</v>
          </cell>
          <cell r="B1743">
            <v>239.67</v>
          </cell>
          <cell r="C1743">
            <v>239.73699999999999</v>
          </cell>
          <cell r="D1743">
            <v>239.67</v>
          </cell>
          <cell r="E1743">
            <v>9.5226221350483711E-2</v>
          </cell>
          <cell r="F1743">
            <v>0.1020735337565916</v>
          </cell>
        </row>
        <row r="1744">
          <cell r="A1744">
            <v>26420</v>
          </cell>
          <cell r="B1744">
            <v>239.15</v>
          </cell>
          <cell r="C1744">
            <v>239.21700000000001</v>
          </cell>
          <cell r="D1744">
            <v>239.15</v>
          </cell>
          <cell r="E1744">
            <v>9.6479248677051876E-2</v>
          </cell>
          <cell r="F1744">
            <v>0.10332656108315977</v>
          </cell>
        </row>
        <row r="1745">
          <cell r="A1745">
            <v>26430</v>
          </cell>
          <cell r="B1745">
            <v>238.67</v>
          </cell>
          <cell r="C1745">
            <v>238.738</v>
          </cell>
          <cell r="D1745">
            <v>238.67</v>
          </cell>
          <cell r="E1745">
            <v>9.7732276003620042E-2</v>
          </cell>
          <cell r="F1745">
            <v>0.10457958840972793</v>
          </cell>
        </row>
        <row r="1746">
          <cell r="A1746">
            <v>26440</v>
          </cell>
          <cell r="B1746">
            <v>238.23</v>
          </cell>
          <cell r="C1746">
            <v>238.30099999999999</v>
          </cell>
          <cell r="D1746">
            <v>238.23</v>
          </cell>
          <cell r="E1746">
            <v>0.106424430181306</v>
          </cell>
          <cell r="F1746">
            <v>0.10583619581437201</v>
          </cell>
        </row>
        <row r="1747">
          <cell r="A1747">
            <v>26450</v>
          </cell>
          <cell r="B1747">
            <v>237.83</v>
          </cell>
          <cell r="C1747">
            <v>237.905</v>
          </cell>
          <cell r="D1747">
            <v>237.83</v>
          </cell>
          <cell r="E1747">
            <v>0.11362589492630767</v>
          </cell>
          <cell r="F1747">
            <v>0.10708922314094017</v>
          </cell>
        </row>
        <row r="1748">
          <cell r="A1748">
            <v>26460</v>
          </cell>
          <cell r="B1748">
            <v>237.48</v>
          </cell>
          <cell r="C1748">
            <v>237.55</v>
          </cell>
          <cell r="D1748">
            <v>237.48</v>
          </cell>
          <cell r="E1748">
            <v>0.11983595343490376</v>
          </cell>
          <cell r="F1748">
            <v>0.11329928164953626</v>
          </cell>
        </row>
        <row r="1749">
          <cell r="A1749">
            <v>26470</v>
          </cell>
          <cell r="B1749">
            <v>237.15</v>
          </cell>
          <cell r="C1749">
            <v>237.21700000000001</v>
          </cell>
          <cell r="D1749">
            <v>237.15</v>
          </cell>
          <cell r="E1749">
            <v>0.13100304312552777</v>
          </cell>
          <cell r="F1749">
            <v>0.12198785574914631</v>
          </cell>
        </row>
        <row r="1750">
          <cell r="A1750">
            <v>26480</v>
          </cell>
          <cell r="B1750">
            <v>236.81</v>
          </cell>
          <cell r="C1750">
            <v>236.88</v>
          </cell>
          <cell r="D1750">
            <v>236.81</v>
          </cell>
          <cell r="E1750">
            <v>0.14316153905255738</v>
          </cell>
          <cell r="F1750">
            <v>0.13315494543977033</v>
          </cell>
        </row>
        <row r="1751">
          <cell r="A1751">
            <v>26490</v>
          </cell>
          <cell r="B1751">
            <v>236.47</v>
          </cell>
          <cell r="C1751">
            <v>236.53700000000001</v>
          </cell>
          <cell r="D1751">
            <v>236.47</v>
          </cell>
          <cell r="E1751">
            <v>0.15680714433419538</v>
          </cell>
          <cell r="F1751">
            <v>0.14680055072140832</v>
          </cell>
        </row>
        <row r="1752">
          <cell r="A1752">
            <v>26500</v>
          </cell>
          <cell r="B1752">
            <v>236.12</v>
          </cell>
          <cell r="C1752">
            <v>236.18799999999999</v>
          </cell>
          <cell r="D1752">
            <v>236.12</v>
          </cell>
          <cell r="E1752">
            <v>0.17293126520684732</v>
          </cell>
          <cell r="F1752">
            <v>0.16292467159406027</v>
          </cell>
        </row>
        <row r="1753">
          <cell r="A1753">
            <v>26510</v>
          </cell>
          <cell r="B1753">
            <v>235.76</v>
          </cell>
          <cell r="C1753">
            <v>235.833</v>
          </cell>
          <cell r="D1753">
            <v>235.76</v>
          </cell>
          <cell r="E1753">
            <v>0.1865732904104094</v>
          </cell>
          <cell r="F1753">
            <v>0.17656669679762235</v>
          </cell>
        </row>
        <row r="1754">
          <cell r="A1754">
            <v>26520</v>
          </cell>
          <cell r="B1754">
            <v>235.42</v>
          </cell>
          <cell r="C1754">
            <v>235.471</v>
          </cell>
          <cell r="D1754">
            <v>235.4</v>
          </cell>
          <cell r="E1754">
            <v>0.19774038010103342</v>
          </cell>
          <cell r="F1754">
            <v>0.18773378648824637</v>
          </cell>
        </row>
        <row r="1755">
          <cell r="A1755">
            <v>26530</v>
          </cell>
          <cell r="B1755">
            <v>235.12</v>
          </cell>
          <cell r="C1755">
            <v>235.102</v>
          </cell>
          <cell r="D1755">
            <v>235.03</v>
          </cell>
          <cell r="E1755">
            <v>0.20269741128306135</v>
          </cell>
          <cell r="F1755">
            <v>0.1991768175813366</v>
          </cell>
        </row>
        <row r="1756">
          <cell r="A1756">
            <v>26540</v>
          </cell>
          <cell r="B1756">
            <v>234.81</v>
          </cell>
          <cell r="C1756">
            <v>234.72800000000001</v>
          </cell>
          <cell r="D1756">
            <v>234.64</v>
          </cell>
          <cell r="E1756">
            <v>0.20517592687407532</v>
          </cell>
          <cell r="F1756">
            <v>0.20782821394708145</v>
          </cell>
        </row>
        <row r="1757">
          <cell r="A1757">
            <v>26550</v>
          </cell>
          <cell r="B1757">
            <v>234.49</v>
          </cell>
          <cell r="C1757">
            <v>234.346</v>
          </cell>
          <cell r="D1757">
            <v>234.17</v>
          </cell>
          <cell r="E1757">
            <v>0.20517592687407532</v>
          </cell>
          <cell r="F1757">
            <v>0.21069227640780869</v>
          </cell>
        </row>
        <row r="1758">
          <cell r="A1758">
            <v>26560</v>
          </cell>
          <cell r="B1758">
            <v>234.16</v>
          </cell>
          <cell r="C1758">
            <v>233.959</v>
          </cell>
          <cell r="D1758">
            <v>233.7</v>
          </cell>
          <cell r="E1758">
            <v>0.20517592687407532</v>
          </cell>
          <cell r="F1758">
            <v>0.21355633886853592</v>
          </cell>
        </row>
        <row r="1759">
          <cell r="A1759">
            <v>26570</v>
          </cell>
          <cell r="B1759">
            <v>233.77</v>
          </cell>
          <cell r="C1759">
            <v>233.565</v>
          </cell>
          <cell r="D1759">
            <v>233.3</v>
          </cell>
          <cell r="E1759">
            <v>0.20517592687407532</v>
          </cell>
          <cell r="F1759">
            <v>0.21641682125118725</v>
          </cell>
        </row>
        <row r="1760">
          <cell r="A1760">
            <v>26580</v>
          </cell>
          <cell r="B1760">
            <v>233.37</v>
          </cell>
          <cell r="C1760">
            <v>233.16499999999999</v>
          </cell>
          <cell r="D1760">
            <v>232.9</v>
          </cell>
          <cell r="E1760">
            <v>0.21261147364711722</v>
          </cell>
          <cell r="F1760">
            <v>0.21928088371191448</v>
          </cell>
        </row>
        <row r="1761">
          <cell r="A1761">
            <v>26590</v>
          </cell>
          <cell r="B1761">
            <v>232.96</v>
          </cell>
          <cell r="C1761">
            <v>232.75800000000001</v>
          </cell>
          <cell r="D1761">
            <v>232.5</v>
          </cell>
          <cell r="E1761">
            <v>8.9226561276502594E-3</v>
          </cell>
          <cell r="F1761">
            <v>2.8604823826513348E-3</v>
          </cell>
        </row>
        <row r="1762">
          <cell r="A1762">
            <v>26600</v>
          </cell>
          <cell r="B1762">
            <v>232.55</v>
          </cell>
          <cell r="C1762">
            <v>232.345</v>
          </cell>
          <cell r="D1762">
            <v>232.08</v>
          </cell>
          <cell r="E1762">
            <v>1.8836718491706102E-2</v>
          </cell>
          <cell r="F1762">
            <v>5.7245448433785786E-3</v>
          </cell>
        </row>
        <row r="1763">
          <cell r="A1763">
            <v>26610</v>
          </cell>
          <cell r="B1763">
            <v>232.13</v>
          </cell>
          <cell r="C1763">
            <v>231.92599999999999</v>
          </cell>
          <cell r="D1763">
            <v>231.66</v>
          </cell>
          <cell r="E1763">
            <v>3.3707812037789865E-2</v>
          </cell>
          <cell r="F1763">
            <v>8.5921873821817318E-3</v>
          </cell>
        </row>
        <row r="1764">
          <cell r="A1764">
            <v>26620</v>
          </cell>
          <cell r="B1764">
            <v>231.65</v>
          </cell>
          <cell r="C1764">
            <v>231.5</v>
          </cell>
          <cell r="D1764">
            <v>231.31</v>
          </cell>
          <cell r="E1764">
            <v>5.1057421174887596E-2</v>
          </cell>
          <cell r="F1764">
            <v>1.6416861103012808E-2</v>
          </cell>
        </row>
        <row r="1765">
          <cell r="A1765">
            <v>26630</v>
          </cell>
          <cell r="B1765">
            <v>231.16</v>
          </cell>
          <cell r="C1765">
            <v>231.071</v>
          </cell>
          <cell r="D1765">
            <v>230.97</v>
          </cell>
          <cell r="E1765">
            <v>6.592851472097136E-2</v>
          </cell>
          <cell r="F1765">
            <v>2.5082577781061287E-2</v>
          </cell>
        </row>
        <row r="1766">
          <cell r="A1766">
            <v>26640</v>
          </cell>
          <cell r="B1766">
            <v>230.66</v>
          </cell>
          <cell r="C1766">
            <v>230.643</v>
          </cell>
          <cell r="D1766">
            <v>230.57</v>
          </cell>
          <cell r="E1766">
            <v>8.0799608267055123E-2</v>
          </cell>
          <cell r="F1766">
            <v>3.5059979987998598E-2</v>
          </cell>
        </row>
        <row r="1767">
          <cell r="A1767">
            <v>26650</v>
          </cell>
          <cell r="B1767">
            <v>230.17</v>
          </cell>
          <cell r="C1767">
            <v>230.215</v>
          </cell>
          <cell r="D1767">
            <v>230.14</v>
          </cell>
          <cell r="E1767">
            <v>9.196669795767913E-2</v>
          </cell>
          <cell r="F1767">
            <v>3.631300731456677E-2</v>
          </cell>
        </row>
        <row r="1768">
          <cell r="A1768">
            <v>26660</v>
          </cell>
          <cell r="B1768">
            <v>229.72</v>
          </cell>
          <cell r="C1768">
            <v>229.786</v>
          </cell>
          <cell r="D1768">
            <v>229.72</v>
          </cell>
          <cell r="E1768">
            <v>0.10065527205728918</v>
          </cell>
          <cell r="F1768">
            <v>3.7566034641134942E-2</v>
          </cell>
        </row>
        <row r="1769">
          <cell r="A1769">
            <v>26670</v>
          </cell>
          <cell r="B1769">
            <v>229.29</v>
          </cell>
          <cell r="C1769">
            <v>229.358</v>
          </cell>
          <cell r="D1769">
            <v>229.29</v>
          </cell>
          <cell r="E1769">
            <v>0.10190829938385734</v>
          </cell>
          <cell r="F1769">
            <v>3.8819061967703114E-2</v>
          </cell>
        </row>
        <row r="1770">
          <cell r="A1770">
            <v>26680</v>
          </cell>
          <cell r="B1770">
            <v>228.86</v>
          </cell>
          <cell r="C1770">
            <v>228.929</v>
          </cell>
          <cell r="D1770">
            <v>228.86</v>
          </cell>
          <cell r="E1770">
            <v>0.10316132671042551</v>
          </cell>
          <cell r="F1770">
            <v>4.0072089294271286E-2</v>
          </cell>
        </row>
        <row r="1771">
          <cell r="A1771">
            <v>26690</v>
          </cell>
          <cell r="B1771">
            <v>228.43</v>
          </cell>
          <cell r="C1771">
            <v>228.501</v>
          </cell>
          <cell r="D1771">
            <v>228.43</v>
          </cell>
          <cell r="E1771">
            <v>0.10441435403699367</v>
          </cell>
          <cell r="F1771">
            <v>4.1325116620839458E-2</v>
          </cell>
        </row>
        <row r="1772">
          <cell r="A1772">
            <v>26700</v>
          </cell>
          <cell r="B1772">
            <v>228.02</v>
          </cell>
          <cell r="C1772">
            <v>228.09</v>
          </cell>
          <cell r="D1772">
            <v>228.02</v>
          </cell>
          <cell r="E1772">
            <v>0.10566738136356184</v>
          </cell>
          <cell r="F1772">
            <v>4.257814394740763E-2</v>
          </cell>
        </row>
        <row r="1773">
          <cell r="A1773">
            <v>26710</v>
          </cell>
          <cell r="B1773">
            <v>227.71</v>
          </cell>
          <cell r="C1773">
            <v>227.78</v>
          </cell>
          <cell r="D1773">
            <v>227.71</v>
          </cell>
          <cell r="E1773">
            <v>0.10692040869013</v>
          </cell>
          <cell r="F1773">
            <v>4.3831171273975802E-2</v>
          </cell>
        </row>
        <row r="1774">
          <cell r="A1774">
            <v>26720</v>
          </cell>
          <cell r="B1774">
            <v>227.51</v>
          </cell>
          <cell r="C1774">
            <v>227.58099999999999</v>
          </cell>
          <cell r="D1774">
            <v>227.51</v>
          </cell>
          <cell r="E1774">
            <v>0.10817343601669817</v>
          </cell>
          <cell r="F1774">
            <v>4.5084198600543975E-2</v>
          </cell>
        </row>
        <row r="1775">
          <cell r="A1775">
            <v>26730</v>
          </cell>
          <cell r="B1775">
            <v>227.39</v>
          </cell>
          <cell r="C1775">
            <v>227.49199999999999</v>
          </cell>
          <cell r="D1775">
            <v>227.39</v>
          </cell>
          <cell r="E1775">
            <v>0.11748742221710742</v>
          </cell>
          <cell r="F1775">
            <v>1.2530273265681692E-2</v>
          </cell>
        </row>
        <row r="1776">
          <cell r="A1776">
            <v>26740</v>
          </cell>
          <cell r="B1776">
            <v>227.44</v>
          </cell>
          <cell r="C1776">
            <v>227.51499999999999</v>
          </cell>
          <cell r="D1776">
            <v>227.44</v>
          </cell>
          <cell r="E1776">
            <v>0.11623439489053926</v>
          </cell>
          <cell r="F1776">
            <v>1.1277245939113523E-2</v>
          </cell>
        </row>
        <row r="1777">
          <cell r="A1777">
            <v>26750</v>
          </cell>
          <cell r="B1777">
            <v>227.58</v>
          </cell>
          <cell r="C1777">
            <v>227.648</v>
          </cell>
          <cell r="D1777">
            <v>227.58</v>
          </cell>
          <cell r="E1777">
            <v>0.11498136756397109</v>
          </cell>
          <cell r="F1777">
            <v>1.0024218612545354E-2</v>
          </cell>
        </row>
        <row r="1778">
          <cell r="A1778">
            <v>26760</v>
          </cell>
          <cell r="B1778">
            <v>227.82</v>
          </cell>
          <cell r="C1778">
            <v>227.893</v>
          </cell>
          <cell r="D1778">
            <v>227.82</v>
          </cell>
          <cell r="E1778">
            <v>0.11372834023740293</v>
          </cell>
          <cell r="F1778">
            <v>8.7711912859771857E-3</v>
          </cell>
        </row>
        <row r="1779">
          <cell r="A1779">
            <v>26770</v>
          </cell>
          <cell r="B1779">
            <v>228.18</v>
          </cell>
          <cell r="C1779">
            <v>228.24799999999999</v>
          </cell>
          <cell r="D1779">
            <v>228.18</v>
          </cell>
          <cell r="E1779">
            <v>0.1099967973198208</v>
          </cell>
          <cell r="F1779">
            <v>7.5181639594090162E-3</v>
          </cell>
        </row>
        <row r="1780">
          <cell r="A1780">
            <v>26780</v>
          </cell>
          <cell r="B1780">
            <v>228.64</v>
          </cell>
          <cell r="C1780">
            <v>228.714</v>
          </cell>
          <cell r="D1780">
            <v>228.64</v>
          </cell>
          <cell r="E1780">
            <v>0.10378673881122472</v>
          </cell>
          <cell r="F1780">
            <v>6.2651366328408467E-3</v>
          </cell>
        </row>
        <row r="1781">
          <cell r="A1781">
            <v>26790</v>
          </cell>
          <cell r="B1781">
            <v>229.22</v>
          </cell>
          <cell r="C1781">
            <v>229.291</v>
          </cell>
          <cell r="D1781">
            <v>229.22</v>
          </cell>
          <cell r="E1781">
            <v>9.5098164711614669E-2</v>
          </cell>
          <cell r="F1781">
            <v>5.0121093062726772E-3</v>
          </cell>
        </row>
        <row r="1782">
          <cell r="A1782">
            <v>26800</v>
          </cell>
          <cell r="B1782">
            <v>229.91</v>
          </cell>
          <cell r="C1782">
            <v>229.97900000000001</v>
          </cell>
          <cell r="D1782">
            <v>229.91</v>
          </cell>
          <cell r="E1782">
            <v>8.3931075020990661E-2</v>
          </cell>
          <cell r="F1782">
            <v>3.7590819797045077E-3</v>
          </cell>
        </row>
        <row r="1783">
          <cell r="A1783">
            <v>26810</v>
          </cell>
          <cell r="B1783">
            <v>230.7</v>
          </cell>
          <cell r="C1783">
            <v>230.767</v>
          </cell>
          <cell r="D1783">
            <v>230.7</v>
          </cell>
          <cell r="E1783">
            <v>7.2763985330366654E-2</v>
          </cell>
          <cell r="F1783">
            <v>2.5060546531363386E-3</v>
          </cell>
        </row>
        <row r="1784">
          <cell r="A1784">
            <v>26820</v>
          </cell>
          <cell r="B1784">
            <v>231.5</v>
          </cell>
          <cell r="C1784">
            <v>231.57400000000001</v>
          </cell>
          <cell r="D1784">
            <v>231.56</v>
          </cell>
          <cell r="E1784">
            <v>5.9118380048728679E-2</v>
          </cell>
          <cell r="F1784">
            <v>1.2530273265681693E-3</v>
          </cell>
        </row>
        <row r="1785">
          <cell r="A1785">
            <v>26830</v>
          </cell>
          <cell r="B1785">
            <v>232.3</v>
          </cell>
          <cell r="C1785">
            <v>232.38</v>
          </cell>
          <cell r="D1785">
            <v>232.43</v>
          </cell>
          <cell r="E1785">
            <v>4.5472774767090697E-2</v>
          </cell>
          <cell r="F1785">
            <v>0</v>
          </cell>
        </row>
        <row r="1786">
          <cell r="A1786">
            <v>26840</v>
          </cell>
          <cell r="B1786">
            <v>233.04</v>
          </cell>
          <cell r="C1786">
            <v>233.18600000000001</v>
          </cell>
          <cell r="D1786">
            <v>233.3</v>
          </cell>
          <cell r="E1786">
            <v>3.0455999582379552E-2</v>
          </cell>
          <cell r="F1786">
            <v>0</v>
          </cell>
        </row>
        <row r="1787">
          <cell r="A1787">
            <v>26850</v>
          </cell>
          <cell r="B1787">
            <v>233.76</v>
          </cell>
          <cell r="C1787">
            <v>233.99199999999999</v>
          </cell>
          <cell r="D1787">
            <v>234.17</v>
          </cell>
          <cell r="E1787">
            <v>1.525664041579705E-2</v>
          </cell>
          <cell r="F1787">
            <v>0</v>
          </cell>
        </row>
        <row r="1788">
          <cell r="A1788">
            <v>26860</v>
          </cell>
          <cell r="B1788">
            <v>234.53</v>
          </cell>
          <cell r="C1788">
            <v>234.798</v>
          </cell>
          <cell r="D1788">
            <v>235.01</v>
          </cell>
          <cell r="E1788">
            <v>0.11658524254197837</v>
          </cell>
          <cell r="F1788">
            <v>1.1896874836867011E-2</v>
          </cell>
        </row>
        <row r="1789">
          <cell r="A1789">
            <v>26870</v>
          </cell>
          <cell r="B1789">
            <v>235.33</v>
          </cell>
          <cell r="C1789">
            <v>235.60400000000001</v>
          </cell>
          <cell r="D1789">
            <v>235.81</v>
          </cell>
          <cell r="E1789">
            <v>0.10132860212618132</v>
          </cell>
          <cell r="F1789">
            <v>1.1896874836867011E-2</v>
          </cell>
        </row>
        <row r="1790">
          <cell r="A1790">
            <v>26880</v>
          </cell>
          <cell r="B1790">
            <v>236.12</v>
          </cell>
          <cell r="C1790">
            <v>236.39099999999999</v>
          </cell>
          <cell r="D1790">
            <v>236.6</v>
          </cell>
          <cell r="E1790">
            <v>8.6075541788460178E-2</v>
          </cell>
          <cell r="F1790">
            <v>1.1896874836867011E-2</v>
          </cell>
        </row>
        <row r="1791">
          <cell r="A1791">
            <v>26890</v>
          </cell>
          <cell r="B1791">
            <v>236.77</v>
          </cell>
          <cell r="C1791">
            <v>237.041</v>
          </cell>
          <cell r="D1791">
            <v>237.25</v>
          </cell>
          <cell r="E1791">
            <v>6.8340385781649166E-2</v>
          </cell>
          <cell r="F1791">
            <v>1.1896874836867011E-2</v>
          </cell>
        </row>
        <row r="1792">
          <cell r="A1792">
            <v>26900</v>
          </cell>
          <cell r="B1792">
            <v>237.27</v>
          </cell>
          <cell r="C1792">
            <v>237.536</v>
          </cell>
          <cell r="D1792">
            <v>237.75</v>
          </cell>
          <cell r="E1792">
            <v>5.0608809852914063E-2</v>
          </cell>
          <cell r="F1792">
            <v>1.1896874836867011E-2</v>
          </cell>
        </row>
        <row r="1793">
          <cell r="A1793">
            <v>26910</v>
          </cell>
          <cell r="B1793">
            <v>237.66</v>
          </cell>
          <cell r="C1793">
            <v>237.874</v>
          </cell>
          <cell r="D1793">
            <v>238.04</v>
          </cell>
          <cell r="E1793">
            <v>3.2873653846103058E-2</v>
          </cell>
          <cell r="F1793">
            <v>7.9312498912446749E-3</v>
          </cell>
        </row>
        <row r="1794">
          <cell r="A1794">
            <v>26920</v>
          </cell>
          <cell r="B1794">
            <v>237.94</v>
          </cell>
          <cell r="C1794">
            <v>238.05600000000001</v>
          </cell>
          <cell r="D1794">
            <v>238.17000000000002</v>
          </cell>
          <cell r="E1794">
            <v>1.514207791736796E-2</v>
          </cell>
          <cell r="F1794">
            <v>3.9656249456223374E-3</v>
          </cell>
        </row>
        <row r="1795">
          <cell r="A1795">
            <v>26930</v>
          </cell>
          <cell r="B1795">
            <v>238.01</v>
          </cell>
          <cell r="C1795">
            <v>238.083</v>
          </cell>
          <cell r="D1795">
            <v>238.12</v>
          </cell>
          <cell r="E1795">
            <v>1.4963074013572508E-2</v>
          </cell>
          <cell r="F1795">
            <v>3.9656249456223374E-3</v>
          </cell>
        </row>
        <row r="1796">
          <cell r="A1796">
            <v>26940</v>
          </cell>
          <cell r="B1796">
            <v>237.88</v>
          </cell>
          <cell r="C1796">
            <v>237.95400000000001</v>
          </cell>
          <cell r="D1796">
            <v>237.93</v>
          </cell>
          <cell r="E1796">
            <v>2.6130163704196518E-2</v>
          </cell>
          <cell r="F1796">
            <v>9.1842772178128453E-3</v>
          </cell>
        </row>
        <row r="1797">
          <cell r="A1797">
            <v>26950</v>
          </cell>
          <cell r="B1797">
            <v>237.62</v>
          </cell>
          <cell r="C1797">
            <v>237.68799999999999</v>
          </cell>
          <cell r="D1797">
            <v>237.62</v>
          </cell>
          <cell r="E1797">
            <v>3.2340222212792612E-2</v>
          </cell>
          <cell r="F1797">
            <v>1.5394335726408935E-2</v>
          </cell>
        </row>
        <row r="1798">
          <cell r="A1798">
            <v>26960</v>
          </cell>
          <cell r="B1798">
            <v>237.33</v>
          </cell>
          <cell r="C1798">
            <v>237.40199999999999</v>
          </cell>
          <cell r="D1798">
            <v>237.33</v>
          </cell>
          <cell r="E1798">
            <v>3.3593249539360784E-2</v>
          </cell>
          <cell r="F1798">
            <v>2.4082909826018985E-2</v>
          </cell>
        </row>
        <row r="1799">
          <cell r="A1799">
            <v>26970</v>
          </cell>
          <cell r="B1799">
            <v>237.05</v>
          </cell>
          <cell r="C1799">
            <v>237.11699999999999</v>
          </cell>
          <cell r="D1799">
            <v>237.05</v>
          </cell>
          <cell r="E1799">
            <v>3.4846276865928956E-2</v>
          </cell>
          <cell r="F1799">
            <v>2.5335937152587154E-2</v>
          </cell>
        </row>
        <row r="1800">
          <cell r="A1800">
            <v>26980</v>
          </cell>
          <cell r="B1800">
            <v>236.8</v>
          </cell>
          <cell r="C1800">
            <v>236.84100000000001</v>
          </cell>
          <cell r="D1800">
            <v>236.77</v>
          </cell>
          <cell r="E1800">
            <v>3.6099304192497128E-2</v>
          </cell>
          <cell r="F1800">
            <v>2.6588964479155323E-2</v>
          </cell>
        </row>
        <row r="1801">
          <cell r="A1801">
            <v>26990</v>
          </cell>
          <cell r="B1801">
            <v>236.65</v>
          </cell>
          <cell r="C1801">
            <v>236.62700000000001</v>
          </cell>
          <cell r="D1801">
            <v>236.57</v>
          </cell>
          <cell r="E1801">
            <v>3.6099304192497128E-2</v>
          </cell>
          <cell r="F1801">
            <v>2.9127239834974842E-2</v>
          </cell>
        </row>
        <row r="1802">
          <cell r="E1802">
            <v>0</v>
          </cell>
          <cell r="F1802">
            <v>0</v>
          </cell>
        </row>
        <row r="1803">
          <cell r="A1803">
            <v>27000</v>
          </cell>
          <cell r="B1803">
            <v>236.6</v>
          </cell>
          <cell r="C1803">
            <v>236.48599999999999</v>
          </cell>
          <cell r="D1803">
            <v>236.38</v>
          </cell>
          <cell r="E1803">
            <v>3.6099304192497128E-2</v>
          </cell>
          <cell r="F1803">
            <v>3.1844519094589817E-2</v>
          </cell>
        </row>
        <row r="1804">
          <cell r="A1804">
            <v>27010</v>
          </cell>
          <cell r="B1804">
            <v>236.54999999999998</v>
          </cell>
          <cell r="C1804">
            <v>236.417</v>
          </cell>
          <cell r="D1804">
            <v>236.22</v>
          </cell>
          <cell r="E1804">
            <v>4.5893847026941839E-2</v>
          </cell>
          <cell r="F1804">
            <v>4.6627212251260743E-2</v>
          </cell>
        </row>
        <row r="1805">
          <cell r="A1805">
            <v>27020</v>
          </cell>
          <cell r="B1805">
            <v>236.63</v>
          </cell>
          <cell r="C1805">
            <v>236.42</v>
          </cell>
          <cell r="D1805">
            <v>236.15</v>
          </cell>
          <cell r="E1805">
            <v>4.5893847026941839E-2</v>
          </cell>
          <cell r="F1805">
            <v>4.3763149790533501E-2</v>
          </cell>
        </row>
        <row r="1806">
          <cell r="A1806">
            <v>27030</v>
          </cell>
          <cell r="B1806">
            <v>236.71</v>
          </cell>
          <cell r="C1806">
            <v>236.495</v>
          </cell>
          <cell r="D1806">
            <v>236.23</v>
          </cell>
          <cell r="E1806">
            <v>4.5893847026941839E-2</v>
          </cell>
          <cell r="F1806">
            <v>4.0895507251730349E-2</v>
          </cell>
        </row>
        <row r="1807">
          <cell r="A1807">
            <v>27040</v>
          </cell>
          <cell r="B1807">
            <v>236.85</v>
          </cell>
          <cell r="C1807">
            <v>236.642</v>
          </cell>
          <cell r="D1807">
            <v>236.37</v>
          </cell>
          <cell r="E1807">
            <v>4.5893847026941839E-2</v>
          </cell>
          <cell r="F1807">
            <v>3.8035024869079018E-2</v>
          </cell>
        </row>
        <row r="1808">
          <cell r="A1808">
            <v>27050</v>
          </cell>
          <cell r="B1808">
            <v>237.06</v>
          </cell>
          <cell r="C1808">
            <v>236.852</v>
          </cell>
          <cell r="D1808">
            <v>236.58</v>
          </cell>
          <cell r="E1808">
            <v>4.5893847026941839E-2</v>
          </cell>
          <cell r="F1808">
            <v>3.5170962408351776E-2</v>
          </cell>
        </row>
        <row r="1809">
          <cell r="A1809">
            <v>27060</v>
          </cell>
          <cell r="B1809">
            <v>237.28</v>
          </cell>
          <cell r="C1809">
            <v>237.072</v>
          </cell>
          <cell r="D1809">
            <v>236.8</v>
          </cell>
          <cell r="E1809">
            <v>4.5893847026941839E-2</v>
          </cell>
          <cell r="F1809">
            <v>3.2306899947624534E-2</v>
          </cell>
        </row>
        <row r="1810">
          <cell r="A1810">
            <v>27070</v>
          </cell>
          <cell r="B1810">
            <v>237.5</v>
          </cell>
          <cell r="C1810">
            <v>237.291</v>
          </cell>
          <cell r="D1810">
            <v>237.03200000000001</v>
          </cell>
          <cell r="E1810">
            <v>4.0936815844913918E-2</v>
          </cell>
          <cell r="F1810">
            <v>2.9446417564973203E-2</v>
          </cell>
        </row>
        <row r="1811">
          <cell r="A1811">
            <v>27080</v>
          </cell>
          <cell r="B1811">
            <v>237.71</v>
          </cell>
          <cell r="C1811">
            <v>237.51</v>
          </cell>
          <cell r="D1811">
            <v>237.25</v>
          </cell>
          <cell r="E1811">
            <v>3.3501269071872036E-2</v>
          </cell>
          <cell r="F1811">
            <v>2.6582355104245958E-2</v>
          </cell>
        </row>
        <row r="1812">
          <cell r="A1812">
            <v>27090</v>
          </cell>
          <cell r="B1812">
            <v>237.87</v>
          </cell>
          <cell r="C1812">
            <v>237.72900000000001</v>
          </cell>
          <cell r="D1812">
            <v>237.55</v>
          </cell>
          <cell r="E1812">
            <v>2.6065722298830155E-2</v>
          </cell>
          <cell r="F1812">
            <v>2.3718292643518712E-2</v>
          </cell>
        </row>
        <row r="1813">
          <cell r="A1813">
            <v>27100</v>
          </cell>
          <cell r="B1813">
            <v>238.03</v>
          </cell>
          <cell r="C1813">
            <v>237.94800000000001</v>
          </cell>
          <cell r="D1813">
            <v>237.86</v>
          </cell>
          <cell r="E1813">
            <v>1.8630175525788273E-2</v>
          </cell>
          <cell r="F1813">
            <v>2.0854230182791467E-2</v>
          </cell>
        </row>
        <row r="1814">
          <cell r="A1814">
            <v>27110</v>
          </cell>
          <cell r="B1814">
            <v>238.18</v>
          </cell>
          <cell r="C1814">
            <v>238.167</v>
          </cell>
          <cell r="D1814">
            <v>238.1</v>
          </cell>
          <cell r="E1814">
            <v>1.3673144343760352E-2</v>
          </cell>
          <cell r="F1814">
            <v>1.8165591547783768E-2</v>
          </cell>
        </row>
        <row r="1815">
          <cell r="A1815">
            <v>27120</v>
          </cell>
          <cell r="B1815">
            <v>238.34</v>
          </cell>
          <cell r="C1815">
            <v>238.386</v>
          </cell>
          <cell r="D1815">
            <v>238.32</v>
          </cell>
          <cell r="E1815">
            <v>8.7161131617324288E-3</v>
          </cell>
          <cell r="F1815">
            <v>1.5655956816571521E-2</v>
          </cell>
        </row>
        <row r="1816">
          <cell r="A1816">
            <v>27130</v>
          </cell>
          <cell r="B1816">
            <v>238.49</v>
          </cell>
          <cell r="C1816">
            <v>238.56</v>
          </cell>
          <cell r="D1816">
            <v>238.49</v>
          </cell>
          <cell r="E1816">
            <v>2.5060546531363386E-3</v>
          </cell>
          <cell r="F1816">
            <v>1.0437304544381014E-2</v>
          </cell>
        </row>
        <row r="1817">
          <cell r="A1817">
            <v>27140</v>
          </cell>
          <cell r="B1817">
            <v>238.6</v>
          </cell>
          <cell r="C1817">
            <v>238.67</v>
          </cell>
          <cell r="D1817">
            <v>238.6</v>
          </cell>
          <cell r="E1817">
            <v>1.2530273265681693E-3</v>
          </cell>
          <cell r="F1817">
            <v>5.218652272190507E-3</v>
          </cell>
        </row>
        <row r="1818">
          <cell r="A1818">
            <v>27150</v>
          </cell>
          <cell r="B1818">
            <v>238.67000000000002</v>
          </cell>
          <cell r="C1818">
            <v>238.714</v>
          </cell>
          <cell r="D1818">
            <v>238.67000000000002</v>
          </cell>
          <cell r="E1818">
            <v>1.2530273265681693E-3</v>
          </cell>
          <cell r="F1818">
            <v>1.2530273265681693E-3</v>
          </cell>
        </row>
        <row r="1819">
          <cell r="A1819">
            <v>27160</v>
          </cell>
          <cell r="B1819">
            <v>238.62</v>
          </cell>
          <cell r="C1819">
            <v>238.69200000000001</v>
          </cell>
          <cell r="D1819">
            <v>238.62</v>
          </cell>
          <cell r="E1819">
            <v>2.5060546531363386E-3</v>
          </cell>
          <cell r="F1819">
            <v>2.5060546531363386E-3</v>
          </cell>
        </row>
        <row r="1820">
          <cell r="A1820">
            <v>27170</v>
          </cell>
          <cell r="B1820">
            <v>238.54</v>
          </cell>
          <cell r="C1820">
            <v>238.60499999999999</v>
          </cell>
          <cell r="D1820">
            <v>238.54</v>
          </cell>
          <cell r="E1820">
            <v>3.7590819797045077E-3</v>
          </cell>
          <cell r="F1820">
            <v>3.7590819797045077E-3</v>
          </cell>
        </row>
        <row r="1821">
          <cell r="A1821">
            <v>27180</v>
          </cell>
          <cell r="B1821">
            <v>238.38</v>
          </cell>
          <cell r="C1821">
            <v>238.453</v>
          </cell>
          <cell r="D1821">
            <v>238.38</v>
          </cell>
          <cell r="E1821">
            <v>5.0121093062726772E-3</v>
          </cell>
          <cell r="F1821">
            <v>5.0121093062726772E-3</v>
          </cell>
        </row>
        <row r="1822">
          <cell r="A1822">
            <v>27190</v>
          </cell>
          <cell r="B1822">
            <v>238.19</v>
          </cell>
          <cell r="C1822">
            <v>238.25700000000001</v>
          </cell>
          <cell r="D1822">
            <v>238.19</v>
          </cell>
          <cell r="E1822">
            <v>6.2651366328408467E-3</v>
          </cell>
          <cell r="F1822">
            <v>6.2651366328408467E-3</v>
          </cell>
        </row>
        <row r="1823">
          <cell r="A1823">
            <v>27200</v>
          </cell>
          <cell r="B1823">
            <v>237.99</v>
          </cell>
          <cell r="C1823">
            <v>238.06</v>
          </cell>
          <cell r="D1823">
            <v>237.99</v>
          </cell>
          <cell r="E1823">
            <v>7.5181639594090162E-3</v>
          </cell>
          <cell r="F1823">
            <v>1.1483788905031354E-2</v>
          </cell>
        </row>
        <row r="1824">
          <cell r="A1824">
            <v>27210</v>
          </cell>
          <cell r="B1824">
            <v>237.79</v>
          </cell>
          <cell r="C1824">
            <v>237.864</v>
          </cell>
          <cell r="D1824">
            <v>237.79</v>
          </cell>
          <cell r="E1824">
            <v>8.7711912859771857E-3</v>
          </cell>
          <cell r="F1824">
            <v>1.6702441177221861E-2</v>
          </cell>
        </row>
        <row r="1825">
          <cell r="A1825">
            <v>27220</v>
          </cell>
          <cell r="B1825">
            <v>237.6</v>
          </cell>
          <cell r="C1825">
            <v>237.667</v>
          </cell>
          <cell r="D1825">
            <v>237.6</v>
          </cell>
          <cell r="E1825">
            <v>1.0024218612545354E-2</v>
          </cell>
          <cell r="F1825">
            <v>2.1921093449412368E-2</v>
          </cell>
        </row>
        <row r="1826">
          <cell r="A1826">
            <v>27230</v>
          </cell>
          <cell r="B1826">
            <v>237.4</v>
          </cell>
          <cell r="C1826">
            <v>237.47</v>
          </cell>
          <cell r="D1826">
            <v>237.41</v>
          </cell>
          <cell r="E1826">
            <v>1.1277245939113523E-2</v>
          </cell>
          <cell r="F1826">
            <v>2.3174120775980536E-2</v>
          </cell>
        </row>
        <row r="1827">
          <cell r="A1827">
            <v>27240</v>
          </cell>
          <cell r="B1827">
            <v>237.21</v>
          </cell>
          <cell r="C1827">
            <v>237.28100000000001</v>
          </cell>
          <cell r="D1827">
            <v>237.316</v>
          </cell>
          <cell r="E1827">
            <v>1.3779720514173952E-2</v>
          </cell>
          <cell r="F1827">
            <v>2.3174120775980536E-2</v>
          </cell>
        </row>
        <row r="1828">
          <cell r="A1828">
            <v>27250</v>
          </cell>
          <cell r="B1828">
            <v>237.07</v>
          </cell>
          <cell r="C1828">
            <v>237.14599999999999</v>
          </cell>
          <cell r="D1828">
            <v>237.26599999999999</v>
          </cell>
          <cell r="E1828">
            <v>1.6446878680726199E-2</v>
          </cell>
          <cell r="F1828">
            <v>2.3174120775980536E-2</v>
          </cell>
        </row>
        <row r="1829">
          <cell r="A1829">
            <v>27260</v>
          </cell>
          <cell r="B1829">
            <v>236.91</v>
          </cell>
          <cell r="C1829">
            <v>237.07599999999999</v>
          </cell>
          <cell r="D1829">
            <v>237.21599999999998</v>
          </cell>
          <cell r="E1829">
            <v>1.9293040751073898E-2</v>
          </cell>
          <cell r="F1829">
            <v>2.3174120775980536E-2</v>
          </cell>
        </row>
        <row r="1830">
          <cell r="A1830">
            <v>27270</v>
          </cell>
          <cell r="B1830">
            <v>236.79999999999998</v>
          </cell>
          <cell r="C1830">
            <v>237.06800000000001</v>
          </cell>
          <cell r="D1830">
            <v>237.16599999999997</v>
          </cell>
          <cell r="E1830">
            <v>1.4316732225560309E-2</v>
          </cell>
          <cell r="F1830">
            <v>3.7177733865209416E-2</v>
          </cell>
        </row>
        <row r="1831">
          <cell r="A1831">
            <v>27280</v>
          </cell>
          <cell r="B1831">
            <v>236.85</v>
          </cell>
          <cell r="C1831">
            <v>237.125</v>
          </cell>
          <cell r="D1831">
            <v>237.33</v>
          </cell>
          <cell r="E1831">
            <v>1.1452669764833065E-2</v>
          </cell>
          <cell r="F1831">
            <v>2.974218709216753E-2</v>
          </cell>
        </row>
        <row r="1832">
          <cell r="A1832">
            <v>27290</v>
          </cell>
          <cell r="B1832">
            <v>236.97</v>
          </cell>
          <cell r="C1832">
            <v>237.244</v>
          </cell>
          <cell r="D1832">
            <v>237.45</v>
          </cell>
          <cell r="E1832">
            <v>8.588607304105822E-3</v>
          </cell>
          <cell r="F1832">
            <v>2.2306640319125649E-2</v>
          </cell>
        </row>
        <row r="1833">
          <cell r="A1833">
            <v>27300</v>
          </cell>
          <cell r="B1833">
            <v>237.16</v>
          </cell>
          <cell r="C1833">
            <v>237.42699999999999</v>
          </cell>
          <cell r="D1833">
            <v>237.64</v>
          </cell>
          <cell r="E1833">
            <v>5.7281249214544876E-3</v>
          </cell>
          <cell r="F1833">
            <v>1.4871093546083765E-2</v>
          </cell>
        </row>
        <row r="1834">
          <cell r="A1834">
            <v>27310</v>
          </cell>
          <cell r="B1834">
            <v>237.4</v>
          </cell>
          <cell r="C1834">
            <v>237.67400000000001</v>
          </cell>
          <cell r="D1834">
            <v>237.88</v>
          </cell>
          <cell r="E1834">
            <v>2.8604823826513348E-3</v>
          </cell>
          <cell r="F1834">
            <v>7.4355467730418826E-3</v>
          </cell>
        </row>
        <row r="1835">
          <cell r="A1835">
            <v>27320</v>
          </cell>
          <cell r="B1835">
            <v>237.71</v>
          </cell>
          <cell r="C1835">
            <v>237.98400000000001</v>
          </cell>
          <cell r="D1835">
            <v>238.19</v>
          </cell>
          <cell r="E1835">
            <v>4.2277692779652473E-2</v>
          </cell>
          <cell r="F1835">
            <v>7.1963149403847904E-2</v>
          </cell>
        </row>
        <row r="1836">
          <cell r="A1836">
            <v>27330</v>
          </cell>
          <cell r="B1836">
            <v>238.16</v>
          </cell>
          <cell r="C1836">
            <v>238.35</v>
          </cell>
          <cell r="D1836">
            <v>238.5</v>
          </cell>
          <cell r="E1836">
            <v>3.9413630318925232E-2</v>
          </cell>
          <cell r="F1836">
            <v>6.2049087039792061E-2</v>
          </cell>
        </row>
        <row r="1837">
          <cell r="A1837">
            <v>27340</v>
          </cell>
          <cell r="B1837">
            <v>238.62</v>
          </cell>
          <cell r="C1837">
            <v>238.72200000000001</v>
          </cell>
          <cell r="D1837">
            <v>238.81</v>
          </cell>
          <cell r="E1837">
            <v>3.654956785819799E-2</v>
          </cell>
          <cell r="F1837">
            <v>5.2135024675736219E-2</v>
          </cell>
        </row>
        <row r="1838">
          <cell r="A1838">
            <v>27350</v>
          </cell>
          <cell r="B1838">
            <v>239.02</v>
          </cell>
          <cell r="C1838">
            <v>239.095</v>
          </cell>
          <cell r="D1838">
            <v>239.12</v>
          </cell>
          <cell r="E1838">
            <v>3.3843028832810741E-2</v>
          </cell>
          <cell r="F1838">
            <v>3.9742446720666416E-2</v>
          </cell>
        </row>
        <row r="1839">
          <cell r="A1839">
            <v>27360</v>
          </cell>
          <cell r="B1839">
            <v>239.37</v>
          </cell>
          <cell r="C1839">
            <v>239.43899999999999</v>
          </cell>
          <cell r="D1839">
            <v>239.4</v>
          </cell>
          <cell r="E1839">
            <v>3.1315493711218952E-2</v>
          </cell>
          <cell r="F1839">
            <v>2.982838435661057E-2</v>
          </cell>
        </row>
        <row r="1840">
          <cell r="A1840">
            <v>27370</v>
          </cell>
          <cell r="B1840">
            <v>239.66</v>
          </cell>
          <cell r="C1840">
            <v>239.726</v>
          </cell>
          <cell r="D1840">
            <v>239.66</v>
          </cell>
          <cell r="E1840">
            <v>3.0062466384650779E-2</v>
          </cell>
          <cell r="F1840">
            <v>2.113981025700052E-2</v>
          </cell>
        </row>
        <row r="1841">
          <cell r="A1841">
            <v>27380</v>
          </cell>
          <cell r="B1841">
            <v>239.88</v>
          </cell>
          <cell r="C1841">
            <v>239.95500000000001</v>
          </cell>
          <cell r="D1841">
            <v>239.88</v>
          </cell>
          <cell r="E1841">
            <v>2.8809439058082611E-2</v>
          </cell>
          <cell r="F1841">
            <v>1.245123615739047E-2</v>
          </cell>
        </row>
        <row r="1842">
          <cell r="A1842">
            <v>27390</v>
          </cell>
          <cell r="B1842">
            <v>240.06</v>
          </cell>
          <cell r="C1842">
            <v>240.12700000000001</v>
          </cell>
          <cell r="D1842">
            <v>240.06</v>
          </cell>
          <cell r="E1842">
            <v>2.3587206707816194E-2</v>
          </cell>
          <cell r="F1842">
            <v>3.7590819797045077E-3</v>
          </cell>
        </row>
        <row r="1843">
          <cell r="A1843">
            <v>27400</v>
          </cell>
          <cell r="B1843">
            <v>240.11</v>
          </cell>
          <cell r="C1843">
            <v>240.24100000000001</v>
          </cell>
          <cell r="D1843">
            <v>240.11</v>
          </cell>
          <cell r="E1843">
            <v>1.7377148199220104E-2</v>
          </cell>
          <cell r="F1843">
            <v>2.5060546531363386E-3</v>
          </cell>
        </row>
        <row r="1844">
          <cell r="A1844">
            <v>27410</v>
          </cell>
          <cell r="B1844">
            <v>240.16000000000003</v>
          </cell>
          <cell r="C1844">
            <v>240.29900000000001</v>
          </cell>
          <cell r="D1844">
            <v>240.16000000000003</v>
          </cell>
          <cell r="E1844">
            <v>8.6885740996100521E-3</v>
          </cell>
          <cell r="F1844">
            <v>1.2530273265681693E-3</v>
          </cell>
        </row>
        <row r="1845">
          <cell r="A1845">
            <v>27420</v>
          </cell>
          <cell r="B1845">
            <v>240.23</v>
          </cell>
          <cell r="C1845">
            <v>240.29900000000001</v>
          </cell>
          <cell r="D1845">
            <v>240.23</v>
          </cell>
          <cell r="E1845">
            <v>1.1167089690624013E-2</v>
          </cell>
          <cell r="F1845">
            <v>1.2530273265681693E-3</v>
          </cell>
        </row>
        <row r="1846">
          <cell r="A1846">
            <v>27430</v>
          </cell>
          <cell r="B1846">
            <v>240.17</v>
          </cell>
          <cell r="C1846">
            <v>240.24100000000001</v>
          </cell>
          <cell r="D1846">
            <v>240.17</v>
          </cell>
          <cell r="E1846">
            <v>2.2334179381248025E-2</v>
          </cell>
          <cell r="F1846">
            <v>2.5060546531363386E-3</v>
          </cell>
        </row>
        <row r="1847">
          <cell r="A1847">
            <v>27440</v>
          </cell>
          <cell r="B1847">
            <v>240.09</v>
          </cell>
          <cell r="C1847">
            <v>240.155</v>
          </cell>
          <cell r="D1847">
            <v>240.09</v>
          </cell>
          <cell r="E1847">
            <v>3.5979784662885997E-2</v>
          </cell>
          <cell r="F1847">
            <v>3.7590819797045077E-3</v>
          </cell>
        </row>
        <row r="1848">
          <cell r="A1848">
            <v>27450</v>
          </cell>
          <cell r="B1848">
            <v>240</v>
          </cell>
          <cell r="C1848">
            <v>240.06899999999999</v>
          </cell>
          <cell r="D1848">
            <v>240</v>
          </cell>
          <cell r="E1848">
            <v>4.9625389944523979E-2</v>
          </cell>
          <cell r="F1848">
            <v>5.0121093062726772E-3</v>
          </cell>
        </row>
        <row r="1849">
          <cell r="A1849">
            <v>27460</v>
          </cell>
          <cell r="B1849">
            <v>239.91</v>
          </cell>
          <cell r="C1849">
            <v>239.983</v>
          </cell>
          <cell r="D1849">
            <v>239.91</v>
          </cell>
          <cell r="E1849">
            <v>6.0792479635147993E-2</v>
          </cell>
          <cell r="F1849">
            <v>6.2651366328408467E-3</v>
          </cell>
        </row>
        <row r="1850">
          <cell r="A1850">
            <v>27470</v>
          </cell>
          <cell r="B1850">
            <v>239.83</v>
          </cell>
          <cell r="C1850">
            <v>239.89699999999999</v>
          </cell>
          <cell r="D1850">
            <v>239.83</v>
          </cell>
          <cell r="E1850">
            <v>7.1959569325772008E-2</v>
          </cell>
          <cell r="F1850">
            <v>7.5181639594090162E-3</v>
          </cell>
        </row>
        <row r="1851">
          <cell r="A1851">
            <v>27480</v>
          </cell>
          <cell r="B1851">
            <v>239.75</v>
          </cell>
          <cell r="C1851">
            <v>239.82</v>
          </cell>
          <cell r="D1851">
            <v>239.75</v>
          </cell>
          <cell r="E1851">
            <v>8.3126659016396015E-2</v>
          </cell>
          <cell r="F1851">
            <v>8.7711912859771857E-3</v>
          </cell>
        </row>
        <row r="1852">
          <cell r="A1852">
            <v>27490</v>
          </cell>
          <cell r="B1852">
            <v>239.69</v>
          </cell>
          <cell r="C1852">
            <v>239.75899999999999</v>
          </cell>
          <cell r="D1852">
            <v>239.69</v>
          </cell>
          <cell r="E1852">
            <v>1.1167089690624013E-2</v>
          </cell>
          <cell r="F1852">
            <v>1.2530273265681693E-3</v>
          </cell>
        </row>
        <row r="1853">
          <cell r="A1853">
            <v>27500</v>
          </cell>
          <cell r="B1853">
            <v>239.65</v>
          </cell>
          <cell r="C1853">
            <v>239.71600000000001</v>
          </cell>
          <cell r="D1853">
            <v>239.63</v>
          </cell>
          <cell r="E1853">
            <v>2.2334179381248025E-2</v>
          </cell>
          <cell r="F1853">
            <v>2.5060546531363386E-3</v>
          </cell>
        </row>
        <row r="1854">
          <cell r="A1854">
            <v>27510</v>
          </cell>
          <cell r="B1854">
            <v>239.62</v>
          </cell>
          <cell r="C1854">
            <v>239.69</v>
          </cell>
          <cell r="D1854">
            <v>239.57999999999998</v>
          </cell>
          <cell r="E1854">
            <v>3.3501269071872036E-2</v>
          </cell>
          <cell r="F1854">
            <v>3.7590819797045077E-3</v>
          </cell>
        </row>
        <row r="1855">
          <cell r="A1855">
            <v>27520</v>
          </cell>
          <cell r="B1855">
            <v>239.52999999999997</v>
          </cell>
          <cell r="C1855">
            <v>239.68100000000001</v>
          </cell>
          <cell r="D1855">
            <v>239.52999999999997</v>
          </cell>
          <cell r="E1855">
            <v>8.9309178462869718E-2</v>
          </cell>
          <cell r="F1855">
            <v>2.9958093339206966E-2</v>
          </cell>
        </row>
        <row r="1856">
          <cell r="A1856">
            <v>27530</v>
          </cell>
          <cell r="B1856">
            <v>239.58999999999997</v>
          </cell>
          <cell r="C1856">
            <v>239.68899999999999</v>
          </cell>
          <cell r="D1856">
            <v>239.58999999999997</v>
          </cell>
          <cell r="E1856">
            <v>7.814208877224571E-2</v>
          </cell>
          <cell r="F1856">
            <v>2.8705066012638798E-2</v>
          </cell>
        </row>
        <row r="1857">
          <cell r="A1857">
            <v>27540</v>
          </cell>
          <cell r="B1857">
            <v>239.64</v>
          </cell>
          <cell r="C1857">
            <v>239.715</v>
          </cell>
          <cell r="D1857">
            <v>239.64</v>
          </cell>
          <cell r="E1857">
            <v>6.9453514672635663E-2</v>
          </cell>
          <cell r="F1857">
            <v>2.7452038686070629E-2</v>
          </cell>
        </row>
        <row r="1858">
          <cell r="A1858">
            <v>27550</v>
          </cell>
          <cell r="B1858">
            <v>239.69</v>
          </cell>
          <cell r="C1858">
            <v>239.75800000000001</v>
          </cell>
          <cell r="D1858">
            <v>239.69</v>
          </cell>
          <cell r="E1858">
            <v>6.0764940573025616E-2</v>
          </cell>
          <cell r="F1858">
            <v>2.619901135950246E-2</v>
          </cell>
        </row>
        <row r="1859">
          <cell r="A1859">
            <v>27560</v>
          </cell>
          <cell r="B1859">
            <v>239.75</v>
          </cell>
          <cell r="C1859">
            <v>239.81700000000001</v>
          </cell>
          <cell r="D1859">
            <v>239.74</v>
          </cell>
          <cell r="E1859">
            <v>4.9597850882401602E-2</v>
          </cell>
          <cell r="F1859">
            <v>2.4945984032934292E-2</v>
          </cell>
        </row>
        <row r="1860">
          <cell r="A1860">
            <v>27570</v>
          </cell>
          <cell r="B1860">
            <v>239.85</v>
          </cell>
          <cell r="C1860">
            <v>239.886</v>
          </cell>
          <cell r="D1860">
            <v>239.79000000000002</v>
          </cell>
          <cell r="E1860">
            <v>3.8430761191777588E-2</v>
          </cell>
          <cell r="F1860">
            <v>2.3692956706366123E-2</v>
          </cell>
        </row>
        <row r="1861">
          <cell r="A1861">
            <v>27580</v>
          </cell>
          <cell r="B1861">
            <v>239.98</v>
          </cell>
          <cell r="C1861">
            <v>239.95400000000001</v>
          </cell>
          <cell r="D1861">
            <v>239.84000000000003</v>
          </cell>
          <cell r="E1861">
            <v>2.7263671501153573E-2</v>
          </cell>
          <cell r="F1861">
            <v>2.2439929379797954E-2</v>
          </cell>
        </row>
        <row r="1862">
          <cell r="A1862">
            <v>27590</v>
          </cell>
          <cell r="B1862">
            <v>240.11</v>
          </cell>
          <cell r="C1862">
            <v>240.02199999999999</v>
          </cell>
          <cell r="D1862">
            <v>239.89000000000004</v>
          </cell>
          <cell r="E1862">
            <v>1.7349609137097727E-2</v>
          </cell>
          <cell r="F1862">
            <v>1.9905234102054341E-2</v>
          </cell>
        </row>
        <row r="1863">
          <cell r="A1863">
            <v>27600</v>
          </cell>
          <cell r="B1863">
            <v>240.24</v>
          </cell>
          <cell r="C1863">
            <v>240.09100000000001</v>
          </cell>
          <cell r="D1863">
            <v>239.96000000000004</v>
          </cell>
          <cell r="E1863">
            <v>9.914062364055844E-3</v>
          </cell>
          <cell r="F1863">
            <v>1.718795484243937E-2</v>
          </cell>
        </row>
        <row r="1864">
          <cell r="A1864">
            <v>27610</v>
          </cell>
          <cell r="B1864">
            <v>240.37</v>
          </cell>
          <cell r="C1864">
            <v>240.15899999999999</v>
          </cell>
          <cell r="D1864">
            <v>240.03000000000003</v>
          </cell>
          <cell r="E1864">
            <v>2.478515591013961E-3</v>
          </cell>
          <cell r="F1864">
            <v>1.4323892381712127E-2</v>
          </cell>
        </row>
        <row r="1865">
          <cell r="A1865">
            <v>27620</v>
          </cell>
          <cell r="B1865">
            <v>240.44</v>
          </cell>
          <cell r="C1865">
            <v>240.22800000000001</v>
          </cell>
          <cell r="D1865">
            <v>240.13000000000002</v>
          </cell>
          <cell r="E1865">
            <v>0</v>
          </cell>
          <cell r="F1865">
            <v>1.1459829920984883E-2</v>
          </cell>
        </row>
        <row r="1866">
          <cell r="A1866">
            <v>27630</v>
          </cell>
          <cell r="B1866">
            <v>240.55</v>
          </cell>
          <cell r="C1866">
            <v>240.33699999999999</v>
          </cell>
          <cell r="D1866">
            <v>240.23000000000002</v>
          </cell>
          <cell r="E1866">
            <v>0</v>
          </cell>
          <cell r="F1866">
            <v>8.59576746025764E-3</v>
          </cell>
        </row>
        <row r="1867">
          <cell r="A1867">
            <v>27640</v>
          </cell>
          <cell r="B1867">
            <v>240.81</v>
          </cell>
          <cell r="C1867">
            <v>240.60300000000001</v>
          </cell>
          <cell r="D1867">
            <v>240.33</v>
          </cell>
          <cell r="E1867">
            <v>0</v>
          </cell>
          <cell r="F1867">
            <v>5.7281249214544876E-3</v>
          </cell>
        </row>
        <row r="1868">
          <cell r="A1868">
            <v>27650</v>
          </cell>
          <cell r="B1868">
            <v>241.24</v>
          </cell>
          <cell r="C1868">
            <v>241.03299999999999</v>
          </cell>
          <cell r="D1868">
            <v>240.76</v>
          </cell>
          <cell r="E1868">
            <v>0</v>
          </cell>
          <cell r="F1868">
            <v>2.8640624607272438E-3</v>
          </cell>
        </row>
        <row r="1869">
          <cell r="A1869">
            <v>27660</v>
          </cell>
          <cell r="B1869">
            <v>241.79</v>
          </cell>
          <cell r="C1869">
            <v>241.626</v>
          </cell>
          <cell r="D1869">
            <v>241.41</v>
          </cell>
          <cell r="E1869">
            <v>0.11606943590842622</v>
          </cell>
          <cell r="F1869">
            <v>5.1613710229759621E-2</v>
          </cell>
        </row>
        <row r="1870">
          <cell r="A1870">
            <v>27670</v>
          </cell>
          <cell r="B1870">
            <v>242.48</v>
          </cell>
          <cell r="C1870">
            <v>242.375</v>
          </cell>
          <cell r="D1870">
            <v>242.25</v>
          </cell>
          <cell r="E1870">
            <v>0.1111124047263983</v>
          </cell>
          <cell r="F1870">
            <v>4.874964776903238E-2</v>
          </cell>
        </row>
        <row r="1871">
          <cell r="A1871">
            <v>27680</v>
          </cell>
          <cell r="B1871">
            <v>243.2</v>
          </cell>
          <cell r="C1871">
            <v>243.166</v>
          </cell>
          <cell r="D1871">
            <v>243.09</v>
          </cell>
          <cell r="E1871">
            <v>0.10367685795335642</v>
          </cell>
          <cell r="F1871">
            <v>4.5996567728658316E-2</v>
          </cell>
        </row>
        <row r="1872">
          <cell r="A1872">
            <v>27690</v>
          </cell>
          <cell r="B1872">
            <v>243.93</v>
          </cell>
          <cell r="C1872">
            <v>243.95699999999999</v>
          </cell>
          <cell r="D1872">
            <v>243.89</v>
          </cell>
          <cell r="E1872">
            <v>9.6241311180314537E-2</v>
          </cell>
          <cell r="F1872">
            <v>3.9449706490305547E-2</v>
          </cell>
        </row>
        <row r="1873">
          <cell r="A1873">
            <v>27700</v>
          </cell>
          <cell r="B1873">
            <v>244.68</v>
          </cell>
          <cell r="C1873">
            <v>244.74799999999999</v>
          </cell>
          <cell r="D1873">
            <v>244.68</v>
          </cell>
          <cell r="E1873">
            <v>8.507422148969053E-2</v>
          </cell>
          <cell r="F1873">
            <v>3.3239647981709454E-2</v>
          </cell>
        </row>
        <row r="1874">
          <cell r="A1874">
            <v>27710</v>
          </cell>
          <cell r="B1874">
            <v>245.47</v>
          </cell>
          <cell r="C1874">
            <v>245.53800000000001</v>
          </cell>
          <cell r="D1874">
            <v>245.52</v>
          </cell>
          <cell r="E1874">
            <v>7.3907131799066522E-2</v>
          </cell>
          <cell r="F1874">
            <v>2.7029589473113361E-2</v>
          </cell>
        </row>
        <row r="1875">
          <cell r="A1875">
            <v>27720</v>
          </cell>
          <cell r="B1875">
            <v>246.25</v>
          </cell>
          <cell r="C1875">
            <v>246.32900000000001</v>
          </cell>
          <cell r="D1875">
            <v>246.37</v>
          </cell>
          <cell r="E1875">
            <v>6.0261526517428547E-2</v>
          </cell>
          <cell r="F1875">
            <v>2.0819530964517271E-2</v>
          </cell>
        </row>
        <row r="1876">
          <cell r="A1876">
            <v>27730</v>
          </cell>
          <cell r="B1876">
            <v>246.99</v>
          </cell>
          <cell r="C1876">
            <v>247.11799999999999</v>
          </cell>
          <cell r="D1876">
            <v>247.22</v>
          </cell>
          <cell r="E1876">
            <v>4.280203652246254E-2</v>
          </cell>
          <cell r="F1876">
            <v>1.4871093546083765E-2</v>
          </cell>
        </row>
        <row r="1877">
          <cell r="A1877">
            <v>27740</v>
          </cell>
          <cell r="B1877">
            <v>247.5</v>
          </cell>
          <cell r="C1877">
            <v>247.715</v>
          </cell>
          <cell r="D1877">
            <v>247.88</v>
          </cell>
          <cell r="E1877">
            <v>2.2688607110763023E-2</v>
          </cell>
          <cell r="F1877">
            <v>7.4355467730418826E-3</v>
          </cell>
        </row>
        <row r="1878">
          <cell r="A1878">
            <v>27750</v>
          </cell>
          <cell r="B1878">
            <v>247.72</v>
          </cell>
          <cell r="C1878">
            <v>247.98699999999999</v>
          </cell>
          <cell r="D1878">
            <v>248.2</v>
          </cell>
          <cell r="E1878">
            <v>2.269576726691484E-2</v>
          </cell>
          <cell r="F1878">
            <v>4.957031182027922E-3</v>
          </cell>
        </row>
        <row r="1879">
          <cell r="A1879">
            <v>27760</v>
          </cell>
          <cell r="B1879">
            <v>247.66</v>
          </cell>
          <cell r="C1879">
            <v>247.93199999999999</v>
          </cell>
          <cell r="D1879">
            <v>248.14</v>
          </cell>
          <cell r="E1879">
            <v>4.2905858786663906E-2</v>
          </cell>
          <cell r="F1879">
            <v>1.0905468600461429E-2</v>
          </cell>
        </row>
        <row r="1880">
          <cell r="A1880">
            <v>27770</v>
          </cell>
          <cell r="B1880">
            <v>247.29</v>
          </cell>
          <cell r="C1880">
            <v>247.55099999999999</v>
          </cell>
          <cell r="D1880">
            <v>247.75</v>
          </cell>
          <cell r="E1880">
            <v>6.0644594871550821E-2</v>
          </cell>
          <cell r="F1880">
            <v>1.0905468600461429E-2</v>
          </cell>
        </row>
        <row r="1881">
          <cell r="A1881">
            <v>27780</v>
          </cell>
          <cell r="B1881">
            <v>246.67</v>
          </cell>
          <cell r="C1881">
            <v>246.845</v>
          </cell>
          <cell r="D1881">
            <v>246.98</v>
          </cell>
          <cell r="E1881">
            <v>7.3422719696333905E-2</v>
          </cell>
          <cell r="F1881">
            <v>1.0905468600461429E-2</v>
          </cell>
        </row>
        <row r="1882">
          <cell r="A1882">
            <v>27790</v>
          </cell>
          <cell r="B1882">
            <v>245.89</v>
          </cell>
          <cell r="C1882">
            <v>245.98</v>
          </cell>
          <cell r="D1882">
            <v>246.06</v>
          </cell>
          <cell r="E1882">
            <v>8.1064809435293622E-2</v>
          </cell>
          <cell r="F1882">
            <v>1.0905468600461429E-2</v>
          </cell>
        </row>
        <row r="1883">
          <cell r="A1883">
            <v>27800</v>
          </cell>
          <cell r="B1883">
            <v>245.17</v>
          </cell>
          <cell r="C1883">
            <v>245.24</v>
          </cell>
          <cell r="D1883">
            <v>245.25</v>
          </cell>
          <cell r="E1883">
            <v>8.3570864088429966E-2</v>
          </cell>
          <cell r="F1883">
            <v>1.0905468600461429E-2</v>
          </cell>
        </row>
        <row r="1884">
          <cell r="A1884">
            <v>27810</v>
          </cell>
          <cell r="B1884">
            <v>244.56</v>
          </cell>
          <cell r="C1884">
            <v>244.63200000000001</v>
          </cell>
          <cell r="D1884">
            <v>244.58</v>
          </cell>
          <cell r="E1884">
            <v>8.4823891414998132E-2</v>
          </cell>
          <cell r="F1884">
            <v>1.2158495927029597E-2</v>
          </cell>
        </row>
        <row r="1885">
          <cell r="A1885">
            <v>27820</v>
          </cell>
          <cell r="B1885">
            <v>244.11</v>
          </cell>
          <cell r="C1885">
            <v>244.15700000000001</v>
          </cell>
          <cell r="D1885">
            <v>244.09</v>
          </cell>
          <cell r="E1885">
            <v>8.6076918741566297E-2</v>
          </cell>
          <cell r="F1885">
            <v>1.3411523253597766E-2</v>
          </cell>
        </row>
        <row r="1886">
          <cell r="A1886">
            <v>27830</v>
          </cell>
          <cell r="B1886">
            <v>243.83</v>
          </cell>
          <cell r="C1886">
            <v>243.81299999999999</v>
          </cell>
          <cell r="D1886">
            <v>243.74</v>
          </cell>
          <cell r="E1886">
            <v>8.6076918741566297E-2</v>
          </cell>
          <cell r="F1886">
            <v>1.5982019312100467E-2</v>
          </cell>
        </row>
        <row r="1887">
          <cell r="A1887">
            <v>27840</v>
          </cell>
          <cell r="B1887">
            <v>243.71</v>
          </cell>
          <cell r="C1887">
            <v>243.601</v>
          </cell>
          <cell r="D1887">
            <v>243.51</v>
          </cell>
          <cell r="E1887">
            <v>8.6076918741566297E-2</v>
          </cell>
          <cell r="F1887">
            <v>1.873151927439862E-2</v>
          </cell>
        </row>
        <row r="1888">
          <cell r="A1888">
            <v>27850</v>
          </cell>
          <cell r="B1888">
            <v>243.66</v>
          </cell>
          <cell r="C1888">
            <v>243.52099999999999</v>
          </cell>
          <cell r="D1888">
            <v>243.34</v>
          </cell>
          <cell r="E1888">
            <v>0.11302031095023661</v>
          </cell>
          <cell r="F1888">
            <v>0.15151386120365315</v>
          </cell>
        </row>
        <row r="1889">
          <cell r="A1889">
            <v>27860</v>
          </cell>
          <cell r="B1889">
            <v>243.75</v>
          </cell>
          <cell r="C1889">
            <v>243.57400000000001</v>
          </cell>
          <cell r="D1889">
            <v>243.44</v>
          </cell>
          <cell r="E1889">
            <v>0.11302031095023661</v>
          </cell>
          <cell r="F1889">
            <v>0.14864979874292591</v>
          </cell>
        </row>
        <row r="1890">
          <cell r="A1890">
            <v>27870</v>
          </cell>
          <cell r="B1890">
            <v>243.93</v>
          </cell>
          <cell r="C1890">
            <v>243.75800000000001</v>
          </cell>
          <cell r="D1890">
            <v>243.53</v>
          </cell>
          <cell r="E1890">
            <v>0.11054179535922265</v>
          </cell>
          <cell r="F1890">
            <v>0.14578573628219868</v>
          </cell>
        </row>
        <row r="1891">
          <cell r="A1891">
            <v>27880</v>
          </cell>
          <cell r="B1891">
            <v>244.25</v>
          </cell>
          <cell r="C1891">
            <v>244.07400000000001</v>
          </cell>
          <cell r="D1891">
            <v>243.85</v>
          </cell>
          <cell r="E1891">
            <v>0.10558476417719473</v>
          </cell>
          <cell r="F1891">
            <v>0.14292167382147145</v>
          </cell>
        </row>
        <row r="1892">
          <cell r="A1892">
            <v>27890</v>
          </cell>
          <cell r="B1892">
            <v>244.7</v>
          </cell>
          <cell r="C1892">
            <v>244.52199999999999</v>
          </cell>
          <cell r="D1892">
            <v>244.3</v>
          </cell>
          <cell r="E1892">
            <v>9.8149217404152847E-2</v>
          </cell>
          <cell r="F1892">
            <v>0.14005761136074421</v>
          </cell>
        </row>
        <row r="1893">
          <cell r="A1893">
            <v>27900</v>
          </cell>
          <cell r="B1893">
            <v>245.28</v>
          </cell>
          <cell r="C1893">
            <v>245.10300000000001</v>
          </cell>
          <cell r="D1893">
            <v>244.88</v>
          </cell>
          <cell r="E1893">
            <v>8.8235155040097005E-2</v>
          </cell>
          <cell r="F1893">
            <v>0.13719354890001698</v>
          </cell>
        </row>
        <row r="1894">
          <cell r="A1894">
            <v>27910</v>
          </cell>
          <cell r="B1894">
            <v>245.99</v>
          </cell>
          <cell r="C1894">
            <v>245.815</v>
          </cell>
          <cell r="D1894">
            <v>245.59</v>
          </cell>
          <cell r="E1894">
            <v>7.8321092676041162E-2</v>
          </cell>
          <cell r="F1894">
            <v>0.13432590636121383</v>
          </cell>
        </row>
        <row r="1895">
          <cell r="A1895">
            <v>27920</v>
          </cell>
          <cell r="B1895">
            <v>246.83</v>
          </cell>
          <cell r="C1895">
            <v>246.654</v>
          </cell>
          <cell r="D1895">
            <v>246.43</v>
          </cell>
          <cell r="E1895">
            <v>6.592851472097136E-2</v>
          </cell>
          <cell r="F1895">
            <v>0.1314618439004866</v>
          </cell>
        </row>
        <row r="1896">
          <cell r="A1896">
            <v>27930</v>
          </cell>
          <cell r="B1896">
            <v>247.71</v>
          </cell>
          <cell r="C1896">
            <v>247.52699999999999</v>
          </cell>
          <cell r="D1896">
            <v>247.31</v>
          </cell>
          <cell r="E1896">
            <v>5.353593676590155E-2</v>
          </cell>
          <cell r="F1896">
            <v>0.12859778143975936</v>
          </cell>
        </row>
        <row r="1897">
          <cell r="A1897">
            <v>27940</v>
          </cell>
          <cell r="B1897">
            <v>248.59</v>
          </cell>
          <cell r="C1897">
            <v>248.399</v>
          </cell>
          <cell r="D1897">
            <v>248.2</v>
          </cell>
          <cell r="E1897">
            <v>3.8664843219817786E-2</v>
          </cell>
          <cell r="F1897">
            <v>0.12585186155553713</v>
          </cell>
        </row>
        <row r="1898">
          <cell r="A1898">
            <v>27950</v>
          </cell>
          <cell r="B1898">
            <v>249.47</v>
          </cell>
          <cell r="C1898">
            <v>249.27199999999999</v>
          </cell>
          <cell r="D1898">
            <v>249.08</v>
          </cell>
          <cell r="E1898">
            <v>2.3793749673734023E-2</v>
          </cell>
          <cell r="F1898">
            <v>0.11832791439308242</v>
          </cell>
        </row>
        <row r="1899">
          <cell r="A1899">
            <v>27960</v>
          </cell>
          <cell r="B1899">
            <v>250.34</v>
          </cell>
          <cell r="C1899">
            <v>250.14500000000001</v>
          </cell>
          <cell r="D1899">
            <v>249.93</v>
          </cell>
          <cell r="E1899">
            <v>2.1315234082720062E-2</v>
          </cell>
          <cell r="F1899">
            <v>0.11086482855791815</v>
          </cell>
        </row>
        <row r="1900">
          <cell r="A1900">
            <v>27970</v>
          </cell>
          <cell r="B1900">
            <v>251.22</v>
          </cell>
          <cell r="C1900">
            <v>251.017</v>
          </cell>
          <cell r="D1900">
            <v>250.76</v>
          </cell>
          <cell r="E1900">
            <v>1.6358202900692141E-2</v>
          </cell>
          <cell r="F1900">
            <v>0.10327285991202118</v>
          </cell>
        </row>
        <row r="1901">
          <cell r="A1901">
            <v>27980</v>
          </cell>
          <cell r="B1901">
            <v>252.1</v>
          </cell>
          <cell r="C1901">
            <v>251.89</v>
          </cell>
          <cell r="D1901">
            <v>251.62</v>
          </cell>
          <cell r="E1901">
            <v>1.140117171866422E-2</v>
          </cell>
          <cell r="F1901">
            <v>9.1539842494782295E-2</v>
          </cell>
        </row>
        <row r="1902">
          <cell r="A1902">
            <v>27990</v>
          </cell>
          <cell r="B1902">
            <v>252.97</v>
          </cell>
          <cell r="C1902">
            <v>252.762</v>
          </cell>
          <cell r="D1902">
            <v>252.49</v>
          </cell>
          <cell r="E1902">
            <v>3.9656249456223374E-3</v>
          </cell>
          <cell r="F1902">
            <v>7.6283202078985243E-2</v>
          </cell>
        </row>
        <row r="1903">
          <cell r="E1903">
            <v>0</v>
          </cell>
          <cell r="F1903">
            <v>0</v>
          </cell>
        </row>
        <row r="1904">
          <cell r="A1904">
            <v>28000</v>
          </cell>
          <cell r="B1904">
            <v>253.75</v>
          </cell>
          <cell r="C1904">
            <v>253.54</v>
          </cell>
          <cell r="D1904">
            <v>253.27</v>
          </cell>
          <cell r="E1904">
            <v>0</v>
          </cell>
          <cell r="F1904">
            <v>5.8551626150250134E-2</v>
          </cell>
        </row>
        <row r="1905">
          <cell r="A1905">
            <v>28010</v>
          </cell>
          <cell r="B1905">
            <v>254.37</v>
          </cell>
          <cell r="C1905">
            <v>254.161</v>
          </cell>
          <cell r="D1905">
            <v>253.89</v>
          </cell>
          <cell r="E1905">
            <v>0</v>
          </cell>
          <cell r="F1905">
            <v>3.8337954552425169E-2</v>
          </cell>
        </row>
        <row r="1906">
          <cell r="A1906">
            <v>28020</v>
          </cell>
          <cell r="B1906">
            <v>254.83</v>
          </cell>
          <cell r="C1906">
            <v>254.62299999999999</v>
          </cell>
          <cell r="D1906">
            <v>254.35</v>
          </cell>
          <cell r="E1906">
            <v>0</v>
          </cell>
          <cell r="F1906">
            <v>2.0602798545614164E-2</v>
          </cell>
        </row>
        <row r="1907">
          <cell r="A1907">
            <v>28030</v>
          </cell>
          <cell r="B1907">
            <v>255.1</v>
          </cell>
          <cell r="C1907">
            <v>254.92699999999999</v>
          </cell>
          <cell r="D1907">
            <v>254.7</v>
          </cell>
          <cell r="E1907">
            <v>0</v>
          </cell>
          <cell r="F1907">
            <v>7.8246737208310744E-3</v>
          </cell>
        </row>
        <row r="1908">
          <cell r="A1908">
            <v>28040</v>
          </cell>
          <cell r="B1908">
            <v>255.18</v>
          </cell>
          <cell r="C1908">
            <v>255.07300000000001</v>
          </cell>
          <cell r="D1908">
            <v>254.94</v>
          </cell>
          <cell r="E1908">
            <v>3.9656249456223374E-3</v>
          </cell>
          <cell r="F1908">
            <v>2.7853007430572447E-3</v>
          </cell>
        </row>
        <row r="1909">
          <cell r="A1909">
            <v>28050</v>
          </cell>
          <cell r="B1909">
            <v>255.11</v>
          </cell>
          <cell r="C1909">
            <v>255.06100000000001</v>
          </cell>
          <cell r="D1909">
            <v>254.99</v>
          </cell>
          <cell r="E1909">
            <v>1.140117171866422E-2</v>
          </cell>
          <cell r="F1909">
            <v>5.3880175042431274E-3</v>
          </cell>
        </row>
        <row r="1910">
          <cell r="A1910">
            <v>28060</v>
          </cell>
          <cell r="B1910">
            <v>254.87</v>
          </cell>
          <cell r="C1910">
            <v>254.89099999999999</v>
          </cell>
          <cell r="D1910">
            <v>254.82</v>
          </cell>
          <cell r="E1910">
            <v>2.5046777000302195E-2</v>
          </cell>
          <cell r="F1910">
            <v>6.641044830811297E-3</v>
          </cell>
        </row>
        <row r="1911">
          <cell r="A1911">
            <v>28070</v>
          </cell>
          <cell r="B1911">
            <v>254.56</v>
          </cell>
          <cell r="C1911">
            <v>254.62700000000001</v>
          </cell>
          <cell r="D1911">
            <v>254.56</v>
          </cell>
          <cell r="E1911">
            <v>4.1170897872954131E-2</v>
          </cell>
          <cell r="F1911">
            <v>7.8940721573794656E-3</v>
          </cell>
        </row>
        <row r="1912">
          <cell r="A1912">
            <v>28080</v>
          </cell>
          <cell r="B1912">
            <v>254.29</v>
          </cell>
          <cell r="C1912">
            <v>254.363</v>
          </cell>
          <cell r="D1912">
            <v>254.29</v>
          </cell>
          <cell r="E1912">
            <v>5.7298598823681969E-2</v>
          </cell>
          <cell r="F1912">
            <v>9.1506795620235441E-3</v>
          </cell>
        </row>
        <row r="1913">
          <cell r="A1913">
            <v>28090</v>
          </cell>
          <cell r="B1913">
            <v>254.03</v>
          </cell>
          <cell r="C1913">
            <v>254.09800000000001</v>
          </cell>
          <cell r="D1913">
            <v>254.03</v>
          </cell>
          <cell r="E1913">
            <v>7.3422719696333905E-2</v>
          </cell>
          <cell r="F1913">
            <v>1.0403706888591713E-2</v>
          </cell>
        </row>
        <row r="1914">
          <cell r="A1914">
            <v>28100</v>
          </cell>
          <cell r="B1914">
            <v>253.76</v>
          </cell>
          <cell r="C1914">
            <v>253.834</v>
          </cell>
          <cell r="D1914">
            <v>253.76</v>
          </cell>
          <cell r="E1914">
            <v>8.9546840568985833E-2</v>
          </cell>
          <cell r="F1914">
            <v>1.1656734215159881E-2</v>
          </cell>
        </row>
        <row r="1915">
          <cell r="A1915">
            <v>28110</v>
          </cell>
          <cell r="B1915">
            <v>253.5</v>
          </cell>
          <cell r="C1915">
            <v>253.56899999999999</v>
          </cell>
          <cell r="D1915">
            <v>253.5</v>
          </cell>
          <cell r="E1915">
            <v>0.10567096144163776</v>
          </cell>
          <cell r="F1915">
            <v>1.290976154172805E-2</v>
          </cell>
        </row>
        <row r="1916">
          <cell r="A1916">
            <v>28120</v>
          </cell>
          <cell r="B1916">
            <v>253.23</v>
          </cell>
          <cell r="C1916">
            <v>253.30500000000001</v>
          </cell>
          <cell r="D1916">
            <v>253.23</v>
          </cell>
          <cell r="E1916">
            <v>0.11931656672327573</v>
          </cell>
          <cell r="F1916">
            <v>1.4162788868296219E-2</v>
          </cell>
        </row>
        <row r="1917">
          <cell r="A1917">
            <v>28130</v>
          </cell>
          <cell r="B1917">
            <v>253</v>
          </cell>
          <cell r="C1917">
            <v>253.04</v>
          </cell>
          <cell r="D1917">
            <v>252.97</v>
          </cell>
          <cell r="E1917">
            <v>0.1329621720049137</v>
          </cell>
          <cell r="F1917">
            <v>1.5415816194864387E-2</v>
          </cell>
        </row>
        <row r="1918">
          <cell r="A1918">
            <v>28140</v>
          </cell>
          <cell r="B1918">
            <v>252.8</v>
          </cell>
          <cell r="C1918">
            <v>252.77600000000001</v>
          </cell>
          <cell r="D1918">
            <v>252.7</v>
          </cell>
          <cell r="E1918">
            <v>1.2392577955069806E-2</v>
          </cell>
          <cell r="F1918">
            <v>2.5490155900472471E-3</v>
          </cell>
        </row>
        <row r="1919">
          <cell r="A1919">
            <v>28150</v>
          </cell>
          <cell r="B1919">
            <v>252.62</v>
          </cell>
          <cell r="C1919">
            <v>252.53</v>
          </cell>
          <cell r="D1919">
            <v>252.42</v>
          </cell>
          <cell r="E1919">
            <v>2.4785155910139613E-2</v>
          </cell>
          <cell r="F1919">
            <v>5.2770350838899464E-3</v>
          </cell>
        </row>
        <row r="1920">
          <cell r="A1920">
            <v>28160</v>
          </cell>
          <cell r="B1920">
            <v>252.48</v>
          </cell>
          <cell r="C1920">
            <v>252.32300000000001</v>
          </cell>
          <cell r="D1920">
            <v>252.12</v>
          </cell>
          <cell r="E1920">
            <v>3.2220702683181494E-2</v>
          </cell>
          <cell r="F1920">
            <v>8.1410975446171898E-3</v>
          </cell>
        </row>
        <row r="1921">
          <cell r="A1921">
            <v>28170</v>
          </cell>
          <cell r="B1921">
            <v>252.36</v>
          </cell>
          <cell r="C1921">
            <v>252.15299999999999</v>
          </cell>
          <cell r="D1921">
            <v>251.88</v>
          </cell>
          <cell r="E1921">
            <v>3.2220702683181494E-2</v>
          </cell>
          <cell r="F1921">
            <v>1.1008740083420343E-2</v>
          </cell>
        </row>
        <row r="1922">
          <cell r="A1922">
            <v>28180</v>
          </cell>
          <cell r="B1922">
            <v>252.23</v>
          </cell>
          <cell r="C1922">
            <v>252.02</v>
          </cell>
          <cell r="D1922">
            <v>251.75</v>
          </cell>
          <cell r="E1922">
            <v>3.2220702683181494E-2</v>
          </cell>
          <cell r="F1922">
            <v>1.3872802544147586E-2</v>
          </cell>
        </row>
        <row r="1923">
          <cell r="A1923">
            <v>28190</v>
          </cell>
          <cell r="B1923">
            <v>252.14</v>
          </cell>
          <cell r="C1923">
            <v>251.92599999999999</v>
          </cell>
          <cell r="D1923">
            <v>251.66</v>
          </cell>
          <cell r="E1923">
            <v>3.2220702683181494E-2</v>
          </cell>
          <cell r="F1923">
            <v>1.673686500487483E-2</v>
          </cell>
        </row>
        <row r="1924">
          <cell r="A1924">
            <v>28200</v>
          </cell>
          <cell r="B1924">
            <v>252.08</v>
          </cell>
          <cell r="C1924">
            <v>251.869</v>
          </cell>
          <cell r="D1924">
            <v>251.59700000000001</v>
          </cell>
          <cell r="E1924">
            <v>3.9656249456223376E-2</v>
          </cell>
          <cell r="F1924">
            <v>1.9600927465602075E-2</v>
          </cell>
        </row>
        <row r="1925">
          <cell r="A1925">
            <v>28210</v>
          </cell>
          <cell r="B1925">
            <v>251.92999999999989</v>
          </cell>
          <cell r="C1925">
            <v>251.85</v>
          </cell>
          <cell r="D1925">
            <v>251.547</v>
          </cell>
          <cell r="E1925">
            <v>8.6307420691530592E-2</v>
          </cell>
          <cell r="F1925">
            <v>2.3624935222923856E-2</v>
          </cell>
        </row>
        <row r="1926">
          <cell r="A1926">
            <v>28220</v>
          </cell>
          <cell r="B1926">
            <v>251.9899999999999</v>
          </cell>
          <cell r="C1926">
            <v>251.869</v>
          </cell>
          <cell r="D1926">
            <v>251.65</v>
          </cell>
          <cell r="E1926">
            <v>7.639335832747475E-2</v>
          </cell>
          <cell r="F1926">
            <v>2.0760872762196611E-2</v>
          </cell>
        </row>
        <row r="1927">
          <cell r="A1927">
            <v>28230</v>
          </cell>
          <cell r="B1927">
            <v>252.03999999999991</v>
          </cell>
          <cell r="C1927">
            <v>251.92599999999999</v>
          </cell>
          <cell r="D1927">
            <v>251.8</v>
          </cell>
          <cell r="E1927">
            <v>6.4000780372404947E-2</v>
          </cell>
          <cell r="F1927">
            <v>1.7896810301469366E-2</v>
          </cell>
        </row>
        <row r="1928">
          <cell r="A1928">
            <v>28240</v>
          </cell>
          <cell r="B1928">
            <v>252.08999999999992</v>
          </cell>
          <cell r="C1928">
            <v>252.00200000000001</v>
          </cell>
          <cell r="D1928">
            <v>251.93</v>
          </cell>
          <cell r="E1928">
            <v>5.4086718008349098E-2</v>
          </cell>
          <cell r="F1928">
            <v>1.5125829870715759E-2</v>
          </cell>
        </row>
        <row r="1929">
          <cell r="A1929">
            <v>28250</v>
          </cell>
          <cell r="B1929">
            <v>252.13999999999993</v>
          </cell>
          <cell r="C1929">
            <v>252.077</v>
          </cell>
          <cell r="D1929">
            <v>252.01</v>
          </cell>
          <cell r="E1929">
            <v>4.4172655644293256E-2</v>
          </cell>
          <cell r="F1929">
            <v>1.2533853343757603E-2</v>
          </cell>
        </row>
        <row r="1930">
          <cell r="A1930">
            <v>28260</v>
          </cell>
          <cell r="B1930">
            <v>252.18999999999994</v>
          </cell>
          <cell r="C1930">
            <v>252.15299999999999</v>
          </cell>
          <cell r="D1930">
            <v>252.08</v>
          </cell>
          <cell r="E1930">
            <v>3.6737108871251374E-2</v>
          </cell>
          <cell r="F1930">
            <v>1.0027798690621264E-2</v>
          </cell>
        </row>
        <row r="1931">
          <cell r="A1931">
            <v>28270</v>
          </cell>
          <cell r="B1931">
            <v>252.23999999999995</v>
          </cell>
          <cell r="C1931">
            <v>252.22900000000001</v>
          </cell>
          <cell r="D1931">
            <v>252.16</v>
          </cell>
          <cell r="E1931">
            <v>3.078867145281787E-2</v>
          </cell>
          <cell r="F1931">
            <v>7.5217440374849252E-3</v>
          </cell>
        </row>
        <row r="1932">
          <cell r="A1932">
            <v>28280</v>
          </cell>
          <cell r="B1932">
            <v>252.28999999999996</v>
          </cell>
          <cell r="C1932">
            <v>252.304</v>
          </cell>
          <cell r="D1932">
            <v>252.23</v>
          </cell>
          <cell r="E1932">
            <v>2.4840234034384363E-2</v>
          </cell>
          <cell r="F1932">
            <v>5.0121093062726772E-3</v>
          </cell>
        </row>
        <row r="1933">
          <cell r="A1933">
            <v>28290</v>
          </cell>
          <cell r="B1933">
            <v>252.33999999999997</v>
          </cell>
          <cell r="C1933">
            <v>252.38</v>
          </cell>
          <cell r="D1933">
            <v>252.31</v>
          </cell>
          <cell r="E1933">
            <v>1.8630175525788273E-2</v>
          </cell>
          <cell r="F1933">
            <v>3.7590819797045077E-3</v>
          </cell>
        </row>
        <row r="1934">
          <cell r="A1934">
            <v>28300</v>
          </cell>
          <cell r="B1934">
            <v>252.39</v>
          </cell>
          <cell r="C1934">
            <v>252.45599999999999</v>
          </cell>
          <cell r="D1934">
            <v>252.39</v>
          </cell>
          <cell r="E1934">
            <v>1.2420117017192183E-2</v>
          </cell>
          <cell r="F1934">
            <v>2.5060546531363386E-3</v>
          </cell>
        </row>
        <row r="1935">
          <cell r="A1935">
            <v>28310</v>
          </cell>
          <cell r="B1935">
            <v>252.44</v>
          </cell>
          <cell r="C1935">
            <v>252.51</v>
          </cell>
          <cell r="D1935">
            <v>252.44</v>
          </cell>
          <cell r="E1935">
            <v>6.2100585085960915E-3</v>
          </cell>
          <cell r="F1935">
            <v>1.2530273265681693E-3</v>
          </cell>
        </row>
        <row r="1936">
          <cell r="A1936">
            <v>28320</v>
          </cell>
          <cell r="B1936">
            <v>252.49</v>
          </cell>
          <cell r="C1936">
            <v>252.52099999999999</v>
          </cell>
          <cell r="D1936">
            <v>252.49</v>
          </cell>
          <cell r="E1936">
            <v>6.2100585085960915E-3</v>
          </cell>
          <cell r="F1936">
            <v>1.2530273265681693E-3</v>
          </cell>
        </row>
        <row r="1937">
          <cell r="A1937">
            <v>28330</v>
          </cell>
          <cell r="B1937">
            <v>252.42</v>
          </cell>
          <cell r="C1937">
            <v>252.49</v>
          </cell>
          <cell r="D1937">
            <v>252.44</v>
          </cell>
          <cell r="E1937">
            <v>7.463085835164261E-3</v>
          </cell>
          <cell r="F1937">
            <v>7.4630858351642602E-3</v>
          </cell>
        </row>
        <row r="1938">
          <cell r="A1938">
            <v>28340</v>
          </cell>
          <cell r="B1938">
            <v>252.35</v>
          </cell>
          <cell r="C1938">
            <v>252.41499999999999</v>
          </cell>
          <cell r="D1938">
            <v>252.39</v>
          </cell>
          <cell r="E1938">
            <v>8.7161131617324306E-3</v>
          </cell>
          <cell r="F1938">
            <v>1.6151659934774312E-2</v>
          </cell>
        </row>
        <row r="1939">
          <cell r="A1939">
            <v>28350</v>
          </cell>
          <cell r="B1939">
            <v>252.22</v>
          </cell>
          <cell r="C1939">
            <v>252.298</v>
          </cell>
          <cell r="D1939">
            <v>252.33999999999997</v>
          </cell>
          <cell r="E1939">
            <v>1.1354630703677404E-2</v>
          </cell>
          <cell r="F1939">
            <v>2.6065722298830155E-2</v>
          </cell>
        </row>
        <row r="1940">
          <cell r="A1940">
            <v>28360</v>
          </cell>
          <cell r="B1940">
            <v>251.98</v>
          </cell>
          <cell r="C1940">
            <v>252.13800000000001</v>
          </cell>
          <cell r="D1940">
            <v>252.26</v>
          </cell>
          <cell r="E1940">
            <v>1.4175732227493739E-2</v>
          </cell>
          <cell r="F1940">
            <v>3.8458300253899957E-2</v>
          </cell>
        </row>
        <row r="1941">
          <cell r="A1941">
            <v>28370</v>
          </cell>
          <cell r="B1941">
            <v>251.69</v>
          </cell>
          <cell r="C1941">
            <v>251.93600000000001</v>
          </cell>
          <cell r="D1941">
            <v>252.12</v>
          </cell>
          <cell r="E1941">
            <v>1.7039794688220984E-2</v>
          </cell>
          <cell r="F1941">
            <v>5.3329393799983721E-2</v>
          </cell>
        </row>
        <row r="1942">
          <cell r="A1942">
            <v>28380</v>
          </cell>
          <cell r="B1942">
            <v>251.42</v>
          </cell>
          <cell r="C1942">
            <v>251.69</v>
          </cell>
          <cell r="D1942">
            <v>251.9</v>
          </cell>
          <cell r="E1942">
            <v>1.9903857148948229E-2</v>
          </cell>
          <cell r="F1942">
            <v>7.0679002937081445E-2</v>
          </cell>
        </row>
        <row r="1943">
          <cell r="A1943">
            <v>28390</v>
          </cell>
          <cell r="B1943">
            <v>251.15</v>
          </cell>
          <cell r="C1943">
            <v>251.423</v>
          </cell>
          <cell r="D1943">
            <v>251.63</v>
          </cell>
          <cell r="E1943">
            <v>2.2767919609675474E-2</v>
          </cell>
          <cell r="F1943">
            <v>8.3071580892151248E-2</v>
          </cell>
        </row>
        <row r="1944">
          <cell r="A1944">
            <v>28400</v>
          </cell>
          <cell r="B1944">
            <v>250.89</v>
          </cell>
          <cell r="C1944">
            <v>251.15600000000001</v>
          </cell>
          <cell r="D1944">
            <v>251.37</v>
          </cell>
          <cell r="E1944">
            <v>2.5631982070402719E-2</v>
          </cell>
          <cell r="F1944">
            <v>9.0507127665193129E-2</v>
          </cell>
        </row>
        <row r="1945">
          <cell r="A1945">
            <v>28410</v>
          </cell>
          <cell r="B1945">
            <v>250.62</v>
          </cell>
          <cell r="C1945">
            <v>250.88900000000001</v>
          </cell>
          <cell r="D1945">
            <v>251.1</v>
          </cell>
          <cell r="E1945">
            <v>2.8496044531129965E-2</v>
          </cell>
          <cell r="F1945">
            <v>9.0507127665193129E-2</v>
          </cell>
        </row>
        <row r="1946">
          <cell r="A1946">
            <v>28420</v>
          </cell>
          <cell r="B1946">
            <v>250.41</v>
          </cell>
          <cell r="C1946">
            <v>250.642</v>
          </cell>
          <cell r="D1946">
            <v>250.82</v>
          </cell>
          <cell r="E1946">
            <v>3.1360106991857206E-2</v>
          </cell>
          <cell r="F1946">
            <v>9.0507127665193129E-2</v>
          </cell>
        </row>
        <row r="1947">
          <cell r="A1947">
            <v>28430</v>
          </cell>
          <cell r="B1947">
            <v>250.35999999999999</v>
          </cell>
          <cell r="C1947">
            <v>250.53299999999999</v>
          </cell>
          <cell r="D1947">
            <v>250.58999999999997</v>
          </cell>
          <cell r="E1947">
            <v>6.0870139790333108E-2</v>
          </cell>
          <cell r="F1947">
            <v>8.3209276202763124E-2</v>
          </cell>
        </row>
        <row r="1948">
          <cell r="A1948">
            <v>28440</v>
          </cell>
          <cell r="B1948">
            <v>250.51</v>
          </cell>
          <cell r="C1948">
            <v>250.58199999999999</v>
          </cell>
          <cell r="D1948">
            <v>250.64</v>
          </cell>
          <cell r="E1948">
            <v>5.807051873497223E-2</v>
          </cell>
          <cell r="F1948">
            <v>8.3209276202763124E-2</v>
          </cell>
        </row>
        <row r="1949">
          <cell r="A1949">
            <v>28450</v>
          </cell>
          <cell r="B1949">
            <v>250.72</v>
          </cell>
          <cell r="C1949">
            <v>250.78800000000001</v>
          </cell>
          <cell r="D1949">
            <v>250.78</v>
          </cell>
          <cell r="E1949">
            <v>5.5449901583406805E-2</v>
          </cell>
          <cell r="F1949">
            <v>8.3209276202763124E-2</v>
          </cell>
        </row>
        <row r="1950">
          <cell r="A1950">
            <v>28460</v>
          </cell>
          <cell r="B1950">
            <v>251.08</v>
          </cell>
          <cell r="C1950">
            <v>251.15299999999999</v>
          </cell>
          <cell r="D1950">
            <v>251.08</v>
          </cell>
          <cell r="E1950">
            <v>5.419329417876273E-2</v>
          </cell>
          <cell r="F1950">
            <v>8.1952668798119049E-2</v>
          </cell>
        </row>
        <row r="1951">
          <cell r="A1951">
            <v>28470</v>
          </cell>
          <cell r="B1951">
            <v>251.6</v>
          </cell>
          <cell r="C1951">
            <v>251.67500000000001</v>
          </cell>
          <cell r="D1951">
            <v>251.6</v>
          </cell>
          <cell r="E1951">
            <v>5.2940266852194558E-2</v>
          </cell>
          <cell r="F1951">
            <v>8.0699641471550884E-2</v>
          </cell>
        </row>
        <row r="1952">
          <cell r="A1952">
            <v>28480</v>
          </cell>
          <cell r="B1952">
            <v>252.28</v>
          </cell>
          <cell r="C1952">
            <v>252.35499999999999</v>
          </cell>
          <cell r="D1952">
            <v>252.28</v>
          </cell>
          <cell r="E1952">
            <v>5.1687239525626386E-2</v>
          </cell>
          <cell r="F1952">
            <v>7.9446614144982719E-2</v>
          </cell>
        </row>
        <row r="1953">
          <cell r="A1953">
            <v>28490</v>
          </cell>
          <cell r="B1953">
            <v>253.12</v>
          </cell>
          <cell r="C1953">
            <v>253.19300000000001</v>
          </cell>
          <cell r="D1953">
            <v>253.12</v>
          </cell>
          <cell r="E1953">
            <v>5.0434212199058213E-2</v>
          </cell>
          <cell r="F1953">
            <v>7.3236555636386633E-2</v>
          </cell>
        </row>
        <row r="1954">
          <cell r="A1954">
            <v>28500</v>
          </cell>
          <cell r="B1954">
            <v>254.12</v>
          </cell>
          <cell r="C1954">
            <v>254.18799999999999</v>
          </cell>
          <cell r="D1954">
            <v>254.12</v>
          </cell>
          <cell r="E1954">
            <v>4.9181184872490041E-2</v>
          </cell>
          <cell r="F1954">
            <v>7.1983528309818468E-2</v>
          </cell>
        </row>
        <row r="1955">
          <cell r="A1955">
            <v>28510</v>
          </cell>
          <cell r="B1955">
            <v>255.25</v>
          </cell>
          <cell r="C1955">
            <v>255.322</v>
          </cell>
          <cell r="D1955">
            <v>255.25</v>
          </cell>
          <cell r="E1955">
            <v>4.4953938836705114E-2</v>
          </cell>
          <cell r="F1955">
            <v>6.3294954210208421E-2</v>
          </cell>
        </row>
        <row r="1956">
          <cell r="A1956">
            <v>28520</v>
          </cell>
          <cell r="B1956">
            <v>256.41000000000003</v>
          </cell>
          <cell r="C1956">
            <v>256.476</v>
          </cell>
          <cell r="D1956">
            <v>256.41000000000003</v>
          </cell>
          <cell r="E1956">
            <v>4.0726692800920186E-2</v>
          </cell>
          <cell r="F1956">
            <v>5.2127864519584406E-2</v>
          </cell>
        </row>
        <row r="1957">
          <cell r="A1957">
            <v>28530</v>
          </cell>
          <cell r="B1957">
            <v>257.56</v>
          </cell>
          <cell r="C1957">
            <v>257.62900000000002</v>
          </cell>
          <cell r="D1957">
            <v>257.56</v>
          </cell>
          <cell r="E1957">
            <v>3.6499446765135259E-2</v>
          </cell>
          <cell r="F1957">
            <v>3.8482259237946431E-2</v>
          </cell>
        </row>
        <row r="1958">
          <cell r="A1958">
            <v>28540</v>
          </cell>
          <cell r="B1958">
            <v>258.60000000000002</v>
          </cell>
          <cell r="C1958">
            <v>258.67</v>
          </cell>
          <cell r="D1958">
            <v>258.60000000000002</v>
          </cell>
          <cell r="E1958">
            <v>3.0785091374741957E-2</v>
          </cell>
          <cell r="F1958">
            <v>2.7315169547322413E-2</v>
          </cell>
        </row>
        <row r="1959">
          <cell r="A1959">
            <v>28550</v>
          </cell>
          <cell r="B1959">
            <v>259.42</v>
          </cell>
          <cell r="C1959">
            <v>259.48700000000002</v>
          </cell>
          <cell r="D1959">
            <v>259.42</v>
          </cell>
          <cell r="E1959">
            <v>2.3583626629740284E-2</v>
          </cell>
          <cell r="F1959">
            <v>1.8626595447712363E-2</v>
          </cell>
        </row>
        <row r="1960">
          <cell r="A1960">
            <v>28560</v>
          </cell>
          <cell r="B1960">
            <v>260.01</v>
          </cell>
          <cell r="C1960">
            <v>260.08</v>
          </cell>
          <cell r="D1960">
            <v>260.01</v>
          </cell>
          <cell r="E1960">
            <v>1.4895052530130234E-2</v>
          </cell>
          <cell r="F1960">
            <v>9.9380213481023109E-3</v>
          </cell>
        </row>
        <row r="1961">
          <cell r="A1961">
            <v>28570</v>
          </cell>
          <cell r="B1961">
            <v>260.39999999999998</v>
          </cell>
          <cell r="C1961">
            <v>260.44900000000001</v>
          </cell>
          <cell r="D1961">
            <v>260.38</v>
          </cell>
          <cell r="E1961">
            <v>6.2064784305201817E-3</v>
          </cell>
          <cell r="F1961">
            <v>1.2494472484922601E-3</v>
          </cell>
        </row>
        <row r="1962">
          <cell r="A1962">
            <v>28580</v>
          </cell>
          <cell r="B1962">
            <v>260.59999999999997</v>
          </cell>
          <cell r="C1962">
            <v>260.59300000000002</v>
          </cell>
          <cell r="D1962">
            <v>260.52</v>
          </cell>
          <cell r="E1962">
            <v>4.957031182027922E-3</v>
          </cell>
          <cell r="F1962">
            <v>2.5096347312122476E-3</v>
          </cell>
        </row>
        <row r="1963">
          <cell r="A1963">
            <v>28590</v>
          </cell>
          <cell r="B1963">
            <v>260.52999999999997</v>
          </cell>
          <cell r="C1963">
            <v>260.512</v>
          </cell>
          <cell r="D1963">
            <v>260.43</v>
          </cell>
          <cell r="E1963">
            <v>4.957031182027922E-3</v>
          </cell>
          <cell r="F1963">
            <v>5.1911132100681302E-3</v>
          </cell>
        </row>
        <row r="1964">
          <cell r="A1964">
            <v>28600</v>
          </cell>
          <cell r="B1964">
            <v>260.45999999999998</v>
          </cell>
          <cell r="C1964">
            <v>260.32</v>
          </cell>
          <cell r="D1964">
            <v>260.14</v>
          </cell>
          <cell r="E1964">
            <v>4.957031182027922E-3</v>
          </cell>
          <cell r="F1964">
            <v>8.0515955927194655E-3</v>
          </cell>
        </row>
        <row r="1965">
          <cell r="A1965">
            <v>28610</v>
          </cell>
          <cell r="B1965">
            <v>260.33</v>
          </cell>
          <cell r="C1965">
            <v>260.12700000000001</v>
          </cell>
          <cell r="D1965">
            <v>259.87</v>
          </cell>
          <cell r="E1965">
            <v>4.957031182027922E-3</v>
          </cell>
          <cell r="F1965">
            <v>1.0919238131522619E-2</v>
          </cell>
        </row>
        <row r="1966">
          <cell r="A1966">
            <v>28620</v>
          </cell>
          <cell r="B1966">
            <v>260.14999999999998</v>
          </cell>
          <cell r="C1966">
            <v>259.93599999999998</v>
          </cell>
          <cell r="D1966">
            <v>259.67</v>
          </cell>
          <cell r="E1966">
            <v>4.957031182027922E-3</v>
          </cell>
          <cell r="F1966">
            <v>1.3783300592249862E-2</v>
          </cell>
        </row>
        <row r="1967">
          <cell r="A1967">
            <v>28630</v>
          </cell>
          <cell r="B1967">
            <v>259.97000000000003</v>
          </cell>
          <cell r="C1967">
            <v>259.76400000000001</v>
          </cell>
          <cell r="D1967">
            <v>259.49</v>
          </cell>
          <cell r="E1967">
            <v>4.957031182027922E-3</v>
          </cell>
          <cell r="F1967">
            <v>1.6647363052977107E-2</v>
          </cell>
        </row>
        <row r="1968">
          <cell r="A1968">
            <v>28640</v>
          </cell>
          <cell r="B1968">
            <v>259.83</v>
          </cell>
          <cell r="C1968">
            <v>259.61799999999999</v>
          </cell>
          <cell r="D1968">
            <v>259.35000000000002</v>
          </cell>
          <cell r="E1968">
            <v>4.957031182027922E-3</v>
          </cell>
          <cell r="F1968">
            <v>1.9511425513704352E-2</v>
          </cell>
        </row>
        <row r="1969">
          <cell r="A1969">
            <v>28650</v>
          </cell>
          <cell r="B1969">
            <v>259.70999999999998</v>
          </cell>
          <cell r="C1969">
            <v>259.49799999999999</v>
          </cell>
          <cell r="D1969">
            <v>259.25799999999998</v>
          </cell>
          <cell r="E1969">
            <v>4.957031182027922E-3</v>
          </cell>
          <cell r="F1969">
            <v>2.2375487974431597E-2</v>
          </cell>
        </row>
        <row r="1970">
          <cell r="A1970">
            <v>28660</v>
          </cell>
          <cell r="B1970">
            <v>259.62</v>
          </cell>
          <cell r="C1970">
            <v>259.40499999999997</v>
          </cell>
          <cell r="D1970">
            <v>259.19300000000004</v>
          </cell>
          <cell r="E1970">
            <v>4.957031182027922E-3</v>
          </cell>
          <cell r="F1970">
            <v>2.5239550435158842E-2</v>
          </cell>
        </row>
        <row r="1971">
          <cell r="A1971">
            <v>28670</v>
          </cell>
          <cell r="B1971">
            <v>259.55</v>
          </cell>
          <cell r="C1971">
            <v>259.33800000000002</v>
          </cell>
          <cell r="D1971">
            <v>259.14300000000003</v>
          </cell>
          <cell r="E1971">
            <v>4.957031182027922E-3</v>
          </cell>
          <cell r="F1971">
            <v>2.8103612895886088E-2</v>
          </cell>
        </row>
        <row r="1972">
          <cell r="A1972">
            <v>28680</v>
          </cell>
          <cell r="B1972">
            <v>259.45</v>
          </cell>
          <cell r="C1972">
            <v>259.298</v>
          </cell>
          <cell r="D1972">
            <v>259.09300000000002</v>
          </cell>
          <cell r="E1972">
            <v>9.914062364055844E-3</v>
          </cell>
          <cell r="F1972">
            <v>3.0967675356613333E-2</v>
          </cell>
        </row>
        <row r="1973">
          <cell r="A1973">
            <v>28690</v>
          </cell>
          <cell r="B1973">
            <v>259.14</v>
          </cell>
          <cell r="C1973">
            <v>259.28300000000002</v>
          </cell>
          <cell r="D1973">
            <v>259.04300000000001</v>
          </cell>
          <cell r="E1973">
            <v>1.9941861054677105E-2</v>
          </cell>
          <cell r="F1973">
            <v>1.0027798690621263E-2</v>
          </cell>
        </row>
        <row r="1974">
          <cell r="A1974">
            <v>28700</v>
          </cell>
          <cell r="B1974">
            <v>259.19</v>
          </cell>
          <cell r="C1974">
            <v>259.29500000000002</v>
          </cell>
          <cell r="D1974">
            <v>259.09300000000002</v>
          </cell>
          <cell r="E1974">
            <v>1.3731802546081015E-2</v>
          </cell>
          <cell r="F1974">
            <v>8.7747713640530939E-3</v>
          </cell>
        </row>
        <row r="1975">
          <cell r="A1975">
            <v>28710</v>
          </cell>
          <cell r="B1975">
            <v>259.24</v>
          </cell>
          <cell r="C1975">
            <v>259.327</v>
          </cell>
          <cell r="D1975">
            <v>259.14300000000003</v>
          </cell>
          <cell r="E1975">
            <v>7.5217440374849252E-3</v>
          </cell>
          <cell r="F1975">
            <v>7.5217440374849252E-3</v>
          </cell>
        </row>
        <row r="1976">
          <cell r="A1976">
            <v>28720</v>
          </cell>
          <cell r="B1976">
            <v>259.29000000000002</v>
          </cell>
          <cell r="C1976">
            <v>259.35899999999998</v>
          </cell>
          <cell r="D1976">
            <v>259.19300000000004</v>
          </cell>
          <cell r="E1976">
            <v>6.2687167109167557E-3</v>
          </cell>
          <cell r="F1976">
            <v>6.2687167109167557E-3</v>
          </cell>
        </row>
        <row r="1977">
          <cell r="A1977">
            <v>28730</v>
          </cell>
          <cell r="B1977">
            <v>259.32</v>
          </cell>
          <cell r="C1977">
            <v>259.392</v>
          </cell>
          <cell r="D1977">
            <v>259.24300000000005</v>
          </cell>
          <cell r="E1977">
            <v>5.0156893843485862E-3</v>
          </cell>
          <cell r="F1977">
            <v>5.0156893843485862E-3</v>
          </cell>
        </row>
        <row r="1978">
          <cell r="A1978">
            <v>28740</v>
          </cell>
          <cell r="B1978">
            <v>259.35000000000002</v>
          </cell>
          <cell r="C1978">
            <v>259.42399999999998</v>
          </cell>
          <cell r="D1978">
            <v>259.29300000000006</v>
          </cell>
          <cell r="E1978">
            <v>3.7626620577804167E-3</v>
          </cell>
          <cell r="F1978">
            <v>3.7626620577804167E-3</v>
          </cell>
        </row>
        <row r="1979">
          <cell r="A1979">
            <v>28750</v>
          </cell>
          <cell r="B1979">
            <v>259.39</v>
          </cell>
          <cell r="C1979">
            <v>259.45600000000002</v>
          </cell>
          <cell r="D1979">
            <v>259.34300000000007</v>
          </cell>
          <cell r="E1979">
            <v>2.5060546531363386E-3</v>
          </cell>
          <cell r="F1979">
            <v>2.5060546531363386E-3</v>
          </cell>
        </row>
        <row r="1980">
          <cell r="A1980">
            <v>28760</v>
          </cell>
          <cell r="B1980">
            <v>259.42</v>
          </cell>
          <cell r="C1980">
            <v>259.48899999999998</v>
          </cell>
          <cell r="D1980">
            <v>259.39300000000009</v>
          </cell>
          <cell r="E1980">
            <v>1.2530273265681693E-3</v>
          </cell>
          <cell r="F1980">
            <v>1.2530273265681693E-3</v>
          </cell>
        </row>
        <row r="1981">
          <cell r="A1981">
            <v>28770</v>
          </cell>
          <cell r="B1981">
            <v>259.45</v>
          </cell>
          <cell r="C1981">
            <v>259.52100000000002</v>
          </cell>
          <cell r="D1981">
            <v>259.4430000000001</v>
          </cell>
          <cell r="E1981">
            <v>4.4553245482824543E-2</v>
          </cell>
          <cell r="F1981">
            <v>3.849960884708354E-2</v>
          </cell>
        </row>
        <row r="1982">
          <cell r="A1982">
            <v>28780</v>
          </cell>
          <cell r="B1982">
            <v>259.48</v>
          </cell>
          <cell r="C1982">
            <v>259.553</v>
          </cell>
          <cell r="D1982">
            <v>259.49300000000011</v>
          </cell>
          <cell r="E1982">
            <v>4.330021815625637E-2</v>
          </cell>
          <cell r="F1982">
            <v>3.7246581520515368E-2</v>
          </cell>
        </row>
        <row r="1983">
          <cell r="A1983">
            <v>28790</v>
          </cell>
          <cell r="B1983">
            <v>259.52</v>
          </cell>
          <cell r="C1983">
            <v>259.58600000000001</v>
          </cell>
          <cell r="D1983">
            <v>259.54300000000012</v>
          </cell>
          <cell r="E1983">
            <v>4.2047190829688198E-2</v>
          </cell>
          <cell r="F1983">
            <v>3.5993554193947196E-2</v>
          </cell>
        </row>
        <row r="1984">
          <cell r="A1984">
            <v>28800</v>
          </cell>
          <cell r="B1984">
            <v>259.55</v>
          </cell>
          <cell r="C1984">
            <v>259.61799999999999</v>
          </cell>
          <cell r="D1984">
            <v>259.59300000000013</v>
          </cell>
          <cell r="E1984">
            <v>4.0794163503120026E-2</v>
          </cell>
          <cell r="F1984">
            <v>3.4740526867379024E-2</v>
          </cell>
        </row>
        <row r="1985">
          <cell r="A1985">
            <v>28810</v>
          </cell>
          <cell r="B1985">
            <v>259.58</v>
          </cell>
          <cell r="C1985">
            <v>259.65100000000001</v>
          </cell>
          <cell r="D1985">
            <v>259.64300000000014</v>
          </cell>
          <cell r="E1985">
            <v>3.9541136176551854E-2</v>
          </cell>
          <cell r="F1985">
            <v>2.8530468358782927E-2</v>
          </cell>
        </row>
        <row r="1986">
          <cell r="A1986">
            <v>28820</v>
          </cell>
          <cell r="B1986">
            <v>259.61</v>
          </cell>
          <cell r="C1986">
            <v>259.68299999999999</v>
          </cell>
          <cell r="D1986">
            <v>259.74</v>
          </cell>
          <cell r="E1986">
            <v>3.8288108849983682E-2</v>
          </cell>
          <cell r="F1986">
            <v>2.2320409850186837E-2</v>
          </cell>
        </row>
        <row r="1987">
          <cell r="A1987">
            <v>28830</v>
          </cell>
          <cell r="B1987">
            <v>259.56</v>
          </cell>
          <cell r="C1987">
            <v>259.71499999999997</v>
          </cell>
          <cell r="D1987">
            <v>259.83999999999997</v>
          </cell>
          <cell r="E1987">
            <v>3.5646011229962797E-2</v>
          </cell>
          <cell r="F1987">
            <v>1.7363378668158916E-2</v>
          </cell>
        </row>
        <row r="1988">
          <cell r="A1988">
            <v>28840</v>
          </cell>
          <cell r="B1988">
            <v>259.52</v>
          </cell>
          <cell r="C1988">
            <v>259.762</v>
          </cell>
          <cell r="D1988">
            <v>259.95</v>
          </cell>
          <cell r="E1988">
            <v>3.282490970614646E-2</v>
          </cell>
          <cell r="F1988">
            <v>1.2406347486130995E-2</v>
          </cell>
        </row>
        <row r="1989">
          <cell r="A1989">
            <v>28850</v>
          </cell>
          <cell r="B1989">
            <v>259.63</v>
          </cell>
          <cell r="C1989">
            <v>259.904</v>
          </cell>
          <cell r="D1989">
            <v>260.11</v>
          </cell>
          <cell r="E1989">
            <v>2.9960847245419215E-2</v>
          </cell>
          <cell r="F1989">
            <v>7.4493163041030718E-3</v>
          </cell>
        </row>
        <row r="1990">
          <cell r="A1990">
            <v>28860</v>
          </cell>
          <cell r="B1990">
            <v>259.89</v>
          </cell>
          <cell r="C1990">
            <v>260.15600000000001</v>
          </cell>
          <cell r="D1990">
            <v>260.37</v>
          </cell>
          <cell r="E1990">
            <v>2.709678478469197E-2</v>
          </cell>
          <cell r="F1990">
            <v>7.4493163041030718E-3</v>
          </cell>
        </row>
        <row r="1991">
          <cell r="A1991">
            <v>28870</v>
          </cell>
          <cell r="B1991">
            <v>260.25</v>
          </cell>
          <cell r="C1991">
            <v>260.51799999999997</v>
          </cell>
          <cell r="D1991">
            <v>260.73</v>
          </cell>
          <cell r="E1991">
            <v>2.4232722323964725E-2</v>
          </cell>
          <cell r="F1991">
            <v>7.4493163041030718E-3</v>
          </cell>
        </row>
        <row r="1992">
          <cell r="A1992">
            <v>28880</v>
          </cell>
          <cell r="B1992">
            <v>260.72000000000003</v>
          </cell>
          <cell r="C1992">
            <v>260.99</v>
          </cell>
          <cell r="D1992">
            <v>261.2</v>
          </cell>
          <cell r="E1992">
            <v>2.136865986323748E-2</v>
          </cell>
          <cell r="F1992">
            <v>7.4493163041030718E-3</v>
          </cell>
        </row>
        <row r="1993">
          <cell r="A1993">
            <v>28890</v>
          </cell>
          <cell r="B1993">
            <v>261.3</v>
          </cell>
          <cell r="C1993">
            <v>261.572</v>
          </cell>
          <cell r="D1993">
            <v>261.77999999999997</v>
          </cell>
          <cell r="E1993">
            <v>1.8504597402510235E-2</v>
          </cell>
          <cell r="F1993">
            <v>7.4493163041030718E-3</v>
          </cell>
        </row>
        <row r="1994">
          <cell r="A1994">
            <v>28900</v>
          </cell>
          <cell r="B1994">
            <v>262.04000000000002</v>
          </cell>
          <cell r="C1994">
            <v>262.25099999999998</v>
          </cell>
          <cell r="D1994">
            <v>262.41000000000003</v>
          </cell>
          <cell r="E1994">
            <v>1.5640534941782989E-2</v>
          </cell>
          <cell r="F1994">
            <v>7.4493163041030718E-3</v>
          </cell>
        </row>
        <row r="1995">
          <cell r="A1995">
            <v>28910</v>
          </cell>
          <cell r="B1995">
            <v>262.74</v>
          </cell>
          <cell r="C1995">
            <v>262.858</v>
          </cell>
          <cell r="D1995">
            <v>262.95999999999998</v>
          </cell>
          <cell r="E1995">
            <v>1.2776472481055744E-2</v>
          </cell>
          <cell r="F1995">
            <v>7.4493163041030718E-3</v>
          </cell>
        </row>
        <row r="1996">
          <cell r="A1996">
            <v>28920</v>
          </cell>
          <cell r="B1996">
            <v>263.20999999999998</v>
          </cell>
          <cell r="C1996">
            <v>263.28699999999998</v>
          </cell>
          <cell r="D1996">
            <v>263.32</v>
          </cell>
          <cell r="E1996">
            <v>1.0023392440681681E-2</v>
          </cell>
          <cell r="F1996">
            <v>7.4493163041030718E-3</v>
          </cell>
        </row>
        <row r="1997">
          <cell r="A1997">
            <v>28930</v>
          </cell>
          <cell r="B1997">
            <v>263.47000000000003</v>
          </cell>
          <cell r="C1997">
            <v>263.53800000000001</v>
          </cell>
          <cell r="D1997">
            <v>263.51</v>
          </cell>
          <cell r="E1997">
            <v>4.9708007130891104E-3</v>
          </cell>
          <cell r="F1997">
            <v>4.9708007130891104E-3</v>
          </cell>
        </row>
        <row r="1998">
          <cell r="A1998">
            <v>28940</v>
          </cell>
          <cell r="B1998">
            <v>263.54000000000002</v>
          </cell>
          <cell r="C1998">
            <v>263.61</v>
          </cell>
          <cell r="D1998">
            <v>263.56</v>
          </cell>
          <cell r="E1998">
            <v>6.2100585085960915E-3</v>
          </cell>
          <cell r="F1998">
            <v>6.2100585085960915E-3</v>
          </cell>
        </row>
        <row r="1999">
          <cell r="A1999">
            <v>28950</v>
          </cell>
          <cell r="B1999">
            <v>263.43</v>
          </cell>
          <cell r="C1999">
            <v>263.50400000000002</v>
          </cell>
          <cell r="D1999">
            <v>263.43</v>
          </cell>
          <cell r="E1999">
            <v>1.3659374812699163E-2</v>
          </cell>
          <cell r="F1999">
            <v>1.3659374812699163E-2</v>
          </cell>
        </row>
        <row r="2000">
          <cell r="A2000">
            <v>28960</v>
          </cell>
          <cell r="B2000">
            <v>263.18</v>
          </cell>
          <cell r="C2000">
            <v>263.21899999999999</v>
          </cell>
          <cell r="D2000">
            <v>263.14999999999998</v>
          </cell>
          <cell r="E2000">
            <v>2.2347948912309214E-2</v>
          </cell>
          <cell r="F2000">
            <v>2.2347948912309214E-2</v>
          </cell>
        </row>
        <row r="2001">
          <cell r="A2001">
            <v>28970</v>
          </cell>
          <cell r="B2001">
            <v>262.77999999999997</v>
          </cell>
          <cell r="C2001">
            <v>262.75599999999997</v>
          </cell>
          <cell r="D2001">
            <v>262.68</v>
          </cell>
          <cell r="E2001">
            <v>2.9783495685351095E-2</v>
          </cell>
          <cell r="F2001">
            <v>2.4879064111976917E-2</v>
          </cell>
        </row>
        <row r="2002">
          <cell r="A2002">
            <v>28980</v>
          </cell>
          <cell r="B2002">
            <v>262.29000000000002</v>
          </cell>
          <cell r="C2002">
            <v>262.20800000000003</v>
          </cell>
          <cell r="D2002">
            <v>262.11</v>
          </cell>
          <cell r="E2002">
            <v>3.5731933103784599E-2</v>
          </cell>
          <cell r="F2002">
            <v>2.7585603137364162E-2</v>
          </cell>
        </row>
        <row r="2003">
          <cell r="A2003">
            <v>28990</v>
          </cell>
          <cell r="B2003">
            <v>261.81</v>
          </cell>
          <cell r="C2003">
            <v>261.661</v>
          </cell>
          <cell r="D2003">
            <v>261.47000000000003</v>
          </cell>
          <cell r="E2003">
            <v>4.0688964285812521E-2</v>
          </cell>
          <cell r="F2003">
            <v>3.0449665598091407E-2</v>
          </cell>
        </row>
        <row r="2004">
          <cell r="E2004">
            <v>0</v>
          </cell>
          <cell r="F2004">
            <v>0</v>
          </cell>
        </row>
        <row r="2005">
          <cell r="A2005">
            <v>29000</v>
          </cell>
          <cell r="B2005">
            <v>261.32</v>
          </cell>
          <cell r="C2005">
            <v>261.113</v>
          </cell>
          <cell r="D2005">
            <v>260.83999999999997</v>
          </cell>
          <cell r="E2005">
            <v>4.3167479876826481E-2</v>
          </cell>
          <cell r="F2005">
            <v>3.3313728058818652E-2</v>
          </cell>
        </row>
        <row r="2006">
          <cell r="A2006">
            <v>29010</v>
          </cell>
          <cell r="B2006">
            <v>260.82</v>
          </cell>
          <cell r="C2006">
            <v>260.60599999999999</v>
          </cell>
          <cell r="D2006">
            <v>260.33999999999997</v>
          </cell>
          <cell r="E2006">
            <v>4.3167479876826481E-2</v>
          </cell>
          <cell r="F2006">
            <v>3.6177790519545894E-2</v>
          </cell>
        </row>
        <row r="2007">
          <cell r="A2007">
            <v>29020</v>
          </cell>
          <cell r="B2007">
            <v>260.47000000000003</v>
          </cell>
          <cell r="C2007">
            <v>260.26499999999999</v>
          </cell>
          <cell r="D2007">
            <v>259.99</v>
          </cell>
          <cell r="E2007">
            <v>4.3167479876826481E-2</v>
          </cell>
          <cell r="F2007">
            <v>3.9041852980273135E-2</v>
          </cell>
        </row>
        <row r="2008">
          <cell r="A2008">
            <v>29030</v>
          </cell>
          <cell r="B2008">
            <v>260.31</v>
          </cell>
          <cell r="C2008">
            <v>260.09899999999999</v>
          </cell>
          <cell r="D2008">
            <v>259.85899999999998</v>
          </cell>
          <cell r="E2008">
            <v>7.4493163041030718E-3</v>
          </cell>
          <cell r="F2008">
            <v>1.2544593577985328E-2</v>
          </cell>
        </row>
        <row r="2009">
          <cell r="A2009">
            <v>29040</v>
          </cell>
          <cell r="B2009">
            <v>260.37</v>
          </cell>
          <cell r="C2009">
            <v>260.108</v>
          </cell>
          <cell r="D2009">
            <v>259.97449999999998</v>
          </cell>
          <cell r="E2009">
            <v>7.4493163041030718E-3</v>
          </cell>
          <cell r="F2009">
            <v>9.6841111953339925E-3</v>
          </cell>
        </row>
        <row r="2010">
          <cell r="A2010">
            <v>29050</v>
          </cell>
          <cell r="B2010">
            <v>260.43</v>
          </cell>
          <cell r="C2010">
            <v>260.28300000000002</v>
          </cell>
          <cell r="D2010">
            <v>260.08999999999997</v>
          </cell>
          <cell r="E2010">
            <v>7.4493163041030718E-3</v>
          </cell>
          <cell r="F2010">
            <v>6.8200487346067491E-3</v>
          </cell>
        </row>
        <row r="2011">
          <cell r="A2011">
            <v>29060</v>
          </cell>
          <cell r="B2011">
            <v>260.58</v>
          </cell>
          <cell r="C2011">
            <v>260.49900000000002</v>
          </cell>
          <cell r="D2011">
            <v>260.39999999999998</v>
          </cell>
          <cell r="E2011">
            <v>7.4493163041030718E-3</v>
          </cell>
          <cell r="F2011">
            <v>3.9595663519554148E-3</v>
          </cell>
        </row>
        <row r="2012">
          <cell r="A2012">
            <v>29070</v>
          </cell>
          <cell r="B2012">
            <v>260.64999999999998</v>
          </cell>
          <cell r="C2012">
            <v>260.68099999999998</v>
          </cell>
          <cell r="D2012">
            <v>260.61</v>
          </cell>
          <cell r="E2012">
            <v>4.9708007130891104E-3</v>
          </cell>
          <cell r="F2012">
            <v>1.2530273265681693E-3</v>
          </cell>
        </row>
        <row r="2013">
          <cell r="A2013">
            <v>29080</v>
          </cell>
          <cell r="B2013">
            <v>260.70999999999998</v>
          </cell>
          <cell r="C2013">
            <v>260.74900000000002</v>
          </cell>
          <cell r="D2013">
            <v>260.68</v>
          </cell>
          <cell r="E2013">
            <v>6.2100585085960915E-3</v>
          </cell>
          <cell r="F2013">
            <v>1.2530273265681693E-3</v>
          </cell>
        </row>
        <row r="2014">
          <cell r="A2014">
            <v>29090</v>
          </cell>
          <cell r="B2014">
            <v>260.63</v>
          </cell>
          <cell r="C2014">
            <v>260.702</v>
          </cell>
          <cell r="D2014">
            <v>260.63</v>
          </cell>
          <cell r="E2014">
            <v>1.3411523253597766E-2</v>
          </cell>
          <cell r="F2014">
            <v>2.5060546531363386E-3</v>
          </cell>
        </row>
        <row r="2015">
          <cell r="A2015">
            <v>29100</v>
          </cell>
          <cell r="B2015">
            <v>260.47000000000003</v>
          </cell>
          <cell r="C2015">
            <v>260.53899999999999</v>
          </cell>
          <cell r="D2015">
            <v>260.47000000000003</v>
          </cell>
          <cell r="E2015">
            <v>2.2100097353207816E-2</v>
          </cell>
          <cell r="F2015">
            <v>6.7333006889212605E-3</v>
          </cell>
        </row>
        <row r="2016">
          <cell r="A2016">
            <v>29110</v>
          </cell>
          <cell r="B2016">
            <v>260.19</v>
          </cell>
          <cell r="C2016">
            <v>260.26100000000002</v>
          </cell>
          <cell r="D2016">
            <v>260.19</v>
          </cell>
          <cell r="E2016">
            <v>3.0788671452817867E-2</v>
          </cell>
          <cell r="F2016">
            <v>1.0960546724706182E-2</v>
          </cell>
        </row>
        <row r="2017">
          <cell r="A2017">
            <v>29120</v>
          </cell>
          <cell r="B2017">
            <v>259.8</v>
          </cell>
          <cell r="C2017">
            <v>259.86900000000003</v>
          </cell>
          <cell r="D2017">
            <v>259.8</v>
          </cell>
          <cell r="E2017">
            <v>3.9477245552427917E-2</v>
          </cell>
          <cell r="F2017">
            <v>1.5187792760491103E-2</v>
          </cell>
        </row>
        <row r="2018">
          <cell r="A2018">
            <v>29130</v>
          </cell>
          <cell r="B2018">
            <v>259.37</v>
          </cell>
          <cell r="C2018">
            <v>259.44400000000002</v>
          </cell>
          <cell r="D2018">
            <v>259.37</v>
          </cell>
          <cell r="E2018">
            <v>4.568730406102401E-2</v>
          </cell>
          <cell r="F2018">
            <v>1.6440820087059271E-2</v>
          </cell>
        </row>
        <row r="2019">
          <cell r="A2019">
            <v>29140</v>
          </cell>
          <cell r="B2019">
            <v>258.95</v>
          </cell>
          <cell r="C2019">
            <v>259.01799999999997</v>
          </cell>
          <cell r="D2019">
            <v>258.95</v>
          </cell>
          <cell r="E2019">
            <v>4.6940331387592182E-2</v>
          </cell>
          <cell r="F2019">
            <v>1.769384741362744E-2</v>
          </cell>
        </row>
        <row r="2020">
          <cell r="A2020">
            <v>29150</v>
          </cell>
          <cell r="B2020">
            <v>258.52</v>
          </cell>
          <cell r="C2020">
            <v>258.59199999999998</v>
          </cell>
          <cell r="D2020">
            <v>258.58</v>
          </cell>
          <cell r="E2020">
            <v>4.8193358714160354E-2</v>
          </cell>
          <cell r="F2020">
            <v>1.8946874740195609E-2</v>
          </cell>
        </row>
        <row r="2021">
          <cell r="A2021">
            <v>29160</v>
          </cell>
          <cell r="B2021">
            <v>258.08999999999997</v>
          </cell>
          <cell r="C2021">
            <v>258.16699999999997</v>
          </cell>
          <cell r="D2021">
            <v>258.22000000000003</v>
          </cell>
          <cell r="E2021">
            <v>5.081397586572578E-2</v>
          </cell>
          <cell r="F2021">
            <v>1.8946874740195609E-2</v>
          </cell>
        </row>
        <row r="2022">
          <cell r="A2022">
            <v>29170</v>
          </cell>
          <cell r="B2022">
            <v>257.60000000000002</v>
          </cell>
          <cell r="C2022">
            <v>257.74099999999999</v>
          </cell>
          <cell r="D2022">
            <v>257.86</v>
          </cell>
          <cell r="E2022">
            <v>5.3613596921086658E-2</v>
          </cell>
          <cell r="F2022">
            <v>1.8946874740195609E-2</v>
          </cell>
        </row>
        <row r="2023">
          <cell r="A2023">
            <v>29180</v>
          </cell>
          <cell r="B2023">
            <v>257.14999999999998</v>
          </cell>
          <cell r="C2023">
            <v>257.387</v>
          </cell>
          <cell r="D2023">
            <v>257.57</v>
          </cell>
          <cell r="E2023">
            <v>5.6477659381813899E-2</v>
          </cell>
          <cell r="F2023">
            <v>1.8946874740195609E-2</v>
          </cell>
        </row>
        <row r="2024">
          <cell r="A2024">
            <v>29190</v>
          </cell>
          <cell r="B2024">
            <v>256.92</v>
          </cell>
          <cell r="C2024">
            <v>257.185</v>
          </cell>
          <cell r="D2024">
            <v>257.39</v>
          </cell>
          <cell r="E2024">
            <v>5.9341721842541141E-2</v>
          </cell>
          <cell r="F2024">
            <v>1.8946874740195609E-2</v>
          </cell>
        </row>
        <row r="2025">
          <cell r="A2025">
            <v>29200</v>
          </cell>
          <cell r="B2025">
            <v>256.87</v>
          </cell>
          <cell r="C2025">
            <v>257.13600000000002</v>
          </cell>
          <cell r="D2025">
            <v>257.33999999999997</v>
          </cell>
          <cell r="E2025">
            <v>3.8082942837171951E-2</v>
          </cell>
          <cell r="F2025">
            <v>1.2406347486130993E-2</v>
          </cell>
        </row>
        <row r="2026">
          <cell r="A2026">
            <v>29210</v>
          </cell>
          <cell r="B2026">
            <v>256.97000000000003</v>
          </cell>
          <cell r="C2026">
            <v>257.23899999999998</v>
          </cell>
          <cell r="D2026">
            <v>257.45</v>
          </cell>
          <cell r="E2026">
            <v>3.521888037644471E-2</v>
          </cell>
          <cell r="F2026">
            <v>1.2406347486130993E-2</v>
          </cell>
        </row>
        <row r="2027">
          <cell r="A2027">
            <v>29220</v>
          </cell>
          <cell r="B2027">
            <v>257.14</v>
          </cell>
          <cell r="C2027">
            <v>257.41300000000001</v>
          </cell>
          <cell r="D2027">
            <v>257.62</v>
          </cell>
          <cell r="E2027">
            <v>3.2354817915717468E-2</v>
          </cell>
          <cell r="F2027">
            <v>1.2406347486130993E-2</v>
          </cell>
        </row>
        <row r="2028">
          <cell r="A2028">
            <v>29230</v>
          </cell>
          <cell r="B2028">
            <v>257.33</v>
          </cell>
          <cell r="C2028">
            <v>257.58800000000002</v>
          </cell>
          <cell r="D2028">
            <v>257.79000000000002</v>
          </cell>
          <cell r="E2028">
            <v>2.9490755454990226E-2</v>
          </cell>
          <cell r="F2028">
            <v>1.2406347486130993E-2</v>
          </cell>
        </row>
        <row r="2029">
          <cell r="A2029">
            <v>29240</v>
          </cell>
          <cell r="B2029">
            <v>257.58</v>
          </cell>
          <cell r="C2029">
            <v>257.762</v>
          </cell>
          <cell r="D2029">
            <v>257.89999999999998</v>
          </cell>
          <cell r="E2029">
            <v>2.6630273072338891E-2</v>
          </cell>
          <cell r="F2029">
            <v>1.2406347486130993E-2</v>
          </cell>
        </row>
        <row r="2030">
          <cell r="A2030">
            <v>29250</v>
          </cell>
          <cell r="B2030">
            <v>257.85000000000002</v>
          </cell>
          <cell r="C2030">
            <v>257.93599999999998</v>
          </cell>
          <cell r="D2030">
            <v>257.95</v>
          </cell>
          <cell r="E2030">
            <v>1.6330663838569764E-2</v>
          </cell>
          <cell r="F2030">
            <v>9.9278318951170324E-3</v>
          </cell>
        </row>
        <row r="2031">
          <cell r="A2031">
            <v>29260</v>
          </cell>
          <cell r="B2031">
            <v>258</v>
          </cell>
          <cell r="C2031">
            <v>258.08199999999999</v>
          </cell>
          <cell r="D2031">
            <v>258</v>
          </cell>
          <cell r="E2031">
            <v>6.2100585085960915E-3</v>
          </cell>
          <cell r="F2031">
            <v>6.2100585085960915E-3</v>
          </cell>
        </row>
        <row r="2032">
          <cell r="A2032">
            <v>29270</v>
          </cell>
          <cell r="B2032">
            <v>258.05</v>
          </cell>
          <cell r="C2032">
            <v>258.11700000000002</v>
          </cell>
          <cell r="D2032">
            <v>258.05</v>
          </cell>
          <cell r="E2032">
            <v>6.2100585085960915E-3</v>
          </cell>
          <cell r="F2032">
            <v>6.2100585085960915E-3</v>
          </cell>
        </row>
        <row r="2033">
          <cell r="A2033">
            <v>29280</v>
          </cell>
          <cell r="B2033">
            <v>257.97000000000003</v>
          </cell>
          <cell r="C2033">
            <v>258.036</v>
          </cell>
          <cell r="D2033">
            <v>257.97000000000003</v>
          </cell>
          <cell r="E2033">
            <v>1.2420117017192183E-2</v>
          </cell>
          <cell r="F2033">
            <v>1.2420117017192183E-2</v>
          </cell>
        </row>
        <row r="2034">
          <cell r="A2034">
            <v>29290</v>
          </cell>
          <cell r="B2034">
            <v>257.81</v>
          </cell>
          <cell r="C2034">
            <v>257.83999999999997</v>
          </cell>
          <cell r="D2034">
            <v>257.77</v>
          </cell>
          <cell r="E2034">
            <v>1.763876928938269E-2</v>
          </cell>
          <cell r="F2034">
            <v>1.763876928938269E-2</v>
          </cell>
        </row>
        <row r="2035">
          <cell r="A2035">
            <v>29300</v>
          </cell>
          <cell r="B2035">
            <v>257.56</v>
          </cell>
          <cell r="C2035">
            <v>257.52699999999999</v>
          </cell>
          <cell r="D2035">
            <v>257.45</v>
          </cell>
          <cell r="E2035">
            <v>2.0612987998599442E-2</v>
          </cell>
          <cell r="F2035">
            <v>2.3176323900950323E-2</v>
          </cell>
        </row>
        <row r="2036">
          <cell r="A2036">
            <v>29310</v>
          </cell>
          <cell r="B2036">
            <v>257.19</v>
          </cell>
          <cell r="C2036">
            <v>257.09800000000001</v>
          </cell>
          <cell r="D2036">
            <v>256.98</v>
          </cell>
          <cell r="E2036">
            <v>2.3587206707816194E-2</v>
          </cell>
          <cell r="F2036">
            <v>2.8892882416313413E-2</v>
          </cell>
        </row>
        <row r="2037">
          <cell r="A2037">
            <v>29320</v>
          </cell>
          <cell r="B2037">
            <v>256.70999999999998</v>
          </cell>
          <cell r="C2037">
            <v>256.553</v>
          </cell>
          <cell r="D2037">
            <v>256.35000000000002</v>
          </cell>
          <cell r="E2037">
            <v>2.6561425417032946E-2</v>
          </cell>
          <cell r="F2037">
            <v>3.4731163586257413E-2</v>
          </cell>
        </row>
        <row r="2038">
          <cell r="A2038">
            <v>29330</v>
          </cell>
          <cell r="B2038">
            <v>256.11</v>
          </cell>
          <cell r="C2038">
            <v>255.89699999999999</v>
          </cell>
          <cell r="D2038">
            <v>255.63</v>
          </cell>
          <cell r="E2038">
            <v>2.6561425417032946E-2</v>
          </cell>
          <cell r="F2038">
            <v>4.056944475620141E-2</v>
          </cell>
        </row>
        <row r="2039">
          <cell r="A2039">
            <v>29340</v>
          </cell>
          <cell r="B2039">
            <v>255.47</v>
          </cell>
          <cell r="C2039">
            <v>255.255</v>
          </cell>
          <cell r="D2039">
            <v>254.99</v>
          </cell>
          <cell r="E2039">
            <v>2.6561425417032946E-2</v>
          </cell>
          <cell r="F2039">
            <v>4.6407725926145407E-2</v>
          </cell>
        </row>
        <row r="2040">
          <cell r="A2040">
            <v>29350</v>
          </cell>
          <cell r="B2040">
            <v>254.93</v>
          </cell>
          <cell r="C2040">
            <v>254.72200000000001</v>
          </cell>
          <cell r="D2040">
            <v>254.45</v>
          </cell>
          <cell r="E2040">
            <v>2.7057128535235737E-2</v>
          </cell>
          <cell r="F2040">
            <v>4.9271788386872649E-2</v>
          </cell>
        </row>
        <row r="2041">
          <cell r="A2041">
            <v>29360</v>
          </cell>
          <cell r="B2041">
            <v>254.51</v>
          </cell>
          <cell r="C2041">
            <v>254.297</v>
          </cell>
          <cell r="D2041">
            <v>254.03</v>
          </cell>
          <cell r="E2041">
            <v>3.2014159717263659E-2</v>
          </cell>
          <cell r="F2041">
            <v>5.2135850847599891E-2</v>
          </cell>
        </row>
        <row r="2042">
          <cell r="A2042">
            <v>29370</v>
          </cell>
          <cell r="B2042">
            <v>254.19</v>
          </cell>
          <cell r="C2042">
            <v>253.98099999999999</v>
          </cell>
          <cell r="D2042">
            <v>253.71</v>
          </cell>
          <cell r="E2042">
            <v>3.7962597135697163E-2</v>
          </cell>
          <cell r="F2042">
            <v>5.4999913308327132E-2</v>
          </cell>
        </row>
        <row r="2043">
          <cell r="A2043">
            <v>29380</v>
          </cell>
          <cell r="B2043">
            <v>253.98</v>
          </cell>
          <cell r="C2043">
            <v>253.77500000000001</v>
          </cell>
          <cell r="D2043">
            <v>253.5</v>
          </cell>
          <cell r="E2043">
            <v>4.5398143908739044E-2</v>
          </cell>
          <cell r="F2043">
            <v>5.7863975769054374E-2</v>
          </cell>
        </row>
        <row r="2044">
          <cell r="A2044">
            <v>29390</v>
          </cell>
          <cell r="B2044">
            <v>253.84</v>
          </cell>
          <cell r="C2044">
            <v>253.678</v>
          </cell>
          <cell r="D2044">
            <v>253.45</v>
          </cell>
          <cell r="E2044">
            <v>3.9738866642590506E-2</v>
          </cell>
          <cell r="F2044">
            <v>7.0539655282742225E-2</v>
          </cell>
        </row>
        <row r="2045">
          <cell r="A2045">
            <v>29400</v>
          </cell>
          <cell r="B2045">
            <v>253.79</v>
          </cell>
          <cell r="C2045">
            <v>253.68899999999999</v>
          </cell>
          <cell r="D2045">
            <v>253.57</v>
          </cell>
          <cell r="E2045">
            <v>3.2303319869548625E-2</v>
          </cell>
          <cell r="F2045">
            <v>6.7672012743939067E-2</v>
          </cell>
        </row>
        <row r="2046">
          <cell r="A2046">
            <v>29410</v>
          </cell>
          <cell r="B2046">
            <v>253.85</v>
          </cell>
          <cell r="C2046">
            <v>253.81</v>
          </cell>
          <cell r="D2046">
            <v>253.74</v>
          </cell>
          <cell r="E2046">
            <v>3.2303319869548625E-2</v>
          </cell>
          <cell r="F2046">
            <v>6.4911772547413191E-2</v>
          </cell>
        </row>
        <row r="2047">
          <cell r="A2047">
            <v>29420</v>
          </cell>
          <cell r="B2047">
            <v>254.02</v>
          </cell>
          <cell r="C2047">
            <v>254.04</v>
          </cell>
          <cell r="D2047">
            <v>253.97</v>
          </cell>
          <cell r="E2047">
            <v>3.2303319869548625E-2</v>
          </cell>
          <cell r="F2047">
            <v>6.2330536254682767E-2</v>
          </cell>
        </row>
        <row r="2048">
          <cell r="A2048">
            <v>29430</v>
          </cell>
          <cell r="B2048">
            <v>254.31</v>
          </cell>
          <cell r="C2048">
            <v>254.37899999999999</v>
          </cell>
          <cell r="D2048">
            <v>254.31</v>
          </cell>
          <cell r="E2048">
            <v>3.1050292542980452E-2</v>
          </cell>
          <cell r="F2048">
            <v>6.1077508928114595E-2</v>
          </cell>
        </row>
        <row r="2049">
          <cell r="A2049">
            <v>29440</v>
          </cell>
          <cell r="B2049">
            <v>254.76</v>
          </cell>
          <cell r="C2049">
            <v>254.827</v>
          </cell>
          <cell r="D2049">
            <v>254.76</v>
          </cell>
          <cell r="E2049">
            <v>2.9797265216412284E-2</v>
          </cell>
          <cell r="F2049">
            <v>5.9824481601546423E-2</v>
          </cell>
        </row>
        <row r="2050">
          <cell r="A2050">
            <v>29450</v>
          </cell>
          <cell r="B2050">
            <v>255.25</v>
          </cell>
          <cell r="C2050">
            <v>255.316</v>
          </cell>
          <cell r="D2050">
            <v>255.25</v>
          </cell>
          <cell r="E2050">
            <v>2.8544237889844115E-2</v>
          </cell>
          <cell r="F2050">
            <v>5.4605829329355912E-2</v>
          </cell>
        </row>
        <row r="2051">
          <cell r="A2051">
            <v>29460</v>
          </cell>
          <cell r="B2051">
            <v>255.74</v>
          </cell>
          <cell r="C2051">
            <v>255.80600000000001</v>
          </cell>
          <cell r="D2051">
            <v>255.74</v>
          </cell>
          <cell r="E2051">
            <v>2.7291210563275946E-2</v>
          </cell>
          <cell r="F2051">
            <v>4.8395770820759819E-2</v>
          </cell>
        </row>
        <row r="2052">
          <cell r="A2052">
            <v>29470</v>
          </cell>
          <cell r="B2052">
            <v>256.26</v>
          </cell>
          <cell r="C2052">
            <v>256.29500000000002</v>
          </cell>
          <cell r="D2052">
            <v>256.23</v>
          </cell>
          <cell r="E2052">
            <v>2.3559667645693817E-2</v>
          </cell>
          <cell r="F2052">
            <v>4.1194306075758143E-2</v>
          </cell>
        </row>
        <row r="2053">
          <cell r="A2053">
            <v>29480</v>
          </cell>
          <cell r="B2053">
            <v>256.75</v>
          </cell>
          <cell r="C2053">
            <v>256.72899999999998</v>
          </cell>
          <cell r="D2053">
            <v>256.64999999999998</v>
          </cell>
          <cell r="E2053">
            <v>1.8588866932604708E-2</v>
          </cell>
          <cell r="F2053">
            <v>3.3001435094350884E-2</v>
          </cell>
        </row>
        <row r="2054">
          <cell r="A2054">
            <v>29490</v>
          </cell>
          <cell r="B2054">
            <v>257.14</v>
          </cell>
          <cell r="C2054">
            <v>257.05</v>
          </cell>
          <cell r="D2054">
            <v>256.94</v>
          </cell>
          <cell r="E2054">
            <v>1.3631835750576787E-2</v>
          </cell>
          <cell r="F2054">
            <v>2.2977491872426759E-2</v>
          </cell>
        </row>
        <row r="2055">
          <cell r="A2055">
            <v>29500</v>
          </cell>
          <cell r="B2055">
            <v>257.41000000000003</v>
          </cell>
          <cell r="C2055">
            <v>257.26</v>
          </cell>
          <cell r="D2055">
            <v>257.06</v>
          </cell>
          <cell r="E2055">
            <v>7.4355467730418826E-3</v>
          </cell>
          <cell r="F2055">
            <v>1.2778124824783087E-2</v>
          </cell>
        </row>
        <row r="2056">
          <cell r="A2056">
            <v>29510</v>
          </cell>
          <cell r="B2056">
            <v>257.54000000000002</v>
          </cell>
          <cell r="C2056">
            <v>257.358</v>
          </cell>
          <cell r="D2056">
            <v>257.14000000000004</v>
          </cell>
          <cell r="E2056">
            <v>7.4355467730418826E-3</v>
          </cell>
          <cell r="F2056">
            <v>1.525664041579705E-2</v>
          </cell>
        </row>
        <row r="2057">
          <cell r="A2057">
            <v>29520</v>
          </cell>
          <cell r="B2057">
            <v>257.47000000000003</v>
          </cell>
          <cell r="C2057">
            <v>257.34399999999999</v>
          </cell>
          <cell r="D2057">
            <v>257.09000000000003</v>
          </cell>
          <cell r="E2057">
            <v>7.4355467730418826E-3</v>
          </cell>
          <cell r="F2057">
            <v>3.2991796422608057E-2</v>
          </cell>
        </row>
        <row r="2058">
          <cell r="A2058">
            <v>29530</v>
          </cell>
          <cell r="B2058">
            <v>257.27</v>
          </cell>
          <cell r="C2058">
            <v>257.21800000000002</v>
          </cell>
          <cell r="D2058">
            <v>257.04000000000002</v>
          </cell>
          <cell r="E2058">
            <v>7.4355467730418826E-3</v>
          </cell>
          <cell r="F2058">
            <v>4.8087333324989198E-2</v>
          </cell>
        </row>
        <row r="2059">
          <cell r="A2059">
            <v>29540</v>
          </cell>
          <cell r="B2059">
            <v>257.02</v>
          </cell>
          <cell r="C2059">
            <v>257.036</v>
          </cell>
          <cell r="D2059">
            <v>256.99</v>
          </cell>
          <cell r="E2059">
            <v>8.7637557392041422E-3</v>
          </cell>
          <cell r="F2059">
            <v>5.9329604655207299E-2</v>
          </cell>
        </row>
        <row r="2060">
          <cell r="A2060">
            <v>29550</v>
          </cell>
          <cell r="B2060">
            <v>256.75</v>
          </cell>
          <cell r="C2060">
            <v>256.85399999999998</v>
          </cell>
          <cell r="D2060">
            <v>256.94</v>
          </cell>
          <cell r="E2060">
            <v>1.1523995935730023E-2</v>
          </cell>
          <cell r="F2060">
            <v>6.6765151428249181E-2</v>
          </cell>
        </row>
        <row r="2061">
          <cell r="A2061">
            <v>29560</v>
          </cell>
          <cell r="B2061">
            <v>256.52</v>
          </cell>
          <cell r="C2061">
            <v>256.71899999999999</v>
          </cell>
          <cell r="D2061">
            <v>256.87</v>
          </cell>
          <cell r="E2061">
            <v>1.4388058396457267E-2</v>
          </cell>
          <cell r="F2061">
            <v>7.1722182610277102E-2</v>
          </cell>
        </row>
        <row r="2062">
          <cell r="A2062">
            <v>29570</v>
          </cell>
          <cell r="B2062">
            <v>256.42</v>
          </cell>
          <cell r="C2062">
            <v>256.67599999999999</v>
          </cell>
          <cell r="D2062">
            <v>256.8</v>
          </cell>
          <cell r="E2062">
            <v>4.0294054134977629E-2</v>
          </cell>
          <cell r="F2062">
            <v>9.9140623640558437E-2</v>
          </cell>
        </row>
        <row r="2063">
          <cell r="A2063">
            <v>29580</v>
          </cell>
          <cell r="B2063">
            <v>256.47000000000003</v>
          </cell>
          <cell r="C2063">
            <v>256.72800000000001</v>
          </cell>
          <cell r="D2063">
            <v>256.93</v>
          </cell>
          <cell r="E2063">
            <v>3.7426411596174478E-2</v>
          </cell>
          <cell r="F2063">
            <v>9.1705076867516555E-2</v>
          </cell>
        </row>
        <row r="2064">
          <cell r="A2064">
            <v>29590</v>
          </cell>
          <cell r="B2064">
            <v>256.62</v>
          </cell>
          <cell r="C2064">
            <v>256.87200000000001</v>
          </cell>
          <cell r="D2064">
            <v>257.07</v>
          </cell>
          <cell r="E2064">
            <v>3.4565929213523146E-2</v>
          </cell>
          <cell r="F2064">
            <v>7.9312498912446752E-2</v>
          </cell>
        </row>
        <row r="2065">
          <cell r="A2065">
            <v>29600</v>
          </cell>
          <cell r="B2065">
            <v>256.85000000000002</v>
          </cell>
          <cell r="C2065">
            <v>257.11</v>
          </cell>
          <cell r="D2065">
            <v>257.31</v>
          </cell>
          <cell r="E2065">
            <v>3.1701866752795904E-2</v>
          </cell>
          <cell r="F2065">
            <v>6.6919920957376949E-2</v>
          </cell>
        </row>
        <row r="2066">
          <cell r="A2066">
            <v>29610</v>
          </cell>
          <cell r="B2066">
            <v>257.19</v>
          </cell>
          <cell r="C2066">
            <v>257.44200000000001</v>
          </cell>
          <cell r="D2066">
            <v>257.64</v>
          </cell>
          <cell r="E2066">
            <v>2.8837804292068663E-2</v>
          </cell>
          <cell r="F2066">
            <v>5.452734300230714E-2</v>
          </cell>
        </row>
        <row r="2067">
          <cell r="A2067">
            <v>29620</v>
          </cell>
          <cell r="B2067">
            <v>257.56</v>
          </cell>
          <cell r="C2067">
            <v>257.81900000000002</v>
          </cell>
          <cell r="D2067">
            <v>258.02</v>
          </cell>
          <cell r="E2067">
            <v>2.5973741831341417E-2</v>
          </cell>
          <cell r="F2067">
            <v>4.4613280638251297E-2</v>
          </cell>
        </row>
        <row r="2068">
          <cell r="A2068">
            <v>29630</v>
          </cell>
          <cell r="B2068">
            <v>257.94</v>
          </cell>
          <cell r="C2068">
            <v>258.197</v>
          </cell>
          <cell r="D2068">
            <v>258.39999999999998</v>
          </cell>
          <cell r="E2068">
            <v>2.3109679370614172E-2</v>
          </cell>
          <cell r="F2068">
            <v>3.4699218274195455E-2</v>
          </cell>
        </row>
        <row r="2069">
          <cell r="A2069">
            <v>29640</v>
          </cell>
          <cell r="B2069">
            <v>258.32</v>
          </cell>
          <cell r="C2069">
            <v>258.57499999999999</v>
          </cell>
          <cell r="D2069">
            <v>258.77</v>
          </cell>
          <cell r="E2069">
            <v>2.0242036831811021E-2</v>
          </cell>
          <cell r="F2069">
            <v>2.4785155910139609E-2</v>
          </cell>
        </row>
        <row r="2070">
          <cell r="A2070">
            <v>29650</v>
          </cell>
          <cell r="B2070">
            <v>258.67</v>
          </cell>
          <cell r="C2070">
            <v>258.91899999999998</v>
          </cell>
          <cell r="D2070">
            <v>259.12</v>
          </cell>
          <cell r="E2070">
            <v>1.3415929503537347E-2</v>
          </cell>
          <cell r="F2070">
            <v>1.4871093546083765E-2</v>
          </cell>
        </row>
        <row r="2071">
          <cell r="A2071">
            <v>29660</v>
          </cell>
          <cell r="B2071">
            <v>258.89</v>
          </cell>
          <cell r="C2071">
            <v>259.11700000000002</v>
          </cell>
          <cell r="D2071">
            <v>259.32</v>
          </cell>
          <cell r="E2071">
            <v>6.6184627998709467E-3</v>
          </cell>
          <cell r="F2071">
            <v>7.4355467730418826E-3</v>
          </cell>
        </row>
        <row r="2072">
          <cell r="A2072">
            <v>29670</v>
          </cell>
          <cell r="B2072">
            <v>258.95999999999998</v>
          </cell>
          <cell r="C2072">
            <v>259.16300000000001</v>
          </cell>
          <cell r="D2072">
            <v>259.37</v>
          </cell>
          <cell r="E2072">
            <v>6.4716795987586756E-3</v>
          </cell>
          <cell r="F2072">
            <v>4.957031182027922E-3</v>
          </cell>
        </row>
        <row r="2073">
          <cell r="A2073">
            <v>29680</v>
          </cell>
          <cell r="B2073">
            <v>258.85000000000002</v>
          </cell>
          <cell r="C2073">
            <v>259.05599999999998</v>
          </cell>
          <cell r="D2073">
            <v>259.26</v>
          </cell>
          <cell r="E2073">
            <v>1.2939779119441441E-2</v>
          </cell>
          <cell r="F2073">
            <v>9.914062364055844E-3</v>
          </cell>
        </row>
        <row r="2074">
          <cell r="A2074">
            <v>29690</v>
          </cell>
          <cell r="B2074">
            <v>258.58999999999997</v>
          </cell>
          <cell r="C2074">
            <v>258.79599999999999</v>
          </cell>
          <cell r="D2074">
            <v>259</v>
          </cell>
          <cell r="E2074">
            <v>1.9407878640124207E-2</v>
          </cell>
          <cell r="F2074">
            <v>1.4871093546083767E-2</v>
          </cell>
        </row>
        <row r="2075">
          <cell r="A2075">
            <v>29700</v>
          </cell>
          <cell r="B2075">
            <v>258.17</v>
          </cell>
          <cell r="C2075">
            <v>258.39100000000002</v>
          </cell>
          <cell r="D2075">
            <v>258.60000000000002</v>
          </cell>
          <cell r="E2075">
            <v>2.5990540659236065E-2</v>
          </cell>
          <cell r="F2075">
            <v>1.9828124728111688E-2</v>
          </cell>
        </row>
        <row r="2076">
          <cell r="A2076">
            <v>29710</v>
          </cell>
          <cell r="B2076">
            <v>257.7</v>
          </cell>
          <cell r="C2076">
            <v>257.952</v>
          </cell>
          <cell r="D2076">
            <v>258.16000000000003</v>
          </cell>
          <cell r="E2076">
            <v>3.2755786660219284E-2</v>
          </cell>
          <cell r="F2076">
            <v>2.4785155910139609E-2</v>
          </cell>
        </row>
        <row r="2077">
          <cell r="A2077">
            <v>29720</v>
          </cell>
          <cell r="B2077">
            <v>257.24</v>
          </cell>
          <cell r="C2077">
            <v>257.51299999999998</v>
          </cell>
          <cell r="D2077">
            <v>257.72000000000003</v>
          </cell>
          <cell r="E2077">
            <v>3.9585474066568864E-2</v>
          </cell>
          <cell r="F2077">
            <v>2.974218709216753E-2</v>
          </cell>
        </row>
        <row r="2078">
          <cell r="A2078">
            <v>29730</v>
          </cell>
          <cell r="B2078">
            <v>256.8</v>
          </cell>
          <cell r="C2078">
            <v>257.07400000000001</v>
          </cell>
          <cell r="D2078">
            <v>257.27999999999997</v>
          </cell>
          <cell r="E2078">
            <v>4.6411581394842534E-2</v>
          </cell>
          <cell r="F2078">
            <v>3.4699218274195455E-2</v>
          </cell>
        </row>
        <row r="2079">
          <cell r="A2079">
            <v>29740</v>
          </cell>
          <cell r="B2079">
            <v>256.36</v>
          </cell>
          <cell r="C2079">
            <v>256.63499999999999</v>
          </cell>
          <cell r="D2079">
            <v>256.83999999999997</v>
          </cell>
          <cell r="E2079">
            <v>5.3241268801192114E-2</v>
          </cell>
          <cell r="F2079">
            <v>3.9656249456223376E-2</v>
          </cell>
        </row>
        <row r="2080">
          <cell r="A2080">
            <v>29750</v>
          </cell>
          <cell r="B2080">
            <v>255.93</v>
          </cell>
          <cell r="C2080">
            <v>256.19600000000003</v>
          </cell>
          <cell r="D2080">
            <v>256.41000000000003</v>
          </cell>
          <cell r="E2080">
            <v>6.1062362443947277E-2</v>
          </cell>
          <cell r="F2080">
            <v>3.9656249456223376E-2</v>
          </cell>
        </row>
        <row r="2081">
          <cell r="A2081">
            <v>29760</v>
          </cell>
          <cell r="B2081">
            <v>255.49</v>
          </cell>
          <cell r="C2081">
            <v>255.75700000000001</v>
          </cell>
          <cell r="D2081">
            <v>255.97</v>
          </cell>
          <cell r="E2081">
            <v>6.7892049850296857E-2</v>
          </cell>
          <cell r="F2081">
            <v>3.9656249456223376E-2</v>
          </cell>
        </row>
        <row r="2082">
          <cell r="A2082">
            <v>29770</v>
          </cell>
          <cell r="B2082">
            <v>255.09</v>
          </cell>
          <cell r="C2082">
            <v>255.36199999999999</v>
          </cell>
          <cell r="D2082">
            <v>255.57</v>
          </cell>
          <cell r="E2082">
            <v>7.4721737256646437E-2</v>
          </cell>
          <cell r="F2082">
            <v>3.9656249456223376E-2</v>
          </cell>
        </row>
        <row r="2083">
          <cell r="A2083">
            <v>29780</v>
          </cell>
          <cell r="B2083">
            <v>254.81</v>
          </cell>
          <cell r="C2083">
            <v>255.05600000000001</v>
          </cell>
          <cell r="D2083">
            <v>255.25</v>
          </cell>
          <cell r="E2083">
            <v>7.7585799717373685E-2</v>
          </cell>
          <cell r="F2083">
            <v>3.9656249456223376E-2</v>
          </cell>
        </row>
        <row r="2084">
          <cell r="A2084">
            <v>29790</v>
          </cell>
          <cell r="B2084">
            <v>254.71</v>
          </cell>
          <cell r="C2084">
            <v>254.839</v>
          </cell>
          <cell r="D2084">
            <v>254.97</v>
          </cell>
          <cell r="E2084">
            <v>8.0421221553493655E-2</v>
          </cell>
          <cell r="F2084">
            <v>3.9656249456223376E-2</v>
          </cell>
        </row>
        <row r="2085">
          <cell r="A2085">
            <v>29800</v>
          </cell>
          <cell r="B2085">
            <v>254.65</v>
          </cell>
          <cell r="C2085">
            <v>254.71199999999999</v>
          </cell>
          <cell r="D2085">
            <v>254.78</v>
          </cell>
          <cell r="E2085">
            <v>8.3077639485818172E-2</v>
          </cell>
          <cell r="F2085">
            <v>3.9656249456223376E-2</v>
          </cell>
        </row>
        <row r="2086">
          <cell r="A2086">
            <v>29810</v>
          </cell>
          <cell r="B2086">
            <v>254.6</v>
          </cell>
          <cell r="C2086">
            <v>254.673</v>
          </cell>
          <cell r="D2086">
            <v>254.60999999999999</v>
          </cell>
          <cell r="E2086">
            <v>7.724706925326846E-3</v>
          </cell>
          <cell r="F2086">
            <v>6.6135608468131629E-2</v>
          </cell>
        </row>
        <row r="2087">
          <cell r="A2087">
            <v>29820</v>
          </cell>
          <cell r="B2087">
            <v>254.65</v>
          </cell>
          <cell r="C2087">
            <v>254.72300000000001</v>
          </cell>
          <cell r="D2087">
            <v>254.66</v>
          </cell>
          <cell r="E2087">
            <v>6.4716795987586765E-3</v>
          </cell>
          <cell r="F2087">
            <v>6.4882581141563464E-2</v>
          </cell>
        </row>
        <row r="2088">
          <cell r="A2088">
            <v>29830</v>
          </cell>
          <cell r="B2088">
            <v>254.81</v>
          </cell>
          <cell r="C2088">
            <v>254.86199999999999</v>
          </cell>
          <cell r="D2088">
            <v>254.79</v>
          </cell>
          <cell r="E2088">
            <v>5.218652272190507E-3</v>
          </cell>
          <cell r="F2088">
            <v>5.9663928869372967E-2</v>
          </cell>
        </row>
        <row r="2089">
          <cell r="A2089">
            <v>29840</v>
          </cell>
          <cell r="B2089">
            <v>255.1</v>
          </cell>
          <cell r="C2089">
            <v>255.09</v>
          </cell>
          <cell r="D2089">
            <v>255.02</v>
          </cell>
          <cell r="E2089">
            <v>3.9656249456223374E-3</v>
          </cell>
          <cell r="F2089">
            <v>5.3453870360776874E-2</v>
          </cell>
        </row>
        <row r="2090">
          <cell r="A2090">
            <v>29850</v>
          </cell>
          <cell r="B2090">
            <v>255.44</v>
          </cell>
          <cell r="C2090">
            <v>255.363</v>
          </cell>
          <cell r="D2090">
            <v>255.28</v>
          </cell>
          <cell r="E2090">
            <v>3.9656249456223374E-3</v>
          </cell>
          <cell r="F2090">
            <v>4.4988638054979303E-2</v>
          </cell>
        </row>
        <row r="2091">
          <cell r="A2091">
            <v>29860</v>
          </cell>
          <cell r="B2091">
            <v>255.77</v>
          </cell>
          <cell r="C2091">
            <v>255.636</v>
          </cell>
          <cell r="D2091">
            <v>255.46</v>
          </cell>
          <cell r="E2091">
            <v>3.9656249456223374E-3</v>
          </cell>
          <cell r="F2091">
            <v>3.53565756870566E-2</v>
          </cell>
        </row>
        <row r="2092">
          <cell r="A2092">
            <v>29870</v>
          </cell>
          <cell r="B2092">
            <v>256.11</v>
          </cell>
          <cell r="C2092">
            <v>255.90799999999999</v>
          </cell>
          <cell r="D2092">
            <v>255.65</v>
          </cell>
          <cell r="E2092">
            <v>0</v>
          </cell>
          <cell r="F2092">
            <v>2.4561263335084686E-2</v>
          </cell>
        </row>
        <row r="2093">
          <cell r="A2093">
            <v>29880</v>
          </cell>
          <cell r="B2093">
            <v>256.38</v>
          </cell>
          <cell r="C2093">
            <v>256.18099999999998</v>
          </cell>
          <cell r="D2093">
            <v>255.92</v>
          </cell>
          <cell r="E2093">
            <v>0</v>
          </cell>
          <cell r="F2093">
            <v>1.2774544746707179E-2</v>
          </cell>
        </row>
        <row r="2094">
          <cell r="A2094">
            <v>29890</v>
          </cell>
          <cell r="B2094">
            <v>256.66000000000003</v>
          </cell>
          <cell r="C2094">
            <v>256.45299999999997</v>
          </cell>
          <cell r="D2094">
            <v>256.19</v>
          </cell>
          <cell r="E2094">
            <v>9.1842772178128453E-3</v>
          </cell>
          <cell r="F2094">
            <v>0.12815577949269522</v>
          </cell>
        </row>
        <row r="2095">
          <cell r="A2095">
            <v>29900</v>
          </cell>
          <cell r="B2095">
            <v>256.93</v>
          </cell>
          <cell r="C2095">
            <v>256.726</v>
          </cell>
          <cell r="D2095">
            <v>256.45999999999998</v>
          </cell>
          <cell r="E2095">
            <v>9.1842772178128453E-3</v>
          </cell>
          <cell r="F2095">
            <v>0.11438982850958246</v>
          </cell>
        </row>
        <row r="2096">
          <cell r="A2096">
            <v>29910</v>
          </cell>
          <cell r="B2096">
            <v>257.2</v>
          </cell>
          <cell r="C2096">
            <v>256.99900000000002</v>
          </cell>
          <cell r="D2096">
            <v>256.74</v>
          </cell>
          <cell r="E2096">
            <v>9.1842772178128453E-3</v>
          </cell>
          <cell r="F2096">
            <v>0.10161170368479937</v>
          </cell>
        </row>
        <row r="2097">
          <cell r="A2097">
            <v>29920</v>
          </cell>
          <cell r="B2097">
            <v>257.47000000000003</v>
          </cell>
          <cell r="C2097">
            <v>257.27100000000002</v>
          </cell>
          <cell r="D2097">
            <v>257.01</v>
          </cell>
          <cell r="E2097">
            <v>9.1842772178128453E-3</v>
          </cell>
          <cell r="F2097">
            <v>8.9828565174497776E-2</v>
          </cell>
        </row>
        <row r="2098">
          <cell r="A2098">
            <v>29930</v>
          </cell>
          <cell r="B2098">
            <v>257.75</v>
          </cell>
          <cell r="C2098">
            <v>257.54399999999998</v>
          </cell>
          <cell r="D2098">
            <v>257.27999999999997</v>
          </cell>
          <cell r="E2098">
            <v>9.1842772178128453E-3</v>
          </cell>
          <cell r="F2098">
            <v>7.7050440349714686E-2</v>
          </cell>
        </row>
        <row r="2099">
          <cell r="A2099">
            <v>29940</v>
          </cell>
          <cell r="B2099">
            <v>258.02</v>
          </cell>
          <cell r="C2099">
            <v>257.81599999999997</v>
          </cell>
          <cell r="D2099">
            <v>257.56</v>
          </cell>
          <cell r="E2099">
            <v>9.1842772178128453E-3</v>
          </cell>
          <cell r="F2099">
            <v>6.3280909288526005E-2</v>
          </cell>
        </row>
        <row r="2100">
          <cell r="A2100">
            <v>29950</v>
          </cell>
          <cell r="B2100">
            <v>258.25</v>
          </cell>
          <cell r="C2100">
            <v>258.089</v>
          </cell>
          <cell r="D2100">
            <v>257.88</v>
          </cell>
          <cell r="E2100">
            <v>9.1842772178128453E-3</v>
          </cell>
          <cell r="F2100">
            <v>4.8519971990931748E-2</v>
          </cell>
        </row>
        <row r="2101">
          <cell r="A2101">
            <v>29960</v>
          </cell>
          <cell r="B2101">
            <v>258.40999999999997</v>
          </cell>
          <cell r="C2101">
            <v>258.35700000000003</v>
          </cell>
          <cell r="D2101">
            <v>258.24</v>
          </cell>
          <cell r="E2101">
            <v>9.1842772178128453E-3</v>
          </cell>
          <cell r="F2101">
            <v>3.2767628456931909E-2</v>
          </cell>
        </row>
        <row r="2102">
          <cell r="A2102">
            <v>29970</v>
          </cell>
          <cell r="B2102">
            <v>258.46999999999997</v>
          </cell>
          <cell r="C2102">
            <v>258.52499999999998</v>
          </cell>
          <cell r="D2102">
            <v>258.44</v>
          </cell>
          <cell r="E2102">
            <v>5.218652272190507E-3</v>
          </cell>
          <cell r="F2102">
            <v>1.6124120872651936E-2</v>
          </cell>
        </row>
        <row r="2103">
          <cell r="A2103">
            <v>29980</v>
          </cell>
          <cell r="B2103">
            <v>258.52999999999997</v>
          </cell>
          <cell r="C2103">
            <v>258.55700000000002</v>
          </cell>
          <cell r="D2103">
            <v>258.49</v>
          </cell>
          <cell r="E2103">
            <v>5.218652272190507E-3</v>
          </cell>
          <cell r="F2103">
            <v>1.6124120872651936E-2</v>
          </cell>
        </row>
        <row r="2104">
          <cell r="A2104">
            <v>29990</v>
          </cell>
          <cell r="B2104">
            <v>258.38</v>
          </cell>
          <cell r="C2104">
            <v>258.452</v>
          </cell>
          <cell r="D2104">
            <v>258.38</v>
          </cell>
          <cell r="E2104">
            <v>1.0437304544381014E-2</v>
          </cell>
          <cell r="F2104">
            <v>2.9769726154289911E-2</v>
          </cell>
        </row>
        <row r="2105">
          <cell r="E2105">
            <v>0</v>
          </cell>
          <cell r="F2105">
            <v>0</v>
          </cell>
        </row>
        <row r="2106">
          <cell r="A2106">
            <v>30000</v>
          </cell>
          <cell r="B2106">
            <v>258.18</v>
          </cell>
          <cell r="C2106">
            <v>258.24799999999999</v>
          </cell>
          <cell r="D2106">
            <v>258.18</v>
          </cell>
          <cell r="E2106">
            <v>1.5655956816571521E-2</v>
          </cell>
          <cell r="F2106">
            <v>4.0936815844913925E-2</v>
          </cell>
        </row>
        <row r="2107">
          <cell r="A2107">
            <v>30010</v>
          </cell>
          <cell r="B2107">
            <v>257.97000000000003</v>
          </cell>
          <cell r="C2107">
            <v>258.04000000000002</v>
          </cell>
          <cell r="D2107">
            <v>257.97000000000003</v>
          </cell>
          <cell r="E2107">
            <v>1.690898414313969E-2</v>
          </cell>
          <cell r="F2107">
            <v>4.7146874353510018E-2</v>
          </cell>
        </row>
        <row r="2108">
          <cell r="A2108">
            <v>30020</v>
          </cell>
          <cell r="B2108">
            <v>257.76</v>
          </cell>
          <cell r="C2108">
            <v>257.83100000000002</v>
          </cell>
          <cell r="D2108">
            <v>257.76</v>
          </cell>
          <cell r="E2108">
            <v>1.8162011469707858E-2</v>
          </cell>
          <cell r="F2108">
            <v>5.3356932862106111E-2</v>
          </cell>
        </row>
        <row r="2109">
          <cell r="A2109">
            <v>30030</v>
          </cell>
          <cell r="B2109">
            <v>257.55</v>
          </cell>
          <cell r="C2109">
            <v>257.62200000000001</v>
          </cell>
          <cell r="D2109">
            <v>257.55</v>
          </cell>
          <cell r="E2109">
            <v>1.9415038796276027E-2</v>
          </cell>
          <cell r="F2109">
            <v>5.4609960188674284E-2</v>
          </cell>
        </row>
        <row r="2110">
          <cell r="A2110">
            <v>30040</v>
          </cell>
          <cell r="B2110">
            <v>257.33999999999997</v>
          </cell>
          <cell r="C2110">
            <v>257.41300000000001</v>
          </cell>
          <cell r="D2110">
            <v>257.33999999999997</v>
          </cell>
          <cell r="E2110">
            <v>2.0668066122844195E-2</v>
          </cell>
          <cell r="F2110">
            <v>5.5862987515242456E-2</v>
          </cell>
        </row>
        <row r="2111">
          <cell r="A2111">
            <v>30050</v>
          </cell>
          <cell r="B2111">
            <v>257.13</v>
          </cell>
          <cell r="C2111">
            <v>257.20499999999998</v>
          </cell>
          <cell r="D2111">
            <v>257.13</v>
          </cell>
          <cell r="E2111">
            <v>2.1921093449412364E-2</v>
          </cell>
          <cell r="F2111">
            <v>5.7116014841810628E-2</v>
          </cell>
        </row>
        <row r="2112">
          <cell r="A2112">
            <v>30060</v>
          </cell>
          <cell r="B2112">
            <v>256.93</v>
          </cell>
          <cell r="C2112">
            <v>256.99599999999998</v>
          </cell>
          <cell r="D2112">
            <v>256.93</v>
          </cell>
          <cell r="E2112">
            <v>2.3174120775980533E-2</v>
          </cell>
          <cell r="F2112">
            <v>5.83690421683788E-2</v>
          </cell>
        </row>
        <row r="2113">
          <cell r="A2113">
            <v>30070</v>
          </cell>
          <cell r="B2113">
            <v>256.72000000000003</v>
          </cell>
          <cell r="C2113">
            <v>256.78699999999998</v>
          </cell>
          <cell r="D2113">
            <v>256.72000000000003</v>
          </cell>
          <cell r="E2113">
            <v>2.839277304817104E-2</v>
          </cell>
          <cell r="F2113">
            <v>5.9622069494946972E-2</v>
          </cell>
        </row>
        <row r="2114">
          <cell r="A2114">
            <v>30080</v>
          </cell>
          <cell r="B2114">
            <v>256.51</v>
          </cell>
          <cell r="C2114">
            <v>256.57799999999997</v>
          </cell>
          <cell r="D2114">
            <v>256.51</v>
          </cell>
          <cell r="E2114">
            <v>3.4602831556767133E-2</v>
          </cell>
          <cell r="F2114">
            <v>6.0875096821515144E-2</v>
          </cell>
        </row>
        <row r="2115">
          <cell r="A2115">
            <v>30090</v>
          </cell>
          <cell r="B2115">
            <v>256.33</v>
          </cell>
          <cell r="C2115">
            <v>256.37</v>
          </cell>
          <cell r="D2115">
            <v>256.3</v>
          </cell>
          <cell r="E2115">
            <v>4.1804296301768809E-2</v>
          </cell>
          <cell r="F2115">
            <v>6.2128124148083316E-2</v>
          </cell>
        </row>
        <row r="2116">
          <cell r="A2116">
            <v>30100</v>
          </cell>
          <cell r="B2116">
            <v>256.18</v>
          </cell>
          <cell r="C2116">
            <v>256.161</v>
          </cell>
          <cell r="D2116">
            <v>256.08</v>
          </cell>
          <cell r="E2116">
            <v>4.9239843074810691E-2</v>
          </cell>
          <cell r="F2116">
            <v>6.4856143641926017E-2</v>
          </cell>
        </row>
        <row r="2117">
          <cell r="A2117">
            <v>30110</v>
          </cell>
          <cell r="B2117">
            <v>256.02999999999997</v>
          </cell>
          <cell r="C2117">
            <v>255.952</v>
          </cell>
          <cell r="D2117">
            <v>255.85</v>
          </cell>
          <cell r="E2117">
            <v>7.4355467730418826E-3</v>
          </cell>
          <cell r="F2117">
            <v>2.8640624607272438E-3</v>
          </cell>
        </row>
        <row r="2118">
          <cell r="A2118">
            <v>30120</v>
          </cell>
          <cell r="B2118">
            <v>255.84</v>
          </cell>
          <cell r="C2118">
            <v>255.74299999999999</v>
          </cell>
          <cell r="D2118">
            <v>255.62</v>
          </cell>
          <cell r="E2118">
            <v>1.7349609137097727E-2</v>
          </cell>
          <cell r="F2118">
            <v>9.693749867076825E-3</v>
          </cell>
        </row>
        <row r="2119">
          <cell r="A2119">
            <v>30130</v>
          </cell>
          <cell r="B2119">
            <v>255.63</v>
          </cell>
          <cell r="C2119">
            <v>255.53399999999999</v>
          </cell>
          <cell r="D2119">
            <v>255.41</v>
          </cell>
          <cell r="E2119">
            <v>2.8255077737559156E-2</v>
          </cell>
          <cell r="F2119">
            <v>1.2561392405879978E-2</v>
          </cell>
        </row>
        <row r="2120">
          <cell r="A2120">
            <v>30140</v>
          </cell>
          <cell r="B2120">
            <v>255.42</v>
          </cell>
          <cell r="C2120">
            <v>255.32599999999999</v>
          </cell>
          <cell r="D2120">
            <v>255.2</v>
          </cell>
          <cell r="E2120">
            <v>3.8169140101614998E-2</v>
          </cell>
          <cell r="F2120">
            <v>1.5425454866607222E-2</v>
          </cell>
        </row>
        <row r="2121">
          <cell r="A2121">
            <v>30150</v>
          </cell>
          <cell r="B2121">
            <v>255.21</v>
          </cell>
          <cell r="C2121">
            <v>255.11699999999999</v>
          </cell>
          <cell r="D2121">
            <v>254.99</v>
          </cell>
          <cell r="E2121">
            <v>4.560468687465688E-2</v>
          </cell>
          <cell r="F2121">
            <v>1.8289517327334467E-2</v>
          </cell>
        </row>
        <row r="2122">
          <cell r="A2122">
            <v>30160</v>
          </cell>
          <cell r="B2122">
            <v>255.01</v>
          </cell>
          <cell r="C2122">
            <v>254.90799999999999</v>
          </cell>
          <cell r="D2122">
            <v>254.78</v>
          </cell>
          <cell r="E2122">
            <v>4.8083202465670841E-2</v>
          </cell>
          <cell r="F2122">
            <v>2.1157159866137618E-2</v>
          </cell>
        </row>
        <row r="2123">
          <cell r="A2123">
            <v>30170</v>
          </cell>
          <cell r="B2123">
            <v>254.8</v>
          </cell>
          <cell r="C2123">
            <v>254.69900000000001</v>
          </cell>
          <cell r="D2123">
            <v>254.57</v>
          </cell>
          <cell r="E2123">
            <v>4.8083202465670841E-2</v>
          </cell>
          <cell r="F2123">
            <v>2.7983267194411292E-2</v>
          </cell>
        </row>
        <row r="2124">
          <cell r="A2124">
            <v>30180</v>
          </cell>
          <cell r="B2124">
            <v>254.59</v>
          </cell>
          <cell r="C2124">
            <v>254.49100000000001</v>
          </cell>
          <cell r="D2124">
            <v>254.36</v>
          </cell>
          <cell r="E2124">
            <v>4.8083202465670841E-2</v>
          </cell>
          <cell r="F2124">
            <v>3.5804360837166462E-2</v>
          </cell>
        </row>
        <row r="2125">
          <cell r="A2125">
            <v>30190</v>
          </cell>
          <cell r="B2125">
            <v>254.33</v>
          </cell>
          <cell r="C2125">
            <v>254.28200000000001</v>
          </cell>
          <cell r="D2125">
            <v>254.19</v>
          </cell>
          <cell r="E2125">
            <v>4.8083202465670841E-2</v>
          </cell>
          <cell r="F2125">
            <v>4.2598247462756957E-2</v>
          </cell>
        </row>
        <row r="2126">
          <cell r="A2126">
            <v>30200</v>
          </cell>
          <cell r="B2126">
            <v>254.06</v>
          </cell>
          <cell r="C2126">
            <v>254.07300000000001</v>
          </cell>
          <cell r="D2126">
            <v>254</v>
          </cell>
          <cell r="E2126">
            <v>4.9336229792239013E-2</v>
          </cell>
          <cell r="F2126">
            <v>4.7816899734947467E-2</v>
          </cell>
        </row>
        <row r="2127">
          <cell r="A2127">
            <v>30210</v>
          </cell>
          <cell r="B2127">
            <v>253.79</v>
          </cell>
          <cell r="C2127">
            <v>253.864</v>
          </cell>
          <cell r="D2127">
            <v>253.79</v>
          </cell>
          <cell r="E2127">
            <v>5.0589257118807185E-2</v>
          </cell>
          <cell r="F2127">
            <v>5.3035552007137977E-2</v>
          </cell>
        </row>
        <row r="2128">
          <cell r="A2128">
            <v>30220</v>
          </cell>
          <cell r="B2128">
            <v>253.59</v>
          </cell>
          <cell r="C2128">
            <v>253.65600000000001</v>
          </cell>
          <cell r="D2128">
            <v>253.59</v>
          </cell>
          <cell r="E2128">
            <v>5.1842284445375357E-2</v>
          </cell>
          <cell r="F2128">
            <v>5.8254204279328488E-2</v>
          </cell>
        </row>
        <row r="2129">
          <cell r="A2129">
            <v>30230</v>
          </cell>
          <cell r="B2129">
            <v>253.38</v>
          </cell>
          <cell r="C2129">
            <v>253.447</v>
          </cell>
          <cell r="D2129">
            <v>253.38</v>
          </cell>
          <cell r="E2129">
            <v>5.3095311771943529E-2</v>
          </cell>
          <cell r="F2129">
            <v>6.3472856551518991E-2</v>
          </cell>
        </row>
        <row r="2130">
          <cell r="A2130">
            <v>30240</v>
          </cell>
          <cell r="B2130">
            <v>253.17</v>
          </cell>
          <cell r="C2130">
            <v>253.238</v>
          </cell>
          <cell r="D2130">
            <v>253.17</v>
          </cell>
          <cell r="E2130">
            <v>5.4348339098511701E-2</v>
          </cell>
          <cell r="F2130">
            <v>6.8691508823709488E-2</v>
          </cell>
        </row>
        <row r="2131">
          <cell r="A2131">
            <v>30250</v>
          </cell>
          <cell r="B2131">
            <v>252.96</v>
          </cell>
          <cell r="C2131">
            <v>253.03</v>
          </cell>
          <cell r="D2131">
            <v>252.96</v>
          </cell>
          <cell r="E2131">
            <v>5.5604946503155776E-2</v>
          </cell>
          <cell r="F2131">
            <v>6.9948116228353563E-2</v>
          </cell>
        </row>
        <row r="2132">
          <cell r="A2132">
            <v>30260</v>
          </cell>
          <cell r="B2132">
            <v>252.79</v>
          </cell>
          <cell r="C2132">
            <v>252.858</v>
          </cell>
          <cell r="D2132">
            <v>252.79</v>
          </cell>
          <cell r="E2132">
            <v>5.6857973829723948E-2</v>
          </cell>
          <cell r="F2132">
            <v>7.1201143554921728E-2</v>
          </cell>
        </row>
        <row r="2133">
          <cell r="A2133">
            <v>30270</v>
          </cell>
          <cell r="B2133">
            <v>252.74</v>
          </cell>
          <cell r="C2133">
            <v>252.74799999999999</v>
          </cell>
          <cell r="D2133">
            <v>252.68</v>
          </cell>
          <cell r="E2133">
            <v>5.8111001156292121E-2</v>
          </cell>
          <cell r="F2133">
            <v>7.2454170881489893E-2</v>
          </cell>
        </row>
        <row r="2134">
          <cell r="A2134">
            <v>30280</v>
          </cell>
          <cell r="B2134">
            <v>252.71</v>
          </cell>
          <cell r="C2134">
            <v>252.67500000000001</v>
          </cell>
          <cell r="D2134">
            <v>252.6</v>
          </cell>
          <cell r="E2134">
            <v>5.8111001156292121E-2</v>
          </cell>
          <cell r="F2134">
            <v>7.5035407174220317E-2</v>
          </cell>
        </row>
        <row r="2135">
          <cell r="A2135">
            <v>30290</v>
          </cell>
          <cell r="B2135">
            <v>252.68</v>
          </cell>
          <cell r="C2135">
            <v>252.602</v>
          </cell>
          <cell r="D2135">
            <v>252.48</v>
          </cell>
          <cell r="E2135">
            <v>5.8111001156292121E-2</v>
          </cell>
          <cell r="F2135">
            <v>7.7792067292670283E-2</v>
          </cell>
        </row>
        <row r="2136">
          <cell r="A2136">
            <v>30300</v>
          </cell>
          <cell r="B2136">
            <v>252.64000000000001</v>
          </cell>
          <cell r="C2136">
            <v>252.53</v>
          </cell>
          <cell r="D2136">
            <v>252.32</v>
          </cell>
          <cell r="E2136">
            <v>5.8111001156292121E-2</v>
          </cell>
          <cell r="F2136">
            <v>8.0656129753397532E-2</v>
          </cell>
        </row>
        <row r="2137">
          <cell r="A2137">
            <v>30310</v>
          </cell>
          <cell r="B2137">
            <v>252.60000000000002</v>
          </cell>
          <cell r="C2137">
            <v>252.45699999999999</v>
          </cell>
          <cell r="D2137">
            <v>252.19</v>
          </cell>
          <cell r="E2137">
            <v>5.8111001156292121E-2</v>
          </cell>
          <cell r="F2137">
            <v>8.352019221412478E-2</v>
          </cell>
        </row>
        <row r="2138">
          <cell r="A2138">
            <v>30320</v>
          </cell>
          <cell r="B2138">
            <v>252.55</v>
          </cell>
          <cell r="C2138">
            <v>252.38399999999999</v>
          </cell>
          <cell r="D2138">
            <v>252.11</v>
          </cell>
          <cell r="E2138">
            <v>5.8111001156292121E-2</v>
          </cell>
          <cell r="F2138">
            <v>8.6384254674852029E-2</v>
          </cell>
        </row>
        <row r="2139">
          <cell r="A2139">
            <v>30330</v>
          </cell>
          <cell r="B2139">
            <v>252.5</v>
          </cell>
          <cell r="C2139">
            <v>252.31200000000001</v>
          </cell>
          <cell r="D2139">
            <v>252.04</v>
          </cell>
          <cell r="E2139">
            <v>6.2076626101914459E-2</v>
          </cell>
          <cell r="F2139">
            <v>8.9248317135579278E-2</v>
          </cell>
        </row>
        <row r="2140">
          <cell r="A2140">
            <v>30340</v>
          </cell>
          <cell r="B2140">
            <v>252.45</v>
          </cell>
          <cell r="C2140">
            <v>252.239</v>
          </cell>
          <cell r="D2140">
            <v>251.97</v>
          </cell>
          <cell r="E2140">
            <v>4.957031182027922E-3</v>
          </cell>
          <cell r="F2140">
            <v>6.8296874063495817E-3</v>
          </cell>
        </row>
        <row r="2141">
          <cell r="A2141">
            <v>30350</v>
          </cell>
          <cell r="B2141">
            <v>252.37</v>
          </cell>
          <cell r="C2141">
            <v>252.166</v>
          </cell>
          <cell r="D2141">
            <v>251.9</v>
          </cell>
          <cell r="E2141">
            <v>1.2392577955069805E-2</v>
          </cell>
          <cell r="F2141">
            <v>1.3659374812699163E-2</v>
          </cell>
        </row>
        <row r="2142">
          <cell r="A2142">
            <v>30360</v>
          </cell>
          <cell r="B2142">
            <v>252.3</v>
          </cell>
          <cell r="C2142">
            <v>252.09399999999999</v>
          </cell>
          <cell r="D2142">
            <v>251.83</v>
          </cell>
          <cell r="E2142">
            <v>2.2306640319125649E-2</v>
          </cell>
          <cell r="F2142">
            <v>2.0489062219048747E-2</v>
          </cell>
        </row>
        <row r="2143">
          <cell r="A2143">
            <v>30370</v>
          </cell>
          <cell r="B2143">
            <v>252.22</v>
          </cell>
          <cell r="C2143">
            <v>252.02099999999999</v>
          </cell>
          <cell r="D2143">
            <v>251.76</v>
          </cell>
          <cell r="E2143">
            <v>2.974218709216753E-2</v>
          </cell>
          <cell r="F2143">
            <v>2.731874962539833E-2</v>
          </cell>
        </row>
        <row r="2144">
          <cell r="A2144">
            <v>30380</v>
          </cell>
          <cell r="B2144">
            <v>252.15</v>
          </cell>
          <cell r="C2144">
            <v>251.94800000000001</v>
          </cell>
          <cell r="D2144">
            <v>251.69</v>
          </cell>
          <cell r="E2144">
            <v>3.4699218274195455E-2</v>
          </cell>
          <cell r="F2144">
            <v>3.4148437031747914E-2</v>
          </cell>
        </row>
        <row r="2145">
          <cell r="A2145">
            <v>30390</v>
          </cell>
          <cell r="B2145">
            <v>252.09</v>
          </cell>
          <cell r="C2145">
            <v>251.892</v>
          </cell>
          <cell r="D2145">
            <v>251.64</v>
          </cell>
          <cell r="E2145">
            <v>3.9656249456223376E-2</v>
          </cell>
          <cell r="F2145">
            <v>4.1973110752578986E-2</v>
          </cell>
        </row>
        <row r="2146">
          <cell r="A2146">
            <v>30400</v>
          </cell>
          <cell r="B2146">
            <v>252.01999999999998</v>
          </cell>
          <cell r="C2146">
            <v>251.86799999999999</v>
          </cell>
          <cell r="D2146">
            <v>251.57699999999997</v>
          </cell>
          <cell r="E2146">
            <v>2.0323827846314479E-2</v>
          </cell>
          <cell r="F2146">
            <v>5.0449634073846714E-2</v>
          </cell>
        </row>
        <row r="2147">
          <cell r="A2147">
            <v>30410</v>
          </cell>
          <cell r="B2147">
            <v>252.07</v>
          </cell>
          <cell r="C2147">
            <v>251.876</v>
          </cell>
          <cell r="D2147">
            <v>251.62699999999998</v>
          </cell>
          <cell r="E2147">
            <v>1.6358202900692141E-2</v>
          </cell>
          <cell r="F2147">
            <v>4.7585571613119472E-2</v>
          </cell>
        </row>
        <row r="2148">
          <cell r="A2148">
            <v>30420</v>
          </cell>
          <cell r="B2148">
            <v>252.11</v>
          </cell>
          <cell r="C2148">
            <v>251.917</v>
          </cell>
          <cell r="D2148">
            <v>251.67699999999999</v>
          </cell>
          <cell r="E2148">
            <v>1.6358202900692141E-2</v>
          </cell>
          <cell r="F2148">
            <v>4.471792907431632E-2</v>
          </cell>
        </row>
        <row r="2149">
          <cell r="A2149">
            <v>30430</v>
          </cell>
          <cell r="B2149">
            <v>252.19</v>
          </cell>
          <cell r="C2149">
            <v>251.99</v>
          </cell>
          <cell r="D2149">
            <v>251.75</v>
          </cell>
          <cell r="E2149">
            <v>1.6358202900692141E-2</v>
          </cell>
          <cell r="F2149">
            <v>4.1853866613589079E-2</v>
          </cell>
        </row>
        <row r="2150">
          <cell r="A2150">
            <v>30440</v>
          </cell>
          <cell r="B2150">
            <v>252.29</v>
          </cell>
          <cell r="C2150">
            <v>252.095</v>
          </cell>
          <cell r="D2150">
            <v>251.85499999999999</v>
          </cell>
          <cell r="E2150">
            <v>1.6358202900692141E-2</v>
          </cell>
          <cell r="F2150">
            <v>3.8989804152861837E-2</v>
          </cell>
        </row>
        <row r="2151">
          <cell r="A2151">
            <v>30450</v>
          </cell>
          <cell r="B2151">
            <v>252.43</v>
          </cell>
          <cell r="C2151">
            <v>252.233</v>
          </cell>
          <cell r="D2151">
            <v>251.99299999999999</v>
          </cell>
          <cell r="E2151">
            <v>1.6358202900692141E-2</v>
          </cell>
          <cell r="F2151">
            <v>3.6125741692134596E-2</v>
          </cell>
        </row>
        <row r="2152">
          <cell r="A2152">
            <v>30460</v>
          </cell>
          <cell r="B2152">
            <v>252.6</v>
          </cell>
          <cell r="C2152">
            <v>252.40299999999999</v>
          </cell>
          <cell r="D2152">
            <v>252.15</v>
          </cell>
          <cell r="E2152">
            <v>1.6358202900692141E-2</v>
          </cell>
          <cell r="F2152">
            <v>3.3258099153331444E-2</v>
          </cell>
        </row>
        <row r="2153">
          <cell r="A2153">
            <v>30470</v>
          </cell>
          <cell r="B2153">
            <v>252.73</v>
          </cell>
          <cell r="C2153">
            <v>252.59</v>
          </cell>
          <cell r="D2153">
            <v>252.41</v>
          </cell>
          <cell r="E2153">
            <v>1.6358202900692141E-2</v>
          </cell>
          <cell r="F2153">
            <v>2.6431991825057774E-2</v>
          </cell>
        </row>
        <row r="2154">
          <cell r="A2154">
            <v>30480</v>
          </cell>
          <cell r="B2154">
            <v>252.84</v>
          </cell>
          <cell r="C2154">
            <v>252.768</v>
          </cell>
          <cell r="D2154">
            <v>252.68</v>
          </cell>
          <cell r="E2154">
            <v>1.2392577955069805E-2</v>
          </cell>
          <cell r="F2154">
            <v>1.8610898182302608E-2</v>
          </cell>
        </row>
        <row r="2155">
          <cell r="A2155">
            <v>30490</v>
          </cell>
          <cell r="B2155">
            <v>252.9</v>
          </cell>
          <cell r="C2155">
            <v>252.892</v>
          </cell>
          <cell r="D2155">
            <v>252.82</v>
          </cell>
          <cell r="E2155">
            <v>7.4355467730418826E-3</v>
          </cell>
          <cell r="F2155">
            <v>9.9595018165577667E-3</v>
          </cell>
        </row>
        <row r="2156">
          <cell r="A2156">
            <v>30500</v>
          </cell>
          <cell r="B2156">
            <v>252.95000000000002</v>
          </cell>
          <cell r="C2156">
            <v>253</v>
          </cell>
          <cell r="D2156">
            <v>252.97000000000003</v>
          </cell>
          <cell r="E2156">
            <v>1.1167089690624013E-2</v>
          </cell>
          <cell r="F2156">
            <v>1.1167089690624013E-2</v>
          </cell>
        </row>
        <row r="2157">
          <cell r="A2157">
            <v>30510</v>
          </cell>
          <cell r="B2157">
            <v>252.88</v>
          </cell>
          <cell r="C2157">
            <v>252.95</v>
          </cell>
          <cell r="D2157">
            <v>252.92000000000002</v>
          </cell>
          <cell r="E2157">
            <v>1.9855663790234065E-2</v>
          </cell>
          <cell r="F2157">
            <v>2.2334179381248025E-2</v>
          </cell>
        </row>
        <row r="2158">
          <cell r="A2158">
            <v>30520</v>
          </cell>
          <cell r="B2158">
            <v>252.82</v>
          </cell>
          <cell r="C2158">
            <v>252.88499999999999</v>
          </cell>
          <cell r="D2158">
            <v>252.87</v>
          </cell>
          <cell r="E2158">
            <v>2.8544237889844115E-2</v>
          </cell>
          <cell r="F2158">
            <v>3.5979784662885997E-2</v>
          </cell>
        </row>
        <row r="2159">
          <cell r="A2159">
            <v>30530</v>
          </cell>
          <cell r="B2159">
            <v>252.68</v>
          </cell>
          <cell r="C2159">
            <v>252.75700000000001</v>
          </cell>
          <cell r="D2159">
            <v>252.82</v>
          </cell>
          <cell r="E2159">
            <v>3.6157687004196554E-2</v>
          </cell>
          <cell r="F2159">
            <v>4.0936815844913918E-2</v>
          </cell>
        </row>
        <row r="2160">
          <cell r="A2160">
            <v>30540</v>
          </cell>
          <cell r="B2160">
            <v>252.41</v>
          </cell>
          <cell r="C2160">
            <v>252.57400000000001</v>
          </cell>
          <cell r="D2160">
            <v>252.7</v>
          </cell>
          <cell r="E2160">
            <v>4.2962313864014771E-2</v>
          </cell>
          <cell r="F2160">
            <v>4.3415331435927879E-2</v>
          </cell>
        </row>
        <row r="2161">
          <cell r="A2161">
            <v>30550</v>
          </cell>
          <cell r="B2161">
            <v>252.13</v>
          </cell>
          <cell r="C2161">
            <v>252.38300000000001</v>
          </cell>
          <cell r="D2161">
            <v>252.58</v>
          </cell>
          <cell r="E2161">
            <v>4.9792001270364351E-2</v>
          </cell>
          <cell r="F2161">
            <v>4.5893847026941839E-2</v>
          </cell>
        </row>
        <row r="2162">
          <cell r="A2162">
            <v>30560</v>
          </cell>
          <cell r="B2162">
            <v>251.94</v>
          </cell>
          <cell r="C2162">
            <v>252.20599999999999</v>
          </cell>
          <cell r="D2162">
            <v>252.42</v>
          </cell>
          <cell r="E2162">
            <v>5.6621688676713931E-2</v>
          </cell>
          <cell r="F2162">
            <v>4.5893847026941839E-2</v>
          </cell>
        </row>
        <row r="2163">
          <cell r="A2163">
            <v>30570</v>
          </cell>
          <cell r="B2163">
            <v>251.81000000000006</v>
          </cell>
          <cell r="C2163">
            <v>252.05799999999999</v>
          </cell>
          <cell r="D2163">
            <v>252.27</v>
          </cell>
          <cell r="E2163">
            <v>5.9482171059365263E-2</v>
          </cell>
          <cell r="F2163">
            <v>4.5893847026941839E-2</v>
          </cell>
        </row>
        <row r="2164">
          <cell r="A2164">
            <v>30580</v>
          </cell>
          <cell r="B2164">
            <v>251.76000000000005</v>
          </cell>
          <cell r="C2164">
            <v>251.93899999999999</v>
          </cell>
          <cell r="D2164">
            <v>252.15</v>
          </cell>
          <cell r="E2164">
            <v>6.2346233520092505E-2</v>
          </cell>
          <cell r="F2164">
            <v>4.5893847026941839E-2</v>
          </cell>
        </row>
        <row r="2165">
          <cell r="A2165">
            <v>30590</v>
          </cell>
          <cell r="B2165">
            <v>251.71000000000004</v>
          </cell>
          <cell r="C2165">
            <v>251.84899999999999</v>
          </cell>
          <cell r="D2165">
            <v>252.06</v>
          </cell>
          <cell r="E2165">
            <v>6.5206715902743836E-2</v>
          </cell>
          <cell r="F2165">
            <v>4.5893847026941839E-2</v>
          </cell>
        </row>
        <row r="2166">
          <cell r="A2166">
            <v>30600</v>
          </cell>
          <cell r="B2166">
            <v>251.66000000000003</v>
          </cell>
          <cell r="C2166">
            <v>251.78800000000001</v>
          </cell>
          <cell r="D2166">
            <v>252</v>
          </cell>
          <cell r="E2166">
            <v>6.8070778363471085E-2</v>
          </cell>
          <cell r="F2166">
            <v>4.5893847026941839E-2</v>
          </cell>
        </row>
        <row r="2167">
          <cell r="A2167">
            <v>30610</v>
          </cell>
          <cell r="B2167">
            <v>251.61</v>
          </cell>
          <cell r="C2167">
            <v>251.756</v>
          </cell>
          <cell r="D2167">
            <v>251.85999999999984</v>
          </cell>
          <cell r="E2167">
            <v>7.0934840824198334E-2</v>
          </cell>
          <cell r="F2167">
            <v>5.3329393799983721E-2</v>
          </cell>
        </row>
        <row r="2168">
          <cell r="A2168">
            <v>30620</v>
          </cell>
          <cell r="B2168">
            <v>251.56</v>
          </cell>
          <cell r="C2168">
            <v>251.75200000000001</v>
          </cell>
          <cell r="D2168">
            <v>251.70999999999984</v>
          </cell>
          <cell r="E2168">
            <v>1.4812159953141878E-2</v>
          </cell>
          <cell r="F2168">
            <v>5.3945167229040088E-2</v>
          </cell>
        </row>
        <row r="2169">
          <cell r="A2169">
            <v>30630</v>
          </cell>
          <cell r="B2169">
            <v>251.61</v>
          </cell>
          <cell r="C2169">
            <v>251.77799999999999</v>
          </cell>
          <cell r="D2169">
            <v>251.75999999999985</v>
          </cell>
          <cell r="E2169">
            <v>1.3201124818982803E-2</v>
          </cell>
          <cell r="F2169">
            <v>4.2420069730825169E-2</v>
          </cell>
        </row>
        <row r="2170">
          <cell r="A2170">
            <v>30640</v>
          </cell>
          <cell r="B2170">
            <v>251.66000000000003</v>
          </cell>
          <cell r="C2170">
            <v>251.81700000000001</v>
          </cell>
          <cell r="D2170">
            <v>251.80999999999986</v>
          </cell>
          <cell r="E2170">
            <v>1.1729712729784183E-2</v>
          </cell>
          <cell r="F2170">
            <v>2.8556079686556744E-2</v>
          </cell>
        </row>
        <row r="2171">
          <cell r="A2171">
            <v>30650</v>
          </cell>
          <cell r="B2171">
            <v>251.71000000000004</v>
          </cell>
          <cell r="C2171">
            <v>251.857</v>
          </cell>
          <cell r="D2171">
            <v>251.85999999999987</v>
          </cell>
          <cell r="E2171">
            <v>6.4716795987586756E-3</v>
          </cell>
          <cell r="F2171">
            <v>1.4871093546083765E-2</v>
          </cell>
        </row>
        <row r="2172">
          <cell r="A2172">
            <v>30660</v>
          </cell>
          <cell r="B2172">
            <v>251.74000000000007</v>
          </cell>
          <cell r="C2172">
            <v>251.89699999999999</v>
          </cell>
          <cell r="D2172">
            <v>251.90999999999988</v>
          </cell>
          <cell r="E2172">
            <v>9.3677424496721257E-2</v>
          </cell>
          <cell r="F2172">
            <v>7.5608495056986996E-2</v>
          </cell>
        </row>
        <row r="2173">
          <cell r="A2173">
            <v>30670</v>
          </cell>
          <cell r="B2173">
            <v>251.81000000000006</v>
          </cell>
          <cell r="C2173">
            <v>251.93700000000001</v>
          </cell>
          <cell r="D2173">
            <v>251.95999999999989</v>
          </cell>
          <cell r="E2173">
            <v>8.6214338661556991E-2</v>
          </cell>
          <cell r="F2173">
            <v>6.0737401510903233E-2</v>
          </cell>
        </row>
        <row r="2174">
          <cell r="A2174">
            <v>30680</v>
          </cell>
          <cell r="B2174">
            <v>251.86500000000007</v>
          </cell>
          <cell r="C2174">
            <v>251.977</v>
          </cell>
          <cell r="D2174">
            <v>252.00999999999991</v>
          </cell>
          <cell r="E2174">
            <v>7.8751252826392726E-2</v>
          </cell>
          <cell r="F2174">
            <v>4.8344823555833423E-2</v>
          </cell>
        </row>
        <row r="2175">
          <cell r="A2175">
            <v>30690</v>
          </cell>
          <cell r="B2175">
            <v>251.91500000000008</v>
          </cell>
          <cell r="C2175">
            <v>252.01599999999999</v>
          </cell>
          <cell r="D2175">
            <v>252.05999999999992</v>
          </cell>
          <cell r="E2175">
            <v>7.128816699122846E-2</v>
          </cell>
          <cell r="F2175">
            <v>3.8430761191777581E-2</v>
          </cell>
        </row>
        <row r="2176">
          <cell r="A2176">
            <v>30700</v>
          </cell>
          <cell r="B2176">
            <v>251.96500000000009</v>
          </cell>
          <cell r="C2176">
            <v>252.05600000000001</v>
          </cell>
          <cell r="D2176">
            <v>252.10999999999993</v>
          </cell>
          <cell r="E2176">
            <v>6.8782112338092116E-2</v>
          </cell>
          <cell r="F2176">
            <v>3.0995214418735699E-2</v>
          </cell>
        </row>
        <row r="2177">
          <cell r="A2177">
            <v>30710</v>
          </cell>
          <cell r="B2177">
            <v>252.0150000000001</v>
          </cell>
          <cell r="C2177">
            <v>252.096</v>
          </cell>
          <cell r="D2177">
            <v>252.15999999999994</v>
          </cell>
          <cell r="E2177">
            <v>6.6276057684955772E-2</v>
          </cell>
          <cell r="F2177">
            <v>2.6038183236707778E-2</v>
          </cell>
        </row>
        <row r="2178">
          <cell r="A2178">
            <v>30720</v>
          </cell>
          <cell r="B2178">
            <v>252.06500000000011</v>
          </cell>
          <cell r="C2178">
            <v>252.136</v>
          </cell>
          <cell r="D2178">
            <v>252.20999999999995</v>
          </cell>
          <cell r="E2178">
            <v>6.3770003031819428E-2</v>
          </cell>
          <cell r="F2178">
            <v>2.6038183236707778E-2</v>
          </cell>
        </row>
        <row r="2179">
          <cell r="A2179">
            <v>30730</v>
          </cell>
          <cell r="B2179">
            <v>252.11500000000012</v>
          </cell>
          <cell r="C2179">
            <v>252.17599999999999</v>
          </cell>
          <cell r="D2179">
            <v>252.25999999999996</v>
          </cell>
          <cell r="E2179">
            <v>6.1263948378683084E-2</v>
          </cell>
          <cell r="F2179">
            <v>2.6038183236707778E-2</v>
          </cell>
        </row>
        <row r="2180">
          <cell r="A2180">
            <v>30740</v>
          </cell>
          <cell r="B2180">
            <v>252.16500000000013</v>
          </cell>
          <cell r="C2180">
            <v>252.215</v>
          </cell>
          <cell r="D2180">
            <v>252.30999999999997</v>
          </cell>
          <cell r="E2180">
            <v>5.8757893725546746E-2</v>
          </cell>
          <cell r="F2180">
            <v>2.6038183236707778E-2</v>
          </cell>
        </row>
        <row r="2181">
          <cell r="A2181">
            <v>30750</v>
          </cell>
          <cell r="B2181">
            <v>252.21500000000015</v>
          </cell>
          <cell r="C2181">
            <v>252.274</v>
          </cell>
          <cell r="D2181">
            <v>252.35999999999999</v>
          </cell>
          <cell r="E2181">
            <v>5.6251839072410409E-2</v>
          </cell>
          <cell r="F2181">
            <v>2.6038183236707778E-2</v>
          </cell>
        </row>
        <row r="2182">
          <cell r="A2182">
            <v>30760</v>
          </cell>
          <cell r="B2182">
            <v>252.39</v>
          </cell>
          <cell r="C2182">
            <v>252.458</v>
          </cell>
          <cell r="D2182">
            <v>252.41</v>
          </cell>
          <cell r="E2182">
            <v>5.3745784419274072E-2</v>
          </cell>
          <cell r="F2182">
            <v>2.6038183236707778E-2</v>
          </cell>
        </row>
        <row r="2183">
          <cell r="A2183">
            <v>30770</v>
          </cell>
          <cell r="B2183">
            <v>252.71</v>
          </cell>
          <cell r="C2183">
            <v>252.786</v>
          </cell>
          <cell r="D2183">
            <v>252.8</v>
          </cell>
          <cell r="E2183">
            <v>5.24927570927059E-2</v>
          </cell>
          <cell r="F2183">
            <v>2.4785155910139609E-2</v>
          </cell>
        </row>
        <row r="2184">
          <cell r="A2184">
            <v>30780</v>
          </cell>
          <cell r="B2184">
            <v>253.15</v>
          </cell>
          <cell r="C2184">
            <v>253.256</v>
          </cell>
          <cell r="D2184">
            <v>253.34</v>
          </cell>
          <cell r="E2184">
            <v>4.9854239550760925E-2</v>
          </cell>
          <cell r="F2184">
            <v>2.4785155910139609E-2</v>
          </cell>
        </row>
        <row r="2185">
          <cell r="A2185">
            <v>30790</v>
          </cell>
          <cell r="B2185">
            <v>253.68</v>
          </cell>
          <cell r="C2185">
            <v>253.87</v>
          </cell>
          <cell r="D2185">
            <v>254.02</v>
          </cell>
          <cell r="E2185">
            <v>4.2079686922992576E-2</v>
          </cell>
          <cell r="F2185">
            <v>2.4785155910139609E-2</v>
          </cell>
        </row>
        <row r="2186">
          <cell r="A2186">
            <v>30800</v>
          </cell>
          <cell r="B2186">
            <v>254.42</v>
          </cell>
          <cell r="C2186">
            <v>254.607</v>
          </cell>
          <cell r="D2186">
            <v>254.75</v>
          </cell>
          <cell r="E2186">
            <v>3.4262173358313323E-2</v>
          </cell>
          <cell r="F2186">
            <v>2.4785155910139609E-2</v>
          </cell>
        </row>
        <row r="2187">
          <cell r="A2187">
            <v>30810</v>
          </cell>
          <cell r="B2187">
            <v>255.06</v>
          </cell>
          <cell r="C2187">
            <v>255.25200000000001</v>
          </cell>
          <cell r="D2187">
            <v>255.4</v>
          </cell>
          <cell r="E2187">
            <v>2.6437499637482247E-2</v>
          </cell>
          <cell r="F2187">
            <v>1.9828124728111688E-2</v>
          </cell>
        </row>
        <row r="2188">
          <cell r="A2188">
            <v>30820</v>
          </cell>
          <cell r="B2188">
            <v>255.54</v>
          </cell>
          <cell r="C2188">
            <v>255.727</v>
          </cell>
          <cell r="D2188">
            <v>255.87</v>
          </cell>
          <cell r="E2188">
            <v>1.7624999758321498E-2</v>
          </cell>
          <cell r="F2188">
            <v>1.4871093546083765E-2</v>
          </cell>
        </row>
        <row r="2189">
          <cell r="A2189">
            <v>30830</v>
          </cell>
          <cell r="B2189">
            <v>255.84</v>
          </cell>
          <cell r="C2189">
            <v>256.03199999999998</v>
          </cell>
          <cell r="D2189">
            <v>256.18</v>
          </cell>
          <cell r="E2189">
            <v>8.8124998791607491E-3</v>
          </cell>
          <cell r="F2189">
            <v>7.4355467730418826E-3</v>
          </cell>
        </row>
        <row r="2190">
          <cell r="A2190">
            <v>30840</v>
          </cell>
          <cell r="B2190">
            <v>255.99</v>
          </cell>
          <cell r="C2190">
            <v>256.16699999999997</v>
          </cell>
          <cell r="D2190">
            <v>256.33</v>
          </cell>
          <cell r="E2190">
            <v>1.0296029155693217E-2</v>
          </cell>
          <cell r="F2190">
            <v>9.914062364055844E-3</v>
          </cell>
        </row>
        <row r="2191">
          <cell r="A2191">
            <v>30850</v>
          </cell>
          <cell r="B2191">
            <v>255.94</v>
          </cell>
          <cell r="C2191">
            <v>256.13099999999997</v>
          </cell>
          <cell r="D2191">
            <v>256.27999999999997</v>
          </cell>
          <cell r="E2191">
            <v>2.3074153980476304E-2</v>
          </cell>
          <cell r="F2191">
            <v>2.2306640319125652E-2</v>
          </cell>
        </row>
        <row r="2192">
          <cell r="A2192">
            <v>30860</v>
          </cell>
          <cell r="B2192">
            <v>255.73</v>
          </cell>
          <cell r="C2192">
            <v>255.92400000000001</v>
          </cell>
          <cell r="D2192">
            <v>256.08</v>
          </cell>
          <cell r="E2192">
            <v>3.824129244437563E-2</v>
          </cell>
          <cell r="F2192">
            <v>3.4699218274195462E-2</v>
          </cell>
        </row>
        <row r="2193">
          <cell r="A2193">
            <v>30870</v>
          </cell>
          <cell r="B2193">
            <v>255.36</v>
          </cell>
          <cell r="C2193">
            <v>255.548</v>
          </cell>
          <cell r="D2193">
            <v>255.72</v>
          </cell>
          <cell r="E2193">
            <v>5.0754491491541445E-2</v>
          </cell>
          <cell r="F2193">
            <v>4.7091796229265265E-2</v>
          </cell>
        </row>
        <row r="2194">
          <cell r="A2194">
            <v>30880</v>
          </cell>
          <cell r="B2194">
            <v>254.87</v>
          </cell>
          <cell r="C2194">
            <v>255.06100000000001</v>
          </cell>
          <cell r="D2194">
            <v>255.24</v>
          </cell>
          <cell r="E2194">
            <v>6.0774854635389668E-2</v>
          </cell>
          <cell r="F2194">
            <v>5.9484374184335068E-2</v>
          </cell>
        </row>
        <row r="2195">
          <cell r="A2195">
            <v>30890</v>
          </cell>
          <cell r="B2195">
            <v>254.34</v>
          </cell>
          <cell r="C2195">
            <v>254.572</v>
          </cell>
          <cell r="D2195">
            <v>254.76</v>
          </cell>
          <cell r="E2195">
            <v>6.6017190501005421E-2</v>
          </cell>
          <cell r="F2195">
            <v>7.187695213940487E-2</v>
          </cell>
        </row>
        <row r="2196">
          <cell r="A2196">
            <v>30900</v>
          </cell>
          <cell r="B2196">
            <v>253.82</v>
          </cell>
          <cell r="C2196">
            <v>254.083</v>
          </cell>
          <cell r="D2196">
            <v>254.29</v>
          </cell>
          <cell r="E2196">
            <v>2.8640624607272438E-3</v>
          </cell>
          <cell r="F2196">
            <v>1.2392577955069806E-2</v>
          </cell>
        </row>
        <row r="2197">
          <cell r="A2197">
            <v>30910</v>
          </cell>
          <cell r="B2197">
            <v>253.32</v>
          </cell>
          <cell r="C2197">
            <v>253.59299999999999</v>
          </cell>
          <cell r="D2197">
            <v>253.8</v>
          </cell>
          <cell r="E2197">
            <v>5.7281249214544876E-3</v>
          </cell>
          <cell r="F2197">
            <v>2.4785155910139613E-2</v>
          </cell>
        </row>
        <row r="2198">
          <cell r="A2198">
            <v>30920</v>
          </cell>
          <cell r="B2198">
            <v>252.83</v>
          </cell>
          <cell r="C2198">
            <v>253.10400000000001</v>
          </cell>
          <cell r="D2198">
            <v>253.31</v>
          </cell>
          <cell r="E2198">
            <v>8.588607304105822E-3</v>
          </cell>
          <cell r="F2198">
            <v>3.7177733865209422E-2</v>
          </cell>
        </row>
        <row r="2199">
          <cell r="A2199">
            <v>30930</v>
          </cell>
          <cell r="B2199">
            <v>252.35</v>
          </cell>
          <cell r="C2199">
            <v>252.61699999999999</v>
          </cell>
          <cell r="D2199">
            <v>252.83</v>
          </cell>
          <cell r="E2199">
            <v>1.6409700946860988E-2</v>
          </cell>
          <cell r="F2199">
            <v>4.9570311820279225E-2</v>
          </cell>
        </row>
        <row r="2200">
          <cell r="A2200">
            <v>30940</v>
          </cell>
          <cell r="B2200">
            <v>251.92</v>
          </cell>
          <cell r="C2200">
            <v>252.19300000000001</v>
          </cell>
          <cell r="D2200">
            <v>252.4</v>
          </cell>
          <cell r="E2200">
            <v>2.4234374667692061E-2</v>
          </cell>
          <cell r="F2200">
            <v>6.1962889775349028E-2</v>
          </cell>
        </row>
        <row r="2201">
          <cell r="A2201">
            <v>30950</v>
          </cell>
          <cell r="B2201">
            <v>251.66</v>
          </cell>
          <cell r="C2201">
            <v>251.86</v>
          </cell>
          <cell r="D2201">
            <v>252.02</v>
          </cell>
          <cell r="E2201">
            <v>3.2055468310447227E-2</v>
          </cell>
          <cell r="F2201">
            <v>7.4355467730418831E-2</v>
          </cell>
        </row>
        <row r="2202">
          <cell r="A2202">
            <v>30960</v>
          </cell>
          <cell r="B2202">
            <v>251.51</v>
          </cell>
          <cell r="C2202">
            <v>251.61699999999999</v>
          </cell>
          <cell r="D2202">
            <v>251.71</v>
          </cell>
          <cell r="E2202">
            <v>3.9740518986317849E-2</v>
          </cell>
          <cell r="F2202">
            <v>8.1791014503460713E-2</v>
          </cell>
        </row>
        <row r="2203">
          <cell r="A2203">
            <v>30970</v>
          </cell>
          <cell r="B2203">
            <v>251.39</v>
          </cell>
          <cell r="C2203">
            <v>251.465</v>
          </cell>
          <cell r="D2203">
            <v>251.49</v>
          </cell>
          <cell r="E2203">
            <v>4.2289534576365098E-2</v>
          </cell>
          <cell r="F2203">
            <v>8.1791014503460713E-2</v>
          </cell>
        </row>
        <row r="2204">
          <cell r="A2204">
            <v>30980</v>
          </cell>
          <cell r="B2204">
            <v>251.31</v>
          </cell>
          <cell r="C2204">
            <v>251.404</v>
          </cell>
          <cell r="D2204">
            <v>251.31</v>
          </cell>
          <cell r="E2204">
            <v>4.9945669237007238E-2</v>
          </cell>
          <cell r="F2204">
            <v>3.3447567900733409E-2</v>
          </cell>
        </row>
        <row r="2205">
          <cell r="A2205">
            <v>30990</v>
          </cell>
          <cell r="B2205">
            <v>251.36</v>
          </cell>
          <cell r="C2205">
            <v>251.43299999999999</v>
          </cell>
          <cell r="D2205">
            <v>251.36</v>
          </cell>
          <cell r="E2205">
            <v>4.8692641910439066E-2</v>
          </cell>
          <cell r="F2205">
            <v>3.2194540574165237E-2</v>
          </cell>
        </row>
        <row r="2206">
          <cell r="E2206">
            <v>0</v>
          </cell>
          <cell r="F2206">
            <v>0</v>
          </cell>
        </row>
        <row r="2207">
          <cell r="A2207">
            <v>31000</v>
          </cell>
          <cell r="B2207">
            <v>251.48</v>
          </cell>
          <cell r="C2207">
            <v>251.553</v>
          </cell>
          <cell r="D2207">
            <v>251.48</v>
          </cell>
          <cell r="E2207">
            <v>4.7439614583870894E-2</v>
          </cell>
          <cell r="F2207">
            <v>3.0941513247597065E-2</v>
          </cell>
        </row>
        <row r="2208">
          <cell r="A2208">
            <v>31010</v>
          </cell>
          <cell r="B2208">
            <v>251.69</v>
          </cell>
          <cell r="C2208">
            <v>251.76300000000001</v>
          </cell>
          <cell r="D2208">
            <v>251.69299999999998</v>
          </cell>
          <cell r="E2208">
            <v>4.6186587257302722E-2</v>
          </cell>
          <cell r="F2208">
            <v>2.9688485921028896E-2</v>
          </cell>
        </row>
        <row r="2209">
          <cell r="A2209">
            <v>31020</v>
          </cell>
          <cell r="B2209">
            <v>251.99</v>
          </cell>
          <cell r="C2209">
            <v>252.06399999999999</v>
          </cell>
          <cell r="D2209">
            <v>251.99</v>
          </cell>
          <cell r="E2209">
            <v>4.4929979852658647E-2</v>
          </cell>
          <cell r="F2209">
            <v>2.8431878516384818E-2</v>
          </cell>
        </row>
        <row r="2210">
          <cell r="A2210">
            <v>31030</v>
          </cell>
          <cell r="B2210">
            <v>252.36</v>
          </cell>
          <cell r="C2210">
            <v>252.429</v>
          </cell>
          <cell r="D2210">
            <v>252.36</v>
          </cell>
          <cell r="E2210">
            <v>4.3676952526090475E-2</v>
          </cell>
          <cell r="F2210">
            <v>2.7178851189816649E-2</v>
          </cell>
        </row>
        <row r="2211">
          <cell r="A2211">
            <v>31040</v>
          </cell>
          <cell r="B2211">
            <v>252.72</v>
          </cell>
          <cell r="C2211">
            <v>252.79499999999999</v>
          </cell>
          <cell r="D2211">
            <v>252.72</v>
          </cell>
          <cell r="E2211">
            <v>3.8458300253899964E-2</v>
          </cell>
          <cell r="F2211">
            <v>2.592582386324848E-2</v>
          </cell>
        </row>
        <row r="2212">
          <cell r="A2212">
            <v>31050</v>
          </cell>
          <cell r="B2212">
            <v>253.09</v>
          </cell>
          <cell r="C2212">
            <v>253.161</v>
          </cell>
          <cell r="D2212">
            <v>253.09</v>
          </cell>
          <cell r="E2212">
            <v>3.2248241745303871E-2</v>
          </cell>
          <cell r="F2212">
            <v>2.0707171591057973E-2</v>
          </cell>
        </row>
        <row r="2213">
          <cell r="A2213">
            <v>31060</v>
          </cell>
          <cell r="B2213">
            <v>253.49</v>
          </cell>
          <cell r="C2213">
            <v>253.52099999999999</v>
          </cell>
          <cell r="D2213">
            <v>253.45</v>
          </cell>
          <cell r="E2213">
            <v>2.5046777000302195E-2</v>
          </cell>
          <cell r="F2213">
            <v>1.5488519318867466E-2</v>
          </cell>
        </row>
        <row r="2214">
          <cell r="A2214">
            <v>31070</v>
          </cell>
          <cell r="B2214">
            <v>253.82</v>
          </cell>
          <cell r="C2214">
            <v>253.786</v>
          </cell>
          <cell r="D2214">
            <v>253.71</v>
          </cell>
          <cell r="E2214">
            <v>1.6853906018894936E-2</v>
          </cell>
          <cell r="F2214">
            <v>1.1756976401285337E-2</v>
          </cell>
        </row>
        <row r="2215">
          <cell r="A2215">
            <v>31080</v>
          </cell>
          <cell r="B2215">
            <v>254.02</v>
          </cell>
          <cell r="C2215">
            <v>253.93</v>
          </cell>
          <cell r="D2215">
            <v>253.82</v>
          </cell>
          <cell r="E2215">
            <v>8.9226561276502594E-3</v>
          </cell>
          <cell r="F2215">
            <v>6.7115448298445827E-3</v>
          </cell>
        </row>
        <row r="2216">
          <cell r="A2216">
            <v>31090</v>
          </cell>
          <cell r="B2216">
            <v>254.11</v>
          </cell>
          <cell r="C2216">
            <v>253.952</v>
          </cell>
          <cell r="D2216">
            <v>253.75</v>
          </cell>
          <cell r="E2216">
            <v>4.957031182027922E-3</v>
          </cell>
          <cell r="F2216">
            <v>6.8296874063495817E-3</v>
          </cell>
        </row>
        <row r="2217">
          <cell r="A2217">
            <v>31100</v>
          </cell>
          <cell r="B2217">
            <v>254.05</v>
          </cell>
          <cell r="C2217">
            <v>253.852</v>
          </cell>
          <cell r="D2217">
            <v>253.59</v>
          </cell>
          <cell r="E2217">
            <v>4.957031182027922E-3</v>
          </cell>
          <cell r="F2217">
            <v>1.4650781049104746E-2</v>
          </cell>
        </row>
        <row r="2218">
          <cell r="A2218">
            <v>31110</v>
          </cell>
          <cell r="B2218">
            <v>253.83</v>
          </cell>
          <cell r="C2218">
            <v>253.631</v>
          </cell>
          <cell r="D2218">
            <v>253.37</v>
          </cell>
          <cell r="E2218">
            <v>4.957031182027922E-3</v>
          </cell>
          <cell r="F2218">
            <v>2.3463280928265495E-2</v>
          </cell>
        </row>
        <row r="2219">
          <cell r="A2219">
            <v>31120</v>
          </cell>
          <cell r="B2219">
            <v>253.49</v>
          </cell>
          <cell r="C2219">
            <v>253.28800000000001</v>
          </cell>
          <cell r="D2219">
            <v>253.03</v>
          </cell>
          <cell r="E2219">
            <v>4.957031182027922E-3</v>
          </cell>
          <cell r="F2219">
            <v>3.3762890162034626E-2</v>
          </cell>
        </row>
        <row r="2220">
          <cell r="A2220">
            <v>31130</v>
          </cell>
          <cell r="B2220">
            <v>253.05</v>
          </cell>
          <cell r="C2220">
            <v>252.85</v>
          </cell>
          <cell r="D2220">
            <v>252.59</v>
          </cell>
          <cell r="E2220">
            <v>4.957031182027922E-3</v>
          </cell>
          <cell r="F2220">
            <v>4.6541014986817709E-2</v>
          </cell>
        </row>
        <row r="2221">
          <cell r="A2221">
            <v>31140</v>
          </cell>
          <cell r="B2221">
            <v>252.61</v>
          </cell>
          <cell r="C2221">
            <v>252.40600000000001</v>
          </cell>
          <cell r="D2221">
            <v>252.14</v>
          </cell>
          <cell r="E2221">
            <v>8.9226561276502594E-3</v>
          </cell>
          <cell r="F2221">
            <v>5.9319139811600793E-2</v>
          </cell>
        </row>
        <row r="2222">
          <cell r="A2222">
            <v>31150</v>
          </cell>
          <cell r="B2222">
            <v>252.13</v>
          </cell>
          <cell r="C2222">
            <v>251.96100000000001</v>
          </cell>
          <cell r="D2222">
            <v>251.75</v>
          </cell>
          <cell r="E2222">
            <v>1.2888281073272598E-2</v>
          </cell>
          <cell r="F2222">
            <v>7.2097264636383884E-2</v>
          </cell>
        </row>
        <row r="2223">
          <cell r="A2223">
            <v>31160</v>
          </cell>
          <cell r="B2223">
            <v>251.62</v>
          </cell>
          <cell r="C2223">
            <v>251.517</v>
          </cell>
          <cell r="D2223">
            <v>251.39</v>
          </cell>
          <cell r="E2223">
            <v>1.6853906018894936E-2</v>
          </cell>
          <cell r="F2223">
            <v>8.4778727353117422E-2</v>
          </cell>
        </row>
        <row r="2224">
          <cell r="A2224">
            <v>31170</v>
          </cell>
          <cell r="B2224">
            <v>251.11</v>
          </cell>
          <cell r="C2224">
            <v>251.07300000000001</v>
          </cell>
          <cell r="D2224">
            <v>251</v>
          </cell>
          <cell r="E2224">
            <v>2.1810937200922857E-2</v>
          </cell>
          <cell r="F2224">
            <v>9.1336328825697907E-2</v>
          </cell>
        </row>
        <row r="2225">
          <cell r="A2225">
            <v>31180</v>
          </cell>
          <cell r="B2225">
            <v>250.6</v>
          </cell>
          <cell r="C2225">
            <v>250.62899999999999</v>
          </cell>
          <cell r="D2225">
            <v>250.56</v>
          </cell>
          <cell r="E2225">
            <v>2.9008821867848623E-2</v>
          </cell>
          <cell r="F2225">
            <v>9.2585776074190163E-2</v>
          </cell>
        </row>
        <row r="2226">
          <cell r="A2226">
            <v>31190</v>
          </cell>
          <cell r="B2226">
            <v>250.14</v>
          </cell>
          <cell r="C2226">
            <v>250.20699999999999</v>
          </cell>
          <cell r="D2226">
            <v>250.14</v>
          </cell>
          <cell r="E2226">
            <v>3.7201692849255882E-2</v>
          </cell>
          <cell r="F2226">
            <v>9.3838803400758328E-2</v>
          </cell>
        </row>
        <row r="2227">
          <cell r="A2227">
            <v>31200</v>
          </cell>
          <cell r="B2227">
            <v>249.75</v>
          </cell>
          <cell r="C2227">
            <v>249.82400000000001</v>
          </cell>
          <cell r="D2227">
            <v>249.75</v>
          </cell>
          <cell r="E2227">
            <v>4.6385970067068731E-2</v>
          </cell>
          <cell r="F2227">
            <v>9.5091830727326493E-2</v>
          </cell>
        </row>
        <row r="2228">
          <cell r="A2228">
            <v>31210</v>
          </cell>
          <cell r="B2228">
            <v>249.41</v>
          </cell>
          <cell r="C2228">
            <v>249.48099999999999</v>
          </cell>
          <cell r="D2228">
            <v>249.41</v>
          </cell>
          <cell r="E2228">
            <v>5.6561653521287163E-2</v>
          </cell>
          <cell r="F2228">
            <v>9.6344858053894658E-2</v>
          </cell>
        </row>
        <row r="2229">
          <cell r="A2229">
            <v>31220</v>
          </cell>
          <cell r="B2229">
            <v>249.11</v>
          </cell>
          <cell r="C2229">
            <v>249.17599999999999</v>
          </cell>
          <cell r="D2229">
            <v>249.11</v>
          </cell>
          <cell r="E2229">
            <v>6.7728743211911177E-2</v>
          </cell>
          <cell r="F2229">
            <v>9.7597885380462823E-2</v>
          </cell>
        </row>
        <row r="2230">
          <cell r="A2230">
            <v>31230</v>
          </cell>
          <cell r="B2230">
            <v>248.84</v>
          </cell>
          <cell r="C2230">
            <v>248.91200000000001</v>
          </cell>
          <cell r="D2230">
            <v>248.84</v>
          </cell>
          <cell r="E2230">
            <v>7.8895832902535185E-2</v>
          </cell>
          <cell r="F2230">
            <v>9.8850912707030988E-2</v>
          </cell>
        </row>
        <row r="2231">
          <cell r="A2231">
            <v>31240</v>
          </cell>
          <cell r="B2231">
            <v>248.62</v>
          </cell>
          <cell r="C2231">
            <v>248.68600000000001</v>
          </cell>
          <cell r="D2231">
            <v>248.62</v>
          </cell>
          <cell r="E2231">
            <v>9.0062922593159192E-2</v>
          </cell>
          <cell r="F2231">
            <v>0.10010394003359915</v>
          </cell>
        </row>
        <row r="2232">
          <cell r="A2232">
            <v>31250</v>
          </cell>
          <cell r="B2232">
            <v>248.43</v>
          </cell>
          <cell r="C2232">
            <v>248.5</v>
          </cell>
          <cell r="D2232">
            <v>248.43</v>
          </cell>
          <cell r="E2232">
            <v>0.1012300122837832</v>
          </cell>
          <cell r="F2232">
            <v>0.10135696736016732</v>
          </cell>
        </row>
        <row r="2233">
          <cell r="A2233">
            <v>31260</v>
          </cell>
          <cell r="B2233">
            <v>248.32</v>
          </cell>
          <cell r="C2233">
            <v>248.35300000000001</v>
          </cell>
          <cell r="D2233">
            <v>248.28</v>
          </cell>
          <cell r="E2233">
            <v>0.11239710197440721</v>
          </cell>
          <cell r="F2233">
            <v>0.10260999468673548</v>
          </cell>
        </row>
        <row r="2234">
          <cell r="A2234">
            <v>31270</v>
          </cell>
          <cell r="B2234">
            <v>248.20999999999998</v>
          </cell>
          <cell r="C2234">
            <v>248.22900000000001</v>
          </cell>
          <cell r="D2234">
            <v>248.16</v>
          </cell>
          <cell r="E2234">
            <v>0.12257278542862562</v>
          </cell>
          <cell r="F2234">
            <v>0.10386302201330365</v>
          </cell>
        </row>
        <row r="2235">
          <cell r="A2235">
            <v>31280</v>
          </cell>
          <cell r="B2235">
            <v>248.09799999999998</v>
          </cell>
          <cell r="C2235">
            <v>248.10400000000001</v>
          </cell>
          <cell r="D2235">
            <v>248.03</v>
          </cell>
          <cell r="E2235">
            <v>0.13126135952823567</v>
          </cell>
          <cell r="F2235">
            <v>0.10511604933987181</v>
          </cell>
        </row>
        <row r="2236">
          <cell r="A2236">
            <v>31290</v>
          </cell>
          <cell r="B2236">
            <v>247.97</v>
          </cell>
          <cell r="C2236">
            <v>247.97900000000001</v>
          </cell>
          <cell r="D2236">
            <v>247.91</v>
          </cell>
          <cell r="E2236">
            <v>0.13251438685480385</v>
          </cell>
          <cell r="F2236">
            <v>0.10636907666643998</v>
          </cell>
        </row>
        <row r="2237">
          <cell r="A2237">
            <v>31300</v>
          </cell>
          <cell r="B2237">
            <v>247.91</v>
          </cell>
          <cell r="C2237">
            <v>247.85499999999999</v>
          </cell>
          <cell r="D2237">
            <v>247.77</v>
          </cell>
          <cell r="E2237">
            <v>0.13251438685480385</v>
          </cell>
          <cell r="F2237">
            <v>0.10905055514529587</v>
          </cell>
        </row>
        <row r="2238">
          <cell r="A2238">
            <v>31310</v>
          </cell>
          <cell r="B2238">
            <v>247.85</v>
          </cell>
          <cell r="C2238">
            <v>247.786</v>
          </cell>
          <cell r="D2238">
            <v>247.54599999999999</v>
          </cell>
          <cell r="E2238">
            <v>3.5800780759090545E-2</v>
          </cell>
          <cell r="F2238">
            <v>0.11496539490794018</v>
          </cell>
        </row>
        <row r="2239">
          <cell r="A2239">
            <v>31320</v>
          </cell>
          <cell r="B2239">
            <v>248.03</v>
          </cell>
          <cell r="C2239">
            <v>247.828</v>
          </cell>
          <cell r="D2239">
            <v>247.596</v>
          </cell>
          <cell r="E2239">
            <v>3.5800780759090545E-2</v>
          </cell>
          <cell r="F2239">
            <v>0.11210491252528884</v>
          </cell>
        </row>
        <row r="2240">
          <cell r="A2240">
            <v>31330</v>
          </cell>
          <cell r="B2240">
            <v>248.18</v>
          </cell>
          <cell r="C2240">
            <v>247.98099999999999</v>
          </cell>
          <cell r="D2240">
            <v>247.72</v>
          </cell>
          <cell r="E2240">
            <v>3.5800780759090545E-2</v>
          </cell>
          <cell r="F2240">
            <v>0.10924085006456159</v>
          </cell>
        </row>
        <row r="2241">
          <cell r="A2241">
            <v>31340</v>
          </cell>
          <cell r="B2241">
            <v>248.45</v>
          </cell>
          <cell r="C2241">
            <v>248.245</v>
          </cell>
          <cell r="D2241">
            <v>247.98</v>
          </cell>
          <cell r="E2241">
            <v>3.5800780759090545E-2</v>
          </cell>
          <cell r="F2241">
            <v>0.10637678760383434</v>
          </cell>
        </row>
        <row r="2242">
          <cell r="A2242">
            <v>31350</v>
          </cell>
          <cell r="B2242">
            <v>248.82</v>
          </cell>
          <cell r="C2242">
            <v>248.62</v>
          </cell>
          <cell r="D2242">
            <v>248.36</v>
          </cell>
          <cell r="E2242">
            <v>3.1835155813468206E-2</v>
          </cell>
          <cell r="F2242">
            <v>0.1035127251431071</v>
          </cell>
        </row>
        <row r="2243">
          <cell r="A2243">
            <v>31360</v>
          </cell>
          <cell r="B2243">
            <v>249.31</v>
          </cell>
          <cell r="C2243">
            <v>249.10599999999999</v>
          </cell>
          <cell r="D2243">
            <v>248.84</v>
          </cell>
          <cell r="E2243">
            <v>3.1835155813468206E-2</v>
          </cell>
          <cell r="F2243">
            <v>9.3213115909337965E-2</v>
          </cell>
        </row>
        <row r="2244">
          <cell r="A2244">
            <v>31370</v>
          </cell>
          <cell r="B2244">
            <v>249.9</v>
          </cell>
          <cell r="C2244">
            <v>249.703</v>
          </cell>
          <cell r="D2244">
            <v>249.44</v>
          </cell>
          <cell r="E2244">
            <v>3.1835155813468206E-2</v>
          </cell>
          <cell r="F2244">
            <v>8.0438571162630784E-2</v>
          </cell>
        </row>
        <row r="2245">
          <cell r="A2245">
            <v>31380</v>
          </cell>
          <cell r="B2245">
            <v>250.55</v>
          </cell>
          <cell r="C2245">
            <v>250.411</v>
          </cell>
          <cell r="D2245">
            <v>250.23</v>
          </cell>
          <cell r="E2245">
            <v>3.1835155813468206E-2</v>
          </cell>
          <cell r="F2245">
            <v>7.0142542006937564E-2</v>
          </cell>
        </row>
        <row r="2246">
          <cell r="A2246">
            <v>31390</v>
          </cell>
          <cell r="B2246">
            <v>251.25</v>
          </cell>
          <cell r="C2246">
            <v>251.17500000000001</v>
          </cell>
          <cell r="D2246">
            <v>251.09</v>
          </cell>
          <cell r="E2246">
            <v>3.1835155813468206E-2</v>
          </cell>
          <cell r="F2246">
            <v>6.1330042127776804E-2</v>
          </cell>
        </row>
        <row r="2247">
          <cell r="A2247">
            <v>31400</v>
          </cell>
          <cell r="B2247">
            <v>251.95</v>
          </cell>
          <cell r="C2247">
            <v>251.93899999999999</v>
          </cell>
          <cell r="D2247">
            <v>251.87</v>
          </cell>
          <cell r="E2247">
            <v>3.1835155813468206E-2</v>
          </cell>
          <cell r="F2247">
            <v>5.6159307823679235E-2</v>
          </cell>
        </row>
        <row r="2248">
          <cell r="A2248">
            <v>31410</v>
          </cell>
          <cell r="B2248">
            <v>252.65</v>
          </cell>
          <cell r="C2248">
            <v>252.703</v>
          </cell>
          <cell r="D2248">
            <v>252.63</v>
          </cell>
          <cell r="E2248">
            <v>3.1835155813468206E-2</v>
          </cell>
          <cell r="F2248">
            <v>5.3646093014391077E-2</v>
          </cell>
        </row>
        <row r="2249">
          <cell r="A2249">
            <v>31420</v>
          </cell>
          <cell r="B2249">
            <v>253.4</v>
          </cell>
          <cell r="C2249">
            <v>253.46600000000001</v>
          </cell>
          <cell r="D2249">
            <v>253.4</v>
          </cell>
          <cell r="E2249">
            <v>3.0582128486900038E-2</v>
          </cell>
          <cell r="F2249">
            <v>4.9914550096808945E-2</v>
          </cell>
        </row>
        <row r="2250">
          <cell r="A2250">
            <v>31430</v>
          </cell>
          <cell r="B2250">
            <v>254.16</v>
          </cell>
          <cell r="C2250">
            <v>254.23</v>
          </cell>
          <cell r="D2250">
            <v>254.16</v>
          </cell>
          <cell r="E2250">
            <v>2.9329101160331869E-2</v>
          </cell>
          <cell r="F2250">
            <v>4.4695897824618434E-2</v>
          </cell>
        </row>
        <row r="2251">
          <cell r="A2251">
            <v>31440</v>
          </cell>
          <cell r="B2251">
            <v>254.92</v>
          </cell>
          <cell r="C2251">
            <v>254.994</v>
          </cell>
          <cell r="D2251">
            <v>254.92</v>
          </cell>
          <cell r="E2251">
            <v>2.80760738337637E-2</v>
          </cell>
          <cell r="F2251">
            <v>3.8485839316022341E-2</v>
          </cell>
        </row>
        <row r="2252">
          <cell r="A2252">
            <v>31450</v>
          </cell>
          <cell r="B2252">
            <v>255.69</v>
          </cell>
          <cell r="C2252">
            <v>255.75800000000001</v>
          </cell>
          <cell r="D2252">
            <v>255.69</v>
          </cell>
          <cell r="E2252">
            <v>2.6823046507195532E-2</v>
          </cell>
          <cell r="F2252">
            <v>2.9797265216412284E-2</v>
          </cell>
        </row>
        <row r="2253">
          <cell r="A2253">
            <v>31460</v>
          </cell>
          <cell r="B2253">
            <v>256.39999999999998</v>
          </cell>
          <cell r="C2253">
            <v>256.47399999999999</v>
          </cell>
          <cell r="D2253">
            <v>256.39999999999998</v>
          </cell>
          <cell r="E2253">
            <v>2.1604394235005025E-2</v>
          </cell>
          <cell r="F2253">
            <v>2.1108691116802233E-2</v>
          </cell>
        </row>
        <row r="2254">
          <cell r="A2254">
            <v>31470</v>
          </cell>
          <cell r="B2254">
            <v>256.93</v>
          </cell>
          <cell r="C2254">
            <v>256.99900000000002</v>
          </cell>
          <cell r="D2254">
            <v>256.93</v>
          </cell>
          <cell r="E2254">
            <v>1.5394335726408933E-2</v>
          </cell>
          <cell r="F2254">
            <v>1.2420117017192181E-2</v>
          </cell>
        </row>
        <row r="2255">
          <cell r="A2255">
            <v>31480</v>
          </cell>
          <cell r="B2255">
            <v>257.25</v>
          </cell>
          <cell r="C2255">
            <v>257.32100000000003</v>
          </cell>
          <cell r="D2255">
            <v>257.25</v>
          </cell>
          <cell r="E2255">
            <v>8.1928709814072589E-3</v>
          </cell>
          <cell r="F2255">
            <v>5.218652272190507E-3</v>
          </cell>
        </row>
        <row r="2256">
          <cell r="A2256">
            <v>31490</v>
          </cell>
          <cell r="B2256">
            <v>257.37</v>
          </cell>
          <cell r="C2256">
            <v>257.44099999999997</v>
          </cell>
          <cell r="D2256">
            <v>257.37</v>
          </cell>
          <cell r="E2256">
            <v>9.1806971397369354E-3</v>
          </cell>
          <cell r="F2256">
            <v>1.2494472484922601E-3</v>
          </cell>
        </row>
        <row r="2257">
          <cell r="A2257">
            <v>31500</v>
          </cell>
          <cell r="B2257">
            <v>257.29000000000002</v>
          </cell>
          <cell r="C2257">
            <v>257.358</v>
          </cell>
          <cell r="D2257">
            <v>257.29000000000002</v>
          </cell>
          <cell r="E2257">
            <v>1.8364974357549781E-2</v>
          </cell>
          <cell r="F2257">
            <v>2.5024745750604292E-3</v>
          </cell>
        </row>
        <row r="2258">
          <cell r="A2258">
            <v>31510</v>
          </cell>
          <cell r="B2258">
            <v>257.01</v>
          </cell>
          <cell r="C2258">
            <v>257.08199999999999</v>
          </cell>
          <cell r="D2258">
            <v>257.01</v>
          </cell>
          <cell r="E2258">
            <v>2.7549251575362622E-2</v>
          </cell>
          <cell r="F2258">
            <v>3.7555019016285987E-3</v>
          </cell>
        </row>
        <row r="2259">
          <cell r="A2259">
            <v>31520</v>
          </cell>
          <cell r="B2259">
            <v>256.69</v>
          </cell>
          <cell r="C2259">
            <v>256.76</v>
          </cell>
          <cell r="D2259">
            <v>256.69</v>
          </cell>
          <cell r="E2259">
            <v>3.5742122556769881E-2</v>
          </cell>
          <cell r="F2259">
            <v>5.0085292281967682E-3</v>
          </cell>
        </row>
        <row r="2260">
          <cell r="A2260">
            <v>31530</v>
          </cell>
          <cell r="B2260">
            <v>256.37</v>
          </cell>
          <cell r="C2260">
            <v>256.43799999999999</v>
          </cell>
          <cell r="D2260">
            <v>256.38</v>
          </cell>
          <cell r="E2260">
            <v>4.3934993538177147E-2</v>
          </cell>
          <cell r="F2260">
            <v>6.2615565547649377E-3</v>
          </cell>
        </row>
        <row r="2261">
          <cell r="A2261">
            <v>31540</v>
          </cell>
          <cell r="B2261">
            <v>256.05</v>
          </cell>
          <cell r="C2261">
            <v>256.11599999999999</v>
          </cell>
          <cell r="D2261">
            <v>256.12</v>
          </cell>
          <cell r="E2261">
            <v>5.3380891846152578E-2</v>
          </cell>
          <cell r="F2261">
            <v>6.2615565547649377E-3</v>
          </cell>
        </row>
        <row r="2262">
          <cell r="A2262">
            <v>31550</v>
          </cell>
          <cell r="B2262">
            <v>255.72</v>
          </cell>
          <cell r="C2262">
            <v>255.79400000000001</v>
          </cell>
          <cell r="D2262">
            <v>255.86</v>
          </cell>
          <cell r="E2262">
            <v>6.2980733511392092E-2</v>
          </cell>
          <cell r="F2262">
            <v>6.2615565547649377E-3</v>
          </cell>
        </row>
        <row r="2263">
          <cell r="A2263">
            <v>31560</v>
          </cell>
          <cell r="B2263">
            <v>255.31</v>
          </cell>
          <cell r="C2263">
            <v>255.47200000000001</v>
          </cell>
          <cell r="D2263">
            <v>255.6</v>
          </cell>
          <cell r="E2263">
            <v>7.2755999002351149E-2</v>
          </cell>
          <cell r="F2263">
            <v>6.2615565547649377E-3</v>
          </cell>
        </row>
        <row r="2264">
          <cell r="A2264">
            <v>31570</v>
          </cell>
          <cell r="B2264">
            <v>254.85</v>
          </cell>
          <cell r="C2264">
            <v>255.10400000000001</v>
          </cell>
          <cell r="D2264">
            <v>255.3</v>
          </cell>
          <cell r="E2264">
            <v>1.0795312351971918E-2</v>
          </cell>
          <cell r="F2264">
            <v>0</v>
          </cell>
        </row>
        <row r="2265">
          <cell r="A2265">
            <v>31580</v>
          </cell>
          <cell r="B2265">
            <v>254.37</v>
          </cell>
          <cell r="C2265">
            <v>254.643</v>
          </cell>
          <cell r="D2265">
            <v>254.85</v>
          </cell>
          <cell r="E2265">
            <v>2.2582030940349419E-2</v>
          </cell>
          <cell r="F2265">
            <v>0</v>
          </cell>
        </row>
        <row r="2266">
          <cell r="A2266">
            <v>31590</v>
          </cell>
          <cell r="B2266">
            <v>253.82</v>
          </cell>
          <cell r="C2266">
            <v>254.09100000000001</v>
          </cell>
          <cell r="D2266">
            <v>254.3</v>
          </cell>
          <cell r="E2266">
            <v>3.536015576513251E-2</v>
          </cell>
          <cell r="F2266">
            <v>3.9656249456223374E-3</v>
          </cell>
        </row>
        <row r="2267">
          <cell r="A2267">
            <v>31600</v>
          </cell>
          <cell r="B2267">
            <v>253.18</v>
          </cell>
          <cell r="C2267">
            <v>253.446</v>
          </cell>
          <cell r="D2267">
            <v>253.66</v>
          </cell>
          <cell r="E2267">
            <v>4.5659764998901634E-2</v>
          </cell>
          <cell r="F2267">
            <v>8.9226561276502594E-3</v>
          </cell>
        </row>
        <row r="2268">
          <cell r="A2268">
            <v>31610</v>
          </cell>
          <cell r="B2268">
            <v>252.46</v>
          </cell>
          <cell r="C2268">
            <v>252.709</v>
          </cell>
          <cell r="D2268">
            <v>252.9</v>
          </cell>
          <cell r="E2268">
            <v>4.8523827459628875E-2</v>
          </cell>
          <cell r="F2268">
            <v>1.2888281073272598E-2</v>
          </cell>
        </row>
        <row r="2269">
          <cell r="A2269">
            <v>31620</v>
          </cell>
          <cell r="B2269">
            <v>251.71</v>
          </cell>
          <cell r="C2269">
            <v>251.88</v>
          </cell>
          <cell r="D2269">
            <v>252.02</v>
          </cell>
          <cell r="E2269">
            <v>5.8773315600335274E-2</v>
          </cell>
          <cell r="F2269">
            <v>1.2888281073272598E-2</v>
          </cell>
        </row>
        <row r="2270">
          <cell r="A2270">
            <v>31630</v>
          </cell>
          <cell r="B2270">
            <v>250.91</v>
          </cell>
          <cell r="C2270">
            <v>251.005</v>
          </cell>
          <cell r="D2270">
            <v>251.09</v>
          </cell>
          <cell r="E2270">
            <v>6.8843799837246228E-2</v>
          </cell>
          <cell r="F2270">
            <v>1.2888281073272598E-2</v>
          </cell>
        </row>
        <row r="2271">
          <cell r="A2271">
            <v>31640</v>
          </cell>
          <cell r="B2271">
            <v>250.09</v>
          </cell>
          <cell r="C2271">
            <v>250.13</v>
          </cell>
          <cell r="D2271">
            <v>250.17</v>
          </cell>
          <cell r="E2271">
            <v>7.8785401263424454E-2</v>
          </cell>
          <cell r="F2271">
            <v>1.7845312255300519E-2</v>
          </cell>
        </row>
        <row r="2272">
          <cell r="A2272">
            <v>31650</v>
          </cell>
          <cell r="B2272">
            <v>249.27</v>
          </cell>
          <cell r="C2272">
            <v>249.256</v>
          </cell>
          <cell r="D2272">
            <v>249.24</v>
          </cell>
          <cell r="E2272">
            <v>8.6220948036466336E-2</v>
          </cell>
          <cell r="F2272">
            <v>2.629980432687036E-2</v>
          </cell>
        </row>
        <row r="2273">
          <cell r="A2273">
            <v>31660</v>
          </cell>
          <cell r="B2273">
            <v>248.53</v>
          </cell>
          <cell r="C2273">
            <v>248.46199999999999</v>
          </cell>
          <cell r="D2273">
            <v>248.4</v>
          </cell>
          <cell r="E2273">
            <v>9.3656494809508217E-2</v>
          </cell>
          <cell r="F2273">
            <v>3.5785083493680786E-2</v>
          </cell>
        </row>
        <row r="2274">
          <cell r="A2274">
            <v>31670</v>
          </cell>
          <cell r="B2274">
            <v>247.92</v>
          </cell>
          <cell r="C2274">
            <v>247.80099999999999</v>
          </cell>
          <cell r="D2274">
            <v>247.67</v>
          </cell>
          <cell r="E2274">
            <v>0.1010920415825501</v>
          </cell>
          <cell r="F2274">
            <v>4.2475147855069915E-2</v>
          </cell>
        </row>
        <row r="2275">
          <cell r="A2275">
            <v>31680</v>
          </cell>
          <cell r="B2275">
            <v>247.44</v>
          </cell>
          <cell r="C2275">
            <v>247.273</v>
          </cell>
          <cell r="D2275">
            <v>247.06</v>
          </cell>
          <cell r="E2275">
            <v>0.10852758835559198</v>
          </cell>
          <cell r="F2275">
            <v>5.0296241497825078E-2</v>
          </cell>
        </row>
        <row r="2276">
          <cell r="A2276">
            <v>31690</v>
          </cell>
          <cell r="B2276">
            <v>247.09</v>
          </cell>
          <cell r="C2276">
            <v>246.87799999999999</v>
          </cell>
          <cell r="D2276">
            <v>246.61</v>
          </cell>
          <cell r="E2276">
            <v>0.10852758835559198</v>
          </cell>
          <cell r="F2276">
            <v>5.316030395855232E-2</v>
          </cell>
        </row>
        <row r="2277">
          <cell r="A2277">
            <v>31700</v>
          </cell>
          <cell r="B2277">
            <v>246.83</v>
          </cell>
          <cell r="C2277">
            <v>246.61600000000001</v>
          </cell>
          <cell r="D2277">
            <v>246.35</v>
          </cell>
          <cell r="E2277">
            <v>0.10852758835559198</v>
          </cell>
          <cell r="F2277">
            <v>5.6024366419279562E-2</v>
          </cell>
        </row>
        <row r="2278">
          <cell r="A2278">
            <v>31710</v>
          </cell>
          <cell r="B2278">
            <v>246.64999999999998</v>
          </cell>
          <cell r="C2278">
            <v>246.48699999999999</v>
          </cell>
          <cell r="D2278">
            <v>246.24699999999999</v>
          </cell>
          <cell r="E2278">
            <v>0.10444189309911607</v>
          </cell>
          <cell r="F2278">
            <v>0.12310484010882998</v>
          </cell>
        </row>
        <row r="2279">
          <cell r="A2279">
            <v>31720</v>
          </cell>
          <cell r="B2279">
            <v>246.7</v>
          </cell>
          <cell r="C2279">
            <v>246.49</v>
          </cell>
          <cell r="D2279">
            <v>246.297</v>
          </cell>
          <cell r="E2279">
            <v>0.10444189309911607</v>
          </cell>
          <cell r="F2279">
            <v>0.12024077764810273</v>
          </cell>
        </row>
        <row r="2280">
          <cell r="A2280">
            <v>31730</v>
          </cell>
          <cell r="B2280">
            <v>246.84</v>
          </cell>
          <cell r="C2280">
            <v>246.62700000000001</v>
          </cell>
          <cell r="D2280">
            <v>246.36</v>
          </cell>
          <cell r="E2280">
            <v>0.10444189309911607</v>
          </cell>
          <cell r="F2280">
            <v>0.11737671518737548</v>
          </cell>
        </row>
        <row r="2281">
          <cell r="A2281">
            <v>31740</v>
          </cell>
          <cell r="B2281">
            <v>247.09</v>
          </cell>
          <cell r="C2281">
            <v>246.89599999999999</v>
          </cell>
          <cell r="D2281">
            <v>246.65</v>
          </cell>
          <cell r="E2281">
            <v>0.10444189309911607</v>
          </cell>
          <cell r="F2281">
            <v>0.11154201409550739</v>
          </cell>
        </row>
        <row r="2282">
          <cell r="A2282">
            <v>31750</v>
          </cell>
          <cell r="B2282">
            <v>247.43</v>
          </cell>
          <cell r="C2282">
            <v>247.298</v>
          </cell>
          <cell r="D2282">
            <v>247.14</v>
          </cell>
          <cell r="E2282">
            <v>0.10444189309911607</v>
          </cell>
          <cell r="F2282">
            <v>0.10471232668915781</v>
          </cell>
        </row>
        <row r="2283">
          <cell r="A2283">
            <v>31760</v>
          </cell>
          <cell r="B2283">
            <v>247.9</v>
          </cell>
          <cell r="C2283">
            <v>247.833</v>
          </cell>
          <cell r="D2283">
            <v>247.76</v>
          </cell>
          <cell r="E2283">
            <v>0.10444189309911607</v>
          </cell>
          <cell r="F2283">
            <v>9.6923453749085828E-2</v>
          </cell>
        </row>
        <row r="2284">
          <cell r="A2284">
            <v>31770</v>
          </cell>
          <cell r="B2284">
            <v>248.5</v>
          </cell>
          <cell r="C2284">
            <v>248.501</v>
          </cell>
          <cell r="D2284">
            <v>248.43</v>
          </cell>
          <cell r="E2284">
            <v>9.849345568068256E-2</v>
          </cell>
          <cell r="F2284">
            <v>8.9317164790885209E-2</v>
          </cell>
        </row>
        <row r="2285">
          <cell r="A2285">
            <v>31780</v>
          </cell>
          <cell r="B2285">
            <v>249.24</v>
          </cell>
          <cell r="C2285">
            <v>249.30199999999999</v>
          </cell>
          <cell r="D2285">
            <v>249.23</v>
          </cell>
          <cell r="E2285">
            <v>8.9804881581072513E-2</v>
          </cell>
          <cell r="F2285">
            <v>8.2115700045883533E-2</v>
          </cell>
        </row>
        <row r="2286">
          <cell r="A2286">
            <v>31790</v>
          </cell>
          <cell r="B2286">
            <v>250.11</v>
          </cell>
          <cell r="C2286">
            <v>250.18299999999999</v>
          </cell>
          <cell r="D2286">
            <v>250.11</v>
          </cell>
          <cell r="E2286">
            <v>7.8637791890448505E-2</v>
          </cell>
          <cell r="F2286">
            <v>7.3922829064476281E-2</v>
          </cell>
        </row>
        <row r="2287">
          <cell r="A2287">
            <v>31800</v>
          </cell>
          <cell r="B2287">
            <v>251</v>
          </cell>
          <cell r="C2287">
            <v>251.065</v>
          </cell>
          <cell r="D2287">
            <v>251</v>
          </cell>
          <cell r="E2287">
            <v>6.7470702199824498E-2</v>
          </cell>
          <cell r="F2287">
            <v>6.5729958083069029E-2</v>
          </cell>
        </row>
        <row r="2288">
          <cell r="A2288">
            <v>31810</v>
          </cell>
          <cell r="B2288">
            <v>251.88</v>
          </cell>
          <cell r="C2288">
            <v>251.94800000000001</v>
          </cell>
          <cell r="D2288">
            <v>251.88</v>
          </cell>
          <cell r="E2288">
            <v>5.630361250920049E-2</v>
          </cell>
          <cell r="F2288">
            <v>5.6545680865256194E-2</v>
          </cell>
        </row>
        <row r="2289">
          <cell r="A2289">
            <v>31820</v>
          </cell>
          <cell r="B2289">
            <v>252.76</v>
          </cell>
          <cell r="C2289">
            <v>252.83</v>
          </cell>
          <cell r="D2289">
            <v>252.76</v>
          </cell>
          <cell r="E2289">
            <v>4.5136522818576476E-2</v>
          </cell>
          <cell r="F2289">
            <v>4.8352809883848928E-2</v>
          </cell>
        </row>
        <row r="2290">
          <cell r="A2290">
            <v>31830</v>
          </cell>
          <cell r="B2290">
            <v>253.68</v>
          </cell>
          <cell r="C2290">
            <v>253.71199999999999</v>
          </cell>
          <cell r="D2290">
            <v>253.64</v>
          </cell>
          <cell r="E2290">
            <v>3.1490917536938494E-2</v>
          </cell>
          <cell r="F2290">
            <v>4.0159938902441662E-2</v>
          </cell>
        </row>
        <row r="2291">
          <cell r="A2291">
            <v>31840</v>
          </cell>
          <cell r="B2291">
            <v>254.53</v>
          </cell>
          <cell r="C2291">
            <v>254.50299999999999</v>
          </cell>
          <cell r="D2291">
            <v>254.43</v>
          </cell>
          <cell r="E2291">
            <v>1.7845312255300519E-2</v>
          </cell>
          <cell r="F2291">
            <v>3.1967067921034396E-2</v>
          </cell>
        </row>
        <row r="2292">
          <cell r="A2292">
            <v>31850</v>
          </cell>
          <cell r="B2292">
            <v>255.14</v>
          </cell>
          <cell r="C2292">
            <v>255.05099999999999</v>
          </cell>
          <cell r="D2292">
            <v>254.94</v>
          </cell>
          <cell r="E2292">
            <v>7.9312498912446749E-3</v>
          </cell>
          <cell r="F2292">
            <v>2.1468902049362932E-2</v>
          </cell>
        </row>
        <row r="2293">
          <cell r="A2293">
            <v>31860</v>
          </cell>
          <cell r="B2293">
            <v>255.51</v>
          </cell>
          <cell r="C2293">
            <v>255.35400000000001</v>
          </cell>
          <cell r="D2293">
            <v>255.15</v>
          </cell>
          <cell r="E2293">
            <v>2.9742187092167529E-3</v>
          </cell>
          <cell r="F2293">
            <v>1.0795312351971918E-2</v>
          </cell>
        </row>
        <row r="2294">
          <cell r="A2294">
            <v>31870</v>
          </cell>
          <cell r="B2294">
            <v>255.61</v>
          </cell>
          <cell r="C2294">
            <v>255.411</v>
          </cell>
          <cell r="D2294">
            <v>255.20000000000002</v>
          </cell>
          <cell r="E2294">
            <v>0</v>
          </cell>
          <cell r="F2294">
            <v>1.2778124824783087E-2</v>
          </cell>
        </row>
        <row r="2295">
          <cell r="A2295">
            <v>31880</v>
          </cell>
          <cell r="B2295">
            <v>255.43</v>
          </cell>
          <cell r="C2295">
            <v>255.226</v>
          </cell>
          <cell r="D2295">
            <v>254.97</v>
          </cell>
          <cell r="E2295">
            <v>0</v>
          </cell>
          <cell r="F2295">
            <v>2.5556249649566175E-2</v>
          </cell>
        </row>
        <row r="2296">
          <cell r="A2296">
            <v>31890</v>
          </cell>
          <cell r="B2296">
            <v>255.15</v>
          </cell>
          <cell r="C2296">
            <v>254.95</v>
          </cell>
          <cell r="D2296">
            <v>254.69</v>
          </cell>
          <cell r="E2296">
            <v>0</v>
          </cell>
          <cell r="F2296">
            <v>4.0812890065363226E-2</v>
          </cell>
        </row>
        <row r="2297">
          <cell r="A2297">
            <v>31900</v>
          </cell>
          <cell r="B2297">
            <v>254.83</v>
          </cell>
          <cell r="C2297">
            <v>254.67400000000001</v>
          </cell>
          <cell r="D2297">
            <v>254.47</v>
          </cell>
          <cell r="E2297">
            <v>0</v>
          </cell>
          <cell r="F2297">
            <v>5.6069530481160271E-2</v>
          </cell>
        </row>
        <row r="2298">
          <cell r="A2298">
            <v>31910</v>
          </cell>
          <cell r="B2298">
            <v>254.49</v>
          </cell>
          <cell r="C2298">
            <v>254.39699999999999</v>
          </cell>
          <cell r="D2298">
            <v>254.29</v>
          </cell>
          <cell r="E2298">
            <v>0</v>
          </cell>
          <cell r="F2298">
            <v>7.1204448242376414E-2</v>
          </cell>
        </row>
        <row r="2299">
          <cell r="A2299">
            <v>31920</v>
          </cell>
          <cell r="B2299">
            <v>254.15</v>
          </cell>
          <cell r="C2299">
            <v>254.12100000000001</v>
          </cell>
          <cell r="D2299">
            <v>254.05</v>
          </cell>
          <cell r="E2299">
            <v>0</v>
          </cell>
          <cell r="F2299">
            <v>8.6167522255948911E-2</v>
          </cell>
        </row>
        <row r="2300">
          <cell r="A2300">
            <v>31930</v>
          </cell>
          <cell r="B2300">
            <v>253.81</v>
          </cell>
          <cell r="C2300">
            <v>253.845</v>
          </cell>
          <cell r="D2300">
            <v>253.77</v>
          </cell>
          <cell r="E2300">
            <v>1.2530273265681693E-3</v>
          </cell>
          <cell r="F2300">
            <v>9.9813127537586879E-2</v>
          </cell>
        </row>
        <row r="2301">
          <cell r="A2301">
            <v>31940</v>
          </cell>
          <cell r="B2301">
            <v>253.5</v>
          </cell>
          <cell r="C2301">
            <v>253.56899999999999</v>
          </cell>
          <cell r="D2301">
            <v>253.5</v>
          </cell>
          <cell r="E2301">
            <v>2.5060546531363386E-3</v>
          </cell>
          <cell r="F2301">
            <v>0.11345873281922485</v>
          </cell>
        </row>
        <row r="2302">
          <cell r="A2302">
            <v>31950</v>
          </cell>
          <cell r="B2302">
            <v>253.22</v>
          </cell>
          <cell r="C2302">
            <v>253.292</v>
          </cell>
          <cell r="D2302">
            <v>253.22</v>
          </cell>
          <cell r="E2302">
            <v>3.7590819797045077E-3</v>
          </cell>
          <cell r="F2302">
            <v>0.12462582250984885</v>
          </cell>
        </row>
        <row r="2303">
          <cell r="A2303">
            <v>31960</v>
          </cell>
          <cell r="B2303">
            <v>252.95</v>
          </cell>
          <cell r="C2303">
            <v>253.01599999999999</v>
          </cell>
          <cell r="D2303">
            <v>252.95</v>
          </cell>
          <cell r="E2303">
            <v>5.0121093062726772E-3</v>
          </cell>
          <cell r="F2303">
            <v>0.13579291220047288</v>
          </cell>
        </row>
        <row r="2304">
          <cell r="A2304">
            <v>31970</v>
          </cell>
          <cell r="B2304">
            <v>252.67</v>
          </cell>
          <cell r="C2304">
            <v>252.74</v>
          </cell>
          <cell r="D2304">
            <v>252.67</v>
          </cell>
          <cell r="E2304">
            <v>6.2651366328408467E-3</v>
          </cell>
          <cell r="F2304">
            <v>0.1469600018910969</v>
          </cell>
        </row>
        <row r="2305">
          <cell r="A2305">
            <v>31980</v>
          </cell>
          <cell r="B2305">
            <v>252.39</v>
          </cell>
          <cell r="C2305">
            <v>252.46299999999999</v>
          </cell>
          <cell r="D2305">
            <v>252.39</v>
          </cell>
          <cell r="E2305">
            <v>1.2530273265681693E-3</v>
          </cell>
          <cell r="F2305">
            <v>1.1167089690624013E-2</v>
          </cell>
        </row>
        <row r="2306">
          <cell r="A2306">
            <v>31990</v>
          </cell>
          <cell r="B2306">
            <v>252.12</v>
          </cell>
          <cell r="C2306">
            <v>252.18700000000001</v>
          </cell>
          <cell r="D2306">
            <v>252.12</v>
          </cell>
          <cell r="E2306">
            <v>2.5060546531363386E-3</v>
          </cell>
          <cell r="F2306">
            <v>1.2420117017192181E-2</v>
          </cell>
        </row>
        <row r="2307">
          <cell r="E2307">
            <v>0</v>
          </cell>
          <cell r="F2307">
            <v>0</v>
          </cell>
        </row>
        <row r="2308">
          <cell r="A2308">
            <v>32000</v>
          </cell>
          <cell r="B2308">
            <v>251.84</v>
          </cell>
          <cell r="C2308">
            <v>251.911</v>
          </cell>
          <cell r="D2308">
            <v>251.84</v>
          </cell>
          <cell r="E2308">
            <v>3.7590819797045077E-3</v>
          </cell>
          <cell r="F2308">
            <v>1.367314434376035E-2</v>
          </cell>
        </row>
        <row r="2309">
          <cell r="A2309">
            <v>32010</v>
          </cell>
          <cell r="B2309">
            <v>251.57</v>
          </cell>
          <cell r="C2309">
            <v>251.637</v>
          </cell>
          <cell r="D2309">
            <v>251.57</v>
          </cell>
          <cell r="E2309">
            <v>5.0121093062726772E-3</v>
          </cell>
          <cell r="F2309">
            <v>1.4926171670328519E-2</v>
          </cell>
        </row>
        <row r="2310">
          <cell r="A2310">
            <v>32020</v>
          </cell>
          <cell r="B2310">
            <v>251.34</v>
          </cell>
          <cell r="C2310">
            <v>251.41</v>
          </cell>
          <cell r="D2310">
            <v>251.34</v>
          </cell>
          <cell r="E2310">
            <v>6.2651366328408467E-3</v>
          </cell>
          <cell r="F2310">
            <v>1.6179198996896689E-2</v>
          </cell>
        </row>
        <row r="2311">
          <cell r="A2311">
            <v>32030</v>
          </cell>
          <cell r="B2311">
            <v>251.17</v>
          </cell>
          <cell r="C2311">
            <v>251.244</v>
          </cell>
          <cell r="D2311">
            <v>251.17</v>
          </cell>
          <cell r="E2311">
            <v>7.5181639594090162E-3</v>
          </cell>
          <cell r="F2311">
            <v>1.7432226323464858E-2</v>
          </cell>
        </row>
        <row r="2312">
          <cell r="A2312">
            <v>32040</v>
          </cell>
          <cell r="B2312">
            <v>251.07</v>
          </cell>
          <cell r="C2312">
            <v>251.13900000000001</v>
          </cell>
          <cell r="D2312">
            <v>251.07</v>
          </cell>
          <cell r="E2312">
            <v>8.7711912859771857E-3</v>
          </cell>
          <cell r="F2312">
            <v>1.8685253650033026E-2</v>
          </cell>
        </row>
        <row r="2313">
          <cell r="A2313">
            <v>32050</v>
          </cell>
          <cell r="B2313">
            <v>250.98999999999998</v>
          </cell>
          <cell r="C2313">
            <v>251.095</v>
          </cell>
          <cell r="D2313">
            <v>250.98999999999998</v>
          </cell>
          <cell r="E2313">
            <v>5.0685093054993052E-2</v>
          </cell>
          <cell r="F2313">
            <v>3.0527050362655277E-2</v>
          </cell>
        </row>
        <row r="2314">
          <cell r="A2314">
            <v>32060</v>
          </cell>
          <cell r="B2314">
            <v>251.04</v>
          </cell>
          <cell r="C2314">
            <v>251.11199999999999</v>
          </cell>
          <cell r="D2314">
            <v>251.04</v>
          </cell>
          <cell r="E2314">
            <v>4.943206572842488E-2</v>
          </cell>
          <cell r="F2314">
            <v>2.9274023036087109E-2</v>
          </cell>
        </row>
        <row r="2315">
          <cell r="A2315">
            <v>32070</v>
          </cell>
          <cell r="B2315">
            <v>251.12</v>
          </cell>
          <cell r="C2315">
            <v>251.19</v>
          </cell>
          <cell r="D2315">
            <v>251.13</v>
          </cell>
          <cell r="E2315">
            <v>4.8179038401856708E-2</v>
          </cell>
          <cell r="F2315">
            <v>2.802099570951894E-2</v>
          </cell>
        </row>
        <row r="2316">
          <cell r="A2316">
            <v>32080</v>
          </cell>
          <cell r="B2316">
            <v>251.26</v>
          </cell>
          <cell r="C2316">
            <v>251.33</v>
          </cell>
          <cell r="D2316">
            <v>251.34</v>
          </cell>
          <cell r="E2316">
            <v>4.6926011075288536E-2</v>
          </cell>
          <cell r="F2316">
            <v>2.6767968382950771E-2</v>
          </cell>
        </row>
        <row r="2317">
          <cell r="A2317">
            <v>32090</v>
          </cell>
          <cell r="B2317">
            <v>251.45</v>
          </cell>
          <cell r="C2317">
            <v>251.53</v>
          </cell>
          <cell r="D2317">
            <v>251.6</v>
          </cell>
          <cell r="E2317">
            <v>4.4419956422152199E-2</v>
          </cell>
          <cell r="F2317">
            <v>2.6767968382950771E-2</v>
          </cell>
        </row>
        <row r="2318">
          <cell r="A2318">
            <v>32100</v>
          </cell>
          <cell r="B2318">
            <v>251.62</v>
          </cell>
          <cell r="C2318">
            <v>251.791</v>
          </cell>
          <cell r="D2318">
            <v>251.93</v>
          </cell>
          <cell r="E2318">
            <v>4.1738477943296319E-2</v>
          </cell>
          <cell r="F2318">
            <v>2.6767968382950771E-2</v>
          </cell>
        </row>
        <row r="2319">
          <cell r="A2319">
            <v>32110</v>
          </cell>
          <cell r="B2319">
            <v>251.86</v>
          </cell>
          <cell r="C2319">
            <v>252.113</v>
          </cell>
          <cell r="D2319">
            <v>252.31</v>
          </cell>
          <cell r="E2319">
            <v>3.8877995560644987E-2</v>
          </cell>
          <cell r="F2319">
            <v>2.6767968382950771E-2</v>
          </cell>
        </row>
        <row r="2320">
          <cell r="A2320">
            <v>32120</v>
          </cell>
          <cell r="B2320">
            <v>252.24</v>
          </cell>
          <cell r="C2320">
            <v>252.49600000000001</v>
          </cell>
          <cell r="D2320">
            <v>252.7</v>
          </cell>
          <cell r="E2320">
            <v>3.6013933099917746E-2</v>
          </cell>
          <cell r="F2320">
            <v>2.6767968382950771E-2</v>
          </cell>
        </row>
        <row r="2321">
          <cell r="A2321">
            <v>32130</v>
          </cell>
          <cell r="B2321">
            <v>252.66</v>
          </cell>
          <cell r="C2321">
            <v>252.92599999999999</v>
          </cell>
          <cell r="D2321">
            <v>253.13</v>
          </cell>
          <cell r="E2321">
            <v>3.3149870639190504E-2</v>
          </cell>
          <cell r="F2321">
            <v>2.6767968382950771E-2</v>
          </cell>
        </row>
        <row r="2322">
          <cell r="A2322">
            <v>32140</v>
          </cell>
          <cell r="B2322">
            <v>253.1</v>
          </cell>
          <cell r="C2322">
            <v>253.358</v>
          </cell>
          <cell r="D2322">
            <v>253.56</v>
          </cell>
          <cell r="E2322">
            <v>3.0285808178463262E-2</v>
          </cell>
          <cell r="F2322">
            <v>2.181093720092285E-2</v>
          </cell>
        </row>
        <row r="2323">
          <cell r="A2323">
            <v>32150</v>
          </cell>
          <cell r="B2323">
            <v>253.53</v>
          </cell>
          <cell r="C2323">
            <v>253.791</v>
          </cell>
          <cell r="D2323">
            <v>253.99</v>
          </cell>
          <cell r="E2323">
            <v>2.3459700850189589E-2</v>
          </cell>
          <cell r="F2323">
            <v>1.5862499782489346E-2</v>
          </cell>
        </row>
        <row r="2324">
          <cell r="A2324">
            <v>32160</v>
          </cell>
          <cell r="B2324">
            <v>253.96</v>
          </cell>
          <cell r="C2324">
            <v>254.22300000000001</v>
          </cell>
          <cell r="D2324">
            <v>254.43</v>
          </cell>
          <cell r="E2324">
            <v>1.3655794734623253E-2</v>
          </cell>
          <cell r="F2324">
            <v>9.9140623640558423E-3</v>
          </cell>
        </row>
        <row r="2325">
          <cell r="A2325">
            <v>32170</v>
          </cell>
          <cell r="B2325">
            <v>254.39</v>
          </cell>
          <cell r="C2325">
            <v>254.65600000000001</v>
          </cell>
          <cell r="D2325">
            <v>254.86</v>
          </cell>
          <cell r="E2325">
            <v>6.8296874063495817E-3</v>
          </cell>
          <cell r="F2325">
            <v>3.9656249456223374E-3</v>
          </cell>
        </row>
        <row r="2326">
          <cell r="A2326">
            <v>32180</v>
          </cell>
          <cell r="B2326">
            <v>254.9</v>
          </cell>
          <cell r="C2326">
            <v>255.08799999999999</v>
          </cell>
          <cell r="D2326">
            <v>255.24</v>
          </cell>
          <cell r="E2326">
            <v>0.15973619898153141</v>
          </cell>
          <cell r="F2326">
            <v>9.3829164729015535E-2</v>
          </cell>
        </row>
        <row r="2327">
          <cell r="A2327">
            <v>32190</v>
          </cell>
          <cell r="B2327">
            <v>255.42</v>
          </cell>
          <cell r="C2327">
            <v>255.52099999999999</v>
          </cell>
          <cell r="D2327">
            <v>255.6</v>
          </cell>
          <cell r="E2327">
            <v>0.15687213652080417</v>
          </cell>
          <cell r="F2327">
            <v>8.8872133546987614E-2</v>
          </cell>
        </row>
        <row r="2328">
          <cell r="A2328">
            <v>32200</v>
          </cell>
          <cell r="B2328">
            <v>255.88</v>
          </cell>
          <cell r="C2328">
            <v>255.953</v>
          </cell>
          <cell r="D2328">
            <v>255.97</v>
          </cell>
          <cell r="E2328">
            <v>0.15415127718311331</v>
          </cell>
          <cell r="F2328">
            <v>8.2923696128554103E-2</v>
          </cell>
        </row>
        <row r="2329">
          <cell r="A2329">
            <v>32210</v>
          </cell>
          <cell r="B2329">
            <v>256.32</v>
          </cell>
          <cell r="C2329">
            <v>256.38600000000002</v>
          </cell>
          <cell r="D2329">
            <v>256.33999999999997</v>
          </cell>
          <cell r="E2329">
            <v>0.14764737688167145</v>
          </cell>
          <cell r="F2329">
            <v>7.6975258710120592E-2</v>
          </cell>
        </row>
        <row r="2330">
          <cell r="A2330">
            <v>32220</v>
          </cell>
          <cell r="B2330">
            <v>256.75</v>
          </cell>
          <cell r="C2330">
            <v>256.81799999999998</v>
          </cell>
          <cell r="D2330">
            <v>256.75</v>
          </cell>
          <cell r="E2330">
            <v>0.14242872460948094</v>
          </cell>
          <cell r="F2330">
            <v>6.9773793965118916E-2</v>
          </cell>
        </row>
        <row r="2331">
          <cell r="A2331">
            <v>32230</v>
          </cell>
          <cell r="B2331">
            <v>257.18</v>
          </cell>
          <cell r="C2331">
            <v>257.25099999999998</v>
          </cell>
          <cell r="D2331">
            <v>257.18</v>
          </cell>
          <cell r="E2331">
            <v>0.13721007233729043</v>
          </cell>
          <cell r="F2331">
            <v>6.1580922983711657E-2</v>
          </cell>
        </row>
        <row r="2332">
          <cell r="A2332">
            <v>32240</v>
          </cell>
          <cell r="B2332">
            <v>257.61</v>
          </cell>
          <cell r="C2332">
            <v>257.68299999999999</v>
          </cell>
          <cell r="D2332">
            <v>257.61</v>
          </cell>
          <cell r="E2332">
            <v>0.13199142006509992</v>
          </cell>
          <cell r="F2332">
            <v>5.3388052002304398E-2</v>
          </cell>
        </row>
        <row r="2333">
          <cell r="A2333">
            <v>32250</v>
          </cell>
          <cell r="B2333">
            <v>258.05</v>
          </cell>
          <cell r="C2333">
            <v>258.11599999999999</v>
          </cell>
          <cell r="D2333">
            <v>258.05</v>
          </cell>
          <cell r="E2333">
            <v>0.12577778147842791</v>
          </cell>
          <cell r="F2333">
            <v>4.4200194706415646E-2</v>
          </cell>
        </row>
        <row r="2334">
          <cell r="A2334">
            <v>32260</v>
          </cell>
          <cell r="B2334">
            <v>258.48</v>
          </cell>
          <cell r="C2334">
            <v>258.548</v>
          </cell>
          <cell r="D2334">
            <v>258.48</v>
          </cell>
          <cell r="E2334">
            <v>0.11857631673342622</v>
          </cell>
          <cell r="F2334">
            <v>3.5015917488602798E-2</v>
          </cell>
        </row>
        <row r="2335">
          <cell r="A2335">
            <v>32270</v>
          </cell>
          <cell r="B2335">
            <v>258.91000000000003</v>
          </cell>
          <cell r="C2335">
            <v>258.98099999999999</v>
          </cell>
          <cell r="D2335">
            <v>258.91000000000003</v>
          </cell>
          <cell r="E2335">
            <v>0.11038344575201897</v>
          </cell>
          <cell r="F2335">
            <v>2.8805858980006701E-2</v>
          </cell>
        </row>
        <row r="2336">
          <cell r="A2336">
            <v>32280</v>
          </cell>
          <cell r="B2336">
            <v>259.33999999999997</v>
          </cell>
          <cell r="C2336">
            <v>259.41300000000001</v>
          </cell>
          <cell r="D2336">
            <v>259.33999999999997</v>
          </cell>
          <cell r="E2336">
            <v>0.10169487165240892</v>
          </cell>
          <cell r="F2336">
            <v>2.1604394235005025E-2</v>
          </cell>
        </row>
        <row r="2337">
          <cell r="A2337">
            <v>32290</v>
          </cell>
          <cell r="B2337">
            <v>259.77999999999997</v>
          </cell>
          <cell r="C2337">
            <v>259.846</v>
          </cell>
          <cell r="D2337">
            <v>259.77999999999997</v>
          </cell>
          <cell r="E2337">
            <v>9.0527781961784917E-2</v>
          </cell>
          <cell r="F2337">
            <v>1.4402929490003349E-2</v>
          </cell>
        </row>
        <row r="2338">
          <cell r="A2338">
            <v>32300</v>
          </cell>
          <cell r="B2338">
            <v>260.20999999999998</v>
          </cell>
          <cell r="C2338">
            <v>260.27800000000002</v>
          </cell>
          <cell r="D2338">
            <v>260.26</v>
          </cell>
          <cell r="E2338">
            <v>7.936069227116091E-2</v>
          </cell>
          <cell r="F2338">
            <v>7.2014647450016752E-3</v>
          </cell>
        </row>
        <row r="2339">
          <cell r="A2339">
            <v>32310</v>
          </cell>
          <cell r="B2339">
            <v>260.63</v>
          </cell>
          <cell r="C2339">
            <v>260.71100000000001</v>
          </cell>
          <cell r="D2339">
            <v>260.76</v>
          </cell>
          <cell r="E2339">
            <v>6.5715086989522942E-2</v>
          </cell>
          <cell r="F2339">
            <v>0</v>
          </cell>
        </row>
        <row r="2340">
          <cell r="A2340">
            <v>32320</v>
          </cell>
          <cell r="B2340">
            <v>261.01</v>
          </cell>
          <cell r="C2340">
            <v>261.14299999999997</v>
          </cell>
          <cell r="D2340">
            <v>261.25</v>
          </cell>
          <cell r="E2340">
            <v>5.0680411414432254E-2</v>
          </cell>
          <cell r="F2340">
            <v>0</v>
          </cell>
        </row>
        <row r="2341">
          <cell r="A2341">
            <v>32330</v>
          </cell>
          <cell r="B2341">
            <v>261.33</v>
          </cell>
          <cell r="C2341">
            <v>261.55</v>
          </cell>
          <cell r="D2341">
            <v>261.72000000000003</v>
          </cell>
          <cell r="E2341">
            <v>3.5470312013622017E-2</v>
          </cell>
          <cell r="F2341">
            <v>0</v>
          </cell>
        </row>
        <row r="2342">
          <cell r="A2342">
            <v>32340</v>
          </cell>
          <cell r="B2342">
            <v>261.44499999999999</v>
          </cell>
          <cell r="C2342">
            <v>261.77999999999997</v>
          </cell>
          <cell r="D2342">
            <v>261.86</v>
          </cell>
          <cell r="E2342">
            <v>1.7735156006811009E-2</v>
          </cell>
          <cell r="F2342">
            <v>0</v>
          </cell>
        </row>
        <row r="2343">
          <cell r="A2343">
            <v>32350</v>
          </cell>
          <cell r="B2343">
            <v>261.56</v>
          </cell>
          <cell r="C2343">
            <v>261.80700000000002</v>
          </cell>
          <cell r="D2343">
            <v>262</v>
          </cell>
          <cell r="E2343">
            <v>1.7735156006811009E-2</v>
          </cell>
          <cell r="F2343">
            <v>0</v>
          </cell>
        </row>
        <row r="2344">
          <cell r="A2344">
            <v>32360</v>
          </cell>
          <cell r="B2344">
            <v>261.39</v>
          </cell>
          <cell r="C2344">
            <v>261.63099999999997</v>
          </cell>
          <cell r="D2344">
            <v>261.82</v>
          </cell>
          <cell r="E2344">
            <v>3.2991796422608063E-2</v>
          </cell>
          <cell r="F2344">
            <v>3.9656249456223374E-3</v>
          </cell>
        </row>
        <row r="2345">
          <cell r="A2345">
            <v>32370</v>
          </cell>
          <cell r="B2345">
            <v>261.01</v>
          </cell>
          <cell r="C2345">
            <v>261.25200000000001</v>
          </cell>
          <cell r="D2345">
            <v>261.44</v>
          </cell>
          <cell r="E2345">
            <v>4.8248436838405115E-2</v>
          </cell>
          <cell r="F2345">
            <v>9.9140623640558423E-3</v>
          </cell>
        </row>
        <row r="2346">
          <cell r="A2346">
            <v>32380</v>
          </cell>
          <cell r="B2346">
            <v>260.43</v>
          </cell>
          <cell r="C2346">
            <v>260.67</v>
          </cell>
          <cell r="D2346">
            <v>260.86</v>
          </cell>
          <cell r="E2346">
            <v>6.3505077254202166E-2</v>
          </cell>
          <cell r="F2346">
            <v>1.5862499782489346E-2</v>
          </cell>
        </row>
        <row r="2347">
          <cell r="A2347">
            <v>32390</v>
          </cell>
          <cell r="B2347">
            <v>259.72000000000003</v>
          </cell>
          <cell r="C2347">
            <v>259.911</v>
          </cell>
          <cell r="D2347">
            <v>260.06</v>
          </cell>
          <cell r="E2347">
            <v>7.6283202078985257E-2</v>
          </cell>
          <cell r="F2347">
            <v>1.9828124728111685E-2</v>
          </cell>
        </row>
        <row r="2348">
          <cell r="A2348">
            <v>32400</v>
          </cell>
          <cell r="B2348">
            <v>259.08</v>
          </cell>
          <cell r="C2348">
            <v>259.18599999999998</v>
          </cell>
          <cell r="D2348">
            <v>259.27</v>
          </cell>
          <cell r="E2348">
            <v>8.6468248814325299E-2</v>
          </cell>
          <cell r="F2348">
            <v>2.2802343437328437E-2</v>
          </cell>
        </row>
        <row r="2349">
          <cell r="A2349">
            <v>32410</v>
          </cell>
          <cell r="B2349">
            <v>258.52999999999997</v>
          </cell>
          <cell r="C2349">
            <v>258.60399999999998</v>
          </cell>
          <cell r="D2349">
            <v>258.63</v>
          </cell>
          <cell r="E2349">
            <v>8.9035164794752097E-2</v>
          </cell>
          <cell r="F2349">
            <v>2.2802343437328437E-2</v>
          </cell>
        </row>
        <row r="2350">
          <cell r="A2350">
            <v>32420</v>
          </cell>
          <cell r="B2350">
            <v>258.10000000000002</v>
          </cell>
          <cell r="C2350">
            <v>258.166</v>
          </cell>
          <cell r="D2350">
            <v>258.13</v>
          </cell>
          <cell r="E2350">
            <v>9.0288192121320263E-2</v>
          </cell>
          <cell r="F2350">
            <v>2.4055370763896605E-2</v>
          </cell>
        </row>
        <row r="2351">
          <cell r="A2351">
            <v>32430</v>
          </cell>
          <cell r="B2351">
            <v>257.8</v>
          </cell>
          <cell r="C2351">
            <v>257.87</v>
          </cell>
          <cell r="D2351">
            <v>257.8</v>
          </cell>
          <cell r="E2351">
            <v>9.1541219447888428E-2</v>
          </cell>
          <cell r="F2351">
            <v>2.5308398090464774E-2</v>
          </cell>
        </row>
        <row r="2352">
          <cell r="A2352">
            <v>32440</v>
          </cell>
          <cell r="B2352">
            <v>257.69</v>
          </cell>
          <cell r="C2352">
            <v>257.71899999999999</v>
          </cell>
          <cell r="D2352">
            <v>257.69</v>
          </cell>
          <cell r="E2352">
            <v>9.2794246774456593E-2</v>
          </cell>
          <cell r="F2352">
            <v>2.6561425417032943E-2</v>
          </cell>
        </row>
        <row r="2353">
          <cell r="A2353">
            <v>32450</v>
          </cell>
          <cell r="B2353">
            <v>257.64</v>
          </cell>
          <cell r="C2353">
            <v>257.70999999999998</v>
          </cell>
          <cell r="D2353">
            <v>257.64</v>
          </cell>
          <cell r="E2353">
            <v>1.9415038796276023E-2</v>
          </cell>
          <cell r="F2353">
            <v>1.9415038796276027E-2</v>
          </cell>
        </row>
        <row r="2354">
          <cell r="A2354">
            <v>32460</v>
          </cell>
          <cell r="B2354">
            <v>257.77</v>
          </cell>
          <cell r="C2354">
            <v>257.84500000000003</v>
          </cell>
          <cell r="D2354">
            <v>257.77</v>
          </cell>
          <cell r="E2354">
            <v>1.8162011469707855E-2</v>
          </cell>
          <cell r="F2354">
            <v>1.8162011469707858E-2</v>
          </cell>
        </row>
        <row r="2355">
          <cell r="A2355">
            <v>32470</v>
          </cell>
          <cell r="B2355">
            <v>257.97000000000003</v>
          </cell>
          <cell r="C2355">
            <v>258.03899999999999</v>
          </cell>
          <cell r="D2355">
            <v>257.97000000000003</v>
          </cell>
          <cell r="E2355">
            <v>1.6908984143139686E-2</v>
          </cell>
          <cell r="F2355">
            <v>1.690898414313969E-2</v>
          </cell>
        </row>
        <row r="2356">
          <cell r="A2356">
            <v>32480</v>
          </cell>
          <cell r="B2356">
            <v>258.16000000000003</v>
          </cell>
          <cell r="C2356">
            <v>258.233</v>
          </cell>
          <cell r="D2356">
            <v>258.16000000000003</v>
          </cell>
          <cell r="E2356">
            <v>1.2681738107354765E-2</v>
          </cell>
          <cell r="F2356">
            <v>1.5655956816571521E-2</v>
          </cell>
        </row>
        <row r="2357">
          <cell r="A2357">
            <v>32490</v>
          </cell>
          <cell r="B2357">
            <v>258.32</v>
          </cell>
          <cell r="C2357">
            <v>258.39299999999997</v>
          </cell>
          <cell r="D2357">
            <v>258.32</v>
          </cell>
          <cell r="E2357">
            <v>8.4544920715698448E-3</v>
          </cell>
          <cell r="F2357">
            <v>1.0437304544381014E-2</v>
          </cell>
        </row>
        <row r="2358">
          <cell r="A2358">
            <v>32500</v>
          </cell>
          <cell r="B2358">
            <v>258.42</v>
          </cell>
          <cell r="C2358">
            <v>258.48500000000001</v>
          </cell>
          <cell r="D2358">
            <v>258.39</v>
          </cell>
          <cell r="E2358">
            <v>4.2272460357849224E-3</v>
          </cell>
          <cell r="F2358">
            <v>5.218652272190507E-3</v>
          </cell>
        </row>
        <row r="2359">
          <cell r="A2359">
            <v>32510</v>
          </cell>
          <cell r="B2359">
            <v>258.47000000000003</v>
          </cell>
          <cell r="C2359">
            <v>258.51</v>
          </cell>
          <cell r="D2359">
            <v>258.44</v>
          </cell>
          <cell r="E2359">
            <v>5.2222323502664151E-3</v>
          </cell>
          <cell r="F2359">
            <v>1.2566074046440781E-3</v>
          </cell>
        </row>
        <row r="2360">
          <cell r="A2360">
            <v>32520</v>
          </cell>
          <cell r="B2360">
            <v>258.42</v>
          </cell>
          <cell r="C2360">
            <v>258.46600000000001</v>
          </cell>
          <cell r="D2360">
            <v>258.39</v>
          </cell>
          <cell r="E2360">
            <v>1.1432290858862507E-2</v>
          </cell>
          <cell r="F2360">
            <v>2.5096347312122472E-3</v>
          </cell>
        </row>
        <row r="2361">
          <cell r="A2361">
            <v>32530</v>
          </cell>
          <cell r="B2361">
            <v>258.37</v>
          </cell>
          <cell r="C2361">
            <v>258.35500000000002</v>
          </cell>
          <cell r="D2361">
            <v>258.25</v>
          </cell>
          <cell r="E2361">
            <v>1.7380728277296011E-2</v>
          </cell>
          <cell r="F2361">
            <v>5.2304940689031285E-3</v>
          </cell>
        </row>
        <row r="2362">
          <cell r="A2362">
            <v>32540</v>
          </cell>
          <cell r="B2362">
            <v>258.32</v>
          </cell>
          <cell r="C2362">
            <v>258.17599999999999</v>
          </cell>
          <cell r="D2362">
            <v>257.98</v>
          </cell>
          <cell r="E2362">
            <v>2.4816275050337892E-2</v>
          </cell>
          <cell r="F2362">
            <v>8.0945565296303718E-3</v>
          </cell>
        </row>
        <row r="2363">
          <cell r="A2363">
            <v>32550</v>
          </cell>
          <cell r="B2363">
            <v>258.17</v>
          </cell>
          <cell r="C2363">
            <v>257.96199999999999</v>
          </cell>
          <cell r="D2363">
            <v>257.69</v>
          </cell>
          <cell r="E2363">
            <v>3.2251821823379774E-2</v>
          </cell>
          <cell r="F2363">
            <v>1.0958618990357615E-2</v>
          </cell>
        </row>
        <row r="2364">
          <cell r="A2364">
            <v>32560</v>
          </cell>
          <cell r="B2364">
            <v>257.95999999999998</v>
          </cell>
          <cell r="C2364">
            <v>257.74900000000002</v>
          </cell>
          <cell r="D2364">
            <v>257.48</v>
          </cell>
          <cell r="E2364">
            <v>4.2165884187435616E-2</v>
          </cell>
          <cell r="F2364">
            <v>1.3822681451084859E-2</v>
          </cell>
        </row>
        <row r="2365">
          <cell r="A2365">
            <v>32570</v>
          </cell>
          <cell r="B2365">
            <v>257.75</v>
          </cell>
          <cell r="C2365">
            <v>257.536</v>
          </cell>
          <cell r="D2365">
            <v>257.27</v>
          </cell>
          <cell r="E2365">
            <v>5.4558462142505426E-2</v>
          </cell>
          <cell r="F2365">
            <v>1.6690323989888012E-2</v>
          </cell>
        </row>
        <row r="2366">
          <cell r="A2366">
            <v>32580</v>
          </cell>
          <cell r="B2366">
            <v>257.52999999999997</v>
          </cell>
          <cell r="C2366">
            <v>257.32299999999998</v>
          </cell>
          <cell r="D2366">
            <v>257.05</v>
          </cell>
          <cell r="E2366">
            <v>6.942955568858919E-2</v>
          </cell>
          <cell r="F2366">
            <v>1.9554386450615257E-2</v>
          </cell>
        </row>
        <row r="2367">
          <cell r="A2367">
            <v>32590</v>
          </cell>
          <cell r="B2367">
            <v>257.32</v>
          </cell>
          <cell r="C2367">
            <v>257.11</v>
          </cell>
          <cell r="D2367">
            <v>256.83999999999997</v>
          </cell>
          <cell r="E2367">
            <v>8.1822133643658992E-2</v>
          </cell>
          <cell r="F2367">
            <v>2.2418448911342502E-2</v>
          </cell>
        </row>
        <row r="2368">
          <cell r="A2368">
            <v>32600</v>
          </cell>
          <cell r="B2368">
            <v>257.11</v>
          </cell>
          <cell r="C2368">
            <v>256.89600000000002</v>
          </cell>
          <cell r="D2368">
            <v>256.63</v>
          </cell>
          <cell r="E2368">
            <v>8.9257680416700874E-2</v>
          </cell>
          <cell r="F2368">
            <v>2.5282511372069747E-2</v>
          </cell>
        </row>
        <row r="2369">
          <cell r="A2369">
            <v>32610</v>
          </cell>
          <cell r="B2369">
            <v>256.89</v>
          </cell>
          <cell r="C2369">
            <v>256.68299999999999</v>
          </cell>
          <cell r="D2369">
            <v>256.41000000000003</v>
          </cell>
          <cell r="E2369">
            <v>9.6693227189742756E-2</v>
          </cell>
          <cell r="F2369">
            <v>2.8146573832796992E-2</v>
          </cell>
        </row>
        <row r="2370">
          <cell r="A2370">
            <v>32620</v>
          </cell>
          <cell r="B2370">
            <v>256.68</v>
          </cell>
          <cell r="C2370">
            <v>256.47000000000003</v>
          </cell>
          <cell r="D2370">
            <v>256.2</v>
          </cell>
          <cell r="E2370">
            <v>7.4355467730418826E-3</v>
          </cell>
          <cell r="F2370">
            <v>2.8604823826513348E-3</v>
          </cell>
        </row>
        <row r="2371">
          <cell r="A2371">
            <v>32630</v>
          </cell>
          <cell r="B2371">
            <v>256.47000000000003</v>
          </cell>
          <cell r="C2371">
            <v>256.25700000000001</v>
          </cell>
          <cell r="D2371">
            <v>255.99</v>
          </cell>
          <cell r="E2371">
            <v>1.4871093546083765E-2</v>
          </cell>
          <cell r="F2371">
            <v>5.7245448433785786E-3</v>
          </cell>
        </row>
        <row r="2372">
          <cell r="A2372">
            <v>32640</v>
          </cell>
          <cell r="B2372">
            <v>256.3</v>
          </cell>
          <cell r="C2372">
            <v>256.08699999999999</v>
          </cell>
          <cell r="D2372">
            <v>255.82</v>
          </cell>
          <cell r="E2372">
            <v>1.7349609137097727E-2</v>
          </cell>
          <cell r="F2372">
            <v>8.588607304105822E-3</v>
          </cell>
        </row>
        <row r="2373">
          <cell r="A2373">
            <v>32650</v>
          </cell>
          <cell r="B2373">
            <v>256.2</v>
          </cell>
          <cell r="C2373">
            <v>255.98599999999999</v>
          </cell>
          <cell r="D2373">
            <v>255.76500000000001</v>
          </cell>
          <cell r="E2373">
            <v>2.1315234082720066E-2</v>
          </cell>
          <cell r="F2373">
            <v>1.1452669764833065E-2</v>
          </cell>
        </row>
        <row r="2374">
          <cell r="A2374">
            <v>32660</v>
          </cell>
          <cell r="B2374">
            <v>256.10999999999996</v>
          </cell>
          <cell r="C2374">
            <v>255.95500000000001</v>
          </cell>
          <cell r="D2374">
            <v>255.715</v>
          </cell>
          <cell r="E2374">
            <v>7.1753026359854172E-2</v>
          </cell>
          <cell r="F2374">
            <v>5.0612665321611204E-2</v>
          </cell>
        </row>
        <row r="2375">
          <cell r="A2375">
            <v>32670</v>
          </cell>
          <cell r="B2375">
            <v>256.15999999999997</v>
          </cell>
          <cell r="C2375">
            <v>255.994</v>
          </cell>
          <cell r="D2375">
            <v>255.78</v>
          </cell>
          <cell r="E2375">
            <v>7.1753026359854172E-2</v>
          </cell>
          <cell r="F2375">
            <v>4.7748602860883962E-2</v>
          </cell>
        </row>
        <row r="2376">
          <cell r="A2376">
            <v>32680</v>
          </cell>
          <cell r="B2376">
            <v>256.20999999999998</v>
          </cell>
          <cell r="C2376">
            <v>256.10199999999998</v>
          </cell>
          <cell r="D2376">
            <v>255.98</v>
          </cell>
          <cell r="E2376">
            <v>6.9274510768840211E-2</v>
          </cell>
          <cell r="F2376">
            <v>4.4884540400156721E-2</v>
          </cell>
        </row>
        <row r="2377">
          <cell r="A2377">
            <v>32690</v>
          </cell>
          <cell r="B2377">
            <v>256.32</v>
          </cell>
          <cell r="C2377">
            <v>256.28100000000001</v>
          </cell>
          <cell r="D2377">
            <v>256.20999999999998</v>
          </cell>
          <cell r="E2377">
            <v>6.6795995177826251E-2</v>
          </cell>
          <cell r="F2377">
            <v>4.2120720125554928E-2</v>
          </cell>
        </row>
        <row r="2378">
          <cell r="A2378">
            <v>32700</v>
          </cell>
          <cell r="B2378">
            <v>256.51</v>
          </cell>
          <cell r="C2378">
            <v>256.529</v>
          </cell>
          <cell r="D2378">
            <v>256.45999999999998</v>
          </cell>
          <cell r="E2378">
            <v>6.2830370232203919E-2</v>
          </cell>
          <cell r="F2378">
            <v>3.9532323676672684E-2</v>
          </cell>
        </row>
        <row r="2379">
          <cell r="A2379">
            <v>32710</v>
          </cell>
          <cell r="B2379">
            <v>256.77999999999997</v>
          </cell>
          <cell r="C2379">
            <v>256.84699999999998</v>
          </cell>
          <cell r="D2379">
            <v>256.80749999999995</v>
          </cell>
          <cell r="E2379">
            <v>5.7611717960013416E-2</v>
          </cell>
          <cell r="F2379">
            <v>3.8279296350104512E-2</v>
          </cell>
        </row>
        <row r="2380">
          <cell r="A2380">
            <v>32720</v>
          </cell>
          <cell r="B2380">
            <v>257.16000000000003</v>
          </cell>
          <cell r="C2380">
            <v>257.23500000000001</v>
          </cell>
          <cell r="D2380">
            <v>257.16000000000003</v>
          </cell>
          <cell r="E2380">
            <v>5.2393065687822905E-2</v>
          </cell>
          <cell r="F2380">
            <v>3.702626902353634E-2</v>
          </cell>
        </row>
        <row r="2381">
          <cell r="A2381">
            <v>32730</v>
          </cell>
          <cell r="B2381">
            <v>257.62</v>
          </cell>
          <cell r="C2381">
            <v>257.69200000000001</v>
          </cell>
          <cell r="D2381">
            <v>257.62</v>
          </cell>
          <cell r="E2381">
            <v>4.7174413415632395E-2</v>
          </cell>
          <cell r="F2381">
            <v>3.5773241696968168E-2</v>
          </cell>
        </row>
        <row r="2382">
          <cell r="A2382">
            <v>32740</v>
          </cell>
          <cell r="B2382">
            <v>258.14999999999998</v>
          </cell>
          <cell r="C2382">
            <v>258.22000000000003</v>
          </cell>
          <cell r="D2382">
            <v>258.14999999999998</v>
          </cell>
          <cell r="E2382">
            <v>4.0964354907036302E-2</v>
          </cell>
          <cell r="F2382">
            <v>3.2041698779386035E-2</v>
          </cell>
        </row>
        <row r="2383">
          <cell r="A2383">
            <v>32750</v>
          </cell>
          <cell r="B2383">
            <v>258.72000000000003</v>
          </cell>
          <cell r="C2383">
            <v>258.78899999999999</v>
          </cell>
          <cell r="D2383">
            <v>258.72000000000003</v>
          </cell>
          <cell r="E2383">
            <v>3.3762890162034626E-2</v>
          </cell>
          <cell r="F2383">
            <v>2.6823046507195528E-2</v>
          </cell>
        </row>
        <row r="2384">
          <cell r="A2384">
            <v>32760</v>
          </cell>
          <cell r="B2384">
            <v>259.20999999999998</v>
          </cell>
          <cell r="C2384">
            <v>259.27999999999997</v>
          </cell>
          <cell r="D2384">
            <v>259.20999999999998</v>
          </cell>
          <cell r="E2384">
            <v>2.5570019180627363E-2</v>
          </cell>
          <cell r="F2384">
            <v>2.0612987998599439E-2</v>
          </cell>
        </row>
        <row r="2385">
          <cell r="A2385">
            <v>32770</v>
          </cell>
          <cell r="B2385">
            <v>259.54000000000002</v>
          </cell>
          <cell r="C2385">
            <v>259.61399999999998</v>
          </cell>
          <cell r="D2385">
            <v>259.54000000000002</v>
          </cell>
          <cell r="E2385">
            <v>1.6385741962814518E-2</v>
          </cell>
          <cell r="F2385">
            <v>1.4402929490003349E-2</v>
          </cell>
        </row>
        <row r="2386">
          <cell r="A2386">
            <v>32780</v>
          </cell>
          <cell r="B2386">
            <v>259.69</v>
          </cell>
          <cell r="C2386">
            <v>259.78899999999999</v>
          </cell>
          <cell r="D2386">
            <v>259.64</v>
          </cell>
          <cell r="E2386">
            <v>8.1928709814072589E-3</v>
          </cell>
          <cell r="F2386">
            <v>7.2014647450016752E-3</v>
          </cell>
        </row>
        <row r="2387">
          <cell r="A2387">
            <v>32790</v>
          </cell>
          <cell r="B2387">
            <v>259.74</v>
          </cell>
          <cell r="C2387">
            <v>259.80599999999998</v>
          </cell>
          <cell r="D2387">
            <v>259.74</v>
          </cell>
          <cell r="E2387">
            <v>8.1928709814072589E-3</v>
          </cell>
          <cell r="F2387">
            <v>5.218652272190507E-3</v>
          </cell>
        </row>
        <row r="2388">
          <cell r="A2388">
            <v>32800</v>
          </cell>
          <cell r="B2388">
            <v>259.60000000000002</v>
          </cell>
          <cell r="C2388">
            <v>259.666</v>
          </cell>
          <cell r="D2388">
            <v>259.60000000000002</v>
          </cell>
          <cell r="E2388">
            <v>1.6385741962814518E-2</v>
          </cell>
          <cell r="F2388">
            <v>8.9501951897726379E-3</v>
          </cell>
        </row>
        <row r="2389">
          <cell r="A2389">
            <v>32810</v>
          </cell>
          <cell r="B2389">
            <v>259.31</v>
          </cell>
          <cell r="C2389">
            <v>259.36799999999999</v>
          </cell>
          <cell r="D2389">
            <v>259.3</v>
          </cell>
          <cell r="E2389">
            <v>2.3587206707816194E-2</v>
          </cell>
          <cell r="F2389">
            <v>1.0203222516340807E-2</v>
          </cell>
        </row>
        <row r="2390">
          <cell r="A2390">
            <v>32820</v>
          </cell>
          <cell r="B2390">
            <v>259</v>
          </cell>
          <cell r="C2390">
            <v>258.99</v>
          </cell>
          <cell r="D2390">
            <v>258.92</v>
          </cell>
          <cell r="E2390">
            <v>2.8544237889844115E-2</v>
          </cell>
          <cell r="F2390">
            <v>1.27307576379326E-2</v>
          </cell>
        </row>
        <row r="2391">
          <cell r="A2391">
            <v>32830</v>
          </cell>
          <cell r="B2391">
            <v>258.70999999999998</v>
          </cell>
          <cell r="C2391">
            <v>258.63499999999999</v>
          </cell>
          <cell r="D2391">
            <v>258.55</v>
          </cell>
          <cell r="E2391">
            <v>3.3501269071872036E-2</v>
          </cell>
          <cell r="F2391">
            <v>1.5440876741395755E-2</v>
          </cell>
        </row>
        <row r="2392">
          <cell r="A2392">
            <v>32840</v>
          </cell>
          <cell r="B2392">
            <v>258.47000000000003</v>
          </cell>
          <cell r="C2392">
            <v>258.33999999999997</v>
          </cell>
          <cell r="D2392">
            <v>258.17</v>
          </cell>
          <cell r="E2392">
            <v>3.6475487781088792E-2</v>
          </cell>
          <cell r="F2392">
            <v>1.8308519280198908E-2</v>
          </cell>
        </row>
        <row r="2393">
          <cell r="A2393">
            <v>32850</v>
          </cell>
          <cell r="B2393">
            <v>258.3</v>
          </cell>
          <cell r="C2393">
            <v>258.10700000000003</v>
          </cell>
          <cell r="D2393">
            <v>257.86</v>
          </cell>
          <cell r="E2393">
            <v>4.1432518963116713E-2</v>
          </cell>
          <cell r="F2393">
            <v>2.1172581740926153E-2</v>
          </cell>
        </row>
        <row r="2394">
          <cell r="A2394">
            <v>32860</v>
          </cell>
          <cell r="B2394">
            <v>258.12</v>
          </cell>
          <cell r="C2394">
            <v>257.935</v>
          </cell>
          <cell r="D2394">
            <v>257.69</v>
          </cell>
          <cell r="E2394">
            <v>4.1432518963116713E-2</v>
          </cell>
          <cell r="F2394">
            <v>2.4033064123577488E-2</v>
          </cell>
        </row>
        <row r="2395">
          <cell r="A2395">
            <v>32870</v>
          </cell>
          <cell r="B2395">
            <v>258.01</v>
          </cell>
          <cell r="C2395">
            <v>257.82600000000002</v>
          </cell>
          <cell r="D2395">
            <v>257.58</v>
          </cell>
          <cell r="E2395">
            <v>4.6389550145144634E-2</v>
          </cell>
          <cell r="F2395">
            <v>2.6897126584304733E-2</v>
          </cell>
        </row>
        <row r="2396">
          <cell r="A2396">
            <v>32880</v>
          </cell>
          <cell r="B2396">
            <v>257.93</v>
          </cell>
          <cell r="C2396">
            <v>257.77800000000002</v>
          </cell>
          <cell r="D2396">
            <v>257.5</v>
          </cell>
          <cell r="E2396">
            <v>6.9308383815250729E-2</v>
          </cell>
          <cell r="F2396">
            <v>5.6599657427016024E-2</v>
          </cell>
        </row>
        <row r="2397">
          <cell r="A2397">
            <v>32890</v>
          </cell>
          <cell r="B2397">
            <v>257.98</v>
          </cell>
          <cell r="C2397">
            <v>257.79199999999997</v>
          </cell>
          <cell r="D2397">
            <v>257.55</v>
          </cell>
          <cell r="E2397">
            <v>6.3359946396817218E-2</v>
          </cell>
          <cell r="F2397">
            <v>5.3732014888212873E-2</v>
          </cell>
        </row>
        <row r="2398">
          <cell r="A2398">
            <v>32900</v>
          </cell>
          <cell r="B2398">
            <v>258.06</v>
          </cell>
          <cell r="C2398">
            <v>257.86799999999999</v>
          </cell>
          <cell r="D2398">
            <v>257.63</v>
          </cell>
          <cell r="E2398">
            <v>5.7411508978383714E-2</v>
          </cell>
          <cell r="F2398">
            <v>5.0867952427485631E-2</v>
          </cell>
        </row>
        <row r="2399">
          <cell r="A2399">
            <v>32910</v>
          </cell>
          <cell r="B2399">
            <v>258.18</v>
          </cell>
          <cell r="C2399">
            <v>258.00599999999997</v>
          </cell>
          <cell r="D2399">
            <v>257.77999999999997</v>
          </cell>
          <cell r="E2399">
            <v>5.2454477796355793E-2</v>
          </cell>
          <cell r="F2399">
            <v>4.800388996675839E-2</v>
          </cell>
        </row>
        <row r="2400">
          <cell r="A2400">
            <v>32920</v>
          </cell>
          <cell r="B2400">
            <v>258.33</v>
          </cell>
          <cell r="C2400">
            <v>258.20499999999998</v>
          </cell>
          <cell r="D2400">
            <v>258.05</v>
          </cell>
          <cell r="E2400">
            <v>5.2454477796355793E-2</v>
          </cell>
          <cell r="F2400">
            <v>4.5143407584107058E-2</v>
          </cell>
        </row>
        <row r="2401">
          <cell r="A2401">
            <v>32930</v>
          </cell>
          <cell r="B2401">
            <v>258.54000000000002</v>
          </cell>
          <cell r="C2401">
            <v>258.46600000000001</v>
          </cell>
          <cell r="D2401">
            <v>258.38</v>
          </cell>
          <cell r="E2401">
            <v>4.7497446614327872E-2</v>
          </cell>
          <cell r="F2401">
            <v>4.2325886138366631E-2</v>
          </cell>
        </row>
        <row r="2402">
          <cell r="A2402">
            <v>32940</v>
          </cell>
          <cell r="B2402">
            <v>258.77</v>
          </cell>
          <cell r="C2402">
            <v>258.74799999999999</v>
          </cell>
          <cell r="D2402">
            <v>258.73</v>
          </cell>
          <cell r="E2402">
            <v>4.1549009195894368E-2</v>
          </cell>
          <cell r="F2402">
            <v>3.9683788518345746E-2</v>
          </cell>
        </row>
        <row r="2403">
          <cell r="A2403">
            <v>32950</v>
          </cell>
          <cell r="B2403">
            <v>259</v>
          </cell>
          <cell r="C2403">
            <v>259.02999999999997</v>
          </cell>
          <cell r="D2403">
            <v>259.06</v>
          </cell>
          <cell r="E2403">
            <v>3.4609165541055274E-2</v>
          </cell>
          <cell r="F2403">
            <v>3.2220702683181487E-2</v>
          </cell>
        </row>
        <row r="2404">
          <cell r="A2404">
            <v>32960</v>
          </cell>
          <cell r="B2404">
            <v>259.22000000000003</v>
          </cell>
          <cell r="C2404">
            <v>259.31200000000001</v>
          </cell>
          <cell r="D2404">
            <v>259.39</v>
          </cell>
          <cell r="E2404">
            <v>2.516326723307985E-2</v>
          </cell>
          <cell r="F2404">
            <v>2.6272265264747983E-2</v>
          </cell>
        </row>
        <row r="2405">
          <cell r="A2405">
            <v>32970</v>
          </cell>
          <cell r="B2405">
            <v>259.41000000000003</v>
          </cell>
          <cell r="C2405">
            <v>259.57100000000003</v>
          </cell>
          <cell r="D2405">
            <v>259.7</v>
          </cell>
          <cell r="E2405">
            <v>1.5588486114371696E-2</v>
          </cell>
          <cell r="F2405">
            <v>1.8836718491706102E-2</v>
          </cell>
        </row>
        <row r="2406">
          <cell r="A2406">
            <v>32980</v>
          </cell>
          <cell r="B2406">
            <v>259.46000000000004</v>
          </cell>
          <cell r="C2406">
            <v>259.71699999999998</v>
          </cell>
          <cell r="D2406">
            <v>259.75</v>
          </cell>
          <cell r="E2406">
            <v>7.8246737208310744E-3</v>
          </cell>
          <cell r="F2406">
            <v>9.914062364055844E-3</v>
          </cell>
        </row>
        <row r="2407">
          <cell r="A2407">
            <v>32990</v>
          </cell>
          <cell r="B2407">
            <v>259.51000000000005</v>
          </cell>
          <cell r="C2407">
            <v>259.767</v>
          </cell>
          <cell r="D2407">
            <v>259.8</v>
          </cell>
          <cell r="E2407">
            <v>2.8640624607272438E-3</v>
          </cell>
          <cell r="F2407">
            <v>1.0905468600461429E-2</v>
          </cell>
        </row>
        <row r="2408">
          <cell r="B2408">
            <v>259.48</v>
          </cell>
          <cell r="E2408">
            <v>0</v>
          </cell>
          <cell r="F2408">
            <v>0</v>
          </cell>
        </row>
        <row r="2409">
          <cell r="A2409">
            <v>33000</v>
          </cell>
          <cell r="B2409">
            <v>259.38</v>
          </cell>
          <cell r="C2409">
            <v>259.64400000000001</v>
          </cell>
          <cell r="D2409">
            <v>259.85000000000002</v>
          </cell>
          <cell r="E2409">
            <v>5.7281249214544876E-3</v>
          </cell>
          <cell r="F2409">
            <v>2.3298046555531235E-2</v>
          </cell>
        </row>
        <row r="2410">
          <cell r="A2410">
            <v>33010</v>
          </cell>
          <cell r="B2410">
            <v>259.17</v>
          </cell>
          <cell r="C2410">
            <v>259.43299999999999</v>
          </cell>
          <cell r="D2410">
            <v>259.64</v>
          </cell>
          <cell r="E2410">
            <v>8.5921873821817318E-3</v>
          </cell>
          <cell r="F2410">
            <v>3.5690624510601038E-2</v>
          </cell>
        </row>
        <row r="2411">
          <cell r="A2411">
            <v>33020</v>
          </cell>
          <cell r="B2411">
            <v>258.94</v>
          </cell>
          <cell r="C2411">
            <v>259.2</v>
          </cell>
          <cell r="D2411">
            <v>259.39999999999998</v>
          </cell>
          <cell r="E2411">
            <v>1.1452669764833067E-2</v>
          </cell>
          <cell r="F2411">
            <v>4.8083202465670841E-2</v>
          </cell>
        </row>
        <row r="2412">
          <cell r="A2412">
            <v>33030</v>
          </cell>
          <cell r="B2412">
            <v>258.70999999999998</v>
          </cell>
          <cell r="C2412">
            <v>258.96699999999998</v>
          </cell>
          <cell r="D2412">
            <v>259.17</v>
          </cell>
          <cell r="E2412">
            <v>1.9277343485664143E-2</v>
          </cell>
          <cell r="F2412">
            <v>5.7997264829726683E-2</v>
          </cell>
        </row>
        <row r="2413">
          <cell r="A2413">
            <v>33040</v>
          </cell>
          <cell r="B2413">
            <v>258.47000000000003</v>
          </cell>
          <cell r="C2413">
            <v>258.73399999999998</v>
          </cell>
          <cell r="D2413">
            <v>258.94</v>
          </cell>
          <cell r="E2413">
            <v>2.2141405946391388E-2</v>
          </cell>
          <cell r="F2413">
            <v>6.5432811602768565E-2</v>
          </cell>
        </row>
        <row r="2414">
          <cell r="A2414">
            <v>33050</v>
          </cell>
          <cell r="B2414">
            <v>258.24</v>
          </cell>
          <cell r="C2414">
            <v>258.50099999999998</v>
          </cell>
          <cell r="D2414">
            <v>258.7</v>
          </cell>
          <cell r="E2414">
            <v>2.5005468407118633E-2</v>
          </cell>
          <cell r="F2414">
            <v>7.2868358375810446E-2</v>
          </cell>
        </row>
        <row r="2415">
          <cell r="A2415">
            <v>33060</v>
          </cell>
          <cell r="B2415">
            <v>258.01</v>
          </cell>
          <cell r="C2415">
            <v>258.26799999999997</v>
          </cell>
          <cell r="D2415">
            <v>258.47000000000003</v>
          </cell>
          <cell r="E2415">
            <v>3.2826562049873803E-2</v>
          </cell>
          <cell r="F2415">
            <v>8.0303905148852328E-2</v>
          </cell>
        </row>
        <row r="2416">
          <cell r="A2416">
            <v>33070</v>
          </cell>
          <cell r="B2416">
            <v>257.77</v>
          </cell>
          <cell r="C2416">
            <v>258.03500000000003</v>
          </cell>
          <cell r="D2416">
            <v>258.24</v>
          </cell>
          <cell r="E2416">
            <v>4.0647655692628966E-2</v>
          </cell>
          <cell r="F2416">
            <v>8.773945192189421E-2</v>
          </cell>
        </row>
        <row r="2417">
          <cell r="A2417">
            <v>33080</v>
          </cell>
          <cell r="B2417">
            <v>257.54000000000002</v>
          </cell>
          <cell r="C2417">
            <v>257.80200000000002</v>
          </cell>
          <cell r="D2417">
            <v>258</v>
          </cell>
          <cell r="E2417">
            <v>4.3511718153356208E-2</v>
          </cell>
          <cell r="F2417">
            <v>9.7653514285950052E-2</v>
          </cell>
        </row>
        <row r="2418">
          <cell r="A2418">
            <v>33090</v>
          </cell>
          <cell r="B2418">
            <v>257.31</v>
          </cell>
          <cell r="C2418">
            <v>257.56799999999998</v>
          </cell>
          <cell r="D2418">
            <v>257.77</v>
          </cell>
          <cell r="E2418">
            <v>4.6375780614083449E-2</v>
          </cell>
          <cell r="F2418">
            <v>0.10756757665000589</v>
          </cell>
        </row>
        <row r="2419">
          <cell r="A2419">
            <v>33100</v>
          </cell>
          <cell r="B2419">
            <v>257.07</v>
          </cell>
          <cell r="C2419">
            <v>257.33499999999998</v>
          </cell>
          <cell r="D2419">
            <v>257.54000000000002</v>
          </cell>
          <cell r="E2419">
            <v>4.9239843074810691E-2</v>
          </cell>
          <cell r="F2419">
            <v>0.11748163901406174</v>
          </cell>
        </row>
        <row r="2420">
          <cell r="A2420">
            <v>33110</v>
          </cell>
          <cell r="B2420">
            <v>256.89</v>
          </cell>
          <cell r="C2420">
            <v>257.10500000000002</v>
          </cell>
          <cell r="D2420">
            <v>257.27</v>
          </cell>
          <cell r="E2420">
            <v>5.7060936717565854E-2</v>
          </cell>
          <cell r="F2420">
            <v>0.12739570137811759</v>
          </cell>
        </row>
        <row r="2421">
          <cell r="A2421">
            <v>33120</v>
          </cell>
          <cell r="B2421">
            <v>256.83</v>
          </cell>
          <cell r="C2421">
            <v>256.94600000000003</v>
          </cell>
          <cell r="D2421">
            <v>257.05</v>
          </cell>
          <cell r="E2421">
            <v>6.4785368252271477E-2</v>
          </cell>
          <cell r="F2421">
            <v>0.13730976374217344</v>
          </cell>
        </row>
        <row r="2422">
          <cell r="A2422">
            <v>33130</v>
          </cell>
          <cell r="B2422">
            <v>256.77999999999997</v>
          </cell>
          <cell r="C2422">
            <v>256.89</v>
          </cell>
          <cell r="D2422">
            <v>256.86</v>
          </cell>
          <cell r="E2422">
            <v>2.0044581756393572E-2</v>
          </cell>
          <cell r="F2422">
            <v>2.8967237884043828E-2</v>
          </cell>
        </row>
        <row r="2423">
          <cell r="A2423">
            <v>33140</v>
          </cell>
          <cell r="B2423">
            <v>256.87</v>
          </cell>
          <cell r="C2423">
            <v>256.93799999999999</v>
          </cell>
          <cell r="D2423">
            <v>256.91000000000003</v>
          </cell>
          <cell r="E2423">
            <v>1.8712792712155403E-2</v>
          </cell>
          <cell r="F2423">
            <v>2.2678417657777738E-2</v>
          </cell>
        </row>
        <row r="2424">
          <cell r="A2424">
            <v>33150</v>
          </cell>
          <cell r="B2424">
            <v>257.02</v>
          </cell>
          <cell r="C2424">
            <v>257.08800000000002</v>
          </cell>
          <cell r="D2424">
            <v>257.02439999999996</v>
          </cell>
          <cell r="E2424">
            <v>1.7459765385587234E-2</v>
          </cell>
          <cell r="F2424">
            <v>2.1425390331209569E-2</v>
          </cell>
        </row>
        <row r="2425">
          <cell r="A2425">
            <v>33160</v>
          </cell>
          <cell r="B2425">
            <v>257.27</v>
          </cell>
          <cell r="C2425">
            <v>257.34100000000001</v>
          </cell>
          <cell r="D2425">
            <v>257.27</v>
          </cell>
          <cell r="E2425">
            <v>1.6206738059019066E-2</v>
          </cell>
          <cell r="F2425">
            <v>2.0172363004641401E-2</v>
          </cell>
        </row>
        <row r="2426">
          <cell r="A2426">
            <v>33170</v>
          </cell>
          <cell r="B2426">
            <v>257.63</v>
          </cell>
          <cell r="C2426">
            <v>257.69799999999998</v>
          </cell>
          <cell r="D2426">
            <v>257.63</v>
          </cell>
          <cell r="E2426">
            <v>1.4953710732450897E-2</v>
          </cell>
          <cell r="F2426">
            <v>1.8919335678073232E-2</v>
          </cell>
        </row>
        <row r="2427">
          <cell r="A2427">
            <v>33180</v>
          </cell>
          <cell r="B2427">
            <v>258.08999999999997</v>
          </cell>
          <cell r="C2427">
            <v>258.15699999999998</v>
          </cell>
          <cell r="D2427">
            <v>258.08999999999997</v>
          </cell>
          <cell r="E2427">
            <v>1.3700683405882728E-2</v>
          </cell>
          <cell r="F2427">
            <v>1.7666308351505063E-2</v>
          </cell>
        </row>
        <row r="2428">
          <cell r="A2428">
            <v>33190</v>
          </cell>
          <cell r="B2428">
            <v>258.62</v>
          </cell>
          <cell r="C2428">
            <v>258.68799999999999</v>
          </cell>
          <cell r="D2428">
            <v>258.62</v>
          </cell>
          <cell r="E2428">
            <v>5.0121093062726772E-3</v>
          </cell>
          <cell r="F2428">
            <v>1.6413281024936895E-2</v>
          </cell>
        </row>
        <row r="2429">
          <cell r="A2429">
            <v>33200</v>
          </cell>
          <cell r="B2429">
            <v>259.14999999999998</v>
          </cell>
          <cell r="C2429">
            <v>259.22199999999998</v>
          </cell>
          <cell r="D2429">
            <v>259.14999999999998</v>
          </cell>
          <cell r="E2429">
            <v>3.7590819797045077E-3</v>
          </cell>
          <cell r="F2429">
            <v>1.5160253698368726E-2</v>
          </cell>
        </row>
        <row r="2430">
          <cell r="A2430">
            <v>33210</v>
          </cell>
          <cell r="B2430">
            <v>259.66000000000003</v>
          </cell>
          <cell r="C2430">
            <v>259.733</v>
          </cell>
          <cell r="D2430">
            <v>259.66000000000003</v>
          </cell>
          <cell r="E2430">
            <v>2.5060546531363386E-3</v>
          </cell>
          <cell r="F2430">
            <v>1.1428710780786597E-2</v>
          </cell>
        </row>
        <row r="2431">
          <cell r="A2431">
            <v>33220</v>
          </cell>
          <cell r="B2431">
            <v>260.01</v>
          </cell>
          <cell r="C2431">
            <v>260.08499999999998</v>
          </cell>
          <cell r="D2431">
            <v>260.01</v>
          </cell>
          <cell r="E2431">
            <v>1.2530273265681693E-3</v>
          </cell>
          <cell r="F2431">
            <v>6.2100585085960915E-3</v>
          </cell>
        </row>
        <row r="2432">
          <cell r="A2432">
            <v>33230</v>
          </cell>
          <cell r="B2432">
            <v>260.18</v>
          </cell>
          <cell r="C2432">
            <v>260.25400000000002</v>
          </cell>
          <cell r="D2432">
            <v>260.18</v>
          </cell>
          <cell r="E2432">
            <v>1.2530273265681693E-3</v>
          </cell>
          <cell r="F2432">
            <v>7.2014647450016752E-3</v>
          </cell>
        </row>
        <row r="2433">
          <cell r="A2433">
            <v>33240</v>
          </cell>
          <cell r="B2433">
            <v>260.17</v>
          </cell>
          <cell r="C2433">
            <v>260.24200000000002</v>
          </cell>
          <cell r="D2433">
            <v>260.08000000000004</v>
          </cell>
          <cell r="E2433">
            <v>2.5060546531363386E-3</v>
          </cell>
          <cell r="F2433">
            <v>1.5890038844611726E-2</v>
          </cell>
        </row>
        <row r="2434">
          <cell r="A2434">
            <v>33250</v>
          </cell>
          <cell r="B2434">
            <v>259.98</v>
          </cell>
          <cell r="C2434">
            <v>260.048</v>
          </cell>
          <cell r="D2434">
            <v>259.98</v>
          </cell>
          <cell r="E2434">
            <v>3.7590819797045077E-3</v>
          </cell>
          <cell r="F2434">
            <v>2.7057128535235737E-2</v>
          </cell>
        </row>
        <row r="2435">
          <cell r="A2435">
            <v>33260</v>
          </cell>
          <cell r="B2435">
            <v>259.60000000000002</v>
          </cell>
          <cell r="C2435">
            <v>259.67099999999999</v>
          </cell>
          <cell r="D2435">
            <v>259.60000000000002</v>
          </cell>
          <cell r="E2435">
            <v>5.0121093062726772E-3</v>
          </cell>
          <cell r="F2435">
            <v>4.0702733816873712E-2</v>
          </cell>
        </row>
        <row r="2436">
          <cell r="A2436">
            <v>33270</v>
          </cell>
          <cell r="B2436">
            <v>259.07</v>
          </cell>
          <cell r="C2436">
            <v>259.13600000000002</v>
          </cell>
          <cell r="D2436">
            <v>259.07</v>
          </cell>
          <cell r="E2436">
            <v>6.2651366328408467E-3</v>
          </cell>
          <cell r="F2436">
            <v>5.1869823507497727E-2</v>
          </cell>
        </row>
        <row r="2437">
          <cell r="A2437">
            <v>33280</v>
          </cell>
          <cell r="B2437">
            <v>258.51</v>
          </cell>
          <cell r="C2437">
            <v>258.577</v>
          </cell>
          <cell r="D2437">
            <v>258.51</v>
          </cell>
          <cell r="E2437">
            <v>7.5181639594090162E-3</v>
          </cell>
          <cell r="F2437">
            <v>6.3036913198121741E-2</v>
          </cell>
        </row>
        <row r="2438">
          <cell r="A2438">
            <v>33290</v>
          </cell>
          <cell r="B2438">
            <v>257.95</v>
          </cell>
          <cell r="C2438">
            <v>258.01900000000001</v>
          </cell>
          <cell r="D2438">
            <v>257.95</v>
          </cell>
          <cell r="E2438">
            <v>8.7711912859771857E-3</v>
          </cell>
          <cell r="F2438">
            <v>7.3212596652340173E-2</v>
          </cell>
        </row>
        <row r="2439">
          <cell r="A2439">
            <v>33300</v>
          </cell>
          <cell r="B2439">
            <v>257.39</v>
          </cell>
          <cell r="C2439">
            <v>257.46100000000001</v>
          </cell>
          <cell r="D2439">
            <v>257.39</v>
          </cell>
          <cell r="E2439">
            <v>1.0024218612545354E-2</v>
          </cell>
          <cell r="F2439">
            <v>8.190117075195022E-2</v>
          </cell>
        </row>
        <row r="2440">
          <cell r="A2440">
            <v>33310</v>
          </cell>
          <cell r="B2440">
            <v>256.83</v>
          </cell>
          <cell r="C2440">
            <v>256.90199999999999</v>
          </cell>
          <cell r="D2440">
            <v>256.83</v>
          </cell>
          <cell r="E2440">
            <v>1.1280826017189433E-2</v>
          </cell>
          <cell r="F2440">
            <v>8.9106215575027806E-2</v>
          </cell>
        </row>
        <row r="2441">
          <cell r="A2441">
            <v>33320</v>
          </cell>
          <cell r="B2441">
            <v>256.33999999999997</v>
          </cell>
          <cell r="C2441">
            <v>256.34899999999999</v>
          </cell>
          <cell r="D2441">
            <v>256.27999999999997</v>
          </cell>
          <cell r="E2441">
            <v>1.2533853343757602E-2</v>
          </cell>
          <cell r="F2441">
            <v>9.5316274083623892E-2</v>
          </cell>
        </row>
        <row r="2442">
          <cell r="A2442">
            <v>33330</v>
          </cell>
          <cell r="B2442">
            <v>255.93</v>
          </cell>
          <cell r="C2442">
            <v>255.86699999999999</v>
          </cell>
          <cell r="D2442">
            <v>255.79</v>
          </cell>
          <cell r="E2442">
            <v>1.2533853343757602E-2</v>
          </cell>
          <cell r="F2442">
            <v>0.10042972713850691</v>
          </cell>
        </row>
        <row r="2443">
          <cell r="A2443">
            <v>33340</v>
          </cell>
          <cell r="B2443">
            <v>255.6</v>
          </cell>
          <cell r="C2443">
            <v>255.477</v>
          </cell>
          <cell r="D2443">
            <v>255.32</v>
          </cell>
          <cell r="E2443">
            <v>1.2533853343757602E-2</v>
          </cell>
          <cell r="F2443">
            <v>0.10324008842809551</v>
          </cell>
        </row>
        <row r="2444">
          <cell r="A2444">
            <v>33350</v>
          </cell>
          <cell r="B2444">
            <v>255.37</v>
          </cell>
          <cell r="C2444">
            <v>255.179</v>
          </cell>
          <cell r="D2444">
            <v>254.94</v>
          </cell>
          <cell r="E2444">
            <v>1.2533853343757602E-2</v>
          </cell>
          <cell r="F2444">
            <v>0.10610773096689867</v>
          </cell>
        </row>
        <row r="2445">
          <cell r="A2445">
            <v>33360</v>
          </cell>
          <cell r="B2445">
            <v>255.18</v>
          </cell>
          <cell r="C2445">
            <v>254.97399999999999</v>
          </cell>
          <cell r="D2445">
            <v>254.7</v>
          </cell>
          <cell r="E2445">
            <v>1.2533853343757602E-2</v>
          </cell>
          <cell r="F2445">
            <v>0.10896821334955001</v>
          </cell>
        </row>
        <row r="2446">
          <cell r="A2446">
            <v>33370</v>
          </cell>
          <cell r="B2446">
            <v>255.06999999999994</v>
          </cell>
          <cell r="C2446">
            <v>254.86</v>
          </cell>
          <cell r="D2446">
            <v>254.62859999999998</v>
          </cell>
          <cell r="E2446">
            <v>1.8482290762191107E-2</v>
          </cell>
          <cell r="F2446">
            <v>0.11183585588835317</v>
          </cell>
        </row>
        <row r="2447">
          <cell r="A2447">
            <v>33380</v>
          </cell>
          <cell r="B2447">
            <v>254.95999999999987</v>
          </cell>
          <cell r="C2447">
            <v>254.83799999999999</v>
          </cell>
          <cell r="D2447">
            <v>254.57</v>
          </cell>
          <cell r="E2447">
            <v>2.8255077737559156E-2</v>
          </cell>
          <cell r="F2447">
            <v>8.588607304105822E-3</v>
          </cell>
        </row>
        <row r="2448">
          <cell r="A2448">
            <v>33390</v>
          </cell>
          <cell r="B2448">
            <v>255.00999999999988</v>
          </cell>
          <cell r="C2448">
            <v>254.88800000000001</v>
          </cell>
          <cell r="D2448">
            <v>254.62</v>
          </cell>
          <cell r="E2448">
            <v>2.0819530964517274E-2</v>
          </cell>
          <cell r="F2448">
            <v>5.7245448433785786E-3</v>
          </cell>
        </row>
        <row r="2449">
          <cell r="A2449">
            <v>33400</v>
          </cell>
          <cell r="B2449">
            <v>255.05999999999989</v>
          </cell>
          <cell r="C2449">
            <v>254.94300000000001</v>
          </cell>
          <cell r="D2449">
            <v>254.67000000000002</v>
          </cell>
          <cell r="E2449">
            <v>1.0905468600461429E-2</v>
          </cell>
          <cell r="F2449">
            <v>2.8640624607272438E-3</v>
          </cell>
        </row>
        <row r="2450">
          <cell r="A2450">
            <v>33410</v>
          </cell>
          <cell r="B2450">
            <v>255.1099999999999</v>
          </cell>
          <cell r="C2450">
            <v>254.99799999999999</v>
          </cell>
          <cell r="D2450">
            <v>254.74</v>
          </cell>
          <cell r="E2450">
            <v>5.5518749238712722E-2</v>
          </cell>
          <cell r="F2450">
            <v>1.4323892381712128E-2</v>
          </cell>
        </row>
        <row r="2451">
          <cell r="A2451">
            <v>33420</v>
          </cell>
          <cell r="B2451">
            <v>255.15999999999991</v>
          </cell>
          <cell r="C2451">
            <v>255.05199999999999</v>
          </cell>
          <cell r="D2451">
            <v>254.86</v>
          </cell>
          <cell r="E2451">
            <v>4.312617128364292E-2</v>
          </cell>
          <cell r="F2451">
            <v>1.1459829920984885E-2</v>
          </cell>
        </row>
        <row r="2452">
          <cell r="A2452">
            <v>33430</v>
          </cell>
          <cell r="B2452">
            <v>255.20999999999992</v>
          </cell>
          <cell r="C2452">
            <v>255.107</v>
          </cell>
          <cell r="D2452">
            <v>254.97</v>
          </cell>
          <cell r="E2452">
            <v>3.0733593328573117E-2</v>
          </cell>
          <cell r="F2452">
            <v>8.5921873821817318E-3</v>
          </cell>
        </row>
        <row r="2453">
          <cell r="A2453">
            <v>33440</v>
          </cell>
          <cell r="B2453">
            <v>255.25999999999993</v>
          </cell>
          <cell r="C2453">
            <v>255.16200000000001</v>
          </cell>
          <cell r="D2453">
            <v>255.07</v>
          </cell>
          <cell r="E2453">
            <v>1.9828124728111688E-2</v>
          </cell>
          <cell r="F2453">
            <v>5.7281249214544876E-3</v>
          </cell>
        </row>
        <row r="2454">
          <cell r="A2454">
            <v>33450</v>
          </cell>
          <cell r="B2454">
            <v>255.30999999999995</v>
          </cell>
          <cell r="C2454">
            <v>255.21700000000001</v>
          </cell>
          <cell r="D2454">
            <v>255.12</v>
          </cell>
          <cell r="E2454">
            <v>9.914062364055844E-3</v>
          </cell>
          <cell r="F2454">
            <v>2.8640624607272438E-3</v>
          </cell>
        </row>
        <row r="2455">
          <cell r="A2455">
            <v>33460</v>
          </cell>
          <cell r="B2455">
            <v>255.35999999999996</v>
          </cell>
          <cell r="C2455">
            <v>255.27099999999999</v>
          </cell>
          <cell r="D2455">
            <v>255.17999999999998</v>
          </cell>
          <cell r="E2455">
            <v>5.7005858593321107E-2</v>
          </cell>
          <cell r="F2455">
            <v>1.1456249842908975E-2</v>
          </cell>
        </row>
        <row r="2456">
          <cell r="A2456">
            <v>33470</v>
          </cell>
          <cell r="B2456">
            <v>255.40999999999997</v>
          </cell>
          <cell r="C2456">
            <v>255.32599999999999</v>
          </cell>
          <cell r="D2456">
            <v>255.23</v>
          </cell>
          <cell r="E2456">
            <v>4.4613280638251297E-2</v>
          </cell>
          <cell r="F2456">
            <v>8.5921873821817318E-3</v>
          </cell>
        </row>
        <row r="2457">
          <cell r="A2457">
            <v>33480</v>
          </cell>
          <cell r="B2457">
            <v>255.45999999999998</v>
          </cell>
          <cell r="C2457">
            <v>255.381</v>
          </cell>
          <cell r="D2457">
            <v>255.29</v>
          </cell>
          <cell r="E2457">
            <v>2.974218709216753E-2</v>
          </cell>
          <cell r="F2457">
            <v>5.7281249214544876E-3</v>
          </cell>
        </row>
        <row r="2458">
          <cell r="A2458">
            <v>33490</v>
          </cell>
          <cell r="B2458">
            <v>255.51</v>
          </cell>
          <cell r="C2458">
            <v>255.43600000000001</v>
          </cell>
          <cell r="D2458">
            <v>255.34</v>
          </cell>
          <cell r="E2458">
            <v>1.4871093546083765E-2</v>
          </cell>
          <cell r="F2458">
            <v>2.8676425388031528E-3</v>
          </cell>
        </row>
        <row r="2459">
          <cell r="A2459">
            <v>33500</v>
          </cell>
          <cell r="B2459">
            <v>255.56</v>
          </cell>
          <cell r="C2459">
            <v>255.49</v>
          </cell>
          <cell r="D2459">
            <v>255.4</v>
          </cell>
          <cell r="E2459">
            <v>1.4871093546083765E-2</v>
          </cell>
          <cell r="F2459">
            <v>5.3461581298171138E-3</v>
          </cell>
        </row>
        <row r="2460">
          <cell r="A2460">
            <v>33510</v>
          </cell>
          <cell r="B2460">
            <v>255.51</v>
          </cell>
          <cell r="C2460">
            <v>255.441</v>
          </cell>
          <cell r="D2460">
            <v>255.35</v>
          </cell>
          <cell r="E2460">
            <v>2.974218709216753E-2</v>
          </cell>
          <cell r="F2460">
            <v>1.3163671694496372E-2</v>
          </cell>
        </row>
        <row r="2461">
          <cell r="A2461">
            <v>33520</v>
          </cell>
          <cell r="B2461">
            <v>255.26</v>
          </cell>
          <cell r="C2461">
            <v>255.18199999999999</v>
          </cell>
          <cell r="D2461">
            <v>255.09</v>
          </cell>
          <cell r="E2461">
            <v>3.9656249456223376E-2</v>
          </cell>
          <cell r="F2461">
            <v>1.6027734155223617E-2</v>
          </cell>
        </row>
        <row r="2462">
          <cell r="A2462">
            <v>33530</v>
          </cell>
          <cell r="B2462">
            <v>254.79</v>
          </cell>
          <cell r="C2462">
            <v>254.715</v>
          </cell>
          <cell r="D2462">
            <v>254.62</v>
          </cell>
          <cell r="E2462">
            <v>4.7091796229265258E-2</v>
          </cell>
          <cell r="F2462">
            <v>1.8891796615950862E-2</v>
          </cell>
        </row>
        <row r="2463">
          <cell r="A2463">
            <v>33540</v>
          </cell>
          <cell r="B2463">
            <v>254.11</v>
          </cell>
          <cell r="C2463">
            <v>254.03899999999999</v>
          </cell>
          <cell r="D2463">
            <v>253.94</v>
          </cell>
          <cell r="E2463">
            <v>4.9570311820279218E-2</v>
          </cell>
          <cell r="F2463">
            <v>2.4234374667692068E-2</v>
          </cell>
        </row>
        <row r="2464">
          <cell r="A2464">
            <v>33550</v>
          </cell>
          <cell r="B2464">
            <v>253.33</v>
          </cell>
          <cell r="C2464">
            <v>253.25899999999999</v>
          </cell>
          <cell r="D2464">
            <v>253.16</v>
          </cell>
          <cell r="E2464">
            <v>5.2048827411293179E-2</v>
          </cell>
          <cell r="F2464">
            <v>3.1067642152117558E-2</v>
          </cell>
        </row>
        <row r="2465">
          <cell r="A2465">
            <v>33560</v>
          </cell>
          <cell r="B2465">
            <v>252.57</v>
          </cell>
          <cell r="C2465">
            <v>252.494</v>
          </cell>
          <cell r="D2465">
            <v>252.4</v>
          </cell>
          <cell r="E2465">
            <v>5.70058585933211E-2</v>
          </cell>
          <cell r="F2465">
            <v>3.7897329558467141E-2</v>
          </cell>
        </row>
        <row r="2466">
          <cell r="A2466">
            <v>33570</v>
          </cell>
          <cell r="B2466">
            <v>251.94</v>
          </cell>
          <cell r="C2466">
            <v>251.851</v>
          </cell>
          <cell r="D2466">
            <v>251.74</v>
          </cell>
          <cell r="E2466">
            <v>6.1962889775349021E-2</v>
          </cell>
          <cell r="F2466">
            <v>4.0761392019194383E-2</v>
          </cell>
        </row>
        <row r="2467">
          <cell r="A2467">
            <v>33580</v>
          </cell>
          <cell r="B2467">
            <v>251.45</v>
          </cell>
          <cell r="C2467">
            <v>251.35300000000001</v>
          </cell>
          <cell r="D2467">
            <v>251.23</v>
          </cell>
          <cell r="E2467">
            <v>6.4441405366362989E-2</v>
          </cell>
          <cell r="F2467">
            <v>4.3629034557997534E-2</v>
          </cell>
        </row>
        <row r="2468">
          <cell r="A2468">
            <v>33590</v>
          </cell>
          <cell r="B2468">
            <v>251.11</v>
          </cell>
          <cell r="C2468">
            <v>251</v>
          </cell>
          <cell r="D2468">
            <v>250.86</v>
          </cell>
          <cell r="E2468">
            <v>6.4441405366362989E-2</v>
          </cell>
          <cell r="F2468">
            <v>4.6493097018724776E-2</v>
          </cell>
        </row>
        <row r="2469">
          <cell r="A2469">
            <v>33600</v>
          </cell>
          <cell r="B2469">
            <v>250.91</v>
          </cell>
          <cell r="C2469">
            <v>250.791</v>
          </cell>
          <cell r="D2469">
            <v>250.64</v>
          </cell>
          <cell r="E2469">
            <v>6.4441405366362989E-2</v>
          </cell>
          <cell r="F2469">
            <v>4.9357159479452017E-2</v>
          </cell>
        </row>
        <row r="2470">
          <cell r="A2470">
            <v>33610</v>
          </cell>
          <cell r="B2470">
            <v>250.84</v>
          </cell>
          <cell r="C2470">
            <v>250.72800000000001</v>
          </cell>
          <cell r="D2470">
            <v>250.58</v>
          </cell>
          <cell r="E2470">
            <v>4.4313655642359839E-2</v>
          </cell>
          <cell r="F2470">
            <v>0.15353302523846593</v>
          </cell>
        </row>
        <row r="2471">
          <cell r="A2471">
            <v>33620</v>
          </cell>
          <cell r="B2471">
            <v>250.92</v>
          </cell>
          <cell r="C2471">
            <v>250.809</v>
          </cell>
          <cell r="D2471">
            <v>250.66</v>
          </cell>
          <cell r="E2471">
            <v>4.4313655642359839E-2</v>
          </cell>
          <cell r="F2471">
            <v>0.15067254285581461</v>
          </cell>
        </row>
        <row r="2472">
          <cell r="A2472">
            <v>33630</v>
          </cell>
          <cell r="B2472">
            <v>251.13</v>
          </cell>
          <cell r="C2472">
            <v>251.012</v>
          </cell>
          <cell r="D2472">
            <v>250.86</v>
          </cell>
          <cell r="E2472">
            <v>4.4313655642359839E-2</v>
          </cell>
          <cell r="F2472">
            <v>0.14780848039508737</v>
          </cell>
        </row>
        <row r="2473">
          <cell r="A2473">
            <v>33640</v>
          </cell>
          <cell r="B2473">
            <v>251.35</v>
          </cell>
          <cell r="C2473">
            <v>251.23099999999999</v>
          </cell>
          <cell r="D2473">
            <v>251.08</v>
          </cell>
          <cell r="E2473">
            <v>4.4313655642359839E-2</v>
          </cell>
          <cell r="F2473">
            <v>0.14494441793436014</v>
          </cell>
        </row>
        <row r="2474">
          <cell r="A2474">
            <v>33650</v>
          </cell>
          <cell r="B2474">
            <v>251.55</v>
          </cell>
          <cell r="C2474">
            <v>251.44900000000001</v>
          </cell>
          <cell r="D2474">
            <v>251.32</v>
          </cell>
          <cell r="E2474">
            <v>4.4313655642359839E-2</v>
          </cell>
          <cell r="F2474">
            <v>0.1420803554736329</v>
          </cell>
        </row>
        <row r="2475">
          <cell r="A2475">
            <v>33660</v>
          </cell>
          <cell r="B2475">
            <v>251.71</v>
          </cell>
          <cell r="C2475">
            <v>251.66800000000001</v>
          </cell>
          <cell r="D2475">
            <v>251.58</v>
          </cell>
          <cell r="E2475">
            <v>4.1835140051345879E-2</v>
          </cell>
          <cell r="F2475">
            <v>0.13673777742189169</v>
          </cell>
        </row>
        <row r="2476">
          <cell r="A2476">
            <v>33670</v>
          </cell>
          <cell r="B2476">
            <v>251.86</v>
          </cell>
          <cell r="C2476">
            <v>251.886</v>
          </cell>
          <cell r="D2476">
            <v>251.81</v>
          </cell>
          <cell r="E2476">
            <v>3.6878108869317958E-2</v>
          </cell>
          <cell r="F2476">
            <v>0.13149902163435184</v>
          </cell>
        </row>
        <row r="2477">
          <cell r="A2477">
            <v>33680</v>
          </cell>
          <cell r="B2477">
            <v>252.03</v>
          </cell>
          <cell r="C2477">
            <v>252.10499999999999</v>
          </cell>
          <cell r="D2477">
            <v>252.03</v>
          </cell>
          <cell r="E2477">
            <v>3.5625081542749786E-2</v>
          </cell>
          <cell r="F2477">
            <v>0.13024599430778366</v>
          </cell>
        </row>
        <row r="2478">
          <cell r="A2478">
            <v>33690</v>
          </cell>
          <cell r="B2478">
            <v>252.25</v>
          </cell>
          <cell r="C2478">
            <v>252.32300000000001</v>
          </cell>
          <cell r="D2478">
            <v>252.25</v>
          </cell>
          <cell r="E2478">
            <v>3.4372054216181613E-2</v>
          </cell>
          <cell r="F2478">
            <v>0.12899296698121548</v>
          </cell>
        </row>
        <row r="2479">
          <cell r="A2479">
            <v>33700</v>
          </cell>
          <cell r="B2479">
            <v>252.47</v>
          </cell>
          <cell r="C2479">
            <v>252.542</v>
          </cell>
          <cell r="D2479">
            <v>252.47</v>
          </cell>
          <cell r="E2479">
            <v>3.3119026889613441E-2</v>
          </cell>
          <cell r="F2479">
            <v>0.12773993965464731</v>
          </cell>
        </row>
        <row r="2480">
          <cell r="A2480">
            <v>33710</v>
          </cell>
          <cell r="B2480">
            <v>252.69</v>
          </cell>
          <cell r="C2480">
            <v>252.761</v>
          </cell>
          <cell r="D2480">
            <v>252.69</v>
          </cell>
          <cell r="E2480">
            <v>3.1865999563045269E-2</v>
          </cell>
          <cell r="F2480">
            <v>0.12648691232807913</v>
          </cell>
        </row>
        <row r="2481">
          <cell r="A2481">
            <v>33720</v>
          </cell>
          <cell r="B2481">
            <v>252.96</v>
          </cell>
          <cell r="C2481">
            <v>253.02500000000001</v>
          </cell>
          <cell r="D2481">
            <v>252.96</v>
          </cell>
          <cell r="E2481">
            <v>3.0612972236477101E-2</v>
          </cell>
          <cell r="F2481">
            <v>0.12027685381948303</v>
          </cell>
        </row>
        <row r="2482">
          <cell r="A2482">
            <v>33730</v>
          </cell>
          <cell r="B2482">
            <v>253.35</v>
          </cell>
          <cell r="C2482">
            <v>253.42500000000001</v>
          </cell>
          <cell r="D2482">
            <v>253.35</v>
          </cell>
          <cell r="E2482">
            <v>2.9359944909908932E-2</v>
          </cell>
          <cell r="F2482">
            <v>0.11158827971987298</v>
          </cell>
        </row>
        <row r="2483">
          <cell r="A2483">
            <v>33740</v>
          </cell>
          <cell r="B2483">
            <v>253.89</v>
          </cell>
          <cell r="C2483">
            <v>253.96199999999999</v>
          </cell>
          <cell r="D2483">
            <v>253.89</v>
          </cell>
          <cell r="E2483">
            <v>2.8106917583340763E-2</v>
          </cell>
          <cell r="F2483">
            <v>0.10042119002924897</v>
          </cell>
        </row>
        <row r="2484">
          <cell r="A2484">
            <v>33750</v>
          </cell>
          <cell r="B2484">
            <v>254.57</v>
          </cell>
          <cell r="C2484">
            <v>254.63800000000001</v>
          </cell>
          <cell r="D2484">
            <v>254.57</v>
          </cell>
          <cell r="E2484">
            <v>2.4375374665758634E-2</v>
          </cell>
          <cell r="F2484">
            <v>8.6775584747611004E-2</v>
          </cell>
        </row>
        <row r="2485">
          <cell r="A2485">
            <v>33760</v>
          </cell>
          <cell r="B2485">
            <v>255.38</v>
          </cell>
          <cell r="C2485">
            <v>255.44800000000001</v>
          </cell>
          <cell r="D2485">
            <v>255.44</v>
          </cell>
          <cell r="E2485">
            <v>2.0643831748176505E-2</v>
          </cell>
          <cell r="F2485">
            <v>7.3129979465973036E-2</v>
          </cell>
        </row>
        <row r="2486">
          <cell r="A2486">
            <v>33770</v>
          </cell>
          <cell r="B2486">
            <v>256.23</v>
          </cell>
          <cell r="C2486">
            <v>256.30500000000001</v>
          </cell>
          <cell r="D2486">
            <v>256.36</v>
          </cell>
          <cell r="E2486">
            <v>1.6912288830594376E-2</v>
          </cell>
          <cell r="F2486">
            <v>5.9484374184335061E-2</v>
          </cell>
        </row>
        <row r="2487">
          <cell r="A2487">
            <v>33780</v>
          </cell>
          <cell r="B2487">
            <v>257.01</v>
          </cell>
          <cell r="C2487">
            <v>257.161</v>
          </cell>
          <cell r="D2487">
            <v>257.27999999999997</v>
          </cell>
          <cell r="E2487">
            <v>1.427735136672531E-2</v>
          </cell>
          <cell r="F2487">
            <v>4.9570311820279218E-2</v>
          </cell>
        </row>
        <row r="2488">
          <cell r="A2488">
            <v>33790</v>
          </cell>
          <cell r="B2488">
            <v>257.73</v>
          </cell>
          <cell r="C2488">
            <v>257.97000000000003</v>
          </cell>
          <cell r="D2488">
            <v>258.16000000000003</v>
          </cell>
          <cell r="E2488">
            <v>1.1459829920984885E-2</v>
          </cell>
          <cell r="F2488">
            <v>4.2134765047237337E-2</v>
          </cell>
        </row>
        <row r="2489">
          <cell r="A2489">
            <v>33800</v>
          </cell>
          <cell r="B2489">
            <v>258.33</v>
          </cell>
          <cell r="C2489">
            <v>258.601</v>
          </cell>
          <cell r="D2489">
            <v>258.81</v>
          </cell>
          <cell r="E2489">
            <v>8.5921873821817318E-3</v>
          </cell>
          <cell r="F2489">
            <v>3.2220702683181494E-2</v>
          </cell>
        </row>
        <row r="2490">
          <cell r="A2490">
            <v>33810</v>
          </cell>
          <cell r="B2490">
            <v>258.77999999999997</v>
          </cell>
          <cell r="C2490">
            <v>259.04899999999998</v>
          </cell>
          <cell r="D2490">
            <v>259.26</v>
          </cell>
          <cell r="E2490">
            <v>5.7281249214544876E-3</v>
          </cell>
          <cell r="F2490">
            <v>2.2306640319125652E-2</v>
          </cell>
        </row>
        <row r="2491">
          <cell r="A2491">
            <v>33820</v>
          </cell>
          <cell r="B2491">
            <v>259.04000000000002</v>
          </cell>
          <cell r="C2491">
            <v>259.31299999999999</v>
          </cell>
          <cell r="D2491">
            <v>259.52</v>
          </cell>
          <cell r="E2491">
            <v>2.8640624607272438E-3</v>
          </cell>
          <cell r="F2491">
            <v>1.2392577955069806E-2</v>
          </cell>
        </row>
        <row r="2492">
          <cell r="A2492">
            <v>33830</v>
          </cell>
          <cell r="B2492">
            <v>259.12</v>
          </cell>
          <cell r="C2492">
            <v>259.39299999999997</v>
          </cell>
          <cell r="D2492">
            <v>259.60000000000002</v>
          </cell>
          <cell r="E2492">
            <v>7.8210936427551662E-3</v>
          </cell>
          <cell r="F2492">
            <v>1.7349609137097727E-2</v>
          </cell>
        </row>
        <row r="2493">
          <cell r="A2493">
            <v>33840</v>
          </cell>
          <cell r="B2493">
            <v>259.02</v>
          </cell>
          <cell r="C2493">
            <v>259.28899999999999</v>
          </cell>
          <cell r="D2493">
            <v>259.5</v>
          </cell>
          <cell r="E2493">
            <v>1.316367169449637E-2</v>
          </cell>
          <cell r="F2493">
            <v>3.4699218274195455E-2</v>
          </cell>
        </row>
        <row r="2494">
          <cell r="A2494">
            <v>33850</v>
          </cell>
          <cell r="B2494">
            <v>258.73</v>
          </cell>
          <cell r="C2494">
            <v>259.00099999999998</v>
          </cell>
          <cell r="D2494">
            <v>259.20999999999998</v>
          </cell>
          <cell r="E2494">
            <v>1.8502669668161664E-2</v>
          </cell>
          <cell r="F2494">
            <v>5.2048827411293186E-2</v>
          </cell>
        </row>
        <row r="2495">
          <cell r="A2495">
            <v>33860</v>
          </cell>
          <cell r="B2495">
            <v>258.27</v>
          </cell>
          <cell r="C2495">
            <v>258.53699999999998</v>
          </cell>
          <cell r="D2495">
            <v>258.75</v>
          </cell>
          <cell r="E2495">
            <v>2.384524771990287E-2</v>
          </cell>
          <cell r="F2495">
            <v>6.4441405366362989E-2</v>
          </cell>
        </row>
        <row r="2496">
          <cell r="A2496">
            <v>33870</v>
          </cell>
          <cell r="B2496">
            <v>257.75</v>
          </cell>
          <cell r="C2496">
            <v>258.024</v>
          </cell>
          <cell r="D2496">
            <v>258.23</v>
          </cell>
          <cell r="E2496">
            <v>2.9187825771644076E-2</v>
          </cell>
          <cell r="F2496">
            <v>6.4441405366362989E-2</v>
          </cell>
        </row>
        <row r="2497">
          <cell r="A2497">
            <v>33880</v>
          </cell>
          <cell r="B2497">
            <v>257.27999999999997</v>
          </cell>
          <cell r="C2497">
            <v>257.51100000000002</v>
          </cell>
          <cell r="D2497">
            <v>257.69</v>
          </cell>
          <cell r="E2497">
            <v>3.4526823745309368E-2</v>
          </cell>
          <cell r="F2497">
            <v>6.6919920957376949E-2</v>
          </cell>
        </row>
        <row r="2498">
          <cell r="A2498">
            <v>33890</v>
          </cell>
          <cell r="B2498">
            <v>256.87</v>
          </cell>
          <cell r="C2498">
            <v>256.99900000000002</v>
          </cell>
          <cell r="D2498">
            <v>257.11</v>
          </cell>
          <cell r="E2498">
            <v>3.7322864722594343E-2</v>
          </cell>
          <cell r="F2498">
            <v>6.939843654839091E-2</v>
          </cell>
        </row>
        <row r="2499">
          <cell r="A2499">
            <v>33900</v>
          </cell>
          <cell r="B2499">
            <v>256.44</v>
          </cell>
          <cell r="C2499">
            <v>256.48599999999999</v>
          </cell>
          <cell r="D2499">
            <v>256.52</v>
          </cell>
          <cell r="E2499">
            <v>3.9939901796083858E-2</v>
          </cell>
          <cell r="F2499">
            <v>7.187695213940487E-2</v>
          </cell>
        </row>
        <row r="2500">
          <cell r="A2500">
            <v>33910</v>
          </cell>
          <cell r="B2500">
            <v>256</v>
          </cell>
          <cell r="C2500">
            <v>255.97300000000001</v>
          </cell>
          <cell r="D2500">
            <v>255.94</v>
          </cell>
          <cell r="E2500">
            <v>3.9939901796083858E-2</v>
          </cell>
          <cell r="F2500">
            <v>7.4483248978666663E-2</v>
          </cell>
        </row>
        <row r="2501">
          <cell r="A2501">
            <v>33920</v>
          </cell>
          <cell r="B2501">
            <v>255.62</v>
          </cell>
          <cell r="C2501">
            <v>255.52199999999999</v>
          </cell>
          <cell r="D2501">
            <v>255.4</v>
          </cell>
          <cell r="E2501">
            <v>3.9939901796083858E-2</v>
          </cell>
          <cell r="F2501">
            <v>7.7268549721723909E-2</v>
          </cell>
        </row>
        <row r="2502">
          <cell r="A2502">
            <v>33930</v>
          </cell>
          <cell r="B2502">
            <v>255.36</v>
          </cell>
          <cell r="C2502">
            <v>255.191</v>
          </cell>
          <cell r="D2502">
            <v>254.97</v>
          </cell>
          <cell r="E2502">
            <v>3.9939901796083858E-2</v>
          </cell>
          <cell r="F2502">
            <v>8.0132612182451157E-2</v>
          </cell>
        </row>
        <row r="2503">
          <cell r="A2503">
            <v>33940</v>
          </cell>
          <cell r="B2503">
            <v>255.18</v>
          </cell>
          <cell r="C2503">
            <v>254.982</v>
          </cell>
          <cell r="D2503">
            <v>254.72</v>
          </cell>
          <cell r="E2503">
            <v>3.9939901796083858E-2</v>
          </cell>
          <cell r="F2503">
            <v>8.2996674643178406E-2</v>
          </cell>
        </row>
        <row r="2504">
          <cell r="A2504">
            <v>33950</v>
          </cell>
          <cell r="B2504">
            <v>255.06</v>
          </cell>
          <cell r="C2504">
            <v>254.89400000000001</v>
          </cell>
          <cell r="D2504">
            <v>254.63</v>
          </cell>
          <cell r="E2504">
            <v>4.0390440852405951E-2</v>
          </cell>
          <cell r="F2504">
            <v>1.366873809382077E-2</v>
          </cell>
        </row>
        <row r="2505">
          <cell r="A2505">
            <v>33960</v>
          </cell>
          <cell r="B2505">
            <v>255.11</v>
          </cell>
          <cell r="C2505">
            <v>254.928</v>
          </cell>
          <cell r="D2505">
            <v>254.7</v>
          </cell>
          <cell r="E2505">
            <v>4.0390440852405951E-2</v>
          </cell>
          <cell r="F2505">
            <v>1.0804675633093527E-2</v>
          </cell>
        </row>
        <row r="2506">
          <cell r="A2506">
            <v>33970</v>
          </cell>
          <cell r="B2506">
            <v>255.21</v>
          </cell>
          <cell r="C2506">
            <v>255.08199999999999</v>
          </cell>
          <cell r="D2506">
            <v>254.93</v>
          </cell>
          <cell r="E2506">
            <v>4.0390440852405951E-2</v>
          </cell>
          <cell r="F2506">
            <v>7.9406131723662836E-3</v>
          </cell>
        </row>
        <row r="2507">
          <cell r="A2507">
            <v>33980</v>
          </cell>
          <cell r="B2507">
            <v>255.42</v>
          </cell>
          <cell r="C2507">
            <v>255.35900000000001</v>
          </cell>
          <cell r="D2507">
            <v>255.29</v>
          </cell>
          <cell r="E2507">
            <v>3.791192526139199E-2</v>
          </cell>
          <cell r="F2507">
            <v>5.1338319608535844E-3</v>
          </cell>
        </row>
        <row r="2508">
          <cell r="A2508">
            <v>33990</v>
          </cell>
          <cell r="B2508">
            <v>255.76</v>
          </cell>
          <cell r="C2508">
            <v>255.756</v>
          </cell>
          <cell r="D2508">
            <v>255.75</v>
          </cell>
          <cell r="E2508">
            <v>3.3946300315769652E-2</v>
          </cell>
          <cell r="F2508">
            <v>2.5060546531363386E-3</v>
          </cell>
        </row>
        <row r="2509">
          <cell r="E2509">
            <v>0</v>
          </cell>
          <cell r="F2509">
            <v>0</v>
          </cell>
        </row>
        <row r="2510">
          <cell r="A2510">
            <v>34000</v>
          </cell>
          <cell r="B2510">
            <v>256.16000000000003</v>
          </cell>
          <cell r="C2510">
            <v>256.21499999999997</v>
          </cell>
          <cell r="D2510">
            <v>256.26</v>
          </cell>
          <cell r="E2510">
            <v>2.8989269133741731E-2</v>
          </cell>
          <cell r="F2510">
            <v>0</v>
          </cell>
        </row>
        <row r="2511">
          <cell r="A2511">
            <v>34010</v>
          </cell>
          <cell r="B2511">
            <v>256.52</v>
          </cell>
          <cell r="C2511">
            <v>256.64800000000002</v>
          </cell>
          <cell r="D2511">
            <v>256.75</v>
          </cell>
          <cell r="E2511">
            <v>2.0477495812957346E-2</v>
          </cell>
          <cell r="F2511">
            <v>0</v>
          </cell>
        </row>
        <row r="2512">
          <cell r="A2512">
            <v>34020</v>
          </cell>
          <cell r="B2512">
            <v>256.7</v>
          </cell>
          <cell r="C2512">
            <v>256.916</v>
          </cell>
          <cell r="D2512">
            <v>257.08</v>
          </cell>
          <cell r="E2512">
            <v>1.0795312351971918E-2</v>
          </cell>
          <cell r="F2512">
            <v>0</v>
          </cell>
        </row>
        <row r="2513">
          <cell r="A2513">
            <v>34030</v>
          </cell>
          <cell r="B2513">
            <v>256.75</v>
          </cell>
          <cell r="C2513">
            <v>257</v>
          </cell>
          <cell r="D2513">
            <v>257.20999999999998</v>
          </cell>
          <cell r="E2513">
            <v>1.1786718588377503E-2</v>
          </cell>
          <cell r="F2513">
            <v>0</v>
          </cell>
        </row>
        <row r="2514">
          <cell r="A2514">
            <v>34040</v>
          </cell>
          <cell r="B2514">
            <v>256.64999999999998</v>
          </cell>
          <cell r="C2514">
            <v>256.899</v>
          </cell>
          <cell r="D2514">
            <v>257.08999999999997</v>
          </cell>
          <cell r="E2514">
            <v>2.4564843413160592E-2</v>
          </cell>
          <cell r="F2514">
            <v>2.478515591013961E-3</v>
          </cell>
        </row>
        <row r="2515">
          <cell r="A2515">
            <v>34050</v>
          </cell>
          <cell r="B2515">
            <v>256.45</v>
          </cell>
          <cell r="C2515">
            <v>256.613</v>
          </cell>
          <cell r="D2515">
            <v>256.74</v>
          </cell>
          <cell r="E2515">
            <v>3.8305733849741994E-2</v>
          </cell>
          <cell r="F2515">
            <v>4.957031182027922E-3</v>
          </cell>
        </row>
        <row r="2516">
          <cell r="A2516">
            <v>34060</v>
          </cell>
          <cell r="B2516">
            <v>256.08</v>
          </cell>
          <cell r="C2516">
            <v>256.16300000000001</v>
          </cell>
          <cell r="D2516">
            <v>256.23</v>
          </cell>
          <cell r="E2516">
            <v>5.2859026618933519E-2</v>
          </cell>
          <cell r="F2516">
            <v>7.4355467730418835E-3</v>
          </cell>
        </row>
        <row r="2517">
          <cell r="A2517">
            <v>34070</v>
          </cell>
          <cell r="B2517">
            <v>255.62</v>
          </cell>
          <cell r="C2517">
            <v>255.68700000000001</v>
          </cell>
          <cell r="D2517">
            <v>255.69</v>
          </cell>
          <cell r="E2517">
            <v>6.6270549872531281E-2</v>
          </cell>
          <cell r="F2517">
            <v>9.914062364055844E-3</v>
          </cell>
        </row>
        <row r="2518">
          <cell r="A2518">
            <v>34080</v>
          </cell>
          <cell r="B2518">
            <v>255.16</v>
          </cell>
          <cell r="C2518">
            <v>255.232</v>
          </cell>
          <cell r="D2518">
            <v>255.17</v>
          </cell>
          <cell r="E2518">
            <v>7.7437639563155289E-2</v>
          </cell>
          <cell r="F2518">
            <v>1.3645605281637973E-2</v>
          </cell>
        </row>
        <row r="2519">
          <cell r="A2519">
            <v>34090</v>
          </cell>
          <cell r="B2519">
            <v>254.83</v>
          </cell>
          <cell r="C2519">
            <v>254.90299999999999</v>
          </cell>
          <cell r="D2519">
            <v>254.83</v>
          </cell>
          <cell r="E2519">
            <v>8.7613323017373707E-2</v>
          </cell>
          <cell r="F2519">
            <v>1.7377148199220104E-2</v>
          </cell>
        </row>
        <row r="2520">
          <cell r="A2520">
            <v>34100</v>
          </cell>
          <cell r="B2520">
            <v>254.65</v>
          </cell>
          <cell r="C2520">
            <v>254.71600000000001</v>
          </cell>
          <cell r="D2520">
            <v>254.65</v>
          </cell>
          <cell r="E2520">
            <v>9.6801180313262458E-2</v>
          </cell>
          <cell r="F2520">
            <v>2.1112271194878143E-2</v>
          </cell>
        </row>
        <row r="2521">
          <cell r="A2521">
            <v>34110</v>
          </cell>
          <cell r="B2521">
            <v>254.517</v>
          </cell>
          <cell r="C2521">
            <v>254.67</v>
          </cell>
          <cell r="D2521">
            <v>254.5976</v>
          </cell>
          <cell r="E2521">
            <v>0.14832896866920034</v>
          </cell>
          <cell r="F2521">
            <v>0.11705808823861961</v>
          </cell>
        </row>
        <row r="2522">
          <cell r="A2522">
            <v>34120</v>
          </cell>
          <cell r="B2522">
            <v>254.68</v>
          </cell>
          <cell r="C2522">
            <v>254.75</v>
          </cell>
          <cell r="D2522">
            <v>254.68</v>
          </cell>
          <cell r="E2522">
            <v>0.14013609768779306</v>
          </cell>
          <cell r="F2522">
            <v>0.11580506091205145</v>
          </cell>
        </row>
        <row r="2523">
          <cell r="A2523">
            <v>34130</v>
          </cell>
          <cell r="B2523">
            <v>254.84</v>
          </cell>
          <cell r="C2523">
            <v>254.851</v>
          </cell>
          <cell r="D2523">
            <v>254.78</v>
          </cell>
          <cell r="E2523">
            <v>0.13293105286471546</v>
          </cell>
          <cell r="F2523">
            <v>0.11454845350740737</v>
          </cell>
        </row>
        <row r="2524">
          <cell r="A2524">
            <v>34140</v>
          </cell>
          <cell r="B2524">
            <v>255</v>
          </cell>
          <cell r="C2524">
            <v>254.952</v>
          </cell>
          <cell r="D2524">
            <v>254.83</v>
          </cell>
          <cell r="E2524">
            <v>0.12672099435611936</v>
          </cell>
          <cell r="F2524">
            <v>0.11329542618083921</v>
          </cell>
        </row>
        <row r="2525">
          <cell r="A2525">
            <v>34150</v>
          </cell>
          <cell r="B2525">
            <v>255.17</v>
          </cell>
          <cell r="C2525">
            <v>255.053</v>
          </cell>
          <cell r="D2525">
            <v>254.88000000000002</v>
          </cell>
          <cell r="E2525">
            <v>0.12275536941049701</v>
          </cell>
          <cell r="F2525">
            <v>0.11067122895119787</v>
          </cell>
        </row>
        <row r="2526">
          <cell r="A2526">
            <v>34160</v>
          </cell>
          <cell r="B2526">
            <v>255.33</v>
          </cell>
          <cell r="C2526">
            <v>255.154</v>
          </cell>
          <cell r="D2526">
            <v>254.93000000000004</v>
          </cell>
          <cell r="E2526">
            <v>0.11978115070128026</v>
          </cell>
          <cell r="F2526">
            <v>0.10786802781776107</v>
          </cell>
        </row>
        <row r="2527">
          <cell r="A2527">
            <v>34170</v>
          </cell>
          <cell r="B2527">
            <v>255.45</v>
          </cell>
          <cell r="C2527">
            <v>255.255</v>
          </cell>
          <cell r="D2527">
            <v>255</v>
          </cell>
          <cell r="E2527">
            <v>0.1173026351102663</v>
          </cell>
          <cell r="F2527">
            <v>0.10500038527895791</v>
          </cell>
        </row>
        <row r="2528">
          <cell r="A2528">
            <v>34180</v>
          </cell>
          <cell r="B2528">
            <v>255.56</v>
          </cell>
          <cell r="C2528">
            <v>255.35599999999999</v>
          </cell>
          <cell r="D2528">
            <v>255.1</v>
          </cell>
          <cell r="E2528">
            <v>0.11482411951925234</v>
          </cell>
          <cell r="F2528">
            <v>0.10213632281823067</v>
          </cell>
        </row>
        <row r="2529">
          <cell r="A2529">
            <v>34190</v>
          </cell>
          <cell r="B2529">
            <v>255.68</v>
          </cell>
          <cell r="C2529">
            <v>255.48500000000001</v>
          </cell>
          <cell r="D2529">
            <v>255.23</v>
          </cell>
          <cell r="E2529">
            <v>0.11234560392823838</v>
          </cell>
          <cell r="F2529">
            <v>9.9275840435579327E-2</v>
          </cell>
        </row>
        <row r="2530">
          <cell r="A2530">
            <v>34200</v>
          </cell>
          <cell r="B2530">
            <v>255.87</v>
          </cell>
          <cell r="C2530">
            <v>255.66800000000001</v>
          </cell>
          <cell r="D2530">
            <v>255.41</v>
          </cell>
          <cell r="E2530">
            <v>0.10986708833722442</v>
          </cell>
          <cell r="F2530">
            <v>9.6415358052927988E-2</v>
          </cell>
        </row>
        <row r="2531">
          <cell r="A2531">
            <v>34210</v>
          </cell>
          <cell r="B2531">
            <v>256.10000000000002</v>
          </cell>
          <cell r="C2531">
            <v>255.905</v>
          </cell>
          <cell r="D2531">
            <v>255.65</v>
          </cell>
          <cell r="E2531">
            <v>0.10738857274621046</v>
          </cell>
          <cell r="F2531">
            <v>9.3551295592200739E-2</v>
          </cell>
        </row>
        <row r="2532">
          <cell r="A2532">
            <v>34220</v>
          </cell>
          <cell r="B2532">
            <v>256.39999999999998</v>
          </cell>
          <cell r="C2532">
            <v>256.19799999999998</v>
          </cell>
          <cell r="D2532">
            <v>255.94</v>
          </cell>
          <cell r="E2532">
            <v>0.10144013532777695</v>
          </cell>
          <cell r="F2532">
            <v>9.0687233131473491E-2</v>
          </cell>
        </row>
        <row r="2533">
          <cell r="A2533">
            <v>34230</v>
          </cell>
          <cell r="B2533">
            <v>256.75</v>
          </cell>
          <cell r="C2533">
            <v>256.54500000000002</v>
          </cell>
          <cell r="D2533">
            <v>256.27999999999997</v>
          </cell>
          <cell r="E2533">
            <v>9.4004588554735063E-2</v>
          </cell>
          <cell r="F2533">
            <v>8.7823170670746242E-2</v>
          </cell>
        </row>
        <row r="2534">
          <cell r="A2534">
            <v>34240</v>
          </cell>
          <cell r="B2534">
            <v>257.14999999999998</v>
          </cell>
          <cell r="C2534">
            <v>256.94600000000003</v>
          </cell>
          <cell r="D2534">
            <v>256.68</v>
          </cell>
          <cell r="E2534">
            <v>8.5081932427084797E-2</v>
          </cell>
          <cell r="F2534">
            <v>8.4959108210018994E-2</v>
          </cell>
        </row>
        <row r="2535">
          <cell r="A2535">
            <v>34250</v>
          </cell>
          <cell r="B2535">
            <v>257.58</v>
          </cell>
          <cell r="C2535">
            <v>257.375</v>
          </cell>
          <cell r="D2535">
            <v>257.11</v>
          </cell>
          <cell r="E2535">
            <v>7.5167870063028955E-2</v>
          </cell>
          <cell r="F2535">
            <v>7.9616530158277785E-2</v>
          </cell>
        </row>
        <row r="2536">
          <cell r="A2536">
            <v>34260</v>
          </cell>
          <cell r="B2536">
            <v>258.01</v>
          </cell>
          <cell r="C2536">
            <v>257.80399999999997</v>
          </cell>
          <cell r="D2536">
            <v>257.54000000000002</v>
          </cell>
          <cell r="E2536">
            <v>6.4262401462567523E-2</v>
          </cell>
          <cell r="F2536">
            <v>7.2786842751928205E-2</v>
          </cell>
        </row>
        <row r="2537">
          <cell r="A2537">
            <v>34270</v>
          </cell>
          <cell r="B2537">
            <v>258.44</v>
          </cell>
          <cell r="C2537">
            <v>258.233</v>
          </cell>
          <cell r="D2537">
            <v>257.95999999999998</v>
          </cell>
          <cell r="E2537">
            <v>5.186982350749772E-2</v>
          </cell>
          <cell r="F2537">
            <v>6.4965749109173035E-2</v>
          </cell>
        </row>
        <row r="2538">
          <cell r="A2538">
            <v>34280</v>
          </cell>
          <cell r="B2538">
            <v>258.87</v>
          </cell>
          <cell r="C2538">
            <v>258.66199999999998</v>
          </cell>
          <cell r="D2538">
            <v>258.39</v>
          </cell>
          <cell r="E2538">
            <v>3.8485839316022334E-2</v>
          </cell>
          <cell r="F2538">
            <v>5.6153249230012289E-2</v>
          </cell>
        </row>
        <row r="2539">
          <cell r="A2539">
            <v>34290</v>
          </cell>
          <cell r="B2539">
            <v>259.3</v>
          </cell>
          <cell r="C2539">
            <v>259.09100000000001</v>
          </cell>
          <cell r="D2539">
            <v>258.82</v>
          </cell>
          <cell r="E2539">
            <v>2.3614745769938571E-2</v>
          </cell>
          <cell r="F2539">
            <v>4.8332155587257127E-2</v>
          </cell>
        </row>
        <row r="2540">
          <cell r="A2540">
            <v>34300</v>
          </cell>
          <cell r="B2540">
            <v>259.73</v>
          </cell>
          <cell r="C2540">
            <v>259.52</v>
          </cell>
          <cell r="D2540">
            <v>259.25</v>
          </cell>
          <cell r="E2540">
            <v>1.6179198996896689E-2</v>
          </cell>
          <cell r="F2540">
            <v>4.1502468180907547E-2</v>
          </cell>
        </row>
        <row r="2541">
          <cell r="A2541">
            <v>34310</v>
          </cell>
          <cell r="B2541">
            <v>260.11</v>
          </cell>
          <cell r="C2541">
            <v>259.96699999999998</v>
          </cell>
          <cell r="D2541">
            <v>259.77999999999997</v>
          </cell>
          <cell r="E2541">
            <v>1.3700683405882728E-2</v>
          </cell>
          <cell r="F2541">
            <v>3.8638405720180305E-2</v>
          </cell>
        </row>
        <row r="2542">
          <cell r="A2542">
            <v>34320</v>
          </cell>
          <cell r="B2542">
            <v>260.52999999999997</v>
          </cell>
          <cell r="C2542">
            <v>260.45299999999997</v>
          </cell>
          <cell r="D2542">
            <v>260.36</v>
          </cell>
          <cell r="E2542">
            <v>1.3700683405882728E-2</v>
          </cell>
          <cell r="F2542">
            <v>3.5774343259453063E-2</v>
          </cell>
        </row>
        <row r="2543">
          <cell r="A2543">
            <v>34330</v>
          </cell>
          <cell r="B2543">
            <v>260.99</v>
          </cell>
          <cell r="C2543">
            <v>260.976</v>
          </cell>
          <cell r="D2543">
            <v>260.91000000000003</v>
          </cell>
          <cell r="E2543">
            <v>1.3700683405882728E-2</v>
          </cell>
          <cell r="F2543">
            <v>3.3074964390217634E-2</v>
          </cell>
        </row>
        <row r="2544">
          <cell r="A2544">
            <v>34340</v>
          </cell>
          <cell r="B2544">
            <v>261.49</v>
          </cell>
          <cell r="C2544">
            <v>261.53800000000001</v>
          </cell>
          <cell r="D2544">
            <v>261.47000000000003</v>
          </cell>
          <cell r="E2544">
            <v>1.3700683405882728E-2</v>
          </cell>
          <cell r="F2544">
            <v>3.0554589424777661E-2</v>
          </cell>
        </row>
        <row r="2545">
          <cell r="A2545">
            <v>34350</v>
          </cell>
          <cell r="B2545">
            <v>262.07</v>
          </cell>
          <cell r="C2545">
            <v>262.137</v>
          </cell>
          <cell r="D2545">
            <v>262.07</v>
          </cell>
          <cell r="E2545">
            <v>1.244765607931456E-2</v>
          </cell>
          <cell r="F2545">
            <v>2.6823046507195532E-2</v>
          </cell>
        </row>
        <row r="2546">
          <cell r="A2546">
            <v>34360</v>
          </cell>
          <cell r="B2546">
            <v>262.7</v>
          </cell>
          <cell r="C2546">
            <v>262.774</v>
          </cell>
          <cell r="D2546">
            <v>262.7</v>
          </cell>
          <cell r="E2546">
            <v>1.1194628752746391E-2</v>
          </cell>
          <cell r="F2546">
            <v>2.1604394235005025E-2</v>
          </cell>
        </row>
        <row r="2547">
          <cell r="A2547">
            <v>34370</v>
          </cell>
          <cell r="B2547">
            <v>263.38</v>
          </cell>
          <cell r="C2547">
            <v>263.44799999999998</v>
          </cell>
          <cell r="D2547">
            <v>263.38</v>
          </cell>
          <cell r="E2547">
            <v>7.463085835164261E-3</v>
          </cell>
          <cell r="F2547">
            <v>1.5394335726408933E-2</v>
          </cell>
        </row>
        <row r="2548">
          <cell r="A2548">
            <v>34380</v>
          </cell>
          <cell r="B2548">
            <v>264.08999999999997</v>
          </cell>
          <cell r="C2548">
            <v>264.161</v>
          </cell>
          <cell r="D2548">
            <v>264.12</v>
          </cell>
          <cell r="E2548">
            <v>3.7315429175821301E-3</v>
          </cell>
          <cell r="F2548">
            <v>8.1928709814072589E-3</v>
          </cell>
        </row>
        <row r="2549">
          <cell r="A2549">
            <v>34390</v>
          </cell>
          <cell r="B2549">
            <v>264.82</v>
          </cell>
          <cell r="C2549">
            <v>264.892</v>
          </cell>
          <cell r="D2549">
            <v>264.92</v>
          </cell>
          <cell r="E2549">
            <v>6.5899598705742857E-2</v>
          </cell>
          <cell r="F2549">
            <v>5.8492967947929478E-2</v>
          </cell>
        </row>
        <row r="2550">
          <cell r="A2550">
            <v>34400</v>
          </cell>
          <cell r="B2550">
            <v>265.52</v>
          </cell>
          <cell r="C2550">
            <v>265.62400000000002</v>
          </cell>
          <cell r="D2550">
            <v>265.70999999999998</v>
          </cell>
          <cell r="E2550">
            <v>6.088280775890937E-2</v>
          </cell>
          <cell r="F2550">
            <v>5.1553124293090384E-2</v>
          </cell>
        </row>
        <row r="2551">
          <cell r="A2551">
            <v>34410</v>
          </cell>
          <cell r="B2551">
            <v>266.16000000000003</v>
          </cell>
          <cell r="C2551">
            <v>266.35500000000002</v>
          </cell>
          <cell r="D2551">
            <v>266.51</v>
          </cell>
          <cell r="E2551">
            <v>5.3212077395342387E-2</v>
          </cell>
          <cell r="F2551">
            <v>4.560468687465688E-2</v>
          </cell>
        </row>
        <row r="2552">
          <cell r="A2552">
            <v>34420</v>
          </cell>
          <cell r="B2552">
            <v>266.82</v>
          </cell>
          <cell r="C2552">
            <v>267.08699999999999</v>
          </cell>
          <cell r="D2552">
            <v>267.3</v>
          </cell>
          <cell r="E2552">
            <v>4.4403157594257552E-2</v>
          </cell>
          <cell r="F2552">
            <v>3.9656249456223376E-2</v>
          </cell>
        </row>
        <row r="2553">
          <cell r="A2553">
            <v>34430</v>
          </cell>
          <cell r="B2553">
            <v>267.55</v>
          </cell>
          <cell r="C2553">
            <v>267.81799999999998</v>
          </cell>
          <cell r="D2553">
            <v>268.02999999999997</v>
          </cell>
          <cell r="E2553">
            <v>3.4599251478691223E-2</v>
          </cell>
          <cell r="F2553">
            <v>3.3707812037789872E-2</v>
          </cell>
        </row>
        <row r="2554">
          <cell r="A2554">
            <v>34440</v>
          </cell>
          <cell r="B2554">
            <v>268.22000000000003</v>
          </cell>
          <cell r="C2554">
            <v>268.48</v>
          </cell>
          <cell r="D2554">
            <v>268.68</v>
          </cell>
          <cell r="E2554">
            <v>2.5786751599530474E-2</v>
          </cell>
          <cell r="F2554">
            <v>2.6767968382950778E-2</v>
          </cell>
        </row>
        <row r="2555">
          <cell r="A2555">
            <v>34450</v>
          </cell>
          <cell r="B2555">
            <v>268.82</v>
          </cell>
          <cell r="C2555">
            <v>269.00400000000002</v>
          </cell>
          <cell r="D2555">
            <v>269.14</v>
          </cell>
          <cell r="E2555">
            <v>1.7965657956775308E-2</v>
          </cell>
          <cell r="F2555">
            <v>2.0819530964517271E-2</v>
          </cell>
        </row>
        <row r="2556">
          <cell r="A2556">
            <v>34460</v>
          </cell>
          <cell r="B2556">
            <v>269.3</v>
          </cell>
          <cell r="C2556">
            <v>269.39</v>
          </cell>
          <cell r="D2556">
            <v>269.47000000000003</v>
          </cell>
          <cell r="E2556">
            <v>1.1139550628501636E-2</v>
          </cell>
          <cell r="F2556">
            <v>1.3879687309678181E-2</v>
          </cell>
        </row>
        <row r="2557">
          <cell r="A2557">
            <v>34470</v>
          </cell>
          <cell r="B2557">
            <v>269.57</v>
          </cell>
          <cell r="C2557">
            <v>269.63799999999998</v>
          </cell>
          <cell r="D2557">
            <v>269.64999999999998</v>
          </cell>
          <cell r="E2557">
            <v>5.480273362353091E-3</v>
          </cell>
          <cell r="F2557">
            <v>5.9484374184335057E-3</v>
          </cell>
        </row>
        <row r="2558">
          <cell r="A2558">
            <v>34480</v>
          </cell>
          <cell r="B2558">
            <v>269.7</v>
          </cell>
          <cell r="C2558">
            <v>269.74700000000001</v>
          </cell>
          <cell r="D2558">
            <v>269.7</v>
          </cell>
          <cell r="E2558">
            <v>3.7315429175821301E-3</v>
          </cell>
          <cell r="F2558">
            <v>6.2100585085960915E-3</v>
          </cell>
        </row>
        <row r="2559">
          <cell r="A2559">
            <v>34490</v>
          </cell>
          <cell r="B2559">
            <v>269.64999999999998</v>
          </cell>
          <cell r="C2559">
            <v>269.71800000000002</v>
          </cell>
          <cell r="D2559">
            <v>269.64999999999998</v>
          </cell>
          <cell r="E2559">
            <v>7.4630858351642602E-3</v>
          </cell>
          <cell r="F2559">
            <v>1.1428710780786598E-2</v>
          </cell>
        </row>
        <row r="2560">
          <cell r="A2560">
            <v>34500</v>
          </cell>
          <cell r="B2560">
            <v>269.55</v>
          </cell>
          <cell r="C2560">
            <v>269.62</v>
          </cell>
          <cell r="D2560">
            <v>269.55</v>
          </cell>
          <cell r="E2560">
            <v>8.7161131617324288E-3</v>
          </cell>
          <cell r="F2560">
            <v>1.5160253698368728E-2</v>
          </cell>
        </row>
        <row r="2561">
          <cell r="A2561">
            <v>34510</v>
          </cell>
          <cell r="B2561">
            <v>269.45</v>
          </cell>
          <cell r="C2561">
            <v>269.52199999999999</v>
          </cell>
          <cell r="D2561">
            <v>269.45</v>
          </cell>
          <cell r="E2561">
            <v>9.9691404883005975E-3</v>
          </cell>
          <cell r="F2561">
            <v>1.8891796615950859E-2</v>
          </cell>
        </row>
        <row r="2562">
          <cell r="A2562">
            <v>34520</v>
          </cell>
          <cell r="B2562">
            <v>269.35000000000002</v>
          </cell>
          <cell r="C2562">
            <v>269.42399999999998</v>
          </cell>
          <cell r="D2562">
            <v>269.35000000000002</v>
          </cell>
          <cell r="E2562">
            <v>1.1222167814868766E-2</v>
          </cell>
          <cell r="F2562">
            <v>2.2623339533532988E-2</v>
          </cell>
        </row>
        <row r="2563">
          <cell r="A2563">
            <v>34530</v>
          </cell>
          <cell r="B2563">
            <v>269.26</v>
          </cell>
          <cell r="C2563">
            <v>269.32600000000002</v>
          </cell>
          <cell r="D2563">
            <v>269.26</v>
          </cell>
          <cell r="E2563">
            <v>1.2475195141436935E-2</v>
          </cell>
          <cell r="F2563">
            <v>2.3876366860101157E-2</v>
          </cell>
        </row>
        <row r="2564">
          <cell r="A2564">
            <v>34540</v>
          </cell>
          <cell r="B2564">
            <v>269.16000000000003</v>
          </cell>
          <cell r="C2564">
            <v>269.22800000000001</v>
          </cell>
          <cell r="D2564">
            <v>269.16000000000003</v>
          </cell>
          <cell r="E2564">
            <v>1.3728222468005103E-2</v>
          </cell>
          <cell r="F2564">
            <v>2.5129394186669325E-2</v>
          </cell>
        </row>
        <row r="2565">
          <cell r="A2565">
            <v>34550</v>
          </cell>
          <cell r="B2565">
            <v>269.06</v>
          </cell>
          <cell r="C2565">
            <v>269.13</v>
          </cell>
          <cell r="D2565">
            <v>269.06</v>
          </cell>
          <cell r="E2565">
            <v>1.4981249794573272E-2</v>
          </cell>
          <cell r="F2565">
            <v>2.6382421513237494E-2</v>
          </cell>
        </row>
        <row r="2566">
          <cell r="A2566">
            <v>34560</v>
          </cell>
          <cell r="B2566">
            <v>268.95999999999998</v>
          </cell>
          <cell r="C2566">
            <v>269.03100000000001</v>
          </cell>
          <cell r="D2566">
            <v>268.95999999999998</v>
          </cell>
          <cell r="E2566">
            <v>1.6234277121141442E-2</v>
          </cell>
          <cell r="F2566">
            <v>2.7635448839805662E-2</v>
          </cell>
        </row>
        <row r="2567">
          <cell r="A2567">
            <v>34570</v>
          </cell>
          <cell r="B2567">
            <v>268.86</v>
          </cell>
          <cell r="C2567">
            <v>268.93299999999999</v>
          </cell>
          <cell r="D2567">
            <v>268.86</v>
          </cell>
          <cell r="E2567">
            <v>1.7487304447709611E-2</v>
          </cell>
          <cell r="F2567">
            <v>2.8888476166373831E-2</v>
          </cell>
        </row>
        <row r="2568">
          <cell r="A2568">
            <v>34580</v>
          </cell>
          <cell r="B2568">
            <v>268.77</v>
          </cell>
          <cell r="C2568">
            <v>268.83499999999998</v>
          </cell>
          <cell r="D2568">
            <v>268.77</v>
          </cell>
          <cell r="E2568">
            <v>1.874033177427778E-2</v>
          </cell>
          <cell r="F2568">
            <v>3.0141503492942E-2</v>
          </cell>
        </row>
        <row r="2569">
          <cell r="A2569">
            <v>34590</v>
          </cell>
          <cell r="B2569">
            <v>268.67</v>
          </cell>
          <cell r="C2569">
            <v>268.73700000000002</v>
          </cell>
          <cell r="D2569">
            <v>268.67</v>
          </cell>
          <cell r="E2569">
            <v>1.9993359100845948E-2</v>
          </cell>
          <cell r="F2569">
            <v>3.1394530819510172E-2</v>
          </cell>
        </row>
        <row r="2570">
          <cell r="A2570">
            <v>34600</v>
          </cell>
          <cell r="B2570">
            <v>268.57</v>
          </cell>
          <cell r="C2570">
            <v>268.63900000000001</v>
          </cell>
          <cell r="D2570">
            <v>268.57</v>
          </cell>
          <cell r="E2570">
            <v>2.1246386427414117E-2</v>
          </cell>
          <cell r="F2570">
            <v>3.2647558146078344E-2</v>
          </cell>
        </row>
        <row r="2571">
          <cell r="A2571">
            <v>34610</v>
          </cell>
          <cell r="B2571">
            <v>268.47000000000003</v>
          </cell>
          <cell r="C2571">
            <v>268.541</v>
          </cell>
          <cell r="D2571">
            <v>268.47000000000003</v>
          </cell>
          <cell r="E2571">
            <v>2.2499413753982286E-2</v>
          </cell>
          <cell r="F2571">
            <v>3.3900585472646516E-2</v>
          </cell>
        </row>
        <row r="2572">
          <cell r="A2572">
            <v>34620</v>
          </cell>
          <cell r="B2572">
            <v>268.35000000000002</v>
          </cell>
          <cell r="C2572">
            <v>268.42099999999999</v>
          </cell>
          <cell r="D2572">
            <v>268.35000000000002</v>
          </cell>
          <cell r="E2572">
            <v>2.7718066026172793E-2</v>
          </cell>
          <cell r="F2572">
            <v>3.5153612799214688E-2</v>
          </cell>
        </row>
        <row r="2573">
          <cell r="A2573">
            <v>34630</v>
          </cell>
          <cell r="B2573">
            <v>268.19</v>
          </cell>
          <cell r="C2573">
            <v>268.25900000000001</v>
          </cell>
          <cell r="D2573">
            <v>268.19</v>
          </cell>
          <cell r="E2573">
            <v>3.1945312061957713E-2</v>
          </cell>
          <cell r="F2573">
            <v>3.640664012578286E-2</v>
          </cell>
        </row>
        <row r="2574">
          <cell r="A2574">
            <v>34640</v>
          </cell>
          <cell r="B2574">
            <v>267.98</v>
          </cell>
          <cell r="C2574">
            <v>268.053</v>
          </cell>
          <cell r="D2574">
            <v>267.98</v>
          </cell>
          <cell r="E2574">
            <v>3.5676854979539846E-2</v>
          </cell>
          <cell r="F2574">
            <v>4.0633886161567788E-2</v>
          </cell>
        </row>
        <row r="2575">
          <cell r="A2575">
            <v>34650</v>
          </cell>
          <cell r="B2575">
            <v>267.73</v>
          </cell>
          <cell r="C2575">
            <v>267.80399999999997</v>
          </cell>
          <cell r="D2575">
            <v>267.73</v>
          </cell>
          <cell r="E2575">
            <v>3.6929882306108018E-2</v>
          </cell>
          <cell r="F2575">
            <v>4.5852538433758298E-2</v>
          </cell>
        </row>
        <row r="2576">
          <cell r="A2576">
            <v>34660</v>
          </cell>
          <cell r="B2576">
            <v>267.44</v>
          </cell>
          <cell r="C2576">
            <v>267.51100000000002</v>
          </cell>
          <cell r="D2576">
            <v>267.44</v>
          </cell>
          <cell r="E2576">
            <v>3.818290963267619E-2</v>
          </cell>
          <cell r="F2576">
            <v>5.2062596942354392E-2</v>
          </cell>
        </row>
        <row r="2577">
          <cell r="A2577">
            <v>34670</v>
          </cell>
          <cell r="B2577">
            <v>267.11</v>
          </cell>
          <cell r="C2577">
            <v>267.17599999999999</v>
          </cell>
          <cell r="D2577">
            <v>267.11</v>
          </cell>
          <cell r="E2577">
            <v>4.3401561904866701E-2</v>
          </cell>
          <cell r="F2577">
            <v>6.0255467923761658E-2</v>
          </cell>
        </row>
        <row r="2578">
          <cell r="A2578">
            <v>34680</v>
          </cell>
          <cell r="B2578">
            <v>266.75</v>
          </cell>
          <cell r="C2578">
            <v>266.82299999999998</v>
          </cell>
          <cell r="D2578">
            <v>266.75</v>
          </cell>
          <cell r="E2578">
            <v>4.9611620413462794E-2</v>
          </cell>
          <cell r="F2578">
            <v>6.9439745141574499E-2</v>
          </cell>
        </row>
        <row r="2579">
          <cell r="A2579">
            <v>34690</v>
          </cell>
          <cell r="B2579">
            <v>266.45</v>
          </cell>
          <cell r="C2579">
            <v>266.51799999999997</v>
          </cell>
          <cell r="D2579">
            <v>266.45</v>
          </cell>
          <cell r="E2579">
            <v>5.4830272685653304E-2</v>
          </cell>
          <cell r="F2579">
            <v>7.9615428595792931E-2</v>
          </cell>
        </row>
        <row r="2580">
          <cell r="A2580">
            <v>34700</v>
          </cell>
          <cell r="B2580">
            <v>266.2</v>
          </cell>
          <cell r="C2580">
            <v>266.274</v>
          </cell>
          <cell r="D2580">
            <v>266.2</v>
          </cell>
          <cell r="E2580">
            <v>5.6083300012221476E-2</v>
          </cell>
          <cell r="F2580">
            <v>8.8799705813605773E-2</v>
          </cell>
        </row>
        <row r="2581">
          <cell r="A2581">
            <v>34710</v>
          </cell>
          <cell r="B2581">
            <v>266.02</v>
          </cell>
          <cell r="C2581">
            <v>266.08999999999997</v>
          </cell>
          <cell r="D2581">
            <v>266.02</v>
          </cell>
          <cell r="E2581">
            <v>5.7336327338789649E-2</v>
          </cell>
          <cell r="F2581">
            <v>9.6992576795013025E-2</v>
          </cell>
        </row>
        <row r="2582">
          <cell r="A2582">
            <v>34720</v>
          </cell>
          <cell r="B2582">
            <v>265.89999999999998</v>
          </cell>
          <cell r="C2582">
            <v>265.96600000000001</v>
          </cell>
          <cell r="D2582">
            <v>265.904</v>
          </cell>
          <cell r="E2582">
            <v>5.8589354665357821E-2</v>
          </cell>
          <cell r="F2582">
            <v>0.1041940415400147</v>
          </cell>
        </row>
        <row r="2583">
          <cell r="A2583">
            <v>34730</v>
          </cell>
          <cell r="B2583">
            <v>265.83</v>
          </cell>
          <cell r="C2583">
            <v>265.90199999999999</v>
          </cell>
          <cell r="D2583">
            <v>265.82300000000004</v>
          </cell>
          <cell r="E2583">
            <v>5.9842381991925993E-2</v>
          </cell>
          <cell r="F2583">
            <v>0.1094126938122052</v>
          </cell>
        </row>
        <row r="2584">
          <cell r="A2584">
            <v>34740</v>
          </cell>
          <cell r="B2584">
            <v>265.77999999999997</v>
          </cell>
          <cell r="C2584">
            <v>265.899</v>
          </cell>
          <cell r="D2584">
            <v>265.73399999999998</v>
          </cell>
          <cell r="E2584">
            <v>0.10466248098671629</v>
          </cell>
          <cell r="F2584">
            <v>3.6141438957544361E-2</v>
          </cell>
        </row>
        <row r="2585">
          <cell r="A2585">
            <v>34750</v>
          </cell>
          <cell r="B2585">
            <v>265.89</v>
          </cell>
          <cell r="C2585">
            <v>265.95600000000002</v>
          </cell>
          <cell r="D2585">
            <v>265.89</v>
          </cell>
          <cell r="E2585">
            <v>0.10340945366014813</v>
          </cell>
          <cell r="F2585">
            <v>3.4888411630976189E-2</v>
          </cell>
        </row>
        <row r="2586">
          <cell r="A2586">
            <v>34760</v>
          </cell>
          <cell r="B2586">
            <v>265.99</v>
          </cell>
          <cell r="C2586">
            <v>266.06099999999998</v>
          </cell>
          <cell r="D2586">
            <v>265.99</v>
          </cell>
          <cell r="E2586">
            <v>0.10215642633357996</v>
          </cell>
          <cell r="F2586">
            <v>3.3635384304408017E-2</v>
          </cell>
        </row>
        <row r="2587">
          <cell r="A2587">
            <v>34770</v>
          </cell>
          <cell r="B2587">
            <v>266.10000000000002</v>
          </cell>
          <cell r="C2587">
            <v>266.17</v>
          </cell>
          <cell r="D2587">
            <v>266.10000000000002</v>
          </cell>
          <cell r="E2587">
            <v>0.1009033990070118</v>
          </cell>
          <cell r="F2587">
            <v>3.2382356977839845E-2</v>
          </cell>
        </row>
        <row r="2588">
          <cell r="A2588">
            <v>34780</v>
          </cell>
          <cell r="B2588">
            <v>266.20999999999998</v>
          </cell>
          <cell r="C2588">
            <v>266.279</v>
          </cell>
          <cell r="D2588">
            <v>266.20999999999998</v>
          </cell>
          <cell r="E2588">
            <v>9.9650371680443633E-2</v>
          </cell>
          <cell r="F2588">
            <v>3.1129329651271676E-2</v>
          </cell>
        </row>
        <row r="2589">
          <cell r="A2589">
            <v>34790</v>
          </cell>
          <cell r="B2589">
            <v>266.32</v>
          </cell>
          <cell r="C2589">
            <v>266.38900000000001</v>
          </cell>
          <cell r="D2589">
            <v>266.32</v>
          </cell>
          <cell r="E2589">
            <v>9.8397344353875468E-2</v>
          </cell>
          <cell r="F2589">
            <v>2.9876302324703508E-2</v>
          </cell>
        </row>
        <row r="2590">
          <cell r="A2590">
            <v>34800</v>
          </cell>
          <cell r="B2590">
            <v>266.43</v>
          </cell>
          <cell r="C2590">
            <v>266.49799999999999</v>
          </cell>
          <cell r="D2590">
            <v>266.43</v>
          </cell>
          <cell r="E2590">
            <v>9.7144317027307303E-2</v>
          </cell>
          <cell r="F2590">
            <v>2.8623274998135339E-2</v>
          </cell>
        </row>
        <row r="2591">
          <cell r="A2591">
            <v>34810</v>
          </cell>
          <cell r="B2591">
            <v>266.54000000000002</v>
          </cell>
          <cell r="C2591">
            <v>266.60700000000003</v>
          </cell>
          <cell r="D2591">
            <v>266.54000000000002</v>
          </cell>
          <cell r="E2591">
            <v>9.5894869778815048E-2</v>
          </cell>
          <cell r="F2591">
            <v>2.737382774964308E-2</v>
          </cell>
        </row>
        <row r="2592">
          <cell r="A2592">
            <v>34820</v>
          </cell>
          <cell r="B2592">
            <v>266.64999999999998</v>
          </cell>
          <cell r="C2592">
            <v>266.71699999999998</v>
          </cell>
          <cell r="D2592">
            <v>266.64999999999998</v>
          </cell>
          <cell r="E2592">
            <v>9.4641842452246883E-2</v>
          </cell>
          <cell r="F2592">
            <v>2.6120800423074911E-2</v>
          </cell>
        </row>
        <row r="2593">
          <cell r="A2593">
            <v>34830</v>
          </cell>
          <cell r="B2593">
            <v>266.76</v>
          </cell>
          <cell r="C2593">
            <v>266.82600000000002</v>
          </cell>
          <cell r="D2593">
            <v>266.82</v>
          </cell>
          <cell r="E2593">
            <v>9.3388815125678717E-2</v>
          </cell>
          <cell r="F2593">
            <v>2.4867773096506743E-2</v>
          </cell>
        </row>
        <row r="2594">
          <cell r="A2594">
            <v>34840</v>
          </cell>
          <cell r="B2594">
            <v>266.86</v>
          </cell>
          <cell r="C2594">
            <v>266.935</v>
          </cell>
          <cell r="D2594">
            <v>267</v>
          </cell>
          <cell r="E2594">
            <v>9.2135787799110552E-2</v>
          </cell>
          <cell r="F2594">
            <v>2.3614745769938574E-2</v>
          </cell>
        </row>
        <row r="2595">
          <cell r="A2595">
            <v>34850</v>
          </cell>
          <cell r="B2595">
            <v>266.89</v>
          </cell>
          <cell r="C2595">
            <v>267.04500000000002</v>
          </cell>
          <cell r="D2595">
            <v>267.17</v>
          </cell>
          <cell r="E2595">
            <v>8.9461469476406486E-2</v>
          </cell>
          <cell r="F2595">
            <v>2.3614745769938574E-2</v>
          </cell>
        </row>
        <row r="2596">
          <cell r="A2596">
            <v>34860</v>
          </cell>
          <cell r="B2596">
            <v>266.92</v>
          </cell>
          <cell r="C2596">
            <v>267.154</v>
          </cell>
          <cell r="D2596">
            <v>267.33999999999997</v>
          </cell>
          <cell r="E2596">
            <v>8.6604567171831057E-2</v>
          </cell>
          <cell r="F2596">
            <v>2.3614745769938574E-2</v>
          </cell>
        </row>
        <row r="2597">
          <cell r="A2597">
            <v>34870</v>
          </cell>
          <cell r="B2597">
            <v>267.02</v>
          </cell>
          <cell r="C2597">
            <v>267.26299999999998</v>
          </cell>
          <cell r="D2597">
            <v>267.45</v>
          </cell>
          <cell r="E2597">
            <v>7.9778459843557387E-2</v>
          </cell>
          <cell r="F2597">
            <v>2.1136230178924614E-2</v>
          </cell>
        </row>
        <row r="2598">
          <cell r="A2598">
            <v>34880</v>
          </cell>
          <cell r="B2598">
            <v>267.13</v>
          </cell>
          <cell r="C2598">
            <v>267.37299999999999</v>
          </cell>
          <cell r="D2598">
            <v>267.56</v>
          </cell>
          <cell r="E2598">
            <v>7.1957366200802217E-2</v>
          </cell>
          <cell r="F2598">
            <v>1.7170605233302275E-2</v>
          </cell>
        </row>
        <row r="2599">
          <cell r="A2599">
            <v>34890</v>
          </cell>
          <cell r="B2599">
            <v>267.24</v>
          </cell>
          <cell r="C2599">
            <v>267.48200000000003</v>
          </cell>
          <cell r="D2599">
            <v>267.67</v>
          </cell>
          <cell r="E2599">
            <v>6.3144866321641457E-2</v>
          </cell>
          <cell r="F2599">
            <v>1.2213574051274352E-2</v>
          </cell>
        </row>
        <row r="2600">
          <cell r="A2600">
            <v>34900</v>
          </cell>
          <cell r="B2600">
            <v>267.36</v>
          </cell>
          <cell r="C2600">
            <v>267.59100000000001</v>
          </cell>
          <cell r="D2600">
            <v>267.77</v>
          </cell>
          <cell r="E2600">
            <v>5.3340960206075115E-2</v>
          </cell>
          <cell r="F2600">
            <v>6.2651366328408467E-3</v>
          </cell>
        </row>
        <row r="2601">
          <cell r="A2601">
            <v>34910</v>
          </cell>
          <cell r="B2601">
            <v>267.56</v>
          </cell>
          <cell r="C2601">
            <v>267.70100000000002</v>
          </cell>
          <cell r="D2601">
            <v>267.83999999999997</v>
          </cell>
          <cell r="E2601">
            <v>4.4528460326914369E-2</v>
          </cell>
          <cell r="F2601">
            <v>6.2651366328408467E-3</v>
          </cell>
        </row>
        <row r="2602">
          <cell r="A2602">
            <v>34920</v>
          </cell>
          <cell r="B2602">
            <v>267.73</v>
          </cell>
          <cell r="C2602">
            <v>267.81</v>
          </cell>
          <cell r="D2602">
            <v>267.90999999999997</v>
          </cell>
          <cell r="E2602">
            <v>3.6736007308766479E-2</v>
          </cell>
          <cell r="F2602">
            <v>6.2651366328408467E-3</v>
          </cell>
        </row>
        <row r="2603">
          <cell r="A2603">
            <v>34930</v>
          </cell>
          <cell r="B2603">
            <v>267.85000000000002</v>
          </cell>
          <cell r="C2603">
            <v>267.91899999999998</v>
          </cell>
          <cell r="D2603">
            <v>267.97999999999996</v>
          </cell>
          <cell r="E2603">
            <v>2.9122558194414037E-2</v>
          </cell>
          <cell r="F2603">
            <v>6.2651366328408467E-3</v>
          </cell>
        </row>
        <row r="2604">
          <cell r="A2604">
            <v>34940</v>
          </cell>
          <cell r="B2604">
            <v>267.95999999999998</v>
          </cell>
          <cell r="C2604">
            <v>268.029</v>
          </cell>
          <cell r="D2604">
            <v>268.04999999999995</v>
          </cell>
          <cell r="E2604">
            <v>2.1659472359249778E-2</v>
          </cell>
          <cell r="F2604">
            <v>6.2651366328408467E-3</v>
          </cell>
        </row>
        <row r="2605">
          <cell r="A2605">
            <v>34950</v>
          </cell>
          <cell r="B2605">
            <v>268.07</v>
          </cell>
          <cell r="C2605">
            <v>268.13799999999998</v>
          </cell>
          <cell r="D2605">
            <v>268.09999999999997</v>
          </cell>
          <cell r="E2605">
            <v>1.419638652408552E-2</v>
          </cell>
          <cell r="F2605">
            <v>6.2651366328408467E-3</v>
          </cell>
        </row>
        <row r="2606">
          <cell r="A2606">
            <v>34960</v>
          </cell>
          <cell r="B2606">
            <v>268.17</v>
          </cell>
          <cell r="C2606">
            <v>268.24700000000001</v>
          </cell>
          <cell r="D2606">
            <v>268.14999999999998</v>
          </cell>
          <cell r="E2606">
            <v>7.9863280154894301E-3</v>
          </cell>
          <cell r="F2606">
            <v>5.0121093062726772E-3</v>
          </cell>
        </row>
        <row r="2607">
          <cell r="A2607">
            <v>34970</v>
          </cell>
          <cell r="B2607">
            <v>268.22000000000003</v>
          </cell>
          <cell r="C2607">
            <v>268.34100000000001</v>
          </cell>
          <cell r="D2607">
            <v>268.2</v>
          </cell>
          <cell r="E2607">
            <v>3.7590819797045077E-3</v>
          </cell>
          <cell r="F2607">
            <v>3.7590819797045077E-3</v>
          </cell>
        </row>
        <row r="2608">
          <cell r="A2608">
            <v>34980</v>
          </cell>
          <cell r="B2608">
            <v>268.27000000000004</v>
          </cell>
          <cell r="C2608">
            <v>268.404</v>
          </cell>
          <cell r="D2608">
            <v>268.25</v>
          </cell>
          <cell r="E2608">
            <v>2.5060546531363386E-3</v>
          </cell>
          <cell r="F2608">
            <v>2.5060546531363386E-3</v>
          </cell>
        </row>
        <row r="2609">
          <cell r="A2609">
            <v>34990</v>
          </cell>
          <cell r="B2609">
            <v>268.32000000000005</v>
          </cell>
          <cell r="C2609">
            <v>268.43599999999998</v>
          </cell>
          <cell r="D2609">
            <v>268.3</v>
          </cell>
          <cell r="E2609">
            <v>1.2530273265681693E-3</v>
          </cell>
          <cell r="F2609">
            <v>1.2530273265681693E-3</v>
          </cell>
        </row>
        <row r="2610">
          <cell r="E2610">
            <v>0</v>
          </cell>
          <cell r="F2610">
            <v>0</v>
          </cell>
        </row>
        <row r="2611">
          <cell r="A2611">
            <v>35000</v>
          </cell>
          <cell r="B2611">
            <v>268.37</v>
          </cell>
          <cell r="C2611">
            <v>268.43799999999999</v>
          </cell>
          <cell r="D2611">
            <v>268.37</v>
          </cell>
          <cell r="E2611">
            <v>1.2530273265681693E-3</v>
          </cell>
          <cell r="F2611">
            <v>1.2530273265681693E-3</v>
          </cell>
        </row>
        <row r="2612">
          <cell r="A2612">
            <v>35010</v>
          </cell>
          <cell r="B2612">
            <v>268.31</v>
          </cell>
          <cell r="C2612">
            <v>268.40899999999999</v>
          </cell>
          <cell r="D2612">
            <v>268.31</v>
          </cell>
          <cell r="E2612">
            <v>2.5060546531363386E-3</v>
          </cell>
          <cell r="F2612">
            <v>2.5060546531363386E-3</v>
          </cell>
        </row>
        <row r="2613">
          <cell r="A2613">
            <v>35020</v>
          </cell>
          <cell r="B2613">
            <v>268.25</v>
          </cell>
          <cell r="C2613">
            <v>268.34899999999999</v>
          </cell>
          <cell r="D2613">
            <v>268.25</v>
          </cell>
          <cell r="E2613">
            <v>3.7590819797045077E-3</v>
          </cell>
          <cell r="F2613">
            <v>3.7590819797045077E-3</v>
          </cell>
        </row>
        <row r="2614">
          <cell r="A2614">
            <v>35030</v>
          </cell>
          <cell r="B2614">
            <v>268.19</v>
          </cell>
          <cell r="C2614">
            <v>268.25799999999998</v>
          </cell>
          <cell r="D2614">
            <v>268.19</v>
          </cell>
          <cell r="E2614">
            <v>5.0121093062726772E-3</v>
          </cell>
          <cell r="F2614">
            <v>5.0121093062726772E-3</v>
          </cell>
        </row>
        <row r="2615">
          <cell r="A2615">
            <v>35040</v>
          </cell>
          <cell r="B2615">
            <v>268.07</v>
          </cell>
          <cell r="C2615">
            <v>268.137</v>
          </cell>
          <cell r="D2615">
            <v>268.07</v>
          </cell>
          <cell r="E2615">
            <v>6.2651366328408467E-3</v>
          </cell>
          <cell r="F2615">
            <v>6.2651366328408467E-3</v>
          </cell>
        </row>
        <row r="2616">
          <cell r="A2616">
            <v>35050</v>
          </cell>
          <cell r="B2616">
            <v>267.91000000000003</v>
          </cell>
          <cell r="C2616">
            <v>267.98399999999998</v>
          </cell>
          <cell r="D2616">
            <v>267.91000000000003</v>
          </cell>
          <cell r="E2616">
            <v>7.5181639594090162E-3</v>
          </cell>
          <cell r="F2616">
            <v>7.5181639594090162E-3</v>
          </cell>
        </row>
        <row r="2617">
          <cell r="A2617">
            <v>35060</v>
          </cell>
          <cell r="B2617">
            <v>267.75</v>
          </cell>
          <cell r="C2617">
            <v>267.81700000000001</v>
          </cell>
          <cell r="D2617">
            <v>267.75</v>
          </cell>
          <cell r="E2617">
            <v>1.1745409995193939E-2</v>
          </cell>
          <cell r="F2617">
            <v>8.7711912859771857E-3</v>
          </cell>
        </row>
        <row r="2618">
          <cell r="A2618">
            <v>35070</v>
          </cell>
          <cell r="B2618">
            <v>267.58</v>
          </cell>
          <cell r="C2618">
            <v>267.649</v>
          </cell>
          <cell r="D2618">
            <v>267.58</v>
          </cell>
          <cell r="E2618">
            <v>1.597265603097886E-2</v>
          </cell>
          <cell r="F2618">
            <v>1.0024218612545354E-2</v>
          </cell>
        </row>
        <row r="2619">
          <cell r="A2619">
            <v>35080</v>
          </cell>
          <cell r="B2619">
            <v>267.41000000000003</v>
          </cell>
          <cell r="C2619">
            <v>267.48099999999999</v>
          </cell>
          <cell r="D2619">
            <v>267.41000000000003</v>
          </cell>
          <cell r="E2619">
            <v>2.0199902066763781E-2</v>
          </cell>
          <cell r="F2619">
            <v>1.1277245939113523E-2</v>
          </cell>
        </row>
        <row r="2620">
          <cell r="A2620">
            <v>35090</v>
          </cell>
          <cell r="B2620">
            <v>267.24</v>
          </cell>
          <cell r="C2620">
            <v>267.31400000000002</v>
          </cell>
          <cell r="D2620">
            <v>267.24</v>
          </cell>
          <cell r="E2620">
            <v>2.4427148102548701E-2</v>
          </cell>
          <cell r="F2620">
            <v>1.2530273265681692E-2</v>
          </cell>
        </row>
        <row r="2621">
          <cell r="A2621">
            <v>35100</v>
          </cell>
          <cell r="B2621">
            <v>267.08</v>
          </cell>
          <cell r="C2621">
            <v>267.14600000000002</v>
          </cell>
          <cell r="D2621">
            <v>267.08</v>
          </cell>
          <cell r="E2621">
            <v>2.568017542911687E-2</v>
          </cell>
          <cell r="F2621">
            <v>1.7748925537872197E-2</v>
          </cell>
        </row>
        <row r="2622">
          <cell r="A2622">
            <v>35110</v>
          </cell>
          <cell r="B2622">
            <v>266.91000000000003</v>
          </cell>
          <cell r="C2622">
            <v>266.97800000000001</v>
          </cell>
          <cell r="D2622">
            <v>266.91000000000003</v>
          </cell>
          <cell r="E2622">
            <v>2.6933202755685039E-2</v>
          </cell>
          <cell r="F2622">
            <v>2.3958984046468287E-2</v>
          </cell>
        </row>
        <row r="2623">
          <cell r="A2623">
            <v>35120</v>
          </cell>
          <cell r="B2623">
            <v>266.74</v>
          </cell>
          <cell r="C2623">
            <v>266.81</v>
          </cell>
          <cell r="D2623">
            <v>266.74</v>
          </cell>
          <cell r="E2623">
            <v>2.8186230082253207E-2</v>
          </cell>
          <cell r="F2623">
            <v>3.0169042555064376E-2</v>
          </cell>
        </row>
        <row r="2624">
          <cell r="A2624">
            <v>35130</v>
          </cell>
          <cell r="B2624">
            <v>266.57</v>
          </cell>
          <cell r="C2624">
            <v>266.64299999999997</v>
          </cell>
          <cell r="D2624">
            <v>266.57</v>
          </cell>
          <cell r="E2624">
            <v>2.9439257408821376E-2</v>
          </cell>
          <cell r="F2624">
            <v>3.7370507300066053E-2</v>
          </cell>
        </row>
        <row r="2625">
          <cell r="A2625">
            <v>35140</v>
          </cell>
          <cell r="B2625">
            <v>266.39999999999998</v>
          </cell>
          <cell r="C2625">
            <v>266.47500000000002</v>
          </cell>
          <cell r="D2625">
            <v>266.39999999999998</v>
          </cell>
          <cell r="E2625">
            <v>3.3170800326403509E-2</v>
          </cell>
          <cell r="F2625">
            <v>4.5563378281473318E-2</v>
          </cell>
        </row>
        <row r="2626">
          <cell r="A2626">
            <v>35150</v>
          </cell>
          <cell r="B2626">
            <v>266.24</v>
          </cell>
          <cell r="C2626">
            <v>266.30700000000002</v>
          </cell>
          <cell r="D2626">
            <v>266.24</v>
          </cell>
          <cell r="E2626">
            <v>3.6902343243985641E-2</v>
          </cell>
          <cell r="F2626">
            <v>5.2764843026474995E-2</v>
          </cell>
        </row>
        <row r="2627">
          <cell r="A2627">
            <v>35160</v>
          </cell>
          <cell r="B2627">
            <v>266.07</v>
          </cell>
          <cell r="C2627">
            <v>266.13900000000001</v>
          </cell>
          <cell r="D2627">
            <v>266.07</v>
          </cell>
          <cell r="E2627">
            <v>4.0633886161567774E-2</v>
          </cell>
          <cell r="F2627">
            <v>5.8974901535071088E-2</v>
          </cell>
        </row>
        <row r="2628">
          <cell r="A2628">
            <v>35170</v>
          </cell>
          <cell r="B2628">
            <v>265.91000000000003</v>
          </cell>
          <cell r="C2628">
            <v>265.97800000000001</v>
          </cell>
          <cell r="D2628">
            <v>265.91000000000003</v>
          </cell>
          <cell r="E2628">
            <v>4.4365429079149907E-2</v>
          </cell>
          <cell r="F2628">
            <v>6.6176366280072771E-2</v>
          </cell>
        </row>
        <row r="2629">
          <cell r="A2629">
            <v>35180</v>
          </cell>
          <cell r="B2629">
            <v>265.77</v>
          </cell>
          <cell r="C2629">
            <v>265.83600000000001</v>
          </cell>
          <cell r="D2629">
            <v>265.77</v>
          </cell>
          <cell r="E2629">
            <v>4.8096971996732039E-2</v>
          </cell>
          <cell r="F2629">
            <v>7.4369237261480023E-2</v>
          </cell>
        </row>
        <row r="2630">
          <cell r="A2630">
            <v>35190</v>
          </cell>
          <cell r="B2630">
            <v>265.64</v>
          </cell>
          <cell r="C2630">
            <v>265.71499999999997</v>
          </cell>
          <cell r="D2630">
            <v>265.64</v>
          </cell>
          <cell r="E2630">
            <v>5.1828514914314172E-2</v>
          </cell>
          <cell r="F2630">
            <v>8.3553514479292865E-2</v>
          </cell>
        </row>
        <row r="2631">
          <cell r="A2631">
            <v>35200</v>
          </cell>
          <cell r="B2631">
            <v>265.54000000000002</v>
          </cell>
          <cell r="C2631">
            <v>265.61399999999998</v>
          </cell>
          <cell r="D2631">
            <v>265.54000000000002</v>
          </cell>
          <cell r="E2631">
            <v>5.5563637909972208E-2</v>
          </cell>
          <cell r="F2631">
            <v>9.3732778011587192E-2</v>
          </cell>
        </row>
        <row r="2632">
          <cell r="A2632">
            <v>35210</v>
          </cell>
          <cell r="B2632">
            <v>265.45999999999998</v>
          </cell>
          <cell r="C2632">
            <v>265.53300000000002</v>
          </cell>
          <cell r="D2632">
            <v>265.45999999999998</v>
          </cell>
          <cell r="E2632">
            <v>1.2566074046440781E-3</v>
          </cell>
          <cell r="F2632">
            <v>1.0179263532294338E-2</v>
          </cell>
        </row>
        <row r="2633">
          <cell r="A2633">
            <v>35220</v>
          </cell>
          <cell r="B2633">
            <v>265.39999999999998</v>
          </cell>
          <cell r="C2633">
            <v>265.47300000000001</v>
          </cell>
          <cell r="D2633">
            <v>265.39999999999998</v>
          </cell>
          <cell r="E2633">
            <v>2.5096347312122472E-3</v>
          </cell>
          <cell r="F2633">
            <v>2.0354946986512766E-2</v>
          </cell>
        </row>
        <row r="2634">
          <cell r="A2634">
            <v>35230</v>
          </cell>
          <cell r="B2634">
            <v>265.33999999999997</v>
          </cell>
          <cell r="C2634">
            <v>265.43299999999999</v>
          </cell>
          <cell r="D2634">
            <v>265.33999999999997</v>
          </cell>
          <cell r="E2634">
            <v>3.7626620577804167E-3</v>
          </cell>
          <cell r="F2634">
            <v>2.1607974313080935E-2</v>
          </cell>
        </row>
        <row r="2635">
          <cell r="A2635">
            <v>35240</v>
          </cell>
          <cell r="B2635">
            <v>265.27999999999997</v>
          </cell>
          <cell r="C2635">
            <v>265.36399999999998</v>
          </cell>
          <cell r="D2635">
            <v>265.27999999999997</v>
          </cell>
          <cell r="E2635">
            <v>4.1669630287990402E-2</v>
          </cell>
          <cell r="F2635">
            <v>0.10065830135412263</v>
          </cell>
        </row>
        <row r="2636">
          <cell r="A2636">
            <v>35250</v>
          </cell>
          <cell r="B2636">
            <v>265.33</v>
          </cell>
          <cell r="C2636">
            <v>265.41399999999999</v>
          </cell>
          <cell r="D2636">
            <v>265.33</v>
          </cell>
          <cell r="E2636">
            <v>4.0420183039498139E-2</v>
          </cell>
          <cell r="F2636">
            <v>9.940885410563037E-2</v>
          </cell>
        </row>
        <row r="2637">
          <cell r="A2637">
            <v>35260</v>
          </cell>
          <cell r="B2637">
            <v>265.38</v>
          </cell>
          <cell r="C2637">
            <v>265.43599999999998</v>
          </cell>
          <cell r="D2637">
            <v>265.38</v>
          </cell>
          <cell r="E2637">
            <v>3.9167155712929967E-2</v>
          </cell>
          <cell r="F2637">
            <v>9.8155826779062205E-2</v>
          </cell>
        </row>
        <row r="2638">
          <cell r="A2638">
            <v>35270</v>
          </cell>
          <cell r="B2638">
            <v>265.43</v>
          </cell>
          <cell r="C2638">
            <v>265.47699999999998</v>
          </cell>
          <cell r="D2638">
            <v>265.43</v>
          </cell>
          <cell r="E2638">
            <v>3.7914128386361795E-2</v>
          </cell>
          <cell r="F2638">
            <v>9.690279945249404E-2</v>
          </cell>
        </row>
        <row r="2639">
          <cell r="A2639">
            <v>35280</v>
          </cell>
          <cell r="B2639">
            <v>265.48</v>
          </cell>
          <cell r="C2639">
            <v>265.53899999999999</v>
          </cell>
          <cell r="D2639">
            <v>265.48</v>
          </cell>
          <cell r="E2639">
            <v>3.6661101059793623E-2</v>
          </cell>
          <cell r="F2639">
            <v>9.5649772125925875E-2</v>
          </cell>
        </row>
        <row r="2640">
          <cell r="A2640">
            <v>35290</v>
          </cell>
          <cell r="B2640">
            <v>265.54000000000002</v>
          </cell>
          <cell r="C2640">
            <v>265.60700000000003</v>
          </cell>
          <cell r="D2640">
            <v>265.54000000000002</v>
          </cell>
          <cell r="E2640">
            <v>3.5408073733225451E-2</v>
          </cell>
          <cell r="F2640">
            <v>9.439674479935771E-2</v>
          </cell>
        </row>
        <row r="2641">
          <cell r="A2641">
            <v>35300</v>
          </cell>
          <cell r="B2641">
            <v>265.60000000000002</v>
          </cell>
          <cell r="C2641">
            <v>265.67399999999998</v>
          </cell>
          <cell r="D2641">
            <v>265.60000000000002</v>
          </cell>
          <cell r="E2641">
            <v>3.4155046406657279E-2</v>
          </cell>
          <cell r="F2641">
            <v>9.3143717472789544E-2</v>
          </cell>
        </row>
        <row r="2642">
          <cell r="A2642">
            <v>35310</v>
          </cell>
          <cell r="B2642">
            <v>265.67</v>
          </cell>
          <cell r="C2642">
            <v>265.74200000000002</v>
          </cell>
          <cell r="D2642">
            <v>265.67</v>
          </cell>
          <cell r="E2642">
            <v>3.2902019080089107E-2</v>
          </cell>
          <cell r="F2642">
            <v>9.1890690146221379E-2</v>
          </cell>
        </row>
        <row r="2643">
          <cell r="A2643">
            <v>35320</v>
          </cell>
          <cell r="B2643">
            <v>265.74</v>
          </cell>
          <cell r="C2643">
            <v>265.80900000000003</v>
          </cell>
          <cell r="D2643">
            <v>265.74</v>
          </cell>
          <cell r="E2643">
            <v>3.1648991753520934E-2</v>
          </cell>
          <cell r="F2643">
            <v>9.0637662819653214E-2</v>
          </cell>
        </row>
        <row r="2644">
          <cell r="A2644">
            <v>35330</v>
          </cell>
          <cell r="B2644">
            <v>265.81</v>
          </cell>
          <cell r="C2644">
            <v>265.87700000000001</v>
          </cell>
          <cell r="D2644">
            <v>265.81</v>
          </cell>
          <cell r="E2644">
            <v>3.0399544505028676E-2</v>
          </cell>
          <cell r="F2644">
            <v>8.3439778152727448E-2</v>
          </cell>
        </row>
        <row r="2645">
          <cell r="A2645">
            <v>35340</v>
          </cell>
          <cell r="B2645">
            <v>265.87</v>
          </cell>
          <cell r="C2645">
            <v>265.94499999999999</v>
          </cell>
          <cell r="D2645">
            <v>265.87</v>
          </cell>
          <cell r="E2645">
            <v>2.6671581665522456E-2</v>
          </cell>
          <cell r="F2645">
            <v>7.6241893485801682E-2</v>
          </cell>
        </row>
        <row r="2646">
          <cell r="A2646">
            <v>35350</v>
          </cell>
          <cell r="B2646">
            <v>265.94</v>
          </cell>
          <cell r="C2646">
            <v>266.012</v>
          </cell>
          <cell r="D2646">
            <v>265.94</v>
          </cell>
          <cell r="E2646">
            <v>2.1452929393331949E-2</v>
          </cell>
          <cell r="F2646">
            <v>6.9040428740800006E-2</v>
          </cell>
        </row>
        <row r="2647">
          <cell r="A2647">
            <v>35360</v>
          </cell>
          <cell r="B2647">
            <v>266.01</v>
          </cell>
          <cell r="C2647">
            <v>266.08</v>
          </cell>
          <cell r="D2647">
            <v>266.01</v>
          </cell>
          <cell r="E2647">
            <v>1.524287088473586E-2</v>
          </cell>
          <cell r="F2647">
            <v>6.1838963995798329E-2</v>
          </cell>
        </row>
        <row r="2648">
          <cell r="A2648">
            <v>35370</v>
          </cell>
          <cell r="B2648">
            <v>266.08</v>
          </cell>
          <cell r="C2648">
            <v>266.14800000000002</v>
          </cell>
          <cell r="D2648">
            <v>266.08</v>
          </cell>
          <cell r="E2648">
            <v>1.0024218612545354E-2</v>
          </cell>
          <cell r="F2648">
            <v>5.4637499250796653E-2</v>
          </cell>
        </row>
        <row r="2649">
          <cell r="A2649">
            <v>35380</v>
          </cell>
          <cell r="B2649">
            <v>266.14999999999998</v>
          </cell>
          <cell r="C2649">
            <v>266.21499999999997</v>
          </cell>
          <cell r="D2649">
            <v>266.14999999999998</v>
          </cell>
          <cell r="E2649">
            <v>8.7711912859771857E-3</v>
          </cell>
          <cell r="F2649">
            <v>4.7436034505794977E-2</v>
          </cell>
        </row>
        <row r="2650">
          <cell r="A2650">
            <v>35390</v>
          </cell>
          <cell r="B2650">
            <v>266.20999999999998</v>
          </cell>
          <cell r="C2650">
            <v>266.28300000000002</v>
          </cell>
          <cell r="D2650">
            <v>266.20999999999998</v>
          </cell>
          <cell r="E2650">
            <v>7.5181639594090162E-3</v>
          </cell>
          <cell r="F2650">
            <v>4.0234569760793301E-2</v>
          </cell>
        </row>
        <row r="2651">
          <cell r="A2651">
            <v>35400</v>
          </cell>
          <cell r="B2651">
            <v>266.27999999999997</v>
          </cell>
          <cell r="C2651">
            <v>266.351</v>
          </cell>
          <cell r="D2651">
            <v>266.27999999999997</v>
          </cell>
          <cell r="E2651">
            <v>6.2651366328408467E-3</v>
          </cell>
          <cell r="F2651">
            <v>3.3033105015791625E-2</v>
          </cell>
        </row>
        <row r="2652">
          <cell r="A2652">
            <v>35410</v>
          </cell>
          <cell r="B2652">
            <v>266.35000000000002</v>
          </cell>
          <cell r="C2652">
            <v>266.41800000000001</v>
          </cell>
          <cell r="D2652">
            <v>266.35000000000002</v>
          </cell>
          <cell r="E2652">
            <v>5.0121093062726772E-3</v>
          </cell>
          <cell r="F2652">
            <v>2.5831640270789945E-2</v>
          </cell>
        </row>
        <row r="2653">
          <cell r="A2653">
            <v>35420</v>
          </cell>
          <cell r="B2653">
            <v>266.42</v>
          </cell>
          <cell r="C2653">
            <v>266.48599999999999</v>
          </cell>
          <cell r="D2653">
            <v>266.42</v>
          </cell>
          <cell r="E2653">
            <v>3.7590819797045077E-3</v>
          </cell>
          <cell r="F2653">
            <v>1.8630175525788269E-2</v>
          </cell>
        </row>
        <row r="2654">
          <cell r="A2654">
            <v>35430</v>
          </cell>
          <cell r="B2654">
            <v>266.48</v>
          </cell>
          <cell r="C2654">
            <v>266.55399999999997</v>
          </cell>
          <cell r="D2654">
            <v>266.48</v>
          </cell>
          <cell r="E2654">
            <v>2.5060546531363386E-3</v>
          </cell>
          <cell r="F2654">
            <v>1.1428710780786597E-2</v>
          </cell>
        </row>
        <row r="2655">
          <cell r="A2655">
            <v>35440</v>
          </cell>
          <cell r="B2655">
            <v>266.52999999999997</v>
          </cell>
          <cell r="C2655">
            <v>266.62099999999998</v>
          </cell>
          <cell r="D2655">
            <v>266.52999999999997</v>
          </cell>
          <cell r="E2655">
            <v>1.2530273265681693E-3</v>
          </cell>
          <cell r="F2655">
            <v>5.218652272190507E-3</v>
          </cell>
        </row>
        <row r="2656">
          <cell r="A2656">
            <v>35450</v>
          </cell>
          <cell r="B2656">
            <v>266.58</v>
          </cell>
          <cell r="C2656">
            <v>266.64600000000002</v>
          </cell>
          <cell r="D2656">
            <v>266.58</v>
          </cell>
          <cell r="E2656">
            <v>1.2530273265681693E-3</v>
          </cell>
          <cell r="F2656">
            <v>4.2272460357849224E-3</v>
          </cell>
        </row>
        <row r="2657">
          <cell r="A2657">
            <v>35460</v>
          </cell>
          <cell r="B2657">
            <v>266.52999999999997</v>
          </cell>
          <cell r="C2657">
            <v>266.60300000000001</v>
          </cell>
          <cell r="D2657">
            <v>266.52999999999997</v>
          </cell>
          <cell r="E2657">
            <v>2.5060546531363386E-3</v>
          </cell>
          <cell r="F2657">
            <v>9.4458983079754293E-3</v>
          </cell>
        </row>
        <row r="2658">
          <cell r="A2658">
            <v>35470</v>
          </cell>
          <cell r="B2658">
            <v>266.42</v>
          </cell>
          <cell r="C2658">
            <v>266.49299999999999</v>
          </cell>
          <cell r="D2658">
            <v>266.42</v>
          </cell>
          <cell r="E2658">
            <v>3.7590819797045077E-3</v>
          </cell>
          <cell r="F2658">
            <v>1.4664550580165935E-2</v>
          </cell>
        </row>
        <row r="2659">
          <cell r="A2659">
            <v>35480</v>
          </cell>
          <cell r="B2659">
            <v>266.25</v>
          </cell>
          <cell r="C2659">
            <v>266.315</v>
          </cell>
          <cell r="D2659">
            <v>266.25</v>
          </cell>
          <cell r="E2659">
            <v>5.0121093062726772E-3</v>
          </cell>
          <cell r="F2659">
            <v>2.0874609088762024E-2</v>
          </cell>
        </row>
        <row r="2660">
          <cell r="A2660">
            <v>35490</v>
          </cell>
          <cell r="B2660">
            <v>266</v>
          </cell>
          <cell r="C2660">
            <v>266.07</v>
          </cell>
          <cell r="D2660">
            <v>266</v>
          </cell>
          <cell r="E2660">
            <v>1.0230761578463185E-2</v>
          </cell>
          <cell r="F2660">
            <v>2.7084667597358114E-2</v>
          </cell>
        </row>
        <row r="2661">
          <cell r="A2661">
            <v>35500</v>
          </cell>
          <cell r="B2661">
            <v>265.69</v>
          </cell>
          <cell r="C2661">
            <v>265.75700000000001</v>
          </cell>
          <cell r="D2661">
            <v>265.69</v>
          </cell>
          <cell r="E2661">
            <v>1.6440820087059275E-2</v>
          </cell>
          <cell r="F2661">
            <v>3.428613234235979E-2</v>
          </cell>
        </row>
        <row r="2662">
          <cell r="A2662">
            <v>35510</v>
          </cell>
          <cell r="B2662">
            <v>265.31</v>
          </cell>
          <cell r="C2662">
            <v>265.37599999999998</v>
          </cell>
          <cell r="D2662">
            <v>265.31</v>
          </cell>
          <cell r="E2662">
            <v>2.2650878595655365E-2</v>
          </cell>
          <cell r="F2662">
            <v>4.2479003323767056E-2</v>
          </cell>
        </row>
        <row r="2663">
          <cell r="A2663">
            <v>35520</v>
          </cell>
          <cell r="B2663">
            <v>264.88</v>
          </cell>
          <cell r="C2663">
            <v>264.95400000000001</v>
          </cell>
          <cell r="D2663">
            <v>264.88</v>
          </cell>
          <cell r="E2663">
            <v>2.8860937104251454E-2</v>
          </cell>
          <cell r="F2663">
            <v>5.1663280541579905E-2</v>
          </cell>
        </row>
        <row r="2664">
          <cell r="A2664">
            <v>35530</v>
          </cell>
          <cell r="B2664">
            <v>264.45999999999998</v>
          </cell>
          <cell r="C2664">
            <v>264.53100000000001</v>
          </cell>
          <cell r="D2664">
            <v>264.45999999999998</v>
          </cell>
          <cell r="E2664">
            <v>3.5070995612847544E-2</v>
          </cell>
          <cell r="F2664">
            <v>6.1838963995798336E-2</v>
          </cell>
        </row>
        <row r="2665">
          <cell r="A2665">
            <v>35540</v>
          </cell>
          <cell r="B2665">
            <v>264.05</v>
          </cell>
          <cell r="C2665">
            <v>264.11900000000003</v>
          </cell>
          <cell r="D2665">
            <v>264.05</v>
          </cell>
          <cell r="E2665">
            <v>4.227246035784922E-2</v>
          </cell>
          <cell r="F2665">
            <v>7.3006053686422351E-2</v>
          </cell>
        </row>
        <row r="2666">
          <cell r="A2666">
            <v>35550</v>
          </cell>
          <cell r="B2666">
            <v>263.70999999999998</v>
          </cell>
          <cell r="C2666">
            <v>263.77499999999998</v>
          </cell>
          <cell r="D2666">
            <v>263.70999999999998</v>
          </cell>
          <cell r="E2666">
            <v>4.9473925102850896E-2</v>
          </cell>
          <cell r="F2666">
            <v>8.1694627786032398E-2</v>
          </cell>
        </row>
        <row r="2667">
          <cell r="A2667">
            <v>35560</v>
          </cell>
          <cell r="B2667">
            <v>263.44</v>
          </cell>
          <cell r="C2667">
            <v>263.50799999999998</v>
          </cell>
          <cell r="D2667">
            <v>263.44</v>
          </cell>
          <cell r="E2667">
            <v>5.6675389847852573E-2</v>
          </cell>
          <cell r="F2667">
            <v>8.7904686294628484E-2</v>
          </cell>
        </row>
        <row r="2668">
          <cell r="A2668">
            <v>35570</v>
          </cell>
          <cell r="B2668">
            <v>263.25</v>
          </cell>
          <cell r="C2668">
            <v>263.31700000000001</v>
          </cell>
          <cell r="D2668">
            <v>263.25</v>
          </cell>
          <cell r="E2668">
            <v>5.7928417174420745E-2</v>
          </cell>
          <cell r="F2668">
            <v>9.2131932330413405E-2</v>
          </cell>
        </row>
        <row r="2669">
          <cell r="A2669">
            <v>35580</v>
          </cell>
          <cell r="B2669">
            <v>263.12</v>
          </cell>
          <cell r="C2669">
            <v>263.19400000000002</v>
          </cell>
          <cell r="D2669">
            <v>263.12</v>
          </cell>
          <cell r="E2669">
            <v>5.9181444500988917E-2</v>
          </cell>
          <cell r="F2669">
            <v>9.338495965698157E-2</v>
          </cell>
        </row>
        <row r="2670">
          <cell r="A2670">
            <v>35590</v>
          </cell>
          <cell r="B2670">
            <v>263.01</v>
          </cell>
          <cell r="C2670">
            <v>263.08300000000003</v>
          </cell>
          <cell r="D2670">
            <v>263.01</v>
          </cell>
          <cell r="E2670">
            <v>6.0434471827557089E-2</v>
          </cell>
          <cell r="F2670">
            <v>9.4637986983549735E-2</v>
          </cell>
        </row>
        <row r="2671">
          <cell r="A2671">
            <v>35600</v>
          </cell>
          <cell r="B2671">
            <v>262.89999999999998</v>
          </cell>
          <cell r="C2671">
            <v>262.971</v>
          </cell>
          <cell r="D2671">
            <v>262.89999999999998</v>
          </cell>
          <cell r="E2671">
            <v>6.1687499154125261E-2</v>
          </cell>
          <cell r="F2671">
            <v>9.58910143101179E-2</v>
          </cell>
        </row>
        <row r="2672">
          <cell r="A2672">
            <v>35610</v>
          </cell>
          <cell r="B2672">
            <v>262.79000000000002</v>
          </cell>
          <cell r="C2672">
            <v>262.86</v>
          </cell>
          <cell r="D2672">
            <v>262.79000000000002</v>
          </cell>
          <cell r="E2672">
            <v>6.5914745189910182E-2</v>
          </cell>
          <cell r="F2672">
            <v>0.10011826034590282</v>
          </cell>
        </row>
        <row r="2673">
          <cell r="A2673">
            <v>35620</v>
          </cell>
          <cell r="B2673">
            <v>262.68</v>
          </cell>
          <cell r="C2673">
            <v>262.74799999999999</v>
          </cell>
          <cell r="D2673">
            <v>262.68</v>
          </cell>
          <cell r="E2673">
            <v>7.2124803698506268E-2</v>
          </cell>
          <cell r="F2673">
            <v>0.10434550638168774</v>
          </cell>
        </row>
        <row r="2674">
          <cell r="A2674">
            <v>35630</v>
          </cell>
          <cell r="B2674">
            <v>262.57</v>
          </cell>
          <cell r="C2674">
            <v>262.637</v>
          </cell>
          <cell r="D2674">
            <v>262.57</v>
          </cell>
          <cell r="E2674">
            <v>7.8334862207102354E-2</v>
          </cell>
          <cell r="F2674">
            <v>0.10857275241747266</v>
          </cell>
        </row>
        <row r="2675">
          <cell r="A2675">
            <v>35640</v>
          </cell>
          <cell r="B2675">
            <v>262.47000000000003</v>
          </cell>
          <cell r="C2675">
            <v>262.54500000000002</v>
          </cell>
          <cell r="D2675">
            <v>262.47000000000003</v>
          </cell>
          <cell r="E2675">
            <v>8.454850079377435E-2</v>
          </cell>
          <cell r="F2675">
            <v>0.11280357853133349</v>
          </cell>
        </row>
        <row r="2676">
          <cell r="A2676">
            <v>35650</v>
          </cell>
          <cell r="B2676">
            <v>262.41700000000003</v>
          </cell>
          <cell r="C2676">
            <v>262.49099999999999</v>
          </cell>
          <cell r="D2676">
            <v>262.37</v>
          </cell>
          <cell r="E2676">
            <v>8.5801528120342516E-2</v>
          </cell>
          <cell r="F2676">
            <v>0.11405660585790166</v>
          </cell>
        </row>
        <row r="2677">
          <cell r="A2677">
            <v>35660</v>
          </cell>
          <cell r="B2677">
            <v>262.36700000000002</v>
          </cell>
          <cell r="C2677">
            <v>262.47500000000002</v>
          </cell>
          <cell r="D2677">
            <v>262.32</v>
          </cell>
          <cell r="E2677">
            <v>2.1163769241046987E-2</v>
          </cell>
          <cell r="F2677">
            <v>5.4128026601532687E-2</v>
          </cell>
        </row>
        <row r="2678">
          <cell r="A2678">
            <v>35670</v>
          </cell>
          <cell r="B2678">
            <v>262.43</v>
          </cell>
          <cell r="C2678">
            <v>262.49700000000001</v>
          </cell>
          <cell r="D2678">
            <v>262.43</v>
          </cell>
          <cell r="E2678">
            <v>1.9910741914478818E-2</v>
          </cell>
          <cell r="F2678">
            <v>5.2874999274964515E-2</v>
          </cell>
        </row>
        <row r="2679">
          <cell r="A2679">
            <v>35680</v>
          </cell>
          <cell r="B2679">
            <v>262.49</v>
          </cell>
          <cell r="C2679">
            <v>262.55799999999999</v>
          </cell>
          <cell r="D2679">
            <v>262.49</v>
          </cell>
          <cell r="E2679">
            <v>1.865771458791065E-2</v>
          </cell>
          <cell r="F2679">
            <v>5.1621971948396343E-2</v>
          </cell>
        </row>
        <row r="2680">
          <cell r="A2680">
            <v>35690</v>
          </cell>
          <cell r="B2680">
            <v>262.58999999999997</v>
          </cell>
          <cell r="C2680">
            <v>262.65699999999998</v>
          </cell>
          <cell r="D2680">
            <v>262.58999999999997</v>
          </cell>
          <cell r="E2680">
            <v>1.7404687261342481E-2</v>
          </cell>
          <cell r="F2680">
            <v>5.0368944621828171E-2</v>
          </cell>
        </row>
        <row r="2681">
          <cell r="A2681">
            <v>35700</v>
          </cell>
          <cell r="B2681">
            <v>262.70999999999998</v>
          </cell>
          <cell r="C2681">
            <v>262.77499999999998</v>
          </cell>
          <cell r="D2681">
            <v>262.70999999999998</v>
          </cell>
          <cell r="E2681">
            <v>1.6151659934774312E-2</v>
          </cell>
          <cell r="F2681">
            <v>4.9115917295259999E-2</v>
          </cell>
        </row>
        <row r="2682">
          <cell r="A2682">
            <v>35710</v>
          </cell>
          <cell r="B2682">
            <v>262.82</v>
          </cell>
          <cell r="C2682">
            <v>262.89299999999997</v>
          </cell>
          <cell r="D2682">
            <v>262.82</v>
          </cell>
          <cell r="E2682">
            <v>1.2420117017192181E-2</v>
          </cell>
          <cell r="F2682">
            <v>4.2905858786663906E-2</v>
          </cell>
        </row>
        <row r="2683">
          <cell r="A2683">
            <v>35720</v>
          </cell>
          <cell r="B2683">
            <v>262.94</v>
          </cell>
          <cell r="C2683">
            <v>263.012</v>
          </cell>
          <cell r="D2683">
            <v>262.94</v>
          </cell>
          <cell r="E2683">
            <v>8.6885740996100521E-3</v>
          </cell>
          <cell r="F2683">
            <v>3.6695800278067812E-2</v>
          </cell>
        </row>
        <row r="2684">
          <cell r="A2684">
            <v>35730</v>
          </cell>
          <cell r="B2684">
            <v>263.13</v>
          </cell>
          <cell r="C2684">
            <v>263.13</v>
          </cell>
          <cell r="D2684">
            <v>263.06</v>
          </cell>
          <cell r="E2684">
            <v>4.957031182027922E-3</v>
          </cell>
          <cell r="F2684">
            <v>3.0485741769471716E-2</v>
          </cell>
        </row>
        <row r="2685">
          <cell r="A2685">
            <v>35740</v>
          </cell>
          <cell r="B2685">
            <v>263.31</v>
          </cell>
          <cell r="C2685">
            <v>263.24799999999999</v>
          </cell>
          <cell r="D2685">
            <v>263.14999999999998</v>
          </cell>
          <cell r="E2685">
            <v>2.478515591013961E-3</v>
          </cell>
          <cell r="F2685">
            <v>2.4272103182799716E-2</v>
          </cell>
        </row>
        <row r="2686">
          <cell r="A2686">
            <v>35750</v>
          </cell>
          <cell r="B2686">
            <v>263.49</v>
          </cell>
          <cell r="C2686">
            <v>263.36599999999999</v>
          </cell>
          <cell r="D2686">
            <v>263.2</v>
          </cell>
          <cell r="E2686">
            <v>0</v>
          </cell>
          <cell r="F2686">
            <v>1.6630013443840005E-2</v>
          </cell>
        </row>
        <row r="2687">
          <cell r="A2687">
            <v>35760</v>
          </cell>
          <cell r="B2687">
            <v>263.67</v>
          </cell>
          <cell r="C2687">
            <v>263.48399999999998</v>
          </cell>
          <cell r="D2687">
            <v>263.25</v>
          </cell>
          <cell r="E2687">
            <v>0</v>
          </cell>
          <cell r="F2687">
            <v>8.8124998791607491E-3</v>
          </cell>
        </row>
        <row r="2688">
          <cell r="A2688">
            <v>35770</v>
          </cell>
          <cell r="B2688">
            <v>263.79000000000002</v>
          </cell>
          <cell r="C2688">
            <v>263.60300000000001</v>
          </cell>
          <cell r="D2688">
            <v>263.36</v>
          </cell>
          <cell r="E2688">
            <v>4.8716600894485533E-2</v>
          </cell>
          <cell r="F2688">
            <v>0.12620904319126439</v>
          </cell>
        </row>
        <row r="2689">
          <cell r="A2689">
            <v>35780</v>
          </cell>
          <cell r="B2689">
            <v>263.91000000000003</v>
          </cell>
          <cell r="C2689">
            <v>263.721</v>
          </cell>
          <cell r="D2689">
            <v>263.48</v>
          </cell>
          <cell r="E2689">
            <v>4.8716600894485533E-2</v>
          </cell>
          <cell r="F2689">
            <v>0.11590943395749527</v>
          </cell>
        </row>
        <row r="2690">
          <cell r="A2690">
            <v>35790</v>
          </cell>
          <cell r="B2690">
            <v>264.02</v>
          </cell>
          <cell r="C2690">
            <v>263.839</v>
          </cell>
          <cell r="D2690">
            <v>263.60000000000002</v>
          </cell>
          <cell r="E2690">
            <v>4.8716600894485533E-2</v>
          </cell>
          <cell r="F2690">
            <v>0.10709693407833451</v>
          </cell>
        </row>
        <row r="2691">
          <cell r="A2691">
            <v>35800</v>
          </cell>
          <cell r="B2691">
            <v>264.14</v>
          </cell>
          <cell r="C2691">
            <v>263.95699999999999</v>
          </cell>
          <cell r="D2691">
            <v>263.72000000000003</v>
          </cell>
          <cell r="E2691">
            <v>4.8716600894485533E-2</v>
          </cell>
          <cell r="F2691">
            <v>9.7293027962768175E-2</v>
          </cell>
        </row>
        <row r="2692">
          <cell r="A2692">
            <v>35810</v>
          </cell>
          <cell r="B2692">
            <v>264.26</v>
          </cell>
          <cell r="C2692">
            <v>264.07499999999999</v>
          </cell>
          <cell r="D2692">
            <v>263.83999999999997</v>
          </cell>
          <cell r="E2692">
            <v>4.8716600894485533E-2</v>
          </cell>
          <cell r="F2692">
            <v>8.8476948005531506E-2</v>
          </cell>
        </row>
        <row r="2693">
          <cell r="A2693">
            <v>35820</v>
          </cell>
          <cell r="B2693">
            <v>264.38</v>
          </cell>
          <cell r="C2693">
            <v>264.19400000000002</v>
          </cell>
          <cell r="D2693">
            <v>263.95999999999998</v>
          </cell>
          <cell r="E2693">
            <v>4.8716600894485533E-2</v>
          </cell>
          <cell r="F2693">
            <v>7.9664448126370746E-2</v>
          </cell>
        </row>
        <row r="2694">
          <cell r="A2694">
            <v>35830</v>
          </cell>
          <cell r="B2694">
            <v>264.47000000000003</v>
          </cell>
          <cell r="C2694">
            <v>264.31200000000001</v>
          </cell>
          <cell r="D2694">
            <v>264.11</v>
          </cell>
          <cell r="E2694">
            <v>4.8716600894485533E-2</v>
          </cell>
          <cell r="F2694">
            <v>7.1843354483615576E-2</v>
          </cell>
        </row>
        <row r="2695">
          <cell r="A2695">
            <v>35840</v>
          </cell>
          <cell r="B2695">
            <v>264.52999999999997</v>
          </cell>
          <cell r="C2695">
            <v>264.43</v>
          </cell>
          <cell r="D2695">
            <v>264.31</v>
          </cell>
          <cell r="E2695">
            <v>4.8716600894485533E-2</v>
          </cell>
          <cell r="F2695">
            <v>6.4022260840860407E-2</v>
          </cell>
        </row>
        <row r="2696">
          <cell r="A2696">
            <v>35850</v>
          </cell>
          <cell r="B2696">
            <v>264.58</v>
          </cell>
          <cell r="C2696">
            <v>264.548</v>
          </cell>
          <cell r="D2696">
            <v>264.47000000000003</v>
          </cell>
          <cell r="E2696">
            <v>4.6238085303471572E-2</v>
          </cell>
          <cell r="F2696">
            <v>5.5288522679369657E-2</v>
          </cell>
        </row>
        <row r="2697">
          <cell r="A2697">
            <v>35860</v>
          </cell>
          <cell r="B2697">
            <v>264.63</v>
          </cell>
          <cell r="C2697">
            <v>264.666</v>
          </cell>
          <cell r="D2697">
            <v>264.60000000000002</v>
          </cell>
          <cell r="E2697">
            <v>4.3263866594254817E-2</v>
          </cell>
          <cell r="F2697">
            <v>4.673378842167436E-2</v>
          </cell>
        </row>
        <row r="2698">
          <cell r="A2698">
            <v>35870</v>
          </cell>
          <cell r="B2698">
            <v>264.70999999999998</v>
          </cell>
          <cell r="C2698">
            <v>264.78399999999999</v>
          </cell>
          <cell r="D2698">
            <v>264.70999999999998</v>
          </cell>
          <cell r="E2698">
            <v>3.8045214322064307E-2</v>
          </cell>
          <cell r="F2698">
            <v>4.0523729913078267E-2</v>
          </cell>
        </row>
        <row r="2699">
          <cell r="A2699">
            <v>35880</v>
          </cell>
          <cell r="B2699">
            <v>264.83</v>
          </cell>
          <cell r="C2699">
            <v>264.90300000000002</v>
          </cell>
          <cell r="D2699">
            <v>264.83</v>
          </cell>
          <cell r="E2699">
            <v>3.1835155813468213E-2</v>
          </cell>
          <cell r="F2699">
            <v>3.6792186995496134E-2</v>
          </cell>
        </row>
        <row r="2700">
          <cell r="A2700">
            <v>35890</v>
          </cell>
          <cell r="B2700">
            <v>264.95</v>
          </cell>
          <cell r="C2700">
            <v>265.01799999999997</v>
          </cell>
          <cell r="D2700">
            <v>264.95</v>
          </cell>
          <cell r="E2700">
            <v>2.4633691068466534E-2</v>
          </cell>
          <cell r="F2700">
            <v>3.3060644077914002E-2</v>
          </cell>
        </row>
        <row r="2701">
          <cell r="A2701">
            <v>35900</v>
          </cell>
          <cell r="B2701">
            <v>265.02</v>
          </cell>
          <cell r="C2701">
            <v>265.11900000000003</v>
          </cell>
          <cell r="D2701">
            <v>265.02</v>
          </cell>
          <cell r="E2701">
            <v>1.7432226323464858E-2</v>
          </cell>
          <cell r="F2701">
            <v>2.9329101160331869E-2</v>
          </cell>
        </row>
        <row r="2702">
          <cell r="A2702">
            <v>35910</v>
          </cell>
          <cell r="B2702">
            <v>265.07</v>
          </cell>
          <cell r="C2702">
            <v>265.20499999999998</v>
          </cell>
          <cell r="D2702">
            <v>265.07</v>
          </cell>
          <cell r="E2702">
            <v>1.0230761578463183E-2</v>
          </cell>
          <cell r="F2702">
            <v>2.3119042651735779E-2</v>
          </cell>
        </row>
        <row r="2703">
          <cell r="A2703">
            <v>35920</v>
          </cell>
          <cell r="B2703">
            <v>265.12</v>
          </cell>
          <cell r="C2703">
            <v>265.274</v>
          </cell>
          <cell r="D2703">
            <v>265.12</v>
          </cell>
          <cell r="E2703">
            <v>5.0121093062726772E-3</v>
          </cell>
          <cell r="F2703">
            <v>1.690898414313969E-2</v>
          </cell>
        </row>
        <row r="2704">
          <cell r="A2704">
            <v>35930</v>
          </cell>
          <cell r="B2704">
            <v>265.17</v>
          </cell>
          <cell r="C2704">
            <v>265.32600000000002</v>
          </cell>
          <cell r="D2704">
            <v>265.17</v>
          </cell>
          <cell r="E2704">
            <v>3.7590819797045077E-3</v>
          </cell>
          <cell r="F2704">
            <v>1.0698925634543598E-2</v>
          </cell>
        </row>
        <row r="2705">
          <cell r="A2705">
            <v>35940</v>
          </cell>
          <cell r="B2705">
            <v>265.22000000000003</v>
          </cell>
          <cell r="C2705">
            <v>265.363</v>
          </cell>
          <cell r="D2705">
            <v>265.22000000000003</v>
          </cell>
          <cell r="E2705">
            <v>2.5060546531363386E-3</v>
          </cell>
          <cell r="F2705">
            <v>5.4802733623530919E-3</v>
          </cell>
        </row>
        <row r="2706">
          <cell r="A2706">
            <v>35950</v>
          </cell>
          <cell r="B2706">
            <v>265.27000000000004</v>
          </cell>
          <cell r="C2706">
            <v>265.38400000000001</v>
          </cell>
          <cell r="D2706">
            <v>265.27000000000004</v>
          </cell>
          <cell r="E2706">
            <v>1.2530273265681693E-3</v>
          </cell>
          <cell r="F2706">
            <v>1.2530273265681693E-3</v>
          </cell>
        </row>
        <row r="2707">
          <cell r="A2707">
            <v>35960</v>
          </cell>
          <cell r="B2707">
            <v>265.32</v>
          </cell>
          <cell r="C2707">
            <v>265.38900000000001</v>
          </cell>
          <cell r="D2707">
            <v>265.32</v>
          </cell>
          <cell r="E2707">
            <v>1.2566074046440781E-3</v>
          </cell>
          <cell r="F2707">
            <v>1.2566074046440781E-3</v>
          </cell>
        </row>
        <row r="2708">
          <cell r="A2708">
            <v>35970</v>
          </cell>
          <cell r="B2708">
            <v>265.27000000000004</v>
          </cell>
          <cell r="C2708">
            <v>265.37700000000001</v>
          </cell>
          <cell r="D2708">
            <v>265.27000000000004</v>
          </cell>
          <cell r="E2708">
            <v>2.5096347312122472E-3</v>
          </cell>
          <cell r="F2708">
            <v>2.5096347312122472E-3</v>
          </cell>
        </row>
        <row r="2709">
          <cell r="A2709">
            <v>35980</v>
          </cell>
          <cell r="B2709">
            <v>265.22000000000003</v>
          </cell>
          <cell r="C2709">
            <v>265.35000000000002</v>
          </cell>
          <cell r="D2709">
            <v>265.22000000000003</v>
          </cell>
          <cell r="E2709">
            <v>3.7626620577804167E-3</v>
          </cell>
          <cell r="F2709">
            <v>3.7626620577804167E-3</v>
          </cell>
        </row>
        <row r="2710">
          <cell r="A2710">
            <v>35990</v>
          </cell>
          <cell r="B2710">
            <v>265.17</v>
          </cell>
          <cell r="C2710">
            <v>265.30599999999998</v>
          </cell>
          <cell r="D2710">
            <v>265.17</v>
          </cell>
          <cell r="E2710">
            <v>7.9899080935653399E-3</v>
          </cell>
          <cell r="F2710">
            <v>5.0156893843485862E-3</v>
          </cell>
        </row>
        <row r="2711">
          <cell r="B2711">
            <v>265.12</v>
          </cell>
          <cell r="D2711">
            <v>265.12</v>
          </cell>
          <cell r="E2711">
            <v>0</v>
          </cell>
          <cell r="F2711">
            <v>0</v>
          </cell>
        </row>
        <row r="2712">
          <cell r="A2712">
            <v>36000</v>
          </cell>
          <cell r="B2712">
            <v>265.07</v>
          </cell>
          <cell r="C2712">
            <v>265.24700000000001</v>
          </cell>
          <cell r="D2712">
            <v>265.07</v>
          </cell>
          <cell r="E2712">
            <v>1.3208560365755847E-2</v>
          </cell>
          <cell r="F2712">
            <v>6.2687167109167557E-3</v>
          </cell>
        </row>
        <row r="2713">
          <cell r="A2713">
            <v>36010</v>
          </cell>
          <cell r="B2713">
            <v>265.02</v>
          </cell>
          <cell r="C2713">
            <v>265.17099999999999</v>
          </cell>
          <cell r="D2713">
            <v>265.02</v>
          </cell>
          <cell r="E2713">
            <v>1.7435806401540768E-2</v>
          </cell>
          <cell r="F2713">
            <v>7.5217440374849252E-3</v>
          </cell>
        </row>
        <row r="2714">
          <cell r="A2714">
            <v>36020</v>
          </cell>
          <cell r="B2714">
            <v>264.96999999999997</v>
          </cell>
          <cell r="C2714">
            <v>265.07900000000001</v>
          </cell>
          <cell r="D2714">
            <v>264.96999999999997</v>
          </cell>
          <cell r="E2714">
            <v>2.1663052437325688E-2</v>
          </cell>
          <cell r="F2714">
            <v>1.1748990073269846E-2</v>
          </cell>
        </row>
        <row r="2715">
          <cell r="A2715">
            <v>36030</v>
          </cell>
          <cell r="B2715">
            <v>264.89999999999998</v>
          </cell>
          <cell r="C2715">
            <v>264.97300000000001</v>
          </cell>
          <cell r="D2715">
            <v>264.89999999999998</v>
          </cell>
          <cell r="E2715">
            <v>2.6881704709516195E-2</v>
          </cell>
          <cell r="F2715">
            <v>1.6967642345460353E-2</v>
          </cell>
        </row>
        <row r="2716">
          <cell r="A2716">
            <v>36040</v>
          </cell>
          <cell r="B2716">
            <v>264.79000000000002</v>
          </cell>
          <cell r="C2716">
            <v>264.86399999999998</v>
          </cell>
          <cell r="D2716">
            <v>264.79000000000002</v>
          </cell>
          <cell r="E2716">
            <v>3.3091763218112288E-2</v>
          </cell>
          <cell r="F2716">
            <v>2.3177700854056443E-2</v>
          </cell>
        </row>
        <row r="2717">
          <cell r="A2717">
            <v>36050</v>
          </cell>
          <cell r="B2717">
            <v>264.69</v>
          </cell>
          <cell r="C2717">
            <v>264.75599999999997</v>
          </cell>
          <cell r="D2717">
            <v>264.69</v>
          </cell>
          <cell r="E2717">
            <v>3.434479054468046E-2</v>
          </cell>
          <cell r="F2717">
            <v>2.4430728180624611E-2</v>
          </cell>
        </row>
        <row r="2718">
          <cell r="A2718">
            <v>36060</v>
          </cell>
          <cell r="B2718">
            <v>264.58</v>
          </cell>
          <cell r="C2718">
            <v>264.64699999999999</v>
          </cell>
          <cell r="D2718">
            <v>264.58</v>
          </cell>
          <cell r="E2718">
            <v>3.5597817871248633E-2</v>
          </cell>
          <cell r="F2718">
            <v>2.568375550719278E-2</v>
          </cell>
        </row>
        <row r="2719">
          <cell r="A2719">
            <v>36070</v>
          </cell>
          <cell r="B2719">
            <v>264.47000000000003</v>
          </cell>
          <cell r="C2719">
            <v>264.53800000000001</v>
          </cell>
          <cell r="D2719">
            <v>264.47000000000003</v>
          </cell>
          <cell r="E2719">
            <v>3.6850845197816805E-2</v>
          </cell>
          <cell r="F2719">
            <v>2.6936782833760949E-2</v>
          </cell>
        </row>
        <row r="2720">
          <cell r="A2720">
            <v>36080</v>
          </cell>
          <cell r="B2720">
            <v>264.36</v>
          </cell>
          <cell r="C2720">
            <v>264.42899999999997</v>
          </cell>
          <cell r="D2720">
            <v>264.36</v>
          </cell>
          <cell r="E2720">
            <v>3.8100292446309067E-2</v>
          </cell>
          <cell r="F2720">
            <v>2.8186230082253207E-2</v>
          </cell>
        </row>
        <row r="2721">
          <cell r="A2721">
            <v>36090</v>
          </cell>
          <cell r="B2721">
            <v>264.25</v>
          </cell>
          <cell r="C2721">
            <v>264.32100000000003</v>
          </cell>
          <cell r="D2721">
            <v>264.25</v>
          </cell>
          <cell r="E2721">
            <v>3.9353319772877239E-2</v>
          </cell>
          <cell r="F2721">
            <v>2.9439257408821376E-2</v>
          </cell>
        </row>
        <row r="2722">
          <cell r="A2722">
            <v>36100</v>
          </cell>
          <cell r="B2722">
            <v>264.14</v>
          </cell>
          <cell r="C2722">
            <v>264.21199999999999</v>
          </cell>
          <cell r="D2722">
            <v>264.14</v>
          </cell>
          <cell r="E2722">
            <v>4.0606347099445411E-2</v>
          </cell>
          <cell r="F2722">
            <v>3.0692284735389545E-2</v>
          </cell>
        </row>
        <row r="2723">
          <cell r="A2723">
            <v>36110</v>
          </cell>
          <cell r="B2723">
            <v>264.02999999999997</v>
          </cell>
          <cell r="C2723">
            <v>264.10300000000001</v>
          </cell>
          <cell r="D2723">
            <v>264.02999999999997</v>
          </cell>
          <cell r="E2723">
            <v>4.1859374426013583E-2</v>
          </cell>
          <cell r="F2723">
            <v>3.1945312061957713E-2</v>
          </cell>
        </row>
        <row r="2724">
          <cell r="A2724">
            <v>36120</v>
          </cell>
          <cell r="B2724">
            <v>263.92</v>
          </cell>
          <cell r="C2724">
            <v>263.99400000000003</v>
          </cell>
          <cell r="D2724">
            <v>263.92</v>
          </cell>
          <cell r="E2724">
            <v>4.3112401752581755E-2</v>
          </cell>
          <cell r="F2724">
            <v>3.3198339388525885E-2</v>
          </cell>
        </row>
        <row r="2725">
          <cell r="A2725">
            <v>36130</v>
          </cell>
          <cell r="B2725">
            <v>263.82</v>
          </cell>
          <cell r="C2725">
            <v>263.88600000000002</v>
          </cell>
          <cell r="D2725">
            <v>263.82</v>
          </cell>
          <cell r="E2725">
            <v>4.4365429079149928E-2</v>
          </cell>
          <cell r="F2725">
            <v>3.4451366715094058E-2</v>
          </cell>
        </row>
        <row r="2726">
          <cell r="A2726">
            <v>36140</v>
          </cell>
          <cell r="B2726">
            <v>263.70999999999998</v>
          </cell>
          <cell r="C2726">
            <v>263.77699999999999</v>
          </cell>
          <cell r="D2726">
            <v>263.70999999999998</v>
          </cell>
          <cell r="E2726">
            <v>4.56184564057181E-2</v>
          </cell>
          <cell r="F2726">
            <v>3.570439404166223E-2</v>
          </cell>
        </row>
        <row r="2727">
          <cell r="A2727">
            <v>36150</v>
          </cell>
          <cell r="B2727">
            <v>263.66000000000003</v>
          </cell>
          <cell r="C2727">
            <v>263.66800000000001</v>
          </cell>
          <cell r="D2727">
            <v>263.60000000000002</v>
          </cell>
          <cell r="E2727">
            <v>4.6871483732286272E-2</v>
          </cell>
          <cell r="F2727">
            <v>3.6957421368230402E-2</v>
          </cell>
        </row>
        <row r="2728">
          <cell r="A2728">
            <v>36160</v>
          </cell>
          <cell r="B2728">
            <v>263.61</v>
          </cell>
          <cell r="C2728">
            <v>263.55900000000003</v>
          </cell>
          <cell r="D2728">
            <v>263.48</v>
          </cell>
          <cell r="E2728">
            <v>4.6871483732286272E-2</v>
          </cell>
          <cell r="F2728">
            <v>3.9595938910175377E-2</v>
          </cell>
        </row>
        <row r="2729">
          <cell r="A2729">
            <v>36170</v>
          </cell>
          <cell r="B2729">
            <v>263.56</v>
          </cell>
          <cell r="C2729">
            <v>263.45</v>
          </cell>
          <cell r="D2729">
            <v>263.31</v>
          </cell>
          <cell r="E2729">
            <v>4.6871483732286272E-2</v>
          </cell>
          <cell r="F2729">
            <v>4.2409880277839894E-2</v>
          </cell>
        </row>
        <row r="2730">
          <cell r="A2730">
            <v>36180</v>
          </cell>
          <cell r="B2730">
            <v>263.52</v>
          </cell>
          <cell r="C2730">
            <v>263.34199999999998</v>
          </cell>
          <cell r="D2730">
            <v>263.11</v>
          </cell>
          <cell r="E2730">
            <v>5.083710867790861E-2</v>
          </cell>
          <cell r="F2730">
            <v>4.5273942738567136E-2</v>
          </cell>
        </row>
        <row r="2731">
          <cell r="A2731">
            <v>36190</v>
          </cell>
          <cell r="B2731">
            <v>263.43</v>
          </cell>
          <cell r="C2731">
            <v>263.233</v>
          </cell>
          <cell r="D2731">
            <v>262.98</v>
          </cell>
          <cell r="E2731">
            <v>4.957031182027922E-3</v>
          </cell>
          <cell r="F2731">
            <v>2.8676425388031528E-3</v>
          </cell>
        </row>
        <row r="2732">
          <cell r="A2732">
            <v>36200</v>
          </cell>
          <cell r="B2732">
            <v>263.32</v>
          </cell>
          <cell r="C2732">
            <v>263.12400000000002</v>
          </cell>
          <cell r="D2732">
            <v>262.87</v>
          </cell>
          <cell r="E2732">
            <v>1.0905468600461429E-2</v>
          </cell>
          <cell r="F2732">
            <v>5.7317049995303966E-3</v>
          </cell>
        </row>
        <row r="2733">
          <cell r="A2733">
            <v>36210</v>
          </cell>
          <cell r="B2733">
            <v>263.20999999999998</v>
          </cell>
          <cell r="C2733">
            <v>263.01499999999999</v>
          </cell>
          <cell r="D2733">
            <v>262.76</v>
          </cell>
          <cell r="E2733">
            <v>1.586249978248935E-2</v>
          </cell>
          <cell r="F2733">
            <v>8.5921873821817318E-3</v>
          </cell>
        </row>
        <row r="2734">
          <cell r="A2734">
            <v>36220</v>
          </cell>
          <cell r="B2734">
            <v>263.10000000000002</v>
          </cell>
          <cell r="C2734">
            <v>262.90699999999998</v>
          </cell>
          <cell r="D2734">
            <v>262.64999999999998</v>
          </cell>
          <cell r="E2734">
            <v>2.0819530964517271E-2</v>
          </cell>
          <cell r="F2734">
            <v>1.1456249842908975E-2</v>
          </cell>
        </row>
        <row r="2735">
          <cell r="A2735">
            <v>36230</v>
          </cell>
          <cell r="B2735">
            <v>262.99</v>
          </cell>
          <cell r="C2735">
            <v>262.798</v>
          </cell>
          <cell r="D2735">
            <v>262.55</v>
          </cell>
          <cell r="E2735">
            <v>2.6767968382950778E-2</v>
          </cell>
          <cell r="F2735">
            <v>1.4320312303636219E-2</v>
          </cell>
        </row>
        <row r="2736">
          <cell r="A2736">
            <v>36240</v>
          </cell>
          <cell r="B2736">
            <v>262.89</v>
          </cell>
          <cell r="C2736">
            <v>262.68900000000002</v>
          </cell>
          <cell r="D2736">
            <v>262.5</v>
          </cell>
          <cell r="E2736">
            <v>3.3707812037789872E-2</v>
          </cell>
          <cell r="F2736">
            <v>1.7180794686287554E-2</v>
          </cell>
        </row>
        <row r="2737">
          <cell r="A2737">
            <v>36250</v>
          </cell>
          <cell r="B2737">
            <v>262.72000000000003</v>
          </cell>
          <cell r="C2737">
            <v>262.58</v>
          </cell>
          <cell r="D2737">
            <v>262.45</v>
          </cell>
          <cell r="E2737">
            <v>4.1639061929034549E-2</v>
          </cell>
          <cell r="F2737">
            <v>2.0044857147014799E-2</v>
          </cell>
        </row>
        <row r="2738">
          <cell r="A2738">
            <v>36260</v>
          </cell>
          <cell r="B2738">
            <v>262.55</v>
          </cell>
          <cell r="C2738">
            <v>262.47199999999998</v>
          </cell>
          <cell r="D2738">
            <v>262.39999999999998</v>
          </cell>
          <cell r="E2738">
            <v>5.0561718056684808E-2</v>
          </cell>
          <cell r="F2738">
            <v>2.276929656278159E-2</v>
          </cell>
        </row>
        <row r="2739">
          <cell r="A2739">
            <v>36270</v>
          </cell>
          <cell r="B2739">
            <v>262.38</v>
          </cell>
          <cell r="C2739">
            <v>262.363</v>
          </cell>
          <cell r="D2739">
            <v>262.28460000000001</v>
          </cell>
          <cell r="E2739">
            <v>5.7501561711523902E-2</v>
          </cell>
          <cell r="F2739">
            <v>2.5314732074752929E-2</v>
          </cell>
        </row>
        <row r="2740">
          <cell r="A2740">
            <v>36280</v>
          </cell>
          <cell r="B2740">
            <v>262.20999999999998</v>
          </cell>
          <cell r="C2740">
            <v>262.25400000000002</v>
          </cell>
          <cell r="D2740">
            <v>262.18</v>
          </cell>
          <cell r="E2740">
            <v>6.2720213983714412E-2</v>
          </cell>
          <cell r="F2740">
            <v>2.6567759401321098E-2</v>
          </cell>
        </row>
        <row r="2741">
          <cell r="A2741">
            <v>36290</v>
          </cell>
          <cell r="B2741">
            <v>262.08</v>
          </cell>
          <cell r="C2741">
            <v>262.14499999999998</v>
          </cell>
          <cell r="D2741">
            <v>262.08</v>
          </cell>
          <cell r="E2741">
            <v>6.6947460019499333E-2</v>
          </cell>
          <cell r="F2741">
            <v>2.7820786727889266E-2</v>
          </cell>
        </row>
        <row r="2742">
          <cell r="A2742">
            <v>36300</v>
          </cell>
          <cell r="B2742">
            <v>261.97000000000003</v>
          </cell>
          <cell r="C2742">
            <v>262.03699999999998</v>
          </cell>
          <cell r="D2742">
            <v>261.97000000000003</v>
          </cell>
          <cell r="E2742">
            <v>6.8200487346067498E-2</v>
          </cell>
          <cell r="F2742">
            <v>2.9073814054457435E-2</v>
          </cell>
        </row>
        <row r="2743">
          <cell r="A2743">
            <v>36310</v>
          </cell>
          <cell r="B2743">
            <v>261.86</v>
          </cell>
          <cell r="C2743">
            <v>261.93</v>
          </cell>
          <cell r="D2743">
            <v>261.86</v>
          </cell>
          <cell r="E2743">
            <v>6.9453514672635663E-2</v>
          </cell>
          <cell r="F2743">
            <v>3.0326841381025604E-2</v>
          </cell>
        </row>
        <row r="2744">
          <cell r="A2744">
            <v>36320</v>
          </cell>
          <cell r="B2744">
            <v>261.79000000000002</v>
          </cell>
          <cell r="C2744">
            <v>261.85700000000003</v>
          </cell>
          <cell r="D2744">
            <v>261.79000000000002</v>
          </cell>
          <cell r="E2744">
            <v>7.0706541999203829E-2</v>
          </cell>
          <cell r="F2744">
            <v>3.1579868707593772E-2</v>
          </cell>
        </row>
        <row r="2745">
          <cell r="A2745">
            <v>36330</v>
          </cell>
          <cell r="B2745">
            <v>261.70999999999998</v>
          </cell>
          <cell r="C2745">
            <v>261.82400000000001</v>
          </cell>
          <cell r="D2745">
            <v>261.70999999999998</v>
          </cell>
          <cell r="E2745">
            <v>1.378330059224986E-2</v>
          </cell>
          <cell r="F2745">
            <v>3.361142532036155E-2</v>
          </cell>
        </row>
        <row r="2746">
          <cell r="A2746">
            <v>36340</v>
          </cell>
          <cell r="B2746">
            <v>261.76</v>
          </cell>
          <cell r="C2746">
            <v>261.83199999999999</v>
          </cell>
          <cell r="D2746">
            <v>261.76</v>
          </cell>
          <cell r="E2746">
            <v>1.2530273265681692E-2</v>
          </cell>
          <cell r="F2746">
            <v>3.2358397993793378E-2</v>
          </cell>
        </row>
        <row r="2747">
          <cell r="A2747">
            <v>36350</v>
          </cell>
          <cell r="B2747">
            <v>261.81</v>
          </cell>
          <cell r="C2747">
            <v>261.88</v>
          </cell>
          <cell r="D2747">
            <v>261.81</v>
          </cell>
          <cell r="E2747">
            <v>1.1277245939113523E-2</v>
          </cell>
          <cell r="F2747">
            <v>3.1105370667225206E-2</v>
          </cell>
        </row>
        <row r="2748">
          <cell r="A2748">
            <v>36360</v>
          </cell>
          <cell r="B2748">
            <v>261.89999999999998</v>
          </cell>
          <cell r="C2748">
            <v>261.96800000000002</v>
          </cell>
          <cell r="D2748">
            <v>261.89999999999998</v>
          </cell>
          <cell r="E2748">
            <v>1.0024218612545354E-2</v>
          </cell>
          <cell r="F2748">
            <v>2.9852343340657037E-2</v>
          </cell>
        </row>
        <row r="2749">
          <cell r="A2749">
            <v>36370</v>
          </cell>
          <cell r="B2749">
            <v>262.02999999999997</v>
          </cell>
          <cell r="C2749">
            <v>262.09800000000001</v>
          </cell>
          <cell r="D2749">
            <v>262.02999999999997</v>
          </cell>
          <cell r="E2749">
            <v>8.7711912859771857E-3</v>
          </cell>
          <cell r="F2749">
            <v>2.8599316014088869E-2</v>
          </cell>
        </row>
        <row r="2750">
          <cell r="A2750">
            <v>36380</v>
          </cell>
          <cell r="B2750">
            <v>262.19</v>
          </cell>
          <cell r="C2750">
            <v>262.26</v>
          </cell>
          <cell r="D2750">
            <v>262.19</v>
          </cell>
          <cell r="E2750">
            <v>7.5181639594090162E-3</v>
          </cell>
          <cell r="F2750">
            <v>2.73462886875207E-2</v>
          </cell>
        </row>
        <row r="2751">
          <cell r="A2751">
            <v>36390</v>
          </cell>
          <cell r="B2751">
            <v>262.35000000000002</v>
          </cell>
          <cell r="C2751">
            <v>262.42399999999998</v>
          </cell>
          <cell r="D2751">
            <v>262.35630000000003</v>
          </cell>
          <cell r="E2751">
            <v>6.2651366328408467E-3</v>
          </cell>
          <cell r="F2751">
            <v>2.6093261360952531E-2</v>
          </cell>
        </row>
        <row r="2752">
          <cell r="A2752">
            <v>36400</v>
          </cell>
          <cell r="B2752">
            <v>262.52</v>
          </cell>
          <cell r="C2752">
            <v>262.589</v>
          </cell>
          <cell r="D2752">
            <v>262.52</v>
          </cell>
          <cell r="E2752">
            <v>5.0121093062726772E-3</v>
          </cell>
          <cell r="F2752">
            <v>2.2857421561573193E-2</v>
          </cell>
        </row>
        <row r="2753">
          <cell r="A2753">
            <v>36410</v>
          </cell>
          <cell r="B2753">
            <v>262.68</v>
          </cell>
          <cell r="C2753">
            <v>262.75299999999999</v>
          </cell>
          <cell r="D2753">
            <v>262.68</v>
          </cell>
          <cell r="E2753">
            <v>3.7590819797045077E-3</v>
          </cell>
          <cell r="F2753">
            <v>1.8630175525788273E-2</v>
          </cell>
        </row>
        <row r="2754">
          <cell r="A2754">
            <v>36420</v>
          </cell>
          <cell r="B2754">
            <v>262.82</v>
          </cell>
          <cell r="C2754">
            <v>262.88799999999998</v>
          </cell>
          <cell r="D2754">
            <v>262.82</v>
          </cell>
          <cell r="E2754">
            <v>2.5060546531363386E-3</v>
          </cell>
          <cell r="F2754">
            <v>1.3411523253597766E-2</v>
          </cell>
        </row>
        <row r="2755">
          <cell r="A2755">
            <v>36430</v>
          </cell>
          <cell r="B2755">
            <v>262.87</v>
          </cell>
          <cell r="C2755">
            <v>262.96199999999999</v>
          </cell>
          <cell r="D2755">
            <v>262.87</v>
          </cell>
          <cell r="E2755">
            <v>1.2530273265681693E-3</v>
          </cell>
          <cell r="F2755">
            <v>7.2014647450016752E-3</v>
          </cell>
        </row>
        <row r="2756">
          <cell r="A2756">
            <v>36440</v>
          </cell>
          <cell r="B2756">
            <v>262.92</v>
          </cell>
          <cell r="C2756">
            <v>262.97699999999998</v>
          </cell>
          <cell r="D2756">
            <v>262.92</v>
          </cell>
          <cell r="E2756">
            <v>1.2530273265681693E-3</v>
          </cell>
          <cell r="F2756">
            <v>8.6885740996100521E-3</v>
          </cell>
        </row>
        <row r="2757">
          <cell r="A2757">
            <v>36450</v>
          </cell>
          <cell r="B2757">
            <v>262.86</v>
          </cell>
          <cell r="C2757">
            <v>262.93200000000002</v>
          </cell>
          <cell r="D2757">
            <v>262.86</v>
          </cell>
          <cell r="E2757">
            <v>2.5060546531363386E-3</v>
          </cell>
          <cell r="F2757">
            <v>1.4898632608206144E-2</v>
          </cell>
        </row>
        <row r="2758">
          <cell r="A2758">
            <v>36460</v>
          </cell>
          <cell r="B2758">
            <v>262.76</v>
          </cell>
          <cell r="C2758">
            <v>262.827</v>
          </cell>
          <cell r="D2758">
            <v>262.76</v>
          </cell>
          <cell r="E2758">
            <v>3.7590819797045077E-3</v>
          </cell>
          <cell r="F2758">
            <v>1.8630175525788273E-2</v>
          </cell>
        </row>
        <row r="2759">
          <cell r="A2759">
            <v>36470</v>
          </cell>
          <cell r="B2759">
            <v>262.58999999999997</v>
          </cell>
          <cell r="C2759">
            <v>262.661</v>
          </cell>
          <cell r="D2759">
            <v>262.58999999999997</v>
          </cell>
          <cell r="E2759">
            <v>5.0121093062726772E-3</v>
          </cell>
          <cell r="F2759">
            <v>1.9883202852356441E-2</v>
          </cell>
        </row>
        <row r="2760">
          <cell r="A2760">
            <v>36480</v>
          </cell>
          <cell r="B2760">
            <v>262.39999999999998</v>
          </cell>
          <cell r="C2760">
            <v>262.46600000000001</v>
          </cell>
          <cell r="D2760">
            <v>262.39999999999998</v>
          </cell>
          <cell r="E2760">
            <v>6.2651366328408467E-3</v>
          </cell>
          <cell r="F2760">
            <v>2.113623017892461E-2</v>
          </cell>
        </row>
        <row r="2761">
          <cell r="A2761">
            <v>36490</v>
          </cell>
          <cell r="B2761">
            <v>262.2</v>
          </cell>
          <cell r="C2761">
            <v>262.27100000000002</v>
          </cell>
          <cell r="D2761">
            <v>262.2</v>
          </cell>
          <cell r="E2761">
            <v>7.5181639594090162E-3</v>
          </cell>
          <cell r="F2761">
            <v>2.2389257505492779E-2</v>
          </cell>
        </row>
        <row r="2762">
          <cell r="A2762">
            <v>36500</v>
          </cell>
          <cell r="B2762">
            <v>262.04000000000002</v>
          </cell>
          <cell r="C2762">
            <v>262.10899999999998</v>
          </cell>
          <cell r="D2762">
            <v>262.04000000000002</v>
          </cell>
          <cell r="E2762">
            <v>8.7711912859771857E-3</v>
          </cell>
          <cell r="F2762">
            <v>2.3642284832060947E-2</v>
          </cell>
        </row>
        <row r="2763">
          <cell r="A2763">
            <v>36510</v>
          </cell>
          <cell r="B2763">
            <v>261.95</v>
          </cell>
          <cell r="C2763">
            <v>262.01299999999998</v>
          </cell>
          <cell r="D2763">
            <v>261.95</v>
          </cell>
          <cell r="E2763">
            <v>1.0024218612545354E-2</v>
          </cell>
          <cell r="F2763">
            <v>2.4895312158629116E-2</v>
          </cell>
        </row>
        <row r="2764">
          <cell r="A2764">
            <v>36520</v>
          </cell>
          <cell r="B2764">
            <v>261.89999999999998</v>
          </cell>
          <cell r="C2764">
            <v>261.983</v>
          </cell>
          <cell r="D2764">
            <v>261.89999999999998</v>
          </cell>
          <cell r="E2764">
            <v>2.1452929393331949E-2</v>
          </cell>
          <cell r="F2764">
            <v>1.9470116920520777E-2</v>
          </cell>
        </row>
        <row r="2765">
          <cell r="A2765">
            <v>36530</v>
          </cell>
          <cell r="B2765">
            <v>261.95</v>
          </cell>
          <cell r="C2765">
            <v>262.01900000000001</v>
          </cell>
          <cell r="D2765">
            <v>261.95</v>
          </cell>
          <cell r="E2765">
            <v>2.0199902066763781E-2</v>
          </cell>
          <cell r="F2765">
            <v>1.8217089593952608E-2</v>
          </cell>
        </row>
        <row r="2766">
          <cell r="A2766">
            <v>36540</v>
          </cell>
          <cell r="B2766">
            <v>262.05</v>
          </cell>
          <cell r="C2766">
            <v>262.12200000000001</v>
          </cell>
          <cell r="D2766">
            <v>262.05</v>
          </cell>
          <cell r="E2766">
            <v>1.8946874740195612E-2</v>
          </cell>
          <cell r="F2766">
            <v>1.6964062267384439E-2</v>
          </cell>
        </row>
        <row r="2767">
          <cell r="A2767">
            <v>36550</v>
          </cell>
          <cell r="B2767">
            <v>262.22000000000003</v>
          </cell>
          <cell r="C2767">
            <v>262.29000000000002</v>
          </cell>
          <cell r="D2767">
            <v>262.22000000000003</v>
          </cell>
          <cell r="E2767">
            <v>1.7693847413627443E-2</v>
          </cell>
          <cell r="F2767">
            <v>1.5711034940816271E-2</v>
          </cell>
        </row>
        <row r="2768">
          <cell r="A2768">
            <v>36560</v>
          </cell>
          <cell r="B2768">
            <v>262.42</v>
          </cell>
          <cell r="C2768">
            <v>262.49099999999999</v>
          </cell>
          <cell r="D2768">
            <v>262.42</v>
          </cell>
          <cell r="E2768">
            <v>1.6440820087059275E-2</v>
          </cell>
          <cell r="F2768">
            <v>1.4458007614248102E-2</v>
          </cell>
        </row>
        <row r="2769">
          <cell r="A2769">
            <v>36570</v>
          </cell>
          <cell r="B2769">
            <v>262.62</v>
          </cell>
          <cell r="C2769">
            <v>262.69200000000001</v>
          </cell>
          <cell r="D2769">
            <v>262.62</v>
          </cell>
          <cell r="E2769">
            <v>1.5187792760491104E-2</v>
          </cell>
          <cell r="F2769">
            <v>1.3204980287679934E-2</v>
          </cell>
        </row>
        <row r="2770">
          <cell r="A2770">
            <v>36580</v>
          </cell>
          <cell r="B2770">
            <v>262.82</v>
          </cell>
          <cell r="C2770">
            <v>262.89299999999997</v>
          </cell>
          <cell r="D2770">
            <v>262.82</v>
          </cell>
          <cell r="E2770">
            <v>1.1951952961111767E-2</v>
          </cell>
          <cell r="F2770">
            <v>1.1951952961111765E-2</v>
          </cell>
        </row>
        <row r="2771">
          <cell r="A2771">
            <v>36590</v>
          </cell>
          <cell r="B2771">
            <v>263.02</v>
          </cell>
          <cell r="C2771">
            <v>263.09100000000001</v>
          </cell>
          <cell r="D2771">
            <v>263.02</v>
          </cell>
          <cell r="E2771">
            <v>8.7161131617324288E-3</v>
          </cell>
          <cell r="F2771">
            <v>1.0698925634543596E-2</v>
          </cell>
        </row>
        <row r="2772">
          <cell r="A2772">
            <v>36600</v>
          </cell>
          <cell r="B2772">
            <v>263.18</v>
          </cell>
          <cell r="C2772">
            <v>263.24799999999999</v>
          </cell>
          <cell r="D2772">
            <v>263.18</v>
          </cell>
          <cell r="E2772">
            <v>4.4888671259475073E-3</v>
          </cell>
          <cell r="F2772">
            <v>9.4458983079754276E-3</v>
          </cell>
        </row>
        <row r="2773">
          <cell r="A2773">
            <v>36610</v>
          </cell>
          <cell r="B2773">
            <v>263.27999999999997</v>
          </cell>
          <cell r="C2773">
            <v>263.35199999999998</v>
          </cell>
          <cell r="D2773">
            <v>263.27999999999997</v>
          </cell>
          <cell r="E2773">
            <v>1.2530273265681693E-3</v>
          </cell>
          <cell r="F2773">
            <v>5.218652272190507E-3</v>
          </cell>
        </row>
        <row r="2774">
          <cell r="A2774">
            <v>36620</v>
          </cell>
          <cell r="B2774">
            <v>263.39000000000004</v>
          </cell>
          <cell r="C2774">
            <v>263.452</v>
          </cell>
          <cell r="D2774">
            <v>263.39000000000004</v>
          </cell>
          <cell r="E2774">
            <v>1.2530273265681693E-3</v>
          </cell>
          <cell r="F2774">
            <v>6.2100585085960915E-3</v>
          </cell>
        </row>
        <row r="2775">
          <cell r="A2775">
            <v>36630</v>
          </cell>
          <cell r="B2775">
            <v>263.34000000000003</v>
          </cell>
          <cell r="C2775">
            <v>263.40199999999999</v>
          </cell>
          <cell r="D2775">
            <v>263.34000000000003</v>
          </cell>
          <cell r="E2775">
            <v>2.5060546531363386E-3</v>
          </cell>
          <cell r="F2775">
            <v>7.463085835164261E-3</v>
          </cell>
        </row>
        <row r="2776">
          <cell r="A2776">
            <v>36640</v>
          </cell>
          <cell r="B2776">
            <v>263.29000000000002</v>
          </cell>
          <cell r="C2776">
            <v>263.35899999999998</v>
          </cell>
          <cell r="D2776">
            <v>263.29000000000002</v>
          </cell>
          <cell r="E2776">
            <v>3.7590819797045077E-3</v>
          </cell>
          <cell r="F2776">
            <v>8.7161131617324306E-3</v>
          </cell>
        </row>
        <row r="2777">
          <cell r="A2777">
            <v>36650</v>
          </cell>
          <cell r="B2777">
            <v>263.24</v>
          </cell>
          <cell r="C2777">
            <v>263.31299999999999</v>
          </cell>
          <cell r="D2777">
            <v>263.24</v>
          </cell>
          <cell r="E2777">
            <v>5.0121093062726772E-3</v>
          </cell>
          <cell r="F2777">
            <v>9.9691404883005992E-3</v>
          </cell>
        </row>
        <row r="2778">
          <cell r="A2778">
            <v>36660</v>
          </cell>
          <cell r="B2778">
            <v>263.19</v>
          </cell>
          <cell r="C2778">
            <v>263.26900000000001</v>
          </cell>
          <cell r="D2778">
            <v>263.19</v>
          </cell>
          <cell r="E2778">
            <v>6.2651366328408467E-3</v>
          </cell>
          <cell r="F2778">
            <v>1.1222167814868768E-2</v>
          </cell>
        </row>
        <row r="2779">
          <cell r="A2779">
            <v>36670</v>
          </cell>
          <cell r="B2779">
            <v>263.14</v>
          </cell>
          <cell r="C2779">
            <v>263.18700000000001</v>
          </cell>
          <cell r="D2779">
            <v>263.14</v>
          </cell>
          <cell r="E2779">
            <v>3.4410058121910496E-2</v>
          </cell>
          <cell r="F2779">
            <v>1.4251464648330273E-2</v>
          </cell>
        </row>
        <row r="2780">
          <cell r="A2780">
            <v>36680</v>
          </cell>
          <cell r="B2780">
            <v>263.2</v>
          </cell>
          <cell r="C2780">
            <v>263.24700000000001</v>
          </cell>
          <cell r="D2780">
            <v>263.2</v>
          </cell>
          <cell r="E2780">
            <v>3.3157030795342324E-2</v>
          </cell>
          <cell r="F2780">
            <v>1.2998437321762105E-2</v>
          </cell>
        </row>
        <row r="2781">
          <cell r="A2781">
            <v>36690</v>
          </cell>
          <cell r="B2781">
            <v>263.25</v>
          </cell>
          <cell r="C2781">
            <v>263.27699999999999</v>
          </cell>
          <cell r="D2781">
            <v>263.25</v>
          </cell>
          <cell r="E2781">
            <v>3.1904003468774152E-2</v>
          </cell>
          <cell r="F2781">
            <v>1.1745409995193936E-2</v>
          </cell>
        </row>
        <row r="2782">
          <cell r="A2782">
            <v>36700</v>
          </cell>
          <cell r="B2782">
            <v>263.3</v>
          </cell>
          <cell r="C2782">
            <v>263.334</v>
          </cell>
          <cell r="D2782">
            <v>263.3</v>
          </cell>
          <cell r="E2782">
            <v>3.065097614220598E-2</v>
          </cell>
          <cell r="F2782">
            <v>1.0492382668625767E-2</v>
          </cell>
        </row>
        <row r="2783">
          <cell r="A2783">
            <v>36710</v>
          </cell>
          <cell r="B2783">
            <v>263.35000000000002</v>
          </cell>
          <cell r="C2783">
            <v>263.41800000000001</v>
          </cell>
          <cell r="D2783">
            <v>263.35000000000002</v>
          </cell>
          <cell r="E2783">
            <v>2.9397948815637811E-2</v>
          </cell>
          <cell r="F2783">
            <v>9.2393553420575987E-3</v>
          </cell>
        </row>
        <row r="2784">
          <cell r="A2784">
            <v>36720</v>
          </cell>
          <cell r="B2784">
            <v>263.45999999999998</v>
          </cell>
          <cell r="C2784">
            <v>263.529</v>
          </cell>
          <cell r="D2784">
            <v>263.47000000000003</v>
          </cell>
          <cell r="E2784">
            <v>2.6162109016258473E-2</v>
          </cell>
          <cell r="F2784">
            <v>7.9863280154894301E-3</v>
          </cell>
        </row>
        <row r="2785">
          <cell r="A2785">
            <v>36730</v>
          </cell>
          <cell r="B2785">
            <v>263.58999999999997</v>
          </cell>
          <cell r="C2785">
            <v>263.661</v>
          </cell>
          <cell r="D2785">
            <v>263.67</v>
          </cell>
          <cell r="E2785">
            <v>2.1934862980473552E-2</v>
          </cell>
          <cell r="F2785">
            <v>6.7333006889212605E-3</v>
          </cell>
        </row>
        <row r="2786">
          <cell r="A2786">
            <v>36740</v>
          </cell>
          <cell r="B2786">
            <v>263.70999999999998</v>
          </cell>
          <cell r="C2786">
            <v>263.79300000000001</v>
          </cell>
          <cell r="D2786">
            <v>263.86</v>
          </cell>
          <cell r="E2786">
            <v>1.5463183381714879E-2</v>
          </cell>
          <cell r="F2786">
            <v>6.7333006889212605E-3</v>
          </cell>
        </row>
        <row r="2787">
          <cell r="A2787">
            <v>36750</v>
          </cell>
          <cell r="B2787">
            <v>263.76</v>
          </cell>
          <cell r="C2787">
            <v>263.92599999999999</v>
          </cell>
          <cell r="D2787">
            <v>264.06</v>
          </cell>
          <cell r="E2787">
            <v>7.8210936427551662E-3</v>
          </cell>
          <cell r="F2787">
            <v>6.7333006889212605E-3</v>
          </cell>
        </row>
        <row r="2788">
          <cell r="A2788">
            <v>36760</v>
          </cell>
          <cell r="B2788">
            <v>263.81</v>
          </cell>
          <cell r="C2788">
            <v>264.05900000000003</v>
          </cell>
          <cell r="D2788">
            <v>264.25</v>
          </cell>
          <cell r="E2788">
            <v>8.1305776228864424E-2</v>
          </cell>
          <cell r="F2788">
            <v>6.7333006889212605E-3</v>
          </cell>
        </row>
        <row r="2789">
          <cell r="A2789">
            <v>36770</v>
          </cell>
          <cell r="B2789">
            <v>263.93</v>
          </cell>
          <cell r="C2789">
            <v>264.19099999999997</v>
          </cell>
          <cell r="D2789">
            <v>264.39</v>
          </cell>
          <cell r="E2789">
            <v>7.3481102508033344E-2</v>
          </cell>
          <cell r="F2789">
            <v>6.7333006889212605E-3</v>
          </cell>
        </row>
        <row r="2790">
          <cell r="A2790">
            <v>36780</v>
          </cell>
          <cell r="B2790">
            <v>264.07</v>
          </cell>
          <cell r="C2790">
            <v>264.32400000000001</v>
          </cell>
          <cell r="D2790">
            <v>264.52</v>
          </cell>
          <cell r="E2790">
            <v>6.4668602628872585E-2</v>
          </cell>
          <cell r="F2790">
            <v>6.7333006889212605E-3</v>
          </cell>
        </row>
        <row r="2791">
          <cell r="A2791">
            <v>36790</v>
          </cell>
          <cell r="B2791">
            <v>264.2</v>
          </cell>
          <cell r="C2791">
            <v>264.45699999999999</v>
          </cell>
          <cell r="D2791">
            <v>264.66000000000003</v>
          </cell>
          <cell r="E2791">
            <v>5.5856102749711839E-2</v>
          </cell>
          <cell r="F2791">
            <v>6.7333006889212605E-3</v>
          </cell>
        </row>
        <row r="2792">
          <cell r="A2792">
            <v>36800</v>
          </cell>
          <cell r="B2792">
            <v>264.33</v>
          </cell>
          <cell r="C2792">
            <v>264.589</v>
          </cell>
          <cell r="D2792">
            <v>264.79000000000002</v>
          </cell>
          <cell r="E2792">
            <v>4.8035009106956676E-2</v>
          </cell>
          <cell r="F2792">
            <v>6.7333006889212605E-3</v>
          </cell>
        </row>
        <row r="2793">
          <cell r="A2793">
            <v>36810</v>
          </cell>
          <cell r="B2793">
            <v>264.47000000000003</v>
          </cell>
          <cell r="C2793">
            <v>264.72199999999998</v>
          </cell>
          <cell r="D2793">
            <v>264.92</v>
          </cell>
          <cell r="E2793">
            <v>3.9222509227795931E-2</v>
          </cell>
          <cell r="F2793">
            <v>6.7333006889212605E-3</v>
          </cell>
        </row>
        <row r="2794">
          <cell r="A2794">
            <v>36820</v>
          </cell>
          <cell r="B2794">
            <v>264.60000000000002</v>
          </cell>
          <cell r="C2794">
            <v>264.85500000000002</v>
          </cell>
          <cell r="D2794">
            <v>265.05</v>
          </cell>
          <cell r="E2794">
            <v>3.0406429270559275E-2</v>
          </cell>
          <cell r="F2794">
            <v>6.7333006889212605E-3</v>
          </cell>
        </row>
        <row r="2795">
          <cell r="A2795">
            <v>36830</v>
          </cell>
          <cell r="B2795">
            <v>264.73</v>
          </cell>
          <cell r="C2795">
            <v>264.98700000000002</v>
          </cell>
          <cell r="D2795">
            <v>265.19</v>
          </cell>
          <cell r="E2795">
            <v>2.2585335627804109E-2</v>
          </cell>
          <cell r="F2795">
            <v>3.7590819797045077E-3</v>
          </cell>
        </row>
        <row r="2796">
          <cell r="A2796">
            <v>36840</v>
          </cell>
          <cell r="B2796">
            <v>264.86</v>
          </cell>
          <cell r="C2796">
            <v>265.12</v>
          </cell>
          <cell r="D2796">
            <v>265.32</v>
          </cell>
          <cell r="E2796">
            <v>1.4764241985048943E-2</v>
          </cell>
          <cell r="F2796">
            <v>3.7590819797045077E-3</v>
          </cell>
        </row>
        <row r="2797">
          <cell r="A2797">
            <v>36850</v>
          </cell>
          <cell r="B2797">
            <v>265.06</v>
          </cell>
          <cell r="C2797">
            <v>265.25299999999999</v>
          </cell>
          <cell r="D2797">
            <v>265.39999999999998</v>
          </cell>
          <cell r="E2797">
            <v>1.1896599446245789E-2</v>
          </cell>
          <cell r="F2797">
            <v>3.7590819797045077E-3</v>
          </cell>
        </row>
        <row r="2798">
          <cell r="A2798">
            <v>36860</v>
          </cell>
          <cell r="B2798">
            <v>265.29000000000002</v>
          </cell>
          <cell r="C2798">
            <v>265.38600000000002</v>
          </cell>
          <cell r="D2798">
            <v>265.47000000000003</v>
          </cell>
          <cell r="E2798">
            <v>9.032536985518546E-3</v>
          </cell>
          <cell r="F2798">
            <v>3.7590819797045077E-3</v>
          </cell>
        </row>
        <row r="2799">
          <cell r="A2799">
            <v>36870</v>
          </cell>
          <cell r="B2799">
            <v>265.45</v>
          </cell>
          <cell r="C2799">
            <v>265.51799999999997</v>
          </cell>
          <cell r="D2799">
            <v>265.54000000000002</v>
          </cell>
          <cell r="E2799">
            <v>6.3080975697517548E-3</v>
          </cell>
          <cell r="F2799">
            <v>3.7590819797045077E-3</v>
          </cell>
        </row>
        <row r="2800">
          <cell r="A2800">
            <v>36880</v>
          </cell>
          <cell r="B2800">
            <v>265.57</v>
          </cell>
          <cell r="C2800">
            <v>265.63600000000002</v>
          </cell>
          <cell r="D2800">
            <v>265.60000000000002</v>
          </cell>
          <cell r="E2800">
            <v>3.7590819797045077E-3</v>
          </cell>
          <cell r="F2800">
            <v>3.7590819797045077E-3</v>
          </cell>
        </row>
        <row r="2801">
          <cell r="A2801">
            <v>36890</v>
          </cell>
          <cell r="B2801">
            <v>265.62</v>
          </cell>
          <cell r="C2801">
            <v>265.71499999999997</v>
          </cell>
          <cell r="D2801">
            <v>265.65000000000003</v>
          </cell>
          <cell r="E2801">
            <v>2.5060546531363386E-3</v>
          </cell>
          <cell r="F2801">
            <v>2.5060546531363386E-3</v>
          </cell>
        </row>
        <row r="2802">
          <cell r="A2802">
            <v>36900</v>
          </cell>
          <cell r="B2802">
            <v>265.67</v>
          </cell>
          <cell r="C2802">
            <v>265.75700000000001</v>
          </cell>
          <cell r="D2802">
            <v>265.70000000000005</v>
          </cell>
          <cell r="E2802">
            <v>1.2530273265681693E-3</v>
          </cell>
          <cell r="F2802">
            <v>1.2530273265681693E-3</v>
          </cell>
        </row>
        <row r="2803">
          <cell r="A2803">
            <v>36910</v>
          </cell>
          <cell r="B2803">
            <v>265.72000000000003</v>
          </cell>
          <cell r="C2803">
            <v>265.76</v>
          </cell>
          <cell r="D2803">
            <v>265.75000000000006</v>
          </cell>
          <cell r="E2803">
            <v>1.2530273265681693E-3</v>
          </cell>
          <cell r="F2803">
            <v>1.2530273265681693E-3</v>
          </cell>
        </row>
        <row r="2804">
          <cell r="A2804">
            <v>36920</v>
          </cell>
          <cell r="B2804">
            <v>265.66000000000003</v>
          </cell>
          <cell r="C2804">
            <v>265.726</v>
          </cell>
          <cell r="D2804">
            <v>265.66000000000003</v>
          </cell>
          <cell r="E2804">
            <v>2.5024745750604292E-3</v>
          </cell>
          <cell r="F2804">
            <v>2.5024745750604292E-3</v>
          </cell>
        </row>
        <row r="2805">
          <cell r="A2805">
            <v>36930</v>
          </cell>
          <cell r="B2805">
            <v>265.58</v>
          </cell>
          <cell r="C2805">
            <v>265.654</v>
          </cell>
          <cell r="D2805">
            <v>265.58</v>
          </cell>
          <cell r="E2805">
            <v>3.7555019016285987E-3</v>
          </cell>
          <cell r="F2805">
            <v>3.7555019016285987E-3</v>
          </cell>
        </row>
        <row r="2806">
          <cell r="A2806">
            <v>36940</v>
          </cell>
          <cell r="B2806">
            <v>265.47000000000003</v>
          </cell>
          <cell r="C2806">
            <v>265.54300000000001</v>
          </cell>
          <cell r="D2806">
            <v>265.47000000000003</v>
          </cell>
          <cell r="E2806">
            <v>7.9827479374135202E-3</v>
          </cell>
          <cell r="F2806">
            <v>5.0085292281967682E-3</v>
          </cell>
        </row>
        <row r="2807">
          <cell r="A2807">
            <v>36950</v>
          </cell>
          <cell r="B2807">
            <v>265.33</v>
          </cell>
          <cell r="C2807">
            <v>265.39499999999998</v>
          </cell>
          <cell r="D2807">
            <v>265.33</v>
          </cell>
          <cell r="E2807">
            <v>1.3201400209604027E-2</v>
          </cell>
          <cell r="F2807">
            <v>6.2615565547649377E-3</v>
          </cell>
        </row>
        <row r="2808">
          <cell r="A2808">
            <v>36960</v>
          </cell>
          <cell r="B2808">
            <v>265.14</v>
          </cell>
          <cell r="C2808">
            <v>265.209</v>
          </cell>
          <cell r="D2808">
            <v>265.14</v>
          </cell>
          <cell r="E2808">
            <v>2.2385677427416872E-2</v>
          </cell>
          <cell r="F2808">
            <v>7.5145838813331072E-3</v>
          </cell>
        </row>
        <row r="2809">
          <cell r="A2809">
            <v>36970</v>
          </cell>
          <cell r="B2809">
            <v>264.95</v>
          </cell>
          <cell r="C2809">
            <v>264.98500000000001</v>
          </cell>
          <cell r="D2809">
            <v>264.91000000000003</v>
          </cell>
          <cell r="E2809">
            <v>2.6612923463201793E-2</v>
          </cell>
          <cell r="F2809">
            <v>8.7676112079012759E-3</v>
          </cell>
        </row>
        <row r="2810">
          <cell r="A2810">
            <v>36980</v>
          </cell>
          <cell r="B2810">
            <v>264.77999999999997</v>
          </cell>
          <cell r="C2810">
            <v>264.745</v>
          </cell>
          <cell r="D2810">
            <v>264.67</v>
          </cell>
          <cell r="E2810">
            <v>2.6612923463201793E-2</v>
          </cell>
          <cell r="F2810">
            <v>1.1327367032176249E-2</v>
          </cell>
        </row>
        <row r="2811">
          <cell r="A2811">
            <v>36990</v>
          </cell>
          <cell r="B2811">
            <v>264.62</v>
          </cell>
          <cell r="C2811">
            <v>264.50599999999997</v>
          </cell>
          <cell r="D2811">
            <v>264.39</v>
          </cell>
          <cell r="E2811">
            <v>2.6612923463201793E-2</v>
          </cell>
          <cell r="F2811">
            <v>1.4066126760246676E-2</v>
          </cell>
        </row>
        <row r="2812">
          <cell r="E2812">
            <v>0</v>
          </cell>
          <cell r="F2812">
            <v>0</v>
          </cell>
        </row>
        <row r="2813">
          <cell r="A2813">
            <v>37000</v>
          </cell>
          <cell r="B2813">
            <v>264.45</v>
          </cell>
          <cell r="C2813">
            <v>264.267</v>
          </cell>
          <cell r="D2813">
            <v>264.06</v>
          </cell>
          <cell r="E2813">
            <v>2.7108626581404584E-2</v>
          </cell>
          <cell r="F2813">
            <v>1.7425892339176713E-2</v>
          </cell>
        </row>
        <row r="2814">
          <cell r="A2814">
            <v>37010</v>
          </cell>
          <cell r="B2814">
            <v>264.24</v>
          </cell>
          <cell r="C2814">
            <v>264.02699999999999</v>
          </cell>
          <cell r="D2814">
            <v>263.76</v>
          </cell>
          <cell r="E2814">
            <v>2.7604329699607376E-2</v>
          </cell>
          <cell r="F2814">
            <v>2.0785657918106749E-2</v>
          </cell>
        </row>
        <row r="2815">
          <cell r="A2815">
            <v>37020</v>
          </cell>
          <cell r="B2815">
            <v>264</v>
          </cell>
          <cell r="C2815">
            <v>263.78800000000001</v>
          </cell>
          <cell r="D2815">
            <v>263.52</v>
          </cell>
          <cell r="E2815">
            <v>2.8100032817810167E-2</v>
          </cell>
          <cell r="F2815">
            <v>2.4149003575112692E-2</v>
          </cell>
        </row>
        <row r="2816">
          <cell r="A2816">
            <v>37030</v>
          </cell>
          <cell r="B2816">
            <v>263.76</v>
          </cell>
          <cell r="C2816">
            <v>263.54899999999998</v>
          </cell>
          <cell r="D2816">
            <v>263.27999999999997</v>
          </cell>
          <cell r="E2816">
            <v>2.8595735936012959E-2</v>
          </cell>
          <cell r="F2816">
            <v>2.7508769154042729E-2</v>
          </cell>
        </row>
        <row r="2817">
          <cell r="A2817">
            <v>37040</v>
          </cell>
          <cell r="B2817">
            <v>263.52</v>
          </cell>
          <cell r="C2817">
            <v>263.30900000000003</v>
          </cell>
          <cell r="D2817">
            <v>263.04000000000002</v>
          </cell>
          <cell r="E2817">
            <v>2.909143905421575E-2</v>
          </cell>
          <cell r="F2817">
            <v>3.0868534732972765E-2</v>
          </cell>
        </row>
        <row r="2818">
          <cell r="A2818">
            <v>37050</v>
          </cell>
          <cell r="B2818">
            <v>263.27999999999997</v>
          </cell>
          <cell r="C2818">
            <v>263.07</v>
          </cell>
          <cell r="D2818">
            <v>262.8</v>
          </cell>
          <cell r="E2818">
            <v>3.3057063999838085E-2</v>
          </cell>
          <cell r="F2818">
            <v>3.7698222139322349E-2</v>
          </cell>
        </row>
        <row r="2819">
          <cell r="A2819">
            <v>37060</v>
          </cell>
          <cell r="B2819">
            <v>263.04000000000002</v>
          </cell>
          <cell r="C2819">
            <v>262.83</v>
          </cell>
          <cell r="D2819">
            <v>262.56</v>
          </cell>
          <cell r="E2819">
            <v>3.8014095181866006E-2</v>
          </cell>
          <cell r="F2819">
            <v>4.056228460004959E-2</v>
          </cell>
        </row>
        <row r="2820">
          <cell r="A2820">
            <v>37070</v>
          </cell>
          <cell r="B2820">
            <v>262.77</v>
          </cell>
          <cell r="C2820">
            <v>262.59100000000001</v>
          </cell>
          <cell r="D2820">
            <v>262.36</v>
          </cell>
          <cell r="E2820">
            <v>4.396253260029951E-2</v>
          </cell>
          <cell r="F2820">
            <v>4.3426347060776832E-2</v>
          </cell>
        </row>
        <row r="2821">
          <cell r="A2821">
            <v>37080</v>
          </cell>
          <cell r="B2821">
            <v>262.47000000000003</v>
          </cell>
          <cell r="C2821">
            <v>262.35199999999998</v>
          </cell>
          <cell r="D2821">
            <v>262.2</v>
          </cell>
          <cell r="E2821">
            <v>4.9910970018733014E-2</v>
          </cell>
          <cell r="F2821">
            <v>4.622954819421362E-2</v>
          </cell>
        </row>
        <row r="2822">
          <cell r="A2822">
            <v>37090</v>
          </cell>
          <cell r="B2822">
            <v>262.17</v>
          </cell>
          <cell r="C2822">
            <v>262.11200000000002</v>
          </cell>
          <cell r="D2822">
            <v>262.04000000000002</v>
          </cell>
          <cell r="E2822">
            <v>5.7842219909977691E-2</v>
          </cell>
          <cell r="F2822">
            <v>4.8853745423854955E-2</v>
          </cell>
        </row>
        <row r="2823">
          <cell r="A2823">
            <v>37100</v>
          </cell>
          <cell r="B2823">
            <v>261.86</v>
          </cell>
          <cell r="C2823">
            <v>261.87299999999999</v>
          </cell>
          <cell r="D2823">
            <v>261.8</v>
          </cell>
          <cell r="E2823">
            <v>6.8014323286120212E-2</v>
          </cell>
          <cell r="F2823">
            <v>5.0103192672347217E-2</v>
          </cell>
        </row>
        <row r="2824">
          <cell r="A2824">
            <v>37110</v>
          </cell>
          <cell r="B2824">
            <v>261.56</v>
          </cell>
          <cell r="C2824">
            <v>261.63400000000001</v>
          </cell>
          <cell r="D2824">
            <v>261.56</v>
          </cell>
          <cell r="E2824">
            <v>7.918141297674422E-2</v>
          </cell>
          <cell r="F2824">
            <v>5.1356219998915389E-2</v>
          </cell>
        </row>
        <row r="2825">
          <cell r="A2825">
            <v>37120</v>
          </cell>
          <cell r="B2825">
            <v>261.32</v>
          </cell>
          <cell r="C2825">
            <v>261.39400000000001</v>
          </cell>
          <cell r="D2825">
            <v>261.32</v>
          </cell>
          <cell r="E2825">
            <v>8.9357096430962651E-2</v>
          </cell>
          <cell r="F2825">
            <v>5.2609247325483562E-2</v>
          </cell>
        </row>
        <row r="2826">
          <cell r="A2826">
            <v>37130</v>
          </cell>
          <cell r="B2826">
            <v>261.04000000000002</v>
          </cell>
          <cell r="C2826">
            <v>261.108</v>
          </cell>
          <cell r="D2826">
            <v>261.04000000000002</v>
          </cell>
          <cell r="E2826">
            <v>9.8541373648775493E-2</v>
          </cell>
          <cell r="F2826">
            <v>5.3862274652051734E-2</v>
          </cell>
        </row>
        <row r="2827">
          <cell r="A2827">
            <v>37140</v>
          </cell>
          <cell r="B2827">
            <v>260.66000000000003</v>
          </cell>
          <cell r="C2827">
            <v>260.72899999999998</v>
          </cell>
          <cell r="D2827">
            <v>260.66000000000003</v>
          </cell>
          <cell r="E2827">
            <v>8.6885740996100521E-3</v>
          </cell>
          <cell r="F2827">
            <v>1.2530273265681693E-3</v>
          </cell>
        </row>
        <row r="2828">
          <cell r="A2828">
            <v>37150</v>
          </cell>
          <cell r="B2828">
            <v>260.19</v>
          </cell>
          <cell r="C2828">
            <v>260.25700000000001</v>
          </cell>
          <cell r="D2828">
            <v>260.19</v>
          </cell>
          <cell r="E2828">
            <v>1.7377148199220104E-2</v>
          </cell>
          <cell r="F2828">
            <v>2.5060546531363386E-3</v>
          </cell>
        </row>
        <row r="2829">
          <cell r="A2829">
            <v>37160</v>
          </cell>
          <cell r="B2829">
            <v>259.62</v>
          </cell>
          <cell r="C2829">
            <v>259.69200000000001</v>
          </cell>
          <cell r="D2829">
            <v>259.62</v>
          </cell>
          <cell r="E2829">
            <v>2.6065722298830155E-2</v>
          </cell>
          <cell r="F2829">
            <v>5.7418944525156768E-3</v>
          </cell>
        </row>
        <row r="2830">
          <cell r="A2830">
            <v>37170</v>
          </cell>
          <cell r="B2830">
            <v>258.95999999999998</v>
          </cell>
          <cell r="C2830">
            <v>259.03399999999999</v>
          </cell>
          <cell r="D2830">
            <v>258.95999999999998</v>
          </cell>
          <cell r="E2830">
            <v>3.4754296398440208E-2</v>
          </cell>
          <cell r="F2830">
            <v>9.9691404883005992E-3</v>
          </cell>
        </row>
        <row r="2831">
          <cell r="A2831">
            <v>37180</v>
          </cell>
          <cell r="B2831">
            <v>258.20999999999998</v>
          </cell>
          <cell r="C2831">
            <v>258.28300000000002</v>
          </cell>
          <cell r="D2831">
            <v>258.20999999999998</v>
          </cell>
          <cell r="E2831">
            <v>4.3442870498050262E-2</v>
          </cell>
          <cell r="F2831">
            <v>1.419638652408552E-2</v>
          </cell>
        </row>
        <row r="2832">
          <cell r="A2832">
            <v>37190</v>
          </cell>
          <cell r="B2832">
            <v>257.42</v>
          </cell>
          <cell r="C2832">
            <v>257.48500000000001</v>
          </cell>
          <cell r="D2832">
            <v>257.44</v>
          </cell>
          <cell r="E2832">
            <v>5.2131444597660316E-2</v>
          </cell>
          <cell r="F2832">
            <v>1.9415038796276027E-2</v>
          </cell>
        </row>
        <row r="2833">
          <cell r="A2833">
            <v>37200</v>
          </cell>
          <cell r="B2833">
            <v>256.62</v>
          </cell>
          <cell r="C2833">
            <v>256.68799999999999</v>
          </cell>
          <cell r="D2833">
            <v>256.70999999999998</v>
          </cell>
          <cell r="E2833">
            <v>6.2098106570369897E-2</v>
          </cell>
          <cell r="F2833">
            <v>2.3380663741898365E-2</v>
          </cell>
        </row>
        <row r="2834">
          <cell r="A2834">
            <v>37210</v>
          </cell>
          <cell r="B2834">
            <v>255.79</v>
          </cell>
          <cell r="C2834">
            <v>255.89</v>
          </cell>
          <cell r="D2834">
            <v>255.98</v>
          </cell>
          <cell r="E2834">
            <v>7.0760243170342477E-2</v>
          </cell>
          <cell r="F2834">
            <v>2.5363476214709534E-2</v>
          </cell>
        </row>
        <row r="2835">
          <cell r="A2835">
            <v>37220</v>
          </cell>
          <cell r="B2835">
            <v>254.92</v>
          </cell>
          <cell r="C2835">
            <v>255.108</v>
          </cell>
          <cell r="D2835">
            <v>255.26</v>
          </cell>
          <cell r="E2835">
            <v>7.9572743049503236E-2</v>
          </cell>
          <cell r="F2835">
            <v>2.5363476214709534E-2</v>
          </cell>
        </row>
        <row r="2836">
          <cell r="A2836">
            <v>37230</v>
          </cell>
          <cell r="B2836">
            <v>254.16</v>
          </cell>
          <cell r="C2836">
            <v>254.43</v>
          </cell>
          <cell r="D2836">
            <v>254.64</v>
          </cell>
          <cell r="E2836">
            <v>8.6406010533928726E-2</v>
          </cell>
          <cell r="F2836">
            <v>2.5363476214709534E-2</v>
          </cell>
        </row>
        <row r="2837">
          <cell r="A2837">
            <v>37240</v>
          </cell>
          <cell r="B2837">
            <v>253.6</v>
          </cell>
          <cell r="C2837">
            <v>253.87200000000001</v>
          </cell>
          <cell r="D2837">
            <v>254.08</v>
          </cell>
          <cell r="E2837">
            <v>9.3235697940278306E-2</v>
          </cell>
          <cell r="F2837">
            <v>2.5363476214709534E-2</v>
          </cell>
        </row>
        <row r="2838">
          <cell r="A2838">
            <v>37250</v>
          </cell>
          <cell r="B2838">
            <v>253.16</v>
          </cell>
          <cell r="C2838">
            <v>253.43299999999999</v>
          </cell>
          <cell r="D2838">
            <v>253.64</v>
          </cell>
          <cell r="E2838">
            <v>9.6099760401005554E-2</v>
          </cell>
          <cell r="F2838">
            <v>2.5363476214709534E-2</v>
          </cell>
        </row>
        <row r="2839">
          <cell r="A2839">
            <v>37260</v>
          </cell>
          <cell r="B2839">
            <v>252.84</v>
          </cell>
          <cell r="C2839">
            <v>253.114</v>
          </cell>
          <cell r="D2839">
            <v>253.32</v>
          </cell>
          <cell r="E2839">
            <v>9.8963822861732803E-2</v>
          </cell>
          <cell r="F2839">
            <v>2.5363476214709534E-2</v>
          </cell>
        </row>
        <row r="2840">
          <cell r="A2840">
            <v>37270</v>
          </cell>
          <cell r="B2840">
            <v>252.64</v>
          </cell>
          <cell r="C2840">
            <v>252.91399999999999</v>
          </cell>
          <cell r="D2840">
            <v>253.12</v>
          </cell>
          <cell r="E2840">
            <v>0.10182788532246005</v>
          </cell>
          <cell r="F2840">
            <v>3.1311913633143042E-2</v>
          </cell>
        </row>
        <row r="2841">
          <cell r="A2841">
            <v>37280</v>
          </cell>
          <cell r="B2841">
            <v>252.54999999999998</v>
          </cell>
          <cell r="C2841">
            <v>252.834</v>
          </cell>
          <cell r="D2841">
            <v>253</v>
          </cell>
          <cell r="E2841">
            <v>1.6271454855006657E-2</v>
          </cell>
          <cell r="F2841">
            <v>3.3707812037789872E-2</v>
          </cell>
        </row>
        <row r="2842">
          <cell r="A2842">
            <v>37290</v>
          </cell>
          <cell r="B2842">
            <v>252.6</v>
          </cell>
          <cell r="C2842">
            <v>252.858</v>
          </cell>
          <cell r="D2842">
            <v>253.05</v>
          </cell>
          <cell r="E2842">
            <v>1.3407392394279412E-2</v>
          </cell>
          <cell r="F2842">
            <v>2.6767968382950778E-2</v>
          </cell>
        </row>
        <row r="2843">
          <cell r="A2843">
            <v>37300</v>
          </cell>
          <cell r="B2843">
            <v>252.72</v>
          </cell>
          <cell r="C2843">
            <v>252.898</v>
          </cell>
          <cell r="D2843">
            <v>253.10000000000002</v>
          </cell>
          <cell r="E2843">
            <v>1.0546910011628077E-2</v>
          </cell>
          <cell r="F2843">
            <v>1.8836718491706102E-2</v>
          </cell>
        </row>
        <row r="2844">
          <cell r="A2844">
            <v>37310</v>
          </cell>
          <cell r="B2844">
            <v>252.85</v>
          </cell>
          <cell r="C2844">
            <v>252.93700000000001</v>
          </cell>
          <cell r="D2844">
            <v>253.15000000000003</v>
          </cell>
          <cell r="E2844">
            <v>7.6900077070526495E-3</v>
          </cell>
          <cell r="F2844">
            <v>1.2888281073272598E-2</v>
          </cell>
        </row>
        <row r="2845">
          <cell r="A2845">
            <v>37320</v>
          </cell>
          <cell r="B2845">
            <v>252.91</v>
          </cell>
          <cell r="C2845">
            <v>252.977</v>
          </cell>
          <cell r="D2845">
            <v>253.20000000000005</v>
          </cell>
          <cell r="E2845">
            <v>5.0121093062726772E-3</v>
          </cell>
          <cell r="F2845">
            <v>7.9312498912446749E-3</v>
          </cell>
        </row>
        <row r="2846">
          <cell r="A2846">
            <v>37330</v>
          </cell>
          <cell r="B2846">
            <v>252.95</v>
          </cell>
          <cell r="C2846">
            <v>253.017</v>
          </cell>
          <cell r="D2846">
            <v>253.25000000000006</v>
          </cell>
          <cell r="E2846">
            <v>2.5060546531363386E-3</v>
          </cell>
          <cell r="F2846">
            <v>4.957031182027922E-3</v>
          </cell>
        </row>
        <row r="2847">
          <cell r="A2847">
            <v>37340</v>
          </cell>
          <cell r="B2847">
            <v>252.99</v>
          </cell>
          <cell r="C2847">
            <v>253.05600000000001</v>
          </cell>
          <cell r="D2847">
            <v>252.95</v>
          </cell>
          <cell r="E2847">
            <v>1.0024218612545354E-2</v>
          </cell>
          <cell r="F2847">
            <v>6.3560155378446906E-2</v>
          </cell>
        </row>
        <row r="2848">
          <cell r="A2848">
            <v>37350</v>
          </cell>
          <cell r="B2848">
            <v>253.03</v>
          </cell>
          <cell r="C2848">
            <v>253.096</v>
          </cell>
          <cell r="D2848">
            <v>253</v>
          </cell>
          <cell r="E2848">
            <v>8.7711912859771857E-3</v>
          </cell>
          <cell r="F2848">
            <v>5.6358690633445237E-2</v>
          </cell>
        </row>
        <row r="2849">
          <cell r="A2849">
            <v>37360</v>
          </cell>
          <cell r="B2849">
            <v>253.07</v>
          </cell>
          <cell r="C2849">
            <v>253.136</v>
          </cell>
          <cell r="D2849">
            <v>253.05</v>
          </cell>
          <cell r="E2849">
            <v>7.5181639594090162E-3</v>
          </cell>
          <cell r="F2849">
            <v>4.8165819652037978E-2</v>
          </cell>
        </row>
        <row r="2850">
          <cell r="A2850">
            <v>37370</v>
          </cell>
          <cell r="B2850">
            <v>253.11</v>
          </cell>
          <cell r="C2850">
            <v>253.17500000000001</v>
          </cell>
          <cell r="D2850">
            <v>253.10000000000002</v>
          </cell>
          <cell r="E2850">
            <v>6.2651366328408467E-3</v>
          </cell>
          <cell r="F2850">
            <v>3.8981542434225129E-2</v>
          </cell>
        </row>
        <row r="2851">
          <cell r="A2851">
            <v>37380</v>
          </cell>
          <cell r="B2851">
            <v>253.14</v>
          </cell>
          <cell r="C2851">
            <v>253.215</v>
          </cell>
          <cell r="D2851">
            <v>253.15000000000003</v>
          </cell>
          <cell r="E2851">
            <v>5.0121093062726772E-3</v>
          </cell>
          <cell r="F2851">
            <v>2.8805858980006701E-2</v>
          </cell>
        </row>
        <row r="2852">
          <cell r="A2852">
            <v>37390</v>
          </cell>
          <cell r="B2852">
            <v>253.18</v>
          </cell>
          <cell r="C2852">
            <v>253.255</v>
          </cell>
          <cell r="D2852">
            <v>253.20000000000005</v>
          </cell>
          <cell r="E2852">
            <v>3.7590819797045077E-3</v>
          </cell>
          <cell r="F2852">
            <v>1.9621581762193856E-2</v>
          </cell>
        </row>
        <row r="2853">
          <cell r="A2853">
            <v>37400</v>
          </cell>
          <cell r="B2853">
            <v>253.22</v>
          </cell>
          <cell r="C2853">
            <v>253.29400000000001</v>
          </cell>
          <cell r="D2853">
            <v>253.25000000000006</v>
          </cell>
          <cell r="E2853">
            <v>2.5060546531363386E-3</v>
          </cell>
          <cell r="F2853">
            <v>1.1428710780786597E-2</v>
          </cell>
        </row>
        <row r="2854">
          <cell r="A2854">
            <v>37410</v>
          </cell>
          <cell r="B2854">
            <v>253.26</v>
          </cell>
          <cell r="C2854">
            <v>253.334</v>
          </cell>
          <cell r="D2854">
            <v>253.30000000000007</v>
          </cell>
          <cell r="E2854">
            <v>1.2530273265681693E-3</v>
          </cell>
          <cell r="F2854">
            <v>4.2272460357849224E-3</v>
          </cell>
        </row>
        <row r="2855">
          <cell r="A2855">
            <v>37420</v>
          </cell>
          <cell r="B2855">
            <v>253.3</v>
          </cell>
          <cell r="C2855">
            <v>253.374</v>
          </cell>
          <cell r="D2855">
            <v>253.2</v>
          </cell>
          <cell r="E2855">
            <v>1.8795409898522537E-2</v>
          </cell>
          <cell r="F2855">
            <v>7.7288377846451997E-2</v>
          </cell>
        </row>
        <row r="2856">
          <cell r="A2856">
            <v>37430</v>
          </cell>
          <cell r="B2856">
            <v>253.34</v>
          </cell>
          <cell r="C2856">
            <v>253.41300000000001</v>
          </cell>
          <cell r="D2856">
            <v>253.25</v>
          </cell>
          <cell r="E2856">
            <v>1.7542382571954368E-2</v>
          </cell>
          <cell r="F2856">
            <v>7.6035350519883832E-2</v>
          </cell>
        </row>
        <row r="2857">
          <cell r="A2857">
            <v>37440</v>
          </cell>
          <cell r="B2857">
            <v>253.38</v>
          </cell>
          <cell r="C2857">
            <v>253.453</v>
          </cell>
          <cell r="D2857">
            <v>253.3</v>
          </cell>
          <cell r="E2857">
            <v>1.6289355245386199E-2</v>
          </cell>
          <cell r="F2857">
            <v>7.4782323193315667E-2</v>
          </cell>
        </row>
        <row r="2858">
          <cell r="A2858">
            <v>37450</v>
          </cell>
          <cell r="B2858">
            <v>253.42</v>
          </cell>
          <cell r="C2858">
            <v>253.49299999999999</v>
          </cell>
          <cell r="D2858">
            <v>253.35000000000002</v>
          </cell>
          <cell r="E2858">
            <v>1.5036327918818029E-2</v>
          </cell>
          <cell r="F2858">
            <v>7.3529295866747502E-2</v>
          </cell>
        </row>
        <row r="2859">
          <cell r="A2859">
            <v>37460</v>
          </cell>
          <cell r="B2859">
            <v>253.46</v>
          </cell>
          <cell r="C2859">
            <v>253.53200000000001</v>
          </cell>
          <cell r="D2859">
            <v>253.40000000000003</v>
          </cell>
          <cell r="E2859">
            <v>1.378330059224986E-2</v>
          </cell>
          <cell r="F2859">
            <v>7.2276268540179336E-2</v>
          </cell>
        </row>
        <row r="2860">
          <cell r="A2860">
            <v>37470</v>
          </cell>
          <cell r="B2860">
            <v>253.5</v>
          </cell>
          <cell r="C2860">
            <v>253.572</v>
          </cell>
          <cell r="D2860">
            <v>253.45000000000005</v>
          </cell>
          <cell r="E2860">
            <v>1.2530273265681692E-2</v>
          </cell>
          <cell r="F2860">
            <v>7.1023241213611171E-2</v>
          </cell>
        </row>
        <row r="2861">
          <cell r="A2861">
            <v>37480</v>
          </cell>
          <cell r="B2861">
            <v>253.54</v>
          </cell>
          <cell r="C2861">
            <v>253.61099999999999</v>
          </cell>
          <cell r="D2861">
            <v>253.50000000000006</v>
          </cell>
          <cell r="E2861">
            <v>1.1277245939113523E-2</v>
          </cell>
          <cell r="F2861">
            <v>6.3821776468609495E-2</v>
          </cell>
        </row>
        <row r="2862">
          <cell r="A2862">
            <v>37490</v>
          </cell>
          <cell r="B2862">
            <v>253.58</v>
          </cell>
          <cell r="C2862">
            <v>253.65100000000001</v>
          </cell>
          <cell r="D2862">
            <v>253.55000000000007</v>
          </cell>
          <cell r="E2862">
            <v>1.0024218612545354E-2</v>
          </cell>
          <cell r="F2862">
            <v>5.5628905487202243E-2</v>
          </cell>
        </row>
        <row r="2863">
          <cell r="A2863">
            <v>37500</v>
          </cell>
          <cell r="B2863">
            <v>253.62</v>
          </cell>
          <cell r="C2863">
            <v>253.691</v>
          </cell>
          <cell r="D2863">
            <v>253.60000000000008</v>
          </cell>
          <cell r="E2863">
            <v>8.7711912859771857E-3</v>
          </cell>
          <cell r="F2863">
            <v>4.6444628269389394E-2</v>
          </cell>
        </row>
        <row r="2864">
          <cell r="A2864">
            <v>37510</v>
          </cell>
          <cell r="B2864">
            <v>253.66</v>
          </cell>
          <cell r="C2864">
            <v>253.73</v>
          </cell>
          <cell r="D2864">
            <v>253.65000000000009</v>
          </cell>
          <cell r="E2864">
            <v>7.5181639594090162E-3</v>
          </cell>
          <cell r="F2864">
            <v>3.8251757287982129E-2</v>
          </cell>
        </row>
        <row r="2865">
          <cell r="A2865">
            <v>37520</v>
          </cell>
          <cell r="B2865">
            <v>253.7</v>
          </cell>
          <cell r="C2865">
            <v>253.77</v>
          </cell>
          <cell r="D2865">
            <v>253.7000000000001</v>
          </cell>
          <cell r="E2865">
            <v>6.2651366328408467E-3</v>
          </cell>
          <cell r="F2865">
            <v>3.1050292542980452E-2</v>
          </cell>
        </row>
        <row r="2866">
          <cell r="A2866">
            <v>37530</v>
          </cell>
          <cell r="B2866">
            <v>253.74</v>
          </cell>
          <cell r="C2866">
            <v>253.81</v>
          </cell>
          <cell r="D2866">
            <v>253.75000000000011</v>
          </cell>
          <cell r="E2866">
            <v>5.0121093062726772E-3</v>
          </cell>
          <cell r="F2866">
            <v>2.4840234034384363E-2</v>
          </cell>
        </row>
        <row r="2867">
          <cell r="A2867">
            <v>37540</v>
          </cell>
          <cell r="B2867">
            <v>253.78</v>
          </cell>
          <cell r="C2867">
            <v>253.84899999999999</v>
          </cell>
          <cell r="D2867">
            <v>253.80000000000013</v>
          </cell>
          <cell r="E2867">
            <v>3.7590819797045077E-3</v>
          </cell>
          <cell r="F2867">
            <v>1.8630175525788273E-2</v>
          </cell>
        </row>
        <row r="2868">
          <cell r="A2868">
            <v>37550</v>
          </cell>
          <cell r="B2868">
            <v>253.82</v>
          </cell>
          <cell r="C2868">
            <v>253.88900000000001</v>
          </cell>
          <cell r="D2868">
            <v>253.85000000000014</v>
          </cell>
          <cell r="E2868">
            <v>2.5060546531363386E-3</v>
          </cell>
          <cell r="F2868">
            <v>1.2420117017192183E-2</v>
          </cell>
        </row>
        <row r="2869">
          <cell r="A2869">
            <v>37560</v>
          </cell>
          <cell r="B2869">
            <v>253.86</v>
          </cell>
          <cell r="C2869">
            <v>253.929</v>
          </cell>
          <cell r="D2869">
            <v>253.90000000000015</v>
          </cell>
          <cell r="E2869">
            <v>1.2530273265681693E-3</v>
          </cell>
          <cell r="F2869">
            <v>6.2100585085960915E-3</v>
          </cell>
        </row>
        <row r="2870">
          <cell r="A2870">
            <v>37570</v>
          </cell>
          <cell r="B2870">
            <v>253.9</v>
          </cell>
          <cell r="C2870">
            <v>253.96799999999999</v>
          </cell>
          <cell r="D2870">
            <v>253.8</v>
          </cell>
          <cell r="E2870">
            <v>1.0020638534469445E-2</v>
          </cell>
          <cell r="F2870">
            <v>2.5883138316958793E-2</v>
          </cell>
        </row>
        <row r="2871">
          <cell r="A2871">
            <v>37580</v>
          </cell>
          <cell r="B2871">
            <v>253.94</v>
          </cell>
          <cell r="C2871">
            <v>254.00800000000001</v>
          </cell>
          <cell r="D2871">
            <v>253.85000000000002</v>
          </cell>
          <cell r="E2871">
            <v>8.7676112079012759E-3</v>
          </cell>
          <cell r="F2871">
            <v>2.0664486044768286E-2</v>
          </cell>
        </row>
        <row r="2872">
          <cell r="A2872">
            <v>37590</v>
          </cell>
          <cell r="B2872">
            <v>253.98</v>
          </cell>
          <cell r="C2872">
            <v>254.048</v>
          </cell>
          <cell r="D2872">
            <v>253.90000000000003</v>
          </cell>
          <cell r="E2872">
            <v>7.5145838813331063E-3</v>
          </cell>
          <cell r="F2872">
            <v>1.6437240008983365E-2</v>
          </cell>
        </row>
        <row r="2873">
          <cell r="A2873">
            <v>37600</v>
          </cell>
          <cell r="B2873">
            <v>254.02</v>
          </cell>
          <cell r="C2873">
            <v>254.08699999999999</v>
          </cell>
          <cell r="D2873">
            <v>253.95000000000005</v>
          </cell>
          <cell r="E2873">
            <v>6.2615565547649368E-3</v>
          </cell>
          <cell r="F2873">
            <v>1.121858773679286E-2</v>
          </cell>
        </row>
        <row r="2874">
          <cell r="A2874">
            <v>37610</v>
          </cell>
          <cell r="B2874">
            <v>254.06</v>
          </cell>
          <cell r="C2874">
            <v>254.12700000000001</v>
          </cell>
          <cell r="D2874">
            <v>254.00000000000006</v>
          </cell>
          <cell r="E2874">
            <v>5.0121093062726772E-3</v>
          </cell>
          <cell r="F2874">
            <v>5.0121093062726772E-3</v>
          </cell>
        </row>
        <row r="2875">
          <cell r="A2875">
            <v>37620</v>
          </cell>
          <cell r="B2875">
            <v>254.1</v>
          </cell>
          <cell r="C2875">
            <v>254.167</v>
          </cell>
          <cell r="D2875">
            <v>254.05000000000007</v>
          </cell>
          <cell r="E2875">
            <v>3.7590819797045077E-3</v>
          </cell>
          <cell r="F2875">
            <v>3.7590819797045077E-3</v>
          </cell>
        </row>
        <row r="2876">
          <cell r="A2876">
            <v>37630</v>
          </cell>
          <cell r="B2876">
            <v>254.14</v>
          </cell>
          <cell r="C2876">
            <v>254.20599999999999</v>
          </cell>
          <cell r="D2876">
            <v>254.10000000000008</v>
          </cell>
          <cell r="E2876">
            <v>2.5060546531363386E-3</v>
          </cell>
          <cell r="F2876">
            <v>2.5060546531363386E-3</v>
          </cell>
        </row>
        <row r="2877">
          <cell r="A2877">
            <v>37640</v>
          </cell>
          <cell r="B2877">
            <v>254.18</v>
          </cell>
          <cell r="C2877">
            <v>254.24600000000001</v>
          </cell>
          <cell r="D2877">
            <v>254.15000000000009</v>
          </cell>
          <cell r="E2877">
            <v>1.2530273265681693E-3</v>
          </cell>
          <cell r="F2877">
            <v>1.2530273265681693E-3</v>
          </cell>
        </row>
        <row r="2878">
          <cell r="A2878">
            <v>37650</v>
          </cell>
          <cell r="B2878">
            <v>254.21</v>
          </cell>
          <cell r="C2878">
            <v>254.27699999999999</v>
          </cell>
          <cell r="D2878">
            <v>254.21</v>
          </cell>
          <cell r="E2878">
            <v>1.2530273265681693E-3</v>
          </cell>
          <cell r="F2878">
            <v>1.2530273265681693E-3</v>
          </cell>
        </row>
        <row r="2879">
          <cell r="A2879">
            <v>37660</v>
          </cell>
          <cell r="B2879">
            <v>254.16</v>
          </cell>
          <cell r="C2879">
            <v>254.24799999999999</v>
          </cell>
          <cell r="D2879">
            <v>254.16</v>
          </cell>
          <cell r="E2879">
            <v>2.5060546531363386E-3</v>
          </cell>
          <cell r="F2879">
            <v>2.5060546531363386E-3</v>
          </cell>
        </row>
        <row r="2880">
          <cell r="A2880">
            <v>37670</v>
          </cell>
          <cell r="B2880">
            <v>254.10999999999999</v>
          </cell>
          <cell r="C2880">
            <v>254.15100000000001</v>
          </cell>
          <cell r="D2880">
            <v>254.07</v>
          </cell>
          <cell r="E2880">
            <v>3.7590819797045077E-3</v>
          </cell>
          <cell r="F2880">
            <v>3.7590819797045077E-3</v>
          </cell>
        </row>
        <row r="2881">
          <cell r="A2881">
            <v>37680</v>
          </cell>
          <cell r="B2881">
            <v>254.05999999999997</v>
          </cell>
          <cell r="C2881">
            <v>253.98500000000001</v>
          </cell>
          <cell r="D2881">
            <v>253.84</v>
          </cell>
          <cell r="E2881">
            <v>3.7590819797045077E-3</v>
          </cell>
          <cell r="F2881">
            <v>9.5329217442821426E-3</v>
          </cell>
        </row>
        <row r="2882">
          <cell r="A2882">
            <v>37690</v>
          </cell>
          <cell r="B2882">
            <v>253.93</v>
          </cell>
          <cell r="C2882">
            <v>253.751</v>
          </cell>
          <cell r="D2882">
            <v>253.52</v>
          </cell>
          <cell r="E2882">
            <v>8.7161131617324306E-3</v>
          </cell>
          <cell r="F2882">
            <v>1.7357595465113219E-2</v>
          </cell>
        </row>
        <row r="2883">
          <cell r="A2883">
            <v>37700</v>
          </cell>
          <cell r="B2883">
            <v>253.66</v>
          </cell>
          <cell r="C2883">
            <v>253.44800000000001</v>
          </cell>
          <cell r="D2883">
            <v>253.18</v>
          </cell>
          <cell r="E2883">
            <v>1.6151659934774312E-2</v>
          </cell>
          <cell r="F2883">
            <v>2.7660784776958252E-2</v>
          </cell>
        </row>
        <row r="2884">
          <cell r="A2884">
            <v>37710</v>
          </cell>
          <cell r="B2884">
            <v>253.3</v>
          </cell>
          <cell r="C2884">
            <v>253.08500000000001</v>
          </cell>
          <cell r="D2884">
            <v>252.82</v>
          </cell>
          <cell r="E2884">
            <v>2.3587206707816194E-2</v>
          </cell>
          <cell r="F2884">
            <v>4.0438909601741339E-2</v>
          </cell>
        </row>
        <row r="2885">
          <cell r="A2885">
            <v>37720</v>
          </cell>
          <cell r="B2885">
            <v>252.92</v>
          </cell>
          <cell r="C2885">
            <v>252.714</v>
          </cell>
          <cell r="D2885">
            <v>252.44</v>
          </cell>
          <cell r="E2885">
            <v>3.1022753480858076E-2</v>
          </cell>
          <cell r="F2885">
            <v>5.5695550017538384E-2</v>
          </cell>
        </row>
        <row r="2886">
          <cell r="A2886">
            <v>37730</v>
          </cell>
          <cell r="B2886">
            <v>252.56</v>
          </cell>
          <cell r="C2886">
            <v>252.352</v>
          </cell>
          <cell r="D2886">
            <v>252.08</v>
          </cell>
          <cell r="E2886">
            <v>3.8458300253899957E-2</v>
          </cell>
          <cell r="F2886">
            <v>6.8473674842321475E-2</v>
          </cell>
        </row>
        <row r="2887">
          <cell r="A2887">
            <v>37740</v>
          </cell>
          <cell r="B2887">
            <v>252.23</v>
          </cell>
          <cell r="C2887">
            <v>252.023</v>
          </cell>
          <cell r="D2887">
            <v>251.75</v>
          </cell>
          <cell r="E2887">
            <v>4.4406737672333461E-2</v>
          </cell>
          <cell r="F2887">
            <v>7.6294768485076644E-2</v>
          </cell>
        </row>
        <row r="2888">
          <cell r="A2888">
            <v>37750</v>
          </cell>
          <cell r="B2888">
            <v>251.94</v>
          </cell>
          <cell r="C2888">
            <v>251.72499999999999</v>
          </cell>
          <cell r="D2888">
            <v>251.46</v>
          </cell>
          <cell r="E2888">
            <v>4.4406737672333461E-2</v>
          </cell>
          <cell r="F2888">
            <v>7.9158830945803893E-2</v>
          </cell>
        </row>
        <row r="2889">
          <cell r="A2889">
            <v>37760</v>
          </cell>
          <cell r="B2889">
            <v>251.67</v>
          </cell>
          <cell r="C2889">
            <v>251.46100000000001</v>
          </cell>
          <cell r="D2889">
            <v>251.19</v>
          </cell>
          <cell r="E2889">
            <v>0</v>
          </cell>
          <cell r="F2889">
            <v>2.8640624607272438E-3</v>
          </cell>
        </row>
        <row r="2890">
          <cell r="A2890">
            <v>37770</v>
          </cell>
          <cell r="B2890">
            <v>251.44</v>
          </cell>
          <cell r="C2890">
            <v>251.22900000000001</v>
          </cell>
          <cell r="D2890">
            <v>250.96</v>
          </cell>
          <cell r="E2890">
            <v>0</v>
          </cell>
          <cell r="F2890">
            <v>5.7281249214544876E-3</v>
          </cell>
        </row>
        <row r="2891">
          <cell r="A2891">
            <v>37780</v>
          </cell>
          <cell r="B2891">
            <v>251.19</v>
          </cell>
          <cell r="C2891">
            <v>251.029</v>
          </cell>
          <cell r="D2891">
            <v>250.82</v>
          </cell>
          <cell r="E2891">
            <v>0</v>
          </cell>
          <cell r="F2891">
            <v>1.1067122895119783E-2</v>
          </cell>
        </row>
        <row r="2892">
          <cell r="A2892">
            <v>37790</v>
          </cell>
          <cell r="B2892">
            <v>250.96</v>
          </cell>
          <cell r="C2892">
            <v>250.86199999999999</v>
          </cell>
          <cell r="D2892">
            <v>250.74</v>
          </cell>
          <cell r="E2892">
            <v>0</v>
          </cell>
          <cell r="F2892">
            <v>1.6298718526507806E-2</v>
          </cell>
        </row>
        <row r="2893">
          <cell r="A2893">
            <v>37800</v>
          </cell>
          <cell r="B2893">
            <v>250.76</v>
          </cell>
          <cell r="C2893">
            <v>250.727</v>
          </cell>
          <cell r="D2893">
            <v>250.65</v>
          </cell>
          <cell r="E2893">
            <v>0</v>
          </cell>
          <cell r="F2893">
            <v>2.1351310254100378E-2</v>
          </cell>
        </row>
        <row r="2894">
          <cell r="A2894">
            <v>37810</v>
          </cell>
          <cell r="B2894">
            <v>250.57</v>
          </cell>
          <cell r="C2894">
            <v>250.601</v>
          </cell>
          <cell r="D2894">
            <v>250.53</v>
          </cell>
          <cell r="E2894">
            <v>1.2530273265681693E-3</v>
          </cell>
          <cell r="F2894">
            <v>2.2604337580668547E-2</v>
          </cell>
        </row>
        <row r="2895">
          <cell r="A2895">
            <v>37820</v>
          </cell>
          <cell r="B2895">
            <v>250.41</v>
          </cell>
          <cell r="C2895">
            <v>250.476</v>
          </cell>
          <cell r="D2895">
            <v>250.41</v>
          </cell>
          <cell r="E2895">
            <v>2.5060546531363386E-3</v>
          </cell>
          <cell r="F2895">
            <v>2.3857364907236715E-2</v>
          </cell>
        </row>
        <row r="2896">
          <cell r="A2896">
            <v>37830</v>
          </cell>
          <cell r="B2896">
            <v>250.28</v>
          </cell>
          <cell r="C2896">
            <v>250.35</v>
          </cell>
          <cell r="D2896">
            <v>250.28</v>
          </cell>
          <cell r="E2896">
            <v>3.7590819797045077E-3</v>
          </cell>
          <cell r="F2896">
            <v>2.5110392233804884E-2</v>
          </cell>
        </row>
        <row r="2897">
          <cell r="A2897">
            <v>37840</v>
          </cell>
          <cell r="B2897">
            <v>250.19</v>
          </cell>
          <cell r="C2897">
            <v>250.279</v>
          </cell>
          <cell r="D2897">
            <v>250.19</v>
          </cell>
          <cell r="E2897">
            <v>4.5625616561869912E-2</v>
          </cell>
          <cell r="F2897">
            <v>9.7178740854960255E-2</v>
          </cell>
        </row>
        <row r="2898">
          <cell r="A2898">
            <v>37850</v>
          </cell>
          <cell r="B2898">
            <v>250.24</v>
          </cell>
          <cell r="C2898">
            <v>250.31399999999999</v>
          </cell>
          <cell r="D2898">
            <v>250.24</v>
          </cell>
          <cell r="E2898">
            <v>4.437258923530174E-2</v>
          </cell>
          <cell r="F2898">
            <v>9.592571352839209E-2</v>
          </cell>
        </row>
        <row r="2899">
          <cell r="A2899">
            <v>37860</v>
          </cell>
          <cell r="B2899">
            <v>250.39</v>
          </cell>
          <cell r="C2899">
            <v>250.45699999999999</v>
          </cell>
          <cell r="D2899">
            <v>250.39</v>
          </cell>
          <cell r="E2899">
            <v>4.3115981830657665E-2</v>
          </cell>
          <cell r="F2899">
            <v>9.4669106123748015E-2</v>
          </cell>
        </row>
        <row r="2900">
          <cell r="A2900">
            <v>37870</v>
          </cell>
          <cell r="B2900">
            <v>250.64</v>
          </cell>
          <cell r="C2900">
            <v>250.70699999999999</v>
          </cell>
          <cell r="D2900">
            <v>250.64</v>
          </cell>
          <cell r="E2900">
            <v>4.1862954504089493E-2</v>
          </cell>
          <cell r="F2900">
            <v>9.341607879717985E-2</v>
          </cell>
        </row>
        <row r="2901">
          <cell r="A2901">
            <v>37880</v>
          </cell>
          <cell r="B2901">
            <v>250.99</v>
          </cell>
          <cell r="C2901">
            <v>251.065</v>
          </cell>
          <cell r="D2901">
            <v>250.99</v>
          </cell>
          <cell r="E2901">
            <v>4.0609927177521321E-2</v>
          </cell>
          <cell r="F2901">
            <v>9.2163051470611684E-2</v>
          </cell>
        </row>
        <row r="2902">
          <cell r="A2902">
            <v>37890</v>
          </cell>
          <cell r="B2902">
            <v>251.46</v>
          </cell>
          <cell r="C2902">
            <v>251.529</v>
          </cell>
          <cell r="D2902">
            <v>251.46</v>
          </cell>
          <cell r="E2902">
            <v>3.9356899850953149E-2</v>
          </cell>
          <cell r="F2902">
            <v>8.7935805434826764E-2</v>
          </cell>
        </row>
        <row r="2903">
          <cell r="A2903">
            <v>37900</v>
          </cell>
          <cell r="B2903">
            <v>251.98</v>
          </cell>
          <cell r="C2903">
            <v>252.048</v>
          </cell>
          <cell r="D2903">
            <v>251.98</v>
          </cell>
          <cell r="E2903">
            <v>3.8103872524384977E-2</v>
          </cell>
          <cell r="F2903">
            <v>8.2717153162636267E-2</v>
          </cell>
        </row>
        <row r="2904">
          <cell r="A2904">
            <v>37910</v>
          </cell>
          <cell r="B2904">
            <v>252.5</v>
          </cell>
          <cell r="C2904">
            <v>252.566</v>
          </cell>
          <cell r="D2904">
            <v>252.5</v>
          </cell>
          <cell r="E2904">
            <v>3.6850845197816805E-2</v>
          </cell>
          <cell r="F2904">
            <v>7.6507094654040181E-2</v>
          </cell>
        </row>
        <row r="2905">
          <cell r="A2905">
            <v>37920</v>
          </cell>
          <cell r="B2905">
            <v>253.01</v>
          </cell>
          <cell r="C2905">
            <v>253.084</v>
          </cell>
          <cell r="D2905">
            <v>253.01</v>
          </cell>
          <cell r="E2905">
            <v>3.5597817871248633E-2</v>
          </cell>
          <cell r="F2905">
            <v>6.9305629909038505E-2</v>
          </cell>
        </row>
        <row r="2906">
          <cell r="A2906">
            <v>37930</v>
          </cell>
          <cell r="B2906">
            <v>253.53</v>
          </cell>
          <cell r="C2906">
            <v>253.60300000000001</v>
          </cell>
          <cell r="D2906">
            <v>253.53</v>
          </cell>
          <cell r="E2906">
            <v>3.1370571835463705E-2</v>
          </cell>
          <cell r="F2906">
            <v>6.1112758927631246E-2</v>
          </cell>
        </row>
        <row r="2907">
          <cell r="A2907">
            <v>37940</v>
          </cell>
          <cell r="B2907">
            <v>254.05</v>
          </cell>
          <cell r="C2907">
            <v>254.12100000000001</v>
          </cell>
          <cell r="D2907">
            <v>254.05</v>
          </cell>
          <cell r="E2907">
            <v>2.6151919563273198E-2</v>
          </cell>
          <cell r="F2907">
            <v>5.1928481709818397E-2</v>
          </cell>
        </row>
        <row r="2908">
          <cell r="A2908">
            <v>37950</v>
          </cell>
          <cell r="B2908">
            <v>254.56</v>
          </cell>
          <cell r="C2908">
            <v>254.631</v>
          </cell>
          <cell r="D2908">
            <v>254.56</v>
          </cell>
          <cell r="E2908">
            <v>2.0933267291082691E-2</v>
          </cell>
          <cell r="F2908">
            <v>4.1752798255599965E-2</v>
          </cell>
        </row>
        <row r="2909">
          <cell r="A2909">
            <v>37960</v>
          </cell>
          <cell r="B2909">
            <v>254.97</v>
          </cell>
          <cell r="C2909">
            <v>255.04</v>
          </cell>
          <cell r="D2909">
            <v>254.97</v>
          </cell>
          <cell r="E2909">
            <v>1.4723208782486601E-2</v>
          </cell>
          <cell r="F2909">
            <v>3.2568521037787117E-2</v>
          </cell>
        </row>
        <row r="2910">
          <cell r="A2910">
            <v>37970</v>
          </cell>
          <cell r="B2910">
            <v>255.25</v>
          </cell>
          <cell r="C2910">
            <v>255.321</v>
          </cell>
          <cell r="D2910">
            <v>255.25</v>
          </cell>
          <cell r="E2910">
            <v>7.5181639594090162E-3</v>
          </cell>
          <cell r="F2910">
            <v>2.4372069978303951E-2</v>
          </cell>
        </row>
        <row r="2911">
          <cell r="A2911">
            <v>37980</v>
          </cell>
          <cell r="B2911">
            <v>255.4</v>
          </cell>
          <cell r="C2911">
            <v>255.47499999999999</v>
          </cell>
          <cell r="D2911">
            <v>255.4</v>
          </cell>
          <cell r="E2911">
            <v>6.2651366328408467E-3</v>
          </cell>
          <cell r="F2911">
            <v>1.7170605233302275E-2</v>
          </cell>
        </row>
        <row r="2912">
          <cell r="A2912">
            <v>37990</v>
          </cell>
          <cell r="B2912">
            <v>255.45000000000002</v>
          </cell>
          <cell r="C2912">
            <v>255.52699999999999</v>
          </cell>
          <cell r="D2912">
            <v>255.45000000000002</v>
          </cell>
          <cell r="E2912">
            <v>5.0121093062726772E-3</v>
          </cell>
          <cell r="F2912">
            <v>9.9691404883005992E-3</v>
          </cell>
        </row>
        <row r="2913">
          <cell r="E2913">
            <v>0</v>
          </cell>
          <cell r="F2913">
            <v>0</v>
          </cell>
        </row>
        <row r="2914">
          <cell r="A2914">
            <v>38000</v>
          </cell>
          <cell r="B2914">
            <v>255.5</v>
          </cell>
          <cell r="C2914">
            <v>255.571</v>
          </cell>
          <cell r="D2914">
            <v>255.5</v>
          </cell>
          <cell r="E2914">
            <v>3.7590819797045077E-3</v>
          </cell>
          <cell r="F2914">
            <v>3.7590819797045077E-3</v>
          </cell>
        </row>
        <row r="2915">
          <cell r="A2915">
            <v>38010</v>
          </cell>
          <cell r="B2915">
            <v>255.55</v>
          </cell>
          <cell r="C2915">
            <v>255.61500000000001</v>
          </cell>
          <cell r="D2915">
            <v>255.55</v>
          </cell>
          <cell r="E2915">
            <v>2.5060546531363386E-3</v>
          </cell>
          <cell r="F2915">
            <v>2.5060546531363386E-3</v>
          </cell>
        </row>
        <row r="2916">
          <cell r="A2916">
            <v>38020</v>
          </cell>
          <cell r="B2916">
            <v>255.60000000000002</v>
          </cell>
          <cell r="C2916">
            <v>255.65899999999999</v>
          </cell>
          <cell r="D2916">
            <v>255.60000000000002</v>
          </cell>
          <cell r="E2916">
            <v>1.2530273265681693E-3</v>
          </cell>
          <cell r="F2916">
            <v>1.2530273265681693E-3</v>
          </cell>
        </row>
        <row r="2917">
          <cell r="A2917">
            <v>38030</v>
          </cell>
          <cell r="B2917">
            <v>255.65000000000003</v>
          </cell>
          <cell r="C2917">
            <v>255.703</v>
          </cell>
          <cell r="D2917">
            <v>255.65000000000003</v>
          </cell>
          <cell r="E2917">
            <v>3.7590819797045077E-3</v>
          </cell>
          <cell r="F2917">
            <v>7.724706925326846E-3</v>
          </cell>
        </row>
        <row r="2918">
          <cell r="A2918">
            <v>38040</v>
          </cell>
          <cell r="B2918">
            <v>255.70000000000005</v>
          </cell>
          <cell r="C2918">
            <v>255.74700000000001</v>
          </cell>
          <cell r="D2918">
            <v>255.70000000000005</v>
          </cell>
          <cell r="E2918">
            <v>2.5060546531363386E-3</v>
          </cell>
          <cell r="F2918">
            <v>6.4716795987586765E-3</v>
          </cell>
        </row>
        <row r="2919">
          <cell r="A2919">
            <v>38050</v>
          </cell>
          <cell r="B2919">
            <v>255.75000000000006</v>
          </cell>
          <cell r="C2919">
            <v>255.78899999999999</v>
          </cell>
          <cell r="D2919">
            <v>255.75000000000006</v>
          </cell>
          <cell r="E2919">
            <v>1.2530273265681693E-3</v>
          </cell>
          <cell r="F2919">
            <v>5.218652272190507E-3</v>
          </cell>
        </row>
        <row r="2920">
          <cell r="A2920">
            <v>38060</v>
          </cell>
          <cell r="B2920">
            <v>255.80000000000007</v>
          </cell>
          <cell r="C2920">
            <v>255.8</v>
          </cell>
          <cell r="D2920">
            <v>255.80000000000007</v>
          </cell>
          <cell r="E2920">
            <v>0</v>
          </cell>
          <cell r="F2920">
            <v>4.957031182027922E-3</v>
          </cell>
        </row>
        <row r="2921">
          <cell r="A2921">
            <v>38070</v>
          </cell>
          <cell r="B2921">
            <v>255.75000000000006</v>
          </cell>
          <cell r="C2921">
            <v>255.77199999999999</v>
          </cell>
          <cell r="D2921">
            <v>255.5</v>
          </cell>
          <cell r="E2921">
            <v>1.2566074046440781E-3</v>
          </cell>
          <cell r="F2921">
            <v>1.2162076005105505E-2</v>
          </cell>
        </row>
        <row r="2922">
          <cell r="A2922">
            <v>38080</v>
          </cell>
          <cell r="B2922">
            <v>255.70000000000005</v>
          </cell>
          <cell r="C2922">
            <v>255.70500000000001</v>
          </cell>
          <cell r="D2922">
            <v>255.44</v>
          </cell>
          <cell r="E2922">
            <v>2.5096347312122472E-3</v>
          </cell>
          <cell r="F2922">
            <v>2.0354946986512766E-2</v>
          </cell>
        </row>
        <row r="2923">
          <cell r="A2923">
            <v>38090</v>
          </cell>
          <cell r="B2923">
            <v>255.65000000000003</v>
          </cell>
          <cell r="C2923">
            <v>255.59899999999999</v>
          </cell>
          <cell r="D2923">
            <v>255.33</v>
          </cell>
          <cell r="E2923">
            <v>2.5096347312122472E-3</v>
          </cell>
          <cell r="F2923">
            <v>3.1150259338484684E-2</v>
          </cell>
        </row>
        <row r="2924">
          <cell r="A2924">
            <v>38100</v>
          </cell>
          <cell r="B2924">
            <v>255.60000000000002</v>
          </cell>
          <cell r="C2924">
            <v>255.453</v>
          </cell>
          <cell r="D2924">
            <v>255.18</v>
          </cell>
          <cell r="E2924">
            <v>4.9881503222262077E-3</v>
          </cell>
          <cell r="F2924">
            <v>4.2936977926862185E-2</v>
          </cell>
        </row>
        <row r="2925">
          <cell r="A2925">
            <v>38110</v>
          </cell>
          <cell r="B2925">
            <v>255.48</v>
          </cell>
          <cell r="C2925">
            <v>255.268</v>
          </cell>
          <cell r="D2925">
            <v>255</v>
          </cell>
          <cell r="E2925">
            <v>9.9451815042541289E-3</v>
          </cell>
          <cell r="F2925">
            <v>5.4727276593315596E-2</v>
          </cell>
        </row>
        <row r="2926">
          <cell r="A2926">
            <v>38120</v>
          </cell>
          <cell r="B2926">
            <v>255.24</v>
          </cell>
          <cell r="C2926">
            <v>255.04400000000001</v>
          </cell>
          <cell r="D2926">
            <v>254.79</v>
          </cell>
          <cell r="E2926">
            <v>9.9451815042541289E-3</v>
          </cell>
          <cell r="F2926">
            <v>6.5522588945287508E-2</v>
          </cell>
        </row>
        <row r="2927">
          <cell r="A2927">
            <v>38130</v>
          </cell>
          <cell r="B2927">
            <v>254.91</v>
          </cell>
          <cell r="C2927">
            <v>254.78100000000001</v>
          </cell>
          <cell r="D2927">
            <v>254.61</v>
          </cell>
          <cell r="E2927">
            <v>9.9451815042541289E-3</v>
          </cell>
          <cell r="F2927">
            <v>7.6296420828803974E-2</v>
          </cell>
        </row>
        <row r="2928">
          <cell r="A2928">
            <v>38140</v>
          </cell>
          <cell r="B2928">
            <v>254.55</v>
          </cell>
          <cell r="C2928">
            <v>254.47900000000001</v>
          </cell>
          <cell r="D2928">
            <v>254.4</v>
          </cell>
          <cell r="E2928">
            <v>9.9451815042541289E-3</v>
          </cell>
          <cell r="F2928">
            <v>8.6891248808524987E-2</v>
          </cell>
        </row>
        <row r="2929">
          <cell r="A2929">
            <v>38150</v>
          </cell>
          <cell r="B2929">
            <v>254.14</v>
          </cell>
          <cell r="C2929">
            <v>254.137</v>
          </cell>
          <cell r="D2929">
            <v>254.07</v>
          </cell>
          <cell r="E2929">
            <v>9.9451815042541289E-3</v>
          </cell>
          <cell r="F2929">
            <v>9.7324973274830098E-2</v>
          </cell>
        </row>
        <row r="2930">
          <cell r="A2930">
            <v>38160</v>
          </cell>
          <cell r="B2930">
            <v>253.7</v>
          </cell>
          <cell r="C2930">
            <v>253.756</v>
          </cell>
          <cell r="D2930">
            <v>253.69</v>
          </cell>
          <cell r="E2930">
            <v>1.417242754003905E-2</v>
          </cell>
          <cell r="F2930">
            <v>0.10650925049264294</v>
          </cell>
        </row>
        <row r="2931">
          <cell r="A2931">
            <v>38170</v>
          </cell>
          <cell r="B2931">
            <v>253.27</v>
          </cell>
          <cell r="C2931">
            <v>253.33600000000001</v>
          </cell>
          <cell r="D2931">
            <v>253.27</v>
          </cell>
          <cell r="E2931">
            <v>1.9391079812229556E-2</v>
          </cell>
          <cell r="F2931">
            <v>0.11470212147405019</v>
          </cell>
        </row>
        <row r="2932">
          <cell r="A2932">
            <v>38180</v>
          </cell>
          <cell r="B2932">
            <v>252.81</v>
          </cell>
          <cell r="C2932">
            <v>252.87700000000001</v>
          </cell>
          <cell r="D2932">
            <v>252.81</v>
          </cell>
          <cell r="E2932">
            <v>2.5601138320825646E-2</v>
          </cell>
          <cell r="F2932">
            <v>0.12091217998264628</v>
          </cell>
        </row>
        <row r="2933">
          <cell r="A2933">
            <v>38190</v>
          </cell>
          <cell r="B2933">
            <v>252.31</v>
          </cell>
          <cell r="C2933">
            <v>252.37899999999999</v>
          </cell>
          <cell r="D2933">
            <v>252.31</v>
          </cell>
          <cell r="E2933">
            <v>3.181119682942174E-2</v>
          </cell>
          <cell r="F2933">
            <v>0.12712223849124238</v>
          </cell>
        </row>
        <row r="2934">
          <cell r="A2934">
            <v>38200</v>
          </cell>
          <cell r="B2934">
            <v>251.78</v>
          </cell>
          <cell r="C2934">
            <v>251.85</v>
          </cell>
          <cell r="D2934">
            <v>251.78</v>
          </cell>
          <cell r="E2934">
            <v>3.9012661574423416E-2</v>
          </cell>
          <cell r="F2934">
            <v>0.13333229699983848</v>
          </cell>
        </row>
        <row r="2935">
          <cell r="A2935">
            <v>38210</v>
          </cell>
          <cell r="B2935">
            <v>251.25</v>
          </cell>
          <cell r="C2935">
            <v>251.31800000000001</v>
          </cell>
          <cell r="D2935">
            <v>251.32</v>
          </cell>
          <cell r="E2935">
            <v>4.6475747409587674E-2</v>
          </cell>
          <cell r="F2935">
            <v>0.13729792194546081</v>
          </cell>
        </row>
        <row r="2936">
          <cell r="A2936">
            <v>38220</v>
          </cell>
          <cell r="B2936">
            <v>250.71</v>
          </cell>
          <cell r="C2936">
            <v>250.78700000000001</v>
          </cell>
          <cell r="D2936">
            <v>250.85</v>
          </cell>
          <cell r="E2936">
            <v>5.310137036561044E-2</v>
          </cell>
          <cell r="F2936">
            <v>0.14126354689108314</v>
          </cell>
        </row>
        <row r="2937">
          <cell r="A2937">
            <v>38230</v>
          </cell>
          <cell r="B2937">
            <v>250.1</v>
          </cell>
          <cell r="C2937">
            <v>250.256</v>
          </cell>
          <cell r="D2937">
            <v>250.38</v>
          </cell>
          <cell r="E2937">
            <v>5.5936792201730409E-2</v>
          </cell>
          <cell r="F2937">
            <v>0.14522917183670547</v>
          </cell>
        </row>
        <row r="2938">
          <cell r="A2938">
            <v>38240</v>
          </cell>
          <cell r="B2938">
            <v>249.48</v>
          </cell>
          <cell r="C2938">
            <v>249.72399999999999</v>
          </cell>
          <cell r="D2938">
            <v>249.91</v>
          </cell>
          <cell r="E2938">
            <v>2.8640624607272438E-3</v>
          </cell>
          <cell r="F2938">
            <v>3.9656249456223374E-3</v>
          </cell>
        </row>
        <row r="2939">
          <cell r="A2939">
            <v>38250</v>
          </cell>
          <cell r="B2939">
            <v>248.93</v>
          </cell>
          <cell r="C2939">
            <v>249.19300000000001</v>
          </cell>
          <cell r="D2939">
            <v>249.4</v>
          </cell>
          <cell r="E2939">
            <v>5.7281249214544876E-3</v>
          </cell>
          <cell r="F2939">
            <v>7.9312498912446749E-3</v>
          </cell>
        </row>
        <row r="2940">
          <cell r="A2940">
            <v>38260</v>
          </cell>
          <cell r="B2940">
            <v>248.4</v>
          </cell>
          <cell r="C2940">
            <v>248.66200000000001</v>
          </cell>
          <cell r="D2940">
            <v>248.86</v>
          </cell>
          <cell r="E2940">
            <v>8.5921873821817318E-3</v>
          </cell>
          <cell r="F2940">
            <v>1.4871093546083765E-2</v>
          </cell>
        </row>
        <row r="2941">
          <cell r="A2941">
            <v>38270</v>
          </cell>
          <cell r="B2941">
            <v>247.87</v>
          </cell>
          <cell r="C2941">
            <v>248.131</v>
          </cell>
          <cell r="D2941">
            <v>248.33</v>
          </cell>
          <cell r="E2941">
            <v>1.1456249842908975E-2</v>
          </cell>
          <cell r="F2941">
            <v>2.280234343732844E-2</v>
          </cell>
        </row>
        <row r="2942">
          <cell r="A2942">
            <v>38280</v>
          </cell>
          <cell r="B2942">
            <v>247.34</v>
          </cell>
          <cell r="C2942">
            <v>247.59899999999999</v>
          </cell>
          <cell r="D2942">
            <v>247.8</v>
          </cell>
          <cell r="E2942">
            <v>1.4320312303636219E-2</v>
          </cell>
          <cell r="F2942">
            <v>3.0733593328573117E-2</v>
          </cell>
        </row>
        <row r="2943">
          <cell r="A2943">
            <v>38290</v>
          </cell>
          <cell r="B2943">
            <v>246.88</v>
          </cell>
          <cell r="C2943">
            <v>247.06800000000001</v>
          </cell>
          <cell r="D2943">
            <v>247.21</v>
          </cell>
          <cell r="E2943">
            <v>2.2137825868315475E-2</v>
          </cell>
          <cell r="F2943">
            <v>3.9656249456223376E-2</v>
          </cell>
        </row>
        <row r="2944">
          <cell r="A2944">
            <v>38300</v>
          </cell>
          <cell r="B2944">
            <v>246.44</v>
          </cell>
          <cell r="C2944">
            <v>246.53700000000001</v>
          </cell>
          <cell r="D2944">
            <v>246.62</v>
          </cell>
          <cell r="E2944">
            <v>3.079996246828804E-2</v>
          </cell>
          <cell r="F2944">
            <v>4.8578905583873636E-2</v>
          </cell>
        </row>
        <row r="2945">
          <cell r="A2945">
            <v>38310</v>
          </cell>
          <cell r="B2945">
            <v>245.92</v>
          </cell>
          <cell r="C2945">
            <v>245.989</v>
          </cell>
          <cell r="D2945">
            <v>246.01</v>
          </cell>
          <cell r="E2945">
            <v>4.0274501400870744E-2</v>
          </cell>
          <cell r="F2945">
            <v>5.8492967947929478E-2</v>
          </cell>
        </row>
        <row r="2946">
          <cell r="A2946">
            <v>38320</v>
          </cell>
          <cell r="B2946">
            <v>245.26</v>
          </cell>
          <cell r="C2946">
            <v>245.33099999999999</v>
          </cell>
          <cell r="D2946">
            <v>245.29</v>
          </cell>
          <cell r="E2946">
            <v>4.9458778618683592E-2</v>
          </cell>
          <cell r="F2946">
            <v>7.0651463874959075E-2</v>
          </cell>
        </row>
        <row r="2947">
          <cell r="A2947">
            <v>38330</v>
          </cell>
          <cell r="B2947">
            <v>244.48</v>
          </cell>
          <cell r="C2947">
            <v>244.54499999999999</v>
          </cell>
          <cell r="D2947">
            <v>244.48</v>
          </cell>
          <cell r="E2947">
            <v>5.9634462072902024E-2</v>
          </cell>
          <cell r="F2947">
            <v>7.9835741092771917E-2</v>
          </cell>
        </row>
        <row r="2948">
          <cell r="A2948">
            <v>38340</v>
          </cell>
          <cell r="B2948">
            <v>243.56</v>
          </cell>
          <cell r="C2948">
            <v>243.63200000000001</v>
          </cell>
          <cell r="D2948">
            <v>243.56</v>
          </cell>
          <cell r="E2948">
            <v>1.1167089690624013E-2</v>
          </cell>
          <cell r="F2948">
            <v>6.2100585085960915E-3</v>
          </cell>
        </row>
        <row r="2949">
          <cell r="A2949">
            <v>38350</v>
          </cell>
          <cell r="B2949">
            <v>242.52</v>
          </cell>
          <cell r="C2949">
            <v>242.59299999999999</v>
          </cell>
          <cell r="D2949">
            <v>242.52</v>
          </cell>
          <cell r="E2949">
            <v>1.7377148199220104E-2</v>
          </cell>
          <cell r="F2949">
            <v>7.463085835164261E-3</v>
          </cell>
        </row>
        <row r="2950">
          <cell r="A2950">
            <v>38360</v>
          </cell>
          <cell r="B2950">
            <v>241.36</v>
          </cell>
          <cell r="C2950">
            <v>241.42500000000001</v>
          </cell>
          <cell r="D2950">
            <v>241.36</v>
          </cell>
          <cell r="E2950">
            <v>1.8630175525788273E-2</v>
          </cell>
          <cell r="F2950">
            <v>8.7161131617324306E-3</v>
          </cell>
        </row>
        <row r="2951">
          <cell r="A2951">
            <v>38370</v>
          </cell>
          <cell r="B2951">
            <v>240.08</v>
          </cell>
          <cell r="C2951">
            <v>240.14699999999999</v>
          </cell>
          <cell r="D2951">
            <v>240.1</v>
          </cell>
          <cell r="E2951">
            <v>1.9883202852356441E-2</v>
          </cell>
          <cell r="F2951">
            <v>9.9691404883005992E-3</v>
          </cell>
        </row>
        <row r="2952">
          <cell r="A2952">
            <v>38380</v>
          </cell>
          <cell r="B2952">
            <v>238.78</v>
          </cell>
          <cell r="C2952">
            <v>238.85300000000001</v>
          </cell>
          <cell r="D2952">
            <v>238.87</v>
          </cell>
          <cell r="E2952">
            <v>2.2392837583568689E-2</v>
          </cell>
          <cell r="F2952">
            <v>9.9691404883005992E-3</v>
          </cell>
        </row>
        <row r="2953">
          <cell r="A2953">
            <v>38390</v>
          </cell>
          <cell r="B2953">
            <v>237.47</v>
          </cell>
          <cell r="C2953">
            <v>237.559</v>
          </cell>
          <cell r="D2953">
            <v>237.64</v>
          </cell>
          <cell r="E2953">
            <v>2.5077896140500482E-2</v>
          </cell>
          <cell r="F2953">
            <v>9.9691404883005992E-3</v>
          </cell>
        </row>
        <row r="2954">
          <cell r="A2954">
            <v>38400</v>
          </cell>
          <cell r="B2954">
            <v>236.09</v>
          </cell>
          <cell r="C2954">
            <v>236.268</v>
          </cell>
          <cell r="D2954">
            <v>236.41</v>
          </cell>
          <cell r="E2954">
            <v>3.0416894114165777E-2</v>
          </cell>
          <cell r="F2954">
            <v>9.9691404883005992E-3</v>
          </cell>
        </row>
        <row r="2955">
          <cell r="A2955">
            <v>38410</v>
          </cell>
          <cell r="B2955">
            <v>234.8</v>
          </cell>
          <cell r="C2955">
            <v>235.06100000000001</v>
          </cell>
          <cell r="D2955">
            <v>235.26</v>
          </cell>
          <cell r="E2955">
            <v>3.8237987756920944E-2</v>
          </cell>
          <cell r="F2955">
            <v>1.492617167032852E-2</v>
          </cell>
        </row>
        <row r="2956">
          <cell r="A2956">
            <v>38420</v>
          </cell>
          <cell r="B2956">
            <v>233.7</v>
          </cell>
          <cell r="C2956">
            <v>233.97200000000001</v>
          </cell>
          <cell r="D2956">
            <v>234.18</v>
          </cell>
          <cell r="E2956">
            <v>4.8541177068765977E-2</v>
          </cell>
          <cell r="F2956">
            <v>1.492617167032852E-2</v>
          </cell>
        </row>
        <row r="2957">
          <cell r="A2957">
            <v>38430</v>
          </cell>
          <cell r="B2957">
            <v>232.73</v>
          </cell>
          <cell r="C2957">
            <v>233</v>
          </cell>
          <cell r="D2957">
            <v>233.21</v>
          </cell>
          <cell r="E2957">
            <v>1.0296029155693217E-2</v>
          </cell>
          <cell r="F2957">
            <v>0</v>
          </cell>
        </row>
        <row r="2958">
          <cell r="A2958">
            <v>38440</v>
          </cell>
          <cell r="B2958">
            <v>231.88</v>
          </cell>
          <cell r="C2958">
            <v>232.14599999999999</v>
          </cell>
          <cell r="D2958">
            <v>232.36</v>
          </cell>
          <cell r="E2958">
            <v>2.0595638389462344E-2</v>
          </cell>
          <cell r="F2958">
            <v>0</v>
          </cell>
        </row>
        <row r="2959">
          <cell r="A2959">
            <v>38450</v>
          </cell>
          <cell r="B2959">
            <v>231.15</v>
          </cell>
          <cell r="C2959">
            <v>231.40899999999999</v>
          </cell>
          <cell r="D2959">
            <v>231.61</v>
          </cell>
          <cell r="E2959">
            <v>3.0895247623231471E-2</v>
          </cell>
          <cell r="F2959">
            <v>0</v>
          </cell>
        </row>
        <row r="2960">
          <cell r="A2960">
            <v>38460</v>
          </cell>
          <cell r="B2960">
            <v>230.61</v>
          </cell>
          <cell r="C2960">
            <v>230.79</v>
          </cell>
          <cell r="D2960">
            <v>230.93</v>
          </cell>
          <cell r="E2960">
            <v>4.1194856857000597E-2</v>
          </cell>
          <cell r="F2960">
            <v>0</v>
          </cell>
        </row>
        <row r="2961">
          <cell r="A2961">
            <v>38470</v>
          </cell>
          <cell r="B2961">
            <v>230.17</v>
          </cell>
          <cell r="C2961">
            <v>230.25399999999999</v>
          </cell>
          <cell r="D2961">
            <v>230.33</v>
          </cell>
          <cell r="E2961">
            <v>5.3797557856064139E-2</v>
          </cell>
          <cell r="F2961">
            <v>0</v>
          </cell>
        </row>
        <row r="2962">
          <cell r="A2962">
            <v>38480</v>
          </cell>
          <cell r="B2962">
            <v>229.65</v>
          </cell>
          <cell r="C2962">
            <v>229.72300000000001</v>
          </cell>
          <cell r="D2962">
            <v>229.74</v>
          </cell>
          <cell r="E2962">
            <v>6.6221254951332228E-2</v>
          </cell>
          <cell r="F2962">
            <v>0</v>
          </cell>
        </row>
        <row r="2963">
          <cell r="A2963">
            <v>38490</v>
          </cell>
          <cell r="B2963">
            <v>229.12</v>
          </cell>
          <cell r="C2963">
            <v>229.19399999999999</v>
          </cell>
          <cell r="D2963">
            <v>229.14</v>
          </cell>
          <cell r="E2963">
            <v>7.6396938405550646E-2</v>
          </cell>
          <cell r="F2963">
            <v>1.2530273265681693E-3</v>
          </cell>
        </row>
        <row r="2964">
          <cell r="A2964">
            <v>38500</v>
          </cell>
          <cell r="B2964">
            <v>228.63</v>
          </cell>
          <cell r="C2964">
            <v>228.697</v>
          </cell>
          <cell r="D2964">
            <v>228.63</v>
          </cell>
          <cell r="E2964">
            <v>8.5581215623363488E-2</v>
          </cell>
          <cell r="F2964">
            <v>2.5060546531363386E-3</v>
          </cell>
        </row>
        <row r="2965">
          <cell r="A2965">
            <v>38510</v>
          </cell>
          <cell r="B2965">
            <v>228.17</v>
          </cell>
          <cell r="C2965">
            <v>228.23500000000001</v>
          </cell>
          <cell r="D2965">
            <v>228.17</v>
          </cell>
          <cell r="E2965">
            <v>9.377408660477074E-2</v>
          </cell>
          <cell r="F2965">
            <v>3.7590819797045077E-3</v>
          </cell>
        </row>
        <row r="2966">
          <cell r="A2966">
            <v>38520</v>
          </cell>
          <cell r="B2966">
            <v>227.74</v>
          </cell>
          <cell r="C2966">
            <v>227.81</v>
          </cell>
          <cell r="D2966">
            <v>227.74</v>
          </cell>
          <cell r="E2966">
            <v>0.10097555134977242</v>
          </cell>
          <cell r="F2966">
            <v>5.0121093062726772E-3</v>
          </cell>
        </row>
        <row r="2967">
          <cell r="A2967">
            <v>38530</v>
          </cell>
          <cell r="B2967">
            <v>227.35</v>
          </cell>
          <cell r="C2967">
            <v>227.422</v>
          </cell>
          <cell r="D2967">
            <v>227.35</v>
          </cell>
          <cell r="E2967">
            <v>0.1071856098583685</v>
          </cell>
          <cell r="F2967">
            <v>6.2651366328408467E-3</v>
          </cell>
        </row>
        <row r="2968">
          <cell r="A2968">
            <v>38540</v>
          </cell>
          <cell r="B2968">
            <v>227</v>
          </cell>
          <cell r="C2968">
            <v>227.07</v>
          </cell>
          <cell r="D2968">
            <v>227</v>
          </cell>
          <cell r="E2968">
            <v>5.218652272190507E-3</v>
          </cell>
          <cell r="F2968">
            <v>1.2530273265681693E-3</v>
          </cell>
        </row>
        <row r="2969">
          <cell r="A2969">
            <v>38550</v>
          </cell>
          <cell r="B2969">
            <v>226.68</v>
          </cell>
          <cell r="C2969">
            <v>226.75399999999999</v>
          </cell>
          <cell r="D2969">
            <v>226.68</v>
          </cell>
          <cell r="E2969">
            <v>1.1428710780786598E-2</v>
          </cell>
          <cell r="F2969">
            <v>2.5060546531363386E-3</v>
          </cell>
        </row>
        <row r="2970">
          <cell r="A2970">
            <v>38560</v>
          </cell>
          <cell r="B2970">
            <v>226.4</v>
          </cell>
          <cell r="C2970">
            <v>226.47399999999999</v>
          </cell>
          <cell r="D2970">
            <v>226.4</v>
          </cell>
          <cell r="E2970">
            <v>1.8630175525788273E-2</v>
          </cell>
          <cell r="F2970">
            <v>3.7590819797045077E-3</v>
          </cell>
        </row>
        <row r="2971">
          <cell r="A2971">
            <v>38570</v>
          </cell>
          <cell r="B2971">
            <v>226.16</v>
          </cell>
          <cell r="C2971">
            <v>226.23099999999999</v>
          </cell>
          <cell r="D2971">
            <v>226.16</v>
          </cell>
          <cell r="E2971">
            <v>2.384882779797878E-2</v>
          </cell>
          <cell r="F2971">
            <v>5.0121093062726772E-3</v>
          </cell>
        </row>
        <row r="2972">
          <cell r="A2972">
            <v>38580</v>
          </cell>
          <cell r="B2972">
            <v>225.95</v>
          </cell>
          <cell r="C2972">
            <v>226.024</v>
          </cell>
          <cell r="D2972">
            <v>225.95</v>
          </cell>
          <cell r="E2972">
            <v>2.80760738337637E-2</v>
          </cell>
          <cell r="F2972">
            <v>6.2651366328408467E-3</v>
          </cell>
        </row>
        <row r="2973">
          <cell r="A2973">
            <v>38590</v>
          </cell>
          <cell r="B2973">
            <v>225.78</v>
          </cell>
          <cell r="C2973">
            <v>225.85400000000001</v>
          </cell>
          <cell r="D2973">
            <v>225.78</v>
          </cell>
          <cell r="E2973">
            <v>2.9329101160331869E-2</v>
          </cell>
          <cell r="F2973">
            <v>7.5181639594090162E-3</v>
          </cell>
        </row>
        <row r="2974">
          <cell r="A2974">
            <v>38600</v>
          </cell>
          <cell r="B2974">
            <v>225.65</v>
          </cell>
          <cell r="C2974">
            <v>225.72</v>
          </cell>
          <cell r="D2974">
            <v>225.65</v>
          </cell>
          <cell r="E2974">
            <v>3.0582128486900038E-2</v>
          </cell>
          <cell r="F2974">
            <v>8.7711912859771857E-3</v>
          </cell>
        </row>
        <row r="2975">
          <cell r="A2975">
            <v>38610</v>
          </cell>
          <cell r="B2975">
            <v>225.55</v>
          </cell>
          <cell r="C2975">
            <v>225.62200000000001</v>
          </cell>
          <cell r="D2975">
            <v>225.6</v>
          </cell>
          <cell r="E2975">
            <v>3.1835155813468206E-2</v>
          </cell>
          <cell r="F2975">
            <v>1.0024218612545354E-2</v>
          </cell>
        </row>
        <row r="2976">
          <cell r="A2976">
            <v>38620</v>
          </cell>
          <cell r="B2976">
            <v>225.49</v>
          </cell>
          <cell r="C2976">
            <v>225.55500000000001</v>
          </cell>
          <cell r="D2976">
            <v>225.54999999999998</v>
          </cell>
          <cell r="E2976">
            <v>3.3088183140036379E-2</v>
          </cell>
          <cell r="F2976">
            <v>1.1277245939113523E-2</v>
          </cell>
        </row>
        <row r="2977">
          <cell r="A2977">
            <v>38630</v>
          </cell>
          <cell r="B2977">
            <v>225.42</v>
          </cell>
          <cell r="C2977">
            <v>225.49199999999999</v>
          </cell>
          <cell r="D2977">
            <v>225.49999999999997</v>
          </cell>
          <cell r="E2977">
            <v>3.5594237793172716E-2</v>
          </cell>
          <cell r="F2977">
            <v>1.1277245939113523E-2</v>
          </cell>
        </row>
        <row r="2978">
          <cell r="A2978">
            <v>38640</v>
          </cell>
          <cell r="B2978">
            <v>225.36</v>
          </cell>
          <cell r="C2978">
            <v>225.428</v>
          </cell>
          <cell r="D2978">
            <v>225.44999999999996</v>
          </cell>
          <cell r="E2978">
            <v>3.8100292446309053E-2</v>
          </cell>
          <cell r="F2978">
            <v>1.1277245939113523E-2</v>
          </cell>
        </row>
        <row r="2979">
          <cell r="A2979">
            <v>38650</v>
          </cell>
          <cell r="B2979">
            <v>225.29</v>
          </cell>
          <cell r="C2979">
            <v>225.36500000000001</v>
          </cell>
          <cell r="D2979">
            <v>225.39999999999995</v>
          </cell>
          <cell r="E2979">
            <v>4.060634709944539E-2</v>
          </cell>
          <cell r="F2979">
            <v>1.1277245939113523E-2</v>
          </cell>
        </row>
        <row r="2980">
          <cell r="A2980">
            <v>38660</v>
          </cell>
          <cell r="B2980">
            <v>225.23</v>
          </cell>
          <cell r="C2980">
            <v>225.30099999999999</v>
          </cell>
          <cell r="D2980">
            <v>225.34999999999994</v>
          </cell>
          <cell r="E2980">
            <v>4.313746229911309E-2</v>
          </cell>
          <cell r="F2980">
            <v>1.1277245939113523E-2</v>
          </cell>
        </row>
        <row r="2981">
          <cell r="A2981">
            <v>38670</v>
          </cell>
          <cell r="B2981">
            <v>225.16</v>
          </cell>
          <cell r="C2981">
            <v>225.23699999999999</v>
          </cell>
          <cell r="D2981">
            <v>225.29999999999993</v>
          </cell>
          <cell r="E2981">
            <v>4.5847581402576242E-2</v>
          </cell>
          <cell r="F2981">
            <v>1.1277245939113523E-2</v>
          </cell>
        </row>
        <row r="2982">
          <cell r="A2982">
            <v>38680</v>
          </cell>
          <cell r="B2982">
            <v>225</v>
          </cell>
          <cell r="C2982">
            <v>225.17400000000001</v>
          </cell>
          <cell r="D2982">
            <v>225.24999999999991</v>
          </cell>
          <cell r="E2982">
            <v>4.8708063785227573E-2</v>
          </cell>
          <cell r="F2982">
            <v>1.1277245939113523E-2</v>
          </cell>
        </row>
        <row r="2983">
          <cell r="A2983">
            <v>38690</v>
          </cell>
          <cell r="B2983">
            <v>224.87</v>
          </cell>
          <cell r="C2983">
            <v>225.11</v>
          </cell>
          <cell r="D2983">
            <v>225.1999999999999</v>
          </cell>
          <cell r="E2983">
            <v>5.1572126245954815E-2</v>
          </cell>
          <cell r="F2983">
            <v>1.1277245939113523E-2</v>
          </cell>
        </row>
        <row r="2984">
          <cell r="A2984">
            <v>38700</v>
          </cell>
          <cell r="B2984">
            <v>224.83</v>
          </cell>
          <cell r="C2984">
            <v>225.047</v>
          </cell>
          <cell r="D2984">
            <v>225.14999999999989</v>
          </cell>
          <cell r="E2984">
            <v>5.4436188706682057E-2</v>
          </cell>
          <cell r="F2984">
            <v>1.1277245939113523E-2</v>
          </cell>
        </row>
        <row r="2985">
          <cell r="A2985">
            <v>38710</v>
          </cell>
          <cell r="B2985">
            <v>224.86</v>
          </cell>
          <cell r="C2985">
            <v>224.983</v>
          </cell>
          <cell r="D2985">
            <v>225.08</v>
          </cell>
          <cell r="E2985">
            <v>5.7239389840118844E-2</v>
          </cell>
          <cell r="F2985">
            <v>1.1277245939113523E-2</v>
          </cell>
        </row>
        <row r="2986">
          <cell r="A2986">
            <v>38720</v>
          </cell>
          <cell r="B2986">
            <v>224.84</v>
          </cell>
          <cell r="C2986">
            <v>224.92</v>
          </cell>
          <cell r="D2986">
            <v>224.96</v>
          </cell>
          <cell r="E2986">
            <v>5.986358706976018E-2</v>
          </cell>
          <cell r="F2986">
            <v>1.1277245939113523E-2</v>
          </cell>
        </row>
        <row r="2987">
          <cell r="A2987">
            <v>38730</v>
          </cell>
          <cell r="B2987">
            <v>224.79</v>
          </cell>
          <cell r="C2987">
            <v>224.85599999999999</v>
          </cell>
          <cell r="D2987">
            <v>224.83</v>
          </cell>
          <cell r="E2987">
            <v>6.1116614396328352E-2</v>
          </cell>
          <cell r="F2987">
            <v>1.2530273265681692E-2</v>
          </cell>
        </row>
        <row r="2988">
          <cell r="A2988">
            <v>38740</v>
          </cell>
          <cell r="B2988">
            <v>224.72</v>
          </cell>
          <cell r="C2988">
            <v>224.79300000000001</v>
          </cell>
          <cell r="D2988">
            <v>224.72</v>
          </cell>
          <cell r="E2988">
            <v>6.2369641722896524E-2</v>
          </cell>
          <cell r="F2988">
            <v>1.378330059224986E-2</v>
          </cell>
        </row>
        <row r="2989">
          <cell r="A2989">
            <v>38750</v>
          </cell>
          <cell r="B2989">
            <v>224.66</v>
          </cell>
          <cell r="C2989">
            <v>224.72900000000001</v>
          </cell>
          <cell r="D2989">
            <v>224.66</v>
          </cell>
          <cell r="E2989">
            <v>6.3622669049464689E-2</v>
          </cell>
          <cell r="F2989">
            <v>1.5036327918818029E-2</v>
          </cell>
        </row>
        <row r="2990">
          <cell r="A2990">
            <v>38760</v>
          </cell>
          <cell r="B2990">
            <v>224.6</v>
          </cell>
          <cell r="C2990">
            <v>224.66499999999999</v>
          </cell>
          <cell r="D2990">
            <v>224.6</v>
          </cell>
          <cell r="E2990">
            <v>6.4875696376032854E-2</v>
          </cell>
          <cell r="F2990">
            <v>1.6289355245386199E-2</v>
          </cell>
        </row>
        <row r="2991">
          <cell r="A2991">
            <v>38770</v>
          </cell>
          <cell r="B2991">
            <v>224.53</v>
          </cell>
          <cell r="C2991">
            <v>224.602</v>
          </cell>
          <cell r="D2991">
            <v>224.53</v>
          </cell>
          <cell r="E2991">
            <v>6.6128723702601019E-2</v>
          </cell>
          <cell r="F2991">
            <v>1.7542382571954368E-2</v>
          </cell>
        </row>
        <row r="2992">
          <cell r="A2992">
            <v>38780</v>
          </cell>
          <cell r="B2992">
            <v>224.47</v>
          </cell>
          <cell r="C2992">
            <v>224.53800000000001</v>
          </cell>
          <cell r="D2992">
            <v>224.47</v>
          </cell>
          <cell r="E2992">
            <v>6.7381751029169185E-2</v>
          </cell>
          <cell r="F2992">
            <v>1.8795409898522537E-2</v>
          </cell>
        </row>
        <row r="2993">
          <cell r="A2993">
            <v>38790</v>
          </cell>
          <cell r="B2993">
            <v>224.4</v>
          </cell>
          <cell r="C2993">
            <v>224.47499999999999</v>
          </cell>
          <cell r="D2993">
            <v>224.4</v>
          </cell>
          <cell r="E2993">
            <v>1.2530273265681693E-3</v>
          </cell>
          <cell r="F2993">
            <v>1.2530273265681693E-3</v>
          </cell>
        </row>
        <row r="2994">
          <cell r="A2994">
            <v>38800</v>
          </cell>
          <cell r="B2994">
            <v>224.34</v>
          </cell>
          <cell r="C2994">
            <v>224.411</v>
          </cell>
          <cell r="D2994">
            <v>224.34</v>
          </cell>
          <cell r="E2994">
            <v>2.5060546531363386E-3</v>
          </cell>
          <cell r="F2994">
            <v>2.5060546531363386E-3</v>
          </cell>
        </row>
        <row r="2995">
          <cell r="A2995">
            <v>38810</v>
          </cell>
          <cell r="B2995">
            <v>224.28</v>
          </cell>
          <cell r="C2995">
            <v>224.34800000000001</v>
          </cell>
          <cell r="D2995">
            <v>224.28</v>
          </cell>
          <cell r="E2995">
            <v>3.7590819797045077E-3</v>
          </cell>
          <cell r="F2995">
            <v>3.7590819797045077E-3</v>
          </cell>
        </row>
        <row r="2996">
          <cell r="A2996">
            <v>38820</v>
          </cell>
          <cell r="B2996">
            <v>224.21</v>
          </cell>
          <cell r="C2996">
            <v>224.28399999999999</v>
          </cell>
          <cell r="D2996">
            <v>224.21</v>
          </cell>
          <cell r="E2996">
            <v>5.0121093062726772E-3</v>
          </cell>
          <cell r="F2996">
            <v>5.0121093062726772E-3</v>
          </cell>
        </row>
        <row r="2997">
          <cell r="A2997">
            <v>38830</v>
          </cell>
          <cell r="B2997">
            <v>224.15</v>
          </cell>
          <cell r="C2997">
            <v>224.221</v>
          </cell>
          <cell r="D2997">
            <v>224.15</v>
          </cell>
          <cell r="E2997">
            <v>6.2651366328408467E-3</v>
          </cell>
          <cell r="F2997">
            <v>6.2651366328408467E-3</v>
          </cell>
        </row>
        <row r="2998">
          <cell r="A2998">
            <v>38840</v>
          </cell>
          <cell r="B2998">
            <v>224.09</v>
          </cell>
          <cell r="C2998">
            <v>224.15700000000001</v>
          </cell>
          <cell r="D2998">
            <v>224.09</v>
          </cell>
          <cell r="E2998">
            <v>9.9966795504229777E-3</v>
          </cell>
          <cell r="F2998">
            <v>7.5181639594090162E-3</v>
          </cell>
        </row>
        <row r="2999">
          <cell r="A2999">
            <v>38850</v>
          </cell>
          <cell r="B2999">
            <v>224.02</v>
          </cell>
          <cell r="C2999">
            <v>224.09399999999999</v>
          </cell>
          <cell r="D2999">
            <v>224.02</v>
          </cell>
          <cell r="E2999">
            <v>1.3728222468005107E-2</v>
          </cell>
          <cell r="F2999">
            <v>8.7711912859771857E-3</v>
          </cell>
        </row>
        <row r="3000">
          <cell r="A3000">
            <v>38860</v>
          </cell>
          <cell r="B3000">
            <v>223.96</v>
          </cell>
          <cell r="C3000">
            <v>224.03</v>
          </cell>
          <cell r="D3000">
            <v>223.96</v>
          </cell>
          <cell r="E3000">
            <v>1.7459765385587238E-2</v>
          </cell>
          <cell r="F3000">
            <v>1.2502734203559315E-2</v>
          </cell>
        </row>
        <row r="3001">
          <cell r="A3001">
            <v>38870</v>
          </cell>
          <cell r="B3001">
            <v>223.9</v>
          </cell>
          <cell r="C3001">
            <v>223.96600000000001</v>
          </cell>
          <cell r="D3001">
            <v>223.9</v>
          </cell>
          <cell r="E3001">
            <v>2.1191308303169367E-2</v>
          </cell>
          <cell r="F3001">
            <v>1.6234277121141446E-2</v>
          </cell>
        </row>
        <row r="3002">
          <cell r="A3002">
            <v>38880</v>
          </cell>
          <cell r="B3002">
            <v>223.83</v>
          </cell>
          <cell r="C3002">
            <v>223.90299999999999</v>
          </cell>
          <cell r="D3002">
            <v>223.83</v>
          </cell>
          <cell r="E3002">
            <v>2.4922851220751496E-2</v>
          </cell>
          <cell r="F3002">
            <v>1.9965820038723575E-2</v>
          </cell>
        </row>
        <row r="3003">
          <cell r="A3003">
            <v>38890</v>
          </cell>
          <cell r="B3003">
            <v>223.77</v>
          </cell>
          <cell r="C3003">
            <v>223.839</v>
          </cell>
          <cell r="D3003">
            <v>223.77</v>
          </cell>
          <cell r="E3003">
            <v>2.8654394138333626E-2</v>
          </cell>
          <cell r="F3003">
            <v>2.3697362956305704E-2</v>
          </cell>
        </row>
        <row r="3004">
          <cell r="A3004">
            <v>38900</v>
          </cell>
          <cell r="B3004">
            <v>223.71</v>
          </cell>
          <cell r="C3004">
            <v>223.77600000000001</v>
          </cell>
          <cell r="D3004">
            <v>223.71</v>
          </cell>
          <cell r="E3004">
            <v>3.4864452646929715E-2</v>
          </cell>
          <cell r="F3004">
            <v>2.4950390282873873E-2</v>
          </cell>
        </row>
        <row r="3005">
          <cell r="A3005">
            <v>38910</v>
          </cell>
          <cell r="B3005">
            <v>223.64</v>
          </cell>
          <cell r="C3005">
            <v>223.71199999999999</v>
          </cell>
          <cell r="D3005">
            <v>223.64</v>
          </cell>
          <cell r="E3005">
            <v>3.8595995564511848E-2</v>
          </cell>
          <cell r="F3005">
            <v>2.6203417609442042E-2</v>
          </cell>
        </row>
        <row r="3006">
          <cell r="A3006">
            <v>38920</v>
          </cell>
          <cell r="B3006">
            <v>223.58</v>
          </cell>
          <cell r="C3006">
            <v>223.649</v>
          </cell>
          <cell r="D3006">
            <v>223.58</v>
          </cell>
          <cell r="E3006">
            <v>3.984902289108002E-2</v>
          </cell>
          <cell r="F3006">
            <v>2.745644493601021E-2</v>
          </cell>
        </row>
        <row r="3007">
          <cell r="A3007">
            <v>38930</v>
          </cell>
          <cell r="B3007">
            <v>223.52</v>
          </cell>
          <cell r="C3007">
            <v>223.58699999999999</v>
          </cell>
          <cell r="D3007">
            <v>223.52</v>
          </cell>
          <cell r="E3007">
            <v>4.1102050217648192E-2</v>
          </cell>
          <cell r="F3007">
            <v>2.8709472262578379E-2</v>
          </cell>
        </row>
        <row r="3008">
          <cell r="A3008">
            <v>38940</v>
          </cell>
          <cell r="B3008">
            <v>223.47</v>
          </cell>
          <cell r="C3008">
            <v>223.53700000000001</v>
          </cell>
          <cell r="D3008">
            <v>223.47</v>
          </cell>
          <cell r="E3008">
            <v>4.2355077544216364E-2</v>
          </cell>
          <cell r="F3008">
            <v>2.9962499589146548E-2</v>
          </cell>
        </row>
        <row r="3009">
          <cell r="A3009">
            <v>38950</v>
          </cell>
          <cell r="B3009">
            <v>223.42</v>
          </cell>
          <cell r="C3009">
            <v>223.501</v>
          </cell>
          <cell r="D3009">
            <v>223.42</v>
          </cell>
          <cell r="E3009">
            <v>4.3608104870784536E-2</v>
          </cell>
          <cell r="F3009">
            <v>3.1215526915714716E-2</v>
          </cell>
        </row>
        <row r="3010">
          <cell r="A3010">
            <v>38960</v>
          </cell>
          <cell r="B3010">
            <v>223.36999999999998</v>
          </cell>
          <cell r="C3010">
            <v>223.48</v>
          </cell>
          <cell r="D3010">
            <v>223.36999999999998</v>
          </cell>
          <cell r="E3010">
            <v>4.4861132197352709E-2</v>
          </cell>
          <cell r="F3010">
            <v>3.2468554242282885E-2</v>
          </cell>
        </row>
        <row r="3011">
          <cell r="A3011">
            <v>38970</v>
          </cell>
          <cell r="B3011">
            <v>223.31999999999996</v>
          </cell>
          <cell r="C3011">
            <v>223.47200000000001</v>
          </cell>
          <cell r="D3011">
            <v>223.262</v>
          </cell>
          <cell r="E3011">
            <v>6.0062694488905034E-2</v>
          </cell>
          <cell r="F3011">
            <v>5.2627147715863153E-2</v>
          </cell>
        </row>
        <row r="3012">
          <cell r="A3012">
            <v>38980</v>
          </cell>
          <cell r="B3012">
            <v>223.36999999999998</v>
          </cell>
          <cell r="C3012">
            <v>223.477</v>
          </cell>
          <cell r="D3012">
            <v>223.31200000000001</v>
          </cell>
          <cell r="E3012">
            <v>5.8809667162336862E-2</v>
          </cell>
          <cell r="F3012">
            <v>5.137412038929498E-2</v>
          </cell>
        </row>
        <row r="3013">
          <cell r="A3013">
            <v>38990</v>
          </cell>
          <cell r="B3013">
            <v>223.43</v>
          </cell>
          <cell r="C3013">
            <v>223.49700000000001</v>
          </cell>
          <cell r="D3013">
            <v>223.36200000000002</v>
          </cell>
          <cell r="E3013">
            <v>5.755663983576869E-2</v>
          </cell>
          <cell r="F3013">
            <v>5.0121093062726808E-2</v>
          </cell>
        </row>
        <row r="3014">
          <cell r="D3014">
            <v>223.41200000000003</v>
          </cell>
          <cell r="E3014">
            <v>0</v>
          </cell>
          <cell r="F3014">
            <v>0</v>
          </cell>
        </row>
        <row r="3015">
          <cell r="A3015">
            <v>39000</v>
          </cell>
          <cell r="B3015">
            <v>223.46</v>
          </cell>
          <cell r="C3015">
            <v>223.53100000000001</v>
          </cell>
          <cell r="D3015">
            <v>223.41200000000003</v>
          </cell>
          <cell r="E3015">
            <v>5.6303612509200518E-2</v>
          </cell>
          <cell r="F3015">
            <v>4.8868065736158636E-2</v>
          </cell>
        </row>
        <row r="3016">
          <cell r="A3016">
            <v>39010</v>
          </cell>
          <cell r="B3016">
            <v>223.51</v>
          </cell>
          <cell r="C3016">
            <v>223.577</v>
          </cell>
          <cell r="D3016">
            <v>223.46200000000005</v>
          </cell>
          <cell r="E3016">
            <v>5.5050585182632346E-2</v>
          </cell>
          <cell r="F3016">
            <v>4.7615038409590464E-2</v>
          </cell>
        </row>
        <row r="3017">
          <cell r="A3017">
            <v>39020</v>
          </cell>
          <cell r="B3017">
            <v>223.55</v>
          </cell>
          <cell r="C3017">
            <v>223.624</v>
          </cell>
          <cell r="D3017">
            <v>223.51200000000006</v>
          </cell>
          <cell r="E3017">
            <v>5.3797557856064174E-2</v>
          </cell>
          <cell r="F3017">
            <v>4.6362011083022292E-2</v>
          </cell>
        </row>
        <row r="3018">
          <cell r="A3018">
            <v>39030</v>
          </cell>
          <cell r="B3018">
            <v>223.6</v>
          </cell>
          <cell r="C3018">
            <v>223.672</v>
          </cell>
          <cell r="D3018">
            <v>223.56200000000007</v>
          </cell>
          <cell r="E3018">
            <v>5.2544530529496002E-2</v>
          </cell>
          <cell r="F3018">
            <v>4.510898375645412E-2</v>
          </cell>
        </row>
        <row r="3019">
          <cell r="A3019">
            <v>39040</v>
          </cell>
          <cell r="B3019">
            <v>223.65</v>
          </cell>
          <cell r="C3019">
            <v>223.71899999999999</v>
          </cell>
          <cell r="D3019">
            <v>223.61200000000008</v>
          </cell>
          <cell r="E3019">
            <v>5.1291503202927829E-2</v>
          </cell>
          <cell r="F3019">
            <v>4.3855956429885948E-2</v>
          </cell>
        </row>
        <row r="3020">
          <cell r="A3020">
            <v>39050</v>
          </cell>
          <cell r="B3020">
            <v>223.7</v>
          </cell>
          <cell r="C3020">
            <v>223.767</v>
          </cell>
          <cell r="D3020">
            <v>223.66200000000009</v>
          </cell>
          <cell r="E3020">
            <v>5.0038475876359657E-2</v>
          </cell>
          <cell r="F3020">
            <v>4.2602929103317776E-2</v>
          </cell>
        </row>
        <row r="3021">
          <cell r="A3021">
            <v>39060</v>
          </cell>
          <cell r="B3021">
            <v>223.74</v>
          </cell>
          <cell r="C3021">
            <v>223.81399999999999</v>
          </cell>
          <cell r="D3021">
            <v>223.7120000000001</v>
          </cell>
          <cell r="E3021">
            <v>4.8785448549791485E-2</v>
          </cell>
          <cell r="F3021">
            <v>4.1349901776749604E-2</v>
          </cell>
        </row>
        <row r="3022">
          <cell r="A3022">
            <v>39070</v>
          </cell>
          <cell r="B3022">
            <v>223.79</v>
          </cell>
          <cell r="C3022">
            <v>223.86199999999999</v>
          </cell>
          <cell r="D3022">
            <v>223.76200000000011</v>
          </cell>
          <cell r="E3022">
            <v>4.7532421223223313E-2</v>
          </cell>
          <cell r="F3022">
            <v>4.0096874450181431E-2</v>
          </cell>
        </row>
        <row r="3023">
          <cell r="A3023">
            <v>39080</v>
          </cell>
          <cell r="B3023">
            <v>223.84</v>
          </cell>
          <cell r="C3023">
            <v>223.90899999999999</v>
          </cell>
          <cell r="D3023">
            <v>223.81200000000013</v>
          </cell>
          <cell r="E3023">
            <v>4.6279393896655141E-2</v>
          </cell>
          <cell r="F3023">
            <v>3.8843847123613259E-2</v>
          </cell>
        </row>
        <row r="3024">
          <cell r="A3024">
            <v>39090</v>
          </cell>
          <cell r="B3024">
            <v>223.89</v>
          </cell>
          <cell r="C3024">
            <v>223.95699999999999</v>
          </cell>
          <cell r="D3024">
            <v>223.86200000000014</v>
          </cell>
          <cell r="E3024">
            <v>4.2547850979073008E-2</v>
          </cell>
          <cell r="F3024">
            <v>3.7590819797045087E-2</v>
          </cell>
        </row>
        <row r="3025">
          <cell r="A3025">
            <v>39100</v>
          </cell>
          <cell r="B3025">
            <v>223.94</v>
          </cell>
          <cell r="C3025">
            <v>224.00399999999999</v>
          </cell>
          <cell r="D3025">
            <v>223.91200000000015</v>
          </cell>
          <cell r="E3025">
            <v>3.8816308061490876E-2</v>
          </cell>
          <cell r="F3025">
            <v>3.6337792470476915E-2</v>
          </cell>
        </row>
        <row r="3026">
          <cell r="A3026">
            <v>39110</v>
          </cell>
          <cell r="B3026">
            <v>223.98</v>
          </cell>
          <cell r="C3026">
            <v>224.05199999999999</v>
          </cell>
          <cell r="D3026">
            <v>223.96200000000016</v>
          </cell>
          <cell r="E3026">
            <v>3.5084765143908743E-2</v>
          </cell>
          <cell r="F3026">
            <v>3.5084765143908743E-2</v>
          </cell>
        </row>
        <row r="3027">
          <cell r="A3027">
            <v>39120</v>
          </cell>
          <cell r="B3027">
            <v>224.03</v>
          </cell>
          <cell r="C3027">
            <v>224.09899999999999</v>
          </cell>
          <cell r="D3027">
            <v>224.01200000000017</v>
          </cell>
          <cell r="E3027">
            <v>3.3831737817340571E-2</v>
          </cell>
          <cell r="F3027">
            <v>3.3831737817340571E-2</v>
          </cell>
        </row>
        <row r="3028">
          <cell r="A3028">
            <v>39130</v>
          </cell>
          <cell r="B3028">
            <v>224.08</v>
          </cell>
          <cell r="C3028">
            <v>224.14699999999999</v>
          </cell>
          <cell r="D3028">
            <v>224.06200000000018</v>
          </cell>
          <cell r="E3028">
            <v>3.2578710490772399E-2</v>
          </cell>
          <cell r="F3028">
            <v>3.2578710490772399E-2</v>
          </cell>
        </row>
        <row r="3029">
          <cell r="A3029">
            <v>39140</v>
          </cell>
          <cell r="B3029">
            <v>224.12</v>
          </cell>
          <cell r="C3029">
            <v>224.19399999999999</v>
          </cell>
          <cell r="D3029">
            <v>224.11200000000019</v>
          </cell>
          <cell r="E3029">
            <v>3.1325683164204227E-2</v>
          </cell>
          <cell r="F3029">
            <v>3.1325683164204227E-2</v>
          </cell>
        </row>
        <row r="3030">
          <cell r="A3030">
            <v>39150</v>
          </cell>
          <cell r="B3030">
            <v>224.17</v>
          </cell>
          <cell r="C3030">
            <v>224.24199999999999</v>
          </cell>
          <cell r="D3030">
            <v>224.16200000000021</v>
          </cell>
          <cell r="E3030">
            <v>3.0072655837636054E-2</v>
          </cell>
          <cell r="F3030">
            <v>3.0072655837636054E-2</v>
          </cell>
        </row>
        <row r="3031">
          <cell r="A3031">
            <v>39160</v>
          </cell>
          <cell r="B3031">
            <v>224.22</v>
          </cell>
          <cell r="C3031">
            <v>224.28899999999999</v>
          </cell>
          <cell r="D3031">
            <v>224.21200000000022</v>
          </cell>
          <cell r="E3031">
            <v>2.8819628511067886E-2</v>
          </cell>
          <cell r="F3031">
            <v>2.8819628511067886E-2</v>
          </cell>
        </row>
        <row r="3032">
          <cell r="A3032">
            <v>39170</v>
          </cell>
          <cell r="B3032">
            <v>224.27</v>
          </cell>
          <cell r="C3032">
            <v>224.33699999999999</v>
          </cell>
          <cell r="D3032">
            <v>224.26200000000023</v>
          </cell>
          <cell r="E3032">
            <v>2.7566601184499717E-2</v>
          </cell>
          <cell r="F3032">
            <v>2.7566601184499717E-2</v>
          </cell>
        </row>
        <row r="3033">
          <cell r="A3033">
            <v>39180</v>
          </cell>
          <cell r="B3033">
            <v>224.31</v>
          </cell>
          <cell r="C3033">
            <v>224.38399999999999</v>
          </cell>
          <cell r="D3033">
            <v>224.31200000000024</v>
          </cell>
          <cell r="E3033">
            <v>2.6313573857931549E-2</v>
          </cell>
          <cell r="F3033">
            <v>2.6313573857931549E-2</v>
          </cell>
        </row>
        <row r="3034">
          <cell r="A3034">
            <v>39190</v>
          </cell>
          <cell r="B3034">
            <v>224.36</v>
          </cell>
          <cell r="C3034">
            <v>224.43199999999999</v>
          </cell>
          <cell r="D3034">
            <v>224.36200000000025</v>
          </cell>
          <cell r="E3034">
            <v>2.506054653136338E-2</v>
          </cell>
          <cell r="F3034">
            <v>2.506054653136338E-2</v>
          </cell>
        </row>
        <row r="3035">
          <cell r="A3035">
            <v>39200</v>
          </cell>
          <cell r="B3035">
            <v>224.41</v>
          </cell>
          <cell r="C3035">
            <v>224.47900000000001</v>
          </cell>
          <cell r="D3035">
            <v>224.41200000000026</v>
          </cell>
          <cell r="E3035">
            <v>2.3807519204795211E-2</v>
          </cell>
          <cell r="F3035">
            <v>2.3807519204795211E-2</v>
          </cell>
        </row>
        <row r="3036">
          <cell r="A3036">
            <v>39210</v>
          </cell>
          <cell r="B3036">
            <v>224.46</v>
          </cell>
          <cell r="C3036">
            <v>224.52699999999999</v>
          </cell>
          <cell r="D3036">
            <v>224.46200000000027</v>
          </cell>
          <cell r="E3036">
            <v>2.2554491878227043E-2</v>
          </cell>
          <cell r="F3036">
            <v>2.2554491878227043E-2</v>
          </cell>
        </row>
        <row r="3037">
          <cell r="A3037">
            <v>39220</v>
          </cell>
          <cell r="B3037">
            <v>224.5</v>
          </cell>
          <cell r="C3037">
            <v>224.57400000000001</v>
          </cell>
          <cell r="D3037">
            <v>224.51200000000028</v>
          </cell>
          <cell r="E3037">
            <v>2.1301464551658874E-2</v>
          </cell>
          <cell r="F3037">
            <v>2.1301464551658874E-2</v>
          </cell>
        </row>
        <row r="3038">
          <cell r="A3038">
            <v>39230</v>
          </cell>
          <cell r="B3038">
            <v>224.55</v>
          </cell>
          <cell r="C3038">
            <v>224.62200000000001</v>
          </cell>
          <cell r="D3038">
            <v>224.5620000000003</v>
          </cell>
          <cell r="E3038">
            <v>2.0048437225090705E-2</v>
          </cell>
          <cell r="F3038">
            <v>2.0048437225090705E-2</v>
          </cell>
        </row>
        <row r="3039">
          <cell r="A3039">
            <v>39240</v>
          </cell>
          <cell r="B3039">
            <v>224.6</v>
          </cell>
          <cell r="C3039">
            <v>224.66900000000001</v>
          </cell>
          <cell r="D3039">
            <v>224.61200000000031</v>
          </cell>
          <cell r="E3039">
            <v>1.8795409898522537E-2</v>
          </cell>
          <cell r="F3039">
            <v>1.8795409898522537E-2</v>
          </cell>
        </row>
        <row r="3040">
          <cell r="A3040">
            <v>39250</v>
          </cell>
          <cell r="B3040">
            <v>224.65</v>
          </cell>
          <cell r="C3040">
            <v>224.71700000000001</v>
          </cell>
          <cell r="D3040">
            <v>224.66200000000032</v>
          </cell>
          <cell r="E3040">
            <v>1.7542382571954368E-2</v>
          </cell>
          <cell r="F3040">
            <v>1.7542382571954368E-2</v>
          </cell>
        </row>
        <row r="3041">
          <cell r="A3041">
            <v>39260</v>
          </cell>
          <cell r="B3041">
            <v>224.69</v>
          </cell>
          <cell r="C3041">
            <v>224.76400000000001</v>
          </cell>
          <cell r="D3041">
            <v>224.71200000000033</v>
          </cell>
          <cell r="E3041">
            <v>1.6289355245386199E-2</v>
          </cell>
          <cell r="F3041">
            <v>1.6289355245386199E-2</v>
          </cell>
        </row>
        <row r="3042">
          <cell r="A3042">
            <v>39270</v>
          </cell>
          <cell r="B3042">
            <v>224.74</v>
          </cell>
          <cell r="C3042">
            <v>224.81200000000001</v>
          </cell>
          <cell r="D3042">
            <v>224.76200000000034</v>
          </cell>
          <cell r="E3042">
            <v>1.5036327918818029E-2</v>
          </cell>
          <cell r="F3042">
            <v>1.5036327918818029E-2</v>
          </cell>
        </row>
        <row r="3043">
          <cell r="A3043">
            <v>39280</v>
          </cell>
          <cell r="B3043">
            <v>224.79</v>
          </cell>
          <cell r="C3043">
            <v>224.85900000000001</v>
          </cell>
          <cell r="D3043">
            <v>224.81230000000036</v>
          </cell>
          <cell r="E3043">
            <v>1.378330059224986E-2</v>
          </cell>
          <cell r="F3043">
            <v>1.378330059224986E-2</v>
          </cell>
        </row>
        <row r="3044">
          <cell r="A3044">
            <v>39290</v>
          </cell>
          <cell r="B3044">
            <v>224.84</v>
          </cell>
          <cell r="C3044">
            <v>224.90700000000001</v>
          </cell>
          <cell r="D3044">
            <v>224.86230000000037</v>
          </cell>
          <cell r="E3044">
            <v>1.2530273265681692E-2</v>
          </cell>
          <cell r="F3044">
            <v>1.2530273265681692E-2</v>
          </cell>
        </row>
        <row r="3045">
          <cell r="A3045">
            <v>39300</v>
          </cell>
          <cell r="B3045">
            <v>224.88</v>
          </cell>
          <cell r="C3045">
            <v>224.95400000000001</v>
          </cell>
          <cell r="D3045">
            <v>224.91230000000039</v>
          </cell>
          <cell r="E3045">
            <v>1.1277245939113523E-2</v>
          </cell>
          <cell r="F3045">
            <v>1.1277245939113523E-2</v>
          </cell>
        </row>
        <row r="3046">
          <cell r="A3046">
            <v>39310</v>
          </cell>
          <cell r="B3046">
            <v>224.93</v>
          </cell>
          <cell r="C3046">
            <v>225.00200000000001</v>
          </cell>
          <cell r="D3046">
            <v>224.9623000000004</v>
          </cell>
          <cell r="E3046">
            <v>1.0024218612545354E-2</v>
          </cell>
          <cell r="F3046">
            <v>1.0024218612545354E-2</v>
          </cell>
        </row>
        <row r="3047">
          <cell r="A3047">
            <v>39320</v>
          </cell>
          <cell r="B3047">
            <v>224.98</v>
          </cell>
          <cell r="C3047">
            <v>225.04900000000001</v>
          </cell>
          <cell r="D3047">
            <v>225.01230000000041</v>
          </cell>
          <cell r="E3047">
            <v>8.7711912859771857E-3</v>
          </cell>
          <cell r="F3047">
            <v>8.7711912859771857E-3</v>
          </cell>
        </row>
        <row r="3048">
          <cell r="A3048">
            <v>39330</v>
          </cell>
          <cell r="B3048">
            <v>225.03</v>
          </cell>
          <cell r="C3048">
            <v>225.09700000000001</v>
          </cell>
          <cell r="D3048">
            <v>225.06230000000042</v>
          </cell>
          <cell r="E3048">
            <v>7.5181639594090162E-3</v>
          </cell>
          <cell r="F3048">
            <v>7.5181639594090162E-3</v>
          </cell>
        </row>
        <row r="3049">
          <cell r="A3049">
            <v>39340</v>
          </cell>
          <cell r="B3049">
            <v>225.07</v>
          </cell>
          <cell r="C3049">
            <v>225.14400000000001</v>
          </cell>
          <cell r="D3049">
            <v>225.11230000000043</v>
          </cell>
          <cell r="E3049">
            <v>6.2651366328408467E-3</v>
          </cell>
          <cell r="F3049">
            <v>6.2651366328408467E-3</v>
          </cell>
        </row>
        <row r="3050">
          <cell r="A3050">
            <v>39350</v>
          </cell>
          <cell r="B3050">
            <v>225.12</v>
          </cell>
          <cell r="C3050">
            <v>225.19200000000001</v>
          </cell>
          <cell r="D3050">
            <v>225.16230000000044</v>
          </cell>
          <cell r="E3050">
            <v>5.0121093062726772E-3</v>
          </cell>
          <cell r="F3050">
            <v>5.0121093062726772E-3</v>
          </cell>
        </row>
        <row r="3051">
          <cell r="A3051">
            <v>39360</v>
          </cell>
          <cell r="B3051">
            <v>225.17</v>
          </cell>
          <cell r="C3051">
            <v>225.239</v>
          </cell>
          <cell r="D3051">
            <v>225.21230000000045</v>
          </cell>
          <cell r="E3051">
            <v>3.7590819797045077E-3</v>
          </cell>
          <cell r="F3051">
            <v>3.7590819797045077E-3</v>
          </cell>
        </row>
        <row r="3052">
          <cell r="A3052">
            <v>39370</v>
          </cell>
          <cell r="B3052">
            <v>225.22</v>
          </cell>
          <cell r="C3052">
            <v>225.28700000000001</v>
          </cell>
          <cell r="D3052">
            <v>225.26230000000047</v>
          </cell>
          <cell r="E3052">
            <v>2.5060546531363386E-3</v>
          </cell>
          <cell r="F3052">
            <v>2.5060546531363386E-3</v>
          </cell>
        </row>
        <row r="3053">
          <cell r="A3053">
            <v>39380</v>
          </cell>
          <cell r="B3053">
            <v>225.26</v>
          </cell>
          <cell r="C3053">
            <v>225.334</v>
          </cell>
          <cell r="D3053">
            <v>225.31230000000048</v>
          </cell>
          <cell r="E3053">
            <v>1.2530273265681693E-3</v>
          </cell>
          <cell r="F3053">
            <v>1.2530273265681693E-3</v>
          </cell>
        </row>
        <row r="3054">
          <cell r="A3054">
            <v>39390</v>
          </cell>
          <cell r="B3054">
            <v>225.31</v>
          </cell>
          <cell r="C3054">
            <v>225.35</v>
          </cell>
          <cell r="D3054">
            <v>225.36230000000049</v>
          </cell>
          <cell r="E3054">
            <v>2.5060546531363386E-3</v>
          </cell>
          <cell r="F3054">
            <v>0</v>
          </cell>
        </row>
        <row r="3055">
          <cell r="A3055">
            <v>39400</v>
          </cell>
          <cell r="B3055">
            <v>225.23</v>
          </cell>
          <cell r="C3055">
            <v>225.303</v>
          </cell>
          <cell r="D3055">
            <v>225.23</v>
          </cell>
          <cell r="E3055">
            <v>3.7590819797045077E-3</v>
          </cell>
          <cell r="F3055">
            <v>1.2530273265681693E-3</v>
          </cell>
        </row>
        <row r="3056">
          <cell r="A3056">
            <v>39410</v>
          </cell>
          <cell r="B3056">
            <v>225.12</v>
          </cell>
          <cell r="C3056">
            <v>225.19200000000001</v>
          </cell>
          <cell r="D3056">
            <v>225.12</v>
          </cell>
          <cell r="E3056">
            <v>5.0121093062726772E-3</v>
          </cell>
          <cell r="F3056">
            <v>2.5060546531363386E-3</v>
          </cell>
        </row>
        <row r="3057">
          <cell r="A3057">
            <v>39420</v>
          </cell>
          <cell r="B3057">
            <v>224.95</v>
          </cell>
          <cell r="C3057">
            <v>225.018</v>
          </cell>
          <cell r="D3057">
            <v>224.95</v>
          </cell>
          <cell r="E3057">
            <v>6.2651366328408467E-3</v>
          </cell>
          <cell r="F3057">
            <v>3.7590819797045077E-3</v>
          </cell>
        </row>
        <row r="3058">
          <cell r="A3058">
            <v>39430</v>
          </cell>
          <cell r="B3058">
            <v>224.71</v>
          </cell>
          <cell r="C3058">
            <v>224.78100000000001</v>
          </cell>
          <cell r="D3058">
            <v>224.71</v>
          </cell>
          <cell r="E3058">
            <v>7.5181639594090162E-3</v>
          </cell>
          <cell r="F3058">
            <v>5.0121093062726772E-3</v>
          </cell>
        </row>
        <row r="3059">
          <cell r="A3059">
            <v>39440</v>
          </cell>
          <cell r="B3059">
            <v>224.41</v>
          </cell>
          <cell r="C3059">
            <v>224.48</v>
          </cell>
          <cell r="D3059">
            <v>224.41</v>
          </cell>
          <cell r="E3059">
            <v>8.7711912859771857E-3</v>
          </cell>
          <cell r="F3059">
            <v>8.7436522238548073E-3</v>
          </cell>
        </row>
        <row r="3060">
          <cell r="A3060">
            <v>39450</v>
          </cell>
          <cell r="B3060">
            <v>224.08</v>
          </cell>
          <cell r="C3060">
            <v>224.148</v>
          </cell>
          <cell r="D3060">
            <v>224.08</v>
          </cell>
          <cell r="E3060">
            <v>1.0024218612545354E-2</v>
          </cell>
          <cell r="F3060">
            <v>1.2475195141436937E-2</v>
          </cell>
        </row>
        <row r="3061">
          <cell r="A3061">
            <v>39460</v>
          </cell>
          <cell r="B3061">
            <v>223.75</v>
          </cell>
          <cell r="C3061">
            <v>223.816</v>
          </cell>
          <cell r="D3061">
            <v>223.75</v>
          </cell>
          <cell r="E3061">
            <v>1.1277245939113523E-2</v>
          </cell>
          <cell r="F3061">
            <v>1.6206738059019066E-2</v>
          </cell>
        </row>
        <row r="3062">
          <cell r="A3062">
            <v>39470</v>
          </cell>
          <cell r="B3062">
            <v>223.43</v>
          </cell>
          <cell r="C3062">
            <v>223.505</v>
          </cell>
          <cell r="D3062">
            <v>223.43</v>
          </cell>
          <cell r="E3062">
            <v>1.2530273265681692E-2</v>
          </cell>
          <cell r="F3062">
            <v>1.7459765385587234E-2</v>
          </cell>
        </row>
        <row r="3063">
          <cell r="A3063">
            <v>39480</v>
          </cell>
          <cell r="B3063">
            <v>223.17</v>
          </cell>
          <cell r="C3063">
            <v>223.238</v>
          </cell>
          <cell r="D3063">
            <v>223.17</v>
          </cell>
          <cell r="E3063">
            <v>1.378330059224986E-2</v>
          </cell>
          <cell r="F3063">
            <v>1.8712792712155403E-2</v>
          </cell>
        </row>
        <row r="3064">
          <cell r="A3064">
            <v>39490</v>
          </cell>
          <cell r="B3064">
            <v>222.94</v>
          </cell>
          <cell r="C3064">
            <v>223.01499999999999</v>
          </cell>
          <cell r="D3064">
            <v>222.94</v>
          </cell>
          <cell r="E3064">
            <v>1.5036327918818029E-2</v>
          </cell>
          <cell r="F3064">
            <v>1.9965820038723572E-2</v>
          </cell>
        </row>
        <row r="3065">
          <cell r="A3065">
            <v>39500</v>
          </cell>
          <cell r="B3065">
            <v>222.76</v>
          </cell>
          <cell r="C3065">
            <v>222.83500000000001</v>
          </cell>
          <cell r="D3065">
            <v>222.76</v>
          </cell>
          <cell r="E3065">
            <v>1.6285775167310289E-2</v>
          </cell>
          <cell r="F3065">
            <v>2.121526728721583E-2</v>
          </cell>
        </row>
        <row r="3066">
          <cell r="A3066">
            <v>39510</v>
          </cell>
          <cell r="B3066">
            <v>222.63</v>
          </cell>
          <cell r="C3066">
            <v>222.69800000000001</v>
          </cell>
          <cell r="D3066">
            <v>222.63</v>
          </cell>
          <cell r="E3066">
            <v>1.2494472484922601E-3</v>
          </cell>
          <cell r="F3066">
            <v>1.2494472484922601E-3</v>
          </cell>
        </row>
        <row r="3067">
          <cell r="A3067">
            <v>39520</v>
          </cell>
          <cell r="B3067">
            <v>222.54</v>
          </cell>
          <cell r="C3067">
            <v>222.60499999999999</v>
          </cell>
          <cell r="D3067">
            <v>222.57999999999998</v>
          </cell>
          <cell r="E3067">
            <v>2.5024745750604292E-3</v>
          </cell>
          <cell r="F3067">
            <v>2.5024745750604292E-3</v>
          </cell>
        </row>
        <row r="3068">
          <cell r="A3068">
            <v>39530</v>
          </cell>
          <cell r="B3068">
            <v>222.49</v>
          </cell>
          <cell r="C3068">
            <v>222.55600000000001</v>
          </cell>
          <cell r="D3068">
            <v>222.52999999999997</v>
          </cell>
          <cell r="E3068">
            <v>3.7555019016285987E-3</v>
          </cell>
          <cell r="F3068">
            <v>3.7555019016285987E-3</v>
          </cell>
        </row>
        <row r="3069">
          <cell r="A3069">
            <v>39540</v>
          </cell>
          <cell r="B3069">
            <v>222.47</v>
          </cell>
          <cell r="C3069">
            <v>222.55</v>
          </cell>
          <cell r="D3069">
            <v>222.47999999999996</v>
          </cell>
          <cell r="E3069">
            <v>1.4855947061916458E-2</v>
          </cell>
          <cell r="F3069">
            <v>4.6580946626895166E-2</v>
          </cell>
        </row>
        <row r="3070">
          <cell r="A3070">
            <v>39550</v>
          </cell>
          <cell r="B3070">
            <v>222.52</v>
          </cell>
          <cell r="C3070">
            <v>222.58699999999999</v>
          </cell>
          <cell r="D3070">
            <v>222.52999999999997</v>
          </cell>
          <cell r="E3070">
            <v>1.3602919735348289E-2</v>
          </cell>
          <cell r="F3070">
            <v>4.5327919300326994E-2</v>
          </cell>
        </row>
        <row r="3071">
          <cell r="A3071">
            <v>39560</v>
          </cell>
          <cell r="B3071">
            <v>222.58</v>
          </cell>
          <cell r="C3071">
            <v>222.64699999999999</v>
          </cell>
          <cell r="D3071">
            <v>222.58</v>
          </cell>
          <cell r="E3071">
            <v>1.234989240878012E-2</v>
          </cell>
          <cell r="F3071">
            <v>4.1596376382744861E-2</v>
          </cell>
        </row>
        <row r="3072">
          <cell r="A3072">
            <v>39570</v>
          </cell>
          <cell r="B3072">
            <v>222.64</v>
          </cell>
          <cell r="C3072">
            <v>222.70599999999999</v>
          </cell>
          <cell r="D3072">
            <v>222.64</v>
          </cell>
          <cell r="E3072">
            <v>8.6183494911979911E-3</v>
          </cell>
          <cell r="F3072">
            <v>3.5386317874148768E-2</v>
          </cell>
        </row>
        <row r="3073">
          <cell r="A3073">
            <v>39580</v>
          </cell>
          <cell r="B3073">
            <v>222.7</v>
          </cell>
          <cell r="C3073">
            <v>222.76599999999999</v>
          </cell>
          <cell r="D3073">
            <v>222.7</v>
          </cell>
          <cell r="E3073">
            <v>4.886806573615861E-3</v>
          </cell>
          <cell r="F3073">
            <v>2.6697743774538714E-2</v>
          </cell>
        </row>
        <row r="3074">
          <cell r="A3074">
            <v>39590</v>
          </cell>
          <cell r="B3074">
            <v>222.75</v>
          </cell>
          <cell r="C3074">
            <v>222.82499999999999</v>
          </cell>
          <cell r="D3074">
            <v>222.75</v>
          </cell>
          <cell r="E3074">
            <v>3.6337792470476915E-3</v>
          </cell>
          <cell r="F3074">
            <v>1.8009169674928664E-2</v>
          </cell>
        </row>
        <row r="3075">
          <cell r="A3075">
            <v>39600</v>
          </cell>
          <cell r="B3075">
            <v>222.81</v>
          </cell>
          <cell r="C3075">
            <v>222.88399999999999</v>
          </cell>
          <cell r="D3075">
            <v>222.81</v>
          </cell>
          <cell r="E3075">
            <v>2.380751920479522E-3</v>
          </cell>
          <cell r="F3075">
            <v>1.1799111166332574E-2</v>
          </cell>
        </row>
        <row r="3076">
          <cell r="A3076">
            <v>39610</v>
          </cell>
          <cell r="B3076">
            <v>222.87</v>
          </cell>
          <cell r="C3076">
            <v>222.94399999999999</v>
          </cell>
          <cell r="D3076">
            <v>222.87</v>
          </cell>
          <cell r="E3076">
            <v>1.1277245939113525E-3</v>
          </cell>
          <cell r="F3076">
            <v>5.5890526577364822E-3</v>
          </cell>
        </row>
        <row r="3077">
          <cell r="A3077">
            <v>39619</v>
          </cell>
          <cell r="B3077">
            <v>222.93</v>
          </cell>
          <cell r="C3077">
            <v>0</v>
          </cell>
          <cell r="D3077">
            <v>222.93</v>
          </cell>
        </row>
      </sheetData>
      <sheetData sheetId="4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r DISEÑO"/>
      <sheetName val="cbr granulares"/>
      <sheetName val="ESTRUCTURAS EXISTENTES"/>
      <sheetName val="SECTORIZACIÓN"/>
      <sheetName val="AASHTO CALZ EXISTENTE"/>
      <sheetName val="AASHTO AMPLIACIONES"/>
      <sheetName val="REPORTE"/>
      <sheetName val="TRÁNSITO"/>
      <sheetName val="Sheet1"/>
      <sheetName val="ITEMS"/>
      <sheetName val="I.D"/>
      <sheetName val="EQPO"/>
      <sheetName val="INSUMOS"/>
      <sheetName val="TRANSPORTES"/>
      <sheetName val="SALARIOS"/>
    </sheetNames>
    <sheetDataSet>
      <sheetData sheetId="0"/>
      <sheetData sheetId="1"/>
      <sheetData sheetId="2"/>
      <sheetData sheetId="3">
        <row r="12">
          <cell r="A12" t="str">
            <v>INICIO</v>
          </cell>
          <cell r="C12" t="str">
            <v>CBR PER 85</v>
          </cell>
          <cell r="D12" t="str">
            <v>ESPESOR REMANENTE</v>
          </cell>
          <cell r="E12" t="str">
            <v>CBR MEDIA GRAN</v>
          </cell>
          <cell r="F12" t="str">
            <v>CBR MEJORAMIENTO</v>
          </cell>
          <cell r="G12" t="str">
            <v>ESPESOR MEJORAMIENTO cm</v>
          </cell>
        </row>
        <row r="13">
          <cell r="A13">
            <v>0</v>
          </cell>
          <cell r="C13">
            <v>25.75</v>
          </cell>
          <cell r="D13">
            <v>42.714285714285715</v>
          </cell>
          <cell r="E13">
            <v>27.5</v>
          </cell>
          <cell r="F13">
            <v>10</v>
          </cell>
          <cell r="G13">
            <v>40</v>
          </cell>
        </row>
        <row r="14">
          <cell r="A14">
            <v>1625</v>
          </cell>
          <cell r="C14">
            <v>12.2</v>
          </cell>
          <cell r="D14">
            <v>54</v>
          </cell>
          <cell r="E14">
            <v>15</v>
          </cell>
          <cell r="F14">
            <v>10</v>
          </cell>
          <cell r="G14">
            <v>40</v>
          </cell>
        </row>
        <row r="15">
          <cell r="A15">
            <v>2875</v>
          </cell>
          <cell r="C15">
            <v>18.8</v>
          </cell>
          <cell r="D15">
            <v>51.652173913043477</v>
          </cell>
          <cell r="E15">
            <v>28.688888888888886</v>
          </cell>
          <cell r="F15">
            <v>10</v>
          </cell>
          <cell r="G15">
            <v>40</v>
          </cell>
        </row>
        <row r="16">
          <cell r="A16">
            <v>8625</v>
          </cell>
          <cell r="C16">
            <v>10.4</v>
          </cell>
          <cell r="D16">
            <v>118.22222222222223</v>
          </cell>
          <cell r="E16">
            <v>24.28</v>
          </cell>
          <cell r="F16">
            <v>10</v>
          </cell>
          <cell r="G16">
            <v>40</v>
          </cell>
        </row>
        <row r="17">
          <cell r="A17">
            <v>10875</v>
          </cell>
          <cell r="C17">
            <v>18</v>
          </cell>
          <cell r="D17">
            <v>35.714285714285715</v>
          </cell>
          <cell r="E17">
            <v>18</v>
          </cell>
          <cell r="F17">
            <v>10</v>
          </cell>
          <cell r="G17">
            <v>40</v>
          </cell>
        </row>
        <row r="18">
          <cell r="A18">
            <v>12625</v>
          </cell>
          <cell r="C18">
            <v>19.8</v>
          </cell>
          <cell r="D18">
            <v>49.375</v>
          </cell>
          <cell r="E18">
            <v>22.5</v>
          </cell>
          <cell r="F18">
            <v>10</v>
          </cell>
          <cell r="G18">
            <v>40</v>
          </cell>
        </row>
        <row r="19">
          <cell r="A19">
            <v>14625</v>
          </cell>
          <cell r="C19">
            <v>10.6</v>
          </cell>
          <cell r="D19">
            <v>61.5</v>
          </cell>
          <cell r="E19">
            <v>12</v>
          </cell>
          <cell r="F19">
            <v>10</v>
          </cell>
          <cell r="G19">
            <v>40</v>
          </cell>
        </row>
        <row r="20">
          <cell r="A20">
            <v>15625</v>
          </cell>
          <cell r="C20">
            <v>17.649999999999999</v>
          </cell>
          <cell r="D20">
            <v>58.6</v>
          </cell>
          <cell r="E20">
            <v>18.833333333333332</v>
          </cell>
          <cell r="F20">
            <v>10</v>
          </cell>
          <cell r="G20">
            <v>40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sonalizar"/>
      <sheetName val="AutoOpen Stub Data"/>
      <sheetName val="Factura13"/>
      <sheetName val="Form5 _Pág_ 1"/>
      <sheetName val="Form5 _Pág_ 2"/>
    </sheetNames>
    <definedNames>
      <definedName name="Customize"/>
      <definedName name="FareWellStmnt"/>
      <definedName name="FinePrint"/>
      <definedName name="INV_Payments"/>
      <definedName name="Nada"/>
    </definedNames>
    <sheetDataSet>
      <sheetData sheetId="0">
        <row r="15">
          <cell r="E15" t="str">
            <v>CUNDINAMARCA</v>
          </cell>
        </row>
        <row r="22">
          <cell r="E22" t="str">
            <v>estatal</v>
          </cell>
          <cell r="G22" t="str">
            <v>Tarjeta 1</v>
          </cell>
        </row>
        <row r="23">
          <cell r="E23">
            <v>0.05</v>
          </cell>
          <cell r="G23" t="str">
            <v>Tarjeta 2</v>
          </cell>
        </row>
        <row r="24">
          <cell r="D24" t="b">
            <v>0</v>
          </cell>
          <cell r="G24" t="str">
            <v>Tarjeta 3</v>
          </cell>
        </row>
        <row r="27">
          <cell r="G27">
            <v>7</v>
          </cell>
        </row>
        <row r="28">
          <cell r="D28" t="b">
            <v>0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U PART"/>
      <sheetName val="A. P. U."/>
      <sheetName val="Listado"/>
      <sheetName val="PPTOS"/>
      <sheetName val="Borrable"/>
      <sheetName val="Análisis de precios"/>
      <sheetName val="Analisis de Precios Unitarios A"/>
      <sheetName val="INDICMICROEMP"/>
      <sheetName val="Analisis%20de%20Precios%20Unita"/>
      <sheetName val="ESTADO RED"/>
      <sheetName val="CARRETERAS"/>
      <sheetName val="GENERALIDADES "/>
      <sheetName val="APU_PART1"/>
      <sheetName val="A__P__U_1"/>
      <sheetName val="Analisis_de_Precios_Unitarios_1"/>
      <sheetName val="APU_PART"/>
      <sheetName val="A__P__U_"/>
      <sheetName val="Analisis_de_Precios_Unitarios_A"/>
      <sheetName val="A_ P_ U_"/>
      <sheetName val="INDICE"/>
      <sheetName val="FLUJOS"/>
      <sheetName val="HOJA BASE"/>
      <sheetName val="TOTCAPIT"/>
      <sheetName val="JORNABAS"/>
      <sheetName val="MATERIALES"/>
      <sheetName val="TOTCUADEQ"/>
      <sheetName val="TOTCUADMO"/>
      <sheetName val="Puntajes"/>
      <sheetName val="Anexo No. 5"/>
      <sheetName val="Datos"/>
      <sheetName val="5094-2003"/>
      <sheetName val="FINANCIERA"/>
      <sheetName val="PREACTA"/>
      <sheetName val="ESTADO VÍA-CRIT.TECNICO"/>
      <sheetName val="Aerocivil - Cantidades "/>
      <sheetName val="Aerocivil Acta"/>
      <sheetName val="Aerocivil IVA"/>
      <sheetName val="101 Loc Y Repl"/>
      <sheetName val="CRONOGRAMA AMBIENTAL"/>
      <sheetName val="DATA"/>
      <sheetName val="COSTOS INDIRECTOS"/>
      <sheetName val="M&amp;E "/>
      <sheetName val="UTILIDAD ESPERADA"/>
      <sheetName val="SOLICITUDES DE PERSONAL"/>
      <sheetName val="PLAN DE INVERSIÓN ANTICIPO"/>
      <sheetName val="DL"/>
      <sheetName val="2)"/>
      <sheetName val="3) PRESUPUESTO"/>
      <sheetName val="PRIMARIO APUS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EYD"/>
      <sheetName val="5) P-INVERSIONES"/>
      <sheetName val="6) FLUJO DE CAJA"/>
      <sheetName val="7) INST PROV"/>
      <sheetName val="\\Pc1\E\AMV-3005-2005\ADMON GRU"/>
      <sheetName val="PRESUPUESTO"/>
      <sheetName val="MANO"/>
      <sheetName val="EQUIPO"/>
      <sheetName val="MATERIAL"/>
      <sheetName val="TRANSPORTE"/>
      <sheetName val="BASES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Hoja1 (2)"/>
      <sheetName val="Hoja4"/>
      <sheetName val="Hoja4 (2)"/>
      <sheetName val="Hoja4 (3)"/>
      <sheetName val="Hoja2"/>
      <sheetName val="Hoja3"/>
      <sheetName val="Hoja1_(2)"/>
      <sheetName val="Hoja4_(2)"/>
      <sheetName val="Hoja4_(3)"/>
      <sheetName val="5094-2003"/>
      <sheetName val="AIU"/>
      <sheetName val="A. P. U."/>
    </sheetNames>
    <sheetDataSet>
      <sheetData sheetId="0" refreshError="1">
        <row r="60">
          <cell r="F60">
            <v>80591.125</v>
          </cell>
        </row>
        <row r="81">
          <cell r="C81">
            <v>1030017.2290000001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esup"/>
      <sheetName val="Unitarios"/>
      <sheetName val="Insum"/>
      <sheetName val="An-Unit"/>
      <sheetName val="2.01.02(1)"/>
      <sheetName val="2.01.02(2)"/>
      <sheetName val="2.01.02(3)"/>
      <sheetName val="2.01.03(1)"/>
      <sheetName val="2.01.03(2)"/>
      <sheetName val="2.01.03(3)"/>
      <sheetName val="2.03.02(1)"/>
      <sheetName val="2.03.02(2)"/>
      <sheetName val="2.03.02(3)"/>
      <sheetName val="2.03.03(1)"/>
      <sheetName val="2.03.03(2)"/>
      <sheetName val="2.03.03(3)"/>
      <sheetName val="2.03.04(1)"/>
      <sheetName val="2.03.04(2)"/>
      <sheetName val="2.03.04(3)"/>
      <sheetName val="2.03.05(1)"/>
      <sheetName val="2.03.05(2)"/>
      <sheetName val="2.03.05(3)"/>
      <sheetName val="2.04.02(1)"/>
      <sheetName val="2.04.02(2)"/>
      <sheetName val="2.04.02(3)"/>
      <sheetName val="2.04.03(1)"/>
      <sheetName val="2.04.03(2)"/>
      <sheetName val="2.04.03(3)"/>
      <sheetName val="2.04.04(1)"/>
      <sheetName val="2.04.04(2)"/>
      <sheetName val="2.04.04(3)"/>
      <sheetName val="1.05.01(1)"/>
      <sheetName val="1.05.01(2)"/>
      <sheetName val="1.05.01(3)"/>
      <sheetName val="6.00.01(1)"/>
      <sheetName val="6.00.01(2)"/>
      <sheetName val="6.00.01(3)"/>
      <sheetName val="6.00.02(1)"/>
      <sheetName val="6.00.02(2)"/>
      <sheetName val="6.00.02(3)"/>
      <sheetName val="6.00.03(1)"/>
      <sheetName val="6.00.03(2)"/>
      <sheetName val="6.00.03(3)"/>
      <sheetName val="6.00.04(1)"/>
      <sheetName val="6.00.04(2)"/>
      <sheetName val="6.00.04(3)"/>
      <sheetName val="6.00.05(1)"/>
      <sheetName val="6.00.05(2)"/>
      <sheetName val="6.00.05(3)"/>
      <sheetName val="6.02.01(1)"/>
      <sheetName val="6.02.01(2)"/>
      <sheetName val="6.02.01(3)"/>
      <sheetName val="6.02.02(1)"/>
      <sheetName val="6.02.02(2)"/>
      <sheetName val="6.02.02(3)"/>
      <sheetName val="6.02.03(1)"/>
      <sheetName val="6.02.03(2)"/>
      <sheetName val="6.02.03(3)"/>
      <sheetName val="6.02.04(1)"/>
      <sheetName val="6.02.04(2)"/>
      <sheetName val="6.02.04(3)"/>
      <sheetName val="6.02.05(1)"/>
      <sheetName val="6.02.05(2)"/>
      <sheetName val="6.02.05(3)"/>
      <sheetName val="6.02.06(1)"/>
      <sheetName val="6.02.06(2)"/>
      <sheetName val="6.02.06(3)"/>
      <sheetName val="6.02.07(1)"/>
      <sheetName val="2.10.04(2)"/>
      <sheetName val="2.10.04(3)"/>
      <sheetName val="2.10.05(1)"/>
      <sheetName val="2.10.05(2)"/>
      <sheetName val="2.10.05(3)"/>
      <sheetName val="2.10.06(1)"/>
      <sheetName val="2.10.06(2)"/>
      <sheetName val="2.10.06(3)"/>
      <sheetName val="2.14.01(1)"/>
      <sheetName val="2.14.01(2)"/>
      <sheetName val="2.14.01(3)"/>
      <sheetName val="2.14.02(1)"/>
      <sheetName val="2.14.02(2)"/>
      <sheetName val="2.14.02(3)"/>
      <sheetName val="2.17.01(1)"/>
      <sheetName val="2.17.01(2)"/>
      <sheetName val="2.17.01(3)"/>
      <sheetName val="2.17.02(1)"/>
      <sheetName val="2.17.02(2)"/>
      <sheetName val="2.17.02(3)"/>
      <sheetName val="2.20.02(1)"/>
      <sheetName val="2.20.02(2)"/>
      <sheetName val="2.20.02(3)"/>
      <sheetName val="2.21.01(1)"/>
      <sheetName val="2.21.01(2)"/>
      <sheetName val="2.21.01(3)"/>
      <sheetName val="2.21.02(1)"/>
      <sheetName val="2.21.02(2)"/>
      <sheetName val="2.21.02(3)"/>
      <sheetName val="2.21.03(1)"/>
      <sheetName val="2.21.03(2)"/>
      <sheetName val="2.21.03(3)"/>
      <sheetName val="2.22.01(1)"/>
      <sheetName val="2.22.01(2)"/>
      <sheetName val="2.22.01(3)"/>
      <sheetName val="2.23.01(1)"/>
      <sheetName val="2.23.01(2)"/>
      <sheetName val="2.23.01(3)"/>
      <sheetName val="2.24.01(1)"/>
      <sheetName val="2.24.01(2)"/>
      <sheetName val="2.24.01(3)"/>
      <sheetName val="2.25.01(1)"/>
      <sheetName val="2.25.01(2)"/>
      <sheetName val="2.25.01(3)"/>
      <sheetName val="2.26.01(1)"/>
      <sheetName val="2.26.01(2)"/>
      <sheetName val="2.26.01(3)"/>
      <sheetName val="3.01.01(1)"/>
      <sheetName val="3.01.01(2)"/>
      <sheetName val="3.01.01(3)"/>
      <sheetName val="3.02.01(1)"/>
      <sheetName val="3.02.01(2)"/>
      <sheetName val="3.02.01(3)"/>
      <sheetName val="3.03.02(1)"/>
      <sheetName val="3.03.02(2)"/>
      <sheetName val="3.03.02(3)"/>
      <sheetName val="3.03.11(1)"/>
      <sheetName val="3.03.11(2)"/>
      <sheetName val="3.03.11(3)"/>
      <sheetName val="3.08.05(1)"/>
      <sheetName val="3.08.05(2)"/>
      <sheetName val="3.08.05(3)"/>
      <sheetName val="3.08.06(1)"/>
      <sheetName val="3.08.06(2)"/>
      <sheetName val="3.08.06(3)"/>
      <sheetName val="4.01.01(1)"/>
      <sheetName val="4.01.01(2)"/>
      <sheetName val="4.01.01(3)"/>
      <sheetName val="4.02.01(1)"/>
      <sheetName val="4.02.01(2)"/>
      <sheetName val="4.02.01(3)"/>
      <sheetName val="4.03.01(1)"/>
      <sheetName val="4.03.01(2)"/>
      <sheetName val="4.03.01(3)"/>
      <sheetName val="4.05.01(1)"/>
      <sheetName val="4.05.01(2)"/>
      <sheetName val="4.05.01(3)"/>
      <sheetName val="Hoja3"/>
      <sheetName val="Hoja2"/>
      <sheetName val="Hoja1"/>
      <sheetName val="1.01.01(1)"/>
      <sheetName val="A. P. U."/>
      <sheetName val="INDICMICROEMP"/>
      <sheetName val="Otros"/>
      <sheetName val="Equipo"/>
      <sheetName val="2_01_02(1)1"/>
      <sheetName val="2_01_02(2)1"/>
      <sheetName val="2_01_02(3)1"/>
      <sheetName val="2_01_03(1)1"/>
      <sheetName val="2_01_03(2)1"/>
      <sheetName val="2_01_03(3)1"/>
      <sheetName val="2_03_02(1)1"/>
      <sheetName val="2_03_02(2)1"/>
      <sheetName val="2_03_02(3)1"/>
      <sheetName val="2_03_03(1)1"/>
      <sheetName val="2_03_03(2)1"/>
      <sheetName val="2_03_03(3)1"/>
      <sheetName val="2_03_04(1)1"/>
      <sheetName val="2_03_04(2)1"/>
      <sheetName val="2_03_04(3)1"/>
      <sheetName val="2_03_05(1)1"/>
      <sheetName val="2_03_05(2)1"/>
      <sheetName val="2_03_05(3)1"/>
      <sheetName val="2_04_02(1)1"/>
      <sheetName val="2_04_02(2)1"/>
      <sheetName val="2_04_02(3)1"/>
      <sheetName val="2_04_03(1)1"/>
      <sheetName val="2_04_03(2)1"/>
      <sheetName val="2_04_03(3)1"/>
      <sheetName val="2_04_04(1)1"/>
      <sheetName val="2_04_04(2)1"/>
      <sheetName val="2_04_04(3)1"/>
      <sheetName val="1_05_01(1)1"/>
      <sheetName val="1_05_01(2)1"/>
      <sheetName val="1_05_01(3)1"/>
      <sheetName val="6_00_01(1)1"/>
      <sheetName val="6_00_01(2)1"/>
      <sheetName val="6_00_01(3)1"/>
      <sheetName val="6_00_02(1)1"/>
      <sheetName val="6_00_02(2)1"/>
      <sheetName val="6_00_02(3)1"/>
      <sheetName val="6_00_03(1)1"/>
      <sheetName val="6_00_03(2)1"/>
      <sheetName val="6_00_03(3)1"/>
      <sheetName val="6_00_04(1)1"/>
      <sheetName val="6_00_04(2)1"/>
      <sheetName val="6_00_04(3)1"/>
      <sheetName val="6_00_05(1)1"/>
      <sheetName val="6_00_05(2)1"/>
      <sheetName val="6_00_05(3)1"/>
      <sheetName val="6_02_01(1)1"/>
      <sheetName val="6_02_01(2)1"/>
      <sheetName val="6_02_01(3)1"/>
      <sheetName val="6_02_02(1)1"/>
      <sheetName val="6_02_02(2)1"/>
      <sheetName val="6_02_02(3)1"/>
      <sheetName val="6_02_03(1)1"/>
      <sheetName val="6_02_03(2)1"/>
      <sheetName val="6_02_03(3)1"/>
      <sheetName val="6_02_04(1)1"/>
      <sheetName val="6_02_04(2)1"/>
      <sheetName val="6_02_04(3)1"/>
      <sheetName val="6_02_05(1)1"/>
      <sheetName val="6_02_05(2)1"/>
      <sheetName val="6_02_05(3)1"/>
      <sheetName val="6_02_06(1)1"/>
      <sheetName val="6_02_06(2)1"/>
      <sheetName val="6_02_06(3)1"/>
      <sheetName val="6_02_07(1)1"/>
      <sheetName val="2_10_04(2)1"/>
      <sheetName val="2_10_04(3)1"/>
      <sheetName val="2_10_05(1)1"/>
      <sheetName val="2_10_05(2)1"/>
      <sheetName val="2_10_05(3)1"/>
      <sheetName val="2_10_06(1)1"/>
      <sheetName val="2_10_06(2)1"/>
      <sheetName val="2_10_06(3)1"/>
      <sheetName val="2_14_01(1)1"/>
      <sheetName val="2_14_01(2)1"/>
      <sheetName val="2_14_01(3)1"/>
      <sheetName val="2_14_02(1)1"/>
      <sheetName val="2_14_02(2)1"/>
      <sheetName val="2_14_02(3)1"/>
      <sheetName val="2_17_01(1)1"/>
      <sheetName val="2_17_01(2)1"/>
      <sheetName val="2_17_01(3)1"/>
      <sheetName val="2_17_02(1)1"/>
      <sheetName val="2_17_02(2)1"/>
      <sheetName val="2_17_02(3)1"/>
      <sheetName val="2_20_02(1)1"/>
      <sheetName val="2_20_02(2)1"/>
      <sheetName val="2_20_02(3)1"/>
      <sheetName val="2_21_01(1)1"/>
      <sheetName val="2_21_01(2)1"/>
      <sheetName val="2_21_01(3)1"/>
      <sheetName val="2_21_02(1)1"/>
      <sheetName val="2_21_02(2)1"/>
      <sheetName val="2_21_02(3)1"/>
      <sheetName val="2_21_03(1)1"/>
      <sheetName val="2_21_03(2)1"/>
      <sheetName val="2_21_03(3)1"/>
      <sheetName val="2_22_01(1)1"/>
      <sheetName val="2_22_01(2)1"/>
      <sheetName val="2_22_01(3)1"/>
      <sheetName val="2_23_01(1)1"/>
      <sheetName val="2_23_01(2)1"/>
      <sheetName val="2_23_01(3)1"/>
      <sheetName val="2_24_01(1)1"/>
      <sheetName val="2_24_01(2)1"/>
      <sheetName val="2_24_01(3)1"/>
      <sheetName val="2_25_01(1)1"/>
      <sheetName val="2_25_01(2)1"/>
      <sheetName val="2_25_01(3)1"/>
      <sheetName val="2_26_01(1)1"/>
      <sheetName val="2_26_01(2)1"/>
      <sheetName val="2_26_01(3)1"/>
      <sheetName val="3_01_01(1)1"/>
      <sheetName val="3_01_01(2)1"/>
      <sheetName val="3_01_01(3)1"/>
      <sheetName val="3_02_01(1)1"/>
      <sheetName val="3_02_01(2)1"/>
      <sheetName val="3_02_01(3)1"/>
      <sheetName val="3_03_02(1)1"/>
      <sheetName val="3_03_02(2)1"/>
      <sheetName val="3_03_02(3)1"/>
      <sheetName val="3_03_11(1)1"/>
      <sheetName val="3_03_11(2)1"/>
      <sheetName val="3_03_11(3)1"/>
      <sheetName val="3_08_05(1)1"/>
      <sheetName val="3_08_05(2)1"/>
      <sheetName val="3_08_05(3)1"/>
      <sheetName val="3_08_06(1)1"/>
      <sheetName val="3_08_06(2)1"/>
      <sheetName val="3_08_06(3)1"/>
      <sheetName val="4_01_01(1)1"/>
      <sheetName val="4_01_01(2)1"/>
      <sheetName val="4_01_01(3)1"/>
      <sheetName val="4_02_01(1)1"/>
      <sheetName val="4_02_01(2)1"/>
      <sheetName val="4_02_01(3)1"/>
      <sheetName val="4_03_01(1)1"/>
      <sheetName val="4_03_01(2)1"/>
      <sheetName val="4_03_01(3)1"/>
      <sheetName val="4_05_01(1)1"/>
      <sheetName val="4_05_01(2)1"/>
      <sheetName val="4_05_01(3)1"/>
      <sheetName val="1_01_01(1)1"/>
      <sheetName val="A__P__U_1"/>
      <sheetName val="2_01_02(1)"/>
      <sheetName val="2_01_02(2)"/>
      <sheetName val="2_01_02(3)"/>
      <sheetName val="2_01_03(1)"/>
      <sheetName val="2_01_03(2)"/>
      <sheetName val="2_01_03(3)"/>
      <sheetName val="2_03_02(1)"/>
      <sheetName val="2_03_02(2)"/>
      <sheetName val="2_03_02(3)"/>
      <sheetName val="2_03_03(1)"/>
      <sheetName val="2_03_03(2)"/>
      <sheetName val="2_03_03(3)"/>
      <sheetName val="2_03_04(1)"/>
      <sheetName val="2_03_04(2)"/>
      <sheetName val="2_03_04(3)"/>
      <sheetName val="2_03_05(1)"/>
      <sheetName val="2_03_05(2)"/>
      <sheetName val="2_03_05(3)"/>
      <sheetName val="2_04_02(1)"/>
      <sheetName val="2_04_02(2)"/>
      <sheetName val="2_04_02(3)"/>
      <sheetName val="2_04_03(1)"/>
      <sheetName val="2_04_03(2)"/>
      <sheetName val="2_04_03(3)"/>
      <sheetName val="2_04_04(1)"/>
      <sheetName val="2_04_04(2)"/>
      <sheetName val="2_04_04(3)"/>
      <sheetName val="1_05_01(1)"/>
      <sheetName val="1_05_01(2)"/>
      <sheetName val="1_05_01(3)"/>
      <sheetName val="6_00_01(1)"/>
      <sheetName val="6_00_01(2)"/>
      <sheetName val="6_00_01(3)"/>
      <sheetName val="6_00_02(1)"/>
      <sheetName val="6_00_02(2)"/>
      <sheetName val="6_00_02(3)"/>
      <sheetName val="6_00_03(1)"/>
      <sheetName val="6_00_03(2)"/>
      <sheetName val="6_00_03(3)"/>
      <sheetName val="6_00_04(1)"/>
      <sheetName val="6_00_04(2)"/>
      <sheetName val="6_00_04(3)"/>
      <sheetName val="6_00_05(1)"/>
      <sheetName val="6_00_05(2)"/>
      <sheetName val="6_00_05(3)"/>
      <sheetName val="6_02_01(1)"/>
      <sheetName val="6_02_01(2)"/>
      <sheetName val="6_02_01(3)"/>
      <sheetName val="6_02_02(1)"/>
      <sheetName val="6_02_02(2)"/>
      <sheetName val="6_02_02(3)"/>
      <sheetName val="6_02_03(1)"/>
      <sheetName val="6_02_03(2)"/>
      <sheetName val="6_02_03(3)"/>
      <sheetName val="6_02_04(1)"/>
      <sheetName val="6_02_04(2)"/>
      <sheetName val="6_02_04(3)"/>
      <sheetName val="6_02_05(1)"/>
      <sheetName val="6_02_05(2)"/>
      <sheetName val="6_02_05(3)"/>
      <sheetName val="6_02_06(1)"/>
      <sheetName val="6_02_06(2)"/>
      <sheetName val="6_02_06(3)"/>
      <sheetName val="6_02_07(1)"/>
      <sheetName val="2_10_04(2)"/>
      <sheetName val="2_10_04(3)"/>
      <sheetName val="2_10_05(1)"/>
      <sheetName val="2_10_05(2)"/>
      <sheetName val="2_10_05(3)"/>
      <sheetName val="2_10_06(1)"/>
      <sheetName val="2_10_06(2)"/>
      <sheetName val="2_10_06(3)"/>
      <sheetName val="2_14_01(1)"/>
      <sheetName val="2_14_01(2)"/>
      <sheetName val="2_14_01(3)"/>
      <sheetName val="2_14_02(1)"/>
      <sheetName val="2_14_02(2)"/>
      <sheetName val="2_14_02(3)"/>
      <sheetName val="2_17_01(1)"/>
      <sheetName val="2_17_01(2)"/>
      <sheetName val="2_17_01(3)"/>
      <sheetName val="2_17_02(1)"/>
      <sheetName val="2_17_02(2)"/>
      <sheetName val="2_17_02(3)"/>
      <sheetName val="2_20_02(1)"/>
      <sheetName val="2_20_02(2)"/>
      <sheetName val="2_20_02(3)"/>
      <sheetName val="2_21_01(1)"/>
      <sheetName val="2_21_01(2)"/>
      <sheetName val="2_21_01(3)"/>
      <sheetName val="2_21_02(1)"/>
      <sheetName val="2_21_02(2)"/>
      <sheetName val="2_21_02(3)"/>
      <sheetName val="2_21_03(1)"/>
      <sheetName val="2_21_03(2)"/>
      <sheetName val="2_21_03(3)"/>
      <sheetName val="2_22_01(1)"/>
      <sheetName val="2_22_01(2)"/>
      <sheetName val="2_22_01(3)"/>
      <sheetName val="2_23_01(1)"/>
      <sheetName val="2_23_01(2)"/>
      <sheetName val="2_23_01(3)"/>
      <sheetName val="2_24_01(1)"/>
      <sheetName val="2_24_01(2)"/>
      <sheetName val="2_24_01(3)"/>
      <sheetName val="2_25_01(1)"/>
      <sheetName val="2_25_01(2)"/>
      <sheetName val="2_25_01(3)"/>
      <sheetName val="2_26_01(1)"/>
      <sheetName val="2_26_01(2)"/>
      <sheetName val="2_26_01(3)"/>
      <sheetName val="3_01_01(1)"/>
      <sheetName val="3_01_01(2)"/>
      <sheetName val="3_01_01(3)"/>
      <sheetName val="3_02_01(1)"/>
      <sheetName val="3_02_01(2)"/>
      <sheetName val="3_02_01(3)"/>
      <sheetName val="3_03_02(1)"/>
      <sheetName val="3_03_02(2)"/>
      <sheetName val="3_03_02(3)"/>
      <sheetName val="3_03_11(1)"/>
      <sheetName val="3_03_11(2)"/>
      <sheetName val="3_03_11(3)"/>
      <sheetName val="3_08_05(1)"/>
      <sheetName val="3_08_05(2)"/>
      <sheetName val="3_08_05(3)"/>
      <sheetName val="3_08_06(1)"/>
      <sheetName val="3_08_06(2)"/>
      <sheetName val="3_08_06(3)"/>
      <sheetName val="4_01_01(1)"/>
      <sheetName val="4_01_01(2)"/>
      <sheetName val="4_01_01(3)"/>
      <sheetName val="4_02_01(1)"/>
      <sheetName val="4_02_01(2)"/>
      <sheetName val="4_02_01(3)"/>
      <sheetName val="4_03_01(1)"/>
      <sheetName val="4_03_01(2)"/>
      <sheetName val="4_03_01(3)"/>
      <sheetName val="4_05_01(1)"/>
      <sheetName val="4_05_01(2)"/>
      <sheetName val="4_05_01(3)"/>
      <sheetName val="1_01_01(1)"/>
      <sheetName val="A__P__U_"/>
      <sheetName val="Accidentalidad"/>
      <sheetName val="Causa Posible"/>
      <sheetName val="Elementos Involucrados"/>
      <sheetName val="COSTOS OFICINA"/>
      <sheetName val="Formatos"/>
      <sheetName val="ESTADO RED"/>
      <sheetName val="CARRETERAS"/>
      <sheetName val="GENERALIDADES "/>
      <sheetName val="Res-Accide-10"/>
      <sheetName val="Datos-Gráfica-Apartada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CODIGO</v>
          </cell>
          <cell r="B3" t="str">
            <v>INSUMO</v>
          </cell>
          <cell r="C3" t="str">
            <v>UNIDAD</v>
          </cell>
          <cell r="H3" t="str">
            <v>PROVEEDOR</v>
          </cell>
        </row>
        <row r="4">
          <cell r="A4" t="str">
            <v>M0022</v>
          </cell>
          <cell r="B4" t="str">
            <v>AGUA</v>
          </cell>
          <cell r="C4" t="str">
            <v>LT</v>
          </cell>
          <cell r="E4">
            <v>12</v>
          </cell>
          <cell r="F4">
            <v>13.799999999999999</v>
          </cell>
          <cell r="G4">
            <v>15.600000000000001</v>
          </cell>
          <cell r="H4" t="str">
            <v>EAAB</v>
          </cell>
        </row>
        <row r="5">
          <cell r="A5" t="str">
            <v>M0023</v>
          </cell>
          <cell r="B5" t="str">
            <v>CEMENTO GRIS</v>
          </cell>
          <cell r="C5" t="str">
            <v>KG</v>
          </cell>
          <cell r="E5">
            <v>210</v>
          </cell>
          <cell r="F5">
            <v>241.49999999999997</v>
          </cell>
          <cell r="G5">
            <v>273</v>
          </cell>
        </row>
        <row r="6">
          <cell r="A6" t="str">
            <v>M0032</v>
          </cell>
          <cell r="B6" t="str">
            <v>ASFALTO MC 70</v>
          </cell>
          <cell r="C6" t="str">
            <v>LT</v>
          </cell>
          <cell r="E6">
            <v>250</v>
          </cell>
          <cell r="F6">
            <v>287.5</v>
          </cell>
          <cell r="G6">
            <v>325</v>
          </cell>
          <cell r="H6" t="str">
            <v>ECOPETROL</v>
          </cell>
        </row>
        <row r="7">
          <cell r="A7" t="str">
            <v>M0101</v>
          </cell>
          <cell r="B7" t="str">
            <v>CONCRETO 2500 PSI</v>
          </cell>
          <cell r="C7" t="str">
            <v>M3</v>
          </cell>
          <cell r="E7">
            <v>120000</v>
          </cell>
          <cell r="F7">
            <v>138000</v>
          </cell>
          <cell r="G7">
            <v>156000</v>
          </cell>
          <cell r="H7" t="str">
            <v>CENTRAL DE MEZCLAS</v>
          </cell>
        </row>
        <row r="8">
          <cell r="A8" t="str">
            <v>M0102</v>
          </cell>
          <cell r="B8" t="str">
            <v>CONCRETO 4000 PSI</v>
          </cell>
          <cell r="C8" t="str">
            <v>M3</v>
          </cell>
          <cell r="E8">
            <v>150000</v>
          </cell>
          <cell r="F8">
            <v>172500</v>
          </cell>
          <cell r="G8">
            <v>195000</v>
          </cell>
          <cell r="H8" t="str">
            <v>CENTRAL DE MEZCLAS</v>
          </cell>
        </row>
        <row r="9">
          <cell r="A9" t="str">
            <v>M0103</v>
          </cell>
          <cell r="B9" t="str">
            <v>CONCRETO CICLOPEO</v>
          </cell>
          <cell r="C9" t="str">
            <v>M3</v>
          </cell>
          <cell r="E9">
            <v>115000</v>
          </cell>
          <cell r="F9">
            <v>132250</v>
          </cell>
          <cell r="G9">
            <v>149500</v>
          </cell>
          <cell r="H9" t="str">
            <v>RECEBERA</v>
          </cell>
        </row>
        <row r="10">
          <cell r="A10" t="str">
            <v>M0104</v>
          </cell>
          <cell r="B10" t="str">
            <v>CONCRETO SOLADOS</v>
          </cell>
          <cell r="C10" t="str">
            <v>M3</v>
          </cell>
          <cell r="E10">
            <v>115000</v>
          </cell>
          <cell r="F10">
            <v>132250</v>
          </cell>
          <cell r="G10">
            <v>149500</v>
          </cell>
          <cell r="H10" t="str">
            <v>CENTRAL DE MEZCLAS</v>
          </cell>
        </row>
        <row r="11">
          <cell r="A11" t="str">
            <v>M0110</v>
          </cell>
          <cell r="B11" t="str">
            <v>CONCRETO TREMIE 3000 PSI</v>
          </cell>
          <cell r="C11" t="str">
            <v>M3</v>
          </cell>
          <cell r="E11">
            <v>230000</v>
          </cell>
          <cell r="F11">
            <v>264500</v>
          </cell>
          <cell r="G11">
            <v>299000</v>
          </cell>
        </row>
        <row r="12">
          <cell r="A12" t="str">
            <v>M0111</v>
          </cell>
          <cell r="B12" t="str">
            <v>CONCRETO TREMIE 5000 PSI</v>
          </cell>
          <cell r="C12" t="str">
            <v>M3</v>
          </cell>
          <cell r="E12">
            <v>280000</v>
          </cell>
          <cell r="F12">
            <v>322000</v>
          </cell>
          <cell r="G12">
            <v>364000</v>
          </cell>
        </row>
        <row r="13">
          <cell r="A13" t="str">
            <v>M0114</v>
          </cell>
          <cell r="B13" t="str">
            <v>IMPERMEABILIZANTE</v>
          </cell>
          <cell r="C13" t="str">
            <v>GLOBAL</v>
          </cell>
          <cell r="E13">
            <v>7500</v>
          </cell>
          <cell r="F13">
            <v>8625</v>
          </cell>
          <cell r="G13">
            <v>9750</v>
          </cell>
        </row>
        <row r="14">
          <cell r="A14" t="str">
            <v>M0115</v>
          </cell>
          <cell r="B14" t="str">
            <v>DINAMIITA</v>
          </cell>
          <cell r="C14" t="str">
            <v>KG</v>
          </cell>
          <cell r="E14">
            <v>8000</v>
          </cell>
          <cell r="F14">
            <v>9200</v>
          </cell>
          <cell r="G14">
            <v>10400</v>
          </cell>
          <cell r="H14" t="str">
            <v>CENTRAL DE MEZCLAS</v>
          </cell>
        </row>
        <row r="15">
          <cell r="A15" t="str">
            <v>M0116</v>
          </cell>
          <cell r="B15" t="str">
            <v>MECHA, FULMINANTE,ETC</v>
          </cell>
          <cell r="C15" t="str">
            <v>GLOBAL</v>
          </cell>
          <cell r="E15">
            <v>1500</v>
          </cell>
          <cell r="F15">
            <v>1724.9999999999998</v>
          </cell>
          <cell r="G15">
            <v>1950</v>
          </cell>
        </row>
        <row r="16">
          <cell r="A16" t="str">
            <v>M0150</v>
          </cell>
          <cell r="B16" t="str">
            <v>RECEBO B-200</v>
          </cell>
          <cell r="C16" t="str">
            <v>M3</v>
          </cell>
          <cell r="E16">
            <v>20000</v>
          </cell>
          <cell r="F16">
            <v>23000</v>
          </cell>
          <cell r="G16">
            <v>26000</v>
          </cell>
          <cell r="H16" t="str">
            <v>RECEBERA TOBERIN</v>
          </cell>
        </row>
        <row r="17">
          <cell r="A17" t="str">
            <v>M0151</v>
          </cell>
          <cell r="B17" t="str">
            <v>RECEBO B-600</v>
          </cell>
          <cell r="C17" t="str">
            <v>M3</v>
          </cell>
          <cell r="E17">
            <v>24000</v>
          </cell>
          <cell r="F17">
            <v>27599.999999999996</v>
          </cell>
          <cell r="G17">
            <v>31200</v>
          </cell>
          <cell r="H17" t="str">
            <v>RECEBERA TOBERIN</v>
          </cell>
        </row>
        <row r="18">
          <cell r="A18" t="str">
            <v>M0152</v>
          </cell>
          <cell r="B18" t="str">
            <v>PIEDRA RAJON</v>
          </cell>
          <cell r="C18" t="str">
            <v>M3</v>
          </cell>
          <cell r="E18">
            <v>20000</v>
          </cell>
          <cell r="F18">
            <v>23000</v>
          </cell>
          <cell r="G18">
            <v>26000</v>
          </cell>
          <cell r="H18" t="str">
            <v>RECEBERA</v>
          </cell>
        </row>
        <row r="19">
          <cell r="A19" t="str">
            <v>M0153</v>
          </cell>
          <cell r="B19" t="str">
            <v>TRITURADO</v>
          </cell>
          <cell r="C19" t="str">
            <v>M3</v>
          </cell>
          <cell r="E19">
            <v>36000</v>
          </cell>
          <cell r="F19">
            <v>41400</v>
          </cell>
          <cell r="G19">
            <v>46800</v>
          </cell>
        </row>
        <row r="20">
          <cell r="A20" t="str">
            <v>M0154</v>
          </cell>
          <cell r="B20" t="str">
            <v>MATERIAL DE AFIRMADO</v>
          </cell>
          <cell r="C20" t="str">
            <v>M3</v>
          </cell>
          <cell r="E20">
            <v>13000</v>
          </cell>
          <cell r="F20">
            <v>14949.999999999998</v>
          </cell>
          <cell r="G20">
            <v>16900</v>
          </cell>
        </row>
        <row r="21">
          <cell r="A21" t="str">
            <v>M0155</v>
          </cell>
          <cell r="B21" t="str">
            <v>BASE GRANULAR</v>
          </cell>
          <cell r="C21" t="str">
            <v>M3</v>
          </cell>
          <cell r="E21">
            <v>25000</v>
          </cell>
          <cell r="F21">
            <v>28749.999999999996</v>
          </cell>
          <cell r="G21">
            <v>32500</v>
          </cell>
        </row>
        <row r="22">
          <cell r="A22" t="str">
            <v>M0156</v>
          </cell>
          <cell r="B22" t="str">
            <v>SUB-BASE GRANULAR</v>
          </cell>
          <cell r="C22" t="str">
            <v>M3</v>
          </cell>
          <cell r="E22">
            <v>16500</v>
          </cell>
          <cell r="F22">
            <v>18975</v>
          </cell>
          <cell r="G22">
            <v>21450</v>
          </cell>
        </row>
        <row r="23">
          <cell r="A23" t="str">
            <v>M0157</v>
          </cell>
          <cell r="B23" t="str">
            <v>MATERIAL DE TERRAPLEN</v>
          </cell>
          <cell r="C23" t="str">
            <v>M3</v>
          </cell>
          <cell r="E23">
            <v>6000</v>
          </cell>
          <cell r="F23">
            <v>6899.9999999999991</v>
          </cell>
          <cell r="G23">
            <v>7800</v>
          </cell>
        </row>
        <row r="24">
          <cell r="A24" t="str">
            <v>M0165</v>
          </cell>
          <cell r="B24" t="str">
            <v>ARENA LAVADA</v>
          </cell>
          <cell r="C24" t="str">
            <v>M3</v>
          </cell>
          <cell r="E24">
            <v>28000</v>
          </cell>
          <cell r="F24">
            <v>32199.999999999996</v>
          </cell>
          <cell r="G24">
            <v>36400</v>
          </cell>
        </row>
        <row r="25">
          <cell r="A25" t="str">
            <v>M0170</v>
          </cell>
          <cell r="B25" t="str">
            <v>GRAVILLA SELECCIONADA</v>
          </cell>
          <cell r="C25" t="str">
            <v>M3</v>
          </cell>
          <cell r="E25">
            <v>36000</v>
          </cell>
          <cell r="F25">
            <v>41400</v>
          </cell>
          <cell r="G25">
            <v>46800</v>
          </cell>
        </row>
        <row r="26">
          <cell r="A26" t="str">
            <v>M0200</v>
          </cell>
          <cell r="B26" t="str">
            <v>MADERA REDONDA 6"</v>
          </cell>
          <cell r="C26" t="str">
            <v>M2</v>
          </cell>
          <cell r="E26">
            <v>3000</v>
          </cell>
          <cell r="F26">
            <v>3449.9999999999995</v>
          </cell>
          <cell r="G26">
            <v>3900</v>
          </cell>
        </row>
        <row r="27">
          <cell r="A27" t="str">
            <v>M0201</v>
          </cell>
          <cell r="B27" t="str">
            <v>DURMIENTE</v>
          </cell>
          <cell r="C27" t="str">
            <v>ML</v>
          </cell>
          <cell r="E27">
            <v>2100</v>
          </cell>
          <cell r="F27">
            <v>2415</v>
          </cell>
          <cell r="G27">
            <v>2730</v>
          </cell>
          <cell r="H27" t="str">
            <v>MADERAS NOGAL</v>
          </cell>
        </row>
        <row r="28">
          <cell r="A28" t="str">
            <v>M0202</v>
          </cell>
          <cell r="B28" t="str">
            <v>MADERA</v>
          </cell>
          <cell r="C28" t="str">
            <v>ML</v>
          </cell>
          <cell r="E28">
            <v>7500</v>
          </cell>
          <cell r="F28">
            <v>8625</v>
          </cell>
          <cell r="G28">
            <v>9750</v>
          </cell>
        </row>
        <row r="29">
          <cell r="A29" t="str">
            <v>M0203</v>
          </cell>
          <cell r="B29" t="str">
            <v>LISTON 8 CMS</v>
          </cell>
          <cell r="C29" t="str">
            <v>ML</v>
          </cell>
          <cell r="E29">
            <v>1000</v>
          </cell>
          <cell r="F29">
            <v>1150</v>
          </cell>
          <cell r="G29">
            <v>1300</v>
          </cell>
          <cell r="H29" t="str">
            <v>MADERAS NOGAL</v>
          </cell>
        </row>
        <row r="30">
          <cell r="A30" t="str">
            <v>M0204</v>
          </cell>
          <cell r="B30" t="str">
            <v>MALLA GAVION TRIPLE T.</v>
          </cell>
          <cell r="C30" t="str">
            <v>M2</v>
          </cell>
          <cell r="E30">
            <v>12000</v>
          </cell>
          <cell r="F30">
            <v>13799.999999999998</v>
          </cell>
          <cell r="G30">
            <v>15600</v>
          </cell>
        </row>
        <row r="31">
          <cell r="A31" t="str">
            <v>M0302</v>
          </cell>
          <cell r="B31" t="str">
            <v xml:space="preserve">LADRILLO TOLETE </v>
          </cell>
          <cell r="C31" t="str">
            <v>UN</v>
          </cell>
          <cell r="E31">
            <v>170</v>
          </cell>
          <cell r="F31">
            <v>195.49999999999997</v>
          </cell>
          <cell r="G31">
            <v>221</v>
          </cell>
          <cell r="H31" t="str">
            <v>SALITRE</v>
          </cell>
        </row>
        <row r="32">
          <cell r="A32" t="str">
            <v>M0307</v>
          </cell>
          <cell r="B32" t="str">
            <v>LADRILLO HUECO Nº 5</v>
          </cell>
          <cell r="C32" t="str">
            <v>UN</v>
          </cell>
          <cell r="E32">
            <v>320</v>
          </cell>
          <cell r="F32">
            <v>368</v>
          </cell>
          <cell r="G32">
            <v>416</v>
          </cell>
          <cell r="H32" t="str">
            <v>SALITRE</v>
          </cell>
        </row>
        <row r="33">
          <cell r="A33" t="str">
            <v>M0311</v>
          </cell>
          <cell r="B33" t="str">
            <v xml:space="preserve">LADRILLO RECOCIDO </v>
          </cell>
          <cell r="C33" t="str">
            <v>UN</v>
          </cell>
          <cell r="E33">
            <v>120</v>
          </cell>
          <cell r="F33">
            <v>138</v>
          </cell>
          <cell r="G33">
            <v>156</v>
          </cell>
          <cell r="H33" t="str">
            <v>SAN JOSE</v>
          </cell>
        </row>
        <row r="34">
          <cell r="A34" t="str">
            <v>M0315</v>
          </cell>
          <cell r="B34" t="str">
            <v>TUBO  PVC 1 "</v>
          </cell>
          <cell r="C34" t="str">
            <v>ML</v>
          </cell>
          <cell r="E34">
            <v>1000</v>
          </cell>
          <cell r="F34">
            <v>1150</v>
          </cell>
          <cell r="G34">
            <v>1300</v>
          </cell>
        </row>
        <row r="35">
          <cell r="A35" t="str">
            <v>M0345</v>
          </cell>
          <cell r="B35" t="str">
            <v>TUBERIA GRES 8"</v>
          </cell>
          <cell r="C35" t="str">
            <v>ML</v>
          </cell>
          <cell r="E35">
            <v>6500</v>
          </cell>
          <cell r="F35">
            <v>7474.9999999999991</v>
          </cell>
          <cell r="G35">
            <v>8450</v>
          </cell>
          <cell r="H35" t="str">
            <v>EL SALITRE</v>
          </cell>
        </row>
        <row r="36">
          <cell r="A36" t="str">
            <v>M0400</v>
          </cell>
          <cell r="B36" t="str">
            <v>REJILLA .56X1</v>
          </cell>
          <cell r="C36" t="str">
            <v>UN</v>
          </cell>
          <cell r="E36">
            <v>60000</v>
          </cell>
          <cell r="F36">
            <v>69000</v>
          </cell>
          <cell r="G36">
            <v>78000</v>
          </cell>
          <cell r="H36" t="str">
            <v>COLREJILLAS</v>
          </cell>
        </row>
        <row r="37">
          <cell r="A37" t="str">
            <v>M0401</v>
          </cell>
          <cell r="B37" t="str">
            <v>TUBERIA DE CONCRETO 36"</v>
          </cell>
          <cell r="C37" t="str">
            <v>M</v>
          </cell>
          <cell r="E37">
            <v>90000</v>
          </cell>
          <cell r="F37">
            <v>103499.99999999999</v>
          </cell>
          <cell r="G37">
            <v>117000</v>
          </cell>
          <cell r="H37" t="str">
            <v>TITAN</v>
          </cell>
        </row>
        <row r="38">
          <cell r="A38" t="str">
            <v>M0402</v>
          </cell>
          <cell r="B38" t="str">
            <v>TUBERIA DE CONCRETO 24"</v>
          </cell>
          <cell r="C38" t="str">
            <v>M</v>
          </cell>
          <cell r="E38">
            <v>25000</v>
          </cell>
          <cell r="F38">
            <v>28749.999999999996</v>
          </cell>
          <cell r="G38">
            <v>32500</v>
          </cell>
        </row>
        <row r="39">
          <cell r="A39" t="str">
            <v>M0425</v>
          </cell>
          <cell r="B39" t="str">
            <v>PUNTILLA C/CABEZA</v>
          </cell>
          <cell r="C39" t="str">
            <v>LB</v>
          </cell>
          <cell r="E39">
            <v>650</v>
          </cell>
          <cell r="F39">
            <v>747.49999999999989</v>
          </cell>
          <cell r="G39">
            <v>845</v>
          </cell>
          <cell r="H39" t="str">
            <v>FERRETERIA JIMENEZ</v>
          </cell>
        </row>
        <row r="40">
          <cell r="A40" t="str">
            <v>M0428</v>
          </cell>
          <cell r="B40" t="str">
            <v>ALAMBRE</v>
          </cell>
          <cell r="C40" t="str">
            <v>KG</v>
          </cell>
          <cell r="E40">
            <v>1300</v>
          </cell>
          <cell r="F40">
            <v>1494.9999999999998</v>
          </cell>
          <cell r="G40">
            <v>1690</v>
          </cell>
        </row>
        <row r="41">
          <cell r="A41" t="str">
            <v>M0590</v>
          </cell>
          <cell r="B41" t="str">
            <v>ACERO F'Y = 4200 KG/CM2</v>
          </cell>
          <cell r="C41" t="str">
            <v>KG</v>
          </cell>
          <cell r="E41">
            <v>1562</v>
          </cell>
          <cell r="F41">
            <v>1796.3</v>
          </cell>
          <cell r="G41">
            <v>2030.6000000000001</v>
          </cell>
        </row>
        <row r="42">
          <cell r="A42" t="str">
            <v>M0600</v>
          </cell>
          <cell r="B42" t="str">
            <v>ACERO 60000</v>
          </cell>
          <cell r="C42" t="str">
            <v>KG</v>
          </cell>
          <cell r="E42">
            <v>1562</v>
          </cell>
          <cell r="F42">
            <v>1796.3</v>
          </cell>
          <cell r="G42">
            <v>2030.6000000000001</v>
          </cell>
          <cell r="H42" t="str">
            <v>FERRETERIA JIMENEZ</v>
          </cell>
        </row>
        <row r="43">
          <cell r="A43" t="str">
            <v>M0601</v>
          </cell>
          <cell r="B43" t="str">
            <v>ACERO 37000</v>
          </cell>
          <cell r="C43" t="str">
            <v>KG</v>
          </cell>
          <cell r="E43">
            <v>1330</v>
          </cell>
          <cell r="F43">
            <v>1529.4999999999998</v>
          </cell>
          <cell r="G43">
            <v>1729</v>
          </cell>
        </row>
        <row r="44">
          <cell r="A44" t="str">
            <v>M0602</v>
          </cell>
          <cell r="B44" t="str">
            <v>APOYO DE NEOPRENO</v>
          </cell>
          <cell r="C44" t="str">
            <v>UN</v>
          </cell>
          <cell r="E44">
            <v>110000</v>
          </cell>
          <cell r="F44">
            <v>126499.99999999999</v>
          </cell>
          <cell r="G44">
            <v>143000</v>
          </cell>
        </row>
        <row r="45">
          <cell r="A45" t="str">
            <v>M0650</v>
          </cell>
          <cell r="B45" t="str">
            <v>TELA ACRILICA</v>
          </cell>
          <cell r="C45" t="str">
            <v>M2</v>
          </cell>
          <cell r="E45">
            <v>1600</v>
          </cell>
          <cell r="F45">
            <v>1839.9999999999998</v>
          </cell>
          <cell r="G45">
            <v>2080</v>
          </cell>
        </row>
        <row r="46">
          <cell r="A46" t="str">
            <v>M0700</v>
          </cell>
          <cell r="B46" t="str">
            <v>GEOTEXTIL NT 1600</v>
          </cell>
          <cell r="C46" t="str">
            <v>M2</v>
          </cell>
          <cell r="E46">
            <v>1600</v>
          </cell>
          <cell r="F46">
            <v>1839.9999999999998</v>
          </cell>
          <cell r="G46">
            <v>2080</v>
          </cell>
          <cell r="H46" t="str">
            <v>FERRETERIA JIMENEZ</v>
          </cell>
        </row>
        <row r="47">
          <cell r="A47" t="str">
            <v>M0705</v>
          </cell>
          <cell r="B47" t="str">
            <v>ENTIBADO</v>
          </cell>
          <cell r="C47" t="str">
            <v>M2</v>
          </cell>
          <cell r="E47">
            <v>900</v>
          </cell>
          <cell r="F47">
            <v>1035</v>
          </cell>
          <cell r="G47">
            <v>1170</v>
          </cell>
        </row>
        <row r="48">
          <cell r="A48" t="str">
            <v>M0710</v>
          </cell>
          <cell r="B48" t="str">
            <v>IMPRIMANTE MC-70</v>
          </cell>
          <cell r="C48" t="str">
            <v>M2</v>
          </cell>
          <cell r="E48">
            <v>600</v>
          </cell>
          <cell r="F48">
            <v>690</v>
          </cell>
          <cell r="G48">
            <v>780</v>
          </cell>
          <cell r="H48" t="str">
            <v>FERRETERIA JIMENEZ</v>
          </cell>
        </row>
        <row r="49">
          <cell r="A49" t="str">
            <v>M0720</v>
          </cell>
          <cell r="B49" t="str">
            <v>BASE ASFALTICA</v>
          </cell>
          <cell r="C49" t="str">
            <v>M3</v>
          </cell>
          <cell r="E49">
            <v>90000</v>
          </cell>
          <cell r="F49">
            <v>103499.99999999999</v>
          </cell>
          <cell r="G49">
            <v>117000</v>
          </cell>
          <cell r="H49" t="str">
            <v>PLANTA</v>
          </cell>
        </row>
        <row r="50">
          <cell r="A50" t="str">
            <v>M0721</v>
          </cell>
          <cell r="B50" t="str">
            <v>RODADURA ASFALTICA</v>
          </cell>
          <cell r="C50" t="str">
            <v>M3</v>
          </cell>
          <cell r="E50">
            <v>110000</v>
          </cell>
          <cell r="F50">
            <v>126499.99999999999</v>
          </cell>
          <cell r="G50">
            <v>143000</v>
          </cell>
          <cell r="H50" t="str">
            <v>PLANTA</v>
          </cell>
        </row>
        <row r="51">
          <cell r="A51" t="str">
            <v>M0800</v>
          </cell>
          <cell r="B51" t="str">
            <v>FORMALETA</v>
          </cell>
          <cell r="C51" t="str">
            <v>GLOBAL</v>
          </cell>
          <cell r="E51">
            <v>10000</v>
          </cell>
          <cell r="F51">
            <v>11500</v>
          </cell>
          <cell r="G51">
            <v>13000</v>
          </cell>
        </row>
        <row r="52">
          <cell r="A52" t="str">
            <v>M0820</v>
          </cell>
          <cell r="B52" t="str">
            <v>FORMALETA BOXCULVERT</v>
          </cell>
          <cell r="C52" t="str">
            <v>GLOBAL</v>
          </cell>
          <cell r="E52">
            <v>25000</v>
          </cell>
          <cell r="F52">
            <v>28749.999999999996</v>
          </cell>
          <cell r="G52">
            <v>32500</v>
          </cell>
        </row>
        <row r="53">
          <cell r="A53" t="str">
            <v>M0822</v>
          </cell>
          <cell r="B53" t="str">
            <v>FORMALETA PAVIMENTO</v>
          </cell>
          <cell r="C53" t="str">
            <v>GLOBAL</v>
          </cell>
          <cell r="E53">
            <v>15000</v>
          </cell>
          <cell r="F53">
            <v>17250</v>
          </cell>
          <cell r="G53">
            <v>19500</v>
          </cell>
        </row>
        <row r="54">
          <cell r="A54" t="str">
            <v>M0823</v>
          </cell>
          <cell r="B54" t="str">
            <v>FORMALETA PLAC-RIOSTRA</v>
          </cell>
          <cell r="C54" t="str">
            <v>GLOBAL</v>
          </cell>
          <cell r="E54">
            <v>18000</v>
          </cell>
          <cell r="F54">
            <v>20700</v>
          </cell>
          <cell r="G54">
            <v>23400</v>
          </cell>
        </row>
        <row r="55">
          <cell r="A55" t="str">
            <v>M0825</v>
          </cell>
          <cell r="B55" t="str">
            <v>FORMALETA CAJONES /CAISSONS</v>
          </cell>
          <cell r="C55" t="str">
            <v>GLOBAL</v>
          </cell>
          <cell r="E55">
            <v>30000</v>
          </cell>
          <cell r="F55">
            <v>34500</v>
          </cell>
          <cell r="G55">
            <v>39000</v>
          </cell>
        </row>
        <row r="56">
          <cell r="A56" t="str">
            <v>M0827</v>
          </cell>
          <cell r="B56" t="str">
            <v>FORMALETA CUNETAS</v>
          </cell>
          <cell r="C56" t="str">
            <v>GLOBAL</v>
          </cell>
          <cell r="E56">
            <v>3000</v>
          </cell>
          <cell r="F56">
            <v>3449.9999999999995</v>
          </cell>
          <cell r="G56">
            <v>3900</v>
          </cell>
        </row>
        <row r="57">
          <cell r="A57" t="str">
            <v>M0828</v>
          </cell>
          <cell r="B57" t="str">
            <v>FORMALETA SARDINELES</v>
          </cell>
          <cell r="C57" t="str">
            <v>GLOBAL</v>
          </cell>
          <cell r="E57">
            <v>5000</v>
          </cell>
          <cell r="F57">
            <v>5750</v>
          </cell>
          <cell r="G57">
            <v>6500</v>
          </cell>
        </row>
        <row r="58">
          <cell r="A58" t="str">
            <v>M0830</v>
          </cell>
          <cell r="B58" t="str">
            <v>FORMALETA VIGAS 20-30 M</v>
          </cell>
          <cell r="C58" t="str">
            <v>GLOBAL</v>
          </cell>
          <cell r="E58">
            <v>25000</v>
          </cell>
          <cell r="F58">
            <v>28749.999999999996</v>
          </cell>
          <cell r="G58">
            <v>32500</v>
          </cell>
        </row>
        <row r="59">
          <cell r="A59" t="str">
            <v>M0832</v>
          </cell>
          <cell r="B59" t="str">
            <v>FORMALETA VIGAS &gt; 30 M</v>
          </cell>
          <cell r="C59" t="str">
            <v>GLOBAL</v>
          </cell>
          <cell r="E59">
            <v>35000</v>
          </cell>
          <cell r="F59">
            <v>40250</v>
          </cell>
          <cell r="G59">
            <v>45500</v>
          </cell>
        </row>
        <row r="60">
          <cell r="A60" t="str">
            <v>M0850</v>
          </cell>
          <cell r="B60" t="str">
            <v>TUBO METALICO 10"</v>
          </cell>
          <cell r="C60" t="str">
            <v>ML</v>
          </cell>
          <cell r="E60">
            <v>60000</v>
          </cell>
          <cell r="F60">
            <v>69000</v>
          </cell>
          <cell r="G60">
            <v>78000</v>
          </cell>
        </row>
        <row r="61">
          <cell r="A61" t="str">
            <v>M0900</v>
          </cell>
          <cell r="B61" t="str">
            <v>LODO BENTONITICO</v>
          </cell>
          <cell r="C61" t="str">
            <v>KG</v>
          </cell>
          <cell r="E61">
            <v>120</v>
          </cell>
          <cell r="F61">
            <v>138</v>
          </cell>
          <cell r="G61">
            <v>156</v>
          </cell>
        </row>
        <row r="62">
          <cell r="A62" t="str">
            <v>M0905</v>
          </cell>
        </row>
        <row r="63">
          <cell r="A63" t="str">
            <v>M9999</v>
          </cell>
        </row>
        <row r="68">
          <cell r="A68" t="str">
            <v>CODIGO</v>
          </cell>
          <cell r="B68" t="str">
            <v>DESCRIPCION</v>
          </cell>
          <cell r="C68" t="str">
            <v>MARCA</v>
          </cell>
          <cell r="D68" t="str">
            <v>TIPO</v>
          </cell>
          <cell r="E68" t="str">
            <v>ZONA 1</v>
          </cell>
          <cell r="F68" t="str">
            <v>ZONA 2</v>
          </cell>
          <cell r="G68" t="str">
            <v>ZONA3</v>
          </cell>
        </row>
        <row r="69">
          <cell r="A69" t="str">
            <v>Q0002</v>
          </cell>
          <cell r="B69" t="str">
            <v>RETROEXCAVADORA</v>
          </cell>
          <cell r="C69" t="str">
            <v>CASE</v>
          </cell>
          <cell r="D69" t="str">
            <v>-</v>
          </cell>
          <cell r="E69">
            <v>50000</v>
          </cell>
          <cell r="F69">
            <v>57499.999999999993</v>
          </cell>
          <cell r="G69">
            <v>65000</v>
          </cell>
        </row>
        <row r="70">
          <cell r="A70" t="str">
            <v>Q0003</v>
          </cell>
          <cell r="B70" t="str">
            <v>MOTONIVELADORA</v>
          </cell>
          <cell r="C70" t="str">
            <v>CASE</v>
          </cell>
          <cell r="D70" t="str">
            <v>-</v>
          </cell>
          <cell r="E70">
            <v>40000</v>
          </cell>
          <cell r="F70">
            <v>46000</v>
          </cell>
          <cell r="G70">
            <v>52000</v>
          </cell>
        </row>
        <row r="71">
          <cell r="A71" t="str">
            <v>Q0004</v>
          </cell>
          <cell r="B71" t="str">
            <v>BULLDOZER</v>
          </cell>
          <cell r="C71" t="str">
            <v>CASE</v>
          </cell>
          <cell r="D71" t="str">
            <v>-</v>
          </cell>
          <cell r="E71">
            <v>55000</v>
          </cell>
          <cell r="F71">
            <v>63249.999999999993</v>
          </cell>
          <cell r="G71">
            <v>71500</v>
          </cell>
        </row>
        <row r="72">
          <cell r="A72" t="str">
            <v>Q0006</v>
          </cell>
          <cell r="B72" t="str">
            <v>FINISHER</v>
          </cell>
          <cell r="D72" t="str">
            <v>-</v>
          </cell>
          <cell r="E72">
            <v>80000</v>
          </cell>
          <cell r="F72">
            <v>92000</v>
          </cell>
          <cell r="G72">
            <v>104000</v>
          </cell>
        </row>
        <row r="73">
          <cell r="A73" t="str">
            <v>Q0010</v>
          </cell>
          <cell r="B73" t="str">
            <v xml:space="preserve">VOLQUETA </v>
          </cell>
          <cell r="C73" t="str">
            <v>KODIAC</v>
          </cell>
          <cell r="D73" t="str">
            <v>-</v>
          </cell>
          <cell r="E73">
            <v>20000</v>
          </cell>
          <cell r="F73">
            <v>23000</v>
          </cell>
          <cell r="G73">
            <v>26000</v>
          </cell>
        </row>
        <row r="74">
          <cell r="A74" t="str">
            <v>Q0012</v>
          </cell>
          <cell r="B74" t="str">
            <v>VIBRADOR DE CONCRETO</v>
          </cell>
          <cell r="C74" t="str">
            <v>SIMA</v>
          </cell>
          <cell r="D74" t="str">
            <v>-</v>
          </cell>
          <cell r="E74">
            <v>2200</v>
          </cell>
          <cell r="F74">
            <v>2530</v>
          </cell>
          <cell r="G74">
            <v>2860</v>
          </cell>
        </row>
        <row r="75">
          <cell r="A75" t="str">
            <v>Q0013</v>
          </cell>
          <cell r="B75" t="str">
            <v>CARROTANQUE IRRIGADOR</v>
          </cell>
          <cell r="C75" t="str">
            <v>FORD</v>
          </cell>
          <cell r="D75" t="str">
            <v>-</v>
          </cell>
          <cell r="E75">
            <v>25000</v>
          </cell>
          <cell r="F75">
            <v>28749.999999999996</v>
          </cell>
          <cell r="G75">
            <v>32500</v>
          </cell>
        </row>
        <row r="76">
          <cell r="A76" t="str">
            <v>Q0020</v>
          </cell>
          <cell r="B76" t="str">
            <v>VIBRO COMPACTADOR</v>
          </cell>
          <cell r="C76" t="str">
            <v>CASE</v>
          </cell>
          <cell r="D76" t="str">
            <v>-</v>
          </cell>
          <cell r="E76">
            <v>35000</v>
          </cell>
          <cell r="F76">
            <v>40250</v>
          </cell>
          <cell r="G76">
            <v>45500</v>
          </cell>
        </row>
        <row r="77">
          <cell r="A77" t="str">
            <v>Q0023</v>
          </cell>
          <cell r="B77" t="str">
            <v>MEZCLADORA</v>
          </cell>
          <cell r="C77" t="str">
            <v>SEMCO</v>
          </cell>
          <cell r="D77" t="str">
            <v>-</v>
          </cell>
          <cell r="E77">
            <v>5500</v>
          </cell>
          <cell r="F77">
            <v>6324.9999999999991</v>
          </cell>
          <cell r="G77">
            <v>7150</v>
          </cell>
        </row>
        <row r="78">
          <cell r="A78" t="str">
            <v>Q0025</v>
          </cell>
          <cell r="B78" t="str">
            <v>MOTOBOMBA</v>
          </cell>
          <cell r="C78" t="str">
            <v>YAMAHA</v>
          </cell>
          <cell r="D78" t="str">
            <v>-</v>
          </cell>
          <cell r="E78">
            <v>2500</v>
          </cell>
          <cell r="F78">
            <v>2875</v>
          </cell>
          <cell r="G78">
            <v>3250</v>
          </cell>
        </row>
        <row r="79">
          <cell r="A79" t="str">
            <v>Q0026</v>
          </cell>
          <cell r="B79" t="str">
            <v>MOTOBOMBA 4"</v>
          </cell>
          <cell r="C79" t="str">
            <v>YAMAHA</v>
          </cell>
          <cell r="D79" t="str">
            <v>-</v>
          </cell>
          <cell r="E79">
            <v>30000</v>
          </cell>
          <cell r="F79">
            <v>34500</v>
          </cell>
          <cell r="G79">
            <v>39000</v>
          </cell>
        </row>
        <row r="80">
          <cell r="A80" t="str">
            <v>Q0027</v>
          </cell>
          <cell r="B80" t="str">
            <v>MOTOBOMBA PILOTES</v>
          </cell>
          <cell r="C80" t="str">
            <v>YAMAHA</v>
          </cell>
          <cell r="D80" t="str">
            <v>-</v>
          </cell>
          <cell r="E80">
            <v>6000</v>
          </cell>
          <cell r="F80">
            <v>6899.9999999999991</v>
          </cell>
          <cell r="G80">
            <v>7800</v>
          </cell>
        </row>
        <row r="81">
          <cell r="A81" t="str">
            <v>Q0028</v>
          </cell>
          <cell r="B81" t="str">
            <v>MOTOSIERRA</v>
          </cell>
          <cell r="C81" t="str">
            <v>SHEEL</v>
          </cell>
          <cell r="D81" t="str">
            <v>-</v>
          </cell>
          <cell r="E81">
            <v>21000</v>
          </cell>
          <cell r="F81">
            <v>24149.999999999996</v>
          </cell>
          <cell r="G81">
            <v>27300</v>
          </cell>
        </row>
        <row r="82">
          <cell r="A82" t="str">
            <v>Q0035</v>
          </cell>
          <cell r="B82" t="str">
            <v>BENITIN</v>
          </cell>
          <cell r="C82" t="str">
            <v>TANDEN</v>
          </cell>
          <cell r="D82" t="str">
            <v>-</v>
          </cell>
          <cell r="E82">
            <v>5000</v>
          </cell>
          <cell r="F82">
            <v>5750</v>
          </cell>
          <cell r="G82">
            <v>6500</v>
          </cell>
        </row>
        <row r="83">
          <cell r="A83" t="str">
            <v>Q0087</v>
          </cell>
          <cell r="B83" t="str">
            <v>PLACA VIBRATORIA</v>
          </cell>
          <cell r="C83" t="str">
            <v>SEMCO</v>
          </cell>
          <cell r="D83" t="str">
            <v>-</v>
          </cell>
          <cell r="E83">
            <v>1500</v>
          </cell>
          <cell r="F83">
            <v>1724.9999999999998</v>
          </cell>
          <cell r="G83">
            <v>1950</v>
          </cell>
        </row>
        <row r="84">
          <cell r="A84" t="str">
            <v>Q0090</v>
          </cell>
          <cell r="B84" t="str">
            <v>PILOTEADORA</v>
          </cell>
          <cell r="C84" t="str">
            <v>-</v>
          </cell>
          <cell r="D84" t="str">
            <v>-</v>
          </cell>
          <cell r="E84">
            <v>60000</v>
          </cell>
          <cell r="F84">
            <v>69000</v>
          </cell>
          <cell r="G84">
            <v>78000</v>
          </cell>
        </row>
        <row r="85">
          <cell r="A85" t="str">
            <v>Q0099</v>
          </cell>
          <cell r="B85" t="str">
            <v>HERRAMIENTA MENOR</v>
          </cell>
          <cell r="C85" t="str">
            <v>-</v>
          </cell>
          <cell r="D85" t="str">
            <v>-</v>
          </cell>
          <cell r="E85" t="str">
            <v>GLOBAL</v>
          </cell>
          <cell r="F85" t="str">
            <v>GLOBAL</v>
          </cell>
          <cell r="G85" t="str">
            <v>GLOBAL</v>
          </cell>
        </row>
        <row r="86">
          <cell r="A86" t="str">
            <v>Q0103</v>
          </cell>
          <cell r="B86" t="str">
            <v>EQUIPO DE TOPOGRAFIA</v>
          </cell>
          <cell r="C86" t="str">
            <v>TRIMBLE</v>
          </cell>
          <cell r="D86" t="str">
            <v>-</v>
          </cell>
          <cell r="E86">
            <v>3000</v>
          </cell>
          <cell r="F86">
            <v>3449.9999999999995</v>
          </cell>
          <cell r="G86">
            <v>3900</v>
          </cell>
        </row>
        <row r="87">
          <cell r="A87" t="str">
            <v>Q0106</v>
          </cell>
          <cell r="B87" t="str">
            <v>COMPRESOR</v>
          </cell>
          <cell r="C87" t="str">
            <v>INGERSOL</v>
          </cell>
          <cell r="D87" t="str">
            <v>-</v>
          </cell>
          <cell r="E87">
            <v>3750</v>
          </cell>
          <cell r="F87">
            <v>4312.5</v>
          </cell>
          <cell r="G87">
            <v>4875</v>
          </cell>
        </row>
        <row r="88">
          <cell r="A88" t="str">
            <v>Q0107</v>
          </cell>
          <cell r="B88" t="str">
            <v>FORMALETA PAVIMENTO</v>
          </cell>
          <cell r="C88" t="str">
            <v>-</v>
          </cell>
          <cell r="D88" t="str">
            <v>-</v>
          </cell>
          <cell r="E88">
            <v>1000</v>
          </cell>
          <cell r="F88">
            <v>1150</v>
          </cell>
          <cell r="G88">
            <v>1300</v>
          </cell>
        </row>
        <row r="89">
          <cell r="A89" t="str">
            <v>Q0108</v>
          </cell>
          <cell r="B89" t="str">
            <v>FORMALETA TUBOS</v>
          </cell>
          <cell r="D89" t="str">
            <v>-</v>
          </cell>
          <cell r="E89">
            <v>5000</v>
          </cell>
          <cell r="F89">
            <v>5750</v>
          </cell>
          <cell r="G89">
            <v>6500</v>
          </cell>
        </row>
        <row r="90">
          <cell r="A90" t="str">
            <v>Q0109</v>
          </cell>
          <cell r="B90" t="str">
            <v>FORMALETA SARDINEL</v>
          </cell>
          <cell r="C90" t="str">
            <v>-</v>
          </cell>
          <cell r="D90" t="str">
            <v>-</v>
          </cell>
          <cell r="E90">
            <v>1000</v>
          </cell>
          <cell r="F90">
            <v>1150</v>
          </cell>
          <cell r="G90">
            <v>1300</v>
          </cell>
        </row>
        <row r="91">
          <cell r="A91" t="str">
            <v>Q0110</v>
          </cell>
          <cell r="B91" t="str">
            <v>FORMALETA</v>
          </cell>
          <cell r="C91" t="str">
            <v>-</v>
          </cell>
          <cell r="E91" t="str">
            <v>GLOBAL</v>
          </cell>
          <cell r="F91" t="str">
            <v>GLOBAL</v>
          </cell>
          <cell r="G91" t="str">
            <v>GLOBAL</v>
          </cell>
        </row>
        <row r="92">
          <cell r="A92" t="str">
            <v>Q0120</v>
          </cell>
          <cell r="B92" t="str">
            <v>TRANSPORTE COMIS TOP.</v>
          </cell>
          <cell r="C92" t="str">
            <v>-</v>
          </cell>
          <cell r="D92" t="str">
            <v>-</v>
          </cell>
          <cell r="E92" t="str">
            <v>GLOBAL</v>
          </cell>
        </row>
        <row r="93">
          <cell r="A93" t="str">
            <v>Q0130</v>
          </cell>
          <cell r="B93" t="str">
            <v>PLUMA</v>
          </cell>
          <cell r="C93" t="str">
            <v>-</v>
          </cell>
          <cell r="D93" t="str">
            <v>-</v>
          </cell>
          <cell r="E93">
            <v>3000</v>
          </cell>
          <cell r="F93">
            <v>3449.9999999999995</v>
          </cell>
          <cell r="G93">
            <v>3900</v>
          </cell>
        </row>
        <row r="94">
          <cell r="A94" t="str">
            <v>Q0140</v>
          </cell>
          <cell r="B94" t="str">
            <v>PALA CON MARTILLO 5 TN (PILOTES MET)</v>
          </cell>
          <cell r="C94" t="str">
            <v>-</v>
          </cell>
          <cell r="D94" t="str">
            <v>-</v>
          </cell>
          <cell r="E94">
            <v>40000</v>
          </cell>
          <cell r="F94">
            <v>46000</v>
          </cell>
          <cell r="G94">
            <v>52000</v>
          </cell>
        </row>
        <row r="95">
          <cell r="A95" t="str">
            <v>Q0145</v>
          </cell>
          <cell r="B95" t="str">
            <v>TALADRO</v>
          </cell>
          <cell r="C95" t="str">
            <v>-</v>
          </cell>
          <cell r="D95" t="str">
            <v>-</v>
          </cell>
          <cell r="E95">
            <v>25000</v>
          </cell>
          <cell r="F95">
            <v>28749.999999999996</v>
          </cell>
          <cell r="G95">
            <v>32500</v>
          </cell>
        </row>
        <row r="96">
          <cell r="A96" t="str">
            <v>Q0148</v>
          </cell>
          <cell r="B96" t="str">
            <v>BOMBA DE PISTON</v>
          </cell>
          <cell r="C96" t="str">
            <v>-</v>
          </cell>
          <cell r="D96" t="str">
            <v>-</v>
          </cell>
          <cell r="E96">
            <v>10000</v>
          </cell>
          <cell r="F96">
            <v>11500</v>
          </cell>
          <cell r="G96">
            <v>13000</v>
          </cell>
        </row>
        <row r="97">
          <cell r="A97" t="str">
            <v>Q0150</v>
          </cell>
          <cell r="B97" t="str">
            <v>MALACATES O MARTILLO</v>
          </cell>
          <cell r="C97" t="str">
            <v>-</v>
          </cell>
          <cell r="D97" t="str">
            <v>-</v>
          </cell>
          <cell r="E97">
            <v>20000</v>
          </cell>
          <cell r="F97">
            <v>23000</v>
          </cell>
          <cell r="G97">
            <v>26000</v>
          </cell>
        </row>
        <row r="98">
          <cell r="A98" t="str">
            <v>Q9999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Hoja2"/>
      <sheetName val="Hoja3"/>
      <sheetName val="Datos"/>
      <sheetName val="Constantes"/>
      <sheetName val="salarios"/>
      <sheetName val="Hoja5"/>
      <sheetName val="Hoja6"/>
      <sheetName val="Hoja7"/>
      <sheetName val="Hoja8"/>
      <sheetName val="Hoja9"/>
      <sheetName val="Hoja10"/>
      <sheetName val="Hoja11"/>
      <sheetName val="Hoja12"/>
      <sheetName val="Hoja13"/>
      <sheetName val="Hoja14"/>
      <sheetName val="Hoja15"/>
      <sheetName val="Hoja16"/>
      <sheetName val="Módulo1"/>
      <sheetName val="Módulo2"/>
    </sheetNames>
    <sheetDataSet>
      <sheetData sheetId="0"/>
      <sheetData sheetId="1"/>
      <sheetData sheetId="2"/>
      <sheetData sheetId="3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2">
          <cell r="D12">
            <v>0</v>
          </cell>
        </row>
        <row r="14">
          <cell r="D14">
            <v>30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STACIONES SOCIALES"/>
      <sheetName val="PERSOPROPUESTA"/>
      <sheetName val="PERSONAL"/>
      <sheetName val="lisprecios"/>
      <sheetName val="TRES PIEDRAS"/>
      <sheetName val="SAN JACINTO"/>
      <sheetName val="TRES BINDES"/>
      <sheetName val="TRES PALMAS"/>
      <sheetName val="unitario"/>
      <sheetName val="PRESU"/>
      <sheetName val="Hoja1"/>
    </sheetNames>
    <sheetDataSet>
      <sheetData sheetId="0" refreshError="1"/>
      <sheetData sheetId="1" refreshError="1"/>
      <sheetData sheetId="2" refreshError="1">
        <row r="22">
          <cell r="D22">
            <v>118800</v>
          </cell>
        </row>
        <row r="27">
          <cell r="D27">
            <v>216000</v>
          </cell>
        </row>
        <row r="45">
          <cell r="D45">
            <v>64800</v>
          </cell>
        </row>
      </sheetData>
      <sheetData sheetId="3" refreshError="1">
        <row r="10">
          <cell r="D10">
            <v>300</v>
          </cell>
        </row>
        <row r="35">
          <cell r="D35">
            <v>30000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>
        <row r="1165">
          <cell r="G1165">
            <v>148611.75</v>
          </cell>
        </row>
        <row r="1283">
          <cell r="G1283">
            <v>138988.5</v>
          </cell>
        </row>
      </sheetData>
      <sheetData sheetId="9" refreshError="1"/>
      <sheetData sheetId="10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ICIO"/>
      <sheetName val="EMPRESA"/>
      <sheetName val="NUEVOS DATOS"/>
      <sheetName val="DATOS CONTRATO"/>
      <sheetName val="EMPLEADOS"/>
      <sheetName val="ACUMULADOS"/>
      <sheetName val="LIQ-NOM"/>
      <sheetName val="REPORTE-TIEMPO  "/>
      <sheetName val="RESUMEN-NOMINA"/>
      <sheetName val="NOMINA"/>
      <sheetName val="SOBRETIEMPO"/>
      <sheetName val="DEDUCCIONES"/>
      <sheetName val="R-PAGO"/>
      <sheetName val="LIQ-SEGSOC"/>
      <sheetName val="RESUMEN-ISS"/>
      <sheetName val="ISS"/>
      <sheetName val="INF-PEN-COLFONDOS"/>
      <sheetName val="INF-PEN-HORIZONTE"/>
      <sheetName val="INF-PEN-PORVENIR"/>
      <sheetName val="INF-PEN-SANTANDER"/>
      <sheetName val="INF-SALUD-COOP"/>
      <sheetName val="INF-SALUD-COOMEVA"/>
      <sheetName val="INF-SALUD-SOLSALUD"/>
      <sheetName val="INF-RIESGO"/>
      <sheetName val="CAFABA"/>
      <sheetName val="CAJASAN"/>
      <sheetName val="LIQ-PERS"/>
      <sheetName val="INF-PRES-SOC"/>
      <sheetName val="CARTA TERM CTO"/>
      <sheetName val="CERTIFICACION"/>
      <sheetName val="EXAMEN RETIRO"/>
      <sheetName val="INF-DOT1"/>
      <sheetName val="INF-AFILIACION (1)"/>
      <sheetName val="LISTA BANCOS"/>
      <sheetName val="INF-APORTES-SS"/>
    </sheetNames>
    <sheetDataSet>
      <sheetData sheetId="0"/>
      <sheetData sheetId="1"/>
      <sheetData sheetId="2"/>
      <sheetData sheetId="3" refreshError="1">
        <row r="13">
          <cell r="G13" t="str">
            <v>02-30513-324240-2003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DO (2)"/>
      <sheetName val="Tablas"/>
      <sheetName val="CCDO"/>
      <sheetName val="RRHH"/>
      <sheetName val="HrsP"/>
      <sheetName val="HSE"/>
      <sheetName val="IDO"/>
      <sheetName val="ISO"/>
      <sheetName val="AVP"/>
      <sheetName val="ACTA"/>
      <sheetName val="PENDIENTES X COBRAR"/>
      <sheetName val="BITACORA"/>
      <sheetName val="UTILI-FRENTE"/>
      <sheetName val="ABIMAELXPAGAR"/>
      <sheetName val="INCLUYO_EDUIN"/>
      <sheetName val="AVP (2)"/>
      <sheetName val="Hoja1"/>
      <sheetName val="PROYECCION"/>
      <sheetName val="CUADRO DE CANTIDADES"/>
      <sheetName val="ACTA_2"/>
      <sheetName val="AJUSTE CANTIDADES"/>
      <sheetName val="PROYECCIONES"/>
      <sheetName val="HOMOLOGACION DE CANTIDADES"/>
    </sheetNames>
    <sheetDataSet>
      <sheetData sheetId="0"/>
      <sheetData sheetId="1">
        <row r="1">
          <cell r="B1" t="str">
            <v>FECHA</v>
          </cell>
          <cell r="C1" t="str">
            <v>POZO</v>
          </cell>
          <cell r="H1" t="str">
            <v>INTENDENCIA</v>
          </cell>
        </row>
        <row r="2">
          <cell r="A2" t="str">
            <v>COSTO HH</v>
          </cell>
          <cell r="B2">
            <v>39326</v>
          </cell>
          <cell r="C2" t="str">
            <v>BONANZA_28</v>
          </cell>
          <cell r="H2" t="str">
            <v>SMA</v>
          </cell>
        </row>
        <row r="3">
          <cell r="A3" t="str">
            <v>COSTO_PRESUPUESTO</v>
          </cell>
          <cell r="B3">
            <v>39327</v>
          </cell>
          <cell r="C3" t="str">
            <v>BONANZA_29</v>
          </cell>
          <cell r="H3" t="str">
            <v>SMA</v>
          </cell>
        </row>
        <row r="4">
          <cell r="B4">
            <v>39328</v>
          </cell>
          <cell r="C4" t="str">
            <v>BONANZA_30</v>
          </cell>
          <cell r="H4" t="str">
            <v>SMA</v>
          </cell>
        </row>
        <row r="5">
          <cell r="B5">
            <v>39329</v>
          </cell>
          <cell r="C5" t="str">
            <v>BONANZA_31</v>
          </cell>
          <cell r="H5" t="str">
            <v>SMA</v>
          </cell>
        </row>
        <row r="6">
          <cell r="B6">
            <v>39330</v>
          </cell>
          <cell r="C6" t="str">
            <v>BONANZA_MANIFOLD</v>
          </cell>
          <cell r="H6" t="str">
            <v>SMA</v>
          </cell>
        </row>
        <row r="7">
          <cell r="B7">
            <v>39330</v>
          </cell>
          <cell r="C7" t="str">
            <v>BONANZA_XXX</v>
          </cell>
        </row>
        <row r="8">
          <cell r="B8">
            <v>39330</v>
          </cell>
          <cell r="C8" t="str">
            <v>BONANZA_YYY</v>
          </cell>
        </row>
        <row r="9">
          <cell r="B9">
            <v>39331</v>
          </cell>
          <cell r="C9" t="str">
            <v>CARDALES_1N</v>
          </cell>
          <cell r="H9" t="str">
            <v>SMA</v>
          </cell>
        </row>
        <row r="10">
          <cell r="B10">
            <v>39332</v>
          </cell>
          <cell r="C10" t="str">
            <v>CASABE_1060</v>
          </cell>
          <cell r="H10" t="str">
            <v>SAR</v>
          </cell>
        </row>
        <row r="11">
          <cell r="B11">
            <v>39333</v>
          </cell>
          <cell r="C11" t="str">
            <v>CASABE_1068</v>
          </cell>
          <cell r="H11" t="str">
            <v>SAR</v>
          </cell>
        </row>
        <row r="12">
          <cell r="B12">
            <v>39334</v>
          </cell>
          <cell r="C12" t="str">
            <v>CASABE_1069</v>
          </cell>
          <cell r="H12" t="str">
            <v>SAR</v>
          </cell>
        </row>
        <row r="13">
          <cell r="B13">
            <v>39335</v>
          </cell>
          <cell r="C13" t="str">
            <v>CASABE_1072</v>
          </cell>
          <cell r="H13" t="str">
            <v>SAR</v>
          </cell>
        </row>
        <row r="14">
          <cell r="B14">
            <v>39336</v>
          </cell>
          <cell r="C14" t="str">
            <v>CASABE_1073</v>
          </cell>
          <cell r="H14" t="str">
            <v>SAR</v>
          </cell>
        </row>
        <row r="15">
          <cell r="B15">
            <v>39337</v>
          </cell>
          <cell r="C15" t="str">
            <v>CASABE_1200</v>
          </cell>
          <cell r="H15" t="str">
            <v>SAR</v>
          </cell>
        </row>
        <row r="16">
          <cell r="B16">
            <v>39338</v>
          </cell>
          <cell r="C16" t="str">
            <v>CASABE_1204</v>
          </cell>
          <cell r="H16" t="str">
            <v>SAR</v>
          </cell>
        </row>
        <row r="17">
          <cell r="B17">
            <v>39339</v>
          </cell>
          <cell r="C17" t="str">
            <v>CASABE_1206</v>
          </cell>
          <cell r="H17" t="str">
            <v>SAR</v>
          </cell>
        </row>
        <row r="18">
          <cell r="B18">
            <v>39340</v>
          </cell>
          <cell r="C18" t="str">
            <v>CASABE_1208</v>
          </cell>
          <cell r="H18" t="str">
            <v>SAR</v>
          </cell>
        </row>
        <row r="19">
          <cell r="B19">
            <v>39341</v>
          </cell>
          <cell r="C19" t="str">
            <v>CASABE_1209</v>
          </cell>
          <cell r="H19" t="str">
            <v>SAR</v>
          </cell>
        </row>
        <row r="20">
          <cell r="B20">
            <v>39342</v>
          </cell>
          <cell r="C20" t="str">
            <v>CASABE_1210</v>
          </cell>
          <cell r="H20" t="str">
            <v>SAR</v>
          </cell>
        </row>
        <row r="21">
          <cell r="B21">
            <v>39343</v>
          </cell>
          <cell r="C21" t="str">
            <v>CASABE_1212</v>
          </cell>
          <cell r="H21" t="str">
            <v>SAR</v>
          </cell>
        </row>
        <row r="22">
          <cell r="B22">
            <v>39344</v>
          </cell>
          <cell r="C22" t="str">
            <v>CASABE_1213</v>
          </cell>
          <cell r="H22" t="str">
            <v>SAR</v>
          </cell>
        </row>
        <row r="23">
          <cell r="B23">
            <v>39345</v>
          </cell>
          <cell r="C23" t="str">
            <v>CASABE_1214</v>
          </cell>
          <cell r="H23" t="str">
            <v>SAR</v>
          </cell>
        </row>
        <row r="24">
          <cell r="B24">
            <v>39346</v>
          </cell>
          <cell r="C24" t="str">
            <v>CASABE_1215</v>
          </cell>
          <cell r="H24" t="str">
            <v>SAR</v>
          </cell>
        </row>
        <row r="25">
          <cell r="B25">
            <v>39347</v>
          </cell>
          <cell r="C25" t="str">
            <v>CASABE_1223</v>
          </cell>
          <cell r="H25" t="str">
            <v>SAR</v>
          </cell>
        </row>
        <row r="26">
          <cell r="B26">
            <v>39348</v>
          </cell>
          <cell r="C26" t="str">
            <v>CASABE_FACILIDAD</v>
          </cell>
          <cell r="H26" t="str">
            <v>SAR</v>
          </cell>
        </row>
        <row r="27">
          <cell r="B27">
            <v>39349</v>
          </cell>
          <cell r="C27" t="str">
            <v>MULTIPLE DE INYECCION ZONA_5</v>
          </cell>
          <cell r="H27" t="str">
            <v>SAR</v>
          </cell>
        </row>
        <row r="28">
          <cell r="B28">
            <v>39350</v>
          </cell>
          <cell r="C28" t="str">
            <v>GALA_13</v>
          </cell>
          <cell r="H28" t="str">
            <v>SMA</v>
          </cell>
        </row>
        <row r="29">
          <cell r="B29">
            <v>39351</v>
          </cell>
          <cell r="C29" t="str">
            <v>GALAN_118</v>
          </cell>
          <cell r="H29" t="str">
            <v>SMA</v>
          </cell>
        </row>
        <row r="30">
          <cell r="B30">
            <v>39352</v>
          </cell>
          <cell r="C30" t="str">
            <v>GALAN_125</v>
          </cell>
          <cell r="H30" t="str">
            <v>SMA</v>
          </cell>
        </row>
        <row r="31">
          <cell r="B31">
            <v>39353</v>
          </cell>
          <cell r="C31" t="str">
            <v>GALAN_133</v>
          </cell>
          <cell r="H31" t="str">
            <v>SMA</v>
          </cell>
        </row>
        <row r="32">
          <cell r="B32">
            <v>39354</v>
          </cell>
          <cell r="C32" t="str">
            <v>GALAN_134</v>
          </cell>
          <cell r="H32" t="str">
            <v>SMA</v>
          </cell>
        </row>
        <row r="33">
          <cell r="B33">
            <v>39355</v>
          </cell>
          <cell r="C33" t="str">
            <v>GALAN_135</v>
          </cell>
          <cell r="H33" t="str">
            <v>SMA</v>
          </cell>
        </row>
        <row r="34">
          <cell r="B34">
            <v>39356</v>
          </cell>
          <cell r="C34" t="str">
            <v>GALAN_69</v>
          </cell>
          <cell r="H34" t="str">
            <v>SMA</v>
          </cell>
        </row>
        <row r="35">
          <cell r="B35">
            <v>39358</v>
          </cell>
          <cell r="C35" t="str">
            <v>LISAMA_158</v>
          </cell>
          <cell r="H35" t="str">
            <v>SMA</v>
          </cell>
        </row>
        <row r="36">
          <cell r="B36">
            <v>39359</v>
          </cell>
          <cell r="C36" t="str">
            <v>LISAMA_159</v>
          </cell>
          <cell r="H36" t="str">
            <v>SMA</v>
          </cell>
        </row>
        <row r="37">
          <cell r="B37">
            <v>39360</v>
          </cell>
          <cell r="C37" t="str">
            <v>LISAMA_1N</v>
          </cell>
          <cell r="H37" t="str">
            <v>SMA</v>
          </cell>
        </row>
        <row r="38">
          <cell r="B38">
            <v>39361</v>
          </cell>
          <cell r="C38" t="str">
            <v>LLANITO_107</v>
          </cell>
          <cell r="H38" t="str">
            <v>SMA</v>
          </cell>
        </row>
        <row r="39">
          <cell r="B39">
            <v>39362</v>
          </cell>
          <cell r="C39" t="str">
            <v>LLANITO_113</v>
          </cell>
          <cell r="H39" t="str">
            <v>SMA</v>
          </cell>
        </row>
        <row r="40">
          <cell r="B40">
            <v>39363</v>
          </cell>
          <cell r="C40" t="str">
            <v>LLANITO_114</v>
          </cell>
          <cell r="H40" t="str">
            <v>SMA</v>
          </cell>
        </row>
        <row r="41">
          <cell r="B41">
            <v>39364</v>
          </cell>
          <cell r="C41" t="str">
            <v>LLANITO_117</v>
          </cell>
          <cell r="H41" t="str">
            <v>SMA</v>
          </cell>
        </row>
        <row r="42">
          <cell r="B42">
            <v>39365</v>
          </cell>
          <cell r="C42" t="str">
            <v>LLANITO_MANIFOLD</v>
          </cell>
          <cell r="H42" t="str">
            <v>SMA</v>
          </cell>
        </row>
        <row r="43">
          <cell r="B43">
            <v>39366</v>
          </cell>
          <cell r="C43" t="str">
            <v>NUTRIA_35</v>
          </cell>
          <cell r="H43" t="str">
            <v>SMA</v>
          </cell>
        </row>
        <row r="44">
          <cell r="B44">
            <v>39367</v>
          </cell>
          <cell r="C44" t="str">
            <v>NUTRIA_30</v>
          </cell>
          <cell r="H44" t="str">
            <v>SMA</v>
          </cell>
        </row>
        <row r="45">
          <cell r="B45">
            <v>39368</v>
          </cell>
          <cell r="C45" t="str">
            <v>NUTRIA_32</v>
          </cell>
          <cell r="H45" t="str">
            <v>SMA</v>
          </cell>
        </row>
        <row r="46">
          <cell r="B46">
            <v>39369</v>
          </cell>
          <cell r="C46" t="str">
            <v>NUTRIA_33</v>
          </cell>
        </row>
        <row r="47">
          <cell r="B47">
            <v>39370</v>
          </cell>
          <cell r="C47" t="str">
            <v>NUTRIA_MANIFOLD_TESORO_40</v>
          </cell>
          <cell r="H47" t="str">
            <v>SMA</v>
          </cell>
        </row>
        <row r="48">
          <cell r="B48">
            <v>39370</v>
          </cell>
          <cell r="C48" t="str">
            <v>NUTRIA_MANIFOLD_23R</v>
          </cell>
          <cell r="H48" t="str">
            <v>SMA</v>
          </cell>
        </row>
        <row r="49">
          <cell r="B49">
            <v>39371</v>
          </cell>
          <cell r="C49" t="str">
            <v>SAN_ROQUE_3</v>
          </cell>
          <cell r="H49" t="str">
            <v>SMA</v>
          </cell>
        </row>
        <row r="50">
          <cell r="B50">
            <v>39372</v>
          </cell>
          <cell r="C50" t="str">
            <v>TESORO_40</v>
          </cell>
          <cell r="H50" t="str">
            <v>SMA</v>
          </cell>
        </row>
        <row r="51">
          <cell r="B51">
            <v>39373</v>
          </cell>
          <cell r="C51" t="str">
            <v>TISQUIRAMA_6</v>
          </cell>
          <cell r="H51" t="str">
            <v>SMA</v>
          </cell>
        </row>
        <row r="52">
          <cell r="B52">
            <v>39374</v>
          </cell>
          <cell r="C52" t="str">
            <v>TISQUIRAMA_7</v>
          </cell>
          <cell r="H52" t="str">
            <v>SMA</v>
          </cell>
        </row>
        <row r="53">
          <cell r="B53">
            <v>39377</v>
          </cell>
          <cell r="C53" t="str">
            <v>YARIGUIES_104</v>
          </cell>
          <cell r="H53" t="str">
            <v>SAR</v>
          </cell>
        </row>
        <row r="54">
          <cell r="B54">
            <v>39378</v>
          </cell>
          <cell r="C54" t="str">
            <v>YARIGUIES_104</v>
          </cell>
        </row>
        <row r="55">
          <cell r="B55">
            <v>39380</v>
          </cell>
          <cell r="C55" t="str">
            <v>CASABE_385</v>
          </cell>
          <cell r="H55" t="str">
            <v>SAR</v>
          </cell>
        </row>
        <row r="56">
          <cell r="B56">
            <v>39382</v>
          </cell>
          <cell r="C56" t="str">
            <v>ISLA_4</v>
          </cell>
          <cell r="H56" t="str">
            <v>SAR</v>
          </cell>
        </row>
        <row r="57">
          <cell r="B57">
            <v>39383</v>
          </cell>
          <cell r="C57" t="str">
            <v>TESORO_41</v>
          </cell>
          <cell r="H57" t="str">
            <v>SMA</v>
          </cell>
        </row>
        <row r="58">
          <cell r="B58">
            <v>39384</v>
          </cell>
          <cell r="C58" t="str">
            <v>CASABE_1207</v>
          </cell>
          <cell r="H58" t="str">
            <v>SAR</v>
          </cell>
        </row>
        <row r="59">
          <cell r="B59">
            <v>39384</v>
          </cell>
          <cell r="C59" t="str">
            <v>CASABE_CV4_E3</v>
          </cell>
          <cell r="H59" t="str">
            <v>SAR</v>
          </cell>
        </row>
        <row r="60">
          <cell r="B60">
            <v>39386</v>
          </cell>
          <cell r="C60" t="str">
            <v>CASABE_CV4_E4</v>
          </cell>
          <cell r="H60" t="str">
            <v>SAR</v>
          </cell>
        </row>
        <row r="61">
          <cell r="B61">
            <v>39390</v>
          </cell>
          <cell r="C61" t="str">
            <v>YARIQUIES_503</v>
          </cell>
          <cell r="H61" t="str">
            <v>SAR</v>
          </cell>
        </row>
        <row r="62">
          <cell r="B62">
            <v>39391</v>
          </cell>
          <cell r="C62" t="str">
            <v>YARIQUIES_504</v>
          </cell>
          <cell r="H62" t="str">
            <v>SAR</v>
          </cell>
        </row>
        <row r="63">
          <cell r="B63">
            <v>39348</v>
          </cell>
          <cell r="C63" t="str">
            <v>CASABE_1218</v>
          </cell>
          <cell r="H63" t="str">
            <v>SAR</v>
          </cell>
        </row>
        <row r="64">
          <cell r="B64">
            <v>39349</v>
          </cell>
          <cell r="C64" t="str">
            <v>CASABE_1220</v>
          </cell>
          <cell r="H64" t="str">
            <v>SAR</v>
          </cell>
        </row>
        <row r="65">
          <cell r="B65">
            <v>39356</v>
          </cell>
          <cell r="C65" t="str">
            <v>GALA_8</v>
          </cell>
          <cell r="H65" t="str">
            <v>SMA</v>
          </cell>
        </row>
        <row r="66">
          <cell r="B66">
            <v>39392</v>
          </cell>
          <cell r="C66" t="str">
            <v>LISAMA_146</v>
          </cell>
          <cell r="H66" t="str">
            <v>SMA</v>
          </cell>
        </row>
        <row r="67">
          <cell r="B67">
            <v>39393</v>
          </cell>
          <cell r="C67" t="str">
            <v>CASABE_1067</v>
          </cell>
          <cell r="H67" t="str">
            <v>SAR</v>
          </cell>
        </row>
        <row r="68">
          <cell r="B68">
            <v>39394</v>
          </cell>
          <cell r="C68" t="str">
            <v>CASABE_731</v>
          </cell>
          <cell r="H68" t="str">
            <v>SAR</v>
          </cell>
        </row>
        <row r="69">
          <cell r="B69">
            <v>39395</v>
          </cell>
          <cell r="C69" t="str">
            <v>CASABE_571</v>
          </cell>
          <cell r="H69" t="str">
            <v>SAR</v>
          </cell>
        </row>
        <row r="70">
          <cell r="B70">
            <v>39396</v>
          </cell>
          <cell r="C70" t="str">
            <v>CASABE_794</v>
          </cell>
          <cell r="H70" t="str">
            <v>SAR</v>
          </cell>
        </row>
        <row r="71">
          <cell r="B71">
            <v>39397</v>
          </cell>
        </row>
        <row r="72">
          <cell r="B72">
            <v>39398</v>
          </cell>
        </row>
        <row r="73">
          <cell r="B73">
            <v>39399</v>
          </cell>
        </row>
        <row r="74">
          <cell r="B74">
            <v>39400</v>
          </cell>
        </row>
        <row r="75">
          <cell r="B75">
            <v>39401</v>
          </cell>
        </row>
        <row r="76">
          <cell r="B76">
            <v>39402</v>
          </cell>
        </row>
        <row r="77">
          <cell r="B77">
            <v>39403</v>
          </cell>
        </row>
        <row r="78">
          <cell r="B78">
            <v>39404</v>
          </cell>
        </row>
        <row r="79">
          <cell r="B79">
            <v>39405</v>
          </cell>
        </row>
        <row r="80">
          <cell r="B80">
            <v>39406</v>
          </cell>
        </row>
        <row r="81">
          <cell r="B81">
            <v>39407</v>
          </cell>
        </row>
        <row r="82">
          <cell r="B82">
            <v>39408</v>
          </cell>
        </row>
        <row r="83">
          <cell r="B83">
            <v>39409</v>
          </cell>
        </row>
        <row r="84">
          <cell r="B84">
            <v>39410</v>
          </cell>
        </row>
        <row r="85">
          <cell r="B85">
            <v>39411</v>
          </cell>
        </row>
        <row r="86">
          <cell r="B86">
            <v>39412</v>
          </cell>
        </row>
        <row r="87">
          <cell r="B87">
            <v>39413</v>
          </cell>
        </row>
        <row r="88">
          <cell r="B88">
            <v>39414</v>
          </cell>
        </row>
        <row r="89">
          <cell r="B89">
            <v>39415</v>
          </cell>
        </row>
        <row r="90">
          <cell r="B90">
            <v>39416</v>
          </cell>
        </row>
        <row r="91">
          <cell r="B91">
            <v>39417</v>
          </cell>
        </row>
        <row r="92">
          <cell r="B92">
            <v>39418</v>
          </cell>
        </row>
        <row r="93">
          <cell r="B93">
            <v>39419</v>
          </cell>
        </row>
        <row r="94">
          <cell r="B94">
            <v>39420</v>
          </cell>
        </row>
        <row r="95">
          <cell r="B95">
            <v>39421</v>
          </cell>
        </row>
        <row r="96">
          <cell r="B96">
            <v>39422</v>
          </cell>
        </row>
        <row r="97">
          <cell r="B97">
            <v>39423</v>
          </cell>
        </row>
        <row r="98">
          <cell r="B98">
            <v>39424</v>
          </cell>
        </row>
        <row r="99">
          <cell r="B99">
            <v>39425</v>
          </cell>
        </row>
        <row r="100">
          <cell r="B100">
            <v>39426</v>
          </cell>
        </row>
        <row r="101">
          <cell r="B101">
            <v>39427</v>
          </cell>
        </row>
        <row r="102">
          <cell r="B102">
            <v>39428</v>
          </cell>
        </row>
        <row r="103">
          <cell r="B103">
            <v>39429</v>
          </cell>
        </row>
        <row r="104">
          <cell r="B104">
            <v>39430</v>
          </cell>
        </row>
        <row r="105">
          <cell r="B105">
            <v>39431</v>
          </cell>
        </row>
        <row r="106">
          <cell r="B106">
            <v>39432</v>
          </cell>
        </row>
        <row r="107">
          <cell r="B107">
            <v>39433</v>
          </cell>
        </row>
        <row r="108">
          <cell r="B108">
            <v>39434</v>
          </cell>
        </row>
        <row r="109">
          <cell r="B109">
            <v>39435</v>
          </cell>
        </row>
        <row r="110">
          <cell r="B110">
            <v>39436</v>
          </cell>
        </row>
        <row r="111">
          <cell r="B111">
            <v>39437</v>
          </cell>
        </row>
        <row r="112">
          <cell r="B112">
            <v>39438</v>
          </cell>
        </row>
        <row r="113">
          <cell r="B113">
            <v>39439</v>
          </cell>
        </row>
        <row r="114">
          <cell r="B114">
            <v>39440</v>
          </cell>
        </row>
        <row r="115">
          <cell r="B115">
            <v>39441</v>
          </cell>
        </row>
        <row r="116">
          <cell r="B116">
            <v>39442</v>
          </cell>
        </row>
        <row r="117">
          <cell r="B117">
            <v>39443</v>
          </cell>
        </row>
        <row r="118">
          <cell r="B118">
            <v>39444</v>
          </cell>
        </row>
        <row r="119">
          <cell r="B119">
            <v>39445</v>
          </cell>
        </row>
        <row r="120">
          <cell r="B120">
            <v>39446</v>
          </cell>
        </row>
        <row r="121">
          <cell r="B121">
            <v>39447</v>
          </cell>
        </row>
        <row r="122">
          <cell r="B122">
            <v>39448</v>
          </cell>
        </row>
        <row r="123">
          <cell r="B123">
            <v>39449</v>
          </cell>
        </row>
        <row r="124">
          <cell r="B124">
            <v>39450</v>
          </cell>
        </row>
        <row r="125">
          <cell r="B125">
            <v>39451</v>
          </cell>
        </row>
        <row r="126">
          <cell r="B126">
            <v>39452</v>
          </cell>
        </row>
        <row r="127">
          <cell r="B127">
            <v>39453</v>
          </cell>
        </row>
        <row r="128">
          <cell r="B128">
            <v>39454</v>
          </cell>
        </row>
        <row r="129">
          <cell r="B129">
            <v>39455</v>
          </cell>
        </row>
        <row r="130">
          <cell r="B130">
            <v>39456</v>
          </cell>
        </row>
        <row r="131">
          <cell r="B131">
            <v>39457</v>
          </cell>
        </row>
        <row r="132">
          <cell r="B132">
            <v>39458</v>
          </cell>
        </row>
        <row r="133">
          <cell r="B133">
            <v>39459</v>
          </cell>
        </row>
        <row r="134">
          <cell r="B134">
            <v>39460</v>
          </cell>
        </row>
        <row r="135">
          <cell r="B135">
            <v>39461</v>
          </cell>
        </row>
        <row r="136">
          <cell r="B136">
            <v>39462</v>
          </cell>
        </row>
        <row r="137">
          <cell r="B137">
            <v>39463</v>
          </cell>
        </row>
        <row r="138">
          <cell r="B138">
            <v>39464</v>
          </cell>
        </row>
        <row r="139">
          <cell r="B139">
            <v>39465</v>
          </cell>
        </row>
        <row r="140">
          <cell r="B140">
            <v>39466</v>
          </cell>
        </row>
        <row r="141">
          <cell r="B141">
            <v>39467</v>
          </cell>
        </row>
        <row r="142">
          <cell r="B142">
            <v>39468</v>
          </cell>
        </row>
        <row r="143">
          <cell r="B143">
            <v>39469</v>
          </cell>
        </row>
        <row r="144">
          <cell r="B144">
            <v>39470</v>
          </cell>
        </row>
        <row r="145">
          <cell r="B145">
            <v>39471</v>
          </cell>
        </row>
        <row r="146">
          <cell r="B146">
            <v>39472</v>
          </cell>
        </row>
        <row r="147">
          <cell r="B147">
            <v>39473</v>
          </cell>
        </row>
        <row r="148">
          <cell r="B148">
            <v>39474</v>
          </cell>
        </row>
        <row r="149">
          <cell r="B149">
            <v>39475</v>
          </cell>
        </row>
        <row r="150">
          <cell r="B150">
            <v>39476</v>
          </cell>
        </row>
        <row r="151">
          <cell r="B151">
            <v>39477</v>
          </cell>
        </row>
        <row r="152">
          <cell r="B152">
            <v>39478</v>
          </cell>
        </row>
        <row r="153">
          <cell r="B153">
            <v>39479</v>
          </cell>
        </row>
        <row r="154">
          <cell r="B154">
            <v>39480</v>
          </cell>
        </row>
        <row r="155">
          <cell r="B155">
            <v>39481</v>
          </cell>
        </row>
        <row r="156">
          <cell r="B156">
            <v>39482</v>
          </cell>
        </row>
        <row r="157">
          <cell r="B157">
            <v>39483</v>
          </cell>
        </row>
        <row r="158">
          <cell r="B158">
            <v>39484</v>
          </cell>
        </row>
        <row r="159">
          <cell r="B159">
            <v>39485</v>
          </cell>
        </row>
        <row r="160">
          <cell r="B160">
            <v>39486</v>
          </cell>
        </row>
        <row r="161">
          <cell r="B161">
            <v>39487</v>
          </cell>
        </row>
        <row r="162">
          <cell r="B162">
            <v>39488</v>
          </cell>
        </row>
        <row r="163">
          <cell r="B163">
            <v>39489</v>
          </cell>
        </row>
        <row r="164">
          <cell r="B164">
            <v>39490</v>
          </cell>
        </row>
        <row r="165">
          <cell r="B165">
            <v>39491</v>
          </cell>
        </row>
        <row r="166">
          <cell r="B166">
            <v>39492</v>
          </cell>
        </row>
        <row r="167">
          <cell r="B167">
            <v>39493</v>
          </cell>
        </row>
        <row r="168">
          <cell r="B168">
            <v>39494</v>
          </cell>
        </row>
        <row r="169">
          <cell r="B169">
            <v>39495</v>
          </cell>
        </row>
        <row r="170">
          <cell r="B170">
            <v>39496</v>
          </cell>
        </row>
        <row r="171">
          <cell r="B171">
            <v>39497</v>
          </cell>
        </row>
        <row r="172">
          <cell r="B172">
            <v>39498</v>
          </cell>
        </row>
        <row r="173">
          <cell r="B173">
            <v>39499</v>
          </cell>
        </row>
        <row r="174">
          <cell r="B174">
            <v>39500</v>
          </cell>
        </row>
        <row r="175">
          <cell r="B175">
            <v>39501</v>
          </cell>
        </row>
        <row r="176">
          <cell r="B176">
            <v>39502</v>
          </cell>
        </row>
        <row r="177">
          <cell r="B177">
            <v>39503</v>
          </cell>
        </row>
        <row r="178">
          <cell r="B178">
            <v>39504</v>
          </cell>
        </row>
        <row r="179">
          <cell r="B179">
            <v>39505</v>
          </cell>
        </row>
        <row r="180">
          <cell r="B180">
            <v>39506</v>
          </cell>
        </row>
        <row r="181">
          <cell r="B181">
            <v>39507</v>
          </cell>
        </row>
        <row r="182">
          <cell r="B182">
            <v>39508</v>
          </cell>
        </row>
        <row r="183">
          <cell r="B183">
            <v>39509</v>
          </cell>
        </row>
        <row r="184">
          <cell r="B184">
            <v>39510</v>
          </cell>
        </row>
        <row r="185">
          <cell r="B185">
            <v>39511</v>
          </cell>
        </row>
        <row r="186">
          <cell r="B186">
            <v>39512</v>
          </cell>
        </row>
        <row r="187">
          <cell r="B187">
            <v>39513</v>
          </cell>
        </row>
        <row r="188">
          <cell r="B188">
            <v>39514</v>
          </cell>
        </row>
        <row r="189">
          <cell r="B189">
            <v>39515</v>
          </cell>
        </row>
        <row r="190">
          <cell r="B190">
            <v>39516</v>
          </cell>
        </row>
        <row r="191">
          <cell r="B191">
            <v>39517</v>
          </cell>
        </row>
        <row r="192">
          <cell r="B192">
            <v>39518</v>
          </cell>
        </row>
        <row r="193">
          <cell r="B193">
            <v>39519</v>
          </cell>
        </row>
        <row r="194">
          <cell r="B194">
            <v>39520</v>
          </cell>
        </row>
        <row r="195">
          <cell r="B195">
            <v>39521</v>
          </cell>
        </row>
        <row r="196">
          <cell r="B196">
            <v>39522</v>
          </cell>
        </row>
        <row r="197">
          <cell r="B197">
            <v>39523</v>
          </cell>
        </row>
        <row r="198">
          <cell r="B198">
            <v>39524</v>
          </cell>
        </row>
        <row r="199">
          <cell r="B199">
            <v>39525</v>
          </cell>
        </row>
        <row r="200">
          <cell r="B200">
            <v>39526</v>
          </cell>
        </row>
        <row r="201">
          <cell r="B201">
            <v>39527</v>
          </cell>
        </row>
        <row r="202">
          <cell r="B202">
            <v>39528</v>
          </cell>
        </row>
        <row r="203">
          <cell r="B203">
            <v>39529</v>
          </cell>
        </row>
        <row r="204">
          <cell r="B204">
            <v>39530</v>
          </cell>
        </row>
        <row r="205">
          <cell r="B205">
            <v>39531</v>
          </cell>
        </row>
        <row r="206">
          <cell r="B206">
            <v>39532</v>
          </cell>
        </row>
        <row r="207">
          <cell r="B207">
            <v>39533</v>
          </cell>
        </row>
        <row r="208">
          <cell r="B208">
            <v>39534</v>
          </cell>
        </row>
        <row r="209">
          <cell r="B209">
            <v>39535</v>
          </cell>
        </row>
        <row r="210">
          <cell r="B210">
            <v>39536</v>
          </cell>
        </row>
        <row r="211">
          <cell r="B211">
            <v>39537</v>
          </cell>
        </row>
        <row r="212">
          <cell r="B212">
            <v>39538</v>
          </cell>
        </row>
        <row r="213">
          <cell r="B213">
            <v>39539</v>
          </cell>
        </row>
        <row r="214">
          <cell r="B214">
            <v>39540</v>
          </cell>
        </row>
        <row r="215">
          <cell r="B215">
            <v>39541</v>
          </cell>
        </row>
        <row r="216">
          <cell r="B216">
            <v>39542</v>
          </cell>
        </row>
        <row r="217">
          <cell r="B217">
            <v>39543</v>
          </cell>
        </row>
        <row r="218">
          <cell r="B218">
            <v>39544</v>
          </cell>
        </row>
        <row r="219">
          <cell r="B219">
            <v>39545</v>
          </cell>
        </row>
        <row r="220">
          <cell r="B220">
            <v>39546</v>
          </cell>
        </row>
        <row r="221">
          <cell r="B221">
            <v>39547</v>
          </cell>
        </row>
        <row r="222">
          <cell r="B222">
            <v>39548</v>
          </cell>
        </row>
        <row r="223">
          <cell r="B223">
            <v>39549</v>
          </cell>
        </row>
        <row r="224">
          <cell r="B224">
            <v>39550</v>
          </cell>
        </row>
        <row r="225">
          <cell r="B225">
            <v>39551</v>
          </cell>
        </row>
        <row r="226">
          <cell r="B226">
            <v>39552</v>
          </cell>
        </row>
        <row r="227">
          <cell r="B227">
            <v>39553</v>
          </cell>
        </row>
        <row r="228">
          <cell r="B228">
            <v>39554</v>
          </cell>
        </row>
        <row r="229">
          <cell r="B229">
            <v>39555</v>
          </cell>
        </row>
        <row r="230">
          <cell r="B230">
            <v>39556</v>
          </cell>
        </row>
        <row r="231">
          <cell r="B231">
            <v>39557</v>
          </cell>
        </row>
        <row r="232">
          <cell r="B232">
            <v>39558</v>
          </cell>
        </row>
        <row r="233">
          <cell r="B233">
            <v>39559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E1" t="str">
            <v>VALOR TOTAL</v>
          </cell>
        </row>
        <row r="2">
          <cell r="E2">
            <v>1716000</v>
          </cell>
        </row>
        <row r="3">
          <cell r="E3">
            <v>1144000</v>
          </cell>
        </row>
        <row r="4">
          <cell r="E4">
            <v>1716000</v>
          </cell>
        </row>
        <row r="5">
          <cell r="E5">
            <v>1716000</v>
          </cell>
        </row>
        <row r="6">
          <cell r="E6">
            <v>0</v>
          </cell>
        </row>
        <row r="7">
          <cell r="E7">
            <v>1716000</v>
          </cell>
        </row>
        <row r="8">
          <cell r="E8">
            <v>381333.33333333331</v>
          </cell>
        </row>
        <row r="9">
          <cell r="E9">
            <v>236888.88888888888</v>
          </cell>
        </row>
        <row r="10">
          <cell r="E10">
            <v>1066000</v>
          </cell>
        </row>
        <row r="11">
          <cell r="E11">
            <v>1066000</v>
          </cell>
        </row>
        <row r="12">
          <cell r="E12">
            <v>533000</v>
          </cell>
        </row>
        <row r="13">
          <cell r="E13">
            <v>592222.22222222225</v>
          </cell>
        </row>
        <row r="14">
          <cell r="E14">
            <v>355333.33333333331</v>
          </cell>
        </row>
        <row r="15">
          <cell r="E15">
            <v>1066000</v>
          </cell>
        </row>
        <row r="16">
          <cell r="E16">
            <v>1066000</v>
          </cell>
        </row>
        <row r="17">
          <cell r="E17">
            <v>1066000</v>
          </cell>
        </row>
        <row r="18">
          <cell r="E18">
            <v>1066000</v>
          </cell>
        </row>
        <row r="19">
          <cell r="E19">
            <v>1066000</v>
          </cell>
        </row>
        <row r="20">
          <cell r="E20">
            <v>1066000</v>
          </cell>
        </row>
        <row r="21">
          <cell r="E21">
            <v>1066000</v>
          </cell>
        </row>
        <row r="22">
          <cell r="E22">
            <v>1066000</v>
          </cell>
        </row>
        <row r="23">
          <cell r="E23">
            <v>1066000</v>
          </cell>
        </row>
        <row r="24">
          <cell r="E24">
            <v>1066000</v>
          </cell>
        </row>
        <row r="25">
          <cell r="E25">
            <v>1066000</v>
          </cell>
        </row>
        <row r="26">
          <cell r="E26">
            <v>1066000</v>
          </cell>
        </row>
        <row r="27">
          <cell r="E27">
            <v>1066000</v>
          </cell>
        </row>
        <row r="28">
          <cell r="E28">
            <v>1066000</v>
          </cell>
        </row>
        <row r="29">
          <cell r="E29">
            <v>1066000</v>
          </cell>
        </row>
        <row r="30">
          <cell r="E30">
            <v>1066000</v>
          </cell>
        </row>
        <row r="31">
          <cell r="E31">
            <v>1066000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RIFAS"/>
      <sheetName val="Insum"/>
    </sheetNames>
    <sheetDataSet>
      <sheetData sheetId="0">
        <row r="2">
          <cell r="A2" t="str">
            <v>CODIGO</v>
          </cell>
          <cell r="B2" t="str">
            <v>EQUIPOS</v>
          </cell>
          <cell r="C2" t="str">
            <v>TIPO</v>
          </cell>
          <cell r="D2" t="str">
            <v>TARIFA/HORA</v>
          </cell>
          <cell r="E2" t="str">
            <v>RENDIMIENTO</v>
          </cell>
        </row>
        <row r="3">
          <cell r="A3">
            <v>1</v>
          </cell>
          <cell r="B3" t="str">
            <v>RETROCARGADOR</v>
          </cell>
          <cell r="C3" t="str">
            <v>JD-510</v>
          </cell>
          <cell r="D3">
            <v>35000</v>
          </cell>
        </row>
        <row r="4">
          <cell r="A4">
            <v>2</v>
          </cell>
          <cell r="B4" t="str">
            <v>MOTONIVELADORA</v>
          </cell>
          <cell r="C4" t="str">
            <v xml:space="preserve">CAT </v>
          </cell>
          <cell r="D4">
            <v>45000</v>
          </cell>
        </row>
        <row r="5">
          <cell r="A5">
            <v>3</v>
          </cell>
          <cell r="B5" t="str">
            <v>VIBROCOMPACTADOR</v>
          </cell>
          <cell r="C5" t="str">
            <v xml:space="preserve">CAT </v>
          </cell>
          <cell r="D5">
            <v>45000</v>
          </cell>
        </row>
        <row r="6">
          <cell r="A6">
            <v>4</v>
          </cell>
          <cell r="B6" t="str">
            <v>RETROEXCAVADORA</v>
          </cell>
          <cell r="C6" t="str">
            <v xml:space="preserve">CAT </v>
          </cell>
          <cell r="D6">
            <v>60000</v>
          </cell>
        </row>
        <row r="7">
          <cell r="A7">
            <v>5</v>
          </cell>
          <cell r="B7" t="str">
            <v>BULLDOZER</v>
          </cell>
          <cell r="C7" t="str">
            <v>D6D</v>
          </cell>
          <cell r="D7">
            <v>45000</v>
          </cell>
        </row>
        <row r="8">
          <cell r="A8">
            <v>6</v>
          </cell>
          <cell r="B8" t="str">
            <v>VOLQUETA</v>
          </cell>
          <cell r="C8" t="str">
            <v>5m3</v>
          </cell>
          <cell r="D8">
            <v>22500</v>
          </cell>
        </row>
        <row r="9">
          <cell r="A9">
            <v>7</v>
          </cell>
          <cell r="B9" t="str">
            <v>MOTOBOMBA</v>
          </cell>
          <cell r="D9">
            <v>4000</v>
          </cell>
        </row>
        <row r="10">
          <cell r="A10">
            <v>8</v>
          </cell>
          <cell r="B10" t="str">
            <v>HERRAMIENTA 1O% M.O</v>
          </cell>
        </row>
        <row r="11">
          <cell r="A11">
            <v>9</v>
          </cell>
          <cell r="B11" t="str">
            <v xml:space="preserve">CARROTANQUE </v>
          </cell>
          <cell r="C11" t="str">
            <v>2500 GL</v>
          </cell>
          <cell r="D11">
            <v>22500</v>
          </cell>
        </row>
        <row r="12">
          <cell r="A12">
            <v>10</v>
          </cell>
          <cell r="B12" t="str">
            <v>FINISHER</v>
          </cell>
          <cell r="C12" t="str">
            <v xml:space="preserve">CAT </v>
          </cell>
          <cell r="D12">
            <v>80000</v>
          </cell>
        </row>
        <row r="13">
          <cell r="A13">
            <v>11</v>
          </cell>
          <cell r="B13" t="str">
            <v>TRITURADORA</v>
          </cell>
          <cell r="C13" t="str">
            <v xml:space="preserve">CAT </v>
          </cell>
          <cell r="D13">
            <v>100000</v>
          </cell>
        </row>
        <row r="14">
          <cell r="A14">
            <v>12</v>
          </cell>
          <cell r="B14" t="str">
            <v>CARGADOR</v>
          </cell>
          <cell r="C14" t="str">
            <v xml:space="preserve">CAT </v>
          </cell>
          <cell r="D14">
            <v>45000</v>
          </cell>
        </row>
        <row r="15">
          <cell r="A15">
            <v>13</v>
          </cell>
          <cell r="B15" t="str">
            <v>COMPACTADOR</v>
          </cell>
          <cell r="C15" t="str">
            <v xml:space="preserve">CAT </v>
          </cell>
          <cell r="D15">
            <v>45000</v>
          </cell>
        </row>
        <row r="16">
          <cell r="A16">
            <v>14</v>
          </cell>
          <cell r="B16" t="str">
            <v>IRRIGADOR</v>
          </cell>
          <cell r="C16" t="str">
            <v>600M2/h</v>
          </cell>
          <cell r="D16">
            <v>45000</v>
          </cell>
        </row>
        <row r="17">
          <cell r="A17">
            <v>15</v>
          </cell>
          <cell r="B17" t="str">
            <v>RANA</v>
          </cell>
          <cell r="C17" t="str">
            <v>5 HP</v>
          </cell>
          <cell r="D17">
            <v>5375</v>
          </cell>
        </row>
        <row r="18">
          <cell r="A18">
            <v>16</v>
          </cell>
          <cell r="B18" t="str">
            <v xml:space="preserve">MEZCLADORA </v>
          </cell>
          <cell r="C18" t="str">
            <v>1.5 Bultos</v>
          </cell>
          <cell r="D18">
            <v>6125</v>
          </cell>
        </row>
        <row r="19">
          <cell r="A19">
            <v>17</v>
          </cell>
          <cell r="B19" t="str">
            <v>MAQUINA DEMARCADORA</v>
          </cell>
          <cell r="C19" t="str">
            <v>CHORRO</v>
          </cell>
          <cell r="D19">
            <v>40000</v>
          </cell>
        </row>
        <row r="21">
          <cell r="A21" t="str">
            <v>CODIGO</v>
          </cell>
          <cell r="B21" t="str">
            <v>MATERIALES</v>
          </cell>
          <cell r="C21" t="str">
            <v>UNIDAD</v>
          </cell>
          <cell r="D21" t="str">
            <v>TARIFA</v>
          </cell>
        </row>
        <row r="22">
          <cell r="A22">
            <v>18</v>
          </cell>
          <cell r="B22" t="str">
            <v>LAMINA GALVANIZADA</v>
          </cell>
          <cell r="C22" t="str">
            <v>M2</v>
          </cell>
          <cell r="D22">
            <v>30000</v>
          </cell>
        </row>
        <row r="23">
          <cell r="A23">
            <v>19</v>
          </cell>
          <cell r="B23" t="str">
            <v>SOPORTES</v>
          </cell>
          <cell r="C23" t="str">
            <v>UNI.</v>
          </cell>
          <cell r="D23">
            <v>120000</v>
          </cell>
        </row>
        <row r="24">
          <cell r="A24">
            <v>20</v>
          </cell>
          <cell r="B24" t="str">
            <v>PINTURA</v>
          </cell>
          <cell r="C24" t="str">
            <v>GALON</v>
          </cell>
          <cell r="D24">
            <v>25000</v>
          </cell>
        </row>
        <row r="25">
          <cell r="A25">
            <v>21</v>
          </cell>
          <cell r="B25" t="str">
            <v>ARTE</v>
          </cell>
          <cell r="C25" t="str">
            <v>GLOBAL</v>
          </cell>
          <cell r="D25">
            <v>350000</v>
          </cell>
        </row>
        <row r="26">
          <cell r="A26">
            <v>22</v>
          </cell>
          <cell r="B26" t="str">
            <v>INSTALACION</v>
          </cell>
          <cell r="C26" t="str">
            <v>GLOBAL</v>
          </cell>
          <cell r="D26">
            <v>250000</v>
          </cell>
        </row>
        <row r="27">
          <cell r="A27">
            <v>23</v>
          </cell>
          <cell r="B27" t="str">
            <v>FABRICACION</v>
          </cell>
          <cell r="C27" t="str">
            <v>GLOBAL</v>
          </cell>
          <cell r="D27">
            <v>250000</v>
          </cell>
        </row>
        <row r="28">
          <cell r="A28">
            <v>24</v>
          </cell>
          <cell r="B28" t="str">
            <v>EQUIPO DE TOPOGRAFIA</v>
          </cell>
          <cell r="C28" t="str">
            <v>KEM</v>
          </cell>
          <cell r="D28">
            <v>7500</v>
          </cell>
        </row>
        <row r="29">
          <cell r="A29">
            <v>25</v>
          </cell>
          <cell r="B29" t="str">
            <v xml:space="preserve">ESTACAS </v>
          </cell>
          <cell r="C29" t="str">
            <v>GLOBAL</v>
          </cell>
          <cell r="D29">
            <v>20000</v>
          </cell>
        </row>
        <row r="30">
          <cell r="A30">
            <v>26</v>
          </cell>
          <cell r="B30" t="str">
            <v>CARTERAS</v>
          </cell>
          <cell r="C30" t="str">
            <v>GLOBAL</v>
          </cell>
          <cell r="D30">
            <v>30000</v>
          </cell>
        </row>
        <row r="31">
          <cell r="A31">
            <v>27</v>
          </cell>
          <cell r="B31" t="str">
            <v>PAPELERIA</v>
          </cell>
          <cell r="C31" t="str">
            <v>GLOBAL</v>
          </cell>
          <cell r="D31">
            <v>10000</v>
          </cell>
        </row>
        <row r="32">
          <cell r="A32">
            <v>28</v>
          </cell>
          <cell r="B32" t="str">
            <v>1 TOPOGRAFO</v>
          </cell>
          <cell r="C32">
            <v>35000</v>
          </cell>
          <cell r="D32">
            <v>92</v>
          </cell>
        </row>
        <row r="33">
          <cell r="A33">
            <v>29</v>
          </cell>
          <cell r="B33" t="str">
            <v>CADENERO</v>
          </cell>
          <cell r="C33">
            <v>15000</v>
          </cell>
          <cell r="D33">
            <v>92</v>
          </cell>
        </row>
        <row r="34">
          <cell r="A34">
            <v>30</v>
          </cell>
          <cell r="B34" t="str">
            <v>PORTAMIRA</v>
          </cell>
          <cell r="C34">
            <v>10000</v>
          </cell>
          <cell r="D34">
            <v>92</v>
          </cell>
        </row>
        <row r="35">
          <cell r="A35">
            <v>31</v>
          </cell>
          <cell r="B35" t="str">
            <v>1 AYUDANTE</v>
          </cell>
          <cell r="C35">
            <v>10000</v>
          </cell>
          <cell r="D35">
            <v>92</v>
          </cell>
        </row>
        <row r="36">
          <cell r="A36">
            <v>32</v>
          </cell>
          <cell r="B36" t="str">
            <v>HOYADORA</v>
          </cell>
          <cell r="C36" t="str">
            <v>GLOBAL</v>
          </cell>
          <cell r="D36">
            <v>10000</v>
          </cell>
        </row>
        <row r="37">
          <cell r="A37">
            <v>33</v>
          </cell>
          <cell r="B37" t="str">
            <v>POSTES EN CONCRETO 1.80 M.</v>
          </cell>
          <cell r="C37" t="str">
            <v>UNI.</v>
          </cell>
          <cell r="D37">
            <v>12000</v>
          </cell>
        </row>
        <row r="38">
          <cell r="A38">
            <v>34</v>
          </cell>
          <cell r="B38" t="str">
            <v>ALAMBRE</v>
          </cell>
          <cell r="C38" t="str">
            <v>ML</v>
          </cell>
          <cell r="D38">
            <v>100</v>
          </cell>
        </row>
        <row r="39">
          <cell r="A39">
            <v>35</v>
          </cell>
          <cell r="B39" t="str">
            <v>AMARRE</v>
          </cell>
          <cell r="C39" t="str">
            <v>GLOBAL</v>
          </cell>
          <cell r="D39">
            <v>20</v>
          </cell>
        </row>
        <row r="40">
          <cell r="A40">
            <v>36</v>
          </cell>
          <cell r="B40" t="str">
            <v>4 AYUDANTES</v>
          </cell>
          <cell r="C40">
            <v>40000</v>
          </cell>
          <cell r="D40">
            <v>92</v>
          </cell>
        </row>
        <row r="41">
          <cell r="A41">
            <v>37</v>
          </cell>
          <cell r="B41" t="str">
            <v>DERECHO DE EXPLOTACION</v>
          </cell>
          <cell r="C41" t="str">
            <v>M3</v>
          </cell>
          <cell r="D41">
            <v>3000</v>
          </cell>
        </row>
        <row r="42">
          <cell r="A42">
            <v>38</v>
          </cell>
          <cell r="B42" t="str">
            <v>MATERIAL DE TER</v>
          </cell>
          <cell r="C42">
            <v>1.25</v>
          </cell>
          <cell r="D42">
            <v>515</v>
          </cell>
        </row>
        <row r="43">
          <cell r="A43">
            <v>39</v>
          </cell>
          <cell r="B43" t="str">
            <v>MATERIAL DE ALUVION</v>
          </cell>
          <cell r="C43" t="str">
            <v>M3</v>
          </cell>
          <cell r="D43">
            <v>7000</v>
          </cell>
        </row>
        <row r="44">
          <cell r="A44">
            <v>40</v>
          </cell>
          <cell r="B44" t="str">
            <v>Desp. POR COMPACTACION25%</v>
          </cell>
          <cell r="D44">
            <v>1750</v>
          </cell>
        </row>
        <row r="45">
          <cell r="A45">
            <v>41</v>
          </cell>
          <cell r="B45" t="str">
            <v>CLASIFICACION DE MATERIAL</v>
          </cell>
          <cell r="C45" t="str">
            <v>M3</v>
          </cell>
          <cell r="D45">
            <v>6000</v>
          </cell>
        </row>
        <row r="46">
          <cell r="A46">
            <v>42</v>
          </cell>
          <cell r="B46" t="str">
            <v>DESPERDICIO 10%</v>
          </cell>
          <cell r="D46">
            <v>2700</v>
          </cell>
        </row>
        <row r="47">
          <cell r="A47">
            <v>43</v>
          </cell>
          <cell r="B47" t="str">
            <v>3 AYUDANTES</v>
          </cell>
          <cell r="C47">
            <v>30000</v>
          </cell>
          <cell r="D47">
            <v>92</v>
          </cell>
        </row>
        <row r="48">
          <cell r="A48">
            <v>44</v>
          </cell>
          <cell r="B48" t="str">
            <v>1 JEFE DE PLANTA</v>
          </cell>
          <cell r="C48">
            <v>25000</v>
          </cell>
          <cell r="D48">
            <v>92</v>
          </cell>
        </row>
        <row r="49">
          <cell r="A49">
            <v>45</v>
          </cell>
          <cell r="B49" t="str">
            <v>1 AUXILIAR</v>
          </cell>
          <cell r="C49">
            <v>20000</v>
          </cell>
          <cell r="D49">
            <v>92</v>
          </cell>
        </row>
        <row r="50">
          <cell r="A50">
            <v>46</v>
          </cell>
          <cell r="B50" t="str">
            <v>TRITURADO</v>
          </cell>
          <cell r="C50" t="str">
            <v>M3</v>
          </cell>
          <cell r="D50">
            <v>26998</v>
          </cell>
        </row>
        <row r="51">
          <cell r="A51">
            <v>47</v>
          </cell>
          <cell r="B51" t="str">
            <v>PLANTA DE ASFALTO</v>
          </cell>
          <cell r="C51" t="str">
            <v>CAT</v>
          </cell>
          <cell r="D51">
            <v>180000</v>
          </cell>
        </row>
        <row r="52">
          <cell r="A52">
            <v>48</v>
          </cell>
          <cell r="B52" t="str">
            <v>MATERIAL BASE</v>
          </cell>
          <cell r="C52" t="str">
            <v>M3</v>
          </cell>
          <cell r="D52">
            <v>26998</v>
          </cell>
        </row>
      </sheetData>
      <sheetData sheetId="1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RIFAS"/>
      <sheetName val="Insum"/>
    </sheetNames>
    <sheetDataSet>
      <sheetData sheetId="0">
        <row r="2">
          <cell r="A2" t="str">
            <v>CODIGO</v>
          </cell>
          <cell r="B2" t="str">
            <v>EQUIPOS</v>
          </cell>
          <cell r="C2" t="str">
            <v>TIPO</v>
          </cell>
          <cell r="D2" t="str">
            <v>TARIFA/HORA</v>
          </cell>
          <cell r="E2" t="str">
            <v>RENDIMIENTO</v>
          </cell>
        </row>
        <row r="3">
          <cell r="A3">
            <v>1</v>
          </cell>
          <cell r="B3" t="str">
            <v>RETROCARGADOR</v>
          </cell>
          <cell r="C3" t="str">
            <v>JD-510</v>
          </cell>
          <cell r="D3">
            <v>35000</v>
          </cell>
        </row>
        <row r="4">
          <cell r="A4">
            <v>2</v>
          </cell>
          <cell r="B4" t="str">
            <v>MOTONIVELADORA</v>
          </cell>
          <cell r="C4" t="str">
            <v xml:space="preserve">CAT </v>
          </cell>
          <cell r="D4">
            <v>45000</v>
          </cell>
        </row>
        <row r="5">
          <cell r="A5">
            <v>3</v>
          </cell>
          <cell r="B5" t="str">
            <v>VIBROCOMPACTADOR</v>
          </cell>
          <cell r="C5" t="str">
            <v xml:space="preserve">CAT </v>
          </cell>
          <cell r="D5">
            <v>45000</v>
          </cell>
        </row>
        <row r="6">
          <cell r="A6">
            <v>4</v>
          </cell>
          <cell r="B6" t="str">
            <v>RETROEXCAVADORA</v>
          </cell>
          <cell r="C6" t="str">
            <v xml:space="preserve">CAT </v>
          </cell>
          <cell r="D6">
            <v>60000</v>
          </cell>
        </row>
        <row r="7">
          <cell r="A7">
            <v>5</v>
          </cell>
          <cell r="B7" t="str">
            <v>BULLDOZER</v>
          </cell>
          <cell r="C7" t="str">
            <v>D6D</v>
          </cell>
          <cell r="D7">
            <v>45000</v>
          </cell>
        </row>
        <row r="8">
          <cell r="A8">
            <v>6</v>
          </cell>
          <cell r="B8" t="str">
            <v>VOLQUETA</v>
          </cell>
          <cell r="C8" t="str">
            <v>5m3</v>
          </cell>
          <cell r="D8">
            <v>22500</v>
          </cell>
        </row>
        <row r="9">
          <cell r="A9">
            <v>7</v>
          </cell>
          <cell r="B9" t="str">
            <v>MOTOBOMBA</v>
          </cell>
          <cell r="D9">
            <v>4000</v>
          </cell>
        </row>
        <row r="10">
          <cell r="A10">
            <v>8</v>
          </cell>
          <cell r="B10" t="str">
            <v>HERRAMIENTA 1O% M.O</v>
          </cell>
        </row>
        <row r="11">
          <cell r="A11">
            <v>9</v>
          </cell>
          <cell r="B11" t="str">
            <v xml:space="preserve">CARROTANQUE </v>
          </cell>
          <cell r="C11" t="str">
            <v>2500 GL</v>
          </cell>
          <cell r="D11">
            <v>22500</v>
          </cell>
        </row>
        <row r="12">
          <cell r="A12">
            <v>10</v>
          </cell>
          <cell r="B12" t="str">
            <v>FINISHER</v>
          </cell>
          <cell r="C12" t="str">
            <v xml:space="preserve">CAT </v>
          </cell>
          <cell r="D12">
            <v>80000</v>
          </cell>
        </row>
        <row r="13">
          <cell r="A13">
            <v>11</v>
          </cell>
          <cell r="B13" t="str">
            <v>TRITURADORA</v>
          </cell>
          <cell r="C13" t="str">
            <v xml:space="preserve">CAT </v>
          </cell>
          <cell r="D13">
            <v>100000</v>
          </cell>
        </row>
        <row r="14">
          <cell r="A14">
            <v>12</v>
          </cell>
          <cell r="B14" t="str">
            <v>CARGADOR</v>
          </cell>
          <cell r="C14" t="str">
            <v xml:space="preserve">CAT </v>
          </cell>
          <cell r="D14">
            <v>45000</v>
          </cell>
        </row>
        <row r="15">
          <cell r="A15">
            <v>13</v>
          </cell>
          <cell r="B15" t="str">
            <v>COMPACTADOR</v>
          </cell>
          <cell r="C15" t="str">
            <v xml:space="preserve">CAT </v>
          </cell>
          <cell r="D15">
            <v>45000</v>
          </cell>
        </row>
        <row r="16">
          <cell r="A16">
            <v>14</v>
          </cell>
          <cell r="B16" t="str">
            <v>IRRIGADOR</v>
          </cell>
          <cell r="C16" t="str">
            <v>600M2/h</v>
          </cell>
          <cell r="D16">
            <v>45000</v>
          </cell>
        </row>
        <row r="17">
          <cell r="A17">
            <v>15</v>
          </cell>
          <cell r="B17" t="str">
            <v>RANA</v>
          </cell>
          <cell r="C17" t="str">
            <v>5 HP</v>
          </cell>
          <cell r="D17">
            <v>5375</v>
          </cell>
        </row>
        <row r="18">
          <cell r="A18">
            <v>16</v>
          </cell>
          <cell r="B18" t="str">
            <v xml:space="preserve">MEZCLADORA </v>
          </cell>
          <cell r="C18" t="str">
            <v>1.5 Bultos</v>
          </cell>
          <cell r="D18">
            <v>6125</v>
          </cell>
        </row>
        <row r="19">
          <cell r="A19">
            <v>17</v>
          </cell>
          <cell r="B19" t="str">
            <v>MAQUINA DEMARCADORA</v>
          </cell>
          <cell r="C19" t="str">
            <v>CHORRO</v>
          </cell>
          <cell r="D19">
            <v>40000</v>
          </cell>
        </row>
        <row r="21">
          <cell r="A21" t="str">
            <v>CODIGO</v>
          </cell>
          <cell r="B21" t="str">
            <v>MATERIALES</v>
          </cell>
          <cell r="C21" t="str">
            <v>UNIDAD</v>
          </cell>
          <cell r="D21" t="str">
            <v>TARIFA</v>
          </cell>
        </row>
        <row r="22">
          <cell r="A22">
            <v>18</v>
          </cell>
          <cell r="B22" t="str">
            <v>LAMINA GALVANIZADA</v>
          </cell>
          <cell r="C22" t="str">
            <v>M2</v>
          </cell>
          <cell r="D22">
            <v>30000</v>
          </cell>
        </row>
        <row r="23">
          <cell r="A23">
            <v>19</v>
          </cell>
          <cell r="B23" t="str">
            <v>SOPORTES</v>
          </cell>
          <cell r="C23" t="str">
            <v>UNI.</v>
          </cell>
          <cell r="D23">
            <v>120000</v>
          </cell>
        </row>
        <row r="24">
          <cell r="A24">
            <v>20</v>
          </cell>
          <cell r="B24" t="str">
            <v>PINTURA</v>
          </cell>
          <cell r="C24" t="str">
            <v>GALON</v>
          </cell>
          <cell r="D24">
            <v>25000</v>
          </cell>
        </row>
        <row r="25">
          <cell r="A25">
            <v>21</v>
          </cell>
          <cell r="B25" t="str">
            <v>ARTE</v>
          </cell>
          <cell r="C25" t="str">
            <v>GLOBAL</v>
          </cell>
          <cell r="D25">
            <v>350000</v>
          </cell>
        </row>
        <row r="26">
          <cell r="A26">
            <v>22</v>
          </cell>
          <cell r="B26" t="str">
            <v>INSTALACION</v>
          </cell>
          <cell r="C26" t="str">
            <v>GLOBAL</v>
          </cell>
          <cell r="D26">
            <v>250000</v>
          </cell>
        </row>
        <row r="27">
          <cell r="A27">
            <v>23</v>
          </cell>
          <cell r="B27" t="str">
            <v>FABRICACION</v>
          </cell>
          <cell r="C27" t="str">
            <v>GLOBAL</v>
          </cell>
          <cell r="D27">
            <v>250000</v>
          </cell>
        </row>
        <row r="28">
          <cell r="A28">
            <v>24</v>
          </cell>
          <cell r="B28" t="str">
            <v>EQUIPO DE TOPOGRAFIA</v>
          </cell>
          <cell r="C28" t="str">
            <v>KEM</v>
          </cell>
          <cell r="D28">
            <v>7500</v>
          </cell>
        </row>
        <row r="29">
          <cell r="A29">
            <v>25</v>
          </cell>
          <cell r="B29" t="str">
            <v xml:space="preserve">ESTACAS </v>
          </cell>
          <cell r="C29" t="str">
            <v>GLOBAL</v>
          </cell>
          <cell r="D29">
            <v>20000</v>
          </cell>
        </row>
        <row r="30">
          <cell r="A30">
            <v>26</v>
          </cell>
          <cell r="B30" t="str">
            <v>CARTERAS</v>
          </cell>
          <cell r="C30" t="str">
            <v>GLOBAL</v>
          </cell>
          <cell r="D30">
            <v>30000</v>
          </cell>
        </row>
        <row r="31">
          <cell r="A31">
            <v>27</v>
          </cell>
          <cell r="B31" t="str">
            <v>PAPELERIA</v>
          </cell>
          <cell r="C31" t="str">
            <v>GLOBAL</v>
          </cell>
          <cell r="D31">
            <v>10000</v>
          </cell>
        </row>
        <row r="32">
          <cell r="A32">
            <v>28</v>
          </cell>
          <cell r="B32" t="str">
            <v>1 TOPOGRAFO</v>
          </cell>
          <cell r="C32">
            <v>35000</v>
          </cell>
          <cell r="D32">
            <v>92</v>
          </cell>
        </row>
        <row r="33">
          <cell r="A33">
            <v>29</v>
          </cell>
          <cell r="B33" t="str">
            <v>CADENERO</v>
          </cell>
          <cell r="C33">
            <v>15000</v>
          </cell>
          <cell r="D33">
            <v>92</v>
          </cell>
        </row>
        <row r="34">
          <cell r="A34">
            <v>30</v>
          </cell>
          <cell r="B34" t="str">
            <v>PORTAMIRA</v>
          </cell>
          <cell r="C34">
            <v>10000</v>
          </cell>
          <cell r="D34">
            <v>92</v>
          </cell>
        </row>
        <row r="35">
          <cell r="A35">
            <v>31</v>
          </cell>
          <cell r="B35" t="str">
            <v>1 AYUDANTE</v>
          </cell>
          <cell r="C35">
            <v>10000</v>
          </cell>
          <cell r="D35">
            <v>92</v>
          </cell>
        </row>
        <row r="36">
          <cell r="A36">
            <v>32</v>
          </cell>
          <cell r="B36" t="str">
            <v>HOYADORA</v>
          </cell>
          <cell r="C36" t="str">
            <v>GLOBAL</v>
          </cell>
          <cell r="D36">
            <v>10000</v>
          </cell>
        </row>
        <row r="37">
          <cell r="A37">
            <v>33</v>
          </cell>
          <cell r="B37" t="str">
            <v>POSTES EN CONCRETO 1.80 M.</v>
          </cell>
          <cell r="C37" t="str">
            <v>UNI.</v>
          </cell>
          <cell r="D37">
            <v>12000</v>
          </cell>
        </row>
        <row r="38">
          <cell r="A38">
            <v>34</v>
          </cell>
          <cell r="B38" t="str">
            <v>ALAMBRE</v>
          </cell>
          <cell r="C38" t="str">
            <v>ML</v>
          </cell>
          <cell r="D38">
            <v>100</v>
          </cell>
        </row>
        <row r="39">
          <cell r="A39">
            <v>35</v>
          </cell>
          <cell r="B39" t="str">
            <v>AMARRE</v>
          </cell>
          <cell r="C39" t="str">
            <v>GLOBAL</v>
          </cell>
          <cell r="D39">
            <v>20</v>
          </cell>
        </row>
        <row r="40">
          <cell r="A40">
            <v>36</v>
          </cell>
          <cell r="B40" t="str">
            <v>4 AYUDANTES</v>
          </cell>
          <cell r="C40">
            <v>40000</v>
          </cell>
          <cell r="D40">
            <v>92</v>
          </cell>
        </row>
        <row r="41">
          <cell r="A41">
            <v>37</v>
          </cell>
          <cell r="B41" t="str">
            <v>DERECHO DE EXPLOTACION</v>
          </cell>
          <cell r="C41" t="str">
            <v>M3</v>
          </cell>
          <cell r="D41">
            <v>3000</v>
          </cell>
        </row>
        <row r="42">
          <cell r="A42">
            <v>38</v>
          </cell>
          <cell r="B42" t="str">
            <v>MATERIAL DE TER</v>
          </cell>
          <cell r="C42">
            <v>1.25</v>
          </cell>
          <cell r="D42">
            <v>515</v>
          </cell>
        </row>
        <row r="43">
          <cell r="A43">
            <v>39</v>
          </cell>
          <cell r="B43" t="str">
            <v>MATERIAL DE ALUVION</v>
          </cell>
          <cell r="C43" t="str">
            <v>M3</v>
          </cell>
          <cell r="D43">
            <v>7000</v>
          </cell>
        </row>
        <row r="44">
          <cell r="A44">
            <v>40</v>
          </cell>
          <cell r="B44" t="str">
            <v>Desp. POR COMPACTACION25%</v>
          </cell>
          <cell r="D44">
            <v>1750</v>
          </cell>
        </row>
        <row r="45">
          <cell r="A45">
            <v>41</v>
          </cell>
          <cell r="B45" t="str">
            <v>CLASIFICACION DE MATERIAL</v>
          </cell>
          <cell r="C45" t="str">
            <v>M3</v>
          </cell>
          <cell r="D45">
            <v>6000</v>
          </cell>
        </row>
        <row r="46">
          <cell r="A46">
            <v>42</v>
          </cell>
          <cell r="B46" t="str">
            <v>DESPERDICIO 10%</v>
          </cell>
          <cell r="D46">
            <v>2700</v>
          </cell>
        </row>
        <row r="47">
          <cell r="A47">
            <v>43</v>
          </cell>
          <cell r="B47" t="str">
            <v>3 AYUDANTES</v>
          </cell>
          <cell r="C47">
            <v>30000</v>
          </cell>
          <cell r="D47">
            <v>92</v>
          </cell>
        </row>
        <row r="48">
          <cell r="A48">
            <v>44</v>
          </cell>
          <cell r="B48" t="str">
            <v>1 JEFE DE PLANTA</v>
          </cell>
          <cell r="C48">
            <v>25000</v>
          </cell>
          <cell r="D48">
            <v>92</v>
          </cell>
        </row>
        <row r="49">
          <cell r="A49">
            <v>45</v>
          </cell>
          <cell r="B49" t="str">
            <v>1 AUXILIAR</v>
          </cell>
          <cell r="C49">
            <v>20000</v>
          </cell>
          <cell r="D49">
            <v>92</v>
          </cell>
        </row>
        <row r="50">
          <cell r="A50">
            <v>46</v>
          </cell>
          <cell r="B50" t="str">
            <v>TRITURADO</v>
          </cell>
          <cell r="C50" t="str">
            <v>M3</v>
          </cell>
          <cell r="D50">
            <v>26998</v>
          </cell>
        </row>
        <row r="51">
          <cell r="A51">
            <v>47</v>
          </cell>
          <cell r="B51" t="str">
            <v>PLANTA DE ASFALTO</v>
          </cell>
          <cell r="C51" t="str">
            <v>CAT</v>
          </cell>
          <cell r="D51">
            <v>180000</v>
          </cell>
        </row>
        <row r="52">
          <cell r="A52">
            <v>48</v>
          </cell>
          <cell r="B52" t="str">
            <v>MATERIAL BASE</v>
          </cell>
          <cell r="C52" t="str">
            <v>M3</v>
          </cell>
          <cell r="D52">
            <v>26998</v>
          </cell>
        </row>
      </sheetData>
      <sheetData sheetId="1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iv_roma"/>
      <sheetName val="steel_roma"/>
      <sheetName val="tub_suma"/>
      <sheetName val="PRES"/>
      <sheetName val="ele"/>
      <sheetName val="inst_N"/>
      <sheetName val="pres_CMD"/>
      <sheetName val="oocc"/>
      <sheetName val="mont_mec"/>
      <sheetName val="desm_mec"/>
    </sheetNames>
    <sheetDataSet>
      <sheetData sheetId="0" refreshError="1">
        <row r="9">
          <cell r="C9" t="str">
            <v>ITEM</v>
          </cell>
          <cell r="F9" t="str">
            <v>|</v>
          </cell>
        </row>
        <row r="10">
          <cell r="D10" t="str">
            <v>EARTH MOVING</v>
          </cell>
          <cell r="F10" t="str">
            <v>|</v>
          </cell>
        </row>
        <row r="11">
          <cell r="F11" t="str">
            <v>|</v>
          </cell>
        </row>
        <row r="12">
          <cell r="C12">
            <v>2110.0100000000002</v>
          </cell>
          <cell r="D12" t="str">
            <v>Soil scrubbing 15 cm thick</v>
          </cell>
          <cell r="E12" t="str">
            <v>sqm</v>
          </cell>
          <cell r="F12" t="str">
            <v>|</v>
          </cell>
          <cell r="G12">
            <v>0</v>
          </cell>
        </row>
        <row r="13">
          <cell r="C13">
            <v>2111.0100000000002</v>
          </cell>
          <cell r="D13" t="str">
            <v>Soil general excavation</v>
          </cell>
          <cell r="E13" t="str">
            <v>cum</v>
          </cell>
          <cell r="F13" t="str">
            <v>|</v>
          </cell>
          <cell r="G13">
            <v>0</v>
          </cell>
        </row>
        <row r="14">
          <cell r="C14">
            <v>2113.1</v>
          </cell>
          <cell r="D14" t="str">
            <v>Gen.embankment w/matl from exc</v>
          </cell>
          <cell r="E14" t="str">
            <v>cum</v>
          </cell>
          <cell r="F14" t="str">
            <v>|</v>
          </cell>
          <cell r="G14">
            <v>0</v>
          </cell>
        </row>
        <row r="15">
          <cell r="C15">
            <v>2113.11</v>
          </cell>
          <cell r="D15" t="str">
            <v>Gen.embankment w/matl by contr</v>
          </cell>
          <cell r="E15" t="str">
            <v>cum</v>
          </cell>
          <cell r="F15" t="str">
            <v>|</v>
          </cell>
          <cell r="G15">
            <v>0</v>
          </cell>
        </row>
        <row r="16">
          <cell r="C16">
            <v>2199.02</v>
          </cell>
          <cell r="D16" t="str">
            <v>Exist. Binder &amp; W.course scarifying</v>
          </cell>
          <cell r="E16" t="str">
            <v>sqm</v>
          </cell>
          <cell r="F16" t="str">
            <v>|</v>
          </cell>
          <cell r="G16">
            <v>0</v>
          </cell>
        </row>
        <row r="17">
          <cell r="F17" t="str">
            <v>|</v>
          </cell>
        </row>
        <row r="18">
          <cell r="D18" t="str">
            <v>Total Earth Moving</v>
          </cell>
          <cell r="E18" t="str">
            <v>cum</v>
          </cell>
          <cell r="F18" t="str">
            <v>|</v>
          </cell>
        </row>
        <row r="19">
          <cell r="F19" t="str">
            <v>|</v>
          </cell>
        </row>
        <row r="20">
          <cell r="D20" t="str">
            <v>EARTH DYKES AND TANK BASIN AREA</v>
          </cell>
          <cell r="F20" t="str">
            <v>|</v>
          </cell>
        </row>
        <row r="21">
          <cell r="F21" t="str">
            <v>|</v>
          </cell>
        </row>
        <row r="22">
          <cell r="C22">
            <v>2117.02</v>
          </cell>
          <cell r="D22" t="str">
            <v>Surface compaction 90%</v>
          </cell>
          <cell r="E22" t="str">
            <v>sqm</v>
          </cell>
          <cell r="F22" t="str">
            <v>|</v>
          </cell>
          <cell r="G22">
            <v>0</v>
          </cell>
        </row>
        <row r="23">
          <cell r="C23">
            <v>2117.0300000000002</v>
          </cell>
          <cell r="D23" t="str">
            <v>Surface compaction 95%</v>
          </cell>
          <cell r="E23" t="str">
            <v>sqm</v>
          </cell>
          <cell r="F23" t="str">
            <v>|</v>
          </cell>
          <cell r="G23">
            <v>0</v>
          </cell>
        </row>
        <row r="24">
          <cell r="C24">
            <v>2117.0100000000002</v>
          </cell>
          <cell r="D24" t="str">
            <v>Surface levelling</v>
          </cell>
          <cell r="E24" t="str">
            <v>sqm</v>
          </cell>
          <cell r="F24" t="str">
            <v>|</v>
          </cell>
          <cell r="G24">
            <v>0</v>
          </cell>
        </row>
        <row r="25">
          <cell r="C25">
            <v>2111.3000000000002</v>
          </cell>
          <cell r="D25" t="str">
            <v>Soil sect.exc.by mach.up to 2m</v>
          </cell>
          <cell r="E25" t="str">
            <v>cum</v>
          </cell>
          <cell r="F25" t="str">
            <v>|</v>
          </cell>
          <cell r="G25">
            <v>0</v>
          </cell>
        </row>
        <row r="26">
          <cell r="C26">
            <v>2112.04</v>
          </cell>
          <cell r="D26" t="str">
            <v>Materials from excav.transport</v>
          </cell>
          <cell r="E26" t="str">
            <v>cum</v>
          </cell>
          <cell r="F26" t="str">
            <v>|</v>
          </cell>
          <cell r="G26">
            <v>0</v>
          </cell>
        </row>
        <row r="27">
          <cell r="C27">
            <v>2113.14</v>
          </cell>
          <cell r="D27" t="str">
            <v>Earth-dyke w/ matl from exc.</v>
          </cell>
          <cell r="E27" t="str">
            <v>cum</v>
          </cell>
          <cell r="F27" t="str">
            <v>|</v>
          </cell>
          <cell r="G27">
            <v>0</v>
          </cell>
        </row>
        <row r="28">
          <cell r="C28">
            <v>2117.06</v>
          </cell>
          <cell r="D28" t="str">
            <v>Vegetal soil surface lining</v>
          </cell>
          <cell r="E28" t="str">
            <v>cum</v>
          </cell>
          <cell r="F28" t="str">
            <v>|</v>
          </cell>
          <cell r="G28">
            <v>0</v>
          </cell>
        </row>
        <row r="29">
          <cell r="C29">
            <v>2117.04</v>
          </cell>
          <cell r="D29" t="str">
            <v>Crush.stone finish 5cm thk</v>
          </cell>
          <cell r="E29" t="str">
            <v>sqm</v>
          </cell>
          <cell r="F29" t="str">
            <v>|</v>
          </cell>
          <cell r="G29">
            <v>0</v>
          </cell>
        </row>
        <row r="30">
          <cell r="C30">
            <v>2199.0700000000002</v>
          </cell>
          <cell r="D30" t="str">
            <v>Clay lining 20 cm thk bottom tank basins</v>
          </cell>
          <cell r="E30" t="str">
            <v>sqm</v>
          </cell>
          <cell r="F30" t="str">
            <v>|</v>
          </cell>
          <cell r="G30">
            <v>0</v>
          </cell>
        </row>
        <row r="31">
          <cell r="C31">
            <v>2199.08</v>
          </cell>
          <cell r="D31" t="str">
            <v>5cm Dykes Finis.by mix.bitum.&amp; crus.stone</v>
          </cell>
          <cell r="E31" t="str">
            <v>sqm</v>
          </cell>
          <cell r="F31" t="str">
            <v>|</v>
          </cell>
          <cell r="G31">
            <v>0</v>
          </cell>
        </row>
        <row r="32">
          <cell r="C32">
            <v>1716.04</v>
          </cell>
          <cell r="D32" t="str">
            <v>Reinf.concrete paving thk 10cm</v>
          </cell>
          <cell r="E32" t="str">
            <v>sqm</v>
          </cell>
          <cell r="F32" t="str">
            <v>|</v>
          </cell>
          <cell r="G32">
            <v>0</v>
          </cell>
        </row>
        <row r="33">
          <cell r="C33">
            <v>1716.13</v>
          </cell>
          <cell r="D33" t="str">
            <v>Cut joint ( control )</v>
          </cell>
          <cell r="E33" t="str">
            <v>lm</v>
          </cell>
          <cell r="F33" t="str">
            <v>|</v>
          </cell>
          <cell r="G33">
            <v>0</v>
          </cell>
        </row>
        <row r="34">
          <cell r="C34">
            <v>1716.14</v>
          </cell>
          <cell r="D34" t="str">
            <v>Construction joint</v>
          </cell>
          <cell r="E34" t="str">
            <v>lm</v>
          </cell>
          <cell r="F34" t="str">
            <v>|</v>
          </cell>
          <cell r="G34">
            <v>0</v>
          </cell>
        </row>
        <row r="35">
          <cell r="C35">
            <v>1716.15</v>
          </cell>
          <cell r="D35" t="str">
            <v>Isolation joint</v>
          </cell>
          <cell r="E35" t="str">
            <v>lm</v>
          </cell>
          <cell r="F35" t="str">
            <v>|</v>
          </cell>
          <cell r="G35">
            <v>0</v>
          </cell>
        </row>
        <row r="36">
          <cell r="C36">
            <v>1716.16</v>
          </cell>
          <cell r="D36" t="str">
            <v>Expansion joint ( contraction )</v>
          </cell>
          <cell r="E36" t="str">
            <v>lm</v>
          </cell>
          <cell r="F36" t="str">
            <v>|</v>
          </cell>
          <cell r="G36">
            <v>0</v>
          </cell>
        </row>
        <row r="37">
          <cell r="C37">
            <v>2116.0500000000002</v>
          </cell>
          <cell r="D37" t="str">
            <v>Side-walk pav. 10cm thk</v>
          </cell>
          <cell r="E37" t="str">
            <v>sqm</v>
          </cell>
          <cell r="F37" t="str">
            <v>|</v>
          </cell>
          <cell r="G37">
            <v>0</v>
          </cell>
        </row>
        <row r="38">
          <cell r="C38">
            <v>2116.02</v>
          </cell>
          <cell r="D38" t="str">
            <v>Sidewalk fndn w.matl from exc.</v>
          </cell>
          <cell r="E38" t="str">
            <v>cum</v>
          </cell>
          <cell r="F38" t="str">
            <v>|</v>
          </cell>
          <cell r="G38">
            <v>0</v>
          </cell>
        </row>
        <row r="39">
          <cell r="C39">
            <v>1714.13</v>
          </cell>
          <cell r="D39" t="str">
            <v>Welded wire mesh</v>
          </cell>
          <cell r="E39" t="str">
            <v>Kg</v>
          </cell>
          <cell r="F39" t="str">
            <v>|</v>
          </cell>
          <cell r="G39">
            <v>0</v>
          </cell>
        </row>
        <row r="40">
          <cell r="C40">
            <v>1711.12</v>
          </cell>
          <cell r="D40" t="str">
            <v>Earth Slope lining 8 cm thk conc.slab</v>
          </cell>
          <cell r="E40" t="str">
            <v>sqm</v>
          </cell>
          <cell r="F40" t="str">
            <v>|</v>
          </cell>
          <cell r="G40">
            <v>0</v>
          </cell>
        </row>
        <row r="41">
          <cell r="C41">
            <v>1799.05</v>
          </cell>
          <cell r="D41" t="str">
            <v>Precast concrete stair steps for dykes</v>
          </cell>
          <cell r="E41" t="str">
            <v>lm</v>
          </cell>
          <cell r="F41" t="str">
            <v>|</v>
          </cell>
          <cell r="G41">
            <v>0</v>
          </cell>
        </row>
        <row r="42">
          <cell r="F42" t="str">
            <v>|</v>
          </cell>
        </row>
        <row r="43">
          <cell r="D43" t="str">
            <v>Total Earth Dykes And Tank Basin Area</v>
          </cell>
          <cell r="E43" t="str">
            <v>cum</v>
          </cell>
          <cell r="F43" t="str">
            <v>|</v>
          </cell>
        </row>
        <row r="44">
          <cell r="F44" t="str">
            <v>|</v>
          </cell>
        </row>
        <row r="45">
          <cell r="D45" t="str">
            <v>TANK PADS</v>
          </cell>
          <cell r="F45" t="str">
            <v>|</v>
          </cell>
        </row>
        <row r="46">
          <cell r="F46" t="str">
            <v>|</v>
          </cell>
        </row>
        <row r="47">
          <cell r="C47">
            <v>2111.3000000000002</v>
          </cell>
          <cell r="D47" t="str">
            <v>Soil sect.exc.by mach.up to 2m</v>
          </cell>
          <cell r="E47" t="str">
            <v>cum</v>
          </cell>
          <cell r="F47" t="str">
            <v>|</v>
          </cell>
          <cell r="G47">
            <v>0</v>
          </cell>
        </row>
        <row r="48">
          <cell r="C48">
            <v>2111.1</v>
          </cell>
          <cell r="D48" t="str">
            <v>Soil sect.exc.by hand up to 2m</v>
          </cell>
          <cell r="E48" t="str">
            <v>cum</v>
          </cell>
          <cell r="F48" t="str">
            <v>|</v>
          </cell>
          <cell r="G48">
            <v>0</v>
          </cell>
        </row>
        <row r="49">
          <cell r="C49">
            <v>2111.0100000000002</v>
          </cell>
          <cell r="D49" t="str">
            <v>Soil general excavation</v>
          </cell>
          <cell r="E49" t="str">
            <v>cum</v>
          </cell>
          <cell r="F49" t="str">
            <v>|</v>
          </cell>
          <cell r="G49">
            <v>0</v>
          </cell>
        </row>
        <row r="50">
          <cell r="C50">
            <v>2112.04</v>
          </cell>
          <cell r="D50" t="str">
            <v>Materials from excav.transport</v>
          </cell>
          <cell r="E50" t="str">
            <v>cum</v>
          </cell>
          <cell r="F50" t="str">
            <v>|</v>
          </cell>
          <cell r="G50">
            <v>0</v>
          </cell>
        </row>
        <row r="51">
          <cell r="C51">
            <v>2113.0100000000002</v>
          </cell>
          <cell r="D51" t="str">
            <v>Backfill w/ matl from exc.</v>
          </cell>
          <cell r="E51" t="str">
            <v>cum</v>
          </cell>
          <cell r="F51" t="str">
            <v>|</v>
          </cell>
          <cell r="G51">
            <v>0</v>
          </cell>
        </row>
        <row r="52">
          <cell r="C52">
            <v>2113.11</v>
          </cell>
          <cell r="D52" t="str">
            <v>Gen.embankment w/matl by contr</v>
          </cell>
          <cell r="E52" t="str">
            <v>cum</v>
          </cell>
          <cell r="F52" t="str">
            <v>|</v>
          </cell>
          <cell r="G52">
            <v>0</v>
          </cell>
        </row>
        <row r="53">
          <cell r="C53">
            <v>2117.0300000000002</v>
          </cell>
          <cell r="D53" t="str">
            <v>Surface compaction 95%</v>
          </cell>
          <cell r="E53" t="str">
            <v>sqm</v>
          </cell>
          <cell r="F53" t="str">
            <v>|</v>
          </cell>
          <cell r="G53">
            <v>0</v>
          </cell>
        </row>
        <row r="54">
          <cell r="C54">
            <v>2113.12</v>
          </cell>
          <cell r="D54" t="str">
            <v>Tank-pad.w/ matl from exc.</v>
          </cell>
          <cell r="E54" t="str">
            <v>cum</v>
          </cell>
          <cell r="F54" t="str">
            <v>|</v>
          </cell>
          <cell r="G54">
            <v>0</v>
          </cell>
        </row>
        <row r="55">
          <cell r="C55">
            <v>2113.13</v>
          </cell>
          <cell r="D55" t="str">
            <v>Tank-pad.w/ matl by contr.</v>
          </cell>
          <cell r="E55" t="str">
            <v>cum</v>
          </cell>
          <cell r="F55" t="str">
            <v>|</v>
          </cell>
          <cell r="G55">
            <v>0</v>
          </cell>
        </row>
        <row r="56">
          <cell r="C56">
            <v>2199.04</v>
          </cell>
          <cell r="D56" t="str">
            <v>Top course pad tk 10 cm w/ crushed stone</v>
          </cell>
          <cell r="E56" t="str">
            <v>cum</v>
          </cell>
          <cell r="F56" t="str">
            <v>|</v>
          </cell>
          <cell r="G56">
            <v>0</v>
          </cell>
        </row>
        <row r="57">
          <cell r="C57">
            <v>1710.02</v>
          </cell>
          <cell r="D57" t="str">
            <v>Lean concrete 10cm thk.</v>
          </cell>
          <cell r="E57" t="str">
            <v>sqm</v>
          </cell>
          <cell r="F57" t="str">
            <v>|</v>
          </cell>
          <cell r="G57">
            <v>0</v>
          </cell>
        </row>
        <row r="58">
          <cell r="C58">
            <v>1711.01</v>
          </cell>
          <cell r="D58" t="str">
            <v>Concrete for foundation</v>
          </cell>
          <cell r="E58" t="str">
            <v>cum</v>
          </cell>
          <cell r="F58" t="str">
            <v>|</v>
          </cell>
          <cell r="G58">
            <v>0</v>
          </cell>
        </row>
        <row r="59">
          <cell r="C59">
            <v>1714.01</v>
          </cell>
          <cell r="D59" t="str">
            <v>Formwork foundation</v>
          </cell>
          <cell r="E59" t="str">
            <v>sqm</v>
          </cell>
          <cell r="F59" t="str">
            <v>|</v>
          </cell>
          <cell r="G59">
            <v>0</v>
          </cell>
        </row>
        <row r="60">
          <cell r="C60">
            <v>1714.05</v>
          </cell>
          <cell r="D60" t="str">
            <v>Circular formwork el. &lt;10m</v>
          </cell>
          <cell r="E60" t="str">
            <v>sqm</v>
          </cell>
          <cell r="F60" t="str">
            <v>|</v>
          </cell>
          <cell r="G60">
            <v>0</v>
          </cell>
        </row>
        <row r="61">
          <cell r="C61">
            <v>1714.12</v>
          </cell>
          <cell r="D61" t="str">
            <v>Improved bond reinf.steel</v>
          </cell>
          <cell r="E61" t="str">
            <v>Kg</v>
          </cell>
          <cell r="F61" t="str">
            <v>|</v>
          </cell>
          <cell r="G61">
            <v>0</v>
          </cell>
        </row>
        <row r="62">
          <cell r="C62">
            <v>1718.01</v>
          </cell>
          <cell r="D62" t="str">
            <v>Grout 25mm thk.</v>
          </cell>
          <cell r="E62" t="str">
            <v>sqm</v>
          </cell>
          <cell r="F62" t="str">
            <v>|</v>
          </cell>
          <cell r="G62">
            <v>0</v>
          </cell>
        </row>
        <row r="63">
          <cell r="C63">
            <v>1714.17</v>
          </cell>
          <cell r="D63" t="str">
            <v>Anchor bolts weight up to 20Kg</v>
          </cell>
          <cell r="E63" t="str">
            <v>Kg</v>
          </cell>
          <cell r="F63" t="str">
            <v>|</v>
          </cell>
          <cell r="G63">
            <v>0</v>
          </cell>
        </row>
        <row r="64">
          <cell r="C64">
            <v>1716.04</v>
          </cell>
          <cell r="D64" t="str">
            <v>Reinf.concrete paving thk 10cm</v>
          </cell>
          <cell r="E64" t="str">
            <v>sqm</v>
          </cell>
          <cell r="F64" t="str">
            <v>|</v>
          </cell>
          <cell r="G64">
            <v>0</v>
          </cell>
        </row>
        <row r="65">
          <cell r="C65">
            <v>1714.13</v>
          </cell>
          <cell r="D65" t="str">
            <v>Welded wire mesh</v>
          </cell>
          <cell r="E65" t="str">
            <v>Kg</v>
          </cell>
          <cell r="F65" t="str">
            <v>|</v>
          </cell>
          <cell r="G65">
            <v>0</v>
          </cell>
        </row>
        <row r="66">
          <cell r="C66">
            <v>1718.22</v>
          </cell>
          <cell r="D66" t="str">
            <v>Acid-resistant lining w. epoxy</v>
          </cell>
          <cell r="E66" t="str">
            <v>sqm</v>
          </cell>
          <cell r="F66" t="str">
            <v>|</v>
          </cell>
          <cell r="G66">
            <v>0</v>
          </cell>
        </row>
        <row r="67">
          <cell r="C67">
            <v>2116.06</v>
          </cell>
          <cell r="D67" t="str">
            <v>Bituminous emulsion 1,5Kg/sqm</v>
          </cell>
          <cell r="E67" t="str">
            <v>sqm</v>
          </cell>
          <cell r="F67" t="str">
            <v>|</v>
          </cell>
          <cell r="G67">
            <v>0</v>
          </cell>
        </row>
        <row r="68">
          <cell r="C68">
            <v>2116.0700000000002</v>
          </cell>
          <cell r="D68" t="str">
            <v>Tank-fndn: wear-carpet, 3cmthk</v>
          </cell>
          <cell r="E68" t="str">
            <v>sqm</v>
          </cell>
          <cell r="F68" t="str">
            <v>|</v>
          </cell>
          <cell r="G68">
            <v>0</v>
          </cell>
        </row>
        <row r="69">
          <cell r="C69">
            <v>2116.08</v>
          </cell>
          <cell r="D69" t="str">
            <v>Bitumen mastic sealing</v>
          </cell>
          <cell r="E69" t="str">
            <v>lm</v>
          </cell>
          <cell r="F69" t="str">
            <v>|</v>
          </cell>
          <cell r="G69">
            <v>0</v>
          </cell>
        </row>
        <row r="70">
          <cell r="F70" t="str">
            <v>|</v>
          </cell>
        </row>
        <row r="71">
          <cell r="D71" t="str">
            <v>Total Tank Pads</v>
          </cell>
          <cell r="E71" t="str">
            <v>sqm</v>
          </cell>
          <cell r="F71" t="str">
            <v>|</v>
          </cell>
        </row>
        <row r="72">
          <cell r="F72" t="str">
            <v>|</v>
          </cell>
        </row>
        <row r="73">
          <cell r="D73" t="str">
            <v>CONCRETE  PAVING</v>
          </cell>
          <cell r="F73" t="str">
            <v>|</v>
          </cell>
        </row>
        <row r="74">
          <cell r="F74" t="str">
            <v>|</v>
          </cell>
        </row>
        <row r="75">
          <cell r="C75">
            <v>2117.0100000000002</v>
          </cell>
          <cell r="D75" t="str">
            <v>Surface levelling</v>
          </cell>
          <cell r="E75" t="str">
            <v>sqm</v>
          </cell>
          <cell r="F75" t="str">
            <v>|</v>
          </cell>
          <cell r="G75">
            <v>0</v>
          </cell>
        </row>
        <row r="76">
          <cell r="C76">
            <v>2117.02</v>
          </cell>
          <cell r="D76" t="str">
            <v>Surface compaction 90%</v>
          </cell>
          <cell r="E76" t="str">
            <v>sqm</v>
          </cell>
          <cell r="F76" t="str">
            <v>|</v>
          </cell>
          <cell r="G76">
            <v>0</v>
          </cell>
        </row>
        <row r="77">
          <cell r="C77">
            <v>2111.3000000000002</v>
          </cell>
          <cell r="D77" t="str">
            <v>Soil sect.exc.by mach.up to 2m</v>
          </cell>
          <cell r="E77" t="str">
            <v>cum</v>
          </cell>
          <cell r="F77" t="str">
            <v>|</v>
          </cell>
          <cell r="G77">
            <v>0</v>
          </cell>
        </row>
        <row r="78">
          <cell r="C78">
            <v>2112.04</v>
          </cell>
          <cell r="D78" t="str">
            <v>Materials from excav.transport</v>
          </cell>
          <cell r="E78" t="str">
            <v>cum</v>
          </cell>
          <cell r="F78" t="str">
            <v>|</v>
          </cell>
          <cell r="G78">
            <v>0</v>
          </cell>
        </row>
        <row r="79">
          <cell r="C79">
            <v>1716.01</v>
          </cell>
          <cell r="D79" t="str">
            <v>Floor sub-base</v>
          </cell>
          <cell r="E79" t="str">
            <v>cum</v>
          </cell>
          <cell r="F79" t="str">
            <v>|</v>
          </cell>
          <cell r="G79">
            <v>0</v>
          </cell>
        </row>
        <row r="80">
          <cell r="C80">
            <v>1716.02</v>
          </cell>
          <cell r="D80" t="str">
            <v>Stabilized floor sub-base</v>
          </cell>
          <cell r="E80" t="str">
            <v>cum</v>
          </cell>
          <cell r="F80" t="str">
            <v>|</v>
          </cell>
          <cell r="G80">
            <v>0</v>
          </cell>
        </row>
        <row r="81">
          <cell r="C81">
            <v>1716.03</v>
          </cell>
          <cell r="D81" t="str">
            <v>Polyethilene vapor barrier</v>
          </cell>
          <cell r="E81" t="str">
            <v>sqm</v>
          </cell>
          <cell r="F81" t="str">
            <v>|</v>
          </cell>
          <cell r="G81">
            <v>0</v>
          </cell>
        </row>
        <row r="82">
          <cell r="C82">
            <v>1716.04</v>
          </cell>
          <cell r="D82" t="str">
            <v>Reinf.concrete paving thk 10cm</v>
          </cell>
          <cell r="E82" t="str">
            <v>sqm</v>
          </cell>
          <cell r="F82" t="str">
            <v>|</v>
          </cell>
          <cell r="G82">
            <v>0</v>
          </cell>
        </row>
        <row r="83">
          <cell r="C83">
            <v>1716.05</v>
          </cell>
          <cell r="D83" t="str">
            <v>Reinf.concrete paving thk 15cm</v>
          </cell>
          <cell r="E83" t="str">
            <v>sqm</v>
          </cell>
          <cell r="F83" t="str">
            <v>|</v>
          </cell>
          <cell r="G83">
            <v>0</v>
          </cell>
        </row>
        <row r="84">
          <cell r="C84">
            <v>1716.06</v>
          </cell>
          <cell r="D84" t="str">
            <v>Reinf.concrete paving thk 20cm</v>
          </cell>
          <cell r="E84" t="str">
            <v>sqm</v>
          </cell>
          <cell r="F84" t="str">
            <v>|</v>
          </cell>
          <cell r="G84">
            <v>0</v>
          </cell>
        </row>
        <row r="85">
          <cell r="C85">
            <v>1714.13</v>
          </cell>
          <cell r="D85" t="str">
            <v>Welded wire mesh</v>
          </cell>
          <cell r="E85" t="str">
            <v>Kg</v>
          </cell>
          <cell r="F85" t="str">
            <v>|</v>
          </cell>
          <cell r="G85">
            <v>0</v>
          </cell>
        </row>
        <row r="86">
          <cell r="C86">
            <v>2116.0100000000002</v>
          </cell>
          <cell r="D86" t="str">
            <v>Sidewalk kerb</v>
          </cell>
          <cell r="E86" t="str">
            <v>lm</v>
          </cell>
          <cell r="F86" t="str">
            <v>|</v>
          </cell>
          <cell r="G86">
            <v>0</v>
          </cell>
        </row>
        <row r="87">
          <cell r="C87">
            <v>2116.02</v>
          </cell>
          <cell r="D87" t="str">
            <v>Sidewalk fndn w.matl from exc.</v>
          </cell>
          <cell r="E87" t="str">
            <v>cum</v>
          </cell>
          <cell r="F87" t="str">
            <v>|</v>
          </cell>
          <cell r="G87">
            <v>0</v>
          </cell>
        </row>
        <row r="88">
          <cell r="C88">
            <v>2116.0500000000002</v>
          </cell>
          <cell r="D88" t="str">
            <v>Side-walk pav. 10cm thk</v>
          </cell>
          <cell r="E88" t="str">
            <v>sqm</v>
          </cell>
          <cell r="F88" t="str">
            <v>|</v>
          </cell>
          <cell r="G88">
            <v>0</v>
          </cell>
        </row>
        <row r="89">
          <cell r="C89">
            <v>1716.08</v>
          </cell>
          <cell r="D89" t="str">
            <v>Reinf.concrete curb</v>
          </cell>
          <cell r="E89" t="str">
            <v>lm</v>
          </cell>
          <cell r="F89" t="str">
            <v>|</v>
          </cell>
          <cell r="G89">
            <v>0</v>
          </cell>
        </row>
        <row r="90">
          <cell r="C90">
            <v>1716.13</v>
          </cell>
          <cell r="D90" t="str">
            <v>Cut joint ( control )</v>
          </cell>
          <cell r="E90" t="str">
            <v>lm</v>
          </cell>
          <cell r="F90" t="str">
            <v>|</v>
          </cell>
          <cell r="G90">
            <v>0</v>
          </cell>
        </row>
        <row r="91">
          <cell r="C91">
            <v>1716.14</v>
          </cell>
          <cell r="D91" t="str">
            <v>Construction joint</v>
          </cell>
          <cell r="E91" t="str">
            <v>lm</v>
          </cell>
          <cell r="F91" t="str">
            <v>|</v>
          </cell>
          <cell r="G91">
            <v>0</v>
          </cell>
        </row>
        <row r="92">
          <cell r="C92">
            <v>1716.15</v>
          </cell>
          <cell r="D92" t="str">
            <v>Isolation joint</v>
          </cell>
          <cell r="E92" t="str">
            <v>lm</v>
          </cell>
          <cell r="F92" t="str">
            <v>|</v>
          </cell>
          <cell r="G92">
            <v>0</v>
          </cell>
        </row>
        <row r="93">
          <cell r="C93">
            <v>1716.16</v>
          </cell>
          <cell r="D93" t="str">
            <v>Expansion joint ( contraction )</v>
          </cell>
          <cell r="E93" t="str">
            <v>lm</v>
          </cell>
          <cell r="F93" t="str">
            <v>|</v>
          </cell>
          <cell r="G93">
            <v>0</v>
          </cell>
        </row>
        <row r="94">
          <cell r="C94">
            <v>1799.35</v>
          </cell>
          <cell r="D94" t="str">
            <v>Coal Tar Epoxy painting on cls surfaces</v>
          </cell>
          <cell r="E94" t="str">
            <v>sqm</v>
          </cell>
          <cell r="F94" t="str">
            <v>|</v>
          </cell>
          <cell r="G94">
            <v>0</v>
          </cell>
        </row>
        <row r="95">
          <cell r="C95">
            <v>1718.21</v>
          </cell>
          <cell r="D95" t="str">
            <v>Acid-resistant lining w. tiles</v>
          </cell>
          <cell r="E95" t="str">
            <v>sqm</v>
          </cell>
          <cell r="F95" t="str">
            <v>|</v>
          </cell>
          <cell r="G95">
            <v>0</v>
          </cell>
        </row>
        <row r="96">
          <cell r="C96">
            <v>1718.23</v>
          </cell>
          <cell r="D96" t="str">
            <v>Acid-resistant plaster w.resin</v>
          </cell>
          <cell r="E96" t="str">
            <v>sqm</v>
          </cell>
          <cell r="F96" t="str">
            <v>|</v>
          </cell>
          <cell r="G96">
            <v>0</v>
          </cell>
        </row>
        <row r="97">
          <cell r="C97">
            <v>1716.09</v>
          </cell>
          <cell r="D97" t="str">
            <v>Hardener on paving (dust)</v>
          </cell>
          <cell r="E97" t="str">
            <v>sqm</v>
          </cell>
          <cell r="F97" t="str">
            <v>|</v>
          </cell>
          <cell r="G97">
            <v>0</v>
          </cell>
        </row>
        <row r="98">
          <cell r="F98" t="str">
            <v>|</v>
          </cell>
        </row>
        <row r="99">
          <cell r="D99" t="str">
            <v>Total Concrete Paving</v>
          </cell>
          <cell r="E99" t="str">
            <v>sqm</v>
          </cell>
          <cell r="F99" t="str">
            <v>|</v>
          </cell>
        </row>
        <row r="100">
          <cell r="F100" t="str">
            <v>|</v>
          </cell>
        </row>
        <row r="101">
          <cell r="D101" t="str">
            <v>SOIL FINISHING</v>
          </cell>
          <cell r="F101" t="str">
            <v>|</v>
          </cell>
        </row>
        <row r="102">
          <cell r="F102" t="str">
            <v>|</v>
          </cell>
        </row>
        <row r="103">
          <cell r="C103">
            <v>2117.0100000000002</v>
          </cell>
          <cell r="D103" t="str">
            <v>Surface levelling</v>
          </cell>
          <cell r="E103" t="str">
            <v>sqm</v>
          </cell>
          <cell r="F103" t="str">
            <v>|</v>
          </cell>
          <cell r="G103">
            <v>0</v>
          </cell>
        </row>
        <row r="104">
          <cell r="C104">
            <v>2117.02</v>
          </cell>
          <cell r="D104" t="str">
            <v>Surface compaction 90%</v>
          </cell>
          <cell r="E104" t="str">
            <v>sqm</v>
          </cell>
          <cell r="F104" t="str">
            <v>|</v>
          </cell>
          <cell r="G104">
            <v>0</v>
          </cell>
        </row>
        <row r="105">
          <cell r="C105">
            <v>2117.04</v>
          </cell>
          <cell r="D105" t="str">
            <v>Crush.stone finish 5cm thk</v>
          </cell>
          <cell r="E105" t="str">
            <v>sqm</v>
          </cell>
          <cell r="F105" t="str">
            <v>|</v>
          </cell>
          <cell r="G105">
            <v>0</v>
          </cell>
        </row>
        <row r="106">
          <cell r="F106" t="str">
            <v>|</v>
          </cell>
        </row>
        <row r="107">
          <cell r="D107" t="str">
            <v>Total Soil Finishing</v>
          </cell>
          <cell r="E107" t="str">
            <v>sqm</v>
          </cell>
          <cell r="F107" t="str">
            <v>|</v>
          </cell>
        </row>
        <row r="108">
          <cell r="F108" t="str">
            <v>|</v>
          </cell>
        </row>
        <row r="109">
          <cell r="D109" t="str">
            <v>ROADS &amp; YARDS</v>
          </cell>
          <cell r="F109" t="str">
            <v>|</v>
          </cell>
        </row>
        <row r="110">
          <cell r="F110" t="str">
            <v>|</v>
          </cell>
        </row>
        <row r="111">
          <cell r="C111">
            <v>2111.3000000000002</v>
          </cell>
          <cell r="D111" t="str">
            <v>Soil sect.exc.by mach.up to 2m</v>
          </cell>
          <cell r="E111" t="str">
            <v>cum</v>
          </cell>
          <cell r="F111" t="str">
            <v>|</v>
          </cell>
          <cell r="G111">
            <v>0</v>
          </cell>
        </row>
        <row r="112">
          <cell r="C112">
            <v>2112.04</v>
          </cell>
          <cell r="D112" t="str">
            <v>Materials from excav.transport</v>
          </cell>
          <cell r="E112" t="str">
            <v>cum</v>
          </cell>
          <cell r="F112" t="str">
            <v>|</v>
          </cell>
          <cell r="G112">
            <v>0</v>
          </cell>
        </row>
        <row r="113">
          <cell r="C113">
            <v>2199.21</v>
          </cell>
          <cell r="D113" t="str">
            <v>Backfill with desert matl.</v>
          </cell>
          <cell r="E113" t="str">
            <v>cum</v>
          </cell>
          <cell r="F113" t="str">
            <v>|</v>
          </cell>
          <cell r="G113">
            <v>0</v>
          </cell>
        </row>
        <row r="114">
          <cell r="C114">
            <v>2117.0100000000002</v>
          </cell>
          <cell r="D114" t="str">
            <v>Surface levelling</v>
          </cell>
          <cell r="E114" t="str">
            <v>sqm</v>
          </cell>
          <cell r="F114" t="str">
            <v>|</v>
          </cell>
          <cell r="G114">
            <v>0</v>
          </cell>
        </row>
        <row r="115">
          <cell r="C115">
            <v>2117.0300000000002</v>
          </cell>
          <cell r="D115" t="str">
            <v>Surface compaction 95%</v>
          </cell>
          <cell r="E115" t="str">
            <v>sqm</v>
          </cell>
          <cell r="F115" t="str">
            <v>|</v>
          </cell>
          <cell r="G115">
            <v>0</v>
          </cell>
        </row>
        <row r="116">
          <cell r="C116">
            <v>2115.0500000000002</v>
          </cell>
          <cell r="D116" t="str">
            <v>Road fndn.w.matl by contr.</v>
          </cell>
          <cell r="E116" t="str">
            <v>cum</v>
          </cell>
          <cell r="F116" t="str">
            <v>|</v>
          </cell>
          <cell r="G116">
            <v>0</v>
          </cell>
        </row>
        <row r="117">
          <cell r="C117">
            <v>2115.08</v>
          </cell>
          <cell r="D117" t="str">
            <v>Base-course w/ matl by contr.</v>
          </cell>
          <cell r="E117" t="str">
            <v>cum</v>
          </cell>
          <cell r="F117" t="str">
            <v>|</v>
          </cell>
          <cell r="G117">
            <v>0</v>
          </cell>
        </row>
        <row r="118">
          <cell r="C118">
            <v>2115.09</v>
          </cell>
          <cell r="D118" t="str">
            <v>Bituminous emulsion 1,5Kg/sqm</v>
          </cell>
          <cell r="E118" t="str">
            <v>sqm</v>
          </cell>
          <cell r="F118" t="str">
            <v>|</v>
          </cell>
          <cell r="G118">
            <v>0</v>
          </cell>
        </row>
        <row r="119">
          <cell r="C119">
            <v>2115.1</v>
          </cell>
          <cell r="D119" t="str">
            <v>Binder 7cm thk.</v>
          </cell>
          <cell r="E119" t="str">
            <v>sqm</v>
          </cell>
          <cell r="F119" t="str">
            <v>|</v>
          </cell>
          <cell r="G119">
            <v>0</v>
          </cell>
        </row>
        <row r="120">
          <cell r="C120">
            <v>2115.11</v>
          </cell>
          <cell r="D120" t="str">
            <v>Binder thk. variation: 1cm</v>
          </cell>
          <cell r="E120" t="str">
            <v>sqm</v>
          </cell>
          <cell r="F120" t="str">
            <v>|</v>
          </cell>
          <cell r="G120">
            <v>0</v>
          </cell>
        </row>
        <row r="121">
          <cell r="C121">
            <v>2115.12</v>
          </cell>
          <cell r="D121" t="str">
            <v>Bituminous emulsion 1,0Kg/sqm</v>
          </cell>
          <cell r="E121" t="str">
            <v>sqm</v>
          </cell>
          <cell r="F121" t="str">
            <v>|</v>
          </cell>
          <cell r="G121">
            <v>0</v>
          </cell>
        </row>
        <row r="122">
          <cell r="C122">
            <v>2115.13</v>
          </cell>
          <cell r="D122" t="str">
            <v>Wearing course 3cm thk.</v>
          </cell>
          <cell r="E122" t="str">
            <v>sqm</v>
          </cell>
          <cell r="F122" t="str">
            <v>|</v>
          </cell>
          <cell r="G122">
            <v>0</v>
          </cell>
        </row>
        <row r="123">
          <cell r="C123">
            <v>2115.14</v>
          </cell>
          <cell r="D123" t="str">
            <v>Wearing course thk. var.: 1cm</v>
          </cell>
          <cell r="E123" t="str">
            <v>sqm</v>
          </cell>
          <cell r="F123" t="str">
            <v>|</v>
          </cell>
          <cell r="G123">
            <v>0</v>
          </cell>
        </row>
        <row r="124">
          <cell r="C124">
            <v>1711.12</v>
          </cell>
          <cell r="D124" t="str">
            <v>Earth Slope lining 8 cm thk conc.slab</v>
          </cell>
          <cell r="E124" t="str">
            <v>sqm</v>
          </cell>
          <cell r="F124" t="str">
            <v>|</v>
          </cell>
          <cell r="G124">
            <v>0</v>
          </cell>
        </row>
        <row r="125">
          <cell r="C125">
            <v>1799.06</v>
          </cell>
          <cell r="D125" t="str">
            <v>As item 1711.12 ditches lining 10 cm thk</v>
          </cell>
          <cell r="E125" t="str">
            <v>sqm</v>
          </cell>
          <cell r="F125" t="str">
            <v>|</v>
          </cell>
          <cell r="G125">
            <v>0</v>
          </cell>
        </row>
        <row r="126">
          <cell r="C126">
            <v>1714.13</v>
          </cell>
          <cell r="D126" t="str">
            <v>Welded wire mesh</v>
          </cell>
          <cell r="E126" t="str">
            <v>Kg</v>
          </cell>
          <cell r="F126" t="str">
            <v>|</v>
          </cell>
          <cell r="G126">
            <v>0</v>
          </cell>
        </row>
        <row r="127">
          <cell r="C127">
            <v>1710.01</v>
          </cell>
          <cell r="D127" t="str">
            <v>Lean concrete 5cm thk.</v>
          </cell>
          <cell r="E127" t="str">
            <v>sqm</v>
          </cell>
          <cell r="F127" t="str">
            <v>|</v>
          </cell>
          <cell r="G127">
            <v>0</v>
          </cell>
        </row>
        <row r="128">
          <cell r="C128">
            <v>2199.09</v>
          </cell>
          <cell r="D128" t="str">
            <v>Precast Con.Side ditch (Det.2 ST 2100.03)</v>
          </cell>
          <cell r="E128" t="str">
            <v>lm</v>
          </cell>
          <cell r="F128" t="str">
            <v>|</v>
          </cell>
          <cell r="G128">
            <v>0</v>
          </cell>
        </row>
        <row r="129">
          <cell r="C129">
            <v>2199.1</v>
          </cell>
          <cell r="D129" t="str">
            <v>Excav. for earth ditches formation</v>
          </cell>
          <cell r="E129" t="str">
            <v>cum</v>
          </cell>
          <cell r="F129" t="str">
            <v>|</v>
          </cell>
          <cell r="G129">
            <v>0</v>
          </cell>
        </row>
        <row r="130">
          <cell r="C130">
            <v>1716.08</v>
          </cell>
          <cell r="D130" t="str">
            <v>Reinf.concrete curb</v>
          </cell>
          <cell r="E130" t="str">
            <v>lm</v>
          </cell>
          <cell r="F130" t="str">
            <v>|</v>
          </cell>
          <cell r="G130">
            <v>0</v>
          </cell>
        </row>
        <row r="131">
          <cell r="C131">
            <v>2199.14</v>
          </cell>
          <cell r="D131" t="str">
            <v>As item 2115.09 but 3kg/sqm for shoulders</v>
          </cell>
          <cell r="E131" t="str">
            <v>sqm</v>
          </cell>
          <cell r="F131" t="str">
            <v>|</v>
          </cell>
          <cell r="G131">
            <v>0</v>
          </cell>
        </row>
        <row r="132">
          <cell r="C132">
            <v>2199.0100000000002</v>
          </cell>
          <cell r="D132" t="str">
            <v>Roads w.c. w/ comp. gravel 10 cm thk.</v>
          </cell>
          <cell r="E132" t="str">
            <v>sqm</v>
          </cell>
          <cell r="F132" t="str">
            <v>|</v>
          </cell>
          <cell r="G132">
            <v>0</v>
          </cell>
        </row>
        <row r="133">
          <cell r="F133" t="str">
            <v>|</v>
          </cell>
        </row>
        <row r="134">
          <cell r="D134" t="str">
            <v>Total Roads &amp; Yards</v>
          </cell>
          <cell r="E134" t="str">
            <v>sqm</v>
          </cell>
          <cell r="F134" t="str">
            <v>|</v>
          </cell>
        </row>
        <row r="135">
          <cell r="F135" t="str">
            <v>|</v>
          </cell>
        </row>
        <row r="136">
          <cell r="D136" t="str">
            <v>FENCING &amp; GATES</v>
          </cell>
          <cell r="F136" t="str">
            <v>|</v>
          </cell>
        </row>
        <row r="137">
          <cell r="F137" t="str">
            <v>|</v>
          </cell>
        </row>
        <row r="138">
          <cell r="C138">
            <v>2117.0700000000002</v>
          </cell>
          <cell r="D138" t="str">
            <v>Transformers galvanized fence</v>
          </cell>
          <cell r="E138" t="str">
            <v>lm</v>
          </cell>
          <cell r="F138" t="str">
            <v>|</v>
          </cell>
          <cell r="G138">
            <v>0</v>
          </cell>
        </row>
        <row r="139">
          <cell r="C139">
            <v>2117.08</v>
          </cell>
          <cell r="D139" t="str">
            <v>Property galvanized fence</v>
          </cell>
          <cell r="E139" t="str">
            <v>lm</v>
          </cell>
          <cell r="F139" t="str">
            <v>|</v>
          </cell>
          <cell r="G139">
            <v>0</v>
          </cell>
        </row>
        <row r="140">
          <cell r="C140">
            <v>2117.09</v>
          </cell>
          <cell r="D140" t="str">
            <v>Property R.C. fence</v>
          </cell>
          <cell r="E140" t="str">
            <v>lm</v>
          </cell>
          <cell r="F140" t="str">
            <v>|</v>
          </cell>
          <cell r="G140">
            <v>0</v>
          </cell>
        </row>
        <row r="141">
          <cell r="C141">
            <v>2117.1</v>
          </cell>
          <cell r="D141" t="str">
            <v>Galvanized steel gate</v>
          </cell>
          <cell r="E141" t="str">
            <v>u</v>
          </cell>
          <cell r="F141" t="str">
            <v>|</v>
          </cell>
          <cell r="G141">
            <v>0</v>
          </cell>
        </row>
        <row r="142">
          <cell r="C142">
            <v>2117.11</v>
          </cell>
          <cell r="D142" t="str">
            <v>Pedestrian gate</v>
          </cell>
          <cell r="E142" t="str">
            <v>u</v>
          </cell>
          <cell r="F142" t="str">
            <v>|</v>
          </cell>
          <cell r="G142">
            <v>0</v>
          </cell>
        </row>
        <row r="143">
          <cell r="C143">
            <v>2117.12</v>
          </cell>
          <cell r="D143" t="str">
            <v>Motorized barrier</v>
          </cell>
          <cell r="E143" t="str">
            <v>u</v>
          </cell>
          <cell r="F143" t="str">
            <v>|</v>
          </cell>
          <cell r="G143">
            <v>0</v>
          </cell>
        </row>
        <row r="144">
          <cell r="C144">
            <v>2117.13</v>
          </cell>
          <cell r="D144" t="str">
            <v>Fence as per KS</v>
          </cell>
          <cell r="E144" t="str">
            <v>lm</v>
          </cell>
          <cell r="F144" t="str">
            <v>|</v>
          </cell>
          <cell r="G144">
            <v>0</v>
          </cell>
        </row>
        <row r="145">
          <cell r="F145" t="str">
            <v>|</v>
          </cell>
        </row>
        <row r="146">
          <cell r="D146" t="str">
            <v>Total Fencing &amp; Gates</v>
          </cell>
          <cell r="E146" t="str">
            <v>lm</v>
          </cell>
          <cell r="F146" t="str">
            <v>|</v>
          </cell>
        </row>
        <row r="147">
          <cell r="F147" t="str">
            <v>|</v>
          </cell>
        </row>
        <row r="148">
          <cell r="D148" t="str">
            <v xml:space="preserve"> PILING</v>
          </cell>
          <cell r="F148" t="str">
            <v>|</v>
          </cell>
        </row>
        <row r="149">
          <cell r="F149" t="str">
            <v>|</v>
          </cell>
        </row>
        <row r="150">
          <cell r="C150">
            <v>2702.2</v>
          </cell>
          <cell r="D150" t="str">
            <v>Supply of precast concrete piles 30 tons</v>
          </cell>
          <cell r="E150" t="str">
            <v>lm</v>
          </cell>
          <cell r="F150" t="str">
            <v>|</v>
          </cell>
          <cell r="G150">
            <v>0</v>
          </cell>
        </row>
        <row r="151">
          <cell r="C151">
            <v>2703.2</v>
          </cell>
          <cell r="D151" t="str">
            <v>Driving of concrete piles</v>
          </cell>
          <cell r="E151" t="str">
            <v>lm</v>
          </cell>
          <cell r="F151" t="str">
            <v>|</v>
          </cell>
          <cell r="G151">
            <v>0</v>
          </cell>
        </row>
        <row r="152">
          <cell r="C152">
            <v>2799.04</v>
          </cell>
          <cell r="D152" t="str">
            <v xml:space="preserve">Cast in situ piles diam. 0.6 m &amp; h=16 m </v>
          </cell>
          <cell r="E152" t="str">
            <v>lm</v>
          </cell>
          <cell r="F152" t="str">
            <v>|</v>
          </cell>
          <cell r="G152">
            <v>0</v>
          </cell>
        </row>
        <row r="153">
          <cell r="C153">
            <v>2799.02</v>
          </cell>
          <cell r="D153" t="str">
            <v>Compression test for drilled piles</v>
          </cell>
          <cell r="E153" t="str">
            <v>tons</v>
          </cell>
          <cell r="F153" t="str">
            <v>|</v>
          </cell>
          <cell r="G153">
            <v>0</v>
          </cell>
        </row>
        <row r="154">
          <cell r="C154">
            <v>2799.03</v>
          </cell>
          <cell r="D154" t="str">
            <v>Tension test for drilled piles</v>
          </cell>
          <cell r="E154" t="str">
            <v>tons</v>
          </cell>
          <cell r="F154" t="str">
            <v>|</v>
          </cell>
          <cell r="G154">
            <v>0</v>
          </cell>
        </row>
        <row r="155">
          <cell r="C155">
            <v>2706.2</v>
          </cell>
          <cell r="D155" t="str">
            <v>Compression test</v>
          </cell>
          <cell r="E155" t="str">
            <v>u.</v>
          </cell>
          <cell r="F155" t="str">
            <v>|</v>
          </cell>
          <cell r="G155">
            <v>0</v>
          </cell>
        </row>
        <row r="156">
          <cell r="C156">
            <v>2706.5</v>
          </cell>
          <cell r="D156" t="str">
            <v>Tension test</v>
          </cell>
          <cell r="E156" t="str">
            <v>u.</v>
          </cell>
          <cell r="F156" t="str">
            <v>|</v>
          </cell>
          <cell r="G156">
            <v>0</v>
          </cell>
        </row>
        <row r="157">
          <cell r="F157" t="str">
            <v>|</v>
          </cell>
        </row>
        <row r="158">
          <cell r="D158" t="str">
            <v>Total Piling</v>
          </cell>
          <cell r="E158" t="str">
            <v>lm</v>
          </cell>
          <cell r="F158" t="str">
            <v>|</v>
          </cell>
        </row>
        <row r="159">
          <cell r="F159" t="str">
            <v>|</v>
          </cell>
        </row>
        <row r="160">
          <cell r="D160" t="str">
            <v>FOUNDATIONS CONCRETE</v>
          </cell>
          <cell r="F160" t="str">
            <v>|</v>
          </cell>
        </row>
        <row r="161">
          <cell r="F161" t="str">
            <v>|</v>
          </cell>
        </row>
        <row r="162">
          <cell r="C162">
            <v>1710.02</v>
          </cell>
          <cell r="D162" t="str">
            <v>Lean concrete 10cm thk.</v>
          </cell>
          <cell r="E162" t="str">
            <v>sqm</v>
          </cell>
          <cell r="F162" t="str">
            <v>|</v>
          </cell>
          <cell r="G162">
            <v>427.12666666666667</v>
          </cell>
        </row>
        <row r="163">
          <cell r="C163">
            <v>1710.03</v>
          </cell>
          <cell r="D163" t="str">
            <v>Lean concrete &gt;10cm thk.</v>
          </cell>
          <cell r="E163" t="str">
            <v>cum</v>
          </cell>
          <cell r="F163" t="str">
            <v>|</v>
          </cell>
          <cell r="G163">
            <v>0</v>
          </cell>
        </row>
        <row r="164">
          <cell r="C164">
            <v>1711.01</v>
          </cell>
          <cell r="D164" t="str">
            <v>Concrete for foundation</v>
          </cell>
          <cell r="E164" t="str">
            <v>cum</v>
          </cell>
          <cell r="F164" t="str">
            <v>|</v>
          </cell>
          <cell r="G164">
            <v>455.25333333333333</v>
          </cell>
        </row>
        <row r="165">
          <cell r="C165">
            <v>1711.02</v>
          </cell>
          <cell r="D165" t="str">
            <v>Bitumen coat for foundation</v>
          </cell>
          <cell r="E165" t="str">
            <v>sqm</v>
          </cell>
          <cell r="F165" t="str">
            <v>|</v>
          </cell>
          <cell r="G165">
            <v>0</v>
          </cell>
        </row>
        <row r="166">
          <cell r="C166">
            <v>1712.01</v>
          </cell>
          <cell r="D166" t="str">
            <v>Concrete elev. up to 10m</v>
          </cell>
          <cell r="E166" t="str">
            <v>cum</v>
          </cell>
          <cell r="F166" t="str">
            <v>|</v>
          </cell>
          <cell r="G166">
            <v>150.03920000000002</v>
          </cell>
        </row>
        <row r="167">
          <cell r="C167">
            <v>1714.01</v>
          </cell>
          <cell r="D167" t="str">
            <v>Formwork foundation</v>
          </cell>
          <cell r="E167" t="str">
            <v>sqm</v>
          </cell>
          <cell r="F167" t="str">
            <v>|</v>
          </cell>
          <cell r="G167">
            <v>479.56666666666666</v>
          </cell>
        </row>
        <row r="168">
          <cell r="C168">
            <v>1714.02</v>
          </cell>
          <cell r="D168" t="str">
            <v>Formwork elev. up to 10m</v>
          </cell>
          <cell r="E168" t="str">
            <v>sqm</v>
          </cell>
          <cell r="F168" t="str">
            <v>|</v>
          </cell>
          <cell r="G168">
            <v>582.05999999999995</v>
          </cell>
        </row>
        <row r="169">
          <cell r="C169">
            <v>1714.12</v>
          </cell>
          <cell r="D169" t="str">
            <v>Improved bond reinf.steel</v>
          </cell>
          <cell r="E169" t="str">
            <v>Kg</v>
          </cell>
          <cell r="F169" t="str">
            <v>|</v>
          </cell>
          <cell r="G169">
            <v>58650.666666666664</v>
          </cell>
        </row>
        <row r="170">
          <cell r="C170">
            <v>1714.17</v>
          </cell>
          <cell r="D170" t="str">
            <v>Anchor bolts weight up to 20Kg</v>
          </cell>
          <cell r="E170" t="str">
            <v>Kg</v>
          </cell>
          <cell r="F170" t="str">
            <v>|</v>
          </cell>
          <cell r="G170">
            <v>801.94</v>
          </cell>
        </row>
        <row r="171">
          <cell r="C171">
            <v>1714.18</v>
          </cell>
          <cell r="D171" t="str">
            <v>Anchor bolts weight &gt;20Kg</v>
          </cell>
          <cell r="E171" t="str">
            <v>Kg</v>
          </cell>
          <cell r="F171" t="str">
            <v>|</v>
          </cell>
          <cell r="G171">
            <v>0</v>
          </cell>
        </row>
        <row r="172">
          <cell r="C172">
            <v>1714.21</v>
          </cell>
          <cell r="D172" t="str">
            <v>Sliding plates</v>
          </cell>
          <cell r="E172" t="str">
            <v>Kg</v>
          </cell>
          <cell r="F172" t="str">
            <v>|</v>
          </cell>
          <cell r="G172">
            <v>220.5</v>
          </cell>
        </row>
        <row r="173">
          <cell r="C173">
            <v>1714.25</v>
          </cell>
          <cell r="D173" t="str">
            <v>Steel insert</v>
          </cell>
          <cell r="E173" t="str">
            <v>Kg</v>
          </cell>
          <cell r="F173" t="str">
            <v>|</v>
          </cell>
          <cell r="G173">
            <v>174.4</v>
          </cell>
        </row>
        <row r="174">
          <cell r="C174">
            <v>1716.05</v>
          </cell>
          <cell r="D174" t="str">
            <v>Reinf.concrete paving thk 15cm</v>
          </cell>
          <cell r="E174" t="str">
            <v>sqm</v>
          </cell>
          <cell r="F174" t="str">
            <v>|</v>
          </cell>
          <cell r="G174">
            <v>0</v>
          </cell>
        </row>
        <row r="175">
          <cell r="C175">
            <v>1716.08</v>
          </cell>
          <cell r="D175" t="str">
            <v>Reinf.concrete curb</v>
          </cell>
          <cell r="E175" t="str">
            <v>lm</v>
          </cell>
          <cell r="F175" t="str">
            <v>|</v>
          </cell>
          <cell r="G175">
            <v>0</v>
          </cell>
        </row>
        <row r="176">
          <cell r="C176">
            <v>1718.01</v>
          </cell>
          <cell r="D176" t="str">
            <v>Grout 25mm thk.</v>
          </cell>
          <cell r="E176" t="str">
            <v>sqm</v>
          </cell>
          <cell r="F176" t="str">
            <v>|</v>
          </cell>
          <cell r="G176">
            <v>28.74</v>
          </cell>
        </row>
        <row r="177">
          <cell r="C177">
            <v>1718.03</v>
          </cell>
          <cell r="D177" t="str">
            <v>Grout &gt;50mm thk.</v>
          </cell>
          <cell r="E177" t="str">
            <v>cum</v>
          </cell>
          <cell r="F177" t="str">
            <v>|</v>
          </cell>
          <cell r="G177">
            <v>0</v>
          </cell>
        </row>
        <row r="178">
          <cell r="C178">
            <v>1718.04</v>
          </cell>
          <cell r="D178" t="str">
            <v>Non-shrinking grout 25mm</v>
          </cell>
          <cell r="E178" t="str">
            <v>sqm</v>
          </cell>
          <cell r="F178" t="str">
            <v>|</v>
          </cell>
          <cell r="G178">
            <v>0</v>
          </cell>
        </row>
        <row r="179">
          <cell r="C179">
            <v>1718.05</v>
          </cell>
          <cell r="D179" t="str">
            <v>Non-shrinking grout 50mm</v>
          </cell>
          <cell r="E179" t="str">
            <v>sqm</v>
          </cell>
          <cell r="F179" t="str">
            <v>|</v>
          </cell>
          <cell r="G179">
            <v>17.3</v>
          </cell>
        </row>
        <row r="180">
          <cell r="C180">
            <v>1718.06</v>
          </cell>
          <cell r="D180" t="str">
            <v>Non-shrinking grout &gt;50mm</v>
          </cell>
          <cell r="E180" t="str">
            <v>cum</v>
          </cell>
          <cell r="F180" t="str">
            <v>|</v>
          </cell>
          <cell r="G180">
            <v>0</v>
          </cell>
        </row>
        <row r="181">
          <cell r="C181">
            <v>1718.11</v>
          </cell>
          <cell r="D181" t="str">
            <v>PVC water-stop: 20cm wide</v>
          </cell>
          <cell r="E181" t="str">
            <v>lm</v>
          </cell>
          <cell r="F181" t="str">
            <v>|</v>
          </cell>
          <cell r="G181">
            <v>0</v>
          </cell>
        </row>
        <row r="182">
          <cell r="C182">
            <v>1799.03</v>
          </cell>
          <cell r="D182" t="str">
            <v>Precast concrete covers 10 cm thick</v>
          </cell>
          <cell r="E182" t="str">
            <v>sqm</v>
          </cell>
          <cell r="F182" t="str">
            <v>|</v>
          </cell>
          <cell r="G182">
            <v>0</v>
          </cell>
        </row>
        <row r="183">
          <cell r="C183">
            <v>1799.07</v>
          </cell>
          <cell r="D183" t="str">
            <v>Non-shrinking grout 25mm Epoxy Type</v>
          </cell>
          <cell r="E183" t="str">
            <v>sqm</v>
          </cell>
          <cell r="F183" t="str">
            <v>|</v>
          </cell>
          <cell r="G183">
            <v>0</v>
          </cell>
        </row>
        <row r="184">
          <cell r="C184">
            <v>1799.25</v>
          </cell>
          <cell r="D184" t="str">
            <v>Chipping of existing concrete surface</v>
          </cell>
          <cell r="E184" t="str">
            <v>sqm</v>
          </cell>
          <cell r="F184" t="str">
            <v>|</v>
          </cell>
          <cell r="G184">
            <v>0</v>
          </cell>
        </row>
        <row r="185">
          <cell r="C185">
            <v>1799.26</v>
          </cell>
          <cell r="D185" t="str">
            <v>Drilled Holes 2" on reinf. concrete</v>
          </cell>
          <cell r="E185" t="str">
            <v>lm</v>
          </cell>
          <cell r="F185" t="str">
            <v>|</v>
          </cell>
          <cell r="G185">
            <v>0</v>
          </cell>
        </row>
        <row r="186">
          <cell r="C186">
            <v>1799.27</v>
          </cell>
          <cell r="D186" t="str">
            <v>Sticking epoxy resin on concrete surface</v>
          </cell>
          <cell r="E186" t="str">
            <v>sqm</v>
          </cell>
          <cell r="F186" t="str">
            <v>|</v>
          </cell>
          <cell r="G186">
            <v>0</v>
          </cell>
        </row>
        <row r="187">
          <cell r="C187">
            <v>1799.28</v>
          </cell>
          <cell r="D187" t="str">
            <v>Injection of mortar Pagel in holes 2"</v>
          </cell>
          <cell r="E187" t="str">
            <v>cum</v>
          </cell>
          <cell r="F187" t="str">
            <v>|</v>
          </cell>
          <cell r="G187">
            <v>0</v>
          </cell>
        </row>
        <row r="188">
          <cell r="C188">
            <v>1799.3</v>
          </cell>
          <cell r="D188" t="str">
            <v>Precast concrete covers 20 cm thick</v>
          </cell>
          <cell r="E188" t="str">
            <v>sqm</v>
          </cell>
          <cell r="F188" t="str">
            <v>|</v>
          </cell>
          <cell r="G188">
            <v>0</v>
          </cell>
        </row>
        <row r="189">
          <cell r="C189">
            <v>1799.33</v>
          </cell>
          <cell r="D189" t="str">
            <v>Polyethylene sheet under foundations</v>
          </cell>
          <cell r="E189" t="str">
            <v>sqm</v>
          </cell>
          <cell r="F189" t="str">
            <v>|</v>
          </cell>
          <cell r="G189">
            <v>0</v>
          </cell>
        </row>
        <row r="190">
          <cell r="C190">
            <v>2111.1</v>
          </cell>
          <cell r="D190" t="str">
            <v>Soil sect.exc.by hand up to 2m</v>
          </cell>
          <cell r="E190" t="str">
            <v>cum</v>
          </cell>
          <cell r="F190" t="str">
            <v>|</v>
          </cell>
          <cell r="G190">
            <v>30</v>
          </cell>
        </row>
        <row r="191">
          <cell r="C191">
            <v>2111.11</v>
          </cell>
          <cell r="D191" t="str">
            <v>Sect.exc.hand from 2to4m depth</v>
          </cell>
          <cell r="E191" t="str">
            <v>cum</v>
          </cell>
          <cell r="F191" t="str">
            <v>|</v>
          </cell>
          <cell r="G191">
            <v>1139.8589999999999</v>
          </cell>
        </row>
        <row r="192">
          <cell r="C192">
            <v>2111.1999999999998</v>
          </cell>
          <cell r="D192" t="str">
            <v>Extra price for water table by hand</v>
          </cell>
          <cell r="E192" t="str">
            <v>cum</v>
          </cell>
          <cell r="F192" t="str">
            <v>|</v>
          </cell>
          <cell r="G192">
            <v>0</v>
          </cell>
        </row>
        <row r="193">
          <cell r="C193">
            <v>2111.3000000000002</v>
          </cell>
          <cell r="D193" t="str">
            <v>Soil sect.exc.by mach.up to 2m</v>
          </cell>
          <cell r="E193" t="str">
            <v>cum</v>
          </cell>
          <cell r="F193" t="str">
            <v>|</v>
          </cell>
          <cell r="G193">
            <v>0</v>
          </cell>
        </row>
        <row r="194">
          <cell r="C194">
            <v>2111.31</v>
          </cell>
          <cell r="D194" t="str">
            <v>Sect.exc.mach.from 2to4m depth</v>
          </cell>
          <cell r="E194" t="str">
            <v>cum</v>
          </cell>
          <cell r="F194" t="str">
            <v>|</v>
          </cell>
          <cell r="G194">
            <v>0</v>
          </cell>
        </row>
        <row r="195">
          <cell r="C195">
            <v>2111.4</v>
          </cell>
          <cell r="D195" t="str">
            <v>Extra price for water table by mach.</v>
          </cell>
          <cell r="E195" t="str">
            <v>cum</v>
          </cell>
          <cell r="F195" t="str">
            <v>|</v>
          </cell>
          <cell r="G195">
            <v>0</v>
          </cell>
        </row>
        <row r="196">
          <cell r="C196">
            <v>2112.04</v>
          </cell>
          <cell r="D196" t="str">
            <v>Materials from excav.transport</v>
          </cell>
          <cell r="E196" t="str">
            <v>cum</v>
          </cell>
          <cell r="F196" t="str">
            <v>|</v>
          </cell>
          <cell r="G196">
            <v>628.5</v>
          </cell>
        </row>
        <row r="197">
          <cell r="C197">
            <v>2113.0100000000002</v>
          </cell>
          <cell r="D197" t="str">
            <v>Backfill w/ matl from exc.</v>
          </cell>
          <cell r="E197" t="str">
            <v>cum</v>
          </cell>
          <cell r="F197" t="str">
            <v>|</v>
          </cell>
          <cell r="G197">
            <v>541.40000000000009</v>
          </cell>
        </row>
        <row r="198">
          <cell r="C198">
            <v>2113.0300000000002</v>
          </cell>
          <cell r="D198" t="str">
            <v>Sand for pipes bedding</v>
          </cell>
          <cell r="E198" t="str">
            <v>cum</v>
          </cell>
          <cell r="F198" t="str">
            <v>|</v>
          </cell>
          <cell r="G198">
            <v>0</v>
          </cell>
        </row>
        <row r="199">
          <cell r="C199">
            <v>2114.0700000000002</v>
          </cell>
          <cell r="D199" t="str">
            <v>Reinf. concrete paving demol.</v>
          </cell>
          <cell r="E199" t="str">
            <v>sqm</v>
          </cell>
          <cell r="F199" t="str">
            <v>|</v>
          </cell>
          <cell r="G199">
            <v>0</v>
          </cell>
        </row>
        <row r="200">
          <cell r="C200">
            <v>2115.15</v>
          </cell>
          <cell r="D200" t="str">
            <v>Reinst.of binder &amp; wear.course</v>
          </cell>
          <cell r="E200" t="str">
            <v>sqm</v>
          </cell>
          <cell r="F200" t="str">
            <v>|</v>
          </cell>
          <cell r="G200">
            <v>0</v>
          </cell>
        </row>
        <row r="201">
          <cell r="C201">
            <v>2199.02</v>
          </cell>
          <cell r="D201" t="str">
            <v>Exist. Binder &amp; W.course scarifying</v>
          </cell>
          <cell r="E201" t="str">
            <v>sqm</v>
          </cell>
          <cell r="F201" t="str">
            <v>|</v>
          </cell>
          <cell r="G201">
            <v>0</v>
          </cell>
        </row>
        <row r="202">
          <cell r="C202">
            <v>2199.0300000000002</v>
          </cell>
          <cell r="D202" t="str">
            <v>Demol.&amp; Reinst. exist. roads fnds.</v>
          </cell>
          <cell r="E202" t="str">
            <v>cum</v>
          </cell>
          <cell r="F202" t="str">
            <v>|</v>
          </cell>
          <cell r="G202">
            <v>0</v>
          </cell>
        </row>
        <row r="203">
          <cell r="C203">
            <v>2199.1999999999998</v>
          </cell>
          <cell r="D203" t="str">
            <v>Soil improv.under found.desert matl.</v>
          </cell>
          <cell r="E203" t="str">
            <v>cum</v>
          </cell>
          <cell r="F203" t="str">
            <v>|</v>
          </cell>
          <cell r="G203">
            <v>0</v>
          </cell>
        </row>
        <row r="204">
          <cell r="C204">
            <v>2199.23</v>
          </cell>
          <cell r="D204" t="str">
            <v>Formation of anchor bolts pockets</v>
          </cell>
          <cell r="E204" t="str">
            <v>cu.dm</v>
          </cell>
          <cell r="F204" t="str">
            <v>|</v>
          </cell>
          <cell r="G204">
            <v>0</v>
          </cell>
        </row>
        <row r="205">
          <cell r="F205" t="str">
            <v>|</v>
          </cell>
        </row>
        <row r="206">
          <cell r="D206" t="str">
            <v>Total Foundations Concrete</v>
          </cell>
          <cell r="E206" t="str">
            <v>cum</v>
          </cell>
          <cell r="F206" t="str">
            <v>|</v>
          </cell>
        </row>
        <row r="207">
          <cell r="F207" t="str">
            <v>|</v>
          </cell>
        </row>
        <row r="208">
          <cell r="D208" t="str">
            <v>ELEVATION CONCRETE STRUCTURES</v>
          </cell>
          <cell r="F208" t="str">
            <v>|</v>
          </cell>
        </row>
        <row r="209">
          <cell r="F209" t="str">
            <v>|</v>
          </cell>
        </row>
        <row r="210">
          <cell r="C210">
            <v>1712.01</v>
          </cell>
          <cell r="D210" t="str">
            <v>Concrete elev. up to 10m</v>
          </cell>
          <cell r="E210" t="str">
            <v>cum</v>
          </cell>
          <cell r="F210" t="str">
            <v>|</v>
          </cell>
          <cell r="G210">
            <v>69.233333333333334</v>
          </cell>
        </row>
        <row r="211">
          <cell r="C211">
            <v>1712.02</v>
          </cell>
          <cell r="D211" t="str">
            <v>Concr.elev.from 10,01to20m</v>
          </cell>
          <cell r="E211" t="str">
            <v>cum</v>
          </cell>
          <cell r="F211" t="str">
            <v>|</v>
          </cell>
          <cell r="G211">
            <v>63.333333333333336</v>
          </cell>
        </row>
        <row r="212">
          <cell r="C212">
            <v>1712.03</v>
          </cell>
          <cell r="D212" t="str">
            <v>Concr.elev.   &gt;20m</v>
          </cell>
          <cell r="E212" t="str">
            <v>cum</v>
          </cell>
          <cell r="F212" t="str">
            <v>|</v>
          </cell>
          <cell r="G212">
            <v>0</v>
          </cell>
        </row>
        <row r="213">
          <cell r="C213">
            <v>1714.02</v>
          </cell>
          <cell r="D213" t="str">
            <v>Formwork elev. up to 10m</v>
          </cell>
          <cell r="E213" t="str">
            <v>sqm</v>
          </cell>
          <cell r="F213" t="str">
            <v>|</v>
          </cell>
          <cell r="G213">
            <v>345.5</v>
          </cell>
        </row>
        <row r="214">
          <cell r="C214">
            <v>1714.03</v>
          </cell>
          <cell r="D214" t="str">
            <v>Formwork elev. 10/20m</v>
          </cell>
          <cell r="E214" t="str">
            <v>sqm</v>
          </cell>
          <cell r="F214" t="str">
            <v>|</v>
          </cell>
          <cell r="G214">
            <v>316.66666666666669</v>
          </cell>
        </row>
        <row r="215">
          <cell r="C215">
            <v>1714.04</v>
          </cell>
          <cell r="D215" t="str">
            <v>Formwork elev. &gt;20m</v>
          </cell>
          <cell r="E215" t="str">
            <v>sqm</v>
          </cell>
          <cell r="F215" t="str">
            <v>|</v>
          </cell>
          <cell r="G215">
            <v>0</v>
          </cell>
        </row>
        <row r="216">
          <cell r="C216">
            <v>1714.08</v>
          </cell>
          <cell r="D216" t="str">
            <v>Fair-faced formwork el. &lt;10m</v>
          </cell>
          <cell r="E216" t="str">
            <v>sqm</v>
          </cell>
          <cell r="F216" t="str">
            <v>|</v>
          </cell>
          <cell r="G216">
            <v>0</v>
          </cell>
        </row>
        <row r="217">
          <cell r="C217">
            <v>1714.09</v>
          </cell>
          <cell r="D217" t="str">
            <v>Fair-faced formwork el.10/20m</v>
          </cell>
          <cell r="E217" t="str">
            <v>sqm</v>
          </cell>
          <cell r="F217" t="str">
            <v>|</v>
          </cell>
          <cell r="G217">
            <v>0</v>
          </cell>
        </row>
        <row r="218">
          <cell r="C218">
            <v>1714.1</v>
          </cell>
          <cell r="D218" t="str">
            <v>Fair-faced formwork el. &gt;20m</v>
          </cell>
          <cell r="E218" t="str">
            <v>sqm</v>
          </cell>
          <cell r="F218" t="str">
            <v>|</v>
          </cell>
          <cell r="G218">
            <v>0</v>
          </cell>
        </row>
        <row r="219">
          <cell r="C219">
            <v>1714.05</v>
          </cell>
          <cell r="D219" t="str">
            <v>Circular formwork el. &lt;10m</v>
          </cell>
          <cell r="E219" t="str">
            <v>sqm</v>
          </cell>
          <cell r="F219" t="str">
            <v>|</v>
          </cell>
          <cell r="G219">
            <v>0</v>
          </cell>
        </row>
        <row r="220">
          <cell r="C220">
            <v>1714.12</v>
          </cell>
          <cell r="D220" t="str">
            <v>Improved bond reinf.steel</v>
          </cell>
          <cell r="E220" t="str">
            <v>Kg</v>
          </cell>
          <cell r="F220" t="str">
            <v>|</v>
          </cell>
          <cell r="G220">
            <v>27119.833333333336</v>
          </cell>
        </row>
        <row r="221">
          <cell r="C221">
            <v>1718.01</v>
          </cell>
          <cell r="D221" t="str">
            <v>Grout 25mm thk.</v>
          </cell>
          <cell r="E221" t="str">
            <v>sqm</v>
          </cell>
          <cell r="F221" t="str">
            <v>|</v>
          </cell>
          <cell r="G221">
            <v>5.8183333333333334</v>
          </cell>
        </row>
        <row r="222">
          <cell r="C222">
            <v>1718.05</v>
          </cell>
          <cell r="D222" t="str">
            <v>Non-shrinking grout 50mm</v>
          </cell>
          <cell r="E222" t="str">
            <v>sqm</v>
          </cell>
          <cell r="F222" t="str">
            <v>|</v>
          </cell>
          <cell r="G222">
            <v>0</v>
          </cell>
        </row>
        <row r="223">
          <cell r="C223">
            <v>1799.07</v>
          </cell>
          <cell r="D223" t="str">
            <v>Non-shrinking grout 25mm Epoxy Type</v>
          </cell>
          <cell r="E223" t="str">
            <v>sqm</v>
          </cell>
          <cell r="F223" t="str">
            <v>|</v>
          </cell>
          <cell r="G223">
            <v>0</v>
          </cell>
        </row>
        <row r="224">
          <cell r="C224">
            <v>1799.09</v>
          </cell>
          <cell r="D224" t="str">
            <v>Non-shrinking grout &gt;50mm Epoxy Type</v>
          </cell>
          <cell r="E224" t="str">
            <v>cum</v>
          </cell>
          <cell r="F224" t="str">
            <v>|</v>
          </cell>
          <cell r="G224">
            <v>0</v>
          </cell>
        </row>
        <row r="225">
          <cell r="C225">
            <v>1714.17</v>
          </cell>
          <cell r="D225" t="str">
            <v>Anchor bolts weight up to 20Kg</v>
          </cell>
          <cell r="E225" t="str">
            <v>Kg</v>
          </cell>
          <cell r="F225" t="str">
            <v>|</v>
          </cell>
          <cell r="G225">
            <v>43.833333333333336</v>
          </cell>
        </row>
        <row r="226">
          <cell r="C226">
            <v>1714.18</v>
          </cell>
          <cell r="D226" t="str">
            <v>Anchor bolts weight &gt;20Kg</v>
          </cell>
          <cell r="E226" t="str">
            <v>Kg</v>
          </cell>
          <cell r="F226" t="str">
            <v>|</v>
          </cell>
          <cell r="G226">
            <v>0</v>
          </cell>
        </row>
        <row r="227">
          <cell r="C227">
            <v>1714.25</v>
          </cell>
          <cell r="D227" t="str">
            <v>Steel insert</v>
          </cell>
          <cell r="E227" t="str">
            <v>Kg</v>
          </cell>
          <cell r="F227" t="str">
            <v>|</v>
          </cell>
          <cell r="G227">
            <v>4855.8333333333339</v>
          </cell>
        </row>
        <row r="228">
          <cell r="F228" t="str">
            <v>|</v>
          </cell>
        </row>
        <row r="229">
          <cell r="D229" t="str">
            <v>Total Elevation Concrete Structures</v>
          </cell>
          <cell r="E229" t="str">
            <v>cum</v>
          </cell>
          <cell r="F229" t="str">
            <v>|</v>
          </cell>
        </row>
        <row r="230">
          <cell r="F230" t="str">
            <v>|</v>
          </cell>
        </row>
        <row r="231">
          <cell r="D231" t="str">
            <v xml:space="preserve"> CONCRETE BASINS</v>
          </cell>
          <cell r="F231" t="str">
            <v>|</v>
          </cell>
        </row>
        <row r="232">
          <cell r="F232" t="str">
            <v>|</v>
          </cell>
        </row>
        <row r="233">
          <cell r="C233">
            <v>2111.3000000000002</v>
          </cell>
          <cell r="D233" t="str">
            <v>Soil sect.exc.by mach.up to 2m</v>
          </cell>
          <cell r="E233" t="str">
            <v>cum</v>
          </cell>
          <cell r="F233" t="str">
            <v>|</v>
          </cell>
          <cell r="G233">
            <v>0</v>
          </cell>
        </row>
        <row r="234">
          <cell r="C234">
            <v>2111.1</v>
          </cell>
          <cell r="D234" t="str">
            <v>Soil sect.exc.by hand up to 2m</v>
          </cell>
          <cell r="E234" t="str">
            <v>cum</v>
          </cell>
          <cell r="F234" t="str">
            <v>|</v>
          </cell>
          <cell r="G234">
            <v>0</v>
          </cell>
        </row>
        <row r="235">
          <cell r="C235">
            <v>2111.31</v>
          </cell>
          <cell r="D235" t="str">
            <v>Sect.exc.mach.from 2to4m depth</v>
          </cell>
          <cell r="E235" t="str">
            <v>cum</v>
          </cell>
          <cell r="F235" t="str">
            <v>|</v>
          </cell>
          <cell r="G235">
            <v>0</v>
          </cell>
        </row>
        <row r="236">
          <cell r="C236">
            <v>2111.11</v>
          </cell>
          <cell r="D236" t="str">
            <v>Sect.exc.hand from 2to4m depth</v>
          </cell>
          <cell r="E236" t="str">
            <v>cum</v>
          </cell>
          <cell r="F236" t="str">
            <v>|</v>
          </cell>
          <cell r="G236">
            <v>0</v>
          </cell>
        </row>
        <row r="237">
          <cell r="C237">
            <v>2111.3200000000002</v>
          </cell>
          <cell r="D237" t="str">
            <v>Sect.exc.mach.exceed. 4m depth</v>
          </cell>
          <cell r="E237" t="str">
            <v>cum</v>
          </cell>
          <cell r="F237" t="str">
            <v>|</v>
          </cell>
          <cell r="G237">
            <v>0</v>
          </cell>
        </row>
        <row r="238">
          <cell r="C238">
            <v>2111.12</v>
          </cell>
          <cell r="D238" t="str">
            <v>Sect.exc.hand exceed. 4m depth</v>
          </cell>
          <cell r="E238" t="str">
            <v>cum</v>
          </cell>
          <cell r="F238" t="str">
            <v>|</v>
          </cell>
          <cell r="G238">
            <v>0</v>
          </cell>
        </row>
        <row r="239">
          <cell r="C239">
            <v>2112.04</v>
          </cell>
          <cell r="D239" t="str">
            <v>Materials from excav.transport</v>
          </cell>
          <cell r="E239" t="str">
            <v>cum</v>
          </cell>
          <cell r="F239" t="str">
            <v>|</v>
          </cell>
          <cell r="G239">
            <v>0</v>
          </cell>
        </row>
        <row r="240">
          <cell r="C240">
            <v>2113.0100000000002</v>
          </cell>
          <cell r="D240" t="str">
            <v>Backfill w/ matl from exc.</v>
          </cell>
          <cell r="E240" t="str">
            <v>cum</v>
          </cell>
          <cell r="F240" t="str">
            <v>|</v>
          </cell>
          <cell r="G240">
            <v>0</v>
          </cell>
        </row>
        <row r="241">
          <cell r="C241">
            <v>2115.08</v>
          </cell>
          <cell r="D241" t="str">
            <v>Base-course w/ matl by contr.</v>
          </cell>
          <cell r="E241" t="str">
            <v>cum</v>
          </cell>
          <cell r="F241" t="str">
            <v>|</v>
          </cell>
          <cell r="G241">
            <v>0</v>
          </cell>
        </row>
        <row r="242">
          <cell r="C242">
            <v>1710.02</v>
          </cell>
          <cell r="D242" t="str">
            <v>Lean concrete 10cm thk.</v>
          </cell>
          <cell r="E242" t="str">
            <v>sqm</v>
          </cell>
          <cell r="F242" t="str">
            <v>|</v>
          </cell>
          <cell r="G242">
            <v>0</v>
          </cell>
        </row>
        <row r="243">
          <cell r="C243">
            <v>1711.01</v>
          </cell>
          <cell r="D243" t="str">
            <v>Concrete for foundation</v>
          </cell>
          <cell r="E243" t="str">
            <v>cum</v>
          </cell>
          <cell r="F243" t="str">
            <v>|</v>
          </cell>
          <cell r="G243">
            <v>0</v>
          </cell>
        </row>
        <row r="244">
          <cell r="C244">
            <v>1712.01</v>
          </cell>
          <cell r="D244" t="str">
            <v>Concrete elev. up to 10m</v>
          </cell>
          <cell r="E244" t="str">
            <v>cum</v>
          </cell>
          <cell r="F244" t="str">
            <v>|</v>
          </cell>
          <cell r="G244">
            <v>0</v>
          </cell>
        </row>
        <row r="245">
          <cell r="C245">
            <v>1714.01</v>
          </cell>
          <cell r="D245" t="str">
            <v>Formwork foundation</v>
          </cell>
          <cell r="E245" t="str">
            <v>sqm</v>
          </cell>
          <cell r="F245" t="str">
            <v>|</v>
          </cell>
          <cell r="G245">
            <v>0</v>
          </cell>
        </row>
        <row r="246">
          <cell r="C246">
            <v>1714.02</v>
          </cell>
          <cell r="D246" t="str">
            <v>Formwork elev. up to 10m</v>
          </cell>
          <cell r="E246" t="str">
            <v>sqm</v>
          </cell>
          <cell r="F246" t="str">
            <v>|</v>
          </cell>
          <cell r="G246">
            <v>0</v>
          </cell>
        </row>
        <row r="247">
          <cell r="C247">
            <v>1714.05</v>
          </cell>
          <cell r="D247" t="str">
            <v>Circular formwork el. &lt;10m</v>
          </cell>
          <cell r="E247" t="str">
            <v>sqm</v>
          </cell>
          <cell r="F247" t="str">
            <v>|</v>
          </cell>
          <cell r="G247">
            <v>0</v>
          </cell>
        </row>
        <row r="248">
          <cell r="C248">
            <v>1714.08</v>
          </cell>
          <cell r="D248" t="str">
            <v>Fair-faced formwork el. &lt;10m</v>
          </cell>
          <cell r="E248" t="str">
            <v>sqm</v>
          </cell>
          <cell r="F248" t="str">
            <v>|</v>
          </cell>
          <cell r="G248">
            <v>0</v>
          </cell>
        </row>
        <row r="249">
          <cell r="C249">
            <v>1714.12</v>
          </cell>
          <cell r="D249" t="str">
            <v>Improved bond reinf.steel</v>
          </cell>
          <cell r="E249" t="str">
            <v>Kg</v>
          </cell>
          <cell r="F249" t="str">
            <v>|</v>
          </cell>
          <cell r="G249">
            <v>0</v>
          </cell>
        </row>
        <row r="250">
          <cell r="C250">
            <v>1718.01</v>
          </cell>
          <cell r="D250" t="str">
            <v>Grout 25mm thk.</v>
          </cell>
          <cell r="E250" t="str">
            <v>sqm</v>
          </cell>
          <cell r="F250" t="str">
            <v>|</v>
          </cell>
          <cell r="G250">
            <v>0</v>
          </cell>
        </row>
        <row r="251">
          <cell r="C251">
            <v>1718.21</v>
          </cell>
          <cell r="D251" t="str">
            <v>Acid-resistant lining w. tiles</v>
          </cell>
          <cell r="E251" t="str">
            <v>sqm</v>
          </cell>
          <cell r="F251" t="str">
            <v>|</v>
          </cell>
          <cell r="G251">
            <v>0</v>
          </cell>
        </row>
        <row r="252">
          <cell r="C252">
            <v>1718.22</v>
          </cell>
          <cell r="D252" t="str">
            <v>Acid-resistant lining w. epoxy</v>
          </cell>
          <cell r="E252" t="str">
            <v>sqm</v>
          </cell>
          <cell r="F252" t="str">
            <v>|</v>
          </cell>
          <cell r="G252">
            <v>0</v>
          </cell>
        </row>
        <row r="253">
          <cell r="C253">
            <v>1714.17</v>
          </cell>
          <cell r="D253" t="str">
            <v>Anchor bolts weight up to 20Kg</v>
          </cell>
          <cell r="E253" t="str">
            <v>Kg</v>
          </cell>
          <cell r="F253" t="str">
            <v>|</v>
          </cell>
          <cell r="G253">
            <v>0</v>
          </cell>
        </row>
        <row r="254">
          <cell r="C254">
            <v>1714.21</v>
          </cell>
          <cell r="D254" t="str">
            <v>Sliding plates</v>
          </cell>
          <cell r="E254" t="str">
            <v>Kg</v>
          </cell>
          <cell r="F254" t="str">
            <v>|</v>
          </cell>
          <cell r="G254">
            <v>0</v>
          </cell>
        </row>
        <row r="255">
          <cell r="C255">
            <v>1714.25</v>
          </cell>
          <cell r="D255" t="str">
            <v>Steel insert</v>
          </cell>
          <cell r="E255" t="str">
            <v>Kg</v>
          </cell>
          <cell r="F255" t="str">
            <v>|</v>
          </cell>
          <cell r="G255">
            <v>0</v>
          </cell>
        </row>
        <row r="256">
          <cell r="C256">
            <v>1715.08</v>
          </cell>
          <cell r="D256" t="str">
            <v>Supply of cast iron cover</v>
          </cell>
          <cell r="E256" t="str">
            <v>Kg</v>
          </cell>
          <cell r="F256" t="str">
            <v>|</v>
          </cell>
          <cell r="G256">
            <v>0</v>
          </cell>
        </row>
        <row r="257">
          <cell r="C257">
            <v>1715.09</v>
          </cell>
          <cell r="D257" t="str">
            <v>Laying of cast-iron cover</v>
          </cell>
          <cell r="E257" t="str">
            <v>Kg</v>
          </cell>
          <cell r="F257" t="str">
            <v>|</v>
          </cell>
          <cell r="G257">
            <v>0</v>
          </cell>
        </row>
        <row r="258">
          <cell r="C258">
            <v>1715.12</v>
          </cell>
          <cell r="D258" t="str">
            <v>Checkered plate cover</v>
          </cell>
          <cell r="E258" t="str">
            <v>Kg</v>
          </cell>
          <cell r="F258" t="str">
            <v>|</v>
          </cell>
          <cell r="G258">
            <v>0</v>
          </cell>
        </row>
        <row r="259">
          <cell r="C259">
            <v>1718.11</v>
          </cell>
          <cell r="D259" t="str">
            <v>PVC water-stop: 20cm wide</v>
          </cell>
          <cell r="E259" t="str">
            <v>lm</v>
          </cell>
          <cell r="F259" t="str">
            <v>|</v>
          </cell>
          <cell r="G259">
            <v>0</v>
          </cell>
        </row>
        <row r="260">
          <cell r="C260">
            <v>1799.02</v>
          </cell>
          <cell r="D260" t="str">
            <v>Waterproof cement additive</v>
          </cell>
          <cell r="E260" t="str">
            <v>kg</v>
          </cell>
          <cell r="F260" t="str">
            <v>|</v>
          </cell>
          <cell r="G260">
            <v>0</v>
          </cell>
        </row>
        <row r="261">
          <cell r="C261">
            <v>1711.02</v>
          </cell>
          <cell r="D261" t="str">
            <v>Bitumen coat for foundation</v>
          </cell>
          <cell r="E261" t="str">
            <v>sqm</v>
          </cell>
          <cell r="F261" t="str">
            <v>|</v>
          </cell>
          <cell r="G261">
            <v>0</v>
          </cell>
        </row>
        <row r="262">
          <cell r="C262">
            <v>1799.33</v>
          </cell>
          <cell r="D262" t="str">
            <v>Polyethylene sheet under foundations</v>
          </cell>
          <cell r="E262" t="str">
            <v>sqm</v>
          </cell>
          <cell r="F262" t="str">
            <v>|</v>
          </cell>
          <cell r="G262">
            <v>0</v>
          </cell>
        </row>
        <row r="263">
          <cell r="F263" t="str">
            <v>|</v>
          </cell>
        </row>
        <row r="264">
          <cell r="D264" t="str">
            <v>Total Concrete Basins</v>
          </cell>
          <cell r="E264" t="str">
            <v>cum</v>
          </cell>
          <cell r="F264" t="str">
            <v>|</v>
          </cell>
        </row>
        <row r="265">
          <cell r="F265" t="str">
            <v>|</v>
          </cell>
        </row>
        <row r="266">
          <cell r="D266" t="str">
            <v>CONCRETE WALLS</v>
          </cell>
          <cell r="F266" t="str">
            <v>|</v>
          </cell>
        </row>
        <row r="267">
          <cell r="F267" t="str">
            <v>|</v>
          </cell>
        </row>
        <row r="268">
          <cell r="C268">
            <v>2111.3000000000002</v>
          </cell>
          <cell r="D268" t="str">
            <v>Soil sect.exc.by mach.up to 2m</v>
          </cell>
          <cell r="E268" t="str">
            <v>cum</v>
          </cell>
          <cell r="F268" t="str">
            <v>|</v>
          </cell>
          <cell r="G268">
            <v>0</v>
          </cell>
        </row>
        <row r="269">
          <cell r="C269">
            <v>2111.1</v>
          </cell>
          <cell r="D269" t="str">
            <v>Soil sect.exc.by hand up to 2m</v>
          </cell>
          <cell r="E269" t="str">
            <v>cum</v>
          </cell>
          <cell r="F269" t="str">
            <v>|</v>
          </cell>
          <cell r="G269">
            <v>0</v>
          </cell>
        </row>
        <row r="270">
          <cell r="C270">
            <v>2112.04</v>
          </cell>
          <cell r="D270" t="str">
            <v>Materials from excav.transport</v>
          </cell>
          <cell r="E270" t="str">
            <v>cum</v>
          </cell>
          <cell r="F270" t="str">
            <v>|</v>
          </cell>
          <cell r="G270">
            <v>0</v>
          </cell>
        </row>
        <row r="271">
          <cell r="C271">
            <v>2113.0100000000002</v>
          </cell>
          <cell r="D271" t="str">
            <v>Backfill w/ matl from exc.</v>
          </cell>
          <cell r="E271" t="str">
            <v>cum</v>
          </cell>
          <cell r="F271" t="str">
            <v>|</v>
          </cell>
          <cell r="G271">
            <v>0</v>
          </cell>
        </row>
        <row r="272">
          <cell r="C272">
            <v>1710.02</v>
          </cell>
          <cell r="D272" t="str">
            <v>Lean concrete 10cm thk.</v>
          </cell>
          <cell r="E272" t="str">
            <v>sqm</v>
          </cell>
          <cell r="F272" t="str">
            <v>|</v>
          </cell>
          <cell r="G272">
            <v>0</v>
          </cell>
        </row>
        <row r="273">
          <cell r="C273">
            <v>1711.01</v>
          </cell>
          <cell r="D273" t="str">
            <v>Concrete for foundation</v>
          </cell>
          <cell r="E273" t="str">
            <v>cum</v>
          </cell>
          <cell r="F273" t="str">
            <v>|</v>
          </cell>
          <cell r="G273">
            <v>0</v>
          </cell>
        </row>
        <row r="274">
          <cell r="C274">
            <v>1712.01</v>
          </cell>
          <cell r="D274" t="str">
            <v>Concrete elev. up to 10m</v>
          </cell>
          <cell r="E274" t="str">
            <v>cum</v>
          </cell>
          <cell r="F274" t="str">
            <v>|</v>
          </cell>
          <cell r="G274">
            <v>0</v>
          </cell>
        </row>
        <row r="275">
          <cell r="C275">
            <v>1714.01</v>
          </cell>
          <cell r="D275" t="str">
            <v>Formwork foundation</v>
          </cell>
          <cell r="E275" t="str">
            <v>sqm</v>
          </cell>
          <cell r="F275" t="str">
            <v>|</v>
          </cell>
          <cell r="G275">
            <v>0</v>
          </cell>
        </row>
        <row r="276">
          <cell r="C276">
            <v>1714.02</v>
          </cell>
          <cell r="D276" t="str">
            <v>Formwork elev. up to 10m</v>
          </cell>
          <cell r="E276" t="str">
            <v>sqm</v>
          </cell>
          <cell r="F276" t="str">
            <v>|</v>
          </cell>
          <cell r="G276">
            <v>0</v>
          </cell>
        </row>
        <row r="277">
          <cell r="C277">
            <v>1714.12</v>
          </cell>
          <cell r="D277" t="str">
            <v>Improved bond reinf.steel</v>
          </cell>
          <cell r="E277" t="str">
            <v>Kg</v>
          </cell>
          <cell r="F277" t="str">
            <v>|</v>
          </cell>
          <cell r="G277">
            <v>0</v>
          </cell>
        </row>
        <row r="278">
          <cell r="C278">
            <v>1714.17</v>
          </cell>
          <cell r="D278" t="str">
            <v>Anchor bolts weight up to 20Kg</v>
          </cell>
          <cell r="E278" t="str">
            <v>Kg</v>
          </cell>
          <cell r="F278" t="str">
            <v>|</v>
          </cell>
          <cell r="G278">
            <v>0</v>
          </cell>
        </row>
        <row r="279">
          <cell r="C279">
            <v>1718.01</v>
          </cell>
          <cell r="D279" t="str">
            <v>Grout 25mm thk.</v>
          </cell>
          <cell r="E279" t="str">
            <v>sqm</v>
          </cell>
          <cell r="F279" t="str">
            <v>|</v>
          </cell>
          <cell r="G279">
            <v>0</v>
          </cell>
        </row>
        <row r="280">
          <cell r="C280">
            <v>1714.25</v>
          </cell>
          <cell r="D280" t="str">
            <v>Steel insert</v>
          </cell>
          <cell r="E280" t="str">
            <v>Kg</v>
          </cell>
          <cell r="F280" t="str">
            <v>|</v>
          </cell>
          <cell r="G280">
            <v>0</v>
          </cell>
        </row>
        <row r="281">
          <cell r="C281">
            <v>1711.02</v>
          </cell>
          <cell r="D281" t="str">
            <v>Bitumen coat for foundation</v>
          </cell>
          <cell r="E281" t="str">
            <v>sqm</v>
          </cell>
          <cell r="F281" t="str">
            <v>|</v>
          </cell>
          <cell r="G281">
            <v>0</v>
          </cell>
        </row>
        <row r="282">
          <cell r="C282">
            <v>1799.33</v>
          </cell>
          <cell r="D282" t="str">
            <v>Polyethylene sheet under foundations</v>
          </cell>
          <cell r="E282" t="str">
            <v>sqm</v>
          </cell>
          <cell r="F282" t="str">
            <v>|</v>
          </cell>
          <cell r="G282">
            <v>0</v>
          </cell>
        </row>
        <row r="283">
          <cell r="C283">
            <v>1799.35</v>
          </cell>
          <cell r="D283" t="str">
            <v>Coal Tar Epoxy painting on cls surfaces</v>
          </cell>
          <cell r="E283" t="str">
            <v>sqm</v>
          </cell>
          <cell r="F283" t="str">
            <v>|</v>
          </cell>
          <cell r="G283">
            <v>0</v>
          </cell>
        </row>
        <row r="284">
          <cell r="C284">
            <v>1718.22</v>
          </cell>
          <cell r="D284" t="str">
            <v>Acid-resistant lining w. epoxy</v>
          </cell>
          <cell r="E284" t="str">
            <v>sqm</v>
          </cell>
          <cell r="F284" t="str">
            <v>|</v>
          </cell>
          <cell r="G284">
            <v>0</v>
          </cell>
        </row>
        <row r="285">
          <cell r="C285">
            <v>1718.11</v>
          </cell>
          <cell r="D285" t="str">
            <v>PVC water-stop: 20cm wide</v>
          </cell>
          <cell r="E285" t="str">
            <v>lm</v>
          </cell>
          <cell r="F285" t="str">
            <v>|</v>
          </cell>
          <cell r="G285">
            <v>0</v>
          </cell>
        </row>
        <row r="286">
          <cell r="F286" t="str">
            <v>|</v>
          </cell>
        </row>
        <row r="287">
          <cell r="D287" t="str">
            <v>Total Concrete Walls</v>
          </cell>
          <cell r="E287" t="str">
            <v>cum</v>
          </cell>
          <cell r="F287" t="str">
            <v>|</v>
          </cell>
        </row>
        <row r="288">
          <cell r="F288" t="str">
            <v>|</v>
          </cell>
        </row>
        <row r="289">
          <cell r="D289" t="str">
            <v>SLEEPERS</v>
          </cell>
          <cell r="F289" t="str">
            <v>|</v>
          </cell>
        </row>
        <row r="290">
          <cell r="F290" t="str">
            <v>|</v>
          </cell>
        </row>
        <row r="291">
          <cell r="C291">
            <v>1711.05</v>
          </cell>
          <cell r="D291" t="str">
            <v xml:space="preserve">Sleepers </v>
          </cell>
          <cell r="E291" t="str">
            <v>lm</v>
          </cell>
          <cell r="F291" t="str">
            <v>|</v>
          </cell>
          <cell r="G291">
            <v>0</v>
          </cell>
        </row>
        <row r="292">
          <cell r="C292">
            <v>1799.23</v>
          </cell>
          <cell r="D292" t="str">
            <v>Sleepers type "1"</v>
          </cell>
          <cell r="E292" t="str">
            <v>lm</v>
          </cell>
          <cell r="F292" t="str">
            <v>|</v>
          </cell>
          <cell r="G292">
            <v>0</v>
          </cell>
        </row>
        <row r="293">
          <cell r="C293">
            <v>1799.24</v>
          </cell>
          <cell r="D293" t="str">
            <v>Sleepers fixed point type</v>
          </cell>
          <cell r="E293" t="str">
            <v>cum</v>
          </cell>
          <cell r="F293" t="str">
            <v>|</v>
          </cell>
          <cell r="G293">
            <v>0</v>
          </cell>
        </row>
        <row r="294">
          <cell r="F294" t="str">
            <v>|</v>
          </cell>
        </row>
        <row r="295">
          <cell r="D295" t="str">
            <v>Total Sleepers</v>
          </cell>
          <cell r="E295" t="str">
            <v>lm</v>
          </cell>
          <cell r="F295" t="str">
            <v>|</v>
          </cell>
        </row>
        <row r="296">
          <cell r="F296" t="str">
            <v>|</v>
          </cell>
        </row>
        <row r="297">
          <cell r="D297" t="str">
            <v>FIREPROOFING</v>
          </cell>
          <cell r="F297" t="str">
            <v>|</v>
          </cell>
        </row>
        <row r="298">
          <cell r="F298" t="str">
            <v>|</v>
          </cell>
        </row>
        <row r="299">
          <cell r="C299">
            <v>1717.01</v>
          </cell>
          <cell r="D299" t="str">
            <v>Concrete for steel structure</v>
          </cell>
          <cell r="E299" t="str">
            <v>cum</v>
          </cell>
          <cell r="F299" t="str">
            <v>|</v>
          </cell>
          <cell r="G299">
            <v>0</v>
          </cell>
        </row>
        <row r="300">
          <cell r="C300">
            <v>1717.03</v>
          </cell>
          <cell r="D300" t="str">
            <v>Concrete for vessel bottom</v>
          </cell>
          <cell r="E300" t="str">
            <v>cum</v>
          </cell>
          <cell r="F300" t="str">
            <v>|</v>
          </cell>
          <cell r="G300">
            <v>0</v>
          </cell>
        </row>
        <row r="301">
          <cell r="C301">
            <v>1717.06</v>
          </cell>
          <cell r="D301" t="str">
            <v>Sprayed mortar for skirt</v>
          </cell>
          <cell r="E301" t="str">
            <v>sqm</v>
          </cell>
          <cell r="F301" t="str">
            <v>|</v>
          </cell>
          <cell r="G301">
            <v>0</v>
          </cell>
        </row>
        <row r="302">
          <cell r="C302">
            <v>1717.07</v>
          </cell>
          <cell r="D302" t="str">
            <v>Sprayed mortar for vessel bott</v>
          </cell>
          <cell r="E302" t="str">
            <v>sqm</v>
          </cell>
          <cell r="F302" t="str">
            <v>|</v>
          </cell>
          <cell r="G302">
            <v>0</v>
          </cell>
        </row>
        <row r="303">
          <cell r="C303">
            <v>1717.04</v>
          </cell>
          <cell r="D303" t="str">
            <v>Concrete for skirt-curb</v>
          </cell>
          <cell r="E303" t="str">
            <v>cum</v>
          </cell>
          <cell r="F303" t="str">
            <v>|</v>
          </cell>
          <cell r="G303">
            <v>0</v>
          </cell>
        </row>
        <row r="304">
          <cell r="F304" t="str">
            <v>|</v>
          </cell>
        </row>
        <row r="305">
          <cell r="D305" t="str">
            <v>Total Fireproofing</v>
          </cell>
          <cell r="E305" t="str">
            <v>cum</v>
          </cell>
          <cell r="F305" t="str">
            <v>|</v>
          </cell>
        </row>
        <row r="306">
          <cell r="F306" t="str">
            <v>|</v>
          </cell>
        </row>
        <row r="307">
          <cell r="D307" t="str">
            <v>SEWERS</v>
          </cell>
          <cell r="F307" t="str">
            <v>|</v>
          </cell>
        </row>
        <row r="308">
          <cell r="F308" t="str">
            <v>|</v>
          </cell>
        </row>
        <row r="309">
          <cell r="C309">
            <v>2111.3000000000002</v>
          </cell>
          <cell r="D309" t="str">
            <v>Soil sect.exc.by mach.up to 2m</v>
          </cell>
          <cell r="E309" t="str">
            <v>cum</v>
          </cell>
          <cell r="F309" t="str">
            <v>|</v>
          </cell>
          <cell r="G309">
            <v>0</v>
          </cell>
        </row>
        <row r="310">
          <cell r="C310">
            <v>2111.1</v>
          </cell>
          <cell r="D310" t="str">
            <v>Soil sect.exc.by hand up to 2m</v>
          </cell>
          <cell r="E310" t="str">
            <v>cum</v>
          </cell>
          <cell r="F310" t="str">
            <v>|</v>
          </cell>
          <cell r="G310">
            <v>130</v>
          </cell>
        </row>
        <row r="311">
          <cell r="C311">
            <v>2112.04</v>
          </cell>
          <cell r="D311" t="str">
            <v>Materials from excav.transport</v>
          </cell>
          <cell r="E311" t="str">
            <v>cum</v>
          </cell>
          <cell r="F311" t="str">
            <v>|</v>
          </cell>
          <cell r="G311">
            <v>8</v>
          </cell>
        </row>
        <row r="312">
          <cell r="C312">
            <v>2113.0100000000002</v>
          </cell>
          <cell r="D312" t="str">
            <v>Backfill w/ matl from exc.</v>
          </cell>
          <cell r="E312" t="str">
            <v>cum</v>
          </cell>
          <cell r="F312" t="str">
            <v>|</v>
          </cell>
          <cell r="G312">
            <v>122</v>
          </cell>
        </row>
        <row r="313">
          <cell r="C313">
            <v>1710.02</v>
          </cell>
          <cell r="D313" t="str">
            <v>Lean concrete 10cm thk.</v>
          </cell>
          <cell r="E313" t="str">
            <v>sqm</v>
          </cell>
          <cell r="F313" t="str">
            <v>|</v>
          </cell>
          <cell r="G313">
            <v>0</v>
          </cell>
        </row>
        <row r="314">
          <cell r="C314">
            <v>1710.04</v>
          </cell>
          <cell r="D314" t="str">
            <v>L.C. for U/G pipes bedding</v>
          </cell>
          <cell r="E314" t="str">
            <v>cum</v>
          </cell>
          <cell r="F314" t="str">
            <v>|</v>
          </cell>
          <cell r="G314">
            <v>0</v>
          </cell>
        </row>
        <row r="315">
          <cell r="C315">
            <v>2113.0300000000002</v>
          </cell>
          <cell r="D315" t="str">
            <v>Sand for pipes bedding</v>
          </cell>
          <cell r="E315" t="str">
            <v>cum</v>
          </cell>
          <cell r="F315" t="str">
            <v>|</v>
          </cell>
          <cell r="G315">
            <v>4</v>
          </cell>
        </row>
        <row r="316">
          <cell r="C316">
            <v>1711.01</v>
          </cell>
          <cell r="D316" t="str">
            <v>Concrete for foundation</v>
          </cell>
          <cell r="E316" t="str">
            <v>cum</v>
          </cell>
          <cell r="F316" t="str">
            <v>|</v>
          </cell>
          <cell r="G316">
            <v>0</v>
          </cell>
        </row>
        <row r="317">
          <cell r="C317">
            <v>1714.01</v>
          </cell>
          <cell r="D317" t="str">
            <v>Formwork foundation</v>
          </cell>
          <cell r="E317" t="str">
            <v>sqm</v>
          </cell>
          <cell r="F317" t="str">
            <v>|</v>
          </cell>
          <cell r="G317">
            <v>0</v>
          </cell>
        </row>
        <row r="318">
          <cell r="C318">
            <v>1714.12</v>
          </cell>
          <cell r="D318" t="str">
            <v>Improved bond reinf.steel</v>
          </cell>
          <cell r="E318" t="str">
            <v>Kg</v>
          </cell>
          <cell r="F318" t="str">
            <v>|</v>
          </cell>
          <cell r="G318">
            <v>0</v>
          </cell>
        </row>
        <row r="319">
          <cell r="C319">
            <v>1715.1</v>
          </cell>
          <cell r="D319" t="str">
            <v>Galvanized grating cover</v>
          </cell>
          <cell r="E319" t="str">
            <v>Kg</v>
          </cell>
          <cell r="F319" t="str">
            <v>|</v>
          </cell>
          <cell r="G319">
            <v>0</v>
          </cell>
        </row>
        <row r="320">
          <cell r="C320">
            <v>1715.08</v>
          </cell>
          <cell r="D320" t="str">
            <v>Supply of cast iron cover</v>
          </cell>
          <cell r="E320" t="str">
            <v>Kg</v>
          </cell>
          <cell r="F320" t="str">
            <v>|</v>
          </cell>
          <cell r="G320">
            <v>0</v>
          </cell>
        </row>
        <row r="321">
          <cell r="C321">
            <v>1715.09</v>
          </cell>
          <cell r="D321" t="str">
            <v>Laying of cast-iron cover</v>
          </cell>
          <cell r="E321" t="str">
            <v>Kg</v>
          </cell>
          <cell r="F321" t="str">
            <v>|</v>
          </cell>
          <cell r="G321">
            <v>0</v>
          </cell>
        </row>
        <row r="322">
          <cell r="C322">
            <v>1715.12</v>
          </cell>
          <cell r="D322" t="str">
            <v>Checkered plate cover</v>
          </cell>
          <cell r="E322" t="str">
            <v>Kg</v>
          </cell>
          <cell r="F322" t="str">
            <v>|</v>
          </cell>
          <cell r="G322">
            <v>0</v>
          </cell>
        </row>
        <row r="323">
          <cell r="C323">
            <v>1715.07</v>
          </cell>
          <cell r="D323" t="str">
            <v>Prefabricated septic-tank</v>
          </cell>
          <cell r="E323" t="str">
            <v>u</v>
          </cell>
          <cell r="F323" t="str">
            <v>|</v>
          </cell>
          <cell r="G323">
            <v>0</v>
          </cell>
        </row>
        <row r="324">
          <cell r="C324">
            <v>1715.01</v>
          </cell>
          <cell r="D324" t="str">
            <v>Pit 0,5x0,5 to 0,9x0,9m</v>
          </cell>
          <cell r="E324" t="str">
            <v>cum</v>
          </cell>
          <cell r="F324" t="str">
            <v>|</v>
          </cell>
          <cell r="G324">
            <v>8</v>
          </cell>
        </row>
        <row r="325">
          <cell r="C325">
            <v>1715.02</v>
          </cell>
          <cell r="D325" t="str">
            <v>Pit 0,91x0,91 to 1,5x1,5m</v>
          </cell>
          <cell r="E325" t="str">
            <v>cum</v>
          </cell>
          <cell r="F325" t="str">
            <v>|</v>
          </cell>
          <cell r="G325">
            <v>0</v>
          </cell>
        </row>
        <row r="326">
          <cell r="C326">
            <v>1718.11</v>
          </cell>
          <cell r="D326" t="str">
            <v>PVC water-stop: 20cm wide</v>
          </cell>
          <cell r="E326" t="str">
            <v>lm</v>
          </cell>
          <cell r="F326" t="str">
            <v>|</v>
          </cell>
          <cell r="G326">
            <v>0</v>
          </cell>
        </row>
        <row r="327">
          <cell r="C327">
            <v>1718.12</v>
          </cell>
          <cell r="D327" t="str">
            <v>PVC water-stop: 30cm wide</v>
          </cell>
          <cell r="E327" t="str">
            <v>lm</v>
          </cell>
          <cell r="F327" t="str">
            <v>|</v>
          </cell>
          <cell r="G327">
            <v>0</v>
          </cell>
        </row>
        <row r="328">
          <cell r="C328">
            <v>1718.21</v>
          </cell>
          <cell r="D328" t="str">
            <v>Acid-resistant lining w. tiles</v>
          </cell>
          <cell r="E328" t="str">
            <v>sqm</v>
          </cell>
          <cell r="F328" t="str">
            <v>|</v>
          </cell>
          <cell r="G328">
            <v>0</v>
          </cell>
        </row>
        <row r="329">
          <cell r="C329">
            <v>1718.22</v>
          </cell>
          <cell r="D329" t="str">
            <v>Acid-resistant lining w. epoxy</v>
          </cell>
          <cell r="E329" t="str">
            <v>sqm</v>
          </cell>
          <cell r="F329" t="str">
            <v>|</v>
          </cell>
          <cell r="G329">
            <v>0</v>
          </cell>
        </row>
        <row r="330">
          <cell r="C330">
            <v>1416.01</v>
          </cell>
          <cell r="D330" t="str">
            <v>Carbon steel piping</v>
          </cell>
          <cell r="E330" t="str">
            <v>Kg</v>
          </cell>
          <cell r="F330" t="str">
            <v>|</v>
          </cell>
          <cell r="G330">
            <v>3740</v>
          </cell>
        </row>
        <row r="331">
          <cell r="C331">
            <v>1416.03</v>
          </cell>
          <cell r="D331" t="str">
            <v>Carbon steel valve</v>
          </cell>
          <cell r="E331" t="str">
            <v>Kg</v>
          </cell>
          <cell r="F331" t="str">
            <v>|</v>
          </cell>
          <cell r="G331">
            <v>0</v>
          </cell>
        </row>
        <row r="332">
          <cell r="C332">
            <v>1410.01</v>
          </cell>
          <cell r="D332" t="str">
            <v>Cast iron piping</v>
          </cell>
          <cell r="E332" t="str">
            <v>Kg</v>
          </cell>
          <cell r="F332" t="str">
            <v>|</v>
          </cell>
          <cell r="G332">
            <v>0</v>
          </cell>
        </row>
        <row r="333">
          <cell r="C333">
            <v>1411.16</v>
          </cell>
          <cell r="D333" t="str">
            <v>Centr. r.c. piping    dia.50cm</v>
          </cell>
          <cell r="E333" t="str">
            <v>lm</v>
          </cell>
          <cell r="F333" t="str">
            <v>|</v>
          </cell>
          <cell r="G333">
            <v>0</v>
          </cell>
        </row>
        <row r="334">
          <cell r="C334">
            <v>1411.35</v>
          </cell>
          <cell r="D334" t="str">
            <v>R.c. pip. inst. only  dia.50cm</v>
          </cell>
          <cell r="E334" t="str">
            <v>lm</v>
          </cell>
          <cell r="F334" t="str">
            <v>|</v>
          </cell>
          <cell r="G334">
            <v>0</v>
          </cell>
        </row>
        <row r="335">
          <cell r="C335">
            <v>1413.02</v>
          </cell>
          <cell r="D335" t="str">
            <v>PVC piping         dia. 160mm</v>
          </cell>
          <cell r="E335" t="str">
            <v>lm</v>
          </cell>
          <cell r="F335" t="str">
            <v>|</v>
          </cell>
          <cell r="G335">
            <v>0</v>
          </cell>
        </row>
        <row r="336">
          <cell r="C336">
            <v>1413.03</v>
          </cell>
          <cell r="D336" t="str">
            <v>PVC piping         dia. 200mm</v>
          </cell>
          <cell r="E336" t="str">
            <v>lm</v>
          </cell>
          <cell r="F336" t="str">
            <v>|</v>
          </cell>
          <cell r="G336">
            <v>0</v>
          </cell>
        </row>
        <row r="337">
          <cell r="C337">
            <v>2199.0300000000002</v>
          </cell>
          <cell r="D337" t="str">
            <v>Demol.&amp; Reinst. exist. roads fnds.</v>
          </cell>
          <cell r="E337" t="str">
            <v>cum</v>
          </cell>
          <cell r="F337" t="str">
            <v>|</v>
          </cell>
          <cell r="G337">
            <v>0</v>
          </cell>
        </row>
        <row r="338">
          <cell r="C338">
            <v>2199.02</v>
          </cell>
          <cell r="D338" t="str">
            <v>Exist. Binder &amp; W.course scarifying</v>
          </cell>
          <cell r="E338" t="str">
            <v>sqm</v>
          </cell>
          <cell r="F338" t="str">
            <v>|</v>
          </cell>
          <cell r="G338">
            <v>0</v>
          </cell>
        </row>
        <row r="339">
          <cell r="C339">
            <v>2115.15</v>
          </cell>
          <cell r="D339" t="str">
            <v>Reinst.of binder &amp; wear.course</v>
          </cell>
          <cell r="E339" t="str">
            <v>sqm</v>
          </cell>
          <cell r="F339" t="str">
            <v>|</v>
          </cell>
          <cell r="G339">
            <v>0</v>
          </cell>
        </row>
        <row r="340">
          <cell r="C340">
            <v>1714.25</v>
          </cell>
          <cell r="D340" t="str">
            <v>Steel insert</v>
          </cell>
          <cell r="E340" t="str">
            <v>Kg</v>
          </cell>
          <cell r="F340" t="str">
            <v>|</v>
          </cell>
          <cell r="G340">
            <v>0</v>
          </cell>
        </row>
        <row r="341">
          <cell r="C341">
            <v>2114.0500000000002</v>
          </cell>
          <cell r="D341" t="str">
            <v>Reinforced concrete demol.</v>
          </cell>
          <cell r="E341" t="str">
            <v>cum</v>
          </cell>
          <cell r="F341" t="str">
            <v>|</v>
          </cell>
          <cell r="G341">
            <v>0</v>
          </cell>
        </row>
        <row r="342">
          <cell r="C342">
            <v>1799.02</v>
          </cell>
          <cell r="D342" t="str">
            <v>Waterproof cement additive</v>
          </cell>
          <cell r="E342" t="str">
            <v>kg</v>
          </cell>
          <cell r="F342" t="str">
            <v>|</v>
          </cell>
          <cell r="G342">
            <v>0</v>
          </cell>
        </row>
        <row r="343">
          <cell r="C343">
            <v>1499.04</v>
          </cell>
          <cell r="D343" t="str">
            <v>Carbon steel vents</v>
          </cell>
          <cell r="E343" t="str">
            <v>Kg</v>
          </cell>
          <cell r="F343" t="str">
            <v>|</v>
          </cell>
          <cell r="G343">
            <v>0</v>
          </cell>
        </row>
        <row r="344">
          <cell r="C344">
            <v>1499.01</v>
          </cell>
          <cell r="D344" t="str">
            <v>Cast iron floor drain  diam. 6"</v>
          </cell>
          <cell r="E344" t="str">
            <v>u</v>
          </cell>
          <cell r="F344" t="str">
            <v>|</v>
          </cell>
          <cell r="G344">
            <v>0</v>
          </cell>
        </row>
        <row r="345">
          <cell r="C345">
            <v>1499.02</v>
          </cell>
          <cell r="D345" t="str">
            <v>Carbon steel drain hubs 4"</v>
          </cell>
          <cell r="E345" t="str">
            <v>u</v>
          </cell>
          <cell r="F345" t="str">
            <v>|</v>
          </cell>
          <cell r="G345">
            <v>0</v>
          </cell>
        </row>
        <row r="346">
          <cell r="C346">
            <v>1499.03</v>
          </cell>
          <cell r="D346" t="str">
            <v>Carbon steel clean out diam. 6"</v>
          </cell>
          <cell r="E346" t="str">
            <v>u</v>
          </cell>
          <cell r="F346" t="str">
            <v>|</v>
          </cell>
          <cell r="G346">
            <v>0</v>
          </cell>
        </row>
        <row r="347">
          <cell r="C347">
            <v>1711.02</v>
          </cell>
          <cell r="D347" t="str">
            <v>Bitumen coat for foundation</v>
          </cell>
          <cell r="E347" t="str">
            <v>sqm</v>
          </cell>
          <cell r="F347" t="str">
            <v>|</v>
          </cell>
          <cell r="G347">
            <v>0</v>
          </cell>
        </row>
        <row r="348">
          <cell r="C348">
            <v>1799.33</v>
          </cell>
          <cell r="D348" t="str">
            <v>Polyethylene sheet under foundations</v>
          </cell>
          <cell r="E348" t="str">
            <v>sqm</v>
          </cell>
          <cell r="F348" t="str">
            <v>|</v>
          </cell>
          <cell r="G348">
            <v>0</v>
          </cell>
        </row>
        <row r="349">
          <cell r="C349">
            <v>2114.0700000000002</v>
          </cell>
          <cell r="D349" t="str">
            <v>Reinf. concrete paving demol.</v>
          </cell>
          <cell r="E349" t="str">
            <v>sqm</v>
          </cell>
          <cell r="F349" t="str">
            <v>|</v>
          </cell>
          <cell r="G349">
            <v>0</v>
          </cell>
        </row>
        <row r="350">
          <cell r="C350">
            <v>1716.05</v>
          </cell>
          <cell r="D350" t="str">
            <v>Reinf.concrete paving thk 15cm</v>
          </cell>
          <cell r="E350" t="str">
            <v>sqm</v>
          </cell>
          <cell r="F350" t="str">
            <v>|</v>
          </cell>
          <cell r="G350">
            <v>0</v>
          </cell>
        </row>
        <row r="351">
          <cell r="F351" t="str">
            <v>|</v>
          </cell>
        </row>
        <row r="352">
          <cell r="D352" t="str">
            <v>Total Sewers</v>
          </cell>
          <cell r="E352" t="str">
            <v>lm</v>
          </cell>
          <cell r="F352" t="str">
            <v>|</v>
          </cell>
        </row>
        <row r="353">
          <cell r="F353" t="str">
            <v>|</v>
          </cell>
        </row>
        <row r="354">
          <cell r="D354" t="str">
            <v xml:space="preserve"> UNDERGROUND PIPING</v>
          </cell>
          <cell r="F354" t="str">
            <v>|</v>
          </cell>
        </row>
        <row r="355">
          <cell r="F355" t="str">
            <v>|</v>
          </cell>
        </row>
        <row r="356">
          <cell r="C356">
            <v>2111.3000000000002</v>
          </cell>
          <cell r="D356" t="str">
            <v>Soil sect.exc.by mach.up to 2m</v>
          </cell>
          <cell r="E356" t="str">
            <v>cum</v>
          </cell>
          <cell r="F356" t="str">
            <v>|</v>
          </cell>
          <cell r="G356">
            <v>0</v>
          </cell>
        </row>
        <row r="357">
          <cell r="C357">
            <v>2111.1</v>
          </cell>
          <cell r="D357" t="str">
            <v>Soil sect.exc.by hand up to 2m</v>
          </cell>
          <cell r="E357" t="str">
            <v>cum</v>
          </cell>
          <cell r="F357" t="str">
            <v>|</v>
          </cell>
          <cell r="G357">
            <v>230</v>
          </cell>
        </row>
        <row r="358">
          <cell r="C358">
            <v>2111.31</v>
          </cell>
          <cell r="D358" t="str">
            <v>Sect.exc.mach.from 2to4m depth</v>
          </cell>
          <cell r="E358" t="str">
            <v>cum</v>
          </cell>
          <cell r="F358" t="str">
            <v>|</v>
          </cell>
          <cell r="G358">
            <v>0</v>
          </cell>
        </row>
        <row r="359">
          <cell r="C359">
            <v>2111.11</v>
          </cell>
          <cell r="D359" t="str">
            <v>Sect.exc.hand from 2to4m depth</v>
          </cell>
          <cell r="E359" t="str">
            <v>cum</v>
          </cell>
          <cell r="F359" t="str">
            <v>|</v>
          </cell>
          <cell r="G359">
            <v>0</v>
          </cell>
        </row>
        <row r="360">
          <cell r="C360">
            <v>2111.3200000000002</v>
          </cell>
          <cell r="D360" t="str">
            <v>Sect.exc.mach.exceed. 4m depth</v>
          </cell>
          <cell r="E360" t="str">
            <v>cum</v>
          </cell>
          <cell r="F360" t="str">
            <v>|</v>
          </cell>
          <cell r="G360">
            <v>0</v>
          </cell>
        </row>
        <row r="361">
          <cell r="C361">
            <v>2111.12</v>
          </cell>
          <cell r="D361" t="str">
            <v>Sect.exc.hand exceed. 4m depth</v>
          </cell>
          <cell r="E361" t="str">
            <v>cum</v>
          </cell>
          <cell r="F361" t="str">
            <v>|</v>
          </cell>
          <cell r="G361">
            <v>0</v>
          </cell>
        </row>
        <row r="362">
          <cell r="C362">
            <v>2111.4</v>
          </cell>
          <cell r="D362" t="str">
            <v>Extra price for water table by mach.</v>
          </cell>
          <cell r="E362" t="str">
            <v>cum</v>
          </cell>
          <cell r="F362" t="str">
            <v>|</v>
          </cell>
          <cell r="G362">
            <v>0</v>
          </cell>
        </row>
        <row r="363">
          <cell r="C363">
            <v>2111.1999999999998</v>
          </cell>
          <cell r="D363" t="str">
            <v>Extra price for water table by hand</v>
          </cell>
          <cell r="E363" t="str">
            <v>cum</v>
          </cell>
          <cell r="F363" t="str">
            <v>|</v>
          </cell>
          <cell r="G363">
            <v>0</v>
          </cell>
        </row>
        <row r="364">
          <cell r="C364">
            <v>2112.04</v>
          </cell>
          <cell r="D364" t="str">
            <v>Materials from excav.transport</v>
          </cell>
          <cell r="E364" t="str">
            <v>cum</v>
          </cell>
          <cell r="F364" t="str">
            <v>|</v>
          </cell>
          <cell r="G364">
            <v>20</v>
          </cell>
        </row>
        <row r="365">
          <cell r="C365">
            <v>2113.0100000000002</v>
          </cell>
          <cell r="D365" t="str">
            <v>Backfill w/ matl from exc.</v>
          </cell>
          <cell r="E365" t="str">
            <v>cum</v>
          </cell>
          <cell r="F365" t="str">
            <v>|</v>
          </cell>
          <cell r="G365">
            <v>210</v>
          </cell>
        </row>
        <row r="366">
          <cell r="C366">
            <v>2199.21</v>
          </cell>
          <cell r="D366" t="str">
            <v>Backfill with desert matl.</v>
          </cell>
          <cell r="E366" t="str">
            <v>cum</v>
          </cell>
          <cell r="F366" t="str">
            <v>|</v>
          </cell>
          <cell r="G366">
            <v>0</v>
          </cell>
        </row>
        <row r="367">
          <cell r="C367">
            <v>2113.0300000000002</v>
          </cell>
          <cell r="D367" t="str">
            <v>Sand for pipes bedding</v>
          </cell>
          <cell r="E367" t="str">
            <v>cum</v>
          </cell>
          <cell r="F367" t="str">
            <v>|</v>
          </cell>
          <cell r="G367">
            <v>5</v>
          </cell>
        </row>
        <row r="368">
          <cell r="C368">
            <v>1711.02</v>
          </cell>
          <cell r="D368" t="str">
            <v>Bitumen coat for foundation</v>
          </cell>
          <cell r="E368" t="str">
            <v>sqm</v>
          </cell>
          <cell r="F368" t="str">
            <v>|</v>
          </cell>
          <cell r="G368">
            <v>0</v>
          </cell>
        </row>
        <row r="369">
          <cell r="C369">
            <v>1799.33</v>
          </cell>
          <cell r="D369" t="str">
            <v>Polyethylene sheet under foundations</v>
          </cell>
          <cell r="E369" t="str">
            <v>sqm</v>
          </cell>
          <cell r="F369" t="str">
            <v>|</v>
          </cell>
          <cell r="G369">
            <v>0</v>
          </cell>
        </row>
        <row r="370">
          <cell r="C370">
            <v>1710.02</v>
          </cell>
          <cell r="D370" t="str">
            <v>Lean concrete 10cm thk.</v>
          </cell>
          <cell r="E370" t="str">
            <v>sqm</v>
          </cell>
          <cell r="F370" t="str">
            <v>|</v>
          </cell>
          <cell r="G370">
            <v>0</v>
          </cell>
        </row>
        <row r="371">
          <cell r="C371">
            <v>1711.01</v>
          </cell>
          <cell r="D371" t="str">
            <v>Concrete for foundation</v>
          </cell>
          <cell r="E371" t="str">
            <v>cum</v>
          </cell>
          <cell r="F371" t="str">
            <v>|</v>
          </cell>
          <cell r="G371">
            <v>0</v>
          </cell>
        </row>
        <row r="372">
          <cell r="C372">
            <v>1712.01</v>
          </cell>
          <cell r="D372" t="str">
            <v>Concrete elev. up to 10m</v>
          </cell>
          <cell r="E372" t="str">
            <v>cum</v>
          </cell>
          <cell r="F372" t="str">
            <v>|</v>
          </cell>
          <cell r="G372">
            <v>0</v>
          </cell>
        </row>
        <row r="373">
          <cell r="C373">
            <v>1714.01</v>
          </cell>
          <cell r="D373" t="str">
            <v>Formwork foundation</v>
          </cell>
          <cell r="E373" t="str">
            <v>sqm</v>
          </cell>
          <cell r="F373" t="str">
            <v>|</v>
          </cell>
          <cell r="G373">
            <v>0</v>
          </cell>
        </row>
        <row r="374">
          <cell r="C374">
            <v>1714.02</v>
          </cell>
          <cell r="D374" t="str">
            <v>Formwork elev. up to 10m</v>
          </cell>
          <cell r="E374" t="str">
            <v>sqm</v>
          </cell>
          <cell r="F374" t="str">
            <v>|</v>
          </cell>
          <cell r="G374">
            <v>0</v>
          </cell>
        </row>
        <row r="375">
          <cell r="C375">
            <v>1714.12</v>
          </cell>
          <cell r="D375" t="str">
            <v>Improved bond reinf.steel</v>
          </cell>
          <cell r="E375" t="str">
            <v>Kg</v>
          </cell>
          <cell r="F375" t="str">
            <v>|</v>
          </cell>
          <cell r="G375">
            <v>0</v>
          </cell>
        </row>
        <row r="376">
          <cell r="C376">
            <v>1718.11</v>
          </cell>
          <cell r="D376" t="str">
            <v>PVC water-stop: 20cm wide</v>
          </cell>
          <cell r="E376" t="str">
            <v>lm</v>
          </cell>
          <cell r="F376" t="str">
            <v>|</v>
          </cell>
          <cell r="G376">
            <v>0</v>
          </cell>
        </row>
        <row r="377">
          <cell r="C377">
            <v>1714.25</v>
          </cell>
          <cell r="D377" t="str">
            <v>Steel insert</v>
          </cell>
          <cell r="E377" t="str">
            <v>Kg</v>
          </cell>
          <cell r="F377" t="str">
            <v>|</v>
          </cell>
          <cell r="G377">
            <v>0</v>
          </cell>
        </row>
        <row r="378">
          <cell r="C378">
            <v>1799.1</v>
          </cell>
          <cell r="D378" t="str">
            <v>Hydrants Basements</v>
          </cell>
          <cell r="E378" t="str">
            <v>u</v>
          </cell>
          <cell r="F378" t="str">
            <v>|</v>
          </cell>
          <cell r="G378">
            <v>0</v>
          </cell>
        </row>
        <row r="379">
          <cell r="C379">
            <v>1799.11</v>
          </cell>
          <cell r="D379" t="str">
            <v>Lance Monitor Basements</v>
          </cell>
          <cell r="E379" t="str">
            <v>u</v>
          </cell>
          <cell r="F379" t="str">
            <v>|</v>
          </cell>
          <cell r="G379">
            <v>0</v>
          </cell>
        </row>
        <row r="380">
          <cell r="C380">
            <v>1715.02</v>
          </cell>
          <cell r="D380" t="str">
            <v>Pit 0,91x0,91 to 1,5x1,5m</v>
          </cell>
          <cell r="E380" t="str">
            <v>cum</v>
          </cell>
          <cell r="F380" t="str">
            <v>|</v>
          </cell>
          <cell r="G380">
            <v>5</v>
          </cell>
        </row>
        <row r="381">
          <cell r="C381">
            <v>1715.12</v>
          </cell>
          <cell r="D381" t="str">
            <v>Checkered plate cover</v>
          </cell>
          <cell r="E381" t="str">
            <v>Kg</v>
          </cell>
          <cell r="F381" t="str">
            <v>|</v>
          </cell>
          <cell r="G381">
            <v>0</v>
          </cell>
        </row>
        <row r="382">
          <cell r="C382">
            <v>2115.15</v>
          </cell>
          <cell r="D382" t="str">
            <v>Reinst.of binder &amp; wear.course</v>
          </cell>
          <cell r="E382" t="str">
            <v>sqm</v>
          </cell>
          <cell r="F382" t="str">
            <v>|</v>
          </cell>
          <cell r="G382">
            <v>0</v>
          </cell>
        </row>
        <row r="383">
          <cell r="C383">
            <v>2199.0300000000002</v>
          </cell>
          <cell r="D383" t="str">
            <v>Demol.&amp; Reinst. exist. roads fnds.</v>
          </cell>
          <cell r="E383" t="str">
            <v>cum</v>
          </cell>
          <cell r="F383" t="str">
            <v>|</v>
          </cell>
          <cell r="G383">
            <v>0</v>
          </cell>
        </row>
        <row r="384">
          <cell r="C384">
            <v>2199.02</v>
          </cell>
          <cell r="D384" t="str">
            <v>Exist. Binder &amp; W.course scarifying</v>
          </cell>
          <cell r="E384" t="str">
            <v>sqm</v>
          </cell>
          <cell r="F384" t="str">
            <v>|</v>
          </cell>
          <cell r="G384">
            <v>0</v>
          </cell>
        </row>
        <row r="385">
          <cell r="C385">
            <v>2114.0700000000002</v>
          </cell>
          <cell r="D385" t="str">
            <v>Reinf. concrete paving demol.</v>
          </cell>
          <cell r="E385" t="str">
            <v>sqm</v>
          </cell>
          <cell r="F385" t="str">
            <v>|</v>
          </cell>
          <cell r="G385">
            <v>0</v>
          </cell>
        </row>
        <row r="386">
          <cell r="C386">
            <v>1716.05</v>
          </cell>
          <cell r="D386" t="str">
            <v>Reinf.concrete paving thk 15cm</v>
          </cell>
          <cell r="E386" t="str">
            <v>sqm</v>
          </cell>
          <cell r="F386" t="str">
            <v>|</v>
          </cell>
          <cell r="G386">
            <v>0</v>
          </cell>
        </row>
        <row r="387">
          <cell r="F387" t="str">
            <v>|</v>
          </cell>
        </row>
        <row r="388">
          <cell r="D388" t="str">
            <v>Total Underground Piping</v>
          </cell>
          <cell r="E388" t="str">
            <v>lm</v>
          </cell>
          <cell r="F388" t="str">
            <v>|</v>
          </cell>
        </row>
        <row r="389">
          <cell r="F389" t="str">
            <v>|</v>
          </cell>
        </row>
        <row r="390">
          <cell r="D390" t="str">
            <v>ELECTRICAL CABLE TRENCHES</v>
          </cell>
          <cell r="F390" t="str">
            <v>|</v>
          </cell>
        </row>
        <row r="391">
          <cell r="F391" t="str">
            <v>|</v>
          </cell>
        </row>
        <row r="392">
          <cell r="C392">
            <v>2111.3000000000002</v>
          </cell>
          <cell r="D392" t="str">
            <v>Soil sect.exc.by mach.up to 2m</v>
          </cell>
          <cell r="E392" t="str">
            <v>cum</v>
          </cell>
          <cell r="F392" t="str">
            <v>|</v>
          </cell>
          <cell r="G392">
            <v>0</v>
          </cell>
        </row>
        <row r="393">
          <cell r="C393">
            <v>2111.1</v>
          </cell>
          <cell r="D393" t="str">
            <v>Soil sect.exc.by hand up to 2m</v>
          </cell>
          <cell r="E393" t="str">
            <v>cum</v>
          </cell>
          <cell r="F393" t="str">
            <v>|</v>
          </cell>
          <cell r="G393">
            <v>435</v>
          </cell>
        </row>
        <row r="394">
          <cell r="C394">
            <v>2112.04</v>
          </cell>
          <cell r="D394" t="str">
            <v>Materials from excav.transport</v>
          </cell>
          <cell r="E394" t="str">
            <v>cum</v>
          </cell>
          <cell r="F394" t="str">
            <v>|</v>
          </cell>
          <cell r="G394">
            <v>125</v>
          </cell>
        </row>
        <row r="395">
          <cell r="C395">
            <v>2113.0100000000002</v>
          </cell>
          <cell r="D395" t="str">
            <v>Backfill w/ matl from exc.</v>
          </cell>
          <cell r="E395" t="str">
            <v>cum</v>
          </cell>
          <cell r="F395" t="str">
            <v>|</v>
          </cell>
          <cell r="G395">
            <v>310</v>
          </cell>
        </row>
        <row r="396">
          <cell r="C396">
            <v>1710.02</v>
          </cell>
          <cell r="D396" t="str">
            <v>Lean concrete 10cm thk.</v>
          </cell>
          <cell r="E396" t="str">
            <v>sqm</v>
          </cell>
          <cell r="F396" t="str">
            <v>|</v>
          </cell>
          <cell r="G396">
            <v>0</v>
          </cell>
        </row>
        <row r="397">
          <cell r="C397">
            <v>2010.01</v>
          </cell>
          <cell r="D397" t="str">
            <v>Hollow-block wall 20cm thk</v>
          </cell>
          <cell r="E397" t="str">
            <v>sqm</v>
          </cell>
          <cell r="F397" t="str">
            <v>|</v>
          </cell>
          <cell r="G397">
            <v>0</v>
          </cell>
        </row>
        <row r="398">
          <cell r="C398">
            <v>1716.06</v>
          </cell>
          <cell r="D398" t="str">
            <v>Reinf.concrete paving thk 20cm</v>
          </cell>
          <cell r="E398" t="str">
            <v>sqm</v>
          </cell>
          <cell r="F398" t="str">
            <v>|</v>
          </cell>
          <cell r="G398">
            <v>230</v>
          </cell>
        </row>
        <row r="399">
          <cell r="C399">
            <v>1711.01</v>
          </cell>
          <cell r="D399" t="str">
            <v>Concrete for foundation</v>
          </cell>
          <cell r="E399" t="str">
            <v>cum</v>
          </cell>
          <cell r="F399" t="str">
            <v>|</v>
          </cell>
          <cell r="G399">
            <v>0</v>
          </cell>
        </row>
        <row r="400">
          <cell r="C400">
            <v>1711.09</v>
          </cell>
          <cell r="D400" t="str">
            <v>Duct bank with PVC pipes</v>
          </cell>
          <cell r="E400" t="str">
            <v>cum</v>
          </cell>
          <cell r="F400" t="str">
            <v>|</v>
          </cell>
          <cell r="G400">
            <v>125</v>
          </cell>
        </row>
        <row r="401">
          <cell r="C401">
            <v>1714.01</v>
          </cell>
          <cell r="D401" t="str">
            <v>Formwork foundation</v>
          </cell>
          <cell r="E401" t="str">
            <v>sqm</v>
          </cell>
          <cell r="F401" t="str">
            <v>|</v>
          </cell>
          <cell r="G401">
            <v>0</v>
          </cell>
        </row>
        <row r="402">
          <cell r="C402">
            <v>1714.12</v>
          </cell>
          <cell r="D402" t="str">
            <v>Improved bond reinf.steel</v>
          </cell>
          <cell r="E402" t="str">
            <v>Kg</v>
          </cell>
          <cell r="F402" t="str">
            <v>|</v>
          </cell>
          <cell r="G402">
            <v>0</v>
          </cell>
        </row>
        <row r="403">
          <cell r="C403">
            <v>1714.13</v>
          </cell>
          <cell r="D403" t="str">
            <v>Welded wire mesh</v>
          </cell>
          <cell r="E403" t="str">
            <v>Kg</v>
          </cell>
          <cell r="F403" t="str">
            <v>|</v>
          </cell>
          <cell r="G403">
            <v>0</v>
          </cell>
        </row>
        <row r="404">
          <cell r="C404">
            <v>1718.03</v>
          </cell>
          <cell r="D404" t="str">
            <v>Grout &gt;50mm thk.</v>
          </cell>
          <cell r="E404" t="str">
            <v>cum</v>
          </cell>
          <cell r="F404" t="str">
            <v>|</v>
          </cell>
          <cell r="G404">
            <v>0</v>
          </cell>
        </row>
        <row r="405">
          <cell r="C405">
            <v>1714.25</v>
          </cell>
          <cell r="D405" t="str">
            <v>Steel insert</v>
          </cell>
          <cell r="E405" t="str">
            <v>Kg</v>
          </cell>
          <cell r="F405" t="str">
            <v>|</v>
          </cell>
          <cell r="G405">
            <v>0</v>
          </cell>
        </row>
        <row r="406">
          <cell r="C406">
            <v>1710.05</v>
          </cell>
          <cell r="D406" t="str">
            <v>Red coloured lean concrete</v>
          </cell>
          <cell r="E406" t="str">
            <v>sqm</v>
          </cell>
          <cell r="F406" t="str">
            <v>|</v>
          </cell>
          <cell r="G406">
            <v>0</v>
          </cell>
        </row>
        <row r="407">
          <cell r="C407">
            <v>2113.04</v>
          </cell>
          <cell r="D407" t="str">
            <v>Sand for cables bedding</v>
          </cell>
          <cell r="E407" t="str">
            <v>cum</v>
          </cell>
          <cell r="F407" t="str">
            <v>|</v>
          </cell>
          <cell r="G407">
            <v>0</v>
          </cell>
        </row>
        <row r="408">
          <cell r="C408">
            <v>1799.33</v>
          </cell>
          <cell r="D408" t="str">
            <v>Polyethylene sheet under foundations</v>
          </cell>
          <cell r="E408" t="str">
            <v>sqm</v>
          </cell>
          <cell r="F408" t="str">
            <v>|</v>
          </cell>
          <cell r="G408">
            <v>0</v>
          </cell>
        </row>
        <row r="409">
          <cell r="C409">
            <v>1715.03</v>
          </cell>
          <cell r="D409" t="str">
            <v>Pit for cables 1,5x1,5 max</v>
          </cell>
          <cell r="E409" t="str">
            <v>cum</v>
          </cell>
          <cell r="F409" t="str">
            <v>|</v>
          </cell>
          <cell r="G409">
            <v>21</v>
          </cell>
        </row>
        <row r="410">
          <cell r="C410">
            <v>1715.12</v>
          </cell>
          <cell r="D410" t="str">
            <v>Checkered plate cover</v>
          </cell>
          <cell r="E410" t="str">
            <v>Kg</v>
          </cell>
          <cell r="F410" t="str">
            <v>|</v>
          </cell>
          <cell r="G410">
            <v>0</v>
          </cell>
        </row>
        <row r="411">
          <cell r="C411">
            <v>1711.11</v>
          </cell>
          <cell r="D411" t="str">
            <v>PVC pipes dia.110 to 160mm</v>
          </cell>
          <cell r="E411" t="str">
            <v>lm</v>
          </cell>
          <cell r="F411" t="str">
            <v>|</v>
          </cell>
          <cell r="G411">
            <v>0</v>
          </cell>
        </row>
        <row r="412">
          <cell r="C412">
            <v>1413.03</v>
          </cell>
          <cell r="D412" t="str">
            <v>PVC piping         dia. 200mm</v>
          </cell>
          <cell r="E412" t="str">
            <v>lm</v>
          </cell>
          <cell r="F412" t="str">
            <v>|</v>
          </cell>
          <cell r="G412">
            <v>0</v>
          </cell>
        </row>
        <row r="413">
          <cell r="C413">
            <v>1799.03</v>
          </cell>
          <cell r="D413" t="str">
            <v>Precast concrete covers 10 cm thick</v>
          </cell>
          <cell r="E413" t="str">
            <v>sqm</v>
          </cell>
          <cell r="F413" t="str">
            <v>|</v>
          </cell>
          <cell r="G413">
            <v>0</v>
          </cell>
        </row>
        <row r="414">
          <cell r="C414">
            <v>1799.04</v>
          </cell>
          <cell r="D414" t="str">
            <v>Precast concrete covers 15 cm thick</v>
          </cell>
          <cell r="E414" t="str">
            <v>sqm</v>
          </cell>
          <cell r="F414" t="str">
            <v>|</v>
          </cell>
          <cell r="G414">
            <v>0</v>
          </cell>
        </row>
        <row r="415">
          <cell r="C415">
            <v>1799.3</v>
          </cell>
          <cell r="D415" t="str">
            <v>Precast concrete covers 20 cm thick</v>
          </cell>
          <cell r="E415" t="str">
            <v>sqm</v>
          </cell>
          <cell r="F415" t="str">
            <v>|</v>
          </cell>
          <cell r="G415">
            <v>0</v>
          </cell>
        </row>
        <row r="416">
          <cell r="C416">
            <v>2199.0300000000002</v>
          </cell>
          <cell r="D416" t="str">
            <v>Demol.&amp; Reinst. exist. roads fnds.</v>
          </cell>
          <cell r="E416" t="str">
            <v>cum</v>
          </cell>
          <cell r="F416" t="str">
            <v>|</v>
          </cell>
          <cell r="G416">
            <v>0</v>
          </cell>
        </row>
        <row r="417">
          <cell r="C417">
            <v>2199.02</v>
          </cell>
          <cell r="D417" t="str">
            <v>Exist. Binder &amp; W.course scarifying</v>
          </cell>
          <cell r="E417" t="str">
            <v>sqm</v>
          </cell>
          <cell r="F417" t="str">
            <v>|</v>
          </cell>
          <cell r="G417">
            <v>0</v>
          </cell>
        </row>
        <row r="418">
          <cell r="C418">
            <v>2115.15</v>
          </cell>
          <cell r="D418" t="str">
            <v>Reinst.of binder &amp; wear.course</v>
          </cell>
          <cell r="E418" t="str">
            <v>sqm</v>
          </cell>
          <cell r="F418" t="str">
            <v>|</v>
          </cell>
          <cell r="G418">
            <v>0</v>
          </cell>
        </row>
        <row r="419">
          <cell r="C419">
            <v>1711.02</v>
          </cell>
          <cell r="D419" t="str">
            <v>Bitumen coat for foundation</v>
          </cell>
          <cell r="E419" t="str">
            <v>sqm</v>
          </cell>
          <cell r="F419" t="str">
            <v>|</v>
          </cell>
          <cell r="G419">
            <v>0</v>
          </cell>
        </row>
        <row r="420">
          <cell r="C420">
            <v>1799.01</v>
          </cell>
          <cell r="D420" t="str">
            <v>PVC piping         dia.  20mm</v>
          </cell>
          <cell r="E420" t="str">
            <v>lm</v>
          </cell>
          <cell r="F420" t="str">
            <v>|</v>
          </cell>
          <cell r="G420">
            <v>0</v>
          </cell>
        </row>
        <row r="421">
          <cell r="C421">
            <v>1799.29</v>
          </cell>
          <cell r="D421" t="str">
            <v>Remotion of precast concrete covers</v>
          </cell>
          <cell r="E421" t="str">
            <v>sqm</v>
          </cell>
          <cell r="F421" t="str">
            <v>|</v>
          </cell>
          <cell r="G421">
            <v>0</v>
          </cell>
        </row>
        <row r="422">
          <cell r="C422">
            <v>2114.0700000000002</v>
          </cell>
          <cell r="D422" t="str">
            <v>Reinf. concrete paving demol.</v>
          </cell>
          <cell r="E422" t="str">
            <v>sqm</v>
          </cell>
          <cell r="F422" t="str">
            <v>|</v>
          </cell>
          <cell r="G422">
            <v>0</v>
          </cell>
        </row>
        <row r="423">
          <cell r="F423" t="str">
            <v>|</v>
          </cell>
        </row>
        <row r="424">
          <cell r="D424" t="str">
            <v>Total Electrical Cable Trenches</v>
          </cell>
          <cell r="E424" t="str">
            <v>lm</v>
          </cell>
          <cell r="F424" t="str">
            <v>|</v>
          </cell>
        </row>
        <row r="425">
          <cell r="F425" t="str">
            <v>|</v>
          </cell>
        </row>
        <row r="426">
          <cell r="D426" t="str">
            <v xml:space="preserve">BUILDINGS ( CONCRETE &amp; MASONRY TYPE - LSP) </v>
          </cell>
          <cell r="F426" t="str">
            <v>|</v>
          </cell>
        </row>
        <row r="427">
          <cell r="F427" t="str">
            <v>|</v>
          </cell>
        </row>
        <row r="428">
          <cell r="C428">
            <v>2099.0300000000002</v>
          </cell>
          <cell r="D428" t="str">
            <v>Electrical Substation</v>
          </cell>
          <cell r="E428" t="str">
            <v>cum</v>
          </cell>
          <cell r="F428" t="str">
            <v>|</v>
          </cell>
          <cell r="G428">
            <v>0</v>
          </cell>
        </row>
        <row r="429">
          <cell r="C429">
            <v>2099.08</v>
          </cell>
          <cell r="D429" t="str">
            <v>Administration Building</v>
          </cell>
          <cell r="E429" t="str">
            <v>cum</v>
          </cell>
          <cell r="F429" t="str">
            <v>|</v>
          </cell>
          <cell r="G429">
            <v>0</v>
          </cell>
        </row>
        <row r="430">
          <cell r="C430">
            <v>2099.09</v>
          </cell>
          <cell r="D430" t="str">
            <v>Canteen</v>
          </cell>
          <cell r="E430" t="str">
            <v>cum</v>
          </cell>
          <cell r="F430" t="str">
            <v>|</v>
          </cell>
          <cell r="G430">
            <v>0</v>
          </cell>
        </row>
        <row r="431">
          <cell r="C431">
            <v>2099.1</v>
          </cell>
          <cell r="D431" t="str">
            <v>Lockers Bldg.</v>
          </cell>
          <cell r="E431" t="str">
            <v>cum</v>
          </cell>
          <cell r="F431" t="str">
            <v>|</v>
          </cell>
          <cell r="G431">
            <v>0</v>
          </cell>
        </row>
        <row r="432">
          <cell r="C432">
            <v>2099.11</v>
          </cell>
          <cell r="D432" t="str">
            <v>First Aid Bldg.</v>
          </cell>
          <cell r="E432" t="str">
            <v>cum</v>
          </cell>
          <cell r="F432" t="str">
            <v>|</v>
          </cell>
          <cell r="G432">
            <v>0</v>
          </cell>
        </row>
        <row r="433">
          <cell r="C433">
            <v>2099.0100000000002</v>
          </cell>
          <cell r="D433" t="str">
            <v xml:space="preserve">Control Room </v>
          </cell>
          <cell r="E433" t="str">
            <v>cum</v>
          </cell>
          <cell r="F433" t="str">
            <v>|</v>
          </cell>
          <cell r="G433">
            <v>0</v>
          </cell>
        </row>
        <row r="434">
          <cell r="F434" t="str">
            <v>|</v>
          </cell>
        </row>
        <row r="435">
          <cell r="F435" t="str">
            <v>|</v>
          </cell>
        </row>
        <row r="436">
          <cell r="F436" t="str">
            <v>|</v>
          </cell>
        </row>
        <row r="437">
          <cell r="D437" t="str">
            <v>Total Build.(Concrete &amp; Masonry Type)</v>
          </cell>
          <cell r="E437" t="str">
            <v>cum</v>
          </cell>
          <cell r="F437" t="str">
            <v>|</v>
          </cell>
        </row>
        <row r="438">
          <cell r="F438" t="str">
            <v>|</v>
          </cell>
        </row>
        <row r="439">
          <cell r="D439" t="str">
            <v>BUILDINGS ( STEEL &amp; MASONRY TYPE )</v>
          </cell>
          <cell r="F439" t="str">
            <v>|</v>
          </cell>
        </row>
        <row r="440">
          <cell r="F440" t="str">
            <v>|</v>
          </cell>
        </row>
        <row r="441">
          <cell r="C441">
            <v>2111.3000000000002</v>
          </cell>
          <cell r="D441" t="str">
            <v>Soil sect.exc.by mach.up to 2m</v>
          </cell>
          <cell r="E441" t="str">
            <v>cum</v>
          </cell>
          <cell r="F441" t="str">
            <v>|</v>
          </cell>
          <cell r="G441">
            <v>0</v>
          </cell>
        </row>
        <row r="442">
          <cell r="C442">
            <v>2111.1</v>
          </cell>
          <cell r="D442" t="str">
            <v>Soil sect.exc.by hand up to 2m</v>
          </cell>
          <cell r="E442" t="str">
            <v>cum</v>
          </cell>
          <cell r="F442" t="str">
            <v>|</v>
          </cell>
          <cell r="G442">
            <v>0</v>
          </cell>
        </row>
        <row r="443">
          <cell r="C443">
            <v>2112.04</v>
          </cell>
          <cell r="D443" t="str">
            <v>Materials from excav.transport</v>
          </cell>
          <cell r="E443" t="str">
            <v>cum</v>
          </cell>
          <cell r="F443" t="str">
            <v>|</v>
          </cell>
          <cell r="G443">
            <v>0</v>
          </cell>
        </row>
        <row r="444">
          <cell r="C444">
            <v>2113.0100000000002</v>
          </cell>
          <cell r="D444" t="str">
            <v>Backfill w/ matl from exc.</v>
          </cell>
          <cell r="E444" t="str">
            <v>cum</v>
          </cell>
          <cell r="F444" t="str">
            <v>|</v>
          </cell>
          <cell r="G444">
            <v>0</v>
          </cell>
        </row>
        <row r="445">
          <cell r="C445">
            <v>2199.1999999999998</v>
          </cell>
          <cell r="D445" t="str">
            <v>Soil improv.under found.desert matl.</v>
          </cell>
          <cell r="E445" t="str">
            <v>cum</v>
          </cell>
          <cell r="F445" t="str">
            <v>|</v>
          </cell>
          <cell r="G445">
            <v>0</v>
          </cell>
        </row>
        <row r="446">
          <cell r="C446">
            <v>1710.01</v>
          </cell>
          <cell r="D446" t="str">
            <v>Lean concrete 5cm thk.</v>
          </cell>
          <cell r="E446" t="str">
            <v>sqm</v>
          </cell>
          <cell r="F446" t="str">
            <v>|</v>
          </cell>
          <cell r="G446">
            <v>0</v>
          </cell>
        </row>
        <row r="447">
          <cell r="C447">
            <v>1710.02</v>
          </cell>
          <cell r="D447" t="str">
            <v>Lean concrete 10cm thk.</v>
          </cell>
          <cell r="E447" t="str">
            <v>sqm</v>
          </cell>
          <cell r="F447" t="str">
            <v>|</v>
          </cell>
          <cell r="G447">
            <v>0</v>
          </cell>
        </row>
        <row r="448">
          <cell r="C448">
            <v>1799.33</v>
          </cell>
          <cell r="D448" t="str">
            <v>Polyethylene sheet under foundations</v>
          </cell>
          <cell r="E448" t="str">
            <v>sqm</v>
          </cell>
          <cell r="F448" t="str">
            <v>|</v>
          </cell>
          <cell r="G448">
            <v>0</v>
          </cell>
        </row>
        <row r="449">
          <cell r="C449">
            <v>1711.02</v>
          </cell>
          <cell r="D449" t="str">
            <v>Bitumen coat for foundation</v>
          </cell>
          <cell r="E449" t="str">
            <v>sqm</v>
          </cell>
          <cell r="F449" t="str">
            <v>|</v>
          </cell>
          <cell r="G449">
            <v>0</v>
          </cell>
        </row>
        <row r="450">
          <cell r="C450">
            <v>1711.01</v>
          </cell>
          <cell r="D450" t="str">
            <v>Concrete for foundation</v>
          </cell>
          <cell r="E450" t="str">
            <v>cum</v>
          </cell>
          <cell r="F450" t="str">
            <v>|</v>
          </cell>
          <cell r="G450">
            <v>0</v>
          </cell>
        </row>
        <row r="451">
          <cell r="C451">
            <v>1714.01</v>
          </cell>
          <cell r="D451" t="str">
            <v>Formwork foundation</v>
          </cell>
          <cell r="E451" t="str">
            <v>sqm</v>
          </cell>
          <cell r="F451" t="str">
            <v>|</v>
          </cell>
          <cell r="G451">
            <v>0</v>
          </cell>
        </row>
        <row r="452">
          <cell r="C452">
            <v>1714.12</v>
          </cell>
          <cell r="D452" t="str">
            <v>Improved bond reinf.steel</v>
          </cell>
          <cell r="E452" t="str">
            <v>Kg</v>
          </cell>
          <cell r="F452" t="str">
            <v>|</v>
          </cell>
          <cell r="G452">
            <v>0</v>
          </cell>
        </row>
        <row r="453">
          <cell r="C453">
            <v>1718.01</v>
          </cell>
          <cell r="D453" t="str">
            <v>Grout 25mm thk.</v>
          </cell>
          <cell r="E453" t="str">
            <v>sqm</v>
          </cell>
          <cell r="F453" t="str">
            <v>|</v>
          </cell>
          <cell r="G453">
            <v>0</v>
          </cell>
        </row>
        <row r="454">
          <cell r="C454">
            <v>1714.17</v>
          </cell>
          <cell r="D454" t="str">
            <v>Anchor bolts weight up to 20Kg</v>
          </cell>
          <cell r="E454" t="str">
            <v>Kg</v>
          </cell>
          <cell r="F454" t="str">
            <v>|</v>
          </cell>
          <cell r="G454">
            <v>0</v>
          </cell>
        </row>
        <row r="455">
          <cell r="C455">
            <v>1714.25</v>
          </cell>
          <cell r="D455" t="str">
            <v>Steel insert</v>
          </cell>
          <cell r="E455" t="str">
            <v>Kg</v>
          </cell>
          <cell r="F455" t="str">
            <v>|</v>
          </cell>
          <cell r="G455">
            <v>0</v>
          </cell>
        </row>
        <row r="456">
          <cell r="C456">
            <v>2117.0100000000002</v>
          </cell>
          <cell r="D456" t="str">
            <v>Surface levelling</v>
          </cell>
          <cell r="E456" t="str">
            <v>sqm</v>
          </cell>
          <cell r="F456" t="str">
            <v>|</v>
          </cell>
          <cell r="G456">
            <v>0</v>
          </cell>
        </row>
        <row r="457">
          <cell r="C457">
            <v>2117.02</v>
          </cell>
          <cell r="D457" t="str">
            <v>Surface compaction 90%</v>
          </cell>
          <cell r="E457" t="str">
            <v>sqm</v>
          </cell>
          <cell r="F457" t="str">
            <v>|</v>
          </cell>
          <cell r="G457">
            <v>0</v>
          </cell>
        </row>
        <row r="458">
          <cell r="C458">
            <v>1716.01</v>
          </cell>
          <cell r="D458" t="str">
            <v>Floor sub-base</v>
          </cell>
          <cell r="E458" t="str">
            <v>cum</v>
          </cell>
          <cell r="F458" t="str">
            <v>|</v>
          </cell>
          <cell r="G458">
            <v>0</v>
          </cell>
        </row>
        <row r="459">
          <cell r="C459">
            <v>1716.03</v>
          </cell>
          <cell r="D459" t="str">
            <v>Polyethilene vapor barrier</v>
          </cell>
          <cell r="E459" t="str">
            <v>sqm</v>
          </cell>
          <cell r="F459" t="str">
            <v>|</v>
          </cell>
          <cell r="G459">
            <v>0</v>
          </cell>
        </row>
        <row r="460">
          <cell r="C460">
            <v>1716.04</v>
          </cell>
          <cell r="D460" t="str">
            <v>Reinf.concrete paving thk 10cm</v>
          </cell>
          <cell r="E460" t="str">
            <v>sqm</v>
          </cell>
          <cell r="F460" t="str">
            <v>|</v>
          </cell>
          <cell r="G460">
            <v>0</v>
          </cell>
        </row>
        <row r="461">
          <cell r="C461">
            <v>1716.05</v>
          </cell>
          <cell r="D461" t="str">
            <v>Reinf.concrete paving thk 15cm</v>
          </cell>
          <cell r="E461" t="str">
            <v>sqm</v>
          </cell>
          <cell r="F461" t="str">
            <v>|</v>
          </cell>
          <cell r="G461">
            <v>0</v>
          </cell>
        </row>
        <row r="462">
          <cell r="C462">
            <v>1714.13</v>
          </cell>
          <cell r="D462" t="str">
            <v>Welded wire mesh</v>
          </cell>
          <cell r="E462" t="str">
            <v>Kg</v>
          </cell>
          <cell r="F462" t="str">
            <v>|</v>
          </cell>
          <cell r="G462">
            <v>0</v>
          </cell>
        </row>
        <row r="463">
          <cell r="C463">
            <v>1716.14</v>
          </cell>
          <cell r="D463" t="str">
            <v>Construction joint</v>
          </cell>
          <cell r="E463" t="str">
            <v>lm</v>
          </cell>
          <cell r="F463" t="str">
            <v>|</v>
          </cell>
          <cell r="G463">
            <v>0</v>
          </cell>
        </row>
        <row r="464">
          <cell r="C464">
            <v>1716.15</v>
          </cell>
          <cell r="D464" t="str">
            <v>Isolation joint</v>
          </cell>
          <cell r="E464" t="str">
            <v>lm</v>
          </cell>
          <cell r="F464" t="str">
            <v>|</v>
          </cell>
          <cell r="G464">
            <v>0</v>
          </cell>
        </row>
        <row r="465">
          <cell r="C465">
            <v>1799.34</v>
          </cell>
          <cell r="D465" t="str">
            <v>Conc. Curb 20x50cm TPL 2100.04 2of2 det.3</v>
          </cell>
          <cell r="E465" t="str">
            <v>lm</v>
          </cell>
          <cell r="F465" t="str">
            <v>|</v>
          </cell>
          <cell r="G465">
            <v>0</v>
          </cell>
        </row>
        <row r="466">
          <cell r="C466">
            <v>1718.21</v>
          </cell>
          <cell r="D466" t="str">
            <v>Acid-resistant lining w. tiles</v>
          </cell>
          <cell r="E466" t="str">
            <v>sqm</v>
          </cell>
          <cell r="F466" t="str">
            <v>|</v>
          </cell>
          <cell r="G466">
            <v>0</v>
          </cell>
        </row>
        <row r="467">
          <cell r="C467">
            <v>2011.16</v>
          </cell>
          <cell r="D467" t="str">
            <v>Glazed gres skirting board</v>
          </cell>
          <cell r="E467" t="str">
            <v>lm</v>
          </cell>
          <cell r="F467" t="str">
            <v>|</v>
          </cell>
          <cell r="G467">
            <v>0</v>
          </cell>
        </row>
        <row r="468">
          <cell r="C468">
            <v>2010.13</v>
          </cell>
          <cell r="D468" t="str">
            <v>Insulating mtl for cavity-wall</v>
          </cell>
          <cell r="E468" t="str">
            <v>sqm</v>
          </cell>
          <cell r="F468" t="str">
            <v>|</v>
          </cell>
          <cell r="G468">
            <v>0</v>
          </cell>
        </row>
        <row r="469">
          <cell r="C469">
            <v>2010.01</v>
          </cell>
          <cell r="D469" t="str">
            <v>Hollow-block wall 20cm thk</v>
          </cell>
          <cell r="E469" t="str">
            <v>sqm</v>
          </cell>
          <cell r="F469" t="str">
            <v>|</v>
          </cell>
          <cell r="G469">
            <v>0</v>
          </cell>
        </row>
        <row r="470">
          <cell r="C470">
            <v>2010.02</v>
          </cell>
          <cell r="D470" t="str">
            <v>Hollow-block wall 10/12cm thk</v>
          </cell>
          <cell r="E470" t="str">
            <v>sqm</v>
          </cell>
          <cell r="F470" t="str">
            <v>|</v>
          </cell>
          <cell r="G470">
            <v>0</v>
          </cell>
        </row>
        <row r="471">
          <cell r="C471">
            <v>2116.0500000000002</v>
          </cell>
          <cell r="D471" t="str">
            <v>Side-walk pav. 10cm thk</v>
          </cell>
          <cell r="E471" t="str">
            <v>sqm</v>
          </cell>
          <cell r="F471" t="str">
            <v>|</v>
          </cell>
          <cell r="G471">
            <v>0</v>
          </cell>
        </row>
        <row r="472">
          <cell r="C472">
            <v>2116.0100000000002</v>
          </cell>
          <cell r="D472" t="str">
            <v>Sidewalk kerb</v>
          </cell>
          <cell r="E472" t="str">
            <v>lm</v>
          </cell>
          <cell r="F472" t="str">
            <v>|</v>
          </cell>
          <cell r="G472">
            <v>0</v>
          </cell>
        </row>
        <row r="473">
          <cell r="C473">
            <v>2116.02</v>
          </cell>
          <cell r="D473" t="str">
            <v>Sidewalk fndn w.matl from exc.</v>
          </cell>
          <cell r="E473" t="str">
            <v>cum</v>
          </cell>
          <cell r="F473" t="str">
            <v>|</v>
          </cell>
          <cell r="G473">
            <v>0</v>
          </cell>
        </row>
        <row r="474">
          <cell r="C474">
            <v>2010.15</v>
          </cell>
          <cell r="D474" t="str">
            <v>Rough plaster</v>
          </cell>
          <cell r="E474" t="str">
            <v>sqm</v>
          </cell>
          <cell r="F474" t="str">
            <v>|</v>
          </cell>
          <cell r="G474">
            <v>0</v>
          </cell>
        </row>
        <row r="475">
          <cell r="C475">
            <v>2010.16</v>
          </cell>
          <cell r="D475" t="str">
            <v>3-layers plastering</v>
          </cell>
          <cell r="E475" t="str">
            <v>sqm</v>
          </cell>
          <cell r="F475" t="str">
            <v>|</v>
          </cell>
          <cell r="G475">
            <v>0</v>
          </cell>
        </row>
        <row r="476">
          <cell r="C476">
            <v>2015.02</v>
          </cell>
          <cell r="D476" t="str">
            <v>Washable acrilic paint</v>
          </cell>
          <cell r="E476" t="str">
            <v>sqm</v>
          </cell>
          <cell r="F476" t="str">
            <v>|</v>
          </cell>
          <cell r="G476">
            <v>0</v>
          </cell>
        </row>
        <row r="477">
          <cell r="C477">
            <v>1799.25</v>
          </cell>
          <cell r="D477" t="str">
            <v>Chipping of existing concrete surface</v>
          </cell>
          <cell r="E477" t="str">
            <v>sqm</v>
          </cell>
          <cell r="F477" t="str">
            <v>|</v>
          </cell>
          <cell r="G477">
            <v>0</v>
          </cell>
        </row>
        <row r="478">
          <cell r="C478">
            <v>2011.01</v>
          </cell>
          <cell r="D478" t="str">
            <v>Cem. floor topping 5cm thk</v>
          </cell>
          <cell r="E478" t="str">
            <v>sqm</v>
          </cell>
          <cell r="F478" t="str">
            <v>|</v>
          </cell>
          <cell r="G478">
            <v>0</v>
          </cell>
        </row>
        <row r="479">
          <cell r="C479">
            <v>1716.09</v>
          </cell>
          <cell r="D479" t="str">
            <v>Hardener on paving (dust)</v>
          </cell>
          <cell r="E479" t="str">
            <v>sqm</v>
          </cell>
          <cell r="F479" t="str">
            <v>|</v>
          </cell>
          <cell r="G479">
            <v>0</v>
          </cell>
        </row>
        <row r="480">
          <cell r="C480">
            <v>2015.05</v>
          </cell>
          <cell r="D480" t="str">
            <v>Quartz paint</v>
          </cell>
          <cell r="E480" t="str">
            <v>sqm</v>
          </cell>
          <cell r="F480" t="str">
            <v>|</v>
          </cell>
          <cell r="G480">
            <v>0</v>
          </cell>
        </row>
        <row r="481">
          <cell r="C481">
            <v>1715.1</v>
          </cell>
          <cell r="D481" t="str">
            <v>Galvanized grating cover</v>
          </cell>
          <cell r="E481" t="str">
            <v>Kg</v>
          </cell>
          <cell r="F481" t="str">
            <v>|</v>
          </cell>
          <cell r="G481">
            <v>0</v>
          </cell>
        </row>
        <row r="482">
          <cell r="C482">
            <v>2012.02</v>
          </cell>
          <cell r="D482" t="str">
            <v>Quarry stone for caps, etc.</v>
          </cell>
          <cell r="E482" t="str">
            <v>sqm</v>
          </cell>
          <cell r="F482" t="str">
            <v>|</v>
          </cell>
          <cell r="G482">
            <v>0</v>
          </cell>
        </row>
        <row r="483">
          <cell r="C483">
            <v>2012.03</v>
          </cell>
          <cell r="D483" t="str">
            <v>Quarry stone for special tread</v>
          </cell>
          <cell r="E483" t="str">
            <v>sqm</v>
          </cell>
          <cell r="F483" t="str">
            <v>|</v>
          </cell>
          <cell r="G483">
            <v>0</v>
          </cell>
        </row>
        <row r="484">
          <cell r="F484" t="str">
            <v>|</v>
          </cell>
        </row>
        <row r="485">
          <cell r="D485" t="str">
            <v>Total Build.( Steel &amp; Masonry Type )</v>
          </cell>
          <cell r="E485" t="str">
            <v>cum</v>
          </cell>
          <cell r="F485" t="str">
            <v>|</v>
          </cell>
        </row>
        <row r="486">
          <cell r="F486" t="str">
            <v>|</v>
          </cell>
        </row>
        <row r="487">
          <cell r="D487" t="str">
            <v xml:space="preserve">BUILDINGS ( CONCRETE &amp; MASONRY TYPE ) </v>
          </cell>
          <cell r="F487" t="str">
            <v>|</v>
          </cell>
        </row>
        <row r="488">
          <cell r="F488" t="str">
            <v>|</v>
          </cell>
        </row>
        <row r="489">
          <cell r="C489">
            <v>2111.3000000000002</v>
          </cell>
          <cell r="D489" t="str">
            <v>Soil sect.exc.by mach.up to 2m</v>
          </cell>
          <cell r="E489" t="str">
            <v>cum</v>
          </cell>
          <cell r="F489" t="str">
            <v>|</v>
          </cell>
          <cell r="G489">
            <v>0</v>
          </cell>
        </row>
        <row r="490">
          <cell r="C490">
            <v>2111.1</v>
          </cell>
          <cell r="D490" t="str">
            <v>Soil sect.exc.by hand up to 2m</v>
          </cell>
          <cell r="E490" t="str">
            <v>cum</v>
          </cell>
          <cell r="F490" t="str">
            <v>|</v>
          </cell>
          <cell r="G490">
            <v>0</v>
          </cell>
        </row>
        <row r="491">
          <cell r="C491">
            <v>2111.31</v>
          </cell>
          <cell r="D491" t="str">
            <v>Sect.exc.mach.from 2to4m depth</v>
          </cell>
          <cell r="E491" t="str">
            <v>cum</v>
          </cell>
          <cell r="F491" t="str">
            <v>|</v>
          </cell>
          <cell r="G491">
            <v>0</v>
          </cell>
        </row>
        <row r="492">
          <cell r="C492">
            <v>2111.11</v>
          </cell>
          <cell r="D492" t="str">
            <v>Sect.exc.hand from 2to4m depth</v>
          </cell>
          <cell r="E492" t="str">
            <v>cum</v>
          </cell>
          <cell r="F492" t="str">
            <v>|</v>
          </cell>
          <cell r="G492">
            <v>0</v>
          </cell>
        </row>
        <row r="493">
          <cell r="C493">
            <v>2111.4</v>
          </cell>
          <cell r="D493" t="str">
            <v>Extra price for water table by mach.</v>
          </cell>
          <cell r="E493" t="str">
            <v>cum</v>
          </cell>
          <cell r="F493" t="str">
            <v>|</v>
          </cell>
          <cell r="G493">
            <v>0</v>
          </cell>
        </row>
        <row r="494">
          <cell r="C494">
            <v>2111.1999999999998</v>
          </cell>
          <cell r="D494" t="str">
            <v>Extra price for water table by hand</v>
          </cell>
          <cell r="E494" t="str">
            <v>cum</v>
          </cell>
          <cell r="F494" t="str">
            <v>|</v>
          </cell>
          <cell r="G494">
            <v>0</v>
          </cell>
        </row>
        <row r="495">
          <cell r="C495">
            <v>2112.04</v>
          </cell>
          <cell r="D495" t="str">
            <v>Materials from excav.transport</v>
          </cell>
          <cell r="E495" t="str">
            <v>cum</v>
          </cell>
          <cell r="F495" t="str">
            <v>|</v>
          </cell>
          <cell r="G495">
            <v>0</v>
          </cell>
        </row>
        <row r="496">
          <cell r="C496">
            <v>2113.0100000000002</v>
          </cell>
          <cell r="D496" t="str">
            <v>Backfill w/ matl from exc.</v>
          </cell>
          <cell r="E496" t="str">
            <v>cum</v>
          </cell>
          <cell r="F496" t="str">
            <v>|</v>
          </cell>
          <cell r="G496">
            <v>0</v>
          </cell>
        </row>
        <row r="497">
          <cell r="C497">
            <v>1710.01</v>
          </cell>
          <cell r="D497" t="str">
            <v>Lean concrete 5cm thk.</v>
          </cell>
          <cell r="E497" t="str">
            <v>sqm</v>
          </cell>
          <cell r="F497" t="str">
            <v>|</v>
          </cell>
          <cell r="G497">
            <v>0</v>
          </cell>
        </row>
        <row r="498">
          <cell r="C498">
            <v>1710.02</v>
          </cell>
          <cell r="D498" t="str">
            <v>Lean concrete 10cm thk.</v>
          </cell>
          <cell r="E498" t="str">
            <v>sqm</v>
          </cell>
          <cell r="F498" t="str">
            <v>|</v>
          </cell>
          <cell r="G498">
            <v>0</v>
          </cell>
        </row>
        <row r="499">
          <cell r="C499">
            <v>1711.01</v>
          </cell>
          <cell r="D499" t="str">
            <v>Concrete for foundation</v>
          </cell>
          <cell r="E499" t="str">
            <v>cum</v>
          </cell>
          <cell r="F499" t="str">
            <v>|</v>
          </cell>
          <cell r="G499">
            <v>0</v>
          </cell>
        </row>
        <row r="500">
          <cell r="C500">
            <v>1712.01</v>
          </cell>
          <cell r="D500" t="str">
            <v>Concrete elev. up to 10m</v>
          </cell>
          <cell r="E500" t="str">
            <v>cum</v>
          </cell>
          <cell r="F500" t="str">
            <v>|</v>
          </cell>
          <cell r="G500">
            <v>0</v>
          </cell>
        </row>
        <row r="501">
          <cell r="C501">
            <v>1712.02</v>
          </cell>
          <cell r="D501" t="str">
            <v>Concr.elev.from 10,01to20m</v>
          </cell>
          <cell r="E501" t="str">
            <v>cum</v>
          </cell>
          <cell r="F501" t="str">
            <v>|</v>
          </cell>
          <cell r="G501">
            <v>0</v>
          </cell>
        </row>
        <row r="502">
          <cell r="C502">
            <v>1714.01</v>
          </cell>
          <cell r="D502" t="str">
            <v>Formwork foundation</v>
          </cell>
          <cell r="E502" t="str">
            <v>sqm</v>
          </cell>
          <cell r="F502" t="str">
            <v>|</v>
          </cell>
          <cell r="G502">
            <v>0</v>
          </cell>
        </row>
        <row r="503">
          <cell r="C503">
            <v>1714.02</v>
          </cell>
          <cell r="D503" t="str">
            <v>Formwork elev. up to 10m</v>
          </cell>
          <cell r="E503" t="str">
            <v>sqm</v>
          </cell>
          <cell r="F503" t="str">
            <v>|</v>
          </cell>
          <cell r="G503">
            <v>0</v>
          </cell>
        </row>
        <row r="504">
          <cell r="C504">
            <v>1714.03</v>
          </cell>
          <cell r="D504" t="str">
            <v>Formwork elev. 10/20m</v>
          </cell>
          <cell r="E504" t="str">
            <v>sqm</v>
          </cell>
          <cell r="F504" t="str">
            <v>|</v>
          </cell>
          <cell r="G504">
            <v>0</v>
          </cell>
        </row>
        <row r="505">
          <cell r="C505">
            <v>1714.08</v>
          </cell>
          <cell r="D505" t="str">
            <v>Fair-faced formwork el. &lt;10m</v>
          </cell>
          <cell r="E505" t="str">
            <v>sqm</v>
          </cell>
          <cell r="F505" t="str">
            <v>|</v>
          </cell>
          <cell r="G505">
            <v>0</v>
          </cell>
        </row>
        <row r="506">
          <cell r="C506">
            <v>1714.09</v>
          </cell>
          <cell r="D506" t="str">
            <v>Fair-faced formwork el.10/20m</v>
          </cell>
          <cell r="E506" t="str">
            <v>sqm</v>
          </cell>
          <cell r="F506" t="str">
            <v>|</v>
          </cell>
          <cell r="G506">
            <v>0</v>
          </cell>
        </row>
        <row r="507">
          <cell r="C507">
            <v>1714.12</v>
          </cell>
          <cell r="D507" t="str">
            <v>Improved bond reinf.steel</v>
          </cell>
          <cell r="E507" t="str">
            <v>Kg</v>
          </cell>
          <cell r="F507" t="str">
            <v>|</v>
          </cell>
          <cell r="G507">
            <v>0</v>
          </cell>
        </row>
        <row r="508">
          <cell r="C508">
            <v>1718.01</v>
          </cell>
          <cell r="D508" t="str">
            <v>Grout 25mm thk.</v>
          </cell>
          <cell r="E508" t="str">
            <v>sqm</v>
          </cell>
          <cell r="F508" t="str">
            <v>|</v>
          </cell>
          <cell r="G508">
            <v>0</v>
          </cell>
        </row>
        <row r="509">
          <cell r="C509">
            <v>1714.17</v>
          </cell>
          <cell r="D509" t="str">
            <v>Anchor bolts weight up to 20Kg</v>
          </cell>
          <cell r="E509" t="str">
            <v>Kg</v>
          </cell>
          <cell r="F509" t="str">
            <v>|</v>
          </cell>
          <cell r="G509">
            <v>0</v>
          </cell>
        </row>
        <row r="510">
          <cell r="C510">
            <v>1714.25</v>
          </cell>
          <cell r="D510" t="str">
            <v>Steel insert</v>
          </cell>
          <cell r="E510" t="str">
            <v>Kg</v>
          </cell>
          <cell r="F510" t="str">
            <v>|</v>
          </cell>
          <cell r="G510">
            <v>0</v>
          </cell>
        </row>
        <row r="511">
          <cell r="C511">
            <v>2117.02</v>
          </cell>
          <cell r="D511" t="str">
            <v>Surface compaction 90%</v>
          </cell>
          <cell r="E511" t="str">
            <v>sqm</v>
          </cell>
          <cell r="F511" t="str">
            <v>|</v>
          </cell>
          <cell r="G511">
            <v>0</v>
          </cell>
        </row>
        <row r="512">
          <cell r="C512">
            <v>1716.01</v>
          </cell>
          <cell r="D512" t="str">
            <v>Floor sub-base</v>
          </cell>
          <cell r="E512" t="str">
            <v>cum</v>
          </cell>
          <cell r="F512" t="str">
            <v>|</v>
          </cell>
          <cell r="G512">
            <v>0</v>
          </cell>
        </row>
        <row r="513">
          <cell r="C513">
            <v>1716.03</v>
          </cell>
          <cell r="D513" t="str">
            <v>Polyethilene vapor barrier</v>
          </cell>
          <cell r="E513" t="str">
            <v>sqm</v>
          </cell>
          <cell r="F513" t="str">
            <v>|</v>
          </cell>
          <cell r="G513">
            <v>0</v>
          </cell>
        </row>
        <row r="514">
          <cell r="C514">
            <v>1711.02</v>
          </cell>
          <cell r="D514" t="str">
            <v>Bitumen coat for foundation</v>
          </cell>
          <cell r="E514" t="str">
            <v>sqm</v>
          </cell>
          <cell r="F514" t="str">
            <v>|</v>
          </cell>
          <cell r="G514">
            <v>0</v>
          </cell>
        </row>
        <row r="515">
          <cell r="C515">
            <v>1799.33</v>
          </cell>
          <cell r="D515" t="str">
            <v>Polyethylene sheet under foundations</v>
          </cell>
          <cell r="E515" t="str">
            <v>sqm</v>
          </cell>
          <cell r="F515" t="str">
            <v>|</v>
          </cell>
          <cell r="G515">
            <v>0</v>
          </cell>
        </row>
        <row r="516">
          <cell r="C516">
            <v>1716.04</v>
          </cell>
          <cell r="D516" t="str">
            <v>Reinf.concrete paving thk 10cm</v>
          </cell>
          <cell r="E516" t="str">
            <v>sqm</v>
          </cell>
          <cell r="F516" t="str">
            <v>|</v>
          </cell>
          <cell r="G516">
            <v>0</v>
          </cell>
        </row>
        <row r="517">
          <cell r="C517">
            <v>1716.05</v>
          </cell>
          <cell r="D517" t="str">
            <v>Reinf.concrete paving thk 15cm</v>
          </cell>
          <cell r="E517" t="str">
            <v>sqm</v>
          </cell>
          <cell r="F517" t="str">
            <v>|</v>
          </cell>
          <cell r="G517">
            <v>0</v>
          </cell>
        </row>
        <row r="518">
          <cell r="C518">
            <v>1714.13</v>
          </cell>
          <cell r="D518" t="str">
            <v>Welded wire mesh</v>
          </cell>
          <cell r="E518" t="str">
            <v>Kg</v>
          </cell>
          <cell r="F518" t="str">
            <v>|</v>
          </cell>
          <cell r="G518">
            <v>0</v>
          </cell>
        </row>
        <row r="519">
          <cell r="C519">
            <v>1716.14</v>
          </cell>
          <cell r="D519" t="str">
            <v>Construction joint</v>
          </cell>
          <cell r="E519" t="str">
            <v>lm</v>
          </cell>
          <cell r="F519" t="str">
            <v>|</v>
          </cell>
          <cell r="G519">
            <v>0</v>
          </cell>
        </row>
        <row r="520">
          <cell r="C520">
            <v>2010.13</v>
          </cell>
          <cell r="D520" t="str">
            <v>Insulating mtl for cavity-wall</v>
          </cell>
          <cell r="E520" t="str">
            <v>sqm</v>
          </cell>
          <cell r="F520" t="str">
            <v>|</v>
          </cell>
          <cell r="G520">
            <v>0</v>
          </cell>
        </row>
        <row r="521">
          <cell r="C521">
            <v>1799.25</v>
          </cell>
          <cell r="D521" t="str">
            <v>Chipping of existing concrete surface</v>
          </cell>
          <cell r="E521" t="str">
            <v>sqm</v>
          </cell>
          <cell r="F521" t="str">
            <v>|</v>
          </cell>
          <cell r="G521">
            <v>0</v>
          </cell>
        </row>
        <row r="522">
          <cell r="C522">
            <v>1799.26</v>
          </cell>
          <cell r="D522" t="str">
            <v>Drilled Holes 2" on reinf. concrete</v>
          </cell>
          <cell r="E522" t="str">
            <v>lm</v>
          </cell>
          <cell r="F522" t="str">
            <v>|</v>
          </cell>
          <cell r="G522">
            <v>0</v>
          </cell>
        </row>
        <row r="523">
          <cell r="C523">
            <v>1799.27</v>
          </cell>
          <cell r="D523" t="str">
            <v>Sticking epoxy resin on concrete surface</v>
          </cell>
          <cell r="E523" t="str">
            <v>sqm</v>
          </cell>
          <cell r="F523" t="str">
            <v>|</v>
          </cell>
          <cell r="G523">
            <v>0</v>
          </cell>
        </row>
        <row r="524">
          <cell r="C524">
            <v>1799.28</v>
          </cell>
          <cell r="D524" t="str">
            <v>Injection of mortar Pagel in holes 2"</v>
          </cell>
          <cell r="E524" t="str">
            <v>cum</v>
          </cell>
          <cell r="F524" t="str">
            <v>|</v>
          </cell>
          <cell r="G524">
            <v>0</v>
          </cell>
        </row>
        <row r="525">
          <cell r="C525">
            <v>1799.29</v>
          </cell>
          <cell r="D525" t="str">
            <v>Remotion of precast concrete covers</v>
          </cell>
          <cell r="E525" t="str">
            <v>sqm</v>
          </cell>
          <cell r="F525" t="str">
            <v>|</v>
          </cell>
          <cell r="G525">
            <v>0</v>
          </cell>
        </row>
        <row r="526">
          <cell r="C526">
            <v>2010.01</v>
          </cell>
          <cell r="D526" t="str">
            <v>Hollow-block wall 20cm thk</v>
          </cell>
          <cell r="E526" t="str">
            <v>sqm</v>
          </cell>
          <cell r="F526" t="str">
            <v>|</v>
          </cell>
          <cell r="G526">
            <v>0</v>
          </cell>
        </row>
        <row r="527">
          <cell r="C527">
            <v>2010.02</v>
          </cell>
          <cell r="D527" t="str">
            <v>Hollow-block wall 10/12cm thk</v>
          </cell>
          <cell r="E527" t="str">
            <v>sqm</v>
          </cell>
          <cell r="F527" t="str">
            <v>|</v>
          </cell>
          <cell r="G527">
            <v>0</v>
          </cell>
        </row>
        <row r="528">
          <cell r="C528">
            <v>2116.0500000000002</v>
          </cell>
          <cell r="D528" t="str">
            <v>Side-walk pav. 10cm thk</v>
          </cell>
          <cell r="E528" t="str">
            <v>sqm</v>
          </cell>
          <cell r="F528" t="str">
            <v>|</v>
          </cell>
          <cell r="G528">
            <v>0</v>
          </cell>
        </row>
        <row r="529">
          <cell r="C529">
            <v>2116.0100000000002</v>
          </cell>
          <cell r="D529" t="str">
            <v>Sidewalk kerb</v>
          </cell>
          <cell r="E529" t="str">
            <v>lm</v>
          </cell>
          <cell r="F529" t="str">
            <v>|</v>
          </cell>
          <cell r="G529">
            <v>0</v>
          </cell>
        </row>
        <row r="530">
          <cell r="C530">
            <v>2116.02</v>
          </cell>
          <cell r="D530" t="str">
            <v>Sidewalk fndn w.matl from exc.</v>
          </cell>
          <cell r="E530" t="str">
            <v>cum</v>
          </cell>
          <cell r="F530" t="str">
            <v>|</v>
          </cell>
          <cell r="G530">
            <v>0</v>
          </cell>
        </row>
        <row r="531">
          <cell r="C531">
            <v>2010.15</v>
          </cell>
          <cell r="D531" t="str">
            <v>Rough plaster</v>
          </cell>
          <cell r="E531" t="str">
            <v>sqm</v>
          </cell>
          <cell r="F531" t="str">
            <v>|</v>
          </cell>
          <cell r="G531">
            <v>0</v>
          </cell>
        </row>
        <row r="532">
          <cell r="C532">
            <v>2010.16</v>
          </cell>
          <cell r="D532" t="str">
            <v>3-layers plastering</v>
          </cell>
          <cell r="E532" t="str">
            <v>sqm</v>
          </cell>
          <cell r="F532" t="str">
            <v>|</v>
          </cell>
          <cell r="G532">
            <v>0</v>
          </cell>
        </row>
        <row r="533">
          <cell r="C533">
            <v>2015.02</v>
          </cell>
          <cell r="D533" t="str">
            <v>Washable acrilic paint</v>
          </cell>
          <cell r="E533" t="str">
            <v>sqm</v>
          </cell>
          <cell r="F533" t="str">
            <v>|</v>
          </cell>
          <cell r="G533">
            <v>0</v>
          </cell>
        </row>
        <row r="534">
          <cell r="C534">
            <v>2015.05</v>
          </cell>
          <cell r="D534" t="str">
            <v>Quartz paint</v>
          </cell>
          <cell r="E534" t="str">
            <v>sqm</v>
          </cell>
          <cell r="F534" t="str">
            <v>|</v>
          </cell>
          <cell r="G534">
            <v>0</v>
          </cell>
        </row>
        <row r="535">
          <cell r="C535">
            <v>1716.09</v>
          </cell>
          <cell r="D535" t="str">
            <v>Hardener on paving (dust)</v>
          </cell>
          <cell r="E535" t="str">
            <v>sqm</v>
          </cell>
          <cell r="F535" t="str">
            <v>|</v>
          </cell>
          <cell r="G535">
            <v>0</v>
          </cell>
        </row>
        <row r="536">
          <cell r="C536">
            <v>1715.1</v>
          </cell>
          <cell r="D536" t="str">
            <v>Galvanized grating cover</v>
          </cell>
          <cell r="E536" t="str">
            <v>Kg</v>
          </cell>
          <cell r="F536" t="str">
            <v>|</v>
          </cell>
          <cell r="G536">
            <v>0</v>
          </cell>
        </row>
        <row r="537">
          <cell r="C537">
            <v>2012.02</v>
          </cell>
          <cell r="D537" t="str">
            <v>Quarry stone for caps, etc.</v>
          </cell>
          <cell r="E537" t="str">
            <v>sqm</v>
          </cell>
          <cell r="F537" t="str">
            <v>|</v>
          </cell>
          <cell r="G537">
            <v>0</v>
          </cell>
        </row>
        <row r="538">
          <cell r="C538">
            <v>2012.03</v>
          </cell>
          <cell r="D538" t="str">
            <v>Quarry stone for special tread</v>
          </cell>
          <cell r="E538" t="str">
            <v>sqm</v>
          </cell>
          <cell r="F538" t="str">
            <v>|</v>
          </cell>
          <cell r="G538">
            <v>0</v>
          </cell>
        </row>
        <row r="539">
          <cell r="F539" t="str">
            <v>|</v>
          </cell>
        </row>
        <row r="540">
          <cell r="D540" t="str">
            <v xml:space="preserve">Total Bldg.S ( Concrete &amp; Masonry Type ) </v>
          </cell>
          <cell r="E540" t="str">
            <v>cum</v>
          </cell>
          <cell r="F540" t="str">
            <v>|</v>
          </cell>
        </row>
        <row r="541">
          <cell r="F541" t="str">
            <v>|</v>
          </cell>
        </row>
        <row r="542">
          <cell r="D542" t="str">
            <v>DEMOLITIONS</v>
          </cell>
          <cell r="F542" t="str">
            <v>|</v>
          </cell>
        </row>
        <row r="543">
          <cell r="F543" t="str">
            <v>|</v>
          </cell>
        </row>
        <row r="544">
          <cell r="C544">
            <v>2199.0500000000002</v>
          </cell>
          <cell r="D544" t="str">
            <v>Existing Pad Tank Demolitions</v>
          </cell>
          <cell r="E544" t="str">
            <v>sqm</v>
          </cell>
          <cell r="F544" t="str">
            <v>|</v>
          </cell>
          <cell r="G544">
            <v>0</v>
          </cell>
        </row>
        <row r="545">
          <cell r="C545">
            <v>2111.3000000000002</v>
          </cell>
          <cell r="D545" t="str">
            <v>Soil sect.exc.by mach.up to 2m</v>
          </cell>
          <cell r="E545" t="str">
            <v>cum</v>
          </cell>
          <cell r="F545" t="str">
            <v>|</v>
          </cell>
          <cell r="G545">
            <v>0</v>
          </cell>
        </row>
        <row r="546">
          <cell r="C546">
            <v>2111.1</v>
          </cell>
          <cell r="D546" t="str">
            <v>Soil sect.exc.by hand up to 2m</v>
          </cell>
          <cell r="E546" t="str">
            <v>cum</v>
          </cell>
          <cell r="F546" t="str">
            <v>|</v>
          </cell>
          <cell r="G546">
            <v>120</v>
          </cell>
        </row>
        <row r="547">
          <cell r="C547">
            <v>2113.0100000000002</v>
          </cell>
          <cell r="D547" t="str">
            <v>Backfill w/ matl from exc.</v>
          </cell>
          <cell r="E547" t="str">
            <v>cum</v>
          </cell>
          <cell r="F547" t="str">
            <v>|</v>
          </cell>
          <cell r="G547">
            <v>180</v>
          </cell>
        </row>
        <row r="548">
          <cell r="C548">
            <v>2114.12</v>
          </cell>
          <cell r="D548" t="str">
            <v>Pipes dia. up to 300mm demol.</v>
          </cell>
          <cell r="E548" t="str">
            <v>lm</v>
          </cell>
          <cell r="F548" t="str">
            <v>|</v>
          </cell>
          <cell r="G548">
            <v>0</v>
          </cell>
        </row>
        <row r="549">
          <cell r="C549">
            <v>2114.0500000000002</v>
          </cell>
          <cell r="D549" t="str">
            <v>Reinforced concrete demol.</v>
          </cell>
          <cell r="E549" t="str">
            <v>cum</v>
          </cell>
          <cell r="F549" t="str">
            <v>|</v>
          </cell>
          <cell r="G549">
            <v>71</v>
          </cell>
        </row>
        <row r="550">
          <cell r="C550">
            <v>2114.15</v>
          </cell>
          <cell r="D550" t="str">
            <v>Sewer pit int.volume &gt; 1,5cum</v>
          </cell>
          <cell r="E550" t="str">
            <v>u</v>
          </cell>
          <cell r="F550" t="str">
            <v>|</v>
          </cell>
          <cell r="G550">
            <v>0</v>
          </cell>
        </row>
        <row r="551">
          <cell r="C551">
            <v>2199.02</v>
          </cell>
          <cell r="D551" t="str">
            <v>Exist. Binder &amp; W.course scarifying</v>
          </cell>
          <cell r="E551" t="str">
            <v>sqm</v>
          </cell>
          <cell r="F551" t="str">
            <v>|</v>
          </cell>
          <cell r="G551">
            <v>0</v>
          </cell>
        </row>
        <row r="552">
          <cell r="C552">
            <v>2114.11</v>
          </cell>
          <cell r="D552" t="str">
            <v>Road paving &amp; foundat. demol.</v>
          </cell>
          <cell r="E552" t="str">
            <v>sqm</v>
          </cell>
          <cell r="F552" t="str">
            <v>|</v>
          </cell>
          <cell r="G552">
            <v>0</v>
          </cell>
        </row>
        <row r="553">
          <cell r="C553">
            <v>2199.06</v>
          </cell>
          <cell r="D553" t="str">
            <v>Existing Earth Dykes Demolitions</v>
          </cell>
          <cell r="E553" t="str">
            <v>cum</v>
          </cell>
          <cell r="F553" t="str">
            <v>|</v>
          </cell>
          <cell r="G553">
            <v>0</v>
          </cell>
        </row>
        <row r="554">
          <cell r="C554">
            <v>2114.0700000000002</v>
          </cell>
          <cell r="D554" t="str">
            <v>Reinf. concrete paving demol.</v>
          </cell>
          <cell r="E554" t="str">
            <v>sqm</v>
          </cell>
          <cell r="F554" t="str">
            <v>|</v>
          </cell>
          <cell r="G554">
            <v>86</v>
          </cell>
        </row>
        <row r="555">
          <cell r="C555">
            <v>2114.0100000000002</v>
          </cell>
          <cell r="D555" t="str">
            <v>Whole building demolition</v>
          </cell>
          <cell r="E555" t="str">
            <v>cum</v>
          </cell>
          <cell r="F555" t="str">
            <v>|</v>
          </cell>
          <cell r="G555">
            <v>0</v>
          </cell>
        </row>
        <row r="556">
          <cell r="C556">
            <v>2114.02</v>
          </cell>
          <cell r="D556" t="str">
            <v>Masonry thk up to 20cm demol.</v>
          </cell>
          <cell r="E556" t="str">
            <v>cum</v>
          </cell>
          <cell r="F556" t="str">
            <v>|</v>
          </cell>
          <cell r="G556">
            <v>0</v>
          </cell>
        </row>
        <row r="557">
          <cell r="C557">
            <v>2114.1999999999998</v>
          </cell>
          <cell r="D557" t="str">
            <v>Exist. C.Room Shelter Azoto</v>
          </cell>
          <cell r="E557" t="str">
            <v>cum</v>
          </cell>
          <cell r="F557" t="str">
            <v>|</v>
          </cell>
          <cell r="G557">
            <v>0</v>
          </cell>
        </row>
        <row r="558">
          <cell r="F558" t="str">
            <v>|</v>
          </cell>
        </row>
        <row r="559">
          <cell r="F559" t="str">
            <v>|</v>
          </cell>
        </row>
        <row r="560">
          <cell r="F560" t="str">
            <v>|</v>
          </cell>
        </row>
        <row r="561">
          <cell r="D561" t="str">
            <v xml:space="preserve"> Total demolitions</v>
          </cell>
          <cell r="E561" t="str">
            <v>Lsp</v>
          </cell>
          <cell r="F561" t="str">
            <v>|</v>
          </cell>
        </row>
        <row r="562">
          <cell r="F562" t="str">
            <v>|</v>
          </cell>
        </row>
        <row r="563">
          <cell r="D563" t="str">
            <v>CONCRETE  OUTFALL CHAMBER</v>
          </cell>
          <cell r="F563" t="str">
            <v>|</v>
          </cell>
        </row>
        <row r="564">
          <cell r="F564" t="str">
            <v>|</v>
          </cell>
        </row>
        <row r="565">
          <cell r="C565">
            <v>2111.3000000000002</v>
          </cell>
          <cell r="D565" t="str">
            <v>Soil sect.exc.by mach.up to 2m</v>
          </cell>
          <cell r="E565" t="str">
            <v>cum</v>
          </cell>
          <cell r="F565" t="str">
            <v>|</v>
          </cell>
          <cell r="G565">
            <v>0</v>
          </cell>
        </row>
        <row r="566">
          <cell r="C566">
            <v>2111.31</v>
          </cell>
          <cell r="D566" t="str">
            <v>Sect.exc.mach.from 2to4m depth</v>
          </cell>
          <cell r="E566" t="str">
            <v>cum</v>
          </cell>
          <cell r="F566" t="str">
            <v>|</v>
          </cell>
          <cell r="G566">
            <v>0</v>
          </cell>
        </row>
        <row r="567">
          <cell r="C567">
            <v>2111.1</v>
          </cell>
          <cell r="D567" t="str">
            <v>Soil sect.exc.by hand up to 2m</v>
          </cell>
          <cell r="E567" t="str">
            <v>cum</v>
          </cell>
          <cell r="F567" t="str">
            <v>|</v>
          </cell>
          <cell r="G567">
            <v>0</v>
          </cell>
        </row>
        <row r="568">
          <cell r="C568">
            <v>2111.11</v>
          </cell>
          <cell r="D568" t="str">
            <v>Sect.exc.hand from 2to4m depth</v>
          </cell>
          <cell r="E568" t="str">
            <v>cum</v>
          </cell>
          <cell r="F568" t="str">
            <v>|</v>
          </cell>
          <cell r="G568">
            <v>0</v>
          </cell>
        </row>
        <row r="569">
          <cell r="C569">
            <v>2199.2399999999998</v>
          </cell>
          <cell r="D569" t="str">
            <v>Soil sect.exc.by mach.up to 2m (Betw. Larssen Piling)</v>
          </cell>
          <cell r="E569" t="str">
            <v>cum</v>
          </cell>
          <cell r="F569" t="str">
            <v>|</v>
          </cell>
          <cell r="G569">
            <v>0</v>
          </cell>
        </row>
        <row r="570">
          <cell r="C570">
            <v>2199.25</v>
          </cell>
          <cell r="D570" t="str">
            <v>Soil sect.exc.by hand up to 2m (Betw. Larssen Piling)</v>
          </cell>
          <cell r="E570" t="str">
            <v>cum</v>
          </cell>
          <cell r="F570" t="str">
            <v>|</v>
          </cell>
          <cell r="G570">
            <v>0</v>
          </cell>
        </row>
        <row r="571">
          <cell r="C571">
            <v>2199.2600000000002</v>
          </cell>
          <cell r="D571" t="str">
            <v>Sect.exc.mach.from 2to4m depth(Betw. Larssen Piling)</v>
          </cell>
          <cell r="E571" t="str">
            <v>cum</v>
          </cell>
          <cell r="F571" t="str">
            <v>|</v>
          </cell>
          <cell r="G571">
            <v>0</v>
          </cell>
        </row>
        <row r="572">
          <cell r="C572">
            <v>2199.27</v>
          </cell>
          <cell r="D572" t="str">
            <v>Sect.exc.hand from 2to4m depth(Betw. Larssen Piling)</v>
          </cell>
          <cell r="E572" t="str">
            <v>cum</v>
          </cell>
          <cell r="F572" t="str">
            <v>|</v>
          </cell>
          <cell r="G572">
            <v>0</v>
          </cell>
        </row>
        <row r="573">
          <cell r="C573">
            <v>2199.2800000000002</v>
          </cell>
          <cell r="D573" t="str">
            <v>Sect.exc.mach.exceed. 4m depth(Betw. Larssen Piling)</v>
          </cell>
          <cell r="E573" t="str">
            <v>cum</v>
          </cell>
          <cell r="F573" t="str">
            <v>|</v>
          </cell>
          <cell r="G573">
            <v>0</v>
          </cell>
        </row>
        <row r="574">
          <cell r="C574">
            <v>2199.29</v>
          </cell>
          <cell r="D574" t="str">
            <v>Sect.exc.hand exceed. 4m depth(Betw. Larssen Piling)</v>
          </cell>
          <cell r="E574" t="str">
            <v>cum</v>
          </cell>
          <cell r="F574" t="str">
            <v>|</v>
          </cell>
          <cell r="G574">
            <v>0</v>
          </cell>
        </row>
        <row r="575">
          <cell r="C575">
            <v>2111.4</v>
          </cell>
          <cell r="D575" t="str">
            <v>Extra price for water table by mach.</v>
          </cell>
          <cell r="E575" t="str">
            <v>cum</v>
          </cell>
          <cell r="F575" t="str">
            <v>|</v>
          </cell>
          <cell r="G575">
            <v>0</v>
          </cell>
        </row>
        <row r="576">
          <cell r="C576">
            <v>2111.1999999999998</v>
          </cell>
          <cell r="D576" t="str">
            <v>Extra price for water table by hand</v>
          </cell>
          <cell r="E576" t="str">
            <v>cum</v>
          </cell>
          <cell r="F576" t="str">
            <v>|</v>
          </cell>
          <cell r="G576">
            <v>0</v>
          </cell>
        </row>
        <row r="577">
          <cell r="C577">
            <v>2112.04</v>
          </cell>
          <cell r="D577" t="str">
            <v>Materials from excav.transport</v>
          </cell>
          <cell r="E577" t="str">
            <v>cum</v>
          </cell>
          <cell r="F577" t="str">
            <v>|</v>
          </cell>
          <cell r="G577">
            <v>0</v>
          </cell>
        </row>
        <row r="578">
          <cell r="C578">
            <v>2112.0500000000002</v>
          </cell>
          <cell r="D578" t="str">
            <v>Materials from demol.transport</v>
          </cell>
          <cell r="E578" t="str">
            <v>cum</v>
          </cell>
          <cell r="F578" t="str">
            <v>|</v>
          </cell>
          <cell r="G578">
            <v>0</v>
          </cell>
        </row>
        <row r="579">
          <cell r="C579">
            <v>2113.0100000000002</v>
          </cell>
          <cell r="D579" t="str">
            <v>Backfill w/ matl from exc.</v>
          </cell>
          <cell r="E579" t="str">
            <v>cum</v>
          </cell>
          <cell r="F579" t="str">
            <v>|</v>
          </cell>
          <cell r="G579">
            <v>0</v>
          </cell>
        </row>
        <row r="580">
          <cell r="C580">
            <v>2199.21</v>
          </cell>
          <cell r="D580" t="str">
            <v>Backfill with desert matl.</v>
          </cell>
          <cell r="E580" t="str">
            <v>cum</v>
          </cell>
          <cell r="F580" t="str">
            <v>|</v>
          </cell>
          <cell r="G580">
            <v>0</v>
          </cell>
        </row>
        <row r="581">
          <cell r="C581">
            <v>2199.13</v>
          </cell>
          <cell r="D581" t="str">
            <v>Soil improv.under found.granular matl.</v>
          </cell>
          <cell r="E581" t="str">
            <v>cum</v>
          </cell>
          <cell r="F581" t="str">
            <v>|</v>
          </cell>
          <cell r="G581">
            <v>0</v>
          </cell>
        </row>
        <row r="582">
          <cell r="C582">
            <v>2114.04</v>
          </cell>
          <cell r="D582" t="str">
            <v>Non reinforced concrete demol.</v>
          </cell>
          <cell r="E582" t="str">
            <v>cum</v>
          </cell>
          <cell r="F582" t="str">
            <v>|</v>
          </cell>
          <cell r="G582">
            <v>0</v>
          </cell>
        </row>
        <row r="583">
          <cell r="C583">
            <v>2114.0500000000002</v>
          </cell>
          <cell r="D583" t="str">
            <v>Reinforced concrete demol.</v>
          </cell>
          <cell r="E583" t="str">
            <v>cum</v>
          </cell>
          <cell r="F583" t="str">
            <v>|</v>
          </cell>
          <cell r="G583">
            <v>0</v>
          </cell>
        </row>
        <row r="584">
          <cell r="C584">
            <v>1711.02</v>
          </cell>
          <cell r="D584" t="str">
            <v>Bitumen coat for foundation</v>
          </cell>
          <cell r="E584" t="str">
            <v>sqm</v>
          </cell>
          <cell r="F584" t="str">
            <v>|</v>
          </cell>
          <cell r="G584">
            <v>0</v>
          </cell>
        </row>
        <row r="585">
          <cell r="C585">
            <v>1799.33</v>
          </cell>
          <cell r="D585" t="str">
            <v>Polyethylene sheet under foundations</v>
          </cell>
          <cell r="E585" t="str">
            <v>sqm</v>
          </cell>
          <cell r="F585" t="str">
            <v>|</v>
          </cell>
          <cell r="G585">
            <v>0</v>
          </cell>
        </row>
        <row r="586">
          <cell r="C586">
            <v>1710.01</v>
          </cell>
          <cell r="D586" t="str">
            <v>Lean concrete 5cm thk.</v>
          </cell>
          <cell r="E586" t="str">
            <v>sqm</v>
          </cell>
          <cell r="F586" t="str">
            <v>|</v>
          </cell>
          <cell r="G586">
            <v>0</v>
          </cell>
        </row>
        <row r="587">
          <cell r="C587">
            <v>1710.02</v>
          </cell>
          <cell r="D587" t="str">
            <v>Lean concrete 10cm thk.</v>
          </cell>
          <cell r="E587" t="str">
            <v>sqm</v>
          </cell>
          <cell r="F587" t="str">
            <v>|</v>
          </cell>
          <cell r="G587">
            <v>0</v>
          </cell>
        </row>
        <row r="588">
          <cell r="C588">
            <v>1711.01</v>
          </cell>
          <cell r="D588" t="str">
            <v>Concrete for foundation</v>
          </cell>
          <cell r="E588" t="str">
            <v>cum</v>
          </cell>
          <cell r="F588" t="str">
            <v>|</v>
          </cell>
          <cell r="G588">
            <v>0</v>
          </cell>
        </row>
        <row r="589">
          <cell r="C589">
            <v>1712.01</v>
          </cell>
          <cell r="D589" t="str">
            <v>Concrete elev. up to 10m</v>
          </cell>
          <cell r="E589" t="str">
            <v>cum</v>
          </cell>
          <cell r="F589" t="str">
            <v>|</v>
          </cell>
          <cell r="G589">
            <v>0</v>
          </cell>
        </row>
        <row r="590">
          <cell r="C590">
            <v>1714.01</v>
          </cell>
          <cell r="D590" t="str">
            <v>Formwork foundation</v>
          </cell>
          <cell r="E590" t="str">
            <v>sqm</v>
          </cell>
          <cell r="F590" t="str">
            <v>|</v>
          </cell>
          <cell r="G590">
            <v>0</v>
          </cell>
        </row>
        <row r="591">
          <cell r="C591">
            <v>1714.02</v>
          </cell>
          <cell r="D591" t="str">
            <v>Formwork elev. up to 10m</v>
          </cell>
          <cell r="E591" t="str">
            <v>sqm</v>
          </cell>
          <cell r="F591" t="str">
            <v>|</v>
          </cell>
          <cell r="G591">
            <v>0</v>
          </cell>
        </row>
        <row r="592">
          <cell r="C592">
            <v>1799.36</v>
          </cell>
          <cell r="D592" t="str">
            <v>Extra price for formworks easement made by fiberglass</v>
          </cell>
          <cell r="E592" t="str">
            <v>sqm</v>
          </cell>
          <cell r="F592" t="str">
            <v>|</v>
          </cell>
          <cell r="G592">
            <v>0</v>
          </cell>
        </row>
        <row r="593">
          <cell r="C593">
            <v>1714.05</v>
          </cell>
          <cell r="D593" t="str">
            <v>Circular formwork el. &lt;10m</v>
          </cell>
          <cell r="E593" t="str">
            <v>sqm</v>
          </cell>
          <cell r="F593" t="str">
            <v>|</v>
          </cell>
          <cell r="G593">
            <v>0</v>
          </cell>
        </row>
        <row r="594">
          <cell r="C594">
            <v>1714.12</v>
          </cell>
          <cell r="D594" t="str">
            <v>Improved bond reinf.steel</v>
          </cell>
          <cell r="E594" t="str">
            <v>Kg</v>
          </cell>
          <cell r="F594" t="str">
            <v>|</v>
          </cell>
          <cell r="G594">
            <v>0</v>
          </cell>
        </row>
        <row r="595">
          <cell r="C595">
            <v>1718.01</v>
          </cell>
          <cell r="D595" t="str">
            <v>Grout 25mm thk.</v>
          </cell>
          <cell r="E595" t="str">
            <v>sqm</v>
          </cell>
          <cell r="F595" t="str">
            <v>|</v>
          </cell>
          <cell r="G595">
            <v>0</v>
          </cell>
        </row>
        <row r="596">
          <cell r="C596">
            <v>1718.03</v>
          </cell>
          <cell r="D596" t="str">
            <v>Grout &gt;50mm thk.</v>
          </cell>
          <cell r="E596" t="str">
            <v>cum</v>
          </cell>
          <cell r="F596" t="str">
            <v>|</v>
          </cell>
          <cell r="G596">
            <v>0</v>
          </cell>
        </row>
        <row r="597">
          <cell r="C597">
            <v>1718.04</v>
          </cell>
          <cell r="D597" t="str">
            <v>Non-shrinking grout 25mm</v>
          </cell>
          <cell r="E597" t="str">
            <v>sqm</v>
          </cell>
          <cell r="F597" t="str">
            <v>|</v>
          </cell>
          <cell r="G597">
            <v>0</v>
          </cell>
        </row>
        <row r="598">
          <cell r="C598">
            <v>1718.05</v>
          </cell>
          <cell r="D598" t="str">
            <v>Non-shrinking grout 50mm</v>
          </cell>
          <cell r="E598" t="str">
            <v>sqm</v>
          </cell>
          <cell r="F598" t="str">
            <v>|</v>
          </cell>
          <cell r="G598">
            <v>0</v>
          </cell>
        </row>
        <row r="599">
          <cell r="C599">
            <v>1718.06</v>
          </cell>
          <cell r="D599" t="str">
            <v>Non-shrinking grout &gt;50mm</v>
          </cell>
          <cell r="E599" t="str">
            <v>cum</v>
          </cell>
          <cell r="F599" t="str">
            <v>|</v>
          </cell>
          <cell r="G599">
            <v>0</v>
          </cell>
        </row>
        <row r="600">
          <cell r="C600">
            <v>2199.23</v>
          </cell>
          <cell r="D600" t="str">
            <v>Formation of anchor bolts pockets</v>
          </cell>
          <cell r="E600" t="str">
            <v>cu.dm</v>
          </cell>
          <cell r="F600" t="str">
            <v>|</v>
          </cell>
          <cell r="G600">
            <v>0</v>
          </cell>
        </row>
        <row r="601">
          <cell r="C601">
            <v>1714.17</v>
          </cell>
          <cell r="D601" t="str">
            <v>Anchor bolts weight up to 20Kg</v>
          </cell>
          <cell r="E601" t="str">
            <v>Kg</v>
          </cell>
          <cell r="F601" t="str">
            <v>|</v>
          </cell>
          <cell r="G601">
            <v>0</v>
          </cell>
        </row>
        <row r="602">
          <cell r="C602">
            <v>1714.25</v>
          </cell>
          <cell r="D602" t="str">
            <v>Steel insert</v>
          </cell>
          <cell r="E602" t="str">
            <v>Kg</v>
          </cell>
          <cell r="F602" t="str">
            <v>|</v>
          </cell>
          <cell r="G602">
            <v>0</v>
          </cell>
        </row>
        <row r="603">
          <cell r="C603">
            <v>1714.26</v>
          </cell>
          <cell r="D603" t="str">
            <v>Steel insert inst. only</v>
          </cell>
          <cell r="E603" t="str">
            <v>Kg</v>
          </cell>
          <cell r="F603" t="str">
            <v>|</v>
          </cell>
          <cell r="G603">
            <v>0</v>
          </cell>
        </row>
        <row r="604">
          <cell r="C604">
            <v>1413.05</v>
          </cell>
          <cell r="D604" t="str">
            <v>PVC piping         dia. 315mm</v>
          </cell>
          <cell r="E604" t="str">
            <v>lm</v>
          </cell>
          <cell r="F604" t="str">
            <v>|</v>
          </cell>
          <cell r="G604">
            <v>0</v>
          </cell>
        </row>
        <row r="605">
          <cell r="C605">
            <v>1499.17</v>
          </cell>
          <cell r="D605" t="str">
            <v>PVC piping         dia. 600mm</v>
          </cell>
          <cell r="E605" t="str">
            <v>lm</v>
          </cell>
          <cell r="F605" t="str">
            <v>|</v>
          </cell>
          <cell r="G605">
            <v>0</v>
          </cell>
        </row>
        <row r="606">
          <cell r="C606">
            <v>1718.12</v>
          </cell>
          <cell r="D606" t="str">
            <v>PVC water-stop: 30cm wide</v>
          </cell>
          <cell r="E606" t="str">
            <v>lm</v>
          </cell>
          <cell r="F606" t="str">
            <v>|</v>
          </cell>
          <cell r="G606">
            <v>0</v>
          </cell>
        </row>
        <row r="607">
          <cell r="C607">
            <v>1799.02</v>
          </cell>
          <cell r="D607" t="str">
            <v>Waterproof cement additive</v>
          </cell>
          <cell r="E607" t="str">
            <v>kg</v>
          </cell>
          <cell r="F607" t="str">
            <v>|</v>
          </cell>
          <cell r="G607">
            <v>0</v>
          </cell>
        </row>
        <row r="608">
          <cell r="C608">
            <v>1715.12</v>
          </cell>
          <cell r="D608" t="str">
            <v>Checkered plate cover</v>
          </cell>
          <cell r="E608" t="str">
            <v>Kg</v>
          </cell>
          <cell r="F608" t="str">
            <v>|</v>
          </cell>
          <cell r="G608">
            <v>0</v>
          </cell>
        </row>
        <row r="609">
          <cell r="C609">
            <v>1715.14</v>
          </cell>
          <cell r="D609" t="str">
            <v>Steel frame</v>
          </cell>
          <cell r="E609" t="str">
            <v>Kg</v>
          </cell>
          <cell r="F609" t="str">
            <v>|</v>
          </cell>
          <cell r="G609">
            <v>0</v>
          </cell>
        </row>
        <row r="610">
          <cell r="C610">
            <v>1714.23</v>
          </cell>
          <cell r="D610" t="str">
            <v>Teflon/neoprene bearing/plate</v>
          </cell>
          <cell r="E610" t="str">
            <v>Kg</v>
          </cell>
          <cell r="F610" t="str">
            <v>|</v>
          </cell>
          <cell r="G610">
            <v>0</v>
          </cell>
        </row>
        <row r="611">
          <cell r="C611">
            <v>2016.5</v>
          </cell>
          <cell r="D611" t="str">
            <v>Steel manufactured material</v>
          </cell>
          <cell r="E611" t="str">
            <v>Kg</v>
          </cell>
          <cell r="F611" t="str">
            <v>|</v>
          </cell>
          <cell r="G611">
            <v>0</v>
          </cell>
        </row>
        <row r="612">
          <cell r="C612">
            <v>2799.05</v>
          </cell>
          <cell r="D612" t="str">
            <v>Supply install./removal C.S.Sheet Piling Type "LARSSEN"</v>
          </cell>
          <cell r="E612" t="str">
            <v>sqm</v>
          </cell>
          <cell r="F612" t="str">
            <v>|</v>
          </cell>
          <cell r="G612">
            <v>0</v>
          </cell>
        </row>
        <row r="613">
          <cell r="C613">
            <v>2799.06</v>
          </cell>
          <cell r="D613" t="str">
            <v>Tie of LARSSEN sh.pil.by tension rod /conc.anchor log</v>
          </cell>
          <cell r="E613" t="str">
            <v>u.</v>
          </cell>
          <cell r="F613" t="str">
            <v>|</v>
          </cell>
          <cell r="G613">
            <v>0</v>
          </cell>
        </row>
        <row r="614">
          <cell r="C614">
            <v>2799.07</v>
          </cell>
          <cell r="D614" t="str">
            <v>Stiffening by steel profile of LARSSEN sheet piling</v>
          </cell>
          <cell r="E614" t="str">
            <v>Kg</v>
          </cell>
          <cell r="F614" t="str">
            <v>|</v>
          </cell>
          <cell r="G614">
            <v>0</v>
          </cell>
        </row>
        <row r="615">
          <cell r="C615">
            <v>1799.31</v>
          </cell>
          <cell r="D615" t="str">
            <v>Supply installat./removal of temporary steel sluice gate</v>
          </cell>
          <cell r="E615" t="str">
            <v>Kg</v>
          </cell>
          <cell r="F615" t="str">
            <v>|</v>
          </cell>
          <cell r="G615">
            <v>0</v>
          </cell>
        </row>
        <row r="616">
          <cell r="C616">
            <v>1799.32</v>
          </cell>
          <cell r="D616" t="str">
            <v>Supply and driving in the soil of steel HEB 220÷240</v>
          </cell>
          <cell r="E616" t="str">
            <v>Kg</v>
          </cell>
          <cell r="F616" t="str">
            <v>|</v>
          </cell>
          <cell r="G616">
            <v>0</v>
          </cell>
        </row>
        <row r="617">
          <cell r="C617">
            <v>1799.39</v>
          </cell>
          <cell r="D617" t="str">
            <v>Tension rod w/screw coupling for HEB head anchoring</v>
          </cell>
          <cell r="E617" t="str">
            <v>u.</v>
          </cell>
          <cell r="F617" t="str">
            <v>|</v>
          </cell>
          <cell r="G617">
            <v>0</v>
          </cell>
        </row>
        <row r="618">
          <cell r="C618">
            <v>1799.4</v>
          </cell>
          <cell r="D618" t="str">
            <v>AISI Steel insert</v>
          </cell>
          <cell r="E618" t="str">
            <v>Kg</v>
          </cell>
          <cell r="F618" t="str">
            <v>|</v>
          </cell>
          <cell r="G618">
            <v>0</v>
          </cell>
        </row>
        <row r="619">
          <cell r="C619">
            <v>1799.41</v>
          </cell>
          <cell r="D619" t="str">
            <v>AISI Anchor bolts weight up to 20Kg</v>
          </cell>
          <cell r="E619" t="str">
            <v>Kg</v>
          </cell>
          <cell r="F619" t="str">
            <v>|</v>
          </cell>
          <cell r="G619">
            <v>0</v>
          </cell>
        </row>
        <row r="620">
          <cell r="C620">
            <v>1715.02</v>
          </cell>
          <cell r="D620" t="str">
            <v>Pit 0,91x0,91 to 1,5x1,5m</v>
          </cell>
          <cell r="E620" t="str">
            <v>cum</v>
          </cell>
          <cell r="F620" t="str">
            <v>|</v>
          </cell>
          <cell r="G620">
            <v>0</v>
          </cell>
        </row>
        <row r="621">
          <cell r="C621">
            <v>1799.37</v>
          </cell>
          <cell r="D621" t="str">
            <v>Precast concrete cover 30 cm thick</v>
          </cell>
          <cell r="E621" t="str">
            <v>sqm</v>
          </cell>
          <cell r="F621" t="str">
            <v>|</v>
          </cell>
          <cell r="G621">
            <v>0</v>
          </cell>
        </row>
        <row r="622">
          <cell r="C622">
            <v>1799.25</v>
          </cell>
          <cell r="D622" t="str">
            <v>Chipping of existing concrete surface</v>
          </cell>
          <cell r="E622" t="str">
            <v>sqm</v>
          </cell>
          <cell r="F622" t="str">
            <v>|</v>
          </cell>
          <cell r="G622">
            <v>0</v>
          </cell>
        </row>
        <row r="623">
          <cell r="C623">
            <v>1799.26</v>
          </cell>
          <cell r="D623" t="str">
            <v>Drilled Holes 2" on reinf. concrete</v>
          </cell>
          <cell r="E623" t="str">
            <v>lm</v>
          </cell>
          <cell r="F623" t="str">
            <v>|</v>
          </cell>
          <cell r="G623">
            <v>0</v>
          </cell>
        </row>
        <row r="624">
          <cell r="C624">
            <v>1799.27</v>
          </cell>
          <cell r="D624" t="str">
            <v>Sticking epoxy resin on concrete surface</v>
          </cell>
          <cell r="E624" t="str">
            <v>sqm</v>
          </cell>
          <cell r="F624" t="str">
            <v>|</v>
          </cell>
          <cell r="G624">
            <v>0</v>
          </cell>
        </row>
        <row r="625">
          <cell r="C625">
            <v>1799.28</v>
          </cell>
          <cell r="D625" t="str">
            <v>Injection of mortar Pagel in holes 2"</v>
          </cell>
          <cell r="E625" t="str">
            <v>cum</v>
          </cell>
          <cell r="F625" t="str">
            <v>|</v>
          </cell>
          <cell r="G625">
            <v>0</v>
          </cell>
        </row>
        <row r="626">
          <cell r="C626">
            <v>1799.38</v>
          </cell>
          <cell r="D626" t="str">
            <v>Protective Waterproof painting on cls surfaces</v>
          </cell>
          <cell r="E626" t="str">
            <v>sqm</v>
          </cell>
          <cell r="F626" t="str">
            <v>|</v>
          </cell>
          <cell r="G626">
            <v>0</v>
          </cell>
        </row>
        <row r="627">
          <cell r="C627">
            <v>1799.03</v>
          </cell>
          <cell r="D627" t="str">
            <v>Precast concrete covers 10 cm thick</v>
          </cell>
          <cell r="E627" t="str">
            <v>sqm</v>
          </cell>
          <cell r="F627" t="str">
            <v>|</v>
          </cell>
          <cell r="G627">
            <v>0</v>
          </cell>
        </row>
        <row r="628">
          <cell r="C628">
            <v>1715.08</v>
          </cell>
          <cell r="D628" t="str">
            <v>Supply of cast iron cover</v>
          </cell>
          <cell r="E628" t="str">
            <v>Kg</v>
          </cell>
          <cell r="F628" t="str">
            <v>|</v>
          </cell>
          <cell r="G628">
            <v>0</v>
          </cell>
        </row>
        <row r="629">
          <cell r="C629">
            <v>1715.09</v>
          </cell>
          <cell r="D629" t="str">
            <v>Laying of cast-iron cover</v>
          </cell>
          <cell r="E629" t="str">
            <v>Kg</v>
          </cell>
          <cell r="F629" t="str">
            <v>|</v>
          </cell>
          <cell r="G629">
            <v>0</v>
          </cell>
        </row>
        <row r="630">
          <cell r="C630">
            <v>2199.3000000000002</v>
          </cell>
          <cell r="D630" t="str">
            <v>Dewatering pumps diam. 100 mm w/ power &amp; check</v>
          </cell>
          <cell r="E630" t="str">
            <v>hour</v>
          </cell>
          <cell r="F630" t="str">
            <v>|</v>
          </cell>
          <cell r="G630">
            <v>0</v>
          </cell>
        </row>
        <row r="631">
          <cell r="C631">
            <v>2199.31</v>
          </cell>
          <cell r="D631" t="str">
            <v>Formation of granular base course for dewatering works</v>
          </cell>
          <cell r="E631" t="str">
            <v>cum</v>
          </cell>
          <cell r="F631" t="str">
            <v>|</v>
          </cell>
          <cell r="G631">
            <v>0</v>
          </cell>
        </row>
        <row r="632">
          <cell r="C632">
            <v>2199.3200000000002</v>
          </cell>
          <cell r="D632" t="str">
            <v>High Pressure water injection for cleaning slide guide</v>
          </cell>
          <cell r="E632" t="str">
            <v>lm</v>
          </cell>
          <cell r="F632" t="str">
            <v>|</v>
          </cell>
          <cell r="G632">
            <v>0</v>
          </cell>
        </row>
        <row r="633">
          <cell r="F633" t="str">
            <v>|</v>
          </cell>
        </row>
        <row r="634">
          <cell r="D634" t="str">
            <v>Total Concrete Outfall Chamber</v>
          </cell>
          <cell r="E634" t="str">
            <v>cum</v>
          </cell>
          <cell r="F634" t="str">
            <v>|</v>
          </cell>
        </row>
        <row r="635">
          <cell r="F635" t="str">
            <v>|</v>
          </cell>
        </row>
        <row r="636">
          <cell r="D636" t="str">
            <v>SEA WATER INTAKE CONCRETE BASIN &amp; CULVERTS</v>
          </cell>
          <cell r="F636" t="str">
            <v>|</v>
          </cell>
        </row>
        <row r="637">
          <cell r="F637" t="str">
            <v>|</v>
          </cell>
        </row>
        <row r="638">
          <cell r="C638">
            <v>2111.3000000000002</v>
          </cell>
          <cell r="D638" t="str">
            <v>Soil sect.exc.by mach.up to 2m</v>
          </cell>
          <cell r="E638" t="str">
            <v>cum</v>
          </cell>
          <cell r="F638" t="str">
            <v>|</v>
          </cell>
          <cell r="G638">
            <v>0</v>
          </cell>
        </row>
        <row r="639">
          <cell r="C639">
            <v>2111.31</v>
          </cell>
          <cell r="D639" t="str">
            <v>Sect.exc.mach.from 2to4m depth</v>
          </cell>
          <cell r="E639" t="str">
            <v>cum</v>
          </cell>
          <cell r="F639" t="str">
            <v>|</v>
          </cell>
          <cell r="G639">
            <v>0</v>
          </cell>
        </row>
        <row r="640">
          <cell r="C640">
            <v>2111.1</v>
          </cell>
          <cell r="D640" t="str">
            <v>Soil sect.exc.by hand up to 2m</v>
          </cell>
          <cell r="E640" t="str">
            <v>cum</v>
          </cell>
          <cell r="F640" t="str">
            <v>|</v>
          </cell>
          <cell r="G640">
            <v>0</v>
          </cell>
        </row>
        <row r="641">
          <cell r="C641">
            <v>2111.11</v>
          </cell>
          <cell r="D641" t="str">
            <v>Sect.exc.hand from 2to4m depth</v>
          </cell>
          <cell r="E641" t="str">
            <v>cum</v>
          </cell>
          <cell r="F641" t="str">
            <v>|</v>
          </cell>
          <cell r="G641">
            <v>0</v>
          </cell>
        </row>
        <row r="642">
          <cell r="C642">
            <v>2199.2399999999998</v>
          </cell>
          <cell r="D642" t="str">
            <v>Soil sect.exc.by mach.up to 2m (Betw. Larssen Piling)</v>
          </cell>
          <cell r="E642" t="str">
            <v>cum</v>
          </cell>
          <cell r="F642" t="str">
            <v>|</v>
          </cell>
          <cell r="G642">
            <v>0</v>
          </cell>
        </row>
        <row r="643">
          <cell r="C643">
            <v>2199.25</v>
          </cell>
          <cell r="D643" t="str">
            <v>Soil sect.exc.by hand up to 2m (Betw. Larssen Piling)</v>
          </cell>
          <cell r="E643" t="str">
            <v>cum</v>
          </cell>
          <cell r="F643" t="str">
            <v>|</v>
          </cell>
          <cell r="G643">
            <v>0</v>
          </cell>
        </row>
        <row r="644">
          <cell r="C644">
            <v>2199.2600000000002</v>
          </cell>
          <cell r="D644" t="str">
            <v>Sect.exc.mach.from 2to4m depth(Betw. Larssen Piling)</v>
          </cell>
          <cell r="E644" t="str">
            <v>cum</v>
          </cell>
          <cell r="F644" t="str">
            <v>|</v>
          </cell>
          <cell r="G644">
            <v>0</v>
          </cell>
        </row>
        <row r="645">
          <cell r="C645">
            <v>2199.27</v>
          </cell>
          <cell r="D645" t="str">
            <v>Sect.exc.hand from 2to4m depth(Betw. Larssen Piling)</v>
          </cell>
          <cell r="E645" t="str">
            <v>cum</v>
          </cell>
          <cell r="F645" t="str">
            <v>|</v>
          </cell>
          <cell r="G645">
            <v>0</v>
          </cell>
        </row>
        <row r="646">
          <cell r="C646">
            <v>2199.2800000000002</v>
          </cell>
          <cell r="D646" t="str">
            <v>Sect.exc.mach.exceed. 4m depth(Betw. Larssen Piling)</v>
          </cell>
          <cell r="E646" t="str">
            <v>cum</v>
          </cell>
          <cell r="F646" t="str">
            <v>|</v>
          </cell>
          <cell r="G646">
            <v>0</v>
          </cell>
        </row>
        <row r="647">
          <cell r="C647">
            <v>2199.29</v>
          </cell>
          <cell r="D647" t="str">
            <v>Sect.exc.hand exceed. 4m depth(Betw. Larssen Piling)</v>
          </cell>
          <cell r="E647" t="str">
            <v>cum</v>
          </cell>
          <cell r="F647" t="str">
            <v>|</v>
          </cell>
          <cell r="G647">
            <v>0</v>
          </cell>
        </row>
        <row r="648">
          <cell r="C648">
            <v>2111.4</v>
          </cell>
          <cell r="D648" t="str">
            <v>Extra price for water table by mach.</v>
          </cell>
          <cell r="E648" t="str">
            <v>cum</v>
          </cell>
          <cell r="F648" t="str">
            <v>|</v>
          </cell>
          <cell r="G648">
            <v>0</v>
          </cell>
        </row>
        <row r="649">
          <cell r="C649">
            <v>2111.1999999999998</v>
          </cell>
          <cell r="D649" t="str">
            <v>Extra price for water table by hand</v>
          </cell>
          <cell r="E649" t="str">
            <v>cum</v>
          </cell>
          <cell r="F649" t="str">
            <v>|</v>
          </cell>
          <cell r="G649">
            <v>0</v>
          </cell>
        </row>
        <row r="650">
          <cell r="C650">
            <v>2112.04</v>
          </cell>
          <cell r="D650" t="str">
            <v>Materials from excav.transport</v>
          </cell>
          <cell r="E650" t="str">
            <v>cum</v>
          </cell>
          <cell r="F650" t="str">
            <v>|</v>
          </cell>
          <cell r="G650">
            <v>0</v>
          </cell>
        </row>
        <row r="651">
          <cell r="C651">
            <v>2112.0500000000002</v>
          </cell>
          <cell r="D651" t="str">
            <v>Materials from demol.transport</v>
          </cell>
          <cell r="E651" t="str">
            <v>cum</v>
          </cell>
          <cell r="F651" t="str">
            <v>|</v>
          </cell>
          <cell r="G651">
            <v>0</v>
          </cell>
        </row>
        <row r="652">
          <cell r="C652">
            <v>2113.0100000000002</v>
          </cell>
          <cell r="D652" t="str">
            <v>Backfill w/ matl from exc.</v>
          </cell>
          <cell r="E652" t="str">
            <v>cum</v>
          </cell>
          <cell r="F652" t="str">
            <v>|</v>
          </cell>
          <cell r="G652">
            <v>0</v>
          </cell>
        </row>
        <row r="653">
          <cell r="C653">
            <v>2199.21</v>
          </cell>
          <cell r="D653" t="str">
            <v>Backfill with desert matl.</v>
          </cell>
          <cell r="E653" t="str">
            <v>cum</v>
          </cell>
          <cell r="F653" t="str">
            <v>|</v>
          </cell>
          <cell r="G653">
            <v>0</v>
          </cell>
        </row>
        <row r="654">
          <cell r="C654">
            <v>2199.13</v>
          </cell>
          <cell r="D654" t="str">
            <v>Soil improv.under found.granular matl.</v>
          </cell>
          <cell r="E654" t="str">
            <v>cum</v>
          </cell>
          <cell r="F654" t="str">
            <v>|</v>
          </cell>
          <cell r="G654">
            <v>0</v>
          </cell>
        </row>
        <row r="655">
          <cell r="C655">
            <v>2114.04</v>
          </cell>
          <cell r="D655" t="str">
            <v>Non reinforced concrete demol.</v>
          </cell>
          <cell r="E655" t="str">
            <v>cum</v>
          </cell>
          <cell r="F655" t="str">
            <v>|</v>
          </cell>
          <cell r="G655">
            <v>0</v>
          </cell>
        </row>
        <row r="656">
          <cell r="C656">
            <v>2114.0500000000002</v>
          </cell>
          <cell r="D656" t="str">
            <v>Reinforced concrete demol.</v>
          </cell>
          <cell r="E656" t="str">
            <v>cum</v>
          </cell>
          <cell r="F656" t="str">
            <v>|</v>
          </cell>
          <cell r="G656">
            <v>0</v>
          </cell>
        </row>
        <row r="657">
          <cell r="C657">
            <v>1711.02</v>
          </cell>
          <cell r="D657" t="str">
            <v>Bitumen coat for foundation</v>
          </cell>
          <cell r="E657" t="str">
            <v>sqm</v>
          </cell>
          <cell r="F657" t="str">
            <v>|</v>
          </cell>
          <cell r="G657">
            <v>0</v>
          </cell>
        </row>
        <row r="658">
          <cell r="C658">
            <v>1799.33</v>
          </cell>
          <cell r="D658" t="str">
            <v>Polyethylene sheet under foundations</v>
          </cell>
          <cell r="E658" t="str">
            <v>sqm</v>
          </cell>
          <cell r="F658" t="str">
            <v>|</v>
          </cell>
          <cell r="G658">
            <v>0</v>
          </cell>
        </row>
        <row r="659">
          <cell r="C659">
            <v>1710.01</v>
          </cell>
          <cell r="D659" t="str">
            <v>Lean concrete 5cm thk.</v>
          </cell>
          <cell r="E659" t="str">
            <v>sqm</v>
          </cell>
          <cell r="F659" t="str">
            <v>|</v>
          </cell>
          <cell r="G659">
            <v>0</v>
          </cell>
        </row>
        <row r="660">
          <cell r="C660">
            <v>1710.02</v>
          </cell>
          <cell r="D660" t="str">
            <v>Lean concrete 10cm thk.</v>
          </cell>
          <cell r="E660" t="str">
            <v>sqm</v>
          </cell>
          <cell r="F660" t="str">
            <v>|</v>
          </cell>
          <cell r="G660">
            <v>0</v>
          </cell>
        </row>
        <row r="661">
          <cell r="C661">
            <v>1711.01</v>
          </cell>
          <cell r="D661" t="str">
            <v>Concrete for foundation</v>
          </cell>
          <cell r="E661" t="str">
            <v>cum</v>
          </cell>
          <cell r="F661" t="str">
            <v>|</v>
          </cell>
          <cell r="G661">
            <v>0</v>
          </cell>
        </row>
        <row r="662">
          <cell r="C662">
            <v>1712.01</v>
          </cell>
          <cell r="D662" t="str">
            <v>Concrete elev. up to 10m</v>
          </cell>
          <cell r="E662" t="str">
            <v>cum</v>
          </cell>
          <cell r="F662" t="str">
            <v>|</v>
          </cell>
          <cell r="G662">
            <v>0</v>
          </cell>
        </row>
        <row r="663">
          <cell r="C663">
            <v>1714.01</v>
          </cell>
          <cell r="D663" t="str">
            <v>Formwork foundation</v>
          </cell>
          <cell r="E663" t="str">
            <v>sqm</v>
          </cell>
          <cell r="F663" t="str">
            <v>|</v>
          </cell>
          <cell r="G663">
            <v>0</v>
          </cell>
        </row>
        <row r="664">
          <cell r="C664">
            <v>1714.02</v>
          </cell>
          <cell r="D664" t="str">
            <v>Formwork elev. up to 10m</v>
          </cell>
          <cell r="E664" t="str">
            <v>sqm</v>
          </cell>
          <cell r="F664" t="str">
            <v>|</v>
          </cell>
          <cell r="G664">
            <v>0</v>
          </cell>
        </row>
        <row r="665">
          <cell r="C665">
            <v>1799.36</v>
          </cell>
          <cell r="D665" t="str">
            <v>Extra price for formworks easement made by fiberglass</v>
          </cell>
          <cell r="E665" t="str">
            <v>sqm</v>
          </cell>
          <cell r="F665" t="str">
            <v>|</v>
          </cell>
          <cell r="G665">
            <v>0</v>
          </cell>
        </row>
        <row r="666">
          <cell r="C666">
            <v>1714.05</v>
          </cell>
          <cell r="D666" t="str">
            <v>Circular formwork el. &lt;10m</v>
          </cell>
          <cell r="E666" t="str">
            <v>sqm</v>
          </cell>
          <cell r="F666" t="str">
            <v>|</v>
          </cell>
          <cell r="G666">
            <v>0</v>
          </cell>
        </row>
        <row r="667">
          <cell r="C667">
            <v>1714.12</v>
          </cell>
          <cell r="D667" t="str">
            <v>Improved bond reinf.steel</v>
          </cell>
          <cell r="E667" t="str">
            <v>Kg</v>
          </cell>
          <cell r="F667" t="str">
            <v>|</v>
          </cell>
          <cell r="G667">
            <v>0</v>
          </cell>
        </row>
        <row r="668">
          <cell r="C668">
            <v>1718.01</v>
          </cell>
          <cell r="D668" t="str">
            <v>Grout 25mm thk.</v>
          </cell>
          <cell r="E668" t="str">
            <v>sqm</v>
          </cell>
          <cell r="F668" t="str">
            <v>|</v>
          </cell>
          <cell r="G668">
            <v>0</v>
          </cell>
        </row>
        <row r="669">
          <cell r="C669">
            <v>1718.03</v>
          </cell>
          <cell r="D669" t="str">
            <v>Grout &gt;50mm thk.</v>
          </cell>
          <cell r="E669" t="str">
            <v>cum</v>
          </cell>
          <cell r="F669" t="str">
            <v>|</v>
          </cell>
          <cell r="G669">
            <v>0</v>
          </cell>
        </row>
        <row r="670">
          <cell r="C670">
            <v>1718.04</v>
          </cell>
          <cell r="D670" t="str">
            <v>Non-shrinking grout 25mm</v>
          </cell>
          <cell r="E670" t="str">
            <v>sqm</v>
          </cell>
          <cell r="F670" t="str">
            <v>|</v>
          </cell>
          <cell r="G670">
            <v>0</v>
          </cell>
        </row>
        <row r="671">
          <cell r="C671">
            <v>1718.05</v>
          </cell>
          <cell r="D671" t="str">
            <v>Non-shrinking grout 50mm</v>
          </cell>
          <cell r="E671" t="str">
            <v>sqm</v>
          </cell>
          <cell r="F671" t="str">
            <v>|</v>
          </cell>
          <cell r="G671">
            <v>0</v>
          </cell>
        </row>
        <row r="672">
          <cell r="C672">
            <v>1718.06</v>
          </cell>
          <cell r="D672" t="str">
            <v>Non-shrinking grout &gt;50mm</v>
          </cell>
          <cell r="E672" t="str">
            <v>cum</v>
          </cell>
          <cell r="F672" t="str">
            <v>|</v>
          </cell>
          <cell r="G672">
            <v>0</v>
          </cell>
        </row>
        <row r="673">
          <cell r="C673">
            <v>2199.23</v>
          </cell>
          <cell r="D673" t="str">
            <v>Formation of anchor bolts pockets</v>
          </cell>
          <cell r="E673" t="str">
            <v>cu.dm</v>
          </cell>
          <cell r="F673" t="str">
            <v>|</v>
          </cell>
          <cell r="G673">
            <v>0</v>
          </cell>
        </row>
        <row r="674">
          <cell r="C674">
            <v>1714.17</v>
          </cell>
          <cell r="D674" t="str">
            <v>Anchor bolts weight up to 20Kg</v>
          </cell>
          <cell r="E674" t="str">
            <v>Kg</v>
          </cell>
          <cell r="F674" t="str">
            <v>|</v>
          </cell>
          <cell r="G674">
            <v>0</v>
          </cell>
        </row>
        <row r="675">
          <cell r="C675">
            <v>1714.25</v>
          </cell>
          <cell r="D675" t="str">
            <v>Steel insert</v>
          </cell>
          <cell r="E675" t="str">
            <v>Kg</v>
          </cell>
          <cell r="F675" t="str">
            <v>|</v>
          </cell>
          <cell r="G675">
            <v>0</v>
          </cell>
        </row>
        <row r="676">
          <cell r="C676">
            <v>1714.26</v>
          </cell>
          <cell r="D676" t="str">
            <v>Steel insert inst. only</v>
          </cell>
          <cell r="E676" t="str">
            <v>Kg</v>
          </cell>
          <cell r="F676" t="str">
            <v>|</v>
          </cell>
          <cell r="G676">
            <v>0</v>
          </cell>
        </row>
        <row r="677">
          <cell r="C677">
            <v>1413.05</v>
          </cell>
          <cell r="D677" t="str">
            <v>PVC piping         dia. 315mm</v>
          </cell>
          <cell r="E677" t="str">
            <v>lm</v>
          </cell>
          <cell r="F677" t="str">
            <v>|</v>
          </cell>
          <cell r="G677">
            <v>0</v>
          </cell>
        </row>
        <row r="678">
          <cell r="C678">
            <v>1499.17</v>
          </cell>
          <cell r="D678" t="str">
            <v>PVC piping         dia. 600mm</v>
          </cell>
          <cell r="E678" t="str">
            <v>lm</v>
          </cell>
          <cell r="F678" t="str">
            <v>|</v>
          </cell>
          <cell r="G678">
            <v>0</v>
          </cell>
        </row>
        <row r="679">
          <cell r="C679">
            <v>1718.12</v>
          </cell>
          <cell r="D679" t="str">
            <v>PVC water-stop: 30cm wide</v>
          </cell>
          <cell r="E679" t="str">
            <v>lm</v>
          </cell>
          <cell r="F679" t="str">
            <v>|</v>
          </cell>
          <cell r="G679">
            <v>0</v>
          </cell>
        </row>
        <row r="680">
          <cell r="C680">
            <v>1799.02</v>
          </cell>
          <cell r="D680" t="str">
            <v>Waterproof cement additive</v>
          </cell>
          <cell r="E680" t="str">
            <v>kg</v>
          </cell>
          <cell r="F680" t="str">
            <v>|</v>
          </cell>
          <cell r="G680">
            <v>0</v>
          </cell>
        </row>
        <row r="681">
          <cell r="C681">
            <v>1715.12</v>
          </cell>
          <cell r="D681" t="str">
            <v>Checkered plate cover</v>
          </cell>
          <cell r="E681" t="str">
            <v>Kg</v>
          </cell>
          <cell r="F681" t="str">
            <v>|</v>
          </cell>
          <cell r="G681">
            <v>0</v>
          </cell>
        </row>
        <row r="682">
          <cell r="C682">
            <v>1715.14</v>
          </cell>
          <cell r="D682" t="str">
            <v>Steel frame</v>
          </cell>
          <cell r="E682" t="str">
            <v>Kg</v>
          </cell>
          <cell r="F682" t="str">
            <v>|</v>
          </cell>
          <cell r="G682">
            <v>0</v>
          </cell>
        </row>
        <row r="683">
          <cell r="C683">
            <v>1714.23</v>
          </cell>
          <cell r="D683" t="str">
            <v>Teflon/neoprene bearing/plate</v>
          </cell>
          <cell r="E683" t="str">
            <v>Kg</v>
          </cell>
          <cell r="F683" t="str">
            <v>|</v>
          </cell>
          <cell r="G683">
            <v>0</v>
          </cell>
        </row>
        <row r="684">
          <cell r="C684">
            <v>2016.5</v>
          </cell>
          <cell r="D684" t="str">
            <v>Steel manufactured material</v>
          </cell>
          <cell r="E684" t="str">
            <v>Kg</v>
          </cell>
          <cell r="F684" t="str">
            <v>|</v>
          </cell>
          <cell r="G684">
            <v>0</v>
          </cell>
        </row>
        <row r="685">
          <cell r="C685">
            <v>2799.05</v>
          </cell>
          <cell r="D685" t="str">
            <v>Supply install./removal C.S.Sheet Piling Type "LARSSEN"</v>
          </cell>
          <cell r="E685" t="str">
            <v>sqm</v>
          </cell>
          <cell r="F685" t="str">
            <v>|</v>
          </cell>
          <cell r="G685">
            <v>0</v>
          </cell>
        </row>
        <row r="686">
          <cell r="C686">
            <v>2799.06</v>
          </cell>
          <cell r="D686" t="str">
            <v>Tie of LARSSEN sh.pil.by tension rod /conc.anchor log</v>
          </cell>
          <cell r="E686" t="str">
            <v>u.</v>
          </cell>
          <cell r="F686" t="str">
            <v>|</v>
          </cell>
          <cell r="G686">
            <v>0</v>
          </cell>
        </row>
        <row r="687">
          <cell r="C687">
            <v>2799.07</v>
          </cell>
          <cell r="D687" t="str">
            <v>Stiffening by steel profile of LARSSEN sheet piling</v>
          </cell>
          <cell r="E687" t="str">
            <v>Kg</v>
          </cell>
          <cell r="F687" t="str">
            <v>|</v>
          </cell>
          <cell r="G687">
            <v>0</v>
          </cell>
        </row>
        <row r="688">
          <cell r="C688">
            <v>1799.31</v>
          </cell>
          <cell r="D688" t="str">
            <v>Supply installat./removal of temporary steel sluice gate</v>
          </cell>
          <cell r="E688" t="str">
            <v>Kg</v>
          </cell>
          <cell r="F688" t="str">
            <v>|</v>
          </cell>
          <cell r="G688">
            <v>0</v>
          </cell>
        </row>
        <row r="689">
          <cell r="C689">
            <v>1799.32</v>
          </cell>
          <cell r="D689" t="str">
            <v>Supply and driving in the soil of steel HEB 220÷240</v>
          </cell>
          <cell r="E689" t="str">
            <v>Kg</v>
          </cell>
          <cell r="F689" t="str">
            <v>|</v>
          </cell>
          <cell r="G689">
            <v>0</v>
          </cell>
        </row>
        <row r="690">
          <cell r="C690">
            <v>1799.39</v>
          </cell>
          <cell r="D690" t="str">
            <v>Tension rod w/screw coupling for HEB head anchoring</v>
          </cell>
          <cell r="E690" t="str">
            <v>u.</v>
          </cell>
          <cell r="F690" t="str">
            <v>|</v>
          </cell>
          <cell r="G690">
            <v>0</v>
          </cell>
        </row>
        <row r="691">
          <cell r="C691">
            <v>1799.4</v>
          </cell>
          <cell r="D691" t="str">
            <v>AISI Steel insert</v>
          </cell>
          <cell r="E691" t="str">
            <v>Kg</v>
          </cell>
          <cell r="F691" t="str">
            <v>|</v>
          </cell>
          <cell r="G691">
            <v>0</v>
          </cell>
        </row>
        <row r="692">
          <cell r="C692">
            <v>1799.41</v>
          </cell>
          <cell r="D692" t="str">
            <v>AISI Anchor bolts weight up to 20Kg</v>
          </cell>
          <cell r="E692" t="str">
            <v>Kg</v>
          </cell>
          <cell r="F692" t="str">
            <v>|</v>
          </cell>
          <cell r="G692">
            <v>0</v>
          </cell>
        </row>
        <row r="693">
          <cell r="C693">
            <v>1715.02</v>
          </cell>
          <cell r="D693" t="str">
            <v>Pit 0,91x0,91 to 1,5x1,5m</v>
          </cell>
          <cell r="E693" t="str">
            <v>cum</v>
          </cell>
          <cell r="F693" t="str">
            <v>|</v>
          </cell>
          <cell r="G693">
            <v>0</v>
          </cell>
        </row>
        <row r="694">
          <cell r="C694">
            <v>1799.37</v>
          </cell>
          <cell r="D694" t="str">
            <v>Precast concrete cover 30 cm thick</v>
          </cell>
          <cell r="E694" t="str">
            <v>sqm</v>
          </cell>
          <cell r="F694" t="str">
            <v>|</v>
          </cell>
          <cell r="G694">
            <v>0</v>
          </cell>
        </row>
        <row r="695">
          <cell r="C695">
            <v>1799.25</v>
          </cell>
          <cell r="D695" t="str">
            <v>Chipping of existing concrete surface</v>
          </cell>
          <cell r="E695" t="str">
            <v>sqm</v>
          </cell>
          <cell r="F695" t="str">
            <v>|</v>
          </cell>
          <cell r="G695">
            <v>0</v>
          </cell>
        </row>
        <row r="696">
          <cell r="C696">
            <v>1799.26</v>
          </cell>
          <cell r="D696" t="str">
            <v>Drilled Holes 2" on reinf. concrete</v>
          </cell>
          <cell r="E696" t="str">
            <v>lm</v>
          </cell>
          <cell r="F696" t="str">
            <v>|</v>
          </cell>
          <cell r="G696">
            <v>0</v>
          </cell>
        </row>
        <row r="697">
          <cell r="C697">
            <v>1799.27</v>
          </cell>
          <cell r="D697" t="str">
            <v>Sticking epoxy resin on concrete surface</v>
          </cell>
          <cell r="E697" t="str">
            <v>sqm</v>
          </cell>
          <cell r="F697" t="str">
            <v>|</v>
          </cell>
          <cell r="G697">
            <v>0</v>
          </cell>
        </row>
        <row r="698">
          <cell r="C698">
            <v>1799.28</v>
          </cell>
          <cell r="D698" t="str">
            <v>Injection of mortar Pagel in holes 2"</v>
          </cell>
          <cell r="E698" t="str">
            <v>cum</v>
          </cell>
          <cell r="F698" t="str">
            <v>|</v>
          </cell>
          <cell r="G698">
            <v>0</v>
          </cell>
        </row>
        <row r="699">
          <cell r="C699">
            <v>1799.38</v>
          </cell>
          <cell r="D699" t="str">
            <v>Protective Waterproof painting on cls surfaces</v>
          </cell>
          <cell r="E699" t="str">
            <v>sqm</v>
          </cell>
          <cell r="F699" t="str">
            <v>|</v>
          </cell>
          <cell r="G699">
            <v>0</v>
          </cell>
        </row>
        <row r="700">
          <cell r="C700">
            <v>1799.03</v>
          </cell>
          <cell r="D700" t="str">
            <v>Precast concrete covers 10 cm thick</v>
          </cell>
          <cell r="E700" t="str">
            <v>sqm</v>
          </cell>
          <cell r="F700" t="str">
            <v>|</v>
          </cell>
          <cell r="G700">
            <v>0</v>
          </cell>
        </row>
        <row r="701">
          <cell r="C701">
            <v>1715.08</v>
          </cell>
          <cell r="D701" t="str">
            <v>Supply of cast iron cover</v>
          </cell>
          <cell r="E701" t="str">
            <v>Kg</v>
          </cell>
          <cell r="F701" t="str">
            <v>|</v>
          </cell>
          <cell r="G701">
            <v>0</v>
          </cell>
        </row>
        <row r="702">
          <cell r="C702">
            <v>1715.09</v>
          </cell>
          <cell r="D702" t="str">
            <v>Laying of cast-iron cover</v>
          </cell>
          <cell r="E702" t="str">
            <v>Kg</v>
          </cell>
          <cell r="F702" t="str">
            <v>|</v>
          </cell>
          <cell r="G702">
            <v>0</v>
          </cell>
        </row>
        <row r="703">
          <cell r="C703">
            <v>2199.3000000000002</v>
          </cell>
          <cell r="D703" t="str">
            <v>Dewatering pumps diam. 100 mm w/ power &amp; check</v>
          </cell>
          <cell r="E703" t="str">
            <v>hour</v>
          </cell>
          <cell r="F703" t="str">
            <v>|</v>
          </cell>
          <cell r="G703">
            <v>0</v>
          </cell>
        </row>
        <row r="704">
          <cell r="C704">
            <v>2199.31</v>
          </cell>
          <cell r="D704" t="str">
            <v>Formation of granular base course for dewatering works</v>
          </cell>
          <cell r="E704" t="str">
            <v>cum</v>
          </cell>
          <cell r="F704" t="str">
            <v>|</v>
          </cell>
          <cell r="G704">
            <v>0</v>
          </cell>
        </row>
        <row r="705">
          <cell r="C705">
            <v>2199.3200000000002</v>
          </cell>
          <cell r="D705" t="str">
            <v>High Pressure water injection for cleaning slide guide</v>
          </cell>
          <cell r="E705" t="str">
            <v>lm</v>
          </cell>
          <cell r="F705" t="str">
            <v>|</v>
          </cell>
          <cell r="G705">
            <v>0</v>
          </cell>
        </row>
        <row r="706">
          <cell r="F706" t="str">
            <v>|</v>
          </cell>
        </row>
        <row r="707">
          <cell r="D707" t="str">
            <v>Total Sea Water Intake Concrete Basin &amp; Culverts</v>
          </cell>
          <cell r="E707" t="str">
            <v>cum</v>
          </cell>
          <cell r="F707" t="str">
            <v>|</v>
          </cell>
        </row>
        <row r="708">
          <cell r="F708" t="str">
            <v>|</v>
          </cell>
        </row>
        <row r="709">
          <cell r="D709" t="str">
            <v>INTERCEPTOR  CONCRETE BASIN</v>
          </cell>
          <cell r="F709" t="str">
            <v>|</v>
          </cell>
        </row>
        <row r="710">
          <cell r="F710" t="str">
            <v>|</v>
          </cell>
        </row>
        <row r="711">
          <cell r="C711">
            <v>2111.3000000000002</v>
          </cell>
          <cell r="D711" t="str">
            <v>Soil sect.exc.by mach.up to 2m</v>
          </cell>
          <cell r="E711" t="str">
            <v>cum</v>
          </cell>
          <cell r="F711" t="str">
            <v>|</v>
          </cell>
          <cell r="G711">
            <v>0</v>
          </cell>
        </row>
        <row r="712">
          <cell r="C712">
            <v>2111.31</v>
          </cell>
          <cell r="D712" t="str">
            <v>Sect.exc.mach.from 2to4m depth</v>
          </cell>
          <cell r="E712" t="str">
            <v>cum</v>
          </cell>
          <cell r="F712" t="str">
            <v>|</v>
          </cell>
          <cell r="G712">
            <v>0</v>
          </cell>
        </row>
        <row r="713">
          <cell r="C713">
            <v>2111.1</v>
          </cell>
          <cell r="D713" t="str">
            <v>Soil sect.exc.by hand up to 2m</v>
          </cell>
          <cell r="E713" t="str">
            <v>cum</v>
          </cell>
          <cell r="F713" t="str">
            <v>|</v>
          </cell>
          <cell r="G713">
            <v>0</v>
          </cell>
        </row>
        <row r="714">
          <cell r="C714">
            <v>2111.11</v>
          </cell>
          <cell r="D714" t="str">
            <v>Sect.exc.hand from 2to4m depth</v>
          </cell>
          <cell r="E714" t="str">
            <v>cum</v>
          </cell>
          <cell r="F714" t="str">
            <v>|</v>
          </cell>
          <cell r="G714">
            <v>0</v>
          </cell>
        </row>
        <row r="715">
          <cell r="C715">
            <v>2199.2399999999998</v>
          </cell>
          <cell r="D715" t="str">
            <v>Soil sect.exc.by mach.up to 2m (Betw. Larssen Piling)</v>
          </cell>
          <cell r="E715" t="str">
            <v>cum</v>
          </cell>
          <cell r="F715" t="str">
            <v>|</v>
          </cell>
          <cell r="G715">
            <v>0</v>
          </cell>
        </row>
        <row r="716">
          <cell r="C716">
            <v>2199.25</v>
          </cell>
          <cell r="D716" t="str">
            <v>Soil sect.exc.by hand up to 2m (Betw. Larssen Piling)</v>
          </cell>
          <cell r="E716" t="str">
            <v>cum</v>
          </cell>
          <cell r="F716" t="str">
            <v>|</v>
          </cell>
          <cell r="G716">
            <v>0</v>
          </cell>
        </row>
        <row r="717">
          <cell r="C717">
            <v>2199.2600000000002</v>
          </cell>
          <cell r="D717" t="str">
            <v>Sect.exc.mach.from 2to4m depth(Betw. Larssen Piling)</v>
          </cell>
          <cell r="E717" t="str">
            <v>cum</v>
          </cell>
          <cell r="F717" t="str">
            <v>|</v>
          </cell>
          <cell r="G717">
            <v>0</v>
          </cell>
        </row>
        <row r="718">
          <cell r="C718">
            <v>2199.27</v>
          </cell>
          <cell r="D718" t="str">
            <v>Sect.exc.hand from 2to4m depth(Betw. Larssen Piling)</v>
          </cell>
          <cell r="E718" t="str">
            <v>cum</v>
          </cell>
          <cell r="F718" t="str">
            <v>|</v>
          </cell>
          <cell r="G718">
            <v>0</v>
          </cell>
        </row>
        <row r="719">
          <cell r="C719">
            <v>2199.2800000000002</v>
          </cell>
          <cell r="D719" t="str">
            <v>Sect.exc.mach.exceed. 4m depth(Betw. Larssen Piling)</v>
          </cell>
          <cell r="E719" t="str">
            <v>cum</v>
          </cell>
          <cell r="F719" t="str">
            <v>|</v>
          </cell>
          <cell r="G719">
            <v>0</v>
          </cell>
        </row>
        <row r="720">
          <cell r="C720">
            <v>2199.29</v>
          </cell>
          <cell r="D720" t="str">
            <v>Sect.exc.hand exceed. 4m depth(Betw. Larssen Piling)</v>
          </cell>
          <cell r="E720" t="str">
            <v>cum</v>
          </cell>
          <cell r="F720" t="str">
            <v>|</v>
          </cell>
          <cell r="G720">
            <v>0</v>
          </cell>
        </row>
        <row r="721">
          <cell r="C721">
            <v>2111.4</v>
          </cell>
          <cell r="D721" t="str">
            <v>Extra price for water table by mach.</v>
          </cell>
          <cell r="E721" t="str">
            <v>cum</v>
          </cell>
          <cell r="F721" t="str">
            <v>|</v>
          </cell>
          <cell r="G721">
            <v>0</v>
          </cell>
        </row>
        <row r="722">
          <cell r="C722">
            <v>2111.1999999999998</v>
          </cell>
          <cell r="D722" t="str">
            <v>Extra price for water table by hand</v>
          </cell>
          <cell r="E722" t="str">
            <v>cum</v>
          </cell>
          <cell r="F722" t="str">
            <v>|</v>
          </cell>
          <cell r="G722">
            <v>0</v>
          </cell>
        </row>
        <row r="723">
          <cell r="C723">
            <v>2112.04</v>
          </cell>
          <cell r="D723" t="str">
            <v>Materials from excav.transport</v>
          </cell>
          <cell r="E723" t="str">
            <v>cum</v>
          </cell>
          <cell r="F723" t="str">
            <v>|</v>
          </cell>
          <cell r="G723">
            <v>0</v>
          </cell>
        </row>
        <row r="724">
          <cell r="C724">
            <v>2112.0500000000002</v>
          </cell>
          <cell r="D724" t="str">
            <v>Materials from demol.transport</v>
          </cell>
          <cell r="E724" t="str">
            <v>cum</v>
          </cell>
          <cell r="F724" t="str">
            <v>|</v>
          </cell>
          <cell r="G724">
            <v>0</v>
          </cell>
        </row>
        <row r="725">
          <cell r="C725">
            <v>2113.0100000000002</v>
          </cell>
          <cell r="D725" t="str">
            <v>Backfill w/ matl from exc.</v>
          </cell>
          <cell r="E725" t="str">
            <v>cum</v>
          </cell>
          <cell r="F725" t="str">
            <v>|</v>
          </cell>
          <cell r="G725">
            <v>0</v>
          </cell>
        </row>
        <row r="726">
          <cell r="C726">
            <v>2199.21</v>
          </cell>
          <cell r="D726" t="str">
            <v>Backfill with desert matl.</v>
          </cell>
          <cell r="E726" t="str">
            <v>cum</v>
          </cell>
          <cell r="F726" t="str">
            <v>|</v>
          </cell>
          <cell r="G726">
            <v>0</v>
          </cell>
        </row>
        <row r="727">
          <cell r="C727">
            <v>2199.13</v>
          </cell>
          <cell r="D727" t="str">
            <v>Soil improv.under found.granular matl.</v>
          </cell>
          <cell r="E727" t="str">
            <v>cum</v>
          </cell>
          <cell r="F727" t="str">
            <v>|</v>
          </cell>
          <cell r="G727">
            <v>0</v>
          </cell>
        </row>
        <row r="728">
          <cell r="C728">
            <v>2114.04</v>
          </cell>
          <cell r="D728" t="str">
            <v>Non reinforced concrete demol.</v>
          </cell>
          <cell r="E728" t="str">
            <v>cum</v>
          </cell>
          <cell r="F728" t="str">
            <v>|</v>
          </cell>
          <cell r="G728">
            <v>0</v>
          </cell>
        </row>
        <row r="729">
          <cell r="C729">
            <v>2114.0500000000002</v>
          </cell>
          <cell r="D729" t="str">
            <v>Reinforced concrete demol.</v>
          </cell>
          <cell r="E729" t="str">
            <v>cum</v>
          </cell>
          <cell r="F729" t="str">
            <v>|</v>
          </cell>
          <cell r="G729">
            <v>0</v>
          </cell>
        </row>
        <row r="730">
          <cell r="C730">
            <v>1711.02</v>
          </cell>
          <cell r="D730" t="str">
            <v>Bitumen coat for foundation</v>
          </cell>
          <cell r="E730" t="str">
            <v>sqm</v>
          </cell>
          <cell r="F730" t="str">
            <v>|</v>
          </cell>
          <cell r="G730">
            <v>0</v>
          </cell>
        </row>
        <row r="731">
          <cell r="C731">
            <v>1799.33</v>
          </cell>
          <cell r="D731" t="str">
            <v>Polyethylene sheet under foundations</v>
          </cell>
          <cell r="E731" t="str">
            <v>sqm</v>
          </cell>
          <cell r="F731" t="str">
            <v>|</v>
          </cell>
          <cell r="G731">
            <v>0</v>
          </cell>
        </row>
        <row r="732">
          <cell r="C732">
            <v>1710.01</v>
          </cell>
          <cell r="D732" t="str">
            <v>Lean concrete 5cm thk.</v>
          </cell>
          <cell r="E732" t="str">
            <v>sqm</v>
          </cell>
          <cell r="F732" t="str">
            <v>|</v>
          </cell>
          <cell r="G732">
            <v>0</v>
          </cell>
        </row>
        <row r="733">
          <cell r="C733">
            <v>1710.02</v>
          </cell>
          <cell r="D733" t="str">
            <v>Lean concrete 10cm thk.</v>
          </cell>
          <cell r="E733" t="str">
            <v>sqm</v>
          </cell>
          <cell r="F733" t="str">
            <v>|</v>
          </cell>
          <cell r="G733">
            <v>0</v>
          </cell>
        </row>
        <row r="734">
          <cell r="C734">
            <v>1711.01</v>
          </cell>
          <cell r="D734" t="str">
            <v>Concrete for foundation</v>
          </cell>
          <cell r="E734" t="str">
            <v>cum</v>
          </cell>
          <cell r="F734" t="str">
            <v>|</v>
          </cell>
          <cell r="G734">
            <v>0</v>
          </cell>
        </row>
        <row r="735">
          <cell r="C735">
            <v>1712.01</v>
          </cell>
          <cell r="D735" t="str">
            <v>Concrete elev. up to 10m</v>
          </cell>
          <cell r="E735" t="str">
            <v>cum</v>
          </cell>
          <cell r="F735" t="str">
            <v>|</v>
          </cell>
          <cell r="G735">
            <v>0</v>
          </cell>
        </row>
        <row r="736">
          <cell r="C736">
            <v>1714.01</v>
          </cell>
          <cell r="D736" t="str">
            <v>Formwork foundation</v>
          </cell>
          <cell r="E736" t="str">
            <v>sqm</v>
          </cell>
          <cell r="F736" t="str">
            <v>|</v>
          </cell>
          <cell r="G736">
            <v>0</v>
          </cell>
        </row>
        <row r="737">
          <cell r="C737">
            <v>1714.02</v>
          </cell>
          <cell r="D737" t="str">
            <v>Formwork elev. up to 10m</v>
          </cell>
          <cell r="E737" t="str">
            <v>sqm</v>
          </cell>
          <cell r="F737" t="str">
            <v>|</v>
          </cell>
          <cell r="G737">
            <v>0</v>
          </cell>
        </row>
        <row r="738">
          <cell r="C738">
            <v>1799.36</v>
          </cell>
          <cell r="D738" t="str">
            <v>Extra price for formworks easement made by fiberglass</v>
          </cell>
          <cell r="E738" t="str">
            <v>sqm</v>
          </cell>
          <cell r="F738" t="str">
            <v>|</v>
          </cell>
          <cell r="G738">
            <v>0</v>
          </cell>
        </row>
        <row r="739">
          <cell r="C739">
            <v>1714.05</v>
          </cell>
          <cell r="D739" t="str">
            <v>Circular formwork el. &lt;10m</v>
          </cell>
          <cell r="E739" t="str">
            <v>sqm</v>
          </cell>
          <cell r="F739" t="str">
            <v>|</v>
          </cell>
          <cell r="G739">
            <v>0</v>
          </cell>
        </row>
        <row r="740">
          <cell r="C740">
            <v>1714.12</v>
          </cell>
          <cell r="D740" t="str">
            <v>Improved bond reinf.steel</v>
          </cell>
          <cell r="E740" t="str">
            <v>Kg</v>
          </cell>
          <cell r="F740" t="str">
            <v>|</v>
          </cell>
          <cell r="G740">
            <v>0</v>
          </cell>
        </row>
        <row r="741">
          <cell r="C741">
            <v>1718.01</v>
          </cell>
          <cell r="D741" t="str">
            <v>Grout 25mm thk.</v>
          </cell>
          <cell r="E741" t="str">
            <v>sqm</v>
          </cell>
          <cell r="F741" t="str">
            <v>|</v>
          </cell>
          <cell r="G741">
            <v>0</v>
          </cell>
        </row>
        <row r="742">
          <cell r="C742">
            <v>1718.03</v>
          </cell>
          <cell r="D742" t="str">
            <v>Grout &gt;50mm thk.</v>
          </cell>
          <cell r="E742" t="str">
            <v>cum</v>
          </cell>
          <cell r="F742" t="str">
            <v>|</v>
          </cell>
          <cell r="G742">
            <v>0</v>
          </cell>
        </row>
        <row r="743">
          <cell r="C743">
            <v>1718.04</v>
          </cell>
          <cell r="D743" t="str">
            <v>Non-shrinking grout 25mm</v>
          </cell>
          <cell r="E743" t="str">
            <v>sqm</v>
          </cell>
          <cell r="F743" t="str">
            <v>|</v>
          </cell>
          <cell r="G743">
            <v>0</v>
          </cell>
        </row>
        <row r="744">
          <cell r="C744">
            <v>1718.05</v>
          </cell>
          <cell r="D744" t="str">
            <v>Non-shrinking grout 50mm</v>
          </cell>
          <cell r="E744" t="str">
            <v>sqm</v>
          </cell>
          <cell r="F744" t="str">
            <v>|</v>
          </cell>
          <cell r="G744">
            <v>0</v>
          </cell>
        </row>
        <row r="745">
          <cell r="C745">
            <v>1718.06</v>
          </cell>
          <cell r="D745" t="str">
            <v>Non-shrinking grout &gt;50mm</v>
          </cell>
          <cell r="E745" t="str">
            <v>cum</v>
          </cell>
          <cell r="F745" t="str">
            <v>|</v>
          </cell>
          <cell r="G745">
            <v>0</v>
          </cell>
        </row>
        <row r="746">
          <cell r="C746">
            <v>2199.23</v>
          </cell>
          <cell r="D746" t="str">
            <v>Formation of anchor bolts pockets</v>
          </cell>
          <cell r="E746" t="str">
            <v>cu.dm</v>
          </cell>
          <cell r="F746" t="str">
            <v>|</v>
          </cell>
          <cell r="G746">
            <v>0</v>
          </cell>
        </row>
        <row r="747">
          <cell r="C747">
            <v>1714.17</v>
          </cell>
          <cell r="D747" t="str">
            <v>Anchor bolts weight up to 20Kg</v>
          </cell>
          <cell r="E747" t="str">
            <v>Kg</v>
          </cell>
          <cell r="F747" t="str">
            <v>|</v>
          </cell>
          <cell r="G747">
            <v>0</v>
          </cell>
        </row>
        <row r="748">
          <cell r="C748">
            <v>1714.25</v>
          </cell>
          <cell r="D748" t="str">
            <v>Steel insert</v>
          </cell>
          <cell r="E748" t="str">
            <v>Kg</v>
          </cell>
          <cell r="F748" t="str">
            <v>|</v>
          </cell>
          <cell r="G748">
            <v>0</v>
          </cell>
        </row>
        <row r="749">
          <cell r="C749">
            <v>1714.26</v>
          </cell>
          <cell r="D749" t="str">
            <v>Steel insert inst. only</v>
          </cell>
          <cell r="E749" t="str">
            <v>Kg</v>
          </cell>
          <cell r="F749" t="str">
            <v>|</v>
          </cell>
          <cell r="G749">
            <v>0</v>
          </cell>
        </row>
        <row r="750">
          <cell r="C750">
            <v>1413.05</v>
          </cell>
          <cell r="D750" t="str">
            <v>PVC piping         dia. 315mm</v>
          </cell>
          <cell r="E750" t="str">
            <v>lm</v>
          </cell>
          <cell r="F750" t="str">
            <v>|</v>
          </cell>
          <cell r="G750">
            <v>0</v>
          </cell>
        </row>
        <row r="751">
          <cell r="C751">
            <v>1499.17</v>
          </cell>
          <cell r="D751" t="str">
            <v>PVC piping         dia. 600mm</v>
          </cell>
          <cell r="E751" t="str">
            <v>lm</v>
          </cell>
          <cell r="F751" t="str">
            <v>|</v>
          </cell>
          <cell r="G751">
            <v>0</v>
          </cell>
        </row>
        <row r="752">
          <cell r="C752">
            <v>1718.12</v>
          </cell>
          <cell r="D752" t="str">
            <v>PVC water-stop: 30cm wide</v>
          </cell>
          <cell r="E752" t="str">
            <v>lm</v>
          </cell>
          <cell r="F752" t="str">
            <v>|</v>
          </cell>
          <cell r="G752">
            <v>0</v>
          </cell>
        </row>
        <row r="753">
          <cell r="C753">
            <v>1799.02</v>
          </cell>
          <cell r="D753" t="str">
            <v>Waterproof cement additive</v>
          </cell>
          <cell r="E753" t="str">
            <v>kg</v>
          </cell>
          <cell r="F753" t="str">
            <v>|</v>
          </cell>
          <cell r="G753">
            <v>0</v>
          </cell>
        </row>
        <row r="754">
          <cell r="C754">
            <v>1715.12</v>
          </cell>
          <cell r="D754" t="str">
            <v>Checkered plate cover</v>
          </cell>
          <cell r="E754" t="str">
            <v>Kg</v>
          </cell>
          <cell r="F754" t="str">
            <v>|</v>
          </cell>
          <cell r="G754">
            <v>0</v>
          </cell>
        </row>
        <row r="755">
          <cell r="C755">
            <v>1715.14</v>
          </cell>
          <cell r="D755" t="str">
            <v>Steel frame</v>
          </cell>
          <cell r="E755" t="str">
            <v>Kg</v>
          </cell>
          <cell r="F755" t="str">
            <v>|</v>
          </cell>
          <cell r="G755">
            <v>0</v>
          </cell>
        </row>
        <row r="756">
          <cell r="C756">
            <v>1714.23</v>
          </cell>
          <cell r="D756" t="str">
            <v>Teflon/neoprene bearing/plate</v>
          </cell>
          <cell r="E756" t="str">
            <v>Kg</v>
          </cell>
          <cell r="F756" t="str">
            <v>|</v>
          </cell>
          <cell r="G756">
            <v>0</v>
          </cell>
        </row>
        <row r="757">
          <cell r="C757">
            <v>2016.5</v>
          </cell>
          <cell r="D757" t="str">
            <v>Steel manufactured material</v>
          </cell>
          <cell r="E757" t="str">
            <v>Kg</v>
          </cell>
          <cell r="F757" t="str">
            <v>|</v>
          </cell>
          <cell r="G757">
            <v>0</v>
          </cell>
        </row>
        <row r="758">
          <cell r="C758">
            <v>2799.05</v>
          </cell>
          <cell r="D758" t="str">
            <v>Supply install./removal C.S.Sheet Piling Type "LARSSEN"</v>
          </cell>
          <cell r="E758" t="str">
            <v>sqm</v>
          </cell>
          <cell r="F758" t="str">
            <v>|</v>
          </cell>
          <cell r="G758">
            <v>0</v>
          </cell>
        </row>
        <row r="759">
          <cell r="C759">
            <v>2799.06</v>
          </cell>
          <cell r="D759" t="str">
            <v>Tie of LARSSEN sh.pil.by tension rod /conc.anchor log</v>
          </cell>
          <cell r="E759" t="str">
            <v>u.</v>
          </cell>
          <cell r="F759" t="str">
            <v>|</v>
          </cell>
          <cell r="G759">
            <v>0</v>
          </cell>
        </row>
        <row r="760">
          <cell r="C760">
            <v>2799.07</v>
          </cell>
          <cell r="D760" t="str">
            <v>Stiffening by steel profile of LARSSEN sheet piling</v>
          </cell>
          <cell r="E760" t="str">
            <v>Kg</v>
          </cell>
          <cell r="F760" t="str">
            <v>|</v>
          </cell>
          <cell r="G760">
            <v>0</v>
          </cell>
        </row>
        <row r="761">
          <cell r="C761">
            <v>1799.31</v>
          </cell>
          <cell r="D761" t="str">
            <v>Supply installat./removal of temporary steel sluice gate</v>
          </cell>
          <cell r="E761" t="str">
            <v>Kg</v>
          </cell>
          <cell r="F761" t="str">
            <v>|</v>
          </cell>
          <cell r="G761">
            <v>0</v>
          </cell>
        </row>
        <row r="762">
          <cell r="C762">
            <v>1799.32</v>
          </cell>
          <cell r="D762" t="str">
            <v>Supply and driving in the soil of steel HEB 220÷240</v>
          </cell>
          <cell r="E762" t="str">
            <v>Kg</v>
          </cell>
          <cell r="F762" t="str">
            <v>|</v>
          </cell>
          <cell r="G762">
            <v>0</v>
          </cell>
        </row>
        <row r="763">
          <cell r="C763">
            <v>1799.39</v>
          </cell>
          <cell r="D763" t="str">
            <v>Tension rod w/screw coupling for HEB head anchoring</v>
          </cell>
          <cell r="E763" t="str">
            <v>u.</v>
          </cell>
          <cell r="F763" t="str">
            <v>|</v>
          </cell>
          <cell r="G763">
            <v>0</v>
          </cell>
        </row>
        <row r="764">
          <cell r="C764">
            <v>1799.4</v>
          </cell>
          <cell r="D764" t="str">
            <v>AISI Steel insert</v>
          </cell>
          <cell r="E764" t="str">
            <v>Kg</v>
          </cell>
          <cell r="F764" t="str">
            <v>|</v>
          </cell>
          <cell r="G764">
            <v>0</v>
          </cell>
        </row>
        <row r="765">
          <cell r="C765">
            <v>1799.41</v>
          </cell>
          <cell r="D765" t="str">
            <v>AISI Anchor bolts weight up to 20Kg</v>
          </cell>
          <cell r="E765" t="str">
            <v>Kg</v>
          </cell>
          <cell r="F765" t="str">
            <v>|</v>
          </cell>
          <cell r="G765">
            <v>0</v>
          </cell>
        </row>
        <row r="766">
          <cell r="C766">
            <v>1715.02</v>
          </cell>
          <cell r="D766" t="str">
            <v>Pit 0,91x0,91 to 1,5x1,5m</v>
          </cell>
          <cell r="E766" t="str">
            <v>cum</v>
          </cell>
          <cell r="F766" t="str">
            <v>|</v>
          </cell>
          <cell r="G766">
            <v>0</v>
          </cell>
        </row>
        <row r="767">
          <cell r="C767">
            <v>1799.37</v>
          </cell>
          <cell r="D767" t="str">
            <v>Precast concrete cover 30 cm thick</v>
          </cell>
          <cell r="E767" t="str">
            <v>sqm</v>
          </cell>
          <cell r="F767" t="str">
            <v>|</v>
          </cell>
          <cell r="G767">
            <v>0</v>
          </cell>
        </row>
        <row r="768">
          <cell r="C768">
            <v>1799.25</v>
          </cell>
          <cell r="D768" t="str">
            <v>Chipping of existing concrete surface</v>
          </cell>
          <cell r="E768" t="str">
            <v>sqm</v>
          </cell>
          <cell r="F768" t="str">
            <v>|</v>
          </cell>
          <cell r="G768">
            <v>0</v>
          </cell>
        </row>
        <row r="769">
          <cell r="C769">
            <v>1799.26</v>
          </cell>
          <cell r="D769" t="str">
            <v>Drilled Holes 2" on reinf. concrete</v>
          </cell>
          <cell r="E769" t="str">
            <v>lm</v>
          </cell>
          <cell r="F769" t="str">
            <v>|</v>
          </cell>
          <cell r="G769">
            <v>0</v>
          </cell>
        </row>
        <row r="770">
          <cell r="C770">
            <v>1799.27</v>
          </cell>
          <cell r="D770" t="str">
            <v>Sticking epoxy resin on concrete surface</v>
          </cell>
          <cell r="E770" t="str">
            <v>sqm</v>
          </cell>
          <cell r="F770" t="str">
            <v>|</v>
          </cell>
          <cell r="G770">
            <v>0</v>
          </cell>
        </row>
        <row r="771">
          <cell r="C771">
            <v>1799.28</v>
          </cell>
          <cell r="D771" t="str">
            <v>Injection of mortar Pagel in holes 2"</v>
          </cell>
          <cell r="E771" t="str">
            <v>cum</v>
          </cell>
          <cell r="F771" t="str">
            <v>|</v>
          </cell>
          <cell r="G771">
            <v>0</v>
          </cell>
        </row>
        <row r="772">
          <cell r="C772">
            <v>1799.38</v>
          </cell>
          <cell r="D772" t="str">
            <v>Protective Waterproof painting on cls surfaces</v>
          </cell>
          <cell r="E772" t="str">
            <v>sqm</v>
          </cell>
          <cell r="F772" t="str">
            <v>|</v>
          </cell>
          <cell r="G772">
            <v>0</v>
          </cell>
        </row>
        <row r="773">
          <cell r="C773">
            <v>1799.03</v>
          </cell>
          <cell r="D773" t="str">
            <v>Precast concrete covers 10 cm thick</v>
          </cell>
          <cell r="E773" t="str">
            <v>sqm</v>
          </cell>
          <cell r="F773" t="str">
            <v>|</v>
          </cell>
          <cell r="G773">
            <v>0</v>
          </cell>
        </row>
        <row r="774">
          <cell r="C774">
            <v>1715.08</v>
          </cell>
          <cell r="D774" t="str">
            <v>Supply of cast iron cover</v>
          </cell>
          <cell r="E774" t="str">
            <v>Kg</v>
          </cell>
          <cell r="F774" t="str">
            <v>|</v>
          </cell>
          <cell r="G774">
            <v>0</v>
          </cell>
        </row>
        <row r="775">
          <cell r="C775">
            <v>1715.09</v>
          </cell>
          <cell r="D775" t="str">
            <v>Laying of cast-iron cover</v>
          </cell>
          <cell r="E775" t="str">
            <v>Kg</v>
          </cell>
          <cell r="F775" t="str">
            <v>|</v>
          </cell>
          <cell r="G775">
            <v>0</v>
          </cell>
        </row>
        <row r="776">
          <cell r="C776">
            <v>2199.3000000000002</v>
          </cell>
          <cell r="D776" t="str">
            <v>Dewatering pumps diam. 100 mm w/ power &amp; check</v>
          </cell>
          <cell r="E776" t="str">
            <v>hour</v>
          </cell>
          <cell r="F776" t="str">
            <v>|</v>
          </cell>
          <cell r="G776">
            <v>0</v>
          </cell>
        </row>
        <row r="777">
          <cell r="C777">
            <v>2199.31</v>
          </cell>
          <cell r="D777" t="str">
            <v>Formation of granular base course for dewatering works</v>
          </cell>
          <cell r="E777" t="str">
            <v>cum</v>
          </cell>
          <cell r="F777" t="str">
            <v>|</v>
          </cell>
          <cell r="G777">
            <v>0</v>
          </cell>
        </row>
        <row r="778">
          <cell r="C778">
            <v>2199.3200000000002</v>
          </cell>
          <cell r="D778" t="str">
            <v>High Pressure water injection for cleaning slide guide</v>
          </cell>
          <cell r="E778" t="str">
            <v>lm</v>
          </cell>
          <cell r="F778" t="str">
            <v>|</v>
          </cell>
          <cell r="G778">
            <v>0</v>
          </cell>
        </row>
        <row r="779">
          <cell r="F779" t="str">
            <v>|</v>
          </cell>
        </row>
        <row r="780">
          <cell r="D780" t="str">
            <v>Total Interceptor Concrete Basin</v>
          </cell>
          <cell r="E780" t="str">
            <v>cum</v>
          </cell>
          <cell r="F780" t="str">
            <v>|</v>
          </cell>
        </row>
        <row r="781">
          <cell r="F781" t="str">
            <v>|</v>
          </cell>
        </row>
        <row r="782">
          <cell r="F782" t="str">
            <v>|</v>
          </cell>
        </row>
        <row r="783">
          <cell r="F783" t="str">
            <v>|</v>
          </cell>
        </row>
        <row r="784">
          <cell r="F784" t="str">
            <v>|</v>
          </cell>
        </row>
        <row r="785">
          <cell r="F785" t="str">
            <v>|</v>
          </cell>
        </row>
        <row r="786">
          <cell r="F786" t="str">
            <v>|</v>
          </cell>
        </row>
        <row r="787">
          <cell r="F787" t="str">
            <v>|</v>
          </cell>
        </row>
        <row r="788">
          <cell r="D788" t="str">
            <v>Total 25</v>
          </cell>
          <cell r="F788" t="str">
            <v>|</v>
          </cell>
        </row>
        <row r="789">
          <cell r="F789" t="str">
            <v>|</v>
          </cell>
        </row>
        <row r="790">
          <cell r="D790" t="str">
            <v xml:space="preserve">BUILDINGS ( CONCRETE BLAST PROOF TYPE - LSP) </v>
          </cell>
          <cell r="F790" t="str">
            <v>|</v>
          </cell>
        </row>
        <row r="791">
          <cell r="F791" t="str">
            <v>|</v>
          </cell>
        </row>
        <row r="792">
          <cell r="C792">
            <v>2099.19</v>
          </cell>
          <cell r="D792" t="str">
            <v>Control Room Blast Resistant type</v>
          </cell>
          <cell r="E792" t="str">
            <v>cum</v>
          </cell>
          <cell r="F792" t="str">
            <v>|</v>
          </cell>
          <cell r="G792">
            <v>0</v>
          </cell>
        </row>
        <row r="793">
          <cell r="F793" t="str">
            <v>|</v>
          </cell>
        </row>
        <row r="794">
          <cell r="F794" t="str">
            <v>|</v>
          </cell>
        </row>
        <row r="795">
          <cell r="F795" t="str">
            <v>|</v>
          </cell>
        </row>
        <row r="796">
          <cell r="F796" t="str">
            <v>|</v>
          </cell>
        </row>
        <row r="797">
          <cell r="D797" t="str">
            <v>Total Buildings (Conc. Blast Proof Type)</v>
          </cell>
          <cell r="E797" t="str">
            <v>cum</v>
          </cell>
          <cell r="F797" t="str">
            <v>|</v>
          </cell>
        </row>
        <row r="798">
          <cell r="F798" t="str">
            <v>|</v>
          </cell>
        </row>
        <row r="799">
          <cell r="C799" t="str">
            <v>_</v>
          </cell>
          <cell r="D799" t="str">
            <v>_</v>
          </cell>
          <cell r="E799" t="str">
            <v>_</v>
          </cell>
          <cell r="F799" t="str">
            <v>|</v>
          </cell>
          <cell r="G799" t="str">
            <v>_</v>
          </cell>
        </row>
        <row r="803">
          <cell r="C803" t="str">
            <v>ITEM</v>
          </cell>
        </row>
        <row r="804">
          <cell r="C804">
            <v>1799.36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a"/>
      <sheetName val="SOLICITUD N"/>
      <sheetName val=" NIVEL DE CRITICIDAD"/>
      <sheetName val="REQUISITOS MINIMOS"/>
      <sheetName val=" FACTORES DE EVALUACION"/>
      <sheetName val="ANALISIS TIPO DE RIESGO"/>
      <sheetName val="MATRIZ RIESGO Y EXPOSICION"/>
    </sheetNames>
    <sheetDataSet>
      <sheetData sheetId="0">
        <row r="1">
          <cell r="A1" t="str">
            <v>Despreciable N</v>
          </cell>
          <cell r="B1" t="str">
            <v>ECP - PRESIDENCIA</v>
          </cell>
        </row>
        <row r="2">
          <cell r="A2" t="str">
            <v>Bajo L</v>
          </cell>
          <cell r="B2" t="str">
            <v>OCI - OFICINA DE CONTROL INTERNO</v>
          </cell>
        </row>
        <row r="3">
          <cell r="A3" t="str">
            <v>Medio M</v>
          </cell>
          <cell r="B3" t="str">
            <v>OCI - CPN - COORDINACIÓN PROCESOS NEGOCIO</v>
          </cell>
        </row>
        <row r="4">
          <cell r="A4" t="str">
            <v>Alto H</v>
          </cell>
          <cell r="B4" t="str">
            <v>OCI - CPS - COORDINACIÓN PROCESOS SOPORTE</v>
          </cell>
        </row>
        <row r="5">
          <cell r="A5" t="str">
            <v>Muy Alto VH</v>
          </cell>
          <cell r="B5" t="str">
            <v>OCI - CMS - COORDINACIÓN MANEJO ENTES EXTERNOS Y SOPORTE ADMINISTRATIVO</v>
          </cell>
        </row>
        <row r="6">
          <cell r="B6" t="str">
            <v>OCD - OFICINA DE CONTROL INTERNO DISCIPLINARIO</v>
          </cell>
        </row>
        <row r="7">
          <cell r="B7" t="str">
            <v>DSP - DIRECCIÓN DE SOPORTE A PRESIDENCIA Y JUNTA DIRECTIVA</v>
          </cell>
        </row>
        <row r="8">
          <cell r="B8" t="str">
            <v>DSP - DSP-1 - COORDINACIÓN COMUNICACIONES EXTERNAS</v>
          </cell>
        </row>
        <row r="9">
          <cell r="B9" t="str">
            <v>DSP - OPC - OFICINA DE PARTICIPACIÓN CIUDADANA</v>
          </cell>
        </row>
        <row r="10">
          <cell r="B10" t="str">
            <v>DSP - GIA - GRUPO INTERNO ANTI - TRÁMITES</v>
          </cell>
        </row>
        <row r="11">
          <cell r="B11" t="str">
            <v>DIJ - DIRECCIÓN JURÍDICA</v>
          </cell>
        </row>
        <row r="12">
          <cell r="B12" t="str">
            <v>DIJ - GJE - GRUPO ASESOR JURÍDICO VICEPRESIDENCIA DE EXPLORACIÓN</v>
          </cell>
        </row>
        <row r="13">
          <cell r="B13" t="str">
            <v>DIJ - GJP - GRUPO ASESOR JURÍDICO VICEPRESIDENCIA DE PRODUCCIÓN</v>
          </cell>
        </row>
        <row r="14">
          <cell r="B14" t="str">
            <v>DIJ - GJR - GRUPO ASESOR JURÍDICO VICEPRESIDENCIA DE REFINACIÓN Y PETROQUÍMICA</v>
          </cell>
        </row>
        <row r="15">
          <cell r="B15" t="str">
            <v>DIJ - GJT - GRUPO ASESOR JURÍDICO VICEPRESIDENCIA DE TRANSPORTE</v>
          </cell>
        </row>
        <row r="16">
          <cell r="B16" t="str">
            <v>DIJ - GJS - GRUPO ASESOR JURÍDICO VICEPRESIDENCIA DE SUMINISTRO Y MERCADEO</v>
          </cell>
        </row>
        <row r="17">
          <cell r="B17" t="str">
            <v>DIJ - RJM - REGIONAL JURÍDICA MAGDALENA MEDIO</v>
          </cell>
        </row>
        <row r="18">
          <cell r="B18" t="str">
            <v>DIJ - RJN - REGIONAL JURÍDICA NORTE</v>
          </cell>
        </row>
        <row r="19">
          <cell r="B19" t="str">
            <v>DIJ - UJE - UNIDAD JUDICIAL Y EXTRAJUDICIAL</v>
          </cell>
        </row>
        <row r="20">
          <cell r="B20" t="str">
            <v>DIJ - UCT - UNIDAD DE CONTRATACIÓN</v>
          </cell>
        </row>
        <row r="21">
          <cell r="B21" t="str">
            <v>DIJ - UDE - UNIDAD DE DERECHO ECONÓMICO Y ADMINISTRATIVO</v>
          </cell>
        </row>
        <row r="22">
          <cell r="B22" t="str">
            <v>DIJ - ULL - UNIDAD DE LITIGIO LABORAL</v>
          </cell>
        </row>
        <row r="23">
          <cell r="B23" t="str">
            <v>DLD - DIRECCIÓN DE RELACIONES LABORALES Y DESARROLLO</v>
          </cell>
        </row>
        <row r="24">
          <cell r="B24" t="str">
            <v>DLD - CCO - COORDINACIÓN COMUNICACIONES ORGANIZACIONALES</v>
          </cell>
        </row>
        <row r="25">
          <cell r="B25" t="str">
            <v>DLD - USS - UNIDAD DE SERVICIOS DE SALUD</v>
          </cell>
        </row>
        <row r="26">
          <cell r="B26" t="str">
            <v>DLD - RSM - REGIONAL SALUD MAGDALENA MEDIO</v>
          </cell>
        </row>
        <row r="27">
          <cell r="B27" t="str">
            <v>DLD - RSM-2 - COORDINACIÓN HOSPITAL BARRACABERMEJA</v>
          </cell>
        </row>
        <row r="28">
          <cell r="B28" t="str">
            <v>DLD - RSM-1 - COORDINACIÓN SERVICIOS AMBULATORIOS</v>
          </cell>
        </row>
        <row r="29">
          <cell r="B29" t="str">
            <v>DLD - RSC - REGIONAL SALUD CENTRAL</v>
          </cell>
        </row>
        <row r="30">
          <cell r="B30" t="str">
            <v>DLD - RSN - REGIONAL SALUD NORTE</v>
          </cell>
        </row>
        <row r="31">
          <cell r="B31" t="str">
            <v>DLD - RSR - REGIONAL SALUD ORIENTE</v>
          </cell>
        </row>
        <row r="32">
          <cell r="B32" t="str">
            <v>DLD - RSS - REGIONAL SALUD SUR OCCIDENTE</v>
          </cell>
        </row>
        <row r="33">
          <cell r="B33" t="str">
            <v>DLD - UGL - UNIDAD DE GESTIÓN LABORAL</v>
          </cell>
        </row>
        <row r="34">
          <cell r="B34" t="str">
            <v>DLD - CAL - COORDINACIÓN ASESORÍA Y AUDITORÍA LABORAL</v>
          </cell>
        </row>
        <row r="35">
          <cell r="B35" t="str">
            <v>DLD - CRS - COORDINACIÓN DE NEGOCIACIÓN Y RELACIONES SINDICALES</v>
          </cell>
        </row>
        <row r="36">
          <cell r="B36" t="str">
            <v>DLD - UGP - UNIDAD DE GESTIÓN DE PERSONAL</v>
          </cell>
        </row>
        <row r="37">
          <cell r="B37" t="str">
            <v>DLD - RPM - REGIONAL DE GESTIÓN Y DESARROLLO DE PERSONAL MAGDALENA MEDIO</v>
          </cell>
        </row>
        <row r="38">
          <cell r="B38" t="str">
            <v>DLD - RPM-1 - COORDINACIÓN SERVICIOS AL PERSONAL BARRANCABERMEJA</v>
          </cell>
        </row>
        <row r="39">
          <cell r="B39" t="str">
            <v>DLD - RPM-2 - COORDINACIÓN DESARROLLO HUMANO Y ORGANIZACIONAL BARRANCABERMEJA</v>
          </cell>
        </row>
        <row r="40">
          <cell r="B40" t="str">
            <v>DLD - RPC - REGIONAL DE GESTIÓN Y DESARROLLO DE PRESONAL CENTRAL</v>
          </cell>
        </row>
        <row r="41">
          <cell r="B41" t="str">
            <v>DLD - CPB - COORDINACIÓN SERVICIOS AL PERSONAL BOGOTÁ</v>
          </cell>
        </row>
        <row r="42">
          <cell r="B42" t="str">
            <v>DLD - RPN - REGIONAL DE GESTIÓN Y DESARROLLO DE PERSONAL NORTE</v>
          </cell>
        </row>
        <row r="43">
          <cell r="B43" t="str">
            <v>DLD - CDC - COORDINACIÓN DESARROLLO HUMANO Y ORGANIZACIONAL CARTAGENA</v>
          </cell>
        </row>
        <row r="44">
          <cell r="B44" t="str">
            <v>DLD - RPO - REGIONAL DE GESTIÓN Y DESARROLLO DE PERSONAL ORIENTE</v>
          </cell>
        </row>
        <row r="45">
          <cell r="B45" t="str">
            <v>DLD - UDH - UNIDAD DE DESARROLLO HUMANO</v>
          </cell>
        </row>
        <row r="46">
          <cell r="B46" t="str">
            <v>DLD - UDO - UNIDAD DE DESARROLLO ORGANIZACIONAL</v>
          </cell>
        </row>
        <row r="47">
          <cell r="B47" t="str">
            <v>DGP - DIRECCIÓN GENERAL DE PLANEACIÓN</v>
          </cell>
        </row>
        <row r="48">
          <cell r="B48" t="str">
            <v>DGP - UPF - UNIDAD DE PLANEACIÓN FINANCIERA</v>
          </cell>
        </row>
        <row r="49">
          <cell r="B49" t="str">
            <v>DGP - UPF-1 - COORDINACIÓN ANÁLISIS DE GESTIÓN FINANCIERA</v>
          </cell>
        </row>
        <row r="50">
          <cell r="B50" t="str">
            <v>DGP - UPF-2 - COORDINACIÓN DE COSTOS</v>
          </cell>
        </row>
        <row r="51">
          <cell r="B51" t="str">
            <v>DGP - UPF-3 - COORDINACIÓN DE PRESUPUESTO</v>
          </cell>
        </row>
        <row r="52">
          <cell r="B52" t="str">
            <v>DGP - UPE - UNIDAD DE PLANEACIÓN EMPRESARIAL</v>
          </cell>
        </row>
        <row r="53">
          <cell r="B53" t="str">
            <v>DGP - UGE - UNIDAD DE GESTIÓN EMPRESARIAL</v>
          </cell>
        </row>
        <row r="54">
          <cell r="B54" t="str">
            <v>VIF - VICEPRESIDENCIA FINANCIERA</v>
          </cell>
        </row>
        <row r="55">
          <cell r="B55" t="str">
            <v>VIF - GFI - GERENCIA FINANCIERA</v>
          </cell>
        </row>
        <row r="56">
          <cell r="B56" t="str">
            <v>VIF - CIP - COORDINACIÓN DE INVERSIONES PERMANENTES</v>
          </cell>
        </row>
        <row r="57">
          <cell r="B57" t="str">
            <v>VIF - UGR - UNIDAD DE GESTIÓN DE RIESGOS</v>
          </cell>
        </row>
        <row r="58">
          <cell r="B58" t="str">
            <v>VIF - UFC - UNIDAD DE FINANZAS CORPORATIVAS</v>
          </cell>
        </row>
        <row r="59">
          <cell r="B59" t="str">
            <v>VIF - UFT - UNIDAD DE FINANCIAMIENTO Y TESORERÍA</v>
          </cell>
        </row>
        <row r="60">
          <cell r="B60" t="str">
            <v>VIF - UFT-3 - COORDINACIÓN MESA DE DINERO</v>
          </cell>
        </row>
        <row r="61">
          <cell r="B61" t="str">
            <v>VIF - UFT-4 - COORDINACIÓN ANÁLISIS</v>
          </cell>
        </row>
        <row r="62">
          <cell r="B62" t="str">
            <v>VIF - UFT-1 - COORDINACIÓN CARTERA Y RECAUDO</v>
          </cell>
        </row>
        <row r="63">
          <cell r="B63" t="str">
            <v>VIF - UFT-2 - COORDINACIÓN PAGOS Y OPERACIONES BANCARIAS</v>
          </cell>
        </row>
        <row r="64">
          <cell r="B64" t="str">
            <v>VIF - GMA - GRUPO MAESTRA ACREEDORES</v>
          </cell>
        </row>
        <row r="65">
          <cell r="B65" t="str">
            <v>VIF - UIC - UNIDAD DE INFORMACIÓN CONTABLE Y TRIBUTARIA</v>
          </cell>
        </row>
        <row r="66">
          <cell r="B66" t="str">
            <v>VIF - CCG - COORDINACIÓN CONTABILIDAD GENERAL</v>
          </cell>
        </row>
        <row r="67">
          <cell r="B67" t="str">
            <v>VIF - CCG-1 - GRUPO OPERACIONES CONTABLES</v>
          </cell>
        </row>
        <row r="68">
          <cell r="B68" t="str">
            <v>VIF - CCG-2 - GRUPO OPERACIONES CON ASOCIADOS</v>
          </cell>
        </row>
        <row r="69">
          <cell r="B69" t="str">
            <v>VIF - CCG-3 - GRUPO DE REPORTES Y ANÁLISIS DE ESTADOS FINANCIEROS</v>
          </cell>
        </row>
        <row r="70">
          <cell r="B70" t="str">
            <v>VIF - CCP - COORDINACIÓN CUENTAS POR PAGAR</v>
          </cell>
        </row>
        <row r="71">
          <cell r="B71" t="str">
            <v>VIF - CCP-1 - GRUPO CUENTAS POR PAGAR NEIVA</v>
          </cell>
        </row>
        <row r="72">
          <cell r="B72" t="str">
            <v>VIF - CCP-2 - GRUPO CUENTAS POR PAGAR BARRANCABERMEJA</v>
          </cell>
        </row>
        <row r="73">
          <cell r="B73" t="str">
            <v>VIF - CCP-3 - GRUPO CUENTAS POR PAGAR CARTAGENA</v>
          </cell>
        </row>
        <row r="74">
          <cell r="B74" t="str">
            <v>VIF - CNP - COORDINACIÓN NORMAS Y TRIBUTARIO</v>
          </cell>
        </row>
        <row r="75">
          <cell r="B75" t="str">
            <v>VIF - CNP-1 - GRUPO DE ASUNTOS TRIBUTARIOS</v>
          </cell>
        </row>
        <row r="76">
          <cell r="B76" t="str">
            <v>VIF - CNP-2 - GRUPO DE NORMAS</v>
          </cell>
        </row>
        <row r="77">
          <cell r="B77" t="str">
            <v>VIF - CGA - COORDINACIÓN GESTIÓN ACTIVOS</v>
          </cell>
        </row>
        <row r="78">
          <cell r="B78" t="str">
            <v>DGO - DIRECCIÓN GENERAL DE OPERACIONES</v>
          </cell>
        </row>
        <row r="79">
          <cell r="B79" t="str">
            <v>DGO - JNN - JEFATURA DE NUEVOS NEGOCIOS</v>
          </cell>
        </row>
        <row r="80">
          <cell r="B80" t="str">
            <v>DGO - UOP - UNIDAD DE OPTIMIZACIÓN</v>
          </cell>
        </row>
        <row r="81">
          <cell r="B81" t="str">
            <v>ICP - DIRECCIÓN INSTITUTO COLOMBIANO DEL PETROLEO</v>
          </cell>
        </row>
        <row r="82">
          <cell r="B82" t="str">
            <v>ICP - ICP-1 - COORDINACIÓN DE GESTIÓN DE TECNOLOGÍA</v>
          </cell>
        </row>
        <row r="83">
          <cell r="B83" t="str">
            <v>ICP - UNI - UNIDAD DE INVESTIGACIÓN</v>
          </cell>
        </row>
        <row r="84">
          <cell r="B84" t="str">
            <v>ICP - UNI-1 - COORDINACIÓN INVESTIGACIÓN EXPLORACIÓN Y PRODUCCIÓN</v>
          </cell>
        </row>
        <row r="85">
          <cell r="B85" t="str">
            <v>ICP - UNI-2 - COORDINACIÓN INVESTIGACIÓN REFINACIÓN, PETROQUÍMICA Y TRANSPORTE</v>
          </cell>
        </row>
        <row r="86">
          <cell r="B86" t="str">
            <v>ICP - UDP - UNIDAD DE DISCIPLINAS ESPECIALIZADAS</v>
          </cell>
        </row>
        <row r="87">
          <cell r="B87" t="str">
            <v>ICP - UDP-1 - COORDINACIÓN DISCIPLINAS EXPLORACIÓN Y PRODUCCIÓN</v>
          </cell>
        </row>
        <row r="88">
          <cell r="B88" t="str">
            <v>ICP - UDP-2 - COORDINACIÓN DISCIPLINAS REFINACIÓN, PETROQUÍMICA Y TRANSPORTE</v>
          </cell>
        </row>
        <row r="89">
          <cell r="B89" t="str">
            <v>ICP - UST - UNIDAD DE SERVICIOS TÉCNICOS Y DE LABORATORIO</v>
          </cell>
        </row>
        <row r="90">
          <cell r="B90" t="str">
            <v>ICP - UST-1 - COORDINACIÓN LABORATORIOS EXPLORACIÓN Y PRODUCCIÓN</v>
          </cell>
        </row>
        <row r="91">
          <cell r="B91" t="str">
            <v>ICP - UST-2 - COORDINACIÓN LABORATORIOS REFINACIÓN, PETROQUÍMICA Y TRANSPORTE</v>
          </cell>
        </row>
        <row r="92">
          <cell r="B92" t="str">
            <v>DPY - DIRECCIÓN DE GESTIÓN DE PROYECTOS</v>
          </cell>
        </row>
        <row r="93">
          <cell r="B93" t="str">
            <v>DCI - DIRECCIÓN DE INFORMÁTICA</v>
          </cell>
        </row>
        <row r="94">
          <cell r="B94" t="str">
            <v>DCI - COORDINACIÓN GESTIÓN DOCUMENTAL</v>
          </cell>
        </row>
        <row r="95">
          <cell r="B95" t="str">
            <v>DCI - UNIDAD DE PLANEACIÓN INFORMÁTICA</v>
          </cell>
        </row>
        <row r="96">
          <cell r="B96" t="str">
            <v>DCI - UNIDAD DE INFRAESTRUCTURA Y SERVICIOS DE TECNOLOGÍA DE INFORMACIÓN</v>
          </cell>
        </row>
        <row r="97">
          <cell r="B97" t="str">
            <v>DCI - REGIONAL INFORMÁTICA CENTRAL</v>
          </cell>
        </row>
        <row r="98">
          <cell r="B98" t="str">
            <v>DCI - REGIONAL INFORMÁTICA ORIENTE</v>
          </cell>
        </row>
        <row r="99">
          <cell r="B99" t="str">
            <v>DCI - REGIONAL INFORMÁTICA NORTE</v>
          </cell>
        </row>
        <row r="100">
          <cell r="B100" t="str">
            <v>DCI - COORDINACIÓN TELECOMUNICACIONES</v>
          </cell>
        </row>
        <row r="101">
          <cell r="B101" t="str">
            <v>DCI - UNIDAD DE SOLUCIONES DE NEGOCIO</v>
          </cell>
        </row>
        <row r="102">
          <cell r="B102" t="str">
            <v>DCI - COORDINACIÓN SOLUCIONES UPSTREAM</v>
          </cell>
        </row>
        <row r="103">
          <cell r="B103" t="str">
            <v>DCI - COORDINACIÓN SOLUCIONES DOWNSTREAM</v>
          </cell>
        </row>
        <row r="104">
          <cell r="B104" t="str">
            <v>DCI - COORDINACIÓN SOLUCIONES CORPORATIVO</v>
          </cell>
        </row>
        <row r="105">
          <cell r="B105" t="str">
            <v>DCI - UNIDAD DE DESARROLLO SENSOR</v>
          </cell>
        </row>
        <row r="106">
          <cell r="B106" t="str">
            <v>DRI - DIRECCIÓN DE RESPONSABILIDAD INTEGRAL</v>
          </cell>
        </row>
        <row r="107">
          <cell r="B107" t="str">
            <v>DRI - CPR - COORDINACIÓN PROYECTOS</v>
          </cell>
        </row>
        <row r="108">
          <cell r="B108" t="str">
            <v>DRI - CAD - COORDINACIÓN ADMINISTRATIVA</v>
          </cell>
        </row>
        <row r="109">
          <cell r="B109" t="str">
            <v>DRI - URN - UNIDAD DE RESPONSABILIDAD INTEGRAL NORTE</v>
          </cell>
        </row>
        <row r="110">
          <cell r="B110" t="str">
            <v>DRI - RCA - REGIONAL CARIBE</v>
          </cell>
        </row>
        <row r="111">
          <cell r="B111" t="str">
            <v>DRI - RMG - REGIONAL MAGDALENA MEDIO</v>
          </cell>
        </row>
        <row r="112">
          <cell r="B112" t="str">
            <v>DRI - URS - UNIDAD DE RESPONSABILIDAD INTEGRAL SUR</v>
          </cell>
        </row>
        <row r="113">
          <cell r="B113" t="str">
            <v>DRI - RCE - REGIONAL CENTRAL</v>
          </cell>
        </row>
        <row r="114">
          <cell r="B114" t="str">
            <v>DRI - RSO - REGIONAL SUR OCCIDENTE</v>
          </cell>
        </row>
        <row r="115">
          <cell r="B115" t="str">
            <v>DRI - REO - REGIONAL ORIENTE</v>
          </cell>
        </row>
        <row r="116">
          <cell r="B116" t="str">
            <v>DRI - USE - UNIDAD DE SEGURIDAD</v>
          </cell>
        </row>
        <row r="117">
          <cell r="B117" t="str">
            <v>DRI - USE-1 - COORDINACIÓN SEGURIDAD DE INFRAESTRUCTURA</v>
          </cell>
        </row>
        <row r="118">
          <cell r="B118" t="str">
            <v>DRI - USE-2 - COORDINACIÓN SEGURIDAD DE FUNCIONARIOS</v>
          </cell>
        </row>
        <row r="119">
          <cell r="B119" t="str">
            <v>GEA - GERENCIA ADMINISTRATIVA</v>
          </cell>
        </row>
        <row r="120">
          <cell r="B120" t="str">
            <v>GEA - CGI - COORDINACIÓN GESTIÓN INMOBILIARIA</v>
          </cell>
        </row>
        <row r="121">
          <cell r="B121" t="str">
            <v>GEA - GSC - GRUPO GESTIÓN, CONTROL Y SERVICIO AL CLIENTE</v>
          </cell>
        </row>
        <row r="122">
          <cell r="B122" t="str">
            <v>GEA - GDP - GRUPO DESARROLLO DE PROVEEDORES</v>
          </cell>
        </row>
        <row r="123">
          <cell r="B123" t="str">
            <v>GEA - UIM - UNIDAD INTELIGENCIA DE MERCADO</v>
          </cell>
        </row>
        <row r="124">
          <cell r="B124" t="str">
            <v>GEA - GOI - GRUPO OPTIMIZACIÓN DE INVENTARIOS Y BODEGAS</v>
          </cell>
        </row>
        <row r="125">
          <cell r="B125" t="str">
            <v>GEA - UAB - UNIDAD DE ABASTECIMIENTO DE BIENES Y SERVICIOS</v>
          </cell>
        </row>
        <row r="126">
          <cell r="B126" t="str">
            <v>GEA - GCE - GRUPO COMPRAS INTERNACIONALES</v>
          </cell>
        </row>
        <row r="127">
          <cell r="B127" t="str">
            <v>GEA - GNE - GRUPO NEGOCIOS ESTRATÉGICOS</v>
          </cell>
        </row>
        <row r="128">
          <cell r="B128" t="str">
            <v>GEA - GPE - GRUPO ABASTECIMIENTO A PROYECTOS Y ACTIVIDADES ESPECIALES</v>
          </cell>
        </row>
        <row r="129">
          <cell r="B129" t="str">
            <v>GEA - RCM - REGIONAL COMPRAS Y CONTRATACIÓN MAGDALENA MEDIO</v>
          </cell>
        </row>
        <row r="130">
          <cell r="B130" t="str">
            <v>GEA - CTB - COORDINACIÓN CONTRATACIÓN BARRANCABERMEJA</v>
          </cell>
        </row>
        <row r="131">
          <cell r="B131" t="str">
            <v>GEA - CCB - COORDINACIÓN COMPRAS BARRANCABERMEJA</v>
          </cell>
        </row>
        <row r="132">
          <cell r="B132" t="str">
            <v>GEA - CCC - COORDINACIÓN COMPRAS Y CONTRATACIÓN EL CENTRO</v>
          </cell>
        </row>
        <row r="133">
          <cell r="B133" t="str">
            <v>GEA - CCI - COORDINACIÓN COMPRAS Y CONTRATACIÓN ICP</v>
          </cell>
        </row>
        <row r="134">
          <cell r="B134" t="str">
            <v>GEA - RCC - REGIONAL COMPRAS Y CONTRATACIÓN CENTRAL</v>
          </cell>
        </row>
        <row r="135">
          <cell r="B135" t="str">
            <v>GEA - CAO - COORDINACIÓN COMPRAS Y CONTRATACIÓN ÁREAS OPERATIVAS</v>
          </cell>
        </row>
        <row r="136">
          <cell r="B136" t="str">
            <v>GEA - CAS - COORDINACIÓN COMPRAS Y CONTRATACIÓN ÁREAS SOPORTE</v>
          </cell>
        </row>
        <row r="137">
          <cell r="B137" t="str">
            <v>GEA - CCA - COORDINACIÓN COMPRAS Y CONTRATACIÓN APIAY</v>
          </cell>
        </row>
        <row r="138">
          <cell r="B138" t="str">
            <v>GEA - CCS - COORDINACIÓN COMPRAS Y CONTRATACIÓN SUR</v>
          </cell>
        </row>
        <row r="139">
          <cell r="B139" t="str">
            <v>GEA - CCN - REGIONAL COMPRAS Y CONTRATACIÓN NORTE</v>
          </cell>
        </row>
        <row r="140">
          <cell r="B140" t="str">
            <v>GEA - CDS - COORDINACIÓN DE SERVICIOS</v>
          </cell>
        </row>
        <row r="141">
          <cell r="B141" t="str">
            <v>GEA - SMM - REGIONAL SERVICIOS MAGDALENA MEDIO</v>
          </cell>
        </row>
        <row r="142">
          <cell r="B142" t="str">
            <v>GEA - ATM - COORDINACIÓN SERVICIOS ALIMENTACIÓN Y TRANSPORTE</v>
          </cell>
        </row>
        <row r="143">
          <cell r="B143" t="str">
            <v>GEA - SAM - COORDINACIÓN SERVICIOS APOYO</v>
          </cell>
        </row>
        <row r="144">
          <cell r="B144" t="str">
            <v>GEA - CMM - COORDINACIÓN DE MANTENIMIENTO</v>
          </cell>
        </row>
        <row r="145">
          <cell r="B145" t="str">
            <v>GEA - RCS - REGIONAL SERVICIOS CENTRAL</v>
          </cell>
        </row>
        <row r="146">
          <cell r="B146" t="str">
            <v>GEA - ATC - COORDINACIÓN SERVICIOS ALIMENTACIÓN Y TRANSPORTE</v>
          </cell>
        </row>
        <row r="147">
          <cell r="B147" t="str">
            <v>GEA - CSA - COORDINACIÓN SERVICIOS APOYO</v>
          </cell>
        </row>
        <row r="148">
          <cell r="B148" t="str">
            <v>GEA - CMC - COORDINACIÓN MANTENIMIENTO</v>
          </cell>
        </row>
        <row r="149">
          <cell r="B149" t="str">
            <v>VEX - VICEPRESIDENCIA DE EXPLORACIÓN</v>
          </cell>
        </row>
        <row r="150">
          <cell r="B150" t="str">
            <v>VEX - VEX-1 - COORDINACIÓN DE SOPORTE DE INFORMACIÓN</v>
          </cell>
        </row>
        <row r="151">
          <cell r="B151" t="str">
            <v>VEX - VEX-2 - GRUPO DE EXCELENCIA TÉCNICA</v>
          </cell>
        </row>
        <row r="152">
          <cell r="B152" t="str">
            <v>VEX - VEX-3 - GRUPO DE GESTIÓN DE PROYECTOS</v>
          </cell>
        </row>
        <row r="153">
          <cell r="B153" t="str">
            <v>VEX - GPR - GERENCIA DE PROSPECCIÓN</v>
          </cell>
        </row>
        <row r="154">
          <cell r="B154" t="str">
            <v>VEX - SEE - SUPERINTENDENCIA DE EJECUCIÓN EXPLORATORIA</v>
          </cell>
        </row>
        <row r="155">
          <cell r="B155" t="str">
            <v>VEX - GPR-1 - GRUPO DE GEOLOGÍA REGIONAL</v>
          </cell>
        </row>
        <row r="156">
          <cell r="B156" t="str">
            <v>VEX - GPR-7 - GRUPO DE INGENIERÍA</v>
          </cell>
        </row>
        <row r="157">
          <cell r="B157" t="str">
            <v>VEX - GPR-8 - GRUPO DE ADMINISTRACIÓN DE CONTRATOS</v>
          </cell>
        </row>
        <row r="158">
          <cell r="B158" t="str">
            <v>VEX - GPR-2 - GRUPO DE PROYECTOS I</v>
          </cell>
        </row>
        <row r="159">
          <cell r="B159" t="str">
            <v>VEX - GPR-3 - GRUPO DE PROYECTOS II</v>
          </cell>
        </row>
        <row r="160">
          <cell r="B160" t="str">
            <v>VEX - GPR-4 - GRUPO DE PROYECTOS III</v>
          </cell>
        </row>
        <row r="161">
          <cell r="B161" t="str">
            <v>VEX - GPR-5 - GRUPO DE PROYECTOS IV</v>
          </cell>
        </row>
        <row r="162">
          <cell r="B162" t="str">
            <v>VEX - GPR-6 - GRUPO DE PROYECTOS V</v>
          </cell>
        </row>
        <row r="163">
          <cell r="B163" t="str">
            <v>VEX - VEX-4 - GERENCIA DE DESARROLLO DE NEGOCIOS</v>
          </cell>
        </row>
        <row r="164">
          <cell r="B164" t="str">
            <v>VPR - VICEPRESIDENCIA DE PRODUCCIÓN</v>
          </cell>
        </row>
        <row r="165">
          <cell r="B165" t="str">
            <v>VPR - GTP - GERENCIA TÉCNICA DE PRODUCCIÓN</v>
          </cell>
        </row>
        <row r="166">
          <cell r="B166" t="str">
            <v>VPR - DIP - DEPARTAMENTO INGENIERÍA DE PROYECTOS</v>
          </cell>
        </row>
        <row r="167">
          <cell r="B167" t="str">
            <v>VPR - DIO - DEPARTAMENTO INGENIERÍA DE OPERACIONES</v>
          </cell>
        </row>
        <row r="168">
          <cell r="B168" t="str">
            <v>VPR - DYP - DEPARTAMENTO DE YACIMIENTOS Y PRODUCCIÓN</v>
          </cell>
        </row>
        <row r="169">
          <cell r="B169" t="str">
            <v>VPR - GEC - GERENCIA REGIONAL CENTRAL</v>
          </cell>
        </row>
        <row r="170">
          <cell r="B170" t="str">
            <v>VPR - GNC - COORDINACIÓN GESTIÓN DE NEGOCIOS</v>
          </cell>
        </row>
        <row r="171">
          <cell r="B171" t="str">
            <v>VPR - SOA - SUPERINTENDENCIA DE OPERACIONES APIAY</v>
          </cell>
        </row>
        <row r="172">
          <cell r="B172" t="str">
            <v>VPR - PPL - DEPARTAMENTO PRODUCCIÓN LLANOS</v>
          </cell>
        </row>
        <row r="173">
          <cell r="B173" t="str">
            <v>VPR - PPL-1 - COORDINACIÓN PRODUCCIÓN APIAY</v>
          </cell>
        </row>
        <row r="174">
          <cell r="B174" t="str">
            <v>VPR - PPL-2 - COORDINACIÓN PRODUCCIÓN CASTILLA</v>
          </cell>
        </row>
        <row r="175">
          <cell r="B175" t="str">
            <v>VPR - PPL-3 - COORDINACIÓN PLANTA PROCESO APIAY</v>
          </cell>
        </row>
        <row r="176">
          <cell r="B176" t="str">
            <v>VPR - PML - DEPARTAMENTO MANTENIMIENTO LLANOS</v>
          </cell>
        </row>
        <row r="177">
          <cell r="B177" t="str">
            <v>VPR - PML-1 - COORDINACIÓN MANTENIMIENTO APIAY</v>
          </cell>
        </row>
        <row r="178">
          <cell r="B178" t="str">
            <v>VPR - PML-2 - COORDINACIÓN MANTENIMIENTO CASTILLA</v>
          </cell>
        </row>
        <row r="179">
          <cell r="B179" t="str">
            <v>VPR - SAA - SUPERINTENDENCIA ACTIVOS EN ASOCIACIÓN</v>
          </cell>
        </row>
        <row r="180">
          <cell r="B180" t="str">
            <v>VPR - GRN - GERENCIA REGIONAL NORTE</v>
          </cell>
        </row>
        <row r="181">
          <cell r="B181" t="str">
            <v>VPR - GNN - COORDINACIÓN GESTIÓN DE NEGOCIOS</v>
          </cell>
        </row>
        <row r="182">
          <cell r="B182" t="str">
            <v>VPR - POT - DEPARTAMENTO OPERACIONES TIBÚ</v>
          </cell>
        </row>
        <row r="183">
          <cell r="B183" t="str">
            <v>VPR - POT-1 - COORDINACIÓN PRODUCCIÓN CATATUMBO</v>
          </cell>
        </row>
        <row r="184">
          <cell r="B184" t="str">
            <v>VPR - POT-2 - COORDINACIÓN PRODUCCIÓN RÍO ZULIA</v>
          </cell>
        </row>
        <row r="185">
          <cell r="B185" t="str">
            <v>VPR - POT-3 - COORDINACIÓN PRODUCCIÓN CICUCO</v>
          </cell>
        </row>
        <row r="186">
          <cell r="B186" t="str">
            <v>VPR - POT-4 - COORDINACIÓN MANTENIMIENTO CATATUMBO - RÍO ZULIA - CICUCO</v>
          </cell>
        </row>
        <row r="187">
          <cell r="B187" t="str">
            <v>VPR - SAN - SUPERINTENDENCIA ACTIVOS EN ASOCIACIÓN</v>
          </cell>
        </row>
        <row r="188">
          <cell r="B188" t="str">
            <v>VPR - GRS - GERENCIA REGIONAL SUR</v>
          </cell>
        </row>
        <row r="189">
          <cell r="B189" t="str">
            <v>VPR - GNS - COORDINACIÓN GESTIÓN DE NEGOCIOS</v>
          </cell>
        </row>
        <row r="190">
          <cell r="B190" t="str">
            <v>VPR - SOR - SUPERINTENDENCIA DE OPERACIONES ORITO</v>
          </cell>
        </row>
        <row r="191">
          <cell r="B191" t="str">
            <v>VPR - PPP - DEPARTAMENTO PRODUCCIÓN PUTUMAYO</v>
          </cell>
        </row>
        <row r="192">
          <cell r="B192" t="str">
            <v>VPR - PPP-1 - COORDINACIÓN PRODUCCIÓN ORITO</v>
          </cell>
        </row>
        <row r="193">
          <cell r="B193" t="str">
            <v>VPR - PPP-2 - COORDINACIÓN PRODUCCIÓN SUR</v>
          </cell>
        </row>
        <row r="194">
          <cell r="B194" t="str">
            <v>VPR - PPP-3 - COORDINACIÓN PLANTA PROCESO Y OPERACIONES ORITO</v>
          </cell>
        </row>
        <row r="195">
          <cell r="B195" t="str">
            <v>VPR - PMP - DEPARTAMENTO MANTENIMIENTO PUTUMAYO</v>
          </cell>
        </row>
        <row r="196">
          <cell r="B196" t="str">
            <v>VPR - PMP-1 - COORDINACIÓN MANTENIMIENTO ORITO</v>
          </cell>
        </row>
        <row r="197">
          <cell r="B197" t="str">
            <v>VPR - PMP-2 - COORDINACIÓN MANTENIMIENTO SUR</v>
          </cell>
        </row>
        <row r="198">
          <cell r="B198" t="str">
            <v>VPR - SOH - SUPERINTENDENCIA OPERACIONES HUILA - TOLIMA</v>
          </cell>
        </row>
        <row r="199">
          <cell r="B199" t="str">
            <v>VPR - PPH - DEPARTAMENTO PRODUCCIÓN HUILA - TOLIMA</v>
          </cell>
        </row>
        <row r="200">
          <cell r="B200" t="str">
            <v>VPR - PPH-1 - COORDINACIÓN PRODUCCIÓN TOLIMA</v>
          </cell>
        </row>
        <row r="201">
          <cell r="B201" t="str">
            <v>VPR - PPH-2 - COORDINACIÓN PRODUCCIÓN HUILA</v>
          </cell>
        </row>
        <row r="202">
          <cell r="B202" t="str">
            <v>VPR - PPH-3 - COORDINACIÓN PRODUCCIÓN TELLO</v>
          </cell>
        </row>
        <row r="203">
          <cell r="B203" t="str">
            <v>VPR - PMH - DEPARTAMENTO MANTENIMIENTO HUILA - TOLIMA</v>
          </cell>
        </row>
        <row r="204">
          <cell r="B204" t="str">
            <v>VPR - PMH-1 - COORDINACIÓN MANTENIMIENTO HUILA - TOLIMA</v>
          </cell>
        </row>
        <row r="205">
          <cell r="B205" t="str">
            <v>VPR - PMH-2 - COORDINACIÓN MANTENIMIENTO TELLO</v>
          </cell>
        </row>
        <row r="206">
          <cell r="B206" t="str">
            <v>VPR - SAS - SUPERINTENDENCIA ACTIVOS EN ASOCIACIÓN</v>
          </cell>
        </row>
        <row r="207">
          <cell r="B207" t="str">
            <v>VPR - GRM - GERENCIA REGIONAL MAGDALENA MEDIO</v>
          </cell>
        </row>
        <row r="208">
          <cell r="B208" t="str">
            <v>VPR - GNM - COORDINACIÓN GESTIÓN DE NEGOCIOS</v>
          </cell>
        </row>
        <row r="209">
          <cell r="B209" t="str">
            <v>VPR - SAR - SUPERINTENDENCIA OPERACIONES DEL RÍO</v>
          </cell>
        </row>
        <row r="210">
          <cell r="B210" t="str">
            <v>VPR - PPR - DEPARTAMENTO PRODUCCIÓN DEL RÍO</v>
          </cell>
        </row>
        <row r="211">
          <cell r="B211" t="str">
            <v>VPR - PPR-1 - COORDINACIÓN PRODUCCIÓN CASABE</v>
          </cell>
        </row>
        <row r="212">
          <cell r="B212" t="str">
            <v>VPR - PPR-2 - COORDINACIÓN PRODUCCIÓN CANTAGALLO</v>
          </cell>
        </row>
        <row r="213">
          <cell r="B213" t="str">
            <v>VPR - PPR-3 - COORDINACIÓN MANTENIMIENTO SUBSUELO</v>
          </cell>
        </row>
        <row r="214">
          <cell r="B214" t="str">
            <v>VPR - PMR - DEPARTAMENTO MANTENIMIENTO DEL RÍO</v>
          </cell>
        </row>
        <row r="215">
          <cell r="B215" t="str">
            <v>VPR - PMR-1 - COORDINACIÓN MANTENIMIENTO CASABE</v>
          </cell>
        </row>
        <row r="216">
          <cell r="B216" t="str">
            <v>VPR - PMR-2 - COORDINACIÓN MANTENIMIENTO CANTAGALLO</v>
          </cell>
        </row>
        <row r="217">
          <cell r="B217" t="str">
            <v>VPR - SMA - SUPERINTENDENCIA OPERACIONES MARES</v>
          </cell>
        </row>
        <row r="218">
          <cell r="B218" t="str">
            <v>VPR - PPM - DEPARTAMENTO PRODUCCIÓN MARES</v>
          </cell>
        </row>
        <row r="219">
          <cell r="B219" t="str">
            <v>VPR - PPM-2 - COORDINACIÓN PRODUCCIÓN PERIFÉRICOS</v>
          </cell>
        </row>
        <row r="220">
          <cell r="B220" t="str">
            <v>VPR - PPM-3 - COORDINACIÓN MANTENIMIENTO SUBSUELO</v>
          </cell>
        </row>
        <row r="221">
          <cell r="B221" t="str">
            <v>VPR - PPM-4 - COORDINACIÓN PRODUCCIÓN PROVINCIA</v>
          </cell>
        </row>
        <row r="222">
          <cell r="B222" t="str">
            <v>VPR - PPM-5 - COORDINACIÓN PLANTAS PROCESO EL CENTRO - PROVINCIA</v>
          </cell>
        </row>
        <row r="223">
          <cell r="B223" t="str">
            <v>VPR - PMM - DEPARTAMENTO MANTENIMIENTO DE MARES</v>
          </cell>
        </row>
        <row r="224">
          <cell r="B224" t="str">
            <v>VPR - PMM-1 - COORDINACIÓN MANTENIMIENTO EL CENTRO</v>
          </cell>
        </row>
        <row r="225">
          <cell r="B225" t="str">
            <v>VPR - PMM-2 - COORDINACIÓN MANTENIMIENTO PERIFÉRICOS</v>
          </cell>
        </row>
        <row r="226">
          <cell r="B226" t="str">
            <v>VPR - PMM-3 - COORDINACIÓN MANTENIMIENTO PROVINCIA</v>
          </cell>
        </row>
        <row r="227">
          <cell r="B227" t="str">
            <v>VPR - COC - COORDINACIÓN OPERACIONES LA CIRA</v>
          </cell>
        </row>
        <row r="228">
          <cell r="B228" t="str">
            <v>VPR - SUA - SUPERINTENDENCIA ACTIVOS EN ASOCIACIÓN</v>
          </cell>
        </row>
        <row r="229">
          <cell r="B229" t="str">
            <v>VRP - VICEPRESIDENCIA DE REFINACIÓN Y PETROQUÍMICA</v>
          </cell>
        </row>
        <row r="230">
          <cell r="B230" t="str">
            <v>VRP - VRP-1 - COORDINACIÓN PROGRAMA DE OPTIMIZACIÓN</v>
          </cell>
        </row>
        <row r="231">
          <cell r="B231" t="str">
            <v>VRP - GDR - GERENCIA DESARROLLO REFINACIÓN</v>
          </cell>
        </row>
        <row r="232">
          <cell r="B232" t="str">
            <v>VRP - GDR-2 - COORDINACIÓN OPORTUNIDADES DE NEGOCIO</v>
          </cell>
        </row>
        <row r="233">
          <cell r="B233" t="str">
            <v>VRP - GDR-1 - COORDINACIÓN TÉCNICA</v>
          </cell>
        </row>
        <row r="234">
          <cell r="B234" t="str">
            <v>VRP - GDR-3 - COORDINACIÓN LOGÍSTICA</v>
          </cell>
        </row>
        <row r="235">
          <cell r="B235" t="str">
            <v>VRP - GDR-4 - COORDINACIÓN GENERAL DE PROYECTOS TIPO A</v>
          </cell>
        </row>
        <row r="236">
          <cell r="B236" t="str">
            <v>VRP - GDR-5 - COORDINACIÓN PROYECTOS TIPO B Y C GCB</v>
          </cell>
        </row>
        <row r="237">
          <cell r="B237" t="str">
            <v>VRP - GDR-6 - COORDINACIÓN PROYECTOS TIPO B Y C GCR</v>
          </cell>
        </row>
        <row r="238">
          <cell r="B238" t="str">
            <v>VRP - GCB - GERENCIA GENERAL COMPLEJO BARRANCABERMEJA</v>
          </cell>
        </row>
        <row r="239">
          <cell r="B239" t="str">
            <v>VRP - GCB-1 - COORDINACIÓN PROGRAMA DE OPTIMIZACIÓN</v>
          </cell>
        </row>
        <row r="240">
          <cell r="B240" t="str">
            <v>VRP - GCB-2 - COORDINACIÓN ECONOMÍA Y GESTIÓN OPERACIONAL</v>
          </cell>
        </row>
        <row r="241">
          <cell r="B241" t="str">
            <v>VRP - PPG - DEPARTAMENTO DE PROGRAMACIÓN DE LA PRODUCCIÓN</v>
          </cell>
        </row>
        <row r="242">
          <cell r="B242" t="str">
            <v>VRP - PPG-1 - COORDINACIÓN DE PROGRAMACIÓN DE OPERACIONES</v>
          </cell>
        </row>
        <row r="243">
          <cell r="B243" t="str">
            <v>VRP - PPG-2 - COORDINACIÓN DE PLANEACIÓN Y PROGRAMACIÓN DE MANTENIMIENTO</v>
          </cell>
        </row>
        <row r="244">
          <cell r="B244" t="str">
            <v>VRP - GPB - GERENCIA DE PRODUCCIÓN</v>
          </cell>
        </row>
        <row r="245">
          <cell r="B245" t="str">
            <v>VRP - GPB-1 - COORDINACIÓN CONTROL DE EMERGENCIAS</v>
          </cell>
        </row>
        <row r="246">
          <cell r="B246" t="str">
            <v>VRP - PRE - DEPARTAMENTO DE REFINACIÓN</v>
          </cell>
        </row>
        <row r="247">
          <cell r="B247" t="str">
            <v>VRP - PRE-1 - COORDINACIÓN TOPPING U200/2100 SODA Y ESPECIALIDADES</v>
          </cell>
        </row>
        <row r="248">
          <cell r="B248" t="str">
            <v>VRP - PRE-2 - COORDINACIÓN TOPPING U150/200/250 Y VISCORREDUCTORA I</v>
          </cell>
        </row>
        <row r="249">
          <cell r="B249" t="str">
            <v>VRP - PRE-3 - COORDINACIÓN DEMEX, UNIBÓN, HIDRÓGENO, VISCORREDUCTORA II</v>
          </cell>
        </row>
        <row r="250">
          <cell r="B250" t="str">
            <v>VRP - PCR - DEPARTAMENTO DE CRACKING</v>
          </cell>
        </row>
        <row r="251">
          <cell r="B251" t="str">
            <v>VRP - PCR-1 - COORDINACIÓN MODELO IV Y ÁCIDO</v>
          </cell>
        </row>
        <row r="252">
          <cell r="B252" t="str">
            <v>VRP - PCR-2 - COORDINACIÓN ORTHOFLOW</v>
          </cell>
        </row>
        <row r="253">
          <cell r="B253" t="str">
            <v>VRP - PCR-3 - COORDINACIÓN CRACKING UOP I</v>
          </cell>
        </row>
        <row r="254">
          <cell r="B254" t="str">
            <v>VRP - PCR-4 - COORDINACIÓN ALQUILACIÓN Y CRACKING UOP II</v>
          </cell>
        </row>
        <row r="255">
          <cell r="B255" t="str">
            <v>VRP - DPP - DEPARTAMENTO DE MATERIAS PRIMAS Y PRODUCTOS</v>
          </cell>
        </row>
        <row r="256">
          <cell r="B256" t="str">
            <v>VRP - DPP-1 - COORDINACIÓN AMBIENTAL Y GAS PROPANO</v>
          </cell>
        </row>
        <row r="257">
          <cell r="B257" t="str">
            <v>VRP - DPP-2 - COORDINACIÓN DE MATERIAS PRIMAS</v>
          </cell>
        </row>
        <row r="258">
          <cell r="B258" t="str">
            <v>VRP - DPP-3 - COORDINACIÓN DE PRODUCTOS</v>
          </cell>
        </row>
        <row r="259">
          <cell r="B259" t="str">
            <v>VRP - PPQ - DEPARTAMENTO DE PETROQUÍMICA</v>
          </cell>
        </row>
        <row r="260">
          <cell r="B260" t="str">
            <v>VRP - PPQ-1 - COORDINACIÓN POLIOLEOFINAS</v>
          </cell>
        </row>
        <row r="261">
          <cell r="B261" t="str">
            <v>VRP - PPQ-2 - COORDINACIÓN PARAFINAS Y FENOL</v>
          </cell>
        </row>
        <row r="262">
          <cell r="B262" t="str">
            <v>VRP - PPQ-3 - COORDINACIÓN AROMÁTICOS</v>
          </cell>
        </row>
        <row r="263">
          <cell r="B263" t="str">
            <v>VRP - PSI - DEPARTAMENTO DE SERVICIOS INDUSTRIALES</v>
          </cell>
        </row>
        <row r="264">
          <cell r="B264" t="str">
            <v>VRP - PSI-1 - COORDINACIÓN VAPOR Y ENERGÍA</v>
          </cell>
        </row>
        <row r="265">
          <cell r="B265" t="str">
            <v>VRP - PSI-2 - COORDINACIÓN SERVICIOS INDUSTRIALES BALANCE</v>
          </cell>
        </row>
        <row r="266">
          <cell r="B266" t="str">
            <v>VRP - PSI-3 - COORDINACIÓN TRATAMIENTO DE AGUAS REFINERÍA</v>
          </cell>
        </row>
        <row r="267">
          <cell r="B267" t="str">
            <v>VRP - PSI-4 - COORDINACIÓN ENERGÍA</v>
          </cell>
        </row>
        <row r="268">
          <cell r="B268" t="str">
            <v>VRP - DMP - DEPARTAMENTO DE MANTENIMIENTO PROACTIVO</v>
          </cell>
        </row>
        <row r="269">
          <cell r="B269" t="str">
            <v>VRP - DMP-1 - COORDINACIÓN ROTATIVO Y ESTÁTICO PROACTIVO</v>
          </cell>
        </row>
        <row r="270">
          <cell r="B270" t="str">
            <v>VRP - DMP-2 - COORDINACIÓN ELÉCTRICO E INSTRUMENTOS PROACTIVO</v>
          </cell>
        </row>
        <row r="271">
          <cell r="B271" t="str">
            <v>VRP - DMP-3 - COORDINACIÓN INGENIERÍA Y GESTIÓN</v>
          </cell>
        </row>
        <row r="272">
          <cell r="B272" t="str">
            <v>VRP - DMP-4 - COORDINACIÓN INVENTARIOS Y HERRAMIENTAS</v>
          </cell>
        </row>
        <row r="273">
          <cell r="B273" t="str">
            <v>VRP - DMP-5 - COORDINACIÓN TALLERES</v>
          </cell>
        </row>
        <row r="274">
          <cell r="B274" t="str">
            <v>VRP - DMR - DEPARTAMENTO DE MANTENIMIENTO REACTIVO</v>
          </cell>
        </row>
        <row r="275">
          <cell r="B275" t="str">
            <v>VRP - DMR-1 - COORDINACIÓN ROTATIVO Y ESTÁTICO CORRECTIVO</v>
          </cell>
        </row>
        <row r="276">
          <cell r="B276" t="str">
            <v>VRP - DMR-2 - COORDINACIÓN ELÉCTRICO E INSTRUMENTOS CORRECTIVO</v>
          </cell>
        </row>
        <row r="277">
          <cell r="B277" t="str">
            <v>VRP - DMR-3 - COORDINACIÓN METALMECÁNICA CORRECTIVO</v>
          </cell>
        </row>
        <row r="278">
          <cell r="B278" t="str">
            <v>VRP - DMR-4 - COORDINACIÓN PRIMERA LÍNEA</v>
          </cell>
        </row>
        <row r="279">
          <cell r="B279" t="str">
            <v>VRP - GTB - GERENCIA TÉCNICA</v>
          </cell>
        </row>
        <row r="280">
          <cell r="B280" t="str">
            <v>VRP - GTB-1 - COORDINACIÓN DE INSPECCIÓN DE CALIDAD</v>
          </cell>
        </row>
        <row r="281">
          <cell r="B281" t="str">
            <v>VRP - PTB - DEPARTAMENTO DE APOYO TÉCNICO A LA PRODUCCIÓN</v>
          </cell>
        </row>
        <row r="282">
          <cell r="B282" t="str">
            <v>VRP - PTB-1 - COORDINACIÓN ANÁLISIS OPERACIONAL REFINACIÓN, CRACKING Y MATERIAS PRIMAS</v>
          </cell>
        </row>
        <row r="283">
          <cell r="B283" t="str">
            <v>VRP - PTB-2 - COORDINACIÓN ANÁLISIS OPERACIONAL, PETROQUÍMICAS Y SERVICIOS INDUSTRIALES</v>
          </cell>
        </row>
        <row r="284">
          <cell r="B284" t="str">
            <v>VRP - PTB-3 - COORDINACIÓN SOPORTE INMEDIATO</v>
          </cell>
        </row>
        <row r="285">
          <cell r="B285" t="str">
            <v>VRP - PTB-4 - COORDINACIÓN MEJORAMIENTO CONFIABILIDAD</v>
          </cell>
        </row>
        <row r="286">
          <cell r="B286" t="str">
            <v>VRP - PTB-5 - COORDINACIÓN OPTIMIZACIÓN Y CONTROL AVANZADO</v>
          </cell>
        </row>
        <row r="287">
          <cell r="B287" t="str">
            <v>VRP - PPY - DEPARTAMENTO DE PARADAS DE PLANTA</v>
          </cell>
        </row>
        <row r="288">
          <cell r="B288" t="str">
            <v>VRP - PPY-1 - COORDINACIÓN PARADAS DE PLANTA</v>
          </cell>
        </row>
        <row r="289">
          <cell r="B289" t="str">
            <v>VRP - PPY-2 - COORDINACIÓN INGENIERÍA Y PROYECTOS DE MANTENIMIENTO</v>
          </cell>
        </row>
        <row r="290">
          <cell r="B290" t="str">
            <v>VRP - GRC - GERENCIA REFINERÍA CARTAGENA</v>
          </cell>
        </row>
        <row r="291">
          <cell r="B291" t="str">
            <v>VRP - GRC-1 - COORDINACIÓN PROGRAMA DE OPTIMIZACIÓN</v>
          </cell>
        </row>
        <row r="292">
          <cell r="B292" t="str">
            <v>VRP - PRP - DEPARTAMENTO DE PROGRAMACIÓN DE LA PRODUCCIÓN</v>
          </cell>
        </row>
        <row r="293">
          <cell r="B293" t="str">
            <v>VRP - PRP-1 - COORDINACIÓN PROGRAMACIÓN OPERACIONES</v>
          </cell>
        </row>
        <row r="294">
          <cell r="B294" t="str">
            <v>VRP - PRP-2 - COORDINACIÓN ECONOMÍA Y GESTIÓN OPERACIONAL</v>
          </cell>
        </row>
        <row r="295">
          <cell r="B295" t="str">
            <v>VRP - SPR - SUPERINTENDENCIA DE PRODUCCIÓN</v>
          </cell>
        </row>
        <row r="296">
          <cell r="B296" t="str">
            <v>VRP - SPR-1 - COORDINACIÓN CONTROL EMERGENCIAS</v>
          </cell>
        </row>
        <row r="297">
          <cell r="B297" t="str">
            <v>VRP - POP - DEPARTAMENTO DE OPERACIÓN DE PLANTAS</v>
          </cell>
        </row>
        <row r="298">
          <cell r="B298" t="str">
            <v>VRP - POP-1 - COORDINACIÓN CRACKING</v>
          </cell>
        </row>
        <row r="299">
          <cell r="B299" t="str">
            <v>VRP - POP-2 - COORDINACIÓN CRUDOS</v>
          </cell>
        </row>
        <row r="300">
          <cell r="B300" t="str">
            <v>VRP - POP-3 - COORDINACIÓN MATERIAS PRIMAS Y PRODUCTOS</v>
          </cell>
        </row>
        <row r="301">
          <cell r="B301" t="str">
            <v>VRP - POP-4 - COORDINACIÓN SERVICIOS INDUSTRIALES</v>
          </cell>
        </row>
        <row r="302">
          <cell r="B302" t="str">
            <v>VRP - PMT - DEPARTAMENTO DE MANTENIMIENTO DE PLANTAS</v>
          </cell>
        </row>
        <row r="303">
          <cell r="B303" t="str">
            <v>VRP - PMT-1 - COORDINACIÓN MANTENIMIENTO DÍA - DÍA</v>
          </cell>
        </row>
        <row r="304">
          <cell r="B304" t="str">
            <v>VRP - PMT-2 - COORDINACIÓN ADMINISTRACIÓN INVENTARIOS</v>
          </cell>
        </row>
        <row r="305">
          <cell r="B305" t="str">
            <v>VRP - SST - SUPERINTENDENCIA TÉCNICA</v>
          </cell>
        </row>
        <row r="306">
          <cell r="B306" t="str">
            <v>VRP - SST-1 - COORDINACIÓN INSPECCIÓN DE CALIDAD</v>
          </cell>
        </row>
        <row r="307">
          <cell r="B307" t="str">
            <v>VRP - PTC - DEPARTAMENTO DE APOYO TÉCNICO A LA PRODUCCIÓN</v>
          </cell>
        </row>
        <row r="308">
          <cell r="B308" t="str">
            <v>VRP - PTC-1 - COORDINACIÓN INGENIERÍA DE PROCESOS</v>
          </cell>
        </row>
        <row r="309">
          <cell r="B309" t="str">
            <v>VRP - PTC-2 - COORDINACIÓN CONFIABILIDAD</v>
          </cell>
        </row>
        <row r="310">
          <cell r="B310" t="str">
            <v>VRP - PTC-3 - COORDINACIÓN CONTROL ELÉCTRICO Y DE PROCESOS</v>
          </cell>
        </row>
        <row r="311">
          <cell r="B311" t="str">
            <v>VRP - PPC - DEPARTAMENTO DE PARADAS DE PLANTA</v>
          </cell>
        </row>
        <row r="312">
          <cell r="B312" t="str">
            <v>VRP - PPC-1 - COORDINACIÓN AUTOMATIZACIÓN Y DESARROLLO TECNOLÓGICO</v>
          </cell>
        </row>
        <row r="313">
          <cell r="B313" t="str">
            <v>VRP - PPC-2 - COORDINACIÓN PARADAS DE PLANTA Y PROYECTOS MANTENIMIENTO</v>
          </cell>
        </row>
        <row r="314">
          <cell r="B314" t="str">
            <v>VIT - VICEPRESIDENCIA DE TRANSPORTE</v>
          </cell>
        </row>
        <row r="315">
          <cell r="B315" t="str">
            <v>VIT - PPT - DEPARTAMENTO DE PROGRAMACIÓN Y CONTROL OPERACIONAL</v>
          </cell>
        </row>
        <row r="316">
          <cell r="B316" t="str">
            <v>VIT - CCMO - COORDINACIÓN CENTRO CONTROL MAESTRO DE OPERACIONES</v>
          </cell>
        </row>
        <row r="317">
          <cell r="B317" t="str">
            <v>VIT - CCT - COORDINACIÓN DE CARROTANQUES</v>
          </cell>
        </row>
        <row r="318">
          <cell r="B318" t="str">
            <v>VIT - GTE - GERENCIA TÉCNICA</v>
          </cell>
        </row>
        <row r="319">
          <cell r="B319" t="str">
            <v>VIT - PAT - DEPARTAMENTO TÉCNICO</v>
          </cell>
        </row>
        <row r="320">
          <cell r="B320" t="str">
            <v>VIT - PAT-1 - COORDINACIÓN DE TECNOLOGÍA</v>
          </cell>
        </row>
        <row r="321">
          <cell r="B321" t="str">
            <v>VIT - PAT-2 - COORDINACIÓN DE CONFIABILIDAD</v>
          </cell>
        </row>
        <row r="322">
          <cell r="B322" t="str">
            <v>VIT - PAP - DEPARTAMENTO DE PROYECTOS</v>
          </cell>
        </row>
        <row r="323">
          <cell r="B323" t="str">
            <v>VIT - GOT - GERENCIA DE OLEODUCTOS</v>
          </cell>
        </row>
        <row r="324">
          <cell r="B324" t="str">
            <v>VIT - GOT-1 - COORDINACIÓN TÉCNICA CAÑO LIMÓN</v>
          </cell>
        </row>
        <row r="325">
          <cell r="B325" t="str">
            <v>VIT - GOT-2 - COORDINACIÓN TÉCNICA COVEÑAS</v>
          </cell>
        </row>
        <row r="326">
          <cell r="B326" t="str">
            <v>VIT - GOT-3 - COORDINACIÓN TÉCNICA LLANOS</v>
          </cell>
        </row>
        <row r="327">
          <cell r="B327" t="str">
            <v>VIT - GOT-4 - COORDINACIÓN TÉCNICA SUR</v>
          </cell>
        </row>
        <row r="328">
          <cell r="B328" t="str">
            <v>VIT - POL - DEPARTAMENTO DE OPERACIONES CAÑO LIMON</v>
          </cell>
        </row>
        <row r="329">
          <cell r="B329" t="str">
            <v>VIT - POL-1 - COORDINACIÓN PLANTA BANADÍA</v>
          </cell>
        </row>
        <row r="330">
          <cell r="B330" t="str">
            <v>VIT - POL-2 - COORDINACIÓN PLANTA SAMORÉ</v>
          </cell>
        </row>
        <row r="331">
          <cell r="B331" t="str">
            <v>VIT - POL-3 - COORDINACIÓN PLANTA TOLEDO</v>
          </cell>
        </row>
        <row r="332">
          <cell r="B332" t="str">
            <v>VIT - POL-4 - COORDINACIÓN PLANTA ORÚ</v>
          </cell>
        </row>
        <row r="333">
          <cell r="B333" t="str">
            <v>VIT - POL-5 - COORDINACIÓN PLANTA AYACUCHO</v>
          </cell>
        </row>
        <row r="334">
          <cell r="B334" t="str">
            <v>VIT - POV - DEPARTAMENTO DE OPERACIONES COVEÑAS</v>
          </cell>
        </row>
        <row r="335">
          <cell r="B335" t="str">
            <v>VIT - POV-1 - COORDINACIÓN PLANTA RETIRO</v>
          </cell>
        </row>
        <row r="336">
          <cell r="B336" t="str">
            <v>VIT - POV-2 - COORDINACIÓN PLANTA COVEÑAS</v>
          </cell>
        </row>
        <row r="337">
          <cell r="B337" t="str">
            <v>VIT - POV-3 - COORDINACIÓN PLANTA OLEODUCTOS ODC-ACN</v>
          </cell>
        </row>
        <row r="338">
          <cell r="B338" t="str">
            <v>VIT - POV-4 - COORDINACIÓN PLANTA COSTA AFUERA</v>
          </cell>
        </row>
        <row r="339">
          <cell r="B339" t="str">
            <v>VIT - POS - DEPARTAMENTO DE OPERACIONES  LLANOS</v>
          </cell>
        </row>
        <row r="340">
          <cell r="B340" t="str">
            <v>VIT - POS-1 - COORDINACIÓN PLANTA ARAGUANEY</v>
          </cell>
        </row>
        <row r="341">
          <cell r="B341" t="str">
            <v>VIT - POS-2 - COORDINACIÓN PLANTA MIRAFLORES</v>
          </cell>
        </row>
        <row r="342">
          <cell r="B342" t="str">
            <v>VIT - POS-3 - COORDINACIÓN PLANTA PORVENIR</v>
          </cell>
        </row>
        <row r="343">
          <cell r="B343" t="str">
            <v>VIT - POS-4 - COORDINACIÓN PLANTA VASCONIA</v>
          </cell>
        </row>
        <row r="344">
          <cell r="B344" t="str">
            <v>VIT - POS-5 - COORDINACIÓN PLANTA MONTERREY</v>
          </cell>
        </row>
        <row r="345">
          <cell r="B345" t="str">
            <v>VIT - POR - DEPARTAMENTO DE OPERACIONES SUR</v>
          </cell>
        </row>
        <row r="346">
          <cell r="B346" t="str">
            <v>VIT - POR-1 - COORDINACIÓN PLANTA ORITO - GUAMUES</v>
          </cell>
        </row>
        <row r="347">
          <cell r="B347" t="str">
            <v>VIT - POR-2 - COORDINACIÓN PLANTA ALISALES</v>
          </cell>
        </row>
        <row r="348">
          <cell r="B348" t="str">
            <v>VIT - POR-3 - COORDINACIÓN PLANTA TUMACO</v>
          </cell>
        </row>
        <row r="349">
          <cell r="B349" t="str">
            <v>VIT - GPO - GERENCIA DE POLIDUCTOS</v>
          </cell>
        </row>
        <row r="350">
          <cell r="B350" t="str">
            <v>VIT - GPO-1 - COORDINACIÓN TÉCNICA ANDINA</v>
          </cell>
        </row>
        <row r="351">
          <cell r="B351" t="str">
            <v>VIT - GPO-2 - COORDINACIÓN TÉCNICA OCCIDENTE</v>
          </cell>
        </row>
        <row r="352">
          <cell r="B352" t="str">
            <v>VIT - GPO-3 - COORDINACIÓN TÉCNICA NORTE</v>
          </cell>
        </row>
        <row r="353">
          <cell r="B353" t="str">
            <v>VIT - GPO-4 - COORDINACIÓN DE TRANSPORTE FLUVIAL</v>
          </cell>
        </row>
        <row r="354">
          <cell r="B354" t="str">
            <v>VIT - POA - DEPARTAMENTO DE OPERACIONES ANDINA</v>
          </cell>
        </row>
        <row r="355">
          <cell r="B355" t="str">
            <v>VIT - POA-1 - COORDINACIÓN PLANTA PUERTO SALGAR</v>
          </cell>
        </row>
        <row r="356">
          <cell r="B356" t="str">
            <v>VIT - POA-2 - COORDINACIÓN PLANTA VILLETA</v>
          </cell>
        </row>
        <row r="357">
          <cell r="B357" t="str">
            <v>VIT - POA-3 - COORDINACIÓN PLANTA GUADUERO</v>
          </cell>
        </row>
        <row r="358">
          <cell r="B358" t="str">
            <v>VIT - POA-4 - COORDINACIÓN PLANTA ALBÁN</v>
          </cell>
        </row>
        <row r="359">
          <cell r="B359" t="str">
            <v>VIT - POA-5 - COORDINACIÓN PLANTA MANSILLA</v>
          </cell>
        </row>
        <row r="360">
          <cell r="B360" t="str">
            <v>VIT - POA-6 - COORDINACIÓN PLANTA PUENTE ARANDA</v>
          </cell>
        </row>
        <row r="361">
          <cell r="B361" t="str">
            <v>VIT - POA-7 - COORDINACIÓN PLANTA TOCANCIPÁ</v>
          </cell>
        </row>
        <row r="362">
          <cell r="B362" t="str">
            <v>VIT - POO - DEPARTAMENTO DE OPERACIONES OCCIDENTE</v>
          </cell>
        </row>
        <row r="363">
          <cell r="B363" t="str">
            <v>VIT - POO-1 - COORDINACIÓN PLANTA CISNEROS</v>
          </cell>
        </row>
        <row r="364">
          <cell r="B364" t="str">
            <v>VIT - POO-2 - COORDINACIÓN PLANTA MEDELLÍN</v>
          </cell>
        </row>
        <row r="365">
          <cell r="B365" t="str">
            <v>VIT - POO-3 - COORDINACIÓN PLANTA CARTAGO</v>
          </cell>
        </row>
        <row r="366">
          <cell r="B366" t="str">
            <v>VIT - POO-4 - COORDINACIÓN PLANTA YUMBO</v>
          </cell>
        </row>
        <row r="367">
          <cell r="B367" t="str">
            <v>VIT - POO-5 - COORDINACIÓN PLANTA  DAGUA</v>
          </cell>
        </row>
        <row r="368">
          <cell r="B368" t="str">
            <v>VIT - POO-6 - COORDINACIÓN PLANTA BUENAVENTURA</v>
          </cell>
        </row>
        <row r="369">
          <cell r="B369" t="str">
            <v>VIT - POO-7 - COORDINACIÓN PLANTA MARIQUITA</v>
          </cell>
        </row>
        <row r="370">
          <cell r="B370" t="str">
            <v>VIT - POO-8 - COORDINACIÓN PLANTA FRESNO</v>
          </cell>
        </row>
        <row r="371">
          <cell r="B371" t="str">
            <v>VIT - POO-9 - COORDINACIÓN PLANTA HERVEO</v>
          </cell>
        </row>
        <row r="372">
          <cell r="B372" t="str">
            <v>VIT - POO-10 - COORDINACIÓN PLANTA MANIZALES</v>
          </cell>
        </row>
        <row r="373">
          <cell r="B373" t="str">
            <v>VIT - PON - DEPARTAMENTO DE OPERACIONES NORTE</v>
          </cell>
        </row>
        <row r="374">
          <cell r="B374" t="str">
            <v>VIT - PON-1 - COORDINACIÓN PLANTA GALÁN</v>
          </cell>
        </row>
        <row r="375">
          <cell r="B375" t="str">
            <v>VIT - PON-2 - COORDINACIÓN PLANTA SEBASTOPOL</v>
          </cell>
        </row>
        <row r="376">
          <cell r="B376" t="str">
            <v>VIT - PON-3 - COORDINACIÓN PLANTA CHIMITÁ</v>
          </cell>
        </row>
        <row r="377">
          <cell r="B377" t="str">
            <v>VIT - PON-4 - COORDINACIÓN PLANTA POZOS COLORADOS</v>
          </cell>
        </row>
        <row r="378">
          <cell r="B378" t="str">
            <v>VIT - PON-5 - COORDINACIÓN PLANTA BARANOA</v>
          </cell>
        </row>
        <row r="379">
          <cell r="B379" t="str">
            <v>VIT - PON-6 - COORDINACIÓN PLANTA POLIDUCTOS SANTA ROSA</v>
          </cell>
        </row>
        <row r="380">
          <cell r="B380" t="str">
            <v>VIT - GCP - GERENCIA DE CONTROL DE PÉRDIDAS DE HIDROCARBUROS</v>
          </cell>
        </row>
        <row r="381">
          <cell r="B381" t="str">
            <v>VSM - VICEPRESIDENCIA DE SUMINISTRO Y MERCADEO</v>
          </cell>
        </row>
        <row r="382">
          <cell r="B382" t="str">
            <v>VSM - GPS - GERENCIA DE PLANEACIÓN Y SUMINISTRO</v>
          </cell>
        </row>
        <row r="383">
          <cell r="B383" t="str">
            <v>VSM - PPO - DEPARTAMENTO PLANEACIÓN OPERATIVA</v>
          </cell>
        </row>
        <row r="384">
          <cell r="B384" t="str">
            <v>VSM - GPS-1 - COORDINACIÓN DE MANEJO DE REGALÍAS E INVENTARIOS</v>
          </cell>
        </row>
        <row r="385">
          <cell r="B385" t="str">
            <v>VSM - PLO - DEPARTAMENTO DE LOGÍSTICA</v>
          </cell>
        </row>
        <row r="386">
          <cell r="B386" t="str">
            <v>VSM - GAS - GERENCIA DE GAS</v>
          </cell>
        </row>
        <row r="387">
          <cell r="B387" t="str">
            <v>VSM - GAS-1 - COORDINACIÓN DE GESTIÓN DE NEGOCIOS</v>
          </cell>
        </row>
        <row r="388">
          <cell r="B388" t="str">
            <v>VSM - GAS-2 - COORDINACIÓN DE VENTAS Y CONTRATACIÓN</v>
          </cell>
        </row>
        <row r="389">
          <cell r="B389" t="str">
            <v>VSM - GAS-3 - COORDINACIÓN DEL CENTRO DE COMERCIALIZACIÓN DE GAS</v>
          </cell>
        </row>
        <row r="390">
          <cell r="B390" t="str">
            <v>VSM - GCN - GERENCIA DE COMERCIALIZACIÓN NACIONAL</v>
          </cell>
        </row>
        <row r="391">
          <cell r="B391" t="str">
            <v>VSM - GCN-1 - COORDINACIÓN DE ADMINISTRACIÓN DE VENTAS</v>
          </cell>
        </row>
        <row r="392">
          <cell r="B392" t="str">
            <v>VSM - GCN-2 - COORDINACIÓN DE ZONAS DE FRONTERAS Y PLANTAS DE ABASTO</v>
          </cell>
        </row>
        <row r="393">
          <cell r="B393" t="str">
            <v>VSM - GCI - GERENCIA DE COMERCIALIZACIÓN INTERNACIONAL</v>
          </cell>
        </row>
        <row r="394">
          <cell r="B394" t="str">
            <v>VSM - GCI-1 - COORDINACIÓN DE NEGOCIACIÓN DE CRUDOS Y PRODUCTOS (TRADING)</v>
          </cell>
        </row>
        <row r="395">
          <cell r="B395" t="str">
            <v>VSM - GCI-2 - COORDINACIÓN DE OPERACIONES</v>
          </cell>
        </row>
        <row r="396">
          <cell r="B396" t="str">
            <v>VSM - GCI-3 - COORDINACIÓN DE ANÁLISIS DE MERCADOS Y COBERTURA DE RIESGOS</v>
          </cell>
        </row>
        <row r="397">
          <cell r="B397" t="str">
            <v>VSM - PME - DEPARTAMENTO DE MERCADEO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ADRILLAS"/>
      <sheetName val="PRECIOS"/>
    </sheetNames>
    <sheetDataSet>
      <sheetData sheetId="0" refreshError="1">
        <row r="49">
          <cell r="D49">
            <v>13600</v>
          </cell>
        </row>
        <row r="62">
          <cell r="D62">
            <v>100300</v>
          </cell>
        </row>
        <row r="73">
          <cell r="D73">
            <v>23800</v>
          </cell>
        </row>
      </sheetData>
      <sheetData sheetId="1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0-K20"/>
      <sheetName val="MEMORIA CALCULO x PLANOS"/>
      <sheetName val="DRENAJE TRANSVERSAL"/>
      <sheetName val="Hoja2"/>
    </sheetNames>
    <sheetDataSet>
      <sheetData sheetId="0"/>
      <sheetData sheetId="1" refreshError="1"/>
      <sheetData sheetId="2"/>
      <sheetData sheetId="3">
        <row r="2">
          <cell r="A2" t="str">
            <v>BC1</v>
          </cell>
          <cell r="B2">
            <v>0.20022246292286711</v>
          </cell>
        </row>
        <row r="3">
          <cell r="A3" t="str">
            <v>BC2</v>
          </cell>
          <cell r="B3">
            <v>0.22328061255533349</v>
          </cell>
        </row>
        <row r="4">
          <cell r="A4" t="str">
            <v>CN1A</v>
          </cell>
          <cell r="B4">
            <v>0.89505335311695122</v>
          </cell>
        </row>
        <row r="5">
          <cell r="A5" t="str">
            <v>CN1</v>
          </cell>
          <cell r="B5">
            <v>1.2253215758942313</v>
          </cell>
        </row>
        <row r="6">
          <cell r="A6" t="str">
            <v>CN2A</v>
          </cell>
          <cell r="B6">
            <v>1.3576323256133618</v>
          </cell>
        </row>
        <row r="7">
          <cell r="A7" t="str">
            <v>CN2</v>
          </cell>
          <cell r="B7">
            <v>1.8586045427547782</v>
          </cell>
        </row>
      </sheetData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ado de Obras de Arte La Ye"/>
      <sheetName val="Hoja1"/>
      <sheetName val="ODL"/>
    </sheetNames>
    <sheetDataSet>
      <sheetData sheetId="0">
        <row r="1">
          <cell r="CS1" t="str">
            <v>BC1</v>
          </cell>
          <cell r="CT1" t="str">
            <v>BC2</v>
          </cell>
          <cell r="CU1" t="str">
            <v>CN1</v>
          </cell>
          <cell r="CV1" t="str">
            <v>CN1A</v>
          </cell>
          <cell r="CW1" t="str">
            <v>CN2</v>
          </cell>
          <cell r="CX1" t="str">
            <v>CN2A</v>
          </cell>
        </row>
        <row r="2">
          <cell r="CS2">
            <v>6.7599999999999993E-2</v>
          </cell>
          <cell r="CT2">
            <v>6.4000000000000001E-2</v>
          </cell>
          <cell r="CU2">
            <v>0.25</v>
          </cell>
          <cell r="CV2">
            <v>0.22800000000000001</v>
          </cell>
          <cell r="CW2">
            <v>0.28120000000000001</v>
          </cell>
          <cell r="CX2">
            <v>0.25</v>
          </cell>
        </row>
        <row r="4">
          <cell r="CO4">
            <v>9200</v>
          </cell>
        </row>
        <row r="5">
          <cell r="CO5">
            <v>9210</v>
          </cell>
        </row>
        <row r="6">
          <cell r="CO6">
            <v>9220</v>
          </cell>
        </row>
        <row r="7">
          <cell r="CO7">
            <v>9230</v>
          </cell>
        </row>
        <row r="8">
          <cell r="CO8">
            <v>9240</v>
          </cell>
        </row>
        <row r="9">
          <cell r="CO9">
            <v>9250</v>
          </cell>
        </row>
        <row r="10">
          <cell r="CO10">
            <v>9260</v>
          </cell>
        </row>
        <row r="11">
          <cell r="CO11">
            <v>9270</v>
          </cell>
        </row>
        <row r="12">
          <cell r="CO12">
            <v>9280</v>
          </cell>
        </row>
        <row r="13">
          <cell r="CO13">
            <v>9290</v>
          </cell>
        </row>
        <row r="14">
          <cell r="CO14">
            <v>9300</v>
          </cell>
        </row>
        <row r="15">
          <cell r="CO15">
            <v>9310</v>
          </cell>
        </row>
        <row r="16">
          <cell r="CO16">
            <v>9320</v>
          </cell>
        </row>
        <row r="17">
          <cell r="CO17">
            <v>9330</v>
          </cell>
        </row>
        <row r="18">
          <cell r="CO18">
            <v>9340</v>
          </cell>
        </row>
        <row r="19">
          <cell r="CO19">
            <v>9350</v>
          </cell>
        </row>
        <row r="20">
          <cell r="CO20">
            <v>9360</v>
          </cell>
        </row>
        <row r="21">
          <cell r="CO21">
            <v>9370</v>
          </cell>
        </row>
        <row r="22">
          <cell r="CO22">
            <v>9380</v>
          </cell>
        </row>
        <row r="23">
          <cell r="CO23">
            <v>9390</v>
          </cell>
        </row>
        <row r="24">
          <cell r="CO24">
            <v>9400</v>
          </cell>
        </row>
        <row r="25">
          <cell r="CO25">
            <v>9410</v>
          </cell>
        </row>
        <row r="26">
          <cell r="CO26">
            <v>9420</v>
          </cell>
        </row>
        <row r="27">
          <cell r="CO27">
            <v>9430</v>
          </cell>
        </row>
        <row r="28">
          <cell r="CO28">
            <v>9440</v>
          </cell>
        </row>
        <row r="29">
          <cell r="CO29">
            <v>9450</v>
          </cell>
        </row>
        <row r="30">
          <cell r="CO30">
            <v>9460</v>
          </cell>
        </row>
        <row r="31">
          <cell r="CO31">
            <v>9470</v>
          </cell>
        </row>
        <row r="32">
          <cell r="CO32">
            <v>9480</v>
          </cell>
        </row>
        <row r="33">
          <cell r="CO33">
            <v>9490</v>
          </cell>
        </row>
        <row r="34">
          <cell r="CO34">
            <v>9500</v>
          </cell>
        </row>
        <row r="35">
          <cell r="CO35">
            <v>9510</v>
          </cell>
        </row>
        <row r="36">
          <cell r="CO36">
            <v>9520</v>
          </cell>
        </row>
        <row r="37">
          <cell r="CO37">
            <v>9530</v>
          </cell>
        </row>
        <row r="38">
          <cell r="CO38">
            <v>9540</v>
          </cell>
        </row>
        <row r="39">
          <cell r="CO39">
            <v>9550</v>
          </cell>
        </row>
        <row r="40">
          <cell r="CO40">
            <v>9560</v>
          </cell>
        </row>
        <row r="41">
          <cell r="CO41">
            <v>9570</v>
          </cell>
        </row>
        <row r="42">
          <cell r="CO42">
            <v>9580</v>
          </cell>
        </row>
        <row r="43">
          <cell r="CO43">
            <v>9590</v>
          </cell>
        </row>
        <row r="44">
          <cell r="CO44">
            <v>9600</v>
          </cell>
        </row>
        <row r="45">
          <cell r="CO45">
            <v>9610</v>
          </cell>
        </row>
        <row r="46">
          <cell r="CO46">
            <v>9620</v>
          </cell>
        </row>
        <row r="47">
          <cell r="CO47">
            <v>9630</v>
          </cell>
        </row>
        <row r="48">
          <cell r="CO48">
            <v>9640</v>
          </cell>
        </row>
        <row r="49">
          <cell r="CO49">
            <v>9650</v>
          </cell>
        </row>
        <row r="50">
          <cell r="CO50">
            <v>9660</v>
          </cell>
        </row>
        <row r="51">
          <cell r="CO51">
            <v>9670</v>
          </cell>
        </row>
        <row r="52">
          <cell r="CO52">
            <v>9680</v>
          </cell>
        </row>
        <row r="53">
          <cell r="CO53">
            <v>9690</v>
          </cell>
        </row>
        <row r="54">
          <cell r="CO54">
            <v>9700</v>
          </cell>
        </row>
        <row r="55">
          <cell r="CO55">
            <v>9710</v>
          </cell>
        </row>
        <row r="56">
          <cell r="CO56">
            <v>9720</v>
          </cell>
        </row>
        <row r="57">
          <cell r="CO57">
            <v>9730</v>
          </cell>
        </row>
        <row r="58">
          <cell r="CO58">
            <v>9740</v>
          </cell>
        </row>
        <row r="59">
          <cell r="CO59">
            <v>9750</v>
          </cell>
        </row>
        <row r="60">
          <cell r="CO60">
            <v>9760</v>
          </cell>
        </row>
        <row r="61">
          <cell r="CO61">
            <v>9770</v>
          </cell>
        </row>
        <row r="62">
          <cell r="CO62">
            <v>9780</v>
          </cell>
        </row>
        <row r="63">
          <cell r="CO63">
            <v>9790</v>
          </cell>
        </row>
        <row r="64">
          <cell r="CO64">
            <v>9800</v>
          </cell>
        </row>
        <row r="65">
          <cell r="CO65">
            <v>9810</v>
          </cell>
        </row>
        <row r="66">
          <cell r="CO66">
            <v>9820</v>
          </cell>
        </row>
        <row r="67">
          <cell r="CO67">
            <v>9830</v>
          </cell>
        </row>
        <row r="68">
          <cell r="CO68">
            <v>9840</v>
          </cell>
        </row>
        <row r="69">
          <cell r="CO69">
            <v>9850</v>
          </cell>
        </row>
        <row r="70">
          <cell r="CO70">
            <v>9860</v>
          </cell>
        </row>
        <row r="71">
          <cell r="CO71">
            <v>9870</v>
          </cell>
        </row>
        <row r="72">
          <cell r="CO72">
            <v>9880</v>
          </cell>
        </row>
        <row r="73">
          <cell r="CO73">
            <v>9890</v>
          </cell>
        </row>
        <row r="74">
          <cell r="CO74">
            <v>9900</v>
          </cell>
        </row>
        <row r="75">
          <cell r="CO75">
            <v>9910</v>
          </cell>
        </row>
        <row r="76">
          <cell r="CO76">
            <v>9920</v>
          </cell>
        </row>
        <row r="77">
          <cell r="CO77">
            <v>9930</v>
          </cell>
        </row>
        <row r="78">
          <cell r="CO78">
            <v>9940</v>
          </cell>
        </row>
        <row r="79">
          <cell r="CO79">
            <v>9950</v>
          </cell>
        </row>
        <row r="80">
          <cell r="CO80">
            <v>9960</v>
          </cell>
        </row>
        <row r="81">
          <cell r="CO81">
            <v>9970</v>
          </cell>
        </row>
        <row r="82">
          <cell r="CO82">
            <v>9980</v>
          </cell>
        </row>
        <row r="83">
          <cell r="CO83">
            <v>9990</v>
          </cell>
        </row>
        <row r="84">
          <cell r="CO84">
            <v>9200</v>
          </cell>
        </row>
        <row r="85">
          <cell r="CO85">
            <v>10000</v>
          </cell>
        </row>
        <row r="86">
          <cell r="CO86">
            <v>10010</v>
          </cell>
        </row>
        <row r="87">
          <cell r="CO87">
            <v>10020</v>
          </cell>
        </row>
        <row r="88">
          <cell r="CO88">
            <v>10030</v>
          </cell>
        </row>
        <row r="89">
          <cell r="CO89">
            <v>10040</v>
          </cell>
        </row>
        <row r="90">
          <cell r="CO90">
            <v>10050</v>
          </cell>
        </row>
        <row r="91">
          <cell r="CO91">
            <v>10060</v>
          </cell>
        </row>
        <row r="92">
          <cell r="CO92">
            <v>10070</v>
          </cell>
        </row>
        <row r="93">
          <cell r="CO93">
            <v>10080</v>
          </cell>
        </row>
        <row r="94">
          <cell r="CO94">
            <v>10090</v>
          </cell>
        </row>
        <row r="95">
          <cell r="CO95">
            <v>10100</v>
          </cell>
        </row>
        <row r="96">
          <cell r="CO96">
            <v>10110</v>
          </cell>
        </row>
        <row r="97">
          <cell r="CO97">
            <v>10120</v>
          </cell>
        </row>
        <row r="98">
          <cell r="CO98">
            <v>10130</v>
          </cell>
        </row>
        <row r="99">
          <cell r="CO99">
            <v>10140</v>
          </cell>
        </row>
        <row r="100">
          <cell r="CO100">
            <v>10150</v>
          </cell>
        </row>
        <row r="101">
          <cell r="CO101">
            <v>10160</v>
          </cell>
        </row>
        <row r="102">
          <cell r="CO102">
            <v>10170</v>
          </cell>
        </row>
        <row r="103">
          <cell r="CO103">
            <v>10180</v>
          </cell>
        </row>
        <row r="104">
          <cell r="CO104">
            <v>10190</v>
          </cell>
        </row>
        <row r="105">
          <cell r="CO105">
            <v>10200</v>
          </cell>
        </row>
        <row r="106">
          <cell r="CO106">
            <v>10210</v>
          </cell>
        </row>
        <row r="107">
          <cell r="CO107">
            <v>10220</v>
          </cell>
        </row>
        <row r="108">
          <cell r="CO108">
            <v>10230</v>
          </cell>
        </row>
        <row r="109">
          <cell r="CO109">
            <v>10240</v>
          </cell>
        </row>
        <row r="110">
          <cell r="CO110">
            <v>10250</v>
          </cell>
        </row>
        <row r="111">
          <cell r="CO111">
            <v>10260</v>
          </cell>
        </row>
        <row r="112">
          <cell r="CO112">
            <v>10270</v>
          </cell>
        </row>
        <row r="113">
          <cell r="CO113">
            <v>10280</v>
          </cell>
        </row>
        <row r="114">
          <cell r="CO114">
            <v>10290</v>
          </cell>
        </row>
        <row r="115">
          <cell r="CO115">
            <v>10300</v>
          </cell>
        </row>
        <row r="116">
          <cell r="CO116">
            <v>10310</v>
          </cell>
        </row>
        <row r="117">
          <cell r="CO117">
            <v>10320</v>
          </cell>
        </row>
        <row r="118">
          <cell r="CO118">
            <v>10330</v>
          </cell>
        </row>
        <row r="119">
          <cell r="CO119">
            <v>10340</v>
          </cell>
        </row>
        <row r="120">
          <cell r="CO120">
            <v>10350</v>
          </cell>
        </row>
        <row r="121">
          <cell r="CO121">
            <v>10360</v>
          </cell>
        </row>
        <row r="122">
          <cell r="CO122">
            <v>10370</v>
          </cell>
        </row>
        <row r="123">
          <cell r="CO123">
            <v>10380</v>
          </cell>
        </row>
        <row r="124">
          <cell r="CO124">
            <v>10390</v>
          </cell>
        </row>
        <row r="125">
          <cell r="CO125">
            <v>10400</v>
          </cell>
        </row>
        <row r="126">
          <cell r="CO126">
            <v>10410</v>
          </cell>
        </row>
        <row r="127">
          <cell r="CO127">
            <v>10420</v>
          </cell>
        </row>
        <row r="128">
          <cell r="CO128">
            <v>10430</v>
          </cell>
        </row>
        <row r="129">
          <cell r="CO129">
            <v>10440</v>
          </cell>
        </row>
        <row r="130">
          <cell r="CO130">
            <v>10450</v>
          </cell>
        </row>
        <row r="131">
          <cell r="CO131">
            <v>10460</v>
          </cell>
        </row>
        <row r="132">
          <cell r="CO132">
            <v>10470</v>
          </cell>
        </row>
        <row r="133">
          <cell r="CO133">
            <v>10480</v>
          </cell>
        </row>
        <row r="134">
          <cell r="CO134">
            <v>10490</v>
          </cell>
        </row>
        <row r="135">
          <cell r="CO135">
            <v>10500</v>
          </cell>
        </row>
        <row r="136">
          <cell r="CO136">
            <v>10510</v>
          </cell>
        </row>
        <row r="137">
          <cell r="CO137">
            <v>10520</v>
          </cell>
        </row>
        <row r="138">
          <cell r="CO138">
            <v>10530</v>
          </cell>
        </row>
        <row r="139">
          <cell r="CO139">
            <v>10540</v>
          </cell>
        </row>
        <row r="140">
          <cell r="CO140">
            <v>10550</v>
          </cell>
        </row>
        <row r="141">
          <cell r="CO141">
            <v>10560</v>
          </cell>
        </row>
        <row r="142">
          <cell r="CO142">
            <v>10570</v>
          </cell>
        </row>
        <row r="143">
          <cell r="CO143">
            <v>10580</v>
          </cell>
        </row>
        <row r="144">
          <cell r="CO144">
            <v>10590</v>
          </cell>
        </row>
        <row r="145">
          <cell r="CO145">
            <v>10600</v>
          </cell>
        </row>
        <row r="146">
          <cell r="CO146">
            <v>10610</v>
          </cell>
        </row>
        <row r="147">
          <cell r="CO147">
            <v>10620</v>
          </cell>
        </row>
        <row r="148">
          <cell r="CO148">
            <v>10630</v>
          </cell>
        </row>
        <row r="149">
          <cell r="CO149">
            <v>10640</v>
          </cell>
        </row>
        <row r="150">
          <cell r="CO150">
            <v>10650</v>
          </cell>
        </row>
        <row r="151">
          <cell r="CO151">
            <v>10660</v>
          </cell>
        </row>
        <row r="152">
          <cell r="CO152">
            <v>10670</v>
          </cell>
        </row>
        <row r="153">
          <cell r="CO153">
            <v>10680</v>
          </cell>
        </row>
        <row r="154">
          <cell r="CO154">
            <v>10690</v>
          </cell>
        </row>
        <row r="155">
          <cell r="CO155">
            <v>10700</v>
          </cell>
        </row>
        <row r="156">
          <cell r="CO156">
            <v>10710</v>
          </cell>
        </row>
        <row r="157">
          <cell r="CO157">
            <v>10720</v>
          </cell>
        </row>
        <row r="158">
          <cell r="CO158">
            <v>10730</v>
          </cell>
        </row>
        <row r="159">
          <cell r="CO159">
            <v>10740</v>
          </cell>
        </row>
        <row r="160">
          <cell r="CO160">
            <v>10750</v>
          </cell>
        </row>
        <row r="161">
          <cell r="CO161">
            <v>10760</v>
          </cell>
        </row>
        <row r="162">
          <cell r="CO162">
            <v>10770</v>
          </cell>
        </row>
        <row r="163">
          <cell r="CO163">
            <v>10780</v>
          </cell>
        </row>
        <row r="164">
          <cell r="CO164">
            <v>10790</v>
          </cell>
        </row>
        <row r="165">
          <cell r="CO165">
            <v>10805</v>
          </cell>
        </row>
        <row r="166">
          <cell r="CO166">
            <v>10810</v>
          </cell>
        </row>
        <row r="167">
          <cell r="CO167">
            <v>10820</v>
          </cell>
        </row>
        <row r="168">
          <cell r="CO168">
            <v>10830</v>
          </cell>
        </row>
        <row r="169">
          <cell r="CO169">
            <v>10840</v>
          </cell>
        </row>
        <row r="170">
          <cell r="CO170">
            <v>10850</v>
          </cell>
        </row>
        <row r="171">
          <cell r="CO171">
            <v>10860</v>
          </cell>
        </row>
        <row r="172">
          <cell r="CO172">
            <v>10870</v>
          </cell>
        </row>
        <row r="173">
          <cell r="CO173">
            <v>10880</v>
          </cell>
        </row>
        <row r="174">
          <cell r="CO174">
            <v>10890</v>
          </cell>
        </row>
        <row r="175">
          <cell r="CO175">
            <v>10900</v>
          </cell>
        </row>
        <row r="176">
          <cell r="CO176">
            <v>10910</v>
          </cell>
        </row>
        <row r="177">
          <cell r="CO177">
            <v>10920</v>
          </cell>
        </row>
        <row r="178">
          <cell r="CO178">
            <v>10930</v>
          </cell>
        </row>
        <row r="179">
          <cell r="CO179">
            <v>10940</v>
          </cell>
        </row>
        <row r="180">
          <cell r="CO180">
            <v>10950</v>
          </cell>
        </row>
        <row r="181">
          <cell r="CO181">
            <v>10960</v>
          </cell>
        </row>
        <row r="182">
          <cell r="CO182">
            <v>10970</v>
          </cell>
        </row>
        <row r="183">
          <cell r="CO183">
            <v>10980</v>
          </cell>
        </row>
        <row r="184">
          <cell r="CO184">
            <v>10990</v>
          </cell>
        </row>
        <row r="185">
          <cell r="CO185">
            <v>10000</v>
          </cell>
        </row>
        <row r="186">
          <cell r="CO186">
            <v>10010</v>
          </cell>
        </row>
        <row r="187">
          <cell r="CO187">
            <v>10020</v>
          </cell>
        </row>
        <row r="188">
          <cell r="CO188">
            <v>10030</v>
          </cell>
        </row>
        <row r="189">
          <cell r="CO189">
            <v>10040</v>
          </cell>
        </row>
        <row r="190">
          <cell r="CO190">
            <v>10050</v>
          </cell>
        </row>
        <row r="191">
          <cell r="CO191">
            <v>10060</v>
          </cell>
        </row>
        <row r="192">
          <cell r="CO192">
            <v>10070</v>
          </cell>
        </row>
        <row r="193">
          <cell r="CO193">
            <v>10080</v>
          </cell>
        </row>
        <row r="194">
          <cell r="CO194">
            <v>10090</v>
          </cell>
        </row>
        <row r="195">
          <cell r="CO195">
            <v>10100</v>
          </cell>
        </row>
        <row r="196">
          <cell r="CO196">
            <v>10110</v>
          </cell>
        </row>
        <row r="197">
          <cell r="CO197">
            <v>10120</v>
          </cell>
        </row>
        <row r="198">
          <cell r="CO198">
            <v>10130</v>
          </cell>
        </row>
        <row r="199">
          <cell r="CO199">
            <v>10140</v>
          </cell>
        </row>
        <row r="200">
          <cell r="CO200">
            <v>10150</v>
          </cell>
        </row>
        <row r="201">
          <cell r="CO201">
            <v>10160</v>
          </cell>
        </row>
        <row r="202">
          <cell r="CO202">
            <v>10170</v>
          </cell>
        </row>
        <row r="203">
          <cell r="CO203">
            <v>10180</v>
          </cell>
        </row>
        <row r="204">
          <cell r="CO204">
            <v>10190</v>
          </cell>
        </row>
        <row r="205">
          <cell r="CO205">
            <v>10200</v>
          </cell>
        </row>
        <row r="206">
          <cell r="CO206">
            <v>10210</v>
          </cell>
        </row>
        <row r="207">
          <cell r="CO207">
            <v>10220</v>
          </cell>
        </row>
        <row r="208">
          <cell r="CO208">
            <v>10230</v>
          </cell>
        </row>
        <row r="209">
          <cell r="CO209">
            <v>10240</v>
          </cell>
        </row>
        <row r="210">
          <cell r="CO210">
            <v>10250</v>
          </cell>
        </row>
        <row r="211">
          <cell r="CO211">
            <v>10260</v>
          </cell>
        </row>
        <row r="212">
          <cell r="CO212">
            <v>10270</v>
          </cell>
        </row>
        <row r="213">
          <cell r="CO213">
            <v>10280</v>
          </cell>
        </row>
        <row r="214">
          <cell r="CO214">
            <v>10290</v>
          </cell>
        </row>
        <row r="215">
          <cell r="CO215">
            <v>10300</v>
          </cell>
        </row>
        <row r="216">
          <cell r="CO216">
            <v>10310</v>
          </cell>
        </row>
        <row r="217">
          <cell r="CO217">
            <v>10320</v>
          </cell>
        </row>
        <row r="218">
          <cell r="CO218">
            <v>10330</v>
          </cell>
        </row>
        <row r="219">
          <cell r="CO219">
            <v>10340</v>
          </cell>
        </row>
        <row r="220">
          <cell r="CO220">
            <v>10350</v>
          </cell>
        </row>
        <row r="221">
          <cell r="CO221">
            <v>10360</v>
          </cell>
        </row>
        <row r="222">
          <cell r="CO222">
            <v>10370</v>
          </cell>
        </row>
        <row r="223">
          <cell r="CO223">
            <v>10380</v>
          </cell>
        </row>
        <row r="224">
          <cell r="CO224">
            <v>10390</v>
          </cell>
        </row>
        <row r="225">
          <cell r="CO225">
            <v>10400</v>
          </cell>
        </row>
        <row r="226">
          <cell r="CO226">
            <v>10410</v>
          </cell>
        </row>
        <row r="227">
          <cell r="CO227">
            <v>10420</v>
          </cell>
        </row>
        <row r="228">
          <cell r="CO228">
            <v>10430</v>
          </cell>
        </row>
        <row r="229">
          <cell r="CO229">
            <v>10440</v>
          </cell>
        </row>
        <row r="230">
          <cell r="CO230">
            <v>10450</v>
          </cell>
        </row>
        <row r="231">
          <cell r="CO231">
            <v>10460</v>
          </cell>
        </row>
        <row r="232">
          <cell r="CO232">
            <v>10470</v>
          </cell>
        </row>
        <row r="233">
          <cell r="CO233">
            <v>10480</v>
          </cell>
        </row>
        <row r="234">
          <cell r="CO234">
            <v>10490</v>
          </cell>
        </row>
        <row r="235">
          <cell r="CO235">
            <v>10500</v>
          </cell>
        </row>
        <row r="236">
          <cell r="CO236">
            <v>10510</v>
          </cell>
        </row>
        <row r="237">
          <cell r="CO237">
            <v>10520</v>
          </cell>
        </row>
        <row r="238">
          <cell r="CO238">
            <v>10530</v>
          </cell>
        </row>
        <row r="239">
          <cell r="CO239">
            <v>10540</v>
          </cell>
        </row>
        <row r="240">
          <cell r="CO240">
            <v>10550</v>
          </cell>
        </row>
        <row r="241">
          <cell r="CO241">
            <v>10560</v>
          </cell>
        </row>
        <row r="242">
          <cell r="CO242">
            <v>10570</v>
          </cell>
        </row>
        <row r="243">
          <cell r="CO243">
            <v>10580</v>
          </cell>
        </row>
        <row r="244">
          <cell r="CO244">
            <v>10590</v>
          </cell>
        </row>
        <row r="245">
          <cell r="CO245">
            <v>10600</v>
          </cell>
        </row>
        <row r="246">
          <cell r="CO246">
            <v>10610</v>
          </cell>
        </row>
        <row r="247">
          <cell r="CO247">
            <v>10620</v>
          </cell>
        </row>
        <row r="248">
          <cell r="CO248">
            <v>10630</v>
          </cell>
        </row>
        <row r="249">
          <cell r="CO249">
            <v>10640</v>
          </cell>
        </row>
        <row r="250">
          <cell r="CO250">
            <v>10650</v>
          </cell>
        </row>
        <row r="251">
          <cell r="CO251">
            <v>10660</v>
          </cell>
        </row>
        <row r="252">
          <cell r="CO252">
            <v>10670</v>
          </cell>
        </row>
        <row r="253">
          <cell r="CO253">
            <v>10680</v>
          </cell>
        </row>
        <row r="254">
          <cell r="CO254">
            <v>10690</v>
          </cell>
        </row>
        <row r="255">
          <cell r="CO255">
            <v>10700</v>
          </cell>
        </row>
        <row r="256">
          <cell r="CO256">
            <v>10710</v>
          </cell>
        </row>
        <row r="257">
          <cell r="CO257">
            <v>10720</v>
          </cell>
        </row>
        <row r="258">
          <cell r="CO258">
            <v>10730</v>
          </cell>
        </row>
        <row r="259">
          <cell r="CO259">
            <v>10740</v>
          </cell>
        </row>
        <row r="260">
          <cell r="CO260">
            <v>10750</v>
          </cell>
        </row>
        <row r="261">
          <cell r="CO261">
            <v>10760</v>
          </cell>
        </row>
        <row r="262">
          <cell r="CO262">
            <v>10770</v>
          </cell>
        </row>
        <row r="263">
          <cell r="CO263">
            <v>10780</v>
          </cell>
        </row>
        <row r="264">
          <cell r="CO264">
            <v>10790</v>
          </cell>
        </row>
        <row r="265">
          <cell r="CO265">
            <v>10805</v>
          </cell>
        </row>
        <row r="266">
          <cell r="CO266">
            <v>10810</v>
          </cell>
        </row>
        <row r="267">
          <cell r="CO267">
            <v>10820</v>
          </cell>
        </row>
        <row r="268">
          <cell r="CO268">
            <v>10830</v>
          </cell>
        </row>
        <row r="269">
          <cell r="CO269">
            <v>10840</v>
          </cell>
        </row>
        <row r="270">
          <cell r="CO270">
            <v>10850</v>
          </cell>
        </row>
        <row r="271">
          <cell r="CO271">
            <v>10860</v>
          </cell>
        </row>
        <row r="272">
          <cell r="CO272">
            <v>10870</v>
          </cell>
        </row>
        <row r="273">
          <cell r="CO273">
            <v>10880</v>
          </cell>
        </row>
        <row r="274">
          <cell r="CO274">
            <v>10890</v>
          </cell>
        </row>
        <row r="275">
          <cell r="CO275">
            <v>10900</v>
          </cell>
        </row>
        <row r="276">
          <cell r="CO276">
            <v>10910</v>
          </cell>
        </row>
        <row r="277">
          <cell r="CO277">
            <v>10920</v>
          </cell>
        </row>
        <row r="278">
          <cell r="CO278">
            <v>10930</v>
          </cell>
        </row>
        <row r="279">
          <cell r="CO279">
            <v>10940</v>
          </cell>
        </row>
        <row r="280">
          <cell r="CO280">
            <v>10950</v>
          </cell>
        </row>
        <row r="281">
          <cell r="CO281">
            <v>10960</v>
          </cell>
        </row>
        <row r="282">
          <cell r="CO282">
            <v>10970</v>
          </cell>
        </row>
        <row r="283">
          <cell r="CO283">
            <v>10980</v>
          </cell>
        </row>
        <row r="284">
          <cell r="CO284">
            <v>10990</v>
          </cell>
        </row>
        <row r="285">
          <cell r="CO285">
            <v>10000</v>
          </cell>
        </row>
        <row r="286">
          <cell r="CO286">
            <v>11000</v>
          </cell>
        </row>
        <row r="287">
          <cell r="CO287">
            <v>11010</v>
          </cell>
        </row>
        <row r="288">
          <cell r="CO288">
            <v>11020</v>
          </cell>
        </row>
        <row r="289">
          <cell r="CO289">
            <v>11030</v>
          </cell>
        </row>
        <row r="290">
          <cell r="CO290">
            <v>11040</v>
          </cell>
        </row>
        <row r="291">
          <cell r="CO291">
            <v>11050</v>
          </cell>
        </row>
        <row r="292">
          <cell r="CO292">
            <v>11060</v>
          </cell>
        </row>
        <row r="293">
          <cell r="CO293">
            <v>11070</v>
          </cell>
        </row>
        <row r="294">
          <cell r="CO294">
            <v>11080</v>
          </cell>
        </row>
        <row r="295">
          <cell r="CO295">
            <v>11090</v>
          </cell>
        </row>
        <row r="296">
          <cell r="CO296">
            <v>11100</v>
          </cell>
        </row>
        <row r="297">
          <cell r="CO297">
            <v>11110</v>
          </cell>
        </row>
        <row r="298">
          <cell r="CO298">
            <v>11120</v>
          </cell>
        </row>
        <row r="299">
          <cell r="CO299">
            <v>11130</v>
          </cell>
        </row>
        <row r="300">
          <cell r="CO300">
            <v>11140</v>
          </cell>
        </row>
        <row r="301">
          <cell r="CO301">
            <v>11150</v>
          </cell>
        </row>
        <row r="302">
          <cell r="CO302">
            <v>11160</v>
          </cell>
        </row>
        <row r="303">
          <cell r="CO303">
            <v>11170</v>
          </cell>
        </row>
        <row r="304">
          <cell r="CO304">
            <v>11180</v>
          </cell>
        </row>
        <row r="305">
          <cell r="CO305">
            <v>11190</v>
          </cell>
        </row>
        <row r="306">
          <cell r="CO306">
            <v>11200</v>
          </cell>
        </row>
        <row r="307">
          <cell r="CO307">
            <v>11210</v>
          </cell>
        </row>
        <row r="308">
          <cell r="CO308">
            <v>11220</v>
          </cell>
        </row>
        <row r="309">
          <cell r="CO309">
            <v>11230</v>
          </cell>
        </row>
        <row r="310">
          <cell r="CO310">
            <v>11240</v>
          </cell>
        </row>
        <row r="311">
          <cell r="CO311">
            <v>11250</v>
          </cell>
        </row>
        <row r="312">
          <cell r="CO312">
            <v>11260</v>
          </cell>
        </row>
        <row r="313">
          <cell r="CO313">
            <v>11270</v>
          </cell>
        </row>
        <row r="314">
          <cell r="CO314">
            <v>11280</v>
          </cell>
        </row>
        <row r="315">
          <cell r="CO315">
            <v>11290</v>
          </cell>
        </row>
        <row r="316">
          <cell r="CO316">
            <v>11300</v>
          </cell>
        </row>
        <row r="317">
          <cell r="CO317">
            <v>11310</v>
          </cell>
        </row>
        <row r="318">
          <cell r="CO318">
            <v>11320</v>
          </cell>
        </row>
        <row r="319">
          <cell r="CO319">
            <v>11330</v>
          </cell>
        </row>
        <row r="320">
          <cell r="CO320">
            <v>11340</v>
          </cell>
        </row>
        <row r="321">
          <cell r="CO321">
            <v>11350</v>
          </cell>
        </row>
        <row r="322">
          <cell r="CO322">
            <v>11360</v>
          </cell>
        </row>
        <row r="323">
          <cell r="CO323">
            <v>11370</v>
          </cell>
        </row>
        <row r="324">
          <cell r="CO324">
            <v>11380</v>
          </cell>
        </row>
        <row r="325">
          <cell r="CO325">
            <v>11390</v>
          </cell>
        </row>
        <row r="326">
          <cell r="CO326">
            <v>11400</v>
          </cell>
        </row>
        <row r="327">
          <cell r="CO327">
            <v>11410</v>
          </cell>
        </row>
        <row r="328">
          <cell r="CO328">
            <v>11420</v>
          </cell>
        </row>
        <row r="329">
          <cell r="CO329">
            <v>11430</v>
          </cell>
        </row>
        <row r="330">
          <cell r="CO330">
            <v>11440</v>
          </cell>
        </row>
        <row r="331">
          <cell r="CO331">
            <v>11450</v>
          </cell>
        </row>
        <row r="332">
          <cell r="CO332">
            <v>11460</v>
          </cell>
        </row>
        <row r="333">
          <cell r="CO333">
            <v>11470</v>
          </cell>
        </row>
        <row r="334">
          <cell r="CO334">
            <v>11480</v>
          </cell>
        </row>
        <row r="335">
          <cell r="CO335">
            <v>11490</v>
          </cell>
        </row>
        <row r="336">
          <cell r="CO336">
            <v>11500</v>
          </cell>
        </row>
        <row r="337">
          <cell r="CO337">
            <v>11510</v>
          </cell>
        </row>
        <row r="338">
          <cell r="CO338">
            <v>11520</v>
          </cell>
        </row>
        <row r="339">
          <cell r="CO339">
            <v>11530</v>
          </cell>
        </row>
        <row r="340">
          <cell r="CO340">
            <v>11540</v>
          </cell>
        </row>
        <row r="341">
          <cell r="CO341">
            <v>11550</v>
          </cell>
        </row>
        <row r="342">
          <cell r="CO342">
            <v>11560</v>
          </cell>
        </row>
        <row r="343">
          <cell r="CO343">
            <v>11570</v>
          </cell>
        </row>
        <row r="344">
          <cell r="CO344">
            <v>11580</v>
          </cell>
        </row>
        <row r="345">
          <cell r="CO345">
            <v>11590</v>
          </cell>
        </row>
        <row r="346">
          <cell r="CO346">
            <v>11600</v>
          </cell>
        </row>
        <row r="347">
          <cell r="CO347">
            <v>11610</v>
          </cell>
        </row>
        <row r="348">
          <cell r="CO348">
            <v>11620</v>
          </cell>
        </row>
        <row r="349">
          <cell r="CO349">
            <v>11630</v>
          </cell>
        </row>
        <row r="350">
          <cell r="CO350">
            <v>11640</v>
          </cell>
        </row>
        <row r="351">
          <cell r="CO351">
            <v>11650</v>
          </cell>
        </row>
        <row r="352">
          <cell r="CO352">
            <v>11660</v>
          </cell>
        </row>
        <row r="353">
          <cell r="CO353">
            <v>11670</v>
          </cell>
        </row>
        <row r="354">
          <cell r="CO354">
            <v>11680</v>
          </cell>
        </row>
        <row r="355">
          <cell r="CO355">
            <v>11690</v>
          </cell>
        </row>
        <row r="356">
          <cell r="CO356">
            <v>11700</v>
          </cell>
        </row>
        <row r="357">
          <cell r="CO357">
            <v>11710</v>
          </cell>
        </row>
        <row r="358">
          <cell r="CO358">
            <v>11720</v>
          </cell>
        </row>
        <row r="359">
          <cell r="CO359">
            <v>11730</v>
          </cell>
        </row>
        <row r="360">
          <cell r="CO360">
            <v>11740</v>
          </cell>
        </row>
        <row r="361">
          <cell r="CO361">
            <v>11750</v>
          </cell>
        </row>
        <row r="362">
          <cell r="CO362">
            <v>11760</v>
          </cell>
        </row>
        <row r="363">
          <cell r="CO363">
            <v>11770</v>
          </cell>
        </row>
        <row r="364">
          <cell r="CO364">
            <v>11780</v>
          </cell>
        </row>
        <row r="365">
          <cell r="CO365">
            <v>11790</v>
          </cell>
        </row>
        <row r="366">
          <cell r="CO366">
            <v>11800</v>
          </cell>
        </row>
        <row r="367">
          <cell r="CO367">
            <v>11810</v>
          </cell>
        </row>
        <row r="368">
          <cell r="CO368">
            <v>11820</v>
          </cell>
        </row>
        <row r="369">
          <cell r="CO369">
            <v>11830</v>
          </cell>
        </row>
        <row r="370">
          <cell r="CO370">
            <v>11840</v>
          </cell>
        </row>
        <row r="371">
          <cell r="CO371">
            <v>11850</v>
          </cell>
        </row>
        <row r="372">
          <cell r="CO372">
            <v>11860</v>
          </cell>
        </row>
        <row r="373">
          <cell r="CO373">
            <v>11870</v>
          </cell>
        </row>
        <row r="374">
          <cell r="CO374">
            <v>11880</v>
          </cell>
        </row>
        <row r="375">
          <cell r="CO375">
            <v>11890</v>
          </cell>
        </row>
        <row r="376">
          <cell r="CO376">
            <v>11900</v>
          </cell>
        </row>
        <row r="377">
          <cell r="CO377">
            <v>11910</v>
          </cell>
        </row>
        <row r="378">
          <cell r="CO378">
            <v>11920</v>
          </cell>
        </row>
        <row r="379">
          <cell r="CO379">
            <v>11930</v>
          </cell>
        </row>
        <row r="380">
          <cell r="CO380">
            <v>11940</v>
          </cell>
        </row>
        <row r="381">
          <cell r="CO381">
            <v>11950</v>
          </cell>
        </row>
        <row r="382">
          <cell r="CO382">
            <v>11960</v>
          </cell>
        </row>
        <row r="383">
          <cell r="CO383">
            <v>11970</v>
          </cell>
        </row>
        <row r="384">
          <cell r="CO384">
            <v>11980</v>
          </cell>
        </row>
        <row r="385">
          <cell r="CO385">
            <v>11990</v>
          </cell>
        </row>
        <row r="386">
          <cell r="CO386">
            <v>12000</v>
          </cell>
        </row>
        <row r="387">
          <cell r="CO387">
            <v>12000</v>
          </cell>
        </row>
        <row r="388">
          <cell r="CO388">
            <v>12010</v>
          </cell>
        </row>
        <row r="389">
          <cell r="CO389">
            <v>12020</v>
          </cell>
        </row>
        <row r="390">
          <cell r="CO390">
            <v>12030</v>
          </cell>
        </row>
        <row r="391">
          <cell r="CO391">
            <v>12040</v>
          </cell>
        </row>
        <row r="392">
          <cell r="CO392">
            <v>12050</v>
          </cell>
        </row>
        <row r="393">
          <cell r="CO393">
            <v>12060</v>
          </cell>
        </row>
        <row r="394">
          <cell r="CO394">
            <v>12070</v>
          </cell>
        </row>
        <row r="395">
          <cell r="CO395">
            <v>12080</v>
          </cell>
        </row>
        <row r="396">
          <cell r="CO396">
            <v>12090</v>
          </cell>
        </row>
        <row r="397">
          <cell r="CO397">
            <v>12100</v>
          </cell>
        </row>
        <row r="398">
          <cell r="CO398">
            <v>12110</v>
          </cell>
        </row>
        <row r="399">
          <cell r="CO399">
            <v>12120</v>
          </cell>
        </row>
        <row r="400">
          <cell r="CO400">
            <v>12130</v>
          </cell>
        </row>
        <row r="401">
          <cell r="CO401">
            <v>12140</v>
          </cell>
        </row>
        <row r="402">
          <cell r="CO402">
            <v>12150</v>
          </cell>
        </row>
        <row r="403">
          <cell r="CO403">
            <v>12160</v>
          </cell>
        </row>
        <row r="404">
          <cell r="CO404">
            <v>12170</v>
          </cell>
        </row>
        <row r="405">
          <cell r="CO405">
            <v>12180</v>
          </cell>
        </row>
        <row r="406">
          <cell r="CO406">
            <v>12190</v>
          </cell>
        </row>
        <row r="407">
          <cell r="CO407">
            <v>12200</v>
          </cell>
        </row>
        <row r="408">
          <cell r="CO408">
            <v>12210</v>
          </cell>
        </row>
        <row r="409">
          <cell r="CO409">
            <v>12220</v>
          </cell>
        </row>
        <row r="410">
          <cell r="CO410">
            <v>12230</v>
          </cell>
        </row>
        <row r="411">
          <cell r="CO411">
            <v>12240</v>
          </cell>
        </row>
        <row r="412">
          <cell r="CO412">
            <v>12250</v>
          </cell>
        </row>
        <row r="413">
          <cell r="CO413">
            <v>12260</v>
          </cell>
        </row>
        <row r="414">
          <cell r="CO414">
            <v>12270</v>
          </cell>
        </row>
        <row r="415">
          <cell r="CO415">
            <v>12280</v>
          </cell>
        </row>
        <row r="416">
          <cell r="CO416">
            <v>12290</v>
          </cell>
        </row>
        <row r="417">
          <cell r="CO417">
            <v>12300</v>
          </cell>
        </row>
        <row r="418">
          <cell r="CO418">
            <v>12310</v>
          </cell>
        </row>
        <row r="419">
          <cell r="CO419">
            <v>12320</v>
          </cell>
        </row>
        <row r="420">
          <cell r="CO420">
            <v>12330</v>
          </cell>
        </row>
        <row r="421">
          <cell r="CO421">
            <v>12340</v>
          </cell>
        </row>
        <row r="422">
          <cell r="CO422">
            <v>12350</v>
          </cell>
        </row>
        <row r="423">
          <cell r="CO423">
            <v>12360</v>
          </cell>
        </row>
        <row r="424">
          <cell r="CO424">
            <v>12370</v>
          </cell>
        </row>
        <row r="425">
          <cell r="CO425">
            <v>12380</v>
          </cell>
        </row>
        <row r="426">
          <cell r="CO426">
            <v>12390</v>
          </cell>
        </row>
        <row r="427">
          <cell r="CO427">
            <v>12400</v>
          </cell>
        </row>
        <row r="428">
          <cell r="CO428">
            <v>12410</v>
          </cell>
        </row>
        <row r="429">
          <cell r="CO429">
            <v>12420</v>
          </cell>
        </row>
        <row r="430">
          <cell r="CO430">
            <v>12430</v>
          </cell>
        </row>
        <row r="431">
          <cell r="CO431">
            <v>12440</v>
          </cell>
        </row>
        <row r="432">
          <cell r="CO432">
            <v>12450</v>
          </cell>
        </row>
        <row r="433">
          <cell r="CO433">
            <v>12460</v>
          </cell>
        </row>
        <row r="434">
          <cell r="CO434">
            <v>12470</v>
          </cell>
        </row>
        <row r="435">
          <cell r="CO435">
            <v>12480</v>
          </cell>
        </row>
        <row r="436">
          <cell r="CO436">
            <v>12490</v>
          </cell>
        </row>
        <row r="437">
          <cell r="CO437">
            <v>12500</v>
          </cell>
        </row>
        <row r="438">
          <cell r="CO438">
            <v>12510</v>
          </cell>
        </row>
        <row r="439">
          <cell r="CO439">
            <v>12520</v>
          </cell>
        </row>
        <row r="440">
          <cell r="CO440">
            <v>12530</v>
          </cell>
        </row>
        <row r="441">
          <cell r="CO441">
            <v>12540</v>
          </cell>
        </row>
        <row r="442">
          <cell r="CO442">
            <v>12550</v>
          </cell>
        </row>
        <row r="443">
          <cell r="CO443">
            <v>12560</v>
          </cell>
        </row>
        <row r="444">
          <cell r="CO444">
            <v>12570</v>
          </cell>
        </row>
        <row r="445">
          <cell r="CO445">
            <v>12580</v>
          </cell>
        </row>
        <row r="446">
          <cell r="CO446">
            <v>12590</v>
          </cell>
        </row>
        <row r="447">
          <cell r="CO447">
            <v>12600</v>
          </cell>
        </row>
        <row r="448">
          <cell r="CO448">
            <v>12610</v>
          </cell>
        </row>
        <row r="449">
          <cell r="CO449">
            <v>12620</v>
          </cell>
        </row>
        <row r="450">
          <cell r="CO450">
            <v>12630</v>
          </cell>
        </row>
        <row r="451">
          <cell r="CO451">
            <v>12640</v>
          </cell>
        </row>
        <row r="452">
          <cell r="CO452">
            <v>12650</v>
          </cell>
        </row>
        <row r="453">
          <cell r="CO453">
            <v>12660</v>
          </cell>
        </row>
        <row r="454">
          <cell r="CO454">
            <v>12670</v>
          </cell>
        </row>
        <row r="455">
          <cell r="CO455">
            <v>12680</v>
          </cell>
        </row>
        <row r="456">
          <cell r="CO456">
            <v>12690</v>
          </cell>
        </row>
        <row r="457">
          <cell r="CO457">
            <v>12700</v>
          </cell>
        </row>
        <row r="458">
          <cell r="CO458">
            <v>12710</v>
          </cell>
        </row>
        <row r="459">
          <cell r="CO459">
            <v>12720</v>
          </cell>
        </row>
        <row r="460">
          <cell r="CO460">
            <v>12730</v>
          </cell>
        </row>
        <row r="461">
          <cell r="CO461">
            <v>12740</v>
          </cell>
        </row>
        <row r="462">
          <cell r="CO462">
            <v>12750</v>
          </cell>
        </row>
        <row r="463">
          <cell r="CO463">
            <v>12760</v>
          </cell>
        </row>
        <row r="464">
          <cell r="CO464">
            <v>12770</v>
          </cell>
        </row>
        <row r="465">
          <cell r="CO465">
            <v>12780</v>
          </cell>
        </row>
        <row r="466">
          <cell r="CO466">
            <v>12790</v>
          </cell>
        </row>
        <row r="467">
          <cell r="CO467">
            <v>12800</v>
          </cell>
        </row>
        <row r="468">
          <cell r="CO468">
            <v>12810</v>
          </cell>
        </row>
        <row r="469">
          <cell r="CO469">
            <v>12820</v>
          </cell>
        </row>
        <row r="470">
          <cell r="CO470">
            <v>12830</v>
          </cell>
        </row>
        <row r="471">
          <cell r="CO471">
            <v>12840</v>
          </cell>
        </row>
        <row r="472">
          <cell r="CO472">
            <v>12850</v>
          </cell>
        </row>
        <row r="473">
          <cell r="CO473">
            <v>12860</v>
          </cell>
        </row>
        <row r="474">
          <cell r="CO474">
            <v>12870</v>
          </cell>
        </row>
        <row r="475">
          <cell r="CO475">
            <v>12880</v>
          </cell>
        </row>
        <row r="476">
          <cell r="CO476">
            <v>12890</v>
          </cell>
        </row>
        <row r="477">
          <cell r="CO477">
            <v>12900</v>
          </cell>
        </row>
        <row r="478">
          <cell r="CO478">
            <v>12910</v>
          </cell>
        </row>
        <row r="479">
          <cell r="CO479">
            <v>12920</v>
          </cell>
        </row>
        <row r="480">
          <cell r="CO480">
            <v>12930</v>
          </cell>
        </row>
        <row r="481">
          <cell r="CO481">
            <v>12940</v>
          </cell>
        </row>
        <row r="482">
          <cell r="CO482">
            <v>12950</v>
          </cell>
        </row>
        <row r="483">
          <cell r="CO483">
            <v>12960</v>
          </cell>
        </row>
        <row r="484">
          <cell r="CO484">
            <v>12970</v>
          </cell>
        </row>
        <row r="485">
          <cell r="CO485">
            <v>12980</v>
          </cell>
        </row>
        <row r="486">
          <cell r="CO486">
            <v>12990</v>
          </cell>
        </row>
        <row r="487">
          <cell r="CO487">
            <v>0</v>
          </cell>
        </row>
        <row r="488">
          <cell r="CO488">
            <v>13000</v>
          </cell>
        </row>
        <row r="489">
          <cell r="CO489">
            <v>13010</v>
          </cell>
        </row>
        <row r="490">
          <cell r="CO490">
            <v>13020</v>
          </cell>
        </row>
        <row r="491">
          <cell r="CO491">
            <v>13030</v>
          </cell>
        </row>
        <row r="492">
          <cell r="CO492">
            <v>13040</v>
          </cell>
        </row>
        <row r="493">
          <cell r="CO493">
            <v>0</v>
          </cell>
        </row>
        <row r="494">
          <cell r="CO494">
            <v>0</v>
          </cell>
        </row>
        <row r="495">
          <cell r="CO495">
            <v>13070</v>
          </cell>
        </row>
        <row r="496">
          <cell r="CO496">
            <v>13080</v>
          </cell>
        </row>
        <row r="497">
          <cell r="CO497">
            <v>13090</v>
          </cell>
        </row>
        <row r="498">
          <cell r="CO498">
            <v>13100</v>
          </cell>
        </row>
        <row r="499">
          <cell r="CO499">
            <v>13110</v>
          </cell>
        </row>
        <row r="500">
          <cell r="CO500">
            <v>13120</v>
          </cell>
        </row>
        <row r="501">
          <cell r="CO501">
            <v>13130</v>
          </cell>
        </row>
        <row r="502">
          <cell r="CO502">
            <v>13140</v>
          </cell>
        </row>
        <row r="503">
          <cell r="CO503">
            <v>13150</v>
          </cell>
        </row>
        <row r="504">
          <cell r="CO504">
            <v>13160</v>
          </cell>
        </row>
        <row r="505">
          <cell r="CO505">
            <v>13170</v>
          </cell>
        </row>
        <row r="506">
          <cell r="CO506">
            <v>13180</v>
          </cell>
        </row>
        <row r="507">
          <cell r="CO507">
            <v>13190</v>
          </cell>
        </row>
        <row r="508">
          <cell r="CO508">
            <v>13200</v>
          </cell>
        </row>
        <row r="509">
          <cell r="CO509">
            <v>13210</v>
          </cell>
        </row>
        <row r="510">
          <cell r="CO510">
            <v>13220</v>
          </cell>
        </row>
        <row r="511">
          <cell r="CO511">
            <v>13230</v>
          </cell>
        </row>
        <row r="512">
          <cell r="CO512">
            <v>13240</v>
          </cell>
        </row>
        <row r="513">
          <cell r="CO513">
            <v>13250</v>
          </cell>
        </row>
        <row r="514">
          <cell r="CO514">
            <v>13260</v>
          </cell>
        </row>
        <row r="515">
          <cell r="CO515">
            <v>13270</v>
          </cell>
        </row>
        <row r="516">
          <cell r="CO516">
            <v>13280</v>
          </cell>
        </row>
        <row r="517">
          <cell r="CO517">
            <v>13290</v>
          </cell>
        </row>
        <row r="518">
          <cell r="CO518">
            <v>13300</v>
          </cell>
        </row>
        <row r="519">
          <cell r="CO519">
            <v>13310</v>
          </cell>
        </row>
        <row r="520">
          <cell r="CO520">
            <v>13320</v>
          </cell>
        </row>
        <row r="521">
          <cell r="CO521">
            <v>13330</v>
          </cell>
        </row>
        <row r="522">
          <cell r="CO522">
            <v>13340</v>
          </cell>
        </row>
        <row r="523">
          <cell r="CO523">
            <v>13350</v>
          </cell>
        </row>
        <row r="524">
          <cell r="CO524">
            <v>13360</v>
          </cell>
        </row>
        <row r="525">
          <cell r="CO525">
            <v>13370</v>
          </cell>
        </row>
        <row r="526">
          <cell r="CO526">
            <v>13380</v>
          </cell>
        </row>
        <row r="527">
          <cell r="CO527">
            <v>13390</v>
          </cell>
        </row>
        <row r="528">
          <cell r="CO528">
            <v>13400</v>
          </cell>
        </row>
        <row r="529">
          <cell r="CO529">
            <v>13410</v>
          </cell>
        </row>
        <row r="530">
          <cell r="CO530">
            <v>13420</v>
          </cell>
        </row>
        <row r="531">
          <cell r="CO531">
            <v>13430</v>
          </cell>
        </row>
        <row r="532">
          <cell r="CO532">
            <v>13440</v>
          </cell>
        </row>
        <row r="533">
          <cell r="CO533">
            <v>13450</v>
          </cell>
        </row>
        <row r="534">
          <cell r="CO534">
            <v>13460</v>
          </cell>
        </row>
        <row r="535">
          <cell r="CO535">
            <v>13470</v>
          </cell>
        </row>
        <row r="536">
          <cell r="CO536">
            <v>13480</v>
          </cell>
        </row>
        <row r="537">
          <cell r="CO537">
            <v>13490</v>
          </cell>
        </row>
        <row r="538">
          <cell r="CO538">
            <v>13500</v>
          </cell>
        </row>
        <row r="539">
          <cell r="CO539">
            <v>13510</v>
          </cell>
        </row>
        <row r="540">
          <cell r="CO540">
            <v>13520</v>
          </cell>
        </row>
        <row r="541">
          <cell r="CO541">
            <v>13530</v>
          </cell>
        </row>
        <row r="542">
          <cell r="CO542">
            <v>13540</v>
          </cell>
        </row>
        <row r="543">
          <cell r="CO543">
            <v>13550</v>
          </cell>
        </row>
        <row r="544">
          <cell r="CO544">
            <v>13560</v>
          </cell>
        </row>
        <row r="545">
          <cell r="CO545">
            <v>13570</v>
          </cell>
        </row>
        <row r="546">
          <cell r="CO546">
            <v>13580</v>
          </cell>
        </row>
        <row r="547">
          <cell r="CO547">
            <v>13590</v>
          </cell>
        </row>
        <row r="548">
          <cell r="CO548">
            <v>13600</v>
          </cell>
        </row>
        <row r="549">
          <cell r="CO549">
            <v>13610</v>
          </cell>
        </row>
        <row r="550">
          <cell r="CO550">
            <v>13620</v>
          </cell>
        </row>
        <row r="551">
          <cell r="CO551">
            <v>13630</v>
          </cell>
        </row>
        <row r="552">
          <cell r="CO552">
            <v>13640</v>
          </cell>
        </row>
        <row r="553">
          <cell r="CO553">
            <v>13650</v>
          </cell>
        </row>
        <row r="554">
          <cell r="CO554">
            <v>13660</v>
          </cell>
        </row>
        <row r="555">
          <cell r="CO555">
            <v>13670</v>
          </cell>
        </row>
        <row r="556">
          <cell r="CO556">
            <v>13680</v>
          </cell>
        </row>
        <row r="557">
          <cell r="CO557">
            <v>13690</v>
          </cell>
        </row>
        <row r="558">
          <cell r="CO558">
            <v>13700</v>
          </cell>
        </row>
        <row r="559">
          <cell r="CO559">
            <v>13710</v>
          </cell>
        </row>
        <row r="560">
          <cell r="CO560">
            <v>13720</v>
          </cell>
        </row>
        <row r="561">
          <cell r="CO561">
            <v>13730</v>
          </cell>
        </row>
        <row r="562">
          <cell r="CO562">
            <v>13740</v>
          </cell>
        </row>
        <row r="563">
          <cell r="CO563">
            <v>13750</v>
          </cell>
        </row>
        <row r="564">
          <cell r="CO564">
            <v>13760</v>
          </cell>
        </row>
        <row r="565">
          <cell r="CO565">
            <v>13770</v>
          </cell>
        </row>
        <row r="566">
          <cell r="CO566">
            <v>13780</v>
          </cell>
        </row>
        <row r="567">
          <cell r="CO567">
            <v>13790</v>
          </cell>
        </row>
        <row r="568">
          <cell r="CO568">
            <v>13800</v>
          </cell>
        </row>
        <row r="569">
          <cell r="CO569">
            <v>13810</v>
          </cell>
        </row>
        <row r="570">
          <cell r="CO570">
            <v>13820</v>
          </cell>
        </row>
        <row r="571">
          <cell r="CO571">
            <v>13830</v>
          </cell>
        </row>
        <row r="572">
          <cell r="CO572">
            <v>13840</v>
          </cell>
        </row>
        <row r="573">
          <cell r="CO573">
            <v>13850</v>
          </cell>
        </row>
        <row r="574">
          <cell r="CO574">
            <v>13860</v>
          </cell>
        </row>
        <row r="575">
          <cell r="CO575">
            <v>13870</v>
          </cell>
        </row>
        <row r="576">
          <cell r="CO576">
            <v>13880</v>
          </cell>
        </row>
        <row r="577">
          <cell r="CO577">
            <v>13890</v>
          </cell>
        </row>
        <row r="578">
          <cell r="CO578">
            <v>13900</v>
          </cell>
        </row>
        <row r="579">
          <cell r="CO579">
            <v>13910</v>
          </cell>
        </row>
        <row r="580">
          <cell r="CO580">
            <v>13920</v>
          </cell>
        </row>
        <row r="581">
          <cell r="CO581">
            <v>13930</v>
          </cell>
        </row>
        <row r="582">
          <cell r="CO582">
            <v>13940</v>
          </cell>
        </row>
        <row r="583">
          <cell r="CO583">
            <v>13950</v>
          </cell>
        </row>
        <row r="584">
          <cell r="CO584">
            <v>13960</v>
          </cell>
        </row>
        <row r="585">
          <cell r="CO585">
            <v>13970</v>
          </cell>
        </row>
        <row r="586">
          <cell r="CO586">
            <v>13980</v>
          </cell>
        </row>
        <row r="587">
          <cell r="CO587">
            <v>13990</v>
          </cell>
        </row>
        <row r="588">
          <cell r="CO588">
            <v>0</v>
          </cell>
        </row>
        <row r="589">
          <cell r="CO589">
            <v>14000</v>
          </cell>
        </row>
        <row r="590">
          <cell r="CO590">
            <v>14010</v>
          </cell>
        </row>
        <row r="591">
          <cell r="CO591">
            <v>14020</v>
          </cell>
        </row>
        <row r="592">
          <cell r="CO592">
            <v>14030</v>
          </cell>
        </row>
        <row r="593">
          <cell r="CO593">
            <v>14047</v>
          </cell>
        </row>
        <row r="594">
          <cell r="CO594">
            <v>14050</v>
          </cell>
        </row>
        <row r="595">
          <cell r="CO595">
            <v>14060</v>
          </cell>
        </row>
        <row r="596">
          <cell r="CO596">
            <v>14070</v>
          </cell>
        </row>
        <row r="597">
          <cell r="CO597">
            <v>14080</v>
          </cell>
        </row>
        <row r="598">
          <cell r="CO598">
            <v>14090</v>
          </cell>
        </row>
        <row r="599">
          <cell r="CO599">
            <v>14100</v>
          </cell>
        </row>
        <row r="600">
          <cell r="CO600">
            <v>14110</v>
          </cell>
        </row>
        <row r="601">
          <cell r="CO601">
            <v>14120</v>
          </cell>
        </row>
        <row r="602">
          <cell r="CO602">
            <v>14130</v>
          </cell>
        </row>
        <row r="603">
          <cell r="CO603">
            <v>14140</v>
          </cell>
        </row>
        <row r="604">
          <cell r="CO604">
            <v>14150</v>
          </cell>
        </row>
        <row r="605">
          <cell r="CO605">
            <v>14160</v>
          </cell>
        </row>
        <row r="606">
          <cell r="CO606">
            <v>14170</v>
          </cell>
        </row>
        <row r="607">
          <cell r="CO607">
            <v>14180</v>
          </cell>
        </row>
        <row r="608">
          <cell r="CO608">
            <v>14190</v>
          </cell>
        </row>
        <row r="609">
          <cell r="CO609">
            <v>14200</v>
          </cell>
        </row>
        <row r="610">
          <cell r="CO610">
            <v>14210</v>
          </cell>
        </row>
        <row r="611">
          <cell r="CO611">
            <v>14220</v>
          </cell>
        </row>
        <row r="612">
          <cell r="CO612">
            <v>14230</v>
          </cell>
        </row>
        <row r="613">
          <cell r="CO613">
            <v>14240</v>
          </cell>
        </row>
        <row r="614">
          <cell r="CO614">
            <v>14250</v>
          </cell>
        </row>
        <row r="615">
          <cell r="CO615">
            <v>14260</v>
          </cell>
        </row>
        <row r="616">
          <cell r="CO616">
            <v>14270</v>
          </cell>
        </row>
        <row r="617">
          <cell r="CO617">
            <v>14280</v>
          </cell>
        </row>
        <row r="618">
          <cell r="CO618">
            <v>14290</v>
          </cell>
        </row>
        <row r="619">
          <cell r="CO619">
            <v>14300</v>
          </cell>
        </row>
        <row r="620">
          <cell r="CO620">
            <v>14310</v>
          </cell>
        </row>
        <row r="621">
          <cell r="CO621">
            <v>14320</v>
          </cell>
        </row>
        <row r="622">
          <cell r="CO622">
            <v>14330</v>
          </cell>
        </row>
        <row r="623">
          <cell r="CO623">
            <v>14340</v>
          </cell>
        </row>
        <row r="624">
          <cell r="CO624">
            <v>14350</v>
          </cell>
        </row>
        <row r="625">
          <cell r="CO625">
            <v>14360</v>
          </cell>
        </row>
        <row r="626">
          <cell r="CO626">
            <v>14370</v>
          </cell>
        </row>
        <row r="627">
          <cell r="CO627">
            <v>14380</v>
          </cell>
        </row>
        <row r="628">
          <cell r="CO628">
            <v>14390</v>
          </cell>
        </row>
        <row r="629">
          <cell r="CO629">
            <v>14400</v>
          </cell>
        </row>
        <row r="630">
          <cell r="CO630">
            <v>14410</v>
          </cell>
        </row>
        <row r="631">
          <cell r="CO631">
            <v>14420</v>
          </cell>
        </row>
        <row r="632">
          <cell r="CO632">
            <v>14430</v>
          </cell>
        </row>
        <row r="633">
          <cell r="CO633">
            <v>14440</v>
          </cell>
        </row>
        <row r="634">
          <cell r="CO634">
            <v>14450</v>
          </cell>
        </row>
        <row r="635">
          <cell r="CO635">
            <v>14460</v>
          </cell>
        </row>
        <row r="636">
          <cell r="CO636">
            <v>14470</v>
          </cell>
        </row>
        <row r="637">
          <cell r="CO637">
            <v>14480</v>
          </cell>
        </row>
        <row r="638">
          <cell r="CO638">
            <v>14490</v>
          </cell>
        </row>
        <row r="639">
          <cell r="CO639">
            <v>14500</v>
          </cell>
        </row>
        <row r="640">
          <cell r="CO640">
            <v>14510</v>
          </cell>
        </row>
        <row r="641">
          <cell r="CO641">
            <v>14520</v>
          </cell>
        </row>
        <row r="642">
          <cell r="CO642">
            <v>14530</v>
          </cell>
        </row>
        <row r="643">
          <cell r="CO643">
            <v>14540</v>
          </cell>
        </row>
        <row r="644">
          <cell r="CO644">
            <v>14550</v>
          </cell>
        </row>
        <row r="645">
          <cell r="CO645">
            <v>14560</v>
          </cell>
        </row>
        <row r="646">
          <cell r="CO646">
            <v>14570</v>
          </cell>
        </row>
        <row r="647">
          <cell r="CO647">
            <v>14580</v>
          </cell>
        </row>
        <row r="648">
          <cell r="CO648">
            <v>14590</v>
          </cell>
        </row>
        <row r="649">
          <cell r="CO649">
            <v>14600</v>
          </cell>
        </row>
        <row r="650">
          <cell r="CO650">
            <v>14610</v>
          </cell>
        </row>
        <row r="651">
          <cell r="CO651">
            <v>14620</v>
          </cell>
        </row>
        <row r="652">
          <cell r="CO652">
            <v>14630</v>
          </cell>
        </row>
        <row r="653">
          <cell r="CO653">
            <v>14640</v>
          </cell>
        </row>
        <row r="654">
          <cell r="CO654">
            <v>14650</v>
          </cell>
        </row>
        <row r="655">
          <cell r="CO655">
            <v>14660</v>
          </cell>
        </row>
        <row r="656">
          <cell r="CO656">
            <v>14670</v>
          </cell>
        </row>
        <row r="657">
          <cell r="CO657">
            <v>14680</v>
          </cell>
        </row>
        <row r="658">
          <cell r="CO658">
            <v>14690</v>
          </cell>
        </row>
        <row r="659">
          <cell r="CO659">
            <v>14700</v>
          </cell>
        </row>
        <row r="660">
          <cell r="CO660">
            <v>14710</v>
          </cell>
        </row>
        <row r="661">
          <cell r="CO661">
            <v>14720</v>
          </cell>
        </row>
        <row r="662">
          <cell r="CO662">
            <v>14730</v>
          </cell>
        </row>
        <row r="663">
          <cell r="CO663">
            <v>14740</v>
          </cell>
        </row>
        <row r="664">
          <cell r="CO664">
            <v>14750</v>
          </cell>
        </row>
        <row r="665">
          <cell r="CO665">
            <v>14760</v>
          </cell>
        </row>
        <row r="666">
          <cell r="CO666">
            <v>14770</v>
          </cell>
        </row>
        <row r="667">
          <cell r="CO667">
            <v>14780</v>
          </cell>
        </row>
        <row r="668">
          <cell r="CO668">
            <v>14790</v>
          </cell>
        </row>
        <row r="669">
          <cell r="CO669">
            <v>14800</v>
          </cell>
        </row>
        <row r="670">
          <cell r="CO670">
            <v>14810</v>
          </cell>
        </row>
        <row r="671">
          <cell r="CO671">
            <v>14820</v>
          </cell>
        </row>
        <row r="672">
          <cell r="CO672">
            <v>14830</v>
          </cell>
        </row>
        <row r="673">
          <cell r="CO673">
            <v>14840</v>
          </cell>
        </row>
        <row r="674">
          <cell r="CO674">
            <v>14850</v>
          </cell>
        </row>
        <row r="675">
          <cell r="CO675">
            <v>14860</v>
          </cell>
        </row>
        <row r="676">
          <cell r="CO676">
            <v>14870</v>
          </cell>
        </row>
        <row r="677">
          <cell r="CO677">
            <v>14880</v>
          </cell>
        </row>
        <row r="678">
          <cell r="CO678">
            <v>14890</v>
          </cell>
        </row>
        <row r="679">
          <cell r="CO679">
            <v>14900</v>
          </cell>
        </row>
        <row r="680">
          <cell r="CO680">
            <v>14910</v>
          </cell>
        </row>
        <row r="681">
          <cell r="CO681">
            <v>14920</v>
          </cell>
        </row>
        <row r="682">
          <cell r="CO682">
            <v>14930</v>
          </cell>
        </row>
        <row r="683">
          <cell r="CO683">
            <v>14940</v>
          </cell>
        </row>
        <row r="684">
          <cell r="CO684">
            <v>14950</v>
          </cell>
        </row>
        <row r="685">
          <cell r="CO685">
            <v>14960</v>
          </cell>
        </row>
        <row r="686">
          <cell r="CO686">
            <v>14970</v>
          </cell>
        </row>
        <row r="687">
          <cell r="CO687">
            <v>14980</v>
          </cell>
        </row>
        <row r="688">
          <cell r="CO688">
            <v>14990</v>
          </cell>
        </row>
        <row r="689">
          <cell r="CO689">
            <v>0</v>
          </cell>
        </row>
        <row r="690">
          <cell r="CO690">
            <v>15000</v>
          </cell>
        </row>
        <row r="691">
          <cell r="CO691">
            <v>15010</v>
          </cell>
        </row>
        <row r="692">
          <cell r="CO692">
            <v>15020</v>
          </cell>
        </row>
        <row r="693">
          <cell r="CO693">
            <v>15030</v>
          </cell>
        </row>
        <row r="694">
          <cell r="CO694">
            <v>15040</v>
          </cell>
        </row>
        <row r="695">
          <cell r="CO695">
            <v>15050</v>
          </cell>
        </row>
        <row r="696">
          <cell r="CO696">
            <v>15060</v>
          </cell>
        </row>
        <row r="697">
          <cell r="CO697">
            <v>15070</v>
          </cell>
        </row>
        <row r="698">
          <cell r="CO698">
            <v>15080</v>
          </cell>
        </row>
        <row r="699">
          <cell r="CO699">
            <v>15090</v>
          </cell>
        </row>
        <row r="700">
          <cell r="CO700">
            <v>15100</v>
          </cell>
        </row>
        <row r="701">
          <cell r="CO701">
            <v>15110</v>
          </cell>
        </row>
        <row r="702">
          <cell r="CO702">
            <v>15120</v>
          </cell>
        </row>
        <row r="703">
          <cell r="CO703">
            <v>15130</v>
          </cell>
        </row>
        <row r="704">
          <cell r="CO704">
            <v>15140</v>
          </cell>
        </row>
        <row r="705">
          <cell r="CO705">
            <v>15150</v>
          </cell>
        </row>
        <row r="706">
          <cell r="CO706">
            <v>15160</v>
          </cell>
        </row>
        <row r="707">
          <cell r="CO707">
            <v>15170</v>
          </cell>
        </row>
        <row r="708">
          <cell r="CO708">
            <v>15180</v>
          </cell>
        </row>
        <row r="709">
          <cell r="CO709">
            <v>15190</v>
          </cell>
        </row>
        <row r="710">
          <cell r="CO710">
            <v>15200</v>
          </cell>
        </row>
        <row r="711">
          <cell r="CO711">
            <v>15210</v>
          </cell>
        </row>
        <row r="712">
          <cell r="CO712">
            <v>15220</v>
          </cell>
        </row>
        <row r="713">
          <cell r="CO713">
            <v>15230</v>
          </cell>
        </row>
        <row r="714">
          <cell r="CO714">
            <v>15240</v>
          </cell>
        </row>
        <row r="715">
          <cell r="CO715">
            <v>15250</v>
          </cell>
        </row>
        <row r="716">
          <cell r="CO716">
            <v>15260</v>
          </cell>
        </row>
        <row r="717">
          <cell r="CO717">
            <v>15270</v>
          </cell>
        </row>
        <row r="718">
          <cell r="CO718">
            <v>15280</v>
          </cell>
        </row>
        <row r="719">
          <cell r="CO719">
            <v>15290</v>
          </cell>
        </row>
        <row r="720">
          <cell r="CO720">
            <v>15300</v>
          </cell>
        </row>
        <row r="721">
          <cell r="CO721">
            <v>15310</v>
          </cell>
        </row>
        <row r="722">
          <cell r="CO722">
            <v>15320</v>
          </cell>
        </row>
        <row r="723">
          <cell r="CO723">
            <v>15330</v>
          </cell>
        </row>
        <row r="724">
          <cell r="CO724">
            <v>15340</v>
          </cell>
        </row>
        <row r="725">
          <cell r="CO725">
            <v>15350</v>
          </cell>
        </row>
        <row r="726">
          <cell r="CO726">
            <v>15360</v>
          </cell>
        </row>
        <row r="727">
          <cell r="CO727">
            <v>15370</v>
          </cell>
        </row>
        <row r="728">
          <cell r="CO728">
            <v>15380</v>
          </cell>
        </row>
        <row r="729">
          <cell r="CO729">
            <v>15390</v>
          </cell>
        </row>
        <row r="730">
          <cell r="CO730">
            <v>15400</v>
          </cell>
        </row>
        <row r="731">
          <cell r="CO731">
            <v>15410</v>
          </cell>
        </row>
        <row r="732">
          <cell r="CO732">
            <v>15420</v>
          </cell>
        </row>
        <row r="733">
          <cell r="CO733">
            <v>15430</v>
          </cell>
        </row>
        <row r="734">
          <cell r="CO734">
            <v>15440</v>
          </cell>
        </row>
        <row r="735">
          <cell r="CO735">
            <v>15450</v>
          </cell>
        </row>
        <row r="736">
          <cell r="CO736">
            <v>15460</v>
          </cell>
        </row>
        <row r="737">
          <cell r="CO737">
            <v>15470</v>
          </cell>
        </row>
        <row r="738">
          <cell r="CO738">
            <v>15480</v>
          </cell>
        </row>
        <row r="739">
          <cell r="CO739">
            <v>15490</v>
          </cell>
        </row>
        <row r="740">
          <cell r="CO740">
            <v>15500</v>
          </cell>
        </row>
        <row r="741">
          <cell r="CO741">
            <v>15510</v>
          </cell>
        </row>
        <row r="742">
          <cell r="CO742">
            <v>15520</v>
          </cell>
        </row>
        <row r="743">
          <cell r="CO743">
            <v>15530</v>
          </cell>
        </row>
        <row r="744">
          <cell r="CO744">
            <v>15540</v>
          </cell>
        </row>
        <row r="745">
          <cell r="CO745">
            <v>15550</v>
          </cell>
        </row>
        <row r="746">
          <cell r="CO746">
            <v>15560</v>
          </cell>
        </row>
        <row r="747">
          <cell r="CO747">
            <v>15570</v>
          </cell>
        </row>
        <row r="748">
          <cell r="CO748">
            <v>15580</v>
          </cell>
        </row>
        <row r="749">
          <cell r="CO749">
            <v>15590</v>
          </cell>
        </row>
        <row r="750">
          <cell r="CO750">
            <v>15600</v>
          </cell>
        </row>
        <row r="751">
          <cell r="CO751">
            <v>15610</v>
          </cell>
        </row>
        <row r="752">
          <cell r="CO752">
            <v>15620</v>
          </cell>
        </row>
        <row r="753">
          <cell r="CO753">
            <v>15630</v>
          </cell>
        </row>
        <row r="754">
          <cell r="CO754">
            <v>15640</v>
          </cell>
        </row>
        <row r="755">
          <cell r="CO755">
            <v>15650</v>
          </cell>
        </row>
        <row r="756">
          <cell r="CO756">
            <v>15660</v>
          </cell>
        </row>
        <row r="757">
          <cell r="CO757">
            <v>15670</v>
          </cell>
        </row>
        <row r="758">
          <cell r="CO758">
            <v>15680</v>
          </cell>
        </row>
        <row r="759">
          <cell r="CO759">
            <v>15690</v>
          </cell>
        </row>
        <row r="760">
          <cell r="CO760">
            <v>15700</v>
          </cell>
        </row>
        <row r="761">
          <cell r="CO761">
            <v>15710</v>
          </cell>
        </row>
        <row r="762">
          <cell r="CO762">
            <v>15720</v>
          </cell>
        </row>
        <row r="763">
          <cell r="CO763">
            <v>15730</v>
          </cell>
        </row>
        <row r="764">
          <cell r="CO764">
            <v>15740</v>
          </cell>
        </row>
        <row r="765">
          <cell r="CO765">
            <v>15750</v>
          </cell>
        </row>
        <row r="766">
          <cell r="CO766">
            <v>15760</v>
          </cell>
        </row>
        <row r="767">
          <cell r="CO767">
            <v>15770</v>
          </cell>
        </row>
        <row r="768">
          <cell r="CO768">
            <v>15780</v>
          </cell>
        </row>
        <row r="769">
          <cell r="CO769">
            <v>15790</v>
          </cell>
        </row>
        <row r="770">
          <cell r="CO770">
            <v>15800</v>
          </cell>
        </row>
        <row r="771">
          <cell r="CO771">
            <v>15810</v>
          </cell>
        </row>
        <row r="772">
          <cell r="CO772">
            <v>15820</v>
          </cell>
        </row>
        <row r="773">
          <cell r="CO773">
            <v>15830</v>
          </cell>
        </row>
        <row r="774">
          <cell r="CO774">
            <v>15840</v>
          </cell>
        </row>
        <row r="775">
          <cell r="CO775">
            <v>15850</v>
          </cell>
        </row>
        <row r="776">
          <cell r="CO776">
            <v>15860</v>
          </cell>
        </row>
        <row r="777">
          <cell r="CO777">
            <v>15870</v>
          </cell>
        </row>
        <row r="778">
          <cell r="CO778">
            <v>15880</v>
          </cell>
        </row>
        <row r="779">
          <cell r="CO779">
            <v>15890</v>
          </cell>
        </row>
        <row r="780">
          <cell r="CO780">
            <v>15900</v>
          </cell>
        </row>
        <row r="781">
          <cell r="CO781">
            <v>15910</v>
          </cell>
        </row>
        <row r="782">
          <cell r="CO782">
            <v>15920</v>
          </cell>
        </row>
        <row r="783">
          <cell r="CO783">
            <v>15930</v>
          </cell>
        </row>
        <row r="784">
          <cell r="CO784">
            <v>15940</v>
          </cell>
        </row>
        <row r="785">
          <cell r="CO785">
            <v>15950</v>
          </cell>
        </row>
        <row r="786">
          <cell r="CO786">
            <v>15960</v>
          </cell>
        </row>
        <row r="787">
          <cell r="CO787">
            <v>15970</v>
          </cell>
        </row>
        <row r="788">
          <cell r="CO788">
            <v>15980</v>
          </cell>
        </row>
        <row r="789">
          <cell r="CO789">
            <v>15990</v>
          </cell>
        </row>
        <row r="790">
          <cell r="CO790">
            <v>0</v>
          </cell>
        </row>
        <row r="791">
          <cell r="CO791">
            <v>16000</v>
          </cell>
        </row>
        <row r="792">
          <cell r="CO792">
            <v>16010</v>
          </cell>
        </row>
        <row r="793">
          <cell r="CO793">
            <v>16020</v>
          </cell>
        </row>
        <row r="794">
          <cell r="CO794">
            <v>16030</v>
          </cell>
        </row>
        <row r="795">
          <cell r="CO795">
            <v>16040</v>
          </cell>
        </row>
        <row r="796">
          <cell r="CO796">
            <v>16050</v>
          </cell>
        </row>
        <row r="797">
          <cell r="CO797">
            <v>16060</v>
          </cell>
        </row>
        <row r="798">
          <cell r="CO798">
            <v>16070</v>
          </cell>
        </row>
        <row r="799">
          <cell r="CO799">
            <v>16080</v>
          </cell>
        </row>
        <row r="800">
          <cell r="CO800">
            <v>16090</v>
          </cell>
        </row>
        <row r="801">
          <cell r="CO801">
            <v>16100</v>
          </cell>
        </row>
        <row r="802">
          <cell r="CO802">
            <v>16110</v>
          </cell>
        </row>
        <row r="803">
          <cell r="CO803">
            <v>16120</v>
          </cell>
        </row>
        <row r="804">
          <cell r="CO804">
            <v>16130</v>
          </cell>
        </row>
        <row r="805">
          <cell r="CO805">
            <v>16140</v>
          </cell>
        </row>
        <row r="806">
          <cell r="CO806">
            <v>16150</v>
          </cell>
        </row>
        <row r="807">
          <cell r="CO807">
            <v>16160</v>
          </cell>
        </row>
        <row r="808">
          <cell r="CO808">
            <v>16170</v>
          </cell>
        </row>
        <row r="809">
          <cell r="CO809">
            <v>16180</v>
          </cell>
        </row>
        <row r="810">
          <cell r="CO810">
            <v>16190</v>
          </cell>
        </row>
        <row r="811">
          <cell r="CO811">
            <v>16200</v>
          </cell>
        </row>
        <row r="812">
          <cell r="CO812">
            <v>16210</v>
          </cell>
        </row>
        <row r="813">
          <cell r="CO813">
            <v>16220</v>
          </cell>
        </row>
        <row r="814">
          <cell r="CO814">
            <v>16230</v>
          </cell>
        </row>
        <row r="815">
          <cell r="CO815">
            <v>16240</v>
          </cell>
        </row>
        <row r="816">
          <cell r="CO816">
            <v>16250</v>
          </cell>
        </row>
        <row r="817">
          <cell r="CO817">
            <v>16260</v>
          </cell>
        </row>
        <row r="818">
          <cell r="CO818">
            <v>16270</v>
          </cell>
        </row>
        <row r="819">
          <cell r="CO819">
            <v>16280</v>
          </cell>
        </row>
        <row r="820">
          <cell r="CO820">
            <v>16290</v>
          </cell>
        </row>
        <row r="821">
          <cell r="CO821">
            <v>16300</v>
          </cell>
        </row>
        <row r="822">
          <cell r="CO822">
            <v>16310</v>
          </cell>
        </row>
        <row r="823">
          <cell r="CO823">
            <v>16320</v>
          </cell>
        </row>
        <row r="824">
          <cell r="CO824">
            <v>16330</v>
          </cell>
        </row>
        <row r="825">
          <cell r="CO825">
            <v>16340</v>
          </cell>
        </row>
        <row r="826">
          <cell r="CO826">
            <v>16350</v>
          </cell>
        </row>
        <row r="827">
          <cell r="CO827">
            <v>16360</v>
          </cell>
        </row>
        <row r="828">
          <cell r="CO828">
            <v>16370</v>
          </cell>
        </row>
        <row r="829">
          <cell r="CO829">
            <v>16380</v>
          </cell>
        </row>
        <row r="830">
          <cell r="CO830">
            <v>16390</v>
          </cell>
        </row>
        <row r="831">
          <cell r="CO831">
            <v>16400</v>
          </cell>
        </row>
        <row r="832">
          <cell r="CO832">
            <v>16410</v>
          </cell>
        </row>
        <row r="833">
          <cell r="CO833">
            <v>16420</v>
          </cell>
        </row>
        <row r="834">
          <cell r="CO834">
            <v>16430</v>
          </cell>
        </row>
        <row r="835">
          <cell r="CO835">
            <v>16440</v>
          </cell>
        </row>
        <row r="836">
          <cell r="CO836">
            <v>16450</v>
          </cell>
        </row>
        <row r="837">
          <cell r="CO837">
            <v>16460</v>
          </cell>
        </row>
        <row r="838">
          <cell r="CO838">
            <v>16470</v>
          </cell>
        </row>
        <row r="839">
          <cell r="CO839">
            <v>16480</v>
          </cell>
        </row>
        <row r="840">
          <cell r="CO840">
            <v>16490</v>
          </cell>
        </row>
        <row r="841">
          <cell r="CO841">
            <v>16500</v>
          </cell>
        </row>
        <row r="842">
          <cell r="CO842">
            <v>16510</v>
          </cell>
        </row>
        <row r="843">
          <cell r="CO843">
            <v>16520</v>
          </cell>
        </row>
        <row r="844">
          <cell r="CO844">
            <v>16530</v>
          </cell>
        </row>
        <row r="845">
          <cell r="CO845">
            <v>16540</v>
          </cell>
        </row>
        <row r="846">
          <cell r="CO846">
            <v>16550</v>
          </cell>
        </row>
        <row r="847">
          <cell r="CO847">
            <v>16560</v>
          </cell>
        </row>
        <row r="848">
          <cell r="CO848">
            <v>16570</v>
          </cell>
        </row>
        <row r="849">
          <cell r="CO849">
            <v>16580</v>
          </cell>
        </row>
        <row r="850">
          <cell r="CO850">
            <v>16590</v>
          </cell>
        </row>
        <row r="851">
          <cell r="CO851">
            <v>16600</v>
          </cell>
        </row>
        <row r="852">
          <cell r="CO852">
            <v>16610</v>
          </cell>
        </row>
        <row r="853">
          <cell r="CO853">
            <v>16620</v>
          </cell>
        </row>
        <row r="854">
          <cell r="CO854">
            <v>16630</v>
          </cell>
        </row>
        <row r="855">
          <cell r="CO855">
            <v>16640</v>
          </cell>
        </row>
        <row r="856">
          <cell r="CO856">
            <v>16650</v>
          </cell>
        </row>
        <row r="857">
          <cell r="CO857">
            <v>16660</v>
          </cell>
        </row>
        <row r="858">
          <cell r="CO858">
            <v>16670</v>
          </cell>
        </row>
        <row r="859">
          <cell r="CO859">
            <v>16680</v>
          </cell>
        </row>
        <row r="860">
          <cell r="CO860">
            <v>16690</v>
          </cell>
        </row>
        <row r="861">
          <cell r="CO861">
            <v>16700</v>
          </cell>
        </row>
        <row r="862">
          <cell r="CO862">
            <v>16710</v>
          </cell>
        </row>
        <row r="863">
          <cell r="CO863">
            <v>16720</v>
          </cell>
        </row>
        <row r="864">
          <cell r="CO864">
            <v>16730</v>
          </cell>
        </row>
        <row r="865">
          <cell r="CO865">
            <v>16740</v>
          </cell>
        </row>
        <row r="866">
          <cell r="CO866">
            <v>16750</v>
          </cell>
        </row>
        <row r="867">
          <cell r="CO867">
            <v>16760</v>
          </cell>
        </row>
        <row r="868">
          <cell r="CO868">
            <v>16770</v>
          </cell>
        </row>
        <row r="869">
          <cell r="CO869">
            <v>16780</v>
          </cell>
        </row>
        <row r="870">
          <cell r="CO870">
            <v>16790</v>
          </cell>
        </row>
        <row r="871">
          <cell r="CO871">
            <v>16800</v>
          </cell>
        </row>
        <row r="872">
          <cell r="CO872">
            <v>16810</v>
          </cell>
        </row>
        <row r="873">
          <cell r="CO873">
            <v>16820</v>
          </cell>
        </row>
        <row r="874">
          <cell r="CO874">
            <v>16830</v>
          </cell>
        </row>
        <row r="875">
          <cell r="CO875">
            <v>16840</v>
          </cell>
        </row>
        <row r="876">
          <cell r="CO876">
            <v>16850</v>
          </cell>
        </row>
        <row r="877">
          <cell r="CO877">
            <v>16860</v>
          </cell>
        </row>
        <row r="878">
          <cell r="CO878">
            <v>16870</v>
          </cell>
        </row>
        <row r="879">
          <cell r="CO879">
            <v>16880</v>
          </cell>
        </row>
        <row r="880">
          <cell r="CO880">
            <v>16890</v>
          </cell>
        </row>
        <row r="881">
          <cell r="CO881">
            <v>16900</v>
          </cell>
        </row>
        <row r="882">
          <cell r="CO882">
            <v>16910</v>
          </cell>
        </row>
        <row r="883">
          <cell r="CO883">
            <v>16920</v>
          </cell>
        </row>
        <row r="884">
          <cell r="CO884">
            <v>16930</v>
          </cell>
        </row>
        <row r="885">
          <cell r="CO885">
            <v>16940</v>
          </cell>
        </row>
        <row r="886">
          <cell r="CO886">
            <v>16950</v>
          </cell>
        </row>
        <row r="887">
          <cell r="CO887">
            <v>16960</v>
          </cell>
        </row>
        <row r="888">
          <cell r="CO888">
            <v>16970</v>
          </cell>
        </row>
        <row r="889">
          <cell r="CO889">
            <v>16980</v>
          </cell>
        </row>
        <row r="890">
          <cell r="CO890">
            <v>16990</v>
          </cell>
        </row>
        <row r="891">
          <cell r="CO891">
            <v>0</v>
          </cell>
        </row>
        <row r="892">
          <cell r="CO892">
            <v>17000</v>
          </cell>
        </row>
        <row r="893">
          <cell r="CO893">
            <v>17010</v>
          </cell>
        </row>
        <row r="894">
          <cell r="CO894">
            <v>17020</v>
          </cell>
        </row>
        <row r="895">
          <cell r="CO895">
            <v>17030</v>
          </cell>
        </row>
        <row r="896">
          <cell r="CO896">
            <v>17040</v>
          </cell>
        </row>
        <row r="897">
          <cell r="CO897">
            <v>17050</v>
          </cell>
        </row>
        <row r="898">
          <cell r="CO898">
            <v>17060</v>
          </cell>
        </row>
        <row r="899">
          <cell r="CO899">
            <v>17070</v>
          </cell>
        </row>
        <row r="900">
          <cell r="CO900">
            <v>17080</v>
          </cell>
        </row>
        <row r="901">
          <cell r="CO901">
            <v>17090</v>
          </cell>
        </row>
        <row r="902">
          <cell r="CO902">
            <v>17100</v>
          </cell>
        </row>
        <row r="903">
          <cell r="CO903">
            <v>17110</v>
          </cell>
        </row>
        <row r="904">
          <cell r="CO904">
            <v>17120</v>
          </cell>
        </row>
        <row r="905">
          <cell r="CO905">
            <v>17130</v>
          </cell>
        </row>
        <row r="906">
          <cell r="CO906">
            <v>17140</v>
          </cell>
        </row>
        <row r="907">
          <cell r="CO907">
            <v>17150</v>
          </cell>
        </row>
        <row r="908">
          <cell r="CO908">
            <v>17160</v>
          </cell>
        </row>
        <row r="909">
          <cell r="CO909">
            <v>17170</v>
          </cell>
        </row>
        <row r="910">
          <cell r="CO910">
            <v>17180</v>
          </cell>
        </row>
        <row r="911">
          <cell r="CO911">
            <v>17190</v>
          </cell>
        </row>
        <row r="912">
          <cell r="CO912">
            <v>17200</v>
          </cell>
        </row>
        <row r="913">
          <cell r="CO913">
            <v>17210</v>
          </cell>
        </row>
        <row r="914">
          <cell r="CO914">
            <v>17220</v>
          </cell>
        </row>
        <row r="915">
          <cell r="CO915">
            <v>17230</v>
          </cell>
        </row>
        <row r="916">
          <cell r="CO916">
            <v>17240</v>
          </cell>
        </row>
        <row r="917">
          <cell r="CO917">
            <v>17250</v>
          </cell>
        </row>
        <row r="918">
          <cell r="CO918">
            <v>17260</v>
          </cell>
        </row>
        <row r="919">
          <cell r="CO919">
            <v>17270</v>
          </cell>
        </row>
        <row r="920">
          <cell r="CO920">
            <v>17280</v>
          </cell>
        </row>
        <row r="921">
          <cell r="CO921">
            <v>17290</v>
          </cell>
        </row>
        <row r="922">
          <cell r="CO922">
            <v>17300</v>
          </cell>
        </row>
        <row r="923">
          <cell r="CO923">
            <v>17310</v>
          </cell>
        </row>
        <row r="924">
          <cell r="CO924">
            <v>17320</v>
          </cell>
        </row>
        <row r="925">
          <cell r="CO925">
            <v>17330</v>
          </cell>
        </row>
        <row r="926">
          <cell r="CO926">
            <v>17340</v>
          </cell>
        </row>
        <row r="927">
          <cell r="CO927">
            <v>17350</v>
          </cell>
        </row>
        <row r="928">
          <cell r="CO928">
            <v>17360</v>
          </cell>
        </row>
        <row r="929">
          <cell r="CO929">
            <v>17370</v>
          </cell>
        </row>
        <row r="930">
          <cell r="CO930">
            <v>17380</v>
          </cell>
        </row>
        <row r="931">
          <cell r="CO931">
            <v>17390</v>
          </cell>
        </row>
        <row r="932">
          <cell r="CO932">
            <v>17400</v>
          </cell>
        </row>
        <row r="933">
          <cell r="CO933">
            <v>17410</v>
          </cell>
        </row>
        <row r="934">
          <cell r="CO934">
            <v>17420</v>
          </cell>
        </row>
        <row r="935">
          <cell r="CO935">
            <v>17430</v>
          </cell>
        </row>
        <row r="936">
          <cell r="CO936">
            <v>17440</v>
          </cell>
        </row>
        <row r="937">
          <cell r="CO937">
            <v>17450</v>
          </cell>
        </row>
        <row r="938">
          <cell r="CO938">
            <v>17460</v>
          </cell>
        </row>
        <row r="939">
          <cell r="CO939">
            <v>17470</v>
          </cell>
        </row>
        <row r="940">
          <cell r="CO940">
            <v>17480</v>
          </cell>
        </row>
        <row r="941">
          <cell r="CO941">
            <v>17490</v>
          </cell>
        </row>
        <row r="942">
          <cell r="CO942">
            <v>17500</v>
          </cell>
        </row>
        <row r="943">
          <cell r="CO943">
            <v>17510</v>
          </cell>
        </row>
        <row r="944">
          <cell r="CO944">
            <v>17520</v>
          </cell>
        </row>
        <row r="945">
          <cell r="CO945">
            <v>17530</v>
          </cell>
        </row>
        <row r="946">
          <cell r="CO946">
            <v>17540</v>
          </cell>
        </row>
        <row r="947">
          <cell r="CO947">
            <v>17550</v>
          </cell>
        </row>
        <row r="948">
          <cell r="CO948">
            <v>17560</v>
          </cell>
        </row>
        <row r="949">
          <cell r="CO949">
            <v>17570</v>
          </cell>
        </row>
        <row r="950">
          <cell r="CO950">
            <v>17580</v>
          </cell>
        </row>
        <row r="951">
          <cell r="CO951">
            <v>17590</v>
          </cell>
        </row>
        <row r="952">
          <cell r="CO952">
            <v>17600</v>
          </cell>
        </row>
        <row r="953">
          <cell r="CO953">
            <v>17610</v>
          </cell>
        </row>
        <row r="954">
          <cell r="CO954">
            <v>17620</v>
          </cell>
        </row>
        <row r="955">
          <cell r="CO955">
            <v>17630</v>
          </cell>
        </row>
        <row r="956">
          <cell r="CO956">
            <v>17640</v>
          </cell>
        </row>
        <row r="957">
          <cell r="CO957">
            <v>17650</v>
          </cell>
        </row>
        <row r="958">
          <cell r="CO958">
            <v>17660</v>
          </cell>
        </row>
        <row r="959">
          <cell r="CO959">
            <v>17670</v>
          </cell>
        </row>
        <row r="960">
          <cell r="CO960">
            <v>17680</v>
          </cell>
        </row>
        <row r="961">
          <cell r="CO961">
            <v>17690</v>
          </cell>
        </row>
        <row r="962">
          <cell r="CO962">
            <v>17700</v>
          </cell>
        </row>
        <row r="963">
          <cell r="CO963">
            <v>17710</v>
          </cell>
        </row>
        <row r="964">
          <cell r="CO964">
            <v>17720</v>
          </cell>
        </row>
        <row r="965">
          <cell r="CO965">
            <v>17730</v>
          </cell>
        </row>
        <row r="966">
          <cell r="CO966">
            <v>17740</v>
          </cell>
        </row>
        <row r="967">
          <cell r="CO967">
            <v>17750</v>
          </cell>
        </row>
        <row r="968">
          <cell r="CO968">
            <v>17760</v>
          </cell>
        </row>
        <row r="969">
          <cell r="CO969">
            <v>17770</v>
          </cell>
        </row>
        <row r="970">
          <cell r="CO970">
            <v>17780</v>
          </cell>
        </row>
        <row r="971">
          <cell r="CO971">
            <v>17790</v>
          </cell>
        </row>
        <row r="972">
          <cell r="CO972">
            <v>17800</v>
          </cell>
        </row>
        <row r="973">
          <cell r="CO973">
            <v>17810</v>
          </cell>
        </row>
        <row r="974">
          <cell r="CO974">
            <v>17820</v>
          </cell>
        </row>
        <row r="975">
          <cell r="CO975">
            <v>17830</v>
          </cell>
        </row>
        <row r="976">
          <cell r="CO976">
            <v>17840</v>
          </cell>
        </row>
        <row r="977">
          <cell r="CO977">
            <v>17850</v>
          </cell>
        </row>
        <row r="978">
          <cell r="CO978">
            <v>17860</v>
          </cell>
        </row>
        <row r="979">
          <cell r="CO979">
            <v>17870</v>
          </cell>
        </row>
        <row r="980">
          <cell r="CO980">
            <v>17880</v>
          </cell>
        </row>
        <row r="981">
          <cell r="CO981">
            <v>17890</v>
          </cell>
        </row>
        <row r="982">
          <cell r="CO982">
            <v>17900</v>
          </cell>
        </row>
        <row r="983">
          <cell r="CO983">
            <v>17910</v>
          </cell>
        </row>
        <row r="984">
          <cell r="CO984">
            <v>17920</v>
          </cell>
        </row>
        <row r="985">
          <cell r="CO985">
            <v>17930</v>
          </cell>
        </row>
        <row r="986">
          <cell r="CO986">
            <v>17940</v>
          </cell>
        </row>
        <row r="987">
          <cell r="CO987">
            <v>17950</v>
          </cell>
        </row>
        <row r="988">
          <cell r="CO988">
            <v>17960</v>
          </cell>
        </row>
        <row r="989">
          <cell r="CO989">
            <v>17970</v>
          </cell>
        </row>
        <row r="990">
          <cell r="CO990">
            <v>17980</v>
          </cell>
        </row>
        <row r="991">
          <cell r="CO991">
            <v>17990</v>
          </cell>
        </row>
        <row r="992">
          <cell r="CO992">
            <v>0</v>
          </cell>
        </row>
        <row r="993">
          <cell r="CO993">
            <v>18000</v>
          </cell>
        </row>
        <row r="994">
          <cell r="CO994">
            <v>18010</v>
          </cell>
        </row>
        <row r="995">
          <cell r="CO995">
            <v>18020</v>
          </cell>
        </row>
        <row r="996">
          <cell r="CO996">
            <v>18030</v>
          </cell>
        </row>
        <row r="997">
          <cell r="CO997">
            <v>18040</v>
          </cell>
        </row>
        <row r="998">
          <cell r="CO998">
            <v>18050</v>
          </cell>
        </row>
        <row r="999">
          <cell r="CO999">
            <v>18060</v>
          </cell>
        </row>
        <row r="1000">
          <cell r="CO1000">
            <v>18070</v>
          </cell>
        </row>
        <row r="1001">
          <cell r="CO1001">
            <v>18080</v>
          </cell>
        </row>
        <row r="1002">
          <cell r="CO1002">
            <v>18090</v>
          </cell>
        </row>
        <row r="1003">
          <cell r="CO1003">
            <v>18100</v>
          </cell>
        </row>
        <row r="1004">
          <cell r="CO1004">
            <v>18110</v>
          </cell>
        </row>
        <row r="1005">
          <cell r="CO1005">
            <v>18120</v>
          </cell>
        </row>
        <row r="1006">
          <cell r="CO1006">
            <v>18130</v>
          </cell>
        </row>
        <row r="1007">
          <cell r="CO1007">
            <v>18140</v>
          </cell>
        </row>
        <row r="1008">
          <cell r="CO1008">
            <v>18150</v>
          </cell>
        </row>
        <row r="1009">
          <cell r="CO1009">
            <v>18160</v>
          </cell>
        </row>
        <row r="1010">
          <cell r="CO1010">
            <v>18170</v>
          </cell>
        </row>
        <row r="1011">
          <cell r="CO1011">
            <v>18180</v>
          </cell>
        </row>
        <row r="1012">
          <cell r="CO1012">
            <v>18190</v>
          </cell>
        </row>
        <row r="1013">
          <cell r="CO1013">
            <v>18200</v>
          </cell>
        </row>
        <row r="1014">
          <cell r="CO1014">
            <v>18210</v>
          </cell>
        </row>
        <row r="1015">
          <cell r="CO1015">
            <v>18220</v>
          </cell>
        </row>
        <row r="1016">
          <cell r="CO1016">
            <v>18230</v>
          </cell>
        </row>
        <row r="1017">
          <cell r="CO1017">
            <v>18240</v>
          </cell>
        </row>
        <row r="1018">
          <cell r="CO1018">
            <v>18250</v>
          </cell>
        </row>
        <row r="1019">
          <cell r="CO1019">
            <v>18260</v>
          </cell>
        </row>
        <row r="1020">
          <cell r="CO1020">
            <v>18270</v>
          </cell>
        </row>
        <row r="1021">
          <cell r="CO1021">
            <v>18280</v>
          </cell>
        </row>
        <row r="1022">
          <cell r="CO1022">
            <v>18290</v>
          </cell>
        </row>
        <row r="1023">
          <cell r="CO1023">
            <v>18300</v>
          </cell>
        </row>
        <row r="1024">
          <cell r="CO1024">
            <v>18310</v>
          </cell>
        </row>
        <row r="1025">
          <cell r="CO1025">
            <v>18320</v>
          </cell>
        </row>
        <row r="1026">
          <cell r="CO1026">
            <v>18330</v>
          </cell>
        </row>
        <row r="1027">
          <cell r="CO1027">
            <v>18340</v>
          </cell>
        </row>
        <row r="1028">
          <cell r="CO1028">
            <v>18350</v>
          </cell>
        </row>
        <row r="1029">
          <cell r="CO1029">
            <v>18360</v>
          </cell>
        </row>
        <row r="1030">
          <cell r="CO1030">
            <v>18370</v>
          </cell>
        </row>
        <row r="1031">
          <cell r="CO1031">
            <v>18380</v>
          </cell>
        </row>
        <row r="1032">
          <cell r="CO1032">
            <v>18390</v>
          </cell>
        </row>
        <row r="1033">
          <cell r="CO1033">
            <v>18400</v>
          </cell>
        </row>
        <row r="1034">
          <cell r="CO1034">
            <v>18410</v>
          </cell>
        </row>
        <row r="1035">
          <cell r="CO1035">
            <v>18420</v>
          </cell>
        </row>
        <row r="1036">
          <cell r="CO1036">
            <v>18430</v>
          </cell>
        </row>
        <row r="1037">
          <cell r="CO1037">
            <v>18440</v>
          </cell>
        </row>
        <row r="1038">
          <cell r="CO1038">
            <v>18450</v>
          </cell>
        </row>
        <row r="1039">
          <cell r="CO1039">
            <v>18460</v>
          </cell>
        </row>
        <row r="1040">
          <cell r="CO1040">
            <v>18470</v>
          </cell>
        </row>
        <row r="1041">
          <cell r="CO1041">
            <v>18480</v>
          </cell>
        </row>
        <row r="1042">
          <cell r="CO1042">
            <v>18490</v>
          </cell>
        </row>
        <row r="1043">
          <cell r="CO1043">
            <v>18500</v>
          </cell>
        </row>
        <row r="1044">
          <cell r="CO1044">
            <v>18510</v>
          </cell>
        </row>
        <row r="1045">
          <cell r="CO1045">
            <v>18520</v>
          </cell>
        </row>
        <row r="1046">
          <cell r="CO1046">
            <v>18530</v>
          </cell>
        </row>
        <row r="1047">
          <cell r="CO1047">
            <v>18540</v>
          </cell>
        </row>
        <row r="1048">
          <cell r="CO1048">
            <v>18550</v>
          </cell>
        </row>
        <row r="1049">
          <cell r="CO1049">
            <v>18560</v>
          </cell>
        </row>
        <row r="1050">
          <cell r="CO1050">
            <v>18570</v>
          </cell>
        </row>
        <row r="1051">
          <cell r="CO1051">
            <v>18580</v>
          </cell>
        </row>
        <row r="1052">
          <cell r="CO1052">
            <v>18590</v>
          </cell>
        </row>
        <row r="1053">
          <cell r="CO1053">
            <v>18600</v>
          </cell>
        </row>
        <row r="1054">
          <cell r="CO1054">
            <v>18610</v>
          </cell>
        </row>
        <row r="1055">
          <cell r="CO1055">
            <v>18620</v>
          </cell>
        </row>
        <row r="1056">
          <cell r="CO1056">
            <v>18630</v>
          </cell>
        </row>
        <row r="1057">
          <cell r="CO1057">
            <v>18640</v>
          </cell>
        </row>
        <row r="1058">
          <cell r="CO1058">
            <v>18650</v>
          </cell>
        </row>
        <row r="1059">
          <cell r="CO1059">
            <v>18660</v>
          </cell>
        </row>
        <row r="1060">
          <cell r="CO1060">
            <v>18670</v>
          </cell>
        </row>
        <row r="1061">
          <cell r="CO1061">
            <v>18680</v>
          </cell>
        </row>
        <row r="1062">
          <cell r="CO1062">
            <v>18690</v>
          </cell>
        </row>
        <row r="1063">
          <cell r="CO1063">
            <v>18700</v>
          </cell>
        </row>
        <row r="1064">
          <cell r="CO1064">
            <v>18710</v>
          </cell>
        </row>
        <row r="1065">
          <cell r="CO1065">
            <v>18720</v>
          </cell>
        </row>
        <row r="1066">
          <cell r="CO1066">
            <v>18730</v>
          </cell>
        </row>
        <row r="1067">
          <cell r="CO1067">
            <v>18740</v>
          </cell>
        </row>
        <row r="1068">
          <cell r="CO1068">
            <v>18750</v>
          </cell>
        </row>
        <row r="1069">
          <cell r="CO1069">
            <v>18760</v>
          </cell>
        </row>
        <row r="1070">
          <cell r="CO1070">
            <v>18770</v>
          </cell>
        </row>
        <row r="1071">
          <cell r="CO1071">
            <v>18780</v>
          </cell>
        </row>
        <row r="1072">
          <cell r="CO1072">
            <v>18790</v>
          </cell>
        </row>
        <row r="1073">
          <cell r="CO1073">
            <v>18800</v>
          </cell>
        </row>
        <row r="1074">
          <cell r="CO1074">
            <v>18810</v>
          </cell>
        </row>
        <row r="1075">
          <cell r="CO1075">
            <v>18820</v>
          </cell>
        </row>
        <row r="1076">
          <cell r="CO1076">
            <v>18830</v>
          </cell>
        </row>
        <row r="1077">
          <cell r="CO1077">
            <v>18840</v>
          </cell>
        </row>
        <row r="1078">
          <cell r="CO1078">
            <v>18850</v>
          </cell>
        </row>
        <row r="1079">
          <cell r="CO1079">
            <v>18860</v>
          </cell>
        </row>
        <row r="1080">
          <cell r="CO1080">
            <v>18870</v>
          </cell>
        </row>
        <row r="1081">
          <cell r="CO1081">
            <v>18880</v>
          </cell>
        </row>
        <row r="1082">
          <cell r="CO1082">
            <v>18890</v>
          </cell>
        </row>
        <row r="1083">
          <cell r="CO1083">
            <v>18900</v>
          </cell>
        </row>
        <row r="1084">
          <cell r="CO1084">
            <v>18910</v>
          </cell>
        </row>
        <row r="1085">
          <cell r="CO1085">
            <v>18920</v>
          </cell>
        </row>
        <row r="1086">
          <cell r="CO1086">
            <v>18930</v>
          </cell>
        </row>
        <row r="1087">
          <cell r="CO1087">
            <v>18940</v>
          </cell>
        </row>
        <row r="1088">
          <cell r="CO1088">
            <v>18950</v>
          </cell>
        </row>
        <row r="1089">
          <cell r="CO1089">
            <v>18960</v>
          </cell>
        </row>
        <row r="1090">
          <cell r="CO1090">
            <v>18970</v>
          </cell>
        </row>
        <row r="1091">
          <cell r="CO1091">
            <v>18980</v>
          </cell>
        </row>
        <row r="1092">
          <cell r="CO1092">
            <v>18990</v>
          </cell>
        </row>
        <row r="1093">
          <cell r="CO1093">
            <v>0</v>
          </cell>
        </row>
        <row r="1094">
          <cell r="CO1094">
            <v>19000</v>
          </cell>
        </row>
        <row r="1095">
          <cell r="CO1095">
            <v>19010</v>
          </cell>
        </row>
        <row r="1096">
          <cell r="CO1096">
            <v>19020</v>
          </cell>
        </row>
        <row r="1097">
          <cell r="CO1097">
            <v>19030</v>
          </cell>
        </row>
        <row r="1098">
          <cell r="CO1098">
            <v>19040</v>
          </cell>
        </row>
        <row r="1099">
          <cell r="CO1099">
            <v>19050</v>
          </cell>
        </row>
        <row r="1100">
          <cell r="CO1100">
            <v>19060</v>
          </cell>
        </row>
        <row r="1101">
          <cell r="CO1101">
            <v>19070</v>
          </cell>
        </row>
        <row r="1102">
          <cell r="CO1102">
            <v>19080</v>
          </cell>
        </row>
        <row r="1103">
          <cell r="CO1103">
            <v>19090</v>
          </cell>
        </row>
        <row r="1104">
          <cell r="CO1104">
            <v>19100</v>
          </cell>
        </row>
        <row r="1105">
          <cell r="CO1105">
            <v>19110</v>
          </cell>
        </row>
        <row r="1106">
          <cell r="CO1106">
            <v>19120</v>
          </cell>
        </row>
        <row r="1107">
          <cell r="CO1107">
            <v>19130</v>
          </cell>
        </row>
        <row r="1108">
          <cell r="CO1108">
            <v>19140</v>
          </cell>
        </row>
        <row r="1109">
          <cell r="CO1109">
            <v>19150</v>
          </cell>
        </row>
        <row r="1110">
          <cell r="CO1110">
            <v>19160</v>
          </cell>
        </row>
        <row r="1111">
          <cell r="CO1111">
            <v>19170</v>
          </cell>
        </row>
        <row r="1112">
          <cell r="CO1112">
            <v>19180</v>
          </cell>
        </row>
        <row r="1113">
          <cell r="CO1113">
            <v>19190</v>
          </cell>
        </row>
        <row r="1114">
          <cell r="CO1114">
            <v>19200</v>
          </cell>
        </row>
        <row r="1115">
          <cell r="CO1115">
            <v>19210</v>
          </cell>
        </row>
        <row r="1116">
          <cell r="CO1116">
            <v>19220</v>
          </cell>
        </row>
        <row r="1117">
          <cell r="CO1117">
            <v>19230</v>
          </cell>
        </row>
        <row r="1118">
          <cell r="CO1118">
            <v>19240</v>
          </cell>
        </row>
        <row r="1119">
          <cell r="CO1119">
            <v>19250</v>
          </cell>
        </row>
        <row r="1120">
          <cell r="CO1120">
            <v>19260</v>
          </cell>
        </row>
        <row r="1121">
          <cell r="CO1121">
            <v>19270</v>
          </cell>
        </row>
        <row r="1122">
          <cell r="CO1122">
            <v>19280</v>
          </cell>
        </row>
        <row r="1123">
          <cell r="CO1123">
            <v>19290</v>
          </cell>
        </row>
        <row r="1124">
          <cell r="CO1124">
            <v>19300</v>
          </cell>
        </row>
        <row r="1125">
          <cell r="CO1125">
            <v>19310</v>
          </cell>
        </row>
        <row r="1126">
          <cell r="CO1126">
            <v>19320</v>
          </cell>
        </row>
        <row r="1127">
          <cell r="CO1127">
            <v>19330</v>
          </cell>
        </row>
        <row r="1128">
          <cell r="CO1128">
            <v>19340</v>
          </cell>
        </row>
        <row r="1129">
          <cell r="CO1129">
            <v>19350</v>
          </cell>
        </row>
        <row r="1130">
          <cell r="CO1130">
            <v>19360</v>
          </cell>
        </row>
        <row r="1131">
          <cell r="CO1131">
            <v>19370</v>
          </cell>
        </row>
        <row r="1132">
          <cell r="CO1132">
            <v>19380</v>
          </cell>
        </row>
        <row r="1133">
          <cell r="CO1133">
            <v>19390</v>
          </cell>
        </row>
        <row r="1134">
          <cell r="CO1134">
            <v>19400</v>
          </cell>
        </row>
        <row r="1135">
          <cell r="CO1135">
            <v>19410</v>
          </cell>
        </row>
        <row r="1136">
          <cell r="CO1136">
            <v>19420</v>
          </cell>
        </row>
        <row r="1137">
          <cell r="CO1137">
            <v>19430</v>
          </cell>
        </row>
        <row r="1138">
          <cell r="CO1138">
            <v>19440</v>
          </cell>
        </row>
        <row r="1139">
          <cell r="CO1139">
            <v>19450</v>
          </cell>
        </row>
        <row r="1140">
          <cell r="CO1140">
            <v>19460</v>
          </cell>
        </row>
        <row r="1141">
          <cell r="CO1141">
            <v>19470</v>
          </cell>
        </row>
        <row r="1142">
          <cell r="CO1142">
            <v>19480</v>
          </cell>
        </row>
        <row r="1143">
          <cell r="CO1143">
            <v>19490</v>
          </cell>
        </row>
        <row r="1144">
          <cell r="CO1144">
            <v>19500</v>
          </cell>
        </row>
        <row r="1145">
          <cell r="CO1145">
            <v>19510</v>
          </cell>
        </row>
        <row r="1146">
          <cell r="CO1146">
            <v>19520</v>
          </cell>
        </row>
        <row r="1147">
          <cell r="CO1147">
            <v>19530</v>
          </cell>
        </row>
        <row r="1148">
          <cell r="CO1148">
            <v>19540</v>
          </cell>
        </row>
        <row r="1149">
          <cell r="CO1149">
            <v>19550</v>
          </cell>
        </row>
        <row r="1150">
          <cell r="CO1150">
            <v>19560</v>
          </cell>
        </row>
        <row r="1151">
          <cell r="CO1151">
            <v>19570</v>
          </cell>
        </row>
        <row r="1152">
          <cell r="CO1152">
            <v>19580</v>
          </cell>
        </row>
        <row r="1153">
          <cell r="CO1153">
            <v>19590</v>
          </cell>
        </row>
        <row r="1154">
          <cell r="CO1154">
            <v>19600</v>
          </cell>
        </row>
        <row r="1155">
          <cell r="CO1155">
            <v>19610</v>
          </cell>
        </row>
        <row r="1156">
          <cell r="CO1156">
            <v>19620</v>
          </cell>
        </row>
        <row r="1157">
          <cell r="CO1157">
            <v>19630</v>
          </cell>
        </row>
        <row r="1158">
          <cell r="CO1158">
            <v>19640</v>
          </cell>
        </row>
        <row r="1159">
          <cell r="CO1159">
            <v>19650</v>
          </cell>
        </row>
        <row r="1160">
          <cell r="CO1160">
            <v>19660</v>
          </cell>
        </row>
        <row r="1161">
          <cell r="CO1161">
            <v>19670</v>
          </cell>
        </row>
        <row r="1162">
          <cell r="CO1162">
            <v>19680</v>
          </cell>
        </row>
        <row r="1163">
          <cell r="CO1163">
            <v>19690</v>
          </cell>
        </row>
        <row r="1164">
          <cell r="CO1164">
            <v>19700</v>
          </cell>
        </row>
        <row r="1165">
          <cell r="CO1165">
            <v>19710</v>
          </cell>
        </row>
        <row r="1166">
          <cell r="CO1166">
            <v>19720</v>
          </cell>
        </row>
        <row r="1167">
          <cell r="CO1167">
            <v>19730</v>
          </cell>
        </row>
        <row r="1168">
          <cell r="CO1168">
            <v>19740</v>
          </cell>
        </row>
        <row r="1169">
          <cell r="CO1169">
            <v>19750</v>
          </cell>
        </row>
        <row r="1170">
          <cell r="CO1170">
            <v>19760</v>
          </cell>
        </row>
        <row r="1171">
          <cell r="CO1171">
            <v>19770</v>
          </cell>
        </row>
        <row r="1172">
          <cell r="CO1172">
            <v>19780</v>
          </cell>
        </row>
        <row r="1173">
          <cell r="CO1173">
            <v>19790</v>
          </cell>
        </row>
        <row r="1174">
          <cell r="CO1174">
            <v>19800</v>
          </cell>
        </row>
        <row r="1175">
          <cell r="CO1175">
            <v>19810</v>
          </cell>
        </row>
        <row r="1176">
          <cell r="CO1176">
            <v>19820</v>
          </cell>
        </row>
        <row r="1177">
          <cell r="CO1177">
            <v>19830</v>
          </cell>
        </row>
        <row r="1178">
          <cell r="CO1178">
            <v>19840</v>
          </cell>
        </row>
        <row r="1179">
          <cell r="CO1179">
            <v>19850</v>
          </cell>
        </row>
        <row r="1180">
          <cell r="CO1180">
            <v>19860</v>
          </cell>
        </row>
        <row r="1181">
          <cell r="CO1181">
            <v>19870</v>
          </cell>
        </row>
        <row r="1182">
          <cell r="CO1182">
            <v>19880</v>
          </cell>
        </row>
        <row r="1183">
          <cell r="CO1183">
            <v>19890</v>
          </cell>
        </row>
        <row r="1184">
          <cell r="CO1184">
            <v>19900</v>
          </cell>
        </row>
        <row r="1185">
          <cell r="CO1185">
            <v>19910</v>
          </cell>
        </row>
        <row r="1186">
          <cell r="CO1186">
            <v>19920</v>
          </cell>
        </row>
        <row r="1187">
          <cell r="CO1187">
            <v>19930</v>
          </cell>
        </row>
        <row r="1188">
          <cell r="CO1188">
            <v>19940</v>
          </cell>
        </row>
        <row r="1189">
          <cell r="CO1189">
            <v>19950</v>
          </cell>
        </row>
        <row r="1190">
          <cell r="CO1190">
            <v>19960</v>
          </cell>
        </row>
        <row r="1191">
          <cell r="CO1191">
            <v>19970</v>
          </cell>
        </row>
        <row r="1192">
          <cell r="CO1192">
            <v>19980</v>
          </cell>
        </row>
        <row r="1193">
          <cell r="CO1193">
            <v>19990</v>
          </cell>
        </row>
        <row r="1194">
          <cell r="CO1194">
            <v>0</v>
          </cell>
        </row>
        <row r="1195">
          <cell r="CO1195">
            <v>20000</v>
          </cell>
        </row>
        <row r="1196">
          <cell r="CO1196">
            <v>20010</v>
          </cell>
        </row>
        <row r="1197">
          <cell r="CO1197">
            <v>20020</v>
          </cell>
        </row>
        <row r="1198">
          <cell r="CO1198">
            <v>20030</v>
          </cell>
        </row>
        <row r="1199">
          <cell r="CO1199">
            <v>20040</v>
          </cell>
        </row>
        <row r="1200">
          <cell r="CO1200">
            <v>20050</v>
          </cell>
        </row>
        <row r="1201">
          <cell r="CO1201">
            <v>20060</v>
          </cell>
        </row>
        <row r="1202">
          <cell r="CO1202">
            <v>20070</v>
          </cell>
        </row>
        <row r="1203">
          <cell r="CO1203">
            <v>20080</v>
          </cell>
        </row>
        <row r="1204">
          <cell r="CO1204">
            <v>20090</v>
          </cell>
        </row>
        <row r="1205">
          <cell r="CO1205">
            <v>20100</v>
          </cell>
        </row>
        <row r="1206">
          <cell r="CO1206">
            <v>20110</v>
          </cell>
        </row>
        <row r="1207">
          <cell r="CO1207">
            <v>20120</v>
          </cell>
        </row>
        <row r="1208">
          <cell r="CO1208">
            <v>20130</v>
          </cell>
        </row>
        <row r="1209">
          <cell r="CO1209">
            <v>20140</v>
          </cell>
        </row>
        <row r="1210">
          <cell r="CO1210">
            <v>20150</v>
          </cell>
        </row>
        <row r="1211">
          <cell r="CO1211">
            <v>20160</v>
          </cell>
        </row>
        <row r="1212">
          <cell r="CO1212">
            <v>20170</v>
          </cell>
        </row>
        <row r="1213">
          <cell r="CO1213">
            <v>20180</v>
          </cell>
        </row>
        <row r="1214">
          <cell r="CO1214">
            <v>20190</v>
          </cell>
        </row>
        <row r="1215">
          <cell r="CO1215">
            <v>20200</v>
          </cell>
        </row>
        <row r="1216">
          <cell r="CO1216">
            <v>20210</v>
          </cell>
        </row>
        <row r="1217">
          <cell r="CO1217">
            <v>20220</v>
          </cell>
        </row>
        <row r="1218">
          <cell r="CO1218">
            <v>20230</v>
          </cell>
        </row>
        <row r="1219">
          <cell r="CO1219">
            <v>20240</v>
          </cell>
        </row>
        <row r="1220">
          <cell r="CO1220">
            <v>20250</v>
          </cell>
        </row>
        <row r="1221">
          <cell r="CO1221">
            <v>20260</v>
          </cell>
        </row>
        <row r="1222">
          <cell r="CO1222">
            <v>20270</v>
          </cell>
        </row>
        <row r="1223">
          <cell r="CO1223">
            <v>20280</v>
          </cell>
        </row>
        <row r="1224">
          <cell r="CO1224">
            <v>20290</v>
          </cell>
        </row>
        <row r="1225">
          <cell r="CO1225">
            <v>20300</v>
          </cell>
        </row>
        <row r="1226">
          <cell r="CO1226">
            <v>20310</v>
          </cell>
        </row>
        <row r="1227">
          <cell r="CO1227">
            <v>20320</v>
          </cell>
        </row>
        <row r="1228">
          <cell r="CO1228">
            <v>20330</v>
          </cell>
        </row>
        <row r="1229">
          <cell r="CO1229">
            <v>20340</v>
          </cell>
        </row>
        <row r="1230">
          <cell r="CO1230">
            <v>20350</v>
          </cell>
        </row>
        <row r="1231">
          <cell r="CO1231">
            <v>20360</v>
          </cell>
        </row>
        <row r="1232">
          <cell r="CO1232">
            <v>20370</v>
          </cell>
        </row>
        <row r="1233">
          <cell r="CO1233">
            <v>20380</v>
          </cell>
        </row>
        <row r="1234">
          <cell r="CO1234">
            <v>20390</v>
          </cell>
        </row>
        <row r="1235">
          <cell r="CO1235">
            <v>20400</v>
          </cell>
        </row>
        <row r="1236">
          <cell r="CO1236">
            <v>20410</v>
          </cell>
        </row>
        <row r="1237">
          <cell r="CO1237">
            <v>20420</v>
          </cell>
        </row>
        <row r="1238">
          <cell r="CO1238">
            <v>20430</v>
          </cell>
        </row>
        <row r="1239">
          <cell r="CO1239">
            <v>20440</v>
          </cell>
        </row>
        <row r="1240">
          <cell r="CO1240">
            <v>20450</v>
          </cell>
        </row>
        <row r="1241">
          <cell r="CO1241">
            <v>20460</v>
          </cell>
        </row>
        <row r="1242">
          <cell r="CO1242">
            <v>20470</v>
          </cell>
        </row>
        <row r="1243">
          <cell r="CO1243">
            <v>20480</v>
          </cell>
        </row>
        <row r="1244">
          <cell r="CO1244">
            <v>20490</v>
          </cell>
        </row>
        <row r="1245">
          <cell r="CO1245">
            <v>20500</v>
          </cell>
        </row>
        <row r="1246">
          <cell r="CO1246">
            <v>20510</v>
          </cell>
        </row>
        <row r="1247">
          <cell r="CO1247">
            <v>20520</v>
          </cell>
        </row>
        <row r="1248">
          <cell r="CO1248">
            <v>20530</v>
          </cell>
        </row>
        <row r="1249">
          <cell r="CO1249">
            <v>20540</v>
          </cell>
        </row>
        <row r="1250">
          <cell r="CO1250">
            <v>20550</v>
          </cell>
        </row>
        <row r="1251">
          <cell r="CO1251">
            <v>20560</v>
          </cell>
        </row>
        <row r="1252">
          <cell r="CO1252">
            <v>20570</v>
          </cell>
        </row>
        <row r="1253">
          <cell r="CO1253">
            <v>20580</v>
          </cell>
        </row>
        <row r="1254">
          <cell r="CO1254">
            <v>20590</v>
          </cell>
        </row>
        <row r="1255">
          <cell r="CO1255">
            <v>20600</v>
          </cell>
        </row>
        <row r="1256">
          <cell r="CO1256">
            <v>20610</v>
          </cell>
        </row>
        <row r="1257">
          <cell r="CO1257">
            <v>20620</v>
          </cell>
        </row>
        <row r="1258">
          <cell r="CO1258">
            <v>20630</v>
          </cell>
        </row>
        <row r="1259">
          <cell r="CO1259">
            <v>20640</v>
          </cell>
        </row>
        <row r="1260">
          <cell r="CO1260">
            <v>20650</v>
          </cell>
        </row>
        <row r="1261">
          <cell r="CO1261">
            <v>20660</v>
          </cell>
        </row>
        <row r="1262">
          <cell r="CO1262">
            <v>20670</v>
          </cell>
        </row>
        <row r="1263">
          <cell r="CO1263">
            <v>20680</v>
          </cell>
        </row>
        <row r="1264">
          <cell r="CO1264">
            <v>20690</v>
          </cell>
        </row>
        <row r="1265">
          <cell r="CO1265">
            <v>20700</v>
          </cell>
        </row>
        <row r="1266">
          <cell r="CO1266">
            <v>20710</v>
          </cell>
        </row>
        <row r="1267">
          <cell r="CO1267">
            <v>20720</v>
          </cell>
        </row>
        <row r="1268">
          <cell r="CO1268">
            <v>20730</v>
          </cell>
        </row>
        <row r="1269">
          <cell r="CO1269">
            <v>20740</v>
          </cell>
        </row>
        <row r="1270">
          <cell r="CO1270">
            <v>20750</v>
          </cell>
        </row>
        <row r="1271">
          <cell r="CO1271">
            <v>20760</v>
          </cell>
        </row>
        <row r="1272">
          <cell r="CO1272">
            <v>20770</v>
          </cell>
        </row>
        <row r="1273">
          <cell r="CO1273">
            <v>20780</v>
          </cell>
        </row>
        <row r="1274">
          <cell r="CO1274">
            <v>20790</v>
          </cell>
        </row>
        <row r="1275">
          <cell r="CO1275">
            <v>20800</v>
          </cell>
        </row>
        <row r="1276">
          <cell r="CO1276">
            <v>20810</v>
          </cell>
        </row>
        <row r="1277">
          <cell r="CO1277">
            <v>20820</v>
          </cell>
        </row>
        <row r="1278">
          <cell r="CO1278">
            <v>20830</v>
          </cell>
        </row>
        <row r="1279">
          <cell r="CO1279">
            <v>20840</v>
          </cell>
        </row>
        <row r="1280">
          <cell r="CO1280">
            <v>20850</v>
          </cell>
        </row>
        <row r="1281">
          <cell r="CO1281">
            <v>20860</v>
          </cell>
        </row>
        <row r="1282">
          <cell r="CO1282">
            <v>20870</v>
          </cell>
        </row>
        <row r="1283">
          <cell r="CO1283">
            <v>20880</v>
          </cell>
        </row>
        <row r="1284">
          <cell r="CO1284">
            <v>20890</v>
          </cell>
        </row>
        <row r="1285">
          <cell r="CO1285">
            <v>20900</v>
          </cell>
        </row>
        <row r="1286">
          <cell r="CO1286">
            <v>20910</v>
          </cell>
        </row>
        <row r="1287">
          <cell r="CO1287">
            <v>20920</v>
          </cell>
        </row>
        <row r="1288">
          <cell r="CO1288">
            <v>20930</v>
          </cell>
        </row>
        <row r="1289">
          <cell r="CO1289">
            <v>20940</v>
          </cell>
        </row>
        <row r="1290">
          <cell r="CO1290">
            <v>20950</v>
          </cell>
        </row>
        <row r="1291">
          <cell r="CO1291">
            <v>20960</v>
          </cell>
        </row>
        <row r="1292">
          <cell r="CO1292">
            <v>20970</v>
          </cell>
        </row>
        <row r="1293">
          <cell r="CO1293">
            <v>20980</v>
          </cell>
        </row>
        <row r="1294">
          <cell r="CO1294">
            <v>20990</v>
          </cell>
        </row>
        <row r="1295">
          <cell r="CO1295">
            <v>21000</v>
          </cell>
        </row>
        <row r="1296">
          <cell r="CO1296">
            <v>21000</v>
          </cell>
        </row>
        <row r="1297">
          <cell r="CO1297">
            <v>21010</v>
          </cell>
        </row>
        <row r="1298">
          <cell r="CO1298">
            <v>21020</v>
          </cell>
        </row>
        <row r="1299">
          <cell r="CO1299">
            <v>21030</v>
          </cell>
        </row>
        <row r="1300">
          <cell r="CO1300">
            <v>21040</v>
          </cell>
        </row>
        <row r="1301">
          <cell r="CO1301">
            <v>21056</v>
          </cell>
        </row>
        <row r="1302">
          <cell r="CO1302">
            <v>21060</v>
          </cell>
        </row>
        <row r="1303">
          <cell r="CO1303">
            <v>21070</v>
          </cell>
        </row>
        <row r="1304">
          <cell r="CO1304">
            <v>21080</v>
          </cell>
        </row>
        <row r="1305">
          <cell r="CO1305">
            <v>21087</v>
          </cell>
        </row>
        <row r="1306">
          <cell r="CO1306">
            <v>21100</v>
          </cell>
        </row>
        <row r="1307">
          <cell r="CO1307">
            <v>21110</v>
          </cell>
        </row>
        <row r="1308">
          <cell r="CO1308">
            <v>21120</v>
          </cell>
        </row>
        <row r="1309">
          <cell r="CO1309">
            <v>21130</v>
          </cell>
        </row>
        <row r="1310">
          <cell r="CO1310">
            <v>21140</v>
          </cell>
        </row>
        <row r="1311">
          <cell r="CO1311">
            <v>21150</v>
          </cell>
        </row>
        <row r="1312">
          <cell r="CO1312">
            <v>21160</v>
          </cell>
        </row>
        <row r="1313">
          <cell r="CO1313">
            <v>21170</v>
          </cell>
        </row>
        <row r="1314">
          <cell r="CO1314">
            <v>21180</v>
          </cell>
        </row>
        <row r="1315">
          <cell r="CO1315">
            <v>21190</v>
          </cell>
        </row>
        <row r="1316">
          <cell r="CO1316">
            <v>21200</v>
          </cell>
        </row>
        <row r="1317">
          <cell r="CO1317">
            <v>21210</v>
          </cell>
        </row>
        <row r="1318">
          <cell r="CO1318">
            <v>21220</v>
          </cell>
        </row>
        <row r="1319">
          <cell r="CO1319">
            <v>21230</v>
          </cell>
        </row>
        <row r="1320">
          <cell r="CO1320">
            <v>21240</v>
          </cell>
        </row>
        <row r="1321">
          <cell r="CO1321">
            <v>21250</v>
          </cell>
        </row>
        <row r="1322">
          <cell r="CO1322">
            <v>21260</v>
          </cell>
        </row>
        <row r="1323">
          <cell r="CO1323">
            <v>21270</v>
          </cell>
        </row>
        <row r="1324">
          <cell r="CO1324">
            <v>21280</v>
          </cell>
        </row>
        <row r="1325">
          <cell r="CO1325">
            <v>21290</v>
          </cell>
        </row>
        <row r="1326">
          <cell r="CO1326">
            <v>21300</v>
          </cell>
        </row>
        <row r="1327">
          <cell r="CO1327">
            <v>21310</v>
          </cell>
        </row>
        <row r="1328">
          <cell r="CO1328">
            <v>21320</v>
          </cell>
        </row>
        <row r="1329">
          <cell r="CO1329">
            <v>21330</v>
          </cell>
        </row>
        <row r="1330">
          <cell r="CO1330">
            <v>21340</v>
          </cell>
        </row>
        <row r="1331">
          <cell r="CO1331">
            <v>21350</v>
          </cell>
        </row>
        <row r="1332">
          <cell r="CO1332">
            <v>21360</v>
          </cell>
        </row>
        <row r="1333">
          <cell r="CO1333">
            <v>21370</v>
          </cell>
        </row>
        <row r="1334">
          <cell r="CO1334">
            <v>21380</v>
          </cell>
        </row>
        <row r="1335">
          <cell r="CO1335">
            <v>21390</v>
          </cell>
        </row>
        <row r="1336">
          <cell r="CO1336">
            <v>21400</v>
          </cell>
        </row>
        <row r="1337">
          <cell r="CO1337">
            <v>21410</v>
          </cell>
        </row>
        <row r="1338">
          <cell r="CO1338">
            <v>21420</v>
          </cell>
        </row>
        <row r="1339">
          <cell r="CO1339">
            <v>21430</v>
          </cell>
        </row>
        <row r="1340">
          <cell r="CO1340">
            <v>21440</v>
          </cell>
        </row>
        <row r="1341">
          <cell r="CO1341">
            <v>21450</v>
          </cell>
        </row>
        <row r="1342">
          <cell r="CO1342">
            <v>21460</v>
          </cell>
        </row>
        <row r="1343">
          <cell r="CO1343">
            <v>21470</v>
          </cell>
        </row>
        <row r="1344">
          <cell r="CO1344">
            <v>21480</v>
          </cell>
        </row>
        <row r="1345">
          <cell r="CO1345">
            <v>21490</v>
          </cell>
        </row>
        <row r="1346">
          <cell r="CO1346">
            <v>21500</v>
          </cell>
        </row>
        <row r="1347">
          <cell r="CO1347">
            <v>21510</v>
          </cell>
        </row>
        <row r="1348">
          <cell r="CO1348">
            <v>21520</v>
          </cell>
        </row>
        <row r="1349">
          <cell r="CO1349">
            <v>21530</v>
          </cell>
        </row>
        <row r="1350">
          <cell r="CO1350">
            <v>21540</v>
          </cell>
        </row>
        <row r="1351">
          <cell r="CO1351">
            <v>21550</v>
          </cell>
        </row>
        <row r="1352">
          <cell r="CO1352">
            <v>21560</v>
          </cell>
        </row>
        <row r="1353">
          <cell r="CO1353">
            <v>21570</v>
          </cell>
        </row>
        <row r="1354">
          <cell r="CO1354">
            <v>21580</v>
          </cell>
        </row>
        <row r="1355">
          <cell r="CO1355">
            <v>21590</v>
          </cell>
        </row>
        <row r="1356">
          <cell r="CO1356">
            <v>21600</v>
          </cell>
        </row>
        <row r="1357">
          <cell r="CO1357">
            <v>21610</v>
          </cell>
        </row>
        <row r="1358">
          <cell r="CO1358">
            <v>21620</v>
          </cell>
        </row>
        <row r="1359">
          <cell r="CO1359">
            <v>21630</v>
          </cell>
        </row>
        <row r="1360">
          <cell r="CO1360">
            <v>21640</v>
          </cell>
        </row>
        <row r="1361">
          <cell r="CO1361">
            <v>21650</v>
          </cell>
        </row>
        <row r="1362">
          <cell r="CO1362">
            <v>21660</v>
          </cell>
        </row>
        <row r="1363">
          <cell r="CO1363">
            <v>21670</v>
          </cell>
        </row>
        <row r="1364">
          <cell r="CO1364">
            <v>21680</v>
          </cell>
        </row>
        <row r="1365">
          <cell r="CO1365">
            <v>21690</v>
          </cell>
        </row>
        <row r="1366">
          <cell r="CO1366">
            <v>21700</v>
          </cell>
        </row>
        <row r="1367">
          <cell r="CO1367">
            <v>21710</v>
          </cell>
        </row>
        <row r="1368">
          <cell r="CO1368">
            <v>21720</v>
          </cell>
        </row>
        <row r="1369">
          <cell r="CO1369">
            <v>21730</v>
          </cell>
        </row>
        <row r="1370">
          <cell r="CO1370">
            <v>21740</v>
          </cell>
        </row>
        <row r="1371">
          <cell r="CO1371">
            <v>21750</v>
          </cell>
        </row>
        <row r="1372">
          <cell r="CO1372">
            <v>21760</v>
          </cell>
        </row>
        <row r="1373">
          <cell r="CO1373">
            <v>21770</v>
          </cell>
        </row>
        <row r="1374">
          <cell r="CO1374">
            <v>21780</v>
          </cell>
        </row>
        <row r="1375">
          <cell r="CO1375">
            <v>21790</v>
          </cell>
        </row>
        <row r="1376">
          <cell r="CO1376">
            <v>21800</v>
          </cell>
        </row>
        <row r="1377">
          <cell r="CO1377">
            <v>21810</v>
          </cell>
        </row>
        <row r="1378">
          <cell r="CO1378">
            <v>21820</v>
          </cell>
        </row>
        <row r="1379">
          <cell r="CO1379">
            <v>21830</v>
          </cell>
        </row>
        <row r="1380">
          <cell r="CO1380">
            <v>21840</v>
          </cell>
        </row>
        <row r="1381">
          <cell r="CO1381">
            <v>21850</v>
          </cell>
        </row>
        <row r="1382">
          <cell r="CO1382">
            <v>21860</v>
          </cell>
        </row>
        <row r="1383">
          <cell r="CO1383">
            <v>21870</v>
          </cell>
        </row>
        <row r="1384">
          <cell r="CO1384">
            <v>21880</v>
          </cell>
        </row>
        <row r="1385">
          <cell r="CO1385">
            <v>21890</v>
          </cell>
        </row>
        <row r="1386">
          <cell r="CO1386">
            <v>21900</v>
          </cell>
        </row>
        <row r="1387">
          <cell r="CO1387">
            <v>21910</v>
          </cell>
        </row>
        <row r="1388">
          <cell r="CO1388">
            <v>21920</v>
          </cell>
        </row>
        <row r="1389">
          <cell r="CO1389">
            <v>21930</v>
          </cell>
        </row>
        <row r="1390">
          <cell r="CO1390">
            <v>21940</v>
          </cell>
        </row>
        <row r="1391">
          <cell r="CO1391">
            <v>21950</v>
          </cell>
        </row>
        <row r="1392">
          <cell r="CO1392">
            <v>21960</v>
          </cell>
        </row>
        <row r="1393">
          <cell r="CO1393">
            <v>21970</v>
          </cell>
        </row>
        <row r="1394">
          <cell r="CO1394">
            <v>21980</v>
          </cell>
        </row>
        <row r="1395">
          <cell r="CO1395">
            <v>21990</v>
          </cell>
        </row>
        <row r="1396">
          <cell r="CO1396">
            <v>0</v>
          </cell>
        </row>
        <row r="1397">
          <cell r="CO1397">
            <v>22000</v>
          </cell>
        </row>
        <row r="1398">
          <cell r="CO1398">
            <v>22010</v>
          </cell>
        </row>
        <row r="1399">
          <cell r="CO1399">
            <v>22020</v>
          </cell>
        </row>
        <row r="1400">
          <cell r="CO1400">
            <v>22030</v>
          </cell>
        </row>
        <row r="1401">
          <cell r="CO1401">
            <v>22040</v>
          </cell>
        </row>
        <row r="1402">
          <cell r="CO1402">
            <v>22050</v>
          </cell>
        </row>
        <row r="1403">
          <cell r="CO1403">
            <v>22060</v>
          </cell>
        </row>
        <row r="1404">
          <cell r="CO1404">
            <v>22070</v>
          </cell>
        </row>
        <row r="1405">
          <cell r="CO1405">
            <v>22080</v>
          </cell>
        </row>
        <row r="1406">
          <cell r="CO1406">
            <v>22090</v>
          </cell>
        </row>
        <row r="1407">
          <cell r="CO1407">
            <v>22100</v>
          </cell>
        </row>
        <row r="1408">
          <cell r="CO1408">
            <v>22110</v>
          </cell>
        </row>
        <row r="1409">
          <cell r="CO1409">
            <v>22120</v>
          </cell>
        </row>
        <row r="1410">
          <cell r="CO1410">
            <v>22130</v>
          </cell>
        </row>
        <row r="1411">
          <cell r="CO1411">
            <v>22140</v>
          </cell>
        </row>
        <row r="1412">
          <cell r="CO1412">
            <v>22150</v>
          </cell>
        </row>
        <row r="1413">
          <cell r="CO1413">
            <v>22160</v>
          </cell>
        </row>
        <row r="1414">
          <cell r="CO1414">
            <v>22170</v>
          </cell>
        </row>
        <row r="1415">
          <cell r="CO1415">
            <v>22180</v>
          </cell>
        </row>
        <row r="1416">
          <cell r="CO1416">
            <v>22190</v>
          </cell>
        </row>
        <row r="1417">
          <cell r="CO1417">
            <v>22200</v>
          </cell>
        </row>
        <row r="1418">
          <cell r="CO1418">
            <v>22210</v>
          </cell>
        </row>
        <row r="1419">
          <cell r="CO1419">
            <v>22220</v>
          </cell>
        </row>
        <row r="1420">
          <cell r="CO1420">
            <v>22230</v>
          </cell>
        </row>
        <row r="1421">
          <cell r="CO1421">
            <v>22240</v>
          </cell>
        </row>
        <row r="1422">
          <cell r="CO1422">
            <v>22250</v>
          </cell>
        </row>
        <row r="1423">
          <cell r="CO1423">
            <v>22260</v>
          </cell>
        </row>
        <row r="1424">
          <cell r="CO1424">
            <v>22270</v>
          </cell>
        </row>
        <row r="1425">
          <cell r="CO1425">
            <v>22280</v>
          </cell>
        </row>
        <row r="1426">
          <cell r="CO1426">
            <v>22290</v>
          </cell>
        </row>
        <row r="1427">
          <cell r="CO1427">
            <v>22300</v>
          </cell>
        </row>
        <row r="1428">
          <cell r="CO1428">
            <v>22310</v>
          </cell>
        </row>
        <row r="1429">
          <cell r="CO1429">
            <v>22320</v>
          </cell>
        </row>
        <row r="1430">
          <cell r="CO1430">
            <v>22330</v>
          </cell>
        </row>
        <row r="1431">
          <cell r="CO1431">
            <v>22340</v>
          </cell>
        </row>
        <row r="1432">
          <cell r="CO1432">
            <v>22350</v>
          </cell>
        </row>
        <row r="1433">
          <cell r="CO1433">
            <v>22360</v>
          </cell>
        </row>
        <row r="1434">
          <cell r="CO1434">
            <v>22370</v>
          </cell>
        </row>
        <row r="1435">
          <cell r="CO1435">
            <v>22380</v>
          </cell>
        </row>
        <row r="1436">
          <cell r="CO1436">
            <v>22390</v>
          </cell>
        </row>
        <row r="1437">
          <cell r="CO1437">
            <v>22400</v>
          </cell>
        </row>
        <row r="1438">
          <cell r="CO1438">
            <v>22410</v>
          </cell>
        </row>
        <row r="1439">
          <cell r="CO1439">
            <v>22420</v>
          </cell>
        </row>
        <row r="1440">
          <cell r="CO1440">
            <v>22430</v>
          </cell>
        </row>
        <row r="1441">
          <cell r="CO1441">
            <v>22440</v>
          </cell>
        </row>
        <row r="1442">
          <cell r="CO1442">
            <v>22450</v>
          </cell>
        </row>
        <row r="1443">
          <cell r="CO1443">
            <v>22460</v>
          </cell>
        </row>
        <row r="1444">
          <cell r="CO1444">
            <v>22470</v>
          </cell>
        </row>
        <row r="1445">
          <cell r="CO1445">
            <v>22480</v>
          </cell>
        </row>
        <row r="1446">
          <cell r="CO1446">
            <v>22490</v>
          </cell>
        </row>
        <row r="1447">
          <cell r="CO1447">
            <v>22500</v>
          </cell>
        </row>
        <row r="1448">
          <cell r="CO1448">
            <v>22510</v>
          </cell>
        </row>
        <row r="1449">
          <cell r="CO1449">
            <v>22520</v>
          </cell>
        </row>
        <row r="1450">
          <cell r="CO1450">
            <v>22530</v>
          </cell>
        </row>
        <row r="1451">
          <cell r="CO1451">
            <v>22540</v>
          </cell>
        </row>
        <row r="1452">
          <cell r="CO1452">
            <v>22550</v>
          </cell>
        </row>
        <row r="1453">
          <cell r="CO1453">
            <v>22560</v>
          </cell>
        </row>
        <row r="1454">
          <cell r="CO1454">
            <v>22570</v>
          </cell>
        </row>
        <row r="1455">
          <cell r="CO1455">
            <v>22580</v>
          </cell>
        </row>
        <row r="1456">
          <cell r="CO1456">
            <v>22590</v>
          </cell>
        </row>
        <row r="1457">
          <cell r="CO1457">
            <v>22600</v>
          </cell>
        </row>
        <row r="1458">
          <cell r="CO1458">
            <v>22610</v>
          </cell>
        </row>
        <row r="1459">
          <cell r="CO1459">
            <v>22620</v>
          </cell>
        </row>
        <row r="1460">
          <cell r="CO1460">
            <v>22630</v>
          </cell>
        </row>
        <row r="1461">
          <cell r="CO1461">
            <v>22640</v>
          </cell>
        </row>
        <row r="1462">
          <cell r="CO1462">
            <v>22650</v>
          </cell>
        </row>
        <row r="1463">
          <cell r="CO1463">
            <v>22660</v>
          </cell>
        </row>
        <row r="1464">
          <cell r="CO1464">
            <v>22670</v>
          </cell>
        </row>
        <row r="1465">
          <cell r="CO1465">
            <v>22680</v>
          </cell>
        </row>
        <row r="1466">
          <cell r="CO1466">
            <v>22690</v>
          </cell>
        </row>
        <row r="1467">
          <cell r="CO1467">
            <v>22700</v>
          </cell>
        </row>
        <row r="1468">
          <cell r="CO1468">
            <v>22710</v>
          </cell>
        </row>
        <row r="1469">
          <cell r="CO1469">
            <v>22720</v>
          </cell>
        </row>
        <row r="1470">
          <cell r="CO1470">
            <v>22730</v>
          </cell>
        </row>
        <row r="1471">
          <cell r="CO1471">
            <v>22740</v>
          </cell>
        </row>
        <row r="1472">
          <cell r="CO1472">
            <v>22750</v>
          </cell>
        </row>
        <row r="1473">
          <cell r="CO1473">
            <v>22760</v>
          </cell>
        </row>
        <row r="1474">
          <cell r="CO1474">
            <v>22770</v>
          </cell>
        </row>
        <row r="1475">
          <cell r="CO1475">
            <v>22780</v>
          </cell>
        </row>
        <row r="1476">
          <cell r="CO1476">
            <v>22790</v>
          </cell>
        </row>
        <row r="1477">
          <cell r="CO1477">
            <v>22800</v>
          </cell>
        </row>
        <row r="1478">
          <cell r="CO1478">
            <v>22810</v>
          </cell>
        </row>
        <row r="1479">
          <cell r="CO1479">
            <v>22820</v>
          </cell>
        </row>
        <row r="1480">
          <cell r="CO1480">
            <v>22830</v>
          </cell>
        </row>
        <row r="1481">
          <cell r="CO1481">
            <v>22840</v>
          </cell>
        </row>
        <row r="1482">
          <cell r="CO1482">
            <v>22850</v>
          </cell>
        </row>
        <row r="1483">
          <cell r="CO1483">
            <v>22860</v>
          </cell>
        </row>
        <row r="1484">
          <cell r="CO1484">
            <v>22870</v>
          </cell>
        </row>
        <row r="1485">
          <cell r="CO1485">
            <v>22880</v>
          </cell>
        </row>
        <row r="1486">
          <cell r="CO1486">
            <v>22890</v>
          </cell>
        </row>
        <row r="1487">
          <cell r="CO1487">
            <v>22900</v>
          </cell>
        </row>
        <row r="1488">
          <cell r="CO1488">
            <v>22910</v>
          </cell>
        </row>
        <row r="1489">
          <cell r="CO1489">
            <v>22920</v>
          </cell>
        </row>
        <row r="1490">
          <cell r="CO1490">
            <v>22930</v>
          </cell>
        </row>
        <row r="1491">
          <cell r="CO1491">
            <v>22940</v>
          </cell>
        </row>
        <row r="1492">
          <cell r="CO1492">
            <v>22950</v>
          </cell>
        </row>
        <row r="1493">
          <cell r="CO1493">
            <v>22960</v>
          </cell>
        </row>
        <row r="1494">
          <cell r="CO1494">
            <v>22970</v>
          </cell>
        </row>
        <row r="1495">
          <cell r="CO1495">
            <v>22980</v>
          </cell>
        </row>
        <row r="1496">
          <cell r="CO1496">
            <v>22990</v>
          </cell>
        </row>
        <row r="1497">
          <cell r="CO1497">
            <v>0</v>
          </cell>
        </row>
        <row r="1498">
          <cell r="CO1498">
            <v>23000</v>
          </cell>
        </row>
        <row r="1499">
          <cell r="CO1499">
            <v>23010</v>
          </cell>
        </row>
        <row r="1500">
          <cell r="CO1500">
            <v>23020</v>
          </cell>
        </row>
        <row r="1501">
          <cell r="CO1501">
            <v>23030</v>
          </cell>
        </row>
        <row r="1502">
          <cell r="CO1502">
            <v>23040</v>
          </cell>
        </row>
        <row r="1503">
          <cell r="CO1503">
            <v>23050</v>
          </cell>
        </row>
        <row r="1504">
          <cell r="CO1504">
            <v>23060</v>
          </cell>
        </row>
        <row r="1505">
          <cell r="CO1505">
            <v>23070</v>
          </cell>
        </row>
        <row r="1506">
          <cell r="CO1506">
            <v>23080</v>
          </cell>
        </row>
        <row r="1507">
          <cell r="CO1507">
            <v>23090</v>
          </cell>
        </row>
        <row r="1508">
          <cell r="CO1508">
            <v>23100</v>
          </cell>
        </row>
        <row r="1509">
          <cell r="CO1509">
            <v>23110</v>
          </cell>
        </row>
        <row r="1510">
          <cell r="CO1510">
            <v>23120</v>
          </cell>
        </row>
        <row r="1511">
          <cell r="CO1511">
            <v>23130</v>
          </cell>
        </row>
        <row r="1512">
          <cell r="CO1512">
            <v>23140</v>
          </cell>
        </row>
        <row r="1513">
          <cell r="CO1513">
            <v>23150</v>
          </cell>
        </row>
        <row r="1514">
          <cell r="CO1514">
            <v>23160</v>
          </cell>
        </row>
        <row r="1515">
          <cell r="CO1515">
            <v>23170</v>
          </cell>
        </row>
        <row r="1516">
          <cell r="CO1516">
            <v>23180</v>
          </cell>
        </row>
        <row r="1517">
          <cell r="CO1517">
            <v>23190</v>
          </cell>
        </row>
        <row r="1518">
          <cell r="CO1518">
            <v>23200</v>
          </cell>
        </row>
        <row r="1519">
          <cell r="CO1519">
            <v>23210</v>
          </cell>
        </row>
        <row r="1520">
          <cell r="CO1520">
            <v>23220</v>
          </cell>
        </row>
        <row r="1521">
          <cell r="CO1521">
            <v>23230</v>
          </cell>
        </row>
        <row r="1522">
          <cell r="CO1522">
            <v>23240</v>
          </cell>
        </row>
        <row r="1523">
          <cell r="CO1523">
            <v>23250</v>
          </cell>
        </row>
        <row r="1524">
          <cell r="CO1524">
            <v>23260</v>
          </cell>
        </row>
        <row r="1525">
          <cell r="CO1525">
            <v>23270</v>
          </cell>
        </row>
        <row r="1526">
          <cell r="CO1526">
            <v>23280</v>
          </cell>
        </row>
        <row r="1527">
          <cell r="CO1527">
            <v>23290</v>
          </cell>
        </row>
        <row r="1528">
          <cell r="CO1528">
            <v>23300</v>
          </cell>
        </row>
        <row r="1529">
          <cell r="CO1529">
            <v>23310</v>
          </cell>
        </row>
        <row r="1530">
          <cell r="CO1530">
            <v>23320</v>
          </cell>
        </row>
        <row r="1531">
          <cell r="CO1531">
            <v>23330</v>
          </cell>
        </row>
        <row r="1532">
          <cell r="CO1532">
            <v>23340</v>
          </cell>
        </row>
        <row r="1533">
          <cell r="CO1533">
            <v>23350</v>
          </cell>
        </row>
        <row r="1534">
          <cell r="CO1534">
            <v>23360</v>
          </cell>
        </row>
        <row r="1535">
          <cell r="CO1535">
            <v>23370</v>
          </cell>
        </row>
        <row r="1536">
          <cell r="CO1536">
            <v>23380</v>
          </cell>
        </row>
        <row r="1537">
          <cell r="CO1537">
            <v>23390</v>
          </cell>
        </row>
        <row r="1538">
          <cell r="CO1538">
            <v>23400</v>
          </cell>
        </row>
        <row r="1539">
          <cell r="CO1539">
            <v>23410</v>
          </cell>
        </row>
        <row r="1540">
          <cell r="CO1540">
            <v>23420</v>
          </cell>
        </row>
        <row r="1541">
          <cell r="CO1541">
            <v>23430</v>
          </cell>
        </row>
        <row r="1542">
          <cell r="CO1542">
            <v>23440</v>
          </cell>
        </row>
        <row r="1543">
          <cell r="CO1543">
            <v>23450</v>
          </cell>
        </row>
        <row r="1544">
          <cell r="CO1544">
            <v>23460</v>
          </cell>
        </row>
        <row r="1545">
          <cell r="CO1545">
            <v>23470</v>
          </cell>
        </row>
        <row r="1546">
          <cell r="CO1546">
            <v>23480</v>
          </cell>
        </row>
        <row r="1547">
          <cell r="CO1547">
            <v>23490</v>
          </cell>
        </row>
        <row r="1548">
          <cell r="CO1548">
            <v>23500</v>
          </cell>
        </row>
        <row r="1549">
          <cell r="CO1549">
            <v>23510</v>
          </cell>
        </row>
        <row r="1550">
          <cell r="CO1550">
            <v>23520</v>
          </cell>
        </row>
        <row r="1551">
          <cell r="CO1551">
            <v>23530</v>
          </cell>
        </row>
        <row r="1552">
          <cell r="CO1552">
            <v>23540</v>
          </cell>
        </row>
        <row r="1553">
          <cell r="CO1553">
            <v>23550</v>
          </cell>
        </row>
        <row r="1554">
          <cell r="CO1554">
            <v>23560</v>
          </cell>
        </row>
        <row r="1555">
          <cell r="CO1555">
            <v>23570</v>
          </cell>
        </row>
        <row r="1556">
          <cell r="CO1556">
            <v>23580</v>
          </cell>
        </row>
        <row r="1557">
          <cell r="CO1557">
            <v>23590</v>
          </cell>
        </row>
        <row r="1558">
          <cell r="CO1558">
            <v>23600</v>
          </cell>
        </row>
        <row r="1559">
          <cell r="CO1559">
            <v>23610</v>
          </cell>
        </row>
        <row r="1560">
          <cell r="CO1560">
            <v>23620</v>
          </cell>
        </row>
        <row r="1561">
          <cell r="CO1561">
            <v>23630</v>
          </cell>
        </row>
        <row r="1562">
          <cell r="CO1562">
            <v>23640</v>
          </cell>
        </row>
        <row r="1563">
          <cell r="CO1563">
            <v>23650</v>
          </cell>
        </row>
        <row r="1564">
          <cell r="CO1564">
            <v>23660</v>
          </cell>
        </row>
        <row r="1565">
          <cell r="CO1565">
            <v>23670</v>
          </cell>
        </row>
        <row r="1566">
          <cell r="CO1566">
            <v>23680</v>
          </cell>
        </row>
        <row r="1567">
          <cell r="CO1567">
            <v>23690</v>
          </cell>
        </row>
        <row r="1568">
          <cell r="CO1568">
            <v>23700</v>
          </cell>
        </row>
        <row r="1569">
          <cell r="CO1569">
            <v>23710</v>
          </cell>
        </row>
        <row r="1570">
          <cell r="CO1570">
            <v>23720</v>
          </cell>
        </row>
        <row r="1571">
          <cell r="CO1571">
            <v>23730</v>
          </cell>
        </row>
        <row r="1572">
          <cell r="CO1572">
            <v>23740</v>
          </cell>
        </row>
        <row r="1573">
          <cell r="CO1573">
            <v>23750</v>
          </cell>
        </row>
        <row r="1574">
          <cell r="CO1574">
            <v>23760</v>
          </cell>
        </row>
        <row r="1575">
          <cell r="CO1575">
            <v>23770</v>
          </cell>
        </row>
        <row r="1576">
          <cell r="CO1576">
            <v>23780</v>
          </cell>
        </row>
        <row r="1577">
          <cell r="CO1577">
            <v>23790</v>
          </cell>
        </row>
        <row r="1578">
          <cell r="CO1578">
            <v>23800</v>
          </cell>
        </row>
        <row r="1579">
          <cell r="CO1579">
            <v>23810</v>
          </cell>
        </row>
        <row r="1580">
          <cell r="CO1580">
            <v>23820</v>
          </cell>
        </row>
        <row r="1581">
          <cell r="CO1581">
            <v>23830</v>
          </cell>
        </row>
        <row r="1582">
          <cell r="CO1582">
            <v>23840</v>
          </cell>
        </row>
        <row r="1583">
          <cell r="CO1583">
            <v>23850</v>
          </cell>
        </row>
        <row r="1584">
          <cell r="CO1584">
            <v>23860</v>
          </cell>
        </row>
        <row r="1585">
          <cell r="CO1585">
            <v>23870</v>
          </cell>
        </row>
        <row r="1586">
          <cell r="CO1586">
            <v>23880</v>
          </cell>
        </row>
        <row r="1587">
          <cell r="CO1587">
            <v>23890</v>
          </cell>
        </row>
        <row r="1588">
          <cell r="CO1588">
            <v>23900</v>
          </cell>
        </row>
        <row r="1589">
          <cell r="CO1589">
            <v>23910</v>
          </cell>
        </row>
        <row r="1590">
          <cell r="CO1590">
            <v>23920</v>
          </cell>
        </row>
        <row r="1591">
          <cell r="CO1591">
            <v>23930</v>
          </cell>
        </row>
        <row r="1592">
          <cell r="CO1592">
            <v>23940</v>
          </cell>
        </row>
        <row r="1593">
          <cell r="CO1593">
            <v>23950</v>
          </cell>
        </row>
        <row r="1594">
          <cell r="CO1594">
            <v>23960</v>
          </cell>
        </row>
        <row r="1595">
          <cell r="CO1595">
            <v>23970</v>
          </cell>
        </row>
        <row r="1596">
          <cell r="CO1596">
            <v>23980</v>
          </cell>
        </row>
        <row r="1597">
          <cell r="CO1597">
            <v>23990</v>
          </cell>
        </row>
        <row r="1598">
          <cell r="CO1598">
            <v>0</v>
          </cell>
        </row>
        <row r="1599">
          <cell r="CO1599">
            <v>24000</v>
          </cell>
        </row>
        <row r="1600">
          <cell r="CO1600">
            <v>24010</v>
          </cell>
        </row>
        <row r="1601">
          <cell r="CO1601">
            <v>24020</v>
          </cell>
        </row>
        <row r="1602">
          <cell r="CO1602">
            <v>24030</v>
          </cell>
        </row>
        <row r="1603">
          <cell r="CO1603">
            <v>24040</v>
          </cell>
        </row>
        <row r="1604">
          <cell r="CO1604">
            <v>24050</v>
          </cell>
        </row>
        <row r="1605">
          <cell r="CO1605">
            <v>24060</v>
          </cell>
        </row>
        <row r="1606">
          <cell r="CO1606">
            <v>24070</v>
          </cell>
        </row>
        <row r="1607">
          <cell r="CO1607">
            <v>24080</v>
          </cell>
        </row>
        <row r="1608">
          <cell r="CO1608">
            <v>24090</v>
          </cell>
        </row>
        <row r="1609">
          <cell r="CO1609">
            <v>24100</v>
          </cell>
        </row>
        <row r="1610">
          <cell r="CO1610">
            <v>24110</v>
          </cell>
        </row>
        <row r="1611">
          <cell r="CO1611">
            <v>24120</v>
          </cell>
        </row>
        <row r="1612">
          <cell r="CO1612">
            <v>24130</v>
          </cell>
        </row>
        <row r="1613">
          <cell r="CO1613">
            <v>24140</v>
          </cell>
        </row>
        <row r="1614">
          <cell r="CO1614">
            <v>24150</v>
          </cell>
        </row>
        <row r="1615">
          <cell r="CO1615">
            <v>24160</v>
          </cell>
        </row>
        <row r="1616">
          <cell r="CO1616">
            <v>24170</v>
          </cell>
        </row>
        <row r="1617">
          <cell r="CO1617">
            <v>24180</v>
          </cell>
        </row>
        <row r="1618">
          <cell r="CO1618">
            <v>24190</v>
          </cell>
        </row>
        <row r="1619">
          <cell r="CO1619">
            <v>24200</v>
          </cell>
        </row>
        <row r="1620">
          <cell r="CO1620">
            <v>24210</v>
          </cell>
        </row>
        <row r="1621">
          <cell r="CO1621">
            <v>24220</v>
          </cell>
        </row>
        <row r="1622">
          <cell r="CO1622">
            <v>24230</v>
          </cell>
        </row>
        <row r="1623">
          <cell r="CO1623">
            <v>24240</v>
          </cell>
        </row>
        <row r="1624">
          <cell r="CO1624">
            <v>24250</v>
          </cell>
        </row>
        <row r="1625">
          <cell r="CO1625">
            <v>24260</v>
          </cell>
        </row>
        <row r="1626">
          <cell r="CO1626">
            <v>24270</v>
          </cell>
        </row>
        <row r="1627">
          <cell r="CO1627">
            <v>24280</v>
          </cell>
        </row>
        <row r="1628">
          <cell r="CO1628">
            <v>24290</v>
          </cell>
        </row>
        <row r="1629">
          <cell r="CO1629">
            <v>24300</v>
          </cell>
        </row>
        <row r="1630">
          <cell r="CO1630">
            <v>24310</v>
          </cell>
        </row>
        <row r="1631">
          <cell r="CO1631">
            <v>24320</v>
          </cell>
        </row>
        <row r="1632">
          <cell r="CO1632">
            <v>24330</v>
          </cell>
        </row>
        <row r="1633">
          <cell r="CO1633">
            <v>24340</v>
          </cell>
        </row>
        <row r="1634">
          <cell r="CO1634">
            <v>24350</v>
          </cell>
        </row>
        <row r="1635">
          <cell r="CO1635">
            <v>24360</v>
          </cell>
        </row>
        <row r="1636">
          <cell r="CO1636">
            <v>24370</v>
          </cell>
        </row>
        <row r="1637">
          <cell r="CO1637">
            <v>24380</v>
          </cell>
        </row>
        <row r="1638">
          <cell r="CO1638">
            <v>24390</v>
          </cell>
        </row>
        <row r="1639">
          <cell r="CO1639">
            <v>24400</v>
          </cell>
        </row>
        <row r="1640">
          <cell r="CO1640">
            <v>24410</v>
          </cell>
        </row>
        <row r="1641">
          <cell r="CO1641">
            <v>24420</v>
          </cell>
        </row>
        <row r="1642">
          <cell r="CO1642">
            <v>24430</v>
          </cell>
        </row>
        <row r="1643">
          <cell r="CO1643">
            <v>24440</v>
          </cell>
        </row>
        <row r="1644">
          <cell r="CO1644">
            <v>24450</v>
          </cell>
        </row>
        <row r="1645">
          <cell r="CO1645">
            <v>24460</v>
          </cell>
        </row>
        <row r="1646">
          <cell r="CO1646">
            <v>24470</v>
          </cell>
        </row>
        <row r="1647">
          <cell r="CO1647">
            <v>24480</v>
          </cell>
        </row>
        <row r="1648">
          <cell r="CO1648">
            <v>24490</v>
          </cell>
        </row>
        <row r="1649">
          <cell r="CO1649">
            <v>24500</v>
          </cell>
        </row>
        <row r="1650">
          <cell r="CO1650">
            <v>24510</v>
          </cell>
        </row>
        <row r="1651">
          <cell r="CO1651">
            <v>24520</v>
          </cell>
        </row>
        <row r="1652">
          <cell r="CO1652">
            <v>24530</v>
          </cell>
        </row>
        <row r="1653">
          <cell r="CO1653">
            <v>24540</v>
          </cell>
        </row>
        <row r="1654">
          <cell r="CO1654">
            <v>24550</v>
          </cell>
        </row>
        <row r="1655">
          <cell r="CO1655">
            <v>24560</v>
          </cell>
        </row>
        <row r="1656">
          <cell r="CO1656">
            <v>24570</v>
          </cell>
        </row>
        <row r="1657">
          <cell r="CO1657">
            <v>24580</v>
          </cell>
        </row>
        <row r="1658">
          <cell r="CO1658">
            <v>24590</v>
          </cell>
        </row>
        <row r="1659">
          <cell r="CO1659">
            <v>24600</v>
          </cell>
        </row>
        <row r="1660">
          <cell r="CO1660">
            <v>24610</v>
          </cell>
        </row>
        <row r="1661">
          <cell r="CO1661">
            <v>24620</v>
          </cell>
        </row>
        <row r="1662">
          <cell r="CO1662">
            <v>24630</v>
          </cell>
        </row>
        <row r="1663">
          <cell r="CO1663">
            <v>24640</v>
          </cell>
        </row>
        <row r="1664">
          <cell r="CO1664">
            <v>24650</v>
          </cell>
        </row>
        <row r="1665">
          <cell r="CO1665">
            <v>24660</v>
          </cell>
        </row>
        <row r="1666">
          <cell r="CO1666">
            <v>24670</v>
          </cell>
        </row>
        <row r="1667">
          <cell r="CO1667">
            <v>24680</v>
          </cell>
        </row>
        <row r="1668">
          <cell r="CO1668">
            <v>24690</v>
          </cell>
        </row>
        <row r="1669">
          <cell r="CO1669">
            <v>24700</v>
          </cell>
        </row>
        <row r="1670">
          <cell r="CO1670">
            <v>24710</v>
          </cell>
        </row>
        <row r="1671">
          <cell r="CO1671">
            <v>24720</v>
          </cell>
        </row>
        <row r="1672">
          <cell r="CO1672">
            <v>24730</v>
          </cell>
        </row>
        <row r="1673">
          <cell r="CO1673">
            <v>24740</v>
          </cell>
        </row>
        <row r="1674">
          <cell r="CO1674">
            <v>24750</v>
          </cell>
        </row>
        <row r="1675">
          <cell r="CO1675">
            <v>24760</v>
          </cell>
        </row>
        <row r="1676">
          <cell r="CO1676">
            <v>24770</v>
          </cell>
        </row>
        <row r="1677">
          <cell r="CO1677">
            <v>24780</v>
          </cell>
        </row>
        <row r="1678">
          <cell r="CO1678">
            <v>24790</v>
          </cell>
        </row>
        <row r="1679">
          <cell r="CO1679">
            <v>24800</v>
          </cell>
        </row>
        <row r="1680">
          <cell r="CO1680">
            <v>24810</v>
          </cell>
        </row>
        <row r="1681">
          <cell r="CO1681">
            <v>24820</v>
          </cell>
        </row>
        <row r="1682">
          <cell r="CO1682">
            <v>24830</v>
          </cell>
        </row>
        <row r="1683">
          <cell r="CO1683">
            <v>24840</v>
          </cell>
        </row>
        <row r="1684">
          <cell r="CO1684">
            <v>24850</v>
          </cell>
        </row>
        <row r="1685">
          <cell r="CO1685">
            <v>24860</v>
          </cell>
        </row>
        <row r="1686">
          <cell r="CO1686">
            <v>24870</v>
          </cell>
        </row>
        <row r="1687">
          <cell r="CO1687">
            <v>24880</v>
          </cell>
        </row>
        <row r="1688">
          <cell r="CO1688">
            <v>24890</v>
          </cell>
        </row>
        <row r="1689">
          <cell r="CO1689">
            <v>24900</v>
          </cell>
        </row>
        <row r="1690">
          <cell r="CO1690">
            <v>24910</v>
          </cell>
        </row>
        <row r="1691">
          <cell r="CO1691">
            <v>24920</v>
          </cell>
        </row>
        <row r="1692">
          <cell r="CO1692">
            <v>24930</v>
          </cell>
        </row>
        <row r="1693">
          <cell r="CO1693">
            <v>24940</v>
          </cell>
        </row>
        <row r="1694">
          <cell r="CO1694">
            <v>24950</v>
          </cell>
        </row>
        <row r="1695">
          <cell r="CO1695">
            <v>24960</v>
          </cell>
        </row>
        <row r="1696">
          <cell r="CO1696">
            <v>24970</v>
          </cell>
        </row>
        <row r="1697">
          <cell r="CO1697">
            <v>24980</v>
          </cell>
        </row>
        <row r="1698">
          <cell r="CO1698">
            <v>24990</v>
          </cell>
        </row>
        <row r="1699">
          <cell r="CO1699">
            <v>0</v>
          </cell>
        </row>
        <row r="1700">
          <cell r="CO1700">
            <v>25000</v>
          </cell>
        </row>
        <row r="1701">
          <cell r="CO1701">
            <v>25010</v>
          </cell>
        </row>
        <row r="1702">
          <cell r="CO1702">
            <v>25020</v>
          </cell>
        </row>
        <row r="1703">
          <cell r="CO1703">
            <v>25030</v>
          </cell>
        </row>
        <row r="1704">
          <cell r="CO1704">
            <v>25040</v>
          </cell>
        </row>
        <row r="1705">
          <cell r="CO1705">
            <v>25050</v>
          </cell>
        </row>
        <row r="1706">
          <cell r="CO1706">
            <v>25060</v>
          </cell>
        </row>
        <row r="1707">
          <cell r="CO1707">
            <v>25070</v>
          </cell>
        </row>
        <row r="1708">
          <cell r="CO1708">
            <v>25080</v>
          </cell>
        </row>
        <row r="1709">
          <cell r="CO1709">
            <v>25090</v>
          </cell>
        </row>
        <row r="1710">
          <cell r="CO1710">
            <v>25100</v>
          </cell>
        </row>
        <row r="1711">
          <cell r="CO1711">
            <v>25110</v>
          </cell>
        </row>
        <row r="1712">
          <cell r="CO1712">
            <v>25120</v>
          </cell>
        </row>
        <row r="1713">
          <cell r="CO1713">
            <v>25130</v>
          </cell>
        </row>
        <row r="1714">
          <cell r="CO1714">
            <v>25140</v>
          </cell>
        </row>
        <row r="1715">
          <cell r="CO1715">
            <v>25150</v>
          </cell>
        </row>
        <row r="1716">
          <cell r="CO1716">
            <v>25160</v>
          </cell>
        </row>
        <row r="1717">
          <cell r="CO1717">
            <v>25170</v>
          </cell>
        </row>
        <row r="1718">
          <cell r="CO1718">
            <v>25180</v>
          </cell>
        </row>
        <row r="1719">
          <cell r="CO1719">
            <v>25190</v>
          </cell>
        </row>
        <row r="1720">
          <cell r="CO1720">
            <v>25200</v>
          </cell>
        </row>
        <row r="1721">
          <cell r="CO1721">
            <v>25210</v>
          </cell>
        </row>
        <row r="1722">
          <cell r="CO1722">
            <v>25220</v>
          </cell>
        </row>
        <row r="1723">
          <cell r="CO1723">
            <v>25230</v>
          </cell>
        </row>
        <row r="1724">
          <cell r="CO1724">
            <v>25240</v>
          </cell>
        </row>
        <row r="1725">
          <cell r="CO1725">
            <v>25250</v>
          </cell>
        </row>
        <row r="1726">
          <cell r="CO1726">
            <v>25260</v>
          </cell>
        </row>
        <row r="1727">
          <cell r="CO1727">
            <v>25270</v>
          </cell>
        </row>
        <row r="1728">
          <cell r="CO1728">
            <v>25280</v>
          </cell>
        </row>
        <row r="1729">
          <cell r="CO1729">
            <v>25290</v>
          </cell>
        </row>
        <row r="1730">
          <cell r="CO1730">
            <v>25300</v>
          </cell>
        </row>
        <row r="1731">
          <cell r="CO1731">
            <v>25310</v>
          </cell>
        </row>
        <row r="1732">
          <cell r="CO1732">
            <v>25320</v>
          </cell>
        </row>
        <row r="1733">
          <cell r="CO1733">
            <v>25330</v>
          </cell>
        </row>
        <row r="1734">
          <cell r="CO1734">
            <v>25340</v>
          </cell>
        </row>
        <row r="1735">
          <cell r="CO1735">
            <v>25350</v>
          </cell>
        </row>
        <row r="1736">
          <cell r="CO1736">
            <v>25360</v>
          </cell>
        </row>
        <row r="1737">
          <cell r="CO1737">
            <v>25369</v>
          </cell>
        </row>
        <row r="1738">
          <cell r="CO1738">
            <v>25380</v>
          </cell>
        </row>
        <row r="1739">
          <cell r="CO1739">
            <v>25388</v>
          </cell>
        </row>
        <row r="1740">
          <cell r="CO1740">
            <v>25400</v>
          </cell>
        </row>
        <row r="1741">
          <cell r="CO1741">
            <v>25410</v>
          </cell>
        </row>
        <row r="1742">
          <cell r="CO1742">
            <v>25420</v>
          </cell>
        </row>
        <row r="1743">
          <cell r="CO1743">
            <v>25430</v>
          </cell>
        </row>
        <row r="1744">
          <cell r="CO1744">
            <v>25440</v>
          </cell>
        </row>
        <row r="1745">
          <cell r="CO1745">
            <v>25450</v>
          </cell>
        </row>
        <row r="1746">
          <cell r="CO1746">
            <v>25460</v>
          </cell>
        </row>
        <row r="1747">
          <cell r="CO1747">
            <v>25470</v>
          </cell>
        </row>
        <row r="1748">
          <cell r="CO1748">
            <v>25480</v>
          </cell>
        </row>
        <row r="1749">
          <cell r="CO1749">
            <v>25490</v>
          </cell>
        </row>
        <row r="1750">
          <cell r="CO1750">
            <v>25500</v>
          </cell>
        </row>
        <row r="1751">
          <cell r="CO1751">
            <v>25510</v>
          </cell>
        </row>
        <row r="1752">
          <cell r="CO1752">
            <v>25520</v>
          </cell>
        </row>
        <row r="1753">
          <cell r="CO1753">
            <v>25530</v>
          </cell>
        </row>
        <row r="1754">
          <cell r="CO1754">
            <v>25540</v>
          </cell>
        </row>
        <row r="1755">
          <cell r="CO1755">
            <v>25550</v>
          </cell>
        </row>
        <row r="1756">
          <cell r="CO1756">
            <v>25560</v>
          </cell>
        </row>
        <row r="1757">
          <cell r="CO1757">
            <v>25570</v>
          </cell>
        </row>
        <row r="1758">
          <cell r="CO1758">
            <v>25580</v>
          </cell>
        </row>
        <row r="1759">
          <cell r="CO1759">
            <v>25590</v>
          </cell>
        </row>
        <row r="1760">
          <cell r="CO1760">
            <v>25600</v>
          </cell>
        </row>
        <row r="1761">
          <cell r="CO1761">
            <v>25610</v>
          </cell>
        </row>
        <row r="1762">
          <cell r="CO1762">
            <v>25620</v>
          </cell>
        </row>
        <row r="1763">
          <cell r="CO1763">
            <v>25630</v>
          </cell>
        </row>
        <row r="1764">
          <cell r="CO1764">
            <v>25640</v>
          </cell>
        </row>
        <row r="1765">
          <cell r="CO1765">
            <v>25650</v>
          </cell>
        </row>
        <row r="1766">
          <cell r="CO1766">
            <v>25660</v>
          </cell>
        </row>
        <row r="1767">
          <cell r="CO1767">
            <v>25670</v>
          </cell>
        </row>
        <row r="1768">
          <cell r="CO1768">
            <v>25680</v>
          </cell>
        </row>
        <row r="1769">
          <cell r="CO1769">
            <v>25690</v>
          </cell>
        </row>
        <row r="1770">
          <cell r="CO1770">
            <v>25700</v>
          </cell>
        </row>
        <row r="1771">
          <cell r="CO1771">
            <v>25710</v>
          </cell>
        </row>
        <row r="1772">
          <cell r="CO1772">
            <v>25720</v>
          </cell>
        </row>
        <row r="1773">
          <cell r="CO1773">
            <v>25730</v>
          </cell>
        </row>
        <row r="1774">
          <cell r="CO1774">
            <v>25740</v>
          </cell>
        </row>
        <row r="1775">
          <cell r="CO1775">
            <v>25750</v>
          </cell>
        </row>
        <row r="1776">
          <cell r="CO1776">
            <v>25760</v>
          </cell>
        </row>
        <row r="1777">
          <cell r="CO1777">
            <v>25770</v>
          </cell>
        </row>
        <row r="1778">
          <cell r="CO1778">
            <v>25780</v>
          </cell>
        </row>
        <row r="1779">
          <cell r="CO1779">
            <v>25790</v>
          </cell>
        </row>
        <row r="1780">
          <cell r="CO1780">
            <v>25800</v>
          </cell>
        </row>
        <row r="1781">
          <cell r="CO1781">
            <v>25810</v>
          </cell>
        </row>
        <row r="1782">
          <cell r="CO1782">
            <v>25820</v>
          </cell>
        </row>
        <row r="1783">
          <cell r="CO1783">
            <v>25830</v>
          </cell>
        </row>
        <row r="1784">
          <cell r="CO1784">
            <v>25840</v>
          </cell>
        </row>
        <row r="1785">
          <cell r="CO1785">
            <v>25850</v>
          </cell>
        </row>
        <row r="1786">
          <cell r="CO1786">
            <v>25860</v>
          </cell>
        </row>
        <row r="1787">
          <cell r="CO1787">
            <v>25870</v>
          </cell>
        </row>
        <row r="1788">
          <cell r="CO1788">
            <v>25880</v>
          </cell>
        </row>
        <row r="1789">
          <cell r="CO1789">
            <v>25890</v>
          </cell>
        </row>
        <row r="1790">
          <cell r="CO1790">
            <v>25900</v>
          </cell>
        </row>
        <row r="1791">
          <cell r="CO1791">
            <v>25910</v>
          </cell>
        </row>
        <row r="1792">
          <cell r="CO1792">
            <v>25920</v>
          </cell>
        </row>
        <row r="1793">
          <cell r="CO1793">
            <v>25930</v>
          </cell>
        </row>
        <row r="1794">
          <cell r="CO1794">
            <v>25940</v>
          </cell>
        </row>
        <row r="1795">
          <cell r="CO1795">
            <v>25950</v>
          </cell>
        </row>
        <row r="1796">
          <cell r="CO1796">
            <v>25960</v>
          </cell>
        </row>
        <row r="1797">
          <cell r="CO1797">
            <v>25970</v>
          </cell>
        </row>
        <row r="1798">
          <cell r="CO1798">
            <v>25980</v>
          </cell>
        </row>
        <row r="1799">
          <cell r="CO1799">
            <v>25990</v>
          </cell>
        </row>
        <row r="1800">
          <cell r="CO1800">
            <v>0</v>
          </cell>
        </row>
        <row r="1801">
          <cell r="CO1801">
            <v>26000</v>
          </cell>
        </row>
        <row r="1802">
          <cell r="CO1802">
            <v>26010</v>
          </cell>
        </row>
        <row r="1803">
          <cell r="CO1803">
            <v>26020</v>
          </cell>
        </row>
        <row r="1804">
          <cell r="CO1804">
            <v>26030</v>
          </cell>
        </row>
        <row r="1805">
          <cell r="CO1805">
            <v>26040</v>
          </cell>
        </row>
        <row r="1806">
          <cell r="CO1806">
            <v>26050</v>
          </cell>
        </row>
        <row r="1807">
          <cell r="CO1807">
            <v>26060</v>
          </cell>
        </row>
        <row r="1808">
          <cell r="CO1808">
            <v>26070</v>
          </cell>
        </row>
        <row r="1809">
          <cell r="CO1809">
            <v>26080</v>
          </cell>
        </row>
        <row r="1810">
          <cell r="CO1810">
            <v>26090</v>
          </cell>
        </row>
        <row r="1811">
          <cell r="CO1811">
            <v>26100</v>
          </cell>
        </row>
        <row r="1812">
          <cell r="CO1812">
            <v>26110</v>
          </cell>
        </row>
        <row r="1813">
          <cell r="CO1813">
            <v>26120</v>
          </cell>
        </row>
        <row r="1814">
          <cell r="CO1814">
            <v>26130</v>
          </cell>
        </row>
        <row r="1815">
          <cell r="CO1815">
            <v>26140</v>
          </cell>
        </row>
        <row r="1816">
          <cell r="CO1816">
            <v>26150</v>
          </cell>
        </row>
        <row r="1817">
          <cell r="CO1817">
            <v>26160</v>
          </cell>
        </row>
        <row r="1818">
          <cell r="CO1818">
            <v>26170</v>
          </cell>
        </row>
        <row r="1819">
          <cell r="CO1819">
            <v>26180</v>
          </cell>
        </row>
        <row r="1820">
          <cell r="CO1820">
            <v>26190</v>
          </cell>
        </row>
        <row r="1821">
          <cell r="CO1821">
            <v>26200</v>
          </cell>
        </row>
        <row r="1822">
          <cell r="CO1822">
            <v>26210</v>
          </cell>
        </row>
        <row r="1823">
          <cell r="CO1823">
            <v>26220</v>
          </cell>
        </row>
        <row r="1824">
          <cell r="CO1824">
            <v>26230</v>
          </cell>
        </row>
        <row r="1825">
          <cell r="CO1825">
            <v>26240</v>
          </cell>
        </row>
        <row r="1826">
          <cell r="CO1826">
            <v>26250</v>
          </cell>
        </row>
        <row r="1827">
          <cell r="CO1827">
            <v>26260</v>
          </cell>
        </row>
        <row r="1828">
          <cell r="CO1828">
            <v>26270</v>
          </cell>
        </row>
        <row r="1829">
          <cell r="CO1829">
            <v>26280</v>
          </cell>
        </row>
        <row r="1830">
          <cell r="CO1830">
            <v>26290</v>
          </cell>
        </row>
        <row r="1831">
          <cell r="CO1831">
            <v>26300</v>
          </cell>
        </row>
        <row r="1832">
          <cell r="CO1832">
            <v>26310</v>
          </cell>
        </row>
        <row r="1833">
          <cell r="CO1833">
            <v>26320</v>
          </cell>
        </row>
        <row r="1834">
          <cell r="CO1834">
            <v>26330</v>
          </cell>
        </row>
        <row r="1835">
          <cell r="CO1835">
            <v>26340</v>
          </cell>
        </row>
        <row r="1836">
          <cell r="CO1836">
            <v>26350</v>
          </cell>
        </row>
        <row r="1837">
          <cell r="CO1837">
            <v>26360</v>
          </cell>
        </row>
        <row r="1838">
          <cell r="CO1838">
            <v>26370</v>
          </cell>
        </row>
        <row r="1839">
          <cell r="CO1839">
            <v>26380</v>
          </cell>
        </row>
        <row r="1840">
          <cell r="CO1840">
            <v>26390</v>
          </cell>
        </row>
        <row r="1841">
          <cell r="CO1841">
            <v>26400</v>
          </cell>
        </row>
        <row r="1842">
          <cell r="CO1842">
            <v>26410</v>
          </cell>
        </row>
        <row r="1843">
          <cell r="CO1843">
            <v>26420</v>
          </cell>
        </row>
        <row r="1844">
          <cell r="CO1844">
            <v>26430</v>
          </cell>
        </row>
        <row r="1845">
          <cell r="CO1845">
            <v>26440</v>
          </cell>
        </row>
        <row r="1846">
          <cell r="CO1846">
            <v>26450</v>
          </cell>
        </row>
        <row r="1847">
          <cell r="CO1847">
            <v>26460</v>
          </cell>
        </row>
        <row r="1848">
          <cell r="CO1848">
            <v>26470</v>
          </cell>
        </row>
        <row r="1849">
          <cell r="CO1849">
            <v>26480</v>
          </cell>
        </row>
        <row r="1850">
          <cell r="CO1850">
            <v>26490</v>
          </cell>
        </row>
        <row r="1851">
          <cell r="CO1851">
            <v>26500</v>
          </cell>
        </row>
        <row r="1852">
          <cell r="CO1852">
            <v>26510</v>
          </cell>
        </row>
        <row r="1853">
          <cell r="CO1853">
            <v>26520</v>
          </cell>
        </row>
        <row r="1854">
          <cell r="CO1854">
            <v>26530</v>
          </cell>
        </row>
        <row r="1855">
          <cell r="CO1855">
            <v>26540</v>
          </cell>
        </row>
        <row r="1856">
          <cell r="CO1856">
            <v>26550</v>
          </cell>
        </row>
        <row r="1857">
          <cell r="CO1857">
            <v>26560</v>
          </cell>
        </row>
        <row r="1858">
          <cell r="CO1858">
            <v>26570</v>
          </cell>
        </row>
        <row r="1859">
          <cell r="CO1859">
            <v>26580</v>
          </cell>
        </row>
        <row r="1860">
          <cell r="CO1860">
            <v>26590</v>
          </cell>
        </row>
        <row r="1861">
          <cell r="CO1861">
            <v>26600</v>
          </cell>
        </row>
        <row r="1862">
          <cell r="CO1862">
            <v>26610</v>
          </cell>
        </row>
        <row r="1863">
          <cell r="CO1863">
            <v>26620</v>
          </cell>
        </row>
        <row r="1864">
          <cell r="CO1864">
            <v>26630</v>
          </cell>
        </row>
        <row r="1865">
          <cell r="CO1865">
            <v>26640</v>
          </cell>
        </row>
        <row r="1866">
          <cell r="CO1866">
            <v>26650</v>
          </cell>
        </row>
        <row r="1867">
          <cell r="CO1867">
            <v>26660</v>
          </cell>
        </row>
        <row r="1868">
          <cell r="CO1868">
            <v>26670</v>
          </cell>
        </row>
        <row r="1869">
          <cell r="CO1869">
            <v>26680</v>
          </cell>
        </row>
        <row r="1870">
          <cell r="CO1870">
            <v>26690</v>
          </cell>
        </row>
        <row r="1871">
          <cell r="CO1871">
            <v>26700</v>
          </cell>
        </row>
        <row r="1872">
          <cell r="CO1872">
            <v>26710</v>
          </cell>
        </row>
        <row r="1873">
          <cell r="CO1873">
            <v>26720</v>
          </cell>
        </row>
        <row r="1874">
          <cell r="CO1874">
            <v>26730</v>
          </cell>
        </row>
        <row r="1875">
          <cell r="CO1875">
            <v>26740</v>
          </cell>
        </row>
        <row r="1876">
          <cell r="CO1876">
            <v>26750</v>
          </cell>
        </row>
        <row r="1877">
          <cell r="CO1877">
            <v>26760</v>
          </cell>
        </row>
        <row r="1878">
          <cell r="CO1878">
            <v>26770</v>
          </cell>
        </row>
        <row r="1879">
          <cell r="CO1879">
            <v>26780</v>
          </cell>
        </row>
        <row r="1880">
          <cell r="CO1880">
            <v>26790</v>
          </cell>
        </row>
        <row r="1881">
          <cell r="CO1881">
            <v>26800</v>
          </cell>
        </row>
        <row r="1882">
          <cell r="CO1882">
            <v>26810</v>
          </cell>
        </row>
        <row r="1883">
          <cell r="CO1883">
            <v>26820</v>
          </cell>
        </row>
        <row r="1884">
          <cell r="CO1884">
            <v>26830</v>
          </cell>
        </row>
        <row r="1885">
          <cell r="CO1885">
            <v>26840</v>
          </cell>
        </row>
        <row r="1886">
          <cell r="CO1886">
            <v>26850</v>
          </cell>
        </row>
        <row r="1887">
          <cell r="CO1887">
            <v>26860</v>
          </cell>
        </row>
        <row r="1888">
          <cell r="CO1888">
            <v>26870</v>
          </cell>
        </row>
        <row r="1889">
          <cell r="CO1889">
            <v>26880</v>
          </cell>
        </row>
        <row r="1890">
          <cell r="CO1890">
            <v>26890</v>
          </cell>
        </row>
        <row r="1891">
          <cell r="CO1891">
            <v>26900</v>
          </cell>
        </row>
        <row r="1892">
          <cell r="CO1892">
            <v>26910</v>
          </cell>
        </row>
        <row r="1893">
          <cell r="CO1893">
            <v>26920</v>
          </cell>
        </row>
        <row r="1894">
          <cell r="CO1894">
            <v>26930</v>
          </cell>
        </row>
        <row r="1895">
          <cell r="CO1895">
            <v>26940</v>
          </cell>
        </row>
        <row r="1896">
          <cell r="CO1896">
            <v>26950</v>
          </cell>
        </row>
        <row r="1897">
          <cell r="CO1897">
            <v>26960</v>
          </cell>
        </row>
        <row r="1898">
          <cell r="CO1898">
            <v>26970</v>
          </cell>
        </row>
        <row r="1899">
          <cell r="CO1899">
            <v>26980</v>
          </cell>
        </row>
        <row r="1900">
          <cell r="CO1900">
            <v>26990</v>
          </cell>
        </row>
        <row r="1901">
          <cell r="CO1901">
            <v>0</v>
          </cell>
        </row>
        <row r="1902">
          <cell r="CO1902">
            <v>27000</v>
          </cell>
        </row>
        <row r="1903">
          <cell r="CO1903">
            <v>27010</v>
          </cell>
        </row>
        <row r="1904">
          <cell r="CO1904">
            <v>27020</v>
          </cell>
        </row>
        <row r="1905">
          <cell r="CO1905">
            <v>27030</v>
          </cell>
        </row>
        <row r="1906">
          <cell r="CO1906">
            <v>27040</v>
          </cell>
        </row>
        <row r="1907">
          <cell r="CO1907">
            <v>27050</v>
          </cell>
        </row>
        <row r="1908">
          <cell r="CO1908">
            <v>27060</v>
          </cell>
        </row>
        <row r="1909">
          <cell r="CO1909">
            <v>27070</v>
          </cell>
        </row>
        <row r="1910">
          <cell r="CO1910">
            <v>27080</v>
          </cell>
        </row>
        <row r="1911">
          <cell r="CO1911">
            <v>27090</v>
          </cell>
        </row>
        <row r="1912">
          <cell r="CO1912">
            <v>27100</v>
          </cell>
        </row>
        <row r="1913">
          <cell r="CO1913">
            <v>27110</v>
          </cell>
        </row>
        <row r="1914">
          <cell r="CO1914">
            <v>27120</v>
          </cell>
        </row>
        <row r="1915">
          <cell r="CO1915">
            <v>27130</v>
          </cell>
        </row>
        <row r="1916">
          <cell r="CO1916">
            <v>27140</v>
          </cell>
        </row>
        <row r="1917">
          <cell r="CO1917">
            <v>27150</v>
          </cell>
        </row>
        <row r="1918">
          <cell r="CO1918">
            <v>27160</v>
          </cell>
        </row>
        <row r="1919">
          <cell r="CO1919">
            <v>27170</v>
          </cell>
        </row>
        <row r="1920">
          <cell r="CO1920">
            <v>27180</v>
          </cell>
        </row>
        <row r="1921">
          <cell r="CO1921">
            <v>27190</v>
          </cell>
        </row>
        <row r="1922">
          <cell r="CO1922">
            <v>27200</v>
          </cell>
        </row>
        <row r="1923">
          <cell r="CO1923">
            <v>27210</v>
          </cell>
        </row>
        <row r="1924">
          <cell r="CO1924">
            <v>27220</v>
          </cell>
        </row>
        <row r="1925">
          <cell r="CO1925">
            <v>27230</v>
          </cell>
        </row>
        <row r="1926">
          <cell r="CO1926">
            <v>27240</v>
          </cell>
        </row>
        <row r="1927">
          <cell r="CO1927">
            <v>27250</v>
          </cell>
        </row>
        <row r="1928">
          <cell r="CO1928">
            <v>27260</v>
          </cell>
        </row>
        <row r="1929">
          <cell r="CO1929">
            <v>27270</v>
          </cell>
        </row>
        <row r="1930">
          <cell r="CO1930">
            <v>27280</v>
          </cell>
        </row>
        <row r="1931">
          <cell r="CO1931">
            <v>27290</v>
          </cell>
        </row>
        <row r="1932">
          <cell r="CO1932">
            <v>27300</v>
          </cell>
        </row>
        <row r="1933">
          <cell r="CO1933">
            <v>27310</v>
          </cell>
        </row>
        <row r="1934">
          <cell r="CO1934">
            <v>27320</v>
          </cell>
        </row>
        <row r="1935">
          <cell r="CO1935">
            <v>27330</v>
          </cell>
        </row>
        <row r="1936">
          <cell r="CO1936">
            <v>27340</v>
          </cell>
        </row>
        <row r="1937">
          <cell r="CO1937">
            <v>27350</v>
          </cell>
        </row>
        <row r="1938">
          <cell r="CO1938">
            <v>27360</v>
          </cell>
        </row>
        <row r="1939">
          <cell r="CO1939">
            <v>27370</v>
          </cell>
        </row>
        <row r="1940">
          <cell r="CO1940">
            <v>27380</v>
          </cell>
        </row>
        <row r="1941">
          <cell r="CO1941">
            <v>27390</v>
          </cell>
        </row>
        <row r="1942">
          <cell r="CO1942">
            <v>27400</v>
          </cell>
        </row>
        <row r="1943">
          <cell r="CO1943">
            <v>27410</v>
          </cell>
        </row>
        <row r="1944">
          <cell r="CO1944">
            <v>27420</v>
          </cell>
        </row>
        <row r="1945">
          <cell r="CO1945">
            <v>27430</v>
          </cell>
        </row>
        <row r="1946">
          <cell r="CO1946">
            <v>27440</v>
          </cell>
        </row>
        <row r="1947">
          <cell r="CO1947">
            <v>27450</v>
          </cell>
        </row>
        <row r="1948">
          <cell r="CO1948">
            <v>27460</v>
          </cell>
        </row>
        <row r="1949">
          <cell r="CO1949">
            <v>27470</v>
          </cell>
        </row>
        <row r="1950">
          <cell r="CO1950">
            <v>27480</v>
          </cell>
        </row>
        <row r="1951">
          <cell r="CO1951">
            <v>27490</v>
          </cell>
        </row>
        <row r="1952">
          <cell r="CO1952">
            <v>27500</v>
          </cell>
        </row>
        <row r="1953">
          <cell r="CO1953">
            <v>27510</v>
          </cell>
        </row>
        <row r="1954">
          <cell r="CO1954">
            <v>27520</v>
          </cell>
        </row>
        <row r="1955">
          <cell r="CO1955">
            <v>27530</v>
          </cell>
        </row>
        <row r="1956">
          <cell r="CO1956">
            <v>27540</v>
          </cell>
        </row>
        <row r="1957">
          <cell r="CO1957">
            <v>27550</v>
          </cell>
        </row>
        <row r="1958">
          <cell r="CO1958">
            <v>27560</v>
          </cell>
        </row>
        <row r="1959">
          <cell r="CO1959">
            <v>27570</v>
          </cell>
        </row>
        <row r="1960">
          <cell r="CO1960">
            <v>27580</v>
          </cell>
        </row>
        <row r="1961">
          <cell r="CO1961">
            <v>27590</v>
          </cell>
        </row>
        <row r="1962">
          <cell r="CO1962">
            <v>27600</v>
          </cell>
        </row>
        <row r="1963">
          <cell r="CO1963">
            <v>27610</v>
          </cell>
        </row>
        <row r="1964">
          <cell r="CO1964">
            <v>27620</v>
          </cell>
        </row>
        <row r="1965">
          <cell r="CO1965">
            <v>27630</v>
          </cell>
        </row>
        <row r="1966">
          <cell r="CO1966">
            <v>27640</v>
          </cell>
        </row>
        <row r="1967">
          <cell r="CO1967">
            <v>27650</v>
          </cell>
        </row>
        <row r="1968">
          <cell r="CO1968">
            <v>27660</v>
          </cell>
        </row>
        <row r="1969">
          <cell r="CO1969">
            <v>27670</v>
          </cell>
        </row>
        <row r="1970">
          <cell r="CO1970">
            <v>27680</v>
          </cell>
        </row>
        <row r="1971">
          <cell r="CO1971">
            <v>27690</v>
          </cell>
        </row>
        <row r="1972">
          <cell r="CO1972">
            <v>27700</v>
          </cell>
        </row>
        <row r="1973">
          <cell r="CO1973">
            <v>27710</v>
          </cell>
        </row>
        <row r="1974">
          <cell r="CO1974">
            <v>27720</v>
          </cell>
        </row>
        <row r="1975">
          <cell r="CO1975">
            <v>27730</v>
          </cell>
        </row>
        <row r="1976">
          <cell r="CO1976">
            <v>27740</v>
          </cell>
        </row>
        <row r="1977">
          <cell r="CO1977">
            <v>27750</v>
          </cell>
        </row>
        <row r="1978">
          <cell r="CO1978">
            <v>27760</v>
          </cell>
        </row>
        <row r="1979">
          <cell r="CO1979">
            <v>27770</v>
          </cell>
        </row>
        <row r="1980">
          <cell r="CO1980">
            <v>27780</v>
          </cell>
        </row>
        <row r="1981">
          <cell r="CO1981">
            <v>27790</v>
          </cell>
        </row>
        <row r="1982">
          <cell r="CO1982">
            <v>27800</v>
          </cell>
        </row>
        <row r="1983">
          <cell r="CO1983">
            <v>27810</v>
          </cell>
        </row>
        <row r="1984">
          <cell r="CO1984">
            <v>27820</v>
          </cell>
        </row>
        <row r="1985">
          <cell r="CO1985">
            <v>27830</v>
          </cell>
        </row>
        <row r="1986">
          <cell r="CO1986">
            <v>27840</v>
          </cell>
        </row>
        <row r="1987">
          <cell r="CO1987">
            <v>27850</v>
          </cell>
        </row>
        <row r="1988">
          <cell r="CO1988">
            <v>27860</v>
          </cell>
        </row>
        <row r="1989">
          <cell r="CO1989">
            <v>27870</v>
          </cell>
        </row>
        <row r="1990">
          <cell r="CO1990">
            <v>27880</v>
          </cell>
        </row>
        <row r="1991">
          <cell r="CO1991">
            <v>27890</v>
          </cell>
        </row>
        <row r="1992">
          <cell r="CO1992">
            <v>27900</v>
          </cell>
        </row>
        <row r="1993">
          <cell r="CO1993">
            <v>27910</v>
          </cell>
        </row>
        <row r="1994">
          <cell r="CO1994">
            <v>27920</v>
          </cell>
        </row>
        <row r="1995">
          <cell r="CO1995">
            <v>27930</v>
          </cell>
        </row>
        <row r="1996">
          <cell r="CO1996">
            <v>27940</v>
          </cell>
        </row>
        <row r="1997">
          <cell r="CO1997">
            <v>27950</v>
          </cell>
        </row>
        <row r="1998">
          <cell r="CO1998">
            <v>27960</v>
          </cell>
        </row>
        <row r="1999">
          <cell r="CO1999">
            <v>27970</v>
          </cell>
        </row>
        <row r="2000">
          <cell r="CO2000">
            <v>27980</v>
          </cell>
        </row>
        <row r="2001">
          <cell r="CO2001">
            <v>27990</v>
          </cell>
        </row>
        <row r="2002">
          <cell r="CO2002">
            <v>0</v>
          </cell>
        </row>
        <row r="2003">
          <cell r="CO2003">
            <v>28000</v>
          </cell>
        </row>
        <row r="2004">
          <cell r="CO2004">
            <v>28010</v>
          </cell>
        </row>
        <row r="2005">
          <cell r="CO2005">
            <v>28020</v>
          </cell>
        </row>
        <row r="2006">
          <cell r="CO2006">
            <v>28030</v>
          </cell>
        </row>
        <row r="2007">
          <cell r="CO2007">
            <v>28040</v>
          </cell>
        </row>
        <row r="2008">
          <cell r="CO2008">
            <v>28050</v>
          </cell>
        </row>
        <row r="2009">
          <cell r="CO2009">
            <v>28060</v>
          </cell>
        </row>
        <row r="2010">
          <cell r="CO2010">
            <v>28070</v>
          </cell>
        </row>
        <row r="2011">
          <cell r="CO2011">
            <v>28080</v>
          </cell>
        </row>
        <row r="2012">
          <cell r="CO2012">
            <v>28090</v>
          </cell>
        </row>
        <row r="2013">
          <cell r="CO2013">
            <v>28100</v>
          </cell>
        </row>
        <row r="2014">
          <cell r="CO2014">
            <v>28110</v>
          </cell>
        </row>
        <row r="2015">
          <cell r="CO2015">
            <v>28120</v>
          </cell>
        </row>
        <row r="2016">
          <cell r="CO2016">
            <v>28130</v>
          </cell>
        </row>
        <row r="2017">
          <cell r="CO2017">
            <v>28140</v>
          </cell>
        </row>
        <row r="2018">
          <cell r="CO2018">
            <v>28150</v>
          </cell>
        </row>
        <row r="2019">
          <cell r="CO2019">
            <v>28160</v>
          </cell>
        </row>
        <row r="2020">
          <cell r="CO2020">
            <v>28170</v>
          </cell>
        </row>
        <row r="2021">
          <cell r="CO2021">
            <v>28180</v>
          </cell>
        </row>
        <row r="2022">
          <cell r="CO2022">
            <v>28190</v>
          </cell>
        </row>
        <row r="2023">
          <cell r="CO2023">
            <v>28200</v>
          </cell>
        </row>
        <row r="2024">
          <cell r="CO2024">
            <v>28210</v>
          </cell>
        </row>
        <row r="2025">
          <cell r="CO2025">
            <v>28220</v>
          </cell>
        </row>
        <row r="2026">
          <cell r="CO2026">
            <v>28230</v>
          </cell>
        </row>
        <row r="2027">
          <cell r="CO2027">
            <v>28240</v>
          </cell>
        </row>
        <row r="2028">
          <cell r="CO2028">
            <v>28250</v>
          </cell>
        </row>
        <row r="2029">
          <cell r="CO2029">
            <v>28260</v>
          </cell>
        </row>
        <row r="2030">
          <cell r="CO2030">
            <v>28270</v>
          </cell>
        </row>
        <row r="2031">
          <cell r="CO2031">
            <v>28280</v>
          </cell>
        </row>
        <row r="2032">
          <cell r="CO2032">
            <v>28290</v>
          </cell>
        </row>
        <row r="2033">
          <cell r="CO2033">
            <v>28300</v>
          </cell>
        </row>
        <row r="2034">
          <cell r="CO2034">
            <v>28310</v>
          </cell>
        </row>
        <row r="2035">
          <cell r="CO2035">
            <v>28320</v>
          </cell>
        </row>
        <row r="2036">
          <cell r="CO2036">
            <v>28330</v>
          </cell>
        </row>
        <row r="2037">
          <cell r="CO2037">
            <v>28340</v>
          </cell>
        </row>
        <row r="2038">
          <cell r="CO2038">
            <v>28350</v>
          </cell>
        </row>
        <row r="2039">
          <cell r="CO2039">
            <v>28360</v>
          </cell>
        </row>
        <row r="2040">
          <cell r="CO2040">
            <v>28370</v>
          </cell>
        </row>
        <row r="2041">
          <cell r="CO2041">
            <v>28380</v>
          </cell>
        </row>
        <row r="2042">
          <cell r="CO2042">
            <v>28390</v>
          </cell>
        </row>
        <row r="2043">
          <cell r="CO2043">
            <v>28400</v>
          </cell>
        </row>
        <row r="2044">
          <cell r="CO2044">
            <v>28410</v>
          </cell>
        </row>
        <row r="2045">
          <cell r="CO2045">
            <v>28420</v>
          </cell>
        </row>
        <row r="2046">
          <cell r="CO2046">
            <v>28430</v>
          </cell>
        </row>
        <row r="2047">
          <cell r="CO2047">
            <v>28440</v>
          </cell>
        </row>
        <row r="2048">
          <cell r="CO2048">
            <v>28450</v>
          </cell>
        </row>
        <row r="2049">
          <cell r="CO2049">
            <v>28460</v>
          </cell>
        </row>
        <row r="2050">
          <cell r="CO2050">
            <v>28470</v>
          </cell>
        </row>
        <row r="2051">
          <cell r="CO2051">
            <v>28480</v>
          </cell>
        </row>
        <row r="2052">
          <cell r="CO2052">
            <v>28490</v>
          </cell>
        </row>
        <row r="2053">
          <cell r="CO2053">
            <v>28500</v>
          </cell>
        </row>
        <row r="2054">
          <cell r="CO2054">
            <v>28510</v>
          </cell>
        </row>
        <row r="2055">
          <cell r="CO2055">
            <v>28520</v>
          </cell>
        </row>
        <row r="2056">
          <cell r="CO2056">
            <v>28530</v>
          </cell>
        </row>
        <row r="2057">
          <cell r="CO2057">
            <v>28540</v>
          </cell>
        </row>
        <row r="2058">
          <cell r="CO2058">
            <v>28550</v>
          </cell>
        </row>
        <row r="2059">
          <cell r="CO2059">
            <v>28560</v>
          </cell>
        </row>
        <row r="2060">
          <cell r="CO2060">
            <v>28570</v>
          </cell>
        </row>
        <row r="2061">
          <cell r="CO2061">
            <v>28580</v>
          </cell>
        </row>
        <row r="2062">
          <cell r="CO2062">
            <v>28590</v>
          </cell>
        </row>
        <row r="2063">
          <cell r="CO2063">
            <v>28600</v>
          </cell>
        </row>
        <row r="2064">
          <cell r="CO2064">
            <v>28610</v>
          </cell>
        </row>
        <row r="2065">
          <cell r="CO2065">
            <v>28620</v>
          </cell>
        </row>
        <row r="2066">
          <cell r="CO2066">
            <v>28630</v>
          </cell>
        </row>
        <row r="2067">
          <cell r="CO2067">
            <v>28640</v>
          </cell>
        </row>
        <row r="2068">
          <cell r="CO2068">
            <v>28650</v>
          </cell>
        </row>
        <row r="2069">
          <cell r="CO2069">
            <v>28660</v>
          </cell>
        </row>
        <row r="2070">
          <cell r="CO2070">
            <v>28670</v>
          </cell>
        </row>
        <row r="2071">
          <cell r="CO2071">
            <v>28680</v>
          </cell>
        </row>
        <row r="2072">
          <cell r="CO2072">
            <v>28690</v>
          </cell>
        </row>
        <row r="2073">
          <cell r="CO2073">
            <v>28700</v>
          </cell>
        </row>
        <row r="2074">
          <cell r="CO2074">
            <v>28710</v>
          </cell>
        </row>
        <row r="2075">
          <cell r="CO2075">
            <v>28720</v>
          </cell>
        </row>
        <row r="2076">
          <cell r="CO2076">
            <v>28730</v>
          </cell>
        </row>
        <row r="2077">
          <cell r="CO2077">
            <v>28740</v>
          </cell>
        </row>
        <row r="2078">
          <cell r="CO2078">
            <v>28750</v>
          </cell>
        </row>
        <row r="2079">
          <cell r="CO2079">
            <v>28760</v>
          </cell>
        </row>
        <row r="2080">
          <cell r="CO2080">
            <v>28770</v>
          </cell>
        </row>
        <row r="2081">
          <cell r="CO2081">
            <v>28780</v>
          </cell>
        </row>
        <row r="2082">
          <cell r="CO2082">
            <v>28790</v>
          </cell>
        </row>
        <row r="2083">
          <cell r="CO2083">
            <v>28800</v>
          </cell>
        </row>
        <row r="2084">
          <cell r="CO2084">
            <v>28810</v>
          </cell>
        </row>
        <row r="2085">
          <cell r="CO2085">
            <v>28820</v>
          </cell>
        </row>
        <row r="2086">
          <cell r="CO2086">
            <v>28830</v>
          </cell>
        </row>
        <row r="2087">
          <cell r="CO2087">
            <v>28840</v>
          </cell>
        </row>
        <row r="2088">
          <cell r="CO2088">
            <v>28850</v>
          </cell>
        </row>
        <row r="2089">
          <cell r="CO2089">
            <v>28860</v>
          </cell>
        </row>
        <row r="2090">
          <cell r="CO2090">
            <v>28870</v>
          </cell>
        </row>
        <row r="2091">
          <cell r="CO2091">
            <v>28880</v>
          </cell>
        </row>
        <row r="2092">
          <cell r="CO2092">
            <v>28890</v>
          </cell>
        </row>
        <row r="2093">
          <cell r="CO2093">
            <v>28900</v>
          </cell>
        </row>
        <row r="2094">
          <cell r="CO2094">
            <v>28910</v>
          </cell>
        </row>
        <row r="2095">
          <cell r="CO2095">
            <v>28920</v>
          </cell>
        </row>
        <row r="2096">
          <cell r="CO2096">
            <v>28930</v>
          </cell>
        </row>
        <row r="2097">
          <cell r="CO2097">
            <v>28940</v>
          </cell>
        </row>
        <row r="2098">
          <cell r="CO2098">
            <v>28950</v>
          </cell>
        </row>
        <row r="2099">
          <cell r="CO2099">
            <v>28960</v>
          </cell>
        </row>
        <row r="2100">
          <cell r="CO2100">
            <v>28970</v>
          </cell>
        </row>
        <row r="2101">
          <cell r="CO2101">
            <v>28980</v>
          </cell>
        </row>
        <row r="2102">
          <cell r="CO2102">
            <v>28990</v>
          </cell>
        </row>
        <row r="2103">
          <cell r="CO2103">
            <v>0</v>
          </cell>
        </row>
        <row r="2104">
          <cell r="CO2104">
            <v>29000</v>
          </cell>
        </row>
        <row r="2105">
          <cell r="CO2105">
            <v>29010</v>
          </cell>
        </row>
        <row r="2106">
          <cell r="CO2106">
            <v>29020</v>
          </cell>
        </row>
        <row r="2107">
          <cell r="CO2107">
            <v>29030</v>
          </cell>
        </row>
        <row r="2108">
          <cell r="CO2108">
            <v>29040</v>
          </cell>
        </row>
        <row r="2109">
          <cell r="CO2109">
            <v>29050</v>
          </cell>
        </row>
        <row r="2110">
          <cell r="CO2110">
            <v>29060</v>
          </cell>
        </row>
        <row r="2111">
          <cell r="CO2111">
            <v>29070</v>
          </cell>
        </row>
        <row r="2112">
          <cell r="CO2112">
            <v>29080</v>
          </cell>
        </row>
        <row r="2113">
          <cell r="CO2113">
            <v>29090</v>
          </cell>
        </row>
        <row r="2114">
          <cell r="CO2114">
            <v>29100</v>
          </cell>
        </row>
        <row r="2115">
          <cell r="CO2115">
            <v>29110</v>
          </cell>
        </row>
        <row r="2116">
          <cell r="CO2116">
            <v>29120</v>
          </cell>
        </row>
        <row r="2117">
          <cell r="CO2117">
            <v>29130</v>
          </cell>
        </row>
        <row r="2118">
          <cell r="CO2118">
            <v>29140</v>
          </cell>
        </row>
        <row r="2119">
          <cell r="CO2119">
            <v>29150</v>
          </cell>
        </row>
        <row r="2120">
          <cell r="CO2120">
            <v>29160</v>
          </cell>
        </row>
        <row r="2121">
          <cell r="CO2121">
            <v>29170</v>
          </cell>
        </row>
        <row r="2122">
          <cell r="CO2122">
            <v>29180</v>
          </cell>
        </row>
        <row r="2123">
          <cell r="CO2123">
            <v>29190</v>
          </cell>
        </row>
        <row r="2124">
          <cell r="CO2124">
            <v>29200</v>
          </cell>
        </row>
        <row r="2125">
          <cell r="CO2125">
            <v>29210</v>
          </cell>
        </row>
        <row r="2126">
          <cell r="CO2126">
            <v>29220</v>
          </cell>
        </row>
        <row r="2127">
          <cell r="CO2127">
            <v>29230</v>
          </cell>
        </row>
        <row r="2128">
          <cell r="CO2128">
            <v>29240</v>
          </cell>
        </row>
        <row r="2129">
          <cell r="CO2129">
            <v>29250</v>
          </cell>
        </row>
        <row r="2130">
          <cell r="CO2130">
            <v>29260</v>
          </cell>
        </row>
        <row r="2131">
          <cell r="CO2131">
            <v>29270</v>
          </cell>
        </row>
        <row r="2132">
          <cell r="CO2132">
            <v>29280</v>
          </cell>
        </row>
        <row r="2133">
          <cell r="CO2133">
            <v>29290</v>
          </cell>
        </row>
        <row r="2134">
          <cell r="CO2134">
            <v>29300</v>
          </cell>
        </row>
        <row r="2135">
          <cell r="CO2135">
            <v>29310</v>
          </cell>
        </row>
        <row r="2136">
          <cell r="CO2136">
            <v>29320</v>
          </cell>
        </row>
        <row r="2137">
          <cell r="CO2137">
            <v>29330</v>
          </cell>
        </row>
        <row r="2138">
          <cell r="CO2138">
            <v>29340</v>
          </cell>
        </row>
        <row r="2139">
          <cell r="CO2139">
            <v>29350</v>
          </cell>
        </row>
        <row r="2140">
          <cell r="CO2140">
            <v>29360</v>
          </cell>
        </row>
        <row r="2141">
          <cell r="CO2141">
            <v>29370</v>
          </cell>
        </row>
        <row r="2142">
          <cell r="CO2142">
            <v>29380</v>
          </cell>
        </row>
        <row r="2143">
          <cell r="CO2143">
            <v>29390</v>
          </cell>
        </row>
        <row r="2144">
          <cell r="CO2144">
            <v>29400</v>
          </cell>
        </row>
        <row r="2145">
          <cell r="CO2145">
            <v>29410</v>
          </cell>
        </row>
        <row r="2146">
          <cell r="CO2146">
            <v>29420</v>
          </cell>
        </row>
        <row r="2147">
          <cell r="CO2147">
            <v>29430</v>
          </cell>
        </row>
        <row r="2148">
          <cell r="CO2148">
            <v>29440</v>
          </cell>
        </row>
        <row r="2149">
          <cell r="CO2149">
            <v>29450</v>
          </cell>
        </row>
        <row r="2150">
          <cell r="CO2150">
            <v>29460</v>
          </cell>
        </row>
        <row r="2151">
          <cell r="CO2151">
            <v>29470</v>
          </cell>
        </row>
        <row r="2152">
          <cell r="CO2152">
            <v>29480</v>
          </cell>
        </row>
        <row r="2153">
          <cell r="CO2153">
            <v>29490</v>
          </cell>
        </row>
        <row r="2154">
          <cell r="CO2154">
            <v>29500</v>
          </cell>
        </row>
        <row r="2155">
          <cell r="CO2155">
            <v>29510</v>
          </cell>
        </row>
        <row r="2156">
          <cell r="CO2156">
            <v>29520</v>
          </cell>
        </row>
        <row r="2157">
          <cell r="CO2157">
            <v>29530</v>
          </cell>
        </row>
        <row r="2158">
          <cell r="CO2158">
            <v>29540</v>
          </cell>
        </row>
        <row r="2159">
          <cell r="CO2159">
            <v>29550</v>
          </cell>
        </row>
        <row r="2160">
          <cell r="CO2160">
            <v>29560</v>
          </cell>
        </row>
        <row r="2161">
          <cell r="CO2161">
            <v>29570</v>
          </cell>
        </row>
        <row r="2162">
          <cell r="CO2162">
            <v>29580</v>
          </cell>
        </row>
        <row r="2163">
          <cell r="CO2163">
            <v>29590</v>
          </cell>
        </row>
        <row r="2164">
          <cell r="CO2164">
            <v>29600</v>
          </cell>
        </row>
        <row r="2165">
          <cell r="CO2165">
            <v>29610</v>
          </cell>
        </row>
        <row r="2166">
          <cell r="CO2166">
            <v>29620</v>
          </cell>
        </row>
        <row r="2167">
          <cell r="CO2167">
            <v>29630</v>
          </cell>
        </row>
        <row r="2168">
          <cell r="CO2168">
            <v>29640</v>
          </cell>
        </row>
        <row r="2169">
          <cell r="CO2169">
            <v>29650</v>
          </cell>
        </row>
        <row r="2170">
          <cell r="CO2170">
            <v>29660</v>
          </cell>
        </row>
        <row r="2171">
          <cell r="CO2171">
            <v>29670</v>
          </cell>
        </row>
        <row r="2172">
          <cell r="CO2172">
            <v>29680</v>
          </cell>
        </row>
        <row r="2173">
          <cell r="CO2173">
            <v>29690</v>
          </cell>
        </row>
        <row r="2174">
          <cell r="CO2174">
            <v>29700</v>
          </cell>
        </row>
        <row r="2175">
          <cell r="CO2175">
            <v>29710</v>
          </cell>
        </row>
        <row r="2176">
          <cell r="CO2176">
            <v>29720</v>
          </cell>
        </row>
        <row r="2177">
          <cell r="CO2177">
            <v>29730</v>
          </cell>
        </row>
        <row r="2178">
          <cell r="CO2178">
            <v>29740</v>
          </cell>
        </row>
        <row r="2179">
          <cell r="CO2179">
            <v>29750</v>
          </cell>
        </row>
        <row r="2180">
          <cell r="CO2180">
            <v>29760</v>
          </cell>
        </row>
        <row r="2181">
          <cell r="CO2181">
            <v>29770</v>
          </cell>
        </row>
        <row r="2182">
          <cell r="CO2182">
            <v>29780</v>
          </cell>
        </row>
        <row r="2183">
          <cell r="CO2183">
            <v>29790</v>
          </cell>
        </row>
        <row r="2184">
          <cell r="CO2184">
            <v>29800</v>
          </cell>
        </row>
        <row r="2185">
          <cell r="CO2185">
            <v>29810</v>
          </cell>
        </row>
        <row r="2186">
          <cell r="CO2186">
            <v>29820</v>
          </cell>
        </row>
        <row r="2187">
          <cell r="CO2187">
            <v>29830</v>
          </cell>
        </row>
        <row r="2188">
          <cell r="CO2188">
            <v>29840</v>
          </cell>
        </row>
        <row r="2189">
          <cell r="CO2189">
            <v>29850</v>
          </cell>
        </row>
        <row r="2190">
          <cell r="CO2190">
            <v>29860</v>
          </cell>
        </row>
        <row r="2191">
          <cell r="CO2191">
            <v>29870</v>
          </cell>
        </row>
        <row r="2192">
          <cell r="CO2192">
            <v>29880</v>
          </cell>
        </row>
        <row r="2193">
          <cell r="CO2193">
            <v>29890</v>
          </cell>
        </row>
        <row r="2194">
          <cell r="CO2194">
            <v>29900</v>
          </cell>
        </row>
        <row r="2195">
          <cell r="CO2195">
            <v>29910</v>
          </cell>
        </row>
        <row r="2196">
          <cell r="CO2196">
            <v>29920</v>
          </cell>
        </row>
        <row r="2197">
          <cell r="CO2197">
            <v>29930</v>
          </cell>
        </row>
        <row r="2198">
          <cell r="CO2198">
            <v>29940</v>
          </cell>
        </row>
        <row r="2199">
          <cell r="CO2199">
            <v>29950</v>
          </cell>
        </row>
        <row r="2200">
          <cell r="CO2200">
            <v>29960</v>
          </cell>
        </row>
        <row r="2201">
          <cell r="CO2201">
            <v>29970</v>
          </cell>
        </row>
        <row r="2202">
          <cell r="CO2202">
            <v>29980</v>
          </cell>
        </row>
        <row r="2203">
          <cell r="CO2203">
            <v>29990</v>
          </cell>
        </row>
        <row r="2204">
          <cell r="CO2204">
            <v>0</v>
          </cell>
        </row>
        <row r="2205">
          <cell r="CO2205">
            <v>30000</v>
          </cell>
        </row>
        <row r="2206">
          <cell r="CO2206">
            <v>30010</v>
          </cell>
        </row>
        <row r="2207">
          <cell r="CO2207">
            <v>30020</v>
          </cell>
        </row>
        <row r="2208">
          <cell r="CO2208">
            <v>30030</v>
          </cell>
        </row>
        <row r="2209">
          <cell r="CO2209">
            <v>30040</v>
          </cell>
        </row>
        <row r="2210">
          <cell r="CO2210">
            <v>30050</v>
          </cell>
        </row>
        <row r="2211">
          <cell r="CO2211">
            <v>30060</v>
          </cell>
        </row>
        <row r="2212">
          <cell r="CO2212">
            <v>30070</v>
          </cell>
        </row>
        <row r="2213">
          <cell r="CO2213">
            <v>30080</v>
          </cell>
        </row>
        <row r="2214">
          <cell r="CO2214">
            <v>30090</v>
          </cell>
        </row>
        <row r="2215">
          <cell r="CO2215">
            <v>30100</v>
          </cell>
        </row>
        <row r="2216">
          <cell r="CO2216">
            <v>30110</v>
          </cell>
        </row>
        <row r="2217">
          <cell r="CO2217">
            <v>30120</v>
          </cell>
        </row>
        <row r="2218">
          <cell r="CO2218">
            <v>30130</v>
          </cell>
        </row>
        <row r="2219">
          <cell r="CO2219">
            <v>30140</v>
          </cell>
        </row>
        <row r="2220">
          <cell r="CO2220">
            <v>30150</v>
          </cell>
        </row>
        <row r="2221">
          <cell r="CO2221">
            <v>30160</v>
          </cell>
        </row>
        <row r="2222">
          <cell r="CO2222">
            <v>30170</v>
          </cell>
        </row>
        <row r="2223">
          <cell r="CO2223">
            <v>30180</v>
          </cell>
        </row>
        <row r="2224">
          <cell r="CO2224">
            <v>30190</v>
          </cell>
        </row>
        <row r="2225">
          <cell r="CO2225">
            <v>30200</v>
          </cell>
        </row>
        <row r="2226">
          <cell r="CO2226">
            <v>30210</v>
          </cell>
        </row>
        <row r="2227">
          <cell r="CO2227">
            <v>30220</v>
          </cell>
        </row>
        <row r="2228">
          <cell r="CO2228">
            <v>30230</v>
          </cell>
        </row>
        <row r="2229">
          <cell r="CO2229">
            <v>30240</v>
          </cell>
        </row>
        <row r="2230">
          <cell r="CO2230">
            <v>30250</v>
          </cell>
        </row>
        <row r="2231">
          <cell r="CO2231">
            <v>30260</v>
          </cell>
        </row>
        <row r="2232">
          <cell r="CO2232">
            <v>30270</v>
          </cell>
        </row>
        <row r="2233">
          <cell r="CO2233">
            <v>30280</v>
          </cell>
        </row>
        <row r="2234">
          <cell r="CO2234">
            <v>30290</v>
          </cell>
        </row>
        <row r="2235">
          <cell r="CO2235">
            <v>30300</v>
          </cell>
        </row>
        <row r="2236">
          <cell r="CO2236">
            <v>30310</v>
          </cell>
        </row>
        <row r="2237">
          <cell r="CO2237">
            <v>30320</v>
          </cell>
        </row>
        <row r="2238">
          <cell r="CO2238">
            <v>30330</v>
          </cell>
        </row>
        <row r="2239">
          <cell r="CO2239">
            <v>30340</v>
          </cell>
        </row>
        <row r="2240">
          <cell r="CO2240">
            <v>30350</v>
          </cell>
        </row>
        <row r="2241">
          <cell r="CO2241">
            <v>30360</v>
          </cell>
        </row>
        <row r="2242">
          <cell r="CO2242">
            <v>30370</v>
          </cell>
        </row>
        <row r="2243">
          <cell r="CO2243">
            <v>30380</v>
          </cell>
        </row>
        <row r="2244">
          <cell r="CO2244">
            <v>30390</v>
          </cell>
        </row>
        <row r="2245">
          <cell r="CO2245">
            <v>30400</v>
          </cell>
        </row>
        <row r="2246">
          <cell r="CO2246">
            <v>30410</v>
          </cell>
        </row>
        <row r="2247">
          <cell r="CO2247">
            <v>30420</v>
          </cell>
        </row>
        <row r="2248">
          <cell r="CO2248">
            <v>30430</v>
          </cell>
        </row>
        <row r="2249">
          <cell r="CO2249">
            <v>30440</v>
          </cell>
        </row>
        <row r="2250">
          <cell r="CO2250">
            <v>30450</v>
          </cell>
        </row>
        <row r="2251">
          <cell r="CO2251">
            <v>30460</v>
          </cell>
        </row>
        <row r="2252">
          <cell r="CO2252">
            <v>30470</v>
          </cell>
        </row>
        <row r="2253">
          <cell r="CO2253">
            <v>30480</v>
          </cell>
        </row>
        <row r="2254">
          <cell r="CO2254">
            <v>30490</v>
          </cell>
        </row>
        <row r="2255">
          <cell r="CO2255">
            <v>30500</v>
          </cell>
        </row>
        <row r="2256">
          <cell r="CO2256">
            <v>30510</v>
          </cell>
        </row>
        <row r="2257">
          <cell r="CO2257">
            <v>30520</v>
          </cell>
        </row>
        <row r="2258">
          <cell r="CO2258">
            <v>30530</v>
          </cell>
        </row>
        <row r="2259">
          <cell r="CO2259">
            <v>30540</v>
          </cell>
        </row>
        <row r="2260">
          <cell r="CO2260">
            <v>30550</v>
          </cell>
        </row>
        <row r="2261">
          <cell r="CO2261">
            <v>30560</v>
          </cell>
        </row>
        <row r="2262">
          <cell r="CO2262">
            <v>30570</v>
          </cell>
        </row>
        <row r="2263">
          <cell r="CO2263">
            <v>30580</v>
          </cell>
        </row>
        <row r="2264">
          <cell r="CO2264">
            <v>30590</v>
          </cell>
        </row>
        <row r="2265">
          <cell r="CO2265">
            <v>30600</v>
          </cell>
        </row>
        <row r="2266">
          <cell r="CO2266">
            <v>30610</v>
          </cell>
        </row>
        <row r="2267">
          <cell r="CO2267">
            <v>30620</v>
          </cell>
        </row>
        <row r="2268">
          <cell r="CO2268">
            <v>30630</v>
          </cell>
        </row>
        <row r="2269">
          <cell r="CO2269">
            <v>30640</v>
          </cell>
        </row>
        <row r="2270">
          <cell r="CO2270">
            <v>30650</v>
          </cell>
        </row>
        <row r="2271">
          <cell r="CO2271">
            <v>30660</v>
          </cell>
        </row>
        <row r="2272">
          <cell r="CO2272">
            <v>30670</v>
          </cell>
        </row>
        <row r="2273">
          <cell r="CO2273">
            <v>30680</v>
          </cell>
        </row>
        <row r="2274">
          <cell r="CO2274">
            <v>30690</v>
          </cell>
        </row>
        <row r="2275">
          <cell r="CO2275">
            <v>30700</v>
          </cell>
        </row>
        <row r="2276">
          <cell r="CO2276">
            <v>30710</v>
          </cell>
        </row>
        <row r="2277">
          <cell r="CO2277">
            <v>30720</v>
          </cell>
        </row>
        <row r="2278">
          <cell r="CO2278">
            <v>30730</v>
          </cell>
        </row>
        <row r="2279">
          <cell r="CO2279">
            <v>30740</v>
          </cell>
        </row>
        <row r="2280">
          <cell r="CO2280">
            <v>30750</v>
          </cell>
        </row>
        <row r="2281">
          <cell r="CO2281">
            <v>30760</v>
          </cell>
        </row>
        <row r="2282">
          <cell r="CO2282">
            <v>30770</v>
          </cell>
        </row>
        <row r="2283">
          <cell r="CO2283">
            <v>30780</v>
          </cell>
        </row>
        <row r="2284">
          <cell r="CO2284">
            <v>30790</v>
          </cell>
        </row>
        <row r="2285">
          <cell r="CO2285">
            <v>30800</v>
          </cell>
        </row>
        <row r="2286">
          <cell r="CO2286">
            <v>30810</v>
          </cell>
        </row>
        <row r="2287">
          <cell r="CO2287">
            <v>30820</v>
          </cell>
        </row>
        <row r="2288">
          <cell r="CO2288">
            <v>30830</v>
          </cell>
        </row>
        <row r="2289">
          <cell r="CO2289">
            <v>30840</v>
          </cell>
        </row>
        <row r="2290">
          <cell r="CO2290">
            <v>30850</v>
          </cell>
        </row>
        <row r="2291">
          <cell r="CO2291">
            <v>30860</v>
          </cell>
        </row>
        <row r="2292">
          <cell r="CO2292">
            <v>30870</v>
          </cell>
        </row>
        <row r="2293">
          <cell r="CO2293">
            <v>30880</v>
          </cell>
        </row>
        <row r="2294">
          <cell r="CO2294">
            <v>30890</v>
          </cell>
        </row>
        <row r="2295">
          <cell r="CO2295">
            <v>30900</v>
          </cell>
        </row>
        <row r="2296">
          <cell r="CO2296">
            <v>30910</v>
          </cell>
        </row>
        <row r="2297">
          <cell r="CO2297">
            <v>30920</v>
          </cell>
        </row>
        <row r="2298">
          <cell r="CO2298">
            <v>30930</v>
          </cell>
        </row>
        <row r="2299">
          <cell r="CO2299">
            <v>30940</v>
          </cell>
        </row>
        <row r="2300">
          <cell r="CO2300">
            <v>30950</v>
          </cell>
        </row>
        <row r="2301">
          <cell r="CO2301">
            <v>30960</v>
          </cell>
        </row>
        <row r="2302">
          <cell r="CO2302">
            <v>30970</v>
          </cell>
        </row>
        <row r="2303">
          <cell r="CO2303">
            <v>30980</v>
          </cell>
        </row>
        <row r="2304">
          <cell r="CO2304">
            <v>30990</v>
          </cell>
        </row>
        <row r="2305">
          <cell r="CO2305">
            <v>0</v>
          </cell>
        </row>
        <row r="2306">
          <cell r="CO2306">
            <v>31000</v>
          </cell>
        </row>
        <row r="2307">
          <cell r="CO2307">
            <v>31010</v>
          </cell>
        </row>
        <row r="2308">
          <cell r="CO2308">
            <v>31020</v>
          </cell>
        </row>
        <row r="2309">
          <cell r="CO2309">
            <v>31030</v>
          </cell>
        </row>
        <row r="2310">
          <cell r="CO2310">
            <v>31040</v>
          </cell>
        </row>
        <row r="2311">
          <cell r="CO2311">
            <v>31050</v>
          </cell>
        </row>
        <row r="2312">
          <cell r="CO2312">
            <v>31060</v>
          </cell>
        </row>
        <row r="2313">
          <cell r="CO2313">
            <v>31070</v>
          </cell>
        </row>
        <row r="2314">
          <cell r="CO2314">
            <v>31080</v>
          </cell>
        </row>
        <row r="2315">
          <cell r="CO2315">
            <v>31090</v>
          </cell>
        </row>
        <row r="2316">
          <cell r="CO2316">
            <v>31100</v>
          </cell>
        </row>
        <row r="2317">
          <cell r="CO2317">
            <v>31110</v>
          </cell>
        </row>
        <row r="2318">
          <cell r="CO2318">
            <v>31120</v>
          </cell>
        </row>
        <row r="2319">
          <cell r="CO2319">
            <v>31130</v>
          </cell>
        </row>
        <row r="2320">
          <cell r="CO2320">
            <v>31140</v>
          </cell>
        </row>
        <row r="2321">
          <cell r="CO2321">
            <v>31150</v>
          </cell>
        </row>
        <row r="2322">
          <cell r="CO2322">
            <v>31160</v>
          </cell>
        </row>
        <row r="2323">
          <cell r="CO2323">
            <v>31170</v>
          </cell>
        </row>
        <row r="2324">
          <cell r="CO2324">
            <v>31180</v>
          </cell>
        </row>
        <row r="2325">
          <cell r="CO2325">
            <v>31190</v>
          </cell>
        </row>
        <row r="2326">
          <cell r="CO2326">
            <v>31200</v>
          </cell>
        </row>
        <row r="2327">
          <cell r="CO2327">
            <v>31210</v>
          </cell>
        </row>
        <row r="2328">
          <cell r="CO2328">
            <v>31220</v>
          </cell>
        </row>
        <row r="2329">
          <cell r="CO2329">
            <v>31230</v>
          </cell>
        </row>
        <row r="2330">
          <cell r="CO2330">
            <v>31240</v>
          </cell>
        </row>
        <row r="2331">
          <cell r="CO2331">
            <v>31250</v>
          </cell>
        </row>
        <row r="2332">
          <cell r="CO2332">
            <v>31260</v>
          </cell>
        </row>
        <row r="2333">
          <cell r="CO2333">
            <v>31270</v>
          </cell>
        </row>
        <row r="2334">
          <cell r="CO2334">
            <v>31280</v>
          </cell>
        </row>
        <row r="2335">
          <cell r="CO2335">
            <v>31290</v>
          </cell>
        </row>
        <row r="2336">
          <cell r="CO2336">
            <v>31300</v>
          </cell>
        </row>
        <row r="2337">
          <cell r="CO2337">
            <v>31310</v>
          </cell>
        </row>
        <row r="2338">
          <cell r="CO2338">
            <v>31320</v>
          </cell>
        </row>
        <row r="2339">
          <cell r="CO2339">
            <v>31330</v>
          </cell>
        </row>
        <row r="2340">
          <cell r="CO2340">
            <v>31340</v>
          </cell>
        </row>
        <row r="2341">
          <cell r="CO2341">
            <v>31350</v>
          </cell>
        </row>
        <row r="2342">
          <cell r="CO2342">
            <v>31360</v>
          </cell>
        </row>
        <row r="2343">
          <cell r="CO2343">
            <v>31370</v>
          </cell>
        </row>
        <row r="2344">
          <cell r="CO2344">
            <v>31380</v>
          </cell>
        </row>
        <row r="2345">
          <cell r="CO2345">
            <v>31390</v>
          </cell>
        </row>
        <row r="2346">
          <cell r="CO2346">
            <v>31400</v>
          </cell>
        </row>
        <row r="2347">
          <cell r="CO2347">
            <v>31410</v>
          </cell>
        </row>
        <row r="2348">
          <cell r="CO2348">
            <v>31420</v>
          </cell>
        </row>
        <row r="2349">
          <cell r="CO2349">
            <v>31430</v>
          </cell>
        </row>
        <row r="2350">
          <cell r="CO2350">
            <v>31440</v>
          </cell>
        </row>
        <row r="2351">
          <cell r="CO2351">
            <v>31450</v>
          </cell>
        </row>
        <row r="2352">
          <cell r="CO2352">
            <v>31460</v>
          </cell>
        </row>
        <row r="2353">
          <cell r="CO2353">
            <v>31470</v>
          </cell>
        </row>
        <row r="2354">
          <cell r="CO2354">
            <v>31480</v>
          </cell>
        </row>
        <row r="2355">
          <cell r="CO2355">
            <v>31490</v>
          </cell>
        </row>
        <row r="2356">
          <cell r="CO2356">
            <v>31500</v>
          </cell>
        </row>
        <row r="2357">
          <cell r="CO2357">
            <v>31510</v>
          </cell>
        </row>
        <row r="2358">
          <cell r="CO2358">
            <v>31520</v>
          </cell>
        </row>
        <row r="2359">
          <cell r="CO2359">
            <v>31530</v>
          </cell>
        </row>
        <row r="2360">
          <cell r="CO2360">
            <v>31540</v>
          </cell>
        </row>
        <row r="2361">
          <cell r="CO2361">
            <v>31550</v>
          </cell>
        </row>
        <row r="2362">
          <cell r="CO2362">
            <v>31560</v>
          </cell>
        </row>
        <row r="2363">
          <cell r="CO2363">
            <v>31570</v>
          </cell>
        </row>
        <row r="2364">
          <cell r="CO2364">
            <v>31580</v>
          </cell>
        </row>
        <row r="2365">
          <cell r="CO2365">
            <v>31590</v>
          </cell>
        </row>
        <row r="2366">
          <cell r="CO2366">
            <v>31600</v>
          </cell>
        </row>
        <row r="2367">
          <cell r="CO2367">
            <v>31610</v>
          </cell>
        </row>
        <row r="2368">
          <cell r="CO2368">
            <v>31620</v>
          </cell>
        </row>
        <row r="2369">
          <cell r="CO2369">
            <v>31630</v>
          </cell>
        </row>
        <row r="2370">
          <cell r="CO2370">
            <v>31640</v>
          </cell>
        </row>
        <row r="2371">
          <cell r="CO2371">
            <v>31650</v>
          </cell>
        </row>
        <row r="2372">
          <cell r="CO2372">
            <v>31660</v>
          </cell>
        </row>
        <row r="2373">
          <cell r="CO2373">
            <v>31670</v>
          </cell>
        </row>
        <row r="2374">
          <cell r="CO2374">
            <v>31680</v>
          </cell>
        </row>
        <row r="2375">
          <cell r="CO2375">
            <v>31690</v>
          </cell>
        </row>
        <row r="2376">
          <cell r="CO2376">
            <v>31700</v>
          </cell>
        </row>
        <row r="2377">
          <cell r="CO2377">
            <v>31710</v>
          </cell>
        </row>
        <row r="2378">
          <cell r="CO2378">
            <v>31720</v>
          </cell>
        </row>
        <row r="2379">
          <cell r="CO2379">
            <v>31730</v>
          </cell>
        </row>
        <row r="2380">
          <cell r="CO2380">
            <v>31740</v>
          </cell>
        </row>
        <row r="2381">
          <cell r="CO2381">
            <v>31750</v>
          </cell>
        </row>
        <row r="2382">
          <cell r="CO2382">
            <v>31760</v>
          </cell>
        </row>
        <row r="2383">
          <cell r="CO2383">
            <v>31770</v>
          </cell>
        </row>
        <row r="2384">
          <cell r="CO2384">
            <v>31780</v>
          </cell>
        </row>
        <row r="2385">
          <cell r="CO2385">
            <v>31790</v>
          </cell>
        </row>
        <row r="2386">
          <cell r="CO2386">
            <v>31800</v>
          </cell>
        </row>
        <row r="2387">
          <cell r="CO2387">
            <v>31810</v>
          </cell>
        </row>
        <row r="2388">
          <cell r="CO2388">
            <v>31820</v>
          </cell>
        </row>
        <row r="2389">
          <cell r="CO2389">
            <v>31830</v>
          </cell>
        </row>
        <row r="2390">
          <cell r="CO2390">
            <v>31840</v>
          </cell>
        </row>
        <row r="2391">
          <cell r="CO2391">
            <v>31850</v>
          </cell>
        </row>
        <row r="2392">
          <cell r="CO2392">
            <v>31860</v>
          </cell>
        </row>
        <row r="2393">
          <cell r="CO2393">
            <v>31870</v>
          </cell>
        </row>
        <row r="2394">
          <cell r="CO2394">
            <v>31880</v>
          </cell>
        </row>
        <row r="2395">
          <cell r="CO2395">
            <v>31890</v>
          </cell>
        </row>
        <row r="2396">
          <cell r="CO2396">
            <v>31900</v>
          </cell>
        </row>
        <row r="2397">
          <cell r="CO2397">
            <v>31910</v>
          </cell>
        </row>
        <row r="2398">
          <cell r="CO2398">
            <v>31920</v>
          </cell>
        </row>
        <row r="2399">
          <cell r="CO2399">
            <v>31930</v>
          </cell>
        </row>
        <row r="2400">
          <cell r="CO2400">
            <v>31940</v>
          </cell>
        </row>
        <row r="2401">
          <cell r="CO2401">
            <v>31950</v>
          </cell>
        </row>
        <row r="2402">
          <cell r="CO2402">
            <v>31960</v>
          </cell>
        </row>
        <row r="2403">
          <cell r="CO2403">
            <v>31970</v>
          </cell>
        </row>
        <row r="2404">
          <cell r="CO2404">
            <v>31980</v>
          </cell>
        </row>
        <row r="2405">
          <cell r="CO2405">
            <v>31990</v>
          </cell>
        </row>
        <row r="2406">
          <cell r="CO2406">
            <v>0</v>
          </cell>
        </row>
        <row r="2407">
          <cell r="CO2407">
            <v>32000</v>
          </cell>
        </row>
        <row r="2408">
          <cell r="CO2408">
            <v>32010</v>
          </cell>
        </row>
        <row r="2409">
          <cell r="CO2409">
            <v>32020</v>
          </cell>
        </row>
        <row r="2410">
          <cell r="CO2410">
            <v>32030</v>
          </cell>
        </row>
        <row r="2411">
          <cell r="CO2411">
            <v>32040</v>
          </cell>
        </row>
        <row r="2412">
          <cell r="CO2412">
            <v>32050</v>
          </cell>
        </row>
        <row r="2413">
          <cell r="CO2413">
            <v>32060</v>
          </cell>
        </row>
        <row r="2414">
          <cell r="CO2414">
            <v>32070</v>
          </cell>
        </row>
        <row r="2415">
          <cell r="CO2415">
            <v>32080</v>
          </cell>
        </row>
        <row r="2416">
          <cell r="CO2416">
            <v>32090</v>
          </cell>
        </row>
        <row r="2417">
          <cell r="CO2417">
            <v>32100</v>
          </cell>
        </row>
        <row r="2418">
          <cell r="CO2418">
            <v>32110</v>
          </cell>
        </row>
        <row r="2419">
          <cell r="CO2419">
            <v>32120</v>
          </cell>
        </row>
        <row r="2420">
          <cell r="CO2420">
            <v>32130</v>
          </cell>
        </row>
        <row r="2421">
          <cell r="CO2421">
            <v>32140</v>
          </cell>
        </row>
        <row r="2422">
          <cell r="CO2422">
            <v>32150</v>
          </cell>
        </row>
        <row r="2423">
          <cell r="CO2423">
            <v>32160</v>
          </cell>
        </row>
        <row r="2424">
          <cell r="CO2424">
            <v>32170</v>
          </cell>
        </row>
        <row r="2425">
          <cell r="CO2425">
            <v>32180</v>
          </cell>
        </row>
        <row r="2426">
          <cell r="CO2426">
            <v>32190</v>
          </cell>
        </row>
        <row r="2427">
          <cell r="CO2427">
            <v>32200</v>
          </cell>
        </row>
        <row r="2428">
          <cell r="CO2428">
            <v>32210</v>
          </cell>
        </row>
        <row r="2429">
          <cell r="CO2429">
            <v>32220</v>
          </cell>
        </row>
        <row r="2430">
          <cell r="CO2430">
            <v>32230</v>
          </cell>
        </row>
        <row r="2431">
          <cell r="CO2431">
            <v>32240</v>
          </cell>
        </row>
        <row r="2432">
          <cell r="CO2432">
            <v>32250</v>
          </cell>
        </row>
        <row r="2433">
          <cell r="CO2433">
            <v>32260</v>
          </cell>
        </row>
        <row r="2434">
          <cell r="CO2434">
            <v>32270</v>
          </cell>
        </row>
        <row r="2435">
          <cell r="CO2435">
            <v>32280</v>
          </cell>
        </row>
        <row r="2436">
          <cell r="CO2436">
            <v>32290</v>
          </cell>
        </row>
        <row r="2437">
          <cell r="CO2437">
            <v>32300</v>
          </cell>
        </row>
        <row r="2438">
          <cell r="CO2438">
            <v>32310</v>
          </cell>
        </row>
        <row r="2439">
          <cell r="CO2439">
            <v>32320</v>
          </cell>
        </row>
        <row r="2440">
          <cell r="CO2440">
            <v>32330</v>
          </cell>
        </row>
        <row r="2441">
          <cell r="CO2441">
            <v>32340</v>
          </cell>
        </row>
        <row r="2442">
          <cell r="CO2442">
            <v>32350</v>
          </cell>
        </row>
        <row r="2443">
          <cell r="CO2443">
            <v>32360</v>
          </cell>
        </row>
        <row r="2444">
          <cell r="CO2444">
            <v>32370</v>
          </cell>
        </row>
        <row r="2445">
          <cell r="CO2445">
            <v>32380</v>
          </cell>
        </row>
        <row r="2446">
          <cell r="CO2446">
            <v>32390</v>
          </cell>
        </row>
        <row r="2447">
          <cell r="CO2447">
            <v>32400</v>
          </cell>
        </row>
        <row r="2448">
          <cell r="CO2448">
            <v>32410</v>
          </cell>
        </row>
        <row r="2449">
          <cell r="CO2449">
            <v>32420</v>
          </cell>
        </row>
        <row r="2450">
          <cell r="CO2450">
            <v>32430</v>
          </cell>
        </row>
        <row r="2451">
          <cell r="CO2451">
            <v>32440</v>
          </cell>
        </row>
        <row r="2452">
          <cell r="CO2452">
            <v>32450</v>
          </cell>
        </row>
        <row r="2453">
          <cell r="CO2453">
            <v>32460</v>
          </cell>
        </row>
        <row r="2454">
          <cell r="CO2454">
            <v>32470</v>
          </cell>
        </row>
        <row r="2455">
          <cell r="CO2455">
            <v>32480</v>
          </cell>
        </row>
        <row r="2456">
          <cell r="CO2456">
            <v>32490</v>
          </cell>
        </row>
        <row r="2457">
          <cell r="CO2457">
            <v>32500</v>
          </cell>
        </row>
        <row r="2458">
          <cell r="CO2458">
            <v>32510</v>
          </cell>
        </row>
        <row r="2459">
          <cell r="CO2459">
            <v>32520</v>
          </cell>
        </row>
        <row r="2460">
          <cell r="CO2460">
            <v>32530</v>
          </cell>
        </row>
        <row r="2461">
          <cell r="CO2461">
            <v>32540</v>
          </cell>
        </row>
        <row r="2462">
          <cell r="CO2462">
            <v>32550</v>
          </cell>
        </row>
        <row r="2463">
          <cell r="CO2463">
            <v>32560</v>
          </cell>
        </row>
        <row r="2464">
          <cell r="CO2464">
            <v>32570</v>
          </cell>
        </row>
        <row r="2465">
          <cell r="CO2465">
            <v>32580</v>
          </cell>
        </row>
        <row r="2466">
          <cell r="CO2466">
            <v>32590</v>
          </cell>
        </row>
        <row r="2467">
          <cell r="CO2467">
            <v>32600</v>
          </cell>
        </row>
        <row r="2468">
          <cell r="CO2468">
            <v>32610</v>
          </cell>
        </row>
        <row r="2469">
          <cell r="CO2469">
            <v>32620</v>
          </cell>
        </row>
        <row r="2470">
          <cell r="CO2470">
            <v>32630</v>
          </cell>
        </row>
        <row r="2471">
          <cell r="CO2471">
            <v>32640</v>
          </cell>
        </row>
        <row r="2472">
          <cell r="CO2472">
            <v>32650</v>
          </cell>
        </row>
        <row r="2473">
          <cell r="CO2473">
            <v>32660</v>
          </cell>
        </row>
        <row r="2474">
          <cell r="CO2474">
            <v>32670</v>
          </cell>
        </row>
        <row r="2475">
          <cell r="CO2475">
            <v>32680</v>
          </cell>
        </row>
        <row r="2476">
          <cell r="CO2476">
            <v>32690</v>
          </cell>
        </row>
        <row r="2477">
          <cell r="CO2477">
            <v>32700</v>
          </cell>
        </row>
        <row r="2478">
          <cell r="CO2478">
            <v>32710</v>
          </cell>
        </row>
        <row r="2479">
          <cell r="CO2479">
            <v>32720</v>
          </cell>
        </row>
        <row r="2480">
          <cell r="CO2480">
            <v>32730</v>
          </cell>
        </row>
        <row r="2481">
          <cell r="CO2481">
            <v>32740</v>
          </cell>
        </row>
        <row r="2482">
          <cell r="CO2482">
            <v>32750</v>
          </cell>
        </row>
        <row r="2483">
          <cell r="CO2483">
            <v>32760</v>
          </cell>
        </row>
        <row r="2484">
          <cell r="CO2484">
            <v>32770</v>
          </cell>
        </row>
        <row r="2485">
          <cell r="CO2485">
            <v>32780</v>
          </cell>
        </row>
        <row r="2486">
          <cell r="CO2486">
            <v>32790</v>
          </cell>
        </row>
        <row r="2487">
          <cell r="CO2487">
            <v>32800</v>
          </cell>
        </row>
        <row r="2488">
          <cell r="CO2488">
            <v>32810</v>
          </cell>
        </row>
        <row r="2489">
          <cell r="CO2489">
            <v>32820</v>
          </cell>
        </row>
        <row r="2490">
          <cell r="CO2490">
            <v>32830</v>
          </cell>
        </row>
        <row r="2491">
          <cell r="CO2491">
            <v>32840</v>
          </cell>
        </row>
        <row r="2492">
          <cell r="CO2492">
            <v>32850</v>
          </cell>
        </row>
        <row r="2493">
          <cell r="CO2493">
            <v>32860</v>
          </cell>
        </row>
        <row r="2494">
          <cell r="CO2494">
            <v>32870</v>
          </cell>
        </row>
        <row r="2495">
          <cell r="CO2495">
            <v>32880</v>
          </cell>
        </row>
        <row r="2496">
          <cell r="CO2496">
            <v>32890</v>
          </cell>
        </row>
        <row r="2497">
          <cell r="CO2497">
            <v>32900</v>
          </cell>
        </row>
        <row r="2498">
          <cell r="CO2498">
            <v>32910</v>
          </cell>
        </row>
        <row r="2499">
          <cell r="CO2499">
            <v>32920</v>
          </cell>
        </row>
        <row r="2500">
          <cell r="CO2500">
            <v>32930</v>
          </cell>
        </row>
        <row r="2501">
          <cell r="CO2501">
            <v>32940</v>
          </cell>
        </row>
        <row r="2502">
          <cell r="CO2502">
            <v>32950</v>
          </cell>
        </row>
        <row r="2503">
          <cell r="CO2503">
            <v>32960</v>
          </cell>
        </row>
        <row r="2504">
          <cell r="CO2504">
            <v>32970</v>
          </cell>
        </row>
        <row r="2505">
          <cell r="CO2505">
            <v>32980</v>
          </cell>
        </row>
        <row r="2506">
          <cell r="CO2506">
            <v>32990</v>
          </cell>
        </row>
        <row r="2507">
          <cell r="CO2507">
            <v>0</v>
          </cell>
        </row>
        <row r="2508">
          <cell r="CO2508">
            <v>33000</v>
          </cell>
        </row>
        <row r="2509">
          <cell r="CO2509">
            <v>33010</v>
          </cell>
        </row>
        <row r="2510">
          <cell r="CO2510">
            <v>33020</v>
          </cell>
        </row>
        <row r="2511">
          <cell r="CO2511">
            <v>33030</v>
          </cell>
        </row>
        <row r="2512">
          <cell r="CO2512">
            <v>33040</v>
          </cell>
        </row>
        <row r="2513">
          <cell r="CO2513">
            <v>33050</v>
          </cell>
        </row>
        <row r="2514">
          <cell r="CO2514">
            <v>33060</v>
          </cell>
        </row>
        <row r="2515">
          <cell r="CO2515">
            <v>33070</v>
          </cell>
        </row>
        <row r="2516">
          <cell r="CO2516">
            <v>33080</v>
          </cell>
        </row>
        <row r="2517">
          <cell r="CO2517">
            <v>33090</v>
          </cell>
        </row>
        <row r="2518">
          <cell r="CO2518">
            <v>33100</v>
          </cell>
        </row>
        <row r="2519">
          <cell r="CO2519">
            <v>33110</v>
          </cell>
        </row>
        <row r="2520">
          <cell r="CO2520">
            <v>33120</v>
          </cell>
        </row>
        <row r="2521">
          <cell r="CO2521">
            <v>33130</v>
          </cell>
        </row>
        <row r="2522">
          <cell r="CO2522">
            <v>33140</v>
          </cell>
        </row>
        <row r="2523">
          <cell r="CO2523">
            <v>33150</v>
          </cell>
        </row>
        <row r="2524">
          <cell r="CO2524">
            <v>33160</v>
          </cell>
        </row>
        <row r="2525">
          <cell r="CO2525">
            <v>33170</v>
          </cell>
        </row>
        <row r="2526">
          <cell r="CO2526">
            <v>33180</v>
          </cell>
        </row>
        <row r="2527">
          <cell r="CO2527">
            <v>33190</v>
          </cell>
        </row>
        <row r="2528">
          <cell r="CO2528">
            <v>33200</v>
          </cell>
        </row>
        <row r="2529">
          <cell r="CO2529">
            <v>33210</v>
          </cell>
        </row>
        <row r="2530">
          <cell r="CO2530">
            <v>33220</v>
          </cell>
        </row>
        <row r="2531">
          <cell r="CO2531">
            <v>33230</v>
          </cell>
        </row>
        <row r="2532">
          <cell r="CO2532">
            <v>33240</v>
          </cell>
        </row>
        <row r="2533">
          <cell r="CO2533">
            <v>33250</v>
          </cell>
        </row>
        <row r="2534">
          <cell r="CO2534">
            <v>33260</v>
          </cell>
        </row>
        <row r="2535">
          <cell r="CO2535">
            <v>33270</v>
          </cell>
        </row>
        <row r="2536">
          <cell r="CO2536">
            <v>33280</v>
          </cell>
        </row>
        <row r="2537">
          <cell r="CO2537">
            <v>33290</v>
          </cell>
        </row>
        <row r="2538">
          <cell r="CO2538">
            <v>33300</v>
          </cell>
        </row>
        <row r="2539">
          <cell r="CO2539">
            <v>33310</v>
          </cell>
        </row>
        <row r="2540">
          <cell r="CO2540">
            <v>33320</v>
          </cell>
        </row>
        <row r="2541">
          <cell r="CO2541">
            <v>33330</v>
          </cell>
        </row>
        <row r="2542">
          <cell r="CO2542">
            <v>33340</v>
          </cell>
        </row>
        <row r="2543">
          <cell r="CO2543">
            <v>33350</v>
          </cell>
        </row>
        <row r="2544">
          <cell r="CO2544">
            <v>33360</v>
          </cell>
        </row>
        <row r="2545">
          <cell r="CO2545">
            <v>33370</v>
          </cell>
        </row>
        <row r="2546">
          <cell r="CO2546">
            <v>33380</v>
          </cell>
        </row>
        <row r="2547">
          <cell r="CO2547">
            <v>33390</v>
          </cell>
        </row>
        <row r="2548">
          <cell r="CO2548">
            <v>33400</v>
          </cell>
        </row>
        <row r="2549">
          <cell r="CO2549">
            <v>33410</v>
          </cell>
        </row>
        <row r="2550">
          <cell r="CO2550">
            <v>33420</v>
          </cell>
        </row>
        <row r="2551">
          <cell r="CO2551">
            <v>33430</v>
          </cell>
        </row>
        <row r="2552">
          <cell r="CO2552">
            <v>33440</v>
          </cell>
        </row>
        <row r="2553">
          <cell r="CO2553">
            <v>33450</v>
          </cell>
        </row>
        <row r="2554">
          <cell r="CO2554">
            <v>33460</v>
          </cell>
        </row>
        <row r="2555">
          <cell r="CO2555">
            <v>33470</v>
          </cell>
        </row>
        <row r="2556">
          <cell r="CO2556">
            <v>33480</v>
          </cell>
        </row>
        <row r="2557">
          <cell r="CO2557">
            <v>33490</v>
          </cell>
        </row>
        <row r="2558">
          <cell r="CO2558">
            <v>33500</v>
          </cell>
        </row>
        <row r="2559">
          <cell r="CO2559">
            <v>33510</v>
          </cell>
        </row>
        <row r="2560">
          <cell r="CO2560">
            <v>33520</v>
          </cell>
        </row>
        <row r="2561">
          <cell r="CO2561">
            <v>33530</v>
          </cell>
        </row>
        <row r="2562">
          <cell r="CO2562">
            <v>33540</v>
          </cell>
        </row>
        <row r="2563">
          <cell r="CO2563">
            <v>33550</v>
          </cell>
        </row>
        <row r="2564">
          <cell r="CO2564">
            <v>33560</v>
          </cell>
        </row>
        <row r="2565">
          <cell r="CO2565">
            <v>33570</v>
          </cell>
        </row>
        <row r="2566">
          <cell r="CO2566">
            <v>33580</v>
          </cell>
        </row>
        <row r="2567">
          <cell r="CO2567">
            <v>33590</v>
          </cell>
        </row>
        <row r="2568">
          <cell r="CO2568">
            <v>33600</v>
          </cell>
        </row>
        <row r="2569">
          <cell r="CO2569">
            <v>33610</v>
          </cell>
        </row>
        <row r="2570">
          <cell r="CO2570">
            <v>33620</v>
          </cell>
        </row>
        <row r="2571">
          <cell r="CO2571">
            <v>33630</v>
          </cell>
        </row>
        <row r="2572">
          <cell r="CO2572">
            <v>33640</v>
          </cell>
        </row>
        <row r="2573">
          <cell r="CO2573">
            <v>33650</v>
          </cell>
        </row>
        <row r="2574">
          <cell r="CO2574">
            <v>33660</v>
          </cell>
        </row>
        <row r="2575">
          <cell r="CO2575">
            <v>33670</v>
          </cell>
        </row>
        <row r="2576">
          <cell r="CO2576">
            <v>33680</v>
          </cell>
        </row>
        <row r="2577">
          <cell r="CO2577">
            <v>33690</v>
          </cell>
        </row>
        <row r="2578">
          <cell r="CO2578">
            <v>33700</v>
          </cell>
        </row>
        <row r="2579">
          <cell r="CO2579">
            <v>33710</v>
          </cell>
        </row>
        <row r="2580">
          <cell r="CO2580">
            <v>33720</v>
          </cell>
        </row>
        <row r="2581">
          <cell r="CO2581">
            <v>33730</v>
          </cell>
        </row>
        <row r="2582">
          <cell r="CO2582">
            <v>33740</v>
          </cell>
        </row>
        <row r="2583">
          <cell r="CO2583">
            <v>33750</v>
          </cell>
        </row>
        <row r="2584">
          <cell r="CO2584">
            <v>33760</v>
          </cell>
        </row>
        <row r="2585">
          <cell r="CO2585">
            <v>33770</v>
          </cell>
        </row>
        <row r="2586">
          <cell r="CO2586">
            <v>33780</v>
          </cell>
        </row>
        <row r="2587">
          <cell r="CO2587">
            <v>33790</v>
          </cell>
        </row>
        <row r="2588">
          <cell r="CO2588">
            <v>33800</v>
          </cell>
        </row>
        <row r="2589">
          <cell r="CO2589">
            <v>33810</v>
          </cell>
        </row>
        <row r="2590">
          <cell r="CO2590">
            <v>33820</v>
          </cell>
        </row>
        <row r="2591">
          <cell r="CO2591">
            <v>33830</v>
          </cell>
        </row>
        <row r="2592">
          <cell r="CO2592">
            <v>33840</v>
          </cell>
        </row>
        <row r="2593">
          <cell r="CO2593">
            <v>33850</v>
          </cell>
        </row>
        <row r="2594">
          <cell r="CO2594">
            <v>33860</v>
          </cell>
        </row>
        <row r="2595">
          <cell r="CO2595">
            <v>33870</v>
          </cell>
        </row>
        <row r="2596">
          <cell r="CO2596">
            <v>33880</v>
          </cell>
        </row>
        <row r="2597">
          <cell r="CO2597">
            <v>33890</v>
          </cell>
        </row>
        <row r="2598">
          <cell r="CO2598">
            <v>33900</v>
          </cell>
        </row>
        <row r="2599">
          <cell r="CO2599">
            <v>33910</v>
          </cell>
        </row>
        <row r="2600">
          <cell r="CO2600">
            <v>33920</v>
          </cell>
        </row>
        <row r="2601">
          <cell r="CO2601">
            <v>33930</v>
          </cell>
        </row>
        <row r="2602">
          <cell r="CO2602">
            <v>33940</v>
          </cell>
        </row>
        <row r="2603">
          <cell r="CO2603">
            <v>33950</v>
          </cell>
        </row>
        <row r="2604">
          <cell r="CO2604">
            <v>33960</v>
          </cell>
        </row>
        <row r="2605">
          <cell r="CO2605">
            <v>33970</v>
          </cell>
        </row>
        <row r="2606">
          <cell r="CO2606">
            <v>33980</v>
          </cell>
        </row>
        <row r="2607">
          <cell r="CO2607">
            <v>33990</v>
          </cell>
        </row>
        <row r="2608">
          <cell r="CO2608">
            <v>0</v>
          </cell>
        </row>
        <row r="2609">
          <cell r="CO2609">
            <v>34000</v>
          </cell>
        </row>
        <row r="2610">
          <cell r="CO2610">
            <v>34010</v>
          </cell>
        </row>
        <row r="2611">
          <cell r="CO2611">
            <v>34020</v>
          </cell>
        </row>
        <row r="2612">
          <cell r="CO2612">
            <v>34030</v>
          </cell>
        </row>
        <row r="2613">
          <cell r="CO2613">
            <v>34040</v>
          </cell>
        </row>
        <row r="2614">
          <cell r="CO2614">
            <v>34050</v>
          </cell>
        </row>
        <row r="2615">
          <cell r="CO2615">
            <v>34060</v>
          </cell>
        </row>
        <row r="2616">
          <cell r="CO2616">
            <v>34070</v>
          </cell>
        </row>
        <row r="2617">
          <cell r="CO2617">
            <v>34080</v>
          </cell>
        </row>
        <row r="2618">
          <cell r="CO2618">
            <v>34090</v>
          </cell>
        </row>
        <row r="2619">
          <cell r="CO2619">
            <v>34100</v>
          </cell>
        </row>
        <row r="2620">
          <cell r="CO2620">
            <v>34110</v>
          </cell>
        </row>
        <row r="2621">
          <cell r="CO2621">
            <v>34120</v>
          </cell>
        </row>
        <row r="2622">
          <cell r="CO2622">
            <v>34130</v>
          </cell>
        </row>
        <row r="2623">
          <cell r="CO2623">
            <v>34140</v>
          </cell>
        </row>
        <row r="2624">
          <cell r="CO2624">
            <v>34150</v>
          </cell>
        </row>
        <row r="2625">
          <cell r="CO2625">
            <v>34160</v>
          </cell>
        </row>
        <row r="2626">
          <cell r="CO2626">
            <v>34170</v>
          </cell>
        </row>
        <row r="2627">
          <cell r="CO2627">
            <v>34180</v>
          </cell>
        </row>
        <row r="2628">
          <cell r="CO2628">
            <v>34190</v>
          </cell>
        </row>
        <row r="2629">
          <cell r="CO2629">
            <v>34200</v>
          </cell>
        </row>
        <row r="2630">
          <cell r="CO2630">
            <v>34210</v>
          </cell>
        </row>
        <row r="2631">
          <cell r="CO2631">
            <v>34220</v>
          </cell>
        </row>
        <row r="2632">
          <cell r="CO2632">
            <v>34230</v>
          </cell>
        </row>
        <row r="2633">
          <cell r="CO2633">
            <v>34240</v>
          </cell>
        </row>
        <row r="2634">
          <cell r="CO2634">
            <v>34250</v>
          </cell>
        </row>
        <row r="2635">
          <cell r="CO2635">
            <v>34260</v>
          </cell>
        </row>
        <row r="2636">
          <cell r="CO2636">
            <v>34270</v>
          </cell>
        </row>
        <row r="2637">
          <cell r="CO2637">
            <v>34280</v>
          </cell>
        </row>
        <row r="2638">
          <cell r="CO2638">
            <v>34290</v>
          </cell>
        </row>
        <row r="2639">
          <cell r="CO2639">
            <v>34300</v>
          </cell>
        </row>
        <row r="2640">
          <cell r="CO2640">
            <v>34310</v>
          </cell>
        </row>
        <row r="2641">
          <cell r="CO2641">
            <v>34320</v>
          </cell>
        </row>
        <row r="2642">
          <cell r="CO2642">
            <v>34330</v>
          </cell>
        </row>
        <row r="2643">
          <cell r="CO2643">
            <v>34340</v>
          </cell>
        </row>
        <row r="2644">
          <cell r="CO2644">
            <v>34350</v>
          </cell>
        </row>
        <row r="2645">
          <cell r="CO2645">
            <v>34360</v>
          </cell>
        </row>
        <row r="2646">
          <cell r="CO2646">
            <v>34370</v>
          </cell>
        </row>
        <row r="2647">
          <cell r="CO2647">
            <v>34380</v>
          </cell>
        </row>
        <row r="2648">
          <cell r="CO2648">
            <v>34390</v>
          </cell>
        </row>
        <row r="2649">
          <cell r="CO2649">
            <v>34400</v>
          </cell>
        </row>
        <row r="2650">
          <cell r="CO2650">
            <v>34410</v>
          </cell>
        </row>
        <row r="2651">
          <cell r="CO2651">
            <v>34420</v>
          </cell>
        </row>
        <row r="2652">
          <cell r="CO2652">
            <v>34430</v>
          </cell>
        </row>
        <row r="2653">
          <cell r="CO2653">
            <v>34440</v>
          </cell>
        </row>
        <row r="2654">
          <cell r="CO2654">
            <v>34450</v>
          </cell>
        </row>
        <row r="2655">
          <cell r="CO2655">
            <v>34460</v>
          </cell>
        </row>
        <row r="2656">
          <cell r="CO2656">
            <v>34470</v>
          </cell>
        </row>
        <row r="2657">
          <cell r="CO2657">
            <v>34480</v>
          </cell>
        </row>
        <row r="2658">
          <cell r="CO2658">
            <v>34490</v>
          </cell>
        </row>
        <row r="2659">
          <cell r="CO2659">
            <v>34500</v>
          </cell>
        </row>
        <row r="2660">
          <cell r="CO2660">
            <v>34510</v>
          </cell>
        </row>
        <row r="2661">
          <cell r="CO2661">
            <v>34520</v>
          </cell>
        </row>
        <row r="2662">
          <cell r="CO2662">
            <v>34530</v>
          </cell>
        </row>
        <row r="2663">
          <cell r="CO2663">
            <v>34540</v>
          </cell>
        </row>
        <row r="2664">
          <cell r="CO2664">
            <v>34550</v>
          </cell>
        </row>
        <row r="2665">
          <cell r="CO2665">
            <v>34560</v>
          </cell>
        </row>
        <row r="2666">
          <cell r="CO2666">
            <v>34570</v>
          </cell>
        </row>
        <row r="2667">
          <cell r="CO2667">
            <v>34580</v>
          </cell>
        </row>
        <row r="2668">
          <cell r="CO2668">
            <v>34590</v>
          </cell>
        </row>
        <row r="2669">
          <cell r="CO2669">
            <v>34600</v>
          </cell>
        </row>
        <row r="2670">
          <cell r="CO2670">
            <v>34610</v>
          </cell>
        </row>
        <row r="2671">
          <cell r="CO2671">
            <v>34620</v>
          </cell>
        </row>
        <row r="2672">
          <cell r="CO2672">
            <v>34630</v>
          </cell>
        </row>
        <row r="2673">
          <cell r="CO2673">
            <v>34640</v>
          </cell>
        </row>
        <row r="2674">
          <cell r="CO2674">
            <v>34650</v>
          </cell>
        </row>
        <row r="2675">
          <cell r="CO2675">
            <v>34660</v>
          </cell>
        </row>
        <row r="2676">
          <cell r="CO2676">
            <v>34670</v>
          </cell>
        </row>
        <row r="2677">
          <cell r="CO2677">
            <v>34680</v>
          </cell>
        </row>
        <row r="2678">
          <cell r="CO2678">
            <v>34690</v>
          </cell>
        </row>
        <row r="2679">
          <cell r="CO2679">
            <v>34700</v>
          </cell>
        </row>
        <row r="2680">
          <cell r="CO2680">
            <v>34710</v>
          </cell>
        </row>
        <row r="2681">
          <cell r="CO2681">
            <v>34720</v>
          </cell>
        </row>
        <row r="2682">
          <cell r="CO2682">
            <v>34730</v>
          </cell>
        </row>
        <row r="2683">
          <cell r="CO2683">
            <v>34740</v>
          </cell>
        </row>
        <row r="2684">
          <cell r="CO2684">
            <v>34750</v>
          </cell>
        </row>
        <row r="2685">
          <cell r="CO2685">
            <v>34760</v>
          </cell>
        </row>
        <row r="2686">
          <cell r="CO2686">
            <v>34770</v>
          </cell>
        </row>
        <row r="2687">
          <cell r="CO2687">
            <v>34780</v>
          </cell>
        </row>
        <row r="2688">
          <cell r="CO2688">
            <v>34790</v>
          </cell>
        </row>
        <row r="2689">
          <cell r="CO2689">
            <v>34800</v>
          </cell>
        </row>
        <row r="2690">
          <cell r="CO2690">
            <v>34810</v>
          </cell>
        </row>
        <row r="2691">
          <cell r="CO2691">
            <v>34820</v>
          </cell>
        </row>
        <row r="2692">
          <cell r="CO2692">
            <v>34830</v>
          </cell>
        </row>
        <row r="2693">
          <cell r="CO2693">
            <v>34840</v>
          </cell>
        </row>
        <row r="2694">
          <cell r="CO2694">
            <v>34850</v>
          </cell>
        </row>
        <row r="2695">
          <cell r="CO2695">
            <v>34860</v>
          </cell>
        </row>
        <row r="2696">
          <cell r="CO2696">
            <v>34870</v>
          </cell>
        </row>
        <row r="2697">
          <cell r="CO2697">
            <v>34880</v>
          </cell>
        </row>
        <row r="2698">
          <cell r="CO2698">
            <v>34890</v>
          </cell>
        </row>
        <row r="2699">
          <cell r="CO2699">
            <v>34900</v>
          </cell>
        </row>
        <row r="2700">
          <cell r="CO2700">
            <v>34910</v>
          </cell>
        </row>
        <row r="2701">
          <cell r="CO2701">
            <v>34920</v>
          </cell>
        </row>
        <row r="2702">
          <cell r="CO2702">
            <v>34930</v>
          </cell>
        </row>
        <row r="2703">
          <cell r="CO2703">
            <v>34940</v>
          </cell>
        </row>
        <row r="2704">
          <cell r="CO2704">
            <v>34950</v>
          </cell>
        </row>
        <row r="2705">
          <cell r="CO2705">
            <v>34960</v>
          </cell>
        </row>
        <row r="2706">
          <cell r="CO2706">
            <v>34970</v>
          </cell>
        </row>
        <row r="2707">
          <cell r="CO2707">
            <v>34980</v>
          </cell>
        </row>
        <row r="2708">
          <cell r="CO2708">
            <v>34990</v>
          </cell>
        </row>
        <row r="2709">
          <cell r="CO2709">
            <v>0</v>
          </cell>
        </row>
        <row r="2710">
          <cell r="CO2710">
            <v>35000</v>
          </cell>
        </row>
        <row r="2711">
          <cell r="CO2711">
            <v>35010</v>
          </cell>
        </row>
        <row r="2712">
          <cell r="CO2712">
            <v>35020</v>
          </cell>
        </row>
        <row r="2713">
          <cell r="CO2713">
            <v>35030</v>
          </cell>
        </row>
        <row r="2714">
          <cell r="CO2714">
            <v>35040</v>
          </cell>
        </row>
        <row r="2715">
          <cell r="CO2715">
            <v>35050</v>
          </cell>
        </row>
        <row r="2716">
          <cell r="CO2716">
            <v>35060</v>
          </cell>
        </row>
        <row r="2717">
          <cell r="CO2717">
            <v>35070</v>
          </cell>
        </row>
        <row r="2718">
          <cell r="CO2718">
            <v>35080</v>
          </cell>
        </row>
        <row r="2719">
          <cell r="CO2719">
            <v>35090</v>
          </cell>
        </row>
        <row r="2720">
          <cell r="CO2720">
            <v>35100</v>
          </cell>
        </row>
        <row r="2721">
          <cell r="CO2721">
            <v>35110</v>
          </cell>
        </row>
        <row r="2722">
          <cell r="CO2722">
            <v>35120</v>
          </cell>
        </row>
        <row r="2723">
          <cell r="CO2723">
            <v>35130</v>
          </cell>
        </row>
        <row r="2724">
          <cell r="CO2724">
            <v>35140</v>
          </cell>
        </row>
        <row r="2725">
          <cell r="CO2725">
            <v>35150</v>
          </cell>
        </row>
        <row r="2726">
          <cell r="CO2726">
            <v>35160</v>
          </cell>
        </row>
        <row r="2727">
          <cell r="CO2727">
            <v>35170</v>
          </cell>
        </row>
        <row r="2728">
          <cell r="CO2728">
            <v>35180</v>
          </cell>
        </row>
        <row r="2729">
          <cell r="CO2729">
            <v>35190</v>
          </cell>
        </row>
        <row r="2730">
          <cell r="CO2730">
            <v>35200</v>
          </cell>
        </row>
        <row r="2731">
          <cell r="CO2731">
            <v>35210</v>
          </cell>
        </row>
        <row r="2732">
          <cell r="CO2732">
            <v>35220</v>
          </cell>
        </row>
        <row r="2733">
          <cell r="CO2733">
            <v>35230</v>
          </cell>
        </row>
        <row r="2734">
          <cell r="CO2734">
            <v>35240</v>
          </cell>
        </row>
        <row r="2735">
          <cell r="CO2735">
            <v>35250</v>
          </cell>
        </row>
        <row r="2736">
          <cell r="CO2736">
            <v>35260</v>
          </cell>
        </row>
        <row r="2737">
          <cell r="CO2737">
            <v>35270</v>
          </cell>
        </row>
        <row r="2738">
          <cell r="CO2738">
            <v>35280</v>
          </cell>
        </row>
        <row r="2739">
          <cell r="CO2739">
            <v>35290</v>
          </cell>
        </row>
        <row r="2740">
          <cell r="CO2740">
            <v>35300</v>
          </cell>
        </row>
        <row r="2741">
          <cell r="CO2741">
            <v>35310</v>
          </cell>
        </row>
        <row r="2742">
          <cell r="CO2742">
            <v>35320</v>
          </cell>
        </row>
        <row r="2743">
          <cell r="CO2743">
            <v>35330</v>
          </cell>
        </row>
        <row r="2744">
          <cell r="CO2744">
            <v>35340</v>
          </cell>
        </row>
        <row r="2745">
          <cell r="CO2745">
            <v>35350</v>
          </cell>
        </row>
        <row r="2746">
          <cell r="CO2746">
            <v>35360</v>
          </cell>
        </row>
        <row r="2747">
          <cell r="CO2747">
            <v>35370</v>
          </cell>
        </row>
        <row r="2748">
          <cell r="CO2748">
            <v>35380</v>
          </cell>
        </row>
        <row r="2749">
          <cell r="CO2749">
            <v>35390</v>
          </cell>
        </row>
        <row r="2750">
          <cell r="CO2750">
            <v>35400</v>
          </cell>
        </row>
        <row r="2751">
          <cell r="CO2751">
            <v>35410</v>
          </cell>
        </row>
        <row r="2752">
          <cell r="CO2752">
            <v>35420</v>
          </cell>
        </row>
        <row r="2753">
          <cell r="CO2753">
            <v>35430</v>
          </cell>
        </row>
        <row r="2754">
          <cell r="CO2754">
            <v>35440</v>
          </cell>
        </row>
        <row r="2755">
          <cell r="CO2755">
            <v>35450</v>
          </cell>
        </row>
        <row r="2756">
          <cell r="CO2756">
            <v>35460</v>
          </cell>
        </row>
        <row r="2757">
          <cell r="CO2757">
            <v>35470</v>
          </cell>
        </row>
        <row r="2758">
          <cell r="CO2758">
            <v>35480</v>
          </cell>
        </row>
        <row r="2759">
          <cell r="CO2759">
            <v>35490</v>
          </cell>
        </row>
        <row r="2760">
          <cell r="CO2760">
            <v>35500</v>
          </cell>
        </row>
        <row r="2761">
          <cell r="CO2761">
            <v>35510</v>
          </cell>
        </row>
        <row r="2762">
          <cell r="CO2762">
            <v>35520</v>
          </cell>
        </row>
        <row r="2763">
          <cell r="CO2763">
            <v>35530</v>
          </cell>
        </row>
        <row r="2764">
          <cell r="CO2764">
            <v>35540</v>
          </cell>
        </row>
        <row r="2765">
          <cell r="CO2765">
            <v>35550</v>
          </cell>
        </row>
        <row r="2766">
          <cell r="CO2766">
            <v>35560</v>
          </cell>
        </row>
        <row r="2767">
          <cell r="CO2767">
            <v>35570</v>
          </cell>
        </row>
        <row r="2768">
          <cell r="CO2768">
            <v>35580</v>
          </cell>
        </row>
        <row r="2769">
          <cell r="CO2769">
            <v>35590</v>
          </cell>
        </row>
        <row r="2770">
          <cell r="CO2770">
            <v>35600</v>
          </cell>
        </row>
        <row r="2771">
          <cell r="CO2771">
            <v>35610</v>
          </cell>
        </row>
        <row r="2772">
          <cell r="CO2772">
            <v>35620</v>
          </cell>
        </row>
        <row r="2773">
          <cell r="CO2773">
            <v>35630</v>
          </cell>
        </row>
        <row r="2774">
          <cell r="CO2774">
            <v>35640</v>
          </cell>
        </row>
        <row r="2775">
          <cell r="CO2775">
            <v>35650</v>
          </cell>
        </row>
        <row r="2776">
          <cell r="CO2776">
            <v>35660</v>
          </cell>
        </row>
        <row r="2777">
          <cell r="CO2777">
            <v>35670</v>
          </cell>
        </row>
        <row r="2778">
          <cell r="CO2778">
            <v>35680</v>
          </cell>
        </row>
        <row r="2779">
          <cell r="CO2779">
            <v>35690</v>
          </cell>
        </row>
        <row r="2780">
          <cell r="CO2780">
            <v>35700</v>
          </cell>
        </row>
        <row r="2781">
          <cell r="CO2781">
            <v>35710</v>
          </cell>
        </row>
        <row r="2782">
          <cell r="CO2782">
            <v>35720</v>
          </cell>
        </row>
        <row r="2783">
          <cell r="CO2783">
            <v>35730</v>
          </cell>
        </row>
        <row r="2784">
          <cell r="CO2784">
            <v>35740</v>
          </cell>
        </row>
        <row r="2785">
          <cell r="CO2785">
            <v>35750</v>
          </cell>
        </row>
        <row r="2786">
          <cell r="CO2786">
            <v>35760</v>
          </cell>
        </row>
        <row r="2787">
          <cell r="CO2787">
            <v>35770</v>
          </cell>
        </row>
        <row r="2788">
          <cell r="CO2788">
            <v>35780</v>
          </cell>
        </row>
        <row r="2789">
          <cell r="CO2789">
            <v>35790</v>
          </cell>
        </row>
        <row r="2790">
          <cell r="CO2790">
            <v>35800</v>
          </cell>
        </row>
        <row r="2791">
          <cell r="CO2791">
            <v>35810</v>
          </cell>
        </row>
        <row r="2792">
          <cell r="CO2792">
            <v>35820</v>
          </cell>
        </row>
        <row r="2793">
          <cell r="CO2793">
            <v>35830</v>
          </cell>
        </row>
        <row r="2794">
          <cell r="CO2794">
            <v>35840</v>
          </cell>
        </row>
        <row r="2795">
          <cell r="CO2795">
            <v>35850</v>
          </cell>
        </row>
        <row r="2796">
          <cell r="CO2796">
            <v>35860</v>
          </cell>
        </row>
        <row r="2797">
          <cell r="CO2797">
            <v>35870</v>
          </cell>
        </row>
        <row r="2798">
          <cell r="CO2798">
            <v>35880</v>
          </cell>
        </row>
        <row r="2799">
          <cell r="CO2799">
            <v>35890</v>
          </cell>
        </row>
        <row r="2800">
          <cell r="CO2800">
            <v>35900</v>
          </cell>
        </row>
        <row r="2801">
          <cell r="CO2801">
            <v>35910</v>
          </cell>
        </row>
        <row r="2802">
          <cell r="CO2802">
            <v>35920</v>
          </cell>
        </row>
        <row r="2803">
          <cell r="CO2803">
            <v>35930</v>
          </cell>
        </row>
        <row r="2804">
          <cell r="CO2804">
            <v>35940</v>
          </cell>
        </row>
        <row r="2805">
          <cell r="CO2805">
            <v>35950</v>
          </cell>
        </row>
        <row r="2806">
          <cell r="CO2806">
            <v>35960</v>
          </cell>
        </row>
        <row r="2807">
          <cell r="CO2807">
            <v>35970</v>
          </cell>
        </row>
        <row r="2808">
          <cell r="CO2808">
            <v>35980</v>
          </cell>
        </row>
        <row r="2809">
          <cell r="CO2809">
            <v>35990</v>
          </cell>
        </row>
        <row r="2810">
          <cell r="CO2810">
            <v>0</v>
          </cell>
        </row>
        <row r="2811">
          <cell r="CO2811">
            <v>36000</v>
          </cell>
        </row>
        <row r="2812">
          <cell r="CO2812">
            <v>36010</v>
          </cell>
        </row>
        <row r="2813">
          <cell r="CO2813">
            <v>36020</v>
          </cell>
        </row>
        <row r="2814">
          <cell r="CO2814">
            <v>36030</v>
          </cell>
        </row>
        <row r="2815">
          <cell r="CO2815">
            <v>36040</v>
          </cell>
        </row>
        <row r="2816">
          <cell r="CO2816">
            <v>36050</v>
          </cell>
        </row>
        <row r="2817">
          <cell r="CO2817">
            <v>36060</v>
          </cell>
        </row>
        <row r="2818">
          <cell r="CO2818">
            <v>36070</v>
          </cell>
        </row>
        <row r="2819">
          <cell r="CO2819">
            <v>36080</v>
          </cell>
        </row>
        <row r="2820">
          <cell r="CO2820">
            <v>36090</v>
          </cell>
        </row>
        <row r="2821">
          <cell r="CO2821">
            <v>36100</v>
          </cell>
        </row>
        <row r="2822">
          <cell r="CO2822">
            <v>36110</v>
          </cell>
        </row>
        <row r="2823">
          <cell r="CO2823">
            <v>36120</v>
          </cell>
        </row>
        <row r="2824">
          <cell r="CO2824">
            <v>36130</v>
          </cell>
        </row>
        <row r="2825">
          <cell r="CO2825">
            <v>36140</v>
          </cell>
        </row>
        <row r="2826">
          <cell r="CO2826">
            <v>36150</v>
          </cell>
        </row>
        <row r="2827">
          <cell r="CO2827">
            <v>36160</v>
          </cell>
        </row>
        <row r="2828">
          <cell r="CO2828">
            <v>36170</v>
          </cell>
        </row>
        <row r="2829">
          <cell r="CO2829">
            <v>36180</v>
          </cell>
        </row>
        <row r="2830">
          <cell r="CO2830">
            <v>36190</v>
          </cell>
        </row>
        <row r="2831">
          <cell r="CO2831">
            <v>36200</v>
          </cell>
        </row>
        <row r="2832">
          <cell r="CO2832">
            <v>36210</v>
          </cell>
        </row>
        <row r="2833">
          <cell r="CO2833">
            <v>36220</v>
          </cell>
        </row>
        <row r="2834">
          <cell r="CO2834">
            <v>36230</v>
          </cell>
        </row>
        <row r="2835">
          <cell r="CO2835">
            <v>36240</v>
          </cell>
        </row>
        <row r="2836">
          <cell r="CO2836">
            <v>36250</v>
          </cell>
        </row>
        <row r="2837">
          <cell r="CO2837">
            <v>36260</v>
          </cell>
        </row>
        <row r="2838">
          <cell r="CO2838">
            <v>36270</v>
          </cell>
        </row>
        <row r="2839">
          <cell r="CO2839">
            <v>36280</v>
          </cell>
        </row>
        <row r="2840">
          <cell r="CO2840">
            <v>36290</v>
          </cell>
        </row>
        <row r="2841">
          <cell r="CO2841">
            <v>36300</v>
          </cell>
        </row>
        <row r="2842">
          <cell r="CO2842">
            <v>36310</v>
          </cell>
        </row>
        <row r="2843">
          <cell r="CO2843">
            <v>36320</v>
          </cell>
        </row>
        <row r="2844">
          <cell r="CO2844">
            <v>36330</v>
          </cell>
        </row>
        <row r="2845">
          <cell r="CO2845">
            <v>36340</v>
          </cell>
        </row>
        <row r="2846">
          <cell r="CO2846">
            <v>36350</v>
          </cell>
        </row>
        <row r="2847">
          <cell r="CO2847">
            <v>36360</v>
          </cell>
        </row>
        <row r="2848">
          <cell r="CO2848">
            <v>36370</v>
          </cell>
        </row>
        <row r="2849">
          <cell r="CO2849">
            <v>36380</v>
          </cell>
        </row>
        <row r="2850">
          <cell r="CO2850">
            <v>36390</v>
          </cell>
        </row>
        <row r="2851">
          <cell r="CO2851">
            <v>36400</v>
          </cell>
        </row>
        <row r="2852">
          <cell r="CO2852">
            <v>36410</v>
          </cell>
        </row>
        <row r="2853">
          <cell r="CO2853">
            <v>36420</v>
          </cell>
        </row>
        <row r="2854">
          <cell r="CO2854">
            <v>36430</v>
          </cell>
        </row>
        <row r="2855">
          <cell r="CO2855">
            <v>36440</v>
          </cell>
        </row>
        <row r="2856">
          <cell r="CO2856">
            <v>36450</v>
          </cell>
        </row>
        <row r="2857">
          <cell r="CO2857">
            <v>36460</v>
          </cell>
        </row>
        <row r="2858">
          <cell r="CO2858">
            <v>36470</v>
          </cell>
        </row>
        <row r="2859">
          <cell r="CO2859">
            <v>36480</v>
          </cell>
        </row>
        <row r="2860">
          <cell r="CO2860">
            <v>36490</v>
          </cell>
        </row>
        <row r="2861">
          <cell r="CO2861">
            <v>36500</v>
          </cell>
        </row>
        <row r="2862">
          <cell r="CO2862">
            <v>36510</v>
          </cell>
        </row>
        <row r="2863">
          <cell r="CO2863">
            <v>36520</v>
          </cell>
        </row>
        <row r="2864">
          <cell r="CO2864">
            <v>36530</v>
          </cell>
        </row>
        <row r="2865">
          <cell r="CO2865">
            <v>36540</v>
          </cell>
        </row>
        <row r="2866">
          <cell r="CO2866">
            <v>36550</v>
          </cell>
        </row>
        <row r="2867">
          <cell r="CO2867">
            <v>36560</v>
          </cell>
        </row>
        <row r="2868">
          <cell r="CO2868">
            <v>36570</v>
          </cell>
        </row>
        <row r="2869">
          <cell r="CO2869">
            <v>36580</v>
          </cell>
        </row>
        <row r="2870">
          <cell r="CO2870">
            <v>36590</v>
          </cell>
        </row>
        <row r="2871">
          <cell r="CO2871">
            <v>36600</v>
          </cell>
        </row>
        <row r="2872">
          <cell r="CO2872">
            <v>36610</v>
          </cell>
        </row>
        <row r="2873">
          <cell r="CO2873">
            <v>36620</v>
          </cell>
        </row>
        <row r="2874">
          <cell r="CO2874">
            <v>36630</v>
          </cell>
        </row>
        <row r="2875">
          <cell r="CO2875">
            <v>36640</v>
          </cell>
        </row>
        <row r="2876">
          <cell r="CO2876">
            <v>36650</v>
          </cell>
        </row>
        <row r="2877">
          <cell r="CO2877">
            <v>36660</v>
          </cell>
        </row>
        <row r="2878">
          <cell r="CO2878">
            <v>36670</v>
          </cell>
        </row>
        <row r="2879">
          <cell r="CO2879">
            <v>36680</v>
          </cell>
        </row>
        <row r="2880">
          <cell r="CO2880">
            <v>36690</v>
          </cell>
        </row>
        <row r="2881">
          <cell r="CO2881">
            <v>36700</v>
          </cell>
        </row>
        <row r="2882">
          <cell r="CO2882">
            <v>36710</v>
          </cell>
        </row>
        <row r="2883">
          <cell r="CO2883">
            <v>36720</v>
          </cell>
        </row>
        <row r="2884">
          <cell r="CO2884">
            <v>36730</v>
          </cell>
        </row>
        <row r="2885">
          <cell r="CO2885">
            <v>36740</v>
          </cell>
        </row>
        <row r="2886">
          <cell r="CO2886">
            <v>36750</v>
          </cell>
        </row>
        <row r="2887">
          <cell r="CO2887">
            <v>36760</v>
          </cell>
        </row>
        <row r="2888">
          <cell r="CO2888">
            <v>36770</v>
          </cell>
        </row>
        <row r="2889">
          <cell r="CO2889">
            <v>36780</v>
          </cell>
        </row>
        <row r="2890">
          <cell r="CO2890">
            <v>36790</v>
          </cell>
        </row>
        <row r="2891">
          <cell r="CO2891">
            <v>36800</v>
          </cell>
        </row>
        <row r="2892">
          <cell r="CO2892">
            <v>36810</v>
          </cell>
        </row>
        <row r="2893">
          <cell r="CO2893">
            <v>36820</v>
          </cell>
        </row>
        <row r="2894">
          <cell r="CO2894">
            <v>36830</v>
          </cell>
        </row>
        <row r="2895">
          <cell r="CO2895">
            <v>36840</v>
          </cell>
        </row>
        <row r="2896">
          <cell r="CO2896">
            <v>36850</v>
          </cell>
        </row>
        <row r="2897">
          <cell r="CO2897">
            <v>36860</v>
          </cell>
        </row>
        <row r="2898">
          <cell r="CO2898">
            <v>36870</v>
          </cell>
        </row>
        <row r="2899">
          <cell r="CO2899">
            <v>36880</v>
          </cell>
        </row>
        <row r="2900">
          <cell r="CO2900">
            <v>36890</v>
          </cell>
        </row>
        <row r="2901">
          <cell r="CO2901">
            <v>36900</v>
          </cell>
        </row>
        <row r="2902">
          <cell r="CO2902">
            <v>36910</v>
          </cell>
        </row>
        <row r="2903">
          <cell r="CO2903">
            <v>36920</v>
          </cell>
        </row>
        <row r="2904">
          <cell r="CO2904">
            <v>36930</v>
          </cell>
        </row>
        <row r="2905">
          <cell r="CO2905">
            <v>36940</v>
          </cell>
        </row>
        <row r="2906">
          <cell r="CO2906">
            <v>36950</v>
          </cell>
        </row>
        <row r="2907">
          <cell r="CO2907">
            <v>36960</v>
          </cell>
        </row>
        <row r="2908">
          <cell r="CO2908">
            <v>36970</v>
          </cell>
        </row>
        <row r="2909">
          <cell r="CO2909">
            <v>36980</v>
          </cell>
        </row>
        <row r="2910">
          <cell r="CO2910">
            <v>36990</v>
          </cell>
        </row>
        <row r="2911">
          <cell r="CO2911">
            <v>37000</v>
          </cell>
        </row>
        <row r="2912">
          <cell r="CO2912">
            <v>37000</v>
          </cell>
        </row>
        <row r="2913">
          <cell r="CO2913">
            <v>37010</v>
          </cell>
        </row>
        <row r="2914">
          <cell r="CO2914">
            <v>37020</v>
          </cell>
        </row>
        <row r="2915">
          <cell r="CO2915">
            <v>37030</v>
          </cell>
        </row>
        <row r="2916">
          <cell r="CO2916">
            <v>37040</v>
          </cell>
        </row>
        <row r="2917">
          <cell r="CO2917">
            <v>37050</v>
          </cell>
        </row>
        <row r="2918">
          <cell r="CO2918">
            <v>37060</v>
          </cell>
        </row>
        <row r="2919">
          <cell r="CO2919">
            <v>37070</v>
          </cell>
        </row>
        <row r="2920">
          <cell r="CO2920">
            <v>37080</v>
          </cell>
        </row>
        <row r="2921">
          <cell r="CO2921">
            <v>37090</v>
          </cell>
        </row>
        <row r="2922">
          <cell r="CO2922">
            <v>37100</v>
          </cell>
        </row>
        <row r="2923">
          <cell r="CO2923">
            <v>37110</v>
          </cell>
        </row>
        <row r="2924">
          <cell r="CO2924">
            <v>37120</v>
          </cell>
        </row>
        <row r="2925">
          <cell r="CO2925">
            <v>37130</v>
          </cell>
        </row>
        <row r="2926">
          <cell r="CO2926">
            <v>37140</v>
          </cell>
        </row>
        <row r="2927">
          <cell r="CO2927">
            <v>37150</v>
          </cell>
        </row>
        <row r="2928">
          <cell r="CO2928">
            <v>37160</v>
          </cell>
        </row>
        <row r="2929">
          <cell r="CO2929">
            <v>37170</v>
          </cell>
        </row>
        <row r="2930">
          <cell r="CO2930">
            <v>37180</v>
          </cell>
        </row>
        <row r="2931">
          <cell r="CO2931">
            <v>37190</v>
          </cell>
        </row>
        <row r="2932">
          <cell r="CO2932">
            <v>37200</v>
          </cell>
        </row>
        <row r="2933">
          <cell r="CO2933">
            <v>37210</v>
          </cell>
        </row>
        <row r="2934">
          <cell r="CO2934">
            <v>37220</v>
          </cell>
        </row>
        <row r="2935">
          <cell r="CO2935">
            <v>37230</v>
          </cell>
        </row>
        <row r="2936">
          <cell r="CO2936">
            <v>37240</v>
          </cell>
        </row>
        <row r="2937">
          <cell r="CO2937">
            <v>37250</v>
          </cell>
        </row>
        <row r="2938">
          <cell r="CO2938">
            <v>37260</v>
          </cell>
        </row>
        <row r="2939">
          <cell r="CO2939">
            <v>37270</v>
          </cell>
        </row>
        <row r="2940">
          <cell r="CO2940">
            <v>37280</v>
          </cell>
        </row>
        <row r="2941">
          <cell r="CO2941">
            <v>37290</v>
          </cell>
        </row>
        <row r="2942">
          <cell r="CO2942">
            <v>37300</v>
          </cell>
        </row>
        <row r="2943">
          <cell r="CO2943">
            <v>37310</v>
          </cell>
        </row>
        <row r="2944">
          <cell r="CO2944">
            <v>37320</v>
          </cell>
        </row>
        <row r="2945">
          <cell r="CO2945">
            <v>37330</v>
          </cell>
        </row>
        <row r="2946">
          <cell r="CO2946">
            <v>37340</v>
          </cell>
        </row>
        <row r="2947">
          <cell r="CO2947">
            <v>37350</v>
          </cell>
        </row>
        <row r="2948">
          <cell r="CO2948">
            <v>37360</v>
          </cell>
        </row>
        <row r="2949">
          <cell r="CO2949">
            <v>37370</v>
          </cell>
        </row>
        <row r="2950">
          <cell r="CO2950">
            <v>37380</v>
          </cell>
        </row>
        <row r="2951">
          <cell r="CO2951">
            <v>37390</v>
          </cell>
        </row>
        <row r="2952">
          <cell r="CO2952">
            <v>37400</v>
          </cell>
        </row>
        <row r="2953">
          <cell r="CO2953">
            <v>37410</v>
          </cell>
        </row>
        <row r="2954">
          <cell r="CO2954">
            <v>37420</v>
          </cell>
        </row>
        <row r="2955">
          <cell r="CO2955">
            <v>37430</v>
          </cell>
        </row>
        <row r="2956">
          <cell r="CO2956">
            <v>37440</v>
          </cell>
        </row>
        <row r="2957">
          <cell r="CO2957">
            <v>37450</v>
          </cell>
        </row>
        <row r="2958">
          <cell r="CO2958">
            <v>37460</v>
          </cell>
        </row>
        <row r="2959">
          <cell r="CO2959">
            <v>37470</v>
          </cell>
        </row>
        <row r="2960">
          <cell r="CO2960">
            <v>37480</v>
          </cell>
        </row>
        <row r="2961">
          <cell r="CO2961">
            <v>37490</v>
          </cell>
        </row>
        <row r="2962">
          <cell r="CO2962">
            <v>37500</v>
          </cell>
        </row>
        <row r="2963">
          <cell r="CO2963">
            <v>37510</v>
          </cell>
        </row>
        <row r="2964">
          <cell r="CO2964">
            <v>37520</v>
          </cell>
        </row>
        <row r="2965">
          <cell r="CO2965">
            <v>37530</v>
          </cell>
        </row>
        <row r="2966">
          <cell r="CO2966">
            <v>37540</v>
          </cell>
        </row>
        <row r="2967">
          <cell r="CO2967">
            <v>37550</v>
          </cell>
        </row>
        <row r="2968">
          <cell r="CO2968">
            <v>37560</v>
          </cell>
        </row>
        <row r="2969">
          <cell r="CO2969">
            <v>37570</v>
          </cell>
        </row>
        <row r="2970">
          <cell r="CO2970">
            <v>37580</v>
          </cell>
        </row>
        <row r="2971">
          <cell r="CO2971">
            <v>37590</v>
          </cell>
        </row>
        <row r="2972">
          <cell r="CO2972">
            <v>37600</v>
          </cell>
        </row>
        <row r="2973">
          <cell r="CO2973">
            <v>37610</v>
          </cell>
        </row>
        <row r="2974">
          <cell r="CO2974">
            <v>37620</v>
          </cell>
        </row>
        <row r="2975">
          <cell r="CO2975">
            <v>37630</v>
          </cell>
        </row>
        <row r="2976">
          <cell r="CO2976">
            <v>37640</v>
          </cell>
        </row>
        <row r="2977">
          <cell r="CO2977">
            <v>37650</v>
          </cell>
        </row>
        <row r="2978">
          <cell r="CO2978">
            <v>37660</v>
          </cell>
        </row>
        <row r="2979">
          <cell r="CO2979">
            <v>37670</v>
          </cell>
        </row>
        <row r="2980">
          <cell r="CO2980">
            <v>37680</v>
          </cell>
        </row>
        <row r="2981">
          <cell r="CO2981">
            <v>37690</v>
          </cell>
        </row>
        <row r="2982">
          <cell r="CO2982">
            <v>37700</v>
          </cell>
        </row>
        <row r="2983">
          <cell r="CO2983">
            <v>37710</v>
          </cell>
        </row>
        <row r="2984">
          <cell r="CO2984">
            <v>37720</v>
          </cell>
        </row>
        <row r="2985">
          <cell r="CO2985">
            <v>37730</v>
          </cell>
        </row>
        <row r="2986">
          <cell r="CO2986">
            <v>37740</v>
          </cell>
        </row>
        <row r="2987">
          <cell r="CO2987">
            <v>37750</v>
          </cell>
        </row>
        <row r="2988">
          <cell r="CO2988">
            <v>37760</v>
          </cell>
        </row>
        <row r="2989">
          <cell r="CO2989">
            <v>37770</v>
          </cell>
        </row>
        <row r="2990">
          <cell r="CO2990">
            <v>37780</v>
          </cell>
        </row>
        <row r="2991">
          <cell r="CO2991">
            <v>37790</v>
          </cell>
        </row>
        <row r="2992">
          <cell r="CO2992">
            <v>37800</v>
          </cell>
        </row>
        <row r="2993">
          <cell r="CO2993">
            <v>37810</v>
          </cell>
        </row>
        <row r="2994">
          <cell r="CO2994">
            <v>37820</v>
          </cell>
        </row>
        <row r="2995">
          <cell r="CO2995">
            <v>37830</v>
          </cell>
        </row>
        <row r="2996">
          <cell r="CO2996">
            <v>37840</v>
          </cell>
        </row>
        <row r="2997">
          <cell r="CO2997">
            <v>37850</v>
          </cell>
        </row>
        <row r="2998">
          <cell r="CO2998">
            <v>37860</v>
          </cell>
        </row>
        <row r="2999">
          <cell r="CO2999">
            <v>37870</v>
          </cell>
        </row>
        <row r="3000">
          <cell r="CO3000">
            <v>37880</v>
          </cell>
        </row>
        <row r="3001">
          <cell r="CO3001">
            <v>37890</v>
          </cell>
        </row>
        <row r="3002">
          <cell r="CO3002">
            <v>37900</v>
          </cell>
        </row>
        <row r="3003">
          <cell r="CO3003">
            <v>37910</v>
          </cell>
        </row>
        <row r="3004">
          <cell r="CO3004">
            <v>37920</v>
          </cell>
        </row>
        <row r="3005">
          <cell r="CO3005">
            <v>37930</v>
          </cell>
        </row>
        <row r="3006">
          <cell r="CO3006">
            <v>37940</v>
          </cell>
        </row>
        <row r="3007">
          <cell r="CO3007">
            <v>37950</v>
          </cell>
        </row>
        <row r="3008">
          <cell r="CO3008">
            <v>37960</v>
          </cell>
        </row>
        <row r="3009">
          <cell r="CO3009">
            <v>37970</v>
          </cell>
        </row>
        <row r="3010">
          <cell r="CO3010">
            <v>37980</v>
          </cell>
        </row>
        <row r="3011">
          <cell r="CO3011">
            <v>37990</v>
          </cell>
        </row>
        <row r="3012">
          <cell r="CO3012">
            <v>0</v>
          </cell>
        </row>
        <row r="3013">
          <cell r="CO3013">
            <v>38000</v>
          </cell>
        </row>
        <row r="3014">
          <cell r="CO3014">
            <v>39000</v>
          </cell>
        </row>
        <row r="3015">
          <cell r="CO3015">
            <v>39010</v>
          </cell>
        </row>
        <row r="3016">
          <cell r="CO3016">
            <v>39020</v>
          </cell>
        </row>
        <row r="3017">
          <cell r="CO3017">
            <v>39030</v>
          </cell>
        </row>
        <row r="3018">
          <cell r="CO3018">
            <v>39040</v>
          </cell>
        </row>
        <row r="3019">
          <cell r="CO3019">
            <v>39050</v>
          </cell>
        </row>
        <row r="3020">
          <cell r="CO3020">
            <v>39060</v>
          </cell>
        </row>
        <row r="3021">
          <cell r="CO3021">
            <v>39070</v>
          </cell>
        </row>
        <row r="3022">
          <cell r="CO3022">
            <v>39080</v>
          </cell>
        </row>
        <row r="3023">
          <cell r="CO3023">
            <v>39090</v>
          </cell>
        </row>
        <row r="3024">
          <cell r="CO3024">
            <v>39100</v>
          </cell>
        </row>
        <row r="3025">
          <cell r="CO3025">
            <v>39110</v>
          </cell>
        </row>
        <row r="3026">
          <cell r="CO3026">
            <v>39120</v>
          </cell>
        </row>
        <row r="3027">
          <cell r="CO3027">
            <v>39130</v>
          </cell>
        </row>
        <row r="3028">
          <cell r="CO3028">
            <v>39140</v>
          </cell>
        </row>
        <row r="3029">
          <cell r="CO3029">
            <v>39150</v>
          </cell>
        </row>
        <row r="3030">
          <cell r="CO3030">
            <v>39160</v>
          </cell>
        </row>
        <row r="3031">
          <cell r="CO3031">
            <v>39170</v>
          </cell>
        </row>
        <row r="3032">
          <cell r="CO3032">
            <v>39180</v>
          </cell>
        </row>
        <row r="3033">
          <cell r="CO3033">
            <v>39190</v>
          </cell>
        </row>
        <row r="3034">
          <cell r="CO3034">
            <v>39200</v>
          </cell>
        </row>
        <row r="3035">
          <cell r="CO3035">
            <v>39210</v>
          </cell>
        </row>
        <row r="3036">
          <cell r="CO3036">
            <v>39220</v>
          </cell>
        </row>
        <row r="3037">
          <cell r="CO3037">
            <v>39230</v>
          </cell>
        </row>
        <row r="3038">
          <cell r="CO3038">
            <v>39240</v>
          </cell>
        </row>
        <row r="3039">
          <cell r="CO3039">
            <v>39250</v>
          </cell>
        </row>
        <row r="3040">
          <cell r="CO3040">
            <v>39260</v>
          </cell>
        </row>
        <row r="3041">
          <cell r="CO3041">
            <v>39270</v>
          </cell>
        </row>
        <row r="3042">
          <cell r="CO3042">
            <v>39280</v>
          </cell>
        </row>
        <row r="3043">
          <cell r="CO3043">
            <v>39290</v>
          </cell>
        </row>
        <row r="3044">
          <cell r="CO3044">
            <v>39300</v>
          </cell>
        </row>
        <row r="3045">
          <cell r="CO3045">
            <v>39310</v>
          </cell>
        </row>
        <row r="3046">
          <cell r="CO3046">
            <v>39320</v>
          </cell>
        </row>
        <row r="3047">
          <cell r="CO3047">
            <v>39330</v>
          </cell>
        </row>
        <row r="3048">
          <cell r="CO3048">
            <v>39340</v>
          </cell>
        </row>
        <row r="3049">
          <cell r="CO3049">
            <v>39350</v>
          </cell>
        </row>
        <row r="3050">
          <cell r="CO3050">
            <v>39360</v>
          </cell>
        </row>
        <row r="3051">
          <cell r="CO3051">
            <v>39370</v>
          </cell>
        </row>
        <row r="3052">
          <cell r="CO3052">
            <v>39380</v>
          </cell>
        </row>
        <row r="3053">
          <cell r="CO3053">
            <v>39390</v>
          </cell>
        </row>
        <row r="3054">
          <cell r="CO3054">
            <v>39400</v>
          </cell>
        </row>
        <row r="3055">
          <cell r="CO3055">
            <v>39410</v>
          </cell>
        </row>
        <row r="3056">
          <cell r="CO3056">
            <v>39420</v>
          </cell>
        </row>
        <row r="3057">
          <cell r="CO3057">
            <v>39430</v>
          </cell>
        </row>
        <row r="3058">
          <cell r="CO3058">
            <v>39440</v>
          </cell>
        </row>
        <row r="3059">
          <cell r="CO3059">
            <v>39450</v>
          </cell>
        </row>
        <row r="3060">
          <cell r="CO3060">
            <v>39460</v>
          </cell>
        </row>
        <row r="3061">
          <cell r="CO3061">
            <v>39470</v>
          </cell>
        </row>
        <row r="3062">
          <cell r="CO3062">
            <v>39480</v>
          </cell>
        </row>
        <row r="3063">
          <cell r="CO3063">
            <v>39490</v>
          </cell>
        </row>
        <row r="3064">
          <cell r="CO3064">
            <v>39500</v>
          </cell>
        </row>
        <row r="3065">
          <cell r="CO3065">
            <v>39510</v>
          </cell>
        </row>
        <row r="3066">
          <cell r="CO3066">
            <v>39520</v>
          </cell>
        </row>
        <row r="3067">
          <cell r="CO3067">
            <v>39530</v>
          </cell>
        </row>
        <row r="3068">
          <cell r="CO3068">
            <v>39540</v>
          </cell>
        </row>
        <row r="3069">
          <cell r="CO3069">
            <v>39550</v>
          </cell>
        </row>
        <row r="3070">
          <cell r="CO3070">
            <v>39560</v>
          </cell>
        </row>
        <row r="3071">
          <cell r="CO3071">
            <v>39570</v>
          </cell>
        </row>
        <row r="3072">
          <cell r="CO3072">
            <v>39580</v>
          </cell>
        </row>
        <row r="3073">
          <cell r="CO3073">
            <v>39590</v>
          </cell>
        </row>
        <row r="3074">
          <cell r="CO3074">
            <v>39600</v>
          </cell>
        </row>
        <row r="3075">
          <cell r="CO3075">
            <v>39610</v>
          </cell>
        </row>
      </sheetData>
      <sheetData sheetId="1"/>
      <sheetData sheetId="2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40"/>
      <sheetName val="41"/>
      <sheetName val="42"/>
      <sheetName val="43"/>
      <sheetName val="44"/>
      <sheetName val="45"/>
      <sheetName val="46"/>
      <sheetName val="47"/>
      <sheetName val="48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D3" t="str">
            <v>DOCUMENTO CDP</v>
          </cell>
          <cell r="I3" t="str">
            <v>DESCRIPCION ACTIVIDAD / DOCUMENTO</v>
          </cell>
          <cell r="J3" t="str">
            <v>Fecha inicio</v>
          </cell>
          <cell r="K3" t="str">
            <v>Emisión para comentarios</v>
          </cell>
          <cell r="L3" t="str">
            <v>Aprobado con comentarios</v>
          </cell>
          <cell r="M3" t="str">
            <v>Emisión para construcción</v>
          </cell>
          <cell r="N3" t="str">
            <v>Aprobado para construcción</v>
          </cell>
          <cell r="O3" t="str">
            <v>Emisión Libros Ingeniería</v>
          </cell>
          <cell r="P3" t="str">
            <v>HORAS HOMBRE</v>
          </cell>
        </row>
        <row r="4">
          <cell r="D4" t="str">
            <v>cod_sub</v>
          </cell>
          <cell r="E4" t="str">
            <v>Area</v>
          </cell>
          <cell r="F4" t="str">
            <v>cin</v>
          </cell>
          <cell r="G4" t="str">
            <v>cod_doc</v>
          </cell>
          <cell r="H4" t="str">
            <v>consec</v>
          </cell>
          <cell r="R4">
            <v>39101</v>
          </cell>
          <cell r="S4">
            <v>39108</v>
          </cell>
          <cell r="T4">
            <v>39115</v>
          </cell>
          <cell r="U4">
            <v>39122</v>
          </cell>
          <cell r="V4">
            <v>39129</v>
          </cell>
          <cell r="W4">
            <v>39136</v>
          </cell>
          <cell r="X4">
            <v>39143</v>
          </cell>
          <cell r="Y4">
            <v>39150</v>
          </cell>
          <cell r="Z4">
            <v>39157</v>
          </cell>
          <cell r="AA4">
            <v>39164</v>
          </cell>
          <cell r="AB4">
            <v>39171</v>
          </cell>
          <cell r="AC4">
            <v>39178</v>
          </cell>
          <cell r="AD4">
            <v>39185</v>
          </cell>
          <cell r="AE4">
            <v>39192</v>
          </cell>
          <cell r="AF4">
            <v>39199</v>
          </cell>
          <cell r="AG4">
            <v>39206</v>
          </cell>
          <cell r="AH4">
            <v>39213</v>
          </cell>
          <cell r="AI4">
            <v>39220</v>
          </cell>
          <cell r="AJ4">
            <v>39227</v>
          </cell>
          <cell r="AK4">
            <v>39234</v>
          </cell>
          <cell r="AL4">
            <v>39241</v>
          </cell>
          <cell r="AM4">
            <v>39248</v>
          </cell>
          <cell r="AN4">
            <v>39255</v>
          </cell>
          <cell r="AO4">
            <v>39262</v>
          </cell>
          <cell r="AP4">
            <v>39269</v>
          </cell>
          <cell r="AQ4">
            <v>39276</v>
          </cell>
          <cell r="AR4">
            <v>39283</v>
          </cell>
          <cell r="AS4">
            <v>39290</v>
          </cell>
          <cell r="AT4">
            <v>39297</v>
          </cell>
          <cell r="AU4">
            <v>39304</v>
          </cell>
          <cell r="AV4">
            <v>39311</v>
          </cell>
          <cell r="AW4">
            <v>39318</v>
          </cell>
          <cell r="AX4">
            <v>39325</v>
          </cell>
          <cell r="AY4">
            <v>39332</v>
          </cell>
          <cell r="AZ4">
            <v>39339</v>
          </cell>
          <cell r="BA4">
            <v>39346</v>
          </cell>
          <cell r="BB4">
            <v>39353</v>
          </cell>
          <cell r="BC4">
            <v>39360</v>
          </cell>
          <cell r="BD4">
            <v>39367</v>
          </cell>
          <cell r="BE4">
            <v>39374</v>
          </cell>
          <cell r="BF4">
            <v>39381</v>
          </cell>
          <cell r="BG4">
            <v>39388</v>
          </cell>
          <cell r="BH4">
            <v>39395</v>
          </cell>
          <cell r="BI4">
            <v>39402</v>
          </cell>
          <cell r="BJ4">
            <v>39409</v>
          </cell>
          <cell r="BK4">
            <v>39416</v>
          </cell>
          <cell r="BL4">
            <v>39423</v>
          </cell>
          <cell r="BM4">
            <v>39430</v>
          </cell>
          <cell r="BN4">
            <v>39437</v>
          </cell>
          <cell r="BO4">
            <v>39444</v>
          </cell>
          <cell r="BP4">
            <v>39451</v>
          </cell>
          <cell r="BQ4">
            <v>39458</v>
          </cell>
          <cell r="BR4">
            <v>39465</v>
          </cell>
          <cell r="BS4">
            <v>39472</v>
          </cell>
          <cell r="BT4">
            <v>39479</v>
          </cell>
          <cell r="BU4">
            <v>39486</v>
          </cell>
          <cell r="BV4">
            <v>39493</v>
          </cell>
          <cell r="BW4">
            <v>39500</v>
          </cell>
          <cell r="BX4">
            <v>39507</v>
          </cell>
          <cell r="BY4">
            <v>39514</v>
          </cell>
          <cell r="BZ4">
            <v>39521</v>
          </cell>
          <cell r="CA4">
            <v>39528</v>
          </cell>
          <cell r="CB4">
            <v>39535</v>
          </cell>
          <cell r="CC4">
            <v>39542</v>
          </cell>
          <cell r="CD4">
            <v>39549</v>
          </cell>
          <cell r="CE4">
            <v>39556</v>
          </cell>
          <cell r="CF4">
            <v>39563</v>
          </cell>
          <cell r="CG4">
            <v>39570</v>
          </cell>
          <cell r="CH4">
            <v>39577</v>
          </cell>
          <cell r="CI4">
            <v>39584</v>
          </cell>
          <cell r="CJ4">
            <v>39591</v>
          </cell>
          <cell r="CK4">
            <v>39598</v>
          </cell>
        </row>
        <row r="5">
          <cell r="D5" t="str">
            <v>01</v>
          </cell>
          <cell r="E5" t="str">
            <v>46</v>
          </cell>
          <cell r="F5" t="str">
            <v>P03</v>
          </cell>
          <cell r="H5" t="str">
            <v>001</v>
          </cell>
          <cell r="I5" t="str">
            <v>DIAGRAMAS DE FLUJO DE PROCESOS HIDROGENO DE BALANCE</v>
          </cell>
          <cell r="J5">
            <v>39156</v>
          </cell>
          <cell r="K5">
            <v>39185</v>
          </cell>
          <cell r="L5">
            <v>39199</v>
          </cell>
          <cell r="M5">
            <v>39261</v>
          </cell>
          <cell r="N5">
            <v>39275</v>
          </cell>
          <cell r="O5">
            <v>39476</v>
          </cell>
          <cell r="P5">
            <v>147.65506756756756</v>
          </cell>
          <cell r="Q5" t="str">
            <v>P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0.5</v>
          </cell>
          <cell r="AF5">
            <v>0.5</v>
          </cell>
          <cell r="AG5">
            <v>0.7</v>
          </cell>
          <cell r="AH5">
            <v>0.7</v>
          </cell>
          <cell r="AI5">
            <v>0.7</v>
          </cell>
          <cell r="AJ5">
            <v>0.7</v>
          </cell>
          <cell r="AK5">
            <v>0.7</v>
          </cell>
          <cell r="AL5">
            <v>0.7</v>
          </cell>
          <cell r="AM5">
            <v>0.7</v>
          </cell>
          <cell r="AN5">
            <v>0.7</v>
          </cell>
          <cell r="AO5">
            <v>0.7</v>
          </cell>
          <cell r="AP5">
            <v>0.7</v>
          </cell>
          <cell r="AQ5">
            <v>0.95</v>
          </cell>
          <cell r="AR5">
            <v>0.95</v>
          </cell>
          <cell r="AS5">
            <v>0.95</v>
          </cell>
          <cell r="AT5">
            <v>0.95</v>
          </cell>
          <cell r="AU5">
            <v>0.95</v>
          </cell>
          <cell r="AV5">
            <v>0.95</v>
          </cell>
          <cell r="AW5">
            <v>0.95</v>
          </cell>
          <cell r="AX5">
            <v>0.95</v>
          </cell>
          <cell r="AY5">
            <v>0.95</v>
          </cell>
          <cell r="AZ5">
            <v>0.95</v>
          </cell>
          <cell r="BA5">
            <v>0.95</v>
          </cell>
          <cell r="BB5">
            <v>0.95</v>
          </cell>
          <cell r="BC5">
            <v>0.95</v>
          </cell>
          <cell r="BD5">
            <v>0.95</v>
          </cell>
          <cell r="BE5">
            <v>0.95</v>
          </cell>
          <cell r="BF5">
            <v>0.95</v>
          </cell>
          <cell r="BG5">
            <v>0.95</v>
          </cell>
          <cell r="BH5">
            <v>0.95</v>
          </cell>
          <cell r="BI5">
            <v>0.95</v>
          </cell>
          <cell r="BJ5">
            <v>0.95</v>
          </cell>
          <cell r="BK5">
            <v>0.95</v>
          </cell>
          <cell r="BL5">
            <v>0.95</v>
          </cell>
          <cell r="BM5">
            <v>0.95</v>
          </cell>
          <cell r="BN5">
            <v>0.95</v>
          </cell>
          <cell r="BO5">
            <v>0.95</v>
          </cell>
          <cell r="BP5">
            <v>0.95</v>
          </cell>
          <cell r="BQ5">
            <v>0.95</v>
          </cell>
          <cell r="BR5">
            <v>0.95</v>
          </cell>
          <cell r="BS5">
            <v>0.95</v>
          </cell>
          <cell r="BT5">
            <v>1</v>
          </cell>
          <cell r="BU5">
            <v>1</v>
          </cell>
          <cell r="BV5">
            <v>1</v>
          </cell>
          <cell r="BW5">
            <v>1</v>
          </cell>
          <cell r="BX5">
            <v>1</v>
          </cell>
          <cell r="BY5">
            <v>1</v>
          </cell>
          <cell r="BZ5">
            <v>1</v>
          </cell>
          <cell r="CA5">
            <v>1</v>
          </cell>
          <cell r="CB5">
            <v>1</v>
          </cell>
          <cell r="CC5">
            <v>1</v>
          </cell>
          <cell r="CD5">
            <v>1</v>
          </cell>
          <cell r="CE5">
            <v>1</v>
          </cell>
          <cell r="CF5">
            <v>1</v>
          </cell>
          <cell r="CG5">
            <v>1</v>
          </cell>
          <cell r="CH5">
            <v>1</v>
          </cell>
          <cell r="CI5">
            <v>1</v>
          </cell>
          <cell r="CJ5">
            <v>1</v>
          </cell>
          <cell r="CK5">
            <v>1</v>
          </cell>
        </row>
        <row r="6">
          <cell r="J6">
            <v>39156</v>
          </cell>
          <cell r="K6">
            <v>39185</v>
          </cell>
          <cell r="L6">
            <v>39330</v>
          </cell>
          <cell r="M6">
            <v>39485</v>
          </cell>
          <cell r="N6">
            <v>39499</v>
          </cell>
          <cell r="O6">
            <v>39642</v>
          </cell>
          <cell r="Q6" t="str">
            <v>R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0.5</v>
          </cell>
          <cell r="AF6">
            <v>0.5</v>
          </cell>
          <cell r="AG6">
            <v>0.5</v>
          </cell>
          <cell r="AH6">
            <v>0.5</v>
          </cell>
          <cell r="AI6">
            <v>0.5</v>
          </cell>
          <cell r="AJ6">
            <v>0.5</v>
          </cell>
          <cell r="AK6">
            <v>0.5</v>
          </cell>
          <cell r="AL6">
            <v>0.5</v>
          </cell>
          <cell r="AM6">
            <v>0.5</v>
          </cell>
          <cell r="AN6">
            <v>0.5</v>
          </cell>
          <cell r="AO6">
            <v>0.5</v>
          </cell>
          <cell r="AP6">
            <v>0.5</v>
          </cell>
          <cell r="AQ6">
            <v>0.5</v>
          </cell>
          <cell r="AR6">
            <v>0.5</v>
          </cell>
          <cell r="AS6">
            <v>0.5</v>
          </cell>
          <cell r="AT6">
            <v>0.5</v>
          </cell>
          <cell r="AU6">
            <v>0.5</v>
          </cell>
          <cell r="AV6">
            <v>0.5</v>
          </cell>
          <cell r="AW6">
            <v>0.5</v>
          </cell>
          <cell r="AX6">
            <v>0.5</v>
          </cell>
          <cell r="AY6">
            <v>0.7</v>
          </cell>
          <cell r="AZ6">
            <v>0.7</v>
          </cell>
          <cell r="BA6">
            <v>0.7</v>
          </cell>
          <cell r="BB6">
            <v>0.7</v>
          </cell>
          <cell r="BC6">
            <v>0.7</v>
          </cell>
          <cell r="BD6">
            <v>0.7</v>
          </cell>
          <cell r="BE6">
            <v>0.7</v>
          </cell>
          <cell r="BF6">
            <v>0.7</v>
          </cell>
          <cell r="BG6">
            <v>0.7</v>
          </cell>
          <cell r="BH6">
            <v>0.7</v>
          </cell>
          <cell r="BI6">
            <v>0.7</v>
          </cell>
          <cell r="BJ6">
            <v>0.7</v>
          </cell>
          <cell r="BK6">
            <v>0.7</v>
          </cell>
          <cell r="BL6">
            <v>0.7</v>
          </cell>
          <cell r="BM6">
            <v>0.7</v>
          </cell>
          <cell r="BN6">
            <v>0.7</v>
          </cell>
          <cell r="BO6">
            <v>0.7</v>
          </cell>
          <cell r="BP6">
            <v>0.7</v>
          </cell>
          <cell r="BQ6">
            <v>0.7</v>
          </cell>
          <cell r="BR6">
            <v>0.7</v>
          </cell>
          <cell r="BS6">
            <v>0.7</v>
          </cell>
          <cell r="BT6">
            <v>0.7</v>
          </cell>
          <cell r="BU6">
            <v>0.7</v>
          </cell>
          <cell r="BV6">
            <v>0.7</v>
          </cell>
          <cell r="BW6">
            <v>0.95</v>
          </cell>
          <cell r="BX6">
            <v>0.95</v>
          </cell>
          <cell r="BY6">
            <v>0.95</v>
          </cell>
          <cell r="BZ6">
            <v>0.95</v>
          </cell>
          <cell r="CA6">
            <v>0.95</v>
          </cell>
          <cell r="CB6">
            <v>0.95</v>
          </cell>
          <cell r="CC6">
            <v>0.95</v>
          </cell>
          <cell r="CD6">
            <v>0.95</v>
          </cell>
          <cell r="CE6">
            <v>0.95</v>
          </cell>
          <cell r="CF6">
            <v>0.95</v>
          </cell>
          <cell r="CG6">
            <v>0.95</v>
          </cell>
          <cell r="CH6">
            <v>0.95</v>
          </cell>
          <cell r="CI6">
            <v>0.95</v>
          </cell>
          <cell r="CJ6">
            <v>0.95</v>
          </cell>
          <cell r="CK6">
            <v>0.95</v>
          </cell>
        </row>
        <row r="7">
          <cell r="Q7" t="str">
            <v>E</v>
          </cell>
          <cell r="AB7">
            <v>0.1</v>
          </cell>
          <cell r="AC7">
            <v>0.5</v>
          </cell>
          <cell r="AD7">
            <v>0.5</v>
          </cell>
          <cell r="AE7">
            <v>0.5</v>
          </cell>
          <cell r="AF7">
            <v>0.5</v>
          </cell>
          <cell r="AG7">
            <v>0.5</v>
          </cell>
          <cell r="AH7">
            <v>0.5</v>
          </cell>
          <cell r="AI7">
            <v>0.7</v>
          </cell>
          <cell r="AJ7">
            <v>0.7</v>
          </cell>
          <cell r="AK7">
            <v>0.7</v>
          </cell>
          <cell r="AL7">
            <v>0.7</v>
          </cell>
          <cell r="AM7">
            <v>0.7</v>
          </cell>
          <cell r="AN7">
            <v>0.7</v>
          </cell>
          <cell r="AO7">
            <v>0.7</v>
          </cell>
          <cell r="AP7">
            <v>0.7</v>
          </cell>
          <cell r="AQ7">
            <v>0.7</v>
          </cell>
          <cell r="AR7">
            <v>0.7</v>
          </cell>
          <cell r="AS7">
            <v>0.7</v>
          </cell>
          <cell r="AT7">
            <v>0.7</v>
          </cell>
          <cell r="AU7">
            <v>0.7</v>
          </cell>
          <cell r="AV7">
            <v>0.7</v>
          </cell>
          <cell r="AW7">
            <v>0.7</v>
          </cell>
          <cell r="AX7">
            <v>0.7</v>
          </cell>
          <cell r="AY7">
            <v>0.7</v>
          </cell>
          <cell r="AZ7">
            <v>0.7</v>
          </cell>
          <cell r="BA7">
            <v>0.7</v>
          </cell>
          <cell r="BB7">
            <v>0.7</v>
          </cell>
          <cell r="BC7">
            <v>0.7</v>
          </cell>
          <cell r="BD7">
            <v>0.7</v>
          </cell>
          <cell r="BE7">
            <v>0.7</v>
          </cell>
          <cell r="BF7">
            <v>0.7</v>
          </cell>
          <cell r="BG7">
            <v>0.7</v>
          </cell>
          <cell r="BH7">
            <v>0.7</v>
          </cell>
          <cell r="BI7">
            <v>0.7</v>
          </cell>
          <cell r="BJ7">
            <v>0.7</v>
          </cell>
          <cell r="BK7">
            <v>0.7</v>
          </cell>
          <cell r="BL7">
            <v>0.7</v>
          </cell>
          <cell r="BM7">
            <v>0.7</v>
          </cell>
          <cell r="BN7">
            <v>0.7</v>
          </cell>
          <cell r="BO7">
            <v>0.7</v>
          </cell>
          <cell r="BP7">
            <v>0.7</v>
          </cell>
          <cell r="BQ7">
            <v>0.7</v>
          </cell>
          <cell r="BR7">
            <v>0.7</v>
          </cell>
          <cell r="BS7">
            <v>0.7</v>
          </cell>
          <cell r="BT7">
            <v>0.7</v>
          </cell>
          <cell r="BU7">
            <v>0.7</v>
          </cell>
          <cell r="BV7">
            <v>0.7</v>
          </cell>
          <cell r="BW7">
            <v>0.7</v>
          </cell>
          <cell r="BX7">
            <v>0.7</v>
          </cell>
          <cell r="BY7">
            <v>0.7</v>
          </cell>
          <cell r="BZ7">
            <v>0.7</v>
          </cell>
          <cell r="CA7">
            <v>0.7</v>
          </cell>
          <cell r="CB7">
            <v>0.7</v>
          </cell>
          <cell r="CC7">
            <v>0.7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</row>
        <row r="8">
          <cell r="D8" t="str">
            <v>01</v>
          </cell>
          <cell r="E8" t="str">
            <v>46</v>
          </cell>
          <cell r="F8" t="str">
            <v>P01</v>
          </cell>
          <cell r="G8" t="str">
            <v>TEC</v>
          </cell>
          <cell r="H8" t="str">
            <v>001</v>
          </cell>
          <cell r="I8" t="str">
            <v>BASES DE DISENO DE PROCESOS COMPRESOR DE HIDROGENO - ETILENO II</v>
          </cell>
          <cell r="J8">
            <v>39149</v>
          </cell>
          <cell r="K8">
            <v>39163</v>
          </cell>
          <cell r="L8">
            <v>39177</v>
          </cell>
          <cell r="M8">
            <v>39228</v>
          </cell>
          <cell r="N8">
            <v>39242</v>
          </cell>
          <cell r="O8">
            <v>39476</v>
          </cell>
          <cell r="P8">
            <v>147.65506756756756</v>
          </cell>
          <cell r="Q8" t="str">
            <v>P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0.5</v>
          </cell>
          <cell r="AB8">
            <v>0.5</v>
          </cell>
          <cell r="AC8">
            <v>0.7</v>
          </cell>
          <cell r="AD8">
            <v>0.7</v>
          </cell>
          <cell r="AE8">
            <v>0.7</v>
          </cell>
          <cell r="AF8">
            <v>0.7</v>
          </cell>
          <cell r="AG8">
            <v>0.7</v>
          </cell>
          <cell r="AH8">
            <v>0.7</v>
          </cell>
          <cell r="AI8">
            <v>0.7</v>
          </cell>
          <cell r="AJ8">
            <v>0.7</v>
          </cell>
          <cell r="AK8">
            <v>0.7</v>
          </cell>
          <cell r="AL8">
            <v>0.7</v>
          </cell>
          <cell r="AM8">
            <v>0.95</v>
          </cell>
          <cell r="AN8">
            <v>0.95</v>
          </cell>
          <cell r="AO8">
            <v>0.95</v>
          </cell>
          <cell r="AP8">
            <v>0.95</v>
          </cell>
          <cell r="AQ8">
            <v>0.95</v>
          </cell>
          <cell r="AR8">
            <v>0.95</v>
          </cell>
          <cell r="AS8">
            <v>0.95</v>
          </cell>
          <cell r="AT8">
            <v>0.95</v>
          </cell>
          <cell r="AU8">
            <v>0.95</v>
          </cell>
          <cell r="AV8">
            <v>0.95</v>
          </cell>
          <cell r="AW8">
            <v>0.95</v>
          </cell>
          <cell r="AX8">
            <v>0.95</v>
          </cell>
          <cell r="AY8">
            <v>0.95</v>
          </cell>
          <cell r="AZ8">
            <v>0.95</v>
          </cell>
          <cell r="BA8">
            <v>0.95</v>
          </cell>
          <cell r="BB8">
            <v>0.95</v>
          </cell>
          <cell r="BC8">
            <v>0.95</v>
          </cell>
          <cell r="BD8">
            <v>0.95</v>
          </cell>
          <cell r="BE8">
            <v>0.95</v>
          </cell>
          <cell r="BF8">
            <v>0.95</v>
          </cell>
          <cell r="BG8">
            <v>0.95</v>
          </cell>
          <cell r="BH8">
            <v>0.95</v>
          </cell>
          <cell r="BI8">
            <v>0.95</v>
          </cell>
          <cell r="BJ8">
            <v>0.95</v>
          </cell>
          <cell r="BK8">
            <v>0.95</v>
          </cell>
          <cell r="BL8">
            <v>0.95</v>
          </cell>
          <cell r="BM8">
            <v>0.95</v>
          </cell>
          <cell r="BN8">
            <v>0.95</v>
          </cell>
          <cell r="BO8">
            <v>0.95</v>
          </cell>
          <cell r="BP8">
            <v>0.95</v>
          </cell>
          <cell r="BQ8">
            <v>0.95</v>
          </cell>
          <cell r="BR8">
            <v>0.95</v>
          </cell>
          <cell r="BS8">
            <v>0.95</v>
          </cell>
          <cell r="BT8">
            <v>1</v>
          </cell>
          <cell r="BU8">
            <v>1</v>
          </cell>
          <cell r="BV8">
            <v>1</v>
          </cell>
          <cell r="BW8">
            <v>1</v>
          </cell>
          <cell r="BX8">
            <v>1</v>
          </cell>
          <cell r="BY8">
            <v>1</v>
          </cell>
          <cell r="BZ8">
            <v>1</v>
          </cell>
          <cell r="CA8">
            <v>1</v>
          </cell>
          <cell r="CB8">
            <v>1</v>
          </cell>
          <cell r="CC8">
            <v>1</v>
          </cell>
          <cell r="CD8">
            <v>1</v>
          </cell>
          <cell r="CE8">
            <v>1</v>
          </cell>
          <cell r="CF8">
            <v>1</v>
          </cell>
          <cell r="CG8">
            <v>1</v>
          </cell>
          <cell r="CH8">
            <v>1</v>
          </cell>
          <cell r="CI8">
            <v>1</v>
          </cell>
          <cell r="CJ8">
            <v>1</v>
          </cell>
          <cell r="CK8">
            <v>1</v>
          </cell>
        </row>
        <row r="9">
          <cell r="J9">
            <v>39149</v>
          </cell>
          <cell r="K9">
            <v>39163</v>
          </cell>
          <cell r="L9">
            <v>39330</v>
          </cell>
          <cell r="M9">
            <v>39483</v>
          </cell>
          <cell r="N9">
            <v>39497</v>
          </cell>
          <cell r="O9">
            <v>39642</v>
          </cell>
          <cell r="Q9" t="str">
            <v>R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0.5</v>
          </cell>
          <cell r="AB9">
            <v>0.5</v>
          </cell>
          <cell r="AC9">
            <v>0.5</v>
          </cell>
          <cell r="AD9">
            <v>0.5</v>
          </cell>
          <cell r="AE9">
            <v>0.5</v>
          </cell>
          <cell r="AF9">
            <v>0.5</v>
          </cell>
          <cell r="AG9">
            <v>0.5</v>
          </cell>
          <cell r="AH9">
            <v>0.5</v>
          </cell>
          <cell r="AI9">
            <v>0.5</v>
          </cell>
          <cell r="AJ9">
            <v>0.5</v>
          </cell>
          <cell r="AK9">
            <v>0.5</v>
          </cell>
          <cell r="AL9">
            <v>0.5</v>
          </cell>
          <cell r="AM9">
            <v>0.5</v>
          </cell>
          <cell r="AN9">
            <v>0.5</v>
          </cell>
          <cell r="AO9">
            <v>0.5</v>
          </cell>
          <cell r="AP9">
            <v>0.5</v>
          </cell>
          <cell r="AQ9">
            <v>0.5</v>
          </cell>
          <cell r="AR9">
            <v>0.5</v>
          </cell>
          <cell r="AS9">
            <v>0.5</v>
          </cell>
          <cell r="AT9">
            <v>0.5</v>
          </cell>
          <cell r="AU9">
            <v>0.5</v>
          </cell>
          <cell r="AV9">
            <v>0.5</v>
          </cell>
          <cell r="AW9">
            <v>0.5</v>
          </cell>
          <cell r="AX9">
            <v>0.5</v>
          </cell>
          <cell r="AY9">
            <v>0.7</v>
          </cell>
          <cell r="AZ9">
            <v>0.7</v>
          </cell>
          <cell r="BA9">
            <v>0.7</v>
          </cell>
          <cell r="BB9">
            <v>0.7</v>
          </cell>
          <cell r="BC9">
            <v>0.7</v>
          </cell>
          <cell r="BD9">
            <v>0.7</v>
          </cell>
          <cell r="BE9">
            <v>0.7</v>
          </cell>
          <cell r="BF9">
            <v>0.7</v>
          </cell>
          <cell r="BG9">
            <v>0.7</v>
          </cell>
          <cell r="BH9">
            <v>0.7</v>
          </cell>
          <cell r="BI9">
            <v>0.7</v>
          </cell>
          <cell r="BJ9">
            <v>0.7</v>
          </cell>
          <cell r="BK9">
            <v>0.7</v>
          </cell>
          <cell r="BL9">
            <v>0.7</v>
          </cell>
          <cell r="BM9">
            <v>0.7</v>
          </cell>
          <cell r="BN9">
            <v>0.7</v>
          </cell>
          <cell r="BO9">
            <v>0.7</v>
          </cell>
          <cell r="BP9">
            <v>0.7</v>
          </cell>
          <cell r="BQ9">
            <v>0.7</v>
          </cell>
          <cell r="BR9">
            <v>0.7</v>
          </cell>
          <cell r="BS9">
            <v>0.7</v>
          </cell>
          <cell r="BT9">
            <v>0.7</v>
          </cell>
          <cell r="BU9">
            <v>0.7</v>
          </cell>
          <cell r="BV9">
            <v>0.7</v>
          </cell>
          <cell r="BW9">
            <v>0.95</v>
          </cell>
          <cell r="BX9">
            <v>0.95</v>
          </cell>
          <cell r="BY9">
            <v>0.95</v>
          </cell>
          <cell r="BZ9">
            <v>0.95</v>
          </cell>
          <cell r="CA9">
            <v>0.95</v>
          </cell>
          <cell r="CB9">
            <v>0.95</v>
          </cell>
          <cell r="CC9">
            <v>0.95</v>
          </cell>
          <cell r="CD9">
            <v>0.95</v>
          </cell>
          <cell r="CE9">
            <v>0.95</v>
          </cell>
          <cell r="CF9">
            <v>0.95</v>
          </cell>
          <cell r="CG9">
            <v>0.95</v>
          </cell>
          <cell r="CH9">
            <v>0.95</v>
          </cell>
          <cell r="CI9">
            <v>0.95</v>
          </cell>
          <cell r="CJ9">
            <v>0.95</v>
          </cell>
          <cell r="CK9">
            <v>0.95</v>
          </cell>
        </row>
        <row r="10">
          <cell r="Q10" t="str">
            <v>E</v>
          </cell>
          <cell r="AB10">
            <v>0.45</v>
          </cell>
          <cell r="AC10">
            <v>0.5</v>
          </cell>
          <cell r="AD10">
            <v>0.5</v>
          </cell>
          <cell r="AE10">
            <v>0.5</v>
          </cell>
          <cell r="AF10">
            <v>0.5</v>
          </cell>
          <cell r="AG10">
            <v>0.5</v>
          </cell>
          <cell r="AH10">
            <v>0.5</v>
          </cell>
          <cell r="AI10">
            <v>0.5</v>
          </cell>
          <cell r="AJ10">
            <v>0.5</v>
          </cell>
          <cell r="AK10">
            <v>0.5</v>
          </cell>
          <cell r="AL10">
            <v>0.5</v>
          </cell>
          <cell r="AM10">
            <v>0.7</v>
          </cell>
          <cell r="AN10">
            <v>0.7</v>
          </cell>
          <cell r="AO10">
            <v>0.7</v>
          </cell>
          <cell r="AP10">
            <v>0.7</v>
          </cell>
          <cell r="AQ10">
            <v>0.7</v>
          </cell>
          <cell r="AR10">
            <v>0.7</v>
          </cell>
          <cell r="AS10">
            <v>0.7</v>
          </cell>
          <cell r="AT10">
            <v>0.7</v>
          </cell>
          <cell r="AU10">
            <v>0.7</v>
          </cell>
          <cell r="AV10">
            <v>0.7</v>
          </cell>
          <cell r="AW10">
            <v>0.7</v>
          </cell>
          <cell r="AX10">
            <v>0.7</v>
          </cell>
          <cell r="AY10">
            <v>0.7</v>
          </cell>
          <cell r="AZ10">
            <v>0.7</v>
          </cell>
          <cell r="BA10">
            <v>0.7</v>
          </cell>
          <cell r="BB10">
            <v>0.7</v>
          </cell>
          <cell r="BC10">
            <v>0.7</v>
          </cell>
          <cell r="BD10">
            <v>0.7</v>
          </cell>
          <cell r="BE10">
            <v>0.7</v>
          </cell>
          <cell r="BF10">
            <v>0.7</v>
          </cell>
          <cell r="BG10">
            <v>0.7</v>
          </cell>
          <cell r="BH10">
            <v>0.7</v>
          </cell>
          <cell r="BI10">
            <v>0.7</v>
          </cell>
          <cell r="BJ10">
            <v>0.7</v>
          </cell>
          <cell r="BK10">
            <v>0.7</v>
          </cell>
          <cell r="BL10">
            <v>0.7</v>
          </cell>
          <cell r="BM10">
            <v>0.7</v>
          </cell>
          <cell r="BN10">
            <v>0.7</v>
          </cell>
          <cell r="BO10">
            <v>0.7</v>
          </cell>
          <cell r="BP10">
            <v>0.7</v>
          </cell>
          <cell r="BQ10">
            <v>0.7</v>
          </cell>
          <cell r="BR10">
            <v>0.7</v>
          </cell>
          <cell r="BS10">
            <v>0.7</v>
          </cell>
          <cell r="BT10">
            <v>0.7</v>
          </cell>
          <cell r="BU10">
            <v>0.7</v>
          </cell>
          <cell r="BV10">
            <v>0.7</v>
          </cell>
          <cell r="BW10">
            <v>0.7</v>
          </cell>
          <cell r="BX10">
            <v>0.7</v>
          </cell>
          <cell r="BY10">
            <v>0.7</v>
          </cell>
          <cell r="BZ10">
            <v>0.7</v>
          </cell>
          <cell r="CA10">
            <v>0.95</v>
          </cell>
          <cell r="CB10">
            <v>0.95</v>
          </cell>
          <cell r="CC10">
            <v>0.95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</row>
        <row r="11">
          <cell r="D11" t="str">
            <v>01</v>
          </cell>
          <cell r="E11" t="str">
            <v>46</v>
          </cell>
          <cell r="F11" t="str">
            <v>P01</v>
          </cell>
          <cell r="G11" t="str">
            <v>TEC</v>
          </cell>
          <cell r="H11" t="str">
            <v>010</v>
          </cell>
          <cell r="I11" t="str">
            <v>DESCRIPCION DEL PROCESO</v>
          </cell>
          <cell r="J11">
            <v>39167</v>
          </cell>
          <cell r="K11">
            <v>39195</v>
          </cell>
          <cell r="L11">
            <v>39209</v>
          </cell>
          <cell r="M11">
            <v>39309</v>
          </cell>
          <cell r="N11">
            <v>39323</v>
          </cell>
          <cell r="O11">
            <v>39476</v>
          </cell>
          <cell r="P11">
            <v>147.65506756756756</v>
          </cell>
          <cell r="Q11" t="str">
            <v>P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0.5</v>
          </cell>
          <cell r="AG11">
            <v>0.5</v>
          </cell>
          <cell r="AH11">
            <v>0.7</v>
          </cell>
          <cell r="AI11">
            <v>0.7</v>
          </cell>
          <cell r="AJ11">
            <v>0.7</v>
          </cell>
          <cell r="AK11">
            <v>0.7</v>
          </cell>
          <cell r="AL11">
            <v>0.7</v>
          </cell>
          <cell r="AM11">
            <v>0.7</v>
          </cell>
          <cell r="AN11">
            <v>0.7</v>
          </cell>
          <cell r="AO11">
            <v>0.7</v>
          </cell>
          <cell r="AP11">
            <v>0.7</v>
          </cell>
          <cell r="AQ11">
            <v>0.7</v>
          </cell>
          <cell r="AR11">
            <v>0.7</v>
          </cell>
          <cell r="AS11">
            <v>0.7</v>
          </cell>
          <cell r="AT11">
            <v>0.7</v>
          </cell>
          <cell r="AU11">
            <v>0.7</v>
          </cell>
          <cell r="AV11">
            <v>0.7</v>
          </cell>
          <cell r="AW11">
            <v>0.7</v>
          </cell>
          <cell r="AX11">
            <v>0.95</v>
          </cell>
          <cell r="AY11">
            <v>0.95</v>
          </cell>
          <cell r="AZ11">
            <v>0.95</v>
          </cell>
          <cell r="BA11">
            <v>0.95</v>
          </cell>
          <cell r="BB11">
            <v>0.95</v>
          </cell>
          <cell r="BC11">
            <v>0.95</v>
          </cell>
          <cell r="BD11">
            <v>0.95</v>
          </cell>
          <cell r="BE11">
            <v>0.95</v>
          </cell>
          <cell r="BF11">
            <v>0.95</v>
          </cell>
          <cell r="BG11">
            <v>0.95</v>
          </cell>
          <cell r="BH11">
            <v>0.95</v>
          </cell>
          <cell r="BI11">
            <v>0.95</v>
          </cell>
          <cell r="BJ11">
            <v>0.95</v>
          </cell>
          <cell r="BK11">
            <v>0.95</v>
          </cell>
          <cell r="BL11">
            <v>0.95</v>
          </cell>
          <cell r="BM11">
            <v>0.95</v>
          </cell>
          <cell r="BN11">
            <v>0.95</v>
          </cell>
          <cell r="BO11">
            <v>0.95</v>
          </cell>
          <cell r="BP11">
            <v>0.95</v>
          </cell>
          <cell r="BQ11">
            <v>0.95</v>
          </cell>
          <cell r="BR11">
            <v>0.95</v>
          </cell>
          <cell r="BS11">
            <v>0.95</v>
          </cell>
          <cell r="BT11">
            <v>1</v>
          </cell>
          <cell r="BU11">
            <v>1</v>
          </cell>
          <cell r="BV11">
            <v>1</v>
          </cell>
          <cell r="BW11">
            <v>1</v>
          </cell>
          <cell r="BX11">
            <v>1</v>
          </cell>
          <cell r="BY11">
            <v>1</v>
          </cell>
          <cell r="BZ11">
            <v>1</v>
          </cell>
          <cell r="CA11">
            <v>1</v>
          </cell>
          <cell r="CB11">
            <v>1</v>
          </cell>
          <cell r="CC11">
            <v>1</v>
          </cell>
          <cell r="CD11">
            <v>1</v>
          </cell>
          <cell r="CE11">
            <v>1</v>
          </cell>
          <cell r="CF11">
            <v>1</v>
          </cell>
          <cell r="CG11">
            <v>1</v>
          </cell>
          <cell r="CH11">
            <v>1</v>
          </cell>
          <cell r="CI11">
            <v>1</v>
          </cell>
          <cell r="CJ11">
            <v>1</v>
          </cell>
          <cell r="CK11">
            <v>1</v>
          </cell>
        </row>
        <row r="12">
          <cell r="J12">
            <v>39167</v>
          </cell>
          <cell r="K12">
            <v>39195</v>
          </cell>
          <cell r="L12">
            <v>39330</v>
          </cell>
          <cell r="M12">
            <v>39485</v>
          </cell>
          <cell r="N12">
            <v>39499</v>
          </cell>
          <cell r="O12">
            <v>39642</v>
          </cell>
          <cell r="Q12" t="str">
            <v>R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0.5</v>
          </cell>
          <cell r="AG12">
            <v>0.5</v>
          </cell>
          <cell r="AH12">
            <v>0.5</v>
          </cell>
          <cell r="AI12">
            <v>0.5</v>
          </cell>
          <cell r="AJ12">
            <v>0.5</v>
          </cell>
          <cell r="AK12">
            <v>0.5</v>
          </cell>
          <cell r="AL12">
            <v>0.5</v>
          </cell>
          <cell r="AM12">
            <v>0.5</v>
          </cell>
          <cell r="AN12">
            <v>0.5</v>
          </cell>
          <cell r="AO12">
            <v>0.5</v>
          </cell>
          <cell r="AP12">
            <v>0.5</v>
          </cell>
          <cell r="AQ12">
            <v>0.5</v>
          </cell>
          <cell r="AR12">
            <v>0.5</v>
          </cell>
          <cell r="AS12">
            <v>0.5</v>
          </cell>
          <cell r="AT12">
            <v>0.5</v>
          </cell>
          <cell r="AU12">
            <v>0.5</v>
          </cell>
          <cell r="AV12">
            <v>0.5</v>
          </cell>
          <cell r="AW12">
            <v>0.5</v>
          </cell>
          <cell r="AX12">
            <v>0.5</v>
          </cell>
          <cell r="AY12">
            <v>0.7</v>
          </cell>
          <cell r="AZ12">
            <v>0.7</v>
          </cell>
          <cell r="BA12">
            <v>0.7</v>
          </cell>
          <cell r="BB12">
            <v>0.7</v>
          </cell>
          <cell r="BC12">
            <v>0.7</v>
          </cell>
          <cell r="BD12">
            <v>0.7</v>
          </cell>
          <cell r="BE12">
            <v>0.7</v>
          </cell>
          <cell r="BF12">
            <v>0.7</v>
          </cell>
          <cell r="BG12">
            <v>0.7</v>
          </cell>
          <cell r="BH12">
            <v>0.7</v>
          </cell>
          <cell r="BI12">
            <v>0.7</v>
          </cell>
          <cell r="BJ12">
            <v>0.7</v>
          </cell>
          <cell r="BK12">
            <v>0.7</v>
          </cell>
          <cell r="BL12">
            <v>0.7</v>
          </cell>
          <cell r="BM12">
            <v>0.7</v>
          </cell>
          <cell r="BN12">
            <v>0.7</v>
          </cell>
          <cell r="BO12">
            <v>0.7</v>
          </cell>
          <cell r="BP12">
            <v>0.7</v>
          </cell>
          <cell r="BQ12">
            <v>0.7</v>
          </cell>
          <cell r="BR12">
            <v>0.7</v>
          </cell>
          <cell r="BS12">
            <v>0.7</v>
          </cell>
          <cell r="BT12">
            <v>0.7</v>
          </cell>
          <cell r="BU12">
            <v>0.7</v>
          </cell>
          <cell r="BV12">
            <v>0.7</v>
          </cell>
          <cell r="BW12">
            <v>0.95</v>
          </cell>
          <cell r="BX12">
            <v>0.95</v>
          </cell>
          <cell r="BY12">
            <v>0.95</v>
          </cell>
          <cell r="BZ12">
            <v>0.95</v>
          </cell>
          <cell r="CA12">
            <v>0.95</v>
          </cell>
          <cell r="CB12">
            <v>0.95</v>
          </cell>
          <cell r="CC12">
            <v>0.95</v>
          </cell>
          <cell r="CD12">
            <v>0.95</v>
          </cell>
          <cell r="CE12">
            <v>0.95</v>
          </cell>
          <cell r="CF12">
            <v>0.95</v>
          </cell>
          <cell r="CG12">
            <v>0.95</v>
          </cell>
          <cell r="CH12">
            <v>0.95</v>
          </cell>
          <cell r="CI12">
            <v>0.95</v>
          </cell>
          <cell r="CJ12">
            <v>0.95</v>
          </cell>
          <cell r="CK12">
            <v>0.95</v>
          </cell>
        </row>
        <row r="13">
          <cell r="Q13" t="str">
            <v>E</v>
          </cell>
          <cell r="AH13">
            <v>0.25</v>
          </cell>
          <cell r="AI13">
            <v>0.25</v>
          </cell>
          <cell r="AJ13">
            <v>0.25</v>
          </cell>
          <cell r="AK13">
            <v>0.25</v>
          </cell>
          <cell r="AL13">
            <v>0.25</v>
          </cell>
          <cell r="AM13">
            <v>0.25</v>
          </cell>
          <cell r="AN13">
            <v>0.25</v>
          </cell>
          <cell r="AO13">
            <v>0.25</v>
          </cell>
          <cell r="AP13">
            <v>0.25</v>
          </cell>
          <cell r="AQ13">
            <v>0.5</v>
          </cell>
          <cell r="AR13">
            <v>0.7</v>
          </cell>
          <cell r="AS13">
            <v>0.7</v>
          </cell>
          <cell r="AT13">
            <v>0.7</v>
          </cell>
          <cell r="AU13">
            <v>0.7</v>
          </cell>
          <cell r="AV13">
            <v>0.7</v>
          </cell>
          <cell r="AW13">
            <v>0.7</v>
          </cell>
          <cell r="AX13">
            <v>0.7</v>
          </cell>
          <cell r="AY13">
            <v>0.7</v>
          </cell>
          <cell r="AZ13">
            <v>0.7</v>
          </cell>
          <cell r="BA13">
            <v>0.7</v>
          </cell>
          <cell r="BB13">
            <v>0.7</v>
          </cell>
          <cell r="BC13">
            <v>0.7</v>
          </cell>
          <cell r="BD13">
            <v>0.7</v>
          </cell>
          <cell r="BE13">
            <v>0.7</v>
          </cell>
          <cell r="BF13">
            <v>0.7</v>
          </cell>
          <cell r="BG13">
            <v>0.7</v>
          </cell>
          <cell r="BH13">
            <v>0.7</v>
          </cell>
          <cell r="BI13">
            <v>0.7</v>
          </cell>
          <cell r="BJ13">
            <v>0.7</v>
          </cell>
          <cell r="BK13">
            <v>0.7</v>
          </cell>
          <cell r="BL13">
            <v>0.7</v>
          </cell>
          <cell r="BM13">
            <v>0.7</v>
          </cell>
          <cell r="BN13">
            <v>0.7</v>
          </cell>
          <cell r="BO13">
            <v>0.7</v>
          </cell>
          <cell r="BP13">
            <v>0.7</v>
          </cell>
          <cell r="BQ13">
            <v>0.7</v>
          </cell>
          <cell r="BR13">
            <v>0.7</v>
          </cell>
          <cell r="BS13">
            <v>0.7</v>
          </cell>
          <cell r="BT13">
            <v>0.7</v>
          </cell>
          <cell r="BU13">
            <v>0.7</v>
          </cell>
          <cell r="BV13">
            <v>0.7</v>
          </cell>
          <cell r="BW13">
            <v>0.7</v>
          </cell>
          <cell r="BX13">
            <v>0.7</v>
          </cell>
          <cell r="BY13">
            <v>0.7</v>
          </cell>
          <cell r="BZ13">
            <v>0.7</v>
          </cell>
          <cell r="CA13">
            <v>0.7</v>
          </cell>
          <cell r="CB13">
            <v>0.7</v>
          </cell>
          <cell r="CC13">
            <v>0.7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</row>
        <row r="14">
          <cell r="D14" t="str">
            <v>01</v>
          </cell>
          <cell r="E14" t="str">
            <v>46</v>
          </cell>
          <cell r="F14" t="str">
            <v>I03</v>
          </cell>
          <cell r="H14" t="str">
            <v>007</v>
          </cell>
          <cell r="I14" t="str">
            <v>MATRIZ DE CAUSA/EFECTO</v>
          </cell>
          <cell r="J14">
            <v>39258</v>
          </cell>
          <cell r="K14">
            <v>39283</v>
          </cell>
          <cell r="L14">
            <v>39297</v>
          </cell>
          <cell r="M14">
            <v>39303</v>
          </cell>
          <cell r="N14">
            <v>39317</v>
          </cell>
          <cell r="O14">
            <v>39476</v>
          </cell>
          <cell r="P14">
            <v>116.4264168175353</v>
          </cell>
          <cell r="Q14" t="str">
            <v>P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0.5</v>
          </cell>
          <cell r="AT14">
            <v>0.5</v>
          </cell>
          <cell r="AU14">
            <v>0.7</v>
          </cell>
          <cell r="AV14">
            <v>0.7</v>
          </cell>
          <cell r="AW14">
            <v>0.95</v>
          </cell>
          <cell r="AX14">
            <v>0.95</v>
          </cell>
          <cell r="AY14">
            <v>0.95</v>
          </cell>
          <cell r="AZ14">
            <v>0.95</v>
          </cell>
          <cell r="BA14">
            <v>0.95</v>
          </cell>
          <cell r="BB14">
            <v>0.95</v>
          </cell>
          <cell r="BC14">
            <v>0.95</v>
          </cell>
          <cell r="BD14">
            <v>0.95</v>
          </cell>
          <cell r="BE14">
            <v>0.95</v>
          </cell>
          <cell r="BF14">
            <v>0.95</v>
          </cell>
          <cell r="BG14">
            <v>0.95</v>
          </cell>
          <cell r="BH14">
            <v>0.95</v>
          </cell>
          <cell r="BI14">
            <v>0.95</v>
          </cell>
          <cell r="BJ14">
            <v>0.95</v>
          </cell>
          <cell r="BK14">
            <v>0.95</v>
          </cell>
          <cell r="BL14">
            <v>0.95</v>
          </cell>
          <cell r="BM14">
            <v>0.95</v>
          </cell>
          <cell r="BN14">
            <v>0.95</v>
          </cell>
          <cell r="BO14">
            <v>0.95</v>
          </cell>
          <cell r="BP14">
            <v>0.95</v>
          </cell>
          <cell r="BQ14">
            <v>0.95</v>
          </cell>
          <cell r="BR14">
            <v>0.95</v>
          </cell>
          <cell r="BS14">
            <v>0.95</v>
          </cell>
          <cell r="BT14">
            <v>1</v>
          </cell>
          <cell r="BU14">
            <v>1</v>
          </cell>
          <cell r="BV14">
            <v>1</v>
          </cell>
          <cell r="BW14">
            <v>1</v>
          </cell>
          <cell r="BX14">
            <v>1</v>
          </cell>
          <cell r="BY14">
            <v>1</v>
          </cell>
          <cell r="BZ14">
            <v>1</v>
          </cell>
          <cell r="CA14">
            <v>1</v>
          </cell>
          <cell r="CB14">
            <v>1</v>
          </cell>
          <cell r="CC14">
            <v>1</v>
          </cell>
          <cell r="CD14">
            <v>1</v>
          </cell>
          <cell r="CE14">
            <v>1</v>
          </cell>
          <cell r="CF14">
            <v>1</v>
          </cell>
          <cell r="CG14">
            <v>1</v>
          </cell>
          <cell r="CH14">
            <v>1</v>
          </cell>
          <cell r="CI14">
            <v>1</v>
          </cell>
          <cell r="CJ14">
            <v>1</v>
          </cell>
          <cell r="CK14">
            <v>1</v>
          </cell>
        </row>
        <row r="15">
          <cell r="J15">
            <v>39401</v>
          </cell>
          <cell r="K15">
            <v>39415</v>
          </cell>
          <cell r="L15">
            <v>39507</v>
          </cell>
          <cell r="M15">
            <v>39521</v>
          </cell>
          <cell r="N15">
            <v>39549</v>
          </cell>
          <cell r="O15">
            <v>39642</v>
          </cell>
          <cell r="Q15" t="str">
            <v>R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0.5</v>
          </cell>
          <cell r="BL15">
            <v>0.5</v>
          </cell>
          <cell r="BM15">
            <v>0.5</v>
          </cell>
          <cell r="BN15">
            <v>0.5</v>
          </cell>
          <cell r="BO15">
            <v>0.5</v>
          </cell>
          <cell r="BP15">
            <v>0.5</v>
          </cell>
          <cell r="BQ15">
            <v>0.5</v>
          </cell>
          <cell r="BR15">
            <v>0.5</v>
          </cell>
          <cell r="BS15">
            <v>0.5</v>
          </cell>
          <cell r="BT15">
            <v>0.5</v>
          </cell>
          <cell r="BU15">
            <v>0.5</v>
          </cell>
          <cell r="BV15">
            <v>0.5</v>
          </cell>
          <cell r="BW15">
            <v>0.5</v>
          </cell>
          <cell r="BX15">
            <v>0.5</v>
          </cell>
          <cell r="BY15">
            <v>0.7</v>
          </cell>
          <cell r="BZ15">
            <v>0.7</v>
          </cell>
          <cell r="CA15">
            <v>0.7</v>
          </cell>
          <cell r="CB15">
            <v>0.7</v>
          </cell>
          <cell r="CC15">
            <v>0.7</v>
          </cell>
          <cell r="CD15">
            <v>0.7</v>
          </cell>
          <cell r="CE15">
            <v>0.95</v>
          </cell>
          <cell r="CF15">
            <v>0.95</v>
          </cell>
          <cell r="CG15">
            <v>0.95</v>
          </cell>
          <cell r="CH15">
            <v>0.95</v>
          </cell>
          <cell r="CI15">
            <v>0.95</v>
          </cell>
          <cell r="CJ15">
            <v>0.95</v>
          </cell>
          <cell r="CK15">
            <v>0.95</v>
          </cell>
        </row>
        <row r="16">
          <cell r="Q16" t="str">
            <v>E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0.5</v>
          </cell>
          <cell r="BK16">
            <v>0.5</v>
          </cell>
          <cell r="BL16">
            <v>0.5</v>
          </cell>
          <cell r="BM16">
            <v>0.5</v>
          </cell>
          <cell r="BN16">
            <v>0.5</v>
          </cell>
          <cell r="BO16">
            <v>0.5</v>
          </cell>
          <cell r="BP16">
            <v>0.5</v>
          </cell>
          <cell r="BQ16">
            <v>0.5</v>
          </cell>
          <cell r="BR16">
            <v>0.5</v>
          </cell>
          <cell r="BS16">
            <v>0.5</v>
          </cell>
          <cell r="BT16">
            <v>0.5</v>
          </cell>
          <cell r="BU16">
            <v>0.5</v>
          </cell>
          <cell r="BV16">
            <v>0.5</v>
          </cell>
          <cell r="BW16">
            <v>0.5</v>
          </cell>
          <cell r="BX16">
            <v>0.5</v>
          </cell>
          <cell r="BY16">
            <v>0.5</v>
          </cell>
          <cell r="BZ16">
            <v>0.5</v>
          </cell>
          <cell r="CA16">
            <v>0.5</v>
          </cell>
          <cell r="CB16">
            <v>0.5</v>
          </cell>
          <cell r="CC16">
            <v>0.5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</row>
        <row r="17">
          <cell r="D17" t="str">
            <v>01</v>
          </cell>
          <cell r="E17" t="str">
            <v>46</v>
          </cell>
          <cell r="F17" t="str">
            <v>P01</v>
          </cell>
          <cell r="G17" t="str">
            <v>CAL</v>
          </cell>
          <cell r="H17" t="str">
            <v>001</v>
          </cell>
          <cell r="I17" t="str">
            <v>MEMORIA DE CALCULOS HIDRÁULICOS AREA 46 PLANTA DE ETILENO II</v>
          </cell>
          <cell r="J17">
            <v>39155</v>
          </cell>
          <cell r="K17">
            <v>39183</v>
          </cell>
          <cell r="L17">
            <v>39197</v>
          </cell>
          <cell r="M17">
            <v>39289</v>
          </cell>
          <cell r="N17">
            <v>39303</v>
          </cell>
          <cell r="O17">
            <v>39476</v>
          </cell>
          <cell r="P17">
            <v>174.02204391891894</v>
          </cell>
          <cell r="Q17" t="str">
            <v>P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0.5</v>
          </cell>
          <cell r="AE17">
            <v>0.5</v>
          </cell>
          <cell r="AF17">
            <v>0.7</v>
          </cell>
          <cell r="AG17">
            <v>0.7</v>
          </cell>
          <cell r="AH17">
            <v>0.7</v>
          </cell>
          <cell r="AI17">
            <v>0.7</v>
          </cell>
          <cell r="AJ17">
            <v>0.7</v>
          </cell>
          <cell r="AK17">
            <v>0.7</v>
          </cell>
          <cell r="AL17">
            <v>0.7</v>
          </cell>
          <cell r="AM17">
            <v>0.7</v>
          </cell>
          <cell r="AN17">
            <v>0.7</v>
          </cell>
          <cell r="AO17">
            <v>0.7</v>
          </cell>
          <cell r="AP17">
            <v>0.7</v>
          </cell>
          <cell r="AQ17">
            <v>0.7</v>
          </cell>
          <cell r="AR17">
            <v>0.7</v>
          </cell>
          <cell r="AS17">
            <v>0.7</v>
          </cell>
          <cell r="AT17">
            <v>0.7</v>
          </cell>
          <cell r="AU17">
            <v>0.95</v>
          </cell>
          <cell r="AV17">
            <v>0.95</v>
          </cell>
          <cell r="AW17">
            <v>0.95</v>
          </cell>
          <cell r="AX17">
            <v>0.95</v>
          </cell>
          <cell r="AY17">
            <v>0.95</v>
          </cell>
          <cell r="AZ17">
            <v>0.95</v>
          </cell>
          <cell r="BA17">
            <v>0.95</v>
          </cell>
          <cell r="BB17">
            <v>0.95</v>
          </cell>
          <cell r="BC17">
            <v>0.95</v>
          </cell>
          <cell r="BD17">
            <v>0.95</v>
          </cell>
          <cell r="BE17">
            <v>0.95</v>
          </cell>
          <cell r="BF17">
            <v>0.95</v>
          </cell>
          <cell r="BG17">
            <v>0.95</v>
          </cell>
          <cell r="BH17">
            <v>0.95</v>
          </cell>
          <cell r="BI17">
            <v>0.95</v>
          </cell>
          <cell r="BJ17">
            <v>0.95</v>
          </cell>
          <cell r="BK17">
            <v>0.95</v>
          </cell>
          <cell r="BL17">
            <v>0.95</v>
          </cell>
          <cell r="BM17">
            <v>0.95</v>
          </cell>
          <cell r="BN17">
            <v>0.95</v>
          </cell>
          <cell r="BO17">
            <v>0.95</v>
          </cell>
          <cell r="BP17">
            <v>0.95</v>
          </cell>
          <cell r="BQ17">
            <v>0.95</v>
          </cell>
          <cell r="BR17">
            <v>0.95</v>
          </cell>
          <cell r="BS17">
            <v>0.95</v>
          </cell>
          <cell r="BT17">
            <v>1</v>
          </cell>
          <cell r="BU17">
            <v>1</v>
          </cell>
          <cell r="BV17">
            <v>1</v>
          </cell>
          <cell r="BW17">
            <v>1</v>
          </cell>
          <cell r="BX17">
            <v>1</v>
          </cell>
          <cell r="BY17">
            <v>1</v>
          </cell>
          <cell r="BZ17">
            <v>1</v>
          </cell>
          <cell r="CA17">
            <v>1</v>
          </cell>
          <cell r="CB17">
            <v>1</v>
          </cell>
          <cell r="CC17">
            <v>1</v>
          </cell>
          <cell r="CD17">
            <v>1</v>
          </cell>
          <cell r="CE17">
            <v>1</v>
          </cell>
          <cell r="CF17">
            <v>1</v>
          </cell>
          <cell r="CG17">
            <v>1</v>
          </cell>
          <cell r="CH17">
            <v>1</v>
          </cell>
          <cell r="CI17">
            <v>1</v>
          </cell>
          <cell r="CJ17">
            <v>1</v>
          </cell>
          <cell r="CK17">
            <v>1</v>
          </cell>
        </row>
        <row r="18">
          <cell r="J18">
            <v>39155</v>
          </cell>
          <cell r="K18">
            <v>39183</v>
          </cell>
          <cell r="L18">
            <v>39318</v>
          </cell>
          <cell r="M18">
            <v>39484</v>
          </cell>
          <cell r="N18">
            <v>39498</v>
          </cell>
          <cell r="O18">
            <v>39642</v>
          </cell>
          <cell r="Q18" t="str">
            <v>R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0.5</v>
          </cell>
          <cell r="AE18">
            <v>0.5</v>
          </cell>
          <cell r="AF18">
            <v>0.5</v>
          </cell>
          <cell r="AG18">
            <v>0.5</v>
          </cell>
          <cell r="AH18">
            <v>0.5</v>
          </cell>
          <cell r="AI18">
            <v>0.5</v>
          </cell>
          <cell r="AJ18">
            <v>0.5</v>
          </cell>
          <cell r="AK18">
            <v>0.5</v>
          </cell>
          <cell r="AL18">
            <v>0.5</v>
          </cell>
          <cell r="AM18">
            <v>0.5</v>
          </cell>
          <cell r="AN18">
            <v>0.5</v>
          </cell>
          <cell r="AO18">
            <v>0.5</v>
          </cell>
          <cell r="AP18">
            <v>0.5</v>
          </cell>
          <cell r="AQ18">
            <v>0.5</v>
          </cell>
          <cell r="AR18">
            <v>0.5</v>
          </cell>
          <cell r="AS18">
            <v>0.5</v>
          </cell>
          <cell r="AT18">
            <v>0.5</v>
          </cell>
          <cell r="AU18">
            <v>0.5</v>
          </cell>
          <cell r="AV18">
            <v>0.5</v>
          </cell>
          <cell r="AW18">
            <v>0.5</v>
          </cell>
          <cell r="AX18">
            <v>0.7</v>
          </cell>
          <cell r="AY18">
            <v>0.7</v>
          </cell>
          <cell r="AZ18">
            <v>0.7</v>
          </cell>
          <cell r="BA18">
            <v>0.7</v>
          </cell>
          <cell r="BB18">
            <v>0.7</v>
          </cell>
          <cell r="BC18">
            <v>0.7</v>
          </cell>
          <cell r="BD18">
            <v>0.7</v>
          </cell>
          <cell r="BE18">
            <v>0.7</v>
          </cell>
          <cell r="BF18">
            <v>0.7</v>
          </cell>
          <cell r="BG18">
            <v>0.7</v>
          </cell>
          <cell r="BH18">
            <v>0.7</v>
          </cell>
          <cell r="BI18">
            <v>0.7</v>
          </cell>
          <cell r="BJ18">
            <v>0.7</v>
          </cell>
          <cell r="BK18">
            <v>0.7</v>
          </cell>
          <cell r="BL18">
            <v>0.7</v>
          </cell>
          <cell r="BM18">
            <v>0.7</v>
          </cell>
          <cell r="BN18">
            <v>0.7</v>
          </cell>
          <cell r="BO18">
            <v>0.7</v>
          </cell>
          <cell r="BP18">
            <v>0.7</v>
          </cell>
          <cell r="BQ18">
            <v>0.7</v>
          </cell>
          <cell r="BR18">
            <v>0.7</v>
          </cell>
          <cell r="BS18">
            <v>0.7</v>
          </cell>
          <cell r="BT18">
            <v>0.7</v>
          </cell>
          <cell r="BU18">
            <v>0.7</v>
          </cell>
          <cell r="BV18">
            <v>0.7</v>
          </cell>
          <cell r="BW18">
            <v>0.95</v>
          </cell>
          <cell r="BX18">
            <v>0.95</v>
          </cell>
          <cell r="BY18">
            <v>0.95</v>
          </cell>
          <cell r="BZ18">
            <v>0.95</v>
          </cell>
          <cell r="CA18">
            <v>0.95</v>
          </cell>
          <cell r="CB18">
            <v>0.95</v>
          </cell>
          <cell r="CC18">
            <v>0.95</v>
          </cell>
          <cell r="CD18">
            <v>0.95</v>
          </cell>
          <cell r="CE18">
            <v>0.95</v>
          </cell>
          <cell r="CF18">
            <v>0.95</v>
          </cell>
          <cell r="CG18">
            <v>0.95</v>
          </cell>
          <cell r="CH18">
            <v>0.95</v>
          </cell>
          <cell r="CI18">
            <v>0.95</v>
          </cell>
          <cell r="CJ18">
            <v>0.95</v>
          </cell>
          <cell r="CK18">
            <v>0.95</v>
          </cell>
        </row>
        <row r="19">
          <cell r="Q19" t="str">
            <v>E</v>
          </cell>
          <cell r="AB19">
            <v>0.25</v>
          </cell>
          <cell r="AC19">
            <v>0.5</v>
          </cell>
          <cell r="AD19">
            <v>0.5</v>
          </cell>
          <cell r="AE19">
            <v>0.5</v>
          </cell>
          <cell r="AF19">
            <v>0.5</v>
          </cell>
          <cell r="AG19">
            <v>0.5</v>
          </cell>
          <cell r="AH19">
            <v>0.5</v>
          </cell>
          <cell r="AI19">
            <v>0.5</v>
          </cell>
          <cell r="AJ19">
            <v>0.5</v>
          </cell>
          <cell r="AK19">
            <v>0.7</v>
          </cell>
          <cell r="AL19">
            <v>0.7</v>
          </cell>
          <cell r="AM19">
            <v>0.7</v>
          </cell>
          <cell r="AN19">
            <v>0.7</v>
          </cell>
          <cell r="AO19">
            <v>0.7</v>
          </cell>
          <cell r="AP19">
            <v>0.7</v>
          </cell>
          <cell r="AQ19">
            <v>0.7</v>
          </cell>
          <cell r="AR19">
            <v>0.7</v>
          </cell>
          <cell r="AS19">
            <v>0.7</v>
          </cell>
          <cell r="AT19">
            <v>0.7</v>
          </cell>
          <cell r="AU19">
            <v>0.7</v>
          </cell>
          <cell r="AV19">
            <v>0.7</v>
          </cell>
          <cell r="AW19">
            <v>0.7</v>
          </cell>
          <cell r="AX19">
            <v>0.7</v>
          </cell>
          <cell r="AY19">
            <v>0.7</v>
          </cell>
          <cell r="AZ19">
            <v>0.7</v>
          </cell>
          <cell r="BA19">
            <v>0.7</v>
          </cell>
          <cell r="BB19">
            <v>0.7</v>
          </cell>
          <cell r="BC19">
            <v>0.7</v>
          </cell>
          <cell r="BD19">
            <v>0.7</v>
          </cell>
          <cell r="BE19">
            <v>0.7</v>
          </cell>
          <cell r="BF19">
            <v>0.7</v>
          </cell>
          <cell r="BG19">
            <v>0.7</v>
          </cell>
          <cell r="BH19">
            <v>0.7</v>
          </cell>
          <cell r="BI19">
            <v>0.7</v>
          </cell>
          <cell r="BJ19">
            <v>0.7</v>
          </cell>
          <cell r="BK19">
            <v>0.7</v>
          </cell>
          <cell r="BL19">
            <v>0.7</v>
          </cell>
          <cell r="BM19">
            <v>0.7</v>
          </cell>
          <cell r="BN19">
            <v>0.7</v>
          </cell>
          <cell r="BO19">
            <v>0.7</v>
          </cell>
          <cell r="BP19">
            <v>0.7</v>
          </cell>
          <cell r="BQ19">
            <v>0.7</v>
          </cell>
          <cell r="BR19">
            <v>0.7</v>
          </cell>
          <cell r="BS19">
            <v>0.7</v>
          </cell>
          <cell r="BT19">
            <v>0.7</v>
          </cell>
          <cell r="BU19">
            <v>0.7</v>
          </cell>
          <cell r="BV19">
            <v>0.7</v>
          </cell>
          <cell r="BW19">
            <v>0.7</v>
          </cell>
          <cell r="BX19">
            <v>0.7</v>
          </cell>
          <cell r="BY19">
            <v>0.7</v>
          </cell>
          <cell r="BZ19">
            <v>0.7</v>
          </cell>
          <cell r="CA19">
            <v>0.7</v>
          </cell>
          <cell r="CB19">
            <v>0.7</v>
          </cell>
          <cell r="CC19">
            <v>0.7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</row>
        <row r="20">
          <cell r="I20" t="str">
            <v>PROCEDIMIENTOS PARA PRUEBAS DE DESEMPENO</v>
          </cell>
          <cell r="J20">
            <v>39258</v>
          </cell>
          <cell r="K20">
            <v>39310</v>
          </cell>
          <cell r="L20">
            <v>39324</v>
          </cell>
          <cell r="M20">
            <v>39373</v>
          </cell>
          <cell r="N20">
            <v>39387</v>
          </cell>
          <cell r="O20">
            <v>39476</v>
          </cell>
          <cell r="Q20" t="str">
            <v>P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0.5</v>
          </cell>
          <cell r="AW20">
            <v>0.5</v>
          </cell>
          <cell r="AX20">
            <v>0.7</v>
          </cell>
          <cell r="AY20">
            <v>0.7</v>
          </cell>
          <cell r="AZ20">
            <v>0.7</v>
          </cell>
          <cell r="BA20">
            <v>0.7</v>
          </cell>
          <cell r="BB20">
            <v>0.7</v>
          </cell>
          <cell r="BC20">
            <v>0.7</v>
          </cell>
          <cell r="BD20">
            <v>0.7</v>
          </cell>
          <cell r="BE20">
            <v>0.7</v>
          </cell>
          <cell r="BF20">
            <v>0.7</v>
          </cell>
          <cell r="BG20">
            <v>0.95</v>
          </cell>
          <cell r="BH20">
            <v>0.95</v>
          </cell>
          <cell r="BI20">
            <v>0.95</v>
          </cell>
          <cell r="BJ20">
            <v>0.95</v>
          </cell>
          <cell r="BK20">
            <v>0.95</v>
          </cell>
          <cell r="BL20">
            <v>0.95</v>
          </cell>
          <cell r="BM20">
            <v>0.95</v>
          </cell>
          <cell r="BN20">
            <v>0.95</v>
          </cell>
          <cell r="BO20">
            <v>0.95</v>
          </cell>
          <cell r="BP20">
            <v>0.95</v>
          </cell>
          <cell r="BQ20">
            <v>0.95</v>
          </cell>
          <cell r="BR20">
            <v>0.95</v>
          </cell>
          <cell r="BS20">
            <v>0.95</v>
          </cell>
          <cell r="BT20">
            <v>1</v>
          </cell>
          <cell r="BU20">
            <v>1</v>
          </cell>
          <cell r="BV20">
            <v>1</v>
          </cell>
          <cell r="BW20">
            <v>1</v>
          </cell>
          <cell r="BX20">
            <v>1</v>
          </cell>
          <cell r="BY20">
            <v>1</v>
          </cell>
          <cell r="BZ20">
            <v>1</v>
          </cell>
          <cell r="CA20">
            <v>1</v>
          </cell>
          <cell r="CB20">
            <v>1</v>
          </cell>
          <cell r="CC20">
            <v>1</v>
          </cell>
          <cell r="CD20">
            <v>1</v>
          </cell>
          <cell r="CE20">
            <v>1</v>
          </cell>
          <cell r="CF20">
            <v>1</v>
          </cell>
          <cell r="CG20">
            <v>1</v>
          </cell>
          <cell r="CH20">
            <v>1</v>
          </cell>
          <cell r="CI20">
            <v>1</v>
          </cell>
          <cell r="CJ20">
            <v>1</v>
          </cell>
          <cell r="CK20">
            <v>1</v>
          </cell>
        </row>
        <row r="21">
          <cell r="J21">
            <v>39367</v>
          </cell>
          <cell r="K21">
            <v>39393</v>
          </cell>
          <cell r="L21">
            <v>39430</v>
          </cell>
          <cell r="M21">
            <v>39485</v>
          </cell>
          <cell r="N21">
            <v>39499</v>
          </cell>
          <cell r="O21">
            <v>39642</v>
          </cell>
          <cell r="Q21" t="str">
            <v>R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0.5</v>
          </cell>
          <cell r="BI21">
            <v>0.5</v>
          </cell>
          <cell r="BJ21">
            <v>0.5</v>
          </cell>
          <cell r="BK21">
            <v>0.5</v>
          </cell>
          <cell r="BL21">
            <v>0.5</v>
          </cell>
          <cell r="BM21">
            <v>0.5</v>
          </cell>
          <cell r="BN21">
            <v>0.7</v>
          </cell>
          <cell r="BO21">
            <v>0.7</v>
          </cell>
          <cell r="BP21">
            <v>0.7</v>
          </cell>
          <cell r="BQ21">
            <v>0.7</v>
          </cell>
          <cell r="BR21">
            <v>0.7</v>
          </cell>
          <cell r="BS21">
            <v>0.7</v>
          </cell>
          <cell r="BT21">
            <v>0.7</v>
          </cell>
          <cell r="BU21">
            <v>0.7</v>
          </cell>
          <cell r="BV21">
            <v>0.7</v>
          </cell>
          <cell r="BW21">
            <v>0.95</v>
          </cell>
          <cell r="BX21">
            <v>0.95</v>
          </cell>
          <cell r="BY21">
            <v>0.95</v>
          </cell>
          <cell r="BZ21">
            <v>0.95</v>
          </cell>
          <cell r="CA21">
            <v>0.95</v>
          </cell>
          <cell r="CB21">
            <v>0.95</v>
          </cell>
          <cell r="CC21">
            <v>0.95</v>
          </cell>
          <cell r="CD21">
            <v>0.95</v>
          </cell>
          <cell r="CE21">
            <v>0.95</v>
          </cell>
          <cell r="CF21">
            <v>0.95</v>
          </cell>
          <cell r="CG21">
            <v>0.95</v>
          </cell>
          <cell r="CH21">
            <v>0.95</v>
          </cell>
          <cell r="CI21">
            <v>0.95</v>
          </cell>
          <cell r="CJ21">
            <v>0.95</v>
          </cell>
          <cell r="CK21">
            <v>0.95</v>
          </cell>
        </row>
        <row r="22">
          <cell r="I22" t="str">
            <v>0146P01TEC011</v>
          </cell>
          <cell r="Q22" t="str">
            <v>E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0.5</v>
          </cell>
          <cell r="BP22" t="e">
            <v>#N/A</v>
          </cell>
          <cell r="BQ22" t="e">
            <v>#N/A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</row>
        <row r="23">
          <cell r="D23" t="str">
            <v>01</v>
          </cell>
          <cell r="E23" t="str">
            <v>46</v>
          </cell>
          <cell r="F23" t="str">
            <v>P01</v>
          </cell>
          <cell r="G23" t="str">
            <v>CAL</v>
          </cell>
          <cell r="H23" t="str">
            <v>003</v>
          </cell>
          <cell r="I23" t="str">
            <v>MEMORIA DE CALCULOS DETALLADOS DE VENTEOS DE SEGURIDAD</v>
          </cell>
          <cell r="J23">
            <v>39209</v>
          </cell>
          <cell r="K23">
            <v>39254</v>
          </cell>
          <cell r="L23">
            <v>39268</v>
          </cell>
          <cell r="M23">
            <v>39288</v>
          </cell>
          <cell r="N23">
            <v>39302</v>
          </cell>
          <cell r="O23">
            <v>39476</v>
          </cell>
          <cell r="P23">
            <v>174.02204391891894</v>
          </cell>
          <cell r="Q23" t="str">
            <v>P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0.5</v>
          </cell>
          <cell r="AO23">
            <v>0.5</v>
          </cell>
          <cell r="AP23">
            <v>0.7</v>
          </cell>
          <cell r="AQ23">
            <v>0.7</v>
          </cell>
          <cell r="AR23">
            <v>0.7</v>
          </cell>
          <cell r="AS23">
            <v>0.7</v>
          </cell>
          <cell r="AT23">
            <v>0.7</v>
          </cell>
          <cell r="AU23">
            <v>0.95</v>
          </cell>
          <cell r="AV23">
            <v>0.95</v>
          </cell>
          <cell r="AW23">
            <v>0.95</v>
          </cell>
          <cell r="AX23">
            <v>0.95</v>
          </cell>
          <cell r="AY23">
            <v>0.95</v>
          </cell>
          <cell r="AZ23">
            <v>0.95</v>
          </cell>
          <cell r="BA23">
            <v>0.95</v>
          </cell>
          <cell r="BB23">
            <v>0.95</v>
          </cell>
          <cell r="BC23">
            <v>0.95</v>
          </cell>
          <cell r="BD23">
            <v>0.95</v>
          </cell>
          <cell r="BE23">
            <v>0.95</v>
          </cell>
          <cell r="BF23">
            <v>0.95</v>
          </cell>
          <cell r="BG23">
            <v>0.95</v>
          </cell>
          <cell r="BH23">
            <v>0.95</v>
          </cell>
          <cell r="BI23">
            <v>0.95</v>
          </cell>
          <cell r="BJ23">
            <v>0.95</v>
          </cell>
          <cell r="BK23">
            <v>0.95</v>
          </cell>
          <cell r="BL23">
            <v>0.95</v>
          </cell>
          <cell r="BM23">
            <v>0.95</v>
          </cell>
          <cell r="BN23">
            <v>0.95</v>
          </cell>
          <cell r="BO23">
            <v>0.95</v>
          </cell>
          <cell r="BP23">
            <v>0.95</v>
          </cell>
          <cell r="BQ23">
            <v>0.95</v>
          </cell>
          <cell r="BR23">
            <v>0.95</v>
          </cell>
          <cell r="BS23">
            <v>0.95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  <cell r="CF23">
            <v>1</v>
          </cell>
          <cell r="CG23">
            <v>1</v>
          </cell>
          <cell r="CH23">
            <v>1</v>
          </cell>
          <cell r="CI23">
            <v>1</v>
          </cell>
          <cell r="CJ23">
            <v>1</v>
          </cell>
          <cell r="CK23">
            <v>1</v>
          </cell>
        </row>
        <row r="24">
          <cell r="J24">
            <v>39209</v>
          </cell>
          <cell r="K24">
            <v>39374</v>
          </cell>
          <cell r="L24">
            <v>39388</v>
          </cell>
          <cell r="M24">
            <v>39485</v>
          </cell>
          <cell r="N24">
            <v>39499</v>
          </cell>
          <cell r="O24">
            <v>39642</v>
          </cell>
          <cell r="Q24" t="str">
            <v>R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0.5</v>
          </cell>
          <cell r="BG24">
            <v>0.5</v>
          </cell>
          <cell r="BH24">
            <v>0.7</v>
          </cell>
          <cell r="BI24">
            <v>0.7</v>
          </cell>
          <cell r="BJ24">
            <v>0.7</v>
          </cell>
          <cell r="BK24">
            <v>0.7</v>
          </cell>
          <cell r="BL24">
            <v>0.7</v>
          </cell>
          <cell r="BM24">
            <v>0.7</v>
          </cell>
          <cell r="BN24">
            <v>0.7</v>
          </cell>
          <cell r="BO24">
            <v>0.7</v>
          </cell>
          <cell r="BP24">
            <v>0.7</v>
          </cell>
          <cell r="BQ24">
            <v>0.7</v>
          </cell>
          <cell r="BR24">
            <v>0.7</v>
          </cell>
          <cell r="BS24">
            <v>0.7</v>
          </cell>
          <cell r="BT24">
            <v>0.7</v>
          </cell>
          <cell r="BU24">
            <v>0.7</v>
          </cell>
          <cell r="BV24">
            <v>0.7</v>
          </cell>
          <cell r="BW24">
            <v>0.95</v>
          </cell>
          <cell r="BX24">
            <v>0.95</v>
          </cell>
          <cell r="BY24">
            <v>0.95</v>
          </cell>
          <cell r="BZ24">
            <v>0.95</v>
          </cell>
          <cell r="CA24">
            <v>0.95</v>
          </cell>
          <cell r="CB24">
            <v>0.95</v>
          </cell>
          <cell r="CC24">
            <v>0.95</v>
          </cell>
          <cell r="CD24">
            <v>0.95</v>
          </cell>
          <cell r="CE24">
            <v>0.95</v>
          </cell>
          <cell r="CF24">
            <v>0.95</v>
          </cell>
          <cell r="CG24">
            <v>0.95</v>
          </cell>
          <cell r="CH24">
            <v>0.95</v>
          </cell>
          <cell r="CI24">
            <v>0.95</v>
          </cell>
          <cell r="CJ24">
            <v>0.95</v>
          </cell>
          <cell r="CK24">
            <v>0.95</v>
          </cell>
        </row>
        <row r="25">
          <cell r="Q25" t="str">
            <v>E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0.5</v>
          </cell>
          <cell r="BF25">
            <v>0.5</v>
          </cell>
          <cell r="BG25">
            <v>0.5</v>
          </cell>
          <cell r="BH25">
            <v>0.5</v>
          </cell>
          <cell r="BI25">
            <v>0.5</v>
          </cell>
          <cell r="BJ25">
            <v>0.7</v>
          </cell>
          <cell r="BK25">
            <v>0.7</v>
          </cell>
          <cell r="BL25">
            <v>0.7</v>
          </cell>
          <cell r="BM25">
            <v>0.7</v>
          </cell>
          <cell r="BN25">
            <v>0.7</v>
          </cell>
          <cell r="BO25">
            <v>0.7</v>
          </cell>
          <cell r="BP25">
            <v>0.7</v>
          </cell>
          <cell r="BQ25">
            <v>0.7</v>
          </cell>
          <cell r="BR25">
            <v>0.7</v>
          </cell>
          <cell r="BS25">
            <v>0.7</v>
          </cell>
          <cell r="BT25">
            <v>0.7</v>
          </cell>
          <cell r="BU25">
            <v>0.7</v>
          </cell>
          <cell r="BV25">
            <v>0.7</v>
          </cell>
          <cell r="BW25">
            <v>0.7</v>
          </cell>
          <cell r="BX25">
            <v>0.7</v>
          </cell>
          <cell r="BY25">
            <v>0.7</v>
          </cell>
          <cell r="BZ25">
            <v>0.7</v>
          </cell>
          <cell r="CA25">
            <v>0.7</v>
          </cell>
          <cell r="CB25">
            <v>0.7</v>
          </cell>
          <cell r="CC25">
            <v>0.7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</row>
        <row r="26">
          <cell r="E26">
            <v>46</v>
          </cell>
          <cell r="I26" t="str">
            <v xml:space="preserve">DTI's Desmantelamiento                           </v>
          </cell>
          <cell r="J26">
            <v>39181</v>
          </cell>
          <cell r="K26">
            <v>39365</v>
          </cell>
          <cell r="L26">
            <v>39379</v>
          </cell>
          <cell r="M26">
            <v>39393</v>
          </cell>
          <cell r="N26">
            <v>39407</v>
          </cell>
          <cell r="O26">
            <v>39537</v>
          </cell>
          <cell r="Q26" t="str">
            <v>P</v>
          </cell>
        </row>
        <row r="27">
          <cell r="D27" t="str">
            <v>01</v>
          </cell>
          <cell r="E27" t="str">
            <v>46</v>
          </cell>
          <cell r="F27" t="str">
            <v>P03</v>
          </cell>
          <cell r="H27">
            <v>300</v>
          </cell>
          <cell r="I27" t="str">
            <v>DIAGRAMA DE TUBERIA E INSTRUMENTACION PLANTA ETILENO II (U4100) P&amp;IDS INGENIERIA DE DETALLE</v>
          </cell>
          <cell r="J27">
            <v>39174</v>
          </cell>
          <cell r="K27">
            <v>39226</v>
          </cell>
          <cell r="L27">
            <v>39240</v>
          </cell>
          <cell r="M27">
            <v>39294</v>
          </cell>
          <cell r="N27">
            <v>39308</v>
          </cell>
          <cell r="O27">
            <v>39476</v>
          </cell>
          <cell r="P27">
            <v>207.92244208494239</v>
          </cell>
          <cell r="Q27" t="str">
            <v>P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0.5</v>
          </cell>
          <cell r="AK27">
            <v>0.5</v>
          </cell>
          <cell r="AL27">
            <v>0.7</v>
          </cell>
          <cell r="AM27">
            <v>0.7</v>
          </cell>
          <cell r="AN27">
            <v>0.7</v>
          </cell>
          <cell r="AO27">
            <v>0.7</v>
          </cell>
          <cell r="AP27">
            <v>0.7</v>
          </cell>
          <cell r="AQ27">
            <v>0.7</v>
          </cell>
          <cell r="AR27">
            <v>0.7</v>
          </cell>
          <cell r="AS27">
            <v>0.7</v>
          </cell>
          <cell r="AT27">
            <v>0.7</v>
          </cell>
          <cell r="AU27">
            <v>0.7</v>
          </cell>
          <cell r="AV27">
            <v>0.95</v>
          </cell>
          <cell r="AW27">
            <v>0.95</v>
          </cell>
          <cell r="AX27">
            <v>0.95</v>
          </cell>
          <cell r="AY27">
            <v>0.95</v>
          </cell>
          <cell r="AZ27">
            <v>0.95</v>
          </cell>
          <cell r="BA27">
            <v>0.95</v>
          </cell>
          <cell r="BB27">
            <v>0.95</v>
          </cell>
          <cell r="BC27">
            <v>0.95</v>
          </cell>
          <cell r="BD27">
            <v>0.95</v>
          </cell>
          <cell r="BE27">
            <v>0.95</v>
          </cell>
          <cell r="BF27">
            <v>0.95</v>
          </cell>
          <cell r="BG27">
            <v>0.95</v>
          </cell>
          <cell r="BH27">
            <v>0.95</v>
          </cell>
          <cell r="BI27">
            <v>0.95</v>
          </cell>
          <cell r="BJ27">
            <v>0.95</v>
          </cell>
          <cell r="BK27">
            <v>0.95</v>
          </cell>
          <cell r="BL27">
            <v>0.95</v>
          </cell>
          <cell r="BM27">
            <v>0.95</v>
          </cell>
          <cell r="BN27">
            <v>0.95</v>
          </cell>
          <cell r="BO27">
            <v>0.95</v>
          </cell>
          <cell r="BP27">
            <v>0.95</v>
          </cell>
          <cell r="BQ27">
            <v>0.95</v>
          </cell>
          <cell r="BR27">
            <v>0.95</v>
          </cell>
          <cell r="BS27">
            <v>0.95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  <cell r="CF27">
            <v>1</v>
          </cell>
          <cell r="CG27">
            <v>1</v>
          </cell>
          <cell r="CH27">
            <v>1</v>
          </cell>
          <cell r="CI27">
            <v>1</v>
          </cell>
          <cell r="CJ27">
            <v>1</v>
          </cell>
          <cell r="CK27">
            <v>1</v>
          </cell>
        </row>
        <row r="28">
          <cell r="J28">
            <v>39174</v>
          </cell>
          <cell r="K28">
            <v>39338</v>
          </cell>
          <cell r="L28">
            <v>39399</v>
          </cell>
          <cell r="M28">
            <v>39486</v>
          </cell>
          <cell r="N28">
            <v>39500</v>
          </cell>
          <cell r="O28">
            <v>39642</v>
          </cell>
          <cell r="Q28" t="str">
            <v>R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0.5</v>
          </cell>
          <cell r="BA28">
            <v>0.5</v>
          </cell>
          <cell r="BB28">
            <v>0.5</v>
          </cell>
          <cell r="BC28">
            <v>0.5</v>
          </cell>
          <cell r="BD28">
            <v>0.5</v>
          </cell>
          <cell r="BE28">
            <v>0.5</v>
          </cell>
          <cell r="BF28">
            <v>0.5</v>
          </cell>
          <cell r="BG28">
            <v>0.5</v>
          </cell>
          <cell r="BH28">
            <v>0.5</v>
          </cell>
          <cell r="BI28">
            <v>0.7</v>
          </cell>
          <cell r="BJ28">
            <v>0.7</v>
          </cell>
          <cell r="BK28">
            <v>0.7</v>
          </cell>
          <cell r="BL28">
            <v>0.7</v>
          </cell>
          <cell r="BM28">
            <v>0.7</v>
          </cell>
          <cell r="BN28">
            <v>0.7</v>
          </cell>
          <cell r="BO28">
            <v>0.7</v>
          </cell>
          <cell r="BP28">
            <v>0.7</v>
          </cell>
          <cell r="BQ28">
            <v>0.7</v>
          </cell>
          <cell r="BR28">
            <v>0.7</v>
          </cell>
          <cell r="BS28">
            <v>0.7</v>
          </cell>
          <cell r="BT28">
            <v>0.7</v>
          </cell>
          <cell r="BU28">
            <v>0.7</v>
          </cell>
          <cell r="BV28">
            <v>0.7</v>
          </cell>
          <cell r="BW28">
            <v>0.7</v>
          </cell>
          <cell r="BX28">
            <v>0.95</v>
          </cell>
          <cell r="BY28">
            <v>0.95</v>
          </cell>
          <cell r="BZ28">
            <v>0.95</v>
          </cell>
          <cell r="CA28">
            <v>0.95</v>
          </cell>
          <cell r="CB28">
            <v>0.95</v>
          </cell>
          <cell r="CC28">
            <v>0.95</v>
          </cell>
          <cell r="CD28">
            <v>0.95</v>
          </cell>
          <cell r="CE28">
            <v>0.95</v>
          </cell>
          <cell r="CF28">
            <v>0.95</v>
          </cell>
          <cell r="CG28">
            <v>0.95</v>
          </cell>
          <cell r="CH28">
            <v>0.95</v>
          </cell>
          <cell r="CI28">
            <v>0.95</v>
          </cell>
          <cell r="CJ28">
            <v>0.95</v>
          </cell>
          <cell r="CK28">
            <v>0.95</v>
          </cell>
        </row>
        <row r="29">
          <cell r="Q29" t="str">
            <v>E</v>
          </cell>
          <cell r="AJ29">
            <v>0</v>
          </cell>
          <cell r="AK29">
            <v>0</v>
          </cell>
          <cell r="AL29">
            <v>0.5</v>
          </cell>
          <cell r="AM29">
            <v>0.5</v>
          </cell>
          <cell r="AN29">
            <v>0.5</v>
          </cell>
          <cell r="AO29">
            <v>0.5</v>
          </cell>
          <cell r="AP29">
            <v>0.5</v>
          </cell>
          <cell r="AQ29">
            <v>0.5</v>
          </cell>
          <cell r="AR29">
            <v>0.5</v>
          </cell>
          <cell r="AS29">
            <v>0.5</v>
          </cell>
          <cell r="AT29">
            <v>0.5</v>
          </cell>
          <cell r="AU29">
            <v>0.5</v>
          </cell>
          <cell r="AV29">
            <v>0.5</v>
          </cell>
          <cell r="AW29">
            <v>0.5</v>
          </cell>
          <cell r="AX29">
            <v>0.5</v>
          </cell>
          <cell r="AY29">
            <v>0.5</v>
          </cell>
          <cell r="AZ29">
            <v>0.5</v>
          </cell>
          <cell r="BA29">
            <v>0.5</v>
          </cell>
          <cell r="BB29">
            <v>0.5</v>
          </cell>
          <cell r="BC29">
            <v>0.5</v>
          </cell>
          <cell r="BD29">
            <v>0.5</v>
          </cell>
          <cell r="BE29">
            <v>0.7</v>
          </cell>
          <cell r="BF29">
            <v>0.7</v>
          </cell>
          <cell r="BG29">
            <v>0.7</v>
          </cell>
          <cell r="BH29">
            <v>0.7</v>
          </cell>
          <cell r="BI29">
            <v>0.7</v>
          </cell>
          <cell r="BJ29">
            <v>0.7</v>
          </cell>
          <cell r="BK29">
            <v>0.7</v>
          </cell>
          <cell r="BL29">
            <v>0.7</v>
          </cell>
          <cell r="BM29">
            <v>0.7</v>
          </cell>
          <cell r="BN29">
            <v>0.7</v>
          </cell>
          <cell r="BO29">
            <v>0.7</v>
          </cell>
          <cell r="BP29">
            <v>0.7</v>
          </cell>
          <cell r="BQ29">
            <v>0.7</v>
          </cell>
          <cell r="BR29">
            <v>0.7</v>
          </cell>
          <cell r="BS29">
            <v>0.7</v>
          </cell>
          <cell r="BT29">
            <v>0.7</v>
          </cell>
          <cell r="BU29">
            <v>0.7</v>
          </cell>
          <cell r="BV29">
            <v>0.7</v>
          </cell>
          <cell r="BW29">
            <v>0.7</v>
          </cell>
          <cell r="BX29">
            <v>0.7</v>
          </cell>
          <cell r="BY29">
            <v>0.7</v>
          </cell>
          <cell r="BZ29">
            <v>0.7</v>
          </cell>
          <cell r="CA29">
            <v>0.95</v>
          </cell>
          <cell r="CB29">
            <v>0.95</v>
          </cell>
          <cell r="CC29">
            <v>0.95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</row>
        <row r="30">
          <cell r="D30" t="str">
            <v>01</v>
          </cell>
          <cell r="E30" t="str">
            <v>46</v>
          </cell>
          <cell r="F30" t="str">
            <v>P03</v>
          </cell>
          <cell r="H30">
            <v>302</v>
          </cell>
          <cell r="I30" t="str">
            <v>DIAGRAMA DE TUBERIA E INSTRUMENTACION PLANTA ETILENO COMPRESOR C-4109 P&amp;IDS INGENIERIA DE DETALLE</v>
          </cell>
          <cell r="J30">
            <v>39174</v>
          </cell>
          <cell r="K30">
            <v>39226</v>
          </cell>
          <cell r="L30">
            <v>39240</v>
          </cell>
          <cell r="M30">
            <v>39294</v>
          </cell>
          <cell r="N30">
            <v>39308</v>
          </cell>
          <cell r="O30">
            <v>39476</v>
          </cell>
          <cell r="P30">
            <v>207.92244208494239</v>
          </cell>
          <cell r="Q30" t="str">
            <v>P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0.5</v>
          </cell>
          <cell r="AK30">
            <v>0.5</v>
          </cell>
          <cell r="AL30">
            <v>0.7</v>
          </cell>
          <cell r="AM30">
            <v>0.7</v>
          </cell>
          <cell r="AN30">
            <v>0.7</v>
          </cell>
          <cell r="AO30">
            <v>0.7</v>
          </cell>
          <cell r="AP30">
            <v>0.7</v>
          </cell>
          <cell r="AQ30">
            <v>0.7</v>
          </cell>
          <cell r="AR30">
            <v>0.7</v>
          </cell>
          <cell r="AS30">
            <v>0.7</v>
          </cell>
          <cell r="AT30">
            <v>0.7</v>
          </cell>
          <cell r="AU30">
            <v>0.7</v>
          </cell>
          <cell r="AV30">
            <v>0.95</v>
          </cell>
          <cell r="AW30">
            <v>0.95</v>
          </cell>
          <cell r="AX30">
            <v>0.95</v>
          </cell>
          <cell r="AY30">
            <v>0.95</v>
          </cell>
          <cell r="AZ30">
            <v>0.95</v>
          </cell>
          <cell r="BA30">
            <v>0.95</v>
          </cell>
          <cell r="BB30">
            <v>0.95</v>
          </cell>
          <cell r="BC30">
            <v>0.95</v>
          </cell>
          <cell r="BD30">
            <v>0.95</v>
          </cell>
          <cell r="BE30">
            <v>0.95</v>
          </cell>
          <cell r="BF30">
            <v>0.95</v>
          </cell>
          <cell r="BG30">
            <v>0.95</v>
          </cell>
          <cell r="BH30">
            <v>0.95</v>
          </cell>
          <cell r="BI30">
            <v>0.95</v>
          </cell>
          <cell r="BJ30">
            <v>0.95</v>
          </cell>
          <cell r="BK30">
            <v>0.95</v>
          </cell>
          <cell r="BL30">
            <v>0.95</v>
          </cell>
          <cell r="BM30">
            <v>0.95</v>
          </cell>
          <cell r="BN30">
            <v>0.95</v>
          </cell>
          <cell r="BO30">
            <v>0.95</v>
          </cell>
          <cell r="BP30">
            <v>0.95</v>
          </cell>
          <cell r="BQ30">
            <v>0.95</v>
          </cell>
          <cell r="BR30">
            <v>0.95</v>
          </cell>
          <cell r="BS30">
            <v>0.95</v>
          </cell>
          <cell r="BT30">
            <v>1</v>
          </cell>
          <cell r="BU30">
            <v>1</v>
          </cell>
          <cell r="BV30">
            <v>1</v>
          </cell>
          <cell r="BW30">
            <v>1</v>
          </cell>
          <cell r="BX30">
            <v>1</v>
          </cell>
          <cell r="BY30">
            <v>1</v>
          </cell>
          <cell r="BZ30">
            <v>1</v>
          </cell>
          <cell r="CA30">
            <v>1</v>
          </cell>
          <cell r="CB30">
            <v>1</v>
          </cell>
          <cell r="CC30">
            <v>1</v>
          </cell>
          <cell r="CD30">
            <v>1</v>
          </cell>
          <cell r="CE30">
            <v>1</v>
          </cell>
          <cell r="CF30">
            <v>1</v>
          </cell>
          <cell r="CG30">
            <v>1</v>
          </cell>
          <cell r="CH30">
            <v>1</v>
          </cell>
          <cell r="CI30">
            <v>1</v>
          </cell>
          <cell r="CJ30">
            <v>1</v>
          </cell>
          <cell r="CK30">
            <v>1</v>
          </cell>
        </row>
        <row r="31">
          <cell r="J31">
            <v>39174</v>
          </cell>
          <cell r="K31">
            <v>39338</v>
          </cell>
          <cell r="L31">
            <v>39399</v>
          </cell>
          <cell r="M31">
            <v>39416</v>
          </cell>
          <cell r="N31">
            <v>39430</v>
          </cell>
          <cell r="O31">
            <v>39642</v>
          </cell>
          <cell r="Q31" t="str">
            <v>R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0.5</v>
          </cell>
          <cell r="BA31">
            <v>0.5</v>
          </cell>
          <cell r="BB31">
            <v>0.5</v>
          </cell>
          <cell r="BC31">
            <v>0.5</v>
          </cell>
          <cell r="BD31">
            <v>0.5</v>
          </cell>
          <cell r="BE31">
            <v>0.5</v>
          </cell>
          <cell r="BF31">
            <v>0.5</v>
          </cell>
          <cell r="BG31">
            <v>0.5</v>
          </cell>
          <cell r="BH31">
            <v>0.5</v>
          </cell>
          <cell r="BI31">
            <v>0.7</v>
          </cell>
          <cell r="BJ31">
            <v>0.7</v>
          </cell>
          <cell r="BK31">
            <v>0.7</v>
          </cell>
          <cell r="BL31">
            <v>0.7</v>
          </cell>
          <cell r="BM31">
            <v>0.7</v>
          </cell>
          <cell r="BN31">
            <v>0.95</v>
          </cell>
          <cell r="BO31">
            <v>0.95</v>
          </cell>
          <cell r="BP31">
            <v>0.95</v>
          </cell>
          <cell r="BQ31">
            <v>0.95</v>
          </cell>
          <cell r="BR31">
            <v>0.95</v>
          </cell>
          <cell r="BS31">
            <v>0.95</v>
          </cell>
          <cell r="BT31">
            <v>0.95</v>
          </cell>
          <cell r="BU31">
            <v>0.95</v>
          </cell>
          <cell r="BV31">
            <v>0.95</v>
          </cell>
          <cell r="BW31">
            <v>0.95</v>
          </cell>
          <cell r="BX31">
            <v>0.95</v>
          </cell>
          <cell r="BY31">
            <v>0.95</v>
          </cell>
          <cell r="BZ31">
            <v>0.95</v>
          </cell>
          <cell r="CA31">
            <v>0.95</v>
          </cell>
          <cell r="CB31">
            <v>0.95</v>
          </cell>
          <cell r="CC31">
            <v>0.95</v>
          </cell>
          <cell r="CD31">
            <v>0.95</v>
          </cell>
          <cell r="CE31">
            <v>0.95</v>
          </cell>
          <cell r="CF31">
            <v>0.95</v>
          </cell>
          <cell r="CG31">
            <v>0.95</v>
          </cell>
          <cell r="CH31">
            <v>0.95</v>
          </cell>
          <cell r="CI31">
            <v>0.95</v>
          </cell>
          <cell r="CJ31">
            <v>0.95</v>
          </cell>
          <cell r="CK31">
            <v>0.95</v>
          </cell>
        </row>
        <row r="32">
          <cell r="Q32" t="str">
            <v>E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0.5</v>
          </cell>
          <cell r="AO32">
            <v>0.5</v>
          </cell>
          <cell r="AP32">
            <v>0.5</v>
          </cell>
          <cell r="AQ32">
            <v>0.5</v>
          </cell>
          <cell r="AR32">
            <v>0.5</v>
          </cell>
          <cell r="AS32">
            <v>0.5</v>
          </cell>
          <cell r="AT32">
            <v>0.5</v>
          </cell>
          <cell r="AU32">
            <v>0.5</v>
          </cell>
          <cell r="AV32">
            <v>0.5</v>
          </cell>
          <cell r="AW32">
            <v>0.5</v>
          </cell>
          <cell r="AX32">
            <v>0.5</v>
          </cell>
          <cell r="AY32">
            <v>0.5</v>
          </cell>
          <cell r="AZ32">
            <v>0.5</v>
          </cell>
          <cell r="BA32">
            <v>0.5</v>
          </cell>
          <cell r="BB32">
            <v>0.5</v>
          </cell>
          <cell r="BC32">
            <v>0.5</v>
          </cell>
          <cell r="BD32">
            <v>0.5</v>
          </cell>
          <cell r="BE32">
            <v>0.5</v>
          </cell>
          <cell r="BF32">
            <v>0.5</v>
          </cell>
          <cell r="BG32">
            <v>0.5</v>
          </cell>
          <cell r="BH32">
            <v>0.5</v>
          </cell>
          <cell r="BI32">
            <v>0.5</v>
          </cell>
          <cell r="BJ32">
            <v>0.7</v>
          </cell>
          <cell r="BK32">
            <v>0.7</v>
          </cell>
          <cell r="BL32">
            <v>0.7</v>
          </cell>
          <cell r="BM32">
            <v>0.7</v>
          </cell>
          <cell r="BN32">
            <v>0.7</v>
          </cell>
          <cell r="BO32">
            <v>0.7</v>
          </cell>
          <cell r="BP32">
            <v>0.7</v>
          </cell>
          <cell r="BQ32">
            <v>0.7</v>
          </cell>
          <cell r="BR32">
            <v>0.7</v>
          </cell>
          <cell r="BS32">
            <v>0.7</v>
          </cell>
          <cell r="BT32">
            <v>0.7</v>
          </cell>
          <cell r="BU32">
            <v>0.7</v>
          </cell>
          <cell r="BV32">
            <v>0.7</v>
          </cell>
          <cell r="BW32">
            <v>0.7</v>
          </cell>
          <cell r="BX32">
            <v>0.7</v>
          </cell>
          <cell r="BY32">
            <v>0.7</v>
          </cell>
          <cell r="BZ32">
            <v>0.7</v>
          </cell>
          <cell r="CA32">
            <v>0.7</v>
          </cell>
          <cell r="CB32">
            <v>0.7</v>
          </cell>
          <cell r="CC32">
            <v>0.7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</row>
        <row r="33">
          <cell r="D33" t="str">
            <v>01</v>
          </cell>
          <cell r="E33" t="str">
            <v>46</v>
          </cell>
          <cell r="F33" t="str">
            <v>P03</v>
          </cell>
          <cell r="H33">
            <v>303</v>
          </cell>
          <cell r="I33" t="str">
            <v>DIAGRAMA DE TUBERIA E INSTRUMENTACION RCB UNIBON COLD FLASH DRUM P&amp;ID INGENIERIA DE DETALLE</v>
          </cell>
          <cell r="J33">
            <v>39438</v>
          </cell>
          <cell r="K33">
            <v>39454</v>
          </cell>
          <cell r="L33">
            <v>39470</v>
          </cell>
          <cell r="M33">
            <v>39486</v>
          </cell>
          <cell r="N33">
            <v>39500</v>
          </cell>
          <cell r="O33">
            <v>39568</v>
          </cell>
          <cell r="P33">
            <v>14.31350144787646</v>
          </cell>
          <cell r="Q33" t="str">
            <v>P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0.5</v>
          </cell>
          <cell r="BR33">
            <v>0.5</v>
          </cell>
          <cell r="BS33">
            <v>0.7</v>
          </cell>
          <cell r="BT33">
            <v>0.7</v>
          </cell>
          <cell r="BU33">
            <v>0.7</v>
          </cell>
          <cell r="BV33">
            <v>0.7</v>
          </cell>
          <cell r="BW33">
            <v>0.7</v>
          </cell>
          <cell r="BX33">
            <v>0.95</v>
          </cell>
          <cell r="BY33">
            <v>0.95</v>
          </cell>
          <cell r="BZ33">
            <v>0.95</v>
          </cell>
          <cell r="CA33">
            <v>0.95</v>
          </cell>
          <cell r="CB33">
            <v>0.95</v>
          </cell>
          <cell r="CC33">
            <v>0.95</v>
          </cell>
          <cell r="CD33">
            <v>0.95</v>
          </cell>
          <cell r="CE33">
            <v>0.95</v>
          </cell>
          <cell r="CF33">
            <v>0.95</v>
          </cell>
          <cell r="CG33">
            <v>1</v>
          </cell>
          <cell r="CH33">
            <v>1</v>
          </cell>
          <cell r="CI33">
            <v>1</v>
          </cell>
          <cell r="CJ33">
            <v>1</v>
          </cell>
          <cell r="CK33">
            <v>1</v>
          </cell>
        </row>
        <row r="34">
          <cell r="J34">
            <v>39438</v>
          </cell>
          <cell r="K34">
            <v>39454</v>
          </cell>
          <cell r="L34">
            <v>39470</v>
          </cell>
          <cell r="M34">
            <v>39486</v>
          </cell>
          <cell r="N34">
            <v>39500</v>
          </cell>
          <cell r="O34">
            <v>39642</v>
          </cell>
          <cell r="Q34" t="str">
            <v>R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0.5</v>
          </cell>
          <cell r="BR34">
            <v>0.5</v>
          </cell>
          <cell r="BS34">
            <v>0.7</v>
          </cell>
          <cell r="BT34">
            <v>0.7</v>
          </cell>
          <cell r="BU34">
            <v>0.7</v>
          </cell>
          <cell r="BV34">
            <v>0.7</v>
          </cell>
          <cell r="BW34">
            <v>0.7</v>
          </cell>
          <cell r="BX34">
            <v>0.95</v>
          </cell>
          <cell r="BY34">
            <v>0.95</v>
          </cell>
          <cell r="BZ34">
            <v>0.95</v>
          </cell>
          <cell r="CA34">
            <v>0.95</v>
          </cell>
          <cell r="CB34">
            <v>0.95</v>
          </cell>
          <cell r="CC34">
            <v>0.95</v>
          </cell>
          <cell r="CD34">
            <v>0.95</v>
          </cell>
          <cell r="CE34">
            <v>0.95</v>
          </cell>
          <cell r="CF34">
            <v>0.95</v>
          </cell>
          <cell r="CG34">
            <v>0.95</v>
          </cell>
          <cell r="CH34">
            <v>0.95</v>
          </cell>
          <cell r="CI34">
            <v>0.95</v>
          </cell>
          <cell r="CJ34">
            <v>0.95</v>
          </cell>
          <cell r="CK34">
            <v>0.95</v>
          </cell>
        </row>
        <row r="35">
          <cell r="Q35" t="str">
            <v>E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0.7</v>
          </cell>
          <cell r="BX35">
            <v>0.7</v>
          </cell>
          <cell r="BY35">
            <v>0.7</v>
          </cell>
          <cell r="BZ35">
            <v>0.7</v>
          </cell>
          <cell r="CA35">
            <v>0.95</v>
          </cell>
          <cell r="CB35">
            <v>0.95</v>
          </cell>
          <cell r="CC35">
            <v>0.95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</row>
        <row r="36">
          <cell r="D36" t="str">
            <v>01</v>
          </cell>
          <cell r="E36" t="str">
            <v>46</v>
          </cell>
          <cell r="F36" t="str">
            <v>P03</v>
          </cell>
          <cell r="H36">
            <v>304</v>
          </cell>
          <cell r="I36" t="str">
            <v>DIAGRAMA DE TUBERIA E INSTRUMENTACION FACILIDADES EXISTENTES EN LÍNEA DE H2 HACIA AROMATICOS P&amp;ID INGENIERIA DE DETALLE</v>
          </cell>
          <cell r="J36">
            <v>39463</v>
          </cell>
          <cell r="K36">
            <v>39484</v>
          </cell>
          <cell r="L36">
            <v>39498</v>
          </cell>
          <cell r="M36">
            <v>39507</v>
          </cell>
          <cell r="N36">
            <v>39521</v>
          </cell>
          <cell r="O36">
            <v>39568</v>
          </cell>
          <cell r="P36">
            <v>14.31350144787646</v>
          </cell>
          <cell r="Q36" t="str">
            <v>P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0.5</v>
          </cell>
          <cell r="BV36">
            <v>0.5</v>
          </cell>
          <cell r="BW36">
            <v>0.7</v>
          </cell>
          <cell r="BX36">
            <v>0.7</v>
          </cell>
          <cell r="BY36">
            <v>0.7</v>
          </cell>
          <cell r="BZ36">
            <v>0.7</v>
          </cell>
          <cell r="CA36">
            <v>0.95</v>
          </cell>
          <cell r="CB36">
            <v>0.95</v>
          </cell>
          <cell r="CC36">
            <v>0.95</v>
          </cell>
          <cell r="CD36">
            <v>0.95</v>
          </cell>
          <cell r="CE36">
            <v>0.95</v>
          </cell>
          <cell r="CF36">
            <v>0.95</v>
          </cell>
          <cell r="CG36">
            <v>1</v>
          </cell>
          <cell r="CH36">
            <v>1</v>
          </cell>
          <cell r="CI36">
            <v>1</v>
          </cell>
          <cell r="CJ36">
            <v>1</v>
          </cell>
          <cell r="CK36">
            <v>1</v>
          </cell>
        </row>
        <row r="37">
          <cell r="J37">
            <v>39463</v>
          </cell>
          <cell r="K37">
            <v>39484</v>
          </cell>
          <cell r="L37">
            <v>39498</v>
          </cell>
          <cell r="M37">
            <v>39507</v>
          </cell>
          <cell r="N37">
            <v>39521</v>
          </cell>
          <cell r="O37">
            <v>39642</v>
          </cell>
          <cell r="Q37" t="str">
            <v>R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0.5</v>
          </cell>
          <cell r="BV37">
            <v>0.5</v>
          </cell>
          <cell r="BW37">
            <v>0.7</v>
          </cell>
          <cell r="BX37">
            <v>0.7</v>
          </cell>
          <cell r="BY37">
            <v>0.7</v>
          </cell>
          <cell r="BZ37">
            <v>0.7</v>
          </cell>
          <cell r="CA37">
            <v>0.95</v>
          </cell>
          <cell r="CB37">
            <v>0.95</v>
          </cell>
          <cell r="CC37">
            <v>0.95</v>
          </cell>
          <cell r="CD37">
            <v>0.95</v>
          </cell>
          <cell r="CE37">
            <v>0.95</v>
          </cell>
          <cell r="CF37">
            <v>0.95</v>
          </cell>
          <cell r="CG37">
            <v>0.95</v>
          </cell>
          <cell r="CH37">
            <v>0.95</v>
          </cell>
          <cell r="CI37">
            <v>0.95</v>
          </cell>
          <cell r="CJ37">
            <v>0.95</v>
          </cell>
          <cell r="CK37">
            <v>0.95</v>
          </cell>
        </row>
        <row r="38">
          <cell r="Q38" t="str">
            <v>E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0.5</v>
          </cell>
          <cell r="BX38">
            <v>0.5</v>
          </cell>
          <cell r="BY38">
            <v>0.5</v>
          </cell>
          <cell r="BZ38">
            <v>0.5</v>
          </cell>
          <cell r="CA38">
            <v>0.5</v>
          </cell>
          <cell r="CB38">
            <v>0.5</v>
          </cell>
          <cell r="CC38">
            <v>0.5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</row>
        <row r="39">
          <cell r="D39" t="str">
            <v>01</v>
          </cell>
          <cell r="E39" t="str">
            <v>46</v>
          </cell>
          <cell r="F39" t="str">
            <v>P03</v>
          </cell>
          <cell r="H39">
            <v>402</v>
          </cell>
          <cell r="I39" t="str">
            <v>DIAGRAMA DE TUBERIA E INSTRUMENTACION PLANTA DE ETILENO II FUEL GAS, NITROGEN, PLANT AIR &amp; INSTRUMEN AIR P&amp;ID INGENIERIA DE DETALLE</v>
          </cell>
          <cell r="J39">
            <v>39438</v>
          </cell>
          <cell r="K39">
            <v>39454</v>
          </cell>
          <cell r="L39">
            <v>39470</v>
          </cell>
          <cell r="M39">
            <v>39486</v>
          </cell>
          <cell r="N39">
            <v>39500</v>
          </cell>
          <cell r="O39">
            <v>39568</v>
          </cell>
          <cell r="P39">
            <v>14.31350144787646</v>
          </cell>
          <cell r="Q39" t="str">
            <v>P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0.5</v>
          </cell>
          <cell r="BR39">
            <v>0.5</v>
          </cell>
          <cell r="BS39">
            <v>0.7</v>
          </cell>
          <cell r="BT39">
            <v>0.7</v>
          </cell>
          <cell r="BU39">
            <v>0.7</v>
          </cell>
          <cell r="BV39">
            <v>0.7</v>
          </cell>
          <cell r="BW39">
            <v>0.7</v>
          </cell>
          <cell r="BX39">
            <v>0.95</v>
          </cell>
          <cell r="BY39">
            <v>0.95</v>
          </cell>
          <cell r="BZ39">
            <v>0.95</v>
          </cell>
          <cell r="CA39">
            <v>0.95</v>
          </cell>
          <cell r="CB39">
            <v>0.95</v>
          </cell>
          <cell r="CC39">
            <v>0.95</v>
          </cell>
          <cell r="CD39">
            <v>0.95</v>
          </cell>
          <cell r="CE39">
            <v>0.95</v>
          </cell>
          <cell r="CF39">
            <v>0.95</v>
          </cell>
          <cell r="CG39">
            <v>1</v>
          </cell>
          <cell r="CH39">
            <v>1</v>
          </cell>
          <cell r="CI39">
            <v>1</v>
          </cell>
          <cell r="CJ39">
            <v>1</v>
          </cell>
          <cell r="CK39">
            <v>1</v>
          </cell>
        </row>
        <row r="40">
          <cell r="J40">
            <v>39438</v>
          </cell>
          <cell r="K40">
            <v>39454</v>
          </cell>
          <cell r="L40">
            <v>39470</v>
          </cell>
          <cell r="M40">
            <v>39486</v>
          </cell>
          <cell r="N40">
            <v>39500</v>
          </cell>
          <cell r="O40">
            <v>39642</v>
          </cell>
          <cell r="Q40" t="str">
            <v>R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0.5</v>
          </cell>
          <cell r="BR40">
            <v>0.5</v>
          </cell>
          <cell r="BS40">
            <v>0.7</v>
          </cell>
          <cell r="BT40">
            <v>0.7</v>
          </cell>
          <cell r="BU40">
            <v>0.7</v>
          </cell>
          <cell r="BV40">
            <v>0.7</v>
          </cell>
          <cell r="BW40">
            <v>0.7</v>
          </cell>
          <cell r="BX40">
            <v>0.95</v>
          </cell>
          <cell r="BY40">
            <v>0.95</v>
          </cell>
          <cell r="BZ40">
            <v>0.95</v>
          </cell>
          <cell r="CA40">
            <v>0.95</v>
          </cell>
          <cell r="CB40">
            <v>0.95</v>
          </cell>
          <cell r="CC40">
            <v>0.95</v>
          </cell>
          <cell r="CD40">
            <v>0.95</v>
          </cell>
          <cell r="CE40">
            <v>0.95</v>
          </cell>
          <cell r="CF40">
            <v>0.95</v>
          </cell>
          <cell r="CG40">
            <v>0.95</v>
          </cell>
          <cell r="CH40">
            <v>0.95</v>
          </cell>
          <cell r="CI40">
            <v>0.95</v>
          </cell>
          <cell r="CJ40">
            <v>0.95</v>
          </cell>
          <cell r="CK40">
            <v>0.95</v>
          </cell>
        </row>
        <row r="41">
          <cell r="Q41" t="str">
            <v>E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0.7</v>
          </cell>
          <cell r="BX41">
            <v>0.7</v>
          </cell>
          <cell r="BY41">
            <v>0.7</v>
          </cell>
          <cell r="BZ41">
            <v>0.7</v>
          </cell>
          <cell r="CA41">
            <v>0.95</v>
          </cell>
          <cell r="CB41">
            <v>0.95</v>
          </cell>
          <cell r="CC41">
            <v>0.95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</row>
        <row r="42">
          <cell r="D42" t="str">
            <v>01</v>
          </cell>
          <cell r="E42" t="str">
            <v>46</v>
          </cell>
          <cell r="F42" t="str">
            <v>P03</v>
          </cell>
          <cell r="H42">
            <v>403</v>
          </cell>
          <cell r="I42" t="str">
            <v>DIAGRAMA DE TUBERIA E INSTRUMENTACION PLANTA DE ETILENO COOLING WATER-RAW WATER - DRINK WATER P&amp;ID INGENIERIA DE DETALLE</v>
          </cell>
          <cell r="J42">
            <v>39438</v>
          </cell>
          <cell r="K42">
            <v>39454</v>
          </cell>
          <cell r="L42">
            <v>39470</v>
          </cell>
          <cell r="M42">
            <v>39486</v>
          </cell>
          <cell r="N42">
            <v>39500</v>
          </cell>
          <cell r="O42">
            <v>39568</v>
          </cell>
          <cell r="P42">
            <v>14.31350144787646</v>
          </cell>
          <cell r="Q42" t="str">
            <v>P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0.5</v>
          </cell>
          <cell r="BR42">
            <v>0.5</v>
          </cell>
          <cell r="BS42">
            <v>0.7</v>
          </cell>
          <cell r="BT42">
            <v>0.7</v>
          </cell>
          <cell r="BU42">
            <v>0.7</v>
          </cell>
          <cell r="BV42">
            <v>0.7</v>
          </cell>
          <cell r="BW42">
            <v>0.7</v>
          </cell>
          <cell r="BX42">
            <v>0.95</v>
          </cell>
          <cell r="BY42">
            <v>0.95</v>
          </cell>
          <cell r="BZ42">
            <v>0.95</v>
          </cell>
          <cell r="CA42">
            <v>0.95</v>
          </cell>
          <cell r="CB42">
            <v>0.95</v>
          </cell>
          <cell r="CC42">
            <v>0.95</v>
          </cell>
          <cell r="CD42">
            <v>0.95</v>
          </cell>
          <cell r="CE42">
            <v>0.95</v>
          </cell>
          <cell r="CF42">
            <v>0.95</v>
          </cell>
          <cell r="CG42">
            <v>1</v>
          </cell>
          <cell r="CH42">
            <v>1</v>
          </cell>
          <cell r="CI42">
            <v>1</v>
          </cell>
          <cell r="CJ42">
            <v>1</v>
          </cell>
          <cell r="CK42">
            <v>1</v>
          </cell>
        </row>
        <row r="43">
          <cell r="J43">
            <v>39438</v>
          </cell>
          <cell r="K43">
            <v>39454</v>
          </cell>
          <cell r="L43">
            <v>39470</v>
          </cell>
          <cell r="M43">
            <v>39486</v>
          </cell>
          <cell r="N43">
            <v>39500</v>
          </cell>
          <cell r="O43">
            <v>39642</v>
          </cell>
          <cell r="Q43" t="str">
            <v>R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0.5</v>
          </cell>
          <cell r="BR43">
            <v>0.5</v>
          </cell>
          <cell r="BS43">
            <v>0.7</v>
          </cell>
          <cell r="BT43">
            <v>0.7</v>
          </cell>
          <cell r="BU43">
            <v>0.7</v>
          </cell>
          <cell r="BV43">
            <v>0.7</v>
          </cell>
          <cell r="BW43">
            <v>0.7</v>
          </cell>
          <cell r="BX43">
            <v>0.95</v>
          </cell>
          <cell r="BY43">
            <v>0.95</v>
          </cell>
          <cell r="BZ43">
            <v>0.95</v>
          </cell>
          <cell r="CA43">
            <v>0.95</v>
          </cell>
          <cell r="CB43">
            <v>0.95</v>
          </cell>
          <cell r="CC43">
            <v>0.95</v>
          </cell>
          <cell r="CD43">
            <v>0.95</v>
          </cell>
          <cell r="CE43">
            <v>0.95</v>
          </cell>
          <cell r="CF43">
            <v>0.95</v>
          </cell>
          <cell r="CG43">
            <v>0.95</v>
          </cell>
          <cell r="CH43">
            <v>0.95</v>
          </cell>
          <cell r="CI43">
            <v>0.95</v>
          </cell>
          <cell r="CJ43">
            <v>0.95</v>
          </cell>
          <cell r="CK43">
            <v>0.95</v>
          </cell>
        </row>
        <row r="44">
          <cell r="Q44" t="str">
            <v>E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0.7</v>
          </cell>
          <cell r="BX44">
            <v>0.7</v>
          </cell>
          <cell r="BY44">
            <v>0.7</v>
          </cell>
          <cell r="BZ44">
            <v>0.7</v>
          </cell>
          <cell r="CA44">
            <v>0.7</v>
          </cell>
          <cell r="CB44">
            <v>0.7</v>
          </cell>
          <cell r="CC44">
            <v>0.7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</row>
        <row r="45">
          <cell r="D45" t="str">
            <v>01</v>
          </cell>
          <cell r="E45" t="str">
            <v>46</v>
          </cell>
          <cell r="F45" t="str">
            <v>P03</v>
          </cell>
          <cell r="H45">
            <v>404</v>
          </cell>
          <cell r="I45" t="str">
            <v>DIAGRAMA DE TUBERIA E INSTRUMENTACION PLANTA DE ETILENO II (U-4100) FLARE P&amp;ID INGENIERIA DE DETALLE</v>
          </cell>
          <cell r="J45">
            <v>39438</v>
          </cell>
          <cell r="K45">
            <v>39454</v>
          </cell>
          <cell r="L45">
            <v>39470</v>
          </cell>
          <cell r="M45">
            <v>39486</v>
          </cell>
          <cell r="N45">
            <v>39500</v>
          </cell>
          <cell r="O45">
            <v>39568</v>
          </cell>
          <cell r="P45">
            <v>14.31350144787646</v>
          </cell>
          <cell r="Q45" t="str">
            <v>P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0.5</v>
          </cell>
          <cell r="BR45">
            <v>0.5</v>
          </cell>
          <cell r="BS45">
            <v>0.7</v>
          </cell>
          <cell r="BT45">
            <v>0.7</v>
          </cell>
          <cell r="BU45">
            <v>0.7</v>
          </cell>
          <cell r="BV45">
            <v>0.7</v>
          </cell>
          <cell r="BW45">
            <v>0.7</v>
          </cell>
          <cell r="BX45">
            <v>0.95</v>
          </cell>
          <cell r="BY45">
            <v>0.95</v>
          </cell>
          <cell r="BZ45">
            <v>0.95</v>
          </cell>
          <cell r="CA45">
            <v>0.95</v>
          </cell>
          <cell r="CB45">
            <v>0.95</v>
          </cell>
          <cell r="CC45">
            <v>0.95</v>
          </cell>
          <cell r="CD45">
            <v>0.95</v>
          </cell>
          <cell r="CE45">
            <v>0.95</v>
          </cell>
          <cell r="CF45">
            <v>0.95</v>
          </cell>
          <cell r="CG45">
            <v>1</v>
          </cell>
          <cell r="CH45">
            <v>1</v>
          </cell>
          <cell r="CI45">
            <v>1</v>
          </cell>
          <cell r="CJ45">
            <v>1</v>
          </cell>
          <cell r="CK45">
            <v>1</v>
          </cell>
        </row>
        <row r="46">
          <cell r="J46">
            <v>39438</v>
          </cell>
          <cell r="K46">
            <v>39454</v>
          </cell>
          <cell r="L46">
            <v>39470</v>
          </cell>
          <cell r="M46">
            <v>39486</v>
          </cell>
          <cell r="N46">
            <v>39500</v>
          </cell>
          <cell r="O46">
            <v>39642</v>
          </cell>
          <cell r="Q46" t="str">
            <v>R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0.5</v>
          </cell>
          <cell r="BR46">
            <v>0.5</v>
          </cell>
          <cell r="BS46">
            <v>0.7</v>
          </cell>
          <cell r="BT46">
            <v>0.7</v>
          </cell>
          <cell r="BU46">
            <v>0.7</v>
          </cell>
          <cell r="BV46">
            <v>0.7</v>
          </cell>
          <cell r="BW46">
            <v>0.7</v>
          </cell>
          <cell r="BX46">
            <v>0.95</v>
          </cell>
          <cell r="BY46">
            <v>0.95</v>
          </cell>
          <cell r="BZ46">
            <v>0.95</v>
          </cell>
          <cell r="CA46">
            <v>0.95</v>
          </cell>
          <cell r="CB46">
            <v>0.95</v>
          </cell>
          <cell r="CC46">
            <v>0.95</v>
          </cell>
          <cell r="CD46">
            <v>0.95</v>
          </cell>
          <cell r="CE46">
            <v>0.95</v>
          </cell>
          <cell r="CF46">
            <v>0.95</v>
          </cell>
          <cell r="CG46">
            <v>0.95</v>
          </cell>
          <cell r="CH46">
            <v>0.95</v>
          </cell>
          <cell r="CI46">
            <v>0.95</v>
          </cell>
          <cell r="CJ46">
            <v>0.95</v>
          </cell>
          <cell r="CK46">
            <v>0.95</v>
          </cell>
        </row>
        <row r="47">
          <cell r="Q47" t="str">
            <v>E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0.7</v>
          </cell>
          <cell r="BX47">
            <v>0.7</v>
          </cell>
          <cell r="BY47">
            <v>0.7</v>
          </cell>
          <cell r="BZ47">
            <v>0.7</v>
          </cell>
          <cell r="CA47">
            <v>0.7</v>
          </cell>
          <cell r="CB47">
            <v>0.7</v>
          </cell>
          <cell r="CC47">
            <v>0.7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</row>
        <row r="48">
          <cell r="D48" t="str">
            <v>01</v>
          </cell>
          <cell r="E48" t="str">
            <v>46</v>
          </cell>
          <cell r="F48" t="str">
            <v>P03</v>
          </cell>
          <cell r="H48">
            <v>405</v>
          </cell>
          <cell r="I48" t="str">
            <v>DIAGRAMA DE TUBERIA E INSTRUMENTACION PLANTA DE ETILENO II HP-LP-MP STEAM &amp; CONDENSATE P&amp;ID INGENIERIA DE DETALLE</v>
          </cell>
          <cell r="J48">
            <v>39438</v>
          </cell>
          <cell r="K48">
            <v>39454</v>
          </cell>
          <cell r="L48">
            <v>39470</v>
          </cell>
          <cell r="M48">
            <v>39486</v>
          </cell>
          <cell r="N48">
            <v>39500</v>
          </cell>
          <cell r="O48">
            <v>39568</v>
          </cell>
          <cell r="P48">
            <v>14.31350144787646</v>
          </cell>
          <cell r="Q48" t="str">
            <v>P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0.5</v>
          </cell>
          <cell r="BR48">
            <v>0.5</v>
          </cell>
          <cell r="BS48">
            <v>0.7</v>
          </cell>
          <cell r="BT48">
            <v>0.7</v>
          </cell>
          <cell r="BU48">
            <v>0.7</v>
          </cell>
          <cell r="BV48">
            <v>0.7</v>
          </cell>
          <cell r="BW48">
            <v>0.7</v>
          </cell>
          <cell r="BX48">
            <v>0.95</v>
          </cell>
          <cell r="BY48">
            <v>0.95</v>
          </cell>
          <cell r="BZ48">
            <v>0.95</v>
          </cell>
          <cell r="CA48">
            <v>0.95</v>
          </cell>
          <cell r="CB48">
            <v>0.95</v>
          </cell>
          <cell r="CC48">
            <v>0.95</v>
          </cell>
          <cell r="CD48">
            <v>0.95</v>
          </cell>
          <cell r="CE48">
            <v>0.95</v>
          </cell>
          <cell r="CF48">
            <v>0.95</v>
          </cell>
          <cell r="CG48">
            <v>1</v>
          </cell>
          <cell r="CH48">
            <v>1</v>
          </cell>
          <cell r="CI48">
            <v>1</v>
          </cell>
          <cell r="CJ48">
            <v>1</v>
          </cell>
          <cell r="CK48">
            <v>1</v>
          </cell>
        </row>
        <row r="49">
          <cell r="J49">
            <v>39438</v>
          </cell>
          <cell r="K49">
            <v>39454</v>
          </cell>
          <cell r="L49">
            <v>39470</v>
          </cell>
          <cell r="M49">
            <v>39486</v>
          </cell>
          <cell r="N49">
            <v>39500</v>
          </cell>
          <cell r="O49">
            <v>39642</v>
          </cell>
          <cell r="Q49" t="str">
            <v>R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0.5</v>
          </cell>
          <cell r="BR49">
            <v>0.5</v>
          </cell>
          <cell r="BS49">
            <v>0.7</v>
          </cell>
          <cell r="BT49">
            <v>0.7</v>
          </cell>
          <cell r="BU49">
            <v>0.7</v>
          </cell>
          <cell r="BV49">
            <v>0.7</v>
          </cell>
          <cell r="BW49">
            <v>0.7</v>
          </cell>
          <cell r="BX49">
            <v>0.95</v>
          </cell>
          <cell r="BY49">
            <v>0.95</v>
          </cell>
          <cell r="BZ49">
            <v>0.95</v>
          </cell>
          <cell r="CA49">
            <v>0.95</v>
          </cell>
          <cell r="CB49">
            <v>0.95</v>
          </cell>
          <cell r="CC49">
            <v>0.95</v>
          </cell>
          <cell r="CD49">
            <v>0.95</v>
          </cell>
          <cell r="CE49">
            <v>0.95</v>
          </cell>
          <cell r="CF49">
            <v>0.95</v>
          </cell>
          <cell r="CG49">
            <v>0.95</v>
          </cell>
          <cell r="CH49">
            <v>0.95</v>
          </cell>
          <cell r="CI49">
            <v>0.95</v>
          </cell>
          <cell r="CJ49">
            <v>0.95</v>
          </cell>
          <cell r="CK49">
            <v>0.95</v>
          </cell>
        </row>
        <row r="50">
          <cell r="Q50" t="str">
            <v>E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0.7</v>
          </cell>
          <cell r="BX50">
            <v>0.7</v>
          </cell>
          <cell r="BY50">
            <v>0.7</v>
          </cell>
          <cell r="BZ50">
            <v>0.7</v>
          </cell>
          <cell r="CA50">
            <v>0.95</v>
          </cell>
          <cell r="CB50">
            <v>0.95</v>
          </cell>
          <cell r="CC50">
            <v>0.95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</row>
        <row r="51">
          <cell r="D51" t="str">
            <v>01</v>
          </cell>
          <cell r="E51" t="str">
            <v>46</v>
          </cell>
          <cell r="F51" t="str">
            <v>P01</v>
          </cell>
          <cell r="G51" t="str">
            <v>TEC</v>
          </cell>
          <cell r="H51" t="str">
            <v>002</v>
          </cell>
          <cell r="I51" t="str">
            <v>LISTADO DE LINEAS</v>
          </cell>
          <cell r="J51">
            <v>39174</v>
          </cell>
          <cell r="K51">
            <v>39226</v>
          </cell>
          <cell r="L51">
            <v>39240</v>
          </cell>
          <cell r="M51">
            <v>39294</v>
          </cell>
          <cell r="N51">
            <v>39308</v>
          </cell>
          <cell r="O51">
            <v>39476</v>
          </cell>
          <cell r="P51">
            <v>63.280743243243244</v>
          </cell>
          <cell r="Q51" t="str">
            <v>P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0.5</v>
          </cell>
          <cell r="AK51">
            <v>0.5</v>
          </cell>
          <cell r="AL51">
            <v>0.7</v>
          </cell>
          <cell r="AM51">
            <v>0.7</v>
          </cell>
          <cell r="AN51">
            <v>0.7</v>
          </cell>
          <cell r="AO51">
            <v>0.7</v>
          </cell>
          <cell r="AP51">
            <v>0.7</v>
          </cell>
          <cell r="AQ51">
            <v>0.7</v>
          </cell>
          <cell r="AR51">
            <v>0.7</v>
          </cell>
          <cell r="AS51">
            <v>0.7</v>
          </cell>
          <cell r="AT51">
            <v>0.7</v>
          </cell>
          <cell r="AU51">
            <v>0.7</v>
          </cell>
          <cell r="AV51">
            <v>0.95</v>
          </cell>
          <cell r="AW51">
            <v>0.95</v>
          </cell>
          <cell r="AX51">
            <v>0.95</v>
          </cell>
          <cell r="AY51">
            <v>0.95</v>
          </cell>
          <cell r="AZ51">
            <v>0.95</v>
          </cell>
          <cell r="BA51">
            <v>0.95</v>
          </cell>
          <cell r="BB51">
            <v>0.95</v>
          </cell>
          <cell r="BC51">
            <v>0.95</v>
          </cell>
          <cell r="BD51">
            <v>0.95</v>
          </cell>
          <cell r="BE51">
            <v>0.95</v>
          </cell>
          <cell r="BF51">
            <v>0.95</v>
          </cell>
          <cell r="BG51">
            <v>0.95</v>
          </cell>
          <cell r="BH51">
            <v>0.95</v>
          </cell>
          <cell r="BI51">
            <v>0.95</v>
          </cell>
          <cell r="BJ51">
            <v>0.95</v>
          </cell>
          <cell r="BK51">
            <v>0.95</v>
          </cell>
          <cell r="BL51">
            <v>0.95</v>
          </cell>
          <cell r="BM51">
            <v>0.95</v>
          </cell>
          <cell r="BN51">
            <v>0.95</v>
          </cell>
          <cell r="BO51">
            <v>0.95</v>
          </cell>
          <cell r="BP51">
            <v>0.95</v>
          </cell>
          <cell r="BQ51">
            <v>0.95</v>
          </cell>
          <cell r="BR51">
            <v>0.95</v>
          </cell>
          <cell r="BS51">
            <v>0.95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>
            <v>1</v>
          </cell>
          <cell r="CF51">
            <v>1</v>
          </cell>
          <cell r="CG51">
            <v>1</v>
          </cell>
          <cell r="CH51">
            <v>1</v>
          </cell>
          <cell r="CI51">
            <v>1</v>
          </cell>
          <cell r="CJ51">
            <v>1</v>
          </cell>
          <cell r="CK51">
            <v>1</v>
          </cell>
        </row>
        <row r="52">
          <cell r="J52">
            <v>39174</v>
          </cell>
          <cell r="K52">
            <v>39226</v>
          </cell>
          <cell r="L52">
            <v>39374</v>
          </cell>
          <cell r="M52">
            <v>39486</v>
          </cell>
          <cell r="N52">
            <v>39500</v>
          </cell>
          <cell r="O52">
            <v>39642</v>
          </cell>
          <cell r="Q52" t="str">
            <v>R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0.5</v>
          </cell>
          <cell r="AK52">
            <v>0.5</v>
          </cell>
          <cell r="AL52">
            <v>0.5</v>
          </cell>
          <cell r="AM52">
            <v>0.5</v>
          </cell>
          <cell r="AN52">
            <v>0.5</v>
          </cell>
          <cell r="AO52">
            <v>0.5</v>
          </cell>
          <cell r="AP52">
            <v>0.5</v>
          </cell>
          <cell r="AQ52">
            <v>0.5</v>
          </cell>
          <cell r="AR52">
            <v>0.5</v>
          </cell>
          <cell r="AS52">
            <v>0.5</v>
          </cell>
          <cell r="AT52">
            <v>0.5</v>
          </cell>
          <cell r="AU52">
            <v>0.5</v>
          </cell>
          <cell r="AV52">
            <v>0.5</v>
          </cell>
          <cell r="AW52">
            <v>0.5</v>
          </cell>
          <cell r="AX52">
            <v>0.5</v>
          </cell>
          <cell r="AY52">
            <v>0.5</v>
          </cell>
          <cell r="AZ52">
            <v>0.5</v>
          </cell>
          <cell r="BA52">
            <v>0.5</v>
          </cell>
          <cell r="BB52">
            <v>0.5</v>
          </cell>
          <cell r="BC52">
            <v>0.5</v>
          </cell>
          <cell r="BD52">
            <v>0.5</v>
          </cell>
          <cell r="BE52">
            <v>0.5</v>
          </cell>
          <cell r="BF52">
            <v>0.7</v>
          </cell>
          <cell r="BG52">
            <v>0.7</v>
          </cell>
          <cell r="BH52">
            <v>0.7</v>
          </cell>
          <cell r="BI52">
            <v>0.7</v>
          </cell>
          <cell r="BJ52">
            <v>0.7</v>
          </cell>
          <cell r="BK52">
            <v>0.7</v>
          </cell>
          <cell r="BL52">
            <v>0.7</v>
          </cell>
          <cell r="BM52">
            <v>0.7</v>
          </cell>
          <cell r="BN52">
            <v>0.7</v>
          </cell>
          <cell r="BO52">
            <v>0.7</v>
          </cell>
          <cell r="BP52">
            <v>0.7</v>
          </cell>
          <cell r="BQ52">
            <v>0.7</v>
          </cell>
          <cell r="BR52">
            <v>0.7</v>
          </cell>
          <cell r="BS52">
            <v>0.7</v>
          </cell>
          <cell r="BT52">
            <v>0.7</v>
          </cell>
          <cell r="BU52">
            <v>0.7</v>
          </cell>
          <cell r="BV52">
            <v>0.7</v>
          </cell>
          <cell r="BW52">
            <v>0.7</v>
          </cell>
          <cell r="BX52">
            <v>0.95</v>
          </cell>
          <cell r="BY52">
            <v>0.95</v>
          </cell>
          <cell r="BZ52">
            <v>0.95</v>
          </cell>
          <cell r="CA52">
            <v>0.95</v>
          </cell>
          <cell r="CB52">
            <v>0.95</v>
          </cell>
          <cell r="CC52">
            <v>0.95</v>
          </cell>
          <cell r="CD52">
            <v>0.95</v>
          </cell>
          <cell r="CE52">
            <v>0.95</v>
          </cell>
          <cell r="CF52">
            <v>0.95</v>
          </cell>
          <cell r="CG52">
            <v>0.95</v>
          </cell>
          <cell r="CH52">
            <v>0.95</v>
          </cell>
          <cell r="CI52">
            <v>0.95</v>
          </cell>
          <cell r="CJ52">
            <v>0.95</v>
          </cell>
          <cell r="CK52">
            <v>0.95</v>
          </cell>
        </row>
        <row r="53">
          <cell r="Q53" t="str">
            <v>E</v>
          </cell>
          <cell r="AB53">
            <v>0.1</v>
          </cell>
          <cell r="AC53">
            <v>0.1</v>
          </cell>
          <cell r="AD53">
            <v>0.1</v>
          </cell>
          <cell r="AE53">
            <v>0.1</v>
          </cell>
          <cell r="AF53">
            <v>0.1</v>
          </cell>
          <cell r="AG53">
            <v>0.25</v>
          </cell>
          <cell r="AH53">
            <v>0.25</v>
          </cell>
          <cell r="AI53">
            <v>0.45</v>
          </cell>
          <cell r="AJ53">
            <v>0.45</v>
          </cell>
          <cell r="AK53">
            <v>0.45</v>
          </cell>
          <cell r="AL53">
            <v>0.45</v>
          </cell>
          <cell r="AM53">
            <v>0.45</v>
          </cell>
          <cell r="AN53">
            <v>0.5</v>
          </cell>
          <cell r="AO53">
            <v>0.5</v>
          </cell>
          <cell r="AP53">
            <v>0.5</v>
          </cell>
          <cell r="AQ53">
            <v>0.5</v>
          </cell>
          <cell r="AR53">
            <v>0.5</v>
          </cell>
          <cell r="AS53">
            <v>0.5</v>
          </cell>
          <cell r="AT53">
            <v>0.5</v>
          </cell>
          <cell r="AU53">
            <v>0.5</v>
          </cell>
          <cell r="AV53">
            <v>0.5</v>
          </cell>
          <cell r="AW53">
            <v>0.5</v>
          </cell>
          <cell r="AX53">
            <v>0.5</v>
          </cell>
          <cell r="AY53">
            <v>0.5</v>
          </cell>
          <cell r="AZ53">
            <v>0.5</v>
          </cell>
          <cell r="BA53">
            <v>0.5</v>
          </cell>
          <cell r="BB53">
            <v>0.5</v>
          </cell>
          <cell r="BC53">
            <v>0.5</v>
          </cell>
          <cell r="BD53">
            <v>0.5</v>
          </cell>
          <cell r="BE53">
            <v>0.5</v>
          </cell>
          <cell r="BF53">
            <v>0.5</v>
          </cell>
          <cell r="BG53">
            <v>0.5</v>
          </cell>
          <cell r="BH53">
            <v>0.5</v>
          </cell>
          <cell r="BI53">
            <v>0.5</v>
          </cell>
          <cell r="BJ53">
            <v>0.5</v>
          </cell>
          <cell r="BK53">
            <v>0.5</v>
          </cell>
          <cell r="BL53">
            <v>0.5</v>
          </cell>
          <cell r="BM53">
            <v>0.5</v>
          </cell>
          <cell r="BN53">
            <v>0.5</v>
          </cell>
          <cell r="BO53">
            <v>0.5</v>
          </cell>
          <cell r="BP53">
            <v>0.5</v>
          </cell>
          <cell r="BQ53">
            <v>0.5</v>
          </cell>
          <cell r="BR53">
            <v>0.5</v>
          </cell>
          <cell r="BS53">
            <v>0.5</v>
          </cell>
          <cell r="BT53">
            <v>0.5</v>
          </cell>
          <cell r="BU53">
            <v>0.5</v>
          </cell>
          <cell r="BV53">
            <v>0.5</v>
          </cell>
          <cell r="BW53">
            <v>0.7</v>
          </cell>
          <cell r="BX53">
            <v>0.7</v>
          </cell>
          <cell r="BY53">
            <v>0.7</v>
          </cell>
          <cell r="BZ53">
            <v>0.7</v>
          </cell>
          <cell r="CA53">
            <v>0.7</v>
          </cell>
          <cell r="CB53">
            <v>0.7</v>
          </cell>
          <cell r="CC53">
            <v>0.7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</row>
        <row r="54">
          <cell r="D54" t="str">
            <v>01</v>
          </cell>
          <cell r="E54" t="str">
            <v>46</v>
          </cell>
          <cell r="F54" t="str">
            <v>P01</v>
          </cell>
          <cell r="G54" t="str">
            <v>TEC</v>
          </cell>
          <cell r="H54" t="str">
            <v>003</v>
          </cell>
          <cell r="I54" t="str">
            <v>LISTA DE PUNTOS DE INTERCONEXION</v>
          </cell>
          <cell r="J54">
            <v>39174</v>
          </cell>
          <cell r="K54">
            <v>39226</v>
          </cell>
          <cell r="L54">
            <v>39240</v>
          </cell>
          <cell r="M54">
            <v>39294</v>
          </cell>
          <cell r="N54">
            <v>39308</v>
          </cell>
          <cell r="O54">
            <v>39476</v>
          </cell>
          <cell r="P54">
            <v>31.640371621621622</v>
          </cell>
          <cell r="Q54" t="str">
            <v>P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0.5</v>
          </cell>
          <cell r="AK54">
            <v>0.5</v>
          </cell>
          <cell r="AL54">
            <v>0.7</v>
          </cell>
          <cell r="AM54">
            <v>0.7</v>
          </cell>
          <cell r="AN54">
            <v>0.7</v>
          </cell>
          <cell r="AO54">
            <v>0.7</v>
          </cell>
          <cell r="AP54">
            <v>0.7</v>
          </cell>
          <cell r="AQ54">
            <v>0.7</v>
          </cell>
          <cell r="AR54">
            <v>0.7</v>
          </cell>
          <cell r="AS54">
            <v>0.7</v>
          </cell>
          <cell r="AT54">
            <v>0.7</v>
          </cell>
          <cell r="AU54">
            <v>0.7</v>
          </cell>
          <cell r="AV54">
            <v>0.95</v>
          </cell>
          <cell r="AW54">
            <v>0.95</v>
          </cell>
          <cell r="AX54">
            <v>0.95</v>
          </cell>
          <cell r="AY54">
            <v>0.95</v>
          </cell>
          <cell r="AZ54">
            <v>0.95</v>
          </cell>
          <cell r="BA54">
            <v>0.95</v>
          </cell>
          <cell r="BB54">
            <v>0.95</v>
          </cell>
          <cell r="BC54">
            <v>0.95</v>
          </cell>
          <cell r="BD54">
            <v>0.95</v>
          </cell>
          <cell r="BE54">
            <v>0.95</v>
          </cell>
          <cell r="BF54">
            <v>0.95</v>
          </cell>
          <cell r="BG54">
            <v>0.95</v>
          </cell>
          <cell r="BH54">
            <v>0.95</v>
          </cell>
          <cell r="BI54">
            <v>0.95</v>
          </cell>
          <cell r="BJ54">
            <v>0.95</v>
          </cell>
          <cell r="BK54">
            <v>0.95</v>
          </cell>
          <cell r="BL54">
            <v>0.95</v>
          </cell>
          <cell r="BM54">
            <v>0.95</v>
          </cell>
          <cell r="BN54">
            <v>0.95</v>
          </cell>
          <cell r="BO54">
            <v>0.95</v>
          </cell>
          <cell r="BP54">
            <v>0.95</v>
          </cell>
          <cell r="BQ54">
            <v>0.95</v>
          </cell>
          <cell r="BR54">
            <v>0.95</v>
          </cell>
          <cell r="BS54">
            <v>0.95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</row>
        <row r="55">
          <cell r="J55">
            <v>39174</v>
          </cell>
          <cell r="K55">
            <v>39226</v>
          </cell>
          <cell r="L55">
            <v>39374</v>
          </cell>
          <cell r="M55">
            <v>39486</v>
          </cell>
          <cell r="N55">
            <v>39500</v>
          </cell>
          <cell r="O55">
            <v>39642</v>
          </cell>
          <cell r="Q55" t="str">
            <v>R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0.5</v>
          </cell>
          <cell r="AK55">
            <v>0.5</v>
          </cell>
          <cell r="AL55">
            <v>0.5</v>
          </cell>
          <cell r="AM55">
            <v>0.5</v>
          </cell>
          <cell r="AN55">
            <v>0.5</v>
          </cell>
          <cell r="AO55">
            <v>0.5</v>
          </cell>
          <cell r="AP55">
            <v>0.5</v>
          </cell>
          <cell r="AQ55">
            <v>0.5</v>
          </cell>
          <cell r="AR55">
            <v>0.5</v>
          </cell>
          <cell r="AS55">
            <v>0.5</v>
          </cell>
          <cell r="AT55">
            <v>0.5</v>
          </cell>
          <cell r="AU55">
            <v>0.5</v>
          </cell>
          <cell r="AV55">
            <v>0.5</v>
          </cell>
          <cell r="AW55">
            <v>0.5</v>
          </cell>
          <cell r="AX55">
            <v>0.5</v>
          </cell>
          <cell r="AY55">
            <v>0.5</v>
          </cell>
          <cell r="AZ55">
            <v>0.5</v>
          </cell>
          <cell r="BA55">
            <v>0.5</v>
          </cell>
          <cell r="BB55">
            <v>0.5</v>
          </cell>
          <cell r="BC55">
            <v>0.5</v>
          </cell>
          <cell r="BD55">
            <v>0.5</v>
          </cell>
          <cell r="BE55">
            <v>0.5</v>
          </cell>
          <cell r="BF55">
            <v>0.7</v>
          </cell>
          <cell r="BG55">
            <v>0.7</v>
          </cell>
          <cell r="BH55">
            <v>0.7</v>
          </cell>
          <cell r="BI55">
            <v>0.7</v>
          </cell>
          <cell r="BJ55">
            <v>0.7</v>
          </cell>
          <cell r="BK55">
            <v>0.7</v>
          </cell>
          <cell r="BL55">
            <v>0.7</v>
          </cell>
          <cell r="BM55">
            <v>0.7</v>
          </cell>
          <cell r="BN55">
            <v>0.7</v>
          </cell>
          <cell r="BO55">
            <v>0.7</v>
          </cell>
          <cell r="BP55">
            <v>0.7</v>
          </cell>
          <cell r="BQ55">
            <v>0.7</v>
          </cell>
          <cell r="BR55">
            <v>0.7</v>
          </cell>
          <cell r="BS55">
            <v>0.7</v>
          </cell>
          <cell r="BT55">
            <v>0.7</v>
          </cell>
          <cell r="BU55">
            <v>0.7</v>
          </cell>
          <cell r="BV55">
            <v>0.7</v>
          </cell>
          <cell r="BW55">
            <v>0.7</v>
          </cell>
          <cell r="BX55">
            <v>0.95</v>
          </cell>
          <cell r="BY55">
            <v>0.95</v>
          </cell>
          <cell r="BZ55">
            <v>0.95</v>
          </cell>
          <cell r="CA55">
            <v>0.95</v>
          </cell>
          <cell r="CB55">
            <v>0.95</v>
          </cell>
          <cell r="CC55">
            <v>0.95</v>
          </cell>
          <cell r="CD55">
            <v>0.95</v>
          </cell>
          <cell r="CE55">
            <v>0.95</v>
          </cell>
          <cell r="CF55">
            <v>0.95</v>
          </cell>
          <cell r="CG55">
            <v>0.95</v>
          </cell>
          <cell r="CH55">
            <v>0.95</v>
          </cell>
          <cell r="CI55">
            <v>0.95</v>
          </cell>
          <cell r="CJ55">
            <v>0.95</v>
          </cell>
          <cell r="CK55">
            <v>0.95</v>
          </cell>
        </row>
        <row r="56">
          <cell r="Q56" t="str">
            <v>E</v>
          </cell>
          <cell r="AB56">
            <v>0.1</v>
          </cell>
          <cell r="AC56">
            <v>0.1</v>
          </cell>
          <cell r="AD56">
            <v>0.1</v>
          </cell>
          <cell r="AE56">
            <v>0.1</v>
          </cell>
          <cell r="AF56">
            <v>0.1</v>
          </cell>
          <cell r="AG56">
            <v>0.25</v>
          </cell>
          <cell r="AH56">
            <v>0.25</v>
          </cell>
          <cell r="AI56">
            <v>0.45</v>
          </cell>
          <cell r="AJ56">
            <v>0.45</v>
          </cell>
          <cell r="AK56">
            <v>0.45</v>
          </cell>
          <cell r="AL56">
            <v>0.5</v>
          </cell>
          <cell r="AM56">
            <v>0.7</v>
          </cell>
          <cell r="AN56">
            <v>0.7</v>
          </cell>
          <cell r="AO56">
            <v>0.7</v>
          </cell>
          <cell r="AP56">
            <v>0.7</v>
          </cell>
          <cell r="AQ56">
            <v>0.7</v>
          </cell>
          <cell r="AR56">
            <v>0.7</v>
          </cell>
          <cell r="AS56">
            <v>0.7</v>
          </cell>
          <cell r="AT56">
            <v>0.7</v>
          </cell>
          <cell r="AU56">
            <v>0.7</v>
          </cell>
          <cell r="AV56">
            <v>0.7</v>
          </cell>
          <cell r="AW56">
            <v>0.7</v>
          </cell>
          <cell r="AX56">
            <v>0.7</v>
          </cell>
          <cell r="AY56">
            <v>0.7</v>
          </cell>
          <cell r="AZ56">
            <v>0.7</v>
          </cell>
          <cell r="BA56">
            <v>0.7</v>
          </cell>
          <cell r="BB56">
            <v>0.7</v>
          </cell>
          <cell r="BC56">
            <v>0.7</v>
          </cell>
          <cell r="BD56">
            <v>0.7</v>
          </cell>
          <cell r="BE56">
            <v>0.7</v>
          </cell>
          <cell r="BF56">
            <v>0.7</v>
          </cell>
          <cell r="BG56">
            <v>0.7</v>
          </cell>
          <cell r="BH56">
            <v>0.7</v>
          </cell>
          <cell r="BI56">
            <v>0.7</v>
          </cell>
          <cell r="BJ56">
            <v>0.7</v>
          </cell>
          <cell r="BK56">
            <v>0.7</v>
          </cell>
          <cell r="BL56">
            <v>0.7</v>
          </cell>
          <cell r="BM56">
            <v>0.7</v>
          </cell>
          <cell r="BN56">
            <v>0.7</v>
          </cell>
          <cell r="BO56">
            <v>0.7</v>
          </cell>
          <cell r="BP56">
            <v>0.7</v>
          </cell>
          <cell r="BQ56">
            <v>0.7</v>
          </cell>
          <cell r="BR56">
            <v>0.7</v>
          </cell>
          <cell r="BS56">
            <v>0.7</v>
          </cell>
          <cell r="BT56">
            <v>0.7</v>
          </cell>
          <cell r="BU56">
            <v>0.7</v>
          </cell>
          <cell r="BV56">
            <v>0.7</v>
          </cell>
          <cell r="BW56">
            <v>0.7</v>
          </cell>
          <cell r="BX56">
            <v>0.7</v>
          </cell>
          <cell r="BY56">
            <v>0.7</v>
          </cell>
          <cell r="BZ56">
            <v>0.7</v>
          </cell>
          <cell r="CA56">
            <v>0.7</v>
          </cell>
          <cell r="CB56">
            <v>0.7</v>
          </cell>
          <cell r="CC56">
            <v>0.7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</row>
        <row r="57">
          <cell r="D57" t="str">
            <v>01</v>
          </cell>
          <cell r="E57" t="str">
            <v>46</v>
          </cell>
          <cell r="F57" t="str">
            <v>P01</v>
          </cell>
          <cell r="G57" t="str">
            <v>TEC</v>
          </cell>
          <cell r="H57" t="str">
            <v>012</v>
          </cell>
          <cell r="I57" t="str">
            <v>FILOSOFIA DE OPERACIÓN Y CONTROL</v>
          </cell>
          <cell r="J57">
            <v>39198</v>
          </cell>
          <cell r="K57">
            <v>39247</v>
          </cell>
          <cell r="L57">
            <v>39261</v>
          </cell>
          <cell r="M57">
            <v>39316</v>
          </cell>
          <cell r="N57">
            <v>39330</v>
          </cell>
          <cell r="O57">
            <v>39476</v>
          </cell>
          <cell r="P57">
            <v>916.06409266409298</v>
          </cell>
          <cell r="Q57" t="str">
            <v>P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0.5</v>
          </cell>
          <cell r="AN57">
            <v>0.5</v>
          </cell>
          <cell r="AO57">
            <v>0.7</v>
          </cell>
          <cell r="AP57">
            <v>0.7</v>
          </cell>
          <cell r="AQ57">
            <v>0.7</v>
          </cell>
          <cell r="AR57">
            <v>0.7</v>
          </cell>
          <cell r="AS57">
            <v>0.7</v>
          </cell>
          <cell r="AT57">
            <v>0.7</v>
          </cell>
          <cell r="AU57">
            <v>0.7</v>
          </cell>
          <cell r="AV57">
            <v>0.7</v>
          </cell>
          <cell r="AW57">
            <v>0.7</v>
          </cell>
          <cell r="AX57">
            <v>0.7</v>
          </cell>
          <cell r="AY57">
            <v>0.95</v>
          </cell>
          <cell r="AZ57">
            <v>0.95</v>
          </cell>
          <cell r="BA57">
            <v>0.95</v>
          </cell>
          <cell r="BB57">
            <v>0.95</v>
          </cell>
          <cell r="BC57">
            <v>0.95</v>
          </cell>
          <cell r="BD57">
            <v>0.95</v>
          </cell>
          <cell r="BE57">
            <v>0.95</v>
          </cell>
          <cell r="BF57">
            <v>0.95</v>
          </cell>
          <cell r="BG57">
            <v>0.95</v>
          </cell>
          <cell r="BH57">
            <v>0.95</v>
          </cell>
          <cell r="BI57">
            <v>0.95</v>
          </cell>
          <cell r="BJ57">
            <v>0.95</v>
          </cell>
          <cell r="BK57">
            <v>0.95</v>
          </cell>
          <cell r="BL57">
            <v>0.95</v>
          </cell>
          <cell r="BM57">
            <v>0.95</v>
          </cell>
          <cell r="BN57">
            <v>0.95</v>
          </cell>
          <cell r="BO57">
            <v>0.95</v>
          </cell>
          <cell r="BP57">
            <v>0.95</v>
          </cell>
          <cell r="BQ57">
            <v>0.95</v>
          </cell>
          <cell r="BR57">
            <v>0.95</v>
          </cell>
          <cell r="BS57">
            <v>0.95</v>
          </cell>
          <cell r="BT57">
            <v>1</v>
          </cell>
          <cell r="BU57">
            <v>1</v>
          </cell>
          <cell r="BV57">
            <v>1</v>
          </cell>
          <cell r="BW57">
            <v>1</v>
          </cell>
          <cell r="BX57">
            <v>1</v>
          </cell>
          <cell r="BY57">
            <v>1</v>
          </cell>
          <cell r="BZ57">
            <v>1</v>
          </cell>
          <cell r="CA57">
            <v>1</v>
          </cell>
          <cell r="CB57">
            <v>1</v>
          </cell>
          <cell r="CC57">
            <v>1</v>
          </cell>
          <cell r="CD57">
            <v>1</v>
          </cell>
          <cell r="CE57">
            <v>1</v>
          </cell>
          <cell r="CF57">
            <v>1</v>
          </cell>
          <cell r="CG57">
            <v>1</v>
          </cell>
          <cell r="CH57">
            <v>1</v>
          </cell>
          <cell r="CI57">
            <v>1</v>
          </cell>
          <cell r="CJ57">
            <v>1</v>
          </cell>
          <cell r="CK57">
            <v>1</v>
          </cell>
        </row>
        <row r="58">
          <cell r="J58">
            <v>39198</v>
          </cell>
          <cell r="K58">
            <v>39345</v>
          </cell>
          <cell r="L58">
            <v>39416</v>
          </cell>
          <cell r="M58">
            <v>39485</v>
          </cell>
          <cell r="N58">
            <v>39499</v>
          </cell>
          <cell r="O58">
            <v>39642</v>
          </cell>
          <cell r="Q58" t="str">
            <v>R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0.5</v>
          </cell>
          <cell r="BB58">
            <v>0.5</v>
          </cell>
          <cell r="BC58">
            <v>0.5</v>
          </cell>
          <cell r="BD58">
            <v>0.5</v>
          </cell>
          <cell r="BE58">
            <v>0.5</v>
          </cell>
          <cell r="BF58">
            <v>0.5</v>
          </cell>
          <cell r="BG58">
            <v>0.5</v>
          </cell>
          <cell r="BH58">
            <v>0.5</v>
          </cell>
          <cell r="BI58">
            <v>0.5</v>
          </cell>
          <cell r="BJ58">
            <v>0.5</v>
          </cell>
          <cell r="BK58">
            <v>0.5</v>
          </cell>
          <cell r="BL58">
            <v>0.7</v>
          </cell>
          <cell r="BM58">
            <v>0.7</v>
          </cell>
          <cell r="BN58">
            <v>0.7</v>
          </cell>
          <cell r="BO58">
            <v>0.7</v>
          </cell>
          <cell r="BP58">
            <v>0.7</v>
          </cell>
          <cell r="BQ58">
            <v>0.7</v>
          </cell>
          <cell r="BR58">
            <v>0.7</v>
          </cell>
          <cell r="BS58">
            <v>0.7</v>
          </cell>
          <cell r="BT58">
            <v>0.7</v>
          </cell>
          <cell r="BU58">
            <v>0.7</v>
          </cell>
          <cell r="BV58">
            <v>0.7</v>
          </cell>
          <cell r="BW58">
            <v>0.95</v>
          </cell>
          <cell r="BX58">
            <v>0.95</v>
          </cell>
          <cell r="BY58">
            <v>0.95</v>
          </cell>
          <cell r="BZ58">
            <v>0.95</v>
          </cell>
          <cell r="CA58">
            <v>0.95</v>
          </cell>
          <cell r="CB58">
            <v>0.95</v>
          </cell>
          <cell r="CC58">
            <v>0.95</v>
          </cell>
          <cell r="CD58">
            <v>0.95</v>
          </cell>
          <cell r="CE58">
            <v>0.95</v>
          </cell>
          <cell r="CF58">
            <v>0.95</v>
          </cell>
          <cell r="CG58">
            <v>0.95</v>
          </cell>
          <cell r="CH58">
            <v>0.95</v>
          </cell>
          <cell r="CI58">
            <v>0.95</v>
          </cell>
          <cell r="CJ58">
            <v>0.95</v>
          </cell>
          <cell r="CK58">
            <v>0.95</v>
          </cell>
        </row>
        <row r="59">
          <cell r="Q59" t="str">
            <v>E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0.5</v>
          </cell>
          <cell r="BF59">
            <v>0.5</v>
          </cell>
          <cell r="BG59">
            <v>0.5</v>
          </cell>
          <cell r="BH59">
            <v>0.5</v>
          </cell>
          <cell r="BI59">
            <v>0.5</v>
          </cell>
          <cell r="BJ59">
            <v>0.5</v>
          </cell>
          <cell r="BK59">
            <v>0.5</v>
          </cell>
          <cell r="BL59">
            <v>0.5</v>
          </cell>
          <cell r="BM59">
            <v>0.5</v>
          </cell>
          <cell r="BN59">
            <v>0.5</v>
          </cell>
          <cell r="BO59">
            <v>0.5</v>
          </cell>
          <cell r="BP59">
            <v>0.5</v>
          </cell>
          <cell r="BQ59">
            <v>0.5</v>
          </cell>
          <cell r="BR59">
            <v>0.5</v>
          </cell>
          <cell r="BS59">
            <v>0.5</v>
          </cell>
          <cell r="BT59">
            <v>0.5</v>
          </cell>
          <cell r="BU59">
            <v>0.5</v>
          </cell>
          <cell r="BV59">
            <v>0.5</v>
          </cell>
          <cell r="BW59">
            <v>0.7</v>
          </cell>
          <cell r="BX59">
            <v>0.7</v>
          </cell>
          <cell r="BY59">
            <v>0.7</v>
          </cell>
          <cell r="BZ59">
            <v>0.7</v>
          </cell>
          <cell r="CA59">
            <v>0.7</v>
          </cell>
          <cell r="CB59">
            <v>0.7</v>
          </cell>
          <cell r="CC59">
            <v>0.7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</row>
        <row r="60">
          <cell r="I60" t="str">
            <v>MANUAL DE OPERACION</v>
          </cell>
          <cell r="J60">
            <v>39258</v>
          </cell>
          <cell r="K60">
            <v>39331</v>
          </cell>
          <cell r="L60">
            <v>39345</v>
          </cell>
          <cell r="M60">
            <v>39373</v>
          </cell>
          <cell r="N60">
            <v>39387</v>
          </cell>
          <cell r="O60">
            <v>39476</v>
          </cell>
          <cell r="Q60" t="str">
            <v>P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0.5</v>
          </cell>
          <cell r="AZ60">
            <v>0.5</v>
          </cell>
          <cell r="BA60">
            <v>0.7</v>
          </cell>
          <cell r="BB60">
            <v>0.7</v>
          </cell>
          <cell r="BC60">
            <v>0.7</v>
          </cell>
          <cell r="BD60">
            <v>0.7</v>
          </cell>
          <cell r="BE60">
            <v>0.7</v>
          </cell>
          <cell r="BF60">
            <v>0.7</v>
          </cell>
          <cell r="BG60">
            <v>0.95</v>
          </cell>
          <cell r="BH60">
            <v>0.95</v>
          </cell>
          <cell r="BI60">
            <v>0.95</v>
          </cell>
          <cell r="BJ60">
            <v>0.95</v>
          </cell>
          <cell r="BK60">
            <v>0.95</v>
          </cell>
          <cell r="BL60">
            <v>0.95</v>
          </cell>
          <cell r="BM60">
            <v>0.95</v>
          </cell>
          <cell r="BN60">
            <v>0.95</v>
          </cell>
          <cell r="BO60">
            <v>0.95</v>
          </cell>
          <cell r="BP60">
            <v>0.95</v>
          </cell>
          <cell r="BQ60">
            <v>0.95</v>
          </cell>
          <cell r="BR60">
            <v>0.95</v>
          </cell>
          <cell r="BS60">
            <v>0.95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</row>
        <row r="61">
          <cell r="J61">
            <v>39417</v>
          </cell>
          <cell r="K61">
            <v>39458</v>
          </cell>
          <cell r="L61">
            <v>39477</v>
          </cell>
          <cell r="M61">
            <v>39497</v>
          </cell>
          <cell r="N61">
            <v>39511</v>
          </cell>
          <cell r="O61">
            <v>39642</v>
          </cell>
          <cell r="Q61" t="str">
            <v>R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0.5</v>
          </cell>
          <cell r="BS61">
            <v>0.5</v>
          </cell>
          <cell r="BT61">
            <v>0.7</v>
          </cell>
          <cell r="BU61">
            <v>0.7</v>
          </cell>
          <cell r="BV61">
            <v>0.7</v>
          </cell>
          <cell r="BW61">
            <v>0.7</v>
          </cell>
          <cell r="BX61">
            <v>0.7</v>
          </cell>
          <cell r="BY61">
            <v>0.95</v>
          </cell>
          <cell r="BZ61">
            <v>0.95</v>
          </cell>
          <cell r="CA61">
            <v>0.95</v>
          </cell>
          <cell r="CB61">
            <v>0.95</v>
          </cell>
          <cell r="CC61">
            <v>0.95</v>
          </cell>
          <cell r="CD61">
            <v>0.95</v>
          </cell>
          <cell r="CE61">
            <v>0.95</v>
          </cell>
          <cell r="CF61">
            <v>0.95</v>
          </cell>
          <cell r="CG61">
            <v>0.95</v>
          </cell>
          <cell r="CH61">
            <v>0.95</v>
          </cell>
          <cell r="CI61">
            <v>0.95</v>
          </cell>
          <cell r="CJ61">
            <v>0.95</v>
          </cell>
          <cell r="CK61">
            <v>0.95</v>
          </cell>
        </row>
        <row r="62">
          <cell r="I62" t="str">
            <v>0146P51TEC001</v>
          </cell>
          <cell r="Q62" t="str">
            <v>E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0.5</v>
          </cell>
          <cell r="BO62">
            <v>0.5</v>
          </cell>
          <cell r="BP62" t="e">
            <v>#N/A</v>
          </cell>
          <cell r="BQ62" t="e">
            <v>#N/A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</row>
        <row r="63">
          <cell r="D63" t="str">
            <v>01</v>
          </cell>
          <cell r="E63" t="str">
            <v>46</v>
          </cell>
          <cell r="F63" t="str">
            <v>P01</v>
          </cell>
          <cell r="G63" t="str">
            <v>TEC</v>
          </cell>
          <cell r="H63" t="str">
            <v>007</v>
          </cell>
          <cell r="I63" t="str">
            <v>LISTADO DE REQUERIMIENTOS INDUSTRIALES</v>
          </cell>
          <cell r="J63">
            <v>39182</v>
          </cell>
          <cell r="K63">
            <v>39218</v>
          </cell>
          <cell r="L63">
            <v>39232</v>
          </cell>
          <cell r="M63">
            <v>39282</v>
          </cell>
          <cell r="N63">
            <v>39296</v>
          </cell>
          <cell r="O63">
            <v>39476</v>
          </cell>
          <cell r="P63">
            <v>18.0093569015444</v>
          </cell>
          <cell r="Q63" t="str">
            <v>P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0.5</v>
          </cell>
          <cell r="AJ63">
            <v>0.5</v>
          </cell>
          <cell r="AK63">
            <v>0.7</v>
          </cell>
          <cell r="AL63">
            <v>0.7</v>
          </cell>
          <cell r="AM63">
            <v>0.7</v>
          </cell>
          <cell r="AN63">
            <v>0.7</v>
          </cell>
          <cell r="AO63">
            <v>0.7</v>
          </cell>
          <cell r="AP63">
            <v>0.7</v>
          </cell>
          <cell r="AQ63">
            <v>0.7</v>
          </cell>
          <cell r="AR63">
            <v>0.7</v>
          </cell>
          <cell r="AS63">
            <v>0.7</v>
          </cell>
          <cell r="AT63">
            <v>0.95</v>
          </cell>
          <cell r="AU63">
            <v>0.95</v>
          </cell>
          <cell r="AV63">
            <v>0.95</v>
          </cell>
          <cell r="AW63">
            <v>0.95</v>
          </cell>
          <cell r="AX63">
            <v>0.95</v>
          </cell>
          <cell r="AY63">
            <v>0.95</v>
          </cell>
          <cell r="AZ63">
            <v>0.95</v>
          </cell>
          <cell r="BA63">
            <v>0.95</v>
          </cell>
          <cell r="BB63">
            <v>0.95</v>
          </cell>
          <cell r="BC63">
            <v>0.95</v>
          </cell>
          <cell r="BD63">
            <v>0.95</v>
          </cell>
          <cell r="BE63">
            <v>0.95</v>
          </cell>
          <cell r="BF63">
            <v>0.95</v>
          </cell>
          <cell r="BG63">
            <v>0.95</v>
          </cell>
          <cell r="BH63">
            <v>0.95</v>
          </cell>
          <cell r="BI63">
            <v>0.95</v>
          </cell>
          <cell r="BJ63">
            <v>0.95</v>
          </cell>
          <cell r="BK63">
            <v>0.95</v>
          </cell>
          <cell r="BL63">
            <v>0.95</v>
          </cell>
          <cell r="BM63">
            <v>0.95</v>
          </cell>
          <cell r="BN63">
            <v>0.95</v>
          </cell>
          <cell r="BO63">
            <v>0.95</v>
          </cell>
          <cell r="BP63">
            <v>0.95</v>
          </cell>
          <cell r="BQ63">
            <v>0.95</v>
          </cell>
          <cell r="BR63">
            <v>0.95</v>
          </cell>
          <cell r="BS63">
            <v>0.95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</row>
        <row r="64">
          <cell r="J64">
            <v>39182</v>
          </cell>
          <cell r="K64">
            <v>39218</v>
          </cell>
          <cell r="L64">
            <v>39402</v>
          </cell>
          <cell r="M64">
            <v>39485</v>
          </cell>
          <cell r="N64">
            <v>39499</v>
          </cell>
          <cell r="O64">
            <v>39642</v>
          </cell>
          <cell r="Q64" t="str">
            <v>R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0.5</v>
          </cell>
          <cell r="AJ64">
            <v>0.5</v>
          </cell>
          <cell r="AK64">
            <v>0.5</v>
          </cell>
          <cell r="AL64">
            <v>0.5</v>
          </cell>
          <cell r="AM64">
            <v>0.5</v>
          </cell>
          <cell r="AN64">
            <v>0.5</v>
          </cell>
          <cell r="AO64">
            <v>0.5</v>
          </cell>
          <cell r="AP64">
            <v>0.5</v>
          </cell>
          <cell r="AQ64">
            <v>0.5</v>
          </cell>
          <cell r="AR64">
            <v>0.5</v>
          </cell>
          <cell r="AS64">
            <v>0.5</v>
          </cell>
          <cell r="AT64">
            <v>0.5</v>
          </cell>
          <cell r="AU64">
            <v>0.5</v>
          </cell>
          <cell r="AV64">
            <v>0.5</v>
          </cell>
          <cell r="AW64">
            <v>0.5</v>
          </cell>
          <cell r="AX64">
            <v>0.5</v>
          </cell>
          <cell r="AY64">
            <v>0.5</v>
          </cell>
          <cell r="AZ64">
            <v>0.5</v>
          </cell>
          <cell r="BA64">
            <v>0.5</v>
          </cell>
          <cell r="BB64">
            <v>0.5</v>
          </cell>
          <cell r="BC64">
            <v>0.5</v>
          </cell>
          <cell r="BD64">
            <v>0.5</v>
          </cell>
          <cell r="BE64">
            <v>0.5</v>
          </cell>
          <cell r="BF64">
            <v>0.5</v>
          </cell>
          <cell r="BG64">
            <v>0.5</v>
          </cell>
          <cell r="BH64">
            <v>0.5</v>
          </cell>
          <cell r="BI64">
            <v>0.5</v>
          </cell>
          <cell r="BJ64">
            <v>0.7</v>
          </cell>
          <cell r="BK64">
            <v>0.7</v>
          </cell>
          <cell r="BL64">
            <v>0.7</v>
          </cell>
          <cell r="BM64">
            <v>0.7</v>
          </cell>
          <cell r="BN64">
            <v>0.7</v>
          </cell>
          <cell r="BO64">
            <v>0.7</v>
          </cell>
          <cell r="BP64">
            <v>0.7</v>
          </cell>
          <cell r="BQ64">
            <v>0.7</v>
          </cell>
          <cell r="BR64">
            <v>0.7</v>
          </cell>
          <cell r="BS64">
            <v>0.7</v>
          </cell>
          <cell r="BT64">
            <v>0.7</v>
          </cell>
          <cell r="BU64">
            <v>0.7</v>
          </cell>
          <cell r="BV64">
            <v>0.7</v>
          </cell>
          <cell r="BW64">
            <v>0.95</v>
          </cell>
          <cell r="BX64">
            <v>0.95</v>
          </cell>
          <cell r="BY64">
            <v>0.95</v>
          </cell>
          <cell r="BZ64">
            <v>0.95</v>
          </cell>
          <cell r="CA64">
            <v>0.95</v>
          </cell>
          <cell r="CB64">
            <v>0.95</v>
          </cell>
          <cell r="CC64">
            <v>0.95</v>
          </cell>
          <cell r="CD64">
            <v>0.95</v>
          </cell>
          <cell r="CE64">
            <v>0.95</v>
          </cell>
          <cell r="CF64">
            <v>0.95</v>
          </cell>
          <cell r="CG64">
            <v>0.95</v>
          </cell>
          <cell r="CH64">
            <v>0.95</v>
          </cell>
          <cell r="CI64">
            <v>0.95</v>
          </cell>
          <cell r="CJ64">
            <v>0.95</v>
          </cell>
          <cell r="CK64">
            <v>0.95</v>
          </cell>
        </row>
        <row r="65">
          <cell r="Q65" t="str">
            <v>E</v>
          </cell>
          <cell r="AH65">
            <v>0.1</v>
          </cell>
          <cell r="AI65">
            <v>0.1</v>
          </cell>
          <cell r="AJ65">
            <v>0.1</v>
          </cell>
          <cell r="AK65">
            <v>0.1</v>
          </cell>
          <cell r="AL65">
            <v>0.1</v>
          </cell>
          <cell r="AM65">
            <v>0.1</v>
          </cell>
          <cell r="AN65">
            <v>0.5</v>
          </cell>
          <cell r="AO65">
            <v>0.5</v>
          </cell>
          <cell r="AP65">
            <v>0.5</v>
          </cell>
          <cell r="AQ65">
            <v>0.5</v>
          </cell>
          <cell r="AR65">
            <v>0.5</v>
          </cell>
          <cell r="AS65">
            <v>0.5</v>
          </cell>
          <cell r="AT65">
            <v>0.5</v>
          </cell>
          <cell r="AU65">
            <v>0.5</v>
          </cell>
          <cell r="AV65">
            <v>0.5</v>
          </cell>
          <cell r="AW65">
            <v>0.5</v>
          </cell>
          <cell r="AX65">
            <v>0.5</v>
          </cell>
          <cell r="AY65">
            <v>0.5</v>
          </cell>
          <cell r="AZ65">
            <v>0.5</v>
          </cell>
          <cell r="BA65">
            <v>0.5</v>
          </cell>
          <cell r="BB65">
            <v>0.5</v>
          </cell>
          <cell r="BC65">
            <v>0.5</v>
          </cell>
          <cell r="BD65">
            <v>0.5</v>
          </cell>
          <cell r="BE65">
            <v>0.5</v>
          </cell>
          <cell r="BF65">
            <v>0.7</v>
          </cell>
          <cell r="BG65">
            <v>0.7</v>
          </cell>
          <cell r="BH65">
            <v>0.7</v>
          </cell>
          <cell r="BI65">
            <v>0.7</v>
          </cell>
          <cell r="BJ65">
            <v>0.7</v>
          </cell>
          <cell r="BK65">
            <v>0.7</v>
          </cell>
          <cell r="BL65">
            <v>0.7</v>
          </cell>
          <cell r="BM65">
            <v>0.7</v>
          </cell>
          <cell r="BN65">
            <v>0.7</v>
          </cell>
          <cell r="BO65">
            <v>0.7</v>
          </cell>
          <cell r="BP65">
            <v>0.7</v>
          </cell>
          <cell r="BQ65">
            <v>0.7</v>
          </cell>
          <cell r="BR65">
            <v>0.7</v>
          </cell>
          <cell r="BS65">
            <v>0.7</v>
          </cell>
          <cell r="BT65">
            <v>0.7</v>
          </cell>
          <cell r="BU65">
            <v>0.7</v>
          </cell>
          <cell r="BV65">
            <v>0.7</v>
          </cell>
          <cell r="BW65">
            <v>0.7</v>
          </cell>
          <cell r="BX65">
            <v>0.7</v>
          </cell>
          <cell r="BY65">
            <v>0.7</v>
          </cell>
          <cell r="BZ65">
            <v>0.7</v>
          </cell>
          <cell r="CA65">
            <v>0.7</v>
          </cell>
          <cell r="CB65">
            <v>0.7</v>
          </cell>
          <cell r="CC65">
            <v>0.7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</row>
        <row r="66">
          <cell r="D66" t="str">
            <v>01</v>
          </cell>
          <cell r="E66" t="str">
            <v>46</v>
          </cell>
          <cell r="F66" t="str">
            <v>M01</v>
          </cell>
          <cell r="G66" t="str">
            <v>TEC</v>
          </cell>
          <cell r="H66" t="str">
            <v>002</v>
          </cell>
          <cell r="I66" t="str">
            <v>LISTA DE EQUIPOS</v>
          </cell>
          <cell r="J66">
            <v>39223</v>
          </cell>
          <cell r="K66">
            <v>39325</v>
          </cell>
          <cell r="L66">
            <v>39339</v>
          </cell>
          <cell r="M66">
            <v>39434</v>
          </cell>
          <cell r="N66">
            <v>39448</v>
          </cell>
          <cell r="O66">
            <v>39476</v>
          </cell>
          <cell r="P66">
            <v>18.0093569015444</v>
          </cell>
          <cell r="Q66" t="str">
            <v>P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0.5</v>
          </cell>
          <cell r="AZ66">
            <v>0.5</v>
          </cell>
          <cell r="BA66">
            <v>0.7</v>
          </cell>
          <cell r="BB66">
            <v>0.7</v>
          </cell>
          <cell r="BC66">
            <v>0.7</v>
          </cell>
          <cell r="BD66">
            <v>0.7</v>
          </cell>
          <cell r="BE66">
            <v>0.7</v>
          </cell>
          <cell r="BF66">
            <v>0.7</v>
          </cell>
          <cell r="BG66">
            <v>0.7</v>
          </cell>
          <cell r="BH66">
            <v>0.7</v>
          </cell>
          <cell r="BI66">
            <v>0.7</v>
          </cell>
          <cell r="BJ66">
            <v>0.7</v>
          </cell>
          <cell r="BK66">
            <v>0.7</v>
          </cell>
          <cell r="BL66">
            <v>0.7</v>
          </cell>
          <cell r="BM66">
            <v>0.7</v>
          </cell>
          <cell r="BN66">
            <v>0.7</v>
          </cell>
          <cell r="BO66">
            <v>0.7</v>
          </cell>
          <cell r="BP66">
            <v>0.95</v>
          </cell>
          <cell r="BQ66">
            <v>0.95</v>
          </cell>
          <cell r="BR66">
            <v>0.95</v>
          </cell>
          <cell r="BS66">
            <v>0.95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>
            <v>1</v>
          </cell>
          <cell r="CF66">
            <v>1</v>
          </cell>
          <cell r="CG66">
            <v>1</v>
          </cell>
          <cell r="CH66">
            <v>1</v>
          </cell>
          <cell r="CI66">
            <v>1</v>
          </cell>
          <cell r="CJ66">
            <v>1</v>
          </cell>
          <cell r="CK66">
            <v>1</v>
          </cell>
        </row>
        <row r="67">
          <cell r="J67">
            <v>39223</v>
          </cell>
          <cell r="K67">
            <v>39325</v>
          </cell>
          <cell r="L67">
            <v>39339</v>
          </cell>
          <cell r="M67">
            <v>39401</v>
          </cell>
          <cell r="N67">
            <v>39417</v>
          </cell>
          <cell r="O67">
            <v>39642</v>
          </cell>
          <cell r="Q67" t="str">
            <v>R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0.5</v>
          </cell>
          <cell r="AZ67">
            <v>0.5</v>
          </cell>
          <cell r="BA67">
            <v>0.7</v>
          </cell>
          <cell r="BB67">
            <v>0.7</v>
          </cell>
          <cell r="BC67">
            <v>0.7</v>
          </cell>
          <cell r="BD67">
            <v>0.7</v>
          </cell>
          <cell r="BE67">
            <v>0.7</v>
          </cell>
          <cell r="BF67">
            <v>0.7</v>
          </cell>
          <cell r="BG67">
            <v>0.7</v>
          </cell>
          <cell r="BH67">
            <v>0.7</v>
          </cell>
          <cell r="BI67">
            <v>0.7</v>
          </cell>
          <cell r="BJ67">
            <v>0.7</v>
          </cell>
          <cell r="BK67">
            <v>0.7</v>
          </cell>
          <cell r="BL67">
            <v>0.95</v>
          </cell>
          <cell r="BM67">
            <v>0.95</v>
          </cell>
          <cell r="BN67">
            <v>0.95</v>
          </cell>
          <cell r="BO67">
            <v>0.95</v>
          </cell>
          <cell r="BP67">
            <v>0.95</v>
          </cell>
          <cell r="BQ67">
            <v>0.95</v>
          </cell>
          <cell r="BR67">
            <v>0.95</v>
          </cell>
          <cell r="BS67">
            <v>0.95</v>
          </cell>
          <cell r="BT67">
            <v>0.95</v>
          </cell>
          <cell r="BU67">
            <v>0.95</v>
          </cell>
          <cell r="BV67">
            <v>0.95</v>
          </cell>
          <cell r="BW67">
            <v>0.95</v>
          </cell>
          <cell r="BX67">
            <v>0.95</v>
          </cell>
          <cell r="BY67">
            <v>0.95</v>
          </cell>
          <cell r="BZ67">
            <v>0.95</v>
          </cell>
          <cell r="CA67">
            <v>0.95</v>
          </cell>
          <cell r="CB67">
            <v>0.95</v>
          </cell>
          <cell r="CC67">
            <v>0.95</v>
          </cell>
          <cell r="CD67">
            <v>0.95</v>
          </cell>
          <cell r="CE67">
            <v>0.95</v>
          </cell>
          <cell r="CF67">
            <v>0.95</v>
          </cell>
          <cell r="CG67">
            <v>0.95</v>
          </cell>
          <cell r="CH67">
            <v>0.95</v>
          </cell>
          <cell r="CI67">
            <v>0.95</v>
          </cell>
          <cell r="CJ67">
            <v>0.95</v>
          </cell>
          <cell r="CK67">
            <v>0.95</v>
          </cell>
        </row>
        <row r="68">
          <cell r="Q68" t="str">
            <v>E</v>
          </cell>
          <cell r="AE68">
            <v>0.1</v>
          </cell>
          <cell r="AF68">
            <v>0.1</v>
          </cell>
          <cell r="AG68">
            <v>0.25</v>
          </cell>
          <cell r="AH68">
            <v>0.25</v>
          </cell>
          <cell r="AI68">
            <v>0.25</v>
          </cell>
          <cell r="AJ68">
            <v>0.25</v>
          </cell>
          <cell r="AK68">
            <v>0.25</v>
          </cell>
          <cell r="AL68">
            <v>0.5</v>
          </cell>
          <cell r="AM68">
            <v>0.5</v>
          </cell>
          <cell r="AN68">
            <v>0.5</v>
          </cell>
          <cell r="AO68">
            <v>0.5</v>
          </cell>
          <cell r="AP68">
            <v>0.5</v>
          </cell>
          <cell r="AQ68">
            <v>0.5</v>
          </cell>
          <cell r="AR68">
            <v>0.5</v>
          </cell>
          <cell r="AS68">
            <v>0.5</v>
          </cell>
          <cell r="AT68">
            <v>0.5</v>
          </cell>
          <cell r="AU68">
            <v>0.5</v>
          </cell>
          <cell r="AV68">
            <v>0.5</v>
          </cell>
          <cell r="AW68">
            <v>0.5</v>
          </cell>
          <cell r="AX68">
            <v>0.5</v>
          </cell>
          <cell r="AY68">
            <v>0.5</v>
          </cell>
          <cell r="AZ68">
            <v>0.5</v>
          </cell>
          <cell r="BA68">
            <v>0.5</v>
          </cell>
          <cell r="BB68">
            <v>0.5</v>
          </cell>
          <cell r="BC68">
            <v>0.5</v>
          </cell>
          <cell r="BD68">
            <v>0.5</v>
          </cell>
          <cell r="BE68">
            <v>0.5</v>
          </cell>
          <cell r="BF68">
            <v>0.5</v>
          </cell>
          <cell r="BG68">
            <v>0.5</v>
          </cell>
          <cell r="BH68">
            <v>0.5</v>
          </cell>
          <cell r="BI68">
            <v>0.5</v>
          </cell>
          <cell r="BJ68">
            <v>0.5</v>
          </cell>
          <cell r="BK68">
            <v>0.5</v>
          </cell>
          <cell r="BL68">
            <v>0.5</v>
          </cell>
          <cell r="BM68">
            <v>0.5</v>
          </cell>
          <cell r="BN68">
            <v>0.5</v>
          </cell>
          <cell r="BO68">
            <v>0.5</v>
          </cell>
          <cell r="BP68">
            <v>0.5</v>
          </cell>
          <cell r="BQ68">
            <v>0.5</v>
          </cell>
          <cell r="BR68">
            <v>0.5</v>
          </cell>
          <cell r="BS68">
            <v>0.5</v>
          </cell>
          <cell r="BT68">
            <v>0.5</v>
          </cell>
          <cell r="BU68">
            <v>0.5</v>
          </cell>
          <cell r="BV68">
            <v>0.5</v>
          </cell>
          <cell r="BW68">
            <v>0.5</v>
          </cell>
          <cell r="BX68">
            <v>0.5</v>
          </cell>
          <cell r="BY68">
            <v>0.5</v>
          </cell>
          <cell r="BZ68">
            <v>0.5</v>
          </cell>
          <cell r="CA68">
            <v>0.5</v>
          </cell>
          <cell r="CB68">
            <v>0.5</v>
          </cell>
          <cell r="CC68">
            <v>0.5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</row>
        <row r="69">
          <cell r="D69" t="str">
            <v>01</v>
          </cell>
          <cell r="E69" t="str">
            <v>46</v>
          </cell>
          <cell r="F69" t="str">
            <v>P01</v>
          </cell>
          <cell r="G69" t="str">
            <v>TEC</v>
          </cell>
          <cell r="H69" t="str">
            <v>004</v>
          </cell>
          <cell r="I69" t="str">
            <v>LISTA DE EQUIPOS</v>
          </cell>
          <cell r="J69">
            <v>39188</v>
          </cell>
          <cell r="K69">
            <v>39240</v>
          </cell>
          <cell r="L69">
            <v>39254</v>
          </cell>
          <cell r="M69">
            <v>39276</v>
          </cell>
          <cell r="N69">
            <v>39290</v>
          </cell>
          <cell r="O69">
            <v>39476</v>
          </cell>
          <cell r="P69">
            <v>18.0093569015444</v>
          </cell>
          <cell r="Q69" t="str">
            <v>P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0.5</v>
          </cell>
          <cell r="AM69">
            <v>0.5</v>
          </cell>
          <cell r="AN69">
            <v>0.7</v>
          </cell>
          <cell r="AO69">
            <v>0.7</v>
          </cell>
          <cell r="AP69">
            <v>0.7</v>
          </cell>
          <cell r="AQ69">
            <v>0.7</v>
          </cell>
          <cell r="AR69">
            <v>0.7</v>
          </cell>
          <cell r="AS69">
            <v>0.7</v>
          </cell>
          <cell r="AT69">
            <v>0.95</v>
          </cell>
          <cell r="AU69">
            <v>0.95</v>
          </cell>
          <cell r="AV69">
            <v>0.95</v>
          </cell>
          <cell r="AW69">
            <v>0.95</v>
          </cell>
          <cell r="AX69">
            <v>0.95</v>
          </cell>
          <cell r="AY69">
            <v>0.95</v>
          </cell>
          <cell r="AZ69">
            <v>0.95</v>
          </cell>
          <cell r="BA69">
            <v>0.95</v>
          </cell>
          <cell r="BB69">
            <v>0.95</v>
          </cell>
          <cell r="BC69">
            <v>0.95</v>
          </cell>
          <cell r="BD69">
            <v>0.95</v>
          </cell>
          <cell r="BE69">
            <v>0.95</v>
          </cell>
          <cell r="BF69">
            <v>0.95</v>
          </cell>
          <cell r="BG69">
            <v>0.95</v>
          </cell>
          <cell r="BH69">
            <v>0.95</v>
          </cell>
          <cell r="BI69">
            <v>0.95</v>
          </cell>
          <cell r="BJ69">
            <v>0.95</v>
          </cell>
          <cell r="BK69">
            <v>0.95</v>
          </cell>
          <cell r="BL69">
            <v>0.95</v>
          </cell>
          <cell r="BM69">
            <v>0.95</v>
          </cell>
          <cell r="BN69">
            <v>0.95</v>
          </cell>
          <cell r="BO69">
            <v>0.95</v>
          </cell>
          <cell r="BP69">
            <v>0.95</v>
          </cell>
          <cell r="BQ69">
            <v>0.95</v>
          </cell>
          <cell r="BR69">
            <v>0.95</v>
          </cell>
          <cell r="BS69">
            <v>0.95</v>
          </cell>
          <cell r="BT69">
            <v>1</v>
          </cell>
          <cell r="BU69">
            <v>1</v>
          </cell>
          <cell r="BV69">
            <v>1</v>
          </cell>
          <cell r="BW69">
            <v>1</v>
          </cell>
          <cell r="BX69">
            <v>1</v>
          </cell>
          <cell r="BY69">
            <v>1</v>
          </cell>
          <cell r="BZ69">
            <v>1</v>
          </cell>
          <cell r="CA69">
            <v>1</v>
          </cell>
          <cell r="CB69">
            <v>1</v>
          </cell>
          <cell r="CC69">
            <v>1</v>
          </cell>
          <cell r="CD69">
            <v>1</v>
          </cell>
          <cell r="CE69">
            <v>1</v>
          </cell>
          <cell r="CF69">
            <v>1</v>
          </cell>
          <cell r="CG69">
            <v>1</v>
          </cell>
          <cell r="CH69">
            <v>1</v>
          </cell>
          <cell r="CI69">
            <v>1</v>
          </cell>
          <cell r="CJ69">
            <v>1</v>
          </cell>
          <cell r="CK69">
            <v>1</v>
          </cell>
        </row>
        <row r="70">
          <cell r="J70">
            <v>39188</v>
          </cell>
          <cell r="K70">
            <v>39240</v>
          </cell>
          <cell r="L70">
            <v>39402</v>
          </cell>
          <cell r="M70">
            <v>39416</v>
          </cell>
          <cell r="N70">
            <v>39430</v>
          </cell>
          <cell r="O70">
            <v>39642</v>
          </cell>
          <cell r="Q70" t="str">
            <v>R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0.5</v>
          </cell>
          <cell r="AM70">
            <v>0.5</v>
          </cell>
          <cell r="AN70">
            <v>0.5</v>
          </cell>
          <cell r="AO70">
            <v>0.5</v>
          </cell>
          <cell r="AP70">
            <v>0.5</v>
          </cell>
          <cell r="AQ70">
            <v>0.5</v>
          </cell>
          <cell r="AR70">
            <v>0.5</v>
          </cell>
          <cell r="AS70">
            <v>0.5</v>
          </cell>
          <cell r="AT70">
            <v>0.5</v>
          </cell>
          <cell r="AU70">
            <v>0.5</v>
          </cell>
          <cell r="AV70">
            <v>0.5</v>
          </cell>
          <cell r="AW70">
            <v>0.5</v>
          </cell>
          <cell r="AX70">
            <v>0.5</v>
          </cell>
          <cell r="AY70">
            <v>0.5</v>
          </cell>
          <cell r="AZ70">
            <v>0.5</v>
          </cell>
          <cell r="BA70">
            <v>0.5</v>
          </cell>
          <cell r="BB70">
            <v>0.5</v>
          </cell>
          <cell r="BC70">
            <v>0.5</v>
          </cell>
          <cell r="BD70">
            <v>0.5</v>
          </cell>
          <cell r="BE70">
            <v>0.5</v>
          </cell>
          <cell r="BF70">
            <v>0.5</v>
          </cell>
          <cell r="BG70">
            <v>0.5</v>
          </cell>
          <cell r="BH70">
            <v>0.5</v>
          </cell>
          <cell r="BI70">
            <v>0.5</v>
          </cell>
          <cell r="BJ70">
            <v>0.7</v>
          </cell>
          <cell r="BK70">
            <v>0.7</v>
          </cell>
          <cell r="BL70">
            <v>0.7</v>
          </cell>
          <cell r="BM70">
            <v>0.7</v>
          </cell>
          <cell r="BN70">
            <v>0.95</v>
          </cell>
          <cell r="BO70">
            <v>0.95</v>
          </cell>
          <cell r="BP70">
            <v>0.95</v>
          </cell>
          <cell r="BQ70">
            <v>0.95</v>
          </cell>
          <cell r="BR70">
            <v>0.95</v>
          </cell>
          <cell r="BS70">
            <v>0.95</v>
          </cell>
          <cell r="BT70">
            <v>0.95</v>
          </cell>
          <cell r="BU70">
            <v>0.95</v>
          </cell>
          <cell r="BV70">
            <v>0.95</v>
          </cell>
          <cell r="BW70">
            <v>0.95</v>
          </cell>
          <cell r="BX70">
            <v>0.95</v>
          </cell>
          <cell r="BY70">
            <v>0.95</v>
          </cell>
          <cell r="BZ70">
            <v>0.95</v>
          </cell>
          <cell r="CA70">
            <v>0.95</v>
          </cell>
          <cell r="CB70">
            <v>0.95</v>
          </cell>
          <cell r="CC70">
            <v>0.95</v>
          </cell>
          <cell r="CD70">
            <v>0.95</v>
          </cell>
          <cell r="CE70">
            <v>0.95</v>
          </cell>
          <cell r="CF70">
            <v>0.95</v>
          </cell>
          <cell r="CG70">
            <v>0.95</v>
          </cell>
          <cell r="CH70">
            <v>0.95</v>
          </cell>
          <cell r="CI70">
            <v>0.95</v>
          </cell>
          <cell r="CJ70">
            <v>0.95</v>
          </cell>
          <cell r="CK70">
            <v>0.95</v>
          </cell>
        </row>
        <row r="71">
          <cell r="Q71" t="str">
            <v>E</v>
          </cell>
          <cell r="BQ71">
            <v>0.7</v>
          </cell>
          <cell r="BR71">
            <v>0.7</v>
          </cell>
          <cell r="BS71">
            <v>0.7</v>
          </cell>
          <cell r="BT71">
            <v>0.7</v>
          </cell>
          <cell r="BU71">
            <v>0.7</v>
          </cell>
          <cell r="BV71">
            <v>0.7</v>
          </cell>
          <cell r="BW71">
            <v>0.7</v>
          </cell>
          <cell r="BX71">
            <v>0.7</v>
          </cell>
          <cell r="BY71">
            <v>0.7</v>
          </cell>
          <cell r="BZ71">
            <v>0.7</v>
          </cell>
          <cell r="CA71">
            <v>0.7</v>
          </cell>
          <cell r="CB71">
            <v>0.7</v>
          </cell>
          <cell r="CC71">
            <v>0.7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</row>
        <row r="72">
          <cell r="D72" t="str">
            <v>01</v>
          </cell>
          <cell r="E72" t="str">
            <v>46</v>
          </cell>
          <cell r="F72" t="str">
            <v>P01</v>
          </cell>
          <cell r="G72" t="str">
            <v>TEC</v>
          </cell>
          <cell r="H72" t="str">
            <v>005</v>
          </cell>
          <cell r="I72" t="str">
            <v>LISTADO DE EQUIPOS A DESMANTELAR/REUTILIZAR/MODIFICAR UNIDAD 4100 - PLANTA ETILENO II</v>
          </cell>
          <cell r="J72">
            <v>39182</v>
          </cell>
          <cell r="K72">
            <v>39218</v>
          </cell>
          <cell r="L72">
            <v>39232</v>
          </cell>
          <cell r="M72">
            <v>39282</v>
          </cell>
          <cell r="N72">
            <v>39296</v>
          </cell>
          <cell r="O72">
            <v>39476</v>
          </cell>
          <cell r="P72">
            <v>18.0093569015444</v>
          </cell>
          <cell r="Q72" t="str">
            <v>P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0.5</v>
          </cell>
          <cell r="AJ72">
            <v>0.5</v>
          </cell>
          <cell r="AK72">
            <v>0.7</v>
          </cell>
          <cell r="AL72">
            <v>0.7</v>
          </cell>
          <cell r="AM72">
            <v>0.7</v>
          </cell>
          <cell r="AN72">
            <v>0.7</v>
          </cell>
          <cell r="AO72">
            <v>0.7</v>
          </cell>
          <cell r="AP72">
            <v>0.7</v>
          </cell>
          <cell r="AQ72">
            <v>0.7</v>
          </cell>
          <cell r="AR72">
            <v>0.7</v>
          </cell>
          <cell r="AS72">
            <v>0.7</v>
          </cell>
          <cell r="AT72">
            <v>0.95</v>
          </cell>
          <cell r="AU72">
            <v>0.95</v>
          </cell>
          <cell r="AV72">
            <v>0.95</v>
          </cell>
          <cell r="AW72">
            <v>0.95</v>
          </cell>
          <cell r="AX72">
            <v>0.95</v>
          </cell>
          <cell r="AY72">
            <v>0.95</v>
          </cell>
          <cell r="AZ72">
            <v>0.95</v>
          </cell>
          <cell r="BA72">
            <v>0.95</v>
          </cell>
          <cell r="BB72">
            <v>0.95</v>
          </cell>
          <cell r="BC72">
            <v>0.95</v>
          </cell>
          <cell r="BD72">
            <v>0.95</v>
          </cell>
          <cell r="BE72">
            <v>0.95</v>
          </cell>
          <cell r="BF72">
            <v>0.95</v>
          </cell>
          <cell r="BG72">
            <v>0.95</v>
          </cell>
          <cell r="BH72">
            <v>0.95</v>
          </cell>
          <cell r="BI72">
            <v>0.95</v>
          </cell>
          <cell r="BJ72">
            <v>0.95</v>
          </cell>
          <cell r="BK72">
            <v>0.95</v>
          </cell>
          <cell r="BL72">
            <v>0.95</v>
          </cell>
          <cell r="BM72">
            <v>0.95</v>
          </cell>
          <cell r="BN72">
            <v>0.95</v>
          </cell>
          <cell r="BO72">
            <v>0.95</v>
          </cell>
          <cell r="BP72">
            <v>0.95</v>
          </cell>
          <cell r="BQ72">
            <v>0.95</v>
          </cell>
          <cell r="BR72">
            <v>0.95</v>
          </cell>
          <cell r="BS72">
            <v>0.95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</row>
        <row r="73">
          <cell r="J73">
            <v>39182</v>
          </cell>
          <cell r="K73">
            <v>39218</v>
          </cell>
          <cell r="L73">
            <v>39402</v>
          </cell>
          <cell r="M73">
            <v>39485</v>
          </cell>
          <cell r="N73">
            <v>39499</v>
          </cell>
          <cell r="O73">
            <v>39642</v>
          </cell>
          <cell r="Q73" t="str">
            <v>R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0.5</v>
          </cell>
          <cell r="AJ73">
            <v>0.5</v>
          </cell>
          <cell r="AK73">
            <v>0.5</v>
          </cell>
          <cell r="AL73">
            <v>0.5</v>
          </cell>
          <cell r="AM73">
            <v>0.5</v>
          </cell>
          <cell r="AN73">
            <v>0.5</v>
          </cell>
          <cell r="AO73">
            <v>0.5</v>
          </cell>
          <cell r="AP73">
            <v>0.5</v>
          </cell>
          <cell r="AQ73">
            <v>0.5</v>
          </cell>
          <cell r="AR73">
            <v>0.5</v>
          </cell>
          <cell r="AS73">
            <v>0.5</v>
          </cell>
          <cell r="AT73">
            <v>0.5</v>
          </cell>
          <cell r="AU73">
            <v>0.5</v>
          </cell>
          <cell r="AV73">
            <v>0.5</v>
          </cell>
          <cell r="AW73">
            <v>0.5</v>
          </cell>
          <cell r="AX73">
            <v>0.5</v>
          </cell>
          <cell r="AY73">
            <v>0.5</v>
          </cell>
          <cell r="AZ73">
            <v>0.5</v>
          </cell>
          <cell r="BA73">
            <v>0.5</v>
          </cell>
          <cell r="BB73">
            <v>0.5</v>
          </cell>
          <cell r="BC73">
            <v>0.5</v>
          </cell>
          <cell r="BD73">
            <v>0.5</v>
          </cell>
          <cell r="BE73">
            <v>0.5</v>
          </cell>
          <cell r="BF73">
            <v>0.5</v>
          </cell>
          <cell r="BG73">
            <v>0.5</v>
          </cell>
          <cell r="BH73">
            <v>0.5</v>
          </cell>
          <cell r="BI73">
            <v>0.5</v>
          </cell>
          <cell r="BJ73">
            <v>0.7</v>
          </cell>
          <cell r="BK73">
            <v>0.7</v>
          </cell>
          <cell r="BL73">
            <v>0.7</v>
          </cell>
          <cell r="BM73">
            <v>0.7</v>
          </cell>
          <cell r="BN73">
            <v>0.7</v>
          </cell>
          <cell r="BO73">
            <v>0.7</v>
          </cell>
          <cell r="BP73">
            <v>0.7</v>
          </cell>
          <cell r="BQ73">
            <v>0.7</v>
          </cell>
          <cell r="BR73">
            <v>0.7</v>
          </cell>
          <cell r="BS73">
            <v>0.7</v>
          </cell>
          <cell r="BT73">
            <v>0.7</v>
          </cell>
          <cell r="BU73">
            <v>0.7</v>
          </cell>
          <cell r="BV73">
            <v>0.7</v>
          </cell>
          <cell r="BW73">
            <v>0.95</v>
          </cell>
          <cell r="BX73">
            <v>0.95</v>
          </cell>
          <cell r="BY73">
            <v>0.95</v>
          </cell>
          <cell r="BZ73">
            <v>0.95</v>
          </cell>
          <cell r="CA73">
            <v>0.95</v>
          </cell>
          <cell r="CB73">
            <v>0.95</v>
          </cell>
          <cell r="CC73">
            <v>0.95</v>
          </cell>
          <cell r="CD73">
            <v>0.95</v>
          </cell>
          <cell r="CE73">
            <v>0.95</v>
          </cell>
          <cell r="CF73">
            <v>0.95</v>
          </cell>
          <cell r="CG73">
            <v>0.95</v>
          </cell>
          <cell r="CH73">
            <v>0.95</v>
          </cell>
          <cell r="CI73">
            <v>0.95</v>
          </cell>
          <cell r="CJ73">
            <v>0.95</v>
          </cell>
          <cell r="CK73">
            <v>0.95</v>
          </cell>
        </row>
        <row r="74">
          <cell r="Q74" t="str">
            <v>E</v>
          </cell>
          <cell r="AH74">
            <v>0.1</v>
          </cell>
          <cell r="AI74">
            <v>0.1</v>
          </cell>
          <cell r="AJ74">
            <v>0.1</v>
          </cell>
          <cell r="AK74">
            <v>0.1</v>
          </cell>
          <cell r="AL74">
            <v>0.1</v>
          </cell>
          <cell r="AM74">
            <v>0.1</v>
          </cell>
          <cell r="AN74">
            <v>0.5</v>
          </cell>
          <cell r="AO74">
            <v>0.5</v>
          </cell>
          <cell r="AP74">
            <v>0.5</v>
          </cell>
          <cell r="AQ74">
            <v>0.5</v>
          </cell>
          <cell r="AR74">
            <v>0.5</v>
          </cell>
          <cell r="AS74">
            <v>0.5</v>
          </cell>
          <cell r="AT74">
            <v>0.5</v>
          </cell>
          <cell r="AU74">
            <v>0.5</v>
          </cell>
          <cell r="AV74">
            <v>0.5</v>
          </cell>
          <cell r="AW74">
            <v>0.5</v>
          </cell>
          <cell r="AX74">
            <v>0.5</v>
          </cell>
          <cell r="AY74">
            <v>0.5</v>
          </cell>
          <cell r="AZ74">
            <v>0.5</v>
          </cell>
          <cell r="BA74">
            <v>0.5</v>
          </cell>
          <cell r="BB74">
            <v>0.5</v>
          </cell>
          <cell r="BC74">
            <v>0.5</v>
          </cell>
          <cell r="BD74">
            <v>0.5</v>
          </cell>
          <cell r="BE74">
            <v>0.5</v>
          </cell>
          <cell r="BF74">
            <v>0.7</v>
          </cell>
          <cell r="BG74">
            <v>0.7</v>
          </cell>
          <cell r="BH74">
            <v>0.7</v>
          </cell>
          <cell r="BI74">
            <v>0.7</v>
          </cell>
          <cell r="BJ74">
            <v>0.7</v>
          </cell>
          <cell r="BK74">
            <v>0.7</v>
          </cell>
          <cell r="BL74">
            <v>0.7</v>
          </cell>
          <cell r="BM74">
            <v>0.7</v>
          </cell>
          <cell r="BN74">
            <v>0.7</v>
          </cell>
          <cell r="BO74">
            <v>0.7</v>
          </cell>
          <cell r="BP74">
            <v>0.7</v>
          </cell>
          <cell r="BQ74">
            <v>0.7</v>
          </cell>
          <cell r="BR74">
            <v>0.7</v>
          </cell>
          <cell r="BS74">
            <v>0.7</v>
          </cell>
          <cell r="BT74">
            <v>0.7</v>
          </cell>
          <cell r="BU74">
            <v>0.7</v>
          </cell>
          <cell r="BV74">
            <v>0.7</v>
          </cell>
          <cell r="BW74">
            <v>0.7</v>
          </cell>
          <cell r="BX74">
            <v>0.7</v>
          </cell>
          <cell r="BY74">
            <v>0.7</v>
          </cell>
          <cell r="BZ74">
            <v>0.7</v>
          </cell>
          <cell r="CA74">
            <v>0.7</v>
          </cell>
          <cell r="CB74">
            <v>0.7</v>
          </cell>
          <cell r="CC74">
            <v>0.7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</row>
        <row r="75">
          <cell r="D75" t="str">
            <v>01</v>
          </cell>
          <cell r="E75" t="str">
            <v>46</v>
          </cell>
          <cell r="F75" t="str">
            <v>E01</v>
          </cell>
          <cell r="G75" t="str">
            <v>ESP</v>
          </cell>
          <cell r="H75" t="str">
            <v>001</v>
          </cell>
          <cell r="I75" t="str">
            <v>ESPECIFICACION DESMONTAJE Y CONSTRUCCION -AREA 46</v>
          </cell>
          <cell r="J75">
            <v>39258</v>
          </cell>
          <cell r="K75">
            <v>39304</v>
          </cell>
          <cell r="L75">
            <v>39318</v>
          </cell>
          <cell r="M75">
            <v>39319</v>
          </cell>
          <cell r="N75">
            <v>39333</v>
          </cell>
          <cell r="O75">
            <v>39476</v>
          </cell>
          <cell r="P75">
            <v>179.79999999999998</v>
          </cell>
          <cell r="Q75" t="str">
            <v>P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0.5</v>
          </cell>
          <cell r="AW75">
            <v>0.5</v>
          </cell>
          <cell r="AX75">
            <v>0.7</v>
          </cell>
          <cell r="AY75">
            <v>0.7</v>
          </cell>
          <cell r="AZ75">
            <v>0.95</v>
          </cell>
          <cell r="BA75">
            <v>0.95</v>
          </cell>
          <cell r="BB75">
            <v>0.95</v>
          </cell>
          <cell r="BC75">
            <v>0.95</v>
          </cell>
          <cell r="BD75">
            <v>0.95</v>
          </cell>
          <cell r="BE75">
            <v>0.95</v>
          </cell>
          <cell r="BF75">
            <v>0.95</v>
          </cell>
          <cell r="BG75">
            <v>0.95</v>
          </cell>
          <cell r="BH75">
            <v>0.95</v>
          </cell>
          <cell r="BI75">
            <v>0.95</v>
          </cell>
          <cell r="BJ75">
            <v>0.95</v>
          </cell>
          <cell r="BK75">
            <v>0.95</v>
          </cell>
          <cell r="BL75">
            <v>0.95</v>
          </cell>
          <cell r="BM75">
            <v>0.95</v>
          </cell>
          <cell r="BN75">
            <v>0.95</v>
          </cell>
          <cell r="BO75">
            <v>0.95</v>
          </cell>
          <cell r="BP75">
            <v>0.95</v>
          </cell>
          <cell r="BQ75">
            <v>0.95</v>
          </cell>
          <cell r="BR75">
            <v>0.95</v>
          </cell>
          <cell r="BS75">
            <v>0.95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</row>
        <row r="76">
          <cell r="J76">
            <v>39258</v>
          </cell>
          <cell r="K76">
            <v>39304</v>
          </cell>
          <cell r="L76">
            <v>39318</v>
          </cell>
          <cell r="M76">
            <v>39472</v>
          </cell>
          <cell r="N76">
            <v>39500</v>
          </cell>
          <cell r="O76">
            <v>39642</v>
          </cell>
          <cell r="Q76" t="str">
            <v>R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0.5</v>
          </cell>
          <cell r="AW76">
            <v>0.5</v>
          </cell>
          <cell r="AX76">
            <v>0.7</v>
          </cell>
          <cell r="AY76">
            <v>0.7</v>
          </cell>
          <cell r="AZ76">
            <v>0.7</v>
          </cell>
          <cell r="BA76">
            <v>0.7</v>
          </cell>
          <cell r="BB76">
            <v>0.7</v>
          </cell>
          <cell r="BC76">
            <v>0.7</v>
          </cell>
          <cell r="BD76">
            <v>0.7</v>
          </cell>
          <cell r="BE76">
            <v>0.7</v>
          </cell>
          <cell r="BF76">
            <v>0.7</v>
          </cell>
          <cell r="BG76">
            <v>0.7</v>
          </cell>
          <cell r="BH76">
            <v>0.7</v>
          </cell>
          <cell r="BI76">
            <v>0.7</v>
          </cell>
          <cell r="BJ76">
            <v>0.7</v>
          </cell>
          <cell r="BK76">
            <v>0.7</v>
          </cell>
          <cell r="BL76">
            <v>0.7</v>
          </cell>
          <cell r="BM76">
            <v>0.7</v>
          </cell>
          <cell r="BN76">
            <v>0.7</v>
          </cell>
          <cell r="BO76">
            <v>0.7</v>
          </cell>
          <cell r="BP76">
            <v>0.7</v>
          </cell>
          <cell r="BQ76">
            <v>0.7</v>
          </cell>
          <cell r="BR76">
            <v>0.7</v>
          </cell>
          <cell r="BS76">
            <v>0.7</v>
          </cell>
          <cell r="BT76">
            <v>0.7</v>
          </cell>
          <cell r="BU76">
            <v>0.7</v>
          </cell>
          <cell r="BV76">
            <v>0.7</v>
          </cell>
          <cell r="BW76">
            <v>0.7</v>
          </cell>
          <cell r="BX76">
            <v>0.95</v>
          </cell>
          <cell r="BY76">
            <v>0.95</v>
          </cell>
          <cell r="BZ76">
            <v>0.95</v>
          </cell>
          <cell r="CA76">
            <v>0.95</v>
          </cell>
          <cell r="CB76">
            <v>0.95</v>
          </cell>
          <cell r="CC76">
            <v>0.95</v>
          </cell>
          <cell r="CD76">
            <v>0.95</v>
          </cell>
          <cell r="CE76">
            <v>0.95</v>
          </cell>
          <cell r="CF76">
            <v>0.95</v>
          </cell>
          <cell r="CG76">
            <v>0.95</v>
          </cell>
          <cell r="CH76">
            <v>0.95</v>
          </cell>
          <cell r="CI76">
            <v>0.95</v>
          </cell>
          <cell r="CJ76">
            <v>0.95</v>
          </cell>
          <cell r="CK76">
            <v>0.95</v>
          </cell>
        </row>
        <row r="77">
          <cell r="Q77" t="str">
            <v>E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0.5</v>
          </cell>
          <cell r="AV77">
            <v>0.7</v>
          </cell>
          <cell r="AW77">
            <v>0.7</v>
          </cell>
          <cell r="AX77">
            <v>0.7</v>
          </cell>
          <cell r="AY77">
            <v>0.7</v>
          </cell>
          <cell r="AZ77">
            <v>0.7</v>
          </cell>
          <cell r="BA77">
            <v>0.7</v>
          </cell>
          <cell r="BB77">
            <v>0.7</v>
          </cell>
          <cell r="BC77">
            <v>0.7</v>
          </cell>
          <cell r="BD77">
            <v>0.7</v>
          </cell>
          <cell r="BE77">
            <v>0.7</v>
          </cell>
          <cell r="BF77">
            <v>0.7</v>
          </cell>
          <cell r="BG77">
            <v>0.7</v>
          </cell>
          <cell r="BH77">
            <v>0.7</v>
          </cell>
          <cell r="BI77">
            <v>0.7</v>
          </cell>
          <cell r="BJ77">
            <v>0.7</v>
          </cell>
          <cell r="BK77">
            <v>0.7</v>
          </cell>
          <cell r="BL77">
            <v>0.7</v>
          </cell>
          <cell r="BM77">
            <v>0.7</v>
          </cell>
          <cell r="BN77">
            <v>0.7</v>
          </cell>
          <cell r="BO77">
            <v>0.7</v>
          </cell>
          <cell r="BP77">
            <v>0.7</v>
          </cell>
          <cell r="BQ77">
            <v>0.7</v>
          </cell>
          <cell r="BR77">
            <v>0.7</v>
          </cell>
          <cell r="BS77">
            <v>0.7</v>
          </cell>
          <cell r="BT77">
            <v>0.7</v>
          </cell>
          <cell r="BU77">
            <v>0.7</v>
          </cell>
          <cell r="BV77">
            <v>0.7</v>
          </cell>
          <cell r="BW77">
            <v>0.7</v>
          </cell>
          <cell r="BX77">
            <v>0.7</v>
          </cell>
          <cell r="BY77">
            <v>0.95</v>
          </cell>
          <cell r="BZ77">
            <v>0.95</v>
          </cell>
          <cell r="CA77">
            <v>0.95</v>
          </cell>
          <cell r="CB77">
            <v>0.95</v>
          </cell>
          <cell r="CC77">
            <v>0.95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</row>
        <row r="78">
          <cell r="E78">
            <v>46</v>
          </cell>
          <cell r="I78" t="str">
            <v xml:space="preserve">Modelaje Fundaciones                             </v>
          </cell>
          <cell r="Q78" t="str">
            <v>P</v>
          </cell>
        </row>
        <row r="79">
          <cell r="D79" t="str">
            <v>01</v>
          </cell>
          <cell r="E79" t="str">
            <v>46</v>
          </cell>
          <cell r="F79" t="str">
            <v>C33</v>
          </cell>
          <cell r="H79" t="str">
            <v>005</v>
          </cell>
          <cell r="I79" t="str">
            <v>PLANIMETRIA Y SECCIONES DE DEMOLICIONES Y DESMANTELAMIENTO</v>
          </cell>
          <cell r="J79">
            <v>39300</v>
          </cell>
          <cell r="K79">
            <v>39353</v>
          </cell>
          <cell r="L79">
            <v>39367</v>
          </cell>
          <cell r="M79">
            <v>39374</v>
          </cell>
          <cell r="N79">
            <v>39388</v>
          </cell>
          <cell r="O79">
            <v>39476</v>
          </cell>
          <cell r="P79">
            <v>407.15733333333327</v>
          </cell>
          <cell r="Q79" t="str">
            <v>P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0.5</v>
          </cell>
          <cell r="BD79">
            <v>0.5</v>
          </cell>
          <cell r="BE79">
            <v>0.7</v>
          </cell>
          <cell r="BF79">
            <v>0.7</v>
          </cell>
          <cell r="BG79">
            <v>0.7</v>
          </cell>
          <cell r="BH79">
            <v>0.95</v>
          </cell>
          <cell r="BI79">
            <v>0.95</v>
          </cell>
          <cell r="BJ79">
            <v>0.95</v>
          </cell>
          <cell r="BK79">
            <v>0.95</v>
          </cell>
          <cell r="BL79">
            <v>0.95</v>
          </cell>
          <cell r="BM79">
            <v>0.95</v>
          </cell>
          <cell r="BN79">
            <v>0.95</v>
          </cell>
          <cell r="BO79">
            <v>0.95</v>
          </cell>
          <cell r="BP79">
            <v>0.95</v>
          </cell>
          <cell r="BQ79">
            <v>0.95</v>
          </cell>
          <cell r="BR79">
            <v>0.95</v>
          </cell>
          <cell r="BS79">
            <v>0.95</v>
          </cell>
          <cell r="BT79">
            <v>1</v>
          </cell>
          <cell r="BU79">
            <v>1</v>
          </cell>
          <cell r="BV79">
            <v>1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>
            <v>1</v>
          </cell>
          <cell r="CF79">
            <v>1</v>
          </cell>
          <cell r="CG79">
            <v>1</v>
          </cell>
          <cell r="CH79">
            <v>1</v>
          </cell>
          <cell r="CI79">
            <v>1</v>
          </cell>
          <cell r="CJ79">
            <v>1</v>
          </cell>
          <cell r="CK79">
            <v>1</v>
          </cell>
        </row>
        <row r="80">
          <cell r="J80">
            <v>39371</v>
          </cell>
          <cell r="K80">
            <v>39437</v>
          </cell>
          <cell r="L80">
            <v>39472</v>
          </cell>
          <cell r="M80">
            <v>39521</v>
          </cell>
          <cell r="N80">
            <v>39535</v>
          </cell>
          <cell r="O80">
            <v>39642</v>
          </cell>
          <cell r="Q80" t="str">
            <v>R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0.5</v>
          </cell>
          <cell r="BP80">
            <v>0.5</v>
          </cell>
          <cell r="BQ80">
            <v>0.5</v>
          </cell>
          <cell r="BR80">
            <v>0.5</v>
          </cell>
          <cell r="BS80">
            <v>0.5</v>
          </cell>
          <cell r="BT80">
            <v>0.7</v>
          </cell>
          <cell r="BU80">
            <v>0.7</v>
          </cell>
          <cell r="BV80">
            <v>0.7</v>
          </cell>
          <cell r="BW80">
            <v>0.7</v>
          </cell>
          <cell r="BX80">
            <v>0.7</v>
          </cell>
          <cell r="BY80">
            <v>0.7</v>
          </cell>
          <cell r="BZ80">
            <v>0.7</v>
          </cell>
          <cell r="CA80">
            <v>0.7</v>
          </cell>
          <cell r="CB80">
            <v>0.7</v>
          </cell>
          <cell r="CC80">
            <v>0.95</v>
          </cell>
          <cell r="CD80">
            <v>0.95</v>
          </cell>
          <cell r="CE80">
            <v>0.95</v>
          </cell>
          <cell r="CF80">
            <v>0.95</v>
          </cell>
          <cell r="CG80">
            <v>0.95</v>
          </cell>
          <cell r="CH80">
            <v>0.95</v>
          </cell>
          <cell r="CI80">
            <v>0.95</v>
          </cell>
          <cell r="CJ80">
            <v>0.95</v>
          </cell>
          <cell r="CK80">
            <v>0.95</v>
          </cell>
        </row>
        <row r="81">
          <cell r="L81">
            <v>0</v>
          </cell>
          <cell r="M81">
            <v>0</v>
          </cell>
          <cell r="N81">
            <v>0</v>
          </cell>
          <cell r="Q81" t="str">
            <v>E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0.5</v>
          </cell>
          <cell r="BN81">
            <v>0.5</v>
          </cell>
          <cell r="BO81">
            <v>0.5</v>
          </cell>
          <cell r="BP81">
            <v>0.5</v>
          </cell>
          <cell r="BQ81">
            <v>0.5</v>
          </cell>
          <cell r="BR81">
            <v>0.7</v>
          </cell>
          <cell r="BS81">
            <v>0.7</v>
          </cell>
          <cell r="BT81">
            <v>0.7</v>
          </cell>
          <cell r="BU81">
            <v>0.7</v>
          </cell>
          <cell r="BV81">
            <v>0.7</v>
          </cell>
          <cell r="BW81">
            <v>0.7</v>
          </cell>
          <cell r="BX81">
            <v>0.7</v>
          </cell>
          <cell r="BY81">
            <v>0.7</v>
          </cell>
          <cell r="BZ81">
            <v>0.7</v>
          </cell>
          <cell r="CA81">
            <v>0.7</v>
          </cell>
          <cell r="CB81">
            <v>0.7</v>
          </cell>
          <cell r="CC81">
            <v>0.7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</row>
        <row r="82">
          <cell r="D82" t="str">
            <v>01</v>
          </cell>
          <cell r="E82" t="str">
            <v>46</v>
          </cell>
          <cell r="F82" t="str">
            <v>C33</v>
          </cell>
          <cell r="H82" t="str">
            <v>001</v>
          </cell>
          <cell r="I82" t="str">
            <v>PLANIMETRIA DE FUNDACIONES Y SISTEMAS ENTERRADOS.</v>
          </cell>
          <cell r="J82">
            <v>39300</v>
          </cell>
          <cell r="K82">
            <v>39360</v>
          </cell>
          <cell r="L82">
            <v>39374</v>
          </cell>
          <cell r="M82">
            <v>39381</v>
          </cell>
          <cell r="N82">
            <v>39395</v>
          </cell>
          <cell r="O82">
            <v>39476</v>
          </cell>
          <cell r="P82">
            <v>116.33066666666667</v>
          </cell>
          <cell r="Q82" t="str">
            <v>P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0.5</v>
          </cell>
          <cell r="BE82">
            <v>0.5</v>
          </cell>
          <cell r="BF82">
            <v>0.7</v>
          </cell>
          <cell r="BG82">
            <v>0.7</v>
          </cell>
          <cell r="BH82">
            <v>0.7</v>
          </cell>
          <cell r="BI82">
            <v>0.95</v>
          </cell>
          <cell r="BJ82">
            <v>0.95</v>
          </cell>
          <cell r="BK82">
            <v>0.95</v>
          </cell>
          <cell r="BL82">
            <v>0.95</v>
          </cell>
          <cell r="BM82">
            <v>0.95</v>
          </cell>
          <cell r="BN82">
            <v>0.95</v>
          </cell>
          <cell r="BO82">
            <v>0.95</v>
          </cell>
          <cell r="BP82">
            <v>0.95</v>
          </cell>
          <cell r="BQ82">
            <v>0.95</v>
          </cell>
          <cell r="BR82">
            <v>0.95</v>
          </cell>
          <cell r="BS82">
            <v>0.95</v>
          </cell>
          <cell r="BT82">
            <v>1</v>
          </cell>
          <cell r="BU82">
            <v>1</v>
          </cell>
          <cell r="BV82">
            <v>1</v>
          </cell>
          <cell r="BW82">
            <v>1</v>
          </cell>
          <cell r="BX82">
            <v>1</v>
          </cell>
          <cell r="BY82">
            <v>1</v>
          </cell>
          <cell r="BZ82">
            <v>1</v>
          </cell>
          <cell r="CA82">
            <v>1</v>
          </cell>
          <cell r="CB82">
            <v>1</v>
          </cell>
          <cell r="CC82">
            <v>1</v>
          </cell>
          <cell r="CD82">
            <v>1</v>
          </cell>
          <cell r="CE82">
            <v>1</v>
          </cell>
          <cell r="CF82">
            <v>1</v>
          </cell>
          <cell r="CG82">
            <v>1</v>
          </cell>
          <cell r="CH82">
            <v>1</v>
          </cell>
          <cell r="CI82">
            <v>1</v>
          </cell>
          <cell r="CJ82">
            <v>1</v>
          </cell>
          <cell r="CK82">
            <v>1</v>
          </cell>
        </row>
        <row r="83">
          <cell r="J83">
            <v>39384</v>
          </cell>
          <cell r="K83">
            <v>39472</v>
          </cell>
          <cell r="L83">
            <v>39535</v>
          </cell>
          <cell r="M83">
            <v>39550</v>
          </cell>
          <cell r="N83">
            <v>39564</v>
          </cell>
          <cell r="O83">
            <v>39642</v>
          </cell>
          <cell r="Q83" t="str">
            <v>R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0.5</v>
          </cell>
          <cell r="BU83">
            <v>0.5</v>
          </cell>
          <cell r="BV83">
            <v>0.5</v>
          </cell>
          <cell r="BW83">
            <v>0.5</v>
          </cell>
          <cell r="BX83">
            <v>0.5</v>
          </cell>
          <cell r="BY83">
            <v>0.5</v>
          </cell>
          <cell r="BZ83">
            <v>0.5</v>
          </cell>
          <cell r="CA83">
            <v>0.5</v>
          </cell>
          <cell r="CB83">
            <v>0.5</v>
          </cell>
          <cell r="CC83">
            <v>0.7</v>
          </cell>
          <cell r="CD83">
            <v>0.7</v>
          </cell>
          <cell r="CE83">
            <v>0.7</v>
          </cell>
          <cell r="CF83">
            <v>0.7</v>
          </cell>
          <cell r="CG83">
            <v>0.95</v>
          </cell>
          <cell r="CH83">
            <v>0.95</v>
          </cell>
          <cell r="CI83">
            <v>0.95</v>
          </cell>
          <cell r="CJ83">
            <v>0.95</v>
          </cell>
          <cell r="CK83">
            <v>0.95</v>
          </cell>
        </row>
        <row r="84">
          <cell r="Q84" t="str">
            <v>E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0.5</v>
          </cell>
          <cell r="BX84">
            <v>0.7</v>
          </cell>
          <cell r="BY84">
            <v>0.7</v>
          </cell>
          <cell r="BZ84">
            <v>0.7</v>
          </cell>
          <cell r="CA84">
            <v>0.7</v>
          </cell>
          <cell r="CB84">
            <v>0.7</v>
          </cell>
          <cell r="CC84">
            <v>0.7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</row>
        <row r="85">
          <cell r="D85" t="str">
            <v>01</v>
          </cell>
          <cell r="E85" t="str">
            <v>46</v>
          </cell>
          <cell r="F85" t="str">
            <v>C31</v>
          </cell>
          <cell r="G85" t="str">
            <v>CAL</v>
          </cell>
          <cell r="H85" t="str">
            <v>003</v>
          </cell>
          <cell r="I85" t="str">
            <v>MEMORIAS DE CALCULO FUNDACION COMPRESOR</v>
          </cell>
          <cell r="J85">
            <v>39266</v>
          </cell>
          <cell r="K85">
            <v>39311</v>
          </cell>
          <cell r="L85">
            <v>39325</v>
          </cell>
          <cell r="M85">
            <v>39332</v>
          </cell>
          <cell r="N85">
            <v>39346</v>
          </cell>
          <cell r="O85">
            <v>39476</v>
          </cell>
          <cell r="P85">
            <v>116.33066666666667</v>
          </cell>
          <cell r="Q85" t="str">
            <v>P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0.5</v>
          </cell>
          <cell r="AX85">
            <v>0.5</v>
          </cell>
          <cell r="AY85">
            <v>0.7</v>
          </cell>
          <cell r="AZ85">
            <v>0.7</v>
          </cell>
          <cell r="BA85">
            <v>0.7</v>
          </cell>
          <cell r="BB85">
            <v>0.95</v>
          </cell>
          <cell r="BC85">
            <v>0.95</v>
          </cell>
          <cell r="BD85">
            <v>0.95</v>
          </cell>
          <cell r="BE85">
            <v>0.95</v>
          </cell>
          <cell r="BF85">
            <v>0.95</v>
          </cell>
          <cell r="BG85">
            <v>0.95</v>
          </cell>
          <cell r="BH85">
            <v>0.95</v>
          </cell>
          <cell r="BI85">
            <v>0.95</v>
          </cell>
          <cell r="BJ85">
            <v>0.95</v>
          </cell>
          <cell r="BK85">
            <v>0.95</v>
          </cell>
          <cell r="BL85">
            <v>0.95</v>
          </cell>
          <cell r="BM85">
            <v>0.95</v>
          </cell>
          <cell r="BN85">
            <v>0.95</v>
          </cell>
          <cell r="BO85">
            <v>0.95</v>
          </cell>
          <cell r="BP85">
            <v>0.95</v>
          </cell>
          <cell r="BQ85">
            <v>0.95</v>
          </cell>
          <cell r="BR85">
            <v>0.95</v>
          </cell>
          <cell r="BS85">
            <v>0.95</v>
          </cell>
          <cell r="BT85">
            <v>1</v>
          </cell>
          <cell r="BU85">
            <v>1</v>
          </cell>
          <cell r="BV85">
            <v>1</v>
          </cell>
          <cell r="BW85">
            <v>1</v>
          </cell>
          <cell r="BX85">
            <v>1</v>
          </cell>
          <cell r="BY85">
            <v>1</v>
          </cell>
          <cell r="BZ85">
            <v>1</v>
          </cell>
          <cell r="CA85">
            <v>1</v>
          </cell>
          <cell r="CB85">
            <v>1</v>
          </cell>
          <cell r="CC85">
            <v>1</v>
          </cell>
          <cell r="CD85">
            <v>1</v>
          </cell>
          <cell r="CE85">
            <v>1</v>
          </cell>
          <cell r="CF85">
            <v>1</v>
          </cell>
          <cell r="CG85">
            <v>1</v>
          </cell>
          <cell r="CH85">
            <v>1</v>
          </cell>
          <cell r="CI85">
            <v>1</v>
          </cell>
          <cell r="CJ85">
            <v>1</v>
          </cell>
          <cell r="CK85">
            <v>1</v>
          </cell>
        </row>
        <row r="86">
          <cell r="J86">
            <v>39335</v>
          </cell>
          <cell r="K86">
            <v>39472</v>
          </cell>
          <cell r="L86">
            <v>39535</v>
          </cell>
          <cell r="M86">
            <v>39550</v>
          </cell>
          <cell r="N86">
            <v>39564</v>
          </cell>
          <cell r="O86">
            <v>39642</v>
          </cell>
          <cell r="Q86" t="str">
            <v>R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0.5</v>
          </cell>
          <cell r="BU86">
            <v>0.5</v>
          </cell>
          <cell r="BV86">
            <v>0.5</v>
          </cell>
          <cell r="BW86">
            <v>0.5</v>
          </cell>
          <cell r="BX86">
            <v>0.5</v>
          </cell>
          <cell r="BY86">
            <v>0.5</v>
          </cell>
          <cell r="BZ86">
            <v>0.5</v>
          </cell>
          <cell r="CA86">
            <v>0.5</v>
          </cell>
          <cell r="CB86">
            <v>0.5</v>
          </cell>
          <cell r="CC86">
            <v>0.7</v>
          </cell>
          <cell r="CD86">
            <v>0.7</v>
          </cell>
          <cell r="CE86">
            <v>0.7</v>
          </cell>
          <cell r="CF86">
            <v>0.7</v>
          </cell>
          <cell r="CG86">
            <v>0.95</v>
          </cell>
          <cell r="CH86">
            <v>0.95</v>
          </cell>
          <cell r="CI86">
            <v>0.95</v>
          </cell>
          <cell r="CJ86">
            <v>0.95</v>
          </cell>
          <cell r="CK86">
            <v>0.95</v>
          </cell>
        </row>
        <row r="87">
          <cell r="Q87" t="str">
            <v>E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0.5</v>
          </cell>
          <cell r="BY87">
            <v>0.5</v>
          </cell>
          <cell r="BZ87">
            <v>0.5</v>
          </cell>
          <cell r="CA87">
            <v>0.5</v>
          </cell>
          <cell r="CB87">
            <v>0.5</v>
          </cell>
          <cell r="CC87">
            <v>0.5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</row>
        <row r="88">
          <cell r="D88" t="str">
            <v>01</v>
          </cell>
          <cell r="E88" t="str">
            <v>46</v>
          </cell>
          <cell r="F88" t="str">
            <v>C33</v>
          </cell>
          <cell r="H88" t="str">
            <v>003</v>
          </cell>
          <cell r="I88" t="str">
            <v>FUNDACION DE ESTRUCTURA METALICA CUBIERTA COMPRESOR</v>
          </cell>
          <cell r="J88">
            <v>39279</v>
          </cell>
          <cell r="K88">
            <v>39360</v>
          </cell>
          <cell r="L88">
            <v>39374</v>
          </cell>
          <cell r="M88">
            <v>39381</v>
          </cell>
          <cell r="N88">
            <v>39395</v>
          </cell>
          <cell r="O88">
            <v>39476</v>
          </cell>
          <cell r="P88">
            <v>203.57866666666649</v>
          </cell>
          <cell r="Q88" t="str">
            <v>P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0.5</v>
          </cell>
          <cell r="BE88">
            <v>0.5</v>
          </cell>
          <cell r="BF88">
            <v>0.7</v>
          </cell>
          <cell r="BG88">
            <v>0.7</v>
          </cell>
          <cell r="BH88">
            <v>0.7</v>
          </cell>
          <cell r="BI88">
            <v>0.95</v>
          </cell>
          <cell r="BJ88">
            <v>0.95</v>
          </cell>
          <cell r="BK88">
            <v>0.95</v>
          </cell>
          <cell r="BL88">
            <v>0.95</v>
          </cell>
          <cell r="BM88">
            <v>0.95</v>
          </cell>
          <cell r="BN88">
            <v>0.95</v>
          </cell>
          <cell r="BO88">
            <v>0.95</v>
          </cell>
          <cell r="BP88">
            <v>0.95</v>
          </cell>
          <cell r="BQ88">
            <v>0.95</v>
          </cell>
          <cell r="BR88">
            <v>0.95</v>
          </cell>
          <cell r="BS88">
            <v>0.95</v>
          </cell>
          <cell r="BT88">
            <v>1</v>
          </cell>
          <cell r="BU88">
            <v>1</v>
          </cell>
          <cell r="BV88">
            <v>1</v>
          </cell>
          <cell r="BW88">
            <v>1</v>
          </cell>
          <cell r="BX88">
            <v>1</v>
          </cell>
          <cell r="BY88">
            <v>1</v>
          </cell>
          <cell r="BZ88">
            <v>1</v>
          </cell>
          <cell r="CA88">
            <v>1</v>
          </cell>
          <cell r="CB88">
            <v>1</v>
          </cell>
          <cell r="CC88">
            <v>1</v>
          </cell>
          <cell r="CD88">
            <v>1</v>
          </cell>
          <cell r="CE88">
            <v>1</v>
          </cell>
          <cell r="CF88">
            <v>1</v>
          </cell>
          <cell r="CG88">
            <v>1</v>
          </cell>
          <cell r="CH88">
            <v>1</v>
          </cell>
          <cell r="CI88">
            <v>1</v>
          </cell>
          <cell r="CJ88">
            <v>1</v>
          </cell>
          <cell r="CK88">
            <v>1</v>
          </cell>
        </row>
        <row r="89">
          <cell r="I89" t="str">
            <v xml:space="preserve"> - (Nombre anteririor: FUNDACION DE BOMBAS)</v>
          </cell>
          <cell r="J89">
            <v>39365</v>
          </cell>
          <cell r="K89">
            <v>39437</v>
          </cell>
          <cell r="L89">
            <v>39500</v>
          </cell>
          <cell r="M89">
            <v>39521</v>
          </cell>
          <cell r="N89">
            <v>39533</v>
          </cell>
          <cell r="O89">
            <v>39642</v>
          </cell>
          <cell r="Q89" t="str">
            <v>R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0.5</v>
          </cell>
          <cell r="BP89">
            <v>0.5</v>
          </cell>
          <cell r="BQ89">
            <v>0.5</v>
          </cell>
          <cell r="BR89">
            <v>0.95</v>
          </cell>
          <cell r="BS89">
            <v>0.5</v>
          </cell>
          <cell r="BT89">
            <v>0.5</v>
          </cell>
          <cell r="BU89">
            <v>0.5</v>
          </cell>
          <cell r="BV89">
            <v>0.5</v>
          </cell>
          <cell r="BW89">
            <v>0.95</v>
          </cell>
          <cell r="BX89">
            <v>0.7</v>
          </cell>
          <cell r="BY89">
            <v>0.7</v>
          </cell>
          <cell r="BZ89">
            <v>0.7</v>
          </cell>
          <cell r="CA89">
            <v>0.7</v>
          </cell>
          <cell r="CB89">
            <v>0.95</v>
          </cell>
          <cell r="CC89">
            <v>0.95</v>
          </cell>
          <cell r="CD89">
            <v>0.95</v>
          </cell>
          <cell r="CE89">
            <v>0.95</v>
          </cell>
          <cell r="CF89">
            <v>0.95</v>
          </cell>
          <cell r="CG89">
            <v>0.95</v>
          </cell>
          <cell r="CH89">
            <v>0.95</v>
          </cell>
          <cell r="CI89">
            <v>0.95</v>
          </cell>
          <cell r="CJ89">
            <v>0.95</v>
          </cell>
          <cell r="CK89">
            <v>0.95</v>
          </cell>
        </row>
        <row r="90">
          <cell r="L90">
            <v>0</v>
          </cell>
          <cell r="M90">
            <v>0</v>
          </cell>
          <cell r="N90">
            <v>0</v>
          </cell>
          <cell r="Q90" t="str">
            <v>E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0.5</v>
          </cell>
          <cell r="BN90">
            <v>0.5</v>
          </cell>
          <cell r="BO90">
            <v>0.5</v>
          </cell>
          <cell r="BP90">
            <v>0.5</v>
          </cell>
          <cell r="BQ90">
            <v>0.5</v>
          </cell>
          <cell r="BR90">
            <v>0.5</v>
          </cell>
          <cell r="BS90">
            <v>0.5</v>
          </cell>
          <cell r="BT90">
            <v>0.5</v>
          </cell>
          <cell r="BU90">
            <v>0.5</v>
          </cell>
          <cell r="BV90">
            <v>0.5</v>
          </cell>
          <cell r="BW90">
            <v>0.5</v>
          </cell>
          <cell r="BX90">
            <v>0.5</v>
          </cell>
          <cell r="BY90">
            <v>0.5</v>
          </cell>
          <cell r="BZ90">
            <v>0.5</v>
          </cell>
          <cell r="CA90">
            <v>0.5</v>
          </cell>
          <cell r="CB90">
            <v>0.5</v>
          </cell>
          <cell r="CC90">
            <v>0.5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</row>
        <row r="91">
          <cell r="D91" t="str">
            <v>01</v>
          </cell>
          <cell r="E91" t="str">
            <v>46</v>
          </cell>
          <cell r="F91" t="str">
            <v>C33</v>
          </cell>
          <cell r="H91" t="str">
            <v>004</v>
          </cell>
          <cell r="I91" t="str">
            <v>FUNDACION COMPRESOR RECIPROCANTE C-4109</v>
          </cell>
          <cell r="J91">
            <v>39279</v>
          </cell>
          <cell r="K91">
            <v>39360</v>
          </cell>
          <cell r="L91">
            <v>39374</v>
          </cell>
          <cell r="M91">
            <v>39381</v>
          </cell>
          <cell r="N91">
            <v>39395</v>
          </cell>
          <cell r="O91">
            <v>39476</v>
          </cell>
          <cell r="P91">
            <v>203.57866666666649</v>
          </cell>
          <cell r="Q91" t="str">
            <v>P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0.5</v>
          </cell>
          <cell r="BE91">
            <v>0.5</v>
          </cell>
          <cell r="BF91">
            <v>0.7</v>
          </cell>
          <cell r="BG91">
            <v>0.7</v>
          </cell>
          <cell r="BH91">
            <v>0.7</v>
          </cell>
          <cell r="BI91">
            <v>0.95</v>
          </cell>
          <cell r="BJ91">
            <v>0.95</v>
          </cell>
          <cell r="BK91">
            <v>0.95</v>
          </cell>
          <cell r="BL91">
            <v>0.95</v>
          </cell>
          <cell r="BM91">
            <v>0.95</v>
          </cell>
          <cell r="BN91">
            <v>0.95</v>
          </cell>
          <cell r="BO91">
            <v>0.95</v>
          </cell>
          <cell r="BP91">
            <v>0.95</v>
          </cell>
          <cell r="BQ91">
            <v>0.95</v>
          </cell>
          <cell r="BR91">
            <v>0.95</v>
          </cell>
          <cell r="BS91">
            <v>0.95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</row>
        <row r="92">
          <cell r="J92">
            <v>39365</v>
          </cell>
          <cell r="K92">
            <v>39437</v>
          </cell>
          <cell r="L92">
            <v>39500</v>
          </cell>
          <cell r="M92">
            <v>39521</v>
          </cell>
          <cell r="N92">
            <v>39533</v>
          </cell>
          <cell r="O92">
            <v>39642</v>
          </cell>
          <cell r="Q92" t="str">
            <v>R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0.5</v>
          </cell>
          <cell r="BP92">
            <v>0.5</v>
          </cell>
          <cell r="BQ92">
            <v>0.5</v>
          </cell>
          <cell r="BR92">
            <v>0.5</v>
          </cell>
          <cell r="BS92">
            <v>0.5</v>
          </cell>
          <cell r="BT92">
            <v>0.5</v>
          </cell>
          <cell r="BU92">
            <v>0.5</v>
          </cell>
          <cell r="BV92">
            <v>0.5</v>
          </cell>
          <cell r="BW92">
            <v>0.5</v>
          </cell>
          <cell r="BX92">
            <v>0.7</v>
          </cell>
          <cell r="BY92">
            <v>0.7</v>
          </cell>
          <cell r="BZ92">
            <v>0.7</v>
          </cell>
          <cell r="CA92">
            <v>0.7</v>
          </cell>
          <cell r="CB92">
            <v>0.95</v>
          </cell>
          <cell r="CC92">
            <v>0.95</v>
          </cell>
          <cell r="CD92">
            <v>0.95</v>
          </cell>
          <cell r="CE92">
            <v>0.95</v>
          </cell>
          <cell r="CF92">
            <v>0.95</v>
          </cell>
          <cell r="CG92">
            <v>0.95</v>
          </cell>
          <cell r="CH92">
            <v>0.95</v>
          </cell>
          <cell r="CI92">
            <v>0.95</v>
          </cell>
          <cell r="CJ92">
            <v>0.95</v>
          </cell>
          <cell r="CK92">
            <v>0.95</v>
          </cell>
        </row>
        <row r="93">
          <cell r="L93">
            <v>0</v>
          </cell>
          <cell r="M93">
            <v>0</v>
          </cell>
          <cell r="N93">
            <v>0</v>
          </cell>
          <cell r="Q93" t="str">
            <v>E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0.5</v>
          </cell>
          <cell r="BN93">
            <v>0.5</v>
          </cell>
          <cell r="BO93">
            <v>0.5</v>
          </cell>
          <cell r="BP93">
            <v>0.5</v>
          </cell>
          <cell r="BQ93">
            <v>0.5</v>
          </cell>
          <cell r="BR93">
            <v>0.5</v>
          </cell>
          <cell r="BS93">
            <v>0.5</v>
          </cell>
          <cell r="BT93">
            <v>0.5</v>
          </cell>
          <cell r="BU93">
            <v>0.5</v>
          </cell>
          <cell r="BV93">
            <v>0.5</v>
          </cell>
          <cell r="BW93">
            <v>0.5</v>
          </cell>
          <cell r="BX93">
            <v>0.5</v>
          </cell>
          <cell r="BY93">
            <v>0.5</v>
          </cell>
          <cell r="BZ93">
            <v>0.5</v>
          </cell>
          <cell r="CA93">
            <v>0.5</v>
          </cell>
          <cell r="CB93">
            <v>0.5</v>
          </cell>
          <cell r="CC93">
            <v>0.5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</row>
        <row r="94">
          <cell r="D94" t="str">
            <v>01</v>
          </cell>
          <cell r="E94" t="str">
            <v>46</v>
          </cell>
          <cell r="F94" t="str">
            <v>C33</v>
          </cell>
          <cell r="H94" t="str">
            <v>002</v>
          </cell>
          <cell r="I94" t="str">
            <v>PLANO DE RECONSTRUCCION DE PLACA DE PISO</v>
          </cell>
          <cell r="J94">
            <v>39349</v>
          </cell>
          <cell r="K94">
            <v>39367</v>
          </cell>
          <cell r="L94">
            <v>39381</v>
          </cell>
          <cell r="M94">
            <v>39386</v>
          </cell>
          <cell r="N94">
            <v>39400</v>
          </cell>
          <cell r="O94">
            <v>39476</v>
          </cell>
          <cell r="P94">
            <v>116.33066666666667</v>
          </cell>
          <cell r="Q94" t="str">
            <v>P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0.5</v>
          </cell>
          <cell r="BF94">
            <v>0.5</v>
          </cell>
          <cell r="BG94">
            <v>0.7</v>
          </cell>
          <cell r="BH94">
            <v>0.7</v>
          </cell>
          <cell r="BI94">
            <v>0.95</v>
          </cell>
          <cell r="BJ94">
            <v>0.95</v>
          </cell>
          <cell r="BK94">
            <v>0.95</v>
          </cell>
          <cell r="BL94">
            <v>0.95</v>
          </cell>
          <cell r="BM94">
            <v>0.95</v>
          </cell>
          <cell r="BN94">
            <v>0.95</v>
          </cell>
          <cell r="BO94">
            <v>0.95</v>
          </cell>
          <cell r="BP94">
            <v>0.95</v>
          </cell>
          <cell r="BQ94">
            <v>0.95</v>
          </cell>
          <cell r="BR94">
            <v>0.95</v>
          </cell>
          <cell r="BS94">
            <v>0.95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>
            <v>1</v>
          </cell>
          <cell r="CF94">
            <v>1</v>
          </cell>
          <cell r="CG94">
            <v>1</v>
          </cell>
          <cell r="CH94">
            <v>1</v>
          </cell>
          <cell r="CI94">
            <v>1</v>
          </cell>
          <cell r="CJ94">
            <v>1</v>
          </cell>
          <cell r="CK94">
            <v>1</v>
          </cell>
        </row>
        <row r="95">
          <cell r="J95">
            <v>39399</v>
          </cell>
          <cell r="K95">
            <v>39491</v>
          </cell>
          <cell r="L95">
            <v>39505</v>
          </cell>
          <cell r="M95">
            <v>39536</v>
          </cell>
          <cell r="N95">
            <v>39550</v>
          </cell>
          <cell r="O95">
            <v>39642</v>
          </cell>
          <cell r="Q95" t="str">
            <v>R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0.5</v>
          </cell>
          <cell r="BW95">
            <v>0.5</v>
          </cell>
          <cell r="BX95">
            <v>0.7</v>
          </cell>
          <cell r="BY95">
            <v>0.7</v>
          </cell>
          <cell r="BZ95">
            <v>0.7</v>
          </cell>
          <cell r="CA95">
            <v>0.7</v>
          </cell>
          <cell r="CB95">
            <v>0.7</v>
          </cell>
          <cell r="CC95">
            <v>0.7</v>
          </cell>
          <cell r="CD95">
            <v>0.7</v>
          </cell>
          <cell r="CE95">
            <v>0.95</v>
          </cell>
          <cell r="CF95">
            <v>0.95</v>
          </cell>
          <cell r="CG95">
            <v>0.95</v>
          </cell>
          <cell r="CH95">
            <v>0.95</v>
          </cell>
          <cell r="CI95">
            <v>0.95</v>
          </cell>
          <cell r="CJ95">
            <v>0.95</v>
          </cell>
          <cell r="CK95">
            <v>0.95</v>
          </cell>
        </row>
        <row r="96">
          <cell r="Q96" t="str">
            <v>E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0.5</v>
          </cell>
          <cell r="BY96">
            <v>0.5</v>
          </cell>
          <cell r="BZ96">
            <v>0.5</v>
          </cell>
          <cell r="CA96">
            <v>0.5</v>
          </cell>
          <cell r="CB96">
            <v>0.5</v>
          </cell>
          <cell r="CC96">
            <v>0.5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</row>
        <row r="97">
          <cell r="D97" t="str">
            <v>01</v>
          </cell>
          <cell r="E97" t="str">
            <v>46</v>
          </cell>
          <cell r="F97" t="str">
            <v>C01</v>
          </cell>
          <cell r="G97" t="str">
            <v>TEC</v>
          </cell>
          <cell r="H97" t="str">
            <v>001</v>
          </cell>
          <cell r="I97" t="str">
            <v>LISTA DE PARTIDAS Y CANTIDADES DE OBRA CIVIL</v>
          </cell>
          <cell r="J97">
            <v>39318</v>
          </cell>
          <cell r="K97">
            <v>39388</v>
          </cell>
          <cell r="L97">
            <v>39402</v>
          </cell>
          <cell r="M97">
            <v>39402</v>
          </cell>
          <cell r="N97">
            <v>39416</v>
          </cell>
          <cell r="O97">
            <v>39476</v>
          </cell>
          <cell r="P97">
            <v>53.199999999999996</v>
          </cell>
          <cell r="Q97" t="str">
            <v>P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0.5</v>
          </cell>
          <cell r="BI97">
            <v>0.5</v>
          </cell>
          <cell r="BJ97">
            <v>0.7</v>
          </cell>
          <cell r="BK97">
            <v>0.7</v>
          </cell>
          <cell r="BL97">
            <v>0.95</v>
          </cell>
          <cell r="BM97">
            <v>0.95</v>
          </cell>
          <cell r="BN97">
            <v>0.95</v>
          </cell>
          <cell r="BO97">
            <v>0.95</v>
          </cell>
          <cell r="BP97">
            <v>0.95</v>
          </cell>
          <cell r="BQ97">
            <v>0.95</v>
          </cell>
          <cell r="BR97">
            <v>0.95</v>
          </cell>
          <cell r="BS97">
            <v>0.95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</row>
        <row r="98">
          <cell r="J98">
            <v>39405</v>
          </cell>
          <cell r="K98">
            <v>39507</v>
          </cell>
          <cell r="L98">
            <v>39521</v>
          </cell>
          <cell r="M98">
            <v>39539</v>
          </cell>
          <cell r="N98">
            <v>39553</v>
          </cell>
          <cell r="O98">
            <v>39642</v>
          </cell>
          <cell r="Q98" t="str">
            <v>R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0.5</v>
          </cell>
          <cell r="BZ98">
            <v>0.5</v>
          </cell>
          <cell r="CA98">
            <v>0.7</v>
          </cell>
          <cell r="CB98">
            <v>0.7</v>
          </cell>
          <cell r="CC98">
            <v>0.7</v>
          </cell>
          <cell r="CD98">
            <v>0.7</v>
          </cell>
          <cell r="CE98">
            <v>0.95</v>
          </cell>
          <cell r="CF98">
            <v>0.95</v>
          </cell>
          <cell r="CG98">
            <v>0.95</v>
          </cell>
          <cell r="CH98">
            <v>0.95</v>
          </cell>
          <cell r="CI98">
            <v>0.95</v>
          </cell>
          <cell r="CJ98">
            <v>0.95</v>
          </cell>
          <cell r="CK98">
            <v>0.95</v>
          </cell>
        </row>
        <row r="99">
          <cell r="Q99" t="str">
            <v>E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</row>
        <row r="100">
          <cell r="D100" t="str">
            <v>01</v>
          </cell>
          <cell r="E100" t="str">
            <v>46</v>
          </cell>
          <cell r="F100" t="str">
            <v>C43</v>
          </cell>
          <cell r="H100" t="str">
            <v>001</v>
          </cell>
          <cell r="I100" t="str">
            <v>ESTRUCT. METALICAS SOPORTES ESPECIALES DE TUBERIAS</v>
          </cell>
          <cell r="J100">
            <v>39363</v>
          </cell>
          <cell r="K100">
            <v>39388</v>
          </cell>
          <cell r="L100">
            <v>39402</v>
          </cell>
          <cell r="M100">
            <v>39409</v>
          </cell>
          <cell r="N100">
            <v>39423</v>
          </cell>
          <cell r="O100">
            <v>39476</v>
          </cell>
          <cell r="P100">
            <v>153.69999999999999</v>
          </cell>
          <cell r="Q100" t="str">
            <v>P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0.5</v>
          </cell>
          <cell r="BI100">
            <v>0.5</v>
          </cell>
          <cell r="BJ100">
            <v>0.7</v>
          </cell>
          <cell r="BK100">
            <v>0.7</v>
          </cell>
          <cell r="BL100">
            <v>0.7</v>
          </cell>
          <cell r="BM100">
            <v>0.95</v>
          </cell>
          <cell r="BN100">
            <v>0.95</v>
          </cell>
          <cell r="BO100">
            <v>0.95</v>
          </cell>
          <cell r="BP100">
            <v>0.95</v>
          </cell>
          <cell r="BQ100">
            <v>0.95</v>
          </cell>
          <cell r="BR100">
            <v>0.95</v>
          </cell>
          <cell r="BS100">
            <v>0.95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</row>
        <row r="101">
          <cell r="J101">
            <v>39508</v>
          </cell>
          <cell r="K101">
            <v>39517</v>
          </cell>
          <cell r="L101">
            <v>39536</v>
          </cell>
          <cell r="M101">
            <v>39550</v>
          </cell>
          <cell r="N101">
            <v>39564</v>
          </cell>
          <cell r="O101">
            <v>39642</v>
          </cell>
          <cell r="Q101" t="str">
            <v>R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0.5</v>
          </cell>
          <cell r="CA101">
            <v>0.5</v>
          </cell>
          <cell r="CB101">
            <v>0.5</v>
          </cell>
          <cell r="CC101">
            <v>0.7</v>
          </cell>
          <cell r="CD101">
            <v>0.7</v>
          </cell>
          <cell r="CE101">
            <v>0.7</v>
          </cell>
          <cell r="CF101">
            <v>0.7</v>
          </cell>
          <cell r="CG101">
            <v>0.95</v>
          </cell>
          <cell r="CH101">
            <v>0.95</v>
          </cell>
          <cell r="CI101">
            <v>0.95</v>
          </cell>
          <cell r="CJ101">
            <v>0.95</v>
          </cell>
          <cell r="CK101">
            <v>0.95</v>
          </cell>
        </row>
        <row r="102">
          <cell r="Q102" t="str">
            <v>E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</row>
        <row r="103">
          <cell r="D103" t="str">
            <v>01</v>
          </cell>
          <cell r="E103" t="str">
            <v>46</v>
          </cell>
          <cell r="F103" t="str">
            <v>C43</v>
          </cell>
          <cell r="H103" t="str">
            <v>002</v>
          </cell>
          <cell r="I103" t="str">
            <v>ESTRUCTURA METALICA SHELTER DE COMPRESORES Y PUENTE GRUA</v>
          </cell>
          <cell r="J103">
            <v>39300</v>
          </cell>
          <cell r="K103">
            <v>39339</v>
          </cell>
          <cell r="L103">
            <v>39353</v>
          </cell>
          <cell r="M103">
            <v>39360</v>
          </cell>
          <cell r="N103">
            <v>39374</v>
          </cell>
          <cell r="O103">
            <v>39476</v>
          </cell>
          <cell r="P103">
            <v>263.89999999999998</v>
          </cell>
          <cell r="Q103" t="str">
            <v>P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0.5</v>
          </cell>
          <cell r="BB103">
            <v>0.5</v>
          </cell>
          <cell r="BC103">
            <v>0.7</v>
          </cell>
          <cell r="BD103">
            <v>0.7</v>
          </cell>
          <cell r="BE103">
            <v>0.7</v>
          </cell>
          <cell r="BF103">
            <v>0.95</v>
          </cell>
          <cell r="BG103">
            <v>0.95</v>
          </cell>
          <cell r="BH103">
            <v>0.95</v>
          </cell>
          <cell r="BI103">
            <v>0.95</v>
          </cell>
          <cell r="BJ103">
            <v>0.95</v>
          </cell>
          <cell r="BK103">
            <v>0.95</v>
          </cell>
          <cell r="BL103">
            <v>0.95</v>
          </cell>
          <cell r="BM103">
            <v>0.95</v>
          </cell>
          <cell r="BN103">
            <v>0.95</v>
          </cell>
          <cell r="BO103">
            <v>0.95</v>
          </cell>
          <cell r="BP103">
            <v>0.95</v>
          </cell>
          <cell r="BQ103">
            <v>0.95</v>
          </cell>
          <cell r="BR103">
            <v>0.95</v>
          </cell>
          <cell r="BS103">
            <v>0.95</v>
          </cell>
          <cell r="BT103">
            <v>1</v>
          </cell>
          <cell r="BU103">
            <v>1</v>
          </cell>
          <cell r="BV103">
            <v>1</v>
          </cell>
          <cell r="BW103">
            <v>1</v>
          </cell>
          <cell r="BX103">
            <v>1</v>
          </cell>
          <cell r="BY103">
            <v>1</v>
          </cell>
          <cell r="BZ103">
            <v>1</v>
          </cell>
          <cell r="CA103">
            <v>1</v>
          </cell>
          <cell r="CB103">
            <v>1</v>
          </cell>
          <cell r="CC103">
            <v>1</v>
          </cell>
          <cell r="CD103">
            <v>1</v>
          </cell>
          <cell r="CE103">
            <v>1</v>
          </cell>
          <cell r="CF103">
            <v>1</v>
          </cell>
          <cell r="CG103">
            <v>1</v>
          </cell>
          <cell r="CH103">
            <v>1</v>
          </cell>
          <cell r="CI103">
            <v>1</v>
          </cell>
          <cell r="CJ103">
            <v>1</v>
          </cell>
          <cell r="CK103">
            <v>1</v>
          </cell>
        </row>
        <row r="104">
          <cell r="J104">
            <v>39363</v>
          </cell>
          <cell r="K104">
            <v>39409</v>
          </cell>
          <cell r="L104">
            <v>39536</v>
          </cell>
          <cell r="M104">
            <v>39550</v>
          </cell>
          <cell r="N104">
            <v>39564</v>
          </cell>
          <cell r="O104">
            <v>39642</v>
          </cell>
          <cell r="Q104" t="str">
            <v>R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0.5</v>
          </cell>
          <cell r="BL104">
            <v>0.5</v>
          </cell>
          <cell r="BM104">
            <v>0.5</v>
          </cell>
          <cell r="BN104">
            <v>0.5</v>
          </cell>
          <cell r="BO104">
            <v>0.5</v>
          </cell>
          <cell r="BP104">
            <v>0.5</v>
          </cell>
          <cell r="BQ104">
            <v>0.5</v>
          </cell>
          <cell r="BR104">
            <v>0.5</v>
          </cell>
          <cell r="BS104">
            <v>0.5</v>
          </cell>
          <cell r="BT104">
            <v>0.5</v>
          </cell>
          <cell r="BU104">
            <v>0.5</v>
          </cell>
          <cell r="BV104">
            <v>0.5</v>
          </cell>
          <cell r="BW104">
            <v>0.5</v>
          </cell>
          <cell r="BX104">
            <v>0.5</v>
          </cell>
          <cell r="BY104">
            <v>0.5</v>
          </cell>
          <cell r="BZ104">
            <v>0.5</v>
          </cell>
          <cell r="CA104">
            <v>0.5</v>
          </cell>
          <cell r="CB104">
            <v>0.5</v>
          </cell>
          <cell r="CC104">
            <v>0.7</v>
          </cell>
          <cell r="CD104">
            <v>0.7</v>
          </cell>
          <cell r="CE104">
            <v>0.7</v>
          </cell>
          <cell r="CF104">
            <v>0.7</v>
          </cell>
          <cell r="CG104">
            <v>0.95</v>
          </cell>
          <cell r="CH104">
            <v>0.95</v>
          </cell>
          <cell r="CI104">
            <v>0.95</v>
          </cell>
          <cell r="CJ104">
            <v>0.95</v>
          </cell>
          <cell r="CK104">
            <v>0.95</v>
          </cell>
        </row>
        <row r="105">
          <cell r="L105">
            <v>0</v>
          </cell>
          <cell r="M105">
            <v>0</v>
          </cell>
          <cell r="N105">
            <v>0</v>
          </cell>
          <cell r="Q105" t="str">
            <v>E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0.5</v>
          </cell>
          <cell r="BJ105">
            <v>0.5</v>
          </cell>
          <cell r="BK105">
            <v>0.5</v>
          </cell>
          <cell r="BL105">
            <v>0.5</v>
          </cell>
          <cell r="BM105">
            <v>0.5</v>
          </cell>
          <cell r="BN105">
            <v>0.5</v>
          </cell>
          <cell r="BO105">
            <v>0.5</v>
          </cell>
          <cell r="BP105">
            <v>0.5</v>
          </cell>
          <cell r="BQ105">
            <v>0.5</v>
          </cell>
          <cell r="BR105">
            <v>0.5</v>
          </cell>
          <cell r="BS105">
            <v>0.5</v>
          </cell>
          <cell r="BT105">
            <v>0.5</v>
          </cell>
          <cell r="BU105">
            <v>0.5</v>
          </cell>
          <cell r="BV105">
            <v>0.5</v>
          </cell>
          <cell r="BW105">
            <v>0.5</v>
          </cell>
          <cell r="BX105">
            <v>0.5</v>
          </cell>
          <cell r="BY105">
            <v>0.5</v>
          </cell>
          <cell r="BZ105">
            <v>0.5</v>
          </cell>
          <cell r="CA105">
            <v>0.5</v>
          </cell>
          <cell r="CB105">
            <v>0.5</v>
          </cell>
          <cell r="CC105">
            <v>0.5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</row>
        <row r="106">
          <cell r="D106" t="str">
            <v>01</v>
          </cell>
          <cell r="E106" t="str">
            <v>46</v>
          </cell>
          <cell r="F106" t="str">
            <v>C41</v>
          </cell>
          <cell r="G106" t="str">
            <v>CAL</v>
          </cell>
          <cell r="H106" t="str">
            <v>002</v>
          </cell>
          <cell r="I106" t="str">
            <v>MEMORIAS DE CALCULO ESTRUCTURAS METALICAS DE SHELTER DE COMPRESORS Y PUENTE GRUA</v>
          </cell>
          <cell r="J106">
            <v>39290</v>
          </cell>
          <cell r="K106">
            <v>39306</v>
          </cell>
          <cell r="L106">
            <v>39320</v>
          </cell>
          <cell r="M106">
            <v>39327</v>
          </cell>
          <cell r="N106">
            <v>39341</v>
          </cell>
          <cell r="O106">
            <v>39476</v>
          </cell>
          <cell r="P106">
            <v>142.1</v>
          </cell>
          <cell r="Q106" t="str">
            <v>P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0.5</v>
          </cell>
          <cell r="AW106">
            <v>0.5</v>
          </cell>
          <cell r="AX106">
            <v>0.7</v>
          </cell>
          <cell r="AY106">
            <v>0.7</v>
          </cell>
          <cell r="AZ106">
            <v>0.7</v>
          </cell>
          <cell r="BA106">
            <v>0.95</v>
          </cell>
          <cell r="BB106">
            <v>0.95</v>
          </cell>
          <cell r="BC106">
            <v>0.95</v>
          </cell>
          <cell r="BD106">
            <v>0.95</v>
          </cell>
          <cell r="BE106">
            <v>0.95</v>
          </cell>
          <cell r="BF106">
            <v>0.95</v>
          </cell>
          <cell r="BG106">
            <v>0.95</v>
          </cell>
          <cell r="BH106">
            <v>0.95</v>
          </cell>
          <cell r="BI106">
            <v>0.95</v>
          </cell>
          <cell r="BJ106">
            <v>0.95</v>
          </cell>
          <cell r="BK106">
            <v>0.95</v>
          </cell>
          <cell r="BL106">
            <v>0.95</v>
          </cell>
          <cell r="BM106">
            <v>0.95</v>
          </cell>
          <cell r="BN106">
            <v>0.95</v>
          </cell>
          <cell r="BO106">
            <v>0.95</v>
          </cell>
          <cell r="BP106">
            <v>0.95</v>
          </cell>
          <cell r="BQ106">
            <v>0.95</v>
          </cell>
          <cell r="BR106">
            <v>0.95</v>
          </cell>
          <cell r="BS106">
            <v>0.95</v>
          </cell>
          <cell r="BT106">
            <v>1</v>
          </cell>
          <cell r="BU106">
            <v>1</v>
          </cell>
          <cell r="BV106">
            <v>1</v>
          </cell>
          <cell r="BW106">
            <v>1</v>
          </cell>
          <cell r="BX106">
            <v>1</v>
          </cell>
          <cell r="BY106">
            <v>1</v>
          </cell>
          <cell r="BZ106">
            <v>1</v>
          </cell>
          <cell r="CA106">
            <v>1</v>
          </cell>
          <cell r="CB106">
            <v>1</v>
          </cell>
          <cell r="CC106">
            <v>1</v>
          </cell>
          <cell r="CD106">
            <v>1</v>
          </cell>
          <cell r="CE106">
            <v>1</v>
          </cell>
          <cell r="CF106">
            <v>1</v>
          </cell>
          <cell r="CG106">
            <v>1</v>
          </cell>
          <cell r="CH106">
            <v>1</v>
          </cell>
          <cell r="CI106">
            <v>1</v>
          </cell>
          <cell r="CJ106">
            <v>1</v>
          </cell>
          <cell r="CK106">
            <v>1</v>
          </cell>
        </row>
        <row r="107">
          <cell r="J107">
            <v>39356</v>
          </cell>
          <cell r="K107">
            <v>39409</v>
          </cell>
          <cell r="L107">
            <v>39536</v>
          </cell>
          <cell r="M107">
            <v>39550</v>
          </cell>
          <cell r="N107">
            <v>39564</v>
          </cell>
          <cell r="O107">
            <v>39642</v>
          </cell>
          <cell r="Q107" t="str">
            <v>R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0.5</v>
          </cell>
          <cell r="BL107">
            <v>0.5</v>
          </cell>
          <cell r="BM107">
            <v>0.5</v>
          </cell>
          <cell r="BN107">
            <v>0.5</v>
          </cell>
          <cell r="BO107">
            <v>0.5</v>
          </cell>
          <cell r="BP107">
            <v>0.5</v>
          </cell>
          <cell r="BQ107">
            <v>0.5</v>
          </cell>
          <cell r="BR107">
            <v>0.5</v>
          </cell>
          <cell r="BS107">
            <v>0.5</v>
          </cell>
          <cell r="BT107">
            <v>0.5</v>
          </cell>
          <cell r="BU107">
            <v>0.5</v>
          </cell>
          <cell r="BV107">
            <v>0.5</v>
          </cell>
          <cell r="BW107">
            <v>0.5</v>
          </cell>
          <cell r="BX107">
            <v>0.5</v>
          </cell>
          <cell r="BY107">
            <v>0.5</v>
          </cell>
          <cell r="BZ107">
            <v>0.5</v>
          </cell>
          <cell r="CA107">
            <v>0.5</v>
          </cell>
          <cell r="CB107">
            <v>0.5</v>
          </cell>
          <cell r="CC107">
            <v>0.7</v>
          </cell>
          <cell r="CD107">
            <v>0.7</v>
          </cell>
          <cell r="CE107">
            <v>0.7</v>
          </cell>
          <cell r="CF107">
            <v>0.7</v>
          </cell>
          <cell r="CG107">
            <v>0.95</v>
          </cell>
          <cell r="CH107">
            <v>0.95</v>
          </cell>
          <cell r="CI107">
            <v>0.95</v>
          </cell>
          <cell r="CJ107">
            <v>0.95</v>
          </cell>
          <cell r="CK107">
            <v>0.95</v>
          </cell>
        </row>
        <row r="108">
          <cell r="L108">
            <v>0</v>
          </cell>
          <cell r="M108">
            <v>0</v>
          </cell>
          <cell r="N108">
            <v>0</v>
          </cell>
          <cell r="Q108" t="str">
            <v>E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0.5</v>
          </cell>
          <cell r="BJ108">
            <v>0.5</v>
          </cell>
          <cell r="BK108">
            <v>0.5</v>
          </cell>
          <cell r="BL108">
            <v>0.5</v>
          </cell>
          <cell r="BM108">
            <v>0.5</v>
          </cell>
          <cell r="BN108">
            <v>0.5</v>
          </cell>
          <cell r="BO108">
            <v>0.5</v>
          </cell>
          <cell r="BP108">
            <v>0.5</v>
          </cell>
          <cell r="BQ108">
            <v>0.5</v>
          </cell>
          <cell r="BR108">
            <v>0.5</v>
          </cell>
          <cell r="BS108">
            <v>0.5</v>
          </cell>
          <cell r="BT108">
            <v>0.5</v>
          </cell>
          <cell r="BU108">
            <v>0.5</v>
          </cell>
          <cell r="BV108">
            <v>0.5</v>
          </cell>
          <cell r="BW108">
            <v>0.5</v>
          </cell>
          <cell r="BX108">
            <v>0.5</v>
          </cell>
          <cell r="BY108">
            <v>0.5</v>
          </cell>
          <cell r="BZ108">
            <v>0.5</v>
          </cell>
          <cell r="CA108">
            <v>0.5</v>
          </cell>
          <cell r="CB108">
            <v>0.5</v>
          </cell>
          <cell r="CC108">
            <v>0.5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</row>
        <row r="109">
          <cell r="D109" t="str">
            <v>01</v>
          </cell>
          <cell r="E109" t="str">
            <v>46</v>
          </cell>
          <cell r="F109" t="str">
            <v>C41</v>
          </cell>
          <cell r="G109" t="str">
            <v>CAL</v>
          </cell>
          <cell r="H109" t="str">
            <v>003</v>
          </cell>
          <cell r="I109" t="str">
            <v>MEMORIAS DE CALCULO ESTRUCTURA METALICA PARA  PLATAFORMAS DE OPERACIÓN Y MANTENIMIENTO</v>
          </cell>
          <cell r="J109">
            <v>39279</v>
          </cell>
          <cell r="K109">
            <v>39318</v>
          </cell>
          <cell r="L109">
            <v>39332</v>
          </cell>
          <cell r="M109">
            <v>39339</v>
          </cell>
          <cell r="N109">
            <v>39353</v>
          </cell>
          <cell r="O109">
            <v>39476</v>
          </cell>
          <cell r="P109">
            <v>84.1</v>
          </cell>
          <cell r="Q109" t="str">
            <v>P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0.5</v>
          </cell>
          <cell r="AY109">
            <v>0.5</v>
          </cell>
          <cell r="AZ109">
            <v>0.7</v>
          </cell>
          <cell r="BA109">
            <v>0.7</v>
          </cell>
          <cell r="BB109">
            <v>0.7</v>
          </cell>
          <cell r="BC109">
            <v>0.95</v>
          </cell>
          <cell r="BD109">
            <v>0.95</v>
          </cell>
          <cell r="BE109">
            <v>0.95</v>
          </cell>
          <cell r="BF109">
            <v>0.95</v>
          </cell>
          <cell r="BG109">
            <v>0.95</v>
          </cell>
          <cell r="BH109">
            <v>0.95</v>
          </cell>
          <cell r="BI109">
            <v>0.95</v>
          </cell>
          <cell r="BJ109">
            <v>0.95</v>
          </cell>
          <cell r="BK109">
            <v>0.95</v>
          </cell>
          <cell r="BL109">
            <v>0.95</v>
          </cell>
          <cell r="BM109">
            <v>0.95</v>
          </cell>
          <cell r="BN109">
            <v>0.95</v>
          </cell>
          <cell r="BO109">
            <v>0.95</v>
          </cell>
          <cell r="BP109">
            <v>0.95</v>
          </cell>
          <cell r="BQ109">
            <v>0.95</v>
          </cell>
          <cell r="BR109">
            <v>0.95</v>
          </cell>
          <cell r="BS109">
            <v>0.95</v>
          </cell>
          <cell r="BT109">
            <v>1</v>
          </cell>
          <cell r="BU109">
            <v>1</v>
          </cell>
          <cell r="BV109">
            <v>1</v>
          </cell>
          <cell r="BW109">
            <v>1</v>
          </cell>
          <cell r="BX109">
            <v>1</v>
          </cell>
          <cell r="BY109">
            <v>1</v>
          </cell>
          <cell r="BZ109">
            <v>1</v>
          </cell>
          <cell r="CA109">
            <v>1</v>
          </cell>
          <cell r="CB109">
            <v>1</v>
          </cell>
          <cell r="CC109">
            <v>1</v>
          </cell>
          <cell r="CD109">
            <v>1</v>
          </cell>
          <cell r="CE109">
            <v>1</v>
          </cell>
          <cell r="CF109">
            <v>1</v>
          </cell>
          <cell r="CG109">
            <v>1</v>
          </cell>
          <cell r="CH109">
            <v>1</v>
          </cell>
          <cell r="CI109">
            <v>1</v>
          </cell>
          <cell r="CJ109">
            <v>1</v>
          </cell>
          <cell r="CK109">
            <v>1</v>
          </cell>
        </row>
        <row r="110">
          <cell r="J110">
            <v>39508</v>
          </cell>
          <cell r="K110">
            <v>39517</v>
          </cell>
          <cell r="L110">
            <v>39536</v>
          </cell>
          <cell r="M110">
            <v>39550</v>
          </cell>
          <cell r="N110">
            <v>39564</v>
          </cell>
          <cell r="O110">
            <v>39642</v>
          </cell>
          <cell r="Q110" t="str">
            <v>R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0.5</v>
          </cell>
          <cell r="CA110">
            <v>0.5</v>
          </cell>
          <cell r="CB110">
            <v>0.5</v>
          </cell>
          <cell r="CC110">
            <v>0.7</v>
          </cell>
          <cell r="CD110">
            <v>0.7</v>
          </cell>
          <cell r="CE110">
            <v>0.7</v>
          </cell>
          <cell r="CF110">
            <v>0.7</v>
          </cell>
          <cell r="CG110">
            <v>0.95</v>
          </cell>
          <cell r="CH110">
            <v>0.95</v>
          </cell>
          <cell r="CI110">
            <v>0.95</v>
          </cell>
          <cell r="CJ110">
            <v>0.95</v>
          </cell>
          <cell r="CK110">
            <v>0.95</v>
          </cell>
        </row>
        <row r="111">
          <cell r="Q111" t="str">
            <v>E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</row>
        <row r="112">
          <cell r="D112" t="str">
            <v>01</v>
          </cell>
          <cell r="E112" t="str">
            <v>46</v>
          </cell>
          <cell r="F112" t="str">
            <v>C41</v>
          </cell>
          <cell r="G112" t="str">
            <v>CAL</v>
          </cell>
          <cell r="H112" t="str">
            <v>001</v>
          </cell>
          <cell r="I112" t="str">
            <v>MEMORIAS DE CALCULO SOPORTES METALICOS ESPECIALES PARA TUBERÍAS</v>
          </cell>
          <cell r="J112">
            <v>39349</v>
          </cell>
          <cell r="K112">
            <v>39374</v>
          </cell>
          <cell r="L112">
            <v>39388</v>
          </cell>
          <cell r="M112">
            <v>39395</v>
          </cell>
          <cell r="N112">
            <v>39409</v>
          </cell>
          <cell r="O112">
            <v>39476</v>
          </cell>
          <cell r="P112">
            <v>33.627391666650254</v>
          </cell>
          <cell r="Q112" t="str">
            <v>P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0.5</v>
          </cell>
          <cell r="BG112">
            <v>0.5</v>
          </cell>
          <cell r="BH112">
            <v>0.7</v>
          </cell>
          <cell r="BI112">
            <v>0.7</v>
          </cell>
          <cell r="BJ112">
            <v>0.7</v>
          </cell>
          <cell r="BK112">
            <v>0.95</v>
          </cell>
          <cell r="BL112">
            <v>0.95</v>
          </cell>
          <cell r="BM112">
            <v>0.95</v>
          </cell>
          <cell r="BN112">
            <v>0.95</v>
          </cell>
          <cell r="BO112">
            <v>0.95</v>
          </cell>
          <cell r="BP112">
            <v>0.95</v>
          </cell>
          <cell r="BQ112">
            <v>0.95</v>
          </cell>
          <cell r="BR112">
            <v>0.95</v>
          </cell>
          <cell r="BS112">
            <v>0.95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</row>
        <row r="113">
          <cell r="I113" t="str">
            <v>POR CONFIRMAR</v>
          </cell>
          <cell r="J113">
            <v>39508</v>
          </cell>
          <cell r="K113">
            <v>39517</v>
          </cell>
          <cell r="L113">
            <v>39536</v>
          </cell>
          <cell r="M113">
            <v>39550</v>
          </cell>
          <cell r="N113">
            <v>39564</v>
          </cell>
          <cell r="O113">
            <v>39642</v>
          </cell>
          <cell r="Q113" t="str">
            <v>R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0.5</v>
          </cell>
          <cell r="CA113">
            <v>0.5</v>
          </cell>
          <cell r="CB113">
            <v>0.5</v>
          </cell>
          <cell r="CC113">
            <v>0.7</v>
          </cell>
          <cell r="CD113">
            <v>0.7</v>
          </cell>
          <cell r="CE113">
            <v>0.7</v>
          </cell>
          <cell r="CF113">
            <v>0.7</v>
          </cell>
          <cell r="CG113">
            <v>0.95</v>
          </cell>
          <cell r="CH113">
            <v>0.95</v>
          </cell>
          <cell r="CI113">
            <v>0.95</v>
          </cell>
          <cell r="CJ113">
            <v>0.95</v>
          </cell>
          <cell r="CK113">
            <v>0.95</v>
          </cell>
        </row>
        <row r="114">
          <cell r="Q114" t="str">
            <v>E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</row>
        <row r="115">
          <cell r="E115">
            <v>46</v>
          </cell>
          <cell r="I115" t="str">
            <v xml:space="preserve">Modelaje Estructura Metálica                     </v>
          </cell>
          <cell r="Q115" t="str">
            <v>P</v>
          </cell>
        </row>
        <row r="116">
          <cell r="E116">
            <v>46</v>
          </cell>
          <cell r="I116" t="str">
            <v>Reporte bombas a reutilizar</v>
          </cell>
          <cell r="Q116" t="str">
            <v>P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E116">
            <v>1</v>
          </cell>
          <cell r="AF116">
            <v>1</v>
          </cell>
          <cell r="AG116">
            <v>1</v>
          </cell>
          <cell r="AH116">
            <v>1</v>
          </cell>
          <cell r="AI116">
            <v>1</v>
          </cell>
          <cell r="AJ116">
            <v>1</v>
          </cell>
          <cell r="AK116">
            <v>1</v>
          </cell>
          <cell r="AL116">
            <v>1</v>
          </cell>
          <cell r="AM116">
            <v>1</v>
          </cell>
          <cell r="AN116">
            <v>1</v>
          </cell>
          <cell r="AO116">
            <v>1</v>
          </cell>
          <cell r="AP116">
            <v>1</v>
          </cell>
          <cell r="AQ116">
            <v>1</v>
          </cell>
          <cell r="AR116">
            <v>1</v>
          </cell>
          <cell r="AS116">
            <v>1</v>
          </cell>
          <cell r="AT116">
            <v>1</v>
          </cell>
          <cell r="AU116">
            <v>1</v>
          </cell>
          <cell r="AV116">
            <v>1</v>
          </cell>
          <cell r="AW116">
            <v>1</v>
          </cell>
          <cell r="AX116">
            <v>1</v>
          </cell>
          <cell r="AY116">
            <v>1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1</v>
          </cell>
          <cell r="BP116">
            <v>1</v>
          </cell>
          <cell r="BQ116">
            <v>1</v>
          </cell>
          <cell r="BX116">
            <v>1</v>
          </cell>
          <cell r="BY116">
            <v>1</v>
          </cell>
          <cell r="BZ116">
            <v>1</v>
          </cell>
        </row>
        <row r="117">
          <cell r="D117" t="str">
            <v>01</v>
          </cell>
          <cell r="E117" t="str">
            <v>46</v>
          </cell>
          <cell r="F117" t="str">
            <v>M01</v>
          </cell>
          <cell r="G117" t="str">
            <v>ESP</v>
          </cell>
          <cell r="H117" t="str">
            <v>001</v>
          </cell>
          <cell r="I117" t="str">
            <v>INTEGRATING SPECIFICATION FOR ROG COMPRESSOR, TAG:C-4109</v>
          </cell>
          <cell r="J117">
            <v>39181</v>
          </cell>
          <cell r="K117">
            <v>39202</v>
          </cell>
          <cell r="L117">
            <v>39216</v>
          </cell>
          <cell r="M117">
            <v>39223</v>
          </cell>
          <cell r="N117">
            <v>39237</v>
          </cell>
          <cell r="O117">
            <v>39476</v>
          </cell>
          <cell r="P117">
            <v>304.5</v>
          </cell>
          <cell r="Q117" t="str">
            <v>P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0.5</v>
          </cell>
          <cell r="AH117">
            <v>0.5</v>
          </cell>
          <cell r="AI117">
            <v>0.7</v>
          </cell>
          <cell r="AJ117">
            <v>0.7</v>
          </cell>
          <cell r="AK117">
            <v>0.7</v>
          </cell>
          <cell r="AL117">
            <v>0.95</v>
          </cell>
          <cell r="AM117">
            <v>0.95</v>
          </cell>
          <cell r="AN117">
            <v>0.95</v>
          </cell>
          <cell r="AO117">
            <v>0.95</v>
          </cell>
          <cell r="AP117">
            <v>0.95</v>
          </cell>
          <cell r="AQ117">
            <v>0.95</v>
          </cell>
          <cell r="AR117">
            <v>0.95</v>
          </cell>
          <cell r="AS117">
            <v>0.95</v>
          </cell>
          <cell r="AT117">
            <v>0.95</v>
          </cell>
          <cell r="AU117">
            <v>0.95</v>
          </cell>
          <cell r="AV117">
            <v>0.95</v>
          </cell>
          <cell r="AW117">
            <v>0.95</v>
          </cell>
          <cell r="AX117">
            <v>0.95</v>
          </cell>
          <cell r="AY117">
            <v>0.95</v>
          </cell>
          <cell r="AZ117">
            <v>0.95</v>
          </cell>
          <cell r="BA117">
            <v>0.95</v>
          </cell>
          <cell r="BB117">
            <v>0.95</v>
          </cell>
          <cell r="BC117">
            <v>0.95</v>
          </cell>
          <cell r="BD117">
            <v>0.95</v>
          </cell>
          <cell r="BE117">
            <v>0.95</v>
          </cell>
          <cell r="BF117">
            <v>0.95</v>
          </cell>
          <cell r="BG117">
            <v>0.95</v>
          </cell>
          <cell r="BH117">
            <v>0.95</v>
          </cell>
          <cell r="BI117">
            <v>0.95</v>
          </cell>
          <cell r="BJ117">
            <v>0.95</v>
          </cell>
          <cell r="BK117">
            <v>0.95</v>
          </cell>
          <cell r="BL117">
            <v>0.95</v>
          </cell>
          <cell r="BM117">
            <v>0.95</v>
          </cell>
          <cell r="BN117">
            <v>0.95</v>
          </cell>
          <cell r="BO117">
            <v>0.95</v>
          </cell>
          <cell r="BP117">
            <v>0.95</v>
          </cell>
          <cell r="BQ117">
            <v>0.95</v>
          </cell>
          <cell r="BR117">
            <v>0.95</v>
          </cell>
          <cell r="BS117">
            <v>0.95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>
            <v>1</v>
          </cell>
          <cell r="CF117">
            <v>1</v>
          </cell>
          <cell r="CG117">
            <v>1</v>
          </cell>
          <cell r="CH117">
            <v>1</v>
          </cell>
          <cell r="CI117">
            <v>1</v>
          </cell>
          <cell r="CJ117">
            <v>1</v>
          </cell>
          <cell r="CK117">
            <v>1</v>
          </cell>
        </row>
        <row r="118">
          <cell r="J118">
            <v>39181</v>
          </cell>
          <cell r="K118">
            <v>39327</v>
          </cell>
          <cell r="L118">
            <v>39341</v>
          </cell>
          <cell r="M118">
            <v>39355</v>
          </cell>
          <cell r="N118">
            <v>39374</v>
          </cell>
          <cell r="O118">
            <v>39642</v>
          </cell>
          <cell r="Q118" t="str">
            <v>R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0.5</v>
          </cell>
          <cell r="AZ118">
            <v>0.5</v>
          </cell>
          <cell r="BA118">
            <v>0.7</v>
          </cell>
          <cell r="BB118">
            <v>0.7</v>
          </cell>
          <cell r="BC118">
            <v>0.7</v>
          </cell>
          <cell r="BD118">
            <v>0.7</v>
          </cell>
          <cell r="BE118">
            <v>0.7</v>
          </cell>
          <cell r="BF118">
            <v>0.95</v>
          </cell>
          <cell r="BG118">
            <v>0.95</v>
          </cell>
          <cell r="BH118">
            <v>0.95</v>
          </cell>
          <cell r="BI118">
            <v>0.95</v>
          </cell>
          <cell r="BJ118">
            <v>0.95</v>
          </cell>
          <cell r="BK118">
            <v>0.95</v>
          </cell>
          <cell r="BL118">
            <v>0.95</v>
          </cell>
          <cell r="BM118">
            <v>0.95</v>
          </cell>
          <cell r="BN118">
            <v>0.95</v>
          </cell>
          <cell r="BO118">
            <v>0.95</v>
          </cell>
          <cell r="BP118">
            <v>0.95</v>
          </cell>
          <cell r="BQ118">
            <v>0.95</v>
          </cell>
          <cell r="BR118">
            <v>0.95</v>
          </cell>
          <cell r="BS118">
            <v>0.95</v>
          </cell>
          <cell r="BT118">
            <v>0.95</v>
          </cell>
          <cell r="BU118">
            <v>0.95</v>
          </cell>
          <cell r="BV118">
            <v>0.95</v>
          </cell>
          <cell r="BW118">
            <v>0.95</v>
          </cell>
          <cell r="BX118">
            <v>0.95</v>
          </cell>
          <cell r="BY118">
            <v>0.95</v>
          </cell>
          <cell r="BZ118">
            <v>0.95</v>
          </cell>
          <cell r="CA118">
            <v>0.95</v>
          </cell>
          <cell r="CB118">
            <v>0.95</v>
          </cell>
          <cell r="CC118">
            <v>0.95</v>
          </cell>
          <cell r="CD118">
            <v>0.95</v>
          </cell>
          <cell r="CE118">
            <v>0.95</v>
          </cell>
          <cell r="CF118">
            <v>0.95</v>
          </cell>
          <cell r="CG118">
            <v>0.95</v>
          </cell>
          <cell r="CH118">
            <v>0.95</v>
          </cell>
          <cell r="CI118">
            <v>0.95</v>
          </cell>
          <cell r="CJ118">
            <v>0.95</v>
          </cell>
          <cell r="CK118">
            <v>0.95</v>
          </cell>
        </row>
        <row r="119">
          <cell r="Q119" t="str">
            <v>E</v>
          </cell>
          <cell r="AA119">
            <v>0.25</v>
          </cell>
          <cell r="AB119">
            <v>0.25</v>
          </cell>
          <cell r="AC119">
            <v>0.25</v>
          </cell>
          <cell r="AD119">
            <v>0.25</v>
          </cell>
          <cell r="AE119">
            <v>0.25</v>
          </cell>
          <cell r="AF119">
            <v>0.45</v>
          </cell>
          <cell r="AG119">
            <v>0.45</v>
          </cell>
          <cell r="AH119">
            <v>0.5</v>
          </cell>
          <cell r="AI119">
            <v>0.5</v>
          </cell>
          <cell r="AJ119">
            <v>0.5</v>
          </cell>
          <cell r="AK119">
            <v>0.5</v>
          </cell>
          <cell r="AL119">
            <v>0.5</v>
          </cell>
          <cell r="AM119">
            <v>0.5</v>
          </cell>
          <cell r="AN119">
            <v>0.5</v>
          </cell>
          <cell r="AO119">
            <v>0.5</v>
          </cell>
          <cell r="AP119">
            <v>0.5</v>
          </cell>
          <cell r="AQ119">
            <v>0.5</v>
          </cell>
          <cell r="AR119">
            <v>0.5</v>
          </cell>
          <cell r="AS119">
            <v>0.5</v>
          </cell>
          <cell r="AT119">
            <v>0.5</v>
          </cell>
          <cell r="AU119">
            <v>0.7</v>
          </cell>
          <cell r="AV119">
            <v>0.7</v>
          </cell>
          <cell r="AW119">
            <v>0.7</v>
          </cell>
          <cell r="AX119">
            <v>0.7</v>
          </cell>
          <cell r="AY119">
            <v>0.7</v>
          </cell>
          <cell r="AZ119">
            <v>0.7</v>
          </cell>
          <cell r="BA119">
            <v>0.7</v>
          </cell>
          <cell r="BB119">
            <v>0.7</v>
          </cell>
          <cell r="BC119">
            <v>0.7</v>
          </cell>
          <cell r="BD119">
            <v>0.7</v>
          </cell>
          <cell r="BE119">
            <v>0.95</v>
          </cell>
          <cell r="BF119">
            <v>0.95</v>
          </cell>
          <cell r="BG119">
            <v>0.95</v>
          </cell>
          <cell r="BH119">
            <v>0.95</v>
          </cell>
          <cell r="BI119">
            <v>0.95</v>
          </cell>
          <cell r="BJ119">
            <v>0.95</v>
          </cell>
          <cell r="BK119">
            <v>0.95</v>
          </cell>
          <cell r="BL119">
            <v>0.95</v>
          </cell>
          <cell r="BM119">
            <v>0.95</v>
          </cell>
          <cell r="BN119">
            <v>0.95</v>
          </cell>
          <cell r="BO119">
            <v>0.95</v>
          </cell>
          <cell r="BP119">
            <v>0.95</v>
          </cell>
          <cell r="BQ119">
            <v>0.95</v>
          </cell>
          <cell r="BR119">
            <v>0.95</v>
          </cell>
          <cell r="BS119">
            <v>0.95</v>
          </cell>
          <cell r="BT119">
            <v>0.95</v>
          </cell>
          <cell r="BU119">
            <v>0.95</v>
          </cell>
          <cell r="BV119">
            <v>0.95</v>
          </cell>
          <cell r="BW119">
            <v>0.95</v>
          </cell>
          <cell r="BX119">
            <v>0.95</v>
          </cell>
          <cell r="BY119">
            <v>0.95</v>
          </cell>
          <cell r="BZ119">
            <v>0.95</v>
          </cell>
          <cell r="CA119">
            <v>0.95</v>
          </cell>
          <cell r="CB119">
            <v>0.95</v>
          </cell>
          <cell r="CC119">
            <v>0.95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</row>
        <row r="120">
          <cell r="D120" t="str">
            <v>01</v>
          </cell>
          <cell r="E120" t="str">
            <v>46</v>
          </cell>
          <cell r="F120" t="str">
            <v>M01</v>
          </cell>
          <cell r="G120" t="str">
            <v>ESP</v>
          </cell>
          <cell r="H120" t="str">
            <v>002</v>
          </cell>
          <cell r="I120" t="str">
            <v>ESPECIFICACION TECNICA DE PUENTE GRUAS</v>
          </cell>
          <cell r="J120">
            <v>39181</v>
          </cell>
          <cell r="K120">
            <v>39202</v>
          </cell>
          <cell r="L120">
            <v>39216</v>
          </cell>
          <cell r="M120">
            <v>39223</v>
          </cell>
          <cell r="N120">
            <v>39237</v>
          </cell>
          <cell r="O120">
            <v>39476</v>
          </cell>
          <cell r="P120">
            <v>174</v>
          </cell>
          <cell r="Q120" t="str">
            <v>P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0.5</v>
          </cell>
          <cell r="AH120">
            <v>0.5</v>
          </cell>
          <cell r="AI120">
            <v>0.7</v>
          </cell>
          <cell r="AJ120">
            <v>0.7</v>
          </cell>
          <cell r="AK120">
            <v>0.7</v>
          </cell>
          <cell r="AL120">
            <v>0.95</v>
          </cell>
          <cell r="AM120">
            <v>0.95</v>
          </cell>
          <cell r="AN120">
            <v>0.95</v>
          </cell>
          <cell r="AO120">
            <v>0.95</v>
          </cell>
          <cell r="AP120">
            <v>0.95</v>
          </cell>
          <cell r="AQ120">
            <v>0.95</v>
          </cell>
          <cell r="AR120">
            <v>0.95</v>
          </cell>
          <cell r="AS120">
            <v>0.95</v>
          </cell>
          <cell r="AT120">
            <v>0.95</v>
          </cell>
          <cell r="AU120">
            <v>0.95</v>
          </cell>
          <cell r="AV120">
            <v>0.95</v>
          </cell>
          <cell r="AW120">
            <v>0.95</v>
          </cell>
          <cell r="AX120">
            <v>0.95</v>
          </cell>
          <cell r="AY120">
            <v>0.95</v>
          </cell>
          <cell r="AZ120">
            <v>0.95</v>
          </cell>
          <cell r="BA120">
            <v>0.95</v>
          </cell>
          <cell r="BB120">
            <v>0.95</v>
          </cell>
          <cell r="BC120">
            <v>0.95</v>
          </cell>
          <cell r="BD120">
            <v>0.95</v>
          </cell>
          <cell r="BE120">
            <v>0.95</v>
          </cell>
          <cell r="BF120">
            <v>0.95</v>
          </cell>
          <cell r="BG120">
            <v>0.95</v>
          </cell>
          <cell r="BH120">
            <v>0.95</v>
          </cell>
          <cell r="BI120">
            <v>0.95</v>
          </cell>
          <cell r="BJ120">
            <v>0.95</v>
          </cell>
          <cell r="BK120">
            <v>0.95</v>
          </cell>
          <cell r="BL120">
            <v>0.95</v>
          </cell>
          <cell r="BM120">
            <v>0.95</v>
          </cell>
          <cell r="BN120">
            <v>0.95</v>
          </cell>
          <cell r="BO120">
            <v>0.95</v>
          </cell>
          <cell r="BP120">
            <v>0.95</v>
          </cell>
          <cell r="BQ120">
            <v>0.95</v>
          </cell>
          <cell r="BR120">
            <v>0.95</v>
          </cell>
          <cell r="BS120">
            <v>0.95</v>
          </cell>
          <cell r="BT120">
            <v>1</v>
          </cell>
          <cell r="BU120">
            <v>1</v>
          </cell>
          <cell r="BV120">
            <v>1</v>
          </cell>
          <cell r="BW120">
            <v>1</v>
          </cell>
          <cell r="BX120">
            <v>1</v>
          </cell>
          <cell r="BY120">
            <v>1</v>
          </cell>
          <cell r="BZ120">
            <v>1</v>
          </cell>
          <cell r="CA120">
            <v>1</v>
          </cell>
          <cell r="CB120">
            <v>1</v>
          </cell>
          <cell r="CC120">
            <v>1</v>
          </cell>
          <cell r="CD120">
            <v>1</v>
          </cell>
          <cell r="CE120">
            <v>1</v>
          </cell>
          <cell r="CF120">
            <v>1</v>
          </cell>
          <cell r="CG120">
            <v>1</v>
          </cell>
          <cell r="CH120">
            <v>1</v>
          </cell>
          <cell r="CI120">
            <v>1</v>
          </cell>
          <cell r="CJ120">
            <v>1</v>
          </cell>
          <cell r="CK120">
            <v>1</v>
          </cell>
        </row>
        <row r="121">
          <cell r="J121">
            <v>39181</v>
          </cell>
          <cell r="K121">
            <v>39227</v>
          </cell>
          <cell r="L121">
            <v>39258</v>
          </cell>
          <cell r="M121">
            <v>39302</v>
          </cell>
          <cell r="N121">
            <v>39322</v>
          </cell>
          <cell r="O121">
            <v>39642</v>
          </cell>
          <cell r="Q121" t="str">
            <v>R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0.5</v>
          </cell>
          <cell r="AL121">
            <v>0.5</v>
          </cell>
          <cell r="AM121">
            <v>0.5</v>
          </cell>
          <cell r="AN121">
            <v>0.5</v>
          </cell>
          <cell r="AO121">
            <v>0.7</v>
          </cell>
          <cell r="AP121">
            <v>0.7</v>
          </cell>
          <cell r="AQ121">
            <v>0.7</v>
          </cell>
          <cell r="AR121">
            <v>0.7</v>
          </cell>
          <cell r="AS121">
            <v>0.7</v>
          </cell>
          <cell r="AT121">
            <v>0.7</v>
          </cell>
          <cell r="AU121">
            <v>0.7</v>
          </cell>
          <cell r="AV121">
            <v>0.7</v>
          </cell>
          <cell r="AW121">
            <v>0.7</v>
          </cell>
          <cell r="AX121">
            <v>0.95</v>
          </cell>
          <cell r="AY121">
            <v>0.95</v>
          </cell>
          <cell r="AZ121">
            <v>0.95</v>
          </cell>
          <cell r="BA121">
            <v>0.95</v>
          </cell>
          <cell r="BB121">
            <v>0.95</v>
          </cell>
          <cell r="BC121">
            <v>0.95</v>
          </cell>
          <cell r="BD121">
            <v>0.95</v>
          </cell>
          <cell r="BE121">
            <v>0.95</v>
          </cell>
          <cell r="BF121">
            <v>0.95</v>
          </cell>
          <cell r="BG121">
            <v>0.95</v>
          </cell>
          <cell r="BH121">
            <v>0.95</v>
          </cell>
          <cell r="BI121">
            <v>0.95</v>
          </cell>
          <cell r="BJ121">
            <v>0.95</v>
          </cell>
          <cell r="BK121">
            <v>0.95</v>
          </cell>
          <cell r="BL121">
            <v>0.95</v>
          </cell>
          <cell r="BM121">
            <v>0.95</v>
          </cell>
          <cell r="BN121">
            <v>0.95</v>
          </cell>
          <cell r="BO121">
            <v>0.95</v>
          </cell>
          <cell r="BP121">
            <v>0.95</v>
          </cell>
          <cell r="BQ121">
            <v>0.95</v>
          </cell>
          <cell r="BR121">
            <v>0.95</v>
          </cell>
          <cell r="BS121">
            <v>0.95</v>
          </cell>
          <cell r="BT121">
            <v>0.95</v>
          </cell>
          <cell r="BU121">
            <v>0.95</v>
          </cell>
          <cell r="BV121">
            <v>0.95</v>
          </cell>
          <cell r="BW121">
            <v>0.95</v>
          </cell>
          <cell r="BX121">
            <v>0.95</v>
          </cell>
          <cell r="BY121">
            <v>0.95</v>
          </cell>
          <cell r="BZ121">
            <v>0.95</v>
          </cell>
          <cell r="CA121">
            <v>0.95</v>
          </cell>
          <cell r="CB121">
            <v>0.95</v>
          </cell>
          <cell r="CC121">
            <v>0.95</v>
          </cell>
          <cell r="CD121">
            <v>0.95</v>
          </cell>
          <cell r="CE121">
            <v>0.95</v>
          </cell>
          <cell r="CF121">
            <v>0.95</v>
          </cell>
          <cell r="CG121">
            <v>0.95</v>
          </cell>
          <cell r="CH121">
            <v>0.95</v>
          </cell>
          <cell r="CI121">
            <v>0.95</v>
          </cell>
          <cell r="CJ121">
            <v>0.95</v>
          </cell>
          <cell r="CK121">
            <v>0.95</v>
          </cell>
        </row>
        <row r="122">
          <cell r="Q122" t="str">
            <v>E</v>
          </cell>
          <cell r="AA122">
            <v>0.1</v>
          </cell>
          <cell r="AB122">
            <v>0.1</v>
          </cell>
          <cell r="AC122">
            <v>0.1</v>
          </cell>
          <cell r="AD122">
            <v>0.1</v>
          </cell>
          <cell r="AE122">
            <v>0.1</v>
          </cell>
          <cell r="AF122">
            <v>0.25</v>
          </cell>
          <cell r="AG122">
            <v>0.25</v>
          </cell>
          <cell r="AH122">
            <v>0.25</v>
          </cell>
          <cell r="AI122">
            <v>0.5</v>
          </cell>
          <cell r="AJ122">
            <v>0.5</v>
          </cell>
          <cell r="AK122">
            <v>0.5</v>
          </cell>
          <cell r="AL122">
            <v>0.5</v>
          </cell>
          <cell r="AM122">
            <v>0.5</v>
          </cell>
          <cell r="AN122">
            <v>0.5</v>
          </cell>
          <cell r="AO122">
            <v>0.7</v>
          </cell>
          <cell r="AP122">
            <v>0.7</v>
          </cell>
          <cell r="AQ122">
            <v>0.7</v>
          </cell>
          <cell r="AR122">
            <v>0.7</v>
          </cell>
          <cell r="AS122">
            <v>0.7</v>
          </cell>
          <cell r="AT122">
            <v>0.7</v>
          </cell>
          <cell r="AU122">
            <v>0.7</v>
          </cell>
          <cell r="AV122">
            <v>0.7</v>
          </cell>
          <cell r="AW122">
            <v>0.7</v>
          </cell>
          <cell r="AX122">
            <v>0.95</v>
          </cell>
          <cell r="AY122">
            <v>0.95</v>
          </cell>
          <cell r="AZ122">
            <v>0.95</v>
          </cell>
          <cell r="BA122">
            <v>0.95</v>
          </cell>
          <cell r="BB122">
            <v>0.95</v>
          </cell>
          <cell r="BC122">
            <v>0.95</v>
          </cell>
          <cell r="BD122">
            <v>0.95</v>
          </cell>
          <cell r="BE122">
            <v>0.95</v>
          </cell>
          <cell r="BF122">
            <v>0.95</v>
          </cell>
          <cell r="BG122">
            <v>0.95</v>
          </cell>
          <cell r="BH122">
            <v>0.95</v>
          </cell>
          <cell r="BI122">
            <v>0.95</v>
          </cell>
          <cell r="BJ122">
            <v>0.95</v>
          </cell>
          <cell r="BK122">
            <v>0.95</v>
          </cell>
          <cell r="BL122">
            <v>0.95</v>
          </cell>
          <cell r="BM122">
            <v>0.95</v>
          </cell>
          <cell r="BN122">
            <v>0.95</v>
          </cell>
          <cell r="BO122">
            <v>0.95</v>
          </cell>
          <cell r="BP122">
            <v>0.95</v>
          </cell>
          <cell r="BQ122">
            <v>0.95</v>
          </cell>
          <cell r="BR122">
            <v>0.95</v>
          </cell>
          <cell r="BS122">
            <v>0.95</v>
          </cell>
          <cell r="BT122">
            <v>0.95</v>
          </cell>
          <cell r="BU122">
            <v>0.95</v>
          </cell>
          <cell r="BV122">
            <v>0.95</v>
          </cell>
          <cell r="BW122">
            <v>0.95</v>
          </cell>
          <cell r="BX122">
            <v>0.95</v>
          </cell>
          <cell r="BY122">
            <v>0.95</v>
          </cell>
          <cell r="BZ122">
            <v>0.95</v>
          </cell>
          <cell r="CA122">
            <v>0.95</v>
          </cell>
          <cell r="CB122">
            <v>0.95</v>
          </cell>
          <cell r="CC122">
            <v>0.95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</row>
        <row r="123">
          <cell r="D123" t="str">
            <v>01</v>
          </cell>
          <cell r="E123" t="str">
            <v>46</v>
          </cell>
          <cell r="F123" t="str">
            <v>M01</v>
          </cell>
          <cell r="G123" t="str">
            <v>ESP</v>
          </cell>
          <cell r="H123" t="str">
            <v>003</v>
          </cell>
          <cell r="I123" t="str">
            <v>DATA SHEET FOR ROG COMPRESSOR TAG: C-4109</v>
          </cell>
          <cell r="J123">
            <v>39195</v>
          </cell>
          <cell r="K123">
            <v>39212</v>
          </cell>
          <cell r="L123">
            <v>39226</v>
          </cell>
          <cell r="M123">
            <v>39241</v>
          </cell>
          <cell r="N123">
            <v>39255</v>
          </cell>
          <cell r="O123">
            <v>39476</v>
          </cell>
          <cell r="P123">
            <v>100.97316584480136</v>
          </cell>
          <cell r="Q123" t="str">
            <v>P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0.5</v>
          </cell>
          <cell r="AI123">
            <v>0.5</v>
          </cell>
          <cell r="AJ123">
            <v>0.7</v>
          </cell>
          <cell r="AK123">
            <v>0.7</v>
          </cell>
          <cell r="AL123">
            <v>0.7</v>
          </cell>
          <cell r="AM123">
            <v>0.7</v>
          </cell>
          <cell r="AN123">
            <v>0.7</v>
          </cell>
          <cell r="AO123">
            <v>0.95</v>
          </cell>
          <cell r="AP123">
            <v>0.95</v>
          </cell>
          <cell r="AQ123">
            <v>0.95</v>
          </cell>
          <cell r="AR123">
            <v>0.95</v>
          </cell>
          <cell r="AS123">
            <v>0.95</v>
          </cell>
          <cell r="AT123">
            <v>0.95</v>
          </cell>
          <cell r="AU123">
            <v>0.95</v>
          </cell>
          <cell r="AV123">
            <v>0.95</v>
          </cell>
          <cell r="AW123">
            <v>0.95</v>
          </cell>
          <cell r="AX123">
            <v>0.95</v>
          </cell>
          <cell r="AY123">
            <v>0.95</v>
          </cell>
          <cell r="AZ123">
            <v>0.95</v>
          </cell>
          <cell r="BA123">
            <v>0.95</v>
          </cell>
          <cell r="BB123">
            <v>0.95</v>
          </cell>
          <cell r="BC123">
            <v>0.95</v>
          </cell>
          <cell r="BD123">
            <v>0.95</v>
          </cell>
          <cell r="BE123">
            <v>0.95</v>
          </cell>
          <cell r="BF123">
            <v>0.95</v>
          </cell>
          <cell r="BG123">
            <v>0.95</v>
          </cell>
          <cell r="BH123">
            <v>0.95</v>
          </cell>
          <cell r="BI123">
            <v>0.95</v>
          </cell>
          <cell r="BJ123">
            <v>0.95</v>
          </cell>
          <cell r="BK123">
            <v>0.95</v>
          </cell>
          <cell r="BL123">
            <v>0.95</v>
          </cell>
          <cell r="BM123">
            <v>0.95</v>
          </cell>
          <cell r="BN123">
            <v>0.95</v>
          </cell>
          <cell r="BO123">
            <v>0.95</v>
          </cell>
          <cell r="BP123">
            <v>0.95</v>
          </cell>
          <cell r="BQ123">
            <v>0.95</v>
          </cell>
          <cell r="BR123">
            <v>0.95</v>
          </cell>
          <cell r="BS123">
            <v>0.95</v>
          </cell>
          <cell r="BT123">
            <v>1</v>
          </cell>
          <cell r="BU123">
            <v>1</v>
          </cell>
          <cell r="BV123">
            <v>1</v>
          </cell>
          <cell r="BW123">
            <v>1</v>
          </cell>
          <cell r="BX123">
            <v>1</v>
          </cell>
          <cell r="BY123">
            <v>1</v>
          </cell>
          <cell r="BZ123">
            <v>1</v>
          </cell>
          <cell r="CA123">
            <v>1</v>
          </cell>
          <cell r="CB123">
            <v>1</v>
          </cell>
          <cell r="CC123">
            <v>1</v>
          </cell>
          <cell r="CD123">
            <v>1</v>
          </cell>
          <cell r="CE123">
            <v>1</v>
          </cell>
          <cell r="CF123">
            <v>1</v>
          </cell>
          <cell r="CG123">
            <v>1</v>
          </cell>
          <cell r="CH123">
            <v>1</v>
          </cell>
          <cell r="CI123">
            <v>1</v>
          </cell>
          <cell r="CJ123">
            <v>1</v>
          </cell>
          <cell r="CK123">
            <v>1</v>
          </cell>
        </row>
        <row r="124">
          <cell r="J124">
            <v>39195</v>
          </cell>
          <cell r="K124">
            <v>39205</v>
          </cell>
          <cell r="L124">
            <v>39262</v>
          </cell>
          <cell r="M124">
            <v>39281</v>
          </cell>
          <cell r="N124">
            <v>39300</v>
          </cell>
          <cell r="O124">
            <v>39642</v>
          </cell>
          <cell r="Q124" t="str">
            <v>R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0.5</v>
          </cell>
          <cell r="AH124">
            <v>0.5</v>
          </cell>
          <cell r="AI124">
            <v>0.5</v>
          </cell>
          <cell r="AJ124">
            <v>0.5</v>
          </cell>
          <cell r="AK124">
            <v>0.5</v>
          </cell>
          <cell r="AL124">
            <v>0.5</v>
          </cell>
          <cell r="AM124">
            <v>0.5</v>
          </cell>
          <cell r="AN124">
            <v>0.5</v>
          </cell>
          <cell r="AO124">
            <v>0.5</v>
          </cell>
          <cell r="AP124">
            <v>0.7</v>
          </cell>
          <cell r="AQ124">
            <v>0.7</v>
          </cell>
          <cell r="AR124">
            <v>0.7</v>
          </cell>
          <cell r="AS124">
            <v>0.7</v>
          </cell>
          <cell r="AT124">
            <v>0.7</v>
          </cell>
          <cell r="AU124">
            <v>0.95</v>
          </cell>
          <cell r="AV124">
            <v>0.95</v>
          </cell>
          <cell r="AW124">
            <v>0.95</v>
          </cell>
          <cell r="AX124">
            <v>0.95</v>
          </cell>
          <cell r="AY124">
            <v>0.95</v>
          </cell>
          <cell r="AZ124">
            <v>0.95</v>
          </cell>
          <cell r="BA124">
            <v>0.95</v>
          </cell>
          <cell r="BB124">
            <v>0.95</v>
          </cell>
          <cell r="BC124">
            <v>0.95</v>
          </cell>
          <cell r="BD124">
            <v>0.95</v>
          </cell>
          <cell r="BE124">
            <v>0.95</v>
          </cell>
          <cell r="BF124">
            <v>0.95</v>
          </cell>
          <cell r="BG124">
            <v>0.95</v>
          </cell>
          <cell r="BH124">
            <v>0.95</v>
          </cell>
          <cell r="BI124">
            <v>0.95</v>
          </cell>
          <cell r="BJ124">
            <v>0.95</v>
          </cell>
          <cell r="BK124">
            <v>0.95</v>
          </cell>
          <cell r="BL124">
            <v>0.95</v>
          </cell>
          <cell r="BM124">
            <v>0.95</v>
          </cell>
          <cell r="BN124">
            <v>0.95</v>
          </cell>
          <cell r="BO124">
            <v>0.95</v>
          </cell>
          <cell r="BP124">
            <v>0.95</v>
          </cell>
          <cell r="BQ124">
            <v>0.95</v>
          </cell>
          <cell r="BR124">
            <v>0.95</v>
          </cell>
          <cell r="BS124">
            <v>0.95</v>
          </cell>
          <cell r="BT124">
            <v>0.95</v>
          </cell>
          <cell r="BU124">
            <v>0.95</v>
          </cell>
          <cell r="BV124">
            <v>0.95</v>
          </cell>
          <cell r="BW124">
            <v>0.95</v>
          </cell>
          <cell r="BX124">
            <v>0.95</v>
          </cell>
          <cell r="BY124">
            <v>0.95</v>
          </cell>
          <cell r="BZ124">
            <v>0.95</v>
          </cell>
          <cell r="CA124">
            <v>0.95</v>
          </cell>
          <cell r="CB124">
            <v>0.95</v>
          </cell>
          <cell r="CC124">
            <v>0.95</v>
          </cell>
          <cell r="CD124">
            <v>0.95</v>
          </cell>
          <cell r="CE124">
            <v>0.95</v>
          </cell>
          <cell r="CF124">
            <v>0.95</v>
          </cell>
          <cell r="CG124">
            <v>0.95</v>
          </cell>
          <cell r="CH124">
            <v>0.95</v>
          </cell>
          <cell r="CI124">
            <v>0.95</v>
          </cell>
          <cell r="CJ124">
            <v>0.95</v>
          </cell>
          <cell r="CK124">
            <v>0.95</v>
          </cell>
        </row>
        <row r="125">
          <cell r="Q125" t="str">
            <v>E</v>
          </cell>
          <cell r="AA125">
            <v>0.1</v>
          </cell>
          <cell r="AB125">
            <v>0.1</v>
          </cell>
          <cell r="AC125">
            <v>0.1</v>
          </cell>
          <cell r="AD125">
            <v>0.1</v>
          </cell>
          <cell r="AE125">
            <v>0.1</v>
          </cell>
          <cell r="AF125">
            <v>0.25</v>
          </cell>
          <cell r="AG125">
            <v>0.25</v>
          </cell>
          <cell r="AH125">
            <v>0.5</v>
          </cell>
          <cell r="AI125">
            <v>0.5</v>
          </cell>
          <cell r="AJ125">
            <v>0.5</v>
          </cell>
          <cell r="AK125">
            <v>0.5</v>
          </cell>
          <cell r="AL125">
            <v>0.5</v>
          </cell>
          <cell r="AM125">
            <v>0.5</v>
          </cell>
          <cell r="AN125">
            <v>0.5</v>
          </cell>
          <cell r="AO125">
            <v>0.5</v>
          </cell>
          <cell r="AP125">
            <v>0.7</v>
          </cell>
          <cell r="AQ125">
            <v>0.7</v>
          </cell>
          <cell r="AR125">
            <v>0.7</v>
          </cell>
          <cell r="AS125">
            <v>0.7</v>
          </cell>
          <cell r="AT125">
            <v>0.7</v>
          </cell>
          <cell r="AU125">
            <v>0.95</v>
          </cell>
          <cell r="AV125">
            <v>0.95</v>
          </cell>
          <cell r="AW125">
            <v>0.95</v>
          </cell>
          <cell r="AX125">
            <v>0.95</v>
          </cell>
          <cell r="AY125">
            <v>0.95</v>
          </cell>
          <cell r="AZ125">
            <v>0.95</v>
          </cell>
          <cell r="BA125">
            <v>0.95</v>
          </cell>
          <cell r="BB125">
            <v>0.95</v>
          </cell>
          <cell r="BC125">
            <v>0.95</v>
          </cell>
          <cell r="BD125">
            <v>0.95</v>
          </cell>
          <cell r="BE125">
            <v>0.95</v>
          </cell>
          <cell r="BF125">
            <v>0.95</v>
          </cell>
          <cell r="BG125">
            <v>0.95</v>
          </cell>
          <cell r="BH125">
            <v>0.95</v>
          </cell>
          <cell r="BI125">
            <v>0.95</v>
          </cell>
          <cell r="BJ125">
            <v>0.95</v>
          </cell>
          <cell r="BK125">
            <v>0.95</v>
          </cell>
          <cell r="BL125">
            <v>0.95</v>
          </cell>
          <cell r="BM125">
            <v>0.95</v>
          </cell>
          <cell r="BN125">
            <v>0.95</v>
          </cell>
          <cell r="BO125">
            <v>0.95</v>
          </cell>
          <cell r="BP125">
            <v>0.95</v>
          </cell>
          <cell r="BQ125">
            <v>0.95</v>
          </cell>
          <cell r="BR125">
            <v>0.95</v>
          </cell>
          <cell r="BS125">
            <v>0.95</v>
          </cell>
          <cell r="BT125">
            <v>0.95</v>
          </cell>
          <cell r="BU125">
            <v>0.95</v>
          </cell>
          <cell r="BV125">
            <v>0.95</v>
          </cell>
          <cell r="BW125">
            <v>0.95</v>
          </cell>
          <cell r="BX125">
            <v>0.95</v>
          </cell>
          <cell r="BY125">
            <v>0.95</v>
          </cell>
          <cell r="BZ125">
            <v>0.95</v>
          </cell>
          <cell r="CA125">
            <v>0.95</v>
          </cell>
          <cell r="CB125">
            <v>0.95</v>
          </cell>
          <cell r="CC125">
            <v>0.95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</row>
        <row r="126">
          <cell r="D126" t="str">
            <v>01</v>
          </cell>
          <cell r="E126" t="str">
            <v>46</v>
          </cell>
          <cell r="F126" t="str">
            <v>M01</v>
          </cell>
          <cell r="G126" t="str">
            <v>ESP</v>
          </cell>
          <cell r="H126" t="str">
            <v>004</v>
          </cell>
          <cell r="I126" t="str">
            <v>HOJA DE DATOS DEL PUENTE GRUA DEL COMPRESOR C-4109</v>
          </cell>
          <cell r="J126">
            <v>39195</v>
          </cell>
          <cell r="K126">
            <v>39212</v>
          </cell>
          <cell r="L126">
            <v>39226</v>
          </cell>
          <cell r="M126">
            <v>39233</v>
          </cell>
          <cell r="N126">
            <v>39247</v>
          </cell>
          <cell r="O126">
            <v>39476</v>
          </cell>
          <cell r="P126">
            <v>89.899999999999991</v>
          </cell>
          <cell r="Q126" t="str">
            <v>P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0.5</v>
          </cell>
          <cell r="AI126">
            <v>0.5</v>
          </cell>
          <cell r="AJ126">
            <v>0.7</v>
          </cell>
          <cell r="AK126">
            <v>0.7</v>
          </cell>
          <cell r="AL126">
            <v>0.7</v>
          </cell>
          <cell r="AM126">
            <v>0.95</v>
          </cell>
          <cell r="AN126">
            <v>0.95</v>
          </cell>
          <cell r="AO126">
            <v>0.95</v>
          </cell>
          <cell r="AP126">
            <v>0.95</v>
          </cell>
          <cell r="AQ126">
            <v>0.95</v>
          </cell>
          <cell r="AR126">
            <v>0.95</v>
          </cell>
          <cell r="AS126">
            <v>0.95</v>
          </cell>
          <cell r="AT126">
            <v>0.95</v>
          </cell>
          <cell r="AU126">
            <v>0.95</v>
          </cell>
          <cell r="AV126">
            <v>0.95</v>
          </cell>
          <cell r="AW126">
            <v>0.95</v>
          </cell>
          <cell r="AX126">
            <v>0.95</v>
          </cell>
          <cell r="AY126">
            <v>0.95</v>
          </cell>
          <cell r="AZ126">
            <v>0.95</v>
          </cell>
          <cell r="BA126">
            <v>0.95</v>
          </cell>
          <cell r="BB126">
            <v>0.95</v>
          </cell>
          <cell r="BC126">
            <v>0.95</v>
          </cell>
          <cell r="BD126">
            <v>0.95</v>
          </cell>
          <cell r="BE126">
            <v>0.95</v>
          </cell>
          <cell r="BF126">
            <v>0.95</v>
          </cell>
          <cell r="BG126">
            <v>0.95</v>
          </cell>
          <cell r="BH126">
            <v>0.95</v>
          </cell>
          <cell r="BI126">
            <v>0.95</v>
          </cell>
          <cell r="BJ126">
            <v>0.95</v>
          </cell>
          <cell r="BK126">
            <v>0.95</v>
          </cell>
          <cell r="BL126">
            <v>0.95</v>
          </cell>
          <cell r="BM126">
            <v>0.95</v>
          </cell>
          <cell r="BN126">
            <v>0.95</v>
          </cell>
          <cell r="BO126">
            <v>0.95</v>
          </cell>
          <cell r="BP126">
            <v>0.95</v>
          </cell>
          <cell r="BQ126">
            <v>0.95</v>
          </cell>
          <cell r="BR126">
            <v>0.95</v>
          </cell>
          <cell r="BS126">
            <v>0.95</v>
          </cell>
          <cell r="BT126">
            <v>1</v>
          </cell>
          <cell r="BU126">
            <v>1</v>
          </cell>
          <cell r="BV126">
            <v>1</v>
          </cell>
          <cell r="BW126">
            <v>1</v>
          </cell>
          <cell r="BX126">
            <v>1</v>
          </cell>
          <cell r="BY126">
            <v>1</v>
          </cell>
          <cell r="BZ126">
            <v>1</v>
          </cell>
          <cell r="CA126">
            <v>1</v>
          </cell>
          <cell r="CB126">
            <v>1</v>
          </cell>
          <cell r="CC126">
            <v>1</v>
          </cell>
          <cell r="CD126">
            <v>1</v>
          </cell>
          <cell r="CE126">
            <v>1</v>
          </cell>
          <cell r="CF126">
            <v>1</v>
          </cell>
          <cell r="CG126">
            <v>1</v>
          </cell>
          <cell r="CH126">
            <v>1</v>
          </cell>
          <cell r="CI126">
            <v>1</v>
          </cell>
          <cell r="CJ126">
            <v>1</v>
          </cell>
          <cell r="CK126">
            <v>1</v>
          </cell>
        </row>
        <row r="127">
          <cell r="J127">
            <v>39195</v>
          </cell>
          <cell r="K127">
            <v>39302</v>
          </cell>
          <cell r="L127">
            <v>39379</v>
          </cell>
          <cell r="M127">
            <v>39388</v>
          </cell>
          <cell r="N127">
            <v>39394</v>
          </cell>
          <cell r="O127">
            <v>39642</v>
          </cell>
          <cell r="Q127" t="str">
            <v>R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0.5</v>
          </cell>
          <cell r="AV127">
            <v>0.5</v>
          </cell>
          <cell r="AW127">
            <v>0.5</v>
          </cell>
          <cell r="AX127">
            <v>0.5</v>
          </cell>
          <cell r="AY127">
            <v>0.5</v>
          </cell>
          <cell r="AZ127">
            <v>0.5</v>
          </cell>
          <cell r="BA127">
            <v>0.5</v>
          </cell>
          <cell r="BB127">
            <v>0.5</v>
          </cell>
          <cell r="BC127">
            <v>0.5</v>
          </cell>
          <cell r="BD127">
            <v>0.5</v>
          </cell>
          <cell r="BE127">
            <v>0.5</v>
          </cell>
          <cell r="BF127">
            <v>0.7</v>
          </cell>
          <cell r="BG127">
            <v>0.7</v>
          </cell>
          <cell r="BH127">
            <v>0.95</v>
          </cell>
          <cell r="BI127">
            <v>0.95</v>
          </cell>
          <cell r="BJ127">
            <v>0.95</v>
          </cell>
          <cell r="BK127">
            <v>0.95</v>
          </cell>
          <cell r="BL127">
            <v>0.95</v>
          </cell>
          <cell r="BM127">
            <v>0.95</v>
          </cell>
          <cell r="BN127">
            <v>0.95</v>
          </cell>
          <cell r="BO127">
            <v>0.95</v>
          </cell>
          <cell r="BP127">
            <v>0.95</v>
          </cell>
          <cell r="BQ127">
            <v>0.95</v>
          </cell>
          <cell r="BR127">
            <v>0.95</v>
          </cell>
          <cell r="BS127">
            <v>0.95</v>
          </cell>
          <cell r="BT127">
            <v>0.95</v>
          </cell>
          <cell r="BU127">
            <v>0.95</v>
          </cell>
          <cell r="BV127">
            <v>0.95</v>
          </cell>
          <cell r="BW127">
            <v>0.95</v>
          </cell>
          <cell r="BX127">
            <v>0.95</v>
          </cell>
          <cell r="BY127">
            <v>0.95</v>
          </cell>
          <cell r="BZ127">
            <v>0.95</v>
          </cell>
          <cell r="CA127">
            <v>0.95</v>
          </cell>
          <cell r="CB127">
            <v>0.95</v>
          </cell>
          <cell r="CC127">
            <v>0.95</v>
          </cell>
          <cell r="CD127">
            <v>0.95</v>
          </cell>
          <cell r="CE127">
            <v>0.95</v>
          </cell>
          <cell r="CF127">
            <v>0.95</v>
          </cell>
          <cell r="CG127">
            <v>0.95</v>
          </cell>
          <cell r="CH127">
            <v>0.95</v>
          </cell>
          <cell r="CI127">
            <v>0.95</v>
          </cell>
          <cell r="CJ127">
            <v>0.95</v>
          </cell>
          <cell r="CK127">
            <v>0.95</v>
          </cell>
        </row>
        <row r="128">
          <cell r="Q128" t="str">
            <v>E</v>
          </cell>
          <cell r="AA128">
            <v>0.1</v>
          </cell>
          <cell r="AB128">
            <v>0.1</v>
          </cell>
          <cell r="AC128">
            <v>0.1</v>
          </cell>
          <cell r="AD128">
            <v>0.1</v>
          </cell>
          <cell r="AE128">
            <v>0.1</v>
          </cell>
          <cell r="AF128">
            <v>0.1</v>
          </cell>
          <cell r="AG128">
            <v>0.1</v>
          </cell>
          <cell r="AH128">
            <v>0.1</v>
          </cell>
          <cell r="AI128">
            <v>0.1</v>
          </cell>
          <cell r="AJ128">
            <v>0.1</v>
          </cell>
          <cell r="AK128">
            <v>0.1</v>
          </cell>
          <cell r="AL128">
            <v>0.1</v>
          </cell>
          <cell r="AM128">
            <v>0.1</v>
          </cell>
          <cell r="AN128">
            <v>0.1</v>
          </cell>
          <cell r="AO128">
            <v>0.1</v>
          </cell>
          <cell r="AP128">
            <v>0.1</v>
          </cell>
          <cell r="AQ128">
            <v>0.1</v>
          </cell>
          <cell r="AR128">
            <v>0.1</v>
          </cell>
          <cell r="AS128">
            <v>0.1</v>
          </cell>
          <cell r="AT128">
            <v>0.1</v>
          </cell>
          <cell r="AU128">
            <v>0.5</v>
          </cell>
          <cell r="AV128">
            <v>0.5</v>
          </cell>
          <cell r="AW128">
            <v>0.5</v>
          </cell>
          <cell r="AX128">
            <v>0.5</v>
          </cell>
          <cell r="AY128">
            <v>0.5</v>
          </cell>
          <cell r="AZ128">
            <v>0.5</v>
          </cell>
          <cell r="BA128">
            <v>0.5</v>
          </cell>
          <cell r="BB128">
            <v>0.5</v>
          </cell>
          <cell r="BC128">
            <v>0.5</v>
          </cell>
          <cell r="BD128">
            <v>0.5</v>
          </cell>
          <cell r="BE128">
            <v>0.5</v>
          </cell>
          <cell r="BF128">
            <v>0.95</v>
          </cell>
          <cell r="BG128">
            <v>0.95</v>
          </cell>
          <cell r="BH128">
            <v>0.95</v>
          </cell>
          <cell r="BI128">
            <v>0.95</v>
          </cell>
          <cell r="BJ128">
            <v>0.95</v>
          </cell>
          <cell r="BK128">
            <v>0.95</v>
          </cell>
          <cell r="BL128">
            <v>0.95</v>
          </cell>
          <cell r="BM128">
            <v>0.95</v>
          </cell>
          <cell r="BN128">
            <v>0.95</v>
          </cell>
          <cell r="BO128">
            <v>0.95</v>
          </cell>
          <cell r="BP128">
            <v>0.95</v>
          </cell>
          <cell r="BQ128">
            <v>0.95</v>
          </cell>
          <cell r="BR128">
            <v>0.95</v>
          </cell>
          <cell r="BS128">
            <v>0.95</v>
          </cell>
          <cell r="BT128">
            <v>0.95</v>
          </cell>
          <cell r="BU128">
            <v>0.95</v>
          </cell>
          <cell r="BV128">
            <v>0.95</v>
          </cell>
          <cell r="BW128">
            <v>0.95</v>
          </cell>
          <cell r="BX128">
            <v>0.95</v>
          </cell>
          <cell r="BY128">
            <v>0.95</v>
          </cell>
          <cell r="BZ128">
            <v>0.95</v>
          </cell>
          <cell r="CA128">
            <v>0.95</v>
          </cell>
          <cell r="CB128">
            <v>0.95</v>
          </cell>
          <cell r="CC128">
            <v>0.95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</row>
        <row r="129">
          <cell r="D129" t="str">
            <v>01</v>
          </cell>
          <cell r="E129" t="str">
            <v>46</v>
          </cell>
          <cell r="F129" t="str">
            <v>M01</v>
          </cell>
          <cell r="G129" t="str">
            <v>ESP</v>
          </cell>
          <cell r="H129" t="str">
            <v>005</v>
          </cell>
          <cell r="I129" t="str">
            <v>ESPECIFICACION MONTAJE DE COMPRESORES RECIPROCANTES</v>
          </cell>
          <cell r="J129">
            <v>39198</v>
          </cell>
          <cell r="K129">
            <v>39213</v>
          </cell>
          <cell r="L129">
            <v>39227</v>
          </cell>
          <cell r="M129">
            <v>39241</v>
          </cell>
          <cell r="N129">
            <v>39255</v>
          </cell>
          <cell r="O129">
            <v>39476</v>
          </cell>
          <cell r="P129">
            <v>60.9</v>
          </cell>
          <cell r="Q129" t="str">
            <v>P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0.5</v>
          </cell>
          <cell r="AJ129">
            <v>0.5</v>
          </cell>
          <cell r="AK129">
            <v>0.7</v>
          </cell>
          <cell r="AL129">
            <v>0.7</v>
          </cell>
          <cell r="AM129">
            <v>0.7</v>
          </cell>
          <cell r="AN129">
            <v>0.7</v>
          </cell>
          <cell r="AO129">
            <v>0.95</v>
          </cell>
          <cell r="AP129">
            <v>0.95</v>
          </cell>
          <cell r="AQ129">
            <v>0.95</v>
          </cell>
          <cell r="AR129">
            <v>0.95</v>
          </cell>
          <cell r="AS129">
            <v>0.95</v>
          </cell>
          <cell r="AT129">
            <v>0.95</v>
          </cell>
          <cell r="AU129">
            <v>0.95</v>
          </cell>
          <cell r="AV129">
            <v>0.95</v>
          </cell>
          <cell r="AW129">
            <v>0.95</v>
          </cell>
          <cell r="AX129">
            <v>0.95</v>
          </cell>
          <cell r="AY129">
            <v>0.95</v>
          </cell>
          <cell r="AZ129">
            <v>0.95</v>
          </cell>
          <cell r="BA129">
            <v>0.95</v>
          </cell>
          <cell r="BB129">
            <v>0.95</v>
          </cell>
          <cell r="BC129">
            <v>0.95</v>
          </cell>
          <cell r="BD129">
            <v>0.95</v>
          </cell>
          <cell r="BE129">
            <v>0.95</v>
          </cell>
          <cell r="BF129">
            <v>0.95</v>
          </cell>
          <cell r="BG129">
            <v>0.95</v>
          </cell>
          <cell r="BH129">
            <v>0.95</v>
          </cell>
          <cell r="BI129">
            <v>0.95</v>
          </cell>
          <cell r="BJ129">
            <v>0.95</v>
          </cell>
          <cell r="BK129">
            <v>0.95</v>
          </cell>
          <cell r="BL129">
            <v>0.95</v>
          </cell>
          <cell r="BM129">
            <v>0.95</v>
          </cell>
          <cell r="BN129">
            <v>0.95</v>
          </cell>
          <cell r="BO129">
            <v>0.95</v>
          </cell>
          <cell r="BP129">
            <v>0.95</v>
          </cell>
          <cell r="BQ129">
            <v>0.95</v>
          </cell>
          <cell r="BR129">
            <v>0.95</v>
          </cell>
          <cell r="BS129">
            <v>0.95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</row>
        <row r="130">
          <cell r="J130">
            <v>39198</v>
          </cell>
          <cell r="K130">
            <v>39430</v>
          </cell>
          <cell r="L130">
            <v>39507</v>
          </cell>
          <cell r="M130">
            <v>39511</v>
          </cell>
          <cell r="N130">
            <v>39525</v>
          </cell>
          <cell r="O130">
            <v>39642</v>
          </cell>
          <cell r="Q130" t="str">
            <v>R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0.5</v>
          </cell>
          <cell r="BO130">
            <v>0.5</v>
          </cell>
          <cell r="BP130">
            <v>0.5</v>
          </cell>
          <cell r="BQ130">
            <v>0.5</v>
          </cell>
          <cell r="BR130">
            <v>0.5</v>
          </cell>
          <cell r="BS130">
            <v>0.5</v>
          </cell>
          <cell r="BT130">
            <v>0.5</v>
          </cell>
          <cell r="BU130">
            <v>0.5</v>
          </cell>
          <cell r="BV130">
            <v>0.5</v>
          </cell>
          <cell r="BW130">
            <v>0.5</v>
          </cell>
          <cell r="BX130">
            <v>0.5</v>
          </cell>
          <cell r="BY130">
            <v>0.7</v>
          </cell>
          <cell r="BZ130">
            <v>0.7</v>
          </cell>
          <cell r="CA130">
            <v>0.95</v>
          </cell>
          <cell r="CB130">
            <v>0.95</v>
          </cell>
          <cell r="CC130">
            <v>0.95</v>
          </cell>
          <cell r="CD130">
            <v>0.95</v>
          </cell>
          <cell r="CE130">
            <v>0.95</v>
          </cell>
          <cell r="CF130">
            <v>0.95</v>
          </cell>
          <cell r="CG130">
            <v>0.95</v>
          </cell>
          <cell r="CH130">
            <v>0.95</v>
          </cell>
          <cell r="CI130">
            <v>0.95</v>
          </cell>
          <cell r="CJ130">
            <v>0.95</v>
          </cell>
          <cell r="CK130">
            <v>0.95</v>
          </cell>
        </row>
        <row r="131">
          <cell r="Q131" t="str">
            <v>E</v>
          </cell>
          <cell r="AA131">
            <v>0.1</v>
          </cell>
          <cell r="AB131">
            <v>0.1</v>
          </cell>
          <cell r="AC131">
            <v>0.1</v>
          </cell>
          <cell r="AD131">
            <v>0.1</v>
          </cell>
          <cell r="AE131">
            <v>0.1</v>
          </cell>
          <cell r="AF131">
            <v>0.1</v>
          </cell>
          <cell r="AG131">
            <v>0.1</v>
          </cell>
          <cell r="AH131">
            <v>0.1</v>
          </cell>
          <cell r="AI131">
            <v>0.1</v>
          </cell>
          <cell r="AJ131">
            <v>0.1</v>
          </cell>
          <cell r="AK131">
            <v>0.1</v>
          </cell>
          <cell r="AL131">
            <v>0.1</v>
          </cell>
          <cell r="AM131">
            <v>0.1</v>
          </cell>
          <cell r="AN131">
            <v>0.1</v>
          </cell>
          <cell r="AO131">
            <v>0.1</v>
          </cell>
          <cell r="AP131">
            <v>0.1</v>
          </cell>
          <cell r="AQ131">
            <v>0.1</v>
          </cell>
          <cell r="AR131">
            <v>0.1</v>
          </cell>
          <cell r="AS131">
            <v>0.1</v>
          </cell>
          <cell r="AT131">
            <v>0.1</v>
          </cell>
          <cell r="AU131">
            <v>0.1</v>
          </cell>
          <cell r="AV131">
            <v>0.1</v>
          </cell>
          <cell r="AW131">
            <v>0.1</v>
          </cell>
          <cell r="AX131">
            <v>0.1</v>
          </cell>
          <cell r="AY131">
            <v>0.1</v>
          </cell>
          <cell r="AZ131">
            <v>0.1</v>
          </cell>
          <cell r="BA131">
            <v>0.1</v>
          </cell>
          <cell r="BB131">
            <v>0.1</v>
          </cell>
          <cell r="BC131">
            <v>0.1</v>
          </cell>
          <cell r="BD131">
            <v>0.1</v>
          </cell>
          <cell r="BE131">
            <v>0.1</v>
          </cell>
          <cell r="BF131">
            <v>0.95</v>
          </cell>
          <cell r="BG131">
            <v>0.95</v>
          </cell>
          <cell r="BH131">
            <v>0.95</v>
          </cell>
          <cell r="BI131">
            <v>0.5</v>
          </cell>
          <cell r="BJ131">
            <v>0.5</v>
          </cell>
          <cell r="BK131">
            <v>0.5</v>
          </cell>
          <cell r="BL131">
            <v>0.5</v>
          </cell>
          <cell r="BM131">
            <v>0.5</v>
          </cell>
          <cell r="BN131">
            <v>0.5</v>
          </cell>
          <cell r="BO131">
            <v>0.5</v>
          </cell>
          <cell r="BP131">
            <v>0.5</v>
          </cell>
          <cell r="BQ131">
            <v>0.5</v>
          </cell>
          <cell r="BR131">
            <v>0.7</v>
          </cell>
          <cell r="BS131">
            <v>0.7</v>
          </cell>
          <cell r="BT131">
            <v>0.7</v>
          </cell>
          <cell r="BU131">
            <v>0.7</v>
          </cell>
          <cell r="BV131">
            <v>0.7</v>
          </cell>
          <cell r="BW131">
            <v>0.95</v>
          </cell>
          <cell r="BX131">
            <v>0.95</v>
          </cell>
          <cell r="BY131">
            <v>0.95</v>
          </cell>
          <cell r="BZ131">
            <v>0.95</v>
          </cell>
          <cell r="CA131">
            <v>0.95</v>
          </cell>
          <cell r="CB131">
            <v>0.95</v>
          </cell>
          <cell r="CC131">
            <v>0.95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</row>
        <row r="132">
          <cell r="D132" t="str">
            <v>01</v>
          </cell>
          <cell r="E132" t="str">
            <v>46</v>
          </cell>
          <cell r="F132" t="str">
            <v>M04</v>
          </cell>
          <cell r="G132" t="str">
            <v>REQ</v>
          </cell>
          <cell r="H132" t="str">
            <v>1220-01</v>
          </cell>
          <cell r="I132" t="str">
            <v>REQUISICION DEL COMPRESOR C-4109</v>
          </cell>
          <cell r="J132">
            <v>39198</v>
          </cell>
          <cell r="K132">
            <v>39213</v>
          </cell>
          <cell r="L132">
            <v>39227</v>
          </cell>
          <cell r="M132">
            <v>39241</v>
          </cell>
          <cell r="N132">
            <v>39255</v>
          </cell>
          <cell r="O132">
            <v>39476</v>
          </cell>
          <cell r="P132">
            <v>43.5</v>
          </cell>
          <cell r="Q132" t="str">
            <v>P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0.5</v>
          </cell>
          <cell r="AJ132">
            <v>0.5</v>
          </cell>
          <cell r="AK132">
            <v>0.7</v>
          </cell>
          <cell r="AL132">
            <v>0.7</v>
          </cell>
          <cell r="AM132">
            <v>0.7</v>
          </cell>
          <cell r="AN132">
            <v>0.7</v>
          </cell>
          <cell r="AO132">
            <v>0.95</v>
          </cell>
          <cell r="AP132">
            <v>0.95</v>
          </cell>
          <cell r="AQ132">
            <v>0.95</v>
          </cell>
          <cell r="AR132">
            <v>0.95</v>
          </cell>
          <cell r="AS132">
            <v>0.95</v>
          </cell>
          <cell r="AT132">
            <v>0.95</v>
          </cell>
          <cell r="AU132">
            <v>0.95</v>
          </cell>
          <cell r="AV132">
            <v>0.95</v>
          </cell>
          <cell r="AW132">
            <v>0.95</v>
          </cell>
          <cell r="AX132">
            <v>0.95</v>
          </cell>
          <cell r="AY132">
            <v>0.95</v>
          </cell>
          <cell r="AZ132">
            <v>0.95</v>
          </cell>
          <cell r="BA132">
            <v>0.95</v>
          </cell>
          <cell r="BB132">
            <v>0.95</v>
          </cell>
          <cell r="BC132">
            <v>0.95</v>
          </cell>
          <cell r="BD132">
            <v>0.95</v>
          </cell>
          <cell r="BE132">
            <v>0.95</v>
          </cell>
          <cell r="BF132">
            <v>0.95</v>
          </cell>
          <cell r="BG132">
            <v>0.95</v>
          </cell>
          <cell r="BH132">
            <v>0.95</v>
          </cell>
          <cell r="BI132">
            <v>0.95</v>
          </cell>
          <cell r="BJ132">
            <v>0.95</v>
          </cell>
          <cell r="BK132">
            <v>0.95</v>
          </cell>
          <cell r="BL132">
            <v>0.95</v>
          </cell>
          <cell r="BM132">
            <v>0.95</v>
          </cell>
          <cell r="BN132">
            <v>0.95</v>
          </cell>
          <cell r="BO132">
            <v>0.95</v>
          </cell>
          <cell r="BP132">
            <v>0.95</v>
          </cell>
          <cell r="BQ132">
            <v>0.95</v>
          </cell>
          <cell r="BR132">
            <v>0.95</v>
          </cell>
          <cell r="BS132">
            <v>0.95</v>
          </cell>
          <cell r="BT132">
            <v>1</v>
          </cell>
          <cell r="BU132">
            <v>1</v>
          </cell>
          <cell r="BV132">
            <v>1</v>
          </cell>
          <cell r="BW132">
            <v>1</v>
          </cell>
          <cell r="BX132">
            <v>1</v>
          </cell>
          <cell r="BY132">
            <v>1</v>
          </cell>
          <cell r="BZ132">
            <v>1</v>
          </cell>
          <cell r="CA132">
            <v>1</v>
          </cell>
          <cell r="CB132">
            <v>1</v>
          </cell>
          <cell r="CC132">
            <v>1</v>
          </cell>
          <cell r="CD132">
            <v>1</v>
          </cell>
          <cell r="CE132">
            <v>1</v>
          </cell>
          <cell r="CF132">
            <v>1</v>
          </cell>
          <cell r="CG132">
            <v>1</v>
          </cell>
          <cell r="CH132">
            <v>1</v>
          </cell>
          <cell r="CI132">
            <v>1</v>
          </cell>
          <cell r="CJ132">
            <v>1</v>
          </cell>
          <cell r="CK132">
            <v>1</v>
          </cell>
        </row>
        <row r="133">
          <cell r="J133">
            <v>39198</v>
          </cell>
          <cell r="K133">
            <v>39220</v>
          </cell>
          <cell r="L133">
            <v>39394</v>
          </cell>
          <cell r="M133">
            <v>39512</v>
          </cell>
          <cell r="N133">
            <v>39553</v>
          </cell>
          <cell r="O133">
            <v>39642</v>
          </cell>
          <cell r="Q133" t="str">
            <v>R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0.5</v>
          </cell>
          <cell r="AK133">
            <v>0.5</v>
          </cell>
          <cell r="AL133">
            <v>0.5</v>
          </cell>
          <cell r="AM133">
            <v>0.5</v>
          </cell>
          <cell r="AN133">
            <v>0.5</v>
          </cell>
          <cell r="AO133">
            <v>0.5</v>
          </cell>
          <cell r="AP133">
            <v>0.5</v>
          </cell>
          <cell r="AQ133">
            <v>0.5</v>
          </cell>
          <cell r="AR133">
            <v>0.5</v>
          </cell>
          <cell r="AS133">
            <v>0.5</v>
          </cell>
          <cell r="AT133">
            <v>0.5</v>
          </cell>
          <cell r="AU133">
            <v>0.5</v>
          </cell>
          <cell r="AV133">
            <v>0.5</v>
          </cell>
          <cell r="AW133">
            <v>0.5</v>
          </cell>
          <cell r="AX133">
            <v>0.5</v>
          </cell>
          <cell r="AY133">
            <v>0.5</v>
          </cell>
          <cell r="AZ133">
            <v>0.5</v>
          </cell>
          <cell r="BA133">
            <v>0.5</v>
          </cell>
          <cell r="BB133">
            <v>0.5</v>
          </cell>
          <cell r="BC133">
            <v>0.5</v>
          </cell>
          <cell r="BD133">
            <v>0.5</v>
          </cell>
          <cell r="BE133">
            <v>0.5</v>
          </cell>
          <cell r="BF133">
            <v>0.5</v>
          </cell>
          <cell r="BG133">
            <v>0.5</v>
          </cell>
          <cell r="BH133">
            <v>0.7</v>
          </cell>
          <cell r="BI133">
            <v>0.7</v>
          </cell>
          <cell r="BJ133">
            <v>0.7</v>
          </cell>
          <cell r="BK133">
            <v>0.7</v>
          </cell>
          <cell r="BL133">
            <v>0.7</v>
          </cell>
          <cell r="BM133">
            <v>0.7</v>
          </cell>
          <cell r="BN133">
            <v>0.7</v>
          </cell>
          <cell r="BO133">
            <v>0.7</v>
          </cell>
          <cell r="BP133">
            <v>0.7</v>
          </cell>
          <cell r="BQ133">
            <v>0.7</v>
          </cell>
          <cell r="BR133">
            <v>0.7</v>
          </cell>
          <cell r="BS133">
            <v>0.7</v>
          </cell>
          <cell r="BT133">
            <v>0.7</v>
          </cell>
          <cell r="BU133">
            <v>0.7</v>
          </cell>
          <cell r="BV133">
            <v>0.7</v>
          </cell>
          <cell r="BW133">
            <v>0.7</v>
          </cell>
          <cell r="BX133">
            <v>0.7</v>
          </cell>
          <cell r="BY133">
            <v>0.7</v>
          </cell>
          <cell r="BZ133">
            <v>0.7</v>
          </cell>
          <cell r="CA133">
            <v>0.7</v>
          </cell>
          <cell r="CB133">
            <v>0.7</v>
          </cell>
          <cell r="CC133">
            <v>0.7</v>
          </cell>
          <cell r="CD133">
            <v>0.7</v>
          </cell>
          <cell r="CE133">
            <v>0.95</v>
          </cell>
          <cell r="CF133">
            <v>0.95</v>
          </cell>
          <cell r="CG133">
            <v>0.95</v>
          </cell>
          <cell r="CH133">
            <v>0.95</v>
          </cell>
          <cell r="CI133">
            <v>0.95</v>
          </cell>
          <cell r="CJ133">
            <v>0.95</v>
          </cell>
          <cell r="CK133">
            <v>0.95</v>
          </cell>
        </row>
        <row r="134">
          <cell r="Q134" t="str">
            <v>E</v>
          </cell>
          <cell r="AF134">
            <v>0.25</v>
          </cell>
          <cell r="AG134">
            <v>0.25</v>
          </cell>
          <cell r="AH134">
            <v>0.45</v>
          </cell>
          <cell r="AI134">
            <v>0.5</v>
          </cell>
          <cell r="AJ134">
            <v>0.5</v>
          </cell>
          <cell r="AK134">
            <v>0.5</v>
          </cell>
          <cell r="AL134">
            <v>0.5</v>
          </cell>
          <cell r="AM134">
            <v>0.5</v>
          </cell>
          <cell r="AN134">
            <v>0.5</v>
          </cell>
          <cell r="AO134">
            <v>0.5</v>
          </cell>
          <cell r="AP134">
            <v>0.5</v>
          </cell>
          <cell r="AQ134">
            <v>0.5</v>
          </cell>
          <cell r="AR134">
            <v>0.5</v>
          </cell>
          <cell r="AS134">
            <v>0.5</v>
          </cell>
          <cell r="AT134">
            <v>0.5</v>
          </cell>
          <cell r="AU134">
            <v>0.5</v>
          </cell>
          <cell r="AV134">
            <v>0.5</v>
          </cell>
          <cell r="AW134">
            <v>0.5</v>
          </cell>
          <cell r="AX134">
            <v>0.5</v>
          </cell>
          <cell r="AY134">
            <v>0.5</v>
          </cell>
          <cell r="AZ134">
            <v>0.5</v>
          </cell>
          <cell r="BA134">
            <v>0.5</v>
          </cell>
          <cell r="BB134">
            <v>0.5</v>
          </cell>
          <cell r="BC134">
            <v>0.5</v>
          </cell>
          <cell r="BD134">
            <v>0.5</v>
          </cell>
          <cell r="BE134">
            <v>0.5</v>
          </cell>
          <cell r="BF134">
            <v>0.95</v>
          </cell>
          <cell r="BG134">
            <v>0.95</v>
          </cell>
          <cell r="BH134">
            <v>0.95</v>
          </cell>
          <cell r="BI134">
            <v>0.5</v>
          </cell>
          <cell r="BJ134">
            <v>0.7</v>
          </cell>
          <cell r="BK134">
            <v>0.7</v>
          </cell>
          <cell r="BL134">
            <v>0.7</v>
          </cell>
          <cell r="BM134">
            <v>0.7</v>
          </cell>
          <cell r="BN134">
            <v>0.7</v>
          </cell>
          <cell r="BO134">
            <v>0.7</v>
          </cell>
          <cell r="BP134">
            <v>0.7</v>
          </cell>
          <cell r="BQ134">
            <v>0.7</v>
          </cell>
          <cell r="BR134">
            <v>0.7</v>
          </cell>
          <cell r="BS134">
            <v>0.7</v>
          </cell>
          <cell r="BT134">
            <v>0.7</v>
          </cell>
          <cell r="BU134">
            <v>0.7</v>
          </cell>
          <cell r="BV134">
            <v>0.7</v>
          </cell>
          <cell r="BW134">
            <v>0.7</v>
          </cell>
          <cell r="BX134">
            <v>0.7</v>
          </cell>
          <cell r="BY134">
            <v>0.7</v>
          </cell>
          <cell r="BZ134">
            <v>0.7</v>
          </cell>
          <cell r="CA134">
            <v>0.7</v>
          </cell>
          <cell r="CB134">
            <v>0.7</v>
          </cell>
          <cell r="CC134">
            <v>0.7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</row>
        <row r="135">
          <cell r="D135" t="str">
            <v>01</v>
          </cell>
          <cell r="E135" t="str">
            <v>46</v>
          </cell>
          <cell r="F135" t="str">
            <v>M01</v>
          </cell>
          <cell r="G135" t="str">
            <v>TEC</v>
          </cell>
          <cell r="H135" t="str">
            <v>010</v>
          </cell>
          <cell r="I135" t="str">
            <v>FILOSOFIA DE MANTENIMIENTO Y CONFIABILIDAD DE LOS EQUIPOS DE LA TORRE DE ENFRIAMENTO</v>
          </cell>
          <cell r="J135">
            <v>39195</v>
          </cell>
          <cell r="K135">
            <v>39212</v>
          </cell>
          <cell r="L135">
            <v>39226</v>
          </cell>
          <cell r="M135">
            <v>39241</v>
          </cell>
          <cell r="N135">
            <v>39255</v>
          </cell>
          <cell r="O135">
            <v>39476</v>
          </cell>
          <cell r="P135">
            <v>29</v>
          </cell>
          <cell r="Q135" t="str">
            <v>P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0.5</v>
          </cell>
          <cell r="AI135">
            <v>0.5</v>
          </cell>
          <cell r="AJ135">
            <v>0.7</v>
          </cell>
          <cell r="AK135">
            <v>0.7</v>
          </cell>
          <cell r="AL135">
            <v>0.7</v>
          </cell>
          <cell r="AM135">
            <v>0.7</v>
          </cell>
          <cell r="AN135">
            <v>0.7</v>
          </cell>
          <cell r="AO135">
            <v>0.95</v>
          </cell>
          <cell r="AP135">
            <v>0.95</v>
          </cell>
          <cell r="AQ135">
            <v>0.95</v>
          </cell>
          <cell r="AR135">
            <v>0.95</v>
          </cell>
          <cell r="AS135">
            <v>0.95</v>
          </cell>
          <cell r="AT135">
            <v>0.95</v>
          </cell>
          <cell r="AU135">
            <v>0.95</v>
          </cell>
          <cell r="AV135">
            <v>0.95</v>
          </cell>
          <cell r="AW135">
            <v>0.95</v>
          </cell>
          <cell r="AX135">
            <v>0.95</v>
          </cell>
          <cell r="AY135">
            <v>0.95</v>
          </cell>
          <cell r="AZ135">
            <v>0.95</v>
          </cell>
          <cell r="BA135">
            <v>0.95</v>
          </cell>
          <cell r="BB135">
            <v>0.95</v>
          </cell>
          <cell r="BC135">
            <v>0.95</v>
          </cell>
          <cell r="BD135">
            <v>0.95</v>
          </cell>
          <cell r="BE135">
            <v>0.95</v>
          </cell>
          <cell r="BF135">
            <v>0.95</v>
          </cell>
          <cell r="BG135">
            <v>0.95</v>
          </cell>
          <cell r="BH135">
            <v>0.95</v>
          </cell>
          <cell r="BI135">
            <v>0.95</v>
          </cell>
          <cell r="BJ135">
            <v>0.95</v>
          </cell>
          <cell r="BK135">
            <v>0.95</v>
          </cell>
          <cell r="BL135">
            <v>0.95</v>
          </cell>
          <cell r="BM135">
            <v>0.95</v>
          </cell>
          <cell r="BN135">
            <v>0.95</v>
          </cell>
          <cell r="BO135">
            <v>0.95</v>
          </cell>
          <cell r="BP135">
            <v>0.95</v>
          </cell>
          <cell r="BQ135">
            <v>0.95</v>
          </cell>
          <cell r="BR135">
            <v>0.95</v>
          </cell>
          <cell r="BS135">
            <v>0.95</v>
          </cell>
          <cell r="BT135">
            <v>1</v>
          </cell>
          <cell r="BU135">
            <v>1</v>
          </cell>
          <cell r="BV135">
            <v>1</v>
          </cell>
          <cell r="BW135">
            <v>1</v>
          </cell>
          <cell r="BX135">
            <v>1</v>
          </cell>
          <cell r="BY135">
            <v>1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1</v>
          </cell>
          <cell r="CE135">
            <v>1</v>
          </cell>
          <cell r="CF135">
            <v>1</v>
          </cell>
          <cell r="CG135">
            <v>1</v>
          </cell>
          <cell r="CH135">
            <v>1</v>
          </cell>
          <cell r="CI135">
            <v>1</v>
          </cell>
          <cell r="CJ135">
            <v>1</v>
          </cell>
          <cell r="CK135">
            <v>1</v>
          </cell>
        </row>
        <row r="136">
          <cell r="J136">
            <v>39401</v>
          </cell>
          <cell r="K136">
            <v>39430</v>
          </cell>
          <cell r="L136">
            <v>39477</v>
          </cell>
          <cell r="M136">
            <v>39492</v>
          </cell>
          <cell r="N136">
            <v>39506</v>
          </cell>
          <cell r="O136">
            <v>39642</v>
          </cell>
          <cell r="Q136" t="str">
            <v>R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0.5</v>
          </cell>
          <cell r="BO136">
            <v>0.5</v>
          </cell>
          <cell r="BP136">
            <v>0.5</v>
          </cell>
          <cell r="BQ136">
            <v>0.5</v>
          </cell>
          <cell r="BR136">
            <v>0.5</v>
          </cell>
          <cell r="BS136">
            <v>0.5</v>
          </cell>
          <cell r="BT136">
            <v>0.7</v>
          </cell>
          <cell r="BU136">
            <v>0.7</v>
          </cell>
          <cell r="BV136">
            <v>0.7</v>
          </cell>
          <cell r="BW136">
            <v>0.7</v>
          </cell>
          <cell r="BX136">
            <v>0.95</v>
          </cell>
          <cell r="BY136">
            <v>0.95</v>
          </cell>
          <cell r="BZ136">
            <v>0.95</v>
          </cell>
          <cell r="CA136">
            <v>0.95</v>
          </cell>
          <cell r="CB136">
            <v>0.95</v>
          </cell>
          <cell r="CC136">
            <v>0.95</v>
          </cell>
          <cell r="CD136">
            <v>0.95</v>
          </cell>
          <cell r="CE136">
            <v>0.95</v>
          </cell>
          <cell r="CF136">
            <v>0.95</v>
          </cell>
          <cell r="CG136">
            <v>0.95</v>
          </cell>
          <cell r="CH136">
            <v>0.95</v>
          </cell>
          <cell r="CI136">
            <v>0.95</v>
          </cell>
          <cell r="CJ136">
            <v>0.95</v>
          </cell>
          <cell r="CK136">
            <v>0.95</v>
          </cell>
        </row>
        <row r="137">
          <cell r="Q137" t="str">
            <v>E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</row>
        <row r="138">
          <cell r="E138">
            <v>46</v>
          </cell>
          <cell r="I138" t="str">
            <v xml:space="preserve">Revisión Planos del Fabricante Compresor         </v>
          </cell>
          <cell r="Q138" t="str">
            <v>P</v>
          </cell>
        </row>
        <row r="139">
          <cell r="D139" t="str">
            <v>01</v>
          </cell>
          <cell r="E139" t="str">
            <v>46</v>
          </cell>
          <cell r="F139" t="str">
            <v>M01</v>
          </cell>
          <cell r="G139" t="str">
            <v>COF</v>
          </cell>
          <cell r="H139" t="str">
            <v>001</v>
          </cell>
          <cell r="I139" t="str">
            <v>EVALUACION TECNICA DEL   COMPRESOR C-4109</v>
          </cell>
          <cell r="J139">
            <v>39237</v>
          </cell>
          <cell r="K139">
            <v>39257</v>
          </cell>
          <cell r="L139">
            <v>39271</v>
          </cell>
          <cell r="M139">
            <v>39278</v>
          </cell>
          <cell r="N139">
            <v>39292</v>
          </cell>
          <cell r="O139">
            <v>39476</v>
          </cell>
          <cell r="P139">
            <v>508.34311336215751</v>
          </cell>
          <cell r="Q139" t="str">
            <v>P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0.5</v>
          </cell>
          <cell r="AP139">
            <v>0.5</v>
          </cell>
          <cell r="AQ139">
            <v>0.7</v>
          </cell>
          <cell r="AR139">
            <v>0.7</v>
          </cell>
          <cell r="AS139">
            <v>0.7</v>
          </cell>
          <cell r="AT139">
            <v>0.95</v>
          </cell>
          <cell r="AU139">
            <v>0.95</v>
          </cell>
          <cell r="AV139">
            <v>0.95</v>
          </cell>
          <cell r="AW139">
            <v>0.95</v>
          </cell>
          <cell r="AX139">
            <v>0.95</v>
          </cell>
          <cell r="AY139">
            <v>0.95</v>
          </cell>
          <cell r="AZ139">
            <v>0.95</v>
          </cell>
          <cell r="BA139">
            <v>0.95</v>
          </cell>
          <cell r="BB139">
            <v>0.95</v>
          </cell>
          <cell r="BC139">
            <v>0.95</v>
          </cell>
          <cell r="BD139">
            <v>0.95</v>
          </cell>
          <cell r="BE139">
            <v>0.95</v>
          </cell>
          <cell r="BF139">
            <v>0.95</v>
          </cell>
          <cell r="BG139">
            <v>0.95</v>
          </cell>
          <cell r="BH139">
            <v>0.95</v>
          </cell>
          <cell r="BI139">
            <v>0.95</v>
          </cell>
          <cell r="BJ139">
            <v>0.95</v>
          </cell>
          <cell r="BK139">
            <v>0.95</v>
          </cell>
          <cell r="BL139">
            <v>0.95</v>
          </cell>
          <cell r="BM139">
            <v>0.95</v>
          </cell>
          <cell r="BN139">
            <v>0.95</v>
          </cell>
          <cell r="BO139">
            <v>0.95</v>
          </cell>
          <cell r="BP139">
            <v>0.95</v>
          </cell>
          <cell r="BQ139">
            <v>0.95</v>
          </cell>
          <cell r="BR139">
            <v>0.95</v>
          </cell>
          <cell r="BS139">
            <v>0.95</v>
          </cell>
          <cell r="BT139">
            <v>1</v>
          </cell>
          <cell r="BU139">
            <v>1</v>
          </cell>
          <cell r="BV139">
            <v>1</v>
          </cell>
          <cell r="BW139">
            <v>1</v>
          </cell>
          <cell r="BX139">
            <v>1</v>
          </cell>
          <cell r="BY139">
            <v>1</v>
          </cell>
          <cell r="BZ139">
            <v>1</v>
          </cell>
          <cell r="CA139">
            <v>1</v>
          </cell>
          <cell r="CB139">
            <v>1</v>
          </cell>
          <cell r="CC139">
            <v>1</v>
          </cell>
          <cell r="CD139">
            <v>1</v>
          </cell>
          <cell r="CE139">
            <v>1</v>
          </cell>
          <cell r="CF139">
            <v>1</v>
          </cell>
          <cell r="CG139">
            <v>1</v>
          </cell>
          <cell r="CH139">
            <v>1</v>
          </cell>
          <cell r="CI139">
            <v>1</v>
          </cell>
          <cell r="CJ139">
            <v>1</v>
          </cell>
          <cell r="CK139">
            <v>1</v>
          </cell>
        </row>
        <row r="140">
          <cell r="J140">
            <v>39237</v>
          </cell>
          <cell r="K140">
            <v>39353</v>
          </cell>
          <cell r="L140">
            <v>39358</v>
          </cell>
          <cell r="M140">
            <v>39493</v>
          </cell>
          <cell r="N140">
            <v>39507</v>
          </cell>
          <cell r="O140">
            <v>39642</v>
          </cell>
          <cell r="Q140" t="str">
            <v>R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0.7</v>
          </cell>
          <cell r="BD140">
            <v>0.7</v>
          </cell>
          <cell r="BE140">
            <v>0.7</v>
          </cell>
          <cell r="BF140">
            <v>0.7</v>
          </cell>
          <cell r="BG140">
            <v>0.7</v>
          </cell>
          <cell r="BH140">
            <v>0.7</v>
          </cell>
          <cell r="BI140">
            <v>0.7</v>
          </cell>
          <cell r="BJ140">
            <v>0.7</v>
          </cell>
          <cell r="BK140">
            <v>0.7</v>
          </cell>
          <cell r="BL140">
            <v>0.7</v>
          </cell>
          <cell r="BM140">
            <v>0.7</v>
          </cell>
          <cell r="BN140">
            <v>0.7</v>
          </cell>
          <cell r="BO140">
            <v>0.7</v>
          </cell>
          <cell r="BP140">
            <v>0.7</v>
          </cell>
          <cell r="BQ140">
            <v>0.7</v>
          </cell>
          <cell r="BR140">
            <v>0.7</v>
          </cell>
          <cell r="BS140">
            <v>0.7</v>
          </cell>
          <cell r="BT140">
            <v>0.7</v>
          </cell>
          <cell r="BU140">
            <v>0.7</v>
          </cell>
          <cell r="BV140">
            <v>0.7</v>
          </cell>
          <cell r="BW140">
            <v>0.7</v>
          </cell>
          <cell r="BX140">
            <v>0.7</v>
          </cell>
          <cell r="BY140">
            <v>0.95</v>
          </cell>
          <cell r="BZ140">
            <v>0.95</v>
          </cell>
          <cell r="CA140">
            <v>0.95</v>
          </cell>
          <cell r="CB140">
            <v>0.95</v>
          </cell>
          <cell r="CC140">
            <v>0.95</v>
          </cell>
          <cell r="CD140">
            <v>0.95</v>
          </cell>
          <cell r="CE140">
            <v>0.95</v>
          </cell>
          <cell r="CF140">
            <v>0.95</v>
          </cell>
          <cell r="CG140">
            <v>0.95</v>
          </cell>
          <cell r="CH140">
            <v>0.95</v>
          </cell>
          <cell r="CI140">
            <v>0.95</v>
          </cell>
          <cell r="CJ140">
            <v>0.95</v>
          </cell>
          <cell r="CK140">
            <v>0.95</v>
          </cell>
        </row>
        <row r="141">
          <cell r="Q141" t="str">
            <v>E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0.7</v>
          </cell>
          <cell r="BF141">
            <v>0.7</v>
          </cell>
          <cell r="BG141">
            <v>0.7</v>
          </cell>
          <cell r="BH141">
            <v>0.7</v>
          </cell>
          <cell r="BI141">
            <v>0.7</v>
          </cell>
          <cell r="BJ141">
            <v>0.7</v>
          </cell>
          <cell r="BK141">
            <v>0.7</v>
          </cell>
          <cell r="BL141">
            <v>0.7</v>
          </cell>
          <cell r="BM141">
            <v>0.7</v>
          </cell>
          <cell r="BN141">
            <v>0.7</v>
          </cell>
          <cell r="BO141">
            <v>0.7</v>
          </cell>
          <cell r="BP141">
            <v>0.7</v>
          </cell>
          <cell r="BQ141">
            <v>0.7</v>
          </cell>
          <cell r="BR141">
            <v>0.7</v>
          </cell>
          <cell r="BS141">
            <v>0.7</v>
          </cell>
          <cell r="BT141">
            <v>0.7</v>
          </cell>
          <cell r="BU141">
            <v>0.7</v>
          </cell>
          <cell r="BV141">
            <v>0.7</v>
          </cell>
          <cell r="BW141">
            <v>0.95</v>
          </cell>
          <cell r="BX141">
            <v>0.95</v>
          </cell>
          <cell r="BY141">
            <v>0.95</v>
          </cell>
          <cell r="BZ141">
            <v>0.95</v>
          </cell>
          <cell r="CA141">
            <v>0.95</v>
          </cell>
          <cell r="CB141">
            <v>0.95</v>
          </cell>
          <cell r="CC141">
            <v>0.95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</row>
        <row r="142">
          <cell r="D142" t="str">
            <v>01</v>
          </cell>
          <cell r="E142" t="str">
            <v>46</v>
          </cell>
          <cell r="F142" t="str">
            <v>M05</v>
          </cell>
          <cell r="G142" t="str">
            <v>REQ</v>
          </cell>
          <cell r="H142" t="str">
            <v>2405-01</v>
          </cell>
          <cell r="I142" t="str">
            <v>REQUISICION DEL PUENTE GRUA DEL COMPRESOR C-4109</v>
          </cell>
          <cell r="J142">
            <v>39198</v>
          </cell>
          <cell r="K142">
            <v>39213</v>
          </cell>
          <cell r="L142">
            <v>39227</v>
          </cell>
          <cell r="M142">
            <v>39234</v>
          </cell>
          <cell r="N142">
            <v>39248</v>
          </cell>
          <cell r="O142">
            <v>39476</v>
          </cell>
          <cell r="P142">
            <v>89.743106457242575</v>
          </cell>
          <cell r="Q142" t="str">
            <v>P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0.5</v>
          </cell>
          <cell r="AJ142">
            <v>0.5</v>
          </cell>
          <cell r="AK142">
            <v>0.7</v>
          </cell>
          <cell r="AL142">
            <v>0.7</v>
          </cell>
          <cell r="AM142">
            <v>0.7</v>
          </cell>
          <cell r="AN142">
            <v>0.95</v>
          </cell>
          <cell r="AO142">
            <v>0.95</v>
          </cell>
          <cell r="AP142">
            <v>0.95</v>
          </cell>
          <cell r="AQ142">
            <v>0.95</v>
          </cell>
          <cell r="AR142">
            <v>0.95</v>
          </cell>
          <cell r="AS142">
            <v>0.95</v>
          </cell>
          <cell r="AT142">
            <v>0.95</v>
          </cell>
          <cell r="AU142">
            <v>0.95</v>
          </cell>
          <cell r="AV142">
            <v>0.95</v>
          </cell>
          <cell r="AW142">
            <v>0.95</v>
          </cell>
          <cell r="AX142">
            <v>0.95</v>
          </cell>
          <cell r="AY142">
            <v>0.95</v>
          </cell>
          <cell r="AZ142">
            <v>0.95</v>
          </cell>
          <cell r="BA142">
            <v>0.95</v>
          </cell>
          <cell r="BB142">
            <v>0.95</v>
          </cell>
          <cell r="BC142">
            <v>0.95</v>
          </cell>
          <cell r="BD142">
            <v>0.95</v>
          </cell>
          <cell r="BE142">
            <v>0.95</v>
          </cell>
          <cell r="BF142">
            <v>0.95</v>
          </cell>
          <cell r="BG142">
            <v>0.95</v>
          </cell>
          <cell r="BH142">
            <v>0.95</v>
          </cell>
          <cell r="BI142">
            <v>0.95</v>
          </cell>
          <cell r="BJ142">
            <v>0.95</v>
          </cell>
          <cell r="BK142">
            <v>0.95</v>
          </cell>
          <cell r="BL142">
            <v>0.95</v>
          </cell>
          <cell r="BM142">
            <v>0.95</v>
          </cell>
          <cell r="BN142">
            <v>0.95</v>
          </cell>
          <cell r="BO142">
            <v>0.95</v>
          </cell>
          <cell r="BP142">
            <v>0.95</v>
          </cell>
          <cell r="BQ142">
            <v>0.95</v>
          </cell>
          <cell r="BR142">
            <v>0.95</v>
          </cell>
          <cell r="BS142">
            <v>0.95</v>
          </cell>
          <cell r="BT142">
            <v>1</v>
          </cell>
          <cell r="BU142">
            <v>1</v>
          </cell>
          <cell r="BV142">
            <v>1</v>
          </cell>
          <cell r="BW142">
            <v>1</v>
          </cell>
          <cell r="BX142">
            <v>1</v>
          </cell>
          <cell r="BY142">
            <v>1</v>
          </cell>
          <cell r="BZ142">
            <v>1</v>
          </cell>
          <cell r="CA142">
            <v>1</v>
          </cell>
          <cell r="CB142">
            <v>1</v>
          </cell>
          <cell r="CC142">
            <v>1</v>
          </cell>
          <cell r="CD142">
            <v>1</v>
          </cell>
          <cell r="CE142">
            <v>1</v>
          </cell>
          <cell r="CF142">
            <v>1</v>
          </cell>
          <cell r="CG142">
            <v>1</v>
          </cell>
          <cell r="CH142">
            <v>1</v>
          </cell>
          <cell r="CI142">
            <v>1</v>
          </cell>
          <cell r="CJ142">
            <v>1</v>
          </cell>
          <cell r="CK142">
            <v>1</v>
          </cell>
        </row>
        <row r="143">
          <cell r="J143">
            <v>39198</v>
          </cell>
          <cell r="K143">
            <v>39310</v>
          </cell>
          <cell r="L143">
            <v>39507</v>
          </cell>
          <cell r="M143">
            <v>39521</v>
          </cell>
          <cell r="N143">
            <v>39535</v>
          </cell>
          <cell r="O143">
            <v>39642</v>
          </cell>
          <cell r="Q143" t="str">
            <v>R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0.5</v>
          </cell>
          <cell r="AW143">
            <v>0.5</v>
          </cell>
          <cell r="AX143">
            <v>0.5</v>
          </cell>
          <cell r="AY143">
            <v>0.5</v>
          </cell>
          <cell r="AZ143">
            <v>0.5</v>
          </cell>
          <cell r="BA143">
            <v>0.5</v>
          </cell>
          <cell r="BB143">
            <v>0.5</v>
          </cell>
          <cell r="BC143">
            <v>0.5</v>
          </cell>
          <cell r="BD143">
            <v>0.5</v>
          </cell>
          <cell r="BE143">
            <v>0.5</v>
          </cell>
          <cell r="BF143">
            <v>0.5</v>
          </cell>
          <cell r="BG143">
            <v>0.5</v>
          </cell>
          <cell r="BH143">
            <v>0.5</v>
          </cell>
          <cell r="BI143">
            <v>0.5</v>
          </cell>
          <cell r="BJ143">
            <v>0.5</v>
          </cell>
          <cell r="BK143">
            <v>0.5</v>
          </cell>
          <cell r="BL143">
            <v>0.5</v>
          </cell>
          <cell r="BM143">
            <v>0.5</v>
          </cell>
          <cell r="BN143">
            <v>0.5</v>
          </cell>
          <cell r="BO143">
            <v>0.5</v>
          </cell>
          <cell r="BP143">
            <v>0.5</v>
          </cell>
          <cell r="BQ143">
            <v>0.5</v>
          </cell>
          <cell r="BR143">
            <v>0.5</v>
          </cell>
          <cell r="BS143">
            <v>0.5</v>
          </cell>
          <cell r="BT143">
            <v>0.5</v>
          </cell>
          <cell r="BU143">
            <v>0.5</v>
          </cell>
          <cell r="BV143">
            <v>0.5</v>
          </cell>
          <cell r="BW143">
            <v>0.5</v>
          </cell>
          <cell r="BX143">
            <v>0.5</v>
          </cell>
          <cell r="BY143">
            <v>0.7</v>
          </cell>
          <cell r="BZ143">
            <v>0.7</v>
          </cell>
          <cell r="CA143">
            <v>0.7</v>
          </cell>
          <cell r="CB143">
            <v>0.7</v>
          </cell>
          <cell r="CC143">
            <v>0.95</v>
          </cell>
          <cell r="CD143">
            <v>0.95</v>
          </cell>
          <cell r="CE143">
            <v>0.95</v>
          </cell>
          <cell r="CF143">
            <v>0.95</v>
          </cell>
          <cell r="CG143">
            <v>0.95</v>
          </cell>
          <cell r="CH143">
            <v>0.95</v>
          </cell>
          <cell r="CI143">
            <v>0.95</v>
          </cell>
          <cell r="CJ143">
            <v>0.95</v>
          </cell>
          <cell r="CK143">
            <v>0.95</v>
          </cell>
        </row>
        <row r="144">
          <cell r="Q144" t="str">
            <v>E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0.45</v>
          </cell>
          <cell r="AO144">
            <v>0.45</v>
          </cell>
          <cell r="AP144">
            <v>0.45</v>
          </cell>
          <cell r="AQ144">
            <v>0.45</v>
          </cell>
          <cell r="AR144">
            <v>0.45</v>
          </cell>
          <cell r="AS144">
            <v>0.45</v>
          </cell>
          <cell r="AT144">
            <v>0.45</v>
          </cell>
          <cell r="AU144">
            <v>0.45</v>
          </cell>
          <cell r="AV144">
            <v>0.45</v>
          </cell>
          <cell r="AW144">
            <v>0.5</v>
          </cell>
          <cell r="AX144">
            <v>0.5</v>
          </cell>
          <cell r="AY144">
            <v>0.5</v>
          </cell>
          <cell r="AZ144">
            <v>0.5</v>
          </cell>
          <cell r="BA144">
            <v>0.5</v>
          </cell>
          <cell r="BB144">
            <v>0.5</v>
          </cell>
          <cell r="BC144">
            <v>0.5</v>
          </cell>
          <cell r="BD144">
            <v>0.5</v>
          </cell>
          <cell r="BE144">
            <v>0.5</v>
          </cell>
          <cell r="BF144">
            <v>0.5</v>
          </cell>
          <cell r="BG144">
            <v>0.5</v>
          </cell>
          <cell r="BH144">
            <v>0.5</v>
          </cell>
          <cell r="BI144">
            <v>0.5</v>
          </cell>
          <cell r="BJ144">
            <v>0.5</v>
          </cell>
          <cell r="BK144">
            <v>0.5</v>
          </cell>
          <cell r="BL144">
            <v>0.5</v>
          </cell>
          <cell r="BM144">
            <v>0.5</v>
          </cell>
          <cell r="BN144">
            <v>0.5</v>
          </cell>
          <cell r="BO144">
            <v>0.5</v>
          </cell>
          <cell r="BP144">
            <v>0.5</v>
          </cell>
          <cell r="BQ144">
            <v>0.5</v>
          </cell>
          <cell r="BR144">
            <v>0.5</v>
          </cell>
          <cell r="BS144">
            <v>0.5</v>
          </cell>
          <cell r="BT144">
            <v>0.5</v>
          </cell>
          <cell r="BU144">
            <v>0.5</v>
          </cell>
          <cell r="BV144">
            <v>0.5</v>
          </cell>
          <cell r="BW144">
            <v>0.95</v>
          </cell>
          <cell r="BX144">
            <v>0.95</v>
          </cell>
          <cell r="BY144">
            <v>0.95</v>
          </cell>
          <cell r="BZ144">
            <v>0.95</v>
          </cell>
          <cell r="CA144">
            <v>0.95</v>
          </cell>
          <cell r="CB144">
            <v>0.95</v>
          </cell>
          <cell r="CC144">
            <v>0.95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</row>
        <row r="145">
          <cell r="D145" t="str">
            <v>01</v>
          </cell>
          <cell r="E145" t="str">
            <v>46</v>
          </cell>
          <cell r="F145" t="str">
            <v>M01</v>
          </cell>
          <cell r="G145" t="str">
            <v>COF</v>
          </cell>
          <cell r="H145" t="str">
            <v>002</v>
          </cell>
          <cell r="I145" t="str">
            <v>EVALUACION TECNICA DEL PUENTE GRUA, TAG: M-4109</v>
          </cell>
          <cell r="J145">
            <v>39237</v>
          </cell>
          <cell r="K145">
            <v>39257</v>
          </cell>
          <cell r="L145">
            <v>39271</v>
          </cell>
          <cell r="M145">
            <v>39278</v>
          </cell>
          <cell r="N145">
            <v>39292</v>
          </cell>
          <cell r="O145">
            <v>39476</v>
          </cell>
          <cell r="P145">
            <v>239.15928983756206</v>
          </cell>
          <cell r="Q145" t="str">
            <v>P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0.5</v>
          </cell>
          <cell r="AP145">
            <v>0.5</v>
          </cell>
          <cell r="AQ145">
            <v>0.7</v>
          </cell>
          <cell r="AR145">
            <v>0.7</v>
          </cell>
          <cell r="AS145">
            <v>0.7</v>
          </cell>
          <cell r="AT145">
            <v>0.95</v>
          </cell>
          <cell r="AU145">
            <v>0.95</v>
          </cell>
          <cell r="AV145">
            <v>0.95</v>
          </cell>
          <cell r="AW145">
            <v>0.95</v>
          </cell>
          <cell r="AX145">
            <v>0.95</v>
          </cell>
          <cell r="AY145">
            <v>0.95</v>
          </cell>
          <cell r="AZ145">
            <v>0.95</v>
          </cell>
          <cell r="BA145">
            <v>0.95</v>
          </cell>
          <cell r="BB145">
            <v>0.95</v>
          </cell>
          <cell r="BC145">
            <v>0.95</v>
          </cell>
          <cell r="BD145">
            <v>0.95</v>
          </cell>
          <cell r="BE145">
            <v>0.95</v>
          </cell>
          <cell r="BF145">
            <v>0.95</v>
          </cell>
          <cell r="BG145">
            <v>0.95</v>
          </cell>
          <cell r="BH145">
            <v>0.95</v>
          </cell>
          <cell r="BI145">
            <v>0.95</v>
          </cell>
          <cell r="BJ145">
            <v>0.95</v>
          </cell>
          <cell r="BK145">
            <v>0.95</v>
          </cell>
          <cell r="BL145">
            <v>0.95</v>
          </cell>
          <cell r="BM145">
            <v>0.95</v>
          </cell>
          <cell r="BN145">
            <v>0.95</v>
          </cell>
          <cell r="BO145">
            <v>0.95</v>
          </cell>
          <cell r="BP145">
            <v>0.95</v>
          </cell>
          <cell r="BQ145">
            <v>0.95</v>
          </cell>
          <cell r="BR145">
            <v>0.95</v>
          </cell>
          <cell r="BS145">
            <v>0.95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</row>
        <row r="146">
          <cell r="J146">
            <v>39237</v>
          </cell>
          <cell r="K146">
            <v>39500</v>
          </cell>
          <cell r="L146">
            <v>39514</v>
          </cell>
          <cell r="M146">
            <v>39535</v>
          </cell>
          <cell r="N146">
            <v>39549</v>
          </cell>
          <cell r="O146">
            <v>39642</v>
          </cell>
          <cell r="Q146" t="str">
            <v>R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0.5</v>
          </cell>
          <cell r="BY146">
            <v>0.5</v>
          </cell>
          <cell r="BZ146">
            <v>0.7</v>
          </cell>
          <cell r="CA146">
            <v>0.7</v>
          </cell>
          <cell r="CB146">
            <v>0.7</v>
          </cell>
          <cell r="CC146">
            <v>0.7</v>
          </cell>
          <cell r="CD146">
            <v>0.7</v>
          </cell>
          <cell r="CE146">
            <v>0.95</v>
          </cell>
          <cell r="CF146">
            <v>0.95</v>
          </cell>
          <cell r="CG146">
            <v>0.95</v>
          </cell>
          <cell r="CH146">
            <v>0.95</v>
          </cell>
          <cell r="CI146">
            <v>0.95</v>
          </cell>
          <cell r="CJ146">
            <v>0.95</v>
          </cell>
          <cell r="CK146">
            <v>0.95</v>
          </cell>
        </row>
        <row r="147">
          <cell r="Q147" t="str">
            <v>E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0.5</v>
          </cell>
          <cell r="BX147">
            <v>0.7</v>
          </cell>
          <cell r="BY147">
            <v>0.7</v>
          </cell>
          <cell r="BZ147">
            <v>0.7</v>
          </cell>
          <cell r="CA147">
            <v>0.7</v>
          </cell>
          <cell r="CB147">
            <v>0.7</v>
          </cell>
          <cell r="CC147">
            <v>0.7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</row>
        <row r="148">
          <cell r="D148" t="str">
            <v>01</v>
          </cell>
          <cell r="E148">
            <v>46</v>
          </cell>
          <cell r="F148" t="str">
            <v>T03</v>
          </cell>
          <cell r="H148" t="str">
            <v>002</v>
          </cell>
          <cell r="I148" t="str">
            <v>PLOT PLAN PLANTA DE ETILENO II</v>
          </cell>
          <cell r="J148">
            <v>39266</v>
          </cell>
          <cell r="K148">
            <v>39290</v>
          </cell>
          <cell r="L148">
            <v>39304</v>
          </cell>
          <cell r="M148">
            <v>39328</v>
          </cell>
          <cell r="N148">
            <v>39342</v>
          </cell>
          <cell r="O148">
            <v>39476</v>
          </cell>
          <cell r="P148">
            <v>25.613634169884168</v>
          </cell>
          <cell r="Q148" t="str">
            <v>P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0.5</v>
          </cell>
          <cell r="AU148">
            <v>0.5</v>
          </cell>
          <cell r="AV148">
            <v>0.7</v>
          </cell>
          <cell r="AW148">
            <v>0.7</v>
          </cell>
          <cell r="AX148">
            <v>0.7</v>
          </cell>
          <cell r="AY148">
            <v>0.7</v>
          </cell>
          <cell r="AZ148">
            <v>0.7</v>
          </cell>
          <cell r="BA148">
            <v>0.95</v>
          </cell>
          <cell r="BB148">
            <v>0.95</v>
          </cell>
          <cell r="BC148">
            <v>0.95</v>
          </cell>
          <cell r="BD148">
            <v>0.95</v>
          </cell>
          <cell r="BE148">
            <v>0.95</v>
          </cell>
          <cell r="BF148">
            <v>0.95</v>
          </cell>
          <cell r="BG148">
            <v>0.95</v>
          </cell>
          <cell r="BH148">
            <v>0.95</v>
          </cell>
          <cell r="BI148">
            <v>0.95</v>
          </cell>
          <cell r="BJ148">
            <v>0.95</v>
          </cell>
          <cell r="BK148">
            <v>0.95</v>
          </cell>
          <cell r="BL148">
            <v>0.95</v>
          </cell>
          <cell r="BM148">
            <v>0.95</v>
          </cell>
          <cell r="BN148">
            <v>0.95</v>
          </cell>
          <cell r="BO148">
            <v>0.95</v>
          </cell>
          <cell r="BP148">
            <v>0.95</v>
          </cell>
          <cell r="BQ148">
            <v>0.95</v>
          </cell>
          <cell r="BR148">
            <v>0.95</v>
          </cell>
          <cell r="BS148">
            <v>0.95</v>
          </cell>
          <cell r="BT148">
            <v>1</v>
          </cell>
          <cell r="BU148">
            <v>1</v>
          </cell>
          <cell r="BV148">
            <v>1</v>
          </cell>
          <cell r="BW148">
            <v>1</v>
          </cell>
          <cell r="BX148">
            <v>1</v>
          </cell>
          <cell r="BY148">
            <v>1</v>
          </cell>
          <cell r="BZ148">
            <v>1</v>
          </cell>
          <cell r="CA148">
            <v>1</v>
          </cell>
          <cell r="CB148">
            <v>1</v>
          </cell>
          <cell r="CC148">
            <v>1</v>
          </cell>
          <cell r="CD148">
            <v>1</v>
          </cell>
          <cell r="CE148">
            <v>1</v>
          </cell>
          <cell r="CF148">
            <v>1</v>
          </cell>
          <cell r="CG148">
            <v>1</v>
          </cell>
          <cell r="CH148">
            <v>1</v>
          </cell>
          <cell r="CI148">
            <v>1</v>
          </cell>
          <cell r="CJ148">
            <v>1</v>
          </cell>
          <cell r="CK148">
            <v>1</v>
          </cell>
        </row>
        <row r="149">
          <cell r="J149">
            <v>39266</v>
          </cell>
          <cell r="K149">
            <v>39503</v>
          </cell>
          <cell r="L149">
            <v>39517</v>
          </cell>
          <cell r="M149">
            <v>39524</v>
          </cell>
          <cell r="N149">
            <v>39538</v>
          </cell>
          <cell r="O149">
            <v>39642</v>
          </cell>
          <cell r="Q149" t="str">
            <v>R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0.5</v>
          </cell>
          <cell r="BY149">
            <v>0.5</v>
          </cell>
          <cell r="BZ149">
            <v>0.7</v>
          </cell>
          <cell r="CA149">
            <v>0.7</v>
          </cell>
          <cell r="CB149">
            <v>0.7</v>
          </cell>
          <cell r="CC149">
            <v>0.95</v>
          </cell>
          <cell r="CD149">
            <v>0.95</v>
          </cell>
          <cell r="CE149">
            <v>0.95</v>
          </cell>
          <cell r="CF149">
            <v>0.95</v>
          </cell>
          <cell r="CG149">
            <v>0.95</v>
          </cell>
          <cell r="CH149">
            <v>0.95</v>
          </cell>
          <cell r="CI149">
            <v>0.95</v>
          </cell>
          <cell r="CJ149">
            <v>0.95</v>
          </cell>
          <cell r="CK149">
            <v>0.95</v>
          </cell>
        </row>
        <row r="150">
          <cell r="Q150" t="str">
            <v>E</v>
          </cell>
          <cell r="AH150">
            <v>0.45</v>
          </cell>
          <cell r="AI150">
            <v>0.45</v>
          </cell>
          <cell r="AJ150">
            <v>0.45</v>
          </cell>
          <cell r="AK150">
            <v>0.45</v>
          </cell>
          <cell r="AL150">
            <v>0.45</v>
          </cell>
          <cell r="AM150">
            <v>0.45</v>
          </cell>
          <cell r="AN150">
            <v>0.45</v>
          </cell>
          <cell r="AO150">
            <v>0.45</v>
          </cell>
          <cell r="AP150">
            <v>0.45</v>
          </cell>
          <cell r="AQ150">
            <v>0.45</v>
          </cell>
          <cell r="AR150">
            <v>0.45</v>
          </cell>
          <cell r="AS150">
            <v>0.45</v>
          </cell>
          <cell r="AT150">
            <v>0.45</v>
          </cell>
          <cell r="AU150">
            <v>0.45</v>
          </cell>
          <cell r="AV150">
            <v>0.45</v>
          </cell>
          <cell r="AW150">
            <v>0.45</v>
          </cell>
          <cell r="AX150">
            <v>0.45</v>
          </cell>
          <cell r="AY150">
            <v>0.45</v>
          </cell>
          <cell r="AZ150">
            <v>0.45</v>
          </cell>
          <cell r="BA150">
            <v>0.45</v>
          </cell>
          <cell r="BB150">
            <v>0.45</v>
          </cell>
          <cell r="BC150">
            <v>0.45</v>
          </cell>
          <cell r="BD150">
            <v>0.45</v>
          </cell>
          <cell r="BE150">
            <v>0.45</v>
          </cell>
          <cell r="BF150">
            <v>0.45</v>
          </cell>
          <cell r="BG150">
            <v>0.45</v>
          </cell>
          <cell r="BH150">
            <v>0.45</v>
          </cell>
          <cell r="BI150">
            <v>0.45</v>
          </cell>
          <cell r="BJ150">
            <v>0.45</v>
          </cell>
          <cell r="BK150">
            <v>0.5</v>
          </cell>
          <cell r="BL150">
            <v>0.5</v>
          </cell>
          <cell r="BM150">
            <v>0.5</v>
          </cell>
          <cell r="BN150">
            <v>0.5</v>
          </cell>
          <cell r="BO150">
            <v>0.5</v>
          </cell>
          <cell r="BP150">
            <v>0.5</v>
          </cell>
          <cell r="BQ150">
            <v>0.5</v>
          </cell>
          <cell r="BR150">
            <v>0.5</v>
          </cell>
          <cell r="BS150">
            <v>0.5</v>
          </cell>
          <cell r="BT150">
            <v>0.5</v>
          </cell>
          <cell r="BU150">
            <v>0.5</v>
          </cell>
          <cell r="BV150">
            <v>0.5</v>
          </cell>
          <cell r="BW150">
            <v>0.5</v>
          </cell>
          <cell r="BX150">
            <v>0.5</v>
          </cell>
          <cell r="BY150">
            <v>0.5</v>
          </cell>
          <cell r="BZ150">
            <v>0.5</v>
          </cell>
          <cell r="CA150">
            <v>0.5</v>
          </cell>
          <cell r="CB150">
            <v>0.5</v>
          </cell>
          <cell r="CC150">
            <v>0.5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</row>
        <row r="151">
          <cell r="D151" t="str">
            <v>01</v>
          </cell>
          <cell r="E151" t="str">
            <v>46</v>
          </cell>
          <cell r="F151" t="str">
            <v>T03</v>
          </cell>
          <cell r="H151" t="str">
            <v>001</v>
          </cell>
          <cell r="I151" t="str">
            <v>PLANOS DE RUTAS DE TUBERIAS</v>
          </cell>
          <cell r="J151">
            <v>39315</v>
          </cell>
          <cell r="K151">
            <v>39360</v>
          </cell>
          <cell r="L151">
            <v>39374</v>
          </cell>
          <cell r="M151">
            <v>39409</v>
          </cell>
          <cell r="N151">
            <v>39423</v>
          </cell>
          <cell r="O151">
            <v>39476</v>
          </cell>
          <cell r="P151">
            <v>261</v>
          </cell>
          <cell r="Q151" t="str">
            <v>P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0.5</v>
          </cell>
          <cell r="BE151">
            <v>0.5</v>
          </cell>
          <cell r="BF151">
            <v>0.7</v>
          </cell>
          <cell r="BG151">
            <v>0.7</v>
          </cell>
          <cell r="BH151">
            <v>0.7</v>
          </cell>
          <cell r="BI151">
            <v>0.7</v>
          </cell>
          <cell r="BJ151">
            <v>0.7</v>
          </cell>
          <cell r="BK151">
            <v>0.7</v>
          </cell>
          <cell r="BL151">
            <v>0.7</v>
          </cell>
          <cell r="BM151">
            <v>0.95</v>
          </cell>
          <cell r="BN151">
            <v>0.95</v>
          </cell>
          <cell r="BO151">
            <v>0.95</v>
          </cell>
          <cell r="BP151">
            <v>0.95</v>
          </cell>
          <cell r="BQ151">
            <v>0.95</v>
          </cell>
          <cell r="BR151">
            <v>0.95</v>
          </cell>
          <cell r="BS151">
            <v>0.95</v>
          </cell>
          <cell r="BT151">
            <v>1</v>
          </cell>
          <cell r="BU151">
            <v>1</v>
          </cell>
          <cell r="BV151">
            <v>1</v>
          </cell>
          <cell r="BW151">
            <v>1</v>
          </cell>
          <cell r="BX151">
            <v>1</v>
          </cell>
          <cell r="BY151">
            <v>1</v>
          </cell>
          <cell r="BZ151">
            <v>1</v>
          </cell>
          <cell r="CA151">
            <v>1</v>
          </cell>
          <cell r="CB151">
            <v>1</v>
          </cell>
          <cell r="CC151">
            <v>1</v>
          </cell>
          <cell r="CD151">
            <v>1</v>
          </cell>
          <cell r="CE151">
            <v>1</v>
          </cell>
          <cell r="CF151">
            <v>1</v>
          </cell>
          <cell r="CG151">
            <v>1</v>
          </cell>
          <cell r="CH151">
            <v>1</v>
          </cell>
          <cell r="CI151">
            <v>1</v>
          </cell>
          <cell r="CJ151">
            <v>1</v>
          </cell>
          <cell r="CK151">
            <v>1</v>
          </cell>
        </row>
        <row r="152">
          <cell r="J152">
            <v>39315</v>
          </cell>
          <cell r="K152">
            <v>39512</v>
          </cell>
          <cell r="L152">
            <v>39526</v>
          </cell>
          <cell r="M152">
            <v>39536</v>
          </cell>
          <cell r="N152">
            <v>39550</v>
          </cell>
          <cell r="O152">
            <v>39642</v>
          </cell>
          <cell r="Q152" t="str">
            <v>R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0.5</v>
          </cell>
          <cell r="BZ152">
            <v>0.5</v>
          </cell>
          <cell r="CA152">
            <v>0.7</v>
          </cell>
          <cell r="CB152">
            <v>0.7</v>
          </cell>
          <cell r="CC152">
            <v>0.7</v>
          </cell>
          <cell r="CD152">
            <v>0.7</v>
          </cell>
          <cell r="CE152">
            <v>0.95</v>
          </cell>
          <cell r="CF152">
            <v>0.95</v>
          </cell>
          <cell r="CG152">
            <v>0.95</v>
          </cell>
          <cell r="CH152">
            <v>0.95</v>
          </cell>
          <cell r="CI152">
            <v>0.95</v>
          </cell>
          <cell r="CJ152">
            <v>0.95</v>
          </cell>
          <cell r="CK152">
            <v>0.95</v>
          </cell>
        </row>
        <row r="153">
          <cell r="I153" t="str">
            <v>% PONDERADO 4 planos)</v>
          </cell>
          <cell r="Q153" t="str">
            <v>E</v>
          </cell>
          <cell r="AH153">
            <v>0.1</v>
          </cell>
          <cell r="AI153">
            <v>0.1</v>
          </cell>
          <cell r="AJ153">
            <v>0.1</v>
          </cell>
          <cell r="AK153">
            <v>0.1</v>
          </cell>
          <cell r="AL153">
            <v>0.1</v>
          </cell>
          <cell r="AM153">
            <v>0.1</v>
          </cell>
          <cell r="AN153">
            <v>0.1</v>
          </cell>
          <cell r="AO153">
            <v>0.1</v>
          </cell>
          <cell r="AP153">
            <v>0.1</v>
          </cell>
          <cell r="AQ153">
            <v>0.1</v>
          </cell>
          <cell r="AR153">
            <v>0.1</v>
          </cell>
          <cell r="AS153">
            <v>0.1</v>
          </cell>
          <cell r="AT153">
            <v>0.1</v>
          </cell>
          <cell r="AU153">
            <v>0.1</v>
          </cell>
          <cell r="AV153">
            <v>0.1</v>
          </cell>
          <cell r="AW153">
            <v>0.1</v>
          </cell>
          <cell r="AX153">
            <v>0.1</v>
          </cell>
          <cell r="AY153">
            <v>0.5</v>
          </cell>
          <cell r="AZ153">
            <v>0.5</v>
          </cell>
          <cell r="BA153">
            <v>0.6</v>
          </cell>
          <cell r="BB153">
            <v>0.6</v>
          </cell>
          <cell r="BC153">
            <v>0.6</v>
          </cell>
          <cell r="BD153">
            <v>0.6</v>
          </cell>
          <cell r="BE153">
            <v>0.6</v>
          </cell>
          <cell r="BF153">
            <v>0.6</v>
          </cell>
          <cell r="BG153">
            <v>0.6</v>
          </cell>
          <cell r="BH153">
            <v>0.6</v>
          </cell>
          <cell r="BI153">
            <v>0.6</v>
          </cell>
          <cell r="BJ153">
            <v>0.6</v>
          </cell>
          <cell r="BK153">
            <v>0.6</v>
          </cell>
          <cell r="BL153">
            <v>0.7</v>
          </cell>
          <cell r="BM153">
            <v>0.7</v>
          </cell>
          <cell r="BN153">
            <v>0.7</v>
          </cell>
          <cell r="BO153">
            <v>0.7</v>
          </cell>
          <cell r="BP153">
            <v>0.7</v>
          </cell>
          <cell r="BQ153">
            <v>0.7</v>
          </cell>
          <cell r="BR153">
            <v>0.6</v>
          </cell>
          <cell r="BS153">
            <v>0.6</v>
          </cell>
          <cell r="BT153">
            <v>0.6</v>
          </cell>
          <cell r="BU153">
            <v>0.6</v>
          </cell>
          <cell r="BV153">
            <v>0.6</v>
          </cell>
          <cell r="BW153">
            <v>0.6</v>
          </cell>
          <cell r="BX153">
            <v>0.6</v>
          </cell>
          <cell r="BY153">
            <v>0.6</v>
          </cell>
          <cell r="BZ153">
            <v>0.6</v>
          </cell>
          <cell r="CA153">
            <v>0.6</v>
          </cell>
          <cell r="CB153">
            <v>0.6</v>
          </cell>
          <cell r="CC153">
            <v>0.6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</row>
        <row r="154">
          <cell r="E154">
            <v>46</v>
          </cell>
          <cell r="I154" t="str">
            <v xml:space="preserve">Modelaje Equipos                                 </v>
          </cell>
          <cell r="J154">
            <v>39295</v>
          </cell>
          <cell r="K154">
            <v>39360</v>
          </cell>
          <cell r="L154">
            <v>39374</v>
          </cell>
          <cell r="M154">
            <v>39409</v>
          </cell>
          <cell r="N154">
            <v>39423</v>
          </cell>
          <cell r="O154">
            <v>39476</v>
          </cell>
          <cell r="Q154" t="str">
            <v>P</v>
          </cell>
          <cell r="AI154">
            <v>0</v>
          </cell>
        </row>
        <row r="155">
          <cell r="E155">
            <v>46</v>
          </cell>
          <cell r="I155" t="str">
            <v xml:space="preserve">Modelaje Equipos IFC                             </v>
          </cell>
          <cell r="Q155" t="str">
            <v>P</v>
          </cell>
        </row>
        <row r="156">
          <cell r="E156">
            <v>46</v>
          </cell>
          <cell r="I156" t="str">
            <v xml:space="preserve">Primera Revisión Modelo                          </v>
          </cell>
          <cell r="Q156" t="str">
            <v>P</v>
          </cell>
        </row>
        <row r="157">
          <cell r="D157" t="str">
            <v>01</v>
          </cell>
          <cell r="E157" t="str">
            <v>46</v>
          </cell>
          <cell r="F157" t="str">
            <v>T31</v>
          </cell>
          <cell r="G157" t="str">
            <v>CAL</v>
          </cell>
          <cell r="H157" t="str">
            <v>001</v>
          </cell>
          <cell r="I157" t="str">
            <v>ANALISIS DE FLEXIBILIDAD</v>
          </cell>
          <cell r="J157">
            <v>39328</v>
          </cell>
          <cell r="K157">
            <v>39386</v>
          </cell>
          <cell r="L157">
            <v>39400</v>
          </cell>
          <cell r="M157">
            <v>39424</v>
          </cell>
          <cell r="N157">
            <v>39438</v>
          </cell>
          <cell r="O157">
            <v>39476</v>
          </cell>
          <cell r="P157">
            <v>181.25</v>
          </cell>
          <cell r="Q157" t="str">
            <v>P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0.5</v>
          </cell>
          <cell r="BH157">
            <v>0.5</v>
          </cell>
          <cell r="BI157">
            <v>0.7</v>
          </cell>
          <cell r="BJ157">
            <v>0.7</v>
          </cell>
          <cell r="BK157">
            <v>0.7</v>
          </cell>
          <cell r="BL157">
            <v>0.7</v>
          </cell>
          <cell r="BM157">
            <v>0.7</v>
          </cell>
          <cell r="BN157">
            <v>0.7</v>
          </cell>
          <cell r="BO157">
            <v>0.95</v>
          </cell>
          <cell r="BP157">
            <v>0.95</v>
          </cell>
          <cell r="BQ157">
            <v>0.95</v>
          </cell>
          <cell r="BR157">
            <v>0.95</v>
          </cell>
          <cell r="BS157">
            <v>0.95</v>
          </cell>
          <cell r="BT157">
            <v>1</v>
          </cell>
          <cell r="BU157">
            <v>1</v>
          </cell>
          <cell r="BV157">
            <v>1</v>
          </cell>
          <cell r="BW157">
            <v>1</v>
          </cell>
          <cell r="BX157">
            <v>1</v>
          </cell>
          <cell r="BY157">
            <v>1</v>
          </cell>
          <cell r="BZ157">
            <v>1</v>
          </cell>
          <cell r="CA157">
            <v>1</v>
          </cell>
          <cell r="CB157">
            <v>1</v>
          </cell>
          <cell r="CC157">
            <v>1</v>
          </cell>
          <cell r="CD157">
            <v>1</v>
          </cell>
          <cell r="CE157">
            <v>1</v>
          </cell>
          <cell r="CF157">
            <v>1</v>
          </cell>
          <cell r="CG157">
            <v>1</v>
          </cell>
          <cell r="CH157">
            <v>1</v>
          </cell>
          <cell r="CI157">
            <v>1</v>
          </cell>
          <cell r="CJ157">
            <v>1</v>
          </cell>
          <cell r="CK157">
            <v>1</v>
          </cell>
        </row>
        <row r="158">
          <cell r="J158">
            <v>39493</v>
          </cell>
          <cell r="K158">
            <v>39517</v>
          </cell>
          <cell r="L158">
            <v>39531</v>
          </cell>
          <cell r="M158">
            <v>39536</v>
          </cell>
          <cell r="N158">
            <v>39550</v>
          </cell>
          <cell r="O158">
            <v>39642</v>
          </cell>
          <cell r="Q158" t="str">
            <v>R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0.5</v>
          </cell>
          <cell r="CA158">
            <v>0.5</v>
          </cell>
          <cell r="CB158">
            <v>0.7</v>
          </cell>
          <cell r="CC158">
            <v>0.7</v>
          </cell>
          <cell r="CD158">
            <v>0.7</v>
          </cell>
          <cell r="CE158">
            <v>0.95</v>
          </cell>
          <cell r="CF158">
            <v>0.95</v>
          </cell>
          <cell r="CG158">
            <v>0.95</v>
          </cell>
          <cell r="CH158">
            <v>0.95</v>
          </cell>
          <cell r="CI158">
            <v>0.95</v>
          </cell>
          <cell r="CJ158">
            <v>0.95</v>
          </cell>
          <cell r="CK158">
            <v>0.95</v>
          </cell>
        </row>
        <row r="159">
          <cell r="Q159" t="str">
            <v>E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0.5</v>
          </cell>
          <cell r="BX159">
            <v>0.5</v>
          </cell>
          <cell r="BY159">
            <v>0.5</v>
          </cell>
          <cell r="BZ159">
            <v>0.5</v>
          </cell>
          <cell r="CA159">
            <v>0.7</v>
          </cell>
          <cell r="CB159">
            <v>0.7</v>
          </cell>
          <cell r="CC159">
            <v>0.7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</row>
        <row r="160">
          <cell r="E160">
            <v>46</v>
          </cell>
          <cell r="I160" t="str">
            <v xml:space="preserve">Segunda Revisión Modelo                          </v>
          </cell>
          <cell r="Q160" t="str">
            <v>P</v>
          </cell>
        </row>
        <row r="161">
          <cell r="E161">
            <v>46</v>
          </cell>
          <cell r="I161" t="str">
            <v xml:space="preserve">Tercera Revisión Modelo                          </v>
          </cell>
          <cell r="Q161" t="str">
            <v>P</v>
          </cell>
        </row>
        <row r="162">
          <cell r="D162" t="str">
            <v>01</v>
          </cell>
          <cell r="E162" t="str">
            <v>46</v>
          </cell>
          <cell r="F162" t="str">
            <v>T03</v>
          </cell>
          <cell r="H162">
            <v>100</v>
          </cell>
          <cell r="I162" t="str">
            <v>ISOMETRICOS DESMANTELAMIENTO</v>
          </cell>
          <cell r="J162">
            <v>39328</v>
          </cell>
          <cell r="K162">
            <v>39381</v>
          </cell>
          <cell r="L162">
            <v>39395</v>
          </cell>
          <cell r="M162">
            <v>39431</v>
          </cell>
          <cell r="N162">
            <v>39445</v>
          </cell>
          <cell r="O162">
            <v>39476</v>
          </cell>
          <cell r="P162">
            <v>543.86585304054051</v>
          </cell>
          <cell r="Q162" t="str">
            <v>P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0.5</v>
          </cell>
          <cell r="BH162">
            <v>0.5</v>
          </cell>
          <cell r="BI162">
            <v>0.7</v>
          </cell>
          <cell r="BJ162">
            <v>0.7</v>
          </cell>
          <cell r="BK162">
            <v>0.7</v>
          </cell>
          <cell r="BL162">
            <v>0.7</v>
          </cell>
          <cell r="BM162">
            <v>0.7</v>
          </cell>
          <cell r="BN162">
            <v>0.7</v>
          </cell>
          <cell r="BO162">
            <v>0.7</v>
          </cell>
          <cell r="BP162">
            <v>0.95</v>
          </cell>
          <cell r="BQ162">
            <v>0.95</v>
          </cell>
          <cell r="BR162">
            <v>0.95</v>
          </cell>
          <cell r="BS162">
            <v>0.95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</row>
        <row r="163">
          <cell r="J163">
            <v>39328</v>
          </cell>
          <cell r="K163">
            <v>39381</v>
          </cell>
          <cell r="L163">
            <v>39248</v>
          </cell>
          <cell r="M163">
            <v>39536</v>
          </cell>
          <cell r="N163">
            <v>39550</v>
          </cell>
          <cell r="O163">
            <v>39642</v>
          </cell>
          <cell r="Q163" t="str">
            <v>R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0.7</v>
          </cell>
          <cell r="AO163">
            <v>0.7</v>
          </cell>
          <cell r="AP163">
            <v>0.7</v>
          </cell>
          <cell r="AQ163">
            <v>0.7</v>
          </cell>
          <cell r="AR163">
            <v>0.7</v>
          </cell>
          <cell r="AS163">
            <v>0.7</v>
          </cell>
          <cell r="AT163">
            <v>0.7</v>
          </cell>
          <cell r="AU163">
            <v>0.7</v>
          </cell>
          <cell r="AV163">
            <v>0.7</v>
          </cell>
          <cell r="AW163">
            <v>0.7</v>
          </cell>
          <cell r="AX163">
            <v>0.7</v>
          </cell>
          <cell r="AY163">
            <v>0.7</v>
          </cell>
          <cell r="AZ163">
            <v>0.7</v>
          </cell>
          <cell r="BA163">
            <v>0.7</v>
          </cell>
          <cell r="BB163">
            <v>0.7</v>
          </cell>
          <cell r="BC163">
            <v>0.7</v>
          </cell>
          <cell r="BD163">
            <v>0.7</v>
          </cell>
          <cell r="BE163">
            <v>0.7</v>
          </cell>
          <cell r="BF163">
            <v>0.7</v>
          </cell>
          <cell r="BG163">
            <v>0.7</v>
          </cell>
          <cell r="BH163">
            <v>0.7</v>
          </cell>
          <cell r="BI163">
            <v>0.7</v>
          </cell>
          <cell r="BJ163">
            <v>0.7</v>
          </cell>
          <cell r="BK163">
            <v>0.7</v>
          </cell>
          <cell r="BL163">
            <v>0.7</v>
          </cell>
          <cell r="BM163">
            <v>0.7</v>
          </cell>
          <cell r="BN163">
            <v>0.7</v>
          </cell>
          <cell r="BO163">
            <v>0.7</v>
          </cell>
          <cell r="BP163">
            <v>0.7</v>
          </cell>
          <cell r="BQ163">
            <v>0.7</v>
          </cell>
          <cell r="BR163">
            <v>0.95</v>
          </cell>
          <cell r="BS163">
            <v>0.7</v>
          </cell>
          <cell r="BT163">
            <v>0.7</v>
          </cell>
          <cell r="BU163">
            <v>0.7</v>
          </cell>
          <cell r="BV163">
            <v>0.7</v>
          </cell>
          <cell r="BW163">
            <v>0.95</v>
          </cell>
          <cell r="BX163">
            <v>0.7</v>
          </cell>
          <cell r="BY163">
            <v>0.7</v>
          </cell>
          <cell r="BZ163">
            <v>0.7</v>
          </cell>
          <cell r="CA163">
            <v>0.7</v>
          </cell>
          <cell r="CB163">
            <v>0.7</v>
          </cell>
          <cell r="CC163">
            <v>0.7</v>
          </cell>
          <cell r="CD163">
            <v>0.7</v>
          </cell>
          <cell r="CE163">
            <v>0.95</v>
          </cell>
          <cell r="CF163">
            <v>0.95</v>
          </cell>
          <cell r="CG163">
            <v>0.95</v>
          </cell>
          <cell r="CH163">
            <v>0.95</v>
          </cell>
          <cell r="CI163">
            <v>0.95</v>
          </cell>
          <cell r="CJ163">
            <v>0.95</v>
          </cell>
          <cell r="CK163">
            <v>0.95</v>
          </cell>
        </row>
        <row r="164">
          <cell r="I164" t="str">
            <v>% PONDERADO 13</v>
          </cell>
          <cell r="Q164" t="str">
            <v>E</v>
          </cell>
          <cell r="AH164">
            <v>0.16500000000000001</v>
          </cell>
          <cell r="AI164">
            <v>0.16500000000000001</v>
          </cell>
          <cell r="AJ164">
            <v>0.16500000000000001</v>
          </cell>
          <cell r="AK164">
            <v>0.16500000000000001</v>
          </cell>
          <cell r="AL164">
            <v>0.16500000000000001</v>
          </cell>
          <cell r="AM164">
            <v>0.16500000000000001</v>
          </cell>
          <cell r="AN164">
            <v>0.16500000000000001</v>
          </cell>
          <cell r="AO164">
            <v>0.16500000000000001</v>
          </cell>
          <cell r="AP164">
            <v>0.16500000000000001</v>
          </cell>
          <cell r="AQ164">
            <v>0.16500000000000001</v>
          </cell>
          <cell r="AR164">
            <v>0.16500000000000001</v>
          </cell>
          <cell r="AS164">
            <v>0.16500000000000001</v>
          </cell>
          <cell r="AT164">
            <v>0.16500000000000001</v>
          </cell>
          <cell r="AU164">
            <v>0.16500000000000001</v>
          </cell>
          <cell r="AV164">
            <v>0.16500000000000001</v>
          </cell>
          <cell r="AW164">
            <v>0.16500000000000001</v>
          </cell>
          <cell r="AX164">
            <v>0.16500000000000001</v>
          </cell>
          <cell r="AY164">
            <v>0.16500000000000001</v>
          </cell>
          <cell r="AZ164">
            <v>0.16500000000000001</v>
          </cell>
          <cell r="BA164">
            <v>0.16500000000000001</v>
          </cell>
          <cell r="BB164">
            <v>0.16500000000000001</v>
          </cell>
          <cell r="BC164">
            <v>0.16500000000000001</v>
          </cell>
          <cell r="BD164">
            <v>0.16500000000000001</v>
          </cell>
          <cell r="BE164">
            <v>0.16500000000000001</v>
          </cell>
          <cell r="BF164">
            <v>0.16500000000000001</v>
          </cell>
          <cell r="BG164">
            <v>0.16500000000000001</v>
          </cell>
          <cell r="BH164">
            <v>0.16500000000000001</v>
          </cell>
          <cell r="BI164">
            <v>0.28289999999999998</v>
          </cell>
          <cell r="BJ164">
            <v>0.28289999999999998</v>
          </cell>
          <cell r="BK164">
            <v>0.28289999999999998</v>
          </cell>
          <cell r="BL164">
            <v>0.28289999999999998</v>
          </cell>
          <cell r="BM164">
            <v>0.28289999999999998</v>
          </cell>
          <cell r="BN164">
            <v>0.28289999999999998</v>
          </cell>
          <cell r="BO164">
            <v>0.28289999999999998</v>
          </cell>
          <cell r="BP164">
            <v>0.28289999999999998</v>
          </cell>
          <cell r="BQ164">
            <v>0.67930000000000001</v>
          </cell>
          <cell r="BR164">
            <v>0.7</v>
          </cell>
          <cell r="BS164">
            <v>0.7</v>
          </cell>
          <cell r="BT164">
            <v>0.7</v>
          </cell>
          <cell r="BU164">
            <v>0.7</v>
          </cell>
          <cell r="BV164">
            <v>0.7</v>
          </cell>
          <cell r="BW164">
            <v>0.7</v>
          </cell>
          <cell r="BX164">
            <v>0.7</v>
          </cell>
          <cell r="BY164">
            <v>0.7</v>
          </cell>
          <cell r="BZ164">
            <v>0.7</v>
          </cell>
          <cell r="CA164">
            <v>0.7</v>
          </cell>
          <cell r="CB164">
            <v>0.7</v>
          </cell>
          <cell r="CC164">
            <v>0.7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</row>
        <row r="165">
          <cell r="D165" t="str">
            <v>01</v>
          </cell>
          <cell r="E165" t="str">
            <v>46</v>
          </cell>
          <cell r="F165" t="str">
            <v>T23</v>
          </cell>
          <cell r="H165" t="str">
            <v>001</v>
          </cell>
          <cell r="I165" t="str">
            <v>ISOMETRICOS</v>
          </cell>
          <cell r="J165">
            <v>39328</v>
          </cell>
          <cell r="K165">
            <v>39381</v>
          </cell>
          <cell r="L165">
            <v>39395</v>
          </cell>
          <cell r="M165">
            <v>39431</v>
          </cell>
          <cell r="N165">
            <v>39445</v>
          </cell>
          <cell r="O165">
            <v>39476</v>
          </cell>
          <cell r="P165">
            <v>543.86585304054051</v>
          </cell>
          <cell r="Q165" t="str">
            <v>P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0.5</v>
          </cell>
          <cell r="BH165">
            <v>0.5</v>
          </cell>
          <cell r="BI165">
            <v>0.7</v>
          </cell>
          <cell r="BJ165">
            <v>0.7</v>
          </cell>
          <cell r="BK165">
            <v>0.7</v>
          </cell>
          <cell r="BL165">
            <v>0.7</v>
          </cell>
          <cell r="BM165">
            <v>0.7</v>
          </cell>
          <cell r="BN165">
            <v>0.7</v>
          </cell>
          <cell r="BO165">
            <v>0.7</v>
          </cell>
          <cell r="BP165">
            <v>0.95</v>
          </cell>
          <cell r="BQ165">
            <v>0.95</v>
          </cell>
          <cell r="BR165">
            <v>0.95</v>
          </cell>
          <cell r="BS165">
            <v>0.95</v>
          </cell>
          <cell r="BT165">
            <v>1</v>
          </cell>
          <cell r="BU165">
            <v>1</v>
          </cell>
          <cell r="BV165">
            <v>1</v>
          </cell>
          <cell r="BW165">
            <v>1</v>
          </cell>
          <cell r="BX165">
            <v>1</v>
          </cell>
          <cell r="BY165">
            <v>1</v>
          </cell>
          <cell r="BZ165">
            <v>1</v>
          </cell>
          <cell r="CA165">
            <v>1</v>
          </cell>
          <cell r="CB165">
            <v>1</v>
          </cell>
          <cell r="CC165">
            <v>1</v>
          </cell>
          <cell r="CD165">
            <v>1</v>
          </cell>
          <cell r="CE165">
            <v>1</v>
          </cell>
          <cell r="CF165">
            <v>1</v>
          </cell>
          <cell r="CG165">
            <v>1</v>
          </cell>
          <cell r="CH165">
            <v>1</v>
          </cell>
          <cell r="CI165">
            <v>1</v>
          </cell>
          <cell r="CJ165">
            <v>1</v>
          </cell>
          <cell r="CK165">
            <v>1</v>
          </cell>
        </row>
        <row r="166">
          <cell r="J166">
            <v>39328</v>
          </cell>
          <cell r="K166">
            <v>39381</v>
          </cell>
          <cell r="L166">
            <v>39248</v>
          </cell>
          <cell r="M166">
            <v>39536</v>
          </cell>
          <cell r="N166">
            <v>39550</v>
          </cell>
          <cell r="O166">
            <v>39642</v>
          </cell>
          <cell r="Q166" t="str">
            <v>R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0.7</v>
          </cell>
          <cell r="AO166">
            <v>0.7</v>
          </cell>
          <cell r="AP166">
            <v>0.7</v>
          </cell>
          <cell r="AQ166">
            <v>0.7</v>
          </cell>
          <cell r="AR166">
            <v>0.7</v>
          </cell>
          <cell r="AS166">
            <v>0.7</v>
          </cell>
          <cell r="AT166">
            <v>0.7</v>
          </cell>
          <cell r="AU166">
            <v>0.7</v>
          </cell>
          <cell r="AV166">
            <v>0.7</v>
          </cell>
          <cell r="AW166">
            <v>0.7</v>
          </cell>
          <cell r="AX166">
            <v>0.7</v>
          </cell>
          <cell r="AY166">
            <v>0.7</v>
          </cell>
          <cell r="AZ166">
            <v>0.7</v>
          </cell>
          <cell r="BA166">
            <v>0.7</v>
          </cell>
          <cell r="BB166">
            <v>0.7</v>
          </cell>
          <cell r="BC166">
            <v>0.7</v>
          </cell>
          <cell r="BD166">
            <v>0.7</v>
          </cell>
          <cell r="BE166">
            <v>0.7</v>
          </cell>
          <cell r="BF166">
            <v>0.7</v>
          </cell>
          <cell r="BG166">
            <v>0.7</v>
          </cell>
          <cell r="BH166">
            <v>0.7</v>
          </cell>
          <cell r="BI166">
            <v>0.7</v>
          </cell>
          <cell r="BJ166">
            <v>0.7</v>
          </cell>
          <cell r="BK166">
            <v>0.7</v>
          </cell>
          <cell r="BL166">
            <v>0.7</v>
          </cell>
          <cell r="BM166">
            <v>0.7</v>
          </cell>
          <cell r="BN166">
            <v>0.7</v>
          </cell>
          <cell r="BO166">
            <v>0.7</v>
          </cell>
          <cell r="BP166">
            <v>0.7</v>
          </cell>
          <cell r="BQ166">
            <v>0.7</v>
          </cell>
          <cell r="BR166">
            <v>0.7</v>
          </cell>
          <cell r="BS166">
            <v>0.7</v>
          </cell>
          <cell r="BT166">
            <v>0.7</v>
          </cell>
          <cell r="BU166">
            <v>0.7</v>
          </cell>
          <cell r="BV166">
            <v>0.7</v>
          </cell>
          <cell r="BW166">
            <v>0.7</v>
          </cell>
          <cell r="BX166">
            <v>0.7</v>
          </cell>
          <cell r="BY166">
            <v>0.7</v>
          </cell>
          <cell r="BZ166">
            <v>0.7</v>
          </cell>
          <cell r="CA166">
            <v>0.7</v>
          </cell>
          <cell r="CB166">
            <v>0.7</v>
          </cell>
          <cell r="CC166">
            <v>0.7</v>
          </cell>
          <cell r="CD166">
            <v>0.7</v>
          </cell>
          <cell r="CE166">
            <v>0.95</v>
          </cell>
          <cell r="CF166">
            <v>0.95</v>
          </cell>
          <cell r="CG166">
            <v>0.95</v>
          </cell>
          <cell r="CH166">
            <v>0.95</v>
          </cell>
          <cell r="CI166">
            <v>0.95</v>
          </cell>
          <cell r="CJ166">
            <v>0.95</v>
          </cell>
          <cell r="CK166">
            <v>0.95</v>
          </cell>
        </row>
        <row r="167">
          <cell r="I167" t="str">
            <v>% PONDERADO 13</v>
          </cell>
          <cell r="Q167" t="str">
            <v>E</v>
          </cell>
          <cell r="AH167">
            <v>0.45</v>
          </cell>
          <cell r="AI167">
            <v>0.45</v>
          </cell>
          <cell r="AJ167">
            <v>0.45</v>
          </cell>
          <cell r="AK167">
            <v>0.45</v>
          </cell>
          <cell r="AL167">
            <v>0.45</v>
          </cell>
          <cell r="AM167">
            <v>0.45</v>
          </cell>
          <cell r="AN167">
            <v>0.45</v>
          </cell>
          <cell r="AO167">
            <v>0.45</v>
          </cell>
          <cell r="AP167">
            <v>0.45</v>
          </cell>
          <cell r="AQ167">
            <v>0.45</v>
          </cell>
          <cell r="AR167">
            <v>0.45</v>
          </cell>
          <cell r="AS167">
            <v>0.45</v>
          </cell>
          <cell r="AT167">
            <v>0.45</v>
          </cell>
          <cell r="AU167">
            <v>0.45</v>
          </cell>
          <cell r="AV167">
            <v>0.45</v>
          </cell>
          <cell r="AW167">
            <v>0.45</v>
          </cell>
          <cell r="AX167">
            <v>0.45</v>
          </cell>
          <cell r="AY167">
            <v>0.45</v>
          </cell>
          <cell r="AZ167">
            <v>0.45</v>
          </cell>
          <cell r="BA167">
            <v>0.16500000000000001</v>
          </cell>
          <cell r="BB167">
            <v>0.45</v>
          </cell>
          <cell r="BC167">
            <v>0.45</v>
          </cell>
          <cell r="BD167">
            <v>0.45</v>
          </cell>
          <cell r="BE167">
            <v>0.16500000000000001</v>
          </cell>
          <cell r="BF167">
            <v>0.16500000000000001</v>
          </cell>
          <cell r="BG167">
            <v>0.16500000000000001</v>
          </cell>
          <cell r="BH167">
            <v>0.16500000000000001</v>
          </cell>
          <cell r="BI167">
            <v>0.28289999999999998</v>
          </cell>
          <cell r="BJ167">
            <v>0.28289999999999998</v>
          </cell>
          <cell r="BK167">
            <v>0.28289999999999998</v>
          </cell>
          <cell r="BL167">
            <v>0.28289999999999998</v>
          </cell>
          <cell r="BM167">
            <v>0.28289999999999998</v>
          </cell>
          <cell r="BN167">
            <v>0.28289999999999998</v>
          </cell>
          <cell r="BO167">
            <v>0.28289999999999998</v>
          </cell>
          <cell r="BP167">
            <v>0.28289999999999998</v>
          </cell>
          <cell r="BQ167">
            <v>0.67930000000000001</v>
          </cell>
          <cell r="BR167">
            <v>0.66</v>
          </cell>
          <cell r="BS167">
            <v>0.66</v>
          </cell>
          <cell r="BT167">
            <v>0.66</v>
          </cell>
          <cell r="BU167">
            <v>0.66</v>
          </cell>
          <cell r="BV167">
            <v>0.66</v>
          </cell>
          <cell r="BW167">
            <v>0.6714</v>
          </cell>
          <cell r="BX167">
            <v>0.68459999999999999</v>
          </cell>
          <cell r="BY167">
            <v>0.68459999999999999</v>
          </cell>
          <cell r="BZ167">
            <v>0.68459999999999999</v>
          </cell>
          <cell r="CA167">
            <v>0.68459999999999999</v>
          </cell>
          <cell r="CB167">
            <v>0.68459999999999999</v>
          </cell>
          <cell r="CC167">
            <v>0.68459999999999999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</row>
        <row r="168">
          <cell r="E168">
            <v>46</v>
          </cell>
          <cell r="I168" t="str">
            <v xml:space="preserve">Emisión Isometricos Plantas de Desmantelamiento  </v>
          </cell>
          <cell r="Q168" t="str">
            <v>P</v>
          </cell>
        </row>
        <row r="169">
          <cell r="D169" t="str">
            <v>01</v>
          </cell>
          <cell r="E169" t="str">
            <v>46</v>
          </cell>
          <cell r="F169" t="str">
            <v>T01</v>
          </cell>
          <cell r="G169" t="str">
            <v>TEC</v>
          </cell>
          <cell r="H169" t="str">
            <v>001</v>
          </cell>
          <cell r="I169" t="str">
            <v>CARPETAS DE TIE-INS</v>
          </cell>
          <cell r="J169">
            <v>39300</v>
          </cell>
          <cell r="K169">
            <v>39363</v>
          </cell>
          <cell r="L169">
            <v>39377</v>
          </cell>
          <cell r="M169">
            <v>39431</v>
          </cell>
          <cell r="N169">
            <v>39445</v>
          </cell>
          <cell r="O169">
            <v>39476</v>
          </cell>
          <cell r="P169">
            <v>81.2</v>
          </cell>
          <cell r="Q169" t="str">
            <v>P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0.5</v>
          </cell>
          <cell r="BE169">
            <v>0.5</v>
          </cell>
          <cell r="BF169">
            <v>0.7</v>
          </cell>
          <cell r="BG169">
            <v>0.7</v>
          </cell>
          <cell r="BH169">
            <v>0.7</v>
          </cell>
          <cell r="BI169">
            <v>0.7</v>
          </cell>
          <cell r="BJ169">
            <v>0.7</v>
          </cell>
          <cell r="BK169">
            <v>0.7</v>
          </cell>
          <cell r="BL169">
            <v>0.7</v>
          </cell>
          <cell r="BM169">
            <v>0.7</v>
          </cell>
          <cell r="BN169">
            <v>0.7</v>
          </cell>
          <cell r="BO169">
            <v>0.7</v>
          </cell>
          <cell r="BP169">
            <v>0.95</v>
          </cell>
          <cell r="BQ169">
            <v>0.95</v>
          </cell>
          <cell r="BR169">
            <v>0.95</v>
          </cell>
          <cell r="BS169">
            <v>0.95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>
            <v>1</v>
          </cell>
          <cell r="CF169">
            <v>1</v>
          </cell>
          <cell r="CG169">
            <v>1</v>
          </cell>
          <cell r="CH169">
            <v>1</v>
          </cell>
          <cell r="CI169">
            <v>1</v>
          </cell>
          <cell r="CJ169">
            <v>1</v>
          </cell>
          <cell r="CK169">
            <v>1</v>
          </cell>
        </row>
        <row r="170">
          <cell r="J170">
            <v>39497</v>
          </cell>
          <cell r="K170">
            <v>39514</v>
          </cell>
          <cell r="L170">
            <v>39528</v>
          </cell>
          <cell r="M170">
            <v>39536</v>
          </cell>
          <cell r="N170">
            <v>39550</v>
          </cell>
          <cell r="O170">
            <v>39642</v>
          </cell>
          <cell r="Q170" t="str">
            <v>R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0.5</v>
          </cell>
          <cell r="CA170">
            <v>0.5</v>
          </cell>
          <cell r="CB170">
            <v>0.7</v>
          </cell>
          <cell r="CC170">
            <v>0.7</v>
          </cell>
          <cell r="CD170">
            <v>0.7</v>
          </cell>
          <cell r="CE170">
            <v>0.95</v>
          </cell>
          <cell r="CF170">
            <v>0.95</v>
          </cell>
          <cell r="CG170">
            <v>0.95</v>
          </cell>
          <cell r="CH170">
            <v>0.95</v>
          </cell>
          <cell r="CI170">
            <v>0.95</v>
          </cell>
          <cell r="CJ170">
            <v>0.95</v>
          </cell>
          <cell r="CK170">
            <v>0.95</v>
          </cell>
        </row>
        <row r="171">
          <cell r="Q171" t="str">
            <v>E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0.5</v>
          </cell>
          <cell r="BX171">
            <v>0.5</v>
          </cell>
          <cell r="BY171">
            <v>0.5</v>
          </cell>
          <cell r="BZ171">
            <v>0.5</v>
          </cell>
          <cell r="CA171">
            <v>0.7</v>
          </cell>
          <cell r="CB171">
            <v>0.7</v>
          </cell>
          <cell r="CC171">
            <v>0.7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</row>
        <row r="172">
          <cell r="D172" t="str">
            <v>01</v>
          </cell>
          <cell r="E172">
            <v>46</v>
          </cell>
          <cell r="F172" t="str">
            <v>T01</v>
          </cell>
          <cell r="G172" t="str">
            <v>TEC</v>
          </cell>
          <cell r="H172" t="str">
            <v>002</v>
          </cell>
          <cell r="I172" t="str">
            <v>LISTA DE PARTIDAS Y CANTIDADES DE OBRA,DESMONTAJE, PREFAB., MONTAJE, SOPORT., PINTURA Y AISLAMIENTO TERMICO DE TUBERIA</v>
          </cell>
          <cell r="J172">
            <v>39328</v>
          </cell>
          <cell r="K172">
            <v>39381</v>
          </cell>
          <cell r="L172">
            <v>39395</v>
          </cell>
          <cell r="M172">
            <v>39431</v>
          </cell>
          <cell r="N172">
            <v>39445</v>
          </cell>
          <cell r="O172">
            <v>39476</v>
          </cell>
          <cell r="P172">
            <v>57.249037162162168</v>
          </cell>
          <cell r="Q172" t="str">
            <v>P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0.5</v>
          </cell>
          <cell r="BH172">
            <v>0.5</v>
          </cell>
          <cell r="BI172">
            <v>0.7</v>
          </cell>
          <cell r="BJ172">
            <v>0.7</v>
          </cell>
          <cell r="BK172">
            <v>0.7</v>
          </cell>
          <cell r="BL172">
            <v>0.7</v>
          </cell>
          <cell r="BM172">
            <v>0.7</v>
          </cell>
          <cell r="BN172">
            <v>0.7</v>
          </cell>
          <cell r="BO172">
            <v>0.7</v>
          </cell>
          <cell r="BP172">
            <v>0.95</v>
          </cell>
          <cell r="BQ172">
            <v>0.95</v>
          </cell>
          <cell r="BR172">
            <v>0.95</v>
          </cell>
          <cell r="BS172">
            <v>0.95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>
            <v>1</v>
          </cell>
          <cell r="CF172">
            <v>1</v>
          </cell>
          <cell r="CG172">
            <v>1</v>
          </cell>
          <cell r="CH172">
            <v>1</v>
          </cell>
          <cell r="CI172">
            <v>1</v>
          </cell>
          <cell r="CJ172">
            <v>1</v>
          </cell>
          <cell r="CK172">
            <v>1</v>
          </cell>
        </row>
        <row r="173">
          <cell r="J173">
            <v>39508</v>
          </cell>
          <cell r="K173">
            <v>39517</v>
          </cell>
          <cell r="L173">
            <v>39531</v>
          </cell>
          <cell r="M173">
            <v>39536</v>
          </cell>
          <cell r="N173">
            <v>39550</v>
          </cell>
          <cell r="O173">
            <v>39642</v>
          </cell>
          <cell r="Q173" t="str">
            <v>R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0.5</v>
          </cell>
          <cell r="CA173">
            <v>0.5</v>
          </cell>
          <cell r="CB173">
            <v>0.7</v>
          </cell>
          <cell r="CC173">
            <v>0.7</v>
          </cell>
          <cell r="CD173">
            <v>0.7</v>
          </cell>
          <cell r="CE173">
            <v>0.95</v>
          </cell>
          <cell r="CF173">
            <v>0.95</v>
          </cell>
          <cell r="CG173">
            <v>0.95</v>
          </cell>
          <cell r="CH173">
            <v>0.95</v>
          </cell>
          <cell r="CI173">
            <v>0.95</v>
          </cell>
          <cell r="CJ173">
            <v>0.95</v>
          </cell>
          <cell r="CK173">
            <v>0.95</v>
          </cell>
        </row>
        <row r="174">
          <cell r="Q174" t="str">
            <v>E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0.5</v>
          </cell>
          <cell r="BX174">
            <v>0.7</v>
          </cell>
          <cell r="BY174">
            <v>0.7</v>
          </cell>
          <cell r="BZ174">
            <v>0.7</v>
          </cell>
          <cell r="CA174">
            <v>0.7</v>
          </cell>
          <cell r="CB174">
            <v>0.7</v>
          </cell>
          <cell r="CC174">
            <v>0.95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</row>
        <row r="175">
          <cell r="D175" t="str">
            <v>01</v>
          </cell>
          <cell r="E175" t="str">
            <v>46</v>
          </cell>
          <cell r="F175" t="str">
            <v>E23</v>
          </cell>
          <cell r="H175">
            <v>101</v>
          </cell>
          <cell r="I175" t="str">
            <v>PLANO DE CLASIFICACION DE AREAS PELIGROSAS - AREA 46</v>
          </cell>
          <cell r="J175">
            <v>39235</v>
          </cell>
          <cell r="K175">
            <v>39273</v>
          </cell>
          <cell r="L175">
            <v>39287</v>
          </cell>
          <cell r="M175">
            <v>39288</v>
          </cell>
          <cell r="N175">
            <v>39302</v>
          </cell>
          <cell r="O175">
            <v>39476</v>
          </cell>
          <cell r="P175">
            <v>113.60738798431184</v>
          </cell>
          <cell r="Q175" t="str">
            <v>P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0.5</v>
          </cell>
          <cell r="AR175">
            <v>0.5</v>
          </cell>
          <cell r="AS175">
            <v>0.7</v>
          </cell>
          <cell r="AT175">
            <v>0.7</v>
          </cell>
          <cell r="AU175">
            <v>0.95</v>
          </cell>
          <cell r="AV175">
            <v>0.95</v>
          </cell>
          <cell r="AW175">
            <v>0.95</v>
          </cell>
          <cell r="AX175">
            <v>0.95</v>
          </cell>
          <cell r="AY175">
            <v>0.95</v>
          </cell>
          <cell r="AZ175">
            <v>0.95</v>
          </cell>
          <cell r="BA175">
            <v>0.95</v>
          </cell>
          <cell r="BB175">
            <v>0.95</v>
          </cell>
          <cell r="BC175">
            <v>0.95</v>
          </cell>
          <cell r="BD175">
            <v>0.95</v>
          </cell>
          <cell r="BE175">
            <v>0.95</v>
          </cell>
          <cell r="BF175">
            <v>0.95</v>
          </cell>
          <cell r="BG175">
            <v>0.95</v>
          </cell>
          <cell r="BH175">
            <v>0.95</v>
          </cell>
          <cell r="BI175">
            <v>0.95</v>
          </cell>
          <cell r="BJ175">
            <v>0.95</v>
          </cell>
          <cell r="BK175">
            <v>0.95</v>
          </cell>
          <cell r="BL175">
            <v>0.95</v>
          </cell>
          <cell r="BM175">
            <v>0.95</v>
          </cell>
          <cell r="BN175">
            <v>0.95</v>
          </cell>
          <cell r="BO175">
            <v>0.95</v>
          </cell>
          <cell r="BP175">
            <v>0.95</v>
          </cell>
          <cell r="BQ175">
            <v>0.95</v>
          </cell>
          <cell r="BR175">
            <v>0.95</v>
          </cell>
          <cell r="BS175">
            <v>0.95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>
            <v>1</v>
          </cell>
          <cell r="CF175">
            <v>1</v>
          </cell>
          <cell r="CG175">
            <v>1</v>
          </cell>
          <cell r="CH175">
            <v>1</v>
          </cell>
          <cell r="CI175">
            <v>1</v>
          </cell>
          <cell r="CJ175">
            <v>1</v>
          </cell>
          <cell r="CK175">
            <v>1</v>
          </cell>
        </row>
        <row r="176">
          <cell r="J176">
            <v>39235</v>
          </cell>
          <cell r="K176">
            <v>39273</v>
          </cell>
          <cell r="L176">
            <v>39401</v>
          </cell>
          <cell r="M176">
            <v>39472</v>
          </cell>
          <cell r="N176">
            <v>39500</v>
          </cell>
          <cell r="O176">
            <v>39642</v>
          </cell>
          <cell r="Q176" t="str">
            <v>R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0.5</v>
          </cell>
          <cell r="AR176">
            <v>0.5</v>
          </cell>
          <cell r="AS176">
            <v>0.5</v>
          </cell>
          <cell r="AT176">
            <v>0.5</v>
          </cell>
          <cell r="AU176">
            <v>0.5</v>
          </cell>
          <cell r="AV176">
            <v>0.5</v>
          </cell>
          <cell r="AW176">
            <v>0.5</v>
          </cell>
          <cell r="AX176">
            <v>0.5</v>
          </cell>
          <cell r="AY176">
            <v>0.5</v>
          </cell>
          <cell r="AZ176">
            <v>0.5</v>
          </cell>
          <cell r="BA176">
            <v>0.5</v>
          </cell>
          <cell r="BB176">
            <v>0.5</v>
          </cell>
          <cell r="BC176">
            <v>0.5</v>
          </cell>
          <cell r="BD176">
            <v>0.5</v>
          </cell>
          <cell r="BE176">
            <v>0.5</v>
          </cell>
          <cell r="BF176">
            <v>0.5</v>
          </cell>
          <cell r="BG176">
            <v>0.5</v>
          </cell>
          <cell r="BH176">
            <v>0.5</v>
          </cell>
          <cell r="BI176">
            <v>0.7</v>
          </cell>
          <cell r="BJ176">
            <v>0.7</v>
          </cell>
          <cell r="BK176">
            <v>0.7</v>
          </cell>
          <cell r="BL176">
            <v>0.7</v>
          </cell>
          <cell r="BM176">
            <v>0.7</v>
          </cell>
          <cell r="BN176">
            <v>0.7</v>
          </cell>
          <cell r="BO176">
            <v>0.7</v>
          </cell>
          <cell r="BP176">
            <v>0.7</v>
          </cell>
          <cell r="BQ176">
            <v>0.7</v>
          </cell>
          <cell r="BR176">
            <v>0.7</v>
          </cell>
          <cell r="BS176">
            <v>0.7</v>
          </cell>
          <cell r="BT176">
            <v>0.7</v>
          </cell>
          <cell r="BU176">
            <v>0.7</v>
          </cell>
          <cell r="BV176">
            <v>0.7</v>
          </cell>
          <cell r="BW176">
            <v>0.7</v>
          </cell>
          <cell r="BX176">
            <v>0.95</v>
          </cell>
          <cell r="BY176">
            <v>0.95</v>
          </cell>
          <cell r="BZ176">
            <v>0.95</v>
          </cell>
          <cell r="CA176">
            <v>0.95</v>
          </cell>
          <cell r="CB176">
            <v>0.95</v>
          </cell>
          <cell r="CC176">
            <v>0.95</v>
          </cell>
          <cell r="CD176">
            <v>0.95</v>
          </cell>
          <cell r="CE176">
            <v>0.95</v>
          </cell>
          <cell r="CF176">
            <v>0.95</v>
          </cell>
          <cell r="CG176">
            <v>0.95</v>
          </cell>
          <cell r="CH176">
            <v>0.95</v>
          </cell>
          <cell r="CI176">
            <v>0.95</v>
          </cell>
          <cell r="CJ176">
            <v>0.95</v>
          </cell>
          <cell r="CK176">
            <v>0.95</v>
          </cell>
        </row>
        <row r="177">
          <cell r="Q177" t="str">
            <v>E</v>
          </cell>
          <cell r="AJ177">
            <v>0</v>
          </cell>
          <cell r="AK177">
            <v>0</v>
          </cell>
          <cell r="AL177">
            <v>0</v>
          </cell>
          <cell r="AM177">
            <v>0.5</v>
          </cell>
          <cell r="AN177">
            <v>0.5</v>
          </cell>
          <cell r="AO177">
            <v>0.5</v>
          </cell>
          <cell r="AP177">
            <v>0.5</v>
          </cell>
          <cell r="AQ177">
            <v>0.5</v>
          </cell>
          <cell r="AR177">
            <v>0.5</v>
          </cell>
          <cell r="AS177">
            <v>0.5</v>
          </cell>
          <cell r="AT177">
            <v>0.5</v>
          </cell>
          <cell r="AU177">
            <v>0.5</v>
          </cell>
          <cell r="AV177">
            <v>0.5</v>
          </cell>
          <cell r="AW177">
            <v>0.5</v>
          </cell>
          <cell r="AX177">
            <v>0.5</v>
          </cell>
          <cell r="AY177">
            <v>0.5</v>
          </cell>
          <cell r="AZ177">
            <v>0.5</v>
          </cell>
          <cell r="BA177">
            <v>0.5</v>
          </cell>
          <cell r="BB177">
            <v>0.5</v>
          </cell>
          <cell r="BC177">
            <v>0.5</v>
          </cell>
          <cell r="BD177">
            <v>0.5</v>
          </cell>
          <cell r="BE177">
            <v>0.5</v>
          </cell>
          <cell r="BF177">
            <v>0.5</v>
          </cell>
          <cell r="BG177">
            <v>0.5</v>
          </cell>
          <cell r="BH177">
            <v>0.5</v>
          </cell>
          <cell r="BI177">
            <v>0.5</v>
          </cell>
          <cell r="BJ177">
            <v>0.5</v>
          </cell>
          <cell r="BK177">
            <v>0.5</v>
          </cell>
          <cell r="BL177">
            <v>0.5</v>
          </cell>
          <cell r="BM177">
            <v>0.5</v>
          </cell>
          <cell r="BN177">
            <v>0.7</v>
          </cell>
          <cell r="BO177">
            <v>0.7</v>
          </cell>
          <cell r="BP177">
            <v>0.7</v>
          </cell>
          <cell r="BQ177">
            <v>0.7</v>
          </cell>
          <cell r="BR177">
            <v>0.7</v>
          </cell>
          <cell r="BS177">
            <v>0.7</v>
          </cell>
          <cell r="BT177">
            <v>0.7</v>
          </cell>
          <cell r="BU177">
            <v>0.7</v>
          </cell>
          <cell r="BV177">
            <v>0.7</v>
          </cell>
          <cell r="BW177">
            <v>0.7</v>
          </cell>
          <cell r="BX177">
            <v>0.7</v>
          </cell>
          <cell r="BY177">
            <v>0.7</v>
          </cell>
          <cell r="BZ177">
            <v>0.7</v>
          </cell>
          <cell r="CA177">
            <v>0.7</v>
          </cell>
          <cell r="CB177">
            <v>0.7</v>
          </cell>
          <cell r="CC177">
            <v>0.7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</row>
        <row r="178">
          <cell r="D178" t="str">
            <v>01</v>
          </cell>
          <cell r="E178" t="str">
            <v>46</v>
          </cell>
          <cell r="F178" t="str">
            <v>E01</v>
          </cell>
          <cell r="G178" t="str">
            <v>TEC</v>
          </cell>
          <cell r="H178" t="str">
            <v>004</v>
          </cell>
          <cell r="I178" t="str">
            <v>REVISION Y ACTUAL. ANALISIS Y RESUMEN CARGAS ELECTRICAS AREA 46</v>
          </cell>
          <cell r="J178">
            <v>39237</v>
          </cell>
          <cell r="K178">
            <v>39248</v>
          </cell>
          <cell r="L178">
            <v>39262</v>
          </cell>
          <cell r="M178">
            <v>39269</v>
          </cell>
          <cell r="N178">
            <v>39283</v>
          </cell>
          <cell r="O178">
            <v>39476</v>
          </cell>
          <cell r="P178">
            <v>31.704575707154795</v>
          </cell>
          <cell r="Q178" t="str">
            <v>P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0.5</v>
          </cell>
          <cell r="AO178">
            <v>0.5</v>
          </cell>
          <cell r="AP178">
            <v>0.7</v>
          </cell>
          <cell r="AQ178">
            <v>0.7</v>
          </cell>
          <cell r="AR178">
            <v>0.7</v>
          </cell>
          <cell r="AS178">
            <v>0.95</v>
          </cell>
          <cell r="AT178">
            <v>0.95</v>
          </cell>
          <cell r="AU178">
            <v>0.95</v>
          </cell>
          <cell r="AV178">
            <v>0.95</v>
          </cell>
          <cell r="AW178">
            <v>0.95</v>
          </cell>
          <cell r="AX178">
            <v>0.95</v>
          </cell>
          <cell r="AY178">
            <v>0.95</v>
          </cell>
          <cell r="AZ178">
            <v>0.95</v>
          </cell>
          <cell r="BA178">
            <v>0.95</v>
          </cell>
          <cell r="BB178">
            <v>0.95</v>
          </cell>
          <cell r="BC178">
            <v>0.95</v>
          </cell>
          <cell r="BD178">
            <v>0.95</v>
          </cell>
          <cell r="BE178">
            <v>0.95</v>
          </cell>
          <cell r="BF178">
            <v>0.95</v>
          </cell>
          <cell r="BG178">
            <v>0.95</v>
          </cell>
          <cell r="BH178">
            <v>0.95</v>
          </cell>
          <cell r="BI178">
            <v>0.95</v>
          </cell>
          <cell r="BJ178">
            <v>0.95</v>
          </cell>
          <cell r="BK178">
            <v>0.95</v>
          </cell>
          <cell r="BL178">
            <v>0.95</v>
          </cell>
          <cell r="BM178">
            <v>0.95</v>
          </cell>
          <cell r="BN178">
            <v>0.95</v>
          </cell>
          <cell r="BO178">
            <v>0.95</v>
          </cell>
          <cell r="BP178">
            <v>0.95</v>
          </cell>
          <cell r="BQ178">
            <v>0.95</v>
          </cell>
          <cell r="BR178">
            <v>0.95</v>
          </cell>
          <cell r="BS178">
            <v>0.95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</row>
        <row r="179">
          <cell r="J179">
            <v>39237</v>
          </cell>
          <cell r="K179">
            <v>39248</v>
          </cell>
          <cell r="L179">
            <v>39386</v>
          </cell>
          <cell r="M179">
            <v>39402</v>
          </cell>
          <cell r="N179">
            <v>39416</v>
          </cell>
          <cell r="O179">
            <v>39642</v>
          </cell>
          <cell r="Q179" t="str">
            <v>R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0.5</v>
          </cell>
          <cell r="AO179">
            <v>0.5</v>
          </cell>
          <cell r="AP179">
            <v>0.5</v>
          </cell>
          <cell r="AQ179">
            <v>0.5</v>
          </cell>
          <cell r="AR179">
            <v>0.5</v>
          </cell>
          <cell r="AS179">
            <v>0.5</v>
          </cell>
          <cell r="AT179">
            <v>0.5</v>
          </cell>
          <cell r="AU179">
            <v>0.5</v>
          </cell>
          <cell r="AV179">
            <v>0.5</v>
          </cell>
          <cell r="AW179">
            <v>0.5</v>
          </cell>
          <cell r="AX179">
            <v>0.5</v>
          </cell>
          <cell r="AY179">
            <v>0.5</v>
          </cell>
          <cell r="AZ179">
            <v>0.5</v>
          </cell>
          <cell r="BA179">
            <v>0.5</v>
          </cell>
          <cell r="BB179">
            <v>0.5</v>
          </cell>
          <cell r="BC179">
            <v>0.5</v>
          </cell>
          <cell r="BD179">
            <v>0.5</v>
          </cell>
          <cell r="BE179">
            <v>0.5</v>
          </cell>
          <cell r="BF179">
            <v>0.5</v>
          </cell>
          <cell r="BG179">
            <v>0.7</v>
          </cell>
          <cell r="BH179">
            <v>0.7</v>
          </cell>
          <cell r="BI179">
            <v>0.7</v>
          </cell>
          <cell r="BJ179">
            <v>0.7</v>
          </cell>
          <cell r="BK179">
            <v>0.7</v>
          </cell>
          <cell r="BL179">
            <v>0.95</v>
          </cell>
          <cell r="BM179">
            <v>0.95</v>
          </cell>
          <cell r="BN179">
            <v>0.95</v>
          </cell>
          <cell r="BO179">
            <v>0.95</v>
          </cell>
          <cell r="BP179">
            <v>0.95</v>
          </cell>
          <cell r="BQ179">
            <v>0.95</v>
          </cell>
          <cell r="BR179">
            <v>0.95</v>
          </cell>
          <cell r="BS179">
            <v>0.95</v>
          </cell>
          <cell r="BT179">
            <v>0.95</v>
          </cell>
          <cell r="BU179">
            <v>0.95</v>
          </cell>
          <cell r="BV179">
            <v>0.95</v>
          </cell>
          <cell r="BW179">
            <v>0.95</v>
          </cell>
          <cell r="BX179">
            <v>0.95</v>
          </cell>
          <cell r="BY179">
            <v>0.95</v>
          </cell>
          <cell r="BZ179">
            <v>0.95</v>
          </cell>
          <cell r="CA179">
            <v>0.95</v>
          </cell>
          <cell r="CB179">
            <v>0.95</v>
          </cell>
          <cell r="CC179">
            <v>0.95</v>
          </cell>
          <cell r="CD179">
            <v>0.95</v>
          </cell>
          <cell r="CE179">
            <v>0.95</v>
          </cell>
          <cell r="CF179">
            <v>0.95</v>
          </cell>
          <cell r="CG179">
            <v>0.95</v>
          </cell>
          <cell r="CH179">
            <v>0.95</v>
          </cell>
          <cell r="CI179">
            <v>0.95</v>
          </cell>
          <cell r="CJ179">
            <v>0.95</v>
          </cell>
          <cell r="CK179">
            <v>0.95</v>
          </cell>
        </row>
        <row r="180">
          <cell r="Q180" t="str">
            <v>E</v>
          </cell>
          <cell r="AH180">
            <v>0.25</v>
          </cell>
          <cell r="AI180">
            <v>0.45</v>
          </cell>
          <cell r="AJ180">
            <v>0.45</v>
          </cell>
          <cell r="AK180">
            <v>0.45</v>
          </cell>
          <cell r="AL180">
            <v>0.45</v>
          </cell>
          <cell r="AM180">
            <v>0.5</v>
          </cell>
          <cell r="AN180">
            <v>0.5</v>
          </cell>
          <cell r="AO180">
            <v>0.5</v>
          </cell>
          <cell r="AP180">
            <v>0.5</v>
          </cell>
          <cell r="AQ180">
            <v>0.5</v>
          </cell>
          <cell r="AR180">
            <v>0.5</v>
          </cell>
          <cell r="AS180">
            <v>0.5</v>
          </cell>
          <cell r="AT180">
            <v>0.5</v>
          </cell>
          <cell r="AU180">
            <v>0.5</v>
          </cell>
          <cell r="AV180">
            <v>0.5</v>
          </cell>
          <cell r="AW180">
            <v>0.5</v>
          </cell>
          <cell r="AX180">
            <v>0.5</v>
          </cell>
          <cell r="AY180">
            <v>0.5</v>
          </cell>
          <cell r="AZ180">
            <v>0.5</v>
          </cell>
          <cell r="BA180">
            <v>0.5</v>
          </cell>
          <cell r="BB180">
            <v>0.5</v>
          </cell>
          <cell r="BC180">
            <v>0.5</v>
          </cell>
          <cell r="BD180">
            <v>0.5</v>
          </cell>
          <cell r="BE180">
            <v>0.7</v>
          </cell>
          <cell r="BF180">
            <v>0.7</v>
          </cell>
          <cell r="BG180">
            <v>0.7</v>
          </cell>
          <cell r="BH180">
            <v>0.7</v>
          </cell>
          <cell r="BI180">
            <v>0.7</v>
          </cell>
          <cell r="BJ180">
            <v>0.7</v>
          </cell>
          <cell r="BK180">
            <v>0.95</v>
          </cell>
          <cell r="BL180">
            <v>0.95</v>
          </cell>
          <cell r="BM180">
            <v>0.95</v>
          </cell>
          <cell r="BN180">
            <v>0.95</v>
          </cell>
          <cell r="BO180">
            <v>0.95</v>
          </cell>
          <cell r="BP180">
            <v>0.95</v>
          </cell>
          <cell r="BQ180">
            <v>0.95</v>
          </cell>
          <cell r="BR180">
            <v>0.95</v>
          </cell>
          <cell r="BS180">
            <v>0.95</v>
          </cell>
          <cell r="BT180">
            <v>0.95</v>
          </cell>
          <cell r="BU180">
            <v>0.95</v>
          </cell>
          <cell r="BV180">
            <v>0.95</v>
          </cell>
          <cell r="BW180">
            <v>0.95</v>
          </cell>
          <cell r="BX180">
            <v>0.95</v>
          </cell>
          <cell r="BY180">
            <v>0.95</v>
          </cell>
          <cell r="BZ180">
            <v>0.95</v>
          </cell>
          <cell r="CA180">
            <v>0.95</v>
          </cell>
          <cell r="CB180">
            <v>0.95</v>
          </cell>
          <cell r="CC180">
            <v>0.95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</row>
        <row r="181">
          <cell r="D181" t="str">
            <v>01</v>
          </cell>
          <cell r="E181" t="str">
            <v>46</v>
          </cell>
          <cell r="F181" t="str">
            <v>E01</v>
          </cell>
          <cell r="G181" t="str">
            <v>CAL</v>
          </cell>
          <cell r="H181" t="str">
            <v>004</v>
          </cell>
          <cell r="I181" t="str">
            <v>ESTUDIO ARRANQUE MOTORES - AREA 46</v>
          </cell>
          <cell r="J181">
            <v>39266</v>
          </cell>
          <cell r="K181">
            <v>39297</v>
          </cell>
          <cell r="L181">
            <v>39311</v>
          </cell>
          <cell r="M181">
            <v>39385</v>
          </cell>
          <cell r="N181">
            <v>39399</v>
          </cell>
          <cell r="O181">
            <v>39476</v>
          </cell>
          <cell r="P181">
            <v>58.180948419301238</v>
          </cell>
          <cell r="Q181" t="str">
            <v>P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0.5</v>
          </cell>
          <cell r="AV181">
            <v>0.5</v>
          </cell>
          <cell r="AW181">
            <v>0.7</v>
          </cell>
          <cell r="AX181">
            <v>0.7</v>
          </cell>
          <cell r="AY181">
            <v>0.7</v>
          </cell>
          <cell r="AZ181">
            <v>0.7</v>
          </cell>
          <cell r="BA181">
            <v>0.7</v>
          </cell>
          <cell r="BB181">
            <v>0.7</v>
          </cell>
          <cell r="BC181">
            <v>0.7</v>
          </cell>
          <cell r="BD181">
            <v>0.7</v>
          </cell>
          <cell r="BE181">
            <v>0.7</v>
          </cell>
          <cell r="BF181">
            <v>0.7</v>
          </cell>
          <cell r="BG181">
            <v>0.7</v>
          </cell>
          <cell r="BH181">
            <v>0.7</v>
          </cell>
          <cell r="BI181">
            <v>0.95</v>
          </cell>
          <cell r="BJ181">
            <v>0.95</v>
          </cell>
          <cell r="BK181">
            <v>0.95</v>
          </cell>
          <cell r="BL181">
            <v>0.95</v>
          </cell>
          <cell r="BM181">
            <v>0.95</v>
          </cell>
          <cell r="BN181">
            <v>0.95</v>
          </cell>
          <cell r="BO181">
            <v>0.95</v>
          </cell>
          <cell r="BP181">
            <v>0.95</v>
          </cell>
          <cell r="BQ181">
            <v>0.95</v>
          </cell>
          <cell r="BR181">
            <v>0.95</v>
          </cell>
          <cell r="BS181">
            <v>0.95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>
            <v>1</v>
          </cell>
          <cell r="CF181">
            <v>1</v>
          </cell>
          <cell r="CG181">
            <v>1</v>
          </cell>
          <cell r="CH181">
            <v>1</v>
          </cell>
          <cell r="CI181">
            <v>1</v>
          </cell>
          <cell r="CJ181">
            <v>1</v>
          </cell>
          <cell r="CK181">
            <v>1</v>
          </cell>
        </row>
        <row r="182">
          <cell r="J182">
            <v>39266</v>
          </cell>
          <cell r="K182">
            <v>39297</v>
          </cell>
          <cell r="L182">
            <v>39512</v>
          </cell>
          <cell r="M182">
            <v>39521</v>
          </cell>
          <cell r="N182">
            <v>39556</v>
          </cell>
          <cell r="O182">
            <v>39642</v>
          </cell>
          <cell r="Q182" t="str">
            <v>R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0.5</v>
          </cell>
          <cell r="AV182">
            <v>0.5</v>
          </cell>
          <cell r="AW182">
            <v>0.5</v>
          </cell>
          <cell r="AX182">
            <v>0.5</v>
          </cell>
          <cell r="AY182">
            <v>0.5</v>
          </cell>
          <cell r="AZ182">
            <v>0.5</v>
          </cell>
          <cell r="BA182">
            <v>0.5</v>
          </cell>
          <cell r="BB182">
            <v>0.5</v>
          </cell>
          <cell r="BC182">
            <v>0.5</v>
          </cell>
          <cell r="BD182">
            <v>0.5</v>
          </cell>
          <cell r="BE182">
            <v>0.5</v>
          </cell>
          <cell r="BF182">
            <v>0.5</v>
          </cell>
          <cell r="BG182">
            <v>0.5</v>
          </cell>
          <cell r="BH182">
            <v>0.5</v>
          </cell>
          <cell r="BI182">
            <v>0.5</v>
          </cell>
          <cell r="BJ182">
            <v>0.5</v>
          </cell>
          <cell r="BK182">
            <v>0.5</v>
          </cell>
          <cell r="BL182">
            <v>0.5</v>
          </cell>
          <cell r="BM182">
            <v>0.5</v>
          </cell>
          <cell r="BN182">
            <v>0.5</v>
          </cell>
          <cell r="BO182">
            <v>0.5</v>
          </cell>
          <cell r="BP182">
            <v>0.5</v>
          </cell>
          <cell r="BQ182">
            <v>0.5</v>
          </cell>
          <cell r="BR182">
            <v>0.5</v>
          </cell>
          <cell r="BS182">
            <v>0.5</v>
          </cell>
          <cell r="BT182">
            <v>0.5</v>
          </cell>
          <cell r="BU182">
            <v>0.5</v>
          </cell>
          <cell r="BV182">
            <v>0.5</v>
          </cell>
          <cell r="BW182">
            <v>0.5</v>
          </cell>
          <cell r="BX182">
            <v>0.5</v>
          </cell>
          <cell r="BY182">
            <v>0.7</v>
          </cell>
          <cell r="BZ182">
            <v>0.7</v>
          </cell>
          <cell r="CA182">
            <v>0.7</v>
          </cell>
          <cell r="CB182">
            <v>0.7</v>
          </cell>
          <cell r="CC182">
            <v>0.7</v>
          </cell>
          <cell r="CD182">
            <v>0.7</v>
          </cell>
          <cell r="CE182">
            <v>0.7</v>
          </cell>
          <cell r="CF182">
            <v>0.95</v>
          </cell>
          <cell r="CG182">
            <v>0.95</v>
          </cell>
          <cell r="CH182">
            <v>0.95</v>
          </cell>
          <cell r="CI182">
            <v>0.95</v>
          </cell>
          <cell r="CJ182">
            <v>0.95</v>
          </cell>
          <cell r="CK182">
            <v>0.95</v>
          </cell>
        </row>
        <row r="183">
          <cell r="Q183" t="str">
            <v>E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0.5</v>
          </cell>
          <cell r="BA183">
            <v>0.5</v>
          </cell>
          <cell r="BB183">
            <v>0.5</v>
          </cell>
          <cell r="BC183">
            <v>0.5</v>
          </cell>
          <cell r="BD183">
            <v>0.5</v>
          </cell>
          <cell r="BE183">
            <v>0.5</v>
          </cell>
          <cell r="BF183">
            <v>0.5</v>
          </cell>
          <cell r="BG183">
            <v>0.5</v>
          </cell>
          <cell r="BH183">
            <v>0.5</v>
          </cell>
          <cell r="BI183">
            <v>0.5</v>
          </cell>
          <cell r="BJ183">
            <v>0.5</v>
          </cell>
          <cell r="BK183">
            <v>0.5</v>
          </cell>
          <cell r="BL183">
            <v>0.5</v>
          </cell>
          <cell r="BM183">
            <v>0.5</v>
          </cell>
          <cell r="BN183">
            <v>0.5</v>
          </cell>
          <cell r="BO183">
            <v>0.5</v>
          </cell>
          <cell r="BP183">
            <v>0.5</v>
          </cell>
          <cell r="BQ183">
            <v>0.5</v>
          </cell>
          <cell r="BR183">
            <v>0.5</v>
          </cell>
          <cell r="BS183">
            <v>0.5</v>
          </cell>
          <cell r="BT183">
            <v>0.5</v>
          </cell>
          <cell r="BU183">
            <v>0.5</v>
          </cell>
          <cell r="BV183">
            <v>0.5</v>
          </cell>
          <cell r="BW183">
            <v>0.5</v>
          </cell>
          <cell r="BX183">
            <v>0.5</v>
          </cell>
          <cell r="BY183">
            <v>0.5</v>
          </cell>
          <cell r="BZ183">
            <v>0.5</v>
          </cell>
          <cell r="CA183">
            <v>0.5</v>
          </cell>
          <cell r="CB183">
            <v>0.5</v>
          </cell>
          <cell r="CC183">
            <v>0.5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</row>
        <row r="184">
          <cell r="D184" t="str">
            <v>01</v>
          </cell>
          <cell r="E184" t="str">
            <v>46</v>
          </cell>
          <cell r="F184" t="str">
            <v>E01</v>
          </cell>
          <cell r="G184" t="str">
            <v>CAL</v>
          </cell>
          <cell r="H184" t="str">
            <v>005</v>
          </cell>
          <cell r="I184" t="str">
            <v>ESTUDIO FLUJO DE CARGAS - AREA 46</v>
          </cell>
          <cell r="J184">
            <v>39266</v>
          </cell>
          <cell r="K184">
            <v>39297</v>
          </cell>
          <cell r="L184">
            <v>39311</v>
          </cell>
          <cell r="M184">
            <v>39385</v>
          </cell>
          <cell r="N184">
            <v>39399</v>
          </cell>
          <cell r="O184">
            <v>39476</v>
          </cell>
          <cell r="P184">
            <v>38.633693843593967</v>
          </cell>
          <cell r="Q184" t="str">
            <v>P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0.5</v>
          </cell>
          <cell r="AV184">
            <v>0.5</v>
          </cell>
          <cell r="AW184">
            <v>0.7</v>
          </cell>
          <cell r="AX184">
            <v>0.7</v>
          </cell>
          <cell r="AY184">
            <v>0.7</v>
          </cell>
          <cell r="AZ184">
            <v>0.7</v>
          </cell>
          <cell r="BA184">
            <v>0.7</v>
          </cell>
          <cell r="BB184">
            <v>0.7</v>
          </cell>
          <cell r="BC184">
            <v>0.7</v>
          </cell>
          <cell r="BD184">
            <v>0.7</v>
          </cell>
          <cell r="BE184">
            <v>0.7</v>
          </cell>
          <cell r="BF184">
            <v>0.7</v>
          </cell>
          <cell r="BG184">
            <v>0.7</v>
          </cell>
          <cell r="BH184">
            <v>0.7</v>
          </cell>
          <cell r="BI184">
            <v>0.95</v>
          </cell>
          <cell r="BJ184">
            <v>0.95</v>
          </cell>
          <cell r="BK184">
            <v>0.95</v>
          </cell>
          <cell r="BL184">
            <v>0.95</v>
          </cell>
          <cell r="BM184">
            <v>0.95</v>
          </cell>
          <cell r="BN184">
            <v>0.95</v>
          </cell>
          <cell r="BO184">
            <v>0.95</v>
          </cell>
          <cell r="BP184">
            <v>0.95</v>
          </cell>
          <cell r="BQ184">
            <v>0.95</v>
          </cell>
          <cell r="BR184">
            <v>0.95</v>
          </cell>
          <cell r="BS184">
            <v>0.95</v>
          </cell>
          <cell r="BT184">
            <v>1</v>
          </cell>
          <cell r="BU184">
            <v>1</v>
          </cell>
          <cell r="BV184">
            <v>1</v>
          </cell>
          <cell r="BW184">
            <v>1</v>
          </cell>
          <cell r="BX184">
            <v>1</v>
          </cell>
          <cell r="BY184">
            <v>1</v>
          </cell>
          <cell r="BZ184">
            <v>1</v>
          </cell>
          <cell r="CA184">
            <v>1</v>
          </cell>
          <cell r="CB184">
            <v>1</v>
          </cell>
          <cell r="CC184">
            <v>1</v>
          </cell>
          <cell r="CD184">
            <v>1</v>
          </cell>
          <cell r="CE184">
            <v>1</v>
          </cell>
          <cell r="CF184">
            <v>1</v>
          </cell>
          <cell r="CG184">
            <v>1</v>
          </cell>
          <cell r="CH184">
            <v>1</v>
          </cell>
          <cell r="CI184">
            <v>1</v>
          </cell>
          <cell r="CJ184">
            <v>1</v>
          </cell>
          <cell r="CK184">
            <v>1</v>
          </cell>
        </row>
        <row r="185">
          <cell r="J185">
            <v>39266</v>
          </cell>
          <cell r="K185">
            <v>39297</v>
          </cell>
          <cell r="L185">
            <v>39512</v>
          </cell>
          <cell r="M185">
            <v>39521</v>
          </cell>
          <cell r="N185">
            <v>39556</v>
          </cell>
          <cell r="O185">
            <v>39642</v>
          </cell>
          <cell r="Q185" t="str">
            <v>R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0.5</v>
          </cell>
          <cell r="AV185">
            <v>0.5</v>
          </cell>
          <cell r="AW185">
            <v>0.5</v>
          </cell>
          <cell r="AX185">
            <v>0.5</v>
          </cell>
          <cell r="AY185">
            <v>0.5</v>
          </cell>
          <cell r="AZ185">
            <v>0.5</v>
          </cell>
          <cell r="BA185">
            <v>0.5</v>
          </cell>
          <cell r="BB185">
            <v>0.5</v>
          </cell>
          <cell r="BC185">
            <v>0.5</v>
          </cell>
          <cell r="BD185">
            <v>0.5</v>
          </cell>
          <cell r="BE185">
            <v>0.5</v>
          </cell>
          <cell r="BF185">
            <v>0.5</v>
          </cell>
          <cell r="BG185">
            <v>0.5</v>
          </cell>
          <cell r="BH185">
            <v>0.5</v>
          </cell>
          <cell r="BI185">
            <v>0.5</v>
          </cell>
          <cell r="BJ185">
            <v>0.5</v>
          </cell>
          <cell r="BK185">
            <v>0.5</v>
          </cell>
          <cell r="BL185">
            <v>0.5</v>
          </cell>
          <cell r="BM185">
            <v>0.5</v>
          </cell>
          <cell r="BN185">
            <v>0.5</v>
          </cell>
          <cell r="BO185">
            <v>0.5</v>
          </cell>
          <cell r="BP185">
            <v>0.5</v>
          </cell>
          <cell r="BQ185">
            <v>0.5</v>
          </cell>
          <cell r="BR185">
            <v>0.5</v>
          </cell>
          <cell r="BS185">
            <v>0.5</v>
          </cell>
          <cell r="BT185">
            <v>0.5</v>
          </cell>
          <cell r="BU185">
            <v>0.5</v>
          </cell>
          <cell r="BV185">
            <v>0.5</v>
          </cell>
          <cell r="BW185">
            <v>0.5</v>
          </cell>
          <cell r="BX185">
            <v>0.5</v>
          </cell>
          <cell r="BY185">
            <v>0.7</v>
          </cell>
          <cell r="BZ185">
            <v>0.7</v>
          </cell>
          <cell r="CA185">
            <v>0.7</v>
          </cell>
          <cell r="CB185">
            <v>0.7</v>
          </cell>
          <cell r="CC185">
            <v>0.7</v>
          </cell>
          <cell r="CD185">
            <v>0.7</v>
          </cell>
          <cell r="CE185">
            <v>0.7</v>
          </cell>
          <cell r="CF185">
            <v>0.95</v>
          </cell>
          <cell r="CG185">
            <v>0.95</v>
          </cell>
          <cell r="CH185">
            <v>0.95</v>
          </cell>
          <cell r="CI185">
            <v>0.95</v>
          </cell>
          <cell r="CJ185">
            <v>0.95</v>
          </cell>
          <cell r="CK185">
            <v>0.95</v>
          </cell>
        </row>
        <row r="186">
          <cell r="Q186" t="str">
            <v>E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0.5</v>
          </cell>
          <cell r="BA186">
            <v>0.5</v>
          </cell>
          <cell r="BB186">
            <v>0.5</v>
          </cell>
          <cell r="BC186">
            <v>0.5</v>
          </cell>
          <cell r="BD186">
            <v>0.5</v>
          </cell>
          <cell r="BE186">
            <v>0.5</v>
          </cell>
          <cell r="BF186">
            <v>0.5</v>
          </cell>
          <cell r="BG186">
            <v>0.5</v>
          </cell>
          <cell r="BH186">
            <v>0.5</v>
          </cell>
          <cell r="BI186">
            <v>0.5</v>
          </cell>
          <cell r="BJ186">
            <v>0.5</v>
          </cell>
          <cell r="BK186">
            <v>0.5</v>
          </cell>
          <cell r="BL186">
            <v>0.5</v>
          </cell>
          <cell r="BM186">
            <v>0.5</v>
          </cell>
          <cell r="BN186">
            <v>0.5</v>
          </cell>
          <cell r="BO186">
            <v>0.5</v>
          </cell>
          <cell r="BP186">
            <v>0.5</v>
          </cell>
          <cell r="BQ186">
            <v>0.5</v>
          </cell>
          <cell r="BR186">
            <v>0.5</v>
          </cell>
          <cell r="BS186">
            <v>0.5</v>
          </cell>
          <cell r="BT186">
            <v>0.5</v>
          </cell>
          <cell r="BU186">
            <v>0.5</v>
          </cell>
          <cell r="BV186">
            <v>0.5</v>
          </cell>
          <cell r="BW186">
            <v>0.5</v>
          </cell>
          <cell r="BX186">
            <v>0.5</v>
          </cell>
          <cell r="BY186">
            <v>0.5</v>
          </cell>
          <cell r="BZ186">
            <v>0.7</v>
          </cell>
          <cell r="CA186">
            <v>0.7</v>
          </cell>
          <cell r="CB186">
            <v>0.7</v>
          </cell>
          <cell r="CC186">
            <v>0.7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</row>
        <row r="187">
          <cell r="D187" t="str">
            <v>01</v>
          </cell>
          <cell r="E187" t="str">
            <v>46</v>
          </cell>
          <cell r="F187" t="str">
            <v>E23</v>
          </cell>
          <cell r="H187" t="str">
            <v>001</v>
          </cell>
          <cell r="I187" t="str">
            <v>DISPOSICION EQUIPOS ELECTRICOS - AREA 46</v>
          </cell>
          <cell r="J187">
            <v>39244</v>
          </cell>
          <cell r="K187">
            <v>39282</v>
          </cell>
          <cell r="L187">
            <v>39296</v>
          </cell>
          <cell r="M187">
            <v>39297</v>
          </cell>
          <cell r="N187">
            <v>39311</v>
          </cell>
          <cell r="O187">
            <v>39476</v>
          </cell>
          <cell r="P187">
            <v>113.80690515807004</v>
          </cell>
          <cell r="Q187" t="str">
            <v>P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0.5</v>
          </cell>
          <cell r="AS187">
            <v>0.5</v>
          </cell>
          <cell r="AT187">
            <v>0.7</v>
          </cell>
          <cell r="AU187">
            <v>0.7</v>
          </cell>
          <cell r="AV187">
            <v>0.7</v>
          </cell>
          <cell r="AW187">
            <v>0.95</v>
          </cell>
          <cell r="AX187">
            <v>0.95</v>
          </cell>
          <cell r="AY187">
            <v>0.95</v>
          </cell>
          <cell r="AZ187">
            <v>0.95</v>
          </cell>
          <cell r="BA187">
            <v>0.95</v>
          </cell>
          <cell r="BB187">
            <v>0.95</v>
          </cell>
          <cell r="BC187">
            <v>0.95</v>
          </cell>
          <cell r="BD187">
            <v>0.95</v>
          </cell>
          <cell r="BE187">
            <v>0.95</v>
          </cell>
          <cell r="BF187">
            <v>0.95</v>
          </cell>
          <cell r="BG187">
            <v>0.95</v>
          </cell>
          <cell r="BH187">
            <v>0.95</v>
          </cell>
          <cell r="BI187">
            <v>0.95</v>
          </cell>
          <cell r="BJ187">
            <v>0.95</v>
          </cell>
          <cell r="BK187">
            <v>0.95</v>
          </cell>
          <cell r="BL187">
            <v>0.95</v>
          </cell>
          <cell r="BM187">
            <v>0.95</v>
          </cell>
          <cell r="BN187">
            <v>0.95</v>
          </cell>
          <cell r="BO187">
            <v>0.95</v>
          </cell>
          <cell r="BP187">
            <v>0.95</v>
          </cell>
          <cell r="BQ187">
            <v>0.95</v>
          </cell>
          <cell r="BR187">
            <v>0.95</v>
          </cell>
          <cell r="BS187">
            <v>0.95</v>
          </cell>
          <cell r="BT187">
            <v>1</v>
          </cell>
          <cell r="BU187">
            <v>1</v>
          </cell>
          <cell r="BV187">
            <v>1</v>
          </cell>
          <cell r="BW187">
            <v>1</v>
          </cell>
          <cell r="BX187">
            <v>1</v>
          </cell>
          <cell r="BY187">
            <v>1</v>
          </cell>
          <cell r="BZ187">
            <v>1</v>
          </cell>
          <cell r="CA187">
            <v>1</v>
          </cell>
          <cell r="CB187">
            <v>1</v>
          </cell>
          <cell r="CC187">
            <v>1</v>
          </cell>
          <cell r="CD187">
            <v>1</v>
          </cell>
          <cell r="CE187">
            <v>1</v>
          </cell>
          <cell r="CF187">
            <v>1</v>
          </cell>
          <cell r="CG187">
            <v>1</v>
          </cell>
          <cell r="CH187">
            <v>1</v>
          </cell>
          <cell r="CI187">
            <v>1</v>
          </cell>
          <cell r="CJ187">
            <v>1</v>
          </cell>
          <cell r="CK187">
            <v>1</v>
          </cell>
        </row>
        <row r="188">
          <cell r="J188">
            <v>39244</v>
          </cell>
          <cell r="K188">
            <v>39367</v>
          </cell>
          <cell r="L188">
            <v>39401</v>
          </cell>
          <cell r="M188">
            <v>39465</v>
          </cell>
          <cell r="N188">
            <v>39493</v>
          </cell>
          <cell r="O188">
            <v>39642</v>
          </cell>
          <cell r="Q188" t="str">
            <v>R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0.5</v>
          </cell>
          <cell r="BF188">
            <v>0.5</v>
          </cell>
          <cell r="BG188">
            <v>0.5</v>
          </cell>
          <cell r="BH188">
            <v>0.5</v>
          </cell>
          <cell r="BI188">
            <v>0.7</v>
          </cell>
          <cell r="BJ188">
            <v>0.7</v>
          </cell>
          <cell r="BK188">
            <v>0.7</v>
          </cell>
          <cell r="BL188">
            <v>0.7</v>
          </cell>
          <cell r="BM188">
            <v>0.7</v>
          </cell>
          <cell r="BN188">
            <v>0.7</v>
          </cell>
          <cell r="BO188">
            <v>0.7</v>
          </cell>
          <cell r="BP188">
            <v>0.7</v>
          </cell>
          <cell r="BQ188">
            <v>0.7</v>
          </cell>
          <cell r="BR188">
            <v>0.7</v>
          </cell>
          <cell r="BS188">
            <v>0.7</v>
          </cell>
          <cell r="BT188">
            <v>0.7</v>
          </cell>
          <cell r="BU188">
            <v>0.7</v>
          </cell>
          <cell r="BV188">
            <v>0.7</v>
          </cell>
          <cell r="BW188">
            <v>0.95</v>
          </cell>
          <cell r="BX188">
            <v>0.95</v>
          </cell>
          <cell r="BY188">
            <v>0.95</v>
          </cell>
          <cell r="BZ188">
            <v>0.95</v>
          </cell>
          <cell r="CA188">
            <v>0.95</v>
          </cell>
          <cell r="CB188">
            <v>0.95</v>
          </cell>
          <cell r="CC188">
            <v>0.95</v>
          </cell>
          <cell r="CD188">
            <v>0.95</v>
          </cell>
          <cell r="CE188">
            <v>0.95</v>
          </cell>
          <cell r="CF188">
            <v>0.95</v>
          </cell>
          <cell r="CG188">
            <v>0.95</v>
          </cell>
          <cell r="CH188">
            <v>0.95</v>
          </cell>
          <cell r="CI188">
            <v>0.95</v>
          </cell>
          <cell r="CJ188">
            <v>0.95</v>
          </cell>
          <cell r="CK188">
            <v>0.95</v>
          </cell>
        </row>
        <row r="189">
          <cell r="Q189" t="str">
            <v>E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0.5</v>
          </cell>
          <cell r="BF189">
            <v>0.7</v>
          </cell>
          <cell r="BG189">
            <v>0.7</v>
          </cell>
          <cell r="BH189">
            <v>0.7</v>
          </cell>
          <cell r="BI189">
            <v>0.7</v>
          </cell>
          <cell r="BJ189">
            <v>0.7</v>
          </cell>
          <cell r="BK189">
            <v>0.7</v>
          </cell>
          <cell r="BL189">
            <v>0.7</v>
          </cell>
          <cell r="BM189">
            <v>0.7</v>
          </cell>
          <cell r="BN189">
            <v>0.7</v>
          </cell>
          <cell r="BO189">
            <v>0.7</v>
          </cell>
          <cell r="BP189">
            <v>0.7</v>
          </cell>
          <cell r="BQ189">
            <v>0.7</v>
          </cell>
          <cell r="BR189">
            <v>0.95</v>
          </cell>
          <cell r="BS189">
            <v>0.95</v>
          </cell>
          <cell r="BT189">
            <v>0.95</v>
          </cell>
          <cell r="BU189">
            <v>0.95</v>
          </cell>
          <cell r="BV189">
            <v>0.95</v>
          </cell>
          <cell r="BW189">
            <v>0.95</v>
          </cell>
          <cell r="BX189">
            <v>0.95</v>
          </cell>
          <cell r="BY189">
            <v>0.95</v>
          </cell>
          <cell r="BZ189">
            <v>0.95</v>
          </cell>
          <cell r="CA189">
            <v>0.95</v>
          </cell>
          <cell r="CB189">
            <v>0.95</v>
          </cell>
          <cell r="CC189">
            <v>0.95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</row>
        <row r="190">
          <cell r="D190" t="str">
            <v>01</v>
          </cell>
          <cell r="E190" t="str">
            <v>46</v>
          </cell>
          <cell r="F190" t="str">
            <v>E13</v>
          </cell>
          <cell r="H190" t="str">
            <v>001</v>
          </cell>
          <cell r="I190" t="str">
            <v>ACTUALIZACION DIAGRAMAS UNIFILARES - AREA 46</v>
          </cell>
          <cell r="J190">
            <v>39223</v>
          </cell>
          <cell r="K190">
            <v>39289</v>
          </cell>
          <cell r="L190">
            <v>39303</v>
          </cell>
          <cell r="M190">
            <v>39304</v>
          </cell>
          <cell r="N190">
            <v>39318</v>
          </cell>
          <cell r="O190">
            <v>39476</v>
          </cell>
          <cell r="P190">
            <v>87.730066555740436</v>
          </cell>
          <cell r="Q190" t="str">
            <v>P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0.5</v>
          </cell>
          <cell r="AT190">
            <v>0.5</v>
          </cell>
          <cell r="AU190">
            <v>0.7</v>
          </cell>
          <cell r="AV190">
            <v>0.7</v>
          </cell>
          <cell r="AW190">
            <v>0.7</v>
          </cell>
          <cell r="AX190">
            <v>0.95</v>
          </cell>
          <cell r="AY190">
            <v>0.95</v>
          </cell>
          <cell r="AZ190">
            <v>0.95</v>
          </cell>
          <cell r="BA190">
            <v>0.95</v>
          </cell>
          <cell r="BB190">
            <v>0.95</v>
          </cell>
          <cell r="BC190">
            <v>0.95</v>
          </cell>
          <cell r="BD190">
            <v>0.95</v>
          </cell>
          <cell r="BE190">
            <v>0.95</v>
          </cell>
          <cell r="BF190">
            <v>0.95</v>
          </cell>
          <cell r="BG190">
            <v>0.95</v>
          </cell>
          <cell r="BH190">
            <v>0.95</v>
          </cell>
          <cell r="BI190">
            <v>0.95</v>
          </cell>
          <cell r="BJ190">
            <v>0.95</v>
          </cell>
          <cell r="BK190">
            <v>0.95</v>
          </cell>
          <cell r="BL190">
            <v>0.95</v>
          </cell>
          <cell r="BM190">
            <v>0.95</v>
          </cell>
          <cell r="BN190">
            <v>0.95</v>
          </cell>
          <cell r="BO190">
            <v>0.95</v>
          </cell>
          <cell r="BP190">
            <v>0.95</v>
          </cell>
          <cell r="BQ190">
            <v>0.95</v>
          </cell>
          <cell r="BR190">
            <v>0.95</v>
          </cell>
          <cell r="BS190">
            <v>0.95</v>
          </cell>
          <cell r="BT190">
            <v>1</v>
          </cell>
          <cell r="BU190">
            <v>1</v>
          </cell>
          <cell r="BV190">
            <v>1</v>
          </cell>
          <cell r="BW190">
            <v>1</v>
          </cell>
          <cell r="BX190">
            <v>1</v>
          </cell>
          <cell r="BY190">
            <v>1</v>
          </cell>
          <cell r="BZ190">
            <v>1</v>
          </cell>
          <cell r="CA190">
            <v>1</v>
          </cell>
          <cell r="CB190">
            <v>1</v>
          </cell>
          <cell r="CC190">
            <v>1</v>
          </cell>
          <cell r="CD190">
            <v>1</v>
          </cell>
          <cell r="CE190">
            <v>1</v>
          </cell>
          <cell r="CF190">
            <v>1</v>
          </cell>
          <cell r="CG190">
            <v>1</v>
          </cell>
          <cell r="CH190">
            <v>1</v>
          </cell>
          <cell r="CI190">
            <v>1</v>
          </cell>
          <cell r="CJ190">
            <v>1</v>
          </cell>
          <cell r="CK190">
            <v>1</v>
          </cell>
        </row>
        <row r="191">
          <cell r="J191">
            <v>39223</v>
          </cell>
          <cell r="K191">
            <v>39289</v>
          </cell>
          <cell r="L191">
            <v>39303</v>
          </cell>
          <cell r="M191">
            <v>39472</v>
          </cell>
          <cell r="N191">
            <v>39500</v>
          </cell>
          <cell r="O191">
            <v>39642</v>
          </cell>
          <cell r="Q191" t="str">
            <v>R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0.5</v>
          </cell>
          <cell r="AT191">
            <v>0.5</v>
          </cell>
          <cell r="AU191">
            <v>0.7</v>
          </cell>
          <cell r="AV191">
            <v>0.7</v>
          </cell>
          <cell r="AW191">
            <v>0.7</v>
          </cell>
          <cell r="AX191">
            <v>0.7</v>
          </cell>
          <cell r="AY191">
            <v>0.7</v>
          </cell>
          <cell r="AZ191">
            <v>0.7</v>
          </cell>
          <cell r="BA191">
            <v>0.7</v>
          </cell>
          <cell r="BB191">
            <v>0.7</v>
          </cell>
          <cell r="BC191">
            <v>0.7</v>
          </cell>
          <cell r="BD191">
            <v>0.7</v>
          </cell>
          <cell r="BE191">
            <v>0.7</v>
          </cell>
          <cell r="BF191">
            <v>0.7</v>
          </cell>
          <cell r="BG191">
            <v>0.7</v>
          </cell>
          <cell r="BH191">
            <v>0.7</v>
          </cell>
          <cell r="BI191">
            <v>0.7</v>
          </cell>
          <cell r="BJ191">
            <v>0.7</v>
          </cell>
          <cell r="BK191">
            <v>0.7</v>
          </cell>
          <cell r="BL191">
            <v>0.7</v>
          </cell>
          <cell r="BM191">
            <v>0.7</v>
          </cell>
          <cell r="BN191">
            <v>0.7</v>
          </cell>
          <cell r="BO191">
            <v>0.7</v>
          </cell>
          <cell r="BP191">
            <v>0.7</v>
          </cell>
          <cell r="BQ191">
            <v>0.7</v>
          </cell>
          <cell r="BR191">
            <v>0.7</v>
          </cell>
          <cell r="BS191">
            <v>0.7</v>
          </cell>
          <cell r="BT191">
            <v>0.7</v>
          </cell>
          <cell r="BU191">
            <v>0.7</v>
          </cell>
          <cell r="BV191">
            <v>0.7</v>
          </cell>
          <cell r="BW191">
            <v>0.7</v>
          </cell>
          <cell r="BX191">
            <v>0.95</v>
          </cell>
          <cell r="BY191">
            <v>0.95</v>
          </cell>
          <cell r="BZ191">
            <v>0.95</v>
          </cell>
          <cell r="CA191">
            <v>0.95</v>
          </cell>
          <cell r="CB191">
            <v>0.95</v>
          </cell>
          <cell r="CC191">
            <v>0.95</v>
          </cell>
          <cell r="CD191">
            <v>0.95</v>
          </cell>
          <cell r="CE191">
            <v>0.95</v>
          </cell>
          <cell r="CF191">
            <v>0.95</v>
          </cell>
          <cell r="CG191">
            <v>0.95</v>
          </cell>
          <cell r="CH191">
            <v>0.95</v>
          </cell>
          <cell r="CI191">
            <v>0.95</v>
          </cell>
          <cell r="CJ191">
            <v>0.95</v>
          </cell>
          <cell r="CK191">
            <v>0.95</v>
          </cell>
        </row>
        <row r="192">
          <cell r="Q192" t="str">
            <v>E</v>
          </cell>
          <cell r="AH192">
            <v>0.1</v>
          </cell>
          <cell r="AI192">
            <v>0.25</v>
          </cell>
          <cell r="AJ192">
            <v>0.25</v>
          </cell>
          <cell r="AK192">
            <v>0.25</v>
          </cell>
          <cell r="AL192">
            <v>0.25</v>
          </cell>
          <cell r="AM192">
            <v>0.25</v>
          </cell>
          <cell r="AN192">
            <v>0.5</v>
          </cell>
          <cell r="AO192">
            <v>0.5</v>
          </cell>
          <cell r="AP192">
            <v>0.7</v>
          </cell>
          <cell r="AQ192">
            <v>0.7</v>
          </cell>
          <cell r="AR192">
            <v>0.7</v>
          </cell>
          <cell r="AS192">
            <v>0.7</v>
          </cell>
          <cell r="AT192">
            <v>0.7</v>
          </cell>
          <cell r="AU192">
            <v>0.7</v>
          </cell>
          <cell r="AV192">
            <v>0.7</v>
          </cell>
          <cell r="AW192">
            <v>0.7</v>
          </cell>
          <cell r="AX192">
            <v>0.7</v>
          </cell>
          <cell r="AY192">
            <v>0.7</v>
          </cell>
          <cell r="AZ192">
            <v>0.7</v>
          </cell>
          <cell r="BA192">
            <v>0.7</v>
          </cell>
          <cell r="BB192">
            <v>0.7</v>
          </cell>
          <cell r="BC192">
            <v>0.7</v>
          </cell>
          <cell r="BD192">
            <v>0.7</v>
          </cell>
          <cell r="BE192">
            <v>0.7</v>
          </cell>
          <cell r="BF192">
            <v>0.7</v>
          </cell>
          <cell r="BG192">
            <v>0.7</v>
          </cell>
          <cell r="BH192">
            <v>0.7</v>
          </cell>
          <cell r="BI192">
            <v>0.7</v>
          </cell>
          <cell r="BJ192">
            <v>0.7</v>
          </cell>
          <cell r="BK192">
            <v>0.7</v>
          </cell>
          <cell r="BL192">
            <v>0.7</v>
          </cell>
          <cell r="BM192">
            <v>0.7</v>
          </cell>
          <cell r="BN192">
            <v>0.7</v>
          </cell>
          <cell r="BO192">
            <v>0.7</v>
          </cell>
          <cell r="BP192">
            <v>0.7</v>
          </cell>
          <cell r="BQ192">
            <v>0.7</v>
          </cell>
          <cell r="BR192">
            <v>0.7</v>
          </cell>
          <cell r="BS192">
            <v>0.7</v>
          </cell>
          <cell r="BT192">
            <v>0.7</v>
          </cell>
          <cell r="BU192">
            <v>0.7</v>
          </cell>
          <cell r="BV192">
            <v>0.7</v>
          </cell>
          <cell r="BW192">
            <v>0.95</v>
          </cell>
          <cell r="BX192">
            <v>0.95</v>
          </cell>
          <cell r="BY192">
            <v>0.95</v>
          </cell>
          <cell r="BZ192">
            <v>0.95</v>
          </cell>
          <cell r="CA192">
            <v>0.95</v>
          </cell>
          <cell r="CB192">
            <v>0.95</v>
          </cell>
          <cell r="CC192">
            <v>0.95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</row>
        <row r="193">
          <cell r="D193" t="str">
            <v>01</v>
          </cell>
          <cell r="E193" t="str">
            <v>46</v>
          </cell>
          <cell r="F193" t="str">
            <v>E13</v>
          </cell>
          <cell r="H193">
            <v>101</v>
          </cell>
          <cell r="I193" t="str">
            <v>DIAGRAMAS TRIFILARES (ILUMINACION Y SERVICIOS) - AREA 46</v>
          </cell>
          <cell r="J193">
            <v>39307</v>
          </cell>
          <cell r="K193">
            <v>39362</v>
          </cell>
          <cell r="L193">
            <v>39376</v>
          </cell>
          <cell r="M193">
            <v>39377</v>
          </cell>
          <cell r="N193">
            <v>39391</v>
          </cell>
          <cell r="O193">
            <v>39476</v>
          </cell>
          <cell r="P193">
            <v>87.730066555740436</v>
          </cell>
          <cell r="Q193" t="str">
            <v>P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0.5</v>
          </cell>
          <cell r="BE193">
            <v>0.5</v>
          </cell>
          <cell r="BF193">
            <v>0.7</v>
          </cell>
          <cell r="BG193">
            <v>0.7</v>
          </cell>
          <cell r="BH193">
            <v>0.95</v>
          </cell>
          <cell r="BI193">
            <v>0.95</v>
          </cell>
          <cell r="BJ193">
            <v>0.95</v>
          </cell>
          <cell r="BK193">
            <v>0.95</v>
          </cell>
          <cell r="BL193">
            <v>0.95</v>
          </cell>
          <cell r="BM193">
            <v>0.95</v>
          </cell>
          <cell r="BN193">
            <v>0.95</v>
          </cell>
          <cell r="BO193">
            <v>0.95</v>
          </cell>
          <cell r="BP193">
            <v>0.95</v>
          </cell>
          <cell r="BQ193">
            <v>0.95</v>
          </cell>
          <cell r="BR193">
            <v>0.95</v>
          </cell>
          <cell r="BS193">
            <v>0.95</v>
          </cell>
          <cell r="BT193">
            <v>1</v>
          </cell>
          <cell r="BU193">
            <v>1</v>
          </cell>
          <cell r="BV193">
            <v>1</v>
          </cell>
          <cell r="BW193">
            <v>1</v>
          </cell>
          <cell r="BX193">
            <v>1</v>
          </cell>
          <cell r="BY193">
            <v>1</v>
          </cell>
          <cell r="BZ193">
            <v>1</v>
          </cell>
          <cell r="CA193">
            <v>1</v>
          </cell>
          <cell r="CB193">
            <v>1</v>
          </cell>
          <cell r="CC193">
            <v>1</v>
          </cell>
          <cell r="CD193">
            <v>1</v>
          </cell>
          <cell r="CE193">
            <v>1</v>
          </cell>
          <cell r="CF193">
            <v>1</v>
          </cell>
          <cell r="CG193">
            <v>1</v>
          </cell>
          <cell r="CH193">
            <v>1</v>
          </cell>
          <cell r="CI193">
            <v>1</v>
          </cell>
          <cell r="CJ193">
            <v>1</v>
          </cell>
          <cell r="CK193">
            <v>1</v>
          </cell>
        </row>
        <row r="194">
          <cell r="J194">
            <v>39307</v>
          </cell>
          <cell r="K194">
            <v>39465</v>
          </cell>
          <cell r="L194">
            <v>39500</v>
          </cell>
          <cell r="M194">
            <v>39521</v>
          </cell>
          <cell r="N194">
            <v>39563</v>
          </cell>
          <cell r="O194">
            <v>39642</v>
          </cell>
          <cell r="Q194" t="str">
            <v>R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0.5</v>
          </cell>
          <cell r="BT194">
            <v>0.5</v>
          </cell>
          <cell r="BU194">
            <v>0.5</v>
          </cell>
          <cell r="BV194">
            <v>0.5</v>
          </cell>
          <cell r="BW194">
            <v>0.5</v>
          </cell>
          <cell r="BX194">
            <v>0.7</v>
          </cell>
          <cell r="BY194">
            <v>0.7</v>
          </cell>
          <cell r="BZ194">
            <v>0.7</v>
          </cell>
          <cell r="CA194">
            <v>0.7</v>
          </cell>
          <cell r="CB194">
            <v>0.7</v>
          </cell>
          <cell r="CC194">
            <v>0.7</v>
          </cell>
          <cell r="CD194">
            <v>0.7</v>
          </cell>
          <cell r="CE194">
            <v>0.7</v>
          </cell>
          <cell r="CF194">
            <v>0.7</v>
          </cell>
          <cell r="CG194">
            <v>0.95</v>
          </cell>
          <cell r="CH194">
            <v>0.95</v>
          </cell>
          <cell r="CI194">
            <v>0.95</v>
          </cell>
          <cell r="CJ194">
            <v>0.95</v>
          </cell>
          <cell r="CK194">
            <v>0.95</v>
          </cell>
        </row>
        <row r="195">
          <cell r="Q195" t="str">
            <v>E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0.5</v>
          </cell>
          <cell r="BR195">
            <v>0.5</v>
          </cell>
          <cell r="BS195">
            <v>0.5</v>
          </cell>
          <cell r="BT195">
            <v>0.5</v>
          </cell>
          <cell r="BU195">
            <v>0.5</v>
          </cell>
          <cell r="BV195">
            <v>0.5</v>
          </cell>
          <cell r="BW195">
            <v>0.5</v>
          </cell>
          <cell r="BX195">
            <v>0.95</v>
          </cell>
          <cell r="BY195">
            <v>0.95</v>
          </cell>
          <cell r="BZ195">
            <v>0.95</v>
          </cell>
          <cell r="CA195">
            <v>0.95</v>
          </cell>
          <cell r="CB195">
            <v>0.95</v>
          </cell>
          <cell r="CC195">
            <v>0.95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</row>
        <row r="196">
          <cell r="D196" t="str">
            <v>01</v>
          </cell>
          <cell r="E196" t="str">
            <v>46</v>
          </cell>
          <cell r="F196" t="str">
            <v>E01</v>
          </cell>
          <cell r="G196" t="str">
            <v>CAL</v>
          </cell>
          <cell r="H196" t="str">
            <v>003</v>
          </cell>
          <cell r="I196" t="str">
            <v>ESTUDIO COORDINACION PROTECCIONES AREA 46</v>
          </cell>
          <cell r="J196">
            <v>39377</v>
          </cell>
          <cell r="K196">
            <v>39402</v>
          </cell>
          <cell r="L196">
            <v>39416</v>
          </cell>
          <cell r="M196">
            <v>39417</v>
          </cell>
          <cell r="N196">
            <v>39431</v>
          </cell>
          <cell r="O196">
            <v>39476</v>
          </cell>
          <cell r="P196">
            <v>87.730066555740436</v>
          </cell>
          <cell r="Q196" t="str">
            <v>P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0.5</v>
          </cell>
          <cell r="BK196">
            <v>0.5</v>
          </cell>
          <cell r="BL196">
            <v>0.7</v>
          </cell>
          <cell r="BM196">
            <v>0.7</v>
          </cell>
          <cell r="BN196">
            <v>0.95</v>
          </cell>
          <cell r="BO196">
            <v>0.95</v>
          </cell>
          <cell r="BP196">
            <v>0.95</v>
          </cell>
          <cell r="BQ196">
            <v>0.95</v>
          </cell>
          <cell r="BR196">
            <v>0.95</v>
          </cell>
          <cell r="BS196">
            <v>0.95</v>
          </cell>
          <cell r="BT196">
            <v>1</v>
          </cell>
          <cell r="BU196">
            <v>1</v>
          </cell>
          <cell r="BV196">
            <v>1</v>
          </cell>
          <cell r="BW196">
            <v>1</v>
          </cell>
          <cell r="BX196">
            <v>1</v>
          </cell>
          <cell r="BY196">
            <v>1</v>
          </cell>
          <cell r="BZ196">
            <v>1</v>
          </cell>
          <cell r="CA196">
            <v>1</v>
          </cell>
          <cell r="CB196">
            <v>1</v>
          </cell>
          <cell r="CC196">
            <v>1</v>
          </cell>
          <cell r="CD196">
            <v>1</v>
          </cell>
          <cell r="CE196">
            <v>1</v>
          </cell>
          <cell r="CF196">
            <v>1</v>
          </cell>
          <cell r="CG196">
            <v>1</v>
          </cell>
          <cell r="CH196">
            <v>1</v>
          </cell>
          <cell r="CI196">
            <v>1</v>
          </cell>
          <cell r="CJ196">
            <v>1</v>
          </cell>
          <cell r="CK196">
            <v>1</v>
          </cell>
        </row>
        <row r="197">
          <cell r="J197">
            <v>39377</v>
          </cell>
          <cell r="K197">
            <v>39402</v>
          </cell>
          <cell r="L197">
            <v>39374</v>
          </cell>
          <cell r="M197">
            <v>39521</v>
          </cell>
          <cell r="N197">
            <v>39563</v>
          </cell>
          <cell r="O197">
            <v>39642</v>
          </cell>
          <cell r="Q197" t="str">
            <v>R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0.7</v>
          </cell>
          <cell r="BG197">
            <v>0.7</v>
          </cell>
          <cell r="BH197">
            <v>0.7</v>
          </cell>
          <cell r="BI197">
            <v>0.7</v>
          </cell>
          <cell r="BJ197">
            <v>0.7</v>
          </cell>
          <cell r="BK197">
            <v>0.7</v>
          </cell>
          <cell r="BL197">
            <v>0.7</v>
          </cell>
          <cell r="BM197">
            <v>0.7</v>
          </cell>
          <cell r="BN197">
            <v>0.7</v>
          </cell>
          <cell r="BO197">
            <v>0.7</v>
          </cell>
          <cell r="BP197">
            <v>0.7</v>
          </cell>
          <cell r="BQ197">
            <v>0.7</v>
          </cell>
          <cell r="BR197">
            <v>0.7</v>
          </cell>
          <cell r="BS197">
            <v>0.7</v>
          </cell>
          <cell r="BT197">
            <v>0.7</v>
          </cell>
          <cell r="BU197">
            <v>0.7</v>
          </cell>
          <cell r="BV197">
            <v>0.7</v>
          </cell>
          <cell r="BW197">
            <v>0.7</v>
          </cell>
          <cell r="BX197">
            <v>0.7</v>
          </cell>
          <cell r="BY197">
            <v>0.7</v>
          </cell>
          <cell r="BZ197">
            <v>0.7</v>
          </cell>
          <cell r="CA197">
            <v>0.7</v>
          </cell>
          <cell r="CB197">
            <v>0.7</v>
          </cell>
          <cell r="CC197">
            <v>0.7</v>
          </cell>
          <cell r="CD197">
            <v>0.7</v>
          </cell>
          <cell r="CE197">
            <v>0.7</v>
          </cell>
          <cell r="CF197">
            <v>0.7</v>
          </cell>
          <cell r="CG197">
            <v>0.95</v>
          </cell>
          <cell r="CH197">
            <v>0.95</v>
          </cell>
          <cell r="CI197">
            <v>0.95</v>
          </cell>
          <cell r="CJ197">
            <v>0.95</v>
          </cell>
          <cell r="CK197">
            <v>0.95</v>
          </cell>
        </row>
        <row r="198">
          <cell r="Q198" t="str">
            <v>E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0.5</v>
          </cell>
          <cell r="BA198">
            <v>0.5</v>
          </cell>
          <cell r="BB198">
            <v>0.5</v>
          </cell>
          <cell r="BC198">
            <v>0.7</v>
          </cell>
          <cell r="BD198">
            <v>0.7</v>
          </cell>
          <cell r="BE198">
            <v>0.7</v>
          </cell>
          <cell r="BF198">
            <v>0.7</v>
          </cell>
          <cell r="BG198">
            <v>0.7</v>
          </cell>
          <cell r="BH198">
            <v>0.7</v>
          </cell>
          <cell r="BI198">
            <v>0.7</v>
          </cell>
          <cell r="BJ198">
            <v>0.7</v>
          </cell>
          <cell r="BK198">
            <v>0.7</v>
          </cell>
          <cell r="BL198">
            <v>0.7</v>
          </cell>
          <cell r="BM198">
            <v>0.7</v>
          </cell>
          <cell r="BN198">
            <v>0.7</v>
          </cell>
          <cell r="BO198">
            <v>0.7</v>
          </cell>
          <cell r="BP198">
            <v>0.7</v>
          </cell>
          <cell r="BQ198">
            <v>0.7</v>
          </cell>
          <cell r="BR198">
            <v>0.7</v>
          </cell>
          <cell r="BS198">
            <v>0.7</v>
          </cell>
          <cell r="BT198">
            <v>0.7</v>
          </cell>
          <cell r="BU198">
            <v>0.7</v>
          </cell>
          <cell r="BV198">
            <v>0.7</v>
          </cell>
          <cell r="BW198">
            <v>0.7</v>
          </cell>
          <cell r="BX198">
            <v>0.7</v>
          </cell>
          <cell r="BY198">
            <v>0.7</v>
          </cell>
          <cell r="BZ198">
            <v>0.7</v>
          </cell>
          <cell r="CA198">
            <v>0.7</v>
          </cell>
          <cell r="CB198">
            <v>0.7</v>
          </cell>
          <cell r="CC198">
            <v>0.7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</row>
        <row r="199">
          <cell r="D199" t="str">
            <v>01</v>
          </cell>
          <cell r="E199" t="str">
            <v>46</v>
          </cell>
          <cell r="F199" t="str">
            <v>E13</v>
          </cell>
          <cell r="H199">
            <v>201</v>
          </cell>
          <cell r="I199" t="str">
            <v>ESQUEMATICOS DE CONTROL DE MOTORES - AREA 46</v>
          </cell>
          <cell r="J199">
            <v>39286</v>
          </cell>
          <cell r="K199">
            <v>39325</v>
          </cell>
          <cell r="L199">
            <v>39339</v>
          </cell>
          <cell r="M199">
            <v>39340</v>
          </cell>
          <cell r="N199">
            <v>39354</v>
          </cell>
          <cell r="O199">
            <v>39476</v>
          </cell>
          <cell r="P199">
            <v>87.730066555740436</v>
          </cell>
          <cell r="Q199" t="str">
            <v>P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0.5</v>
          </cell>
          <cell r="AZ199">
            <v>0.5</v>
          </cell>
          <cell r="BA199">
            <v>0.7</v>
          </cell>
          <cell r="BB199">
            <v>0.7</v>
          </cell>
          <cell r="BC199">
            <v>0.95</v>
          </cell>
          <cell r="BD199">
            <v>0.95</v>
          </cell>
          <cell r="BE199">
            <v>0.95</v>
          </cell>
          <cell r="BF199">
            <v>0.95</v>
          </cell>
          <cell r="BG199">
            <v>0.95</v>
          </cell>
          <cell r="BH199">
            <v>0.95</v>
          </cell>
          <cell r="BI199">
            <v>0.95</v>
          </cell>
          <cell r="BJ199">
            <v>0.95</v>
          </cell>
          <cell r="BK199">
            <v>0.95</v>
          </cell>
          <cell r="BL199">
            <v>0.95</v>
          </cell>
          <cell r="BM199">
            <v>0.95</v>
          </cell>
          <cell r="BN199">
            <v>0.95</v>
          </cell>
          <cell r="BO199">
            <v>0.95</v>
          </cell>
          <cell r="BP199">
            <v>0.95</v>
          </cell>
          <cell r="BQ199">
            <v>0.95</v>
          </cell>
          <cell r="BR199">
            <v>0.95</v>
          </cell>
          <cell r="BS199">
            <v>0.95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</row>
        <row r="200">
          <cell r="J200">
            <v>39373</v>
          </cell>
          <cell r="K200">
            <v>39381</v>
          </cell>
          <cell r="L200">
            <v>39416</v>
          </cell>
          <cell r="M200">
            <v>39521</v>
          </cell>
          <cell r="N200">
            <v>39563</v>
          </cell>
          <cell r="O200">
            <v>39642</v>
          </cell>
          <cell r="Q200" t="str">
            <v>R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0.5</v>
          </cell>
          <cell r="BH200">
            <v>0.5</v>
          </cell>
          <cell r="BI200">
            <v>0.5</v>
          </cell>
          <cell r="BJ200">
            <v>0.5</v>
          </cell>
          <cell r="BK200">
            <v>0.5</v>
          </cell>
          <cell r="BL200">
            <v>0.7</v>
          </cell>
          <cell r="BM200">
            <v>0.7</v>
          </cell>
          <cell r="BN200">
            <v>0.7</v>
          </cell>
          <cell r="BO200">
            <v>0.7</v>
          </cell>
          <cell r="BP200">
            <v>0.7</v>
          </cell>
          <cell r="BQ200">
            <v>0.7</v>
          </cell>
          <cell r="BR200">
            <v>0.7</v>
          </cell>
          <cell r="BS200">
            <v>0.7</v>
          </cell>
          <cell r="BT200">
            <v>0.7</v>
          </cell>
          <cell r="BU200">
            <v>0.7</v>
          </cell>
          <cell r="BV200">
            <v>0.7</v>
          </cell>
          <cell r="BW200">
            <v>0.7</v>
          </cell>
          <cell r="BX200">
            <v>0.7</v>
          </cell>
          <cell r="BY200">
            <v>0.7</v>
          </cell>
          <cell r="BZ200">
            <v>0.7</v>
          </cell>
          <cell r="CA200">
            <v>0.7</v>
          </cell>
          <cell r="CB200">
            <v>0.7</v>
          </cell>
          <cell r="CC200">
            <v>0.7</v>
          </cell>
          <cell r="CD200">
            <v>0.7</v>
          </cell>
          <cell r="CE200">
            <v>0.7</v>
          </cell>
          <cell r="CF200">
            <v>0.7</v>
          </cell>
          <cell r="CG200">
            <v>0.95</v>
          </cell>
          <cell r="CH200">
            <v>0.95</v>
          </cell>
          <cell r="CI200">
            <v>0.95</v>
          </cell>
          <cell r="CJ200">
            <v>0.95</v>
          </cell>
          <cell r="CK200">
            <v>0.95</v>
          </cell>
        </row>
        <row r="201">
          <cell r="Q201" t="str">
            <v>E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0.5</v>
          </cell>
          <cell r="BJ201">
            <v>0.5</v>
          </cell>
          <cell r="BK201">
            <v>0.5</v>
          </cell>
          <cell r="BL201">
            <v>0.5</v>
          </cell>
          <cell r="BM201">
            <v>0.5</v>
          </cell>
          <cell r="BN201">
            <v>0.7</v>
          </cell>
          <cell r="BO201">
            <v>0.7</v>
          </cell>
          <cell r="BP201">
            <v>0.7</v>
          </cell>
          <cell r="BQ201">
            <v>0.7</v>
          </cell>
          <cell r="BR201">
            <v>0.7</v>
          </cell>
          <cell r="BS201">
            <v>0.7</v>
          </cell>
          <cell r="BT201">
            <v>0.7</v>
          </cell>
          <cell r="BU201">
            <v>0.7</v>
          </cell>
          <cell r="BV201">
            <v>0.7</v>
          </cell>
          <cell r="BW201">
            <v>0.7</v>
          </cell>
          <cell r="BX201">
            <v>0.7</v>
          </cell>
          <cell r="BY201">
            <v>0.7</v>
          </cell>
          <cell r="BZ201">
            <v>0.7</v>
          </cell>
          <cell r="CA201">
            <v>0.7</v>
          </cell>
          <cell r="CB201">
            <v>0.7</v>
          </cell>
          <cell r="CC201">
            <v>0.7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</row>
        <row r="202">
          <cell r="D202" t="str">
            <v>01</v>
          </cell>
          <cell r="E202" t="str">
            <v>46</v>
          </cell>
          <cell r="F202" t="str">
            <v>E01</v>
          </cell>
          <cell r="G202" t="str">
            <v>CAL</v>
          </cell>
          <cell r="H202" t="str">
            <v>006</v>
          </cell>
          <cell r="I202" t="str">
            <v>ESTUDIO FLUJO DE CORTO CIRCUITO - AREA 46</v>
          </cell>
          <cell r="J202">
            <v>39266</v>
          </cell>
          <cell r="K202">
            <v>39297</v>
          </cell>
          <cell r="L202">
            <v>39311</v>
          </cell>
          <cell r="M202">
            <v>39385</v>
          </cell>
          <cell r="N202">
            <v>39399</v>
          </cell>
          <cell r="O202">
            <v>39476</v>
          </cell>
          <cell r="P202">
            <v>87.730066555740436</v>
          </cell>
          <cell r="Q202" t="str">
            <v>P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0.5</v>
          </cell>
          <cell r="AV202">
            <v>0.5</v>
          </cell>
          <cell r="AW202">
            <v>0.7</v>
          </cell>
          <cell r="AX202">
            <v>0.7</v>
          </cell>
          <cell r="AY202">
            <v>0.7</v>
          </cell>
          <cell r="AZ202">
            <v>0.7</v>
          </cell>
          <cell r="BA202">
            <v>0.7</v>
          </cell>
          <cell r="BB202">
            <v>0.7</v>
          </cell>
          <cell r="BC202">
            <v>0.7</v>
          </cell>
          <cell r="BD202">
            <v>0.7</v>
          </cell>
          <cell r="BE202">
            <v>0.7</v>
          </cell>
          <cell r="BF202">
            <v>0.7</v>
          </cell>
          <cell r="BG202">
            <v>0.7</v>
          </cell>
          <cell r="BH202">
            <v>0.7</v>
          </cell>
          <cell r="BI202">
            <v>0.95</v>
          </cell>
          <cell r="BJ202">
            <v>0.95</v>
          </cell>
          <cell r="BK202">
            <v>0.95</v>
          </cell>
          <cell r="BL202">
            <v>0.95</v>
          </cell>
          <cell r="BM202">
            <v>0.95</v>
          </cell>
          <cell r="BN202">
            <v>0.95</v>
          </cell>
          <cell r="BO202">
            <v>0.95</v>
          </cell>
          <cell r="BP202">
            <v>0.95</v>
          </cell>
          <cell r="BQ202">
            <v>0.95</v>
          </cell>
          <cell r="BR202">
            <v>0.95</v>
          </cell>
          <cell r="BS202">
            <v>0.95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</row>
        <row r="203">
          <cell r="J203">
            <v>39286</v>
          </cell>
          <cell r="K203">
            <v>39297</v>
          </cell>
          <cell r="L203">
            <v>39512</v>
          </cell>
          <cell r="M203">
            <v>39521</v>
          </cell>
          <cell r="N203">
            <v>39563</v>
          </cell>
          <cell r="O203">
            <v>39642</v>
          </cell>
          <cell r="Q203" t="str">
            <v>R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0.5</v>
          </cell>
          <cell r="AV203">
            <v>0.5</v>
          </cell>
          <cell r="AW203">
            <v>0.5</v>
          </cell>
          <cell r="AX203">
            <v>0.5</v>
          </cell>
          <cell r="AY203">
            <v>0.5</v>
          </cell>
          <cell r="AZ203">
            <v>0.5</v>
          </cell>
          <cell r="BA203">
            <v>0.5</v>
          </cell>
          <cell r="BB203">
            <v>0.5</v>
          </cell>
          <cell r="BC203">
            <v>0.5</v>
          </cell>
          <cell r="BD203">
            <v>0.5</v>
          </cell>
          <cell r="BE203">
            <v>0.5</v>
          </cell>
          <cell r="BF203">
            <v>0.5</v>
          </cell>
          <cell r="BG203">
            <v>0.5</v>
          </cell>
          <cell r="BH203">
            <v>0.5</v>
          </cell>
          <cell r="BI203">
            <v>0.5</v>
          </cell>
          <cell r="BJ203">
            <v>0.5</v>
          </cell>
          <cell r="BK203">
            <v>0.5</v>
          </cell>
          <cell r="BL203">
            <v>0.5</v>
          </cell>
          <cell r="BM203">
            <v>0.5</v>
          </cell>
          <cell r="BN203">
            <v>0.5</v>
          </cell>
          <cell r="BO203">
            <v>0.5</v>
          </cell>
          <cell r="BP203">
            <v>0.5</v>
          </cell>
          <cell r="BQ203">
            <v>0.5</v>
          </cell>
          <cell r="BR203">
            <v>0.5</v>
          </cell>
          <cell r="BS203">
            <v>0.5</v>
          </cell>
          <cell r="BT203">
            <v>0.5</v>
          </cell>
          <cell r="BU203">
            <v>0.5</v>
          </cell>
          <cell r="BV203">
            <v>0.5</v>
          </cell>
          <cell r="BW203">
            <v>0.5</v>
          </cell>
          <cell r="BX203">
            <v>0.5</v>
          </cell>
          <cell r="BY203">
            <v>0.7</v>
          </cell>
          <cell r="BZ203">
            <v>0.7</v>
          </cell>
          <cell r="CA203">
            <v>0.7</v>
          </cell>
          <cell r="CB203">
            <v>0.7</v>
          </cell>
          <cell r="CC203">
            <v>0.7</v>
          </cell>
          <cell r="CD203">
            <v>0.7</v>
          </cell>
          <cell r="CE203">
            <v>0.7</v>
          </cell>
          <cell r="CF203">
            <v>0.7</v>
          </cell>
          <cell r="CG203">
            <v>0.95</v>
          </cell>
          <cell r="CH203">
            <v>0.95</v>
          </cell>
          <cell r="CI203">
            <v>0.95</v>
          </cell>
          <cell r="CJ203">
            <v>0.95</v>
          </cell>
          <cell r="CK203">
            <v>0.95</v>
          </cell>
        </row>
        <row r="204">
          <cell r="Q204" t="str">
            <v>E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0.5</v>
          </cell>
          <cell r="BA204">
            <v>0.5</v>
          </cell>
          <cell r="BB204">
            <v>0.5</v>
          </cell>
          <cell r="BC204">
            <v>0.5</v>
          </cell>
          <cell r="BD204">
            <v>0.5</v>
          </cell>
          <cell r="BE204">
            <v>0.5</v>
          </cell>
          <cell r="BF204">
            <v>0.5</v>
          </cell>
          <cell r="BG204">
            <v>0.5</v>
          </cell>
          <cell r="BH204">
            <v>0.5</v>
          </cell>
          <cell r="BI204">
            <v>0.5</v>
          </cell>
          <cell r="BJ204">
            <v>0.5</v>
          </cell>
          <cell r="BK204">
            <v>0.5</v>
          </cell>
          <cell r="BL204">
            <v>0.5</v>
          </cell>
          <cell r="BM204">
            <v>0.5</v>
          </cell>
          <cell r="BN204">
            <v>0.5</v>
          </cell>
          <cell r="BO204">
            <v>0.5</v>
          </cell>
          <cell r="BP204">
            <v>0.5</v>
          </cell>
          <cell r="BQ204">
            <v>0.5</v>
          </cell>
          <cell r="BR204">
            <v>0.5</v>
          </cell>
          <cell r="BS204">
            <v>0.5</v>
          </cell>
          <cell r="BT204">
            <v>0.5</v>
          </cell>
          <cell r="BU204">
            <v>0.5</v>
          </cell>
          <cell r="BV204">
            <v>0.5</v>
          </cell>
          <cell r="BW204">
            <v>0.5</v>
          </cell>
          <cell r="BX204">
            <v>0.5</v>
          </cell>
          <cell r="BY204">
            <v>0.5</v>
          </cell>
          <cell r="BZ204">
            <v>0.5</v>
          </cell>
          <cell r="CA204">
            <v>0.5</v>
          </cell>
          <cell r="CB204">
            <v>0.7</v>
          </cell>
          <cell r="CC204">
            <v>0.7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</row>
        <row r="205">
          <cell r="D205" t="str">
            <v>01</v>
          </cell>
          <cell r="E205" t="str">
            <v>46</v>
          </cell>
          <cell r="F205" t="str">
            <v>E33</v>
          </cell>
          <cell r="H205">
            <v>201</v>
          </cell>
          <cell r="I205" t="str">
            <v>PLANO DE CANALIZACIONES ELECTRICAS  SUBTERRANEAS - AREA 46</v>
          </cell>
          <cell r="J205">
            <v>39272</v>
          </cell>
          <cell r="K205">
            <v>39317</v>
          </cell>
          <cell r="L205">
            <v>39331</v>
          </cell>
          <cell r="M205">
            <v>39332</v>
          </cell>
          <cell r="N205">
            <v>39346</v>
          </cell>
          <cell r="O205">
            <v>39476</v>
          </cell>
          <cell r="P205">
            <v>63.011257903494155</v>
          </cell>
          <cell r="Q205" t="str">
            <v>P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0.5</v>
          </cell>
          <cell r="AX205">
            <v>0.5</v>
          </cell>
          <cell r="AY205">
            <v>0.7</v>
          </cell>
          <cell r="AZ205">
            <v>0.7</v>
          </cell>
          <cell r="BA205">
            <v>0.7</v>
          </cell>
          <cell r="BB205">
            <v>0.95</v>
          </cell>
          <cell r="BC205">
            <v>0.95</v>
          </cell>
          <cell r="BD205">
            <v>0.95</v>
          </cell>
          <cell r="BE205">
            <v>0.95</v>
          </cell>
          <cell r="BF205">
            <v>0.95</v>
          </cell>
          <cell r="BG205">
            <v>0.95</v>
          </cell>
          <cell r="BH205">
            <v>0.95</v>
          </cell>
          <cell r="BI205">
            <v>0.95</v>
          </cell>
          <cell r="BJ205">
            <v>0.95</v>
          </cell>
          <cell r="BK205">
            <v>0.95</v>
          </cell>
          <cell r="BL205">
            <v>0.95</v>
          </cell>
          <cell r="BM205">
            <v>0.95</v>
          </cell>
          <cell r="BN205">
            <v>0.95</v>
          </cell>
          <cell r="BO205">
            <v>0.95</v>
          </cell>
          <cell r="BP205">
            <v>0.95</v>
          </cell>
          <cell r="BQ205">
            <v>0.95</v>
          </cell>
          <cell r="BR205">
            <v>0.95</v>
          </cell>
          <cell r="BS205">
            <v>0.95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</row>
        <row r="206">
          <cell r="J206">
            <v>39272</v>
          </cell>
          <cell r="K206">
            <v>39353</v>
          </cell>
          <cell r="L206">
            <v>39381</v>
          </cell>
          <cell r="M206">
            <v>39521</v>
          </cell>
          <cell r="N206">
            <v>39563</v>
          </cell>
          <cell r="O206">
            <v>39642</v>
          </cell>
          <cell r="Q206" t="str">
            <v>R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0.5</v>
          </cell>
          <cell r="BD206">
            <v>0.5</v>
          </cell>
          <cell r="BE206">
            <v>0.5</v>
          </cell>
          <cell r="BF206">
            <v>0.5</v>
          </cell>
          <cell r="BG206">
            <v>0.7</v>
          </cell>
          <cell r="BH206">
            <v>0.7</v>
          </cell>
          <cell r="BI206">
            <v>0.7</v>
          </cell>
          <cell r="BJ206">
            <v>0.7</v>
          </cell>
          <cell r="BK206">
            <v>0.7</v>
          </cell>
          <cell r="BL206">
            <v>0.7</v>
          </cell>
          <cell r="BM206">
            <v>0.7</v>
          </cell>
          <cell r="BN206">
            <v>0.7</v>
          </cell>
          <cell r="BO206">
            <v>0.7</v>
          </cell>
          <cell r="BP206">
            <v>0.7</v>
          </cell>
          <cell r="BQ206">
            <v>0.7</v>
          </cell>
          <cell r="BR206">
            <v>0.7</v>
          </cell>
          <cell r="BS206">
            <v>0.7</v>
          </cell>
          <cell r="BT206">
            <v>0.7</v>
          </cell>
          <cell r="BU206">
            <v>0.7</v>
          </cell>
          <cell r="BV206">
            <v>0.7</v>
          </cell>
          <cell r="BW206">
            <v>0.7</v>
          </cell>
          <cell r="BX206">
            <v>0.7</v>
          </cell>
          <cell r="BY206">
            <v>0.7</v>
          </cell>
          <cell r="BZ206">
            <v>0.7</v>
          </cell>
          <cell r="CA206">
            <v>0.7</v>
          </cell>
          <cell r="CB206">
            <v>0.7</v>
          </cell>
          <cell r="CC206">
            <v>0.7</v>
          </cell>
          <cell r="CD206">
            <v>0.7</v>
          </cell>
          <cell r="CE206">
            <v>0.7</v>
          </cell>
          <cell r="CF206">
            <v>0.7</v>
          </cell>
          <cell r="CG206">
            <v>0.95</v>
          </cell>
          <cell r="CH206">
            <v>0.95</v>
          </cell>
          <cell r="CI206">
            <v>0.95</v>
          </cell>
          <cell r="CJ206">
            <v>0.95</v>
          </cell>
          <cell r="CK206">
            <v>0.95</v>
          </cell>
        </row>
        <row r="207">
          <cell r="Q207" t="str">
            <v>E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0.7</v>
          </cell>
          <cell r="BF207">
            <v>0.7</v>
          </cell>
          <cell r="BG207">
            <v>0.7</v>
          </cell>
          <cell r="BH207">
            <v>0.7</v>
          </cell>
          <cell r="BI207">
            <v>0.7</v>
          </cell>
          <cell r="BJ207">
            <v>0.7</v>
          </cell>
          <cell r="BK207">
            <v>0.7</v>
          </cell>
          <cell r="BL207">
            <v>0.7</v>
          </cell>
          <cell r="BM207">
            <v>0.7</v>
          </cell>
          <cell r="BN207">
            <v>0.7</v>
          </cell>
          <cell r="BO207">
            <v>0.7</v>
          </cell>
          <cell r="BP207">
            <v>0.7</v>
          </cell>
          <cell r="BQ207">
            <v>0.7</v>
          </cell>
          <cell r="BR207">
            <v>0.7</v>
          </cell>
          <cell r="BS207">
            <v>0.7</v>
          </cell>
          <cell r="BT207">
            <v>0.7</v>
          </cell>
          <cell r="BU207">
            <v>0.7</v>
          </cell>
          <cell r="BV207">
            <v>0.7</v>
          </cell>
          <cell r="BW207">
            <v>0.7</v>
          </cell>
          <cell r="BX207">
            <v>0.7</v>
          </cell>
          <cell r="BY207">
            <v>0.7</v>
          </cell>
          <cell r="BZ207">
            <v>0.7</v>
          </cell>
          <cell r="CA207">
            <v>0.7</v>
          </cell>
          <cell r="CB207">
            <v>0.7</v>
          </cell>
          <cell r="CC207">
            <v>0.7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</row>
        <row r="208">
          <cell r="D208" t="str">
            <v>01</v>
          </cell>
          <cell r="E208" t="str">
            <v>46</v>
          </cell>
          <cell r="F208" t="str">
            <v>E33</v>
          </cell>
          <cell r="H208">
            <v>202</v>
          </cell>
          <cell r="I208" t="str">
            <v>PLANO CANALIZACIONES  ELECTRICAS - SECCIONES - AREA 46</v>
          </cell>
          <cell r="J208">
            <v>39269</v>
          </cell>
          <cell r="K208">
            <v>39283</v>
          </cell>
          <cell r="L208">
            <v>39297</v>
          </cell>
          <cell r="M208">
            <v>39300</v>
          </cell>
          <cell r="N208">
            <v>39314</v>
          </cell>
          <cell r="O208">
            <v>39476</v>
          </cell>
          <cell r="P208">
            <v>63.011257903494155</v>
          </cell>
          <cell r="Q208" t="str">
            <v>P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0.5</v>
          </cell>
          <cell r="AT208">
            <v>0.5</v>
          </cell>
          <cell r="AU208">
            <v>0.7</v>
          </cell>
          <cell r="AV208">
            <v>0.7</v>
          </cell>
          <cell r="AW208">
            <v>0.95</v>
          </cell>
          <cell r="AX208">
            <v>0.95</v>
          </cell>
          <cell r="AY208">
            <v>0.95</v>
          </cell>
          <cell r="AZ208">
            <v>0.95</v>
          </cell>
          <cell r="BA208">
            <v>0.95</v>
          </cell>
          <cell r="BB208">
            <v>0.95</v>
          </cell>
          <cell r="BC208">
            <v>0.95</v>
          </cell>
          <cell r="BD208">
            <v>0.95</v>
          </cell>
          <cell r="BE208">
            <v>0.95</v>
          </cell>
          <cell r="BF208">
            <v>0.95</v>
          </cell>
          <cell r="BG208">
            <v>0.95</v>
          </cell>
          <cell r="BH208">
            <v>0.95</v>
          </cell>
          <cell r="BI208">
            <v>0.95</v>
          </cell>
          <cell r="BJ208">
            <v>0.95</v>
          </cell>
          <cell r="BK208">
            <v>0.95</v>
          </cell>
          <cell r="BL208">
            <v>0.95</v>
          </cell>
          <cell r="BM208">
            <v>0.95</v>
          </cell>
          <cell r="BN208">
            <v>0.95</v>
          </cell>
          <cell r="BO208">
            <v>0.95</v>
          </cell>
          <cell r="BP208">
            <v>0.95</v>
          </cell>
          <cell r="BQ208">
            <v>0.95</v>
          </cell>
          <cell r="BR208">
            <v>0.95</v>
          </cell>
          <cell r="BS208">
            <v>0.95</v>
          </cell>
          <cell r="BT208">
            <v>1</v>
          </cell>
          <cell r="BU208">
            <v>1</v>
          </cell>
          <cell r="BV208">
            <v>1</v>
          </cell>
          <cell r="BW208">
            <v>1</v>
          </cell>
          <cell r="BX208">
            <v>1</v>
          </cell>
          <cell r="BY208">
            <v>1</v>
          </cell>
          <cell r="BZ208">
            <v>1</v>
          </cell>
          <cell r="CA208">
            <v>1</v>
          </cell>
          <cell r="CB208">
            <v>1</v>
          </cell>
          <cell r="CC208">
            <v>1</v>
          </cell>
          <cell r="CD208">
            <v>1</v>
          </cell>
          <cell r="CE208">
            <v>1</v>
          </cell>
          <cell r="CF208">
            <v>1</v>
          </cell>
          <cell r="CG208">
            <v>1</v>
          </cell>
          <cell r="CH208">
            <v>1</v>
          </cell>
          <cell r="CI208">
            <v>1</v>
          </cell>
          <cell r="CJ208">
            <v>1</v>
          </cell>
          <cell r="CK208">
            <v>1</v>
          </cell>
        </row>
        <row r="209">
          <cell r="J209">
            <v>39411</v>
          </cell>
          <cell r="K209">
            <v>39428</v>
          </cell>
          <cell r="L209">
            <v>39445</v>
          </cell>
          <cell r="M209">
            <v>39462</v>
          </cell>
          <cell r="N209">
            <v>39479</v>
          </cell>
          <cell r="O209">
            <v>39642</v>
          </cell>
          <cell r="Q209" t="str">
            <v>R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0.5</v>
          </cell>
          <cell r="BN209">
            <v>0.5</v>
          </cell>
          <cell r="BO209">
            <v>0.5</v>
          </cell>
          <cell r="BP209">
            <v>0.7</v>
          </cell>
          <cell r="BQ209">
            <v>0.7</v>
          </cell>
          <cell r="BR209">
            <v>0.7</v>
          </cell>
          <cell r="BS209">
            <v>0.7</v>
          </cell>
          <cell r="BT209">
            <v>0.7</v>
          </cell>
          <cell r="BU209">
            <v>0.95</v>
          </cell>
          <cell r="BV209">
            <v>0.95</v>
          </cell>
          <cell r="BW209">
            <v>0.95</v>
          </cell>
          <cell r="BX209">
            <v>0.95</v>
          </cell>
          <cell r="BY209">
            <v>0.95</v>
          </cell>
          <cell r="BZ209">
            <v>0.95</v>
          </cell>
          <cell r="CA209">
            <v>0.95</v>
          </cell>
          <cell r="CB209">
            <v>0.95</v>
          </cell>
          <cell r="CC209">
            <v>0.95</v>
          </cell>
          <cell r="CD209">
            <v>0.95</v>
          </cell>
          <cell r="CE209">
            <v>0.95</v>
          </cell>
          <cell r="CF209">
            <v>0.95</v>
          </cell>
          <cell r="CG209">
            <v>0.95</v>
          </cell>
          <cell r="CH209">
            <v>0.95</v>
          </cell>
          <cell r="CI209">
            <v>0.95</v>
          </cell>
          <cell r="CJ209">
            <v>0.95</v>
          </cell>
          <cell r="CK209">
            <v>0.95</v>
          </cell>
        </row>
        <row r="210">
          <cell r="Q210" t="str">
            <v>E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0.7</v>
          </cell>
          <cell r="BQ210">
            <v>0.7</v>
          </cell>
          <cell r="BR210">
            <v>0.7</v>
          </cell>
          <cell r="BS210">
            <v>0.7</v>
          </cell>
          <cell r="BT210">
            <v>0.7</v>
          </cell>
          <cell r="BU210">
            <v>0.7</v>
          </cell>
          <cell r="BV210">
            <v>0.7</v>
          </cell>
          <cell r="BW210">
            <v>0.7</v>
          </cell>
          <cell r="BX210">
            <v>0.95</v>
          </cell>
          <cell r="BY210">
            <v>0.95</v>
          </cell>
          <cell r="BZ210">
            <v>0.95</v>
          </cell>
          <cell r="CA210">
            <v>0.95</v>
          </cell>
          <cell r="CB210">
            <v>0.95</v>
          </cell>
          <cell r="CC210">
            <v>0.95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</row>
        <row r="211">
          <cell r="D211" t="str">
            <v>01</v>
          </cell>
          <cell r="E211" t="str">
            <v>46</v>
          </cell>
          <cell r="F211" t="str">
            <v>E01</v>
          </cell>
          <cell r="G211" t="str">
            <v>TEC</v>
          </cell>
          <cell r="H211" t="str">
            <v>002</v>
          </cell>
          <cell r="I211" t="str">
            <v>PARTIDAS Y CANTIDADES DE OBRA ELECTRICA - AREA 46</v>
          </cell>
          <cell r="J211">
            <v>39349</v>
          </cell>
          <cell r="K211">
            <v>39367</v>
          </cell>
          <cell r="L211">
            <v>39381</v>
          </cell>
          <cell r="M211">
            <v>39386</v>
          </cell>
          <cell r="N211">
            <v>39400</v>
          </cell>
          <cell r="O211">
            <v>39476</v>
          </cell>
          <cell r="P211">
            <v>63.011257903494155</v>
          </cell>
          <cell r="Q211" t="str">
            <v>P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0.5</v>
          </cell>
          <cell r="BF211">
            <v>0.5</v>
          </cell>
          <cell r="BG211">
            <v>0.7</v>
          </cell>
          <cell r="BH211">
            <v>0.7</v>
          </cell>
          <cell r="BI211">
            <v>0.95</v>
          </cell>
          <cell r="BJ211">
            <v>0.95</v>
          </cell>
          <cell r="BK211">
            <v>0.95</v>
          </cell>
          <cell r="BL211">
            <v>0.95</v>
          </cell>
          <cell r="BM211">
            <v>0.95</v>
          </cell>
          <cell r="BN211">
            <v>0.95</v>
          </cell>
          <cell r="BO211">
            <v>0.95</v>
          </cell>
          <cell r="BP211">
            <v>0.95</v>
          </cell>
          <cell r="BQ211">
            <v>0.95</v>
          </cell>
          <cell r="BR211">
            <v>0.95</v>
          </cell>
          <cell r="BS211">
            <v>0.95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</row>
        <row r="212">
          <cell r="J212">
            <v>39349</v>
          </cell>
          <cell r="K212">
            <v>39401</v>
          </cell>
          <cell r="L212">
            <v>39512</v>
          </cell>
          <cell r="M212">
            <v>39521</v>
          </cell>
          <cell r="N212">
            <v>39563</v>
          </cell>
          <cell r="O212">
            <v>39642</v>
          </cell>
          <cell r="Q212" t="str">
            <v>R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0.5</v>
          </cell>
          <cell r="BJ212">
            <v>0.5</v>
          </cell>
          <cell r="BK212">
            <v>0.5</v>
          </cell>
          <cell r="BL212">
            <v>0.5</v>
          </cell>
          <cell r="BM212">
            <v>0.5</v>
          </cell>
          <cell r="BN212">
            <v>0.5</v>
          </cell>
          <cell r="BO212">
            <v>0.5</v>
          </cell>
          <cell r="BP212">
            <v>0.5</v>
          </cell>
          <cell r="BQ212">
            <v>0.5</v>
          </cell>
          <cell r="BR212">
            <v>0.5</v>
          </cell>
          <cell r="BS212">
            <v>0.5</v>
          </cell>
          <cell r="BT212">
            <v>0.5</v>
          </cell>
          <cell r="BU212">
            <v>0.5</v>
          </cell>
          <cell r="BV212">
            <v>0.5</v>
          </cell>
          <cell r="BW212">
            <v>0.5</v>
          </cell>
          <cell r="BX212">
            <v>0.5</v>
          </cell>
          <cell r="BY212">
            <v>0.7</v>
          </cell>
          <cell r="BZ212">
            <v>0.7</v>
          </cell>
          <cell r="CA212">
            <v>0.7</v>
          </cell>
          <cell r="CB212">
            <v>0.7</v>
          </cell>
          <cell r="CC212">
            <v>0.7</v>
          </cell>
          <cell r="CD212">
            <v>0.7</v>
          </cell>
          <cell r="CE212">
            <v>0.7</v>
          </cell>
          <cell r="CF212">
            <v>0.7</v>
          </cell>
          <cell r="CG212">
            <v>0.95</v>
          </cell>
          <cell r="CH212">
            <v>0.95</v>
          </cell>
          <cell r="CI212">
            <v>0.95</v>
          </cell>
          <cell r="CJ212">
            <v>0.95</v>
          </cell>
          <cell r="CK212">
            <v>0.95</v>
          </cell>
        </row>
        <row r="213">
          <cell r="Q213" t="str">
            <v>E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0.5</v>
          </cell>
          <cell r="BK213">
            <v>0.5</v>
          </cell>
          <cell r="BL213">
            <v>0.5</v>
          </cell>
          <cell r="BM213">
            <v>0.5</v>
          </cell>
          <cell r="BN213">
            <v>0.5</v>
          </cell>
          <cell r="BO213">
            <v>0.5</v>
          </cell>
          <cell r="BP213">
            <v>0.5</v>
          </cell>
          <cell r="BQ213">
            <v>0.5</v>
          </cell>
          <cell r="BR213">
            <v>0.5</v>
          </cell>
          <cell r="BS213">
            <v>0.5</v>
          </cell>
          <cell r="BT213">
            <v>0.5</v>
          </cell>
          <cell r="BU213">
            <v>0.5</v>
          </cell>
          <cell r="BV213">
            <v>0.5</v>
          </cell>
          <cell r="BW213">
            <v>0.5</v>
          </cell>
          <cell r="BX213">
            <v>0.5</v>
          </cell>
          <cell r="BY213">
            <v>0.5</v>
          </cell>
          <cell r="BZ213">
            <v>0.5</v>
          </cell>
          <cell r="CA213">
            <v>0.5</v>
          </cell>
          <cell r="CB213">
            <v>0.5</v>
          </cell>
          <cell r="CC213">
            <v>0.5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</row>
        <row r="214">
          <cell r="D214" t="str">
            <v>01</v>
          </cell>
          <cell r="E214" t="str">
            <v>46</v>
          </cell>
          <cell r="F214" t="str">
            <v>E01</v>
          </cell>
          <cell r="G214" t="str">
            <v>TEC</v>
          </cell>
          <cell r="H214" t="str">
            <v>007</v>
          </cell>
          <cell r="I214" t="str">
            <v>LISTA MATERIALES - CANALIZACIONES ELECTRICAS - AREA 46</v>
          </cell>
          <cell r="J214">
            <v>39314</v>
          </cell>
          <cell r="K214">
            <v>39376</v>
          </cell>
          <cell r="L214">
            <v>39390</v>
          </cell>
          <cell r="M214">
            <v>39401</v>
          </cell>
          <cell r="N214">
            <v>39415</v>
          </cell>
          <cell r="O214">
            <v>39476</v>
          </cell>
          <cell r="P214">
            <v>63.011257903494155</v>
          </cell>
          <cell r="Q214" t="str">
            <v>P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0.5</v>
          </cell>
          <cell r="BG214">
            <v>0.5</v>
          </cell>
          <cell r="BH214">
            <v>0.7</v>
          </cell>
          <cell r="BI214">
            <v>0.7</v>
          </cell>
          <cell r="BJ214">
            <v>0.7</v>
          </cell>
          <cell r="BK214">
            <v>0.95</v>
          </cell>
          <cell r="BL214">
            <v>0.95</v>
          </cell>
          <cell r="BM214">
            <v>0.95</v>
          </cell>
          <cell r="BN214">
            <v>0.95</v>
          </cell>
          <cell r="BO214">
            <v>0.95</v>
          </cell>
          <cell r="BP214">
            <v>0.95</v>
          </cell>
          <cell r="BQ214">
            <v>0.95</v>
          </cell>
          <cell r="BR214">
            <v>0.95</v>
          </cell>
          <cell r="BS214">
            <v>0.95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</row>
        <row r="215">
          <cell r="J215">
            <v>39314</v>
          </cell>
          <cell r="K215">
            <v>39353</v>
          </cell>
          <cell r="L215">
            <v>39381</v>
          </cell>
          <cell r="M215">
            <v>39521</v>
          </cell>
          <cell r="N215">
            <v>39563</v>
          </cell>
          <cell r="O215">
            <v>39642</v>
          </cell>
          <cell r="Q215" t="str">
            <v>R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0.5</v>
          </cell>
          <cell r="BD215">
            <v>0.5</v>
          </cell>
          <cell r="BE215">
            <v>0.5</v>
          </cell>
          <cell r="BF215">
            <v>0.5</v>
          </cell>
          <cell r="BG215">
            <v>0.7</v>
          </cell>
          <cell r="BH215">
            <v>0.7</v>
          </cell>
          <cell r="BI215">
            <v>0.7</v>
          </cell>
          <cell r="BJ215">
            <v>0.7</v>
          </cell>
          <cell r="BK215">
            <v>0.7</v>
          </cell>
          <cell r="BL215">
            <v>0.7</v>
          </cell>
          <cell r="BM215">
            <v>0.7</v>
          </cell>
          <cell r="BN215">
            <v>0.7</v>
          </cell>
          <cell r="BO215">
            <v>0.7</v>
          </cell>
          <cell r="BP215">
            <v>0.7</v>
          </cell>
          <cell r="BQ215">
            <v>0.7</v>
          </cell>
          <cell r="BR215">
            <v>0.7</v>
          </cell>
          <cell r="BS215">
            <v>0.7</v>
          </cell>
          <cell r="BT215">
            <v>0.7</v>
          </cell>
          <cell r="BU215">
            <v>0.7</v>
          </cell>
          <cell r="BV215">
            <v>0.7</v>
          </cell>
          <cell r="BW215">
            <v>0.7</v>
          </cell>
          <cell r="BX215">
            <v>0.7</v>
          </cell>
          <cell r="BY215">
            <v>0.7</v>
          </cell>
          <cell r="BZ215">
            <v>0.7</v>
          </cell>
          <cell r="CA215">
            <v>0.7</v>
          </cell>
          <cell r="CB215">
            <v>0.7</v>
          </cell>
          <cell r="CC215">
            <v>0.7</v>
          </cell>
          <cell r="CD215">
            <v>0.7</v>
          </cell>
          <cell r="CE215">
            <v>0.7</v>
          </cell>
          <cell r="CF215">
            <v>0.7</v>
          </cell>
          <cell r="CG215">
            <v>0.95</v>
          </cell>
          <cell r="CH215">
            <v>0.95</v>
          </cell>
          <cell r="CI215">
            <v>0.95</v>
          </cell>
          <cell r="CJ215">
            <v>0.95</v>
          </cell>
          <cell r="CK215">
            <v>0.95</v>
          </cell>
        </row>
        <row r="216">
          <cell r="Q216" t="str">
            <v>E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0.7</v>
          </cell>
          <cell r="BJ216">
            <v>0.7</v>
          </cell>
          <cell r="BK216">
            <v>0.7</v>
          </cell>
          <cell r="BL216">
            <v>0.7</v>
          </cell>
          <cell r="BM216">
            <v>0.7</v>
          </cell>
          <cell r="BN216">
            <v>0.7</v>
          </cell>
          <cell r="BO216">
            <v>0.7</v>
          </cell>
          <cell r="BP216">
            <v>0.7</v>
          </cell>
          <cell r="BQ216">
            <v>0.7</v>
          </cell>
          <cell r="BR216">
            <v>0.7</v>
          </cell>
          <cell r="BS216">
            <v>0.7</v>
          </cell>
          <cell r="BT216">
            <v>0.7</v>
          </cell>
          <cell r="BU216">
            <v>0.7</v>
          </cell>
          <cell r="BV216">
            <v>0.7</v>
          </cell>
          <cell r="BW216">
            <v>0.95</v>
          </cell>
          <cell r="BX216">
            <v>0.95</v>
          </cell>
          <cell r="BY216">
            <v>0.95</v>
          </cell>
          <cell r="BZ216">
            <v>0.95</v>
          </cell>
          <cell r="CA216">
            <v>0.95</v>
          </cell>
          <cell r="CB216">
            <v>0.95</v>
          </cell>
          <cell r="CC216">
            <v>0.95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</row>
        <row r="217">
          <cell r="D217" t="str">
            <v>01</v>
          </cell>
          <cell r="E217">
            <v>46</v>
          </cell>
          <cell r="F217" t="str">
            <v>E04</v>
          </cell>
          <cell r="G217" t="str">
            <v>REQ</v>
          </cell>
          <cell r="H217" t="str">
            <v>5099-1</v>
          </cell>
          <cell r="I217" t="str">
            <v>SISTEMA INTERCOMUNICACIÓN Y VOCEO</v>
          </cell>
          <cell r="J217">
            <v>39413</v>
          </cell>
          <cell r="K217">
            <v>39429</v>
          </cell>
          <cell r="L217">
            <v>39486</v>
          </cell>
          <cell r="M217">
            <v>39508</v>
          </cell>
          <cell r="N217">
            <v>39556</v>
          </cell>
          <cell r="O217">
            <v>39568</v>
          </cell>
          <cell r="P217">
            <v>11.456592346089847</v>
          </cell>
          <cell r="Q217" t="str">
            <v>P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0.5</v>
          </cell>
          <cell r="BN217">
            <v>0.5</v>
          </cell>
          <cell r="BO217">
            <v>0.5</v>
          </cell>
          <cell r="BP217">
            <v>0.5</v>
          </cell>
          <cell r="BQ217">
            <v>0.5</v>
          </cell>
          <cell r="BR217">
            <v>0.5</v>
          </cell>
          <cell r="BS217">
            <v>0.5</v>
          </cell>
          <cell r="BT217">
            <v>0.5</v>
          </cell>
          <cell r="BU217">
            <v>0.5</v>
          </cell>
          <cell r="BV217">
            <v>0.7</v>
          </cell>
          <cell r="BW217">
            <v>0.7</v>
          </cell>
          <cell r="BX217">
            <v>0.7</v>
          </cell>
          <cell r="BY217">
            <v>0.7</v>
          </cell>
          <cell r="BZ217">
            <v>0.7</v>
          </cell>
          <cell r="CA217">
            <v>0.7</v>
          </cell>
          <cell r="CB217">
            <v>0.7</v>
          </cell>
          <cell r="CC217">
            <v>0.7</v>
          </cell>
          <cell r="CD217">
            <v>0.7</v>
          </cell>
          <cell r="CE217">
            <v>0.7</v>
          </cell>
          <cell r="CF217">
            <v>0.95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</row>
        <row r="218">
          <cell r="J218">
            <v>39413</v>
          </cell>
          <cell r="K218">
            <v>39429</v>
          </cell>
          <cell r="L218">
            <v>39486</v>
          </cell>
          <cell r="M218">
            <v>39508</v>
          </cell>
          <cell r="N218">
            <v>39556</v>
          </cell>
          <cell r="O218">
            <v>39642</v>
          </cell>
          <cell r="Q218" t="str">
            <v>R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0.5</v>
          </cell>
          <cell r="BN218">
            <v>0.5</v>
          </cell>
          <cell r="BO218">
            <v>0.5</v>
          </cell>
          <cell r="BP218">
            <v>0.5</v>
          </cell>
          <cell r="BQ218">
            <v>0.5</v>
          </cell>
          <cell r="BR218">
            <v>0.5</v>
          </cell>
          <cell r="BS218">
            <v>0.5</v>
          </cell>
          <cell r="BT218">
            <v>0.5</v>
          </cell>
          <cell r="BU218">
            <v>0.5</v>
          </cell>
          <cell r="BV218">
            <v>0.7</v>
          </cell>
          <cell r="BW218">
            <v>0.7</v>
          </cell>
          <cell r="BX218">
            <v>0.7</v>
          </cell>
          <cell r="BY218">
            <v>0.7</v>
          </cell>
          <cell r="BZ218">
            <v>0.7</v>
          </cell>
          <cell r="CA218">
            <v>0.7</v>
          </cell>
          <cell r="CB218">
            <v>0.7</v>
          </cell>
          <cell r="CC218">
            <v>0.7</v>
          </cell>
          <cell r="CD218">
            <v>0.7</v>
          </cell>
          <cell r="CE218">
            <v>0.7</v>
          </cell>
          <cell r="CF218">
            <v>0.95</v>
          </cell>
          <cell r="CG218">
            <v>0.95</v>
          </cell>
          <cell r="CH218">
            <v>0.95</v>
          </cell>
          <cell r="CI218">
            <v>0.95</v>
          </cell>
          <cell r="CJ218">
            <v>0.95</v>
          </cell>
          <cell r="CK218">
            <v>0.95</v>
          </cell>
        </row>
        <row r="219">
          <cell r="Q219" t="str">
            <v>E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0.7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0.7</v>
          </cell>
          <cell r="BX219">
            <v>0.7</v>
          </cell>
          <cell r="BY219">
            <v>0.7</v>
          </cell>
          <cell r="BZ219">
            <v>0.7</v>
          </cell>
          <cell r="CA219">
            <v>0.95</v>
          </cell>
          <cell r="CB219">
            <v>0.95</v>
          </cell>
          <cell r="CC219">
            <v>0.95</v>
          </cell>
        </row>
        <row r="220">
          <cell r="D220" t="str">
            <v>01</v>
          </cell>
          <cell r="E220">
            <v>46</v>
          </cell>
          <cell r="F220" t="str">
            <v>E03</v>
          </cell>
          <cell r="H220">
            <v>101</v>
          </cell>
          <cell r="I220" t="str">
            <v>PLANO DEL SISTEMA DE INTERCOMUNICACION YVOCEO AREA 46</v>
          </cell>
          <cell r="J220">
            <v>39407</v>
          </cell>
          <cell r="K220">
            <v>39423</v>
          </cell>
          <cell r="L220">
            <v>39479</v>
          </cell>
          <cell r="M220">
            <v>39496</v>
          </cell>
          <cell r="N220">
            <v>39535</v>
          </cell>
          <cell r="O220">
            <v>39568</v>
          </cell>
          <cell r="P220">
            <v>11.456592346089847</v>
          </cell>
          <cell r="Q220" t="str">
            <v>P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0.5</v>
          </cell>
          <cell r="BN220">
            <v>0.5</v>
          </cell>
          <cell r="BO220">
            <v>0.5</v>
          </cell>
          <cell r="BP220">
            <v>0.5</v>
          </cell>
          <cell r="BQ220">
            <v>0.5</v>
          </cell>
          <cell r="BR220">
            <v>0.5</v>
          </cell>
          <cell r="BS220">
            <v>0.5</v>
          </cell>
          <cell r="BT220">
            <v>0.5</v>
          </cell>
          <cell r="BU220">
            <v>0.7</v>
          </cell>
          <cell r="BV220">
            <v>0.7</v>
          </cell>
          <cell r="BW220">
            <v>0.7</v>
          </cell>
          <cell r="BX220">
            <v>0.7</v>
          </cell>
          <cell r="BY220">
            <v>0.7</v>
          </cell>
          <cell r="BZ220">
            <v>0.7</v>
          </cell>
          <cell r="CA220">
            <v>0.7</v>
          </cell>
          <cell r="CB220">
            <v>0.7</v>
          </cell>
          <cell r="CC220">
            <v>0.95</v>
          </cell>
          <cell r="CD220">
            <v>0.95</v>
          </cell>
          <cell r="CE220">
            <v>0.95</v>
          </cell>
          <cell r="CF220">
            <v>0.95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</row>
        <row r="221">
          <cell r="J221">
            <v>39407</v>
          </cell>
          <cell r="K221">
            <v>39423</v>
          </cell>
          <cell r="L221">
            <v>39479</v>
          </cell>
          <cell r="M221">
            <v>39496</v>
          </cell>
          <cell r="N221">
            <v>39535</v>
          </cell>
          <cell r="O221">
            <v>39642</v>
          </cell>
          <cell r="Q221" t="str">
            <v>R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0.5</v>
          </cell>
          <cell r="BN221">
            <v>0.5</v>
          </cell>
          <cell r="BO221">
            <v>0.5</v>
          </cell>
          <cell r="BP221">
            <v>0.5</v>
          </cell>
          <cell r="BQ221">
            <v>0.5</v>
          </cell>
          <cell r="BR221">
            <v>0.5</v>
          </cell>
          <cell r="BS221">
            <v>0.5</v>
          </cell>
          <cell r="BT221">
            <v>0.5</v>
          </cell>
          <cell r="BU221">
            <v>0.7</v>
          </cell>
          <cell r="BV221">
            <v>0.7</v>
          </cell>
          <cell r="BW221">
            <v>0.7</v>
          </cell>
          <cell r="BX221">
            <v>0.7</v>
          </cell>
          <cell r="BY221">
            <v>0.7</v>
          </cell>
          <cell r="BZ221">
            <v>0.7</v>
          </cell>
          <cell r="CA221">
            <v>0.7</v>
          </cell>
          <cell r="CB221">
            <v>0.7</v>
          </cell>
          <cell r="CC221">
            <v>0.95</v>
          </cell>
          <cell r="CD221">
            <v>0.95</v>
          </cell>
          <cell r="CE221">
            <v>0.95</v>
          </cell>
          <cell r="CF221">
            <v>0.95</v>
          </cell>
          <cell r="CG221">
            <v>0.95</v>
          </cell>
          <cell r="CH221">
            <v>0.95</v>
          </cell>
          <cell r="CI221">
            <v>0.95</v>
          </cell>
          <cell r="CJ221">
            <v>0.95</v>
          </cell>
          <cell r="CK221">
            <v>0.95</v>
          </cell>
        </row>
        <row r="222">
          <cell r="Q222" t="str">
            <v>E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0.7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0.7</v>
          </cell>
          <cell r="BX222">
            <v>0.7</v>
          </cell>
          <cell r="BY222">
            <v>0.7</v>
          </cell>
          <cell r="BZ222">
            <v>0.7</v>
          </cell>
          <cell r="CA222">
            <v>0.95</v>
          </cell>
          <cell r="CB222">
            <v>0.95</v>
          </cell>
          <cell r="CC222">
            <v>0.95</v>
          </cell>
        </row>
        <row r="223">
          <cell r="D223" t="str">
            <v>01</v>
          </cell>
          <cell r="E223">
            <v>46</v>
          </cell>
          <cell r="F223" t="str">
            <v>E01</v>
          </cell>
          <cell r="G223" t="str">
            <v>TEC</v>
          </cell>
          <cell r="H223" t="str">
            <v>010</v>
          </cell>
          <cell r="I223" t="str">
            <v>LISTA DE MATERIALES - SISTEMA INTERCOMUNICACION Y VOCEO</v>
          </cell>
          <cell r="J223">
            <v>39407</v>
          </cell>
          <cell r="K223">
            <v>39423</v>
          </cell>
          <cell r="L223">
            <v>39479</v>
          </cell>
          <cell r="M223">
            <v>39496</v>
          </cell>
          <cell r="N223">
            <v>39535</v>
          </cell>
          <cell r="O223">
            <v>39568</v>
          </cell>
          <cell r="P223">
            <v>11.456592346089847</v>
          </cell>
          <cell r="Q223" t="str">
            <v>P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0.5</v>
          </cell>
          <cell r="BN223">
            <v>0.5</v>
          </cell>
          <cell r="BO223">
            <v>0.5</v>
          </cell>
          <cell r="BP223">
            <v>0.5</v>
          </cell>
          <cell r="BQ223">
            <v>0.5</v>
          </cell>
          <cell r="BR223">
            <v>0.5</v>
          </cell>
          <cell r="BS223">
            <v>0.5</v>
          </cell>
          <cell r="BT223">
            <v>0.5</v>
          </cell>
          <cell r="BU223">
            <v>0.7</v>
          </cell>
          <cell r="BV223">
            <v>0.7</v>
          </cell>
          <cell r="BW223">
            <v>0.7</v>
          </cell>
          <cell r="BX223">
            <v>0.7</v>
          </cell>
          <cell r="BY223">
            <v>0.7</v>
          </cell>
          <cell r="BZ223">
            <v>0.7</v>
          </cell>
          <cell r="CA223">
            <v>0.7</v>
          </cell>
          <cell r="CB223">
            <v>0.7</v>
          </cell>
          <cell r="CC223">
            <v>0.95</v>
          </cell>
          <cell r="CD223">
            <v>0.95</v>
          </cell>
          <cell r="CE223">
            <v>0.95</v>
          </cell>
          <cell r="CF223">
            <v>0.95</v>
          </cell>
          <cell r="CG223">
            <v>1</v>
          </cell>
          <cell r="CH223">
            <v>1</v>
          </cell>
          <cell r="CI223">
            <v>1</v>
          </cell>
          <cell r="CJ223">
            <v>1</v>
          </cell>
          <cell r="CK223">
            <v>1</v>
          </cell>
        </row>
        <row r="224">
          <cell r="J224">
            <v>39407</v>
          </cell>
          <cell r="K224">
            <v>39423</v>
          </cell>
          <cell r="L224">
            <v>39479</v>
          </cell>
          <cell r="M224">
            <v>39496</v>
          </cell>
          <cell r="N224">
            <v>39535</v>
          </cell>
          <cell r="O224">
            <v>39642</v>
          </cell>
          <cell r="Q224" t="str">
            <v>R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0.5</v>
          </cell>
          <cell r="BN224">
            <v>0.5</v>
          </cell>
          <cell r="BO224">
            <v>0.5</v>
          </cell>
          <cell r="BP224">
            <v>0.5</v>
          </cell>
          <cell r="BQ224">
            <v>0.5</v>
          </cell>
          <cell r="BR224">
            <v>0.5</v>
          </cell>
          <cell r="BS224">
            <v>0.5</v>
          </cell>
          <cell r="BT224">
            <v>0.5</v>
          </cell>
          <cell r="BU224">
            <v>0.7</v>
          </cell>
          <cell r="BV224">
            <v>0.7</v>
          </cell>
          <cell r="BW224">
            <v>0.7</v>
          </cell>
          <cell r="BX224">
            <v>0.7</v>
          </cell>
          <cell r="BY224">
            <v>0.7</v>
          </cell>
          <cell r="BZ224">
            <v>0.7</v>
          </cell>
          <cell r="CA224">
            <v>0.7</v>
          </cell>
          <cell r="CB224">
            <v>0.7</v>
          </cell>
          <cell r="CC224">
            <v>0.95</v>
          </cell>
          <cell r="CD224">
            <v>0.95</v>
          </cell>
          <cell r="CE224">
            <v>0.95</v>
          </cell>
          <cell r="CF224">
            <v>0.95</v>
          </cell>
          <cell r="CG224">
            <v>0.95</v>
          </cell>
          <cell r="CH224">
            <v>0.95</v>
          </cell>
          <cell r="CI224">
            <v>0.95</v>
          </cell>
          <cell r="CJ224">
            <v>0.95</v>
          </cell>
          <cell r="CK224">
            <v>0.95</v>
          </cell>
        </row>
        <row r="225">
          <cell r="Q225" t="str">
            <v>E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0.7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0.7</v>
          </cell>
          <cell r="BX225">
            <v>0.7</v>
          </cell>
          <cell r="BY225">
            <v>0.7</v>
          </cell>
          <cell r="BZ225">
            <v>0.7</v>
          </cell>
          <cell r="CA225">
            <v>0.7</v>
          </cell>
          <cell r="CB225">
            <v>0.7</v>
          </cell>
          <cell r="CC225">
            <v>0.7</v>
          </cell>
        </row>
        <row r="226">
          <cell r="D226" t="str">
            <v>01</v>
          </cell>
          <cell r="E226" t="str">
            <v>46</v>
          </cell>
          <cell r="F226" t="str">
            <v>E01</v>
          </cell>
          <cell r="G226" t="str">
            <v>CAL</v>
          </cell>
          <cell r="H226" t="str">
            <v>002</v>
          </cell>
          <cell r="I226" t="str">
            <v>MEMORIA DE CALCULO DE ILUMINACIÓN - AREA 46</v>
          </cell>
          <cell r="J226">
            <v>39258</v>
          </cell>
          <cell r="K226">
            <v>39290</v>
          </cell>
          <cell r="L226">
            <v>39304</v>
          </cell>
          <cell r="M226">
            <v>39304</v>
          </cell>
          <cell r="N226">
            <v>39318</v>
          </cell>
          <cell r="O226">
            <v>39476</v>
          </cell>
          <cell r="P226">
            <v>33.154575707154748</v>
          </cell>
          <cell r="Q226" t="str">
            <v>P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0.5</v>
          </cell>
          <cell r="AU226">
            <v>0.5</v>
          </cell>
          <cell r="AV226">
            <v>0.7</v>
          </cell>
          <cell r="AW226">
            <v>0.7</v>
          </cell>
          <cell r="AX226">
            <v>0.95</v>
          </cell>
          <cell r="AY226">
            <v>0.95</v>
          </cell>
          <cell r="AZ226">
            <v>0.95</v>
          </cell>
          <cell r="BA226">
            <v>0.95</v>
          </cell>
          <cell r="BB226">
            <v>0.95</v>
          </cell>
          <cell r="BC226">
            <v>0.95</v>
          </cell>
          <cell r="BD226">
            <v>0.95</v>
          </cell>
          <cell r="BE226">
            <v>0.95</v>
          </cell>
          <cell r="BF226">
            <v>0.95</v>
          </cell>
          <cell r="BG226">
            <v>0.95</v>
          </cell>
          <cell r="BH226">
            <v>0.95</v>
          </cell>
          <cell r="BI226">
            <v>0.95</v>
          </cell>
          <cell r="BJ226">
            <v>0.95</v>
          </cell>
          <cell r="BK226">
            <v>0.95</v>
          </cell>
          <cell r="BL226">
            <v>0.95</v>
          </cell>
          <cell r="BM226">
            <v>0.95</v>
          </cell>
          <cell r="BN226">
            <v>0.95</v>
          </cell>
          <cell r="BO226">
            <v>0.95</v>
          </cell>
          <cell r="BP226">
            <v>0.95</v>
          </cell>
          <cell r="BQ226">
            <v>0.95</v>
          </cell>
          <cell r="BR226">
            <v>0.95</v>
          </cell>
          <cell r="BS226">
            <v>0.95</v>
          </cell>
          <cell r="BT226">
            <v>1</v>
          </cell>
          <cell r="BU226">
            <v>1</v>
          </cell>
          <cell r="BV226">
            <v>1</v>
          </cell>
          <cell r="BW226">
            <v>1</v>
          </cell>
          <cell r="BX226">
            <v>1</v>
          </cell>
          <cell r="BY226">
            <v>1</v>
          </cell>
          <cell r="BZ226">
            <v>1</v>
          </cell>
          <cell r="CA226">
            <v>1</v>
          </cell>
          <cell r="CB226">
            <v>1</v>
          </cell>
          <cell r="CC226">
            <v>1</v>
          </cell>
          <cell r="CD226">
            <v>1</v>
          </cell>
          <cell r="CE226">
            <v>1</v>
          </cell>
          <cell r="CF226">
            <v>1</v>
          </cell>
          <cell r="CG226">
            <v>1</v>
          </cell>
          <cell r="CH226">
            <v>1</v>
          </cell>
          <cell r="CI226">
            <v>1</v>
          </cell>
          <cell r="CJ226">
            <v>1</v>
          </cell>
          <cell r="CK226">
            <v>1</v>
          </cell>
        </row>
        <row r="227">
          <cell r="J227">
            <v>39258</v>
          </cell>
          <cell r="K227">
            <v>39290</v>
          </cell>
          <cell r="L227">
            <v>39304</v>
          </cell>
          <cell r="M227">
            <v>39472</v>
          </cell>
          <cell r="N227">
            <v>39500</v>
          </cell>
          <cell r="O227">
            <v>39642</v>
          </cell>
          <cell r="Q227" t="str">
            <v>R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0.5</v>
          </cell>
          <cell r="AU227">
            <v>0.5</v>
          </cell>
          <cell r="AV227">
            <v>0.7</v>
          </cell>
          <cell r="AW227">
            <v>0.7</v>
          </cell>
          <cell r="AX227">
            <v>0.7</v>
          </cell>
          <cell r="AY227">
            <v>0.7</v>
          </cell>
          <cell r="AZ227">
            <v>0.7</v>
          </cell>
          <cell r="BA227">
            <v>0.7</v>
          </cell>
          <cell r="BB227">
            <v>0.7</v>
          </cell>
          <cell r="BC227">
            <v>0.7</v>
          </cell>
          <cell r="BD227">
            <v>0.7</v>
          </cell>
          <cell r="BE227">
            <v>0.7</v>
          </cell>
          <cell r="BF227">
            <v>0.7</v>
          </cell>
          <cell r="BG227">
            <v>0.7</v>
          </cell>
          <cell r="BH227">
            <v>0.7</v>
          </cell>
          <cell r="BI227">
            <v>0.7</v>
          </cell>
          <cell r="BJ227">
            <v>0.7</v>
          </cell>
          <cell r="BK227">
            <v>0.7</v>
          </cell>
          <cell r="BL227">
            <v>0.7</v>
          </cell>
          <cell r="BM227">
            <v>0.7</v>
          </cell>
          <cell r="BN227">
            <v>0.7</v>
          </cell>
          <cell r="BO227">
            <v>0.7</v>
          </cell>
          <cell r="BP227">
            <v>0.7</v>
          </cell>
          <cell r="BQ227">
            <v>0.7</v>
          </cell>
          <cell r="BR227">
            <v>0.7</v>
          </cell>
          <cell r="BS227">
            <v>0.7</v>
          </cell>
          <cell r="BT227">
            <v>0.7</v>
          </cell>
          <cell r="BU227">
            <v>0.7</v>
          </cell>
          <cell r="BV227">
            <v>0.7</v>
          </cell>
          <cell r="BW227">
            <v>0.7</v>
          </cell>
          <cell r="BX227">
            <v>0.95</v>
          </cell>
          <cell r="BY227">
            <v>0.95</v>
          </cell>
          <cell r="BZ227">
            <v>0.95</v>
          </cell>
          <cell r="CA227">
            <v>0.95</v>
          </cell>
          <cell r="CB227">
            <v>0.95</v>
          </cell>
          <cell r="CC227">
            <v>0.95</v>
          </cell>
          <cell r="CD227">
            <v>0.95</v>
          </cell>
          <cell r="CE227">
            <v>0.95</v>
          </cell>
          <cell r="CF227">
            <v>0.95</v>
          </cell>
          <cell r="CG227">
            <v>0.95</v>
          </cell>
          <cell r="CH227">
            <v>0.95</v>
          </cell>
          <cell r="CI227">
            <v>0.95</v>
          </cell>
          <cell r="CJ227">
            <v>0.95</v>
          </cell>
          <cell r="CK227">
            <v>0.95</v>
          </cell>
        </row>
        <row r="228">
          <cell r="Q228" t="str">
            <v>E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0.5</v>
          </cell>
          <cell r="AX228">
            <v>0.5</v>
          </cell>
          <cell r="AY228">
            <v>0.7</v>
          </cell>
          <cell r="AZ228">
            <v>0.7</v>
          </cell>
          <cell r="BA228">
            <v>0.7</v>
          </cell>
          <cell r="BB228">
            <v>0.7</v>
          </cell>
          <cell r="BC228">
            <v>0.7</v>
          </cell>
          <cell r="BD228">
            <v>0.7</v>
          </cell>
          <cell r="BE228">
            <v>0.7</v>
          </cell>
          <cell r="BF228">
            <v>0.7</v>
          </cell>
          <cell r="BG228">
            <v>0.7</v>
          </cell>
          <cell r="BH228">
            <v>0.7</v>
          </cell>
          <cell r="BI228">
            <v>0.7</v>
          </cell>
          <cell r="BJ228">
            <v>0.7</v>
          </cell>
          <cell r="BK228">
            <v>0.7</v>
          </cell>
          <cell r="BL228">
            <v>0.7</v>
          </cell>
          <cell r="BM228">
            <v>0.7</v>
          </cell>
          <cell r="BN228">
            <v>0.7</v>
          </cell>
          <cell r="BO228">
            <v>0.7</v>
          </cell>
          <cell r="BP228">
            <v>0.7</v>
          </cell>
          <cell r="BQ228">
            <v>0.7</v>
          </cell>
          <cell r="BR228">
            <v>0.7</v>
          </cell>
          <cell r="BS228">
            <v>0.7</v>
          </cell>
          <cell r="BT228">
            <v>0.7</v>
          </cell>
          <cell r="BU228">
            <v>0.7</v>
          </cell>
          <cell r="BV228">
            <v>0.7</v>
          </cell>
          <cell r="BW228">
            <v>0.95</v>
          </cell>
          <cell r="BX228">
            <v>0.95</v>
          </cell>
          <cell r="BY228">
            <v>0.95</v>
          </cell>
          <cell r="BZ228">
            <v>0.95</v>
          </cell>
          <cell r="CA228">
            <v>0.95</v>
          </cell>
          <cell r="CB228">
            <v>0.95</v>
          </cell>
          <cell r="CC228">
            <v>0.95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</row>
        <row r="229">
          <cell r="D229" t="str">
            <v>01</v>
          </cell>
          <cell r="E229" t="str">
            <v>46</v>
          </cell>
          <cell r="F229" t="str">
            <v>E01</v>
          </cell>
          <cell r="G229" t="str">
            <v>TEC</v>
          </cell>
          <cell r="H229" t="str">
            <v>006</v>
          </cell>
          <cell r="I229" t="str">
            <v>LISTA DE MATERIALES - ILUMINACION Y SERVICIOS - AREA 46</v>
          </cell>
          <cell r="J229">
            <v>39328</v>
          </cell>
          <cell r="K229">
            <v>39346</v>
          </cell>
          <cell r="L229">
            <v>39360</v>
          </cell>
          <cell r="M229">
            <v>39365</v>
          </cell>
          <cell r="N229">
            <v>39379</v>
          </cell>
          <cell r="O229">
            <v>39476</v>
          </cell>
          <cell r="P229">
            <v>33.154575707154748</v>
          </cell>
          <cell r="Q229" t="str">
            <v>P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0.5</v>
          </cell>
          <cell r="BC229">
            <v>0.5</v>
          </cell>
          <cell r="BD229">
            <v>0.7</v>
          </cell>
          <cell r="BE229">
            <v>0.7</v>
          </cell>
          <cell r="BF229">
            <v>0.95</v>
          </cell>
          <cell r="BG229">
            <v>0.95</v>
          </cell>
          <cell r="BH229">
            <v>0.95</v>
          </cell>
          <cell r="BI229">
            <v>0.95</v>
          </cell>
          <cell r="BJ229">
            <v>0.95</v>
          </cell>
          <cell r="BK229">
            <v>0.95</v>
          </cell>
          <cell r="BL229">
            <v>0.95</v>
          </cell>
          <cell r="BM229">
            <v>0.95</v>
          </cell>
          <cell r="BN229">
            <v>0.95</v>
          </cell>
          <cell r="BO229">
            <v>0.95</v>
          </cell>
          <cell r="BP229">
            <v>0.95</v>
          </cell>
          <cell r="BQ229">
            <v>0.95</v>
          </cell>
          <cell r="BR229">
            <v>0.95</v>
          </cell>
          <cell r="BS229">
            <v>0.95</v>
          </cell>
          <cell r="BT229">
            <v>1</v>
          </cell>
          <cell r="BU229">
            <v>1</v>
          </cell>
          <cell r="BV229">
            <v>1</v>
          </cell>
          <cell r="BW229">
            <v>1</v>
          </cell>
          <cell r="BX229">
            <v>1</v>
          </cell>
          <cell r="BY229">
            <v>1</v>
          </cell>
          <cell r="BZ229">
            <v>1</v>
          </cell>
          <cell r="CA229">
            <v>1</v>
          </cell>
          <cell r="CB229">
            <v>1</v>
          </cell>
          <cell r="CC229">
            <v>1</v>
          </cell>
          <cell r="CD229">
            <v>1</v>
          </cell>
          <cell r="CE229">
            <v>1</v>
          </cell>
          <cell r="CF229">
            <v>1</v>
          </cell>
          <cell r="CG229">
            <v>1</v>
          </cell>
          <cell r="CH229">
            <v>1</v>
          </cell>
          <cell r="CI229">
            <v>1</v>
          </cell>
          <cell r="CJ229">
            <v>1</v>
          </cell>
          <cell r="CK229">
            <v>1</v>
          </cell>
        </row>
        <row r="230">
          <cell r="J230">
            <v>39328</v>
          </cell>
          <cell r="K230">
            <v>39346</v>
          </cell>
          <cell r="L230">
            <v>39346</v>
          </cell>
          <cell r="M230">
            <v>39472</v>
          </cell>
          <cell r="N230">
            <v>39500</v>
          </cell>
          <cell r="O230">
            <v>39642</v>
          </cell>
          <cell r="Q230" t="str">
            <v>R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0.7</v>
          </cell>
          <cell r="BC230">
            <v>0.7</v>
          </cell>
          <cell r="BD230">
            <v>0.7</v>
          </cell>
          <cell r="BE230">
            <v>0.7</v>
          </cell>
          <cell r="BF230">
            <v>0.7</v>
          </cell>
          <cell r="BG230">
            <v>0.7</v>
          </cell>
          <cell r="BH230">
            <v>0.7</v>
          </cell>
          <cell r="BI230">
            <v>0.7</v>
          </cell>
          <cell r="BJ230">
            <v>0.7</v>
          </cell>
          <cell r="BK230">
            <v>0.7</v>
          </cell>
          <cell r="BL230">
            <v>0.7</v>
          </cell>
          <cell r="BM230">
            <v>0.7</v>
          </cell>
          <cell r="BN230">
            <v>0.7</v>
          </cell>
          <cell r="BO230">
            <v>0.7</v>
          </cell>
          <cell r="BP230">
            <v>0.7</v>
          </cell>
          <cell r="BQ230">
            <v>0.7</v>
          </cell>
          <cell r="BR230">
            <v>0.7</v>
          </cell>
          <cell r="BS230">
            <v>0.7</v>
          </cell>
          <cell r="BT230">
            <v>0.7</v>
          </cell>
          <cell r="BU230">
            <v>0.7</v>
          </cell>
          <cell r="BV230">
            <v>0.7</v>
          </cell>
          <cell r="BW230">
            <v>0.7</v>
          </cell>
          <cell r="BX230">
            <v>0.95</v>
          </cell>
          <cell r="BY230">
            <v>0.95</v>
          </cell>
          <cell r="BZ230">
            <v>0.95</v>
          </cell>
          <cell r="CA230">
            <v>0.95</v>
          </cell>
          <cell r="CB230">
            <v>0.95</v>
          </cell>
          <cell r="CC230">
            <v>0.95</v>
          </cell>
          <cell r="CD230">
            <v>0.95</v>
          </cell>
          <cell r="CE230">
            <v>0.95</v>
          </cell>
          <cell r="CF230">
            <v>0.95</v>
          </cell>
          <cell r="CG230">
            <v>0.95</v>
          </cell>
          <cell r="CH230">
            <v>0.95</v>
          </cell>
          <cell r="CI230">
            <v>0.95</v>
          </cell>
          <cell r="CJ230">
            <v>0.95</v>
          </cell>
          <cell r="CK230">
            <v>0.95</v>
          </cell>
        </row>
        <row r="231">
          <cell r="Q231" t="str">
            <v>E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0.5</v>
          </cell>
          <cell r="AZ231">
            <v>0.5</v>
          </cell>
          <cell r="BA231">
            <v>0.7</v>
          </cell>
          <cell r="BB231">
            <v>0.7</v>
          </cell>
          <cell r="BC231">
            <v>0.7</v>
          </cell>
          <cell r="BD231">
            <v>0.7</v>
          </cell>
          <cell r="BE231">
            <v>0.7</v>
          </cell>
          <cell r="BF231">
            <v>0.7</v>
          </cell>
          <cell r="BG231">
            <v>0.7</v>
          </cell>
          <cell r="BH231">
            <v>0.7</v>
          </cell>
          <cell r="BI231">
            <v>0.7</v>
          </cell>
          <cell r="BJ231">
            <v>0.7</v>
          </cell>
          <cell r="BK231">
            <v>0.7</v>
          </cell>
          <cell r="BL231">
            <v>0.7</v>
          </cell>
          <cell r="BM231">
            <v>0.7</v>
          </cell>
          <cell r="BN231">
            <v>0.7</v>
          </cell>
          <cell r="BO231">
            <v>0.7</v>
          </cell>
          <cell r="BP231">
            <v>0.7</v>
          </cell>
          <cell r="BQ231">
            <v>0.7</v>
          </cell>
          <cell r="BR231">
            <v>0.7</v>
          </cell>
          <cell r="BS231">
            <v>0.7</v>
          </cell>
          <cell r="BT231">
            <v>0.7</v>
          </cell>
          <cell r="BU231">
            <v>0.7</v>
          </cell>
          <cell r="BV231">
            <v>0.7</v>
          </cell>
          <cell r="BW231">
            <v>0.95</v>
          </cell>
          <cell r="BX231">
            <v>0.95</v>
          </cell>
          <cell r="BY231">
            <v>0.95</v>
          </cell>
          <cell r="BZ231">
            <v>0.95</v>
          </cell>
          <cell r="CA231">
            <v>0.95</v>
          </cell>
          <cell r="CB231">
            <v>0.95</v>
          </cell>
          <cell r="CC231">
            <v>0.95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</row>
        <row r="232">
          <cell r="D232" t="str">
            <v>01</v>
          </cell>
          <cell r="E232" t="str">
            <v>46</v>
          </cell>
          <cell r="F232" t="str">
            <v>E43</v>
          </cell>
          <cell r="H232" t="str">
            <v>001</v>
          </cell>
          <cell r="I232" t="str">
            <v>PLANO DEL SISTEMA DE ILUMINACION Y TOMACORRIENTES - AREA 46</v>
          </cell>
          <cell r="J232">
            <v>39272</v>
          </cell>
          <cell r="K232">
            <v>39318</v>
          </cell>
          <cell r="L232">
            <v>39332</v>
          </cell>
          <cell r="M232">
            <v>39333</v>
          </cell>
          <cell r="N232">
            <v>39347</v>
          </cell>
          <cell r="O232">
            <v>39476</v>
          </cell>
          <cell r="P232">
            <v>33.154575707154748</v>
          </cell>
          <cell r="Q232" t="str">
            <v>P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0.5</v>
          </cell>
          <cell r="AY232">
            <v>0.5</v>
          </cell>
          <cell r="AZ232">
            <v>0.7</v>
          </cell>
          <cell r="BA232">
            <v>0.7</v>
          </cell>
          <cell r="BB232">
            <v>0.95</v>
          </cell>
          <cell r="BC232">
            <v>0.95</v>
          </cell>
          <cell r="BD232">
            <v>0.95</v>
          </cell>
          <cell r="BE232">
            <v>0.95</v>
          </cell>
          <cell r="BF232">
            <v>0.95</v>
          </cell>
          <cell r="BG232">
            <v>0.95</v>
          </cell>
          <cell r="BH232">
            <v>0.95</v>
          </cell>
          <cell r="BI232">
            <v>0.95</v>
          </cell>
          <cell r="BJ232">
            <v>0.95</v>
          </cell>
          <cell r="BK232">
            <v>0.95</v>
          </cell>
          <cell r="BL232">
            <v>0.95</v>
          </cell>
          <cell r="BM232">
            <v>0.95</v>
          </cell>
          <cell r="BN232">
            <v>0.95</v>
          </cell>
          <cell r="BO232">
            <v>0.95</v>
          </cell>
          <cell r="BP232">
            <v>0.95</v>
          </cell>
          <cell r="BQ232">
            <v>0.95</v>
          </cell>
          <cell r="BR232">
            <v>0.95</v>
          </cell>
          <cell r="BS232">
            <v>0.95</v>
          </cell>
          <cell r="BT232">
            <v>1</v>
          </cell>
          <cell r="BU232">
            <v>1</v>
          </cell>
          <cell r="BV232">
            <v>1</v>
          </cell>
          <cell r="BW232">
            <v>1</v>
          </cell>
          <cell r="BX232">
            <v>1</v>
          </cell>
          <cell r="BY232">
            <v>1</v>
          </cell>
          <cell r="BZ232">
            <v>1</v>
          </cell>
          <cell r="CA232">
            <v>1</v>
          </cell>
          <cell r="CB232">
            <v>1</v>
          </cell>
          <cell r="CC232">
            <v>1</v>
          </cell>
          <cell r="CD232">
            <v>1</v>
          </cell>
          <cell r="CE232">
            <v>1</v>
          </cell>
          <cell r="CF232">
            <v>1</v>
          </cell>
          <cell r="CG232">
            <v>1</v>
          </cell>
          <cell r="CH232">
            <v>1</v>
          </cell>
          <cell r="CI232">
            <v>1</v>
          </cell>
          <cell r="CJ232">
            <v>1</v>
          </cell>
          <cell r="CK232">
            <v>1</v>
          </cell>
        </row>
        <row r="233">
          <cell r="J233">
            <v>39272</v>
          </cell>
          <cell r="K233">
            <v>39318</v>
          </cell>
          <cell r="L233">
            <v>39332</v>
          </cell>
          <cell r="M233">
            <v>39472</v>
          </cell>
          <cell r="N233">
            <v>39500</v>
          </cell>
          <cell r="O233">
            <v>39642</v>
          </cell>
          <cell r="Q233" t="str">
            <v>R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0.5</v>
          </cell>
          <cell r="AY233">
            <v>0.5</v>
          </cell>
          <cell r="AZ233">
            <v>0.7</v>
          </cell>
          <cell r="BA233">
            <v>0.7</v>
          </cell>
          <cell r="BB233">
            <v>0.7</v>
          </cell>
          <cell r="BC233">
            <v>0.7</v>
          </cell>
          <cell r="BD233">
            <v>0.7</v>
          </cell>
          <cell r="BE233">
            <v>0.7</v>
          </cell>
          <cell r="BF233">
            <v>0.7</v>
          </cell>
          <cell r="BG233">
            <v>0.7</v>
          </cell>
          <cell r="BH233">
            <v>0.7</v>
          </cell>
          <cell r="BI233">
            <v>0.7</v>
          </cell>
          <cell r="BJ233">
            <v>0.7</v>
          </cell>
          <cell r="BK233">
            <v>0.7</v>
          </cell>
          <cell r="BL233">
            <v>0.7</v>
          </cell>
          <cell r="BM233">
            <v>0.7</v>
          </cell>
          <cell r="BN233">
            <v>0.7</v>
          </cell>
          <cell r="BO233">
            <v>0.7</v>
          </cell>
          <cell r="BP233">
            <v>0.7</v>
          </cell>
          <cell r="BQ233">
            <v>0.7</v>
          </cell>
          <cell r="BR233">
            <v>0.7</v>
          </cell>
          <cell r="BS233">
            <v>0.7</v>
          </cell>
          <cell r="BT233">
            <v>0.7</v>
          </cell>
          <cell r="BU233">
            <v>0.7</v>
          </cell>
          <cell r="BV233">
            <v>0.7</v>
          </cell>
          <cell r="BW233">
            <v>0.7</v>
          </cell>
          <cell r="BX233">
            <v>0.95</v>
          </cell>
          <cell r="BY233">
            <v>0.95</v>
          </cell>
          <cell r="BZ233">
            <v>0.95</v>
          </cell>
          <cell r="CA233">
            <v>0.95</v>
          </cell>
          <cell r="CB233">
            <v>0.95</v>
          </cell>
          <cell r="CC233">
            <v>0.95</v>
          </cell>
          <cell r="CD233">
            <v>0.95</v>
          </cell>
          <cell r="CE233">
            <v>0.95</v>
          </cell>
          <cell r="CF233">
            <v>0.95</v>
          </cell>
          <cell r="CG233">
            <v>0.95</v>
          </cell>
          <cell r="CH233">
            <v>0.95</v>
          </cell>
          <cell r="CI233">
            <v>0.95</v>
          </cell>
          <cell r="CJ233">
            <v>0.95</v>
          </cell>
          <cell r="CK233">
            <v>0.95</v>
          </cell>
        </row>
        <row r="234">
          <cell r="Q234" t="str">
            <v>E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0.5</v>
          </cell>
          <cell r="AY234">
            <v>0.5</v>
          </cell>
          <cell r="AZ234">
            <v>0.5</v>
          </cell>
          <cell r="BA234">
            <v>0.7</v>
          </cell>
          <cell r="BB234">
            <v>0.7</v>
          </cell>
          <cell r="BC234">
            <v>0.7</v>
          </cell>
          <cell r="BD234">
            <v>0.7</v>
          </cell>
          <cell r="BE234">
            <v>0.7</v>
          </cell>
          <cell r="BF234">
            <v>0.7</v>
          </cell>
          <cell r="BG234">
            <v>0.7</v>
          </cell>
          <cell r="BH234">
            <v>0.7</v>
          </cell>
          <cell r="BI234">
            <v>0.7</v>
          </cell>
          <cell r="BJ234">
            <v>0.7</v>
          </cell>
          <cell r="BK234">
            <v>0.7</v>
          </cell>
          <cell r="BL234">
            <v>0.7</v>
          </cell>
          <cell r="BM234">
            <v>0.7</v>
          </cell>
          <cell r="BN234">
            <v>0.7</v>
          </cell>
          <cell r="BO234">
            <v>0.7</v>
          </cell>
          <cell r="BP234">
            <v>0.7</v>
          </cell>
          <cell r="BQ234">
            <v>0.7</v>
          </cell>
          <cell r="BR234">
            <v>0.7</v>
          </cell>
          <cell r="BS234">
            <v>0.7</v>
          </cell>
          <cell r="BT234">
            <v>0.7</v>
          </cell>
          <cell r="BU234">
            <v>0.7</v>
          </cell>
          <cell r="BV234">
            <v>0.7</v>
          </cell>
          <cell r="BW234">
            <v>0.95</v>
          </cell>
          <cell r="BX234">
            <v>0.95</v>
          </cell>
          <cell r="BY234">
            <v>0.95</v>
          </cell>
          <cell r="BZ234">
            <v>0.95</v>
          </cell>
          <cell r="CA234">
            <v>0.95</v>
          </cell>
          <cell r="CB234">
            <v>0.95</v>
          </cell>
          <cell r="CC234">
            <v>0.95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</row>
        <row r="235">
          <cell r="D235" t="str">
            <v>01</v>
          </cell>
          <cell r="E235">
            <v>46</v>
          </cell>
          <cell r="F235" t="str">
            <v>E01</v>
          </cell>
          <cell r="G235" t="str">
            <v>TEC</v>
          </cell>
          <cell r="H235" t="str">
            <v>003</v>
          </cell>
          <cell r="I235" t="str">
            <v>LISTA DE EQUIPOS ELECTRICOS A DESMANTELAR - AREA 46</v>
          </cell>
          <cell r="J235">
            <v>39282</v>
          </cell>
          <cell r="K235">
            <v>39372</v>
          </cell>
          <cell r="L235">
            <v>39386</v>
          </cell>
          <cell r="M235">
            <v>39365</v>
          </cell>
          <cell r="N235">
            <v>39379</v>
          </cell>
          <cell r="O235">
            <v>39476</v>
          </cell>
          <cell r="P235">
            <v>33.154575707154748</v>
          </cell>
          <cell r="Q235" t="str">
            <v>P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0.5</v>
          </cell>
          <cell r="BF235">
            <v>0.95</v>
          </cell>
          <cell r="BG235">
            <v>0.95</v>
          </cell>
          <cell r="BH235">
            <v>0.95</v>
          </cell>
          <cell r="BI235">
            <v>0.95</v>
          </cell>
          <cell r="BJ235">
            <v>0.95</v>
          </cell>
          <cell r="BK235">
            <v>0.95</v>
          </cell>
          <cell r="BL235">
            <v>0.95</v>
          </cell>
          <cell r="BM235">
            <v>0.95</v>
          </cell>
          <cell r="BN235">
            <v>0.95</v>
          </cell>
          <cell r="BO235">
            <v>0.95</v>
          </cell>
          <cell r="BP235">
            <v>0.95</v>
          </cell>
          <cell r="BQ235">
            <v>0.95</v>
          </cell>
          <cell r="BR235">
            <v>0.95</v>
          </cell>
          <cell r="BS235">
            <v>0.95</v>
          </cell>
          <cell r="BT235">
            <v>1</v>
          </cell>
          <cell r="BU235">
            <v>1</v>
          </cell>
          <cell r="BV235">
            <v>1</v>
          </cell>
          <cell r="BW235">
            <v>1</v>
          </cell>
          <cell r="BX235">
            <v>1</v>
          </cell>
          <cell r="BY235">
            <v>1</v>
          </cell>
          <cell r="BZ235">
            <v>1</v>
          </cell>
          <cell r="CA235">
            <v>1</v>
          </cell>
          <cell r="CB235">
            <v>1</v>
          </cell>
          <cell r="CC235">
            <v>1</v>
          </cell>
          <cell r="CD235">
            <v>1</v>
          </cell>
          <cell r="CE235">
            <v>1</v>
          </cell>
          <cell r="CF235">
            <v>1</v>
          </cell>
          <cell r="CG235">
            <v>1</v>
          </cell>
          <cell r="CH235">
            <v>1</v>
          </cell>
          <cell r="CI235">
            <v>1</v>
          </cell>
          <cell r="CJ235">
            <v>1</v>
          </cell>
          <cell r="CK235">
            <v>1</v>
          </cell>
        </row>
        <row r="236">
          <cell r="J236">
            <v>39282</v>
          </cell>
          <cell r="K236">
            <v>39318</v>
          </cell>
          <cell r="L236">
            <v>39332</v>
          </cell>
          <cell r="M236">
            <v>39472</v>
          </cell>
          <cell r="N236">
            <v>39500</v>
          </cell>
          <cell r="O236">
            <v>39642</v>
          </cell>
          <cell r="Q236" t="str">
            <v>R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0.5</v>
          </cell>
          <cell r="AY236">
            <v>0.5</v>
          </cell>
          <cell r="AZ236">
            <v>0.7</v>
          </cell>
          <cell r="BA236">
            <v>0.7</v>
          </cell>
          <cell r="BB236">
            <v>0.7</v>
          </cell>
          <cell r="BC236">
            <v>0.7</v>
          </cell>
          <cell r="BD236">
            <v>0.7</v>
          </cell>
          <cell r="BE236">
            <v>0.7</v>
          </cell>
          <cell r="BF236">
            <v>0.7</v>
          </cell>
          <cell r="BG236">
            <v>0.7</v>
          </cell>
          <cell r="BH236">
            <v>0.7</v>
          </cell>
          <cell r="BI236">
            <v>0.7</v>
          </cell>
          <cell r="BJ236">
            <v>0.7</v>
          </cell>
          <cell r="BK236">
            <v>0.7</v>
          </cell>
          <cell r="BL236">
            <v>0.7</v>
          </cell>
          <cell r="BM236">
            <v>0.7</v>
          </cell>
          <cell r="BN236">
            <v>0.7</v>
          </cell>
          <cell r="BO236">
            <v>0.7</v>
          </cell>
          <cell r="BP236">
            <v>0.7</v>
          </cell>
          <cell r="BQ236">
            <v>0.7</v>
          </cell>
          <cell r="BR236">
            <v>0.7</v>
          </cell>
          <cell r="BS236">
            <v>0.7</v>
          </cell>
          <cell r="BT236">
            <v>0.7</v>
          </cell>
          <cell r="BU236">
            <v>0.7</v>
          </cell>
          <cell r="BV236">
            <v>0.7</v>
          </cell>
          <cell r="BW236">
            <v>0.7</v>
          </cell>
          <cell r="BX236">
            <v>0.95</v>
          </cell>
          <cell r="BY236">
            <v>0.95</v>
          </cell>
          <cell r="BZ236">
            <v>0.95</v>
          </cell>
          <cell r="CA236">
            <v>0.95</v>
          </cell>
          <cell r="CB236">
            <v>0.95</v>
          </cell>
          <cell r="CC236">
            <v>0.95</v>
          </cell>
          <cell r="CD236">
            <v>0.95</v>
          </cell>
          <cell r="CE236">
            <v>0.95</v>
          </cell>
          <cell r="CF236">
            <v>0.95</v>
          </cell>
          <cell r="CG236">
            <v>0.95</v>
          </cell>
          <cell r="CH236">
            <v>0.95</v>
          </cell>
          <cell r="CI236">
            <v>0.95</v>
          </cell>
          <cell r="CJ236">
            <v>0.95</v>
          </cell>
          <cell r="CK236">
            <v>0.95</v>
          </cell>
        </row>
        <row r="237">
          <cell r="Q237" t="str">
            <v>E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0.5</v>
          </cell>
          <cell r="AV237">
            <v>0.7</v>
          </cell>
          <cell r="AW237">
            <v>0.7</v>
          </cell>
          <cell r="AX237">
            <v>0.7</v>
          </cell>
          <cell r="AY237">
            <v>0.7</v>
          </cell>
          <cell r="AZ237">
            <v>0.7</v>
          </cell>
          <cell r="BA237">
            <v>0.7</v>
          </cell>
          <cell r="BB237">
            <v>0.7</v>
          </cell>
          <cell r="BC237">
            <v>0.7</v>
          </cell>
          <cell r="BD237">
            <v>0.7</v>
          </cell>
          <cell r="BE237">
            <v>0.7</v>
          </cell>
          <cell r="BF237">
            <v>0.7</v>
          </cell>
          <cell r="BG237">
            <v>0.7</v>
          </cell>
          <cell r="BH237">
            <v>0.7</v>
          </cell>
          <cell r="BI237">
            <v>0.7</v>
          </cell>
          <cell r="BJ237">
            <v>0.7</v>
          </cell>
          <cell r="BK237">
            <v>0.7</v>
          </cell>
          <cell r="BL237">
            <v>0.7</v>
          </cell>
          <cell r="BM237">
            <v>0.7</v>
          </cell>
          <cell r="BN237">
            <v>0.7</v>
          </cell>
          <cell r="BO237">
            <v>0.7</v>
          </cell>
          <cell r="BP237">
            <v>0.7</v>
          </cell>
          <cell r="BQ237">
            <v>0.7</v>
          </cell>
          <cell r="BR237">
            <v>0.7</v>
          </cell>
          <cell r="BS237">
            <v>0.7</v>
          </cell>
          <cell r="BT237">
            <v>0.7</v>
          </cell>
          <cell r="BU237">
            <v>0.7</v>
          </cell>
          <cell r="BV237">
            <v>0.7</v>
          </cell>
          <cell r="BW237">
            <v>0.95</v>
          </cell>
          <cell r="BX237">
            <v>0.95</v>
          </cell>
          <cell r="BY237">
            <v>0.95</v>
          </cell>
          <cell r="BZ237">
            <v>0.95</v>
          </cell>
          <cell r="CA237">
            <v>0.95</v>
          </cell>
          <cell r="CB237">
            <v>0.95</v>
          </cell>
          <cell r="CC237">
            <v>0.95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</row>
        <row r="238">
          <cell r="D238" t="str">
            <v>01</v>
          </cell>
          <cell r="E238" t="str">
            <v>46</v>
          </cell>
          <cell r="F238" t="str">
            <v>E33</v>
          </cell>
          <cell r="H238" t="str">
            <v>001</v>
          </cell>
          <cell r="I238" t="str">
            <v>PLANOS DEL SISTEMA DE PUESTA A TIERRA - AREA 46</v>
          </cell>
          <cell r="J238">
            <v>39258</v>
          </cell>
          <cell r="K238">
            <v>39300</v>
          </cell>
          <cell r="L238">
            <v>39314</v>
          </cell>
          <cell r="M238">
            <v>39374</v>
          </cell>
          <cell r="N238">
            <v>39388</v>
          </cell>
          <cell r="O238">
            <v>39476</v>
          </cell>
          <cell r="P238">
            <v>44.308236272878489</v>
          </cell>
          <cell r="Q238" t="str">
            <v>P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0.5</v>
          </cell>
          <cell r="AV238">
            <v>0.5</v>
          </cell>
          <cell r="AW238">
            <v>0.7</v>
          </cell>
          <cell r="AX238">
            <v>0.7</v>
          </cell>
          <cell r="AY238">
            <v>0.7</v>
          </cell>
          <cell r="AZ238">
            <v>0.7</v>
          </cell>
          <cell r="BA238">
            <v>0.7</v>
          </cell>
          <cell r="BB238">
            <v>0.7</v>
          </cell>
          <cell r="BC238">
            <v>0.7</v>
          </cell>
          <cell r="BD238">
            <v>0.7</v>
          </cell>
          <cell r="BE238">
            <v>0.7</v>
          </cell>
          <cell r="BF238">
            <v>0.7</v>
          </cell>
          <cell r="BG238">
            <v>0.7</v>
          </cell>
          <cell r="BH238">
            <v>0.95</v>
          </cell>
          <cell r="BI238">
            <v>0.95</v>
          </cell>
          <cell r="BJ238">
            <v>0.95</v>
          </cell>
          <cell r="BK238">
            <v>0.95</v>
          </cell>
          <cell r="BL238">
            <v>0.95</v>
          </cell>
          <cell r="BM238">
            <v>0.95</v>
          </cell>
          <cell r="BN238">
            <v>0.95</v>
          </cell>
          <cell r="BO238">
            <v>0.95</v>
          </cell>
          <cell r="BP238">
            <v>0.95</v>
          </cell>
          <cell r="BQ238">
            <v>0.95</v>
          </cell>
          <cell r="BR238">
            <v>0.95</v>
          </cell>
          <cell r="BS238">
            <v>0.95</v>
          </cell>
          <cell r="BT238">
            <v>1</v>
          </cell>
          <cell r="BU238">
            <v>1</v>
          </cell>
          <cell r="BV238">
            <v>1</v>
          </cell>
          <cell r="BW238">
            <v>1</v>
          </cell>
          <cell r="BX238">
            <v>1</v>
          </cell>
          <cell r="BY238">
            <v>1</v>
          </cell>
          <cell r="BZ238">
            <v>1</v>
          </cell>
          <cell r="CA238">
            <v>1</v>
          </cell>
          <cell r="CB238">
            <v>1</v>
          </cell>
          <cell r="CC238">
            <v>1</v>
          </cell>
          <cell r="CD238">
            <v>1</v>
          </cell>
          <cell r="CE238">
            <v>1</v>
          </cell>
          <cell r="CF238">
            <v>1</v>
          </cell>
          <cell r="CG238">
            <v>1</v>
          </cell>
          <cell r="CH238">
            <v>1</v>
          </cell>
          <cell r="CI238">
            <v>1</v>
          </cell>
          <cell r="CJ238">
            <v>1</v>
          </cell>
          <cell r="CK238">
            <v>1</v>
          </cell>
        </row>
        <row r="239">
          <cell r="J239">
            <v>39258</v>
          </cell>
          <cell r="K239">
            <v>39300</v>
          </cell>
          <cell r="L239">
            <v>39314</v>
          </cell>
          <cell r="M239">
            <v>39472</v>
          </cell>
          <cell r="N239">
            <v>39500</v>
          </cell>
          <cell r="O239">
            <v>39642</v>
          </cell>
          <cell r="Q239" t="str">
            <v>R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0.5</v>
          </cell>
          <cell r="AV239">
            <v>0.5</v>
          </cell>
          <cell r="AW239">
            <v>0.7</v>
          </cell>
          <cell r="AX239">
            <v>0.7</v>
          </cell>
          <cell r="AY239">
            <v>0.7</v>
          </cell>
          <cell r="AZ239">
            <v>0.7</v>
          </cell>
          <cell r="BA239">
            <v>0.7</v>
          </cell>
          <cell r="BB239">
            <v>0.7</v>
          </cell>
          <cell r="BC239">
            <v>0.7</v>
          </cell>
          <cell r="BD239">
            <v>0.7</v>
          </cell>
          <cell r="BE239">
            <v>0.7</v>
          </cell>
          <cell r="BF239">
            <v>0.7</v>
          </cell>
          <cell r="BG239">
            <v>0.7</v>
          </cell>
          <cell r="BH239">
            <v>0.7</v>
          </cell>
          <cell r="BI239">
            <v>0.7</v>
          </cell>
          <cell r="BJ239">
            <v>0.7</v>
          </cell>
          <cell r="BK239">
            <v>0.7</v>
          </cell>
          <cell r="BL239">
            <v>0.7</v>
          </cell>
          <cell r="BM239">
            <v>0.7</v>
          </cell>
          <cell r="BN239">
            <v>0.7</v>
          </cell>
          <cell r="BO239">
            <v>0.7</v>
          </cell>
          <cell r="BP239">
            <v>0.7</v>
          </cell>
          <cell r="BQ239">
            <v>0.7</v>
          </cell>
          <cell r="BR239">
            <v>0.7</v>
          </cell>
          <cell r="BS239">
            <v>0.7</v>
          </cell>
          <cell r="BT239">
            <v>0.7</v>
          </cell>
          <cell r="BU239">
            <v>0.7</v>
          </cell>
          <cell r="BV239">
            <v>0.7</v>
          </cell>
          <cell r="BW239">
            <v>0.7</v>
          </cell>
          <cell r="BX239">
            <v>0.95</v>
          </cell>
          <cell r="BY239">
            <v>0.95</v>
          </cell>
          <cell r="BZ239">
            <v>0.95</v>
          </cell>
          <cell r="CA239">
            <v>0.95</v>
          </cell>
          <cell r="CB239">
            <v>0.95</v>
          </cell>
          <cell r="CC239">
            <v>0.95</v>
          </cell>
          <cell r="CD239">
            <v>0.95</v>
          </cell>
          <cell r="CE239">
            <v>0.95</v>
          </cell>
          <cell r="CF239">
            <v>0.95</v>
          </cell>
          <cell r="CG239">
            <v>0.95</v>
          </cell>
          <cell r="CH239">
            <v>0.95</v>
          </cell>
          <cell r="CI239">
            <v>0.95</v>
          </cell>
          <cell r="CJ239">
            <v>0.95</v>
          </cell>
          <cell r="CK239">
            <v>0.95</v>
          </cell>
        </row>
        <row r="240">
          <cell r="Q240" t="str">
            <v>E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0.5</v>
          </cell>
          <cell r="AU240">
            <v>0.5</v>
          </cell>
          <cell r="AV240">
            <v>0.5</v>
          </cell>
          <cell r="AW240">
            <v>0.5</v>
          </cell>
          <cell r="AX240">
            <v>0.5</v>
          </cell>
          <cell r="AY240">
            <v>0.5</v>
          </cell>
          <cell r="AZ240">
            <v>0.5</v>
          </cell>
          <cell r="BA240">
            <v>0.5</v>
          </cell>
          <cell r="BB240">
            <v>0.5</v>
          </cell>
          <cell r="BC240">
            <v>0.5</v>
          </cell>
          <cell r="BD240">
            <v>0.5</v>
          </cell>
          <cell r="BE240">
            <v>0.5</v>
          </cell>
          <cell r="BF240">
            <v>0.5</v>
          </cell>
          <cell r="BG240">
            <v>0.5</v>
          </cell>
          <cell r="BH240">
            <v>0.5</v>
          </cell>
          <cell r="BI240">
            <v>0.5</v>
          </cell>
          <cell r="BJ240">
            <v>0.7</v>
          </cell>
          <cell r="BK240">
            <v>0.7</v>
          </cell>
          <cell r="BL240">
            <v>0.7</v>
          </cell>
          <cell r="BM240">
            <v>0.7</v>
          </cell>
          <cell r="BN240">
            <v>0.7</v>
          </cell>
          <cell r="BO240">
            <v>0.7</v>
          </cell>
          <cell r="BP240">
            <v>0.7</v>
          </cell>
          <cell r="BQ240">
            <v>0.7</v>
          </cell>
          <cell r="BR240">
            <v>0.7</v>
          </cell>
          <cell r="BS240">
            <v>0.7</v>
          </cell>
          <cell r="BT240">
            <v>0.7</v>
          </cell>
          <cell r="BU240">
            <v>0.7</v>
          </cell>
          <cell r="BV240">
            <v>0.7</v>
          </cell>
          <cell r="BW240">
            <v>0.95</v>
          </cell>
          <cell r="BX240">
            <v>0.95</v>
          </cell>
          <cell r="BY240">
            <v>0.95</v>
          </cell>
          <cell r="BZ240">
            <v>0.95</v>
          </cell>
          <cell r="CA240">
            <v>0.95</v>
          </cell>
          <cell r="CB240">
            <v>0.95</v>
          </cell>
          <cell r="CC240">
            <v>0.95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</row>
        <row r="241">
          <cell r="D241" t="str">
            <v>01</v>
          </cell>
          <cell r="E241" t="str">
            <v>46</v>
          </cell>
          <cell r="F241" t="str">
            <v>E01</v>
          </cell>
          <cell r="G241" t="str">
            <v>TEC</v>
          </cell>
          <cell r="H241" t="str">
            <v>005</v>
          </cell>
          <cell r="I241" t="str">
            <v>LISTA DE MATERIALES - PUESTA A TIERRA - AREA 46</v>
          </cell>
          <cell r="J241">
            <v>39328</v>
          </cell>
          <cell r="K241">
            <v>39346</v>
          </cell>
          <cell r="L241">
            <v>39360</v>
          </cell>
          <cell r="M241">
            <v>39365</v>
          </cell>
          <cell r="N241">
            <v>39379</v>
          </cell>
          <cell r="O241">
            <v>39476</v>
          </cell>
          <cell r="P241">
            <v>48.407321131447624</v>
          </cell>
          <cell r="Q241" t="str">
            <v>P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0.5</v>
          </cell>
          <cell r="BC241">
            <v>0.5</v>
          </cell>
          <cell r="BD241">
            <v>0.7</v>
          </cell>
          <cell r="BE241">
            <v>0.7</v>
          </cell>
          <cell r="BF241">
            <v>0.95</v>
          </cell>
          <cell r="BG241">
            <v>0.95</v>
          </cell>
          <cell r="BH241">
            <v>0.95</v>
          </cell>
          <cell r="BI241">
            <v>0.95</v>
          </cell>
          <cell r="BJ241">
            <v>0.95</v>
          </cell>
          <cell r="BK241">
            <v>0.95</v>
          </cell>
          <cell r="BL241">
            <v>0.95</v>
          </cell>
          <cell r="BM241">
            <v>0.95</v>
          </cell>
          <cell r="BN241">
            <v>0.95</v>
          </cell>
          <cell r="BO241">
            <v>0.95</v>
          </cell>
          <cell r="BP241">
            <v>0.95</v>
          </cell>
          <cell r="BQ241">
            <v>0.95</v>
          </cell>
          <cell r="BR241">
            <v>0.95</v>
          </cell>
          <cell r="BS241">
            <v>0.95</v>
          </cell>
          <cell r="BT241">
            <v>1</v>
          </cell>
          <cell r="BU241">
            <v>1</v>
          </cell>
          <cell r="BV241">
            <v>1</v>
          </cell>
          <cell r="BW241">
            <v>1</v>
          </cell>
          <cell r="BX241">
            <v>1</v>
          </cell>
          <cell r="BY241">
            <v>1</v>
          </cell>
          <cell r="BZ241">
            <v>1</v>
          </cell>
          <cell r="CA241">
            <v>1</v>
          </cell>
          <cell r="CB241">
            <v>1</v>
          </cell>
          <cell r="CC241">
            <v>1</v>
          </cell>
          <cell r="CD241">
            <v>1</v>
          </cell>
          <cell r="CE241">
            <v>1</v>
          </cell>
          <cell r="CF241">
            <v>1</v>
          </cell>
          <cell r="CG241">
            <v>1</v>
          </cell>
          <cell r="CH241">
            <v>1</v>
          </cell>
          <cell r="CI241">
            <v>1</v>
          </cell>
          <cell r="CJ241">
            <v>1</v>
          </cell>
          <cell r="CK241">
            <v>1</v>
          </cell>
        </row>
        <row r="242">
          <cell r="J242">
            <v>39328</v>
          </cell>
          <cell r="K242">
            <v>39318</v>
          </cell>
          <cell r="L242">
            <v>39332</v>
          </cell>
          <cell r="M242">
            <v>39472</v>
          </cell>
          <cell r="N242">
            <v>39500</v>
          </cell>
          <cell r="O242">
            <v>39642</v>
          </cell>
          <cell r="Q242" t="str">
            <v>R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0.5</v>
          </cell>
          <cell r="AY242">
            <v>0.5</v>
          </cell>
          <cell r="AZ242">
            <v>0.7</v>
          </cell>
          <cell r="BA242">
            <v>0.7</v>
          </cell>
          <cell r="BB242">
            <v>0.7</v>
          </cell>
          <cell r="BC242">
            <v>0.7</v>
          </cell>
          <cell r="BD242">
            <v>0.7</v>
          </cell>
          <cell r="BE242">
            <v>0.7</v>
          </cell>
          <cell r="BF242">
            <v>0.7</v>
          </cell>
          <cell r="BG242">
            <v>0.7</v>
          </cell>
          <cell r="BH242">
            <v>0.7</v>
          </cell>
          <cell r="BI242">
            <v>0.7</v>
          </cell>
          <cell r="BJ242">
            <v>0.7</v>
          </cell>
          <cell r="BK242">
            <v>0.7</v>
          </cell>
          <cell r="BL242">
            <v>0.7</v>
          </cell>
          <cell r="BM242">
            <v>0.7</v>
          </cell>
          <cell r="BN242">
            <v>0.7</v>
          </cell>
          <cell r="BO242">
            <v>0.7</v>
          </cell>
          <cell r="BP242">
            <v>0.7</v>
          </cell>
          <cell r="BQ242">
            <v>0.7</v>
          </cell>
          <cell r="BR242">
            <v>0.7</v>
          </cell>
          <cell r="BS242">
            <v>0.7</v>
          </cell>
          <cell r="BT242">
            <v>0.7</v>
          </cell>
          <cell r="BU242">
            <v>0.7</v>
          </cell>
          <cell r="BV242">
            <v>0.7</v>
          </cell>
          <cell r="BW242">
            <v>0.7</v>
          </cell>
          <cell r="BX242">
            <v>0.95</v>
          </cell>
          <cell r="BY242">
            <v>0.95</v>
          </cell>
          <cell r="BZ242">
            <v>0.95</v>
          </cell>
          <cell r="CA242">
            <v>0.95</v>
          </cell>
          <cell r="CB242">
            <v>0.95</v>
          </cell>
          <cell r="CC242">
            <v>0.95</v>
          </cell>
          <cell r="CD242">
            <v>0.95</v>
          </cell>
          <cell r="CE242">
            <v>0.95</v>
          </cell>
          <cell r="CF242">
            <v>0.95</v>
          </cell>
          <cell r="CG242">
            <v>0.95</v>
          </cell>
          <cell r="CH242">
            <v>0.95</v>
          </cell>
          <cell r="CI242">
            <v>0.95</v>
          </cell>
          <cell r="CJ242">
            <v>0.95</v>
          </cell>
          <cell r="CK242">
            <v>0.95</v>
          </cell>
        </row>
        <row r="243">
          <cell r="Q243" t="str">
            <v>E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0.5</v>
          </cell>
          <cell r="AU243">
            <v>0.5</v>
          </cell>
          <cell r="AV243">
            <v>0.5</v>
          </cell>
          <cell r="AW243">
            <v>0.5</v>
          </cell>
          <cell r="AX243">
            <v>0.5</v>
          </cell>
          <cell r="AY243">
            <v>0.5</v>
          </cell>
          <cell r="AZ243">
            <v>0.5</v>
          </cell>
          <cell r="BA243">
            <v>0.5</v>
          </cell>
          <cell r="BB243">
            <v>0.5</v>
          </cell>
          <cell r="BC243">
            <v>0.5</v>
          </cell>
          <cell r="BD243">
            <v>0.5</v>
          </cell>
          <cell r="BE243">
            <v>0.5</v>
          </cell>
          <cell r="BF243">
            <v>0.5</v>
          </cell>
          <cell r="BG243">
            <v>0.5</v>
          </cell>
          <cell r="BH243">
            <v>0.5</v>
          </cell>
          <cell r="BI243">
            <v>0.7</v>
          </cell>
          <cell r="BJ243">
            <v>0.95</v>
          </cell>
          <cell r="BK243">
            <v>0.95</v>
          </cell>
          <cell r="BL243">
            <v>0.95</v>
          </cell>
          <cell r="BM243">
            <v>0.95</v>
          </cell>
          <cell r="BN243">
            <v>0.95</v>
          </cell>
          <cell r="BO243">
            <v>0.95</v>
          </cell>
          <cell r="BP243">
            <v>0.95</v>
          </cell>
          <cell r="BQ243">
            <v>0.95</v>
          </cell>
          <cell r="BR243">
            <v>0.95</v>
          </cell>
          <cell r="BS243">
            <v>0.95</v>
          </cell>
          <cell r="BT243">
            <v>0.95</v>
          </cell>
          <cell r="BU243">
            <v>0.95</v>
          </cell>
          <cell r="BV243">
            <v>0.95</v>
          </cell>
          <cell r="BW243">
            <v>0.95</v>
          </cell>
          <cell r="BX243">
            <v>0.95</v>
          </cell>
          <cell r="BY243">
            <v>0.95</v>
          </cell>
          <cell r="BZ243">
            <v>0.95</v>
          </cell>
          <cell r="CA243">
            <v>0.95</v>
          </cell>
          <cell r="CB243">
            <v>0.95</v>
          </cell>
          <cell r="CC243">
            <v>0.95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</row>
        <row r="244">
          <cell r="D244" t="str">
            <v>01</v>
          </cell>
          <cell r="E244" t="str">
            <v>46</v>
          </cell>
          <cell r="F244" t="str">
            <v>E01</v>
          </cell>
          <cell r="G244" t="str">
            <v>CAL</v>
          </cell>
          <cell r="H244" t="str">
            <v>001</v>
          </cell>
          <cell r="I244" t="str">
            <v>MEMORIA CALCULO DE CONDUCTORES - AREA 46</v>
          </cell>
          <cell r="J244">
            <v>39243</v>
          </cell>
          <cell r="K244">
            <v>39290</v>
          </cell>
          <cell r="L244">
            <v>39304</v>
          </cell>
          <cell r="M244">
            <v>39304</v>
          </cell>
          <cell r="N244">
            <v>39318</v>
          </cell>
          <cell r="O244">
            <v>39476</v>
          </cell>
          <cell r="P244">
            <v>38.82911813643932</v>
          </cell>
          <cell r="Q244" t="str">
            <v>P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0.5</v>
          </cell>
          <cell r="AU244">
            <v>0.5</v>
          </cell>
          <cell r="AV244">
            <v>0.7</v>
          </cell>
          <cell r="AW244">
            <v>0.7</v>
          </cell>
          <cell r="AX244">
            <v>0.95</v>
          </cell>
          <cell r="AY244">
            <v>0.95</v>
          </cell>
          <cell r="AZ244">
            <v>0.95</v>
          </cell>
          <cell r="BA244">
            <v>0.95</v>
          </cell>
          <cell r="BB244">
            <v>0.95</v>
          </cell>
          <cell r="BC244">
            <v>0.95</v>
          </cell>
          <cell r="BD244">
            <v>0.95</v>
          </cell>
          <cell r="BE244">
            <v>0.95</v>
          </cell>
          <cell r="BF244">
            <v>0.95</v>
          </cell>
          <cell r="BG244">
            <v>0.95</v>
          </cell>
          <cell r="BH244">
            <v>0.95</v>
          </cell>
          <cell r="BI244">
            <v>0.95</v>
          </cell>
          <cell r="BJ244">
            <v>0.95</v>
          </cell>
          <cell r="BK244">
            <v>0.95</v>
          </cell>
          <cell r="BL244">
            <v>0.95</v>
          </cell>
          <cell r="BM244">
            <v>0.95</v>
          </cell>
          <cell r="BN244">
            <v>0.95</v>
          </cell>
          <cell r="BO244">
            <v>0.95</v>
          </cell>
          <cell r="BP244">
            <v>0.95</v>
          </cell>
          <cell r="BQ244">
            <v>0.95</v>
          </cell>
          <cell r="BR244">
            <v>0.95</v>
          </cell>
          <cell r="BS244">
            <v>0.95</v>
          </cell>
          <cell r="BT244">
            <v>1</v>
          </cell>
          <cell r="BU244">
            <v>1</v>
          </cell>
          <cell r="BV244">
            <v>1</v>
          </cell>
          <cell r="BW244">
            <v>1</v>
          </cell>
          <cell r="BX244">
            <v>1</v>
          </cell>
          <cell r="BY244">
            <v>1</v>
          </cell>
          <cell r="BZ244">
            <v>1</v>
          </cell>
          <cell r="CA244">
            <v>1</v>
          </cell>
          <cell r="CB244">
            <v>1</v>
          </cell>
          <cell r="CC244">
            <v>1</v>
          </cell>
          <cell r="CD244">
            <v>1</v>
          </cell>
          <cell r="CE244">
            <v>1</v>
          </cell>
          <cell r="CF244">
            <v>1</v>
          </cell>
          <cell r="CG244">
            <v>1</v>
          </cell>
          <cell r="CH244">
            <v>1</v>
          </cell>
          <cell r="CI244">
            <v>1</v>
          </cell>
          <cell r="CJ244">
            <v>1</v>
          </cell>
          <cell r="CK244">
            <v>1</v>
          </cell>
        </row>
        <row r="245">
          <cell r="J245">
            <v>39243</v>
          </cell>
          <cell r="K245">
            <v>39290</v>
          </cell>
          <cell r="L245">
            <v>39416</v>
          </cell>
          <cell r="M245">
            <v>39472</v>
          </cell>
          <cell r="N245">
            <v>39500</v>
          </cell>
          <cell r="O245">
            <v>39642</v>
          </cell>
          <cell r="Q245" t="str">
            <v>R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0.5</v>
          </cell>
          <cell r="AU245">
            <v>0.5</v>
          </cell>
          <cell r="AV245">
            <v>0.5</v>
          </cell>
          <cell r="AW245">
            <v>0.5</v>
          </cell>
          <cell r="AX245">
            <v>0.5</v>
          </cell>
          <cell r="AY245">
            <v>0.5</v>
          </cell>
          <cell r="AZ245">
            <v>0.5</v>
          </cell>
          <cell r="BA245">
            <v>0.5</v>
          </cell>
          <cell r="BB245">
            <v>0.5</v>
          </cell>
          <cell r="BC245">
            <v>0.5</v>
          </cell>
          <cell r="BD245">
            <v>0.5</v>
          </cell>
          <cell r="BE245">
            <v>0.5</v>
          </cell>
          <cell r="BF245">
            <v>0.5</v>
          </cell>
          <cell r="BG245">
            <v>0.5</v>
          </cell>
          <cell r="BH245">
            <v>0.5</v>
          </cell>
          <cell r="BI245">
            <v>0.5</v>
          </cell>
          <cell r="BJ245">
            <v>0.5</v>
          </cell>
          <cell r="BK245">
            <v>0.5</v>
          </cell>
          <cell r="BL245">
            <v>0.7</v>
          </cell>
          <cell r="BM245">
            <v>0.7</v>
          </cell>
          <cell r="BN245">
            <v>0.7</v>
          </cell>
          <cell r="BO245">
            <v>0.7</v>
          </cell>
          <cell r="BP245">
            <v>0.7</v>
          </cell>
          <cell r="BQ245">
            <v>0.7</v>
          </cell>
          <cell r="BR245">
            <v>0.7</v>
          </cell>
          <cell r="BS245">
            <v>0.7</v>
          </cell>
          <cell r="BT245">
            <v>0.7</v>
          </cell>
          <cell r="BU245">
            <v>0.7</v>
          </cell>
          <cell r="BV245">
            <v>0.7</v>
          </cell>
          <cell r="BW245">
            <v>0.7</v>
          </cell>
          <cell r="BX245">
            <v>0.95</v>
          </cell>
          <cell r="BY245">
            <v>0.95</v>
          </cell>
          <cell r="BZ245">
            <v>0.95</v>
          </cell>
          <cell r="CA245">
            <v>0.95</v>
          </cell>
          <cell r="CB245">
            <v>0.95</v>
          </cell>
          <cell r="CC245">
            <v>0.95</v>
          </cell>
          <cell r="CD245">
            <v>0.95</v>
          </cell>
          <cell r="CE245">
            <v>0.95</v>
          </cell>
          <cell r="CF245">
            <v>0.95</v>
          </cell>
          <cell r="CG245">
            <v>0.95</v>
          </cell>
          <cell r="CH245">
            <v>0.95</v>
          </cell>
          <cell r="CI245">
            <v>0.95</v>
          </cell>
          <cell r="CJ245">
            <v>0.95</v>
          </cell>
          <cell r="CK245">
            <v>0.95</v>
          </cell>
        </row>
        <row r="246">
          <cell r="Q246" t="str">
            <v>E</v>
          </cell>
          <cell r="AI246">
            <v>0.1</v>
          </cell>
          <cell r="AJ246">
            <v>0.1</v>
          </cell>
          <cell r="AK246">
            <v>0.1</v>
          </cell>
          <cell r="AL246">
            <v>0.1</v>
          </cell>
          <cell r="AM246">
            <v>0.1</v>
          </cell>
          <cell r="AN246">
            <v>0.1</v>
          </cell>
          <cell r="AO246">
            <v>0.5</v>
          </cell>
          <cell r="AP246">
            <v>0.5</v>
          </cell>
          <cell r="AQ246">
            <v>0.5</v>
          </cell>
          <cell r="AR246">
            <v>0.5</v>
          </cell>
          <cell r="AS246">
            <v>0.5</v>
          </cell>
          <cell r="AT246">
            <v>0.5</v>
          </cell>
          <cell r="AU246">
            <v>0.5</v>
          </cell>
          <cell r="AV246">
            <v>0.5</v>
          </cell>
          <cell r="AW246">
            <v>0.5</v>
          </cell>
          <cell r="AX246">
            <v>0.5</v>
          </cell>
          <cell r="AY246">
            <v>0.5</v>
          </cell>
          <cell r="AZ246">
            <v>0.5</v>
          </cell>
          <cell r="BA246">
            <v>0.5</v>
          </cell>
          <cell r="BB246">
            <v>0.5</v>
          </cell>
          <cell r="BC246">
            <v>0.5</v>
          </cell>
          <cell r="BD246">
            <v>0.5</v>
          </cell>
          <cell r="BE246">
            <v>0.5</v>
          </cell>
          <cell r="BF246">
            <v>0.5</v>
          </cell>
          <cell r="BG246">
            <v>0.5</v>
          </cell>
          <cell r="BH246">
            <v>0.5</v>
          </cell>
          <cell r="BI246">
            <v>0.7</v>
          </cell>
          <cell r="BJ246">
            <v>0.7</v>
          </cell>
          <cell r="BK246">
            <v>0.7</v>
          </cell>
          <cell r="BL246">
            <v>0.7</v>
          </cell>
          <cell r="BM246">
            <v>0.7</v>
          </cell>
          <cell r="BN246">
            <v>0.7</v>
          </cell>
          <cell r="BO246">
            <v>0.7</v>
          </cell>
          <cell r="BP246">
            <v>0.7</v>
          </cell>
          <cell r="BQ246">
            <v>0.7</v>
          </cell>
          <cell r="BR246">
            <v>0.7</v>
          </cell>
          <cell r="BS246">
            <v>0.7</v>
          </cell>
          <cell r="BT246">
            <v>0.7</v>
          </cell>
          <cell r="BU246">
            <v>0.7</v>
          </cell>
          <cell r="BV246">
            <v>0.7</v>
          </cell>
          <cell r="BW246">
            <v>0.7</v>
          </cell>
          <cell r="BX246">
            <v>0.7</v>
          </cell>
          <cell r="BY246">
            <v>0.95</v>
          </cell>
          <cell r="BZ246">
            <v>0.95</v>
          </cell>
          <cell r="CA246">
            <v>0.95</v>
          </cell>
          <cell r="CB246">
            <v>0.95</v>
          </cell>
          <cell r="CC246">
            <v>0.95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</row>
        <row r="247">
          <cell r="D247" t="str">
            <v>01</v>
          </cell>
          <cell r="E247" t="str">
            <v>46</v>
          </cell>
          <cell r="F247" t="str">
            <v>E01</v>
          </cell>
          <cell r="G247" t="str">
            <v>TEC</v>
          </cell>
          <cell r="H247" t="str">
            <v>008</v>
          </cell>
          <cell r="I247" t="str">
            <v>LISTA DE CABLES - AREA 46</v>
          </cell>
          <cell r="J247">
            <v>39307</v>
          </cell>
          <cell r="K247">
            <v>39353</v>
          </cell>
          <cell r="L247">
            <v>39367</v>
          </cell>
          <cell r="M247">
            <v>39374</v>
          </cell>
          <cell r="N247">
            <v>39388</v>
          </cell>
          <cell r="O247">
            <v>39476</v>
          </cell>
          <cell r="P247">
            <v>235.70823627287851</v>
          </cell>
          <cell r="Q247" t="str">
            <v>P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0.5</v>
          </cell>
          <cell r="BD247">
            <v>0.5</v>
          </cell>
          <cell r="BE247">
            <v>0.7</v>
          </cell>
          <cell r="BF247">
            <v>0.7</v>
          </cell>
          <cell r="BG247">
            <v>0.7</v>
          </cell>
          <cell r="BH247">
            <v>0.95</v>
          </cell>
          <cell r="BI247">
            <v>0.95</v>
          </cell>
          <cell r="BJ247">
            <v>0.95</v>
          </cell>
          <cell r="BK247">
            <v>0.95</v>
          </cell>
          <cell r="BL247">
            <v>0.95</v>
          </cell>
          <cell r="BM247">
            <v>0.95</v>
          </cell>
          <cell r="BN247">
            <v>0.95</v>
          </cell>
          <cell r="BO247">
            <v>0.95</v>
          </cell>
          <cell r="BP247">
            <v>0.95</v>
          </cell>
          <cell r="BQ247">
            <v>0.95</v>
          </cell>
          <cell r="BR247">
            <v>0.95</v>
          </cell>
          <cell r="BS247">
            <v>0.95</v>
          </cell>
          <cell r="BT247">
            <v>1</v>
          </cell>
          <cell r="BU247">
            <v>1</v>
          </cell>
          <cell r="BV247">
            <v>1</v>
          </cell>
          <cell r="BW247">
            <v>1</v>
          </cell>
          <cell r="BX247">
            <v>1</v>
          </cell>
          <cell r="BY247">
            <v>1</v>
          </cell>
          <cell r="BZ247">
            <v>1</v>
          </cell>
          <cell r="CA247">
            <v>1</v>
          </cell>
          <cell r="CB247">
            <v>1</v>
          </cell>
          <cell r="CC247">
            <v>1</v>
          </cell>
          <cell r="CD247">
            <v>1</v>
          </cell>
          <cell r="CE247">
            <v>1</v>
          </cell>
          <cell r="CF247">
            <v>1</v>
          </cell>
          <cell r="CG247">
            <v>1</v>
          </cell>
          <cell r="CH247">
            <v>1</v>
          </cell>
          <cell r="CI247">
            <v>1</v>
          </cell>
          <cell r="CJ247">
            <v>1</v>
          </cell>
          <cell r="CK247">
            <v>1</v>
          </cell>
        </row>
        <row r="248">
          <cell r="J248">
            <v>39307</v>
          </cell>
          <cell r="K248">
            <v>39353</v>
          </cell>
          <cell r="L248">
            <v>39416</v>
          </cell>
          <cell r="M248">
            <v>39521</v>
          </cell>
          <cell r="N248">
            <v>39563</v>
          </cell>
          <cell r="O248">
            <v>39642</v>
          </cell>
          <cell r="Q248" t="str">
            <v>R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0.5</v>
          </cell>
          <cell r="BD248">
            <v>0.5</v>
          </cell>
          <cell r="BE248">
            <v>0.5</v>
          </cell>
          <cell r="BF248">
            <v>0.5</v>
          </cell>
          <cell r="BG248">
            <v>0.5</v>
          </cell>
          <cell r="BH248">
            <v>0.5</v>
          </cell>
          <cell r="BI248">
            <v>0.5</v>
          </cell>
          <cell r="BJ248">
            <v>0.5</v>
          </cell>
          <cell r="BK248">
            <v>0.5</v>
          </cell>
          <cell r="BL248">
            <v>0.7</v>
          </cell>
          <cell r="BM248">
            <v>0.7</v>
          </cell>
          <cell r="BN248">
            <v>0.7</v>
          </cell>
          <cell r="BO248">
            <v>0.7</v>
          </cell>
          <cell r="BP248">
            <v>0.7</v>
          </cell>
          <cell r="BQ248">
            <v>0.7</v>
          </cell>
          <cell r="BR248">
            <v>0.7</v>
          </cell>
          <cell r="BS248">
            <v>0.7</v>
          </cell>
          <cell r="BT248">
            <v>0.7</v>
          </cell>
          <cell r="BU248">
            <v>0.7</v>
          </cell>
          <cell r="BV248">
            <v>0.7</v>
          </cell>
          <cell r="BW248">
            <v>0.7</v>
          </cell>
          <cell r="BX248">
            <v>0.7</v>
          </cell>
          <cell r="BY248">
            <v>0.7</v>
          </cell>
          <cell r="BZ248">
            <v>0.7</v>
          </cell>
          <cell r="CA248">
            <v>0.7</v>
          </cell>
          <cell r="CB248">
            <v>0.7</v>
          </cell>
          <cell r="CC248">
            <v>0.7</v>
          </cell>
          <cell r="CD248">
            <v>0.7</v>
          </cell>
          <cell r="CE248">
            <v>0.7</v>
          </cell>
          <cell r="CF248">
            <v>0.7</v>
          </cell>
          <cell r="CG248">
            <v>0.95</v>
          </cell>
          <cell r="CH248">
            <v>0.95</v>
          </cell>
          <cell r="CI248">
            <v>0.95</v>
          </cell>
          <cell r="CJ248">
            <v>0.95</v>
          </cell>
          <cell r="CK248">
            <v>0.95</v>
          </cell>
        </row>
        <row r="249">
          <cell r="Q249" t="str">
            <v>E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0.5</v>
          </cell>
          <cell r="BF249">
            <v>0.5</v>
          </cell>
          <cell r="BG249">
            <v>0.5</v>
          </cell>
          <cell r="BH249">
            <v>0.5</v>
          </cell>
          <cell r="BI249">
            <v>0.7</v>
          </cell>
          <cell r="BJ249">
            <v>0.7</v>
          </cell>
          <cell r="BK249">
            <v>0.7</v>
          </cell>
          <cell r="BL249">
            <v>0.7</v>
          </cell>
          <cell r="BM249">
            <v>0.7</v>
          </cell>
          <cell r="BN249">
            <v>0.7</v>
          </cell>
          <cell r="BO249">
            <v>0.7</v>
          </cell>
          <cell r="BP249">
            <v>0.7</v>
          </cell>
          <cell r="BQ249">
            <v>0.7</v>
          </cell>
          <cell r="BR249">
            <v>0.7</v>
          </cell>
          <cell r="BS249">
            <v>0.7</v>
          </cell>
          <cell r="BT249">
            <v>0.7</v>
          </cell>
          <cell r="BU249">
            <v>0.7</v>
          </cell>
          <cell r="BV249">
            <v>0.7</v>
          </cell>
          <cell r="BW249">
            <v>0.95</v>
          </cell>
          <cell r="BX249">
            <v>0.95</v>
          </cell>
          <cell r="BY249">
            <v>0.95</v>
          </cell>
          <cell r="BZ249">
            <v>0.95</v>
          </cell>
          <cell r="CA249">
            <v>0.95</v>
          </cell>
          <cell r="CB249">
            <v>0.95</v>
          </cell>
          <cell r="CC249">
            <v>0.95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</row>
        <row r="250">
          <cell r="D250" t="str">
            <v>01</v>
          </cell>
          <cell r="E250" t="str">
            <v>46</v>
          </cell>
          <cell r="F250" t="str">
            <v>I01</v>
          </cell>
          <cell r="G250" t="str">
            <v>TEC</v>
          </cell>
          <cell r="H250" t="str">
            <v>005</v>
          </cell>
          <cell r="I250" t="str">
            <v>LISTA DE INSTRUMENTOS</v>
          </cell>
          <cell r="J250">
            <v>39251</v>
          </cell>
          <cell r="K250">
            <v>39268</v>
          </cell>
          <cell r="L250">
            <v>39282</v>
          </cell>
          <cell r="M250">
            <v>39283</v>
          </cell>
          <cell r="N250">
            <v>39297</v>
          </cell>
          <cell r="O250">
            <v>39476</v>
          </cell>
          <cell r="P250">
            <v>133.20365894773786</v>
          </cell>
          <cell r="Q250" t="str">
            <v>P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0.5</v>
          </cell>
          <cell r="AQ250">
            <v>0.5</v>
          </cell>
          <cell r="AR250">
            <v>0.7</v>
          </cell>
          <cell r="AS250">
            <v>0.7</v>
          </cell>
          <cell r="AT250">
            <v>0.7</v>
          </cell>
          <cell r="AU250">
            <v>0.95</v>
          </cell>
          <cell r="AV250">
            <v>0.95</v>
          </cell>
          <cell r="AW250">
            <v>0.95</v>
          </cell>
          <cell r="AX250">
            <v>0.95</v>
          </cell>
          <cell r="AY250">
            <v>0.95</v>
          </cell>
          <cell r="AZ250">
            <v>0.95</v>
          </cell>
          <cell r="BA250">
            <v>0.95</v>
          </cell>
          <cell r="BB250">
            <v>0.95</v>
          </cell>
          <cell r="BC250">
            <v>0.95</v>
          </cell>
          <cell r="BD250">
            <v>0.95</v>
          </cell>
          <cell r="BE250">
            <v>0.95</v>
          </cell>
          <cell r="BF250">
            <v>0.95</v>
          </cell>
          <cell r="BG250">
            <v>0.95</v>
          </cell>
          <cell r="BH250">
            <v>0.95</v>
          </cell>
          <cell r="BI250">
            <v>0.95</v>
          </cell>
          <cell r="BJ250">
            <v>0.95</v>
          </cell>
          <cell r="BK250">
            <v>0.95</v>
          </cell>
          <cell r="BL250">
            <v>0.95</v>
          </cell>
          <cell r="BM250">
            <v>0.95</v>
          </cell>
          <cell r="BN250">
            <v>0.95</v>
          </cell>
          <cell r="BO250">
            <v>0.95</v>
          </cell>
          <cell r="BP250">
            <v>0.95</v>
          </cell>
          <cell r="BQ250">
            <v>0.95</v>
          </cell>
          <cell r="BR250">
            <v>0.95</v>
          </cell>
          <cell r="BS250">
            <v>0.95</v>
          </cell>
          <cell r="BT250">
            <v>1</v>
          </cell>
          <cell r="BU250">
            <v>1</v>
          </cell>
          <cell r="BV250">
            <v>1</v>
          </cell>
          <cell r="BW250">
            <v>1</v>
          </cell>
          <cell r="BX250">
            <v>1</v>
          </cell>
          <cell r="BY250">
            <v>1</v>
          </cell>
          <cell r="BZ250">
            <v>1</v>
          </cell>
          <cell r="CA250">
            <v>1</v>
          </cell>
          <cell r="CB250">
            <v>1</v>
          </cell>
          <cell r="CC250">
            <v>1</v>
          </cell>
          <cell r="CD250">
            <v>1</v>
          </cell>
          <cell r="CE250">
            <v>1</v>
          </cell>
          <cell r="CF250">
            <v>1</v>
          </cell>
          <cell r="CG250">
            <v>1</v>
          </cell>
          <cell r="CH250">
            <v>1</v>
          </cell>
          <cell r="CI250">
            <v>1</v>
          </cell>
          <cell r="CJ250">
            <v>1</v>
          </cell>
          <cell r="CK250">
            <v>1</v>
          </cell>
        </row>
        <row r="251">
          <cell r="J251">
            <v>39251</v>
          </cell>
          <cell r="K251">
            <v>39280</v>
          </cell>
          <cell r="L251">
            <v>39514</v>
          </cell>
          <cell r="M251">
            <v>39526</v>
          </cell>
          <cell r="N251">
            <v>39556</v>
          </cell>
          <cell r="O251">
            <v>39642</v>
          </cell>
          <cell r="Q251" t="str">
            <v>R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0.5</v>
          </cell>
          <cell r="AS251">
            <v>0.5</v>
          </cell>
          <cell r="AT251">
            <v>0.5</v>
          </cell>
          <cell r="AU251">
            <v>0.5</v>
          </cell>
          <cell r="AV251">
            <v>0.5</v>
          </cell>
          <cell r="AW251">
            <v>0.5</v>
          </cell>
          <cell r="AX251">
            <v>0.5</v>
          </cell>
          <cell r="AY251">
            <v>0.5</v>
          </cell>
          <cell r="AZ251">
            <v>0.5</v>
          </cell>
          <cell r="BA251">
            <v>0.5</v>
          </cell>
          <cell r="BB251">
            <v>0.5</v>
          </cell>
          <cell r="BC251">
            <v>0.5</v>
          </cell>
          <cell r="BD251">
            <v>0.5</v>
          </cell>
          <cell r="BE251">
            <v>0.5</v>
          </cell>
          <cell r="BF251">
            <v>0.5</v>
          </cell>
          <cell r="BG251">
            <v>0.5</v>
          </cell>
          <cell r="BH251">
            <v>0.5</v>
          </cell>
          <cell r="BI251">
            <v>0.5</v>
          </cell>
          <cell r="BJ251">
            <v>0.5</v>
          </cell>
          <cell r="BK251">
            <v>0.5</v>
          </cell>
          <cell r="BL251">
            <v>0.5</v>
          </cell>
          <cell r="BM251">
            <v>0.5</v>
          </cell>
          <cell r="BN251">
            <v>0.5</v>
          </cell>
          <cell r="BO251">
            <v>0.5</v>
          </cell>
          <cell r="BP251">
            <v>0.5</v>
          </cell>
          <cell r="BQ251">
            <v>0.5</v>
          </cell>
          <cell r="BR251">
            <v>0.5</v>
          </cell>
          <cell r="BS251">
            <v>0.5</v>
          </cell>
          <cell r="BT251">
            <v>0.5</v>
          </cell>
          <cell r="BU251">
            <v>0.5</v>
          </cell>
          <cell r="BV251">
            <v>0.5</v>
          </cell>
          <cell r="BW251">
            <v>0.5</v>
          </cell>
          <cell r="BX251">
            <v>0.5</v>
          </cell>
          <cell r="BY251">
            <v>0.5</v>
          </cell>
          <cell r="BZ251">
            <v>0.7</v>
          </cell>
          <cell r="CA251">
            <v>0.7</v>
          </cell>
          <cell r="CB251">
            <v>0.7</v>
          </cell>
          <cell r="CC251">
            <v>0.7</v>
          </cell>
          <cell r="CD251">
            <v>0.7</v>
          </cell>
          <cell r="CE251">
            <v>0.7</v>
          </cell>
          <cell r="CF251">
            <v>0.95</v>
          </cell>
          <cell r="CG251">
            <v>0.95</v>
          </cell>
          <cell r="CH251">
            <v>0.95</v>
          </cell>
          <cell r="CI251">
            <v>0.95</v>
          </cell>
          <cell r="CJ251">
            <v>0.95</v>
          </cell>
          <cell r="CK251">
            <v>0.95</v>
          </cell>
        </row>
        <row r="252">
          <cell r="Q252" t="str">
            <v>E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0.5</v>
          </cell>
          <cell r="AS252">
            <v>0.5</v>
          </cell>
          <cell r="AT252">
            <v>0.5</v>
          </cell>
          <cell r="AU252">
            <v>0.5</v>
          </cell>
          <cell r="AV252">
            <v>0.5</v>
          </cell>
          <cell r="AW252">
            <v>0.5</v>
          </cell>
          <cell r="AX252">
            <v>0.5</v>
          </cell>
          <cell r="AY252">
            <v>0.5</v>
          </cell>
          <cell r="AZ252">
            <v>0.5</v>
          </cell>
          <cell r="BA252">
            <v>0.5</v>
          </cell>
          <cell r="BB252">
            <v>0.5</v>
          </cell>
          <cell r="BC252">
            <v>0.5</v>
          </cell>
          <cell r="BD252">
            <v>0.5</v>
          </cell>
          <cell r="BE252">
            <v>0.5</v>
          </cell>
          <cell r="BF252">
            <v>0.5</v>
          </cell>
          <cell r="BG252">
            <v>0.5</v>
          </cell>
          <cell r="BH252">
            <v>0.5</v>
          </cell>
          <cell r="BI252">
            <v>0.5</v>
          </cell>
          <cell r="BJ252">
            <v>0.5</v>
          </cell>
          <cell r="BK252">
            <v>0.5</v>
          </cell>
          <cell r="BL252">
            <v>0.5</v>
          </cell>
          <cell r="BM252">
            <v>0.5</v>
          </cell>
          <cell r="BN252">
            <v>0.5</v>
          </cell>
          <cell r="BO252">
            <v>0.5</v>
          </cell>
          <cell r="BP252">
            <v>0.5</v>
          </cell>
          <cell r="BQ252">
            <v>0.5</v>
          </cell>
          <cell r="BR252">
            <v>0.5</v>
          </cell>
          <cell r="BS252">
            <v>0.5</v>
          </cell>
          <cell r="BT252">
            <v>0.5</v>
          </cell>
          <cell r="BU252">
            <v>0.5</v>
          </cell>
          <cell r="BV252">
            <v>0.5</v>
          </cell>
          <cell r="BW252">
            <v>0.5</v>
          </cell>
          <cell r="BX252">
            <v>0.5</v>
          </cell>
          <cell r="BY252">
            <v>0.5</v>
          </cell>
          <cell r="BZ252">
            <v>0.5</v>
          </cell>
          <cell r="CA252">
            <v>0.5</v>
          </cell>
          <cell r="CB252">
            <v>0.5</v>
          </cell>
          <cell r="CC252">
            <v>0.5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</row>
        <row r="253">
          <cell r="D253" t="str">
            <v>01</v>
          </cell>
          <cell r="E253" t="str">
            <v>46</v>
          </cell>
          <cell r="F253" t="str">
            <v>I01</v>
          </cell>
          <cell r="G253" t="str">
            <v>TEC</v>
          </cell>
          <cell r="H253" t="str">
            <v>008</v>
          </cell>
          <cell r="I253" t="str">
            <v>LISTA DE SEÑALES</v>
          </cell>
          <cell r="J253">
            <v>39265</v>
          </cell>
          <cell r="K253">
            <v>39275</v>
          </cell>
          <cell r="L253">
            <v>39289</v>
          </cell>
          <cell r="M253">
            <v>39290</v>
          </cell>
          <cell r="N253">
            <v>39304</v>
          </cell>
          <cell r="O253">
            <v>39476</v>
          </cell>
          <cell r="P253">
            <v>39.992942583732059</v>
          </cell>
          <cell r="Q253" t="str">
            <v>P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0.5</v>
          </cell>
          <cell r="AR253">
            <v>0.5</v>
          </cell>
          <cell r="AS253">
            <v>0.7</v>
          </cell>
          <cell r="AT253">
            <v>0.7</v>
          </cell>
          <cell r="AU253">
            <v>0.7</v>
          </cell>
          <cell r="AV253">
            <v>0.95</v>
          </cell>
          <cell r="AW253">
            <v>0.95</v>
          </cell>
          <cell r="AX253">
            <v>0.95</v>
          </cell>
          <cell r="AY253">
            <v>0.95</v>
          </cell>
          <cell r="AZ253">
            <v>0.95</v>
          </cell>
          <cell r="BA253">
            <v>0.95</v>
          </cell>
          <cell r="BB253">
            <v>0.95</v>
          </cell>
          <cell r="BC253">
            <v>0.95</v>
          </cell>
          <cell r="BD253">
            <v>0.95</v>
          </cell>
          <cell r="BE253">
            <v>0.95</v>
          </cell>
          <cell r="BF253">
            <v>0.95</v>
          </cell>
          <cell r="BG253">
            <v>0.95</v>
          </cell>
          <cell r="BH253">
            <v>0.95</v>
          </cell>
          <cell r="BI253">
            <v>0.95</v>
          </cell>
          <cell r="BJ253">
            <v>0.95</v>
          </cell>
          <cell r="BK253">
            <v>0.95</v>
          </cell>
          <cell r="BL253">
            <v>0.95</v>
          </cell>
          <cell r="BM253">
            <v>0.95</v>
          </cell>
          <cell r="BN253">
            <v>0.95</v>
          </cell>
          <cell r="BO253">
            <v>0.95</v>
          </cell>
          <cell r="BP253">
            <v>0.95</v>
          </cell>
          <cell r="BQ253">
            <v>0.95</v>
          </cell>
          <cell r="BR253">
            <v>0.95</v>
          </cell>
          <cell r="BS253">
            <v>0.95</v>
          </cell>
          <cell r="BT253">
            <v>1</v>
          </cell>
          <cell r="BU253">
            <v>1</v>
          </cell>
          <cell r="BV253">
            <v>1</v>
          </cell>
          <cell r="BW253">
            <v>1</v>
          </cell>
          <cell r="BX253">
            <v>1</v>
          </cell>
          <cell r="BY253">
            <v>1</v>
          </cell>
          <cell r="BZ253">
            <v>1</v>
          </cell>
          <cell r="CA253">
            <v>1</v>
          </cell>
          <cell r="CB253">
            <v>1</v>
          </cell>
          <cell r="CC253">
            <v>1</v>
          </cell>
          <cell r="CD253">
            <v>1</v>
          </cell>
          <cell r="CE253">
            <v>1</v>
          </cell>
          <cell r="CF253">
            <v>1</v>
          </cell>
          <cell r="CG253">
            <v>1</v>
          </cell>
          <cell r="CH253">
            <v>1</v>
          </cell>
          <cell r="CI253">
            <v>1</v>
          </cell>
          <cell r="CJ253">
            <v>1</v>
          </cell>
          <cell r="CK253">
            <v>1</v>
          </cell>
        </row>
        <row r="254">
          <cell r="J254">
            <v>39265</v>
          </cell>
          <cell r="K254">
            <v>39297</v>
          </cell>
          <cell r="L254">
            <v>39304</v>
          </cell>
          <cell r="M254">
            <v>39514</v>
          </cell>
          <cell r="N254">
            <v>39535</v>
          </cell>
          <cell r="O254">
            <v>39642</v>
          </cell>
          <cell r="Q254" t="str">
            <v>R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0.5</v>
          </cell>
          <cell r="AV254">
            <v>0.7</v>
          </cell>
          <cell r="AW254">
            <v>0.7</v>
          </cell>
          <cell r="AX254">
            <v>0.7</v>
          </cell>
          <cell r="AY254">
            <v>0.7</v>
          </cell>
          <cell r="AZ254">
            <v>0.7</v>
          </cell>
          <cell r="BA254">
            <v>0.7</v>
          </cell>
          <cell r="BB254">
            <v>0.7</v>
          </cell>
          <cell r="BC254">
            <v>0.7</v>
          </cell>
          <cell r="BD254">
            <v>0.7</v>
          </cell>
          <cell r="BE254">
            <v>0.7</v>
          </cell>
          <cell r="BF254">
            <v>0.7</v>
          </cell>
          <cell r="BG254">
            <v>0.7</v>
          </cell>
          <cell r="BH254">
            <v>0.7</v>
          </cell>
          <cell r="BI254">
            <v>0.7</v>
          </cell>
          <cell r="BJ254">
            <v>0.7</v>
          </cell>
          <cell r="BK254">
            <v>0.7</v>
          </cell>
          <cell r="BL254">
            <v>0.7</v>
          </cell>
          <cell r="BM254">
            <v>0.7</v>
          </cell>
          <cell r="BN254">
            <v>0.7</v>
          </cell>
          <cell r="BO254">
            <v>0.7</v>
          </cell>
          <cell r="BP254">
            <v>0.7</v>
          </cell>
          <cell r="BQ254">
            <v>0.7</v>
          </cell>
          <cell r="BR254">
            <v>0.7</v>
          </cell>
          <cell r="BS254">
            <v>0.7</v>
          </cell>
          <cell r="BT254">
            <v>0.7</v>
          </cell>
          <cell r="BU254">
            <v>0.7</v>
          </cell>
          <cell r="BV254">
            <v>0.7</v>
          </cell>
          <cell r="BW254">
            <v>0.7</v>
          </cell>
          <cell r="BX254">
            <v>0.7</v>
          </cell>
          <cell r="BY254">
            <v>0.7</v>
          </cell>
          <cell r="BZ254">
            <v>0.7</v>
          </cell>
          <cell r="CA254">
            <v>0.7</v>
          </cell>
          <cell r="CB254">
            <v>0.7</v>
          </cell>
          <cell r="CC254">
            <v>0.95</v>
          </cell>
          <cell r="CD254">
            <v>0.95</v>
          </cell>
          <cell r="CE254">
            <v>0.95</v>
          </cell>
          <cell r="CF254">
            <v>0.95</v>
          </cell>
          <cell r="CG254">
            <v>0.95</v>
          </cell>
          <cell r="CH254">
            <v>0.95</v>
          </cell>
          <cell r="CI254">
            <v>0.95</v>
          </cell>
          <cell r="CJ254">
            <v>0.95</v>
          </cell>
          <cell r="CK254">
            <v>0.95</v>
          </cell>
        </row>
        <row r="255">
          <cell r="Q255" t="str">
            <v>E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0.5</v>
          </cell>
          <cell r="AU255">
            <v>0.7</v>
          </cell>
          <cell r="AV255">
            <v>0.7</v>
          </cell>
          <cell r="AW255">
            <v>0.7</v>
          </cell>
          <cell r="AX255">
            <v>0.7</v>
          </cell>
          <cell r="AY255">
            <v>0.7</v>
          </cell>
          <cell r="AZ255">
            <v>0.7</v>
          </cell>
          <cell r="BA255">
            <v>0.7</v>
          </cell>
          <cell r="BB255">
            <v>0.7</v>
          </cell>
          <cell r="BC255">
            <v>0.7</v>
          </cell>
          <cell r="BD255">
            <v>0.7</v>
          </cell>
          <cell r="BE255">
            <v>0.7</v>
          </cell>
          <cell r="BF255">
            <v>0.7</v>
          </cell>
          <cell r="BG255">
            <v>0.7</v>
          </cell>
          <cell r="BH255">
            <v>0.7</v>
          </cell>
          <cell r="BI255">
            <v>0.7</v>
          </cell>
          <cell r="BJ255">
            <v>0.7</v>
          </cell>
          <cell r="BK255">
            <v>0.7</v>
          </cell>
          <cell r="BL255">
            <v>0.7</v>
          </cell>
          <cell r="BM255">
            <v>0.7</v>
          </cell>
          <cell r="BN255">
            <v>0.7</v>
          </cell>
          <cell r="BO255">
            <v>0.7</v>
          </cell>
          <cell r="BP255">
            <v>0.7</v>
          </cell>
          <cell r="BQ255">
            <v>0.7</v>
          </cell>
          <cell r="BR255">
            <v>0.7</v>
          </cell>
          <cell r="BS255">
            <v>0.7</v>
          </cell>
          <cell r="BT255">
            <v>0.7</v>
          </cell>
          <cell r="BU255">
            <v>0.7</v>
          </cell>
          <cell r="BV255">
            <v>0.7</v>
          </cell>
          <cell r="BW255">
            <v>0.7</v>
          </cell>
          <cell r="BX255">
            <v>0.7</v>
          </cell>
          <cell r="BY255">
            <v>0.7</v>
          </cell>
          <cell r="BZ255">
            <v>0.7</v>
          </cell>
          <cell r="CA255">
            <v>0.7</v>
          </cell>
          <cell r="CB255">
            <v>0.7</v>
          </cell>
          <cell r="CC255">
            <v>0.7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</row>
        <row r="256">
          <cell r="D256" t="str">
            <v>01</v>
          </cell>
          <cell r="E256" t="str">
            <v>46</v>
          </cell>
          <cell r="F256" t="str">
            <v>I03</v>
          </cell>
          <cell r="H256" t="str">
            <v>008</v>
          </cell>
          <cell r="I256" t="str">
            <v>TIPICOS DE MONTAJE DE INSTRUMENTOS - DETALLES DE CONEXION ELECTRICA</v>
          </cell>
          <cell r="J256">
            <v>39237</v>
          </cell>
          <cell r="K256">
            <v>39282</v>
          </cell>
          <cell r="L256">
            <v>39296</v>
          </cell>
          <cell r="M256">
            <v>39297</v>
          </cell>
          <cell r="N256">
            <v>39311</v>
          </cell>
          <cell r="O256">
            <v>39476</v>
          </cell>
          <cell r="P256">
            <v>38.840882509303555</v>
          </cell>
          <cell r="Q256" t="str">
            <v>P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0.5</v>
          </cell>
          <cell r="AS256">
            <v>0.5</v>
          </cell>
          <cell r="AT256">
            <v>0.7</v>
          </cell>
          <cell r="AU256">
            <v>0.7</v>
          </cell>
          <cell r="AV256">
            <v>0.7</v>
          </cell>
          <cell r="AW256">
            <v>0.95</v>
          </cell>
          <cell r="AX256">
            <v>0.95</v>
          </cell>
          <cell r="AY256">
            <v>0.95</v>
          </cell>
          <cell r="AZ256">
            <v>0.95</v>
          </cell>
          <cell r="BA256">
            <v>0.95</v>
          </cell>
          <cell r="BB256">
            <v>0.95</v>
          </cell>
          <cell r="BC256">
            <v>0.95</v>
          </cell>
          <cell r="BD256">
            <v>0.95</v>
          </cell>
          <cell r="BE256">
            <v>0.95</v>
          </cell>
          <cell r="BF256">
            <v>0.95</v>
          </cell>
          <cell r="BG256">
            <v>0.95</v>
          </cell>
          <cell r="BH256">
            <v>0.95</v>
          </cell>
          <cell r="BI256">
            <v>0.95</v>
          </cell>
          <cell r="BJ256">
            <v>0.95</v>
          </cell>
          <cell r="BK256">
            <v>0.95</v>
          </cell>
          <cell r="BL256">
            <v>0.95</v>
          </cell>
          <cell r="BM256">
            <v>0.95</v>
          </cell>
          <cell r="BN256">
            <v>0.95</v>
          </cell>
          <cell r="BO256">
            <v>0.95</v>
          </cell>
          <cell r="BP256">
            <v>0.95</v>
          </cell>
          <cell r="BQ256">
            <v>0.95</v>
          </cell>
          <cell r="BR256">
            <v>0.95</v>
          </cell>
          <cell r="BS256">
            <v>0.95</v>
          </cell>
          <cell r="BT256">
            <v>1</v>
          </cell>
          <cell r="BU256">
            <v>1</v>
          </cell>
          <cell r="BV256">
            <v>1</v>
          </cell>
          <cell r="BW256">
            <v>1</v>
          </cell>
          <cell r="BX256">
            <v>1</v>
          </cell>
          <cell r="BY256">
            <v>1</v>
          </cell>
          <cell r="BZ256">
            <v>1</v>
          </cell>
          <cell r="CA256">
            <v>1</v>
          </cell>
          <cell r="CB256">
            <v>1</v>
          </cell>
          <cell r="CC256">
            <v>1</v>
          </cell>
          <cell r="CD256">
            <v>1</v>
          </cell>
          <cell r="CE256">
            <v>1</v>
          </cell>
          <cell r="CF256">
            <v>1</v>
          </cell>
          <cell r="CG256">
            <v>1</v>
          </cell>
          <cell r="CH256">
            <v>1</v>
          </cell>
          <cell r="CI256">
            <v>1</v>
          </cell>
          <cell r="CJ256">
            <v>1</v>
          </cell>
          <cell r="CK256">
            <v>1</v>
          </cell>
        </row>
        <row r="257">
          <cell r="J257">
            <v>39237</v>
          </cell>
          <cell r="K257">
            <v>39335</v>
          </cell>
          <cell r="L257">
            <v>39339</v>
          </cell>
          <cell r="M257">
            <v>39472</v>
          </cell>
          <cell r="N257">
            <v>39500</v>
          </cell>
          <cell r="O257">
            <v>39642</v>
          </cell>
          <cell r="Q257" t="str">
            <v>R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0.5</v>
          </cell>
          <cell r="BA257">
            <v>0.7</v>
          </cell>
          <cell r="BB257">
            <v>0.7</v>
          </cell>
          <cell r="BC257">
            <v>0.7</v>
          </cell>
          <cell r="BD257">
            <v>0.7</v>
          </cell>
          <cell r="BE257">
            <v>0.7</v>
          </cell>
          <cell r="BF257">
            <v>0.7</v>
          </cell>
          <cell r="BG257">
            <v>0.7</v>
          </cell>
          <cell r="BH257">
            <v>0.7</v>
          </cell>
          <cell r="BI257">
            <v>0.7</v>
          </cell>
          <cell r="BJ257">
            <v>0.7</v>
          </cell>
          <cell r="BK257">
            <v>0.7</v>
          </cell>
          <cell r="BL257">
            <v>0.7</v>
          </cell>
          <cell r="BM257">
            <v>0.7</v>
          </cell>
          <cell r="BN257">
            <v>0.7</v>
          </cell>
          <cell r="BO257">
            <v>0.7</v>
          </cell>
          <cell r="BP257">
            <v>0.7</v>
          </cell>
          <cell r="BQ257">
            <v>0.7</v>
          </cell>
          <cell r="BR257">
            <v>0.7</v>
          </cell>
          <cell r="BS257">
            <v>0.7</v>
          </cell>
          <cell r="BT257">
            <v>0.7</v>
          </cell>
          <cell r="BU257">
            <v>0.7</v>
          </cell>
          <cell r="BV257">
            <v>0.7</v>
          </cell>
          <cell r="BW257">
            <v>0.7</v>
          </cell>
          <cell r="BX257">
            <v>0.95</v>
          </cell>
          <cell r="BY257">
            <v>0.95</v>
          </cell>
          <cell r="BZ257">
            <v>0.95</v>
          </cell>
          <cell r="CA257">
            <v>0.95</v>
          </cell>
          <cell r="CB257">
            <v>0.95</v>
          </cell>
          <cell r="CC257">
            <v>0.95</v>
          </cell>
          <cell r="CD257">
            <v>0.95</v>
          </cell>
          <cell r="CE257">
            <v>0.95</v>
          </cell>
          <cell r="CF257">
            <v>0.95</v>
          </cell>
          <cell r="CG257">
            <v>0.95</v>
          </cell>
          <cell r="CH257">
            <v>0.95</v>
          </cell>
          <cell r="CI257">
            <v>0.95</v>
          </cell>
          <cell r="CJ257">
            <v>0.95</v>
          </cell>
          <cell r="CK257">
            <v>0.95</v>
          </cell>
        </row>
        <row r="258">
          <cell r="Q258" t="str">
            <v>E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0.5</v>
          </cell>
          <cell r="AZ258">
            <v>0.7</v>
          </cell>
          <cell r="BA258">
            <v>0.7</v>
          </cell>
          <cell r="BB258">
            <v>0.7</v>
          </cell>
          <cell r="BC258">
            <v>0.7</v>
          </cell>
          <cell r="BD258">
            <v>0.7</v>
          </cell>
          <cell r="BE258">
            <v>0.7</v>
          </cell>
          <cell r="BF258">
            <v>0.7</v>
          </cell>
          <cell r="BG258">
            <v>0.7</v>
          </cell>
          <cell r="BH258">
            <v>0.7</v>
          </cell>
          <cell r="BI258">
            <v>0.7</v>
          </cell>
          <cell r="BJ258">
            <v>0.7</v>
          </cell>
          <cell r="BK258">
            <v>0.7</v>
          </cell>
          <cell r="BL258">
            <v>0.7</v>
          </cell>
          <cell r="BM258">
            <v>0.7</v>
          </cell>
          <cell r="BN258">
            <v>0.7</v>
          </cell>
          <cell r="BO258">
            <v>0.7</v>
          </cell>
          <cell r="BP258">
            <v>0.7</v>
          </cell>
          <cell r="BQ258">
            <v>0.7</v>
          </cell>
          <cell r="BR258">
            <v>0.7</v>
          </cell>
          <cell r="BS258">
            <v>0.7</v>
          </cell>
          <cell r="BT258">
            <v>0.7</v>
          </cell>
          <cell r="BU258">
            <v>0.7</v>
          </cell>
          <cell r="BV258">
            <v>0.7</v>
          </cell>
          <cell r="BW258">
            <v>0.95</v>
          </cell>
          <cell r="BX258">
            <v>0.95</v>
          </cell>
          <cell r="BY258">
            <v>0.95</v>
          </cell>
          <cell r="BZ258">
            <v>0.95</v>
          </cell>
          <cell r="CA258">
            <v>0.95</v>
          </cell>
          <cell r="CB258">
            <v>0.95</v>
          </cell>
          <cell r="CC258">
            <v>0.95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</row>
        <row r="259">
          <cell r="D259" t="str">
            <v>01</v>
          </cell>
          <cell r="E259" t="str">
            <v>46</v>
          </cell>
          <cell r="F259" t="str">
            <v>I03</v>
          </cell>
          <cell r="H259" t="str">
            <v>009</v>
          </cell>
          <cell r="I259" t="str">
            <v>TIPICOS DE MONTAJE DE INSTRUMENTOS - DETALLES DE CONEXION NEUMATICA</v>
          </cell>
          <cell r="J259">
            <v>39237</v>
          </cell>
          <cell r="K259">
            <v>39282</v>
          </cell>
          <cell r="L259">
            <v>39296</v>
          </cell>
          <cell r="M259">
            <v>39297</v>
          </cell>
          <cell r="N259">
            <v>39311</v>
          </cell>
          <cell r="O259">
            <v>39476</v>
          </cell>
          <cell r="P259">
            <v>38.840882509303555</v>
          </cell>
          <cell r="Q259" t="str">
            <v>P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0.5</v>
          </cell>
          <cell r="AS259">
            <v>0.5</v>
          </cell>
          <cell r="AT259">
            <v>0.7</v>
          </cell>
          <cell r="AU259">
            <v>0.7</v>
          </cell>
          <cell r="AV259">
            <v>0.7</v>
          </cell>
          <cell r="AW259">
            <v>0.95</v>
          </cell>
          <cell r="AX259">
            <v>0.95</v>
          </cell>
          <cell r="AY259">
            <v>0.95</v>
          </cell>
          <cell r="AZ259">
            <v>0.95</v>
          </cell>
          <cell r="BA259">
            <v>0.95</v>
          </cell>
          <cell r="BB259">
            <v>0.95</v>
          </cell>
          <cell r="BC259">
            <v>0.95</v>
          </cell>
          <cell r="BD259">
            <v>0.95</v>
          </cell>
          <cell r="BE259">
            <v>0.95</v>
          </cell>
          <cell r="BF259">
            <v>0.95</v>
          </cell>
          <cell r="BG259">
            <v>0.95</v>
          </cell>
          <cell r="BH259">
            <v>0.95</v>
          </cell>
          <cell r="BI259">
            <v>0.95</v>
          </cell>
          <cell r="BJ259">
            <v>0.95</v>
          </cell>
          <cell r="BK259">
            <v>0.95</v>
          </cell>
          <cell r="BL259">
            <v>0.95</v>
          </cell>
          <cell r="BM259">
            <v>0.95</v>
          </cell>
          <cell r="BN259">
            <v>0.95</v>
          </cell>
          <cell r="BO259">
            <v>0.95</v>
          </cell>
          <cell r="BP259">
            <v>0.95</v>
          </cell>
          <cell r="BQ259">
            <v>0.95</v>
          </cell>
          <cell r="BR259">
            <v>0.95</v>
          </cell>
          <cell r="BS259">
            <v>0.95</v>
          </cell>
          <cell r="BT259">
            <v>1</v>
          </cell>
          <cell r="BU259">
            <v>1</v>
          </cell>
          <cell r="BV259">
            <v>1</v>
          </cell>
          <cell r="BW259">
            <v>1</v>
          </cell>
          <cell r="BX259">
            <v>1</v>
          </cell>
          <cell r="BY259">
            <v>1</v>
          </cell>
          <cell r="BZ259">
            <v>1</v>
          </cell>
          <cell r="CA259">
            <v>1</v>
          </cell>
          <cell r="CB259">
            <v>1</v>
          </cell>
          <cell r="CC259">
            <v>1</v>
          </cell>
          <cell r="CD259">
            <v>1</v>
          </cell>
          <cell r="CE259">
            <v>1</v>
          </cell>
          <cell r="CF259">
            <v>1</v>
          </cell>
          <cell r="CG259">
            <v>1</v>
          </cell>
          <cell r="CH259">
            <v>1</v>
          </cell>
          <cell r="CI259">
            <v>1</v>
          </cell>
          <cell r="CJ259">
            <v>1</v>
          </cell>
          <cell r="CK259">
            <v>1</v>
          </cell>
        </row>
        <row r="260">
          <cell r="J260">
            <v>39237</v>
          </cell>
          <cell r="K260">
            <v>39335</v>
          </cell>
          <cell r="L260">
            <v>39339</v>
          </cell>
          <cell r="M260">
            <v>39521</v>
          </cell>
          <cell r="N260">
            <v>39541</v>
          </cell>
          <cell r="O260">
            <v>39642</v>
          </cell>
          <cell r="Q260" t="str">
            <v>R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0.5</v>
          </cell>
          <cell r="BA260">
            <v>0.7</v>
          </cell>
          <cell r="BB260">
            <v>0.7</v>
          </cell>
          <cell r="BC260">
            <v>0.7</v>
          </cell>
          <cell r="BD260">
            <v>0.7</v>
          </cell>
          <cell r="BE260">
            <v>0.7</v>
          </cell>
          <cell r="BF260">
            <v>0.7</v>
          </cell>
          <cell r="BG260">
            <v>0.7</v>
          </cell>
          <cell r="BH260">
            <v>0.7</v>
          </cell>
          <cell r="BI260">
            <v>0.7</v>
          </cell>
          <cell r="BJ260">
            <v>0.7</v>
          </cell>
          <cell r="BK260">
            <v>0.7</v>
          </cell>
          <cell r="BL260">
            <v>0.7</v>
          </cell>
          <cell r="BM260">
            <v>0.7</v>
          </cell>
          <cell r="BN260">
            <v>0.7</v>
          </cell>
          <cell r="BO260">
            <v>0.7</v>
          </cell>
          <cell r="BP260">
            <v>0.7</v>
          </cell>
          <cell r="BQ260">
            <v>0.7</v>
          </cell>
          <cell r="BR260">
            <v>0.7</v>
          </cell>
          <cell r="BS260">
            <v>0.7</v>
          </cell>
          <cell r="BT260">
            <v>0.7</v>
          </cell>
          <cell r="BU260">
            <v>0.7</v>
          </cell>
          <cell r="BV260">
            <v>0.7</v>
          </cell>
          <cell r="BW260">
            <v>0.7</v>
          </cell>
          <cell r="BX260">
            <v>0.7</v>
          </cell>
          <cell r="BY260">
            <v>0.7</v>
          </cell>
          <cell r="BZ260">
            <v>0.7</v>
          </cell>
          <cell r="CA260">
            <v>0.7</v>
          </cell>
          <cell r="CB260">
            <v>0.7</v>
          </cell>
          <cell r="CC260">
            <v>0.95</v>
          </cell>
          <cell r="CD260">
            <v>0.95</v>
          </cell>
          <cell r="CE260">
            <v>0.95</v>
          </cell>
          <cell r="CF260">
            <v>0.95</v>
          </cell>
          <cell r="CG260">
            <v>0.95</v>
          </cell>
          <cell r="CH260">
            <v>0.95</v>
          </cell>
          <cell r="CI260">
            <v>0.95</v>
          </cell>
          <cell r="CJ260">
            <v>0.95</v>
          </cell>
          <cell r="CK260">
            <v>0.95</v>
          </cell>
        </row>
        <row r="261">
          <cell r="Q261" t="str">
            <v>E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0.5</v>
          </cell>
          <cell r="AZ261">
            <v>0.7</v>
          </cell>
          <cell r="BA261">
            <v>0.7</v>
          </cell>
          <cell r="BB261">
            <v>0.7</v>
          </cell>
          <cell r="BC261">
            <v>0</v>
          </cell>
          <cell r="BD261">
            <v>0</v>
          </cell>
          <cell r="BE261">
            <v>0.7</v>
          </cell>
          <cell r="BF261">
            <v>0</v>
          </cell>
          <cell r="BG261">
            <v>0</v>
          </cell>
          <cell r="BH261">
            <v>0</v>
          </cell>
          <cell r="BI261">
            <v>0.7</v>
          </cell>
          <cell r="BJ261">
            <v>0.7</v>
          </cell>
          <cell r="BK261">
            <v>0.7</v>
          </cell>
          <cell r="BL261">
            <v>0.7</v>
          </cell>
          <cell r="BM261">
            <v>0.7</v>
          </cell>
          <cell r="BN261">
            <v>0.7</v>
          </cell>
          <cell r="BO261">
            <v>0.7</v>
          </cell>
          <cell r="BP261">
            <v>0.7</v>
          </cell>
          <cell r="BQ261">
            <v>0.7</v>
          </cell>
          <cell r="BR261">
            <v>0.7</v>
          </cell>
          <cell r="BS261">
            <v>0.7</v>
          </cell>
          <cell r="BT261">
            <v>0.7</v>
          </cell>
          <cell r="BU261">
            <v>0.7</v>
          </cell>
          <cell r="BV261">
            <v>0.7</v>
          </cell>
          <cell r="BW261">
            <v>0.7</v>
          </cell>
          <cell r="BX261">
            <v>0.7</v>
          </cell>
          <cell r="BY261">
            <v>0.7</v>
          </cell>
          <cell r="BZ261">
            <v>0.7</v>
          </cell>
          <cell r="CA261">
            <v>0.7</v>
          </cell>
          <cell r="CB261">
            <v>0.7</v>
          </cell>
          <cell r="CC261">
            <v>0.7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</row>
        <row r="262">
          <cell r="D262" t="str">
            <v>01</v>
          </cell>
          <cell r="E262" t="str">
            <v>46</v>
          </cell>
          <cell r="F262" t="str">
            <v>I53</v>
          </cell>
          <cell r="H262" t="str">
            <v>001</v>
          </cell>
          <cell r="I262" t="str">
            <v>RUTAS PRINCIPALES ELECTRICAS</v>
          </cell>
          <cell r="J262">
            <v>39237</v>
          </cell>
          <cell r="K262">
            <v>39282</v>
          </cell>
          <cell r="L262">
            <v>39296</v>
          </cell>
          <cell r="M262">
            <v>39297</v>
          </cell>
          <cell r="N262">
            <v>39311</v>
          </cell>
          <cell r="O262">
            <v>39476</v>
          </cell>
          <cell r="P262">
            <v>38.840882509303555</v>
          </cell>
          <cell r="Q262" t="str">
            <v>P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0.5</v>
          </cell>
          <cell r="AS262">
            <v>0.5</v>
          </cell>
          <cell r="AT262">
            <v>0.7</v>
          </cell>
          <cell r="AU262">
            <v>0.7</v>
          </cell>
          <cell r="AV262">
            <v>0.7</v>
          </cell>
          <cell r="AW262">
            <v>0.95</v>
          </cell>
          <cell r="AX262">
            <v>0.95</v>
          </cell>
          <cell r="AY262">
            <v>0.95</v>
          </cell>
          <cell r="AZ262">
            <v>0.95</v>
          </cell>
          <cell r="BA262">
            <v>0.95</v>
          </cell>
          <cell r="BB262">
            <v>0.95</v>
          </cell>
          <cell r="BC262">
            <v>0.95</v>
          </cell>
          <cell r="BD262">
            <v>0.95</v>
          </cell>
          <cell r="BE262">
            <v>0.95</v>
          </cell>
          <cell r="BF262">
            <v>0.95</v>
          </cell>
          <cell r="BG262">
            <v>0.95</v>
          </cell>
          <cell r="BH262">
            <v>0.95</v>
          </cell>
          <cell r="BI262">
            <v>0.95</v>
          </cell>
          <cell r="BJ262">
            <v>0.95</v>
          </cell>
          <cell r="BK262">
            <v>0.95</v>
          </cell>
          <cell r="BL262">
            <v>0.95</v>
          </cell>
          <cell r="BM262">
            <v>0.95</v>
          </cell>
          <cell r="BN262">
            <v>0.95</v>
          </cell>
          <cell r="BO262">
            <v>0.95</v>
          </cell>
          <cell r="BP262">
            <v>0.95</v>
          </cell>
          <cell r="BQ262">
            <v>0.95</v>
          </cell>
          <cell r="BR262">
            <v>0.95</v>
          </cell>
          <cell r="BS262">
            <v>0.95</v>
          </cell>
          <cell r="BT262">
            <v>1</v>
          </cell>
          <cell r="BU262">
            <v>1</v>
          </cell>
          <cell r="BV262">
            <v>1</v>
          </cell>
          <cell r="BW262">
            <v>1</v>
          </cell>
          <cell r="BX262">
            <v>1</v>
          </cell>
          <cell r="BY262">
            <v>1</v>
          </cell>
          <cell r="BZ262">
            <v>1</v>
          </cell>
          <cell r="CA262">
            <v>1</v>
          </cell>
          <cell r="CB262">
            <v>1</v>
          </cell>
          <cell r="CC262">
            <v>1</v>
          </cell>
          <cell r="CD262">
            <v>1</v>
          </cell>
          <cell r="CE262">
            <v>1</v>
          </cell>
          <cell r="CF262">
            <v>1</v>
          </cell>
          <cell r="CG262">
            <v>1</v>
          </cell>
          <cell r="CH262">
            <v>1</v>
          </cell>
          <cell r="CI262">
            <v>1</v>
          </cell>
          <cell r="CJ262">
            <v>1</v>
          </cell>
          <cell r="CK262">
            <v>1</v>
          </cell>
        </row>
        <row r="263">
          <cell r="J263">
            <v>39375</v>
          </cell>
          <cell r="K263">
            <v>39423</v>
          </cell>
          <cell r="L263">
            <v>39526</v>
          </cell>
          <cell r="M263">
            <v>39542</v>
          </cell>
          <cell r="N263">
            <v>39570</v>
          </cell>
          <cell r="O263">
            <v>39642</v>
          </cell>
          <cell r="Q263" t="str">
            <v>R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0.5</v>
          </cell>
          <cell r="BN263">
            <v>0.5</v>
          </cell>
          <cell r="BO263">
            <v>0.5</v>
          </cell>
          <cell r="BP263">
            <v>0.5</v>
          </cell>
          <cell r="BQ263">
            <v>0.5</v>
          </cell>
          <cell r="BR263">
            <v>0.5</v>
          </cell>
          <cell r="BS263">
            <v>0.5</v>
          </cell>
          <cell r="BT263">
            <v>0.5</v>
          </cell>
          <cell r="BU263">
            <v>0.5</v>
          </cell>
          <cell r="BV263">
            <v>0.5</v>
          </cell>
          <cell r="BW263">
            <v>0.5</v>
          </cell>
          <cell r="BX263">
            <v>0.5</v>
          </cell>
          <cell r="BY263">
            <v>0.5</v>
          </cell>
          <cell r="BZ263">
            <v>0.5</v>
          </cell>
          <cell r="CA263">
            <v>0.7</v>
          </cell>
          <cell r="CB263">
            <v>0.7</v>
          </cell>
          <cell r="CC263">
            <v>0.7</v>
          </cell>
          <cell r="CD263">
            <v>0.7</v>
          </cell>
          <cell r="CE263">
            <v>0.7</v>
          </cell>
          <cell r="CF263">
            <v>0.7</v>
          </cell>
          <cell r="CG263">
            <v>0.7</v>
          </cell>
          <cell r="CH263">
            <v>0.95</v>
          </cell>
          <cell r="CI263">
            <v>0.95</v>
          </cell>
          <cell r="CJ263">
            <v>0.95</v>
          </cell>
          <cell r="CK263">
            <v>0.95</v>
          </cell>
        </row>
        <row r="264">
          <cell r="Q264" t="str">
            <v>E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0.5</v>
          </cell>
          <cell r="BM264">
            <v>0.5</v>
          </cell>
          <cell r="BN264">
            <v>0.5</v>
          </cell>
          <cell r="BO264">
            <v>0.5</v>
          </cell>
          <cell r="BP264">
            <v>0.5</v>
          </cell>
          <cell r="BQ264">
            <v>0.5</v>
          </cell>
          <cell r="BR264">
            <v>0.5</v>
          </cell>
          <cell r="BS264">
            <v>0.5</v>
          </cell>
          <cell r="BT264">
            <v>0.5</v>
          </cell>
          <cell r="BU264">
            <v>0.5</v>
          </cell>
          <cell r="BV264">
            <v>0.5</v>
          </cell>
          <cell r="BW264">
            <v>0.5</v>
          </cell>
          <cell r="BX264">
            <v>0.5</v>
          </cell>
          <cell r="BY264">
            <v>0.5</v>
          </cell>
          <cell r="BZ264">
            <v>0.5</v>
          </cell>
          <cell r="CA264">
            <v>0.5</v>
          </cell>
          <cell r="CB264">
            <v>0.5</v>
          </cell>
          <cell r="CC264">
            <v>0.5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</row>
        <row r="265">
          <cell r="D265" t="str">
            <v>01</v>
          </cell>
          <cell r="E265" t="str">
            <v>46</v>
          </cell>
          <cell r="F265" t="str">
            <v>I03</v>
          </cell>
          <cell r="H265" t="str">
            <v>004</v>
          </cell>
          <cell r="I265" t="str">
            <v>PLANOS DE MODIFICACION DE PANELES EXISTENTES</v>
          </cell>
          <cell r="J265">
            <v>39258</v>
          </cell>
          <cell r="K265">
            <v>39283</v>
          </cell>
          <cell r="L265">
            <v>39297</v>
          </cell>
          <cell r="M265">
            <v>39300</v>
          </cell>
          <cell r="N265">
            <v>39314</v>
          </cell>
          <cell r="O265">
            <v>39476</v>
          </cell>
          <cell r="P265">
            <v>38.840882509303555</v>
          </cell>
          <cell r="Q265" t="str">
            <v>P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0.5</v>
          </cell>
          <cell r="AT265">
            <v>0.5</v>
          </cell>
          <cell r="AU265">
            <v>0.7</v>
          </cell>
          <cell r="AV265">
            <v>0.7</v>
          </cell>
          <cell r="AW265">
            <v>0.95</v>
          </cell>
          <cell r="AX265">
            <v>0.95</v>
          </cell>
          <cell r="AY265">
            <v>0.95</v>
          </cell>
          <cell r="AZ265">
            <v>0.95</v>
          </cell>
          <cell r="BA265">
            <v>0.95</v>
          </cell>
          <cell r="BB265">
            <v>0.95</v>
          </cell>
          <cell r="BC265">
            <v>0.95</v>
          </cell>
          <cell r="BD265">
            <v>0.95</v>
          </cell>
          <cell r="BE265">
            <v>0.95</v>
          </cell>
          <cell r="BF265">
            <v>0.95</v>
          </cell>
          <cell r="BG265">
            <v>0.95</v>
          </cell>
          <cell r="BH265">
            <v>0.95</v>
          </cell>
          <cell r="BI265">
            <v>0.95</v>
          </cell>
          <cell r="BJ265">
            <v>0.95</v>
          </cell>
          <cell r="BK265">
            <v>0.95</v>
          </cell>
          <cell r="BL265">
            <v>0.95</v>
          </cell>
          <cell r="BM265">
            <v>0.95</v>
          </cell>
          <cell r="BN265">
            <v>0.95</v>
          </cell>
          <cell r="BO265">
            <v>0.95</v>
          </cell>
          <cell r="BP265">
            <v>0.95</v>
          </cell>
          <cell r="BQ265">
            <v>0.95</v>
          </cell>
          <cell r="BR265">
            <v>0.95</v>
          </cell>
          <cell r="BS265">
            <v>0.95</v>
          </cell>
          <cell r="BT265">
            <v>1</v>
          </cell>
          <cell r="BU265">
            <v>1</v>
          </cell>
          <cell r="BV265">
            <v>1</v>
          </cell>
          <cell r="BW265">
            <v>1</v>
          </cell>
          <cell r="BX265">
            <v>1</v>
          </cell>
          <cell r="BY265">
            <v>1</v>
          </cell>
          <cell r="BZ265">
            <v>1</v>
          </cell>
          <cell r="CA265">
            <v>1</v>
          </cell>
          <cell r="CB265">
            <v>1</v>
          </cell>
          <cell r="CC265">
            <v>1</v>
          </cell>
          <cell r="CD265">
            <v>1</v>
          </cell>
          <cell r="CE265">
            <v>1</v>
          </cell>
          <cell r="CF265">
            <v>1</v>
          </cell>
          <cell r="CG265">
            <v>1</v>
          </cell>
          <cell r="CH265">
            <v>1</v>
          </cell>
          <cell r="CI265">
            <v>1</v>
          </cell>
          <cell r="CJ265">
            <v>1</v>
          </cell>
          <cell r="CK265">
            <v>1</v>
          </cell>
        </row>
        <row r="266">
          <cell r="J266">
            <v>39450</v>
          </cell>
          <cell r="K266">
            <v>39479</v>
          </cell>
          <cell r="L266">
            <v>39493</v>
          </cell>
          <cell r="M266">
            <v>39521</v>
          </cell>
          <cell r="N266">
            <v>39539</v>
          </cell>
          <cell r="O266">
            <v>39642</v>
          </cell>
          <cell r="Q266" t="str">
            <v>R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0.5</v>
          </cell>
          <cell r="BV266">
            <v>0.5</v>
          </cell>
          <cell r="BW266">
            <v>0.7</v>
          </cell>
          <cell r="BX266">
            <v>0.7</v>
          </cell>
          <cell r="BY266">
            <v>0.7</v>
          </cell>
          <cell r="BZ266">
            <v>0.7</v>
          </cell>
          <cell r="CA266">
            <v>0.7</v>
          </cell>
          <cell r="CB266">
            <v>0.7</v>
          </cell>
          <cell r="CC266">
            <v>0.95</v>
          </cell>
          <cell r="CD266">
            <v>0.95</v>
          </cell>
          <cell r="CE266">
            <v>0.95</v>
          </cell>
          <cell r="CF266">
            <v>0.95</v>
          </cell>
          <cell r="CG266">
            <v>0.95</v>
          </cell>
          <cell r="CH266">
            <v>0.95</v>
          </cell>
          <cell r="CI266">
            <v>0.95</v>
          </cell>
          <cell r="CJ266">
            <v>0.95</v>
          </cell>
          <cell r="CK266">
            <v>0.95</v>
          </cell>
        </row>
        <row r="267">
          <cell r="Q267" t="str">
            <v>E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0.5</v>
          </cell>
          <cell r="BX267">
            <v>0.7</v>
          </cell>
          <cell r="BY267">
            <v>0.7</v>
          </cell>
          <cell r="BZ267">
            <v>0.7</v>
          </cell>
          <cell r="CA267">
            <v>0.7</v>
          </cell>
          <cell r="CB267">
            <v>0.7</v>
          </cell>
          <cell r="CC267">
            <v>0.7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</row>
        <row r="268">
          <cell r="D268" t="str">
            <v>01</v>
          </cell>
          <cell r="E268" t="str">
            <v>46</v>
          </cell>
          <cell r="F268" t="str">
            <v>I03</v>
          </cell>
          <cell r="H268" t="str">
            <v>005</v>
          </cell>
          <cell r="I268" t="str">
            <v>DETALLES DE CAJAS DE CONEXION ELECTRICAS</v>
          </cell>
          <cell r="J268">
            <v>39248</v>
          </cell>
          <cell r="K268">
            <v>39273</v>
          </cell>
          <cell r="L268">
            <v>39287</v>
          </cell>
          <cell r="M268">
            <v>39288</v>
          </cell>
          <cell r="N268">
            <v>39302</v>
          </cell>
          <cell r="O268">
            <v>39476</v>
          </cell>
          <cell r="P268">
            <v>38.840882509303555</v>
          </cell>
          <cell r="Q268" t="str">
            <v>P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0.5</v>
          </cell>
          <cell r="AR268">
            <v>0.5</v>
          </cell>
          <cell r="AS268">
            <v>0.7</v>
          </cell>
          <cell r="AT268">
            <v>0.7</v>
          </cell>
          <cell r="AU268">
            <v>0.95</v>
          </cell>
          <cell r="AV268">
            <v>0.95</v>
          </cell>
          <cell r="AW268">
            <v>0.95</v>
          </cell>
          <cell r="AX268">
            <v>0.95</v>
          </cell>
          <cell r="AY268">
            <v>0.95</v>
          </cell>
          <cell r="AZ268">
            <v>0.95</v>
          </cell>
          <cell r="BA268">
            <v>0.95</v>
          </cell>
          <cell r="BB268">
            <v>0.95</v>
          </cell>
          <cell r="BC268">
            <v>0.95</v>
          </cell>
          <cell r="BD268">
            <v>0.95</v>
          </cell>
          <cell r="BE268">
            <v>0.95</v>
          </cell>
          <cell r="BF268">
            <v>0.95</v>
          </cell>
          <cell r="BG268">
            <v>0.95</v>
          </cell>
          <cell r="BH268">
            <v>0.95</v>
          </cell>
          <cell r="BI268">
            <v>0.95</v>
          </cell>
          <cell r="BJ268">
            <v>0.95</v>
          </cell>
          <cell r="BK268">
            <v>0.95</v>
          </cell>
          <cell r="BL268">
            <v>0.95</v>
          </cell>
          <cell r="BM268">
            <v>0.95</v>
          </cell>
          <cell r="BN268">
            <v>0.95</v>
          </cell>
          <cell r="BO268">
            <v>0.95</v>
          </cell>
          <cell r="BP268">
            <v>0.95</v>
          </cell>
          <cell r="BQ268">
            <v>0.95</v>
          </cell>
          <cell r="BR268">
            <v>0.95</v>
          </cell>
          <cell r="BS268">
            <v>0.95</v>
          </cell>
          <cell r="BT268">
            <v>1</v>
          </cell>
          <cell r="BU268">
            <v>1</v>
          </cell>
          <cell r="BV268">
            <v>1</v>
          </cell>
          <cell r="BW268">
            <v>1</v>
          </cell>
          <cell r="BX268">
            <v>1</v>
          </cell>
          <cell r="BY268">
            <v>1</v>
          </cell>
          <cell r="BZ268">
            <v>1</v>
          </cell>
          <cell r="CA268">
            <v>1</v>
          </cell>
          <cell r="CB268">
            <v>1</v>
          </cell>
          <cell r="CC268">
            <v>1</v>
          </cell>
          <cell r="CD268">
            <v>1</v>
          </cell>
          <cell r="CE268">
            <v>1</v>
          </cell>
          <cell r="CF268">
            <v>1</v>
          </cell>
          <cell r="CG268">
            <v>1</v>
          </cell>
          <cell r="CH268">
            <v>1</v>
          </cell>
          <cell r="CI268">
            <v>1</v>
          </cell>
          <cell r="CJ268">
            <v>1</v>
          </cell>
          <cell r="CK268">
            <v>1</v>
          </cell>
        </row>
        <row r="269">
          <cell r="J269">
            <v>39375</v>
          </cell>
          <cell r="K269">
            <v>39371</v>
          </cell>
          <cell r="L269">
            <v>39379</v>
          </cell>
          <cell r="M269">
            <v>39478</v>
          </cell>
          <cell r="N269">
            <v>39493</v>
          </cell>
          <cell r="O269">
            <v>39642</v>
          </cell>
          <cell r="Q269" t="str">
            <v>R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0.5</v>
          </cell>
          <cell r="BF269">
            <v>0.7</v>
          </cell>
          <cell r="BG269">
            <v>0.7</v>
          </cell>
          <cell r="BH269">
            <v>0.7</v>
          </cell>
          <cell r="BI269">
            <v>0.7</v>
          </cell>
          <cell r="BJ269">
            <v>0.7</v>
          </cell>
          <cell r="BK269">
            <v>0.7</v>
          </cell>
          <cell r="BL269">
            <v>0.7</v>
          </cell>
          <cell r="BM269">
            <v>0.7</v>
          </cell>
          <cell r="BN269">
            <v>0.7</v>
          </cell>
          <cell r="BO269">
            <v>0.7</v>
          </cell>
          <cell r="BP269">
            <v>0.7</v>
          </cell>
          <cell r="BQ269">
            <v>0.7</v>
          </cell>
          <cell r="BR269">
            <v>0.7</v>
          </cell>
          <cell r="BS269">
            <v>0.7</v>
          </cell>
          <cell r="BT269">
            <v>0.7</v>
          </cell>
          <cell r="BU269">
            <v>0.7</v>
          </cell>
          <cell r="BV269">
            <v>0.7</v>
          </cell>
          <cell r="BW269">
            <v>0.95</v>
          </cell>
          <cell r="BX269">
            <v>0.95</v>
          </cell>
          <cell r="BY269">
            <v>0.95</v>
          </cell>
          <cell r="BZ269">
            <v>0.95</v>
          </cell>
          <cell r="CA269">
            <v>0.95</v>
          </cell>
          <cell r="CB269">
            <v>0.95</v>
          </cell>
          <cell r="CC269">
            <v>0.95</v>
          </cell>
          <cell r="CD269">
            <v>0.95</v>
          </cell>
          <cell r="CE269">
            <v>0.95</v>
          </cell>
          <cell r="CF269">
            <v>0.95</v>
          </cell>
          <cell r="CG269">
            <v>0.95</v>
          </cell>
          <cell r="CH269">
            <v>0.95</v>
          </cell>
          <cell r="CI269">
            <v>0.95</v>
          </cell>
          <cell r="CJ269">
            <v>0.95</v>
          </cell>
          <cell r="CK269">
            <v>0.95</v>
          </cell>
        </row>
        <row r="270">
          <cell r="Q270" t="str">
            <v>E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0.7</v>
          </cell>
          <cell r="BQ270">
            <v>0.7</v>
          </cell>
          <cell r="BR270">
            <v>0.7</v>
          </cell>
          <cell r="BS270">
            <v>0.7</v>
          </cell>
          <cell r="BT270">
            <v>0.7</v>
          </cell>
          <cell r="BU270">
            <v>0.7</v>
          </cell>
          <cell r="BV270">
            <v>0.7</v>
          </cell>
          <cell r="BW270">
            <v>0.7</v>
          </cell>
          <cell r="BX270">
            <v>0.7</v>
          </cell>
          <cell r="BY270">
            <v>0.7</v>
          </cell>
          <cell r="BZ270">
            <v>0.7</v>
          </cell>
          <cell r="CA270">
            <v>0.7</v>
          </cell>
          <cell r="CB270">
            <v>0.7</v>
          </cell>
          <cell r="CC270">
            <v>0.7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</row>
        <row r="271">
          <cell r="D271" t="str">
            <v>01</v>
          </cell>
          <cell r="E271" t="str">
            <v>46</v>
          </cell>
          <cell r="F271" t="str">
            <v>I01</v>
          </cell>
          <cell r="G271" t="str">
            <v>TEC</v>
          </cell>
          <cell r="H271" t="str">
            <v>002</v>
          </cell>
          <cell r="I271" t="str">
            <v>DESCRIPCION DE PARTIDAS PARA CONSTRUCCION / COMPUTOS METRICOS</v>
          </cell>
          <cell r="J271">
            <v>39343</v>
          </cell>
          <cell r="K271">
            <v>39353</v>
          </cell>
          <cell r="L271">
            <v>39367</v>
          </cell>
          <cell r="M271">
            <v>39370</v>
          </cell>
          <cell r="N271">
            <v>39384</v>
          </cell>
          <cell r="O271">
            <v>39476</v>
          </cell>
          <cell r="P271">
            <v>38.840882509303555</v>
          </cell>
          <cell r="Q271" t="str">
            <v>P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0.5</v>
          </cell>
          <cell r="BD271">
            <v>0.5</v>
          </cell>
          <cell r="BE271">
            <v>0.7</v>
          </cell>
          <cell r="BF271">
            <v>0.7</v>
          </cell>
          <cell r="BG271">
            <v>0.95</v>
          </cell>
          <cell r="BH271">
            <v>0.95</v>
          </cell>
          <cell r="BI271">
            <v>0.95</v>
          </cell>
          <cell r="BJ271">
            <v>0.95</v>
          </cell>
          <cell r="BK271">
            <v>0.95</v>
          </cell>
          <cell r="BL271">
            <v>0.95</v>
          </cell>
          <cell r="BM271">
            <v>0.95</v>
          </cell>
          <cell r="BN271">
            <v>0.95</v>
          </cell>
          <cell r="BO271">
            <v>0.95</v>
          </cell>
          <cell r="BP271">
            <v>0.95</v>
          </cell>
          <cell r="BQ271">
            <v>0.95</v>
          </cell>
          <cell r="BR271">
            <v>0.95</v>
          </cell>
          <cell r="BS271">
            <v>0.95</v>
          </cell>
          <cell r="BT271">
            <v>1</v>
          </cell>
          <cell r="BU271">
            <v>1</v>
          </cell>
          <cell r="BV271">
            <v>1</v>
          </cell>
          <cell r="BW271">
            <v>1</v>
          </cell>
          <cell r="BX271">
            <v>1</v>
          </cell>
          <cell r="BY271">
            <v>1</v>
          </cell>
          <cell r="BZ271">
            <v>1</v>
          </cell>
          <cell r="CA271">
            <v>1</v>
          </cell>
          <cell r="CB271">
            <v>1</v>
          </cell>
          <cell r="CC271">
            <v>1</v>
          </cell>
          <cell r="CD271">
            <v>1</v>
          </cell>
          <cell r="CE271">
            <v>1</v>
          </cell>
          <cell r="CF271">
            <v>1</v>
          </cell>
          <cell r="CG271">
            <v>1</v>
          </cell>
          <cell r="CH271">
            <v>1</v>
          </cell>
          <cell r="CI271">
            <v>1</v>
          </cell>
          <cell r="CJ271">
            <v>1</v>
          </cell>
          <cell r="CK271">
            <v>1</v>
          </cell>
        </row>
        <row r="272">
          <cell r="J272">
            <v>39356</v>
          </cell>
          <cell r="K272">
            <v>39437</v>
          </cell>
          <cell r="L272">
            <v>39500</v>
          </cell>
          <cell r="M272">
            <v>39514</v>
          </cell>
          <cell r="N272">
            <v>39535</v>
          </cell>
          <cell r="O272">
            <v>39642</v>
          </cell>
          <cell r="Q272" t="str">
            <v>R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0.5</v>
          </cell>
          <cell r="BP272">
            <v>0.5</v>
          </cell>
          <cell r="BQ272">
            <v>0.5</v>
          </cell>
          <cell r="BR272">
            <v>0.5</v>
          </cell>
          <cell r="BS272">
            <v>0.5</v>
          </cell>
          <cell r="BT272">
            <v>0.5</v>
          </cell>
          <cell r="BU272">
            <v>0.5</v>
          </cell>
          <cell r="BV272">
            <v>0.5</v>
          </cell>
          <cell r="BW272">
            <v>0.5</v>
          </cell>
          <cell r="BX272">
            <v>0.7</v>
          </cell>
          <cell r="BY272">
            <v>0.7</v>
          </cell>
          <cell r="BZ272">
            <v>0.7</v>
          </cell>
          <cell r="CA272">
            <v>0.7</v>
          </cell>
          <cell r="CB272">
            <v>0.7</v>
          </cell>
          <cell r="CC272">
            <v>0.95</v>
          </cell>
          <cell r="CD272">
            <v>0.95</v>
          </cell>
          <cell r="CE272">
            <v>0.95</v>
          </cell>
          <cell r="CF272">
            <v>0.95</v>
          </cell>
          <cell r="CG272">
            <v>0.95</v>
          </cell>
          <cell r="CH272">
            <v>0.95</v>
          </cell>
          <cell r="CI272">
            <v>0.95</v>
          </cell>
          <cell r="CJ272">
            <v>0.95</v>
          </cell>
          <cell r="CK272">
            <v>0.95</v>
          </cell>
        </row>
        <row r="273">
          <cell r="Q273" t="str">
            <v>E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0.5</v>
          </cell>
          <cell r="BJ273">
            <v>0.5</v>
          </cell>
          <cell r="BK273">
            <v>0.5</v>
          </cell>
          <cell r="BL273">
            <v>0.5</v>
          </cell>
          <cell r="BM273">
            <v>0.5</v>
          </cell>
          <cell r="BN273">
            <v>0.5</v>
          </cell>
          <cell r="BO273">
            <v>0.5</v>
          </cell>
          <cell r="BP273">
            <v>0.5</v>
          </cell>
          <cell r="BQ273">
            <v>0.5</v>
          </cell>
          <cell r="BR273">
            <v>0.5</v>
          </cell>
          <cell r="BS273">
            <v>0.5</v>
          </cell>
          <cell r="BT273">
            <v>0.5</v>
          </cell>
          <cell r="BU273">
            <v>0.5</v>
          </cell>
          <cell r="BV273">
            <v>0.5</v>
          </cell>
          <cell r="BW273">
            <v>0.5</v>
          </cell>
          <cell r="BX273">
            <v>0.5</v>
          </cell>
          <cell r="BY273">
            <v>0.5</v>
          </cell>
          <cell r="BZ273">
            <v>0.5</v>
          </cell>
          <cell r="CA273">
            <v>0.5</v>
          </cell>
          <cell r="CB273">
            <v>0.5</v>
          </cell>
          <cell r="CC273">
            <v>0.5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</row>
        <row r="274">
          <cell r="D274" t="str">
            <v>01</v>
          </cell>
          <cell r="E274" t="str">
            <v>46</v>
          </cell>
          <cell r="F274" t="str">
            <v>I43</v>
          </cell>
          <cell r="H274" t="str">
            <v>002</v>
          </cell>
          <cell r="I274" t="str">
            <v>DIAGRAMAS DE BORNERAS CAJAS DE CONEXION ELECTRICAS</v>
          </cell>
          <cell r="J274">
            <v>39349</v>
          </cell>
          <cell r="K274">
            <v>39359</v>
          </cell>
          <cell r="L274">
            <v>39373</v>
          </cell>
          <cell r="M274">
            <v>39374</v>
          </cell>
          <cell r="N274">
            <v>39388</v>
          </cell>
          <cell r="O274">
            <v>39476</v>
          </cell>
          <cell r="P274">
            <v>38.840882509303555</v>
          </cell>
          <cell r="Q274" t="str">
            <v>P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0.5</v>
          </cell>
          <cell r="BD274">
            <v>0.5</v>
          </cell>
          <cell r="BE274">
            <v>0.7</v>
          </cell>
          <cell r="BF274">
            <v>0.7</v>
          </cell>
          <cell r="BG274">
            <v>0.7</v>
          </cell>
          <cell r="BH274">
            <v>0.95</v>
          </cell>
          <cell r="BI274">
            <v>0.95</v>
          </cell>
          <cell r="BJ274">
            <v>0.95</v>
          </cell>
          <cell r="BK274">
            <v>0.95</v>
          </cell>
          <cell r="BL274">
            <v>0.95</v>
          </cell>
          <cell r="BM274">
            <v>0.95</v>
          </cell>
          <cell r="BN274">
            <v>0.95</v>
          </cell>
          <cell r="BO274">
            <v>0.95</v>
          </cell>
          <cell r="BP274">
            <v>0.95</v>
          </cell>
          <cell r="BQ274">
            <v>0.95</v>
          </cell>
          <cell r="BR274">
            <v>0.95</v>
          </cell>
          <cell r="BS274">
            <v>0.95</v>
          </cell>
          <cell r="BT274">
            <v>1</v>
          </cell>
          <cell r="BU274">
            <v>1</v>
          </cell>
          <cell r="BV274">
            <v>1</v>
          </cell>
          <cell r="BW274">
            <v>1</v>
          </cell>
          <cell r="BX274">
            <v>1</v>
          </cell>
          <cell r="BY274">
            <v>1</v>
          </cell>
          <cell r="BZ274">
            <v>1</v>
          </cell>
          <cell r="CA274">
            <v>1</v>
          </cell>
          <cell r="CB274">
            <v>1</v>
          </cell>
          <cell r="CC274">
            <v>1</v>
          </cell>
          <cell r="CD274">
            <v>1</v>
          </cell>
          <cell r="CE274">
            <v>1</v>
          </cell>
          <cell r="CF274">
            <v>1</v>
          </cell>
          <cell r="CG274">
            <v>1</v>
          </cell>
          <cell r="CH274">
            <v>1</v>
          </cell>
          <cell r="CI274">
            <v>1</v>
          </cell>
          <cell r="CJ274">
            <v>1</v>
          </cell>
          <cell r="CK274">
            <v>1</v>
          </cell>
        </row>
        <row r="275">
          <cell r="J275">
            <v>39375</v>
          </cell>
          <cell r="K275">
            <v>39389</v>
          </cell>
          <cell r="L275">
            <v>39403</v>
          </cell>
          <cell r="M275">
            <v>39417</v>
          </cell>
          <cell r="N275">
            <v>39431</v>
          </cell>
          <cell r="O275">
            <v>39642</v>
          </cell>
          <cell r="Q275" t="str">
            <v>R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0.5</v>
          </cell>
          <cell r="BI275">
            <v>0.5</v>
          </cell>
          <cell r="BJ275">
            <v>0.7</v>
          </cell>
          <cell r="BK275">
            <v>0.7</v>
          </cell>
          <cell r="BL275">
            <v>0.7</v>
          </cell>
          <cell r="BM275">
            <v>0.7</v>
          </cell>
          <cell r="BN275">
            <v>0.95</v>
          </cell>
          <cell r="BO275">
            <v>0.95</v>
          </cell>
          <cell r="BP275">
            <v>0.95</v>
          </cell>
          <cell r="BQ275">
            <v>0.95</v>
          </cell>
          <cell r="BR275">
            <v>0.95</v>
          </cell>
          <cell r="BS275">
            <v>0.95</v>
          </cell>
          <cell r="BT275">
            <v>0.95</v>
          </cell>
          <cell r="BU275">
            <v>0.95</v>
          </cell>
          <cell r="BV275">
            <v>0.95</v>
          </cell>
          <cell r="BW275">
            <v>0.95</v>
          </cell>
          <cell r="BX275">
            <v>0.95</v>
          </cell>
          <cell r="BY275">
            <v>0.95</v>
          </cell>
          <cell r="BZ275">
            <v>0.95</v>
          </cell>
          <cell r="CA275">
            <v>0.95</v>
          </cell>
          <cell r="CB275">
            <v>0.95</v>
          </cell>
          <cell r="CC275">
            <v>0.95</v>
          </cell>
          <cell r="CD275">
            <v>0.95</v>
          </cell>
          <cell r="CE275">
            <v>0.95</v>
          </cell>
          <cell r="CF275">
            <v>0.95</v>
          </cell>
          <cell r="CG275">
            <v>0.95</v>
          </cell>
          <cell r="CH275">
            <v>0.95</v>
          </cell>
          <cell r="CI275">
            <v>0.95</v>
          </cell>
          <cell r="CJ275">
            <v>0.95</v>
          </cell>
          <cell r="CK275">
            <v>0.95</v>
          </cell>
        </row>
        <row r="276">
          <cell r="Q276" t="str">
            <v>E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0.5</v>
          </cell>
          <cell r="BO276">
            <v>0.5</v>
          </cell>
          <cell r="BP276">
            <v>0.5</v>
          </cell>
          <cell r="BQ276">
            <v>0.5</v>
          </cell>
          <cell r="BR276">
            <v>0.95</v>
          </cell>
          <cell r="BS276">
            <v>0.95</v>
          </cell>
          <cell r="BT276">
            <v>0.95</v>
          </cell>
          <cell r="BU276">
            <v>0.95</v>
          </cell>
          <cell r="BV276">
            <v>0.95</v>
          </cell>
          <cell r="BW276">
            <v>0.95</v>
          </cell>
          <cell r="BX276">
            <v>0.95</v>
          </cell>
          <cell r="BY276">
            <v>0.95</v>
          </cell>
          <cell r="BZ276">
            <v>0.95</v>
          </cell>
          <cell r="CA276">
            <v>0.95</v>
          </cell>
          <cell r="CB276">
            <v>0.95</v>
          </cell>
          <cell r="CC276">
            <v>0.95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</row>
        <row r="277">
          <cell r="D277" t="str">
            <v>01</v>
          </cell>
          <cell r="E277" t="str">
            <v>46</v>
          </cell>
          <cell r="F277" t="str">
            <v>I53</v>
          </cell>
          <cell r="H277" t="str">
            <v>002</v>
          </cell>
          <cell r="I277" t="str">
            <v>RUTAS  NEUMATICAS</v>
          </cell>
          <cell r="J277">
            <v>39465</v>
          </cell>
          <cell r="K277">
            <v>39479</v>
          </cell>
          <cell r="L277">
            <v>39534</v>
          </cell>
          <cell r="M277">
            <v>39549</v>
          </cell>
          <cell r="N277">
            <v>39568</v>
          </cell>
          <cell r="O277">
            <v>39568</v>
          </cell>
          <cell r="P277">
            <v>38.840882509303555</v>
          </cell>
          <cell r="Q277" t="str">
            <v>P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0.5</v>
          </cell>
          <cell r="BV277">
            <v>0.5</v>
          </cell>
          <cell r="BW277">
            <v>0.5</v>
          </cell>
          <cell r="BX277">
            <v>0.5</v>
          </cell>
          <cell r="BY277">
            <v>0.5</v>
          </cell>
          <cell r="BZ277">
            <v>0.5</v>
          </cell>
          <cell r="CA277">
            <v>0.5</v>
          </cell>
          <cell r="CB277">
            <v>0.7</v>
          </cell>
          <cell r="CC277">
            <v>0.7</v>
          </cell>
          <cell r="CD277">
            <v>0.7</v>
          </cell>
          <cell r="CE277">
            <v>0.7</v>
          </cell>
          <cell r="CF277">
            <v>0.7</v>
          </cell>
          <cell r="CG277">
            <v>1</v>
          </cell>
          <cell r="CH277">
            <v>1</v>
          </cell>
          <cell r="CI277">
            <v>1</v>
          </cell>
          <cell r="CJ277">
            <v>1</v>
          </cell>
          <cell r="CK277">
            <v>1</v>
          </cell>
        </row>
        <row r="278">
          <cell r="J278">
            <v>39465</v>
          </cell>
          <cell r="K278">
            <v>39479</v>
          </cell>
          <cell r="L278">
            <v>39534</v>
          </cell>
          <cell r="M278">
            <v>39549</v>
          </cell>
          <cell r="N278">
            <v>39568</v>
          </cell>
          <cell r="O278">
            <v>39642</v>
          </cell>
          <cell r="Q278" t="str">
            <v>R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0.5</v>
          </cell>
          <cell r="BV278">
            <v>0.5</v>
          </cell>
          <cell r="BW278">
            <v>0.5</v>
          </cell>
          <cell r="BX278">
            <v>0.5</v>
          </cell>
          <cell r="BY278">
            <v>0.5</v>
          </cell>
          <cell r="BZ278">
            <v>0.5</v>
          </cell>
          <cell r="CA278">
            <v>0.5</v>
          </cell>
          <cell r="CB278">
            <v>0.7</v>
          </cell>
          <cell r="CC278">
            <v>0.7</v>
          </cell>
          <cell r="CD278">
            <v>0.7</v>
          </cell>
          <cell r="CE278">
            <v>0.7</v>
          </cell>
          <cell r="CF278">
            <v>0.7</v>
          </cell>
          <cell r="CG278">
            <v>0.95</v>
          </cell>
          <cell r="CH278">
            <v>0.95</v>
          </cell>
          <cell r="CI278">
            <v>0.95</v>
          </cell>
          <cell r="CJ278">
            <v>0.95</v>
          </cell>
          <cell r="CK278">
            <v>0.95</v>
          </cell>
        </row>
        <row r="279">
          <cell r="Q279" t="str">
            <v>E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0.5</v>
          </cell>
          <cell r="BX279">
            <v>0.5</v>
          </cell>
          <cell r="BY279">
            <v>0.5</v>
          </cell>
          <cell r="BZ279">
            <v>0.5</v>
          </cell>
          <cell r="CA279">
            <v>0.5</v>
          </cell>
          <cell r="CB279">
            <v>0.5</v>
          </cell>
          <cell r="CC279">
            <v>0.5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</row>
        <row r="280">
          <cell r="D280" t="str">
            <v>01</v>
          </cell>
          <cell r="E280" t="str">
            <v>46</v>
          </cell>
          <cell r="F280" t="str">
            <v>I03</v>
          </cell>
          <cell r="H280" t="str">
            <v>010</v>
          </cell>
          <cell r="I280" t="str">
            <v>TIPICOS DE MONTAJE DE INSTRUMENTOS - DETALLES DE CONEXION MECANICA</v>
          </cell>
          <cell r="J280">
            <v>39321</v>
          </cell>
          <cell r="K280">
            <v>39337</v>
          </cell>
          <cell r="L280">
            <v>39344</v>
          </cell>
          <cell r="M280">
            <v>39507</v>
          </cell>
          <cell r="N280">
            <v>39521</v>
          </cell>
          <cell r="O280">
            <v>39568</v>
          </cell>
          <cell r="P280">
            <v>38.840882509303555</v>
          </cell>
          <cell r="Q280" t="str">
            <v>P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0.5</v>
          </cell>
          <cell r="BA280">
            <v>0.7</v>
          </cell>
          <cell r="BB280">
            <v>0.7</v>
          </cell>
          <cell r="BC280">
            <v>0.7</v>
          </cell>
          <cell r="BD280">
            <v>0.7</v>
          </cell>
          <cell r="BE280">
            <v>0.7</v>
          </cell>
          <cell r="BF280">
            <v>0.7</v>
          </cell>
          <cell r="BG280">
            <v>0.7</v>
          </cell>
          <cell r="BH280">
            <v>0.7</v>
          </cell>
          <cell r="BI280">
            <v>0.7</v>
          </cell>
          <cell r="BJ280">
            <v>0.7</v>
          </cell>
          <cell r="BK280">
            <v>0.7</v>
          </cell>
          <cell r="BL280">
            <v>0.7</v>
          </cell>
          <cell r="BM280">
            <v>0.7</v>
          </cell>
          <cell r="BN280">
            <v>0.7</v>
          </cell>
          <cell r="BO280">
            <v>0.7</v>
          </cell>
          <cell r="BP280">
            <v>0.7</v>
          </cell>
          <cell r="BQ280">
            <v>0.7</v>
          </cell>
          <cell r="BR280">
            <v>0.7</v>
          </cell>
          <cell r="BS280">
            <v>0.7</v>
          </cell>
          <cell r="BT280">
            <v>0.7</v>
          </cell>
          <cell r="BU280">
            <v>0.7</v>
          </cell>
          <cell r="BV280">
            <v>0.7</v>
          </cell>
          <cell r="BW280">
            <v>0.7</v>
          </cell>
          <cell r="BX280">
            <v>0.7</v>
          </cell>
          <cell r="BY280">
            <v>0.7</v>
          </cell>
          <cell r="BZ280">
            <v>0.7</v>
          </cell>
          <cell r="CA280">
            <v>0.95</v>
          </cell>
          <cell r="CB280">
            <v>0.95</v>
          </cell>
          <cell r="CC280">
            <v>0.95</v>
          </cell>
          <cell r="CD280">
            <v>0.95</v>
          </cell>
          <cell r="CE280">
            <v>0.95</v>
          </cell>
          <cell r="CF280">
            <v>0.95</v>
          </cell>
          <cell r="CG280">
            <v>1</v>
          </cell>
          <cell r="CH280">
            <v>1</v>
          </cell>
          <cell r="CI280">
            <v>1</v>
          </cell>
          <cell r="CJ280">
            <v>1</v>
          </cell>
          <cell r="CK280">
            <v>1</v>
          </cell>
        </row>
        <row r="281">
          <cell r="J281">
            <v>39321</v>
          </cell>
          <cell r="K281">
            <v>39337</v>
          </cell>
          <cell r="L281">
            <v>39344</v>
          </cell>
          <cell r="M281">
            <v>39507</v>
          </cell>
          <cell r="N281">
            <v>39521</v>
          </cell>
          <cell r="O281">
            <v>39642</v>
          </cell>
          <cell r="Q281" t="str">
            <v>R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0.5</v>
          </cell>
          <cell r="BA281">
            <v>0.7</v>
          </cell>
          <cell r="BB281">
            <v>0.7</v>
          </cell>
          <cell r="BC281">
            <v>0.7</v>
          </cell>
          <cell r="BD281">
            <v>0.7</v>
          </cell>
          <cell r="BE281">
            <v>0.7</v>
          </cell>
          <cell r="BF281">
            <v>0.7</v>
          </cell>
          <cell r="BG281">
            <v>0.7</v>
          </cell>
          <cell r="BH281">
            <v>0.7</v>
          </cell>
          <cell r="BI281">
            <v>0.7</v>
          </cell>
          <cell r="BJ281">
            <v>0.7</v>
          </cell>
          <cell r="BK281">
            <v>0.7</v>
          </cell>
          <cell r="BL281">
            <v>0.7</v>
          </cell>
          <cell r="BM281">
            <v>0.7</v>
          </cell>
          <cell r="BN281">
            <v>0.7</v>
          </cell>
          <cell r="BO281">
            <v>0.7</v>
          </cell>
          <cell r="BP281">
            <v>0.7</v>
          </cell>
          <cell r="BQ281">
            <v>0.7</v>
          </cell>
          <cell r="BR281">
            <v>0.7</v>
          </cell>
          <cell r="BS281">
            <v>0.7</v>
          </cell>
          <cell r="BT281">
            <v>0.7</v>
          </cell>
          <cell r="BU281">
            <v>0.7</v>
          </cell>
          <cell r="BV281">
            <v>0.7</v>
          </cell>
          <cell r="BW281">
            <v>0.7</v>
          </cell>
          <cell r="BX281">
            <v>0.7</v>
          </cell>
          <cell r="BY281">
            <v>0.7</v>
          </cell>
          <cell r="BZ281">
            <v>0.7</v>
          </cell>
          <cell r="CA281">
            <v>0.95</v>
          </cell>
          <cell r="CB281">
            <v>0.95</v>
          </cell>
          <cell r="CC281">
            <v>0.95</v>
          </cell>
          <cell r="CD281">
            <v>0.95</v>
          </cell>
          <cell r="CE281">
            <v>0.95</v>
          </cell>
          <cell r="CF281">
            <v>0.95</v>
          </cell>
          <cell r="CG281">
            <v>0.95</v>
          </cell>
          <cell r="CH281">
            <v>0.95</v>
          </cell>
          <cell r="CI281">
            <v>0.95</v>
          </cell>
          <cell r="CJ281">
            <v>0.95</v>
          </cell>
          <cell r="CK281">
            <v>0.95</v>
          </cell>
        </row>
        <row r="282">
          <cell r="Q282" t="str">
            <v>E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0.5</v>
          </cell>
          <cell r="AZ282">
            <v>0.7</v>
          </cell>
          <cell r="BA282">
            <v>0.7</v>
          </cell>
          <cell r="BB282">
            <v>0.7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0.7</v>
          </cell>
          <cell r="BK282">
            <v>0.7</v>
          </cell>
          <cell r="BL282">
            <v>0.7</v>
          </cell>
          <cell r="BM282">
            <v>0.7</v>
          </cell>
          <cell r="BN282">
            <v>0.7</v>
          </cell>
          <cell r="BO282">
            <v>0.7</v>
          </cell>
          <cell r="BP282">
            <v>0.7</v>
          </cell>
          <cell r="BQ282">
            <v>0.7</v>
          </cell>
          <cell r="BR282">
            <v>0.7</v>
          </cell>
          <cell r="BS282">
            <v>0.7</v>
          </cell>
          <cell r="BT282">
            <v>0.7</v>
          </cell>
          <cell r="BU282">
            <v>0.7</v>
          </cell>
          <cell r="BV282">
            <v>0.7</v>
          </cell>
          <cell r="BW282">
            <v>0.7</v>
          </cell>
          <cell r="BX282">
            <v>0.95</v>
          </cell>
          <cell r="BY282">
            <v>0.95</v>
          </cell>
          <cell r="BZ282">
            <v>0.95</v>
          </cell>
          <cell r="CA282">
            <v>0.95</v>
          </cell>
          <cell r="CB282">
            <v>0.95</v>
          </cell>
          <cell r="CC282">
            <v>0.95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</row>
        <row r="283">
          <cell r="D283" t="str">
            <v>01</v>
          </cell>
          <cell r="E283" t="str">
            <v>46</v>
          </cell>
          <cell r="F283" t="str">
            <v>I53</v>
          </cell>
          <cell r="H283" t="str">
            <v>003</v>
          </cell>
          <cell r="I283" t="str">
            <v>UBICACION DE INSTRUMENTOS ELECTRICOS &amp; ELECTRONEUMATICOS</v>
          </cell>
          <cell r="J283">
            <v>39251</v>
          </cell>
          <cell r="K283">
            <v>39345</v>
          </cell>
          <cell r="L283">
            <v>39359</v>
          </cell>
          <cell r="M283">
            <v>39360</v>
          </cell>
          <cell r="N283">
            <v>39374</v>
          </cell>
          <cell r="O283">
            <v>39476</v>
          </cell>
          <cell r="P283">
            <v>39.992942583732059</v>
          </cell>
          <cell r="Q283" t="str">
            <v>P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0.5</v>
          </cell>
          <cell r="BB283">
            <v>0.5</v>
          </cell>
          <cell r="BC283">
            <v>0.7</v>
          </cell>
          <cell r="BD283">
            <v>0.7</v>
          </cell>
          <cell r="BE283">
            <v>0.7</v>
          </cell>
          <cell r="BF283">
            <v>0.95</v>
          </cell>
          <cell r="BG283">
            <v>0.95</v>
          </cell>
          <cell r="BH283">
            <v>0.95</v>
          </cell>
          <cell r="BI283">
            <v>0.95</v>
          </cell>
          <cell r="BJ283">
            <v>0.95</v>
          </cell>
          <cell r="BK283">
            <v>0.95</v>
          </cell>
          <cell r="BL283">
            <v>0.95</v>
          </cell>
          <cell r="BM283">
            <v>0.95</v>
          </cell>
          <cell r="BN283">
            <v>0.95</v>
          </cell>
          <cell r="BO283">
            <v>0.95</v>
          </cell>
          <cell r="BP283">
            <v>0.95</v>
          </cell>
          <cell r="BQ283">
            <v>0.95</v>
          </cell>
          <cell r="BR283">
            <v>0.95</v>
          </cell>
          <cell r="BS283">
            <v>0.95</v>
          </cell>
          <cell r="BT283">
            <v>1</v>
          </cell>
          <cell r="BU283">
            <v>1</v>
          </cell>
          <cell r="BV283">
            <v>1</v>
          </cell>
          <cell r="BW283">
            <v>1</v>
          </cell>
          <cell r="BX283">
            <v>1</v>
          </cell>
          <cell r="BY283">
            <v>1</v>
          </cell>
          <cell r="BZ283">
            <v>1</v>
          </cell>
          <cell r="CA283">
            <v>1</v>
          </cell>
          <cell r="CB283">
            <v>1</v>
          </cell>
          <cell r="CC283">
            <v>1</v>
          </cell>
          <cell r="CD283">
            <v>1</v>
          </cell>
          <cell r="CE283">
            <v>1</v>
          </cell>
          <cell r="CF283">
            <v>1</v>
          </cell>
          <cell r="CG283">
            <v>1</v>
          </cell>
          <cell r="CH283">
            <v>1</v>
          </cell>
          <cell r="CI283">
            <v>1</v>
          </cell>
          <cell r="CJ283">
            <v>1</v>
          </cell>
          <cell r="CK283">
            <v>1</v>
          </cell>
        </row>
        <row r="284">
          <cell r="J284">
            <v>39375</v>
          </cell>
          <cell r="K284">
            <v>39353</v>
          </cell>
          <cell r="L284">
            <v>39435</v>
          </cell>
          <cell r="M284">
            <v>39542</v>
          </cell>
          <cell r="N284">
            <v>39556</v>
          </cell>
          <cell r="O284">
            <v>39642</v>
          </cell>
          <cell r="Q284" t="str">
            <v>R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0.5</v>
          </cell>
          <cell r="BD284">
            <v>0.5</v>
          </cell>
          <cell r="BE284">
            <v>0.5</v>
          </cell>
          <cell r="BF284">
            <v>0.5</v>
          </cell>
          <cell r="BG284">
            <v>0.5</v>
          </cell>
          <cell r="BH284">
            <v>0.5</v>
          </cell>
          <cell r="BI284">
            <v>0.5</v>
          </cell>
          <cell r="BJ284">
            <v>0.5</v>
          </cell>
          <cell r="BK284">
            <v>0.5</v>
          </cell>
          <cell r="BL284">
            <v>0.5</v>
          </cell>
          <cell r="BM284">
            <v>0.5</v>
          </cell>
          <cell r="BN284">
            <v>0.7</v>
          </cell>
          <cell r="BO284">
            <v>0.7</v>
          </cell>
          <cell r="BP284">
            <v>0.7</v>
          </cell>
          <cell r="BQ284">
            <v>0.7</v>
          </cell>
          <cell r="BR284">
            <v>0.95</v>
          </cell>
          <cell r="BS284">
            <v>0.7</v>
          </cell>
          <cell r="BT284">
            <v>0.7</v>
          </cell>
          <cell r="BU284">
            <v>0.7</v>
          </cell>
          <cell r="BV284">
            <v>0.7</v>
          </cell>
          <cell r="BW284">
            <v>0.7</v>
          </cell>
          <cell r="BX284">
            <v>0.7</v>
          </cell>
          <cell r="BY284">
            <v>0.7</v>
          </cell>
          <cell r="BZ284">
            <v>0.7</v>
          </cell>
          <cell r="CA284">
            <v>0.7</v>
          </cell>
          <cell r="CB284">
            <v>0.7</v>
          </cell>
          <cell r="CC284">
            <v>0.7</v>
          </cell>
          <cell r="CD284">
            <v>0.7</v>
          </cell>
          <cell r="CE284">
            <v>0.7</v>
          </cell>
          <cell r="CF284">
            <v>0.95</v>
          </cell>
          <cell r="CG284">
            <v>0.95</v>
          </cell>
          <cell r="CH284">
            <v>0.95</v>
          </cell>
          <cell r="CI284">
            <v>0.95</v>
          </cell>
          <cell r="CJ284">
            <v>0.95</v>
          </cell>
          <cell r="CK284">
            <v>0.95</v>
          </cell>
        </row>
        <row r="285">
          <cell r="Q285" t="str">
            <v>E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0.5</v>
          </cell>
          <cell r="BK285">
            <v>0.5</v>
          </cell>
          <cell r="BL285">
            <v>0.5</v>
          </cell>
          <cell r="BM285">
            <v>0.5</v>
          </cell>
          <cell r="BN285">
            <v>0.5</v>
          </cell>
          <cell r="BO285">
            <v>0.5</v>
          </cell>
          <cell r="BP285">
            <v>0.5</v>
          </cell>
          <cell r="BQ285">
            <v>0.5</v>
          </cell>
          <cell r="BR285">
            <v>0.7</v>
          </cell>
          <cell r="BS285">
            <v>0.7</v>
          </cell>
          <cell r="BT285">
            <v>0.7</v>
          </cell>
          <cell r="BU285">
            <v>0.7</v>
          </cell>
          <cell r="BV285">
            <v>0.7</v>
          </cell>
          <cell r="BW285">
            <v>0.7</v>
          </cell>
          <cell r="BX285">
            <v>0.7</v>
          </cell>
          <cell r="BY285">
            <v>0.7</v>
          </cell>
          <cell r="BZ285">
            <v>0.7</v>
          </cell>
          <cell r="CA285">
            <v>0.7</v>
          </cell>
          <cell r="CB285">
            <v>0.7</v>
          </cell>
          <cell r="CC285">
            <v>0.7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</row>
        <row r="286">
          <cell r="D286" t="str">
            <v>01</v>
          </cell>
          <cell r="E286" t="str">
            <v>46</v>
          </cell>
          <cell r="F286" t="str">
            <v>I01</v>
          </cell>
          <cell r="G286" t="str">
            <v>ESP</v>
          </cell>
          <cell r="H286" t="str">
            <v>004</v>
          </cell>
          <cell r="I286" t="str">
            <v>ESPECIFICACION SISTEMA F &amp; G</v>
          </cell>
          <cell r="J286">
            <v>39269</v>
          </cell>
          <cell r="K286">
            <v>39289</v>
          </cell>
          <cell r="L286">
            <v>39303</v>
          </cell>
          <cell r="M286">
            <v>39304</v>
          </cell>
          <cell r="N286">
            <v>39318</v>
          </cell>
          <cell r="O286">
            <v>39476</v>
          </cell>
          <cell r="P286">
            <v>62.062762711763376</v>
          </cell>
          <cell r="Q286" t="str">
            <v>P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0.5</v>
          </cell>
          <cell r="AT286">
            <v>0.5</v>
          </cell>
          <cell r="AU286">
            <v>0.7</v>
          </cell>
          <cell r="AV286">
            <v>0.7</v>
          </cell>
          <cell r="AW286">
            <v>0.7</v>
          </cell>
          <cell r="AX286">
            <v>0.95</v>
          </cell>
          <cell r="AY286">
            <v>0.95</v>
          </cell>
          <cell r="AZ286">
            <v>0.95</v>
          </cell>
          <cell r="BA286">
            <v>0.95</v>
          </cell>
          <cell r="BB286">
            <v>0.95</v>
          </cell>
          <cell r="BC286">
            <v>0.95</v>
          </cell>
          <cell r="BD286">
            <v>0.95</v>
          </cell>
          <cell r="BE286">
            <v>0.95</v>
          </cell>
          <cell r="BF286">
            <v>0.95</v>
          </cell>
          <cell r="BG286">
            <v>0.95</v>
          </cell>
          <cell r="BH286">
            <v>0.95</v>
          </cell>
          <cell r="BI286">
            <v>0.95</v>
          </cell>
          <cell r="BJ286">
            <v>0.95</v>
          </cell>
          <cell r="BK286">
            <v>0.95</v>
          </cell>
          <cell r="BL286">
            <v>0.95</v>
          </cell>
          <cell r="BM286">
            <v>0.95</v>
          </cell>
          <cell r="BN286">
            <v>0.95</v>
          </cell>
          <cell r="BO286">
            <v>0.95</v>
          </cell>
          <cell r="BP286">
            <v>0.95</v>
          </cell>
          <cell r="BQ286">
            <v>0.95</v>
          </cell>
          <cell r="BR286">
            <v>0.95</v>
          </cell>
          <cell r="BS286">
            <v>0.95</v>
          </cell>
          <cell r="BT286">
            <v>1</v>
          </cell>
          <cell r="BU286">
            <v>1</v>
          </cell>
          <cell r="BV286">
            <v>1</v>
          </cell>
          <cell r="BW286">
            <v>1</v>
          </cell>
          <cell r="BX286">
            <v>1</v>
          </cell>
          <cell r="BY286">
            <v>1</v>
          </cell>
          <cell r="BZ286">
            <v>1</v>
          </cell>
          <cell r="CA286">
            <v>1</v>
          </cell>
          <cell r="CB286">
            <v>1</v>
          </cell>
          <cell r="CC286">
            <v>1</v>
          </cell>
          <cell r="CD286">
            <v>1</v>
          </cell>
          <cell r="CE286">
            <v>1</v>
          </cell>
          <cell r="CF286">
            <v>1</v>
          </cell>
          <cell r="CG286">
            <v>1</v>
          </cell>
          <cell r="CH286">
            <v>1</v>
          </cell>
          <cell r="CI286">
            <v>1</v>
          </cell>
          <cell r="CJ286">
            <v>1</v>
          </cell>
          <cell r="CK286">
            <v>1</v>
          </cell>
        </row>
        <row r="287">
          <cell r="J287">
            <v>39480</v>
          </cell>
          <cell r="K287">
            <v>39492</v>
          </cell>
          <cell r="L287">
            <v>39506</v>
          </cell>
          <cell r="M287">
            <v>39514</v>
          </cell>
          <cell r="N287">
            <v>39528</v>
          </cell>
          <cell r="O287">
            <v>39642</v>
          </cell>
          <cell r="Q287" t="str">
            <v>R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0.5</v>
          </cell>
          <cell r="BW287">
            <v>0.5</v>
          </cell>
          <cell r="BX287">
            <v>0.7</v>
          </cell>
          <cell r="BY287">
            <v>0.7</v>
          </cell>
          <cell r="BZ287">
            <v>0.7</v>
          </cell>
          <cell r="CA287">
            <v>0.7</v>
          </cell>
          <cell r="CB287">
            <v>0.95</v>
          </cell>
          <cell r="CC287">
            <v>0.95</v>
          </cell>
          <cell r="CD287">
            <v>0.95</v>
          </cell>
          <cell r="CE287">
            <v>0.95</v>
          </cell>
          <cell r="CF287">
            <v>0.95</v>
          </cell>
          <cell r="CG287">
            <v>0.95</v>
          </cell>
          <cell r="CH287">
            <v>0.95</v>
          </cell>
          <cell r="CI287">
            <v>0.95</v>
          </cell>
          <cell r="CJ287">
            <v>0.95</v>
          </cell>
          <cell r="CK287">
            <v>0.95</v>
          </cell>
        </row>
        <row r="288">
          <cell r="Q288" t="str">
            <v>E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0.5</v>
          </cell>
          <cell r="BY288">
            <v>0.5</v>
          </cell>
          <cell r="BZ288">
            <v>0.95</v>
          </cell>
          <cell r="CA288">
            <v>0.95</v>
          </cell>
          <cell r="CB288">
            <v>0.95</v>
          </cell>
          <cell r="CC288">
            <v>0.95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</row>
        <row r="289">
          <cell r="D289" t="str">
            <v>01</v>
          </cell>
          <cell r="E289" t="str">
            <v>46</v>
          </cell>
          <cell r="F289" t="str">
            <v>I01</v>
          </cell>
          <cell r="G289" t="str">
            <v>ESP</v>
          </cell>
          <cell r="H289" t="str">
            <v>006</v>
          </cell>
          <cell r="I289" t="str">
            <v>VIBRATION MONITORING SYSTEM AND INSTRUMENTATION</v>
          </cell>
          <cell r="J289">
            <v>39269</v>
          </cell>
          <cell r="K289">
            <v>39289</v>
          </cell>
          <cell r="L289">
            <v>39303</v>
          </cell>
          <cell r="M289">
            <v>39304</v>
          </cell>
          <cell r="N289">
            <v>39318</v>
          </cell>
          <cell r="O289">
            <v>39476</v>
          </cell>
          <cell r="P289">
            <v>62.062762711763376</v>
          </cell>
          <cell r="Q289" t="str">
            <v>P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0.5</v>
          </cell>
          <cell r="AT289">
            <v>0.5</v>
          </cell>
          <cell r="AU289">
            <v>0.7</v>
          </cell>
          <cell r="AV289">
            <v>0.7</v>
          </cell>
          <cell r="AW289">
            <v>0.7</v>
          </cell>
          <cell r="AX289">
            <v>0.95</v>
          </cell>
          <cell r="AY289">
            <v>0.95</v>
          </cell>
          <cell r="AZ289">
            <v>0.95</v>
          </cell>
          <cell r="BA289">
            <v>0.95</v>
          </cell>
          <cell r="BB289">
            <v>0.95</v>
          </cell>
          <cell r="BC289">
            <v>0.95</v>
          </cell>
          <cell r="BD289">
            <v>0.95</v>
          </cell>
          <cell r="BE289">
            <v>0.95</v>
          </cell>
          <cell r="BF289">
            <v>0.95</v>
          </cell>
          <cell r="BG289">
            <v>0.95</v>
          </cell>
          <cell r="BH289">
            <v>0.95</v>
          </cell>
          <cell r="BI289">
            <v>0.95</v>
          </cell>
          <cell r="BJ289">
            <v>0.95</v>
          </cell>
          <cell r="BK289">
            <v>0.95</v>
          </cell>
          <cell r="BL289">
            <v>0.95</v>
          </cell>
          <cell r="BM289">
            <v>0.95</v>
          </cell>
          <cell r="BN289">
            <v>0.95</v>
          </cell>
          <cell r="BO289">
            <v>0.95</v>
          </cell>
          <cell r="BP289">
            <v>0.95</v>
          </cell>
          <cell r="BQ289">
            <v>0.95</v>
          </cell>
          <cell r="BR289">
            <v>0.95</v>
          </cell>
          <cell r="BS289">
            <v>0.95</v>
          </cell>
          <cell r="BT289">
            <v>1</v>
          </cell>
          <cell r="BU289">
            <v>1</v>
          </cell>
          <cell r="BV289">
            <v>1</v>
          </cell>
          <cell r="BW289">
            <v>1</v>
          </cell>
          <cell r="BX289">
            <v>1</v>
          </cell>
          <cell r="BY289">
            <v>1</v>
          </cell>
          <cell r="BZ289">
            <v>1</v>
          </cell>
          <cell r="CA289">
            <v>1</v>
          </cell>
          <cell r="CB289">
            <v>1</v>
          </cell>
          <cell r="CC289">
            <v>1</v>
          </cell>
          <cell r="CD289">
            <v>1</v>
          </cell>
          <cell r="CE289">
            <v>1</v>
          </cell>
          <cell r="CF289">
            <v>1</v>
          </cell>
          <cell r="CG289">
            <v>1</v>
          </cell>
          <cell r="CH289">
            <v>1</v>
          </cell>
          <cell r="CI289">
            <v>1</v>
          </cell>
          <cell r="CJ289">
            <v>1</v>
          </cell>
          <cell r="CK289">
            <v>1</v>
          </cell>
        </row>
        <row r="290">
          <cell r="J290">
            <v>39269</v>
          </cell>
          <cell r="K290">
            <v>39205</v>
          </cell>
          <cell r="L290">
            <v>39646</v>
          </cell>
          <cell r="M290">
            <v>39465</v>
          </cell>
          <cell r="N290">
            <v>39487</v>
          </cell>
          <cell r="O290">
            <v>39642</v>
          </cell>
          <cell r="Q290" t="str">
            <v>R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0.5</v>
          </cell>
          <cell r="AH290">
            <v>0.5</v>
          </cell>
          <cell r="AI290">
            <v>0.5</v>
          </cell>
          <cell r="AJ290">
            <v>0.5</v>
          </cell>
          <cell r="AK290">
            <v>0.5</v>
          </cell>
          <cell r="AL290">
            <v>0.5</v>
          </cell>
          <cell r="AM290">
            <v>0.5</v>
          </cell>
          <cell r="AN290">
            <v>0.5</v>
          </cell>
          <cell r="AO290">
            <v>0.5</v>
          </cell>
          <cell r="AP290">
            <v>0.5</v>
          </cell>
          <cell r="AQ290">
            <v>0.5</v>
          </cell>
          <cell r="AR290">
            <v>0.5</v>
          </cell>
          <cell r="AS290">
            <v>0.5</v>
          </cell>
          <cell r="AT290">
            <v>0.5</v>
          </cell>
          <cell r="AU290">
            <v>0.5</v>
          </cell>
          <cell r="AV290">
            <v>0.5</v>
          </cell>
          <cell r="AW290">
            <v>0.5</v>
          </cell>
          <cell r="AX290">
            <v>0.5</v>
          </cell>
          <cell r="AY290">
            <v>0.5</v>
          </cell>
          <cell r="AZ290">
            <v>0.5</v>
          </cell>
          <cell r="BA290">
            <v>0.5</v>
          </cell>
          <cell r="BB290">
            <v>0.5</v>
          </cell>
          <cell r="BC290">
            <v>0.5</v>
          </cell>
          <cell r="BD290">
            <v>0.5</v>
          </cell>
          <cell r="BE290">
            <v>0.5</v>
          </cell>
          <cell r="BF290">
            <v>0.5</v>
          </cell>
          <cell r="BG290">
            <v>0.5</v>
          </cell>
          <cell r="BH290">
            <v>0.5</v>
          </cell>
          <cell r="BI290">
            <v>0.5</v>
          </cell>
          <cell r="BJ290">
            <v>0.5</v>
          </cell>
          <cell r="BK290">
            <v>0.5</v>
          </cell>
          <cell r="BL290">
            <v>0.5</v>
          </cell>
          <cell r="BM290">
            <v>0.5</v>
          </cell>
          <cell r="BN290">
            <v>0.5</v>
          </cell>
          <cell r="BO290">
            <v>0.5</v>
          </cell>
          <cell r="BP290">
            <v>0.5</v>
          </cell>
          <cell r="BQ290">
            <v>0.5</v>
          </cell>
          <cell r="BR290">
            <v>0.5</v>
          </cell>
          <cell r="BS290">
            <v>0.5</v>
          </cell>
          <cell r="BT290">
            <v>0.5</v>
          </cell>
          <cell r="BU290">
            <v>0.5</v>
          </cell>
          <cell r="BV290">
            <v>0.95</v>
          </cell>
          <cell r="BW290">
            <v>0.95</v>
          </cell>
          <cell r="BX290">
            <v>0.95</v>
          </cell>
          <cell r="BY290">
            <v>0.95</v>
          </cell>
          <cell r="BZ290">
            <v>0.95</v>
          </cell>
          <cell r="CA290">
            <v>0.95</v>
          </cell>
          <cell r="CB290">
            <v>0.95</v>
          </cell>
          <cell r="CC290">
            <v>0.95</v>
          </cell>
          <cell r="CD290">
            <v>0.95</v>
          </cell>
          <cell r="CE290">
            <v>0.95</v>
          </cell>
          <cell r="CF290">
            <v>0.95</v>
          </cell>
          <cell r="CG290">
            <v>0.95</v>
          </cell>
          <cell r="CH290">
            <v>0.95</v>
          </cell>
          <cell r="CI290">
            <v>0.95</v>
          </cell>
          <cell r="CJ290">
            <v>0.95</v>
          </cell>
          <cell r="CK290">
            <v>0.95</v>
          </cell>
        </row>
        <row r="291">
          <cell r="Q291" t="str">
            <v>E</v>
          </cell>
          <cell r="AF291">
            <v>0.45</v>
          </cell>
          <cell r="AG291">
            <v>0.45</v>
          </cell>
          <cell r="AH291">
            <v>0.45</v>
          </cell>
          <cell r="AI291">
            <v>0.5</v>
          </cell>
          <cell r="AJ291">
            <v>0.5</v>
          </cell>
          <cell r="AK291">
            <v>0.5</v>
          </cell>
          <cell r="AL291">
            <v>0.5</v>
          </cell>
          <cell r="AM291">
            <v>0.5</v>
          </cell>
          <cell r="AN291">
            <v>0.5</v>
          </cell>
          <cell r="AO291">
            <v>0.5</v>
          </cell>
          <cell r="AP291">
            <v>0.5</v>
          </cell>
          <cell r="AQ291">
            <v>0.5</v>
          </cell>
          <cell r="AR291">
            <v>0.7</v>
          </cell>
          <cell r="AS291">
            <v>0.7</v>
          </cell>
          <cell r="AT291">
            <v>0.7</v>
          </cell>
          <cell r="AU291">
            <v>0.7</v>
          </cell>
          <cell r="AV291">
            <v>0.7</v>
          </cell>
          <cell r="AW291">
            <v>0.7</v>
          </cell>
          <cell r="AX291">
            <v>0.7</v>
          </cell>
          <cell r="AY291">
            <v>0.7</v>
          </cell>
          <cell r="AZ291">
            <v>0.7</v>
          </cell>
          <cell r="BA291">
            <v>0.7</v>
          </cell>
          <cell r="BB291">
            <v>0.7</v>
          </cell>
          <cell r="BC291">
            <v>0.7</v>
          </cell>
          <cell r="BD291">
            <v>0.7</v>
          </cell>
          <cell r="BE291">
            <v>0.7</v>
          </cell>
          <cell r="BF291">
            <v>0.7</v>
          </cell>
          <cell r="BG291">
            <v>0.7</v>
          </cell>
          <cell r="BH291">
            <v>0.7</v>
          </cell>
          <cell r="BI291">
            <v>0.7</v>
          </cell>
          <cell r="BJ291">
            <v>0.7</v>
          </cell>
          <cell r="BK291">
            <v>0.7</v>
          </cell>
          <cell r="BL291">
            <v>0.7</v>
          </cell>
          <cell r="BM291">
            <v>0.7</v>
          </cell>
          <cell r="BN291">
            <v>0.7</v>
          </cell>
          <cell r="BO291">
            <v>0.7</v>
          </cell>
          <cell r="BP291">
            <v>0.7</v>
          </cell>
          <cell r="BQ291">
            <v>0.7</v>
          </cell>
          <cell r="BR291">
            <v>0.7</v>
          </cell>
          <cell r="BS291">
            <v>0.7</v>
          </cell>
          <cell r="BT291">
            <v>0.7</v>
          </cell>
          <cell r="BU291">
            <v>0.7</v>
          </cell>
          <cell r="BV291">
            <v>0.7</v>
          </cell>
          <cell r="BW291">
            <v>0.7</v>
          </cell>
          <cell r="BX291">
            <v>0.95</v>
          </cell>
          <cell r="BY291">
            <v>0.95</v>
          </cell>
          <cell r="BZ291">
            <v>0.95</v>
          </cell>
          <cell r="CA291">
            <v>0.95</v>
          </cell>
          <cell r="CB291">
            <v>0.95</v>
          </cell>
          <cell r="CC291">
            <v>0.95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</row>
        <row r="292">
          <cell r="D292" t="str">
            <v>01</v>
          </cell>
          <cell r="E292" t="str">
            <v>46</v>
          </cell>
          <cell r="F292" t="str">
            <v>I01</v>
          </cell>
          <cell r="G292" t="str">
            <v>ESP</v>
          </cell>
          <cell r="H292" t="str">
            <v>007</v>
          </cell>
          <cell r="I292" t="str">
            <v>SAFETY INSTRUMENT SYSTEM SPECIFICATION OF ETHYLENE II COMPRESSOR</v>
          </cell>
          <cell r="J292">
            <v>39269</v>
          </cell>
          <cell r="K292">
            <v>39289</v>
          </cell>
          <cell r="L292">
            <v>39303</v>
          </cell>
          <cell r="M292">
            <v>39304</v>
          </cell>
          <cell r="N292">
            <v>39318</v>
          </cell>
          <cell r="O292">
            <v>39476</v>
          </cell>
          <cell r="P292">
            <v>62.062762711763376</v>
          </cell>
          <cell r="Q292" t="str">
            <v>P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0.5</v>
          </cell>
          <cell r="AT292">
            <v>0.5</v>
          </cell>
          <cell r="AU292">
            <v>0.7</v>
          </cell>
          <cell r="AV292">
            <v>0.7</v>
          </cell>
          <cell r="AW292">
            <v>0.7</v>
          </cell>
          <cell r="AX292">
            <v>0.95</v>
          </cell>
          <cell r="AY292">
            <v>0.95</v>
          </cell>
          <cell r="AZ292">
            <v>0.95</v>
          </cell>
          <cell r="BA292">
            <v>0.95</v>
          </cell>
          <cell r="BB292">
            <v>0.95</v>
          </cell>
          <cell r="BC292">
            <v>0.95</v>
          </cell>
          <cell r="BD292">
            <v>0.95</v>
          </cell>
          <cell r="BE292">
            <v>0.95</v>
          </cell>
          <cell r="BF292">
            <v>0.95</v>
          </cell>
          <cell r="BG292">
            <v>0.95</v>
          </cell>
          <cell r="BH292">
            <v>0.95</v>
          </cell>
          <cell r="BI292">
            <v>0.95</v>
          </cell>
          <cell r="BJ292">
            <v>0.95</v>
          </cell>
          <cell r="BK292">
            <v>0.95</v>
          </cell>
          <cell r="BL292">
            <v>0.95</v>
          </cell>
          <cell r="BM292">
            <v>0.95</v>
          </cell>
          <cell r="BN292">
            <v>0.95</v>
          </cell>
          <cell r="BO292">
            <v>0.95</v>
          </cell>
          <cell r="BP292">
            <v>0.95</v>
          </cell>
          <cell r="BQ292">
            <v>0.95</v>
          </cell>
          <cell r="BR292">
            <v>0.95</v>
          </cell>
          <cell r="BS292">
            <v>0.95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  <cell r="CE292">
            <v>1</v>
          </cell>
          <cell r="CF292">
            <v>1</v>
          </cell>
          <cell r="CG292">
            <v>1</v>
          </cell>
          <cell r="CH292">
            <v>1</v>
          </cell>
          <cell r="CI292">
            <v>1</v>
          </cell>
          <cell r="CJ292">
            <v>1</v>
          </cell>
          <cell r="CK292">
            <v>1</v>
          </cell>
        </row>
        <row r="293">
          <cell r="J293">
            <v>39269</v>
          </cell>
          <cell r="K293">
            <v>39289</v>
          </cell>
          <cell r="L293">
            <v>39340</v>
          </cell>
          <cell r="M293">
            <v>39493</v>
          </cell>
          <cell r="N293">
            <v>39521</v>
          </cell>
          <cell r="O293">
            <v>39642</v>
          </cell>
          <cell r="Q293" t="str">
            <v>R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0.5</v>
          </cell>
          <cell r="AT293">
            <v>0.5</v>
          </cell>
          <cell r="AU293">
            <v>0.5</v>
          </cell>
          <cell r="AV293">
            <v>0.5</v>
          </cell>
          <cell r="AW293">
            <v>0.5</v>
          </cell>
          <cell r="AX293">
            <v>0.5</v>
          </cell>
          <cell r="AY293">
            <v>0.5</v>
          </cell>
          <cell r="AZ293">
            <v>0.5</v>
          </cell>
          <cell r="BA293">
            <v>0.7</v>
          </cell>
          <cell r="BB293">
            <v>0.7</v>
          </cell>
          <cell r="BC293">
            <v>0.7</v>
          </cell>
          <cell r="BD293">
            <v>0.7</v>
          </cell>
          <cell r="BE293">
            <v>0.7</v>
          </cell>
          <cell r="BF293">
            <v>0.7</v>
          </cell>
          <cell r="BG293">
            <v>0.7</v>
          </cell>
          <cell r="BH293">
            <v>0.7</v>
          </cell>
          <cell r="BI293">
            <v>0.7</v>
          </cell>
          <cell r="BJ293">
            <v>0.7</v>
          </cell>
          <cell r="BK293">
            <v>0.7</v>
          </cell>
          <cell r="BL293">
            <v>0.7</v>
          </cell>
          <cell r="BM293">
            <v>0.7</v>
          </cell>
          <cell r="BN293">
            <v>0.7</v>
          </cell>
          <cell r="BO293">
            <v>0.7</v>
          </cell>
          <cell r="BP293">
            <v>0.7</v>
          </cell>
          <cell r="BQ293">
            <v>0.7</v>
          </cell>
          <cell r="BR293">
            <v>0.7</v>
          </cell>
          <cell r="BS293">
            <v>0.7</v>
          </cell>
          <cell r="BT293">
            <v>0.7</v>
          </cell>
          <cell r="BU293">
            <v>0.7</v>
          </cell>
          <cell r="BV293">
            <v>0.7</v>
          </cell>
          <cell r="BW293">
            <v>0.7</v>
          </cell>
          <cell r="BX293">
            <v>0.7</v>
          </cell>
          <cell r="BY293">
            <v>0.7</v>
          </cell>
          <cell r="BZ293">
            <v>0.7</v>
          </cell>
          <cell r="CA293">
            <v>0.95</v>
          </cell>
          <cell r="CB293">
            <v>0.95</v>
          </cell>
          <cell r="CC293">
            <v>0.95</v>
          </cell>
          <cell r="CD293">
            <v>0.95</v>
          </cell>
          <cell r="CE293">
            <v>0.95</v>
          </cell>
          <cell r="CF293">
            <v>0.95</v>
          </cell>
          <cell r="CG293">
            <v>0.95</v>
          </cell>
          <cell r="CH293">
            <v>0.95</v>
          </cell>
          <cell r="CI293">
            <v>0.95</v>
          </cell>
          <cell r="CJ293">
            <v>0.95</v>
          </cell>
          <cell r="CK293">
            <v>0.95</v>
          </cell>
        </row>
        <row r="294">
          <cell r="Q294" t="str">
            <v>E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0.5</v>
          </cell>
          <cell r="AR294">
            <v>0.5</v>
          </cell>
          <cell r="AS294">
            <v>0.5</v>
          </cell>
          <cell r="AT294">
            <v>0.5</v>
          </cell>
          <cell r="AU294">
            <v>0.5</v>
          </cell>
          <cell r="AV294">
            <v>0.5</v>
          </cell>
          <cell r="AW294">
            <v>0.7</v>
          </cell>
          <cell r="AX294">
            <v>0.7</v>
          </cell>
          <cell r="AY294">
            <v>0.7</v>
          </cell>
          <cell r="AZ294">
            <v>0.7</v>
          </cell>
          <cell r="BA294">
            <v>0.7</v>
          </cell>
          <cell r="BB294">
            <v>0.7</v>
          </cell>
          <cell r="BC294">
            <v>0.7</v>
          </cell>
          <cell r="BD294">
            <v>0.7</v>
          </cell>
          <cell r="BE294">
            <v>0.7</v>
          </cell>
          <cell r="BF294">
            <v>0.7</v>
          </cell>
          <cell r="BG294">
            <v>0.7</v>
          </cell>
          <cell r="BH294">
            <v>0.7</v>
          </cell>
          <cell r="BI294">
            <v>0.7</v>
          </cell>
          <cell r="BJ294">
            <v>0.7</v>
          </cell>
          <cell r="BK294">
            <v>0.7</v>
          </cell>
          <cell r="BL294">
            <v>0.7</v>
          </cell>
          <cell r="BM294">
            <v>0.7</v>
          </cell>
          <cell r="BN294">
            <v>0.7</v>
          </cell>
          <cell r="BO294">
            <v>0.7</v>
          </cell>
          <cell r="BP294">
            <v>0.7</v>
          </cell>
          <cell r="BQ294">
            <v>0.7</v>
          </cell>
          <cell r="BR294">
            <v>0.7</v>
          </cell>
          <cell r="BS294">
            <v>0.7</v>
          </cell>
          <cell r="BT294">
            <v>0.7</v>
          </cell>
          <cell r="BU294">
            <v>0.7</v>
          </cell>
          <cell r="BV294">
            <v>0.7</v>
          </cell>
          <cell r="BW294">
            <v>0.7</v>
          </cell>
          <cell r="BX294">
            <v>0.7</v>
          </cell>
          <cell r="BY294">
            <v>0.7</v>
          </cell>
          <cell r="BZ294">
            <v>0.7</v>
          </cell>
          <cell r="CA294">
            <v>0.7</v>
          </cell>
          <cell r="CB294">
            <v>0.7</v>
          </cell>
          <cell r="CC294">
            <v>0.7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</row>
        <row r="295">
          <cell r="D295" t="str">
            <v>01</v>
          </cell>
          <cell r="E295" t="str">
            <v>46</v>
          </cell>
          <cell r="F295" t="str">
            <v>I04</v>
          </cell>
          <cell r="G295" t="str">
            <v>REQ</v>
          </cell>
          <cell r="H295" t="str">
            <v>6760-01</v>
          </cell>
          <cell r="I295" t="str">
            <v>DETECTOR DE LLAMA</v>
          </cell>
          <cell r="J295">
            <v>39230</v>
          </cell>
          <cell r="K295">
            <v>39254</v>
          </cell>
          <cell r="L295">
            <v>39268</v>
          </cell>
          <cell r="M295">
            <v>39269</v>
          </cell>
          <cell r="N295">
            <v>39283</v>
          </cell>
          <cell r="O295">
            <v>39476</v>
          </cell>
          <cell r="P295">
            <v>62.062762711763376</v>
          </cell>
          <cell r="Q295" t="str">
            <v>P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0.5</v>
          </cell>
          <cell r="AO295">
            <v>0.5</v>
          </cell>
          <cell r="AP295">
            <v>0.7</v>
          </cell>
          <cell r="AQ295">
            <v>0.7</v>
          </cell>
          <cell r="AR295">
            <v>0.7</v>
          </cell>
          <cell r="AS295">
            <v>0.95</v>
          </cell>
          <cell r="AT295">
            <v>0.95</v>
          </cell>
          <cell r="AU295">
            <v>0.95</v>
          </cell>
          <cell r="AV295">
            <v>0.95</v>
          </cell>
          <cell r="AW295">
            <v>0.95</v>
          </cell>
          <cell r="AX295">
            <v>0.95</v>
          </cell>
          <cell r="AY295">
            <v>0.95</v>
          </cell>
          <cell r="AZ295">
            <v>0.95</v>
          </cell>
          <cell r="BA295">
            <v>0.95</v>
          </cell>
          <cell r="BB295">
            <v>0.95</v>
          </cell>
          <cell r="BC295">
            <v>0.95</v>
          </cell>
          <cell r="BD295">
            <v>0.95</v>
          </cell>
          <cell r="BE295">
            <v>0.95</v>
          </cell>
          <cell r="BF295">
            <v>0.95</v>
          </cell>
          <cell r="BG295">
            <v>0.95</v>
          </cell>
          <cell r="BH295">
            <v>0.95</v>
          </cell>
          <cell r="BI295">
            <v>0.95</v>
          </cell>
          <cell r="BJ295">
            <v>0.95</v>
          </cell>
          <cell r="BK295">
            <v>0.95</v>
          </cell>
          <cell r="BL295">
            <v>0.95</v>
          </cell>
          <cell r="BM295">
            <v>0.95</v>
          </cell>
          <cell r="BN295">
            <v>0.95</v>
          </cell>
          <cell r="BO295">
            <v>0.95</v>
          </cell>
          <cell r="BP295">
            <v>0.95</v>
          </cell>
          <cell r="BQ295">
            <v>0.95</v>
          </cell>
          <cell r="BR295">
            <v>0.95</v>
          </cell>
          <cell r="BS295">
            <v>0.95</v>
          </cell>
          <cell r="BT295">
            <v>1</v>
          </cell>
          <cell r="BU295">
            <v>1</v>
          </cell>
          <cell r="BV295">
            <v>1</v>
          </cell>
          <cell r="BW295">
            <v>1</v>
          </cell>
          <cell r="BX295">
            <v>1</v>
          </cell>
          <cell r="BY295">
            <v>1</v>
          </cell>
          <cell r="BZ295">
            <v>1</v>
          </cell>
          <cell r="CA295">
            <v>1</v>
          </cell>
          <cell r="CB295">
            <v>1</v>
          </cell>
          <cell r="CC295">
            <v>1</v>
          </cell>
          <cell r="CD295">
            <v>1</v>
          </cell>
          <cell r="CE295">
            <v>1</v>
          </cell>
          <cell r="CF295">
            <v>1</v>
          </cell>
          <cell r="CG295">
            <v>1</v>
          </cell>
          <cell r="CH295">
            <v>1</v>
          </cell>
          <cell r="CI295">
            <v>1</v>
          </cell>
          <cell r="CJ295">
            <v>1</v>
          </cell>
          <cell r="CK295">
            <v>1</v>
          </cell>
        </row>
        <row r="296">
          <cell r="J296">
            <v>39480</v>
          </cell>
          <cell r="K296">
            <v>39492</v>
          </cell>
          <cell r="L296">
            <v>39506</v>
          </cell>
          <cell r="M296">
            <v>39514</v>
          </cell>
          <cell r="N296">
            <v>39528</v>
          </cell>
          <cell r="O296">
            <v>39642</v>
          </cell>
          <cell r="Q296" t="str">
            <v>R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0.5</v>
          </cell>
          <cell r="BW296">
            <v>0.5</v>
          </cell>
          <cell r="BX296">
            <v>0.7</v>
          </cell>
          <cell r="BY296">
            <v>0.7</v>
          </cell>
          <cell r="BZ296">
            <v>0.7</v>
          </cell>
          <cell r="CA296">
            <v>0.7</v>
          </cell>
          <cell r="CB296">
            <v>0.95</v>
          </cell>
          <cell r="CC296">
            <v>0.95</v>
          </cell>
          <cell r="CD296">
            <v>0.95</v>
          </cell>
          <cell r="CE296">
            <v>0.95</v>
          </cell>
          <cell r="CF296">
            <v>0.95</v>
          </cell>
          <cell r="CG296">
            <v>0.95</v>
          </cell>
          <cell r="CH296">
            <v>0.95</v>
          </cell>
          <cell r="CI296">
            <v>0.95</v>
          </cell>
          <cell r="CJ296">
            <v>0.95</v>
          </cell>
          <cell r="CK296">
            <v>0.95</v>
          </cell>
        </row>
        <row r="297">
          <cell r="Q297" t="str">
            <v>E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</row>
        <row r="298">
          <cell r="D298" t="str">
            <v>01</v>
          </cell>
          <cell r="E298" t="str">
            <v>46</v>
          </cell>
          <cell r="F298" t="str">
            <v>I04</v>
          </cell>
          <cell r="G298" t="str">
            <v>REQ</v>
          </cell>
          <cell r="H298" t="str">
            <v>6904-01</v>
          </cell>
          <cell r="I298" t="str">
            <v>DETECTOR DE GAS</v>
          </cell>
          <cell r="J298">
            <v>39230</v>
          </cell>
          <cell r="K298">
            <v>39254</v>
          </cell>
          <cell r="L298">
            <v>39268</v>
          </cell>
          <cell r="M298">
            <v>39269</v>
          </cell>
          <cell r="N298">
            <v>39283</v>
          </cell>
          <cell r="O298">
            <v>39476</v>
          </cell>
          <cell r="P298">
            <v>62.062762711763376</v>
          </cell>
          <cell r="Q298" t="str">
            <v>P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0.5</v>
          </cell>
          <cell r="AO298">
            <v>0.5</v>
          </cell>
          <cell r="AP298">
            <v>0.7</v>
          </cell>
          <cell r="AQ298">
            <v>0.7</v>
          </cell>
          <cell r="AR298">
            <v>0.7</v>
          </cell>
          <cell r="AS298">
            <v>0.95</v>
          </cell>
          <cell r="AT298">
            <v>0.95</v>
          </cell>
          <cell r="AU298">
            <v>0.95</v>
          </cell>
          <cell r="AV298">
            <v>0.95</v>
          </cell>
          <cell r="AW298">
            <v>0.95</v>
          </cell>
          <cell r="AX298">
            <v>0.95</v>
          </cell>
          <cell r="AY298">
            <v>0.95</v>
          </cell>
          <cell r="AZ298">
            <v>0.95</v>
          </cell>
          <cell r="BA298">
            <v>0.95</v>
          </cell>
          <cell r="BB298">
            <v>0.95</v>
          </cell>
          <cell r="BC298">
            <v>0.95</v>
          </cell>
          <cell r="BD298">
            <v>0.95</v>
          </cell>
          <cell r="BE298">
            <v>0.95</v>
          </cell>
          <cell r="BF298">
            <v>0.95</v>
          </cell>
          <cell r="BG298">
            <v>0.95</v>
          </cell>
          <cell r="BH298">
            <v>0.95</v>
          </cell>
          <cell r="BI298">
            <v>0.95</v>
          </cell>
          <cell r="BJ298">
            <v>0.95</v>
          </cell>
          <cell r="BK298">
            <v>0.95</v>
          </cell>
          <cell r="BL298">
            <v>0.95</v>
          </cell>
          <cell r="BM298">
            <v>0.95</v>
          </cell>
          <cell r="BN298">
            <v>0.95</v>
          </cell>
          <cell r="BO298">
            <v>0.95</v>
          </cell>
          <cell r="BP298">
            <v>0.95</v>
          </cell>
          <cell r="BQ298">
            <v>0.95</v>
          </cell>
          <cell r="BR298">
            <v>0.95</v>
          </cell>
          <cell r="BS298">
            <v>0.95</v>
          </cell>
          <cell r="BT298">
            <v>1</v>
          </cell>
          <cell r="BU298">
            <v>1</v>
          </cell>
          <cell r="BV298">
            <v>1</v>
          </cell>
          <cell r="BW298">
            <v>1</v>
          </cell>
          <cell r="BX298">
            <v>1</v>
          </cell>
          <cell r="BY298">
            <v>1</v>
          </cell>
          <cell r="BZ298">
            <v>1</v>
          </cell>
          <cell r="CA298">
            <v>1</v>
          </cell>
          <cell r="CB298">
            <v>1</v>
          </cell>
          <cell r="CC298">
            <v>1</v>
          </cell>
          <cell r="CD298">
            <v>1</v>
          </cell>
          <cell r="CE298">
            <v>1</v>
          </cell>
          <cell r="CF298">
            <v>1</v>
          </cell>
          <cell r="CG298">
            <v>1</v>
          </cell>
          <cell r="CH298">
            <v>1</v>
          </cell>
          <cell r="CI298">
            <v>1</v>
          </cell>
          <cell r="CJ298">
            <v>1</v>
          </cell>
          <cell r="CK298">
            <v>1</v>
          </cell>
        </row>
        <row r="299">
          <cell r="J299">
            <v>39480</v>
          </cell>
          <cell r="K299">
            <v>39492</v>
          </cell>
          <cell r="L299">
            <v>39506</v>
          </cell>
          <cell r="M299">
            <v>39514</v>
          </cell>
          <cell r="N299">
            <v>39528</v>
          </cell>
          <cell r="O299">
            <v>39642</v>
          </cell>
          <cell r="Q299" t="str">
            <v>R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0.5</v>
          </cell>
          <cell r="BW299">
            <v>0.5</v>
          </cell>
          <cell r="BX299">
            <v>0.7</v>
          </cell>
          <cell r="BY299">
            <v>0.7</v>
          </cell>
          <cell r="BZ299">
            <v>0.7</v>
          </cell>
          <cell r="CA299">
            <v>0.7</v>
          </cell>
          <cell r="CB299">
            <v>0.95</v>
          </cell>
          <cell r="CC299">
            <v>0.95</v>
          </cell>
          <cell r="CD299">
            <v>0.95</v>
          </cell>
          <cell r="CE299">
            <v>0.95</v>
          </cell>
          <cell r="CF299">
            <v>0.95</v>
          </cell>
          <cell r="CG299">
            <v>0.95</v>
          </cell>
          <cell r="CH299">
            <v>0.95</v>
          </cell>
          <cell r="CI299">
            <v>0.95</v>
          </cell>
          <cell r="CJ299">
            <v>0.95</v>
          </cell>
          <cell r="CK299">
            <v>0.95</v>
          </cell>
        </row>
        <row r="300">
          <cell r="Q300" t="str">
            <v>E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</row>
        <row r="301">
          <cell r="D301" t="str">
            <v>01</v>
          </cell>
          <cell r="E301" t="str">
            <v>46</v>
          </cell>
          <cell r="F301" t="str">
            <v>I04</v>
          </cell>
          <cell r="G301" t="str">
            <v>REQ</v>
          </cell>
          <cell r="H301" t="str">
            <v>6801-01</v>
          </cell>
          <cell r="I301" t="str">
            <v>SISTEMA DE CONTROL FOXBORO</v>
          </cell>
          <cell r="J301">
            <v>39251</v>
          </cell>
          <cell r="K301">
            <v>39275</v>
          </cell>
          <cell r="L301">
            <v>39289</v>
          </cell>
          <cell r="M301">
            <v>39290</v>
          </cell>
          <cell r="N301">
            <v>39304</v>
          </cell>
          <cell r="O301">
            <v>39476</v>
          </cell>
          <cell r="P301">
            <v>62.062762711763376</v>
          </cell>
          <cell r="Q301" t="str">
            <v>P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0.5</v>
          </cell>
          <cell r="AR301">
            <v>0.5</v>
          </cell>
          <cell r="AS301">
            <v>0.7</v>
          </cell>
          <cell r="AT301">
            <v>0.7</v>
          </cell>
          <cell r="AU301">
            <v>0.7</v>
          </cell>
          <cell r="AV301">
            <v>0.95</v>
          </cell>
          <cell r="AW301">
            <v>0.95</v>
          </cell>
          <cell r="AX301">
            <v>0.95</v>
          </cell>
          <cell r="AY301">
            <v>0.95</v>
          </cell>
          <cell r="AZ301">
            <v>0.95</v>
          </cell>
          <cell r="BA301">
            <v>0.95</v>
          </cell>
          <cell r="BB301">
            <v>0.95</v>
          </cell>
          <cell r="BC301">
            <v>0.95</v>
          </cell>
          <cell r="BD301">
            <v>0.95</v>
          </cell>
          <cell r="BE301">
            <v>0.95</v>
          </cell>
          <cell r="BF301">
            <v>0.95</v>
          </cell>
          <cell r="BG301">
            <v>0.95</v>
          </cell>
          <cell r="BH301">
            <v>0.95</v>
          </cell>
          <cell r="BI301">
            <v>0.95</v>
          </cell>
          <cell r="BJ301">
            <v>0.95</v>
          </cell>
          <cell r="BK301">
            <v>0.95</v>
          </cell>
          <cell r="BL301">
            <v>0.95</v>
          </cell>
          <cell r="BM301">
            <v>0.95</v>
          </cell>
          <cell r="BN301">
            <v>0.95</v>
          </cell>
          <cell r="BO301">
            <v>0.95</v>
          </cell>
          <cell r="BP301">
            <v>0.95</v>
          </cell>
          <cell r="BQ301">
            <v>0.95</v>
          </cell>
          <cell r="BR301">
            <v>0.95</v>
          </cell>
          <cell r="BS301">
            <v>0.95</v>
          </cell>
          <cell r="BT301">
            <v>1</v>
          </cell>
          <cell r="BU301">
            <v>1</v>
          </cell>
          <cell r="BV301">
            <v>1</v>
          </cell>
          <cell r="BW301">
            <v>1</v>
          </cell>
          <cell r="BX301">
            <v>1</v>
          </cell>
          <cell r="BY301">
            <v>1</v>
          </cell>
          <cell r="BZ301">
            <v>1</v>
          </cell>
          <cell r="CA301">
            <v>1</v>
          </cell>
          <cell r="CB301">
            <v>1</v>
          </cell>
          <cell r="CC301">
            <v>1</v>
          </cell>
          <cell r="CD301">
            <v>1</v>
          </cell>
          <cell r="CE301">
            <v>1</v>
          </cell>
          <cell r="CF301">
            <v>1</v>
          </cell>
          <cell r="CG301">
            <v>1</v>
          </cell>
          <cell r="CH301">
            <v>1</v>
          </cell>
          <cell r="CI301">
            <v>1</v>
          </cell>
          <cell r="CJ301">
            <v>1</v>
          </cell>
          <cell r="CK301">
            <v>1</v>
          </cell>
        </row>
        <row r="302">
          <cell r="J302">
            <v>39450</v>
          </cell>
          <cell r="K302">
            <v>39465</v>
          </cell>
          <cell r="L302">
            <v>39500</v>
          </cell>
          <cell r="M302">
            <v>39514</v>
          </cell>
          <cell r="N302">
            <v>39535</v>
          </cell>
          <cell r="O302">
            <v>39642</v>
          </cell>
          <cell r="Q302" t="str">
            <v>R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0.5</v>
          </cell>
          <cell r="BT302">
            <v>0.5</v>
          </cell>
          <cell r="BU302">
            <v>0.5</v>
          </cell>
          <cell r="BV302">
            <v>0.5</v>
          </cell>
          <cell r="BW302">
            <v>0.5</v>
          </cell>
          <cell r="BX302">
            <v>0.7</v>
          </cell>
          <cell r="BY302">
            <v>0.7</v>
          </cell>
          <cell r="BZ302">
            <v>0.7</v>
          </cell>
          <cell r="CA302">
            <v>0.7</v>
          </cell>
          <cell r="CB302">
            <v>0.7</v>
          </cell>
          <cell r="CC302">
            <v>0.95</v>
          </cell>
          <cell r="CD302">
            <v>0.95</v>
          </cell>
          <cell r="CE302">
            <v>0.95</v>
          </cell>
          <cell r="CF302">
            <v>0.95</v>
          </cell>
          <cell r="CG302">
            <v>0.95</v>
          </cell>
          <cell r="CH302">
            <v>0.95</v>
          </cell>
          <cell r="CI302">
            <v>0.95</v>
          </cell>
          <cell r="CJ302">
            <v>0.95</v>
          </cell>
          <cell r="CK302">
            <v>0.95</v>
          </cell>
        </row>
        <row r="303">
          <cell r="Q303" t="str">
            <v>E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0.5</v>
          </cell>
          <cell r="BY303">
            <v>0.5</v>
          </cell>
          <cell r="BZ303">
            <v>0.5</v>
          </cell>
          <cell r="CA303">
            <v>0.5</v>
          </cell>
          <cell r="CB303">
            <v>0.95</v>
          </cell>
          <cell r="CC303">
            <v>0.95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</row>
        <row r="304">
          <cell r="D304" t="str">
            <v>01</v>
          </cell>
          <cell r="E304" t="str">
            <v>46</v>
          </cell>
          <cell r="F304" t="str">
            <v>I01</v>
          </cell>
          <cell r="G304" t="str">
            <v>CAL</v>
          </cell>
          <cell r="H304" t="str">
            <v>001</v>
          </cell>
          <cell r="I304" t="str">
            <v>MEMORIA DE CALCULO PLACAS DE ORIFICIO</v>
          </cell>
          <cell r="J304">
            <v>39269</v>
          </cell>
          <cell r="K304">
            <v>39289</v>
          </cell>
          <cell r="L304">
            <v>39303</v>
          </cell>
          <cell r="M304">
            <v>39304</v>
          </cell>
          <cell r="N304">
            <v>39318</v>
          </cell>
          <cell r="O304">
            <v>39476</v>
          </cell>
          <cell r="P304">
            <v>62.062762711763376</v>
          </cell>
          <cell r="Q304" t="str">
            <v>P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0.5</v>
          </cell>
          <cell r="AT304">
            <v>0.5</v>
          </cell>
          <cell r="AU304">
            <v>0.7</v>
          </cell>
          <cell r="AV304">
            <v>0.7</v>
          </cell>
          <cell r="AW304">
            <v>0.7</v>
          </cell>
          <cell r="AX304">
            <v>0.95</v>
          </cell>
          <cell r="AY304">
            <v>0.95</v>
          </cell>
          <cell r="AZ304">
            <v>0.95</v>
          </cell>
          <cell r="BA304">
            <v>0.95</v>
          </cell>
          <cell r="BB304">
            <v>0.95</v>
          </cell>
          <cell r="BC304">
            <v>0.95</v>
          </cell>
          <cell r="BD304">
            <v>0.95</v>
          </cell>
          <cell r="BE304">
            <v>0.95</v>
          </cell>
          <cell r="BF304">
            <v>0.95</v>
          </cell>
          <cell r="BG304">
            <v>0.95</v>
          </cell>
          <cell r="BH304">
            <v>0.95</v>
          </cell>
          <cell r="BI304">
            <v>0.95</v>
          </cell>
          <cell r="BJ304">
            <v>0.95</v>
          </cell>
          <cell r="BK304">
            <v>0.95</v>
          </cell>
          <cell r="BL304">
            <v>0.95</v>
          </cell>
          <cell r="BM304">
            <v>0.95</v>
          </cell>
          <cell r="BN304">
            <v>0.95</v>
          </cell>
          <cell r="BO304">
            <v>0.95</v>
          </cell>
          <cell r="BP304">
            <v>0.95</v>
          </cell>
          <cell r="BQ304">
            <v>0.95</v>
          </cell>
          <cell r="BR304">
            <v>0.95</v>
          </cell>
          <cell r="BS304">
            <v>0.95</v>
          </cell>
          <cell r="BT304">
            <v>1</v>
          </cell>
          <cell r="BU304">
            <v>1</v>
          </cell>
          <cell r="BV304">
            <v>1</v>
          </cell>
          <cell r="BW304">
            <v>1</v>
          </cell>
          <cell r="BX304">
            <v>1</v>
          </cell>
          <cell r="BY304">
            <v>1</v>
          </cell>
          <cell r="BZ304">
            <v>1</v>
          </cell>
          <cell r="CA304">
            <v>1</v>
          </cell>
          <cell r="CB304">
            <v>1</v>
          </cell>
          <cell r="CC304">
            <v>1</v>
          </cell>
          <cell r="CD304">
            <v>1</v>
          </cell>
          <cell r="CE304">
            <v>1</v>
          </cell>
          <cell r="CF304">
            <v>1</v>
          </cell>
          <cell r="CG304">
            <v>1</v>
          </cell>
          <cell r="CH304">
            <v>1</v>
          </cell>
          <cell r="CI304">
            <v>1</v>
          </cell>
          <cell r="CJ304">
            <v>1</v>
          </cell>
          <cell r="CK304">
            <v>1</v>
          </cell>
        </row>
        <row r="305">
          <cell r="J305">
            <v>39500</v>
          </cell>
          <cell r="K305">
            <v>39514</v>
          </cell>
          <cell r="L305">
            <v>39534</v>
          </cell>
          <cell r="M305">
            <v>39542</v>
          </cell>
          <cell r="N305">
            <v>39556</v>
          </cell>
          <cell r="O305">
            <v>39642</v>
          </cell>
          <cell r="Q305" t="str">
            <v>R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0.5</v>
          </cell>
          <cell r="CA305">
            <v>0.5</v>
          </cell>
          <cell r="CB305">
            <v>0.7</v>
          </cell>
          <cell r="CC305">
            <v>0.7</v>
          </cell>
          <cell r="CD305">
            <v>0.7</v>
          </cell>
          <cell r="CE305">
            <v>0.7</v>
          </cell>
          <cell r="CF305">
            <v>0.95</v>
          </cell>
          <cell r="CG305">
            <v>0.95</v>
          </cell>
          <cell r="CH305">
            <v>0.95</v>
          </cell>
          <cell r="CI305">
            <v>0.95</v>
          </cell>
          <cell r="CJ305">
            <v>0.95</v>
          </cell>
          <cell r="CK305">
            <v>0.95</v>
          </cell>
        </row>
        <row r="306">
          <cell r="Q306" t="str">
            <v>E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0.5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0.5</v>
          </cell>
          <cell r="BX306">
            <v>0.95</v>
          </cell>
          <cell r="BY306">
            <v>0.95</v>
          </cell>
          <cell r="BZ306">
            <v>0.95</v>
          </cell>
          <cell r="CA306">
            <v>0.95</v>
          </cell>
          <cell r="CB306">
            <v>0.95</v>
          </cell>
          <cell r="CC306">
            <v>0.95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</row>
        <row r="307">
          <cell r="D307" t="str">
            <v>01</v>
          </cell>
          <cell r="E307">
            <v>46</v>
          </cell>
          <cell r="F307" t="str">
            <v>I01</v>
          </cell>
          <cell r="G307" t="str">
            <v>CAL</v>
          </cell>
          <cell r="H307" t="str">
            <v>003</v>
          </cell>
          <cell r="I307" t="str">
            <v>MOMORIA DE CALCULO LONGITUD BANDEJAS PORTACABLES</v>
          </cell>
          <cell r="J307">
            <v>39269</v>
          </cell>
          <cell r="K307">
            <v>39289</v>
          </cell>
          <cell r="L307">
            <v>39303</v>
          </cell>
          <cell r="M307">
            <v>39304</v>
          </cell>
          <cell r="N307">
            <v>39318</v>
          </cell>
          <cell r="O307">
            <v>39476</v>
          </cell>
          <cell r="P307">
            <v>62.062762711763376</v>
          </cell>
          <cell r="Q307" t="str">
            <v>P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0.5</v>
          </cell>
          <cell r="AT307">
            <v>0.5</v>
          </cell>
          <cell r="AU307">
            <v>0.7</v>
          </cell>
          <cell r="AV307">
            <v>0.7</v>
          </cell>
          <cell r="AW307">
            <v>0.7</v>
          </cell>
          <cell r="AX307">
            <v>0.95</v>
          </cell>
          <cell r="AY307">
            <v>0.95</v>
          </cell>
          <cell r="AZ307">
            <v>0.95</v>
          </cell>
          <cell r="BA307">
            <v>0.95</v>
          </cell>
          <cell r="BB307">
            <v>0.95</v>
          </cell>
          <cell r="BC307">
            <v>0.95</v>
          </cell>
          <cell r="BD307">
            <v>0.95</v>
          </cell>
          <cell r="BE307">
            <v>0.95</v>
          </cell>
          <cell r="BF307">
            <v>0.95</v>
          </cell>
          <cell r="BG307">
            <v>0.95</v>
          </cell>
          <cell r="BH307">
            <v>0.95</v>
          </cell>
          <cell r="BI307">
            <v>0.95</v>
          </cell>
          <cell r="BJ307">
            <v>0.95</v>
          </cell>
          <cell r="BK307">
            <v>0.95</v>
          </cell>
          <cell r="BL307">
            <v>0.95</v>
          </cell>
          <cell r="BM307">
            <v>0.95</v>
          </cell>
          <cell r="BN307">
            <v>0.95</v>
          </cell>
          <cell r="BO307">
            <v>0.95</v>
          </cell>
          <cell r="BP307">
            <v>0.95</v>
          </cell>
          <cell r="BQ307">
            <v>0.95</v>
          </cell>
          <cell r="BR307">
            <v>0.95</v>
          </cell>
          <cell r="BS307">
            <v>0.95</v>
          </cell>
          <cell r="BT307">
            <v>1</v>
          </cell>
          <cell r="BU307">
            <v>1</v>
          </cell>
          <cell r="BV307">
            <v>1</v>
          </cell>
          <cell r="BW307">
            <v>1</v>
          </cell>
          <cell r="BX307">
            <v>1</v>
          </cell>
          <cell r="BY307">
            <v>1</v>
          </cell>
          <cell r="BZ307">
            <v>1</v>
          </cell>
          <cell r="CA307">
            <v>1</v>
          </cell>
          <cell r="CB307">
            <v>1</v>
          </cell>
          <cell r="CC307">
            <v>1</v>
          </cell>
          <cell r="CD307">
            <v>1</v>
          </cell>
          <cell r="CE307">
            <v>1</v>
          </cell>
          <cell r="CF307">
            <v>1</v>
          </cell>
          <cell r="CG307">
            <v>1</v>
          </cell>
          <cell r="CH307">
            <v>1</v>
          </cell>
          <cell r="CI307">
            <v>1</v>
          </cell>
          <cell r="CJ307">
            <v>1</v>
          </cell>
          <cell r="CK307">
            <v>1</v>
          </cell>
        </row>
        <row r="308">
          <cell r="J308">
            <v>39375</v>
          </cell>
          <cell r="K308">
            <v>39437</v>
          </cell>
          <cell r="L308">
            <v>39505</v>
          </cell>
          <cell r="M308">
            <v>39549</v>
          </cell>
          <cell r="N308">
            <v>39563</v>
          </cell>
          <cell r="O308">
            <v>39642</v>
          </cell>
          <cell r="Q308" t="str">
            <v>R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0.5</v>
          </cell>
          <cell r="BP308">
            <v>0.5</v>
          </cell>
          <cell r="BQ308">
            <v>0.5</v>
          </cell>
          <cell r="BR308">
            <v>0.5</v>
          </cell>
          <cell r="BS308">
            <v>0.5</v>
          </cell>
          <cell r="BT308">
            <v>0.5</v>
          </cell>
          <cell r="BU308">
            <v>0.5</v>
          </cell>
          <cell r="BV308">
            <v>0.5</v>
          </cell>
          <cell r="BW308">
            <v>0.5</v>
          </cell>
          <cell r="BX308">
            <v>0.7</v>
          </cell>
          <cell r="BY308">
            <v>0.7</v>
          </cell>
          <cell r="BZ308">
            <v>0.7</v>
          </cell>
          <cell r="CA308">
            <v>0.7</v>
          </cell>
          <cell r="CB308">
            <v>0.7</v>
          </cell>
          <cell r="CC308">
            <v>0.7</v>
          </cell>
          <cell r="CD308">
            <v>0.7</v>
          </cell>
          <cell r="CE308">
            <v>0.7</v>
          </cell>
          <cell r="CF308">
            <v>0.7</v>
          </cell>
          <cell r="CG308">
            <v>0.95</v>
          </cell>
          <cell r="CH308">
            <v>0.95</v>
          </cell>
          <cell r="CI308">
            <v>0.95</v>
          </cell>
          <cell r="CJ308">
            <v>0.95</v>
          </cell>
          <cell r="CK308">
            <v>0.95</v>
          </cell>
        </row>
        <row r="309">
          <cell r="Q309" t="str">
            <v>E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0.5</v>
          </cell>
          <cell r="BQ309">
            <v>0.5</v>
          </cell>
          <cell r="BR309">
            <v>0.5</v>
          </cell>
          <cell r="BS309">
            <v>0.5</v>
          </cell>
          <cell r="BT309">
            <v>0.5</v>
          </cell>
          <cell r="BU309">
            <v>0.5</v>
          </cell>
          <cell r="BV309">
            <v>0.5</v>
          </cell>
          <cell r="BW309">
            <v>0.5</v>
          </cell>
          <cell r="BX309">
            <v>0.5</v>
          </cell>
          <cell r="BY309">
            <v>0.5</v>
          </cell>
          <cell r="BZ309">
            <v>0.5</v>
          </cell>
          <cell r="CA309">
            <v>0.5</v>
          </cell>
          <cell r="CB309">
            <v>0.5</v>
          </cell>
          <cell r="CC309">
            <v>0.5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</row>
        <row r="310">
          <cell r="D310" t="str">
            <v>01</v>
          </cell>
          <cell r="E310">
            <v>46</v>
          </cell>
          <cell r="F310" t="str">
            <v>I01</v>
          </cell>
          <cell r="G310" t="str">
            <v>CAL</v>
          </cell>
          <cell r="H310" t="str">
            <v>004</v>
          </cell>
          <cell r="I310" t="str">
            <v>MEMORIA DE CALCULO DE LONGITUDES DE CABLES DE INSTRUMENTACION</v>
          </cell>
          <cell r="J310">
            <v>39269</v>
          </cell>
          <cell r="K310">
            <v>39289</v>
          </cell>
          <cell r="L310">
            <v>39303</v>
          </cell>
          <cell r="M310">
            <v>39304</v>
          </cell>
          <cell r="N310">
            <v>39318</v>
          </cell>
          <cell r="O310">
            <v>39476</v>
          </cell>
          <cell r="P310">
            <v>62.062762711763376</v>
          </cell>
          <cell r="Q310" t="str">
            <v>P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0.5</v>
          </cell>
          <cell r="AT310">
            <v>0.5</v>
          </cell>
          <cell r="AU310">
            <v>0.7</v>
          </cell>
          <cell r="AV310">
            <v>0.7</v>
          </cell>
          <cell r="AW310">
            <v>0.7</v>
          </cell>
          <cell r="AX310">
            <v>0.95</v>
          </cell>
          <cell r="AY310">
            <v>0.95</v>
          </cell>
          <cell r="AZ310">
            <v>0.95</v>
          </cell>
          <cell r="BA310">
            <v>0.95</v>
          </cell>
          <cell r="BB310">
            <v>0.95</v>
          </cell>
          <cell r="BC310">
            <v>0.95</v>
          </cell>
          <cell r="BD310">
            <v>0.95</v>
          </cell>
          <cell r="BE310">
            <v>0.95</v>
          </cell>
          <cell r="BF310">
            <v>0.95</v>
          </cell>
          <cell r="BG310">
            <v>0.95</v>
          </cell>
          <cell r="BH310">
            <v>0.95</v>
          </cell>
          <cell r="BI310">
            <v>0.95</v>
          </cell>
          <cell r="BJ310">
            <v>0.95</v>
          </cell>
          <cell r="BK310">
            <v>0.95</v>
          </cell>
          <cell r="BL310">
            <v>0.95</v>
          </cell>
          <cell r="BM310">
            <v>0.95</v>
          </cell>
          <cell r="BN310">
            <v>0.95</v>
          </cell>
          <cell r="BO310">
            <v>0.95</v>
          </cell>
          <cell r="BP310">
            <v>0.95</v>
          </cell>
          <cell r="BQ310">
            <v>0.95</v>
          </cell>
          <cell r="BR310">
            <v>0.95</v>
          </cell>
          <cell r="BS310">
            <v>0.95</v>
          </cell>
          <cell r="BT310">
            <v>1</v>
          </cell>
          <cell r="BU310">
            <v>1</v>
          </cell>
          <cell r="BV310">
            <v>1</v>
          </cell>
          <cell r="BW310">
            <v>1</v>
          </cell>
          <cell r="BX310">
            <v>1</v>
          </cell>
          <cell r="BY310">
            <v>1</v>
          </cell>
          <cell r="BZ310">
            <v>1</v>
          </cell>
          <cell r="CA310">
            <v>1</v>
          </cell>
          <cell r="CB310">
            <v>1</v>
          </cell>
          <cell r="CC310">
            <v>1</v>
          </cell>
          <cell r="CD310">
            <v>1</v>
          </cell>
          <cell r="CE310">
            <v>1</v>
          </cell>
          <cell r="CF310">
            <v>1</v>
          </cell>
          <cell r="CG310">
            <v>1</v>
          </cell>
          <cell r="CH310">
            <v>1</v>
          </cell>
          <cell r="CI310">
            <v>1</v>
          </cell>
          <cell r="CJ310">
            <v>1</v>
          </cell>
          <cell r="CK310">
            <v>1</v>
          </cell>
        </row>
        <row r="311">
          <cell r="J311">
            <v>39375</v>
          </cell>
          <cell r="K311">
            <v>39437</v>
          </cell>
          <cell r="L311">
            <v>39505</v>
          </cell>
          <cell r="M311">
            <v>39549</v>
          </cell>
          <cell r="N311">
            <v>39563</v>
          </cell>
          <cell r="O311">
            <v>39642</v>
          </cell>
          <cell r="Q311" t="str">
            <v>R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0.5</v>
          </cell>
          <cell r="BP311">
            <v>0.5</v>
          </cell>
          <cell r="BQ311">
            <v>0.5</v>
          </cell>
          <cell r="BR311">
            <v>0.5</v>
          </cell>
          <cell r="BS311">
            <v>0.5</v>
          </cell>
          <cell r="BT311">
            <v>0.5</v>
          </cell>
          <cell r="BU311">
            <v>0.5</v>
          </cell>
          <cell r="BV311">
            <v>0.5</v>
          </cell>
          <cell r="BW311">
            <v>0.5</v>
          </cell>
          <cell r="BX311">
            <v>0.7</v>
          </cell>
          <cell r="BY311">
            <v>0.7</v>
          </cell>
          <cell r="BZ311">
            <v>0.7</v>
          </cell>
          <cell r="CA311">
            <v>0.7</v>
          </cell>
          <cell r="CB311">
            <v>0.7</v>
          </cell>
          <cell r="CC311">
            <v>0.7</v>
          </cell>
          <cell r="CD311">
            <v>0.7</v>
          </cell>
          <cell r="CE311">
            <v>0.7</v>
          </cell>
          <cell r="CF311">
            <v>0.7</v>
          </cell>
          <cell r="CG311">
            <v>0.95</v>
          </cell>
          <cell r="CH311">
            <v>0.95</v>
          </cell>
          <cell r="CI311">
            <v>0.95</v>
          </cell>
          <cell r="CJ311">
            <v>0.95</v>
          </cell>
          <cell r="CK311">
            <v>0.95</v>
          </cell>
        </row>
        <row r="312">
          <cell r="Q312" t="str">
            <v>E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0.5</v>
          </cell>
          <cell r="BQ312">
            <v>0.5</v>
          </cell>
          <cell r="BR312">
            <v>0.5</v>
          </cell>
          <cell r="BS312">
            <v>0.5</v>
          </cell>
          <cell r="BT312">
            <v>0.5</v>
          </cell>
          <cell r="BU312">
            <v>0.5</v>
          </cell>
          <cell r="BV312">
            <v>0.5</v>
          </cell>
          <cell r="BW312">
            <v>0.5</v>
          </cell>
          <cell r="BX312">
            <v>0.5</v>
          </cell>
          <cell r="BY312">
            <v>0.5</v>
          </cell>
          <cell r="BZ312">
            <v>0.5</v>
          </cell>
          <cell r="CA312">
            <v>0.5</v>
          </cell>
          <cell r="CB312">
            <v>0.5</v>
          </cell>
          <cell r="CC312">
            <v>0.5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</row>
        <row r="313">
          <cell r="D313" t="str">
            <v>01</v>
          </cell>
          <cell r="E313" t="str">
            <v>46</v>
          </cell>
          <cell r="F313" t="str">
            <v>I01</v>
          </cell>
          <cell r="G313" t="str">
            <v>TEC</v>
          </cell>
          <cell r="H313" t="str">
            <v>003</v>
          </cell>
          <cell r="I313" t="str">
            <v>MEMORIA DESCRIPTIVA DE DEL DISENO DE AUTOMATIZACION &amp; CONTROL</v>
          </cell>
          <cell r="J313">
            <v>39343</v>
          </cell>
          <cell r="K313">
            <v>39353</v>
          </cell>
          <cell r="L313">
            <v>39367</v>
          </cell>
          <cell r="M313">
            <v>39370</v>
          </cell>
          <cell r="N313">
            <v>39384</v>
          </cell>
          <cell r="O313">
            <v>39476</v>
          </cell>
          <cell r="P313">
            <v>62.062762711763376</v>
          </cell>
          <cell r="Q313" t="str">
            <v>P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0.5</v>
          </cell>
          <cell r="BD313">
            <v>0.5</v>
          </cell>
          <cell r="BE313">
            <v>0.7</v>
          </cell>
          <cell r="BF313">
            <v>0.7</v>
          </cell>
          <cell r="BG313">
            <v>0.95</v>
          </cell>
          <cell r="BH313">
            <v>0.95</v>
          </cell>
          <cell r="BI313">
            <v>0.95</v>
          </cell>
          <cell r="BJ313">
            <v>0.95</v>
          </cell>
          <cell r="BK313">
            <v>0.95</v>
          </cell>
          <cell r="BL313">
            <v>0.95</v>
          </cell>
          <cell r="BM313">
            <v>0.95</v>
          </cell>
          <cell r="BN313">
            <v>0.95</v>
          </cell>
          <cell r="BO313">
            <v>0.95</v>
          </cell>
          <cell r="BP313">
            <v>0.95</v>
          </cell>
          <cell r="BQ313">
            <v>0.95</v>
          </cell>
          <cell r="BR313">
            <v>0.95</v>
          </cell>
          <cell r="BS313">
            <v>0.95</v>
          </cell>
          <cell r="BT313">
            <v>1</v>
          </cell>
          <cell r="BU313">
            <v>1</v>
          </cell>
          <cell r="BV313">
            <v>1</v>
          </cell>
          <cell r="BW313">
            <v>1</v>
          </cell>
          <cell r="BX313">
            <v>1</v>
          </cell>
          <cell r="BY313">
            <v>1</v>
          </cell>
          <cell r="BZ313">
            <v>1</v>
          </cell>
          <cell r="CA313">
            <v>1</v>
          </cell>
          <cell r="CB313">
            <v>1</v>
          </cell>
          <cell r="CC313">
            <v>1</v>
          </cell>
          <cell r="CD313">
            <v>1</v>
          </cell>
          <cell r="CE313">
            <v>1</v>
          </cell>
          <cell r="CF313">
            <v>1</v>
          </cell>
          <cell r="CG313">
            <v>1</v>
          </cell>
          <cell r="CH313">
            <v>1</v>
          </cell>
          <cell r="CI313">
            <v>1</v>
          </cell>
          <cell r="CJ313">
            <v>1</v>
          </cell>
          <cell r="CK313">
            <v>1</v>
          </cell>
        </row>
        <row r="314">
          <cell r="J314">
            <v>39356</v>
          </cell>
          <cell r="K314">
            <v>39379</v>
          </cell>
          <cell r="L314">
            <v>39384</v>
          </cell>
          <cell r="M314">
            <v>39479</v>
          </cell>
          <cell r="N314">
            <v>39501</v>
          </cell>
          <cell r="O314">
            <v>39642</v>
          </cell>
          <cell r="Q314" t="str">
            <v>R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0.5</v>
          </cell>
          <cell r="BG314">
            <v>0.7</v>
          </cell>
          <cell r="BH314">
            <v>0.7</v>
          </cell>
          <cell r="BI314">
            <v>0.7</v>
          </cell>
          <cell r="BJ314">
            <v>0.7</v>
          </cell>
          <cell r="BK314">
            <v>0.7</v>
          </cell>
          <cell r="BL314">
            <v>0.7</v>
          </cell>
          <cell r="BM314">
            <v>0.7</v>
          </cell>
          <cell r="BN314">
            <v>0.7</v>
          </cell>
          <cell r="BO314">
            <v>0.7</v>
          </cell>
          <cell r="BP314">
            <v>0.7</v>
          </cell>
          <cell r="BQ314">
            <v>0.7</v>
          </cell>
          <cell r="BR314">
            <v>0.7</v>
          </cell>
          <cell r="BS314">
            <v>0.7</v>
          </cell>
          <cell r="BT314">
            <v>0.7</v>
          </cell>
          <cell r="BU314">
            <v>0.7</v>
          </cell>
          <cell r="BV314">
            <v>0.7</v>
          </cell>
          <cell r="BW314">
            <v>0.7</v>
          </cell>
          <cell r="BX314">
            <v>0.95</v>
          </cell>
          <cell r="BY314">
            <v>0.95</v>
          </cell>
          <cell r="BZ314">
            <v>0.95</v>
          </cell>
          <cell r="CA314">
            <v>0.95</v>
          </cell>
          <cell r="CB314">
            <v>0.95</v>
          </cell>
          <cell r="CC314">
            <v>0.95</v>
          </cell>
          <cell r="CD314">
            <v>0.95</v>
          </cell>
          <cell r="CE314">
            <v>0.95</v>
          </cell>
          <cell r="CF314">
            <v>0.95</v>
          </cell>
          <cell r="CG314">
            <v>0.95</v>
          </cell>
          <cell r="CH314">
            <v>0.95</v>
          </cell>
          <cell r="CI314">
            <v>0.95</v>
          </cell>
          <cell r="CJ314">
            <v>0.95</v>
          </cell>
          <cell r="CK314">
            <v>0.95</v>
          </cell>
        </row>
        <row r="315">
          <cell r="Q315" t="str">
            <v>E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0.5</v>
          </cell>
          <cell r="BJ315">
            <v>0.5</v>
          </cell>
          <cell r="BK315">
            <v>0.5</v>
          </cell>
          <cell r="BL315">
            <v>0.5</v>
          </cell>
          <cell r="BM315">
            <v>0.5</v>
          </cell>
          <cell r="BN315">
            <v>0.5</v>
          </cell>
          <cell r="BO315">
            <v>0.5</v>
          </cell>
          <cell r="BP315">
            <v>0.5</v>
          </cell>
          <cell r="BQ315">
            <v>0.5</v>
          </cell>
          <cell r="BR315">
            <v>0.7</v>
          </cell>
          <cell r="BS315">
            <v>0.7</v>
          </cell>
          <cell r="BT315">
            <v>0.7</v>
          </cell>
          <cell r="BU315">
            <v>0.7</v>
          </cell>
          <cell r="BV315">
            <v>0.7</v>
          </cell>
          <cell r="BW315">
            <v>0.7</v>
          </cell>
          <cell r="BX315">
            <v>0.95</v>
          </cell>
          <cell r="BY315">
            <v>0.95</v>
          </cell>
          <cell r="BZ315">
            <v>0.95</v>
          </cell>
          <cell r="CA315">
            <v>0.95</v>
          </cell>
          <cell r="CB315">
            <v>0.95</v>
          </cell>
          <cell r="CC315">
            <v>0.95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</row>
        <row r="316">
          <cell r="D316" t="str">
            <v>01</v>
          </cell>
          <cell r="E316" t="str">
            <v>46</v>
          </cell>
          <cell r="F316" t="str">
            <v>I01</v>
          </cell>
          <cell r="G316" t="str">
            <v>TEC</v>
          </cell>
          <cell r="H316" t="str">
            <v>004</v>
          </cell>
          <cell r="I316" t="str">
            <v>ALCANCE TECNICO PARA SUMINISTRO DE HARDWARE Y CONTRATACION DE DCS</v>
          </cell>
          <cell r="J316">
            <v>39343</v>
          </cell>
          <cell r="K316">
            <v>39353</v>
          </cell>
          <cell r="L316">
            <v>39367</v>
          </cell>
          <cell r="M316">
            <v>39370</v>
          </cell>
          <cell r="N316">
            <v>39384</v>
          </cell>
          <cell r="O316">
            <v>39476</v>
          </cell>
          <cell r="P316">
            <v>62.062762711763376</v>
          </cell>
          <cell r="Q316" t="str">
            <v>P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0.5</v>
          </cell>
          <cell r="BD316">
            <v>0.5</v>
          </cell>
          <cell r="BE316">
            <v>0.7</v>
          </cell>
          <cell r="BF316">
            <v>0.7</v>
          </cell>
          <cell r="BG316">
            <v>0.95</v>
          </cell>
          <cell r="BH316">
            <v>0.95</v>
          </cell>
          <cell r="BI316">
            <v>0.95</v>
          </cell>
          <cell r="BJ316">
            <v>0.95</v>
          </cell>
          <cell r="BK316">
            <v>0.95</v>
          </cell>
          <cell r="BL316">
            <v>0.95</v>
          </cell>
          <cell r="BM316">
            <v>0.95</v>
          </cell>
          <cell r="BN316">
            <v>0.95</v>
          </cell>
          <cell r="BO316">
            <v>0.95</v>
          </cell>
          <cell r="BP316">
            <v>0.95</v>
          </cell>
          <cell r="BQ316">
            <v>0.95</v>
          </cell>
          <cell r="BR316">
            <v>0.95</v>
          </cell>
          <cell r="BS316">
            <v>0.95</v>
          </cell>
          <cell r="BT316">
            <v>1</v>
          </cell>
          <cell r="BU316">
            <v>1</v>
          </cell>
          <cell r="BV316">
            <v>1</v>
          </cell>
          <cell r="BW316">
            <v>1</v>
          </cell>
          <cell r="BX316">
            <v>1</v>
          </cell>
          <cell r="BY316">
            <v>1</v>
          </cell>
          <cell r="BZ316">
            <v>1</v>
          </cell>
          <cell r="CA316">
            <v>1</v>
          </cell>
          <cell r="CB316">
            <v>1</v>
          </cell>
          <cell r="CC316">
            <v>1</v>
          </cell>
          <cell r="CD316">
            <v>1</v>
          </cell>
          <cell r="CE316">
            <v>1</v>
          </cell>
          <cell r="CF316">
            <v>1</v>
          </cell>
          <cell r="CG316">
            <v>1</v>
          </cell>
          <cell r="CH316">
            <v>1</v>
          </cell>
          <cell r="CI316">
            <v>1</v>
          </cell>
          <cell r="CJ316">
            <v>1</v>
          </cell>
          <cell r="CK316">
            <v>1</v>
          </cell>
        </row>
        <row r="317">
          <cell r="J317">
            <v>39326</v>
          </cell>
          <cell r="K317">
            <v>39340</v>
          </cell>
          <cell r="L317">
            <v>39345</v>
          </cell>
          <cell r="M317">
            <v>39479</v>
          </cell>
          <cell r="N317">
            <v>39500</v>
          </cell>
          <cell r="O317">
            <v>39642</v>
          </cell>
          <cell r="Q317" t="str">
            <v>R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0.7</v>
          </cell>
          <cell r="BB317">
            <v>0.7</v>
          </cell>
          <cell r="BC317">
            <v>0.7</v>
          </cell>
          <cell r="BD317">
            <v>0.7</v>
          </cell>
          <cell r="BE317">
            <v>0.7</v>
          </cell>
          <cell r="BF317">
            <v>0.7</v>
          </cell>
          <cell r="BG317">
            <v>0.7</v>
          </cell>
          <cell r="BH317">
            <v>0.7</v>
          </cell>
          <cell r="BI317">
            <v>0.7</v>
          </cell>
          <cell r="BJ317">
            <v>0.7</v>
          </cell>
          <cell r="BK317">
            <v>0.7</v>
          </cell>
          <cell r="BL317">
            <v>0.7</v>
          </cell>
          <cell r="BM317">
            <v>0.7</v>
          </cell>
          <cell r="BN317">
            <v>0.7</v>
          </cell>
          <cell r="BO317">
            <v>0.7</v>
          </cell>
          <cell r="BP317">
            <v>0.7</v>
          </cell>
          <cell r="BQ317">
            <v>0.7</v>
          </cell>
          <cell r="BR317">
            <v>0.7</v>
          </cell>
          <cell r="BS317">
            <v>0.7</v>
          </cell>
          <cell r="BT317">
            <v>0.7</v>
          </cell>
          <cell r="BU317">
            <v>0.7</v>
          </cell>
          <cell r="BV317">
            <v>0.7</v>
          </cell>
          <cell r="BW317">
            <v>0.7</v>
          </cell>
          <cell r="BX317">
            <v>0.95</v>
          </cell>
          <cell r="BY317">
            <v>0.95</v>
          </cell>
          <cell r="BZ317">
            <v>0.95</v>
          </cell>
          <cell r="CA317">
            <v>0.95</v>
          </cell>
          <cell r="CB317">
            <v>0.95</v>
          </cell>
          <cell r="CC317">
            <v>0.95</v>
          </cell>
          <cell r="CD317">
            <v>0.95</v>
          </cell>
          <cell r="CE317">
            <v>0.95</v>
          </cell>
          <cell r="CF317">
            <v>0.95</v>
          </cell>
          <cell r="CG317">
            <v>0.95</v>
          </cell>
          <cell r="CH317">
            <v>0.95</v>
          </cell>
          <cell r="CI317">
            <v>0.95</v>
          </cell>
          <cell r="CJ317">
            <v>0.95</v>
          </cell>
          <cell r="CK317">
            <v>0.95</v>
          </cell>
        </row>
        <row r="318">
          <cell r="Q318" t="str">
            <v>E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0.5</v>
          </cell>
          <cell r="AO318">
            <v>0.7</v>
          </cell>
          <cell r="AP318">
            <v>0.7</v>
          </cell>
          <cell r="AQ318">
            <v>0.7</v>
          </cell>
          <cell r="AR318">
            <v>0.7</v>
          </cell>
          <cell r="AS318">
            <v>0.7</v>
          </cell>
          <cell r="AT318">
            <v>0.7</v>
          </cell>
          <cell r="AU318">
            <v>0.7</v>
          </cell>
          <cell r="AV318">
            <v>0.7</v>
          </cell>
          <cell r="AW318">
            <v>0.7</v>
          </cell>
          <cell r="AX318">
            <v>0.7</v>
          </cell>
          <cell r="AY318">
            <v>0.7</v>
          </cell>
          <cell r="AZ318">
            <v>0.7</v>
          </cell>
          <cell r="BA318">
            <v>0.7</v>
          </cell>
          <cell r="BB318">
            <v>0.7</v>
          </cell>
          <cell r="BC318">
            <v>0.7</v>
          </cell>
          <cell r="BD318">
            <v>0.7</v>
          </cell>
          <cell r="BE318">
            <v>0.7</v>
          </cell>
          <cell r="BF318">
            <v>0.7</v>
          </cell>
          <cell r="BG318">
            <v>0.7</v>
          </cell>
          <cell r="BH318">
            <v>0.7</v>
          </cell>
          <cell r="BI318">
            <v>0.7</v>
          </cell>
          <cell r="BJ318">
            <v>0.7</v>
          </cell>
          <cell r="BK318">
            <v>0.7</v>
          </cell>
          <cell r="BL318">
            <v>0.7</v>
          </cell>
          <cell r="BM318">
            <v>0.7</v>
          </cell>
          <cell r="BN318">
            <v>0.7</v>
          </cell>
          <cell r="BO318">
            <v>0.7</v>
          </cell>
          <cell r="BP318">
            <v>0.7</v>
          </cell>
          <cell r="BQ318">
            <v>0.7</v>
          </cell>
          <cell r="BR318">
            <v>0.7</v>
          </cell>
          <cell r="BS318">
            <v>0.7</v>
          </cell>
          <cell r="BT318">
            <v>0.7</v>
          </cell>
          <cell r="BU318">
            <v>0.7</v>
          </cell>
          <cell r="BV318">
            <v>0.7</v>
          </cell>
          <cell r="BW318">
            <v>0.7</v>
          </cell>
          <cell r="BX318">
            <v>0.7</v>
          </cell>
          <cell r="BY318">
            <v>0.7</v>
          </cell>
          <cell r="BZ318">
            <v>0.7</v>
          </cell>
          <cell r="CA318">
            <v>0.7</v>
          </cell>
          <cell r="CB318">
            <v>0.95</v>
          </cell>
          <cell r="CC318">
            <v>0.95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</row>
        <row r="319">
          <cell r="D319" t="str">
            <v>01</v>
          </cell>
          <cell r="E319" t="str">
            <v>46</v>
          </cell>
          <cell r="F319" t="str">
            <v>I01</v>
          </cell>
          <cell r="G319" t="str">
            <v>ESP</v>
          </cell>
          <cell r="H319" t="str">
            <v>010</v>
          </cell>
          <cell r="I319" t="str">
            <v>TRANMISORES DE PRESION MANOMETRICA</v>
          </cell>
          <cell r="J319">
            <v>39451</v>
          </cell>
          <cell r="K319">
            <v>39465</v>
          </cell>
          <cell r="L319">
            <v>39500</v>
          </cell>
          <cell r="M319">
            <v>39514</v>
          </cell>
          <cell r="N319">
            <v>39535</v>
          </cell>
          <cell r="O319">
            <v>39568</v>
          </cell>
          <cell r="P319">
            <v>62.062762711763376</v>
          </cell>
          <cell r="Q319" t="str">
            <v>P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0.5</v>
          </cell>
          <cell r="BT319">
            <v>0.5</v>
          </cell>
          <cell r="BU319">
            <v>0.5</v>
          </cell>
          <cell r="BV319">
            <v>0.5</v>
          </cell>
          <cell r="BW319">
            <v>0.5</v>
          </cell>
          <cell r="BX319">
            <v>0.7</v>
          </cell>
          <cell r="BY319">
            <v>0.7</v>
          </cell>
          <cell r="BZ319">
            <v>0.7</v>
          </cell>
          <cell r="CA319">
            <v>0.7</v>
          </cell>
          <cell r="CB319">
            <v>0.7</v>
          </cell>
          <cell r="CC319">
            <v>0.95</v>
          </cell>
          <cell r="CD319">
            <v>0.95</v>
          </cell>
          <cell r="CE319">
            <v>0.95</v>
          </cell>
          <cell r="CF319">
            <v>0.95</v>
          </cell>
          <cell r="CG319">
            <v>1</v>
          </cell>
          <cell r="CH319">
            <v>1</v>
          </cell>
          <cell r="CI319">
            <v>1</v>
          </cell>
          <cell r="CJ319">
            <v>1</v>
          </cell>
          <cell r="CK319">
            <v>1</v>
          </cell>
        </row>
        <row r="320">
          <cell r="J320">
            <v>39451</v>
          </cell>
          <cell r="K320">
            <v>39465</v>
          </cell>
          <cell r="L320">
            <v>39500</v>
          </cell>
          <cell r="M320">
            <v>39514</v>
          </cell>
          <cell r="N320">
            <v>39535</v>
          </cell>
          <cell r="O320">
            <v>39642</v>
          </cell>
          <cell r="Q320" t="str">
            <v>R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0.5</v>
          </cell>
          <cell r="BT320">
            <v>0.5</v>
          </cell>
          <cell r="BU320">
            <v>0.5</v>
          </cell>
          <cell r="BV320">
            <v>0.5</v>
          </cell>
          <cell r="BW320">
            <v>0.5</v>
          </cell>
          <cell r="BX320">
            <v>0.7</v>
          </cell>
          <cell r="BY320">
            <v>0.7</v>
          </cell>
          <cell r="BZ320">
            <v>0.7</v>
          </cell>
          <cell r="CA320">
            <v>0.7</v>
          </cell>
          <cell r="CB320">
            <v>0.7</v>
          </cell>
          <cell r="CC320">
            <v>0.95</v>
          </cell>
          <cell r="CD320">
            <v>0.95</v>
          </cell>
          <cell r="CE320">
            <v>0.95</v>
          </cell>
          <cell r="CF320">
            <v>0.95</v>
          </cell>
          <cell r="CG320">
            <v>0.95</v>
          </cell>
          <cell r="CH320">
            <v>0.95</v>
          </cell>
          <cell r="CI320">
            <v>0.95</v>
          </cell>
          <cell r="CJ320">
            <v>0.95</v>
          </cell>
          <cell r="CK320">
            <v>0.95</v>
          </cell>
        </row>
        <row r="321">
          <cell r="Q321" t="str">
            <v>E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0.95</v>
          </cell>
          <cell r="BX321">
            <v>0.95</v>
          </cell>
          <cell r="BY321">
            <v>0.95</v>
          </cell>
          <cell r="BZ321">
            <v>0.95</v>
          </cell>
          <cell r="CA321">
            <v>0.95</v>
          </cell>
          <cell r="CB321">
            <v>0.95</v>
          </cell>
          <cell r="CC321">
            <v>0.95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</row>
        <row r="322">
          <cell r="D322" t="str">
            <v>01</v>
          </cell>
          <cell r="E322" t="str">
            <v>46</v>
          </cell>
          <cell r="F322" t="str">
            <v>I01</v>
          </cell>
          <cell r="G322" t="str">
            <v>ESP</v>
          </cell>
          <cell r="H322" t="str">
            <v>011</v>
          </cell>
          <cell r="I322" t="str">
            <v>TRANMISORES DE PRESION DIFERENCIAL</v>
          </cell>
          <cell r="J322">
            <v>39464</v>
          </cell>
          <cell r="K322">
            <v>39479</v>
          </cell>
          <cell r="L322">
            <v>39514</v>
          </cell>
          <cell r="M322">
            <v>39526</v>
          </cell>
          <cell r="N322">
            <v>39542</v>
          </cell>
          <cell r="O322">
            <v>39568</v>
          </cell>
          <cell r="P322">
            <v>62.062762711763376</v>
          </cell>
          <cell r="Q322" t="str">
            <v>P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0.5</v>
          </cell>
          <cell r="BV322">
            <v>0.5</v>
          </cell>
          <cell r="BW322">
            <v>0.5</v>
          </cell>
          <cell r="BX322">
            <v>0.5</v>
          </cell>
          <cell r="BY322">
            <v>0.5</v>
          </cell>
          <cell r="BZ322">
            <v>0.7</v>
          </cell>
          <cell r="CA322">
            <v>0.7</v>
          </cell>
          <cell r="CB322">
            <v>0.7</v>
          </cell>
          <cell r="CC322">
            <v>0.7</v>
          </cell>
          <cell r="CD322">
            <v>0.95</v>
          </cell>
          <cell r="CE322">
            <v>0.95</v>
          </cell>
          <cell r="CF322">
            <v>0.95</v>
          </cell>
          <cell r="CG322">
            <v>1</v>
          </cell>
          <cell r="CH322">
            <v>1</v>
          </cell>
          <cell r="CI322">
            <v>1</v>
          </cell>
          <cell r="CJ322">
            <v>1</v>
          </cell>
          <cell r="CK322">
            <v>1</v>
          </cell>
        </row>
        <row r="323">
          <cell r="J323">
            <v>39464</v>
          </cell>
          <cell r="K323">
            <v>39479</v>
          </cell>
          <cell r="L323">
            <v>39514</v>
          </cell>
          <cell r="M323">
            <v>39526</v>
          </cell>
          <cell r="N323">
            <v>39542</v>
          </cell>
          <cell r="O323">
            <v>39642</v>
          </cell>
          <cell r="Q323" t="str">
            <v>R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0.5</v>
          </cell>
          <cell r="BV323">
            <v>0.5</v>
          </cell>
          <cell r="BW323">
            <v>0.5</v>
          </cell>
          <cell r="BX323">
            <v>0.5</v>
          </cell>
          <cell r="BY323">
            <v>0.5</v>
          </cell>
          <cell r="BZ323">
            <v>0.7</v>
          </cell>
          <cell r="CA323">
            <v>0.7</v>
          </cell>
          <cell r="CB323">
            <v>0.7</v>
          </cell>
          <cell r="CC323">
            <v>0.7</v>
          </cell>
          <cell r="CD323">
            <v>0.95</v>
          </cell>
          <cell r="CE323">
            <v>0.95</v>
          </cell>
          <cell r="CF323">
            <v>0.95</v>
          </cell>
          <cell r="CG323">
            <v>0.95</v>
          </cell>
          <cell r="CH323">
            <v>0.95</v>
          </cell>
          <cell r="CI323">
            <v>0.95</v>
          </cell>
          <cell r="CJ323">
            <v>0.95</v>
          </cell>
          <cell r="CK323">
            <v>0.95</v>
          </cell>
        </row>
        <row r="324">
          <cell r="Q324" t="str">
            <v>E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0.5</v>
          </cell>
          <cell r="BX324">
            <v>0.5</v>
          </cell>
          <cell r="BY324">
            <v>0.5</v>
          </cell>
          <cell r="BZ324">
            <v>0.5</v>
          </cell>
          <cell r="CA324">
            <v>0.5</v>
          </cell>
          <cell r="CB324">
            <v>0.5</v>
          </cell>
          <cell r="CC324">
            <v>0.5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</row>
        <row r="325">
          <cell r="D325" t="str">
            <v>01</v>
          </cell>
          <cell r="E325" t="str">
            <v>46</v>
          </cell>
          <cell r="F325" t="str">
            <v>I01</v>
          </cell>
          <cell r="G325" t="str">
            <v>ESP</v>
          </cell>
          <cell r="H325" t="str">
            <v>012</v>
          </cell>
          <cell r="I325" t="str">
            <v>INDICADORES DE PRESIÓN</v>
          </cell>
          <cell r="J325">
            <v>39458</v>
          </cell>
          <cell r="K325">
            <v>39472</v>
          </cell>
          <cell r="L325">
            <v>39493</v>
          </cell>
          <cell r="M325">
            <v>39500</v>
          </cell>
          <cell r="N325">
            <v>39521</v>
          </cell>
          <cell r="O325">
            <v>39568</v>
          </cell>
          <cell r="P325">
            <v>62.062762711763376</v>
          </cell>
          <cell r="Q325" t="str">
            <v>P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0.5</v>
          </cell>
          <cell r="BU325">
            <v>0.5</v>
          </cell>
          <cell r="BV325">
            <v>0.5</v>
          </cell>
          <cell r="BW325">
            <v>0.7</v>
          </cell>
          <cell r="BX325">
            <v>0.7</v>
          </cell>
          <cell r="BY325">
            <v>0.7</v>
          </cell>
          <cell r="BZ325">
            <v>0.7</v>
          </cell>
          <cell r="CA325">
            <v>0.95</v>
          </cell>
          <cell r="CB325">
            <v>0.95</v>
          </cell>
          <cell r="CC325">
            <v>0.95</v>
          </cell>
          <cell r="CD325">
            <v>0.95</v>
          </cell>
          <cell r="CE325">
            <v>0.95</v>
          </cell>
          <cell r="CF325">
            <v>0.95</v>
          </cell>
          <cell r="CG325">
            <v>1</v>
          </cell>
          <cell r="CH325">
            <v>1</v>
          </cell>
          <cell r="CI325">
            <v>1</v>
          </cell>
          <cell r="CJ325">
            <v>1</v>
          </cell>
          <cell r="CK325">
            <v>1</v>
          </cell>
        </row>
        <row r="326">
          <cell r="J326">
            <v>39458</v>
          </cell>
          <cell r="K326">
            <v>39472</v>
          </cell>
          <cell r="L326">
            <v>39493</v>
          </cell>
          <cell r="M326">
            <v>39500</v>
          </cell>
          <cell r="N326">
            <v>39521</v>
          </cell>
          <cell r="O326">
            <v>39642</v>
          </cell>
          <cell r="Q326" t="str">
            <v>R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0.5</v>
          </cell>
          <cell r="BU326">
            <v>0.5</v>
          </cell>
          <cell r="BV326">
            <v>0.5</v>
          </cell>
          <cell r="BW326">
            <v>0.7</v>
          </cell>
          <cell r="BX326">
            <v>0.7</v>
          </cell>
          <cell r="BY326">
            <v>0.7</v>
          </cell>
          <cell r="BZ326">
            <v>0.7</v>
          </cell>
          <cell r="CA326">
            <v>0.95</v>
          </cell>
          <cell r="CB326">
            <v>0.95</v>
          </cell>
          <cell r="CC326">
            <v>0.95</v>
          </cell>
          <cell r="CD326">
            <v>0.95</v>
          </cell>
          <cell r="CE326">
            <v>0.95</v>
          </cell>
          <cell r="CF326">
            <v>0.95</v>
          </cell>
          <cell r="CG326">
            <v>0.95</v>
          </cell>
          <cell r="CH326">
            <v>0.95</v>
          </cell>
          <cell r="CI326">
            <v>0.95</v>
          </cell>
          <cell r="CJ326">
            <v>0.95</v>
          </cell>
          <cell r="CK326">
            <v>0.95</v>
          </cell>
        </row>
        <row r="327">
          <cell r="Q327" t="str">
            <v>E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0.7</v>
          </cell>
          <cell r="BX327">
            <v>0.7</v>
          </cell>
          <cell r="BY327">
            <v>0.7</v>
          </cell>
          <cell r="BZ327">
            <v>0.7</v>
          </cell>
          <cell r="CA327">
            <v>0.7</v>
          </cell>
          <cell r="CB327">
            <v>0.7</v>
          </cell>
          <cell r="CC327">
            <v>0.7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</row>
        <row r="328">
          <cell r="D328" t="str">
            <v>01</v>
          </cell>
          <cell r="E328" t="str">
            <v>46</v>
          </cell>
          <cell r="F328" t="str">
            <v>I01</v>
          </cell>
          <cell r="G328" t="str">
            <v>ESP</v>
          </cell>
          <cell r="H328" t="str">
            <v>013</v>
          </cell>
          <cell r="I328" t="str">
            <v>TERMOCUPLAS Y TERMOPOZOS</v>
          </cell>
          <cell r="J328">
            <v>39464</v>
          </cell>
          <cell r="K328">
            <v>39479</v>
          </cell>
          <cell r="L328">
            <v>39493</v>
          </cell>
          <cell r="M328">
            <v>39500</v>
          </cell>
          <cell r="N328">
            <v>39521</v>
          </cell>
          <cell r="O328">
            <v>39568</v>
          </cell>
          <cell r="P328">
            <v>62.062762711763376</v>
          </cell>
          <cell r="Q328" t="str">
            <v>P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0.5</v>
          </cell>
          <cell r="BV328">
            <v>0.5</v>
          </cell>
          <cell r="BW328">
            <v>0.7</v>
          </cell>
          <cell r="BX328">
            <v>0.7</v>
          </cell>
          <cell r="BY328">
            <v>0.7</v>
          </cell>
          <cell r="BZ328">
            <v>0.7</v>
          </cell>
          <cell r="CA328">
            <v>0.95</v>
          </cell>
          <cell r="CB328">
            <v>0.95</v>
          </cell>
          <cell r="CC328">
            <v>0.95</v>
          </cell>
          <cell r="CD328">
            <v>0.95</v>
          </cell>
          <cell r="CE328">
            <v>0.95</v>
          </cell>
          <cell r="CF328">
            <v>0.95</v>
          </cell>
          <cell r="CG328">
            <v>1</v>
          </cell>
          <cell r="CH328">
            <v>1</v>
          </cell>
          <cell r="CI328">
            <v>1</v>
          </cell>
          <cell r="CJ328">
            <v>1</v>
          </cell>
          <cell r="CK328">
            <v>1</v>
          </cell>
        </row>
        <row r="329">
          <cell r="J329">
            <v>39464</v>
          </cell>
          <cell r="K329">
            <v>39479</v>
          </cell>
          <cell r="L329">
            <v>39493</v>
          </cell>
          <cell r="M329">
            <v>39500</v>
          </cell>
          <cell r="N329">
            <v>39521</v>
          </cell>
          <cell r="O329">
            <v>39642</v>
          </cell>
          <cell r="Q329" t="str">
            <v>R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0.5</v>
          </cell>
          <cell r="BV329">
            <v>0.5</v>
          </cell>
          <cell r="BW329">
            <v>0.7</v>
          </cell>
          <cell r="BX329">
            <v>0.7</v>
          </cell>
          <cell r="BY329">
            <v>0.7</v>
          </cell>
          <cell r="BZ329">
            <v>0.7</v>
          </cell>
          <cell r="CA329">
            <v>0.95</v>
          </cell>
          <cell r="CB329">
            <v>0.95</v>
          </cell>
          <cell r="CC329">
            <v>0.95</v>
          </cell>
          <cell r="CD329">
            <v>0.95</v>
          </cell>
          <cell r="CE329">
            <v>0.95</v>
          </cell>
          <cell r="CF329">
            <v>0.95</v>
          </cell>
          <cell r="CG329">
            <v>0.95</v>
          </cell>
          <cell r="CH329">
            <v>0.95</v>
          </cell>
          <cell r="CI329">
            <v>0.95</v>
          </cell>
          <cell r="CJ329">
            <v>0.95</v>
          </cell>
          <cell r="CK329">
            <v>0.95</v>
          </cell>
        </row>
        <row r="330">
          <cell r="Q330" t="str">
            <v>E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0.5</v>
          </cell>
          <cell r="BX330">
            <v>0.7</v>
          </cell>
          <cell r="BY330">
            <v>0.7</v>
          </cell>
          <cell r="BZ330">
            <v>0.7</v>
          </cell>
          <cell r="CA330">
            <v>0.7</v>
          </cell>
          <cell r="CB330">
            <v>0.7</v>
          </cell>
          <cell r="CC330">
            <v>0.7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</row>
        <row r="331">
          <cell r="D331" t="str">
            <v>01</v>
          </cell>
          <cell r="E331" t="str">
            <v>46</v>
          </cell>
          <cell r="F331" t="str">
            <v>I01</v>
          </cell>
          <cell r="G331" t="str">
            <v>ESP</v>
          </cell>
          <cell r="H331" t="str">
            <v>009</v>
          </cell>
          <cell r="I331" t="str">
            <v>TRANSMISORES DE TEMPERATURA</v>
          </cell>
          <cell r="J331">
            <v>39464</v>
          </cell>
          <cell r="K331">
            <v>39479</v>
          </cell>
          <cell r="L331">
            <v>39493</v>
          </cell>
          <cell r="M331">
            <v>39500</v>
          </cell>
          <cell r="N331">
            <v>39521</v>
          </cell>
          <cell r="O331">
            <v>39568</v>
          </cell>
          <cell r="P331">
            <v>62.062762711763376</v>
          </cell>
          <cell r="Q331" t="str">
            <v>P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0.5</v>
          </cell>
          <cell r="BV331">
            <v>0.5</v>
          </cell>
          <cell r="BW331">
            <v>0.7</v>
          </cell>
          <cell r="BX331">
            <v>0.7</v>
          </cell>
          <cell r="BY331">
            <v>0.7</v>
          </cell>
          <cell r="BZ331">
            <v>0.7</v>
          </cell>
          <cell r="CA331">
            <v>0.95</v>
          </cell>
          <cell r="CB331">
            <v>0.95</v>
          </cell>
          <cell r="CC331">
            <v>0.95</v>
          </cell>
          <cell r="CD331">
            <v>0.95</v>
          </cell>
          <cell r="CE331">
            <v>0.95</v>
          </cell>
          <cell r="CF331">
            <v>0.95</v>
          </cell>
          <cell r="CG331">
            <v>1</v>
          </cell>
          <cell r="CH331">
            <v>1</v>
          </cell>
          <cell r="CI331">
            <v>1</v>
          </cell>
          <cell r="CJ331">
            <v>1</v>
          </cell>
          <cell r="CK331">
            <v>1</v>
          </cell>
        </row>
        <row r="332">
          <cell r="J332">
            <v>39464</v>
          </cell>
          <cell r="K332">
            <v>39479</v>
          </cell>
          <cell r="L332">
            <v>39493</v>
          </cell>
          <cell r="M332">
            <v>39500</v>
          </cell>
          <cell r="N332">
            <v>39521</v>
          </cell>
          <cell r="O332">
            <v>39642</v>
          </cell>
          <cell r="Q332" t="str">
            <v>R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0.5</v>
          </cell>
          <cell r="BV332">
            <v>0.5</v>
          </cell>
          <cell r="BW332">
            <v>0.7</v>
          </cell>
          <cell r="BX332">
            <v>0.7</v>
          </cell>
          <cell r="BY332">
            <v>0.7</v>
          </cell>
          <cell r="BZ332">
            <v>0.7</v>
          </cell>
          <cell r="CA332">
            <v>0.95</v>
          </cell>
          <cell r="CB332">
            <v>0.95</v>
          </cell>
          <cell r="CC332">
            <v>0.95</v>
          </cell>
          <cell r="CD332">
            <v>0.95</v>
          </cell>
          <cell r="CE332">
            <v>0.95</v>
          </cell>
          <cell r="CF332">
            <v>0.95</v>
          </cell>
          <cell r="CG332">
            <v>0.95</v>
          </cell>
          <cell r="CH332">
            <v>0.95</v>
          </cell>
          <cell r="CI332">
            <v>0.95</v>
          </cell>
          <cell r="CJ332">
            <v>0.95</v>
          </cell>
          <cell r="CK332">
            <v>0.95</v>
          </cell>
        </row>
        <row r="333">
          <cell r="Q333" t="str">
            <v>E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0.95</v>
          </cell>
          <cell r="BX333">
            <v>0.95</v>
          </cell>
          <cell r="BY333">
            <v>0.95</v>
          </cell>
          <cell r="BZ333">
            <v>0.95</v>
          </cell>
          <cell r="CA333">
            <v>0.95</v>
          </cell>
          <cell r="CB333">
            <v>0.95</v>
          </cell>
          <cell r="CC333">
            <v>0.95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</row>
        <row r="334">
          <cell r="D334" t="str">
            <v>01</v>
          </cell>
          <cell r="E334" t="str">
            <v>46</v>
          </cell>
          <cell r="F334" t="str">
            <v>I01</v>
          </cell>
          <cell r="G334" t="str">
            <v>ESP</v>
          </cell>
          <cell r="H334" t="str">
            <v>008</v>
          </cell>
          <cell r="I334" t="str">
            <v>INDICADORES DE TEMPERATURA</v>
          </cell>
          <cell r="J334">
            <v>39464</v>
          </cell>
          <cell r="K334">
            <v>39479</v>
          </cell>
          <cell r="L334">
            <v>39493</v>
          </cell>
          <cell r="M334">
            <v>39500</v>
          </cell>
          <cell r="N334">
            <v>39521</v>
          </cell>
          <cell r="O334">
            <v>39568</v>
          </cell>
          <cell r="P334">
            <v>62.062762711763376</v>
          </cell>
          <cell r="Q334" t="str">
            <v>P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0.5</v>
          </cell>
          <cell r="BV334">
            <v>0.5</v>
          </cell>
          <cell r="BW334">
            <v>0.7</v>
          </cell>
          <cell r="BX334">
            <v>0.7</v>
          </cell>
          <cell r="BY334">
            <v>0.7</v>
          </cell>
          <cell r="BZ334">
            <v>0.7</v>
          </cell>
          <cell r="CA334">
            <v>0.95</v>
          </cell>
          <cell r="CB334">
            <v>0.95</v>
          </cell>
          <cell r="CC334">
            <v>0.95</v>
          </cell>
          <cell r="CD334">
            <v>0.95</v>
          </cell>
          <cell r="CE334">
            <v>0.95</v>
          </cell>
          <cell r="CF334">
            <v>0.95</v>
          </cell>
          <cell r="CG334">
            <v>1</v>
          </cell>
          <cell r="CH334">
            <v>1</v>
          </cell>
          <cell r="CI334">
            <v>1</v>
          </cell>
          <cell r="CJ334">
            <v>1</v>
          </cell>
          <cell r="CK334">
            <v>1</v>
          </cell>
        </row>
        <row r="335">
          <cell r="J335">
            <v>39464</v>
          </cell>
          <cell r="K335">
            <v>39479</v>
          </cell>
          <cell r="L335">
            <v>39493</v>
          </cell>
          <cell r="M335">
            <v>39500</v>
          </cell>
          <cell r="N335">
            <v>39521</v>
          </cell>
          <cell r="O335">
            <v>39642</v>
          </cell>
          <cell r="Q335" t="str">
            <v>R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0.5</v>
          </cell>
          <cell r="BV335">
            <v>0.5</v>
          </cell>
          <cell r="BW335">
            <v>0.7</v>
          </cell>
          <cell r="BX335">
            <v>0.7</v>
          </cell>
          <cell r="BY335">
            <v>0.7</v>
          </cell>
          <cell r="BZ335">
            <v>0.7</v>
          </cell>
          <cell r="CA335">
            <v>0.95</v>
          </cell>
          <cell r="CB335">
            <v>0.95</v>
          </cell>
          <cell r="CC335">
            <v>0.95</v>
          </cell>
          <cell r="CD335">
            <v>0.95</v>
          </cell>
          <cell r="CE335">
            <v>0.95</v>
          </cell>
          <cell r="CF335">
            <v>0.95</v>
          </cell>
          <cell r="CG335">
            <v>0.95</v>
          </cell>
          <cell r="CH335">
            <v>0.95</v>
          </cell>
          <cell r="CI335">
            <v>0.95</v>
          </cell>
          <cell r="CJ335">
            <v>0.95</v>
          </cell>
          <cell r="CK335">
            <v>0.95</v>
          </cell>
        </row>
        <row r="336">
          <cell r="Q336" t="str">
            <v>E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0.5</v>
          </cell>
          <cell r="BX336">
            <v>0.5</v>
          </cell>
          <cell r="BY336">
            <v>0.5</v>
          </cell>
          <cell r="BZ336">
            <v>0.5</v>
          </cell>
          <cell r="CA336">
            <v>0.5</v>
          </cell>
          <cell r="CB336">
            <v>0.5</v>
          </cell>
          <cell r="CC336">
            <v>0.5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</row>
        <row r="337">
          <cell r="D337" t="str">
            <v>01</v>
          </cell>
          <cell r="E337" t="str">
            <v>46</v>
          </cell>
          <cell r="F337" t="str">
            <v>I01</v>
          </cell>
          <cell r="G337" t="str">
            <v>ESP</v>
          </cell>
          <cell r="H337" t="str">
            <v>014</v>
          </cell>
          <cell r="I337" t="str">
            <v>VALVULAS DE SEGURIDAD</v>
          </cell>
          <cell r="J337">
            <v>39465</v>
          </cell>
          <cell r="K337">
            <v>39479</v>
          </cell>
          <cell r="L337">
            <v>39514</v>
          </cell>
          <cell r="M337">
            <v>39526</v>
          </cell>
          <cell r="N337">
            <v>39549</v>
          </cell>
          <cell r="O337">
            <v>39568</v>
          </cell>
          <cell r="P337">
            <v>62.062762711763376</v>
          </cell>
          <cell r="Q337" t="str">
            <v>P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0.5</v>
          </cell>
          <cell r="BV337">
            <v>0.5</v>
          </cell>
          <cell r="BW337">
            <v>0.5</v>
          </cell>
          <cell r="BX337">
            <v>0.5</v>
          </cell>
          <cell r="BY337">
            <v>0.5</v>
          </cell>
          <cell r="BZ337">
            <v>0.7</v>
          </cell>
          <cell r="CA337">
            <v>0.7</v>
          </cell>
          <cell r="CB337">
            <v>0.7</v>
          </cell>
          <cell r="CC337">
            <v>0.7</v>
          </cell>
          <cell r="CD337">
            <v>0.7</v>
          </cell>
          <cell r="CE337">
            <v>0.95</v>
          </cell>
          <cell r="CF337">
            <v>0.95</v>
          </cell>
          <cell r="CG337">
            <v>1</v>
          </cell>
          <cell r="CH337">
            <v>1</v>
          </cell>
          <cell r="CI337">
            <v>1</v>
          </cell>
          <cell r="CJ337">
            <v>1</v>
          </cell>
          <cell r="CK337">
            <v>1</v>
          </cell>
        </row>
        <row r="338">
          <cell r="J338">
            <v>39465</v>
          </cell>
          <cell r="K338">
            <v>39479</v>
          </cell>
          <cell r="L338">
            <v>39514</v>
          </cell>
          <cell r="M338">
            <v>39526</v>
          </cell>
          <cell r="N338">
            <v>39549</v>
          </cell>
          <cell r="O338">
            <v>39642</v>
          </cell>
          <cell r="Q338" t="str">
            <v>R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0.5</v>
          </cell>
          <cell r="BV338">
            <v>0.5</v>
          </cell>
          <cell r="BW338">
            <v>0.5</v>
          </cell>
          <cell r="BX338">
            <v>0.5</v>
          </cell>
          <cell r="BY338">
            <v>0.5</v>
          </cell>
          <cell r="BZ338">
            <v>0.7</v>
          </cell>
          <cell r="CA338">
            <v>0.7</v>
          </cell>
          <cell r="CB338">
            <v>0.7</v>
          </cell>
          <cell r="CC338">
            <v>0.7</v>
          </cell>
          <cell r="CD338">
            <v>0.7</v>
          </cell>
          <cell r="CE338">
            <v>0.95</v>
          </cell>
          <cell r="CF338">
            <v>0.95</v>
          </cell>
          <cell r="CG338">
            <v>0.95</v>
          </cell>
          <cell r="CH338">
            <v>0.95</v>
          </cell>
          <cell r="CI338">
            <v>0.95</v>
          </cell>
          <cell r="CJ338">
            <v>0.95</v>
          </cell>
          <cell r="CK338">
            <v>0.95</v>
          </cell>
        </row>
        <row r="339">
          <cell r="Q339" t="str">
            <v>E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0.5</v>
          </cell>
          <cell r="BX339">
            <v>0.5</v>
          </cell>
          <cell r="BY339">
            <v>0.5</v>
          </cell>
          <cell r="BZ339">
            <v>0.5</v>
          </cell>
          <cell r="CA339">
            <v>0.5</v>
          </cell>
          <cell r="CB339">
            <v>0.5</v>
          </cell>
          <cell r="CC339">
            <v>0.5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</row>
        <row r="340">
          <cell r="D340" t="str">
            <v>01</v>
          </cell>
          <cell r="E340" t="str">
            <v>46</v>
          </cell>
          <cell r="F340" t="str">
            <v>I01</v>
          </cell>
          <cell r="G340" t="str">
            <v>ESP</v>
          </cell>
          <cell r="H340" t="str">
            <v>005</v>
          </cell>
          <cell r="I340" t="str">
            <v>VALVULAS ON-OFF</v>
          </cell>
          <cell r="J340">
            <v>39464</v>
          </cell>
          <cell r="K340">
            <v>39479</v>
          </cell>
          <cell r="L340">
            <v>39514</v>
          </cell>
          <cell r="M340">
            <v>39526</v>
          </cell>
          <cell r="N340">
            <v>39549</v>
          </cell>
          <cell r="O340">
            <v>39568</v>
          </cell>
          <cell r="P340">
            <v>62.062762711763376</v>
          </cell>
          <cell r="Q340" t="str">
            <v>P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0.5</v>
          </cell>
          <cell r="BV340">
            <v>0.5</v>
          </cell>
          <cell r="BW340">
            <v>0.5</v>
          </cell>
          <cell r="BX340">
            <v>0.5</v>
          </cell>
          <cell r="BY340">
            <v>0.5</v>
          </cell>
          <cell r="BZ340">
            <v>0.7</v>
          </cell>
          <cell r="CA340">
            <v>0.7</v>
          </cell>
          <cell r="CB340">
            <v>0.7</v>
          </cell>
          <cell r="CC340">
            <v>0.7</v>
          </cell>
          <cell r="CD340">
            <v>0.7</v>
          </cell>
          <cell r="CE340">
            <v>0.95</v>
          </cell>
          <cell r="CF340">
            <v>0.95</v>
          </cell>
          <cell r="CG340">
            <v>1</v>
          </cell>
          <cell r="CH340">
            <v>1</v>
          </cell>
          <cell r="CI340">
            <v>1</v>
          </cell>
          <cell r="CJ340">
            <v>1</v>
          </cell>
          <cell r="CK340">
            <v>1</v>
          </cell>
        </row>
        <row r="341">
          <cell r="J341">
            <v>39464</v>
          </cell>
          <cell r="K341">
            <v>39479</v>
          </cell>
          <cell r="L341">
            <v>39514</v>
          </cell>
          <cell r="M341">
            <v>39526</v>
          </cell>
          <cell r="N341">
            <v>39549</v>
          </cell>
          <cell r="O341">
            <v>39642</v>
          </cell>
          <cell r="Q341" t="str">
            <v>R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0.5</v>
          </cell>
          <cell r="BV341">
            <v>0.5</v>
          </cell>
          <cell r="BW341">
            <v>0.5</v>
          </cell>
          <cell r="BX341">
            <v>0.5</v>
          </cell>
          <cell r="BY341">
            <v>0.5</v>
          </cell>
          <cell r="BZ341">
            <v>0.7</v>
          </cell>
          <cell r="CA341">
            <v>0.7</v>
          </cell>
          <cell r="CB341">
            <v>0.7</v>
          </cell>
          <cell r="CC341">
            <v>0.7</v>
          </cell>
          <cell r="CD341">
            <v>0.7</v>
          </cell>
          <cell r="CE341">
            <v>0.95</v>
          </cell>
          <cell r="CF341">
            <v>0.95</v>
          </cell>
          <cell r="CG341">
            <v>0.95</v>
          </cell>
          <cell r="CH341">
            <v>0.95</v>
          </cell>
          <cell r="CI341">
            <v>0.95</v>
          </cell>
          <cell r="CJ341">
            <v>0.95</v>
          </cell>
          <cell r="CK341">
            <v>0.95</v>
          </cell>
        </row>
        <row r="342">
          <cell r="Q342" t="str">
            <v>E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0.5</v>
          </cell>
          <cell r="BX342">
            <v>0.7</v>
          </cell>
          <cell r="BY342">
            <v>0.7</v>
          </cell>
          <cell r="BZ342">
            <v>0.7</v>
          </cell>
          <cell r="CA342">
            <v>0.7</v>
          </cell>
          <cell r="CB342">
            <v>0.7</v>
          </cell>
          <cell r="CC342">
            <v>0.7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</row>
        <row r="343">
          <cell r="D343" t="str">
            <v>01</v>
          </cell>
          <cell r="E343" t="str">
            <v>46</v>
          </cell>
          <cell r="F343" t="str">
            <v>I01</v>
          </cell>
          <cell r="G343" t="str">
            <v>ESP</v>
          </cell>
          <cell r="H343" t="str">
            <v>001</v>
          </cell>
          <cell r="I343" t="str">
            <v>PLACAS DE ORIFICIO</v>
          </cell>
          <cell r="J343">
            <v>39464</v>
          </cell>
          <cell r="K343">
            <v>39479</v>
          </cell>
          <cell r="L343">
            <v>39514</v>
          </cell>
          <cell r="M343">
            <v>39526</v>
          </cell>
          <cell r="N343">
            <v>39549</v>
          </cell>
          <cell r="O343">
            <v>39568</v>
          </cell>
          <cell r="P343">
            <v>62.062762711763376</v>
          </cell>
          <cell r="Q343" t="str">
            <v>P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0.5</v>
          </cell>
          <cell r="BV343">
            <v>0.5</v>
          </cell>
          <cell r="BW343">
            <v>0.5</v>
          </cell>
          <cell r="BX343">
            <v>0.5</v>
          </cell>
          <cell r="BY343">
            <v>0.5</v>
          </cell>
          <cell r="BZ343">
            <v>0.7</v>
          </cell>
          <cell r="CA343">
            <v>0.7</v>
          </cell>
          <cell r="CB343">
            <v>0.7</v>
          </cell>
          <cell r="CC343">
            <v>0.7</v>
          </cell>
          <cell r="CD343">
            <v>0.7</v>
          </cell>
          <cell r="CE343">
            <v>0.95</v>
          </cell>
          <cell r="CF343">
            <v>0.95</v>
          </cell>
          <cell r="CG343">
            <v>1</v>
          </cell>
          <cell r="CH343">
            <v>1</v>
          </cell>
          <cell r="CI343">
            <v>1</v>
          </cell>
          <cell r="CJ343">
            <v>1</v>
          </cell>
          <cell r="CK343">
            <v>1</v>
          </cell>
        </row>
        <row r="344">
          <cell r="J344">
            <v>39464</v>
          </cell>
          <cell r="K344">
            <v>39479</v>
          </cell>
          <cell r="L344">
            <v>39514</v>
          </cell>
          <cell r="M344">
            <v>39526</v>
          </cell>
          <cell r="N344">
            <v>39549</v>
          </cell>
          <cell r="O344">
            <v>39642</v>
          </cell>
          <cell r="Q344" t="str">
            <v>R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0.5</v>
          </cell>
          <cell r="BV344">
            <v>0.5</v>
          </cell>
          <cell r="BW344">
            <v>0.5</v>
          </cell>
          <cell r="BX344">
            <v>0.5</v>
          </cell>
          <cell r="BY344">
            <v>0.5</v>
          </cell>
          <cell r="BZ344">
            <v>0.7</v>
          </cell>
          <cell r="CA344">
            <v>0.7</v>
          </cell>
          <cell r="CB344">
            <v>0.7</v>
          </cell>
          <cell r="CC344">
            <v>0.7</v>
          </cell>
          <cell r="CD344">
            <v>0.7</v>
          </cell>
          <cell r="CE344">
            <v>0.95</v>
          </cell>
          <cell r="CF344">
            <v>0.95</v>
          </cell>
          <cell r="CG344">
            <v>0.95</v>
          </cell>
          <cell r="CH344">
            <v>0.95</v>
          </cell>
          <cell r="CI344">
            <v>0.95</v>
          </cell>
          <cell r="CJ344">
            <v>0.95</v>
          </cell>
          <cell r="CK344">
            <v>0.95</v>
          </cell>
        </row>
        <row r="345">
          <cell r="Q345" t="str">
            <v>E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0.5</v>
          </cell>
          <cell r="BX345">
            <v>0.7</v>
          </cell>
          <cell r="BY345">
            <v>0.7</v>
          </cell>
          <cell r="BZ345">
            <v>0.7</v>
          </cell>
          <cell r="CA345">
            <v>0.7</v>
          </cell>
          <cell r="CB345">
            <v>0.7</v>
          </cell>
          <cell r="CC345">
            <v>0.7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</row>
        <row r="346">
          <cell r="D346" t="str">
            <v>01</v>
          </cell>
          <cell r="E346" t="str">
            <v>46</v>
          </cell>
          <cell r="F346" t="str">
            <v>I04</v>
          </cell>
          <cell r="G346" t="str">
            <v>REQ</v>
          </cell>
          <cell r="H346" t="str">
            <v>2145-1</v>
          </cell>
          <cell r="I346" t="str">
            <v>VALVULAS ON-OFF</v>
          </cell>
          <cell r="J346">
            <v>39464</v>
          </cell>
          <cell r="K346">
            <v>39479</v>
          </cell>
          <cell r="L346">
            <v>39514</v>
          </cell>
          <cell r="M346">
            <v>39526</v>
          </cell>
          <cell r="N346">
            <v>39549</v>
          </cell>
          <cell r="O346">
            <v>39568</v>
          </cell>
          <cell r="P346">
            <v>62.062762711763376</v>
          </cell>
          <cell r="Q346" t="str">
            <v>P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0.5</v>
          </cell>
          <cell r="BV346">
            <v>0.5</v>
          </cell>
          <cell r="BW346">
            <v>0.5</v>
          </cell>
          <cell r="BX346">
            <v>0.5</v>
          </cell>
          <cell r="BY346">
            <v>0.5</v>
          </cell>
          <cell r="BZ346">
            <v>0.7</v>
          </cell>
          <cell r="CA346">
            <v>0.7</v>
          </cell>
          <cell r="CB346">
            <v>0.7</v>
          </cell>
          <cell r="CC346">
            <v>0.7</v>
          </cell>
          <cell r="CD346">
            <v>0.7</v>
          </cell>
          <cell r="CE346">
            <v>0.95</v>
          </cell>
          <cell r="CF346">
            <v>0.95</v>
          </cell>
          <cell r="CG346">
            <v>1</v>
          </cell>
          <cell r="CH346">
            <v>1</v>
          </cell>
          <cell r="CI346">
            <v>1</v>
          </cell>
          <cell r="CJ346">
            <v>1</v>
          </cell>
          <cell r="CK346">
            <v>1</v>
          </cell>
        </row>
        <row r="347">
          <cell r="J347">
            <v>39464</v>
          </cell>
          <cell r="K347">
            <v>39479</v>
          </cell>
          <cell r="L347">
            <v>39514</v>
          </cell>
          <cell r="M347">
            <v>39526</v>
          </cell>
          <cell r="N347">
            <v>39549</v>
          </cell>
          <cell r="O347">
            <v>39642</v>
          </cell>
          <cell r="Q347" t="str">
            <v>R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0.5</v>
          </cell>
          <cell r="BV347">
            <v>0.5</v>
          </cell>
          <cell r="BW347">
            <v>0.5</v>
          </cell>
          <cell r="BX347">
            <v>0.5</v>
          </cell>
          <cell r="BY347">
            <v>0.5</v>
          </cell>
          <cell r="BZ347">
            <v>0.7</v>
          </cell>
          <cell r="CA347">
            <v>0.7</v>
          </cell>
          <cell r="CB347">
            <v>0.7</v>
          </cell>
          <cell r="CC347">
            <v>0.7</v>
          </cell>
          <cell r="CD347">
            <v>0.7</v>
          </cell>
          <cell r="CE347">
            <v>0.95</v>
          </cell>
          <cell r="CF347">
            <v>0.95</v>
          </cell>
          <cell r="CG347">
            <v>0.95</v>
          </cell>
          <cell r="CH347">
            <v>0.95</v>
          </cell>
          <cell r="CI347">
            <v>0.95</v>
          </cell>
          <cell r="CJ347">
            <v>0.95</v>
          </cell>
          <cell r="CK347">
            <v>0.95</v>
          </cell>
        </row>
        <row r="348">
          <cell r="Q348" t="str">
            <v>E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0.7</v>
          </cell>
          <cell r="BX348" t="e">
            <v>#N/A</v>
          </cell>
          <cell r="BY348" t="e">
            <v>#N/A</v>
          </cell>
          <cell r="BZ348" t="e">
            <v>#N/A</v>
          </cell>
          <cell r="CA348">
            <v>0.7</v>
          </cell>
          <cell r="CB348">
            <v>0.7</v>
          </cell>
          <cell r="CC348">
            <v>0.7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</row>
        <row r="349">
          <cell r="D349" t="str">
            <v>01</v>
          </cell>
          <cell r="E349" t="str">
            <v>46</v>
          </cell>
          <cell r="F349" t="str">
            <v>I04</v>
          </cell>
          <cell r="G349" t="str">
            <v>REQ</v>
          </cell>
          <cell r="H349" t="str">
            <v>6201-1</v>
          </cell>
          <cell r="I349" t="str">
            <v>TRANSMISORES DE PRESION MANOMETRICA</v>
          </cell>
          <cell r="J349">
            <v>39450</v>
          </cell>
          <cell r="K349">
            <v>39465</v>
          </cell>
          <cell r="L349">
            <v>39500</v>
          </cell>
          <cell r="M349">
            <v>39514</v>
          </cell>
          <cell r="N349">
            <v>39535</v>
          </cell>
          <cell r="O349">
            <v>39568</v>
          </cell>
          <cell r="P349">
            <v>62.062762711763376</v>
          </cell>
          <cell r="Q349" t="str">
            <v>P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0.5</v>
          </cell>
          <cell r="BT349">
            <v>0.5</v>
          </cell>
          <cell r="BU349">
            <v>0.5</v>
          </cell>
          <cell r="BV349">
            <v>0.5</v>
          </cell>
          <cell r="BW349">
            <v>0.5</v>
          </cell>
          <cell r="BX349">
            <v>0.7</v>
          </cell>
          <cell r="BY349">
            <v>0.7</v>
          </cell>
          <cell r="BZ349">
            <v>0.7</v>
          </cell>
          <cell r="CA349">
            <v>0.7</v>
          </cell>
          <cell r="CB349">
            <v>0.7</v>
          </cell>
          <cell r="CC349">
            <v>0.95</v>
          </cell>
          <cell r="CD349">
            <v>0.95</v>
          </cell>
          <cell r="CE349">
            <v>0.95</v>
          </cell>
          <cell r="CF349">
            <v>0.95</v>
          </cell>
          <cell r="CG349">
            <v>1</v>
          </cell>
          <cell r="CH349">
            <v>1</v>
          </cell>
          <cell r="CI349">
            <v>1</v>
          </cell>
          <cell r="CJ349">
            <v>1</v>
          </cell>
          <cell r="CK349">
            <v>1</v>
          </cell>
        </row>
        <row r="350">
          <cell r="J350">
            <v>39450</v>
          </cell>
          <cell r="K350">
            <v>39465</v>
          </cell>
          <cell r="L350">
            <v>39500</v>
          </cell>
          <cell r="M350">
            <v>39514</v>
          </cell>
          <cell r="N350">
            <v>39535</v>
          </cell>
          <cell r="O350">
            <v>39642</v>
          </cell>
          <cell r="Q350" t="str">
            <v>R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0.5</v>
          </cell>
          <cell r="BT350">
            <v>0.5</v>
          </cell>
          <cell r="BU350">
            <v>0.5</v>
          </cell>
          <cell r="BV350">
            <v>0.5</v>
          </cell>
          <cell r="BW350">
            <v>0.5</v>
          </cell>
          <cell r="BX350">
            <v>0.7</v>
          </cell>
          <cell r="BY350">
            <v>0.7</v>
          </cell>
          <cell r="BZ350">
            <v>0.7</v>
          </cell>
          <cell r="CA350">
            <v>0.7</v>
          </cell>
          <cell r="CB350">
            <v>0.7</v>
          </cell>
          <cell r="CC350">
            <v>0.95</v>
          </cell>
          <cell r="CD350">
            <v>0.95</v>
          </cell>
          <cell r="CE350">
            <v>0.95</v>
          </cell>
          <cell r="CF350">
            <v>0.95</v>
          </cell>
          <cell r="CG350">
            <v>0.95</v>
          </cell>
          <cell r="CH350">
            <v>0.95</v>
          </cell>
          <cell r="CI350">
            <v>0.95</v>
          </cell>
          <cell r="CJ350">
            <v>0.95</v>
          </cell>
          <cell r="CK350">
            <v>0.95</v>
          </cell>
        </row>
        <row r="351">
          <cell r="Q351" t="str">
            <v>E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0.95</v>
          </cell>
          <cell r="BX351" t="e">
            <v>#N/A</v>
          </cell>
          <cell r="BY351" t="e">
            <v>#N/A</v>
          </cell>
          <cell r="BZ351" t="e">
            <v>#N/A</v>
          </cell>
          <cell r="CA351">
            <v>0.95</v>
          </cell>
          <cell r="CB351">
            <v>0.95</v>
          </cell>
          <cell r="CC351">
            <v>0.95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</row>
        <row r="352">
          <cell r="D352" t="str">
            <v>01</v>
          </cell>
          <cell r="E352" t="str">
            <v>46</v>
          </cell>
          <cell r="F352" t="str">
            <v>I04</v>
          </cell>
          <cell r="G352" t="str">
            <v>REQ</v>
          </cell>
          <cell r="H352" t="str">
            <v>6201-2</v>
          </cell>
          <cell r="I352" t="str">
            <v>TRANSMISORES DE PRESION DIFERENCIAL</v>
          </cell>
          <cell r="J352">
            <v>39462</v>
          </cell>
          <cell r="K352">
            <v>39479</v>
          </cell>
          <cell r="L352">
            <v>39514</v>
          </cell>
          <cell r="M352">
            <v>39526</v>
          </cell>
          <cell r="N352">
            <v>39542</v>
          </cell>
          <cell r="O352">
            <v>39568</v>
          </cell>
          <cell r="P352">
            <v>62.062762711763376</v>
          </cell>
          <cell r="Q352" t="str">
            <v>P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0.5</v>
          </cell>
          <cell r="BV352">
            <v>0.5</v>
          </cell>
          <cell r="BW352">
            <v>0.5</v>
          </cell>
          <cell r="BX352">
            <v>0.5</v>
          </cell>
          <cell r="BY352">
            <v>0.5</v>
          </cell>
          <cell r="BZ352">
            <v>0.7</v>
          </cell>
          <cell r="CA352">
            <v>0.7</v>
          </cell>
          <cell r="CB352">
            <v>0.7</v>
          </cell>
          <cell r="CC352">
            <v>0.7</v>
          </cell>
          <cell r="CD352">
            <v>0.95</v>
          </cell>
          <cell r="CE352">
            <v>0.95</v>
          </cell>
          <cell r="CF352">
            <v>0.95</v>
          </cell>
          <cell r="CG352">
            <v>1</v>
          </cell>
          <cell r="CH352">
            <v>1</v>
          </cell>
          <cell r="CI352">
            <v>1</v>
          </cell>
          <cell r="CJ352">
            <v>1</v>
          </cell>
          <cell r="CK352">
            <v>1</v>
          </cell>
        </row>
        <row r="353">
          <cell r="J353">
            <v>39462</v>
          </cell>
          <cell r="K353">
            <v>39479</v>
          </cell>
          <cell r="L353">
            <v>39514</v>
          </cell>
          <cell r="M353">
            <v>39526</v>
          </cell>
          <cell r="N353">
            <v>39542</v>
          </cell>
          <cell r="O353">
            <v>39642</v>
          </cell>
          <cell r="Q353" t="str">
            <v>R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0.5</v>
          </cell>
          <cell r="BV353">
            <v>0.5</v>
          </cell>
          <cell r="BW353">
            <v>0.5</v>
          </cell>
          <cell r="BX353">
            <v>0.5</v>
          </cell>
          <cell r="BY353">
            <v>0.5</v>
          </cell>
          <cell r="BZ353">
            <v>0.7</v>
          </cell>
          <cell r="CA353">
            <v>0.7</v>
          </cell>
          <cell r="CB353">
            <v>0.7</v>
          </cell>
          <cell r="CC353">
            <v>0.7</v>
          </cell>
          <cell r="CD353">
            <v>0.95</v>
          </cell>
          <cell r="CE353">
            <v>0.95</v>
          </cell>
          <cell r="CF353">
            <v>0.95</v>
          </cell>
          <cell r="CG353">
            <v>0.95</v>
          </cell>
          <cell r="CH353">
            <v>0.95</v>
          </cell>
          <cell r="CI353">
            <v>0.95</v>
          </cell>
          <cell r="CJ353">
            <v>0.95</v>
          </cell>
          <cell r="CK353">
            <v>0.95</v>
          </cell>
        </row>
        <row r="354">
          <cell r="Q354" t="str">
            <v>E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0.5</v>
          </cell>
          <cell r="BX354" t="e">
            <v>#N/A</v>
          </cell>
          <cell r="BY354" t="e">
            <v>#N/A</v>
          </cell>
          <cell r="BZ354" t="e">
            <v>#N/A</v>
          </cell>
          <cell r="CA354">
            <v>0.5</v>
          </cell>
          <cell r="CB354">
            <v>0.5</v>
          </cell>
          <cell r="CC354">
            <v>0.5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</row>
        <row r="355">
          <cell r="D355" t="str">
            <v>01</v>
          </cell>
          <cell r="E355" t="str">
            <v>46</v>
          </cell>
          <cell r="F355" t="str">
            <v>I04</v>
          </cell>
          <cell r="G355" t="str">
            <v>REQ</v>
          </cell>
          <cell r="H355" t="str">
            <v>6425-1</v>
          </cell>
          <cell r="I355" t="str">
            <v>INDICADORES DE PRESIÓN</v>
          </cell>
          <cell r="J355">
            <v>39455</v>
          </cell>
          <cell r="K355">
            <v>39472</v>
          </cell>
          <cell r="L355">
            <v>39493</v>
          </cell>
          <cell r="M355">
            <v>39500</v>
          </cell>
          <cell r="N355">
            <v>39521</v>
          </cell>
          <cell r="O355">
            <v>39568</v>
          </cell>
          <cell r="P355">
            <v>62.062762711763376</v>
          </cell>
          <cell r="Q355" t="str">
            <v>P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0.5</v>
          </cell>
          <cell r="BU355">
            <v>0.5</v>
          </cell>
          <cell r="BV355">
            <v>0.5</v>
          </cell>
          <cell r="BW355">
            <v>0.7</v>
          </cell>
          <cell r="BX355">
            <v>0.7</v>
          </cell>
          <cell r="BY355">
            <v>0.7</v>
          </cell>
          <cell r="BZ355">
            <v>0.7</v>
          </cell>
          <cell r="CA355">
            <v>0.95</v>
          </cell>
          <cell r="CB355">
            <v>0.95</v>
          </cell>
          <cell r="CC355">
            <v>0.95</v>
          </cell>
          <cell r="CD355">
            <v>0.95</v>
          </cell>
          <cell r="CE355">
            <v>0.95</v>
          </cell>
          <cell r="CF355">
            <v>0.95</v>
          </cell>
          <cell r="CG355">
            <v>1</v>
          </cell>
          <cell r="CH355">
            <v>1</v>
          </cell>
          <cell r="CI355">
            <v>1</v>
          </cell>
          <cell r="CJ355">
            <v>1</v>
          </cell>
          <cell r="CK355">
            <v>1</v>
          </cell>
        </row>
        <row r="356">
          <cell r="J356">
            <v>39455</v>
          </cell>
          <cell r="K356">
            <v>39472</v>
          </cell>
          <cell r="L356">
            <v>39493</v>
          </cell>
          <cell r="M356">
            <v>39500</v>
          </cell>
          <cell r="N356">
            <v>39521</v>
          </cell>
          <cell r="O356">
            <v>39642</v>
          </cell>
          <cell r="Q356" t="str">
            <v>R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0.5</v>
          </cell>
          <cell r="BU356">
            <v>0.5</v>
          </cell>
          <cell r="BV356">
            <v>0.5</v>
          </cell>
          <cell r="BW356">
            <v>0.7</v>
          </cell>
          <cell r="BX356">
            <v>0.7</v>
          </cell>
          <cell r="BY356">
            <v>0.7</v>
          </cell>
          <cell r="BZ356">
            <v>0.7</v>
          </cell>
          <cell r="CA356">
            <v>0.95</v>
          </cell>
          <cell r="CB356">
            <v>0.95</v>
          </cell>
          <cell r="CC356">
            <v>0.95</v>
          </cell>
          <cell r="CD356">
            <v>0.95</v>
          </cell>
          <cell r="CE356">
            <v>0.95</v>
          </cell>
          <cell r="CF356">
            <v>0.95</v>
          </cell>
          <cell r="CG356">
            <v>0.95</v>
          </cell>
          <cell r="CH356">
            <v>0.95</v>
          </cell>
          <cell r="CI356">
            <v>0.95</v>
          </cell>
          <cell r="CJ356">
            <v>0.95</v>
          </cell>
          <cell r="CK356">
            <v>0.95</v>
          </cell>
        </row>
        <row r="357">
          <cell r="Q357" t="str">
            <v>E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0.7</v>
          </cell>
          <cell r="BX357" t="e">
            <v>#N/A</v>
          </cell>
          <cell r="BY357" t="e">
            <v>#N/A</v>
          </cell>
          <cell r="BZ357" t="e">
            <v>#N/A</v>
          </cell>
          <cell r="CA357">
            <v>0.7</v>
          </cell>
          <cell r="CB357">
            <v>0.7</v>
          </cell>
          <cell r="CC357">
            <v>0.7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</row>
        <row r="358">
          <cell r="D358" t="str">
            <v>01</v>
          </cell>
          <cell r="E358" t="str">
            <v>46</v>
          </cell>
          <cell r="F358" t="str">
            <v>I04</v>
          </cell>
          <cell r="G358" t="str">
            <v>REQ</v>
          </cell>
          <cell r="H358" t="str">
            <v>6002-1</v>
          </cell>
          <cell r="I358" t="str">
            <v>TERMOCUPLAS Y TERMOPOZOS</v>
          </cell>
          <cell r="J358">
            <v>39462</v>
          </cell>
          <cell r="K358">
            <v>39479</v>
          </cell>
          <cell r="L358">
            <v>39493</v>
          </cell>
          <cell r="M358">
            <v>39500</v>
          </cell>
          <cell r="N358">
            <v>39521</v>
          </cell>
          <cell r="O358">
            <v>39568</v>
          </cell>
          <cell r="P358">
            <v>62.062762711763376</v>
          </cell>
          <cell r="Q358" t="str">
            <v>P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0.5</v>
          </cell>
          <cell r="BV358">
            <v>0.5</v>
          </cell>
          <cell r="BW358">
            <v>0.7</v>
          </cell>
          <cell r="BX358">
            <v>0.7</v>
          </cell>
          <cell r="BY358">
            <v>0.7</v>
          </cell>
          <cell r="BZ358">
            <v>0.7</v>
          </cell>
          <cell r="CA358">
            <v>0.95</v>
          </cell>
          <cell r="CB358">
            <v>0.95</v>
          </cell>
          <cell r="CC358">
            <v>0.95</v>
          </cell>
          <cell r="CD358">
            <v>0.95</v>
          </cell>
          <cell r="CE358">
            <v>0.95</v>
          </cell>
          <cell r="CF358">
            <v>0.95</v>
          </cell>
          <cell r="CG358">
            <v>1</v>
          </cell>
          <cell r="CH358">
            <v>1</v>
          </cell>
          <cell r="CI358">
            <v>1</v>
          </cell>
          <cell r="CJ358">
            <v>1</v>
          </cell>
          <cell r="CK358">
            <v>1</v>
          </cell>
        </row>
        <row r="359">
          <cell r="J359">
            <v>39462</v>
          </cell>
          <cell r="K359">
            <v>39479</v>
          </cell>
          <cell r="L359">
            <v>39493</v>
          </cell>
          <cell r="M359">
            <v>39500</v>
          </cell>
          <cell r="N359">
            <v>39521</v>
          </cell>
          <cell r="O359">
            <v>39642</v>
          </cell>
          <cell r="Q359" t="str">
            <v>R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0.5</v>
          </cell>
          <cell r="BV359">
            <v>0.5</v>
          </cell>
          <cell r="BW359">
            <v>0.7</v>
          </cell>
          <cell r="BX359">
            <v>0.7</v>
          </cell>
          <cell r="BY359">
            <v>0.7</v>
          </cell>
          <cell r="BZ359">
            <v>0.7</v>
          </cell>
          <cell r="CA359">
            <v>0.95</v>
          </cell>
          <cell r="CB359">
            <v>0.95</v>
          </cell>
          <cell r="CC359">
            <v>0.95</v>
          </cell>
          <cell r="CD359">
            <v>0.95</v>
          </cell>
          <cell r="CE359">
            <v>0.95</v>
          </cell>
          <cell r="CF359">
            <v>0.95</v>
          </cell>
          <cell r="CG359">
            <v>0.95</v>
          </cell>
          <cell r="CH359">
            <v>0.95</v>
          </cell>
          <cell r="CI359">
            <v>0.95</v>
          </cell>
          <cell r="CJ359">
            <v>0.95</v>
          </cell>
          <cell r="CK359">
            <v>0.95</v>
          </cell>
        </row>
        <row r="360">
          <cell r="Q360" t="str">
            <v>E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0.5</v>
          </cell>
          <cell r="BX360" t="e">
            <v>#N/A</v>
          </cell>
          <cell r="BY360" t="e">
            <v>#N/A</v>
          </cell>
          <cell r="BZ360" t="e">
            <v>#N/A</v>
          </cell>
          <cell r="CA360">
            <v>0.95</v>
          </cell>
          <cell r="CB360">
            <v>0.95</v>
          </cell>
          <cell r="CC360">
            <v>0.95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</row>
        <row r="361">
          <cell r="D361" t="str">
            <v>01</v>
          </cell>
          <cell r="E361" t="str">
            <v>46</v>
          </cell>
          <cell r="F361" t="str">
            <v>I04</v>
          </cell>
          <cell r="G361" t="str">
            <v>REQ</v>
          </cell>
          <cell r="H361" t="str">
            <v>6235-1</v>
          </cell>
          <cell r="I361" t="str">
            <v>TRANSMISORES DE TEMPERATURA</v>
          </cell>
          <cell r="J361">
            <v>39462</v>
          </cell>
          <cell r="K361">
            <v>39479</v>
          </cell>
          <cell r="L361">
            <v>39493</v>
          </cell>
          <cell r="M361">
            <v>39500</v>
          </cell>
          <cell r="N361">
            <v>39521</v>
          </cell>
          <cell r="O361">
            <v>39568</v>
          </cell>
          <cell r="P361">
            <v>62.062762711763376</v>
          </cell>
          <cell r="Q361" t="str">
            <v>P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0.5</v>
          </cell>
          <cell r="BV361">
            <v>0.5</v>
          </cell>
          <cell r="BW361">
            <v>0.7</v>
          </cell>
          <cell r="BX361">
            <v>0.7</v>
          </cell>
          <cell r="BY361">
            <v>0.7</v>
          </cell>
          <cell r="BZ361">
            <v>0.7</v>
          </cell>
          <cell r="CA361">
            <v>0.95</v>
          </cell>
          <cell r="CB361">
            <v>0.95</v>
          </cell>
          <cell r="CC361">
            <v>0.95</v>
          </cell>
          <cell r="CD361">
            <v>0.95</v>
          </cell>
          <cell r="CE361">
            <v>0.95</v>
          </cell>
          <cell r="CF361">
            <v>0.95</v>
          </cell>
          <cell r="CG361">
            <v>1</v>
          </cell>
          <cell r="CH361">
            <v>1</v>
          </cell>
          <cell r="CI361">
            <v>1</v>
          </cell>
          <cell r="CJ361">
            <v>1</v>
          </cell>
          <cell r="CK361">
            <v>1</v>
          </cell>
        </row>
        <row r="362">
          <cell r="J362">
            <v>39462</v>
          </cell>
          <cell r="K362">
            <v>39479</v>
          </cell>
          <cell r="L362">
            <v>39493</v>
          </cell>
          <cell r="M362">
            <v>39500</v>
          </cell>
          <cell r="N362">
            <v>39521</v>
          </cell>
          <cell r="O362">
            <v>39642</v>
          </cell>
          <cell r="Q362" t="str">
            <v>R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0.5</v>
          </cell>
          <cell r="BV362">
            <v>0.5</v>
          </cell>
          <cell r="BW362">
            <v>0.7</v>
          </cell>
          <cell r="BX362">
            <v>0.7</v>
          </cell>
          <cell r="BY362">
            <v>0.7</v>
          </cell>
          <cell r="BZ362">
            <v>0.7</v>
          </cell>
          <cell r="CA362">
            <v>0.95</v>
          </cell>
          <cell r="CB362">
            <v>0.95</v>
          </cell>
          <cell r="CC362">
            <v>0.95</v>
          </cell>
          <cell r="CD362">
            <v>0.95</v>
          </cell>
          <cell r="CE362">
            <v>0.95</v>
          </cell>
          <cell r="CF362">
            <v>0.95</v>
          </cell>
          <cell r="CG362">
            <v>0.95</v>
          </cell>
          <cell r="CH362">
            <v>0.95</v>
          </cell>
          <cell r="CI362">
            <v>0.95</v>
          </cell>
          <cell r="CJ362">
            <v>0.95</v>
          </cell>
          <cell r="CK362">
            <v>0.95</v>
          </cell>
        </row>
        <row r="363">
          <cell r="Q363" t="str">
            <v>E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0.95</v>
          </cell>
          <cell r="BX363" t="e">
            <v>#N/A</v>
          </cell>
          <cell r="BY363" t="e">
            <v>#N/A</v>
          </cell>
          <cell r="BZ363" t="e">
            <v>#N/A</v>
          </cell>
          <cell r="CA363">
            <v>0.95</v>
          </cell>
          <cell r="CB363">
            <v>0.95</v>
          </cell>
          <cell r="CC363">
            <v>0.95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</row>
        <row r="364">
          <cell r="D364" t="str">
            <v>01</v>
          </cell>
          <cell r="E364" t="str">
            <v>46</v>
          </cell>
          <cell r="F364" t="str">
            <v>I04</v>
          </cell>
          <cell r="G364" t="str">
            <v>REQ</v>
          </cell>
          <cell r="H364" t="str">
            <v>6435-1</v>
          </cell>
          <cell r="I364" t="str">
            <v>INDICADORES DE TEMPERATURA</v>
          </cell>
          <cell r="J364">
            <v>39462</v>
          </cell>
          <cell r="K364">
            <v>39479</v>
          </cell>
          <cell r="L364">
            <v>39493</v>
          </cell>
          <cell r="M364">
            <v>39500</v>
          </cell>
          <cell r="N364">
            <v>39521</v>
          </cell>
          <cell r="O364">
            <v>39568</v>
          </cell>
          <cell r="P364">
            <v>62.062762711763376</v>
          </cell>
          <cell r="Q364" t="str">
            <v>P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0.5</v>
          </cell>
          <cell r="BV364">
            <v>0.5</v>
          </cell>
          <cell r="BW364">
            <v>0.7</v>
          </cell>
          <cell r="BX364">
            <v>0.7</v>
          </cell>
          <cell r="BY364">
            <v>0.7</v>
          </cell>
          <cell r="BZ364">
            <v>0.7</v>
          </cell>
          <cell r="CA364">
            <v>0.95</v>
          </cell>
          <cell r="CB364">
            <v>0.95</v>
          </cell>
          <cell r="CC364">
            <v>0.95</v>
          </cell>
          <cell r="CD364">
            <v>0.95</v>
          </cell>
          <cell r="CE364">
            <v>0.95</v>
          </cell>
          <cell r="CF364">
            <v>0.95</v>
          </cell>
          <cell r="CG364">
            <v>1</v>
          </cell>
          <cell r="CH364">
            <v>1</v>
          </cell>
          <cell r="CI364">
            <v>1</v>
          </cell>
          <cell r="CJ364">
            <v>1</v>
          </cell>
          <cell r="CK364">
            <v>1</v>
          </cell>
        </row>
        <row r="365">
          <cell r="J365">
            <v>39462</v>
          </cell>
          <cell r="K365">
            <v>39479</v>
          </cell>
          <cell r="L365">
            <v>39493</v>
          </cell>
          <cell r="M365">
            <v>39500</v>
          </cell>
          <cell r="N365">
            <v>39521</v>
          </cell>
          <cell r="O365">
            <v>39642</v>
          </cell>
          <cell r="Q365" t="str">
            <v>R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0.5</v>
          </cell>
          <cell r="BV365">
            <v>0.5</v>
          </cell>
          <cell r="BW365">
            <v>0.7</v>
          </cell>
          <cell r="BX365">
            <v>0.7</v>
          </cell>
          <cell r="BY365">
            <v>0.7</v>
          </cell>
          <cell r="BZ365">
            <v>0.7</v>
          </cell>
          <cell r="CA365">
            <v>0.95</v>
          </cell>
          <cell r="CB365">
            <v>0.95</v>
          </cell>
          <cell r="CC365">
            <v>0.95</v>
          </cell>
          <cell r="CD365">
            <v>0.95</v>
          </cell>
          <cell r="CE365">
            <v>0.95</v>
          </cell>
          <cell r="CF365">
            <v>0.95</v>
          </cell>
          <cell r="CG365">
            <v>0.95</v>
          </cell>
          <cell r="CH365">
            <v>0.95</v>
          </cell>
          <cell r="CI365">
            <v>0.95</v>
          </cell>
          <cell r="CJ365">
            <v>0.95</v>
          </cell>
          <cell r="CK365">
            <v>0.95</v>
          </cell>
        </row>
        <row r="366">
          <cell r="Q366" t="str">
            <v>E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0.5</v>
          </cell>
          <cell r="BX366" t="e">
            <v>#N/A</v>
          </cell>
          <cell r="BY366" t="e">
            <v>#N/A</v>
          </cell>
          <cell r="BZ366" t="e">
            <v>#N/A</v>
          </cell>
          <cell r="CA366">
            <v>0.5</v>
          </cell>
          <cell r="CB366">
            <v>0.5</v>
          </cell>
          <cell r="CC366">
            <v>0.5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</row>
        <row r="367">
          <cell r="D367" t="str">
            <v>01</v>
          </cell>
          <cell r="E367" t="str">
            <v>46</v>
          </cell>
          <cell r="F367" t="str">
            <v>I04</v>
          </cell>
          <cell r="G367" t="str">
            <v>REQ</v>
          </cell>
          <cell r="H367" t="str">
            <v>2150-1</v>
          </cell>
          <cell r="I367" t="str">
            <v>VALVULAS DE SEGURIDAD</v>
          </cell>
          <cell r="J367">
            <v>39465</v>
          </cell>
          <cell r="K367">
            <v>39479</v>
          </cell>
          <cell r="L367">
            <v>39514</v>
          </cell>
          <cell r="M367">
            <v>39526</v>
          </cell>
          <cell r="N367">
            <v>39549</v>
          </cell>
          <cell r="O367">
            <v>39568</v>
          </cell>
          <cell r="P367">
            <v>62.062762711763376</v>
          </cell>
          <cell r="Q367" t="str">
            <v>P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0.5</v>
          </cell>
          <cell r="BV367">
            <v>0.5</v>
          </cell>
          <cell r="BW367">
            <v>0.5</v>
          </cell>
          <cell r="BX367">
            <v>0.5</v>
          </cell>
          <cell r="BY367">
            <v>0.5</v>
          </cell>
          <cell r="BZ367">
            <v>0.7</v>
          </cell>
          <cell r="CA367">
            <v>0.7</v>
          </cell>
          <cell r="CB367">
            <v>0.7</v>
          </cell>
          <cell r="CC367">
            <v>0.7</v>
          </cell>
          <cell r="CD367">
            <v>0.7</v>
          </cell>
          <cell r="CE367">
            <v>0.95</v>
          </cell>
          <cell r="CF367">
            <v>0.95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</row>
        <row r="368">
          <cell r="J368">
            <v>39465</v>
          </cell>
          <cell r="K368">
            <v>39479</v>
          </cell>
          <cell r="L368">
            <v>39514</v>
          </cell>
          <cell r="M368">
            <v>39526</v>
          </cell>
          <cell r="N368">
            <v>39549</v>
          </cell>
          <cell r="O368">
            <v>39642</v>
          </cell>
          <cell r="Q368" t="str">
            <v>R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0.5</v>
          </cell>
          <cell r="BV368">
            <v>0.5</v>
          </cell>
          <cell r="BW368">
            <v>0.5</v>
          </cell>
          <cell r="BX368">
            <v>0.5</v>
          </cell>
          <cell r="BY368">
            <v>0.5</v>
          </cell>
          <cell r="BZ368">
            <v>0.7</v>
          </cell>
          <cell r="CA368">
            <v>0.7</v>
          </cell>
          <cell r="CB368">
            <v>0.7</v>
          </cell>
          <cell r="CC368">
            <v>0.7</v>
          </cell>
          <cell r="CD368">
            <v>0.7</v>
          </cell>
          <cell r="CE368">
            <v>0.95</v>
          </cell>
          <cell r="CF368">
            <v>0.95</v>
          </cell>
          <cell r="CG368">
            <v>0.95</v>
          </cell>
          <cell r="CH368">
            <v>0.95</v>
          </cell>
          <cell r="CI368">
            <v>0.95</v>
          </cell>
          <cell r="CJ368">
            <v>0.95</v>
          </cell>
          <cell r="CK368">
            <v>0.95</v>
          </cell>
        </row>
        <row r="369">
          <cell r="Q369" t="str">
            <v>E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0.5</v>
          </cell>
          <cell r="BX369" t="e">
            <v>#N/A</v>
          </cell>
          <cell r="BY369" t="e">
            <v>#N/A</v>
          </cell>
          <cell r="BZ369" t="e">
            <v>#N/A</v>
          </cell>
          <cell r="CA369">
            <v>0.5</v>
          </cell>
          <cell r="CB369">
            <v>0.5</v>
          </cell>
          <cell r="CC369">
            <v>0.5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</row>
        <row r="370">
          <cell r="D370" t="str">
            <v>01</v>
          </cell>
          <cell r="E370" t="str">
            <v>46</v>
          </cell>
          <cell r="F370" t="str">
            <v>I04</v>
          </cell>
          <cell r="G370" t="str">
            <v>REQ</v>
          </cell>
          <cell r="H370" t="str">
            <v>3035-01</v>
          </cell>
          <cell r="I370" t="str">
            <v>MATERIALES PARA CONEXIÓN NEUMATICA DE INSTRUMENTOS, TUBING Y ACCESORIOS TUBING</v>
          </cell>
          <cell r="J370">
            <v>39251</v>
          </cell>
          <cell r="K370">
            <v>39275</v>
          </cell>
          <cell r="L370">
            <v>39289</v>
          </cell>
          <cell r="M370">
            <v>39290</v>
          </cell>
          <cell r="N370">
            <v>39304</v>
          </cell>
          <cell r="O370">
            <v>39476</v>
          </cell>
          <cell r="P370">
            <v>41.597597687400324</v>
          </cell>
          <cell r="Q370" t="str">
            <v>P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0.5</v>
          </cell>
          <cell r="AR370">
            <v>0.5</v>
          </cell>
          <cell r="AS370">
            <v>0.7</v>
          </cell>
          <cell r="AT370">
            <v>0.7</v>
          </cell>
          <cell r="AU370">
            <v>0.7</v>
          </cell>
          <cell r="AV370">
            <v>0.95</v>
          </cell>
          <cell r="AW370">
            <v>0.95</v>
          </cell>
          <cell r="AX370">
            <v>0.95</v>
          </cell>
          <cell r="AY370">
            <v>0.95</v>
          </cell>
          <cell r="AZ370">
            <v>0.95</v>
          </cell>
          <cell r="BA370">
            <v>0.95</v>
          </cell>
          <cell r="BB370">
            <v>0.95</v>
          </cell>
          <cell r="BC370">
            <v>0.95</v>
          </cell>
          <cell r="BD370">
            <v>0.95</v>
          </cell>
          <cell r="BE370">
            <v>0.95</v>
          </cell>
          <cell r="BF370">
            <v>0.95</v>
          </cell>
          <cell r="BG370">
            <v>0.95</v>
          </cell>
          <cell r="BH370">
            <v>0.95</v>
          </cell>
          <cell r="BI370">
            <v>0.95</v>
          </cell>
          <cell r="BJ370">
            <v>0.95</v>
          </cell>
          <cell r="BK370">
            <v>0.95</v>
          </cell>
          <cell r="BL370">
            <v>0.95</v>
          </cell>
          <cell r="BM370">
            <v>0.95</v>
          </cell>
          <cell r="BN370">
            <v>0.95</v>
          </cell>
          <cell r="BO370">
            <v>0.95</v>
          </cell>
          <cell r="BP370">
            <v>0.95</v>
          </cell>
          <cell r="BQ370">
            <v>0.95</v>
          </cell>
          <cell r="BR370">
            <v>0.95</v>
          </cell>
          <cell r="BS370">
            <v>0.95</v>
          </cell>
          <cell r="BT370">
            <v>1</v>
          </cell>
          <cell r="BU370">
            <v>1</v>
          </cell>
          <cell r="BV370">
            <v>1</v>
          </cell>
          <cell r="BW370">
            <v>1</v>
          </cell>
          <cell r="BX370">
            <v>1</v>
          </cell>
          <cell r="BY370">
            <v>1</v>
          </cell>
          <cell r="BZ370">
            <v>1</v>
          </cell>
          <cell r="CA370">
            <v>1</v>
          </cell>
          <cell r="CB370">
            <v>1</v>
          </cell>
          <cell r="CC370">
            <v>1</v>
          </cell>
          <cell r="CD370">
            <v>1</v>
          </cell>
          <cell r="CE370">
            <v>1</v>
          </cell>
          <cell r="CF370">
            <v>1</v>
          </cell>
          <cell r="CG370">
            <v>1</v>
          </cell>
          <cell r="CH370">
            <v>1</v>
          </cell>
          <cell r="CI370">
            <v>1</v>
          </cell>
          <cell r="CJ370">
            <v>1</v>
          </cell>
          <cell r="CK370">
            <v>1</v>
          </cell>
        </row>
        <row r="371">
          <cell r="J371">
            <v>39330</v>
          </cell>
          <cell r="K371">
            <v>39408</v>
          </cell>
          <cell r="L371">
            <v>39416</v>
          </cell>
          <cell r="M371">
            <v>39542</v>
          </cell>
          <cell r="N371">
            <v>39556</v>
          </cell>
          <cell r="O371">
            <v>39642</v>
          </cell>
          <cell r="Q371" t="str">
            <v>R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0.5</v>
          </cell>
          <cell r="BK371">
            <v>0.5</v>
          </cell>
          <cell r="BL371">
            <v>0.7</v>
          </cell>
          <cell r="BM371">
            <v>0.7</v>
          </cell>
          <cell r="BN371">
            <v>0.7</v>
          </cell>
          <cell r="BO371">
            <v>0.7</v>
          </cell>
          <cell r="BP371">
            <v>0.7</v>
          </cell>
          <cell r="BQ371">
            <v>0.7</v>
          </cell>
          <cell r="BR371">
            <v>0.7</v>
          </cell>
          <cell r="BS371">
            <v>0.7</v>
          </cell>
          <cell r="BT371">
            <v>0.7</v>
          </cell>
          <cell r="BU371">
            <v>0.7</v>
          </cell>
          <cell r="BV371">
            <v>0.7</v>
          </cell>
          <cell r="BW371">
            <v>0.7</v>
          </cell>
          <cell r="BX371">
            <v>0.7</v>
          </cell>
          <cell r="BY371">
            <v>0.7</v>
          </cell>
          <cell r="BZ371">
            <v>0.7</v>
          </cell>
          <cell r="CA371">
            <v>0.7</v>
          </cell>
          <cell r="CB371">
            <v>0.7</v>
          </cell>
          <cell r="CC371">
            <v>0.7</v>
          </cell>
          <cell r="CD371">
            <v>0.7</v>
          </cell>
          <cell r="CE371">
            <v>0.7</v>
          </cell>
          <cell r="CF371">
            <v>0.95</v>
          </cell>
          <cell r="CG371">
            <v>0.95</v>
          </cell>
          <cell r="CH371">
            <v>0.95</v>
          </cell>
          <cell r="CI371">
            <v>0.95</v>
          </cell>
          <cell r="CJ371">
            <v>0.95</v>
          </cell>
          <cell r="CK371">
            <v>0.95</v>
          </cell>
        </row>
        <row r="372">
          <cell r="Q372" t="str">
            <v>E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0.5</v>
          </cell>
          <cell r="BK372">
            <v>0.5</v>
          </cell>
          <cell r="BL372">
            <v>0.7</v>
          </cell>
          <cell r="BM372">
            <v>0.7</v>
          </cell>
          <cell r="BN372">
            <v>0.7</v>
          </cell>
          <cell r="BO372">
            <v>0.7</v>
          </cell>
          <cell r="BP372">
            <v>0.7</v>
          </cell>
          <cell r="BQ372">
            <v>0.7</v>
          </cell>
          <cell r="BR372">
            <v>0.5</v>
          </cell>
          <cell r="BS372">
            <v>0.5</v>
          </cell>
          <cell r="BT372">
            <v>0.5</v>
          </cell>
          <cell r="BU372">
            <v>0.5</v>
          </cell>
          <cell r="BV372">
            <v>0.5</v>
          </cell>
          <cell r="BW372">
            <v>0.5</v>
          </cell>
          <cell r="BX372">
            <v>0.5</v>
          </cell>
          <cell r="BY372">
            <v>0.5</v>
          </cell>
          <cell r="BZ372">
            <v>0.5</v>
          </cell>
          <cell r="CA372">
            <v>0.5</v>
          </cell>
          <cell r="CB372">
            <v>0.5</v>
          </cell>
          <cell r="CC372">
            <v>0.5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</row>
        <row r="373">
          <cell r="D373" t="str">
            <v>01</v>
          </cell>
          <cell r="E373" t="str">
            <v>46</v>
          </cell>
          <cell r="F373" t="str">
            <v>I04</v>
          </cell>
          <cell r="G373" t="str">
            <v>REQ</v>
          </cell>
          <cell r="H373" t="str">
            <v>7101-01</v>
          </cell>
          <cell r="I373" t="str">
            <v>TUBERIA Y ACCESORIOS DE TUBERIA PARA CONEXION A PROCES</v>
          </cell>
          <cell r="J373">
            <v>39251</v>
          </cell>
          <cell r="K373">
            <v>39275</v>
          </cell>
          <cell r="L373">
            <v>39289</v>
          </cell>
          <cell r="M373">
            <v>39290</v>
          </cell>
          <cell r="N373">
            <v>39304</v>
          </cell>
          <cell r="O373">
            <v>39476</v>
          </cell>
          <cell r="P373">
            <v>41.597597687400324</v>
          </cell>
          <cell r="Q373" t="str">
            <v>P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0.5</v>
          </cell>
          <cell r="AR373">
            <v>0.5</v>
          </cell>
          <cell r="AS373">
            <v>0.7</v>
          </cell>
          <cell r="AT373">
            <v>0.7</v>
          </cell>
          <cell r="AU373">
            <v>0.7</v>
          </cell>
          <cell r="AV373">
            <v>0.95</v>
          </cell>
          <cell r="AW373">
            <v>0.95</v>
          </cell>
          <cell r="AX373">
            <v>0.95</v>
          </cell>
          <cell r="AY373">
            <v>0.95</v>
          </cell>
          <cell r="AZ373">
            <v>0.95</v>
          </cell>
          <cell r="BA373">
            <v>0.95</v>
          </cell>
          <cell r="BB373">
            <v>0.95</v>
          </cell>
          <cell r="BC373">
            <v>0.95</v>
          </cell>
          <cell r="BD373">
            <v>0.95</v>
          </cell>
          <cell r="BE373">
            <v>0.95</v>
          </cell>
          <cell r="BF373">
            <v>0.95</v>
          </cell>
          <cell r="BG373">
            <v>0.95</v>
          </cell>
          <cell r="BH373">
            <v>0.95</v>
          </cell>
          <cell r="BI373">
            <v>0.95</v>
          </cell>
          <cell r="BJ373">
            <v>0.95</v>
          </cell>
          <cell r="BK373">
            <v>0.95</v>
          </cell>
          <cell r="BL373">
            <v>0.95</v>
          </cell>
          <cell r="BM373">
            <v>0.95</v>
          </cell>
          <cell r="BN373">
            <v>0.95</v>
          </cell>
          <cell r="BO373">
            <v>0.95</v>
          </cell>
          <cell r="BP373">
            <v>0.95</v>
          </cell>
          <cell r="BQ373">
            <v>0.95</v>
          </cell>
          <cell r="BR373">
            <v>0.95</v>
          </cell>
          <cell r="BS373">
            <v>0.95</v>
          </cell>
          <cell r="BT373">
            <v>1</v>
          </cell>
          <cell r="BU373">
            <v>1</v>
          </cell>
          <cell r="BV373">
            <v>1</v>
          </cell>
          <cell r="BW373">
            <v>1</v>
          </cell>
          <cell r="BX373">
            <v>1</v>
          </cell>
          <cell r="BY373">
            <v>1</v>
          </cell>
          <cell r="BZ373">
            <v>1</v>
          </cell>
          <cell r="CA373">
            <v>1</v>
          </cell>
          <cell r="CB373">
            <v>1</v>
          </cell>
          <cell r="CC373">
            <v>1</v>
          </cell>
          <cell r="CD373">
            <v>1</v>
          </cell>
          <cell r="CE373">
            <v>1</v>
          </cell>
          <cell r="CF373">
            <v>1</v>
          </cell>
          <cell r="CG373">
            <v>1</v>
          </cell>
          <cell r="CH373">
            <v>1</v>
          </cell>
          <cell r="CI373">
            <v>1</v>
          </cell>
          <cell r="CJ373">
            <v>1</v>
          </cell>
          <cell r="CK373">
            <v>1</v>
          </cell>
        </row>
        <row r="374">
          <cell r="J374">
            <v>39330</v>
          </cell>
          <cell r="K374">
            <v>39378</v>
          </cell>
          <cell r="L374">
            <v>39384</v>
          </cell>
          <cell r="M374">
            <v>39486</v>
          </cell>
          <cell r="N374">
            <v>39507</v>
          </cell>
          <cell r="O374">
            <v>39642</v>
          </cell>
          <cell r="Q374" t="str">
            <v>R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0.5</v>
          </cell>
          <cell r="BG374">
            <v>0.7</v>
          </cell>
          <cell r="BH374">
            <v>0.7</v>
          </cell>
          <cell r="BI374">
            <v>0.7</v>
          </cell>
          <cell r="BJ374">
            <v>0.7</v>
          </cell>
          <cell r="BK374">
            <v>0.7</v>
          </cell>
          <cell r="BL374">
            <v>0.7</v>
          </cell>
          <cell r="BM374">
            <v>0.7</v>
          </cell>
          <cell r="BN374">
            <v>0.7</v>
          </cell>
          <cell r="BO374">
            <v>0.7</v>
          </cell>
          <cell r="BP374">
            <v>0.7</v>
          </cell>
          <cell r="BQ374">
            <v>0.7</v>
          </cell>
          <cell r="BR374">
            <v>0.7</v>
          </cell>
          <cell r="BS374">
            <v>0.7</v>
          </cell>
          <cell r="BT374">
            <v>0.7</v>
          </cell>
          <cell r="BU374">
            <v>0.7</v>
          </cell>
          <cell r="BV374">
            <v>0.7</v>
          </cell>
          <cell r="BW374">
            <v>0.7</v>
          </cell>
          <cell r="BX374">
            <v>0.7</v>
          </cell>
          <cell r="BY374">
            <v>0.95</v>
          </cell>
          <cell r="BZ374">
            <v>0.95</v>
          </cell>
          <cell r="CA374">
            <v>0.95</v>
          </cell>
          <cell r="CB374">
            <v>0.95</v>
          </cell>
          <cell r="CC374">
            <v>0.95</v>
          </cell>
          <cell r="CD374">
            <v>0.95</v>
          </cell>
          <cell r="CE374">
            <v>0.95</v>
          </cell>
          <cell r="CF374">
            <v>0.95</v>
          </cell>
          <cell r="CG374">
            <v>0.95</v>
          </cell>
          <cell r="CH374">
            <v>0.95</v>
          </cell>
          <cell r="CI374">
            <v>0.95</v>
          </cell>
          <cell r="CJ374">
            <v>0.95</v>
          </cell>
          <cell r="CK374">
            <v>0.95</v>
          </cell>
        </row>
        <row r="375">
          <cell r="Q375" t="str">
            <v>E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0.7</v>
          </cell>
          <cell r="BJ375">
            <v>0.7</v>
          </cell>
          <cell r="BK375">
            <v>0.7</v>
          </cell>
          <cell r="BL375">
            <v>0.7</v>
          </cell>
          <cell r="BM375">
            <v>0.7</v>
          </cell>
          <cell r="BN375">
            <v>0.7</v>
          </cell>
          <cell r="BO375">
            <v>0.7</v>
          </cell>
          <cell r="BP375">
            <v>0.7</v>
          </cell>
          <cell r="BQ375">
            <v>0.7</v>
          </cell>
          <cell r="BR375">
            <v>0.7</v>
          </cell>
          <cell r="BS375">
            <v>0.7</v>
          </cell>
          <cell r="BT375">
            <v>0.7</v>
          </cell>
          <cell r="BU375">
            <v>0.7</v>
          </cell>
          <cell r="BV375">
            <v>0.7</v>
          </cell>
          <cell r="BW375">
            <v>0.7</v>
          </cell>
          <cell r="BX375">
            <v>0.7</v>
          </cell>
          <cell r="BY375">
            <v>0.7</v>
          </cell>
          <cell r="BZ375">
            <v>0.7</v>
          </cell>
          <cell r="CA375">
            <v>0.7</v>
          </cell>
          <cell r="CB375">
            <v>0.7</v>
          </cell>
          <cell r="CC375">
            <v>0.7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</row>
        <row r="376">
          <cell r="D376" t="str">
            <v>01</v>
          </cell>
          <cell r="E376" t="str">
            <v>46</v>
          </cell>
          <cell r="F376" t="str">
            <v>I04</v>
          </cell>
          <cell r="G376" t="str">
            <v>REQ</v>
          </cell>
          <cell r="H376" t="str">
            <v>3020-01</v>
          </cell>
          <cell r="I376" t="str">
            <v>MATERIALES DE CONEXION ELECTRICA DE INSTRUMENTOS</v>
          </cell>
          <cell r="J376">
            <v>39251</v>
          </cell>
          <cell r="K376">
            <v>39275</v>
          </cell>
          <cell r="L376">
            <v>39289</v>
          </cell>
          <cell r="M376">
            <v>39290</v>
          </cell>
          <cell r="N376">
            <v>39304</v>
          </cell>
          <cell r="O376">
            <v>39476</v>
          </cell>
          <cell r="P376">
            <v>47.397597687400363</v>
          </cell>
          <cell r="Q376" t="str">
            <v>P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0.5</v>
          </cell>
          <cell r="AR376">
            <v>0.5</v>
          </cell>
          <cell r="AS376">
            <v>0.7</v>
          </cell>
          <cell r="AT376">
            <v>0.7</v>
          </cell>
          <cell r="AU376">
            <v>0.7</v>
          </cell>
          <cell r="AV376">
            <v>0.95</v>
          </cell>
          <cell r="AW376">
            <v>0.95</v>
          </cell>
          <cell r="AX376">
            <v>0.95</v>
          </cell>
          <cell r="AY376">
            <v>0.95</v>
          </cell>
          <cell r="AZ376">
            <v>0.95</v>
          </cell>
          <cell r="BA376">
            <v>0.95</v>
          </cell>
          <cell r="BB376">
            <v>0.95</v>
          </cell>
          <cell r="BC376">
            <v>0.95</v>
          </cell>
          <cell r="BD376">
            <v>0.95</v>
          </cell>
          <cell r="BE376">
            <v>0.95</v>
          </cell>
          <cell r="BF376">
            <v>0.95</v>
          </cell>
          <cell r="BG376">
            <v>0.95</v>
          </cell>
          <cell r="BH376">
            <v>0.95</v>
          </cell>
          <cell r="BI376">
            <v>0.95</v>
          </cell>
          <cell r="BJ376">
            <v>0.95</v>
          </cell>
          <cell r="BK376">
            <v>0.95</v>
          </cell>
          <cell r="BL376">
            <v>0.95</v>
          </cell>
          <cell r="BM376">
            <v>0.95</v>
          </cell>
          <cell r="BN376">
            <v>0.95</v>
          </cell>
          <cell r="BO376">
            <v>0.95</v>
          </cell>
          <cell r="BP376">
            <v>0.95</v>
          </cell>
          <cell r="BQ376">
            <v>0.95</v>
          </cell>
          <cell r="BR376">
            <v>0.95</v>
          </cell>
          <cell r="BS376">
            <v>0.95</v>
          </cell>
          <cell r="BT376">
            <v>1</v>
          </cell>
          <cell r="BU376">
            <v>1</v>
          </cell>
          <cell r="BV376">
            <v>1</v>
          </cell>
          <cell r="BW376">
            <v>1</v>
          </cell>
          <cell r="BX376">
            <v>1</v>
          </cell>
          <cell r="BY376">
            <v>1</v>
          </cell>
          <cell r="BZ376">
            <v>1</v>
          </cell>
          <cell r="CA376">
            <v>1</v>
          </cell>
          <cell r="CB376">
            <v>1</v>
          </cell>
          <cell r="CC376">
            <v>1</v>
          </cell>
          <cell r="CD376">
            <v>1</v>
          </cell>
          <cell r="CE376">
            <v>1</v>
          </cell>
          <cell r="CF376">
            <v>1</v>
          </cell>
          <cell r="CG376">
            <v>1</v>
          </cell>
          <cell r="CH376">
            <v>1</v>
          </cell>
          <cell r="CI376">
            <v>1</v>
          </cell>
          <cell r="CJ376">
            <v>1</v>
          </cell>
          <cell r="CK376">
            <v>1</v>
          </cell>
        </row>
        <row r="377">
          <cell r="J377">
            <v>39330</v>
          </cell>
          <cell r="K377">
            <v>39378</v>
          </cell>
          <cell r="L377">
            <v>39378</v>
          </cell>
          <cell r="M377">
            <v>39378</v>
          </cell>
          <cell r="N377">
            <v>39384</v>
          </cell>
          <cell r="O377">
            <v>39642</v>
          </cell>
          <cell r="Q377" t="str">
            <v>R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0.7</v>
          </cell>
          <cell r="BG377">
            <v>0.95</v>
          </cell>
          <cell r="BH377">
            <v>0.95</v>
          </cell>
          <cell r="BI377">
            <v>0.95</v>
          </cell>
          <cell r="BJ377">
            <v>0.95</v>
          </cell>
          <cell r="BK377">
            <v>0.95</v>
          </cell>
          <cell r="BL377">
            <v>0.95</v>
          </cell>
          <cell r="BM377">
            <v>0.95</v>
          </cell>
          <cell r="BN377">
            <v>0.95</v>
          </cell>
          <cell r="BO377">
            <v>0.95</v>
          </cell>
          <cell r="BP377">
            <v>0.95</v>
          </cell>
          <cell r="BQ377">
            <v>0.95</v>
          </cell>
          <cell r="BR377">
            <v>0.95</v>
          </cell>
          <cell r="BS377">
            <v>0.95</v>
          </cell>
          <cell r="BT377">
            <v>0.95</v>
          </cell>
          <cell r="BU377">
            <v>0.95</v>
          </cell>
          <cell r="BV377">
            <v>0.95</v>
          </cell>
          <cell r="BW377">
            <v>0.95</v>
          </cell>
          <cell r="BX377">
            <v>0.95</v>
          </cell>
          <cell r="BY377">
            <v>0.95</v>
          </cell>
          <cell r="BZ377">
            <v>0.95</v>
          </cell>
          <cell r="CA377">
            <v>0.95</v>
          </cell>
          <cell r="CB377">
            <v>0.95</v>
          </cell>
          <cell r="CC377">
            <v>0.95</v>
          </cell>
          <cell r="CD377">
            <v>0.95</v>
          </cell>
          <cell r="CE377">
            <v>0.95</v>
          </cell>
          <cell r="CF377">
            <v>0.95</v>
          </cell>
          <cell r="CG377">
            <v>0.95</v>
          </cell>
          <cell r="CH377">
            <v>0.95</v>
          </cell>
          <cell r="CI377">
            <v>0.95</v>
          </cell>
          <cell r="CJ377">
            <v>0.95</v>
          </cell>
          <cell r="CK377">
            <v>0.95</v>
          </cell>
        </row>
        <row r="378">
          <cell r="Q378" t="str">
            <v>E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0.95</v>
          </cell>
          <cell r="BJ378">
            <v>0.95</v>
          </cell>
          <cell r="BK378">
            <v>0.95</v>
          </cell>
          <cell r="BL378">
            <v>0.95</v>
          </cell>
          <cell r="BM378">
            <v>0.95</v>
          </cell>
          <cell r="BN378">
            <v>0.95</v>
          </cell>
          <cell r="BO378">
            <v>0.95</v>
          </cell>
          <cell r="BP378">
            <v>0.95</v>
          </cell>
          <cell r="BQ378">
            <v>0.95</v>
          </cell>
          <cell r="BR378">
            <v>0.95</v>
          </cell>
          <cell r="BS378">
            <v>0.95</v>
          </cell>
          <cell r="BT378">
            <v>0.95</v>
          </cell>
          <cell r="BU378">
            <v>0.95</v>
          </cell>
          <cell r="BV378">
            <v>0.95</v>
          </cell>
          <cell r="BW378">
            <v>0.95</v>
          </cell>
          <cell r="BX378">
            <v>0.95</v>
          </cell>
          <cell r="BY378">
            <v>0.95</v>
          </cell>
          <cell r="BZ378">
            <v>0.95</v>
          </cell>
          <cell r="CA378">
            <v>0.95</v>
          </cell>
          <cell r="CB378">
            <v>0.95</v>
          </cell>
          <cell r="CC378">
            <v>0.95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</row>
        <row r="379">
          <cell r="D379" t="str">
            <v>01</v>
          </cell>
          <cell r="E379" t="str">
            <v>46</v>
          </cell>
          <cell r="F379" t="str">
            <v>I04</v>
          </cell>
          <cell r="G379" t="str">
            <v>REQ</v>
          </cell>
          <cell r="H379" t="str">
            <v>4605-01</v>
          </cell>
          <cell r="I379" t="str">
            <v>BANDEJAS PORTACABLES Y ACCESORIOS</v>
          </cell>
          <cell r="J379">
            <v>39251</v>
          </cell>
          <cell r="K379">
            <v>39275</v>
          </cell>
          <cell r="L379">
            <v>39289</v>
          </cell>
          <cell r="M379">
            <v>39290</v>
          </cell>
          <cell r="N379">
            <v>39304</v>
          </cell>
          <cell r="O379">
            <v>39476</v>
          </cell>
          <cell r="P379">
            <v>35.797597687400362</v>
          </cell>
          <cell r="Q379" t="str">
            <v>P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0.5</v>
          </cell>
          <cell r="AR379">
            <v>0.5</v>
          </cell>
          <cell r="AS379">
            <v>0.7</v>
          </cell>
          <cell r="AT379">
            <v>0.7</v>
          </cell>
          <cell r="AU379">
            <v>0.7</v>
          </cell>
          <cell r="AV379">
            <v>0.95</v>
          </cell>
          <cell r="AW379">
            <v>0.95</v>
          </cell>
          <cell r="AX379">
            <v>0.95</v>
          </cell>
          <cell r="AY379">
            <v>0.95</v>
          </cell>
          <cell r="AZ379">
            <v>0.95</v>
          </cell>
          <cell r="BA379">
            <v>0.95</v>
          </cell>
          <cell r="BB379">
            <v>0.95</v>
          </cell>
          <cell r="BC379">
            <v>0.95</v>
          </cell>
          <cell r="BD379">
            <v>0.95</v>
          </cell>
          <cell r="BE379">
            <v>0.95</v>
          </cell>
          <cell r="BF379">
            <v>0.95</v>
          </cell>
          <cell r="BG379">
            <v>0.95</v>
          </cell>
          <cell r="BH379">
            <v>0.95</v>
          </cell>
          <cell r="BI379">
            <v>0.95</v>
          </cell>
          <cell r="BJ379">
            <v>0.95</v>
          </cell>
          <cell r="BK379">
            <v>0.95</v>
          </cell>
          <cell r="BL379">
            <v>0.95</v>
          </cell>
          <cell r="BM379">
            <v>0.95</v>
          </cell>
          <cell r="BN379">
            <v>0.95</v>
          </cell>
          <cell r="BO379">
            <v>0.95</v>
          </cell>
          <cell r="BP379">
            <v>0.95</v>
          </cell>
          <cell r="BQ379">
            <v>0.95</v>
          </cell>
          <cell r="BR379">
            <v>0.95</v>
          </cell>
          <cell r="BS379">
            <v>0.95</v>
          </cell>
          <cell r="BT379">
            <v>1</v>
          </cell>
          <cell r="BU379">
            <v>1</v>
          </cell>
          <cell r="BV379">
            <v>1</v>
          </cell>
          <cell r="BW379">
            <v>1</v>
          </cell>
          <cell r="BX379">
            <v>1</v>
          </cell>
          <cell r="BY379">
            <v>1</v>
          </cell>
          <cell r="BZ379">
            <v>1</v>
          </cell>
          <cell r="CA379">
            <v>1</v>
          </cell>
          <cell r="CB379">
            <v>1</v>
          </cell>
          <cell r="CC379">
            <v>1</v>
          </cell>
          <cell r="CD379">
            <v>1</v>
          </cell>
          <cell r="CE379">
            <v>1</v>
          </cell>
          <cell r="CF379">
            <v>1</v>
          </cell>
          <cell r="CG379">
            <v>1</v>
          </cell>
          <cell r="CH379">
            <v>1</v>
          </cell>
          <cell r="CI379">
            <v>1</v>
          </cell>
          <cell r="CJ379">
            <v>1</v>
          </cell>
          <cell r="CK379">
            <v>1</v>
          </cell>
        </row>
        <row r="380">
          <cell r="J380">
            <v>39375</v>
          </cell>
          <cell r="K380">
            <v>39437</v>
          </cell>
          <cell r="L380">
            <v>39534</v>
          </cell>
          <cell r="M380">
            <v>39549</v>
          </cell>
          <cell r="N380">
            <v>39563</v>
          </cell>
          <cell r="O380">
            <v>39642</v>
          </cell>
          <cell r="Q380" t="str">
            <v>R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0.5</v>
          </cell>
          <cell r="BP380">
            <v>0.5</v>
          </cell>
          <cell r="BQ380">
            <v>0.5</v>
          </cell>
          <cell r="BR380">
            <v>0.5</v>
          </cell>
          <cell r="BS380">
            <v>0.5</v>
          </cell>
          <cell r="BT380">
            <v>0.5</v>
          </cell>
          <cell r="BU380">
            <v>0.5</v>
          </cell>
          <cell r="BV380">
            <v>0.5</v>
          </cell>
          <cell r="BW380">
            <v>0.5</v>
          </cell>
          <cell r="BX380">
            <v>0.5</v>
          </cell>
          <cell r="BY380">
            <v>0.5</v>
          </cell>
          <cell r="BZ380">
            <v>0.5</v>
          </cell>
          <cell r="CA380">
            <v>0.5</v>
          </cell>
          <cell r="CB380">
            <v>0.7</v>
          </cell>
          <cell r="CC380">
            <v>0.7</v>
          </cell>
          <cell r="CD380">
            <v>0.7</v>
          </cell>
          <cell r="CE380">
            <v>0.7</v>
          </cell>
          <cell r="CF380">
            <v>0.7</v>
          </cell>
          <cell r="CG380">
            <v>0.95</v>
          </cell>
          <cell r="CH380">
            <v>0.95</v>
          </cell>
          <cell r="CI380">
            <v>0.95</v>
          </cell>
          <cell r="CJ380">
            <v>0.95</v>
          </cell>
          <cell r="CK380">
            <v>0.95</v>
          </cell>
        </row>
        <row r="381">
          <cell r="Q381" t="str">
            <v>E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0.5</v>
          </cell>
          <cell r="BO381">
            <v>0.5</v>
          </cell>
          <cell r="BP381">
            <v>0.5</v>
          </cell>
          <cell r="BQ381">
            <v>0.5</v>
          </cell>
          <cell r="BR381">
            <v>0.5</v>
          </cell>
          <cell r="BS381">
            <v>0.5</v>
          </cell>
          <cell r="BT381">
            <v>0.5</v>
          </cell>
          <cell r="BU381">
            <v>0.5</v>
          </cell>
          <cell r="BV381">
            <v>0.5</v>
          </cell>
          <cell r="BW381">
            <v>0.5</v>
          </cell>
          <cell r="BX381">
            <v>0.5</v>
          </cell>
          <cell r="BY381">
            <v>0.5</v>
          </cell>
          <cell r="BZ381">
            <v>0.5</v>
          </cell>
          <cell r="CA381">
            <v>0.5</v>
          </cell>
          <cell r="CB381">
            <v>0.5</v>
          </cell>
          <cell r="CC381">
            <v>0.5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</row>
        <row r="382">
          <cell r="D382" t="str">
            <v>01</v>
          </cell>
          <cell r="E382" t="str">
            <v>46</v>
          </cell>
          <cell r="F382" t="str">
            <v>I04</v>
          </cell>
          <cell r="G382" t="str">
            <v>REQ</v>
          </cell>
          <cell r="H382" t="str">
            <v>4360-01</v>
          </cell>
          <cell r="I382" t="str">
            <v>CAJAS DE CONEXIONES</v>
          </cell>
          <cell r="J382">
            <v>39251</v>
          </cell>
          <cell r="K382">
            <v>39275</v>
          </cell>
          <cell r="L382">
            <v>39289</v>
          </cell>
          <cell r="M382">
            <v>39290</v>
          </cell>
          <cell r="N382">
            <v>39304</v>
          </cell>
          <cell r="O382">
            <v>39476</v>
          </cell>
          <cell r="P382">
            <v>47.397597687400363</v>
          </cell>
          <cell r="Q382" t="str">
            <v>P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0.5</v>
          </cell>
          <cell r="AR382">
            <v>0.5</v>
          </cell>
          <cell r="AS382">
            <v>0.7</v>
          </cell>
          <cell r="AT382">
            <v>0.7</v>
          </cell>
          <cell r="AU382">
            <v>0.7</v>
          </cell>
          <cell r="AV382">
            <v>0.95</v>
          </cell>
          <cell r="AW382">
            <v>0.95</v>
          </cell>
          <cell r="AX382">
            <v>0.95</v>
          </cell>
          <cell r="AY382">
            <v>0.95</v>
          </cell>
          <cell r="AZ382">
            <v>0.95</v>
          </cell>
          <cell r="BA382">
            <v>0.95</v>
          </cell>
          <cell r="BB382">
            <v>0.95</v>
          </cell>
          <cell r="BC382">
            <v>0.95</v>
          </cell>
          <cell r="BD382">
            <v>0.95</v>
          </cell>
          <cell r="BE382">
            <v>0.95</v>
          </cell>
          <cell r="BF382">
            <v>0.95</v>
          </cell>
          <cell r="BG382">
            <v>0.95</v>
          </cell>
          <cell r="BH382">
            <v>0.95</v>
          </cell>
          <cell r="BI382">
            <v>0.95</v>
          </cell>
          <cell r="BJ382">
            <v>0.95</v>
          </cell>
          <cell r="BK382">
            <v>0.95</v>
          </cell>
          <cell r="BL382">
            <v>0.95</v>
          </cell>
          <cell r="BM382">
            <v>0.95</v>
          </cell>
          <cell r="BN382">
            <v>0.95</v>
          </cell>
          <cell r="BO382">
            <v>0.95</v>
          </cell>
          <cell r="BP382">
            <v>0.95</v>
          </cell>
          <cell r="BQ382">
            <v>0.95</v>
          </cell>
          <cell r="BR382">
            <v>0.95</v>
          </cell>
          <cell r="BS382">
            <v>0.95</v>
          </cell>
          <cell r="BT382">
            <v>1</v>
          </cell>
          <cell r="BU382">
            <v>1</v>
          </cell>
          <cell r="BV382">
            <v>1</v>
          </cell>
          <cell r="BW382">
            <v>1</v>
          </cell>
          <cell r="BX382">
            <v>1</v>
          </cell>
          <cell r="BY382">
            <v>1</v>
          </cell>
          <cell r="BZ382">
            <v>1</v>
          </cell>
          <cell r="CA382">
            <v>1</v>
          </cell>
          <cell r="CB382">
            <v>1</v>
          </cell>
          <cell r="CC382">
            <v>1</v>
          </cell>
          <cell r="CD382">
            <v>1</v>
          </cell>
          <cell r="CE382">
            <v>1</v>
          </cell>
          <cell r="CF382">
            <v>1</v>
          </cell>
          <cell r="CG382">
            <v>1</v>
          </cell>
          <cell r="CH382">
            <v>1</v>
          </cell>
          <cell r="CI382">
            <v>1</v>
          </cell>
          <cell r="CJ382">
            <v>1</v>
          </cell>
          <cell r="CK382">
            <v>1</v>
          </cell>
        </row>
        <row r="383">
          <cell r="J383">
            <v>39340</v>
          </cell>
          <cell r="K383">
            <v>39349</v>
          </cell>
          <cell r="L383">
            <v>39349</v>
          </cell>
          <cell r="M383">
            <v>39349</v>
          </cell>
          <cell r="N383">
            <v>39356</v>
          </cell>
          <cell r="O383">
            <v>39642</v>
          </cell>
          <cell r="Q383" t="str">
            <v>R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0.7</v>
          </cell>
          <cell r="BC383">
            <v>0.95</v>
          </cell>
          <cell r="BD383">
            <v>0.95</v>
          </cell>
          <cell r="BE383">
            <v>0.95</v>
          </cell>
          <cell r="BF383">
            <v>0.95</v>
          </cell>
          <cell r="BG383">
            <v>0.95</v>
          </cell>
          <cell r="BH383">
            <v>0.95</v>
          </cell>
          <cell r="BI383">
            <v>0.95</v>
          </cell>
          <cell r="BJ383">
            <v>0.95</v>
          </cell>
          <cell r="BK383">
            <v>0.95</v>
          </cell>
          <cell r="BL383">
            <v>0.95</v>
          </cell>
          <cell r="BM383">
            <v>0.95</v>
          </cell>
          <cell r="BN383">
            <v>0.95</v>
          </cell>
          <cell r="BO383">
            <v>0.95</v>
          </cell>
          <cell r="BP383">
            <v>0.95</v>
          </cell>
          <cell r="BQ383">
            <v>0.95</v>
          </cell>
          <cell r="BR383">
            <v>0.95</v>
          </cell>
          <cell r="BS383">
            <v>0.95</v>
          </cell>
          <cell r="BT383">
            <v>0.95</v>
          </cell>
          <cell r="BU383">
            <v>0.95</v>
          </cell>
          <cell r="BV383">
            <v>0.95</v>
          </cell>
          <cell r="BW383">
            <v>0.95</v>
          </cell>
          <cell r="BX383">
            <v>0.95</v>
          </cell>
          <cell r="BY383">
            <v>0.95</v>
          </cell>
          <cell r="BZ383">
            <v>0.95</v>
          </cell>
          <cell r="CA383">
            <v>0.95</v>
          </cell>
          <cell r="CB383">
            <v>0.95</v>
          </cell>
          <cell r="CC383">
            <v>0.95</v>
          </cell>
          <cell r="CD383">
            <v>0.95</v>
          </cell>
          <cell r="CE383">
            <v>0.95</v>
          </cell>
          <cell r="CF383">
            <v>0.95</v>
          </cell>
          <cell r="CG383">
            <v>0.95</v>
          </cell>
          <cell r="CH383">
            <v>0.95</v>
          </cell>
          <cell r="CI383">
            <v>0.95</v>
          </cell>
          <cell r="CJ383">
            <v>0.95</v>
          </cell>
          <cell r="CK383">
            <v>0.95</v>
          </cell>
        </row>
        <row r="384">
          <cell r="Q384" t="str">
            <v>E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0.95</v>
          </cell>
          <cell r="BJ384">
            <v>0.95</v>
          </cell>
          <cell r="BK384">
            <v>0.95</v>
          </cell>
          <cell r="BL384">
            <v>0.95</v>
          </cell>
          <cell r="BM384">
            <v>0.95</v>
          </cell>
          <cell r="BN384">
            <v>0.95</v>
          </cell>
          <cell r="BO384">
            <v>0.95</v>
          </cell>
          <cell r="BP384">
            <v>0.95</v>
          </cell>
          <cell r="BQ384">
            <v>0.95</v>
          </cell>
          <cell r="BR384">
            <v>0.95</v>
          </cell>
          <cell r="BS384">
            <v>0.95</v>
          </cell>
          <cell r="BT384">
            <v>0.95</v>
          </cell>
          <cell r="BU384">
            <v>0.95</v>
          </cell>
          <cell r="BV384">
            <v>0.95</v>
          </cell>
          <cell r="BW384">
            <v>0.95</v>
          </cell>
          <cell r="BX384">
            <v>0.95</v>
          </cell>
          <cell r="BY384">
            <v>0.95</v>
          </cell>
          <cell r="BZ384">
            <v>0.95</v>
          </cell>
          <cell r="CA384">
            <v>0.95</v>
          </cell>
          <cell r="CB384">
            <v>0.95</v>
          </cell>
          <cell r="CC384">
            <v>0.95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</row>
        <row r="385">
          <cell r="D385" t="str">
            <v>01</v>
          </cell>
          <cell r="E385" t="str">
            <v>46</v>
          </cell>
          <cell r="F385" t="str">
            <v>I04</v>
          </cell>
          <cell r="G385" t="str">
            <v>REQ</v>
          </cell>
          <cell r="H385" t="str">
            <v>4525-01</v>
          </cell>
          <cell r="I385" t="str">
            <v>CABLES DE INSTRUMENTACION Y CONTROL</v>
          </cell>
          <cell r="J385">
            <v>39251</v>
          </cell>
          <cell r="K385">
            <v>39275</v>
          </cell>
          <cell r="L385">
            <v>39289</v>
          </cell>
          <cell r="M385">
            <v>39290</v>
          </cell>
          <cell r="N385">
            <v>39304</v>
          </cell>
          <cell r="O385">
            <v>39476</v>
          </cell>
          <cell r="P385">
            <v>17.898798843700181</v>
          </cell>
          <cell r="Q385" t="str">
            <v>P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0.5</v>
          </cell>
          <cell r="AR385">
            <v>0.5</v>
          </cell>
          <cell r="AS385">
            <v>0.7</v>
          </cell>
          <cell r="AT385">
            <v>0.7</v>
          </cell>
          <cell r="AU385">
            <v>0.7</v>
          </cell>
          <cell r="AV385">
            <v>0.95</v>
          </cell>
          <cell r="AW385">
            <v>0.95</v>
          </cell>
          <cell r="AX385">
            <v>0.95</v>
          </cell>
          <cell r="AY385">
            <v>0.95</v>
          </cell>
          <cell r="AZ385">
            <v>0.95</v>
          </cell>
          <cell r="BA385">
            <v>0.95</v>
          </cell>
          <cell r="BB385">
            <v>0.95</v>
          </cell>
          <cell r="BC385">
            <v>0.95</v>
          </cell>
          <cell r="BD385">
            <v>0.95</v>
          </cell>
          <cell r="BE385">
            <v>0.95</v>
          </cell>
          <cell r="BF385">
            <v>0.95</v>
          </cell>
          <cell r="BG385">
            <v>0.95</v>
          </cell>
          <cell r="BH385">
            <v>0.95</v>
          </cell>
          <cell r="BI385">
            <v>0.95</v>
          </cell>
          <cell r="BJ385">
            <v>0.95</v>
          </cell>
          <cell r="BK385">
            <v>0.95</v>
          </cell>
          <cell r="BL385">
            <v>0.95</v>
          </cell>
          <cell r="BM385">
            <v>0.95</v>
          </cell>
          <cell r="BN385">
            <v>0.95</v>
          </cell>
          <cell r="BO385">
            <v>0.95</v>
          </cell>
          <cell r="BP385">
            <v>0.95</v>
          </cell>
          <cell r="BQ385">
            <v>0.95</v>
          </cell>
          <cell r="BR385">
            <v>0.95</v>
          </cell>
          <cell r="BS385">
            <v>0.95</v>
          </cell>
          <cell r="BT385">
            <v>1</v>
          </cell>
          <cell r="BU385">
            <v>1</v>
          </cell>
          <cell r="BV385">
            <v>1</v>
          </cell>
          <cell r="BW385">
            <v>1</v>
          </cell>
          <cell r="BX385">
            <v>1</v>
          </cell>
          <cell r="BY385">
            <v>1</v>
          </cell>
          <cell r="BZ385">
            <v>1</v>
          </cell>
          <cell r="CA385">
            <v>1</v>
          </cell>
          <cell r="CB385">
            <v>1</v>
          </cell>
          <cell r="CC385">
            <v>1</v>
          </cell>
          <cell r="CD385">
            <v>1</v>
          </cell>
          <cell r="CE385">
            <v>1</v>
          </cell>
          <cell r="CF385">
            <v>1</v>
          </cell>
          <cell r="CG385">
            <v>1</v>
          </cell>
          <cell r="CH385">
            <v>1</v>
          </cell>
          <cell r="CI385">
            <v>1</v>
          </cell>
          <cell r="CJ385">
            <v>1</v>
          </cell>
          <cell r="CK385">
            <v>1</v>
          </cell>
        </row>
        <row r="386">
          <cell r="J386">
            <v>39375</v>
          </cell>
          <cell r="K386">
            <v>39389</v>
          </cell>
          <cell r="L386">
            <v>39403</v>
          </cell>
          <cell r="M386">
            <v>39417</v>
          </cell>
          <cell r="N386">
            <v>39431</v>
          </cell>
          <cell r="O386">
            <v>39642</v>
          </cell>
          <cell r="Q386" t="str">
            <v>R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0.5</v>
          </cell>
          <cell r="BI386">
            <v>0.5</v>
          </cell>
          <cell r="BJ386">
            <v>0.7</v>
          </cell>
          <cell r="BK386">
            <v>0.7</v>
          </cell>
          <cell r="BL386">
            <v>0.7</v>
          </cell>
          <cell r="BM386">
            <v>0.7</v>
          </cell>
          <cell r="BN386">
            <v>0.95</v>
          </cell>
          <cell r="BO386">
            <v>0.95</v>
          </cell>
          <cell r="BP386">
            <v>0.95</v>
          </cell>
          <cell r="BQ386">
            <v>0.95</v>
          </cell>
          <cell r="BR386">
            <v>0.95</v>
          </cell>
          <cell r="BS386">
            <v>0.95</v>
          </cell>
          <cell r="BT386">
            <v>0.95</v>
          </cell>
          <cell r="BU386">
            <v>0.95</v>
          </cell>
          <cell r="BV386">
            <v>0.95</v>
          </cell>
          <cell r="BW386">
            <v>0.95</v>
          </cell>
          <cell r="BX386">
            <v>0.95</v>
          </cell>
          <cell r="BY386">
            <v>0.95</v>
          </cell>
          <cell r="BZ386">
            <v>0.95</v>
          </cell>
          <cell r="CA386">
            <v>0.95</v>
          </cell>
          <cell r="CB386">
            <v>0.95</v>
          </cell>
          <cell r="CC386">
            <v>0.95</v>
          </cell>
          <cell r="CD386">
            <v>0.95</v>
          </cell>
          <cell r="CE386">
            <v>0.95</v>
          </cell>
          <cell r="CF386">
            <v>0.95</v>
          </cell>
          <cell r="CG386">
            <v>0.95</v>
          </cell>
          <cell r="CH386">
            <v>0.95</v>
          </cell>
          <cell r="CI386">
            <v>0.95</v>
          </cell>
          <cell r="CJ386">
            <v>0.95</v>
          </cell>
          <cell r="CK386">
            <v>0.95</v>
          </cell>
        </row>
        <row r="387">
          <cell r="Q387" t="str">
            <v>E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0.5</v>
          </cell>
          <cell r="BO387">
            <v>0.5</v>
          </cell>
          <cell r="BP387">
            <v>0.5</v>
          </cell>
          <cell r="BQ387">
            <v>0.5</v>
          </cell>
          <cell r="BR387">
            <v>0.5</v>
          </cell>
          <cell r="BS387">
            <v>0.5</v>
          </cell>
          <cell r="BT387">
            <v>0.5</v>
          </cell>
          <cell r="BU387">
            <v>0.5</v>
          </cell>
          <cell r="BV387">
            <v>0.5</v>
          </cell>
          <cell r="BW387">
            <v>0.5</v>
          </cell>
          <cell r="BX387">
            <v>0.5</v>
          </cell>
          <cell r="BY387">
            <v>0.5</v>
          </cell>
          <cell r="BZ387">
            <v>0.5</v>
          </cell>
          <cell r="CA387">
            <v>0.5</v>
          </cell>
          <cell r="CB387">
            <v>0.5</v>
          </cell>
          <cell r="CC387">
            <v>0.5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</row>
        <row r="388">
          <cell r="D388" t="str">
            <v>01</v>
          </cell>
          <cell r="E388" t="str">
            <v>46</v>
          </cell>
          <cell r="F388" t="str">
            <v>I04</v>
          </cell>
          <cell r="G388" t="str">
            <v>REQ</v>
          </cell>
          <cell r="H388" t="str">
            <v>4530-01</v>
          </cell>
          <cell r="I388" t="str">
            <v>CABLES ESPECIALES (BAMBU, COAXIAL, FIBRA OPTICA)</v>
          </cell>
          <cell r="J388">
            <v>39251</v>
          </cell>
          <cell r="K388">
            <v>39275</v>
          </cell>
          <cell r="L388">
            <v>39289</v>
          </cell>
          <cell r="M388">
            <v>39290</v>
          </cell>
          <cell r="N388">
            <v>39304</v>
          </cell>
          <cell r="O388">
            <v>39476</v>
          </cell>
          <cell r="P388">
            <v>17.898798843700181</v>
          </cell>
          <cell r="Q388" t="str">
            <v>P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0.5</v>
          </cell>
          <cell r="AR388">
            <v>0.5</v>
          </cell>
          <cell r="AS388">
            <v>0.7</v>
          </cell>
          <cell r="AT388">
            <v>0.7</v>
          </cell>
          <cell r="AU388">
            <v>0.7</v>
          </cell>
          <cell r="AV388">
            <v>0.95</v>
          </cell>
          <cell r="AW388">
            <v>0.95</v>
          </cell>
          <cell r="AX388">
            <v>0.95</v>
          </cell>
          <cell r="AY388">
            <v>0.95</v>
          </cell>
          <cell r="AZ388">
            <v>0.95</v>
          </cell>
          <cell r="BA388">
            <v>0.95</v>
          </cell>
          <cell r="BB388">
            <v>0.95</v>
          </cell>
          <cell r="BC388">
            <v>0.95</v>
          </cell>
          <cell r="BD388">
            <v>0.95</v>
          </cell>
          <cell r="BE388">
            <v>0.95</v>
          </cell>
          <cell r="BF388">
            <v>0.95</v>
          </cell>
          <cell r="BG388">
            <v>0.95</v>
          </cell>
          <cell r="BH388">
            <v>0.95</v>
          </cell>
          <cell r="BI388">
            <v>0.95</v>
          </cell>
          <cell r="BJ388">
            <v>0.95</v>
          </cell>
          <cell r="BK388">
            <v>0.95</v>
          </cell>
          <cell r="BL388">
            <v>0.95</v>
          </cell>
          <cell r="BM388">
            <v>0.95</v>
          </cell>
          <cell r="BN388">
            <v>0.95</v>
          </cell>
          <cell r="BO388">
            <v>0.95</v>
          </cell>
          <cell r="BP388">
            <v>0.95</v>
          </cell>
          <cell r="BQ388">
            <v>0.95</v>
          </cell>
          <cell r="BR388">
            <v>0.95</v>
          </cell>
          <cell r="BS388">
            <v>0.95</v>
          </cell>
          <cell r="BT388">
            <v>1</v>
          </cell>
          <cell r="BU388">
            <v>1</v>
          </cell>
          <cell r="BV388">
            <v>1</v>
          </cell>
          <cell r="BW388">
            <v>1</v>
          </cell>
          <cell r="BX388">
            <v>1</v>
          </cell>
          <cell r="BY388">
            <v>1</v>
          </cell>
          <cell r="BZ388">
            <v>1</v>
          </cell>
          <cell r="CA388">
            <v>1</v>
          </cell>
          <cell r="CB388">
            <v>1</v>
          </cell>
          <cell r="CC388">
            <v>1</v>
          </cell>
          <cell r="CD388">
            <v>1</v>
          </cell>
          <cell r="CE388">
            <v>1</v>
          </cell>
          <cell r="CF388">
            <v>1</v>
          </cell>
          <cell r="CG388">
            <v>1</v>
          </cell>
          <cell r="CH388">
            <v>1</v>
          </cell>
          <cell r="CI388">
            <v>1</v>
          </cell>
          <cell r="CJ388">
            <v>1</v>
          </cell>
          <cell r="CK388">
            <v>1</v>
          </cell>
        </row>
        <row r="389">
          <cell r="J389">
            <v>39251</v>
          </cell>
          <cell r="K389">
            <v>39275</v>
          </cell>
          <cell r="L389">
            <v>39289</v>
          </cell>
          <cell r="M389">
            <v>39290</v>
          </cell>
          <cell r="N389">
            <v>39304</v>
          </cell>
          <cell r="O389">
            <v>39642</v>
          </cell>
          <cell r="Q389" t="str">
            <v>R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0.5</v>
          </cell>
          <cell r="AR389">
            <v>0.5</v>
          </cell>
          <cell r="AS389">
            <v>0.7</v>
          </cell>
          <cell r="AT389">
            <v>0.7</v>
          </cell>
          <cell r="AU389">
            <v>0.7</v>
          </cell>
          <cell r="AV389">
            <v>0.95</v>
          </cell>
          <cell r="AW389">
            <v>0.95</v>
          </cell>
          <cell r="AX389">
            <v>0.95</v>
          </cell>
          <cell r="AY389">
            <v>0.95</v>
          </cell>
          <cell r="AZ389">
            <v>0.95</v>
          </cell>
          <cell r="BA389">
            <v>0.95</v>
          </cell>
          <cell r="BB389">
            <v>0.95</v>
          </cell>
          <cell r="BC389">
            <v>0.95</v>
          </cell>
          <cell r="BD389">
            <v>0.95</v>
          </cell>
          <cell r="BE389">
            <v>0.95</v>
          </cell>
          <cell r="BF389">
            <v>0.95</v>
          </cell>
          <cell r="BG389">
            <v>0.95</v>
          </cell>
          <cell r="BH389">
            <v>0.95</v>
          </cell>
          <cell r="BI389">
            <v>0.95</v>
          </cell>
          <cell r="BJ389">
            <v>0.95</v>
          </cell>
          <cell r="BK389">
            <v>0.95</v>
          </cell>
          <cell r="BL389">
            <v>0.95</v>
          </cell>
          <cell r="BM389">
            <v>0.95</v>
          </cell>
          <cell r="BN389">
            <v>0.95</v>
          </cell>
          <cell r="BO389">
            <v>0.95</v>
          </cell>
          <cell r="BP389">
            <v>0.95</v>
          </cell>
          <cell r="BQ389">
            <v>0.95</v>
          </cell>
          <cell r="BR389">
            <v>0.95</v>
          </cell>
          <cell r="BS389">
            <v>0.95</v>
          </cell>
          <cell r="BT389">
            <v>0.95</v>
          </cell>
          <cell r="BU389">
            <v>0.95</v>
          </cell>
          <cell r="BV389">
            <v>0.95</v>
          </cell>
          <cell r="BW389">
            <v>0.95</v>
          </cell>
          <cell r="BX389">
            <v>0.95</v>
          </cell>
          <cell r="BY389">
            <v>0.95</v>
          </cell>
          <cell r="BZ389">
            <v>0.95</v>
          </cell>
          <cell r="CA389">
            <v>0.95</v>
          </cell>
          <cell r="CB389">
            <v>0.95</v>
          </cell>
          <cell r="CC389">
            <v>0.95</v>
          </cell>
          <cell r="CD389">
            <v>0.95</v>
          </cell>
          <cell r="CE389">
            <v>0.95</v>
          </cell>
          <cell r="CF389">
            <v>0.95</v>
          </cell>
          <cell r="CG389">
            <v>0.95</v>
          </cell>
          <cell r="CH389">
            <v>0.95</v>
          </cell>
          <cell r="CI389">
            <v>0.95</v>
          </cell>
          <cell r="CJ389">
            <v>0.95</v>
          </cell>
          <cell r="CK389">
            <v>0.95</v>
          </cell>
        </row>
        <row r="390">
          <cell r="Q390" t="str">
            <v>E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0.5</v>
          </cell>
          <cell r="BS390">
            <v>0.5</v>
          </cell>
          <cell r="BT390">
            <v>0.5</v>
          </cell>
          <cell r="BU390">
            <v>0.5</v>
          </cell>
          <cell r="BV390">
            <v>0.5</v>
          </cell>
          <cell r="BW390">
            <v>0.5</v>
          </cell>
          <cell r="BX390">
            <v>0.5</v>
          </cell>
          <cell r="BY390">
            <v>0.5</v>
          </cell>
          <cell r="BZ390">
            <v>0.5</v>
          </cell>
          <cell r="CA390">
            <v>0.5</v>
          </cell>
          <cell r="CB390">
            <v>0.5</v>
          </cell>
          <cell r="CC390">
            <v>0.5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</row>
        <row r="391">
          <cell r="D391" t="str">
            <v>01</v>
          </cell>
          <cell r="E391" t="str">
            <v>46</v>
          </cell>
          <cell r="F391" t="str">
            <v>I01</v>
          </cell>
          <cell r="G391" t="str">
            <v>TEC</v>
          </cell>
          <cell r="H391" t="str">
            <v>010</v>
          </cell>
          <cell r="I391" t="str">
            <v>LISTA DE CABLES DE INSTRUMENTACION  Y CONTROL</v>
          </cell>
          <cell r="J391">
            <v>39251</v>
          </cell>
          <cell r="K391">
            <v>39268</v>
          </cell>
          <cell r="L391">
            <v>39282</v>
          </cell>
          <cell r="M391">
            <v>39283</v>
          </cell>
          <cell r="N391">
            <v>39297</v>
          </cell>
          <cell r="O391">
            <v>39476</v>
          </cell>
          <cell r="P391">
            <v>35.797597687400362</v>
          </cell>
          <cell r="Q391" t="str">
            <v>P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0.5</v>
          </cell>
          <cell r="AQ391">
            <v>0.5</v>
          </cell>
          <cell r="AR391">
            <v>0.7</v>
          </cell>
          <cell r="AS391">
            <v>0.7</v>
          </cell>
          <cell r="AT391">
            <v>0.7</v>
          </cell>
          <cell r="AU391">
            <v>0.95</v>
          </cell>
          <cell r="AV391">
            <v>0.95</v>
          </cell>
          <cell r="AW391">
            <v>0.95</v>
          </cell>
          <cell r="AX391">
            <v>0.95</v>
          </cell>
          <cell r="AY391">
            <v>0.95</v>
          </cell>
          <cell r="AZ391">
            <v>0.95</v>
          </cell>
          <cell r="BA391">
            <v>0.95</v>
          </cell>
          <cell r="BB391">
            <v>0.95</v>
          </cell>
          <cell r="BC391">
            <v>0.95</v>
          </cell>
          <cell r="BD391">
            <v>0.95</v>
          </cell>
          <cell r="BE391">
            <v>0.95</v>
          </cell>
          <cell r="BF391">
            <v>0.95</v>
          </cell>
          <cell r="BG391">
            <v>0.95</v>
          </cell>
          <cell r="BH391">
            <v>0.95</v>
          </cell>
          <cell r="BI391">
            <v>0.95</v>
          </cell>
          <cell r="BJ391">
            <v>0.95</v>
          </cell>
          <cell r="BK391">
            <v>0.95</v>
          </cell>
          <cell r="BL391">
            <v>0.95</v>
          </cell>
          <cell r="BM391">
            <v>0.95</v>
          </cell>
          <cell r="BN391">
            <v>0.95</v>
          </cell>
          <cell r="BO391">
            <v>0.95</v>
          </cell>
          <cell r="BP391">
            <v>0.95</v>
          </cell>
          <cell r="BQ391">
            <v>0.95</v>
          </cell>
          <cell r="BR391">
            <v>0.95</v>
          </cell>
          <cell r="BS391">
            <v>0.95</v>
          </cell>
          <cell r="BT391">
            <v>1</v>
          </cell>
          <cell r="BU391">
            <v>1</v>
          </cell>
          <cell r="BV391">
            <v>1</v>
          </cell>
          <cell r="BW391">
            <v>1</v>
          </cell>
          <cell r="BX391">
            <v>1</v>
          </cell>
          <cell r="BY391">
            <v>1</v>
          </cell>
          <cell r="BZ391">
            <v>1</v>
          </cell>
          <cell r="CA391">
            <v>1</v>
          </cell>
          <cell r="CB391">
            <v>1</v>
          </cell>
          <cell r="CC391">
            <v>1</v>
          </cell>
          <cell r="CD391">
            <v>1</v>
          </cell>
          <cell r="CE391">
            <v>1</v>
          </cell>
          <cell r="CF391">
            <v>1</v>
          </cell>
          <cell r="CG391">
            <v>1</v>
          </cell>
          <cell r="CH391">
            <v>1</v>
          </cell>
          <cell r="CI391">
            <v>1</v>
          </cell>
          <cell r="CJ391">
            <v>1</v>
          </cell>
          <cell r="CK391">
            <v>1</v>
          </cell>
        </row>
        <row r="392">
          <cell r="J392">
            <v>39355</v>
          </cell>
          <cell r="K392">
            <v>39437</v>
          </cell>
          <cell r="L392">
            <v>39534</v>
          </cell>
          <cell r="M392">
            <v>39549</v>
          </cell>
          <cell r="N392">
            <v>39563</v>
          </cell>
          <cell r="O392">
            <v>39642</v>
          </cell>
          <cell r="Q392" t="str">
            <v>R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0.5</v>
          </cell>
          <cell r="BP392">
            <v>0.5</v>
          </cell>
          <cell r="BQ392">
            <v>0.5</v>
          </cell>
          <cell r="BR392">
            <v>0.5</v>
          </cell>
          <cell r="BS392">
            <v>0.5</v>
          </cell>
          <cell r="BT392">
            <v>0.5</v>
          </cell>
          <cell r="BU392">
            <v>0.5</v>
          </cell>
          <cell r="BV392">
            <v>0.5</v>
          </cell>
          <cell r="BW392">
            <v>0.5</v>
          </cell>
          <cell r="BX392">
            <v>0.5</v>
          </cell>
          <cell r="BY392">
            <v>0.5</v>
          </cell>
          <cell r="BZ392">
            <v>0.5</v>
          </cell>
          <cell r="CA392">
            <v>0.5</v>
          </cell>
          <cell r="CB392">
            <v>0.7</v>
          </cell>
          <cell r="CC392">
            <v>0.7</v>
          </cell>
          <cell r="CD392">
            <v>0.7</v>
          </cell>
          <cell r="CE392">
            <v>0.7</v>
          </cell>
          <cell r="CF392">
            <v>0.7</v>
          </cell>
          <cell r="CG392">
            <v>0.95</v>
          </cell>
          <cell r="CH392">
            <v>0.95</v>
          </cell>
          <cell r="CI392">
            <v>0.95</v>
          </cell>
          <cell r="CJ392">
            <v>0.95</v>
          </cell>
          <cell r="CK392">
            <v>0.95</v>
          </cell>
        </row>
        <row r="393">
          <cell r="Q393" t="str">
            <v>E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0.5</v>
          </cell>
          <cell r="BO393">
            <v>0.5</v>
          </cell>
          <cell r="BP393">
            <v>0.5</v>
          </cell>
          <cell r="BQ393">
            <v>0.5</v>
          </cell>
          <cell r="BR393">
            <v>0.5</v>
          </cell>
          <cell r="BS393">
            <v>0.5</v>
          </cell>
          <cell r="BT393">
            <v>0.5</v>
          </cell>
          <cell r="BU393">
            <v>0.5</v>
          </cell>
          <cell r="BV393">
            <v>0.5</v>
          </cell>
          <cell r="BW393">
            <v>0.5</v>
          </cell>
          <cell r="BX393">
            <v>0.5</v>
          </cell>
          <cell r="BY393">
            <v>0.5</v>
          </cell>
          <cell r="BZ393">
            <v>0.5</v>
          </cell>
          <cell r="CA393">
            <v>0.5</v>
          </cell>
          <cell r="CB393">
            <v>0.5</v>
          </cell>
          <cell r="CC393">
            <v>0.5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</row>
        <row r="394">
          <cell r="D394" t="str">
            <v>01</v>
          </cell>
          <cell r="E394" t="str">
            <v>46</v>
          </cell>
          <cell r="F394" t="str">
            <v>I01</v>
          </cell>
          <cell r="G394" t="str">
            <v>TEC</v>
          </cell>
          <cell r="H394" t="str">
            <v>013</v>
          </cell>
          <cell r="I394" t="str">
            <v>LISTA DE MATERIALES DE TUBERIA Y ACCESORIOS PARA CONEXIÓN MECANICA</v>
          </cell>
          <cell r="J394">
            <v>39251</v>
          </cell>
          <cell r="K394">
            <v>39268</v>
          </cell>
          <cell r="L394">
            <v>39282</v>
          </cell>
          <cell r="M394">
            <v>39283</v>
          </cell>
          <cell r="N394">
            <v>39297</v>
          </cell>
          <cell r="O394">
            <v>39476</v>
          </cell>
          <cell r="P394">
            <v>47.397597687400363</v>
          </cell>
          <cell r="Q394" t="str">
            <v>P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0.5</v>
          </cell>
          <cell r="AQ394">
            <v>0.5</v>
          </cell>
          <cell r="AR394">
            <v>0.7</v>
          </cell>
          <cell r="AS394">
            <v>0.7</v>
          </cell>
          <cell r="AT394">
            <v>0.7</v>
          </cell>
          <cell r="AU394">
            <v>0.95</v>
          </cell>
          <cell r="AV394">
            <v>0.95</v>
          </cell>
          <cell r="AW394">
            <v>0.95</v>
          </cell>
          <cell r="AX394">
            <v>0.95</v>
          </cell>
          <cell r="AY394">
            <v>0.95</v>
          </cell>
          <cell r="AZ394">
            <v>0.95</v>
          </cell>
          <cell r="BA394">
            <v>0.95</v>
          </cell>
          <cell r="BB394">
            <v>0.95</v>
          </cell>
          <cell r="BC394">
            <v>0.95</v>
          </cell>
          <cell r="BD394">
            <v>0.95</v>
          </cell>
          <cell r="BE394">
            <v>0.95</v>
          </cell>
          <cell r="BF394">
            <v>0.95</v>
          </cell>
          <cell r="BG394">
            <v>0.95</v>
          </cell>
          <cell r="BH394">
            <v>0.95</v>
          </cell>
          <cell r="BI394">
            <v>0.95</v>
          </cell>
          <cell r="BJ394">
            <v>0.95</v>
          </cell>
          <cell r="BK394">
            <v>0.95</v>
          </cell>
          <cell r="BL394">
            <v>0.95</v>
          </cell>
          <cell r="BM394">
            <v>0.95</v>
          </cell>
          <cell r="BN394">
            <v>0.95</v>
          </cell>
          <cell r="BO394">
            <v>0.95</v>
          </cell>
          <cell r="BP394">
            <v>0.95</v>
          </cell>
          <cell r="BQ394">
            <v>0.95</v>
          </cell>
          <cell r="BR394">
            <v>0.95</v>
          </cell>
          <cell r="BS394">
            <v>0.95</v>
          </cell>
          <cell r="BT394">
            <v>1</v>
          </cell>
          <cell r="BU394">
            <v>1</v>
          </cell>
          <cell r="BV394">
            <v>1</v>
          </cell>
          <cell r="BW394">
            <v>1</v>
          </cell>
          <cell r="BX394">
            <v>1</v>
          </cell>
          <cell r="BY394">
            <v>1</v>
          </cell>
          <cell r="BZ394">
            <v>1</v>
          </cell>
          <cell r="CA394">
            <v>1</v>
          </cell>
          <cell r="CB394">
            <v>1</v>
          </cell>
          <cell r="CC394">
            <v>1</v>
          </cell>
          <cell r="CD394">
            <v>1</v>
          </cell>
          <cell r="CE394">
            <v>1</v>
          </cell>
          <cell r="CF394">
            <v>1</v>
          </cell>
          <cell r="CG394">
            <v>1</v>
          </cell>
          <cell r="CH394">
            <v>1</v>
          </cell>
          <cell r="CI394">
            <v>1</v>
          </cell>
          <cell r="CJ394">
            <v>1</v>
          </cell>
          <cell r="CK394">
            <v>1</v>
          </cell>
        </row>
        <row r="395">
          <cell r="J395">
            <v>39251</v>
          </cell>
          <cell r="K395">
            <v>39337</v>
          </cell>
          <cell r="L395">
            <v>39337</v>
          </cell>
          <cell r="M395">
            <v>39337</v>
          </cell>
          <cell r="N395">
            <v>39344</v>
          </cell>
          <cell r="O395">
            <v>39642</v>
          </cell>
          <cell r="Q395" t="str">
            <v>R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0.7</v>
          </cell>
          <cell r="BA395">
            <v>0.95</v>
          </cell>
          <cell r="BB395">
            <v>0.95</v>
          </cell>
          <cell r="BC395">
            <v>0.95</v>
          </cell>
          <cell r="BD395">
            <v>0.95</v>
          </cell>
          <cell r="BE395">
            <v>0.95</v>
          </cell>
          <cell r="BF395">
            <v>0.95</v>
          </cell>
          <cell r="BG395">
            <v>0.95</v>
          </cell>
          <cell r="BH395">
            <v>0.95</v>
          </cell>
          <cell r="BI395">
            <v>0.95</v>
          </cell>
          <cell r="BJ395">
            <v>0.95</v>
          </cell>
          <cell r="BK395">
            <v>0.95</v>
          </cell>
          <cell r="BL395">
            <v>0.95</v>
          </cell>
          <cell r="BM395">
            <v>0.95</v>
          </cell>
          <cell r="BN395">
            <v>0.95</v>
          </cell>
          <cell r="BO395">
            <v>0.95</v>
          </cell>
          <cell r="BP395">
            <v>0.95</v>
          </cell>
          <cell r="BQ395">
            <v>0.95</v>
          </cell>
          <cell r="BR395">
            <v>0.95</v>
          </cell>
          <cell r="BS395">
            <v>0.95</v>
          </cell>
          <cell r="BT395">
            <v>0.95</v>
          </cell>
          <cell r="BU395">
            <v>0.95</v>
          </cell>
          <cell r="BV395">
            <v>0.95</v>
          </cell>
          <cell r="BW395">
            <v>0.95</v>
          </cell>
          <cell r="BX395">
            <v>0.95</v>
          </cell>
          <cell r="BY395">
            <v>0.95</v>
          </cell>
          <cell r="BZ395">
            <v>0.95</v>
          </cell>
          <cell r="CA395">
            <v>0.95</v>
          </cell>
          <cell r="CB395">
            <v>0.95</v>
          </cell>
          <cell r="CC395">
            <v>0.95</v>
          </cell>
          <cell r="CD395">
            <v>0.95</v>
          </cell>
          <cell r="CE395">
            <v>0.95</v>
          </cell>
          <cell r="CF395">
            <v>0.95</v>
          </cell>
          <cell r="CG395">
            <v>0.95</v>
          </cell>
          <cell r="CH395">
            <v>0.95</v>
          </cell>
          <cell r="CI395">
            <v>0.95</v>
          </cell>
          <cell r="CJ395">
            <v>0.95</v>
          </cell>
          <cell r="CK395">
            <v>0.95</v>
          </cell>
        </row>
        <row r="396">
          <cell r="Q396" t="str">
            <v>E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0.5</v>
          </cell>
          <cell r="BA396">
            <v>0.95</v>
          </cell>
          <cell r="BB396">
            <v>0.95</v>
          </cell>
          <cell r="BC396">
            <v>0.95</v>
          </cell>
          <cell r="BD396">
            <v>0.95</v>
          </cell>
          <cell r="BE396">
            <v>0.95</v>
          </cell>
          <cell r="BF396">
            <v>0.95</v>
          </cell>
          <cell r="BG396">
            <v>0.95</v>
          </cell>
          <cell r="BH396">
            <v>0.95</v>
          </cell>
          <cell r="BI396">
            <v>0.95</v>
          </cell>
          <cell r="BJ396">
            <v>0.95</v>
          </cell>
          <cell r="BK396">
            <v>0.95</v>
          </cell>
          <cell r="BL396">
            <v>0.95</v>
          </cell>
          <cell r="BM396">
            <v>0.95</v>
          </cell>
          <cell r="BN396">
            <v>0.95</v>
          </cell>
          <cell r="BO396">
            <v>0.95</v>
          </cell>
          <cell r="BP396">
            <v>0.95</v>
          </cell>
          <cell r="BQ396">
            <v>0.95</v>
          </cell>
          <cell r="BR396">
            <v>0.95</v>
          </cell>
          <cell r="BS396">
            <v>0.95</v>
          </cell>
          <cell r="BT396">
            <v>0.95</v>
          </cell>
          <cell r="BU396">
            <v>0.95</v>
          </cell>
          <cell r="BV396">
            <v>0.95</v>
          </cell>
          <cell r="BW396">
            <v>0.95</v>
          </cell>
          <cell r="BX396">
            <v>0.95</v>
          </cell>
          <cell r="BY396">
            <v>0.95</v>
          </cell>
          <cell r="BZ396">
            <v>0.95</v>
          </cell>
          <cell r="CA396">
            <v>0.95</v>
          </cell>
          <cell r="CB396">
            <v>0.95</v>
          </cell>
          <cell r="CC396">
            <v>0.95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</row>
        <row r="397">
          <cell r="D397" t="str">
            <v>01</v>
          </cell>
          <cell r="E397" t="str">
            <v>46</v>
          </cell>
          <cell r="F397" t="str">
            <v>I01</v>
          </cell>
          <cell r="G397" t="str">
            <v>TEC</v>
          </cell>
          <cell r="H397" t="str">
            <v>015</v>
          </cell>
          <cell r="I397" t="str">
            <v>LISTA DE MATERIALES PARA CONEXION ELECTRICA DE INSTRUMENTOS</v>
          </cell>
          <cell r="J397">
            <v>39251</v>
          </cell>
          <cell r="K397">
            <v>39268</v>
          </cell>
          <cell r="L397">
            <v>39282</v>
          </cell>
          <cell r="M397">
            <v>39283</v>
          </cell>
          <cell r="N397">
            <v>39297</v>
          </cell>
          <cell r="O397">
            <v>39476</v>
          </cell>
          <cell r="P397">
            <v>47.397597687400363</v>
          </cell>
          <cell r="Q397" t="str">
            <v>P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0.5</v>
          </cell>
          <cell r="AQ397">
            <v>0.5</v>
          </cell>
          <cell r="AR397">
            <v>0.7</v>
          </cell>
          <cell r="AS397">
            <v>0.7</v>
          </cell>
          <cell r="AT397">
            <v>0.7</v>
          </cell>
          <cell r="AU397">
            <v>0.95</v>
          </cell>
          <cell r="AV397">
            <v>0.95</v>
          </cell>
          <cell r="AW397">
            <v>0.95</v>
          </cell>
          <cell r="AX397">
            <v>0.95</v>
          </cell>
          <cell r="AY397">
            <v>0.95</v>
          </cell>
          <cell r="AZ397">
            <v>0.95</v>
          </cell>
          <cell r="BA397">
            <v>0.95</v>
          </cell>
          <cell r="BB397">
            <v>0.95</v>
          </cell>
          <cell r="BC397">
            <v>0.95</v>
          </cell>
          <cell r="BD397">
            <v>0.95</v>
          </cell>
          <cell r="BE397">
            <v>0.95</v>
          </cell>
          <cell r="BF397">
            <v>0.95</v>
          </cell>
          <cell r="BG397">
            <v>0.95</v>
          </cell>
          <cell r="BH397">
            <v>0.95</v>
          </cell>
          <cell r="BI397">
            <v>0.95</v>
          </cell>
          <cell r="BJ397">
            <v>0.95</v>
          </cell>
          <cell r="BK397">
            <v>0.95</v>
          </cell>
          <cell r="BL397">
            <v>0.95</v>
          </cell>
          <cell r="BM397">
            <v>0.95</v>
          </cell>
          <cell r="BN397">
            <v>0.95</v>
          </cell>
          <cell r="BO397">
            <v>0.95</v>
          </cell>
          <cell r="BP397">
            <v>0.95</v>
          </cell>
          <cell r="BQ397">
            <v>0.95</v>
          </cell>
          <cell r="BR397">
            <v>0.95</v>
          </cell>
          <cell r="BS397">
            <v>0.95</v>
          </cell>
          <cell r="BT397">
            <v>1</v>
          </cell>
          <cell r="BU397">
            <v>1</v>
          </cell>
          <cell r="BV397">
            <v>1</v>
          </cell>
          <cell r="BW397">
            <v>1</v>
          </cell>
          <cell r="BX397">
            <v>1</v>
          </cell>
          <cell r="BY397">
            <v>1</v>
          </cell>
          <cell r="BZ397">
            <v>1</v>
          </cell>
          <cell r="CA397">
            <v>1</v>
          </cell>
          <cell r="CB397">
            <v>1</v>
          </cell>
          <cell r="CC397">
            <v>1</v>
          </cell>
          <cell r="CD397">
            <v>1</v>
          </cell>
          <cell r="CE397">
            <v>1</v>
          </cell>
          <cell r="CF397">
            <v>1</v>
          </cell>
          <cell r="CG397">
            <v>1</v>
          </cell>
          <cell r="CH397">
            <v>1</v>
          </cell>
          <cell r="CI397">
            <v>1</v>
          </cell>
          <cell r="CJ397">
            <v>1</v>
          </cell>
          <cell r="CK397">
            <v>1</v>
          </cell>
        </row>
        <row r="398">
          <cell r="J398">
            <v>39251</v>
          </cell>
          <cell r="K398">
            <v>39339</v>
          </cell>
          <cell r="L398">
            <v>39396</v>
          </cell>
          <cell r="M398">
            <v>39410</v>
          </cell>
          <cell r="N398">
            <v>39424</v>
          </cell>
          <cell r="O398">
            <v>39642</v>
          </cell>
          <cell r="Q398" t="str">
            <v>R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0.5</v>
          </cell>
          <cell r="BB398">
            <v>0.5</v>
          </cell>
          <cell r="BC398">
            <v>0.5</v>
          </cell>
          <cell r="BD398">
            <v>0.5</v>
          </cell>
          <cell r="BE398">
            <v>0.5</v>
          </cell>
          <cell r="BF398">
            <v>0.5</v>
          </cell>
          <cell r="BG398">
            <v>0.5</v>
          </cell>
          <cell r="BH398">
            <v>0.5</v>
          </cell>
          <cell r="BI398">
            <v>0.7</v>
          </cell>
          <cell r="BJ398">
            <v>0.7</v>
          </cell>
          <cell r="BK398">
            <v>0.7</v>
          </cell>
          <cell r="BL398">
            <v>0.7</v>
          </cell>
          <cell r="BM398">
            <v>0.95</v>
          </cell>
          <cell r="BN398">
            <v>0.95</v>
          </cell>
          <cell r="BO398">
            <v>0.95</v>
          </cell>
          <cell r="BP398">
            <v>0.95</v>
          </cell>
          <cell r="BQ398">
            <v>0.95</v>
          </cell>
          <cell r="BR398">
            <v>0.95</v>
          </cell>
          <cell r="BS398">
            <v>0.95</v>
          </cell>
          <cell r="BT398">
            <v>0.95</v>
          </cell>
          <cell r="BU398">
            <v>0.95</v>
          </cell>
          <cell r="BV398">
            <v>0.95</v>
          </cell>
          <cell r="BW398">
            <v>0.95</v>
          </cell>
          <cell r="BX398">
            <v>0.95</v>
          </cell>
          <cell r="BY398">
            <v>0.95</v>
          </cell>
          <cell r="BZ398">
            <v>0.95</v>
          </cell>
          <cell r="CA398">
            <v>0.95</v>
          </cell>
          <cell r="CB398">
            <v>0.95</v>
          </cell>
          <cell r="CC398">
            <v>0.95</v>
          </cell>
          <cell r="CD398">
            <v>0.95</v>
          </cell>
          <cell r="CE398">
            <v>0.95</v>
          </cell>
          <cell r="CF398">
            <v>0.95</v>
          </cell>
          <cell r="CG398">
            <v>0.95</v>
          </cell>
          <cell r="CH398">
            <v>0.95</v>
          </cell>
          <cell r="CI398">
            <v>0.95</v>
          </cell>
          <cell r="CJ398">
            <v>0.95</v>
          </cell>
          <cell r="CK398">
            <v>0.95</v>
          </cell>
        </row>
        <row r="399">
          <cell r="Q399" t="str">
            <v>E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0.5</v>
          </cell>
          <cell r="BA399">
            <v>0.95</v>
          </cell>
          <cell r="BB399">
            <v>0.95</v>
          </cell>
          <cell r="BC399">
            <v>0.95</v>
          </cell>
          <cell r="BD399">
            <v>0.95</v>
          </cell>
          <cell r="BE399">
            <v>0.95</v>
          </cell>
          <cell r="BF399">
            <v>0.95</v>
          </cell>
          <cell r="BG399">
            <v>0.95</v>
          </cell>
          <cell r="BH399">
            <v>0.95</v>
          </cell>
          <cell r="BI399">
            <v>0.95</v>
          </cell>
          <cell r="BJ399">
            <v>0.95</v>
          </cell>
          <cell r="BK399">
            <v>0.95</v>
          </cell>
          <cell r="BL399">
            <v>0.95</v>
          </cell>
          <cell r="BM399">
            <v>0.95</v>
          </cell>
          <cell r="BN399">
            <v>0.95</v>
          </cell>
          <cell r="BO399">
            <v>0.95</v>
          </cell>
          <cell r="BP399">
            <v>0.95</v>
          </cell>
          <cell r="BQ399">
            <v>0.95</v>
          </cell>
          <cell r="BR399">
            <v>0.95</v>
          </cell>
          <cell r="BS399">
            <v>0.95</v>
          </cell>
          <cell r="BT399">
            <v>0.95</v>
          </cell>
          <cell r="BU399">
            <v>0.95</v>
          </cell>
          <cell r="BV399">
            <v>0.95</v>
          </cell>
          <cell r="BW399">
            <v>0.95</v>
          </cell>
          <cell r="BX399">
            <v>0.95</v>
          </cell>
          <cell r="BY399">
            <v>0.95</v>
          </cell>
          <cell r="BZ399">
            <v>0.95</v>
          </cell>
          <cell r="CA399">
            <v>0.95</v>
          </cell>
          <cell r="CB399">
            <v>0.95</v>
          </cell>
          <cell r="CC399">
            <v>0.95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</row>
        <row r="400">
          <cell r="D400" t="str">
            <v>01</v>
          </cell>
          <cell r="E400" t="str">
            <v>46</v>
          </cell>
          <cell r="F400" t="str">
            <v>I01</v>
          </cell>
          <cell r="G400" t="str">
            <v>ESP</v>
          </cell>
          <cell r="H400" t="str">
            <v>002</v>
          </cell>
          <cell r="I400" t="str">
            <v>ESQUEMATICOS (PANTALLAS)</v>
          </cell>
          <cell r="J400">
            <v>39232</v>
          </cell>
          <cell r="K400">
            <v>39247</v>
          </cell>
          <cell r="L400">
            <v>39261</v>
          </cell>
          <cell r="M400">
            <v>39268</v>
          </cell>
          <cell r="N400">
            <v>39282</v>
          </cell>
          <cell r="O400">
            <v>39476</v>
          </cell>
          <cell r="P400">
            <v>35.797597687400362</v>
          </cell>
          <cell r="Q400" t="str">
            <v>P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0.5</v>
          </cell>
          <cell r="AN400">
            <v>0.5</v>
          </cell>
          <cell r="AO400">
            <v>0.7</v>
          </cell>
          <cell r="AP400">
            <v>0.7</v>
          </cell>
          <cell r="AQ400">
            <v>0.7</v>
          </cell>
          <cell r="AR400">
            <v>0.95</v>
          </cell>
          <cell r="AS400">
            <v>0.95</v>
          </cell>
          <cell r="AT400">
            <v>0.95</v>
          </cell>
          <cell r="AU400">
            <v>0.95</v>
          </cell>
          <cell r="AV400">
            <v>0.95</v>
          </cell>
          <cell r="AW400">
            <v>0.95</v>
          </cell>
          <cell r="AX400">
            <v>0.95</v>
          </cell>
          <cell r="AY400">
            <v>0.95</v>
          </cell>
          <cell r="AZ400">
            <v>0.95</v>
          </cell>
          <cell r="BA400">
            <v>0.95</v>
          </cell>
          <cell r="BB400">
            <v>0.95</v>
          </cell>
          <cell r="BC400">
            <v>0.95</v>
          </cell>
          <cell r="BD400">
            <v>0.95</v>
          </cell>
          <cell r="BE400">
            <v>0.95</v>
          </cell>
          <cell r="BF400">
            <v>0.95</v>
          </cell>
          <cell r="BG400">
            <v>0.95</v>
          </cell>
          <cell r="BH400">
            <v>0.95</v>
          </cell>
          <cell r="BI400">
            <v>0.95</v>
          </cell>
          <cell r="BJ400">
            <v>0.95</v>
          </cell>
          <cell r="BK400">
            <v>0.95</v>
          </cell>
          <cell r="BL400">
            <v>0.95</v>
          </cell>
          <cell r="BM400">
            <v>0.95</v>
          </cell>
          <cell r="BN400">
            <v>0.95</v>
          </cell>
          <cell r="BO400">
            <v>0.95</v>
          </cell>
          <cell r="BP400">
            <v>0.95</v>
          </cell>
          <cell r="BQ400">
            <v>0.95</v>
          </cell>
          <cell r="BR400">
            <v>0.95</v>
          </cell>
          <cell r="BS400">
            <v>0.95</v>
          </cell>
          <cell r="BT400">
            <v>1</v>
          </cell>
          <cell r="BU400">
            <v>1</v>
          </cell>
          <cell r="BV400">
            <v>1</v>
          </cell>
          <cell r="BW400">
            <v>1</v>
          </cell>
          <cell r="BX400">
            <v>1</v>
          </cell>
          <cell r="BY400">
            <v>1</v>
          </cell>
          <cell r="BZ400">
            <v>1</v>
          </cell>
          <cell r="CA400">
            <v>1</v>
          </cell>
          <cell r="CB400">
            <v>1</v>
          </cell>
          <cell r="CC400">
            <v>1</v>
          </cell>
          <cell r="CD400">
            <v>1</v>
          </cell>
          <cell r="CE400">
            <v>1</v>
          </cell>
          <cell r="CF400">
            <v>1</v>
          </cell>
          <cell r="CG400">
            <v>1</v>
          </cell>
          <cell r="CH400">
            <v>1</v>
          </cell>
          <cell r="CI400">
            <v>1</v>
          </cell>
          <cell r="CJ400">
            <v>1</v>
          </cell>
          <cell r="CK400">
            <v>1</v>
          </cell>
        </row>
        <row r="401">
          <cell r="J401">
            <v>39345</v>
          </cell>
          <cell r="K401">
            <v>39371</v>
          </cell>
          <cell r="L401">
            <v>39479</v>
          </cell>
          <cell r="M401">
            <v>39486</v>
          </cell>
          <cell r="N401">
            <v>39507</v>
          </cell>
          <cell r="O401">
            <v>39642</v>
          </cell>
          <cell r="Q401" t="str">
            <v>R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0.5</v>
          </cell>
          <cell r="BF401">
            <v>0.5</v>
          </cell>
          <cell r="BG401">
            <v>0.5</v>
          </cell>
          <cell r="BH401">
            <v>0.5</v>
          </cell>
          <cell r="BI401">
            <v>0.5</v>
          </cell>
          <cell r="BJ401">
            <v>0.5</v>
          </cell>
          <cell r="BK401">
            <v>0.5</v>
          </cell>
          <cell r="BL401">
            <v>0.5</v>
          </cell>
          <cell r="BM401">
            <v>0.5</v>
          </cell>
          <cell r="BN401">
            <v>0.5</v>
          </cell>
          <cell r="BO401">
            <v>0.5</v>
          </cell>
          <cell r="BP401">
            <v>0.5</v>
          </cell>
          <cell r="BQ401">
            <v>0.5</v>
          </cell>
          <cell r="BR401">
            <v>0.5</v>
          </cell>
          <cell r="BS401">
            <v>0.5</v>
          </cell>
          <cell r="BT401">
            <v>0.5</v>
          </cell>
          <cell r="BU401">
            <v>0.7</v>
          </cell>
          <cell r="BV401">
            <v>0.7</v>
          </cell>
          <cell r="BW401">
            <v>0.7</v>
          </cell>
          <cell r="BX401">
            <v>0.7</v>
          </cell>
          <cell r="BY401">
            <v>0.95</v>
          </cell>
          <cell r="BZ401">
            <v>0.95</v>
          </cell>
          <cell r="CA401">
            <v>0.95</v>
          </cell>
          <cell r="CB401">
            <v>0.95</v>
          </cell>
          <cell r="CC401">
            <v>0.95</v>
          </cell>
          <cell r="CD401">
            <v>0.95</v>
          </cell>
          <cell r="CE401">
            <v>0.95</v>
          </cell>
          <cell r="CF401">
            <v>0.95</v>
          </cell>
          <cell r="CG401">
            <v>0.95</v>
          </cell>
          <cell r="CH401">
            <v>0.95</v>
          </cell>
          <cell r="CI401">
            <v>0.95</v>
          </cell>
          <cell r="CJ401">
            <v>0.95</v>
          </cell>
          <cell r="CK401">
            <v>0.95</v>
          </cell>
        </row>
        <row r="402">
          <cell r="Q402" t="str">
            <v>E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0.5</v>
          </cell>
          <cell r="BJ402">
            <v>0.5</v>
          </cell>
          <cell r="BK402">
            <v>0.5</v>
          </cell>
          <cell r="BL402">
            <v>0.5</v>
          </cell>
          <cell r="BM402">
            <v>0.5</v>
          </cell>
          <cell r="BN402">
            <v>0.5</v>
          </cell>
          <cell r="BO402">
            <v>0.5</v>
          </cell>
          <cell r="BP402">
            <v>0.5</v>
          </cell>
          <cell r="BQ402">
            <v>0.5</v>
          </cell>
          <cell r="BR402">
            <v>0.5</v>
          </cell>
          <cell r="BS402">
            <v>0.5</v>
          </cell>
          <cell r="BT402">
            <v>0.5</v>
          </cell>
          <cell r="BU402">
            <v>0.5</v>
          </cell>
          <cell r="BV402">
            <v>0.5</v>
          </cell>
          <cell r="BW402">
            <v>0.7</v>
          </cell>
          <cell r="BX402">
            <v>0.7</v>
          </cell>
          <cell r="BY402">
            <v>0.7</v>
          </cell>
          <cell r="BZ402">
            <v>0.7</v>
          </cell>
          <cell r="CA402">
            <v>0.7</v>
          </cell>
          <cell r="CB402">
            <v>0.7</v>
          </cell>
          <cell r="CC402">
            <v>0.7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</row>
        <row r="403">
          <cell r="D403" t="str">
            <v>01</v>
          </cell>
          <cell r="E403" t="str">
            <v>46</v>
          </cell>
          <cell r="F403" t="str">
            <v>I01</v>
          </cell>
          <cell r="G403" t="str">
            <v>TEC</v>
          </cell>
          <cell r="H403" t="str">
            <v>016</v>
          </cell>
          <cell r="I403" t="str">
            <v>LISTA DE MATERIALES PARA CONEXION NEUMATICA DE INSTRUMENTOS</v>
          </cell>
          <cell r="J403">
            <v>39321</v>
          </cell>
          <cell r="K403">
            <v>39337</v>
          </cell>
          <cell r="L403">
            <v>39337</v>
          </cell>
          <cell r="M403">
            <v>39337</v>
          </cell>
          <cell r="N403">
            <v>39344</v>
          </cell>
          <cell r="O403">
            <v>39568</v>
          </cell>
          <cell r="P403">
            <v>47.397597687400363</v>
          </cell>
          <cell r="Q403" t="str">
            <v>P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0.7</v>
          </cell>
          <cell r="BA403">
            <v>0.95</v>
          </cell>
          <cell r="BB403">
            <v>0.95</v>
          </cell>
          <cell r="BC403">
            <v>0.95</v>
          </cell>
          <cell r="BD403">
            <v>0.95</v>
          </cell>
          <cell r="BE403">
            <v>0.95</v>
          </cell>
          <cell r="BF403">
            <v>0.95</v>
          </cell>
          <cell r="BG403">
            <v>0.95</v>
          </cell>
          <cell r="BH403">
            <v>0.95</v>
          </cell>
          <cell r="BI403">
            <v>0.95</v>
          </cell>
          <cell r="BJ403">
            <v>0.95</v>
          </cell>
          <cell r="BK403">
            <v>0.95</v>
          </cell>
          <cell r="BL403">
            <v>0.95</v>
          </cell>
          <cell r="BM403">
            <v>0.95</v>
          </cell>
          <cell r="BN403">
            <v>0.95</v>
          </cell>
          <cell r="BO403">
            <v>0.95</v>
          </cell>
          <cell r="BP403">
            <v>0.95</v>
          </cell>
          <cell r="BQ403">
            <v>0.95</v>
          </cell>
          <cell r="BR403">
            <v>0.95</v>
          </cell>
          <cell r="BS403">
            <v>0.95</v>
          </cell>
          <cell r="BT403">
            <v>0.95</v>
          </cell>
          <cell r="BU403">
            <v>0.95</v>
          </cell>
          <cell r="BV403">
            <v>0.95</v>
          </cell>
          <cell r="BW403">
            <v>0.95</v>
          </cell>
          <cell r="BX403">
            <v>0.95</v>
          </cell>
          <cell r="BY403">
            <v>0.95</v>
          </cell>
          <cell r="BZ403">
            <v>0.95</v>
          </cell>
          <cell r="CA403">
            <v>0.95</v>
          </cell>
          <cell r="CB403">
            <v>0.95</v>
          </cell>
          <cell r="CC403">
            <v>0.95</v>
          </cell>
          <cell r="CD403">
            <v>0.95</v>
          </cell>
          <cell r="CE403">
            <v>0.95</v>
          </cell>
          <cell r="CF403">
            <v>0.95</v>
          </cell>
          <cell r="CG403">
            <v>1</v>
          </cell>
          <cell r="CH403">
            <v>1</v>
          </cell>
          <cell r="CI403">
            <v>1</v>
          </cell>
          <cell r="CJ403">
            <v>1</v>
          </cell>
          <cell r="CK403">
            <v>1</v>
          </cell>
        </row>
        <row r="404">
          <cell r="J404">
            <v>39321</v>
          </cell>
          <cell r="K404">
            <v>39337</v>
          </cell>
          <cell r="L404">
            <v>39337</v>
          </cell>
          <cell r="M404">
            <v>39337</v>
          </cell>
          <cell r="N404">
            <v>39344</v>
          </cell>
          <cell r="O404">
            <v>39642</v>
          </cell>
          <cell r="Q404" t="str">
            <v>R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0.7</v>
          </cell>
          <cell r="BA404">
            <v>0.95</v>
          </cell>
          <cell r="BB404">
            <v>0.95</v>
          </cell>
          <cell r="BC404">
            <v>0.95</v>
          </cell>
          <cell r="BD404">
            <v>0.95</v>
          </cell>
          <cell r="BE404">
            <v>0.95</v>
          </cell>
          <cell r="BF404">
            <v>0.95</v>
          </cell>
          <cell r="BG404">
            <v>0.95</v>
          </cell>
          <cell r="BH404">
            <v>0.95</v>
          </cell>
          <cell r="BI404">
            <v>0.95</v>
          </cell>
          <cell r="BJ404">
            <v>0.95</v>
          </cell>
          <cell r="BK404">
            <v>0.95</v>
          </cell>
          <cell r="BL404">
            <v>0.95</v>
          </cell>
          <cell r="BM404">
            <v>0.95</v>
          </cell>
          <cell r="BN404">
            <v>0.95</v>
          </cell>
          <cell r="BO404">
            <v>0.95</v>
          </cell>
          <cell r="BP404">
            <v>0.95</v>
          </cell>
          <cell r="BQ404">
            <v>0.95</v>
          </cell>
          <cell r="BR404">
            <v>0.95</v>
          </cell>
          <cell r="BS404">
            <v>0.95</v>
          </cell>
          <cell r="BT404">
            <v>0.95</v>
          </cell>
          <cell r="BU404">
            <v>0.95</v>
          </cell>
          <cell r="BV404">
            <v>0.95</v>
          </cell>
          <cell r="BW404">
            <v>0.95</v>
          </cell>
          <cell r="BX404">
            <v>0.95</v>
          </cell>
          <cell r="BY404">
            <v>0.95</v>
          </cell>
          <cell r="BZ404">
            <v>0.95</v>
          </cell>
          <cell r="CA404">
            <v>0.95</v>
          </cell>
          <cell r="CB404">
            <v>0.95</v>
          </cell>
          <cell r="CC404">
            <v>0.95</v>
          </cell>
          <cell r="CD404">
            <v>0.95</v>
          </cell>
          <cell r="CE404">
            <v>0.95</v>
          </cell>
          <cell r="CF404">
            <v>0.95</v>
          </cell>
          <cell r="CG404">
            <v>0.95</v>
          </cell>
          <cell r="CH404">
            <v>0.95</v>
          </cell>
          <cell r="CI404">
            <v>0.95</v>
          </cell>
          <cell r="CJ404">
            <v>0.95</v>
          </cell>
          <cell r="CK404">
            <v>0.95</v>
          </cell>
        </row>
        <row r="405">
          <cell r="Q405" t="str">
            <v>E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0.5</v>
          </cell>
          <cell r="BA405">
            <v>0.95</v>
          </cell>
          <cell r="BB405">
            <v>0.95</v>
          </cell>
          <cell r="BC405">
            <v>0.95</v>
          </cell>
          <cell r="BD405">
            <v>0.95</v>
          </cell>
          <cell r="BE405">
            <v>0.95</v>
          </cell>
          <cell r="BF405">
            <v>0.95</v>
          </cell>
          <cell r="BG405">
            <v>0.95</v>
          </cell>
          <cell r="BH405">
            <v>0.95</v>
          </cell>
          <cell r="BI405">
            <v>0.95</v>
          </cell>
          <cell r="BJ405">
            <v>0.95</v>
          </cell>
          <cell r="BK405">
            <v>0.95</v>
          </cell>
          <cell r="BL405">
            <v>0.95</v>
          </cell>
          <cell r="BM405">
            <v>0.95</v>
          </cell>
          <cell r="BN405">
            <v>0.95</v>
          </cell>
          <cell r="BO405">
            <v>0.95</v>
          </cell>
          <cell r="BP405">
            <v>0.95</v>
          </cell>
          <cell r="BQ405">
            <v>0.95</v>
          </cell>
          <cell r="BR405">
            <v>0.95</v>
          </cell>
          <cell r="BS405">
            <v>0.95</v>
          </cell>
          <cell r="BT405">
            <v>0.95</v>
          </cell>
          <cell r="BU405">
            <v>0.95</v>
          </cell>
          <cell r="BV405">
            <v>0.95</v>
          </cell>
          <cell r="BW405">
            <v>0.95</v>
          </cell>
          <cell r="BX405">
            <v>0.95</v>
          </cell>
          <cell r="BY405">
            <v>0.95</v>
          </cell>
          <cell r="BZ405">
            <v>0.95</v>
          </cell>
          <cell r="CA405">
            <v>0.95</v>
          </cell>
          <cell r="CB405">
            <v>0.95</v>
          </cell>
          <cell r="CC405">
            <v>0.95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</row>
        <row r="406">
          <cell r="D406" t="str">
            <v>01</v>
          </cell>
          <cell r="E406" t="str">
            <v>46</v>
          </cell>
          <cell r="F406" t="str">
            <v>I01</v>
          </cell>
          <cell r="G406" t="str">
            <v>TEC</v>
          </cell>
          <cell r="H406" t="str">
            <v>018</v>
          </cell>
          <cell r="I406" t="str">
            <v>LISTA DE BANDEJAS Y ACCESORIOS DE BANDEJAS</v>
          </cell>
          <cell r="J406">
            <v>39421</v>
          </cell>
          <cell r="K406">
            <v>39437</v>
          </cell>
          <cell r="L406">
            <v>39534</v>
          </cell>
          <cell r="M406">
            <v>39549</v>
          </cell>
          <cell r="N406">
            <v>39563</v>
          </cell>
          <cell r="O406">
            <v>39568</v>
          </cell>
          <cell r="P406">
            <v>35.797597687400362</v>
          </cell>
          <cell r="Q406" t="str">
            <v>P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0.5</v>
          </cell>
          <cell r="BP406">
            <v>0.5</v>
          </cell>
          <cell r="BQ406">
            <v>0.5</v>
          </cell>
          <cell r="BR406">
            <v>0.5</v>
          </cell>
          <cell r="BS406">
            <v>0.5</v>
          </cell>
          <cell r="BT406">
            <v>0.5</v>
          </cell>
          <cell r="BU406">
            <v>0.5</v>
          </cell>
          <cell r="BV406">
            <v>0.5</v>
          </cell>
          <cell r="BW406">
            <v>0.5</v>
          </cell>
          <cell r="BX406">
            <v>0.5</v>
          </cell>
          <cell r="BY406">
            <v>0.5</v>
          </cell>
          <cell r="BZ406">
            <v>0.5</v>
          </cell>
          <cell r="CA406">
            <v>0.5</v>
          </cell>
          <cell r="CB406">
            <v>0.7</v>
          </cell>
          <cell r="CC406">
            <v>0.7</v>
          </cell>
          <cell r="CD406">
            <v>0.7</v>
          </cell>
          <cell r="CE406">
            <v>0.7</v>
          </cell>
          <cell r="CF406">
            <v>0.7</v>
          </cell>
          <cell r="CG406">
            <v>1</v>
          </cell>
          <cell r="CH406">
            <v>1</v>
          </cell>
          <cell r="CI406">
            <v>1</v>
          </cell>
          <cell r="CJ406">
            <v>1</v>
          </cell>
          <cell r="CK406">
            <v>1</v>
          </cell>
        </row>
        <row r="407">
          <cell r="J407">
            <v>39421</v>
          </cell>
          <cell r="K407">
            <v>39437</v>
          </cell>
          <cell r="L407">
            <v>39534</v>
          </cell>
          <cell r="M407">
            <v>39549</v>
          </cell>
          <cell r="N407">
            <v>39563</v>
          </cell>
          <cell r="O407">
            <v>39642</v>
          </cell>
          <cell r="Q407" t="str">
            <v>R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0.5</v>
          </cell>
          <cell r="BP407">
            <v>0.5</v>
          </cell>
          <cell r="BQ407">
            <v>0.5</v>
          </cell>
          <cell r="BR407">
            <v>0.5</v>
          </cell>
          <cell r="BS407">
            <v>0.5</v>
          </cell>
          <cell r="BT407">
            <v>0.5</v>
          </cell>
          <cell r="BU407">
            <v>0.5</v>
          </cell>
          <cell r="BV407">
            <v>0.5</v>
          </cell>
          <cell r="BW407">
            <v>0.5</v>
          </cell>
          <cell r="BX407">
            <v>0.5</v>
          </cell>
          <cell r="BY407">
            <v>0.5</v>
          </cell>
          <cell r="BZ407">
            <v>0.5</v>
          </cell>
          <cell r="CA407">
            <v>0.5</v>
          </cell>
          <cell r="CB407">
            <v>0.7</v>
          </cell>
          <cell r="CC407">
            <v>0.7</v>
          </cell>
          <cell r="CD407">
            <v>0.7</v>
          </cell>
          <cell r="CE407">
            <v>0.7</v>
          </cell>
          <cell r="CF407">
            <v>0.7</v>
          </cell>
          <cell r="CG407">
            <v>0.95</v>
          </cell>
          <cell r="CH407">
            <v>0.95</v>
          </cell>
          <cell r="CI407">
            <v>0.95</v>
          </cell>
          <cell r="CJ407">
            <v>0.95</v>
          </cell>
          <cell r="CK407">
            <v>0.95</v>
          </cell>
        </row>
        <row r="408">
          <cell r="Q408" t="str">
            <v>E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0.5</v>
          </cell>
          <cell r="BA408">
            <v>0.5</v>
          </cell>
          <cell r="BB408">
            <v>0.5</v>
          </cell>
          <cell r="BC408">
            <v>0.5</v>
          </cell>
          <cell r="BD408">
            <v>0.5</v>
          </cell>
          <cell r="BE408">
            <v>0.5</v>
          </cell>
          <cell r="BF408">
            <v>0.5</v>
          </cell>
          <cell r="BG408">
            <v>0.5</v>
          </cell>
          <cell r="BH408">
            <v>0.5</v>
          </cell>
          <cell r="BI408">
            <v>0.5</v>
          </cell>
          <cell r="BJ408">
            <v>0.5</v>
          </cell>
          <cell r="BK408">
            <v>0.5</v>
          </cell>
          <cell r="BL408">
            <v>0.5</v>
          </cell>
          <cell r="BM408">
            <v>0.5</v>
          </cell>
          <cell r="BN408">
            <v>0.5</v>
          </cell>
          <cell r="BO408">
            <v>0.5</v>
          </cell>
          <cell r="BP408">
            <v>0.5</v>
          </cell>
          <cell r="BQ408">
            <v>0.5</v>
          </cell>
          <cell r="BR408">
            <v>0.5</v>
          </cell>
          <cell r="BS408">
            <v>0.5</v>
          </cell>
          <cell r="BT408">
            <v>0.5</v>
          </cell>
          <cell r="BU408">
            <v>0.5</v>
          </cell>
          <cell r="BV408">
            <v>0.5</v>
          </cell>
          <cell r="BW408">
            <v>0.5</v>
          </cell>
          <cell r="BX408">
            <v>0.5</v>
          </cell>
          <cell r="BY408">
            <v>0.5</v>
          </cell>
          <cell r="BZ408">
            <v>0.5</v>
          </cell>
          <cell r="CA408">
            <v>0.5</v>
          </cell>
          <cell r="CB408">
            <v>0.5</v>
          </cell>
          <cell r="CC408">
            <v>0.5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</row>
        <row r="409">
          <cell r="D409" t="str">
            <v>01</v>
          </cell>
          <cell r="E409" t="str">
            <v>46</v>
          </cell>
          <cell r="F409" t="str">
            <v>I01</v>
          </cell>
          <cell r="G409" t="str">
            <v>TEC</v>
          </cell>
          <cell r="H409" t="str">
            <v>007</v>
          </cell>
          <cell r="I409" t="str">
            <v>DEFINICION DEL SISTEMA DE CONTROL</v>
          </cell>
          <cell r="J409">
            <v>39189</v>
          </cell>
          <cell r="K409">
            <v>39199</v>
          </cell>
          <cell r="L409">
            <v>39213</v>
          </cell>
          <cell r="M409">
            <v>39216</v>
          </cell>
          <cell r="N409">
            <v>39230</v>
          </cell>
          <cell r="O409">
            <v>39476</v>
          </cell>
          <cell r="P409">
            <v>51.842703349282296</v>
          </cell>
          <cell r="Q409" t="str">
            <v>P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0.5</v>
          </cell>
          <cell r="AH409">
            <v>0.5</v>
          </cell>
          <cell r="AI409">
            <v>0.7</v>
          </cell>
          <cell r="AJ409">
            <v>0.7</v>
          </cell>
          <cell r="AK409">
            <v>0.95</v>
          </cell>
          <cell r="AL409">
            <v>0.95</v>
          </cell>
          <cell r="AM409">
            <v>0.95</v>
          </cell>
          <cell r="AN409">
            <v>0.95</v>
          </cell>
          <cell r="AO409">
            <v>0.95</v>
          </cell>
          <cell r="AP409">
            <v>0.95</v>
          </cell>
          <cell r="AQ409">
            <v>0.95</v>
          </cell>
          <cell r="AR409">
            <v>0.95</v>
          </cell>
          <cell r="AS409">
            <v>0.95</v>
          </cell>
          <cell r="AT409">
            <v>0.95</v>
          </cell>
          <cell r="AU409">
            <v>0.95</v>
          </cell>
          <cell r="AV409">
            <v>0.95</v>
          </cell>
          <cell r="AW409">
            <v>0.95</v>
          </cell>
          <cell r="AX409">
            <v>0.95</v>
          </cell>
          <cell r="AY409">
            <v>0.95</v>
          </cell>
          <cell r="AZ409">
            <v>0.95</v>
          </cell>
          <cell r="BA409">
            <v>0.95</v>
          </cell>
          <cell r="BB409">
            <v>0.95</v>
          </cell>
          <cell r="BC409">
            <v>0.95</v>
          </cell>
          <cell r="BD409">
            <v>0.95</v>
          </cell>
          <cell r="BE409">
            <v>0.95</v>
          </cell>
          <cell r="BF409">
            <v>0.95</v>
          </cell>
          <cell r="BG409">
            <v>0.95</v>
          </cell>
          <cell r="BH409">
            <v>0.95</v>
          </cell>
          <cell r="BI409">
            <v>0.95</v>
          </cell>
          <cell r="BJ409">
            <v>0.95</v>
          </cell>
          <cell r="BK409">
            <v>0.95</v>
          </cell>
          <cell r="BL409">
            <v>0.95</v>
          </cell>
          <cell r="BM409">
            <v>0.95</v>
          </cell>
          <cell r="BN409">
            <v>0.95</v>
          </cell>
          <cell r="BO409">
            <v>0.95</v>
          </cell>
          <cell r="BP409">
            <v>0.95</v>
          </cell>
          <cell r="BQ409">
            <v>0.95</v>
          </cell>
          <cell r="BR409">
            <v>0.95</v>
          </cell>
          <cell r="BS409">
            <v>0.95</v>
          </cell>
          <cell r="BT409">
            <v>1</v>
          </cell>
          <cell r="BU409">
            <v>1</v>
          </cell>
          <cell r="BV409">
            <v>1</v>
          </cell>
          <cell r="BW409">
            <v>1</v>
          </cell>
          <cell r="BX409">
            <v>1</v>
          </cell>
          <cell r="BY409">
            <v>1</v>
          </cell>
          <cell r="BZ409">
            <v>1</v>
          </cell>
          <cell r="CA409">
            <v>1</v>
          </cell>
          <cell r="CB409">
            <v>1</v>
          </cell>
          <cell r="CC409">
            <v>1</v>
          </cell>
          <cell r="CD409">
            <v>1</v>
          </cell>
          <cell r="CE409">
            <v>1</v>
          </cell>
          <cell r="CF409">
            <v>1</v>
          </cell>
          <cell r="CG409">
            <v>1</v>
          </cell>
          <cell r="CH409">
            <v>1</v>
          </cell>
          <cell r="CI409">
            <v>1</v>
          </cell>
          <cell r="CJ409">
            <v>1</v>
          </cell>
          <cell r="CK409">
            <v>1</v>
          </cell>
        </row>
        <row r="410">
          <cell r="J410">
            <v>39189</v>
          </cell>
          <cell r="K410">
            <v>39199</v>
          </cell>
          <cell r="L410">
            <v>39335</v>
          </cell>
          <cell r="M410">
            <v>39486</v>
          </cell>
          <cell r="N410">
            <v>39507</v>
          </cell>
          <cell r="O410">
            <v>39642</v>
          </cell>
          <cell r="Q410" t="str">
            <v>R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0.5</v>
          </cell>
          <cell r="AH410">
            <v>0.5</v>
          </cell>
          <cell r="AI410">
            <v>0.5</v>
          </cell>
          <cell r="AJ410">
            <v>0.5</v>
          </cell>
          <cell r="AK410">
            <v>0.5</v>
          </cell>
          <cell r="AL410">
            <v>0.5</v>
          </cell>
          <cell r="AM410">
            <v>0.5</v>
          </cell>
          <cell r="AN410">
            <v>0.5</v>
          </cell>
          <cell r="AO410">
            <v>0.5</v>
          </cell>
          <cell r="AP410">
            <v>0.5</v>
          </cell>
          <cell r="AQ410">
            <v>0.5</v>
          </cell>
          <cell r="AR410">
            <v>0.5</v>
          </cell>
          <cell r="AS410">
            <v>0.5</v>
          </cell>
          <cell r="AT410">
            <v>0.5</v>
          </cell>
          <cell r="AU410">
            <v>0.5</v>
          </cell>
          <cell r="AV410">
            <v>0.5</v>
          </cell>
          <cell r="AW410">
            <v>0.5</v>
          </cell>
          <cell r="AX410">
            <v>0.5</v>
          </cell>
          <cell r="AY410">
            <v>0.5</v>
          </cell>
          <cell r="AZ410">
            <v>0.7</v>
          </cell>
          <cell r="BA410">
            <v>0.7</v>
          </cell>
          <cell r="BB410">
            <v>0.7</v>
          </cell>
          <cell r="BC410">
            <v>0.7</v>
          </cell>
          <cell r="BD410">
            <v>0.7</v>
          </cell>
          <cell r="BE410">
            <v>0.7</v>
          </cell>
          <cell r="BF410">
            <v>0.7</v>
          </cell>
          <cell r="BG410">
            <v>0.7</v>
          </cell>
          <cell r="BH410">
            <v>0.7</v>
          </cell>
          <cell r="BI410">
            <v>0.7</v>
          </cell>
          <cell r="BJ410">
            <v>0.7</v>
          </cell>
          <cell r="BK410">
            <v>0.7</v>
          </cell>
          <cell r="BL410">
            <v>0.7</v>
          </cell>
          <cell r="BM410">
            <v>0.7</v>
          </cell>
          <cell r="BN410">
            <v>0.7</v>
          </cell>
          <cell r="BO410">
            <v>0.7</v>
          </cell>
          <cell r="BP410">
            <v>0.7</v>
          </cell>
          <cell r="BQ410">
            <v>0.7</v>
          </cell>
          <cell r="BR410">
            <v>0.7</v>
          </cell>
          <cell r="BS410">
            <v>0.7</v>
          </cell>
          <cell r="BT410">
            <v>0.7</v>
          </cell>
          <cell r="BU410">
            <v>0.7</v>
          </cell>
          <cell r="BV410">
            <v>0.7</v>
          </cell>
          <cell r="BW410">
            <v>0.7</v>
          </cell>
          <cell r="BX410">
            <v>0.7</v>
          </cell>
          <cell r="BY410">
            <v>0.95</v>
          </cell>
          <cell r="BZ410">
            <v>0.95</v>
          </cell>
          <cell r="CA410">
            <v>0.95</v>
          </cell>
          <cell r="CB410">
            <v>0.95</v>
          </cell>
          <cell r="CC410">
            <v>0.95</v>
          </cell>
          <cell r="CD410">
            <v>0.95</v>
          </cell>
          <cell r="CE410">
            <v>0.95</v>
          </cell>
          <cell r="CF410">
            <v>0.95</v>
          </cell>
          <cell r="CG410">
            <v>0.95</v>
          </cell>
          <cell r="CH410">
            <v>0.95</v>
          </cell>
          <cell r="CI410">
            <v>0.95</v>
          </cell>
          <cell r="CJ410">
            <v>0.95</v>
          </cell>
          <cell r="CK410">
            <v>0.95</v>
          </cell>
        </row>
        <row r="411">
          <cell r="Q411" t="str">
            <v>E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0.5</v>
          </cell>
          <cell r="AO411">
            <v>0.7</v>
          </cell>
          <cell r="AP411">
            <v>0.7</v>
          </cell>
          <cell r="AQ411">
            <v>0.7</v>
          </cell>
          <cell r="AR411">
            <v>0.7</v>
          </cell>
          <cell r="AS411">
            <v>0.7</v>
          </cell>
          <cell r="AT411">
            <v>0.7</v>
          </cell>
          <cell r="AU411">
            <v>0.7</v>
          </cell>
          <cell r="AV411">
            <v>0.7</v>
          </cell>
          <cell r="AW411">
            <v>0.7</v>
          </cell>
          <cell r="AX411">
            <v>0.7</v>
          </cell>
          <cell r="AY411">
            <v>0.7</v>
          </cell>
          <cell r="AZ411">
            <v>0.7</v>
          </cell>
          <cell r="BA411">
            <v>0.7</v>
          </cell>
          <cell r="BB411">
            <v>0.7</v>
          </cell>
          <cell r="BC411">
            <v>0.7</v>
          </cell>
          <cell r="BD411">
            <v>0.7</v>
          </cell>
          <cell r="BE411">
            <v>0.7</v>
          </cell>
          <cell r="BF411">
            <v>0.7</v>
          </cell>
          <cell r="BG411">
            <v>0.7</v>
          </cell>
          <cell r="BH411">
            <v>0.7</v>
          </cell>
          <cell r="BI411">
            <v>0.7</v>
          </cell>
          <cell r="BJ411">
            <v>0.7</v>
          </cell>
          <cell r="BK411">
            <v>0.7</v>
          </cell>
          <cell r="BL411">
            <v>0.7</v>
          </cell>
          <cell r="BM411">
            <v>0.7</v>
          </cell>
          <cell r="BN411">
            <v>0.7</v>
          </cell>
          <cell r="BO411">
            <v>0.7</v>
          </cell>
          <cell r="BP411">
            <v>0.7</v>
          </cell>
          <cell r="BQ411">
            <v>0.7</v>
          </cell>
          <cell r="BR411">
            <v>0.7</v>
          </cell>
          <cell r="BS411">
            <v>0.7</v>
          </cell>
          <cell r="BT411">
            <v>0.7</v>
          </cell>
          <cell r="BU411">
            <v>0.7</v>
          </cell>
          <cell r="BV411">
            <v>0.7</v>
          </cell>
          <cell r="BW411">
            <v>0.7</v>
          </cell>
          <cell r="BX411">
            <v>0.7</v>
          </cell>
          <cell r="BY411">
            <v>0.7</v>
          </cell>
          <cell r="BZ411">
            <v>0.7</v>
          </cell>
          <cell r="CA411">
            <v>0.7</v>
          </cell>
          <cell r="CB411">
            <v>0.95</v>
          </cell>
          <cell r="CC411">
            <v>0.95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</row>
        <row r="412">
          <cell r="D412" t="str">
            <v>01</v>
          </cell>
          <cell r="E412" t="str">
            <v>46</v>
          </cell>
          <cell r="F412" t="str">
            <v>I03</v>
          </cell>
          <cell r="H412" t="str">
            <v>001</v>
          </cell>
          <cell r="I412" t="str">
            <v>DIAGRAMA DE BLOQUES COMPRESOR C-4109</v>
          </cell>
          <cell r="J412">
            <v>39169</v>
          </cell>
          <cell r="K412">
            <v>39216</v>
          </cell>
          <cell r="L412">
            <v>39230</v>
          </cell>
          <cell r="M412">
            <v>39237</v>
          </cell>
          <cell r="N412">
            <v>39251</v>
          </cell>
          <cell r="O412">
            <v>39476</v>
          </cell>
          <cell r="P412">
            <v>23.699521531100476</v>
          </cell>
          <cell r="Q412" t="str">
            <v>P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0.5</v>
          </cell>
          <cell r="AJ412">
            <v>0.5</v>
          </cell>
          <cell r="AK412">
            <v>0.7</v>
          </cell>
          <cell r="AL412">
            <v>0.7</v>
          </cell>
          <cell r="AM412">
            <v>0.7</v>
          </cell>
          <cell r="AN412">
            <v>0.95</v>
          </cell>
          <cell r="AO412">
            <v>0.95</v>
          </cell>
          <cell r="AP412">
            <v>0.95</v>
          </cell>
          <cell r="AQ412">
            <v>0.95</v>
          </cell>
          <cell r="AR412">
            <v>0.95</v>
          </cell>
          <cell r="AS412">
            <v>0.95</v>
          </cell>
          <cell r="AT412">
            <v>0.95</v>
          </cell>
          <cell r="AU412">
            <v>0.95</v>
          </cell>
          <cell r="AV412">
            <v>0.95</v>
          </cell>
          <cell r="AW412">
            <v>0.95</v>
          </cell>
          <cell r="AX412">
            <v>0.95</v>
          </cell>
          <cell r="AY412">
            <v>0.95</v>
          </cell>
          <cell r="AZ412">
            <v>0.95</v>
          </cell>
          <cell r="BA412">
            <v>0.95</v>
          </cell>
          <cell r="BB412">
            <v>0.95</v>
          </cell>
          <cell r="BC412">
            <v>0.95</v>
          </cell>
          <cell r="BD412">
            <v>0.95</v>
          </cell>
          <cell r="BE412">
            <v>0.95</v>
          </cell>
          <cell r="BF412">
            <v>0.95</v>
          </cell>
          <cell r="BG412">
            <v>0.95</v>
          </cell>
          <cell r="BH412">
            <v>0.95</v>
          </cell>
          <cell r="BI412">
            <v>0.95</v>
          </cell>
          <cell r="BJ412">
            <v>0.95</v>
          </cell>
          <cell r="BK412">
            <v>0.95</v>
          </cell>
          <cell r="BL412">
            <v>0.95</v>
          </cell>
          <cell r="BM412">
            <v>0.95</v>
          </cell>
          <cell r="BN412">
            <v>0.95</v>
          </cell>
          <cell r="BO412">
            <v>0.95</v>
          </cell>
          <cell r="BP412">
            <v>0.95</v>
          </cell>
          <cell r="BQ412">
            <v>0.95</v>
          </cell>
          <cell r="BR412">
            <v>0.95</v>
          </cell>
          <cell r="BS412">
            <v>0.95</v>
          </cell>
          <cell r="BT412">
            <v>1</v>
          </cell>
          <cell r="BU412">
            <v>1</v>
          </cell>
          <cell r="BV412">
            <v>1</v>
          </cell>
          <cell r="BW412">
            <v>1</v>
          </cell>
          <cell r="BX412">
            <v>1</v>
          </cell>
          <cell r="BY412">
            <v>1</v>
          </cell>
          <cell r="BZ412">
            <v>1</v>
          </cell>
          <cell r="CA412">
            <v>1</v>
          </cell>
          <cell r="CB412">
            <v>1</v>
          </cell>
          <cell r="CC412">
            <v>1</v>
          </cell>
          <cell r="CD412">
            <v>1</v>
          </cell>
          <cell r="CE412">
            <v>1</v>
          </cell>
          <cell r="CF412">
            <v>1</v>
          </cell>
          <cell r="CG412">
            <v>1</v>
          </cell>
          <cell r="CH412">
            <v>1</v>
          </cell>
          <cell r="CI412">
            <v>1</v>
          </cell>
          <cell r="CJ412">
            <v>1</v>
          </cell>
          <cell r="CK412">
            <v>1</v>
          </cell>
        </row>
        <row r="413">
          <cell r="J413">
            <v>39169</v>
          </cell>
          <cell r="K413">
            <v>39216</v>
          </cell>
          <cell r="L413">
            <v>39345</v>
          </cell>
          <cell r="M413">
            <v>39472</v>
          </cell>
          <cell r="N413">
            <v>39493</v>
          </cell>
          <cell r="O413">
            <v>39642</v>
          </cell>
          <cell r="Q413" t="str">
            <v>R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0.5</v>
          </cell>
          <cell r="AJ413">
            <v>0.5</v>
          </cell>
          <cell r="AK413">
            <v>0.5</v>
          </cell>
          <cell r="AL413">
            <v>0.5</v>
          </cell>
          <cell r="AM413">
            <v>0.5</v>
          </cell>
          <cell r="AN413">
            <v>0.5</v>
          </cell>
          <cell r="AO413">
            <v>0.5</v>
          </cell>
          <cell r="AP413">
            <v>0.5</v>
          </cell>
          <cell r="AQ413">
            <v>0.5</v>
          </cell>
          <cell r="AR413">
            <v>0.5</v>
          </cell>
          <cell r="AS413">
            <v>0.5</v>
          </cell>
          <cell r="AT413">
            <v>0.5</v>
          </cell>
          <cell r="AU413">
            <v>0.5</v>
          </cell>
          <cell r="AV413">
            <v>0.5</v>
          </cell>
          <cell r="AW413">
            <v>0.5</v>
          </cell>
          <cell r="AX413">
            <v>0.5</v>
          </cell>
          <cell r="AY413">
            <v>0.5</v>
          </cell>
          <cell r="AZ413">
            <v>0.5</v>
          </cell>
          <cell r="BA413">
            <v>0.7</v>
          </cell>
          <cell r="BB413">
            <v>0.7</v>
          </cell>
          <cell r="BC413">
            <v>0.7</v>
          </cell>
          <cell r="BD413">
            <v>0.7</v>
          </cell>
          <cell r="BE413">
            <v>0.7</v>
          </cell>
          <cell r="BF413">
            <v>0.7</v>
          </cell>
          <cell r="BG413">
            <v>0.7</v>
          </cell>
          <cell r="BH413">
            <v>0.7</v>
          </cell>
          <cell r="BI413">
            <v>0.7</v>
          </cell>
          <cell r="BJ413">
            <v>0.7</v>
          </cell>
          <cell r="BK413">
            <v>0.7</v>
          </cell>
          <cell r="BL413">
            <v>0.7</v>
          </cell>
          <cell r="BM413">
            <v>0.7</v>
          </cell>
          <cell r="BN413">
            <v>0.7</v>
          </cell>
          <cell r="BO413">
            <v>0.7</v>
          </cell>
          <cell r="BP413">
            <v>0.7</v>
          </cell>
          <cell r="BQ413">
            <v>0.7</v>
          </cell>
          <cell r="BR413">
            <v>0.7</v>
          </cell>
          <cell r="BS413">
            <v>0.7</v>
          </cell>
          <cell r="BT413">
            <v>0.7</v>
          </cell>
          <cell r="BU413">
            <v>0.7</v>
          </cell>
          <cell r="BV413">
            <v>0.7</v>
          </cell>
          <cell r="BW413">
            <v>0.95</v>
          </cell>
          <cell r="BX413">
            <v>0.95</v>
          </cell>
          <cell r="BY413">
            <v>0.95</v>
          </cell>
          <cell r="BZ413">
            <v>0.95</v>
          </cell>
          <cell r="CA413">
            <v>0.95</v>
          </cell>
          <cell r="CB413">
            <v>0.95</v>
          </cell>
          <cell r="CC413">
            <v>0.95</v>
          </cell>
          <cell r="CD413">
            <v>0.95</v>
          </cell>
          <cell r="CE413">
            <v>0.95</v>
          </cell>
          <cell r="CF413">
            <v>0.95</v>
          </cell>
          <cell r="CG413">
            <v>0.95</v>
          </cell>
          <cell r="CH413">
            <v>0.95</v>
          </cell>
          <cell r="CI413">
            <v>0.95</v>
          </cell>
          <cell r="CJ413">
            <v>0.95</v>
          </cell>
          <cell r="CK413">
            <v>0.95</v>
          </cell>
        </row>
        <row r="414">
          <cell r="Q414" t="str">
            <v>E</v>
          </cell>
          <cell r="AH414">
            <v>0.2</v>
          </cell>
          <cell r="AI414">
            <v>0.5</v>
          </cell>
          <cell r="AJ414">
            <v>0.5</v>
          </cell>
          <cell r="AK414">
            <v>0.5</v>
          </cell>
          <cell r="AL414">
            <v>0.5</v>
          </cell>
          <cell r="AM414">
            <v>0.5</v>
          </cell>
          <cell r="AN414">
            <v>0.5</v>
          </cell>
          <cell r="AO414">
            <v>0.5</v>
          </cell>
          <cell r="AP414">
            <v>0.5</v>
          </cell>
          <cell r="AQ414">
            <v>0.5</v>
          </cell>
          <cell r="AR414">
            <v>0.5</v>
          </cell>
          <cell r="AS414">
            <v>0.7</v>
          </cell>
          <cell r="AT414">
            <v>0.7</v>
          </cell>
          <cell r="AU414">
            <v>0.7</v>
          </cell>
          <cell r="AV414">
            <v>0.7</v>
          </cell>
          <cell r="AW414">
            <v>0.7</v>
          </cell>
          <cell r="AX414">
            <v>0.7</v>
          </cell>
          <cell r="AY414">
            <v>0.7</v>
          </cell>
          <cell r="AZ414">
            <v>0.7</v>
          </cell>
          <cell r="BA414">
            <v>0.7</v>
          </cell>
          <cell r="BB414">
            <v>0.7</v>
          </cell>
          <cell r="BC414">
            <v>0.7</v>
          </cell>
          <cell r="BD414">
            <v>0.7</v>
          </cell>
          <cell r="BE414">
            <v>0.7</v>
          </cell>
          <cell r="BF414">
            <v>0.7</v>
          </cell>
          <cell r="BG414">
            <v>0.7</v>
          </cell>
          <cell r="BH414">
            <v>0.7</v>
          </cell>
          <cell r="BI414">
            <v>0.7</v>
          </cell>
          <cell r="BJ414">
            <v>0.7</v>
          </cell>
          <cell r="BK414">
            <v>0.7</v>
          </cell>
          <cell r="BL414">
            <v>0.7</v>
          </cell>
          <cell r="BM414">
            <v>0.7</v>
          </cell>
          <cell r="BN414">
            <v>0.7</v>
          </cell>
          <cell r="BO414">
            <v>0.7</v>
          </cell>
          <cell r="BP414">
            <v>0.7</v>
          </cell>
          <cell r="BQ414">
            <v>0.7</v>
          </cell>
          <cell r="BR414">
            <v>0.7</v>
          </cell>
          <cell r="BS414">
            <v>0.7</v>
          </cell>
          <cell r="BT414">
            <v>0.7</v>
          </cell>
          <cell r="BU414">
            <v>0.7</v>
          </cell>
          <cell r="BV414">
            <v>0.7</v>
          </cell>
          <cell r="BW414">
            <v>0.7</v>
          </cell>
          <cell r="BX414">
            <v>0.7</v>
          </cell>
          <cell r="BY414">
            <v>0.7</v>
          </cell>
          <cell r="BZ414">
            <v>0.7</v>
          </cell>
          <cell r="CA414">
            <v>0.7</v>
          </cell>
          <cell r="CB414">
            <v>0.7</v>
          </cell>
          <cell r="CC414">
            <v>0.7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</row>
        <row r="415">
          <cell r="D415" t="str">
            <v>01</v>
          </cell>
          <cell r="E415" t="str">
            <v>46</v>
          </cell>
          <cell r="F415" t="str">
            <v>I03</v>
          </cell>
          <cell r="H415" t="str">
            <v>006</v>
          </cell>
          <cell r="I415" t="str">
            <v xml:space="preserve">DIAGRAMAS LOGICOS ETHYLENE II ROG COMPRESSOR C-4109 </v>
          </cell>
          <cell r="J415">
            <v>39248</v>
          </cell>
          <cell r="K415">
            <v>39273</v>
          </cell>
          <cell r="L415">
            <v>39287</v>
          </cell>
          <cell r="M415">
            <v>39288</v>
          </cell>
          <cell r="N415">
            <v>39302</v>
          </cell>
          <cell r="O415">
            <v>39476</v>
          </cell>
          <cell r="P415">
            <v>54.80514354066986</v>
          </cell>
          <cell r="Q415" t="str">
            <v>P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0.5</v>
          </cell>
          <cell r="AR415">
            <v>0.5</v>
          </cell>
          <cell r="AS415">
            <v>0.7</v>
          </cell>
          <cell r="AT415">
            <v>0.7</v>
          </cell>
          <cell r="AU415">
            <v>0.95</v>
          </cell>
          <cell r="AV415">
            <v>0.95</v>
          </cell>
          <cell r="AW415">
            <v>0.95</v>
          </cell>
          <cell r="AX415">
            <v>0.95</v>
          </cell>
          <cell r="AY415">
            <v>0.95</v>
          </cell>
          <cell r="AZ415">
            <v>0.95</v>
          </cell>
          <cell r="BA415">
            <v>0.95</v>
          </cell>
          <cell r="BB415">
            <v>0.95</v>
          </cell>
          <cell r="BC415">
            <v>0.95</v>
          </cell>
          <cell r="BD415">
            <v>0.95</v>
          </cell>
          <cell r="BE415">
            <v>0.95</v>
          </cell>
          <cell r="BF415">
            <v>0.95</v>
          </cell>
          <cell r="BG415">
            <v>0.95</v>
          </cell>
          <cell r="BH415">
            <v>0.95</v>
          </cell>
          <cell r="BI415">
            <v>0.95</v>
          </cell>
          <cell r="BJ415">
            <v>0.95</v>
          </cell>
          <cell r="BK415">
            <v>0.95</v>
          </cell>
          <cell r="BL415">
            <v>0.95</v>
          </cell>
          <cell r="BM415">
            <v>0.95</v>
          </cell>
          <cell r="BN415">
            <v>0.95</v>
          </cell>
          <cell r="BO415">
            <v>0.95</v>
          </cell>
          <cell r="BP415">
            <v>0.95</v>
          </cell>
          <cell r="BQ415">
            <v>0.95</v>
          </cell>
          <cell r="BR415">
            <v>0.95</v>
          </cell>
          <cell r="BS415">
            <v>0.95</v>
          </cell>
          <cell r="BT415">
            <v>1</v>
          </cell>
          <cell r="BU415">
            <v>1</v>
          </cell>
          <cell r="BV415">
            <v>1</v>
          </cell>
          <cell r="BW415">
            <v>1</v>
          </cell>
          <cell r="BX415">
            <v>1</v>
          </cell>
          <cell r="BY415">
            <v>1</v>
          </cell>
          <cell r="BZ415">
            <v>1</v>
          </cell>
          <cell r="CA415">
            <v>1</v>
          </cell>
          <cell r="CB415">
            <v>1</v>
          </cell>
          <cell r="CC415">
            <v>1</v>
          </cell>
          <cell r="CD415">
            <v>1</v>
          </cell>
          <cell r="CE415">
            <v>1</v>
          </cell>
          <cell r="CF415">
            <v>1</v>
          </cell>
          <cell r="CG415">
            <v>1</v>
          </cell>
          <cell r="CH415">
            <v>1</v>
          </cell>
          <cell r="CI415">
            <v>1</v>
          </cell>
          <cell r="CJ415">
            <v>1</v>
          </cell>
          <cell r="CK415">
            <v>1</v>
          </cell>
        </row>
        <row r="416">
          <cell r="J416">
            <v>39248</v>
          </cell>
          <cell r="K416">
            <v>39273</v>
          </cell>
          <cell r="L416">
            <v>39493</v>
          </cell>
          <cell r="M416">
            <v>39507</v>
          </cell>
          <cell r="N416">
            <v>39521</v>
          </cell>
          <cell r="O416">
            <v>39642</v>
          </cell>
          <cell r="Q416" t="str">
            <v>R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0.5</v>
          </cell>
          <cell r="AR416">
            <v>0.5</v>
          </cell>
          <cell r="AS416">
            <v>0.5</v>
          </cell>
          <cell r="AT416">
            <v>0.5</v>
          </cell>
          <cell r="AU416">
            <v>0.5</v>
          </cell>
          <cell r="AV416">
            <v>0.5</v>
          </cell>
          <cell r="AW416">
            <v>0.5</v>
          </cell>
          <cell r="AX416">
            <v>0.5</v>
          </cell>
          <cell r="AY416">
            <v>0.5</v>
          </cell>
          <cell r="AZ416">
            <v>0.5</v>
          </cell>
          <cell r="BA416">
            <v>0.5</v>
          </cell>
          <cell r="BB416">
            <v>0.5</v>
          </cell>
          <cell r="BC416">
            <v>0.5</v>
          </cell>
          <cell r="BD416">
            <v>0.5</v>
          </cell>
          <cell r="BE416">
            <v>0.5</v>
          </cell>
          <cell r="BF416">
            <v>0.5</v>
          </cell>
          <cell r="BG416">
            <v>0.5</v>
          </cell>
          <cell r="BH416">
            <v>0.5</v>
          </cell>
          <cell r="BI416">
            <v>0.5</v>
          </cell>
          <cell r="BJ416">
            <v>0.5</v>
          </cell>
          <cell r="BK416">
            <v>0.5</v>
          </cell>
          <cell r="BL416">
            <v>0.5</v>
          </cell>
          <cell r="BM416">
            <v>0.5</v>
          </cell>
          <cell r="BN416">
            <v>0.5</v>
          </cell>
          <cell r="BO416">
            <v>0.5</v>
          </cell>
          <cell r="BP416">
            <v>0.5</v>
          </cell>
          <cell r="BQ416">
            <v>0.5</v>
          </cell>
          <cell r="BR416">
            <v>0.5</v>
          </cell>
          <cell r="BS416">
            <v>0.5</v>
          </cell>
          <cell r="BT416">
            <v>0.5</v>
          </cell>
          <cell r="BU416">
            <v>0.5</v>
          </cell>
          <cell r="BV416">
            <v>0.5</v>
          </cell>
          <cell r="BW416">
            <v>0.7</v>
          </cell>
          <cell r="BX416">
            <v>0.7</v>
          </cell>
          <cell r="BY416">
            <v>0.7</v>
          </cell>
          <cell r="BZ416">
            <v>0.7</v>
          </cell>
          <cell r="CA416">
            <v>0.95</v>
          </cell>
          <cell r="CB416">
            <v>0.95</v>
          </cell>
          <cell r="CC416">
            <v>0.95</v>
          </cell>
          <cell r="CD416">
            <v>0.95</v>
          </cell>
          <cell r="CE416">
            <v>0.95</v>
          </cell>
          <cell r="CF416">
            <v>0.95</v>
          </cell>
          <cell r="CG416">
            <v>0.95</v>
          </cell>
          <cell r="CH416">
            <v>0.95</v>
          </cell>
          <cell r="CI416">
            <v>0.95</v>
          </cell>
          <cell r="CJ416">
            <v>0.95</v>
          </cell>
          <cell r="CK416">
            <v>0.95</v>
          </cell>
        </row>
        <row r="417">
          <cell r="Q417" t="str">
            <v>E</v>
          </cell>
          <cell r="AI417">
            <v>0.5</v>
          </cell>
          <cell r="AJ417">
            <v>0.5</v>
          </cell>
          <cell r="AK417">
            <v>0.5</v>
          </cell>
          <cell r="AL417">
            <v>0.5</v>
          </cell>
          <cell r="AM417">
            <v>0.5</v>
          </cell>
          <cell r="AN417">
            <v>0.5</v>
          </cell>
          <cell r="AO417">
            <v>0.5</v>
          </cell>
          <cell r="AP417">
            <v>0.5</v>
          </cell>
          <cell r="AQ417">
            <v>0.5</v>
          </cell>
          <cell r="AR417">
            <v>0.5</v>
          </cell>
          <cell r="AS417">
            <v>0.5</v>
          </cell>
          <cell r="AT417">
            <v>0.5</v>
          </cell>
          <cell r="AU417">
            <v>0.5</v>
          </cell>
          <cell r="AV417">
            <v>0.5</v>
          </cell>
          <cell r="AW417">
            <v>0.5</v>
          </cell>
          <cell r="AX417">
            <v>0.5</v>
          </cell>
          <cell r="AY417">
            <v>0.5</v>
          </cell>
          <cell r="AZ417">
            <v>0.5</v>
          </cell>
          <cell r="BA417">
            <v>0.5</v>
          </cell>
          <cell r="BB417">
            <v>0.5</v>
          </cell>
          <cell r="BC417">
            <v>0.5</v>
          </cell>
          <cell r="BD417">
            <v>0.5</v>
          </cell>
          <cell r="BE417">
            <v>0.5</v>
          </cell>
          <cell r="BF417">
            <v>0.5</v>
          </cell>
          <cell r="BG417">
            <v>0.5</v>
          </cell>
          <cell r="BH417">
            <v>0.5</v>
          </cell>
          <cell r="BI417">
            <v>0.5</v>
          </cell>
          <cell r="BJ417">
            <v>0.5</v>
          </cell>
          <cell r="BK417">
            <v>0.5</v>
          </cell>
          <cell r="BL417">
            <v>0.5</v>
          </cell>
          <cell r="BM417">
            <v>0.5</v>
          </cell>
          <cell r="BN417">
            <v>0.5</v>
          </cell>
          <cell r="BO417">
            <v>0.5</v>
          </cell>
          <cell r="BP417">
            <v>0.5</v>
          </cell>
          <cell r="BQ417">
            <v>0.5</v>
          </cell>
          <cell r="BR417">
            <v>0.5</v>
          </cell>
          <cell r="BS417">
            <v>0.5</v>
          </cell>
          <cell r="BT417">
            <v>0.5</v>
          </cell>
          <cell r="BU417">
            <v>0.5</v>
          </cell>
          <cell r="BV417">
            <v>0.5</v>
          </cell>
          <cell r="BW417">
            <v>0.5</v>
          </cell>
          <cell r="BX417">
            <v>0.5</v>
          </cell>
          <cell r="BY417">
            <v>0.5</v>
          </cell>
          <cell r="BZ417">
            <v>0.5</v>
          </cell>
          <cell r="CA417">
            <v>0.5</v>
          </cell>
          <cell r="CB417">
            <v>0.5</v>
          </cell>
          <cell r="CC417">
            <v>0.5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</row>
        <row r="418">
          <cell r="D418" t="str">
            <v>01</v>
          </cell>
          <cell r="E418" t="str">
            <v>46</v>
          </cell>
          <cell r="F418" t="str">
            <v>I03</v>
          </cell>
          <cell r="H418" t="str">
            <v>002</v>
          </cell>
          <cell r="I418" t="str">
            <v>ARQUITECTURA DEL SISTEMA DE CONTROL</v>
          </cell>
          <cell r="J418">
            <v>39169</v>
          </cell>
          <cell r="K418">
            <v>39216</v>
          </cell>
          <cell r="L418">
            <v>39230</v>
          </cell>
          <cell r="M418">
            <v>39237</v>
          </cell>
          <cell r="N418">
            <v>39251</v>
          </cell>
          <cell r="O418">
            <v>39476</v>
          </cell>
          <cell r="P418">
            <v>29.624401913875598</v>
          </cell>
          <cell r="Q418" t="str">
            <v>P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0.5</v>
          </cell>
          <cell r="AJ418">
            <v>0.5</v>
          </cell>
          <cell r="AK418">
            <v>0.7</v>
          </cell>
          <cell r="AL418">
            <v>0.7</v>
          </cell>
          <cell r="AM418">
            <v>0.7</v>
          </cell>
          <cell r="AN418">
            <v>0.95</v>
          </cell>
          <cell r="AO418">
            <v>0.95</v>
          </cell>
          <cell r="AP418">
            <v>0.95</v>
          </cell>
          <cell r="AQ418">
            <v>0.95</v>
          </cell>
          <cell r="AR418">
            <v>0.95</v>
          </cell>
          <cell r="AS418">
            <v>0.95</v>
          </cell>
          <cell r="AT418">
            <v>0.95</v>
          </cell>
          <cell r="AU418">
            <v>0.95</v>
          </cell>
          <cell r="AV418">
            <v>0.95</v>
          </cell>
          <cell r="AW418">
            <v>0.95</v>
          </cell>
          <cell r="AX418">
            <v>0.95</v>
          </cell>
          <cell r="AY418">
            <v>0.95</v>
          </cell>
          <cell r="AZ418">
            <v>0.95</v>
          </cell>
          <cell r="BA418">
            <v>0.95</v>
          </cell>
          <cell r="BB418">
            <v>0.95</v>
          </cell>
          <cell r="BC418">
            <v>0.95</v>
          </cell>
          <cell r="BD418">
            <v>0.95</v>
          </cell>
          <cell r="BE418">
            <v>0.95</v>
          </cell>
          <cell r="BF418">
            <v>0.95</v>
          </cell>
          <cell r="BG418">
            <v>0.95</v>
          </cell>
          <cell r="BH418">
            <v>0.95</v>
          </cell>
          <cell r="BI418">
            <v>0.95</v>
          </cell>
          <cell r="BJ418">
            <v>0.95</v>
          </cell>
          <cell r="BK418">
            <v>0.95</v>
          </cell>
          <cell r="BL418">
            <v>0.95</v>
          </cell>
          <cell r="BM418">
            <v>0.95</v>
          </cell>
          <cell r="BN418">
            <v>0.95</v>
          </cell>
          <cell r="BO418">
            <v>0.95</v>
          </cell>
          <cell r="BP418">
            <v>0.95</v>
          </cell>
          <cell r="BQ418">
            <v>0.95</v>
          </cell>
          <cell r="BR418">
            <v>0.95</v>
          </cell>
          <cell r="BS418">
            <v>0.95</v>
          </cell>
          <cell r="BT418">
            <v>1</v>
          </cell>
          <cell r="BU418">
            <v>1</v>
          </cell>
          <cell r="BV418">
            <v>1</v>
          </cell>
          <cell r="BW418">
            <v>1</v>
          </cell>
          <cell r="BX418">
            <v>1</v>
          </cell>
          <cell r="BY418">
            <v>1</v>
          </cell>
          <cell r="BZ418">
            <v>1</v>
          </cell>
          <cell r="CA418">
            <v>1</v>
          </cell>
          <cell r="CB418">
            <v>1</v>
          </cell>
          <cell r="CC418">
            <v>1</v>
          </cell>
          <cell r="CD418">
            <v>1</v>
          </cell>
          <cell r="CE418">
            <v>1</v>
          </cell>
          <cell r="CF418">
            <v>1</v>
          </cell>
          <cell r="CG418">
            <v>1</v>
          </cell>
          <cell r="CH418">
            <v>1</v>
          </cell>
          <cell r="CI418">
            <v>1</v>
          </cell>
          <cell r="CJ418">
            <v>1</v>
          </cell>
          <cell r="CK418">
            <v>1</v>
          </cell>
        </row>
        <row r="419">
          <cell r="J419">
            <v>39169</v>
          </cell>
          <cell r="K419">
            <v>39216</v>
          </cell>
          <cell r="L419">
            <v>39345</v>
          </cell>
          <cell r="M419">
            <v>39479</v>
          </cell>
          <cell r="N419">
            <v>39500</v>
          </cell>
          <cell r="O419">
            <v>39642</v>
          </cell>
          <cell r="Q419" t="str">
            <v>R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0.5</v>
          </cell>
          <cell r="AJ419">
            <v>0.5</v>
          </cell>
          <cell r="AK419">
            <v>0.5</v>
          </cell>
          <cell r="AL419">
            <v>0.5</v>
          </cell>
          <cell r="AM419">
            <v>0.5</v>
          </cell>
          <cell r="AN419">
            <v>0.5</v>
          </cell>
          <cell r="AO419">
            <v>0.5</v>
          </cell>
          <cell r="AP419">
            <v>0.5</v>
          </cell>
          <cell r="AQ419">
            <v>0.5</v>
          </cell>
          <cell r="AR419">
            <v>0.5</v>
          </cell>
          <cell r="AS419">
            <v>0.5</v>
          </cell>
          <cell r="AT419">
            <v>0.5</v>
          </cell>
          <cell r="AU419">
            <v>0.5</v>
          </cell>
          <cell r="AV419">
            <v>0.5</v>
          </cell>
          <cell r="AW419">
            <v>0.5</v>
          </cell>
          <cell r="AX419">
            <v>0.5</v>
          </cell>
          <cell r="AY419">
            <v>0.5</v>
          </cell>
          <cell r="AZ419">
            <v>0.5</v>
          </cell>
          <cell r="BA419">
            <v>0.7</v>
          </cell>
          <cell r="BB419">
            <v>0.7</v>
          </cell>
          <cell r="BC419">
            <v>0.7</v>
          </cell>
          <cell r="BD419">
            <v>0.7</v>
          </cell>
          <cell r="BE419">
            <v>0.7</v>
          </cell>
          <cell r="BF419">
            <v>0.7</v>
          </cell>
          <cell r="BG419">
            <v>0.7</v>
          </cell>
          <cell r="BH419">
            <v>0.7</v>
          </cell>
          <cell r="BI419">
            <v>0.7</v>
          </cell>
          <cell r="BJ419">
            <v>0.7</v>
          </cell>
          <cell r="BK419">
            <v>0.7</v>
          </cell>
          <cell r="BL419">
            <v>0.7</v>
          </cell>
          <cell r="BM419">
            <v>0.7</v>
          </cell>
          <cell r="BN419">
            <v>0.7</v>
          </cell>
          <cell r="BO419">
            <v>0.7</v>
          </cell>
          <cell r="BP419">
            <v>0.7</v>
          </cell>
          <cell r="BQ419">
            <v>0.7</v>
          </cell>
          <cell r="BR419">
            <v>0.7</v>
          </cell>
          <cell r="BS419">
            <v>0.7</v>
          </cell>
          <cell r="BT419">
            <v>0.7</v>
          </cell>
          <cell r="BU419">
            <v>0.7</v>
          </cell>
          <cell r="BV419">
            <v>0.7</v>
          </cell>
          <cell r="BW419">
            <v>0.7</v>
          </cell>
          <cell r="BX419">
            <v>0.95</v>
          </cell>
          <cell r="BY419">
            <v>0.95</v>
          </cell>
          <cell r="BZ419">
            <v>0.95</v>
          </cell>
          <cell r="CA419">
            <v>0.95</v>
          </cell>
          <cell r="CB419">
            <v>0.95</v>
          </cell>
          <cell r="CC419">
            <v>0.95</v>
          </cell>
          <cell r="CD419">
            <v>0.95</v>
          </cell>
          <cell r="CE419">
            <v>0.95</v>
          </cell>
          <cell r="CF419">
            <v>0.95</v>
          </cell>
          <cell r="CG419">
            <v>0.95</v>
          </cell>
          <cell r="CH419">
            <v>0.95</v>
          </cell>
          <cell r="CI419">
            <v>0.95</v>
          </cell>
          <cell r="CJ419">
            <v>0.95</v>
          </cell>
          <cell r="CK419">
            <v>0.95</v>
          </cell>
        </row>
        <row r="420">
          <cell r="Q420" t="str">
            <v>E</v>
          </cell>
          <cell r="AI420">
            <v>0.1</v>
          </cell>
          <cell r="AJ420">
            <v>0.1</v>
          </cell>
          <cell r="AK420">
            <v>0.1</v>
          </cell>
          <cell r="AL420">
            <v>0.1</v>
          </cell>
          <cell r="AM420">
            <v>0.1</v>
          </cell>
          <cell r="AN420">
            <v>0.5</v>
          </cell>
          <cell r="AO420">
            <v>0.7</v>
          </cell>
          <cell r="AP420">
            <v>0.7</v>
          </cell>
          <cell r="AQ420">
            <v>0.7</v>
          </cell>
          <cell r="AR420">
            <v>0.7</v>
          </cell>
          <cell r="AS420">
            <v>0.7</v>
          </cell>
          <cell r="AT420">
            <v>0.7</v>
          </cell>
          <cell r="AU420">
            <v>0.7</v>
          </cell>
          <cell r="AV420">
            <v>0.7</v>
          </cell>
          <cell r="AW420">
            <v>0.7</v>
          </cell>
          <cell r="AX420">
            <v>0.7</v>
          </cell>
          <cell r="AY420">
            <v>0.7</v>
          </cell>
          <cell r="AZ420">
            <v>0.7</v>
          </cell>
          <cell r="BA420">
            <v>0.7</v>
          </cell>
          <cell r="BB420">
            <v>0.7</v>
          </cell>
          <cell r="BC420">
            <v>0.7</v>
          </cell>
          <cell r="BD420">
            <v>0.7</v>
          </cell>
          <cell r="BE420">
            <v>0.7</v>
          </cell>
          <cell r="BF420">
            <v>0.7</v>
          </cell>
          <cell r="BG420">
            <v>0.7</v>
          </cell>
          <cell r="BH420">
            <v>0.7</v>
          </cell>
          <cell r="BI420">
            <v>0.7</v>
          </cell>
          <cell r="BJ420">
            <v>0.7</v>
          </cell>
          <cell r="BK420">
            <v>0.7</v>
          </cell>
          <cell r="BL420">
            <v>0.7</v>
          </cell>
          <cell r="BM420">
            <v>0.7</v>
          </cell>
          <cell r="BN420">
            <v>0.7</v>
          </cell>
          <cell r="BO420">
            <v>0.7</v>
          </cell>
          <cell r="BP420">
            <v>0.7</v>
          </cell>
          <cell r="BQ420">
            <v>0.7</v>
          </cell>
          <cell r="BR420">
            <v>0.7</v>
          </cell>
          <cell r="BS420">
            <v>0.7</v>
          </cell>
          <cell r="BT420">
            <v>0.7</v>
          </cell>
          <cell r="BU420">
            <v>0.7</v>
          </cell>
          <cell r="BV420">
            <v>0.7</v>
          </cell>
          <cell r="BW420">
            <v>0.7</v>
          </cell>
          <cell r="BX420">
            <v>0.7</v>
          </cell>
          <cell r="BY420">
            <v>0.7</v>
          </cell>
          <cell r="BZ420">
            <v>0.7</v>
          </cell>
          <cell r="CA420">
            <v>0.7</v>
          </cell>
          <cell r="CB420">
            <v>0.7</v>
          </cell>
          <cell r="CC420">
            <v>0.7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</row>
        <row r="421">
          <cell r="D421" t="str">
            <v>01</v>
          </cell>
          <cell r="E421" t="str">
            <v>46</v>
          </cell>
          <cell r="F421" t="str">
            <v>I01</v>
          </cell>
          <cell r="G421" t="str">
            <v>TEC</v>
          </cell>
          <cell r="H421" t="str">
            <v>009</v>
          </cell>
          <cell r="I421" t="str">
            <v>DESCRIPCION FUNCIONAL DEL SISTEMA DCS</v>
          </cell>
          <cell r="J421">
            <v>39251</v>
          </cell>
          <cell r="K421">
            <v>39268</v>
          </cell>
          <cell r="L421">
            <v>39282</v>
          </cell>
          <cell r="M421">
            <v>39283</v>
          </cell>
          <cell r="N421">
            <v>39297</v>
          </cell>
          <cell r="O421">
            <v>39476</v>
          </cell>
          <cell r="P421">
            <v>54.80514354066986</v>
          </cell>
          <cell r="Q421" t="str">
            <v>P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0.5</v>
          </cell>
          <cell r="AQ421">
            <v>0.5</v>
          </cell>
          <cell r="AR421">
            <v>0.7</v>
          </cell>
          <cell r="AS421">
            <v>0.7</v>
          </cell>
          <cell r="AT421">
            <v>0.7</v>
          </cell>
          <cell r="AU421">
            <v>0.95</v>
          </cell>
          <cell r="AV421">
            <v>0.95</v>
          </cell>
          <cell r="AW421">
            <v>0.95</v>
          </cell>
          <cell r="AX421">
            <v>0.95</v>
          </cell>
          <cell r="AY421">
            <v>0.95</v>
          </cell>
          <cell r="AZ421">
            <v>0.95</v>
          </cell>
          <cell r="BA421">
            <v>0.95</v>
          </cell>
          <cell r="BB421">
            <v>0.95</v>
          </cell>
          <cell r="BC421">
            <v>0.95</v>
          </cell>
          <cell r="BD421">
            <v>0.95</v>
          </cell>
          <cell r="BE421">
            <v>0.95</v>
          </cell>
          <cell r="BF421">
            <v>0.95</v>
          </cell>
          <cell r="BG421">
            <v>0.95</v>
          </cell>
          <cell r="BH421">
            <v>0.95</v>
          </cell>
          <cell r="BI421">
            <v>0.95</v>
          </cell>
          <cell r="BJ421">
            <v>0.95</v>
          </cell>
          <cell r="BK421">
            <v>0.95</v>
          </cell>
          <cell r="BL421">
            <v>0.95</v>
          </cell>
          <cell r="BM421">
            <v>0.95</v>
          </cell>
          <cell r="BN421">
            <v>0.95</v>
          </cell>
          <cell r="BO421">
            <v>0.95</v>
          </cell>
          <cell r="BP421">
            <v>0.95</v>
          </cell>
          <cell r="BQ421">
            <v>0.95</v>
          </cell>
          <cell r="BR421">
            <v>0.95</v>
          </cell>
          <cell r="BS421">
            <v>0.95</v>
          </cell>
          <cell r="BT421">
            <v>1</v>
          </cell>
          <cell r="BU421">
            <v>1</v>
          </cell>
          <cell r="BV421">
            <v>1</v>
          </cell>
          <cell r="BW421">
            <v>1</v>
          </cell>
          <cell r="BX421">
            <v>1</v>
          </cell>
          <cell r="BY421">
            <v>1</v>
          </cell>
          <cell r="BZ421">
            <v>1</v>
          </cell>
          <cell r="CA421">
            <v>1</v>
          </cell>
          <cell r="CB421">
            <v>1</v>
          </cell>
          <cell r="CC421">
            <v>1</v>
          </cell>
          <cell r="CD421">
            <v>1</v>
          </cell>
          <cell r="CE421">
            <v>1</v>
          </cell>
          <cell r="CF421">
            <v>1</v>
          </cell>
          <cell r="CG421">
            <v>1</v>
          </cell>
          <cell r="CH421">
            <v>1</v>
          </cell>
          <cell r="CI421">
            <v>1</v>
          </cell>
          <cell r="CJ421">
            <v>1</v>
          </cell>
          <cell r="CK421">
            <v>1</v>
          </cell>
        </row>
        <row r="422">
          <cell r="J422">
            <v>39251</v>
          </cell>
          <cell r="K422">
            <v>39268</v>
          </cell>
          <cell r="L422">
            <v>39335</v>
          </cell>
          <cell r="M422">
            <v>39485</v>
          </cell>
          <cell r="N422">
            <v>39500</v>
          </cell>
          <cell r="O422">
            <v>39642</v>
          </cell>
          <cell r="Q422" t="str">
            <v>R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0.5</v>
          </cell>
          <cell r="AQ422">
            <v>0.5</v>
          </cell>
          <cell r="AR422">
            <v>0.5</v>
          </cell>
          <cell r="AS422">
            <v>0.5</v>
          </cell>
          <cell r="AT422">
            <v>0.5</v>
          </cell>
          <cell r="AU422">
            <v>0.5</v>
          </cell>
          <cell r="AV422">
            <v>0.5</v>
          </cell>
          <cell r="AW422">
            <v>0.5</v>
          </cell>
          <cell r="AX422">
            <v>0.5</v>
          </cell>
          <cell r="AY422">
            <v>0.5</v>
          </cell>
          <cell r="AZ422">
            <v>0.7</v>
          </cell>
          <cell r="BA422">
            <v>0.7</v>
          </cell>
          <cell r="BB422">
            <v>0.7</v>
          </cell>
          <cell r="BC422">
            <v>0.7</v>
          </cell>
          <cell r="BD422">
            <v>0.7</v>
          </cell>
          <cell r="BE422">
            <v>0.7</v>
          </cell>
          <cell r="BF422">
            <v>0.7</v>
          </cell>
          <cell r="BG422">
            <v>0.7</v>
          </cell>
          <cell r="BH422">
            <v>0.7</v>
          </cell>
          <cell r="BI422">
            <v>0.7</v>
          </cell>
          <cell r="BJ422">
            <v>0.7</v>
          </cell>
          <cell r="BK422">
            <v>0.7</v>
          </cell>
          <cell r="BL422">
            <v>0.7</v>
          </cell>
          <cell r="BM422">
            <v>0.7</v>
          </cell>
          <cell r="BN422">
            <v>0.7</v>
          </cell>
          <cell r="BO422">
            <v>0.7</v>
          </cell>
          <cell r="BP422">
            <v>0.7</v>
          </cell>
          <cell r="BQ422">
            <v>0.7</v>
          </cell>
          <cell r="BR422">
            <v>0.7</v>
          </cell>
          <cell r="BS422">
            <v>0.7</v>
          </cell>
          <cell r="BT422">
            <v>0.7</v>
          </cell>
          <cell r="BU422">
            <v>0.7</v>
          </cell>
          <cell r="BV422">
            <v>0.7</v>
          </cell>
          <cell r="BW422">
            <v>0.7</v>
          </cell>
          <cell r="BX422">
            <v>0.95</v>
          </cell>
          <cell r="BY422">
            <v>0.95</v>
          </cell>
          <cell r="BZ422">
            <v>0.95</v>
          </cell>
          <cell r="CA422">
            <v>0.95</v>
          </cell>
          <cell r="CB422">
            <v>0.95</v>
          </cell>
          <cell r="CC422">
            <v>0.95</v>
          </cell>
          <cell r="CD422">
            <v>0.95</v>
          </cell>
          <cell r="CE422">
            <v>0.95</v>
          </cell>
          <cell r="CF422">
            <v>0.95</v>
          </cell>
          <cell r="CG422">
            <v>0.95</v>
          </cell>
          <cell r="CH422">
            <v>0.95</v>
          </cell>
          <cell r="CI422">
            <v>0.95</v>
          </cell>
          <cell r="CJ422">
            <v>0.95</v>
          </cell>
          <cell r="CK422">
            <v>0.95</v>
          </cell>
        </row>
        <row r="423">
          <cell r="Q423" t="str">
            <v>E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0.5</v>
          </cell>
          <cell r="AS423">
            <v>0.5</v>
          </cell>
          <cell r="AT423">
            <v>0.7</v>
          </cell>
          <cell r="AU423">
            <v>0.7</v>
          </cell>
          <cell r="AV423">
            <v>0.7</v>
          </cell>
          <cell r="AW423">
            <v>0.7</v>
          </cell>
          <cell r="AX423">
            <v>0.7</v>
          </cell>
          <cell r="AY423">
            <v>0.7</v>
          </cell>
          <cell r="AZ423">
            <v>0.7</v>
          </cell>
          <cell r="BA423">
            <v>0.7</v>
          </cell>
          <cell r="BB423">
            <v>0.7</v>
          </cell>
          <cell r="BC423">
            <v>0.7</v>
          </cell>
          <cell r="BD423">
            <v>0.7</v>
          </cell>
          <cell r="BE423">
            <v>0.7</v>
          </cell>
          <cell r="BF423">
            <v>0.7</v>
          </cell>
          <cell r="BG423">
            <v>0.7</v>
          </cell>
          <cell r="BH423">
            <v>0.7</v>
          </cell>
          <cell r="BI423">
            <v>0.7</v>
          </cell>
          <cell r="BJ423">
            <v>0.7</v>
          </cell>
          <cell r="BK423">
            <v>0.7</v>
          </cell>
          <cell r="BL423">
            <v>0.7</v>
          </cell>
          <cell r="BM423">
            <v>0.7</v>
          </cell>
          <cell r="BN423">
            <v>0.7</v>
          </cell>
          <cell r="BO423">
            <v>0.7</v>
          </cell>
          <cell r="BP423">
            <v>0.7</v>
          </cell>
          <cell r="BQ423">
            <v>0.7</v>
          </cell>
          <cell r="BR423">
            <v>0.7</v>
          </cell>
          <cell r="BS423">
            <v>0.7</v>
          </cell>
          <cell r="BT423">
            <v>0.7</v>
          </cell>
          <cell r="BU423">
            <v>0.7</v>
          </cell>
          <cell r="BV423">
            <v>0.7</v>
          </cell>
          <cell r="BW423">
            <v>0.7</v>
          </cell>
          <cell r="BX423">
            <v>0.7</v>
          </cell>
          <cell r="BY423">
            <v>0.7</v>
          </cell>
          <cell r="BZ423">
            <v>0.7</v>
          </cell>
          <cell r="CA423">
            <v>0.7</v>
          </cell>
          <cell r="CB423">
            <v>0.7</v>
          </cell>
          <cell r="CC423">
            <v>0.7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</row>
        <row r="424">
          <cell r="D424" t="str">
            <v>01</v>
          </cell>
          <cell r="E424" t="str">
            <v>46</v>
          </cell>
          <cell r="F424" t="str">
            <v>I01</v>
          </cell>
          <cell r="G424" t="str">
            <v>ESP</v>
          </cell>
          <cell r="H424" t="str">
            <v>003</v>
          </cell>
          <cell r="I424" t="str">
            <v>DESCRIPCION FUNCIONAL DE ENCLAVAMIENTOS Y PROTECCIONES</v>
          </cell>
          <cell r="J424">
            <v>39269</v>
          </cell>
          <cell r="K424">
            <v>39283</v>
          </cell>
          <cell r="L424">
            <v>39297</v>
          </cell>
          <cell r="M424">
            <v>39300</v>
          </cell>
          <cell r="N424">
            <v>39314</v>
          </cell>
          <cell r="O424">
            <v>39476</v>
          </cell>
          <cell r="P424">
            <v>37.030502392344495</v>
          </cell>
          <cell r="Q424" t="str">
            <v>P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0.5</v>
          </cell>
          <cell r="AT424">
            <v>0.5</v>
          </cell>
          <cell r="AU424">
            <v>0.7</v>
          </cell>
          <cell r="AV424">
            <v>0.7</v>
          </cell>
          <cell r="AW424">
            <v>0.95</v>
          </cell>
          <cell r="AX424">
            <v>0.95</v>
          </cell>
          <cell r="AY424">
            <v>0.95</v>
          </cell>
          <cell r="AZ424">
            <v>0.95</v>
          </cell>
          <cell r="BA424">
            <v>0.95</v>
          </cell>
          <cell r="BB424">
            <v>0.95</v>
          </cell>
          <cell r="BC424">
            <v>0.95</v>
          </cell>
          <cell r="BD424">
            <v>0.95</v>
          </cell>
          <cell r="BE424">
            <v>0.95</v>
          </cell>
          <cell r="BF424">
            <v>0.95</v>
          </cell>
          <cell r="BG424">
            <v>0.95</v>
          </cell>
          <cell r="BH424">
            <v>0.95</v>
          </cell>
          <cell r="BI424">
            <v>0.95</v>
          </cell>
          <cell r="BJ424">
            <v>0.95</v>
          </cell>
          <cell r="BK424">
            <v>0.95</v>
          </cell>
          <cell r="BL424">
            <v>0.95</v>
          </cell>
          <cell r="BM424">
            <v>0.95</v>
          </cell>
          <cell r="BN424">
            <v>0.95</v>
          </cell>
          <cell r="BO424">
            <v>0.95</v>
          </cell>
          <cell r="BP424">
            <v>0.95</v>
          </cell>
          <cell r="BQ424">
            <v>0.95</v>
          </cell>
          <cell r="BR424">
            <v>0.95</v>
          </cell>
          <cell r="BS424">
            <v>0.95</v>
          </cell>
          <cell r="BT424">
            <v>1</v>
          </cell>
          <cell r="BU424">
            <v>1</v>
          </cell>
          <cell r="BV424">
            <v>1</v>
          </cell>
          <cell r="BW424">
            <v>1</v>
          </cell>
          <cell r="BX424">
            <v>1</v>
          </cell>
          <cell r="BY424">
            <v>1</v>
          </cell>
          <cell r="BZ424">
            <v>1</v>
          </cell>
          <cell r="CA424">
            <v>1</v>
          </cell>
          <cell r="CB424">
            <v>1</v>
          </cell>
          <cell r="CC424">
            <v>1</v>
          </cell>
          <cell r="CD424">
            <v>1</v>
          </cell>
          <cell r="CE424">
            <v>1</v>
          </cell>
          <cell r="CF424">
            <v>1</v>
          </cell>
          <cell r="CG424">
            <v>1</v>
          </cell>
          <cell r="CH424">
            <v>1</v>
          </cell>
          <cell r="CI424">
            <v>1</v>
          </cell>
          <cell r="CJ424">
            <v>1</v>
          </cell>
          <cell r="CK424">
            <v>1</v>
          </cell>
        </row>
        <row r="425">
          <cell r="J425">
            <v>39345</v>
          </cell>
          <cell r="K425">
            <v>39367</v>
          </cell>
          <cell r="L425">
            <v>39416</v>
          </cell>
          <cell r="M425">
            <v>39479</v>
          </cell>
          <cell r="N425">
            <v>39507</v>
          </cell>
          <cell r="O425">
            <v>39642</v>
          </cell>
          <cell r="Q425" t="str">
            <v>R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0.5</v>
          </cell>
          <cell r="BF425">
            <v>0.5</v>
          </cell>
          <cell r="BG425">
            <v>0.5</v>
          </cell>
          <cell r="BH425">
            <v>0.5</v>
          </cell>
          <cell r="BI425">
            <v>0.5</v>
          </cell>
          <cell r="BJ425">
            <v>0.5</v>
          </cell>
          <cell r="BK425">
            <v>0.5</v>
          </cell>
          <cell r="BL425">
            <v>0.7</v>
          </cell>
          <cell r="BM425">
            <v>0.7</v>
          </cell>
          <cell r="BN425">
            <v>0.7</v>
          </cell>
          <cell r="BO425">
            <v>0.7</v>
          </cell>
          <cell r="BP425">
            <v>0.7</v>
          </cell>
          <cell r="BQ425">
            <v>0.7</v>
          </cell>
          <cell r="BR425">
            <v>0.7</v>
          </cell>
          <cell r="BS425">
            <v>0.7</v>
          </cell>
          <cell r="BT425">
            <v>0.7</v>
          </cell>
          <cell r="BU425">
            <v>0.7</v>
          </cell>
          <cell r="BV425">
            <v>0.7</v>
          </cell>
          <cell r="BW425">
            <v>0.7</v>
          </cell>
          <cell r="BX425">
            <v>0.7</v>
          </cell>
          <cell r="BY425">
            <v>0.95</v>
          </cell>
          <cell r="BZ425">
            <v>0.95</v>
          </cell>
          <cell r="CA425">
            <v>0.95</v>
          </cell>
          <cell r="CB425">
            <v>0.95</v>
          </cell>
          <cell r="CC425">
            <v>0.95</v>
          </cell>
          <cell r="CD425">
            <v>0.95</v>
          </cell>
          <cell r="CE425">
            <v>0.95</v>
          </cell>
          <cell r="CF425">
            <v>0.95</v>
          </cell>
          <cell r="CG425">
            <v>0.95</v>
          </cell>
          <cell r="CH425">
            <v>0.95</v>
          </cell>
          <cell r="CI425">
            <v>0.95</v>
          </cell>
          <cell r="CJ425">
            <v>0.95</v>
          </cell>
          <cell r="CK425">
            <v>0.95</v>
          </cell>
        </row>
        <row r="426">
          <cell r="Q426" t="str">
            <v>E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0.5</v>
          </cell>
          <cell r="BJ426">
            <v>0.7</v>
          </cell>
          <cell r="BK426">
            <v>0.7</v>
          </cell>
          <cell r="BL426">
            <v>0.7</v>
          </cell>
          <cell r="BM426">
            <v>0.7</v>
          </cell>
          <cell r="BN426">
            <v>0.7</v>
          </cell>
          <cell r="BO426">
            <v>0.7</v>
          </cell>
          <cell r="BP426">
            <v>0.7</v>
          </cell>
          <cell r="BQ426">
            <v>0.7</v>
          </cell>
          <cell r="BR426">
            <v>0.7</v>
          </cell>
          <cell r="BS426">
            <v>0.7</v>
          </cell>
          <cell r="BT426">
            <v>0.7</v>
          </cell>
          <cell r="BU426">
            <v>0.7</v>
          </cell>
          <cell r="BV426">
            <v>0.7</v>
          </cell>
          <cell r="BW426">
            <v>0.7</v>
          </cell>
          <cell r="BX426">
            <v>0.7</v>
          </cell>
          <cell r="BY426">
            <v>0.7</v>
          </cell>
          <cell r="BZ426">
            <v>0.7</v>
          </cell>
          <cell r="CA426">
            <v>0.7</v>
          </cell>
          <cell r="CB426">
            <v>0.7</v>
          </cell>
          <cell r="CC426">
            <v>0.7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</row>
        <row r="427">
          <cell r="D427" t="str">
            <v>01</v>
          </cell>
          <cell r="E427" t="str">
            <v>46</v>
          </cell>
          <cell r="F427" t="str">
            <v>I63</v>
          </cell>
          <cell r="H427" t="str">
            <v>001</v>
          </cell>
          <cell r="I427" t="str">
            <v>DIAGRAMAS DE LAZO</v>
          </cell>
          <cell r="J427">
            <v>39349</v>
          </cell>
          <cell r="K427">
            <v>39359</v>
          </cell>
          <cell r="L427">
            <v>39373</v>
          </cell>
          <cell r="M427">
            <v>39374</v>
          </cell>
          <cell r="N427">
            <v>39388</v>
          </cell>
          <cell r="O427">
            <v>39476</v>
          </cell>
          <cell r="P427">
            <v>78.504665071770333</v>
          </cell>
          <cell r="Q427" t="str">
            <v>P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0.5</v>
          </cell>
          <cell r="BD427">
            <v>0.5</v>
          </cell>
          <cell r="BE427">
            <v>0.7</v>
          </cell>
          <cell r="BF427">
            <v>0.7</v>
          </cell>
          <cell r="BG427">
            <v>0.7</v>
          </cell>
          <cell r="BH427">
            <v>0.95</v>
          </cell>
          <cell r="BI427">
            <v>0.95</v>
          </cell>
          <cell r="BJ427">
            <v>0.95</v>
          </cell>
          <cell r="BK427">
            <v>0.95</v>
          </cell>
          <cell r="BL427">
            <v>0.95</v>
          </cell>
          <cell r="BM427">
            <v>0.95</v>
          </cell>
          <cell r="BN427">
            <v>0.95</v>
          </cell>
          <cell r="BO427">
            <v>0.95</v>
          </cell>
          <cell r="BP427">
            <v>0.95</v>
          </cell>
          <cell r="BQ427">
            <v>0.95</v>
          </cell>
          <cell r="BR427">
            <v>0.95</v>
          </cell>
          <cell r="BS427">
            <v>0.95</v>
          </cell>
          <cell r="BT427">
            <v>1</v>
          </cell>
          <cell r="BU427">
            <v>1</v>
          </cell>
          <cell r="BV427">
            <v>1</v>
          </cell>
          <cell r="BW427">
            <v>1</v>
          </cell>
          <cell r="BX427">
            <v>1</v>
          </cell>
          <cell r="BY427">
            <v>1</v>
          </cell>
          <cell r="BZ427">
            <v>1</v>
          </cell>
          <cell r="CA427">
            <v>1</v>
          </cell>
          <cell r="CB427">
            <v>1</v>
          </cell>
          <cell r="CC427">
            <v>1</v>
          </cell>
          <cell r="CD427">
            <v>1</v>
          </cell>
          <cell r="CE427">
            <v>1</v>
          </cell>
          <cell r="CF427">
            <v>1</v>
          </cell>
          <cell r="CG427">
            <v>1</v>
          </cell>
          <cell r="CH427">
            <v>1</v>
          </cell>
          <cell r="CI427">
            <v>1</v>
          </cell>
          <cell r="CJ427">
            <v>1</v>
          </cell>
          <cell r="CK427">
            <v>1</v>
          </cell>
        </row>
        <row r="428">
          <cell r="J428">
            <v>39375</v>
          </cell>
          <cell r="K428">
            <v>39775</v>
          </cell>
          <cell r="L428">
            <v>39507</v>
          </cell>
          <cell r="M428">
            <v>39521</v>
          </cell>
          <cell r="N428">
            <v>39542</v>
          </cell>
          <cell r="O428">
            <v>39642</v>
          </cell>
          <cell r="Q428" t="str">
            <v>R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0.7</v>
          </cell>
          <cell r="BZ428">
            <v>0.7</v>
          </cell>
          <cell r="CA428">
            <v>0.7</v>
          </cell>
          <cell r="CB428">
            <v>0.7</v>
          </cell>
          <cell r="CC428">
            <v>0.7</v>
          </cell>
          <cell r="CD428">
            <v>0.95</v>
          </cell>
          <cell r="CE428">
            <v>0.95</v>
          </cell>
          <cell r="CF428">
            <v>0.95</v>
          </cell>
          <cell r="CG428">
            <v>0.95</v>
          </cell>
          <cell r="CH428">
            <v>0.95</v>
          </cell>
          <cell r="CI428">
            <v>0.95</v>
          </cell>
          <cell r="CJ428">
            <v>0.95</v>
          </cell>
          <cell r="CK428">
            <v>0.95</v>
          </cell>
        </row>
        <row r="429">
          <cell r="Q429" t="str">
            <v>E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0.5</v>
          </cell>
          <cell r="BK429">
            <v>0.5</v>
          </cell>
          <cell r="BL429">
            <v>0.5</v>
          </cell>
          <cell r="BM429">
            <v>0.5</v>
          </cell>
          <cell r="BN429">
            <v>0.5</v>
          </cell>
          <cell r="BO429">
            <v>0.5</v>
          </cell>
          <cell r="BP429">
            <v>0.5</v>
          </cell>
          <cell r="BQ429">
            <v>0.5</v>
          </cell>
          <cell r="BR429">
            <v>0.5</v>
          </cell>
          <cell r="BS429">
            <v>0.5</v>
          </cell>
          <cell r="BT429">
            <v>0.5</v>
          </cell>
          <cell r="BU429">
            <v>0.5</v>
          </cell>
          <cell r="BV429">
            <v>0.5</v>
          </cell>
          <cell r="BW429">
            <v>0.5</v>
          </cell>
          <cell r="BX429">
            <v>0.5</v>
          </cell>
          <cell r="BY429">
            <v>0.5</v>
          </cell>
          <cell r="BZ429">
            <v>0.5</v>
          </cell>
          <cell r="CA429">
            <v>0.5</v>
          </cell>
          <cell r="CB429">
            <v>0.5</v>
          </cell>
          <cell r="CC429">
            <v>0.5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</row>
      </sheetData>
      <sheetData sheetId="7"/>
      <sheetData sheetId="8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ta a tierra"/>
    </sheetNames>
    <sheetDataSet>
      <sheetData sheetId="0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Resumen Drenaje y Subdrenaje"/>
      <sheetName val="DRENAJE TRANSVERSAL"/>
      <sheetName val="Mem Calculo D y SD"/>
      <sheetName val="Mem Calculo ODT"/>
      <sheetName val="demoliciones"/>
      <sheetName val="demoliciones (2)"/>
    </sheetNames>
    <sheetDataSet>
      <sheetData sheetId="0"/>
      <sheetData sheetId="1">
        <row r="87">
          <cell r="E87" t="str">
            <v>F01</v>
          </cell>
        </row>
      </sheetData>
      <sheetData sheetId="2"/>
      <sheetData sheetId="3">
        <row r="4">
          <cell r="BQ4">
            <v>0</v>
          </cell>
        </row>
      </sheetData>
      <sheetData sheetId="4"/>
      <sheetData sheetId="5"/>
      <sheetData sheetId="6">
        <row r="9">
          <cell r="M9">
            <v>1</v>
          </cell>
          <cell r="N9">
            <v>47.75</v>
          </cell>
          <cell r="O9">
            <v>23.581797403957346</v>
          </cell>
        </row>
        <row r="10">
          <cell r="M10">
            <v>2</v>
          </cell>
          <cell r="N10">
            <v>42.510000000000005</v>
          </cell>
          <cell r="O10">
            <v>26.905219981641444</v>
          </cell>
        </row>
        <row r="11">
          <cell r="M11">
            <v>3</v>
          </cell>
          <cell r="N11">
            <v>79.45</v>
          </cell>
          <cell r="O11">
            <v>60.189718185388031</v>
          </cell>
        </row>
        <row r="12">
          <cell r="M12">
            <v>4</v>
          </cell>
          <cell r="N12">
            <v>59.3</v>
          </cell>
          <cell r="O12">
            <v>31.896391110525649</v>
          </cell>
        </row>
        <row r="13">
          <cell r="M13">
            <v>5</v>
          </cell>
          <cell r="N13">
            <v>34.85</v>
          </cell>
          <cell r="O13">
            <v>29.181615786020316</v>
          </cell>
        </row>
        <row r="14">
          <cell r="M14">
            <v>6</v>
          </cell>
          <cell r="N14">
            <v>47.800000000000004</v>
          </cell>
          <cell r="O14">
            <v>36.152246754946681</v>
          </cell>
        </row>
        <row r="15">
          <cell r="M15">
            <v>7</v>
          </cell>
          <cell r="N15">
            <v>37.81</v>
          </cell>
          <cell r="O15">
            <v>26.896391110525649</v>
          </cell>
        </row>
        <row r="16">
          <cell r="M16">
            <v>8</v>
          </cell>
          <cell r="N16">
            <v>32.85</v>
          </cell>
          <cell r="O16">
            <v>20.296572728462671</v>
          </cell>
        </row>
        <row r="17">
          <cell r="M17">
            <v>9</v>
          </cell>
          <cell r="N17">
            <v>27.95</v>
          </cell>
          <cell r="O17">
            <v>15.817294506357543</v>
          </cell>
        </row>
        <row r="18">
          <cell r="M18">
            <v>10</v>
          </cell>
          <cell r="N18">
            <v>31.7</v>
          </cell>
          <cell r="O18">
            <v>21.999455146188932</v>
          </cell>
        </row>
        <row r="19">
          <cell r="M19">
            <v>11</v>
          </cell>
          <cell r="N19">
            <v>52.650000000000006</v>
          </cell>
          <cell r="O19">
            <v>28.07296853284155</v>
          </cell>
        </row>
        <row r="20">
          <cell r="M20">
            <v>12</v>
          </cell>
          <cell r="N20">
            <v>44.35</v>
          </cell>
          <cell r="O20">
            <v>32.20792078143068</v>
          </cell>
        </row>
        <row r="21">
          <cell r="M21">
            <v>13</v>
          </cell>
          <cell r="N21">
            <v>65.499999999999986</v>
          </cell>
          <cell r="O21">
            <v>46.098910292377859</v>
          </cell>
        </row>
        <row r="22">
          <cell r="M22">
            <v>14</v>
          </cell>
          <cell r="N22">
            <v>77.949999999999989</v>
          </cell>
          <cell r="O22">
            <v>48.039990612293558</v>
          </cell>
        </row>
        <row r="23">
          <cell r="M23">
            <v>15</v>
          </cell>
          <cell r="N23">
            <v>79.000000000000014</v>
          </cell>
          <cell r="O23">
            <v>51.281070932209253</v>
          </cell>
        </row>
        <row r="24">
          <cell r="M24">
            <v>16</v>
          </cell>
          <cell r="N24">
            <v>63.099999999999994</v>
          </cell>
          <cell r="O24">
            <v>38.040172230230574</v>
          </cell>
        </row>
        <row r="25">
          <cell r="M25">
            <v>17</v>
          </cell>
          <cell r="N25">
            <v>49.65</v>
          </cell>
          <cell r="O25">
            <v>31.834589012715085</v>
          </cell>
        </row>
        <row r="26">
          <cell r="M26">
            <v>18</v>
          </cell>
          <cell r="N26">
            <v>59.7</v>
          </cell>
          <cell r="O26">
            <v>36.016749652546473</v>
          </cell>
        </row>
        <row r="27">
          <cell r="M27">
            <v>19</v>
          </cell>
          <cell r="N27">
            <v>57.550000000000011</v>
          </cell>
          <cell r="O27">
            <v>36.696209492588629</v>
          </cell>
        </row>
        <row r="28">
          <cell r="M28">
            <v>20</v>
          </cell>
          <cell r="N28">
            <v>9.25</v>
          </cell>
          <cell r="O28">
            <v>7.2821606398313872</v>
          </cell>
        </row>
      </sheetData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-LISTAS"/>
      <sheetName val="VOL BOX"/>
      <sheetName val="Tramo 1"/>
      <sheetName val="Tramo 2"/>
      <sheetName val="C No. 12 EXIST Y PROYE"/>
      <sheetName val="Cuadro No. 13"/>
      <sheetName val="C No. 15 CajasEnc"/>
      <sheetName val="C No. 16.1 CUNETAS IZQ"/>
      <sheetName val="C No. 16.2 CUNETAS DER"/>
      <sheetName val="C No.14 TRANSVERS"/>
      <sheetName val="MEMORIAS"/>
      <sheetName val="PAV"/>
      <sheetName val="procedimiento"/>
      <sheetName val="CANTIDADES HIDRÁULICAS.."/>
      <sheetName val="Memorias prelim Hidra"/>
      <sheetName val="Hoja1"/>
      <sheetName val="BASE PRECIOS"/>
    </sheetNames>
    <sheetDataSet>
      <sheetData sheetId="0">
        <row r="24">
          <cell r="B24" t="str">
            <v xml:space="preserve">Demoler estructura existente. </v>
          </cell>
        </row>
        <row r="25">
          <cell r="B25" t="str">
            <v>Mantener estructura existente y alargar a la entrada y a la salida.</v>
          </cell>
        </row>
        <row r="26">
          <cell r="B26" t="str">
            <v>Mantener estructura existente.</v>
          </cell>
        </row>
        <row r="27">
          <cell r="B27" t="str">
            <v>NA</v>
          </cell>
        </row>
      </sheetData>
      <sheetData sheetId="1"/>
      <sheetData sheetId="2">
        <row r="21">
          <cell r="C21">
            <v>164</v>
          </cell>
        </row>
      </sheetData>
      <sheetData sheetId="3">
        <row r="22">
          <cell r="C22">
            <v>139.39999999999998</v>
          </cell>
        </row>
      </sheetData>
      <sheetData sheetId="4"/>
      <sheetData sheetId="5"/>
      <sheetData sheetId="6">
        <row r="56">
          <cell r="L56">
            <v>209.78999999999996</v>
          </cell>
        </row>
      </sheetData>
      <sheetData sheetId="7">
        <row r="43">
          <cell r="G43">
            <v>894.7800000000002</v>
          </cell>
        </row>
      </sheetData>
      <sheetData sheetId="8">
        <row r="90">
          <cell r="G90">
            <v>3049.9200000000005</v>
          </cell>
        </row>
      </sheetData>
      <sheetData sheetId="9"/>
      <sheetData sheetId="10">
        <row r="19">
          <cell r="V19">
            <v>172.74480074042731</v>
          </cell>
        </row>
      </sheetData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SD"/>
      <sheetName val="Cronograma"/>
      <sheetName val="Id involucr"/>
      <sheetName val="Resumen Invlc R&amp;R"/>
      <sheetName val="Roles y resp"/>
      <sheetName val="Consolidado Alcance"/>
      <sheetName val="Presupuesto"/>
      <sheetName val="Ppto Motores"/>
      <sheetName val="Ppto Variadores"/>
      <sheetName val="Análisis determínistico"/>
      <sheetName val="Memorias de cálculo"/>
      <sheetName val="Riesgos"/>
      <sheetName val="Anexo. Matriz RAM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TODOLOGIA"/>
      <sheetName val="RESUMEN EVALUACION"/>
      <sheetName val="ASPECTOS TECNICOS"/>
      <sheetName val="MENOR VALOR 1"/>
      <sheetName val="Hoja1"/>
      <sheetName val="MEDIA GEOMETRICA"/>
      <sheetName val="CAPACIDAD FINANCIERA"/>
    </sheetNames>
    <sheetDataSet>
      <sheetData sheetId="0" refreshError="1"/>
      <sheetData sheetId="1" refreshError="1"/>
      <sheetData sheetId="2">
        <row r="12">
          <cell r="O12" t="str">
            <v>AÑO</v>
          </cell>
          <cell r="P12" t="str">
            <v>SMML</v>
          </cell>
        </row>
        <row r="13">
          <cell r="O13">
            <v>1990</v>
          </cell>
          <cell r="P13">
            <v>41025</v>
          </cell>
        </row>
        <row r="14">
          <cell r="O14">
            <v>1991</v>
          </cell>
          <cell r="P14">
            <v>51720</v>
          </cell>
        </row>
        <row r="15">
          <cell r="O15">
            <v>1992</v>
          </cell>
          <cell r="P15">
            <v>65190</v>
          </cell>
        </row>
        <row r="16">
          <cell r="O16">
            <v>1993</v>
          </cell>
          <cell r="P16">
            <v>81510</v>
          </cell>
        </row>
        <row r="17">
          <cell r="O17">
            <v>1994</v>
          </cell>
          <cell r="P17">
            <v>98700</v>
          </cell>
        </row>
        <row r="18">
          <cell r="O18">
            <v>1995</v>
          </cell>
          <cell r="P18">
            <v>118933.5</v>
          </cell>
        </row>
        <row r="19">
          <cell r="O19">
            <v>1996</v>
          </cell>
          <cell r="P19">
            <v>142125</v>
          </cell>
        </row>
        <row r="20">
          <cell r="O20">
            <v>1997</v>
          </cell>
          <cell r="P20">
            <v>172005</v>
          </cell>
        </row>
        <row r="21">
          <cell r="O21">
            <v>1998</v>
          </cell>
          <cell r="P21">
            <v>203826</v>
          </cell>
        </row>
        <row r="22">
          <cell r="O22">
            <v>1999</v>
          </cell>
          <cell r="P22">
            <v>236460</v>
          </cell>
        </row>
        <row r="23">
          <cell r="O23">
            <v>2000</v>
          </cell>
          <cell r="P23">
            <v>260100</v>
          </cell>
        </row>
        <row r="24">
          <cell r="O24">
            <v>2001</v>
          </cell>
          <cell r="P24">
            <v>286000</v>
          </cell>
        </row>
        <row r="25">
          <cell r="O25">
            <v>2002</v>
          </cell>
          <cell r="P25">
            <v>309000</v>
          </cell>
        </row>
        <row r="26">
          <cell r="O26">
            <v>2003</v>
          </cell>
          <cell r="P26">
            <v>332000</v>
          </cell>
        </row>
        <row r="27">
          <cell r="O27">
            <v>2004</v>
          </cell>
          <cell r="P27">
            <v>358000</v>
          </cell>
        </row>
        <row r="28">
          <cell r="O28">
            <v>2005</v>
          </cell>
          <cell r="P28">
            <v>381500</v>
          </cell>
        </row>
        <row r="29">
          <cell r="O29">
            <v>2006</v>
          </cell>
          <cell r="P29">
            <v>408000</v>
          </cell>
        </row>
        <row r="30">
          <cell r="O30">
            <v>2007</v>
          </cell>
          <cell r="P30">
            <v>433700</v>
          </cell>
        </row>
        <row r="31">
          <cell r="O31">
            <v>2008</v>
          </cell>
          <cell r="P31">
            <v>461500</v>
          </cell>
        </row>
        <row r="32">
          <cell r="O32">
            <v>2009</v>
          </cell>
          <cell r="P32">
            <v>497000</v>
          </cell>
        </row>
      </sheetData>
      <sheetData sheetId="3" refreshError="1"/>
      <sheetData sheetId="4" refreshError="1"/>
      <sheetData sheetId="5">
        <row r="8">
          <cell r="J8">
            <v>136500000</v>
          </cell>
          <cell r="R8">
            <v>45000000</v>
          </cell>
          <cell r="V8">
            <v>55680000</v>
          </cell>
          <cell r="Z8">
            <v>165000000</v>
          </cell>
          <cell r="AD8">
            <v>97682914</v>
          </cell>
          <cell r="AH8">
            <v>19262400</v>
          </cell>
          <cell r="AL8">
            <v>85000000</v>
          </cell>
        </row>
      </sheetData>
      <sheetData sheetId="6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CARRETERAS"/>
      <sheetName val="TABLA DE CONTENIDO"/>
      <sheetName val="GENERALIDADES "/>
      <sheetName val="CUMPLIMIENTO%"/>
      <sheetName val="ESTADO RED VIS"/>
      <sheetName val="SEMAFORO VIS"/>
      <sheetName val="TORTA EST. VIAS VIS"/>
      <sheetName val="ESTADO RED TEC"/>
      <sheetName val="SEMAFORO TEC VIS"/>
      <sheetName val="TORTA EST. VIAS TEC"/>
      <sheetName val="MAPA EST RED"/>
      <sheetName val="NECESIDAD VIA"/>
      <sheetName val="Necesidades cr."/>
      <sheetName val="CANT OBRA"/>
      <sheetName val="INF. EMERGENCIAS"/>
      <sheetName val="PUENTES"/>
      <sheetName val="NEC PTES"/>
      <sheetName val="PONTONES"/>
      <sheetName val="NEC. PONTONES"/>
      <sheetName val="Señal Vertical"/>
      <sheetName val="Señal Horizontal"/>
      <sheetName val="ACCIDENTALIDAD"/>
      <sheetName val="DEFENSA VIAS"/>
      <sheetName val="SEGUIMIENTO"/>
      <sheetName val="CUANTI AMV"/>
      <sheetName val="CUALI AMV"/>
      <sheetName val="CUANTI MICRO"/>
      <sheetName val="CUALI MICRO"/>
      <sheetName val="FOTOG"/>
      <sheetName val="PRENSA"/>
      <sheetName val="COMENTARIO"/>
      <sheetName val="ANEXO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>
        <row r="3">
          <cell r="A3">
            <v>0</v>
          </cell>
          <cell r="B3">
            <v>0</v>
          </cell>
          <cell r="F3">
            <v>0</v>
          </cell>
          <cell r="G3">
            <v>0</v>
          </cell>
          <cell r="K3">
            <v>0</v>
          </cell>
          <cell r="L3">
            <v>0</v>
          </cell>
        </row>
        <row r="4">
          <cell r="A4">
            <v>1</v>
          </cell>
          <cell r="B4">
            <v>933</v>
          </cell>
          <cell r="F4">
            <v>1</v>
          </cell>
          <cell r="G4">
            <v>962</v>
          </cell>
          <cell r="K4">
            <v>1</v>
          </cell>
          <cell r="L4">
            <v>997</v>
          </cell>
        </row>
        <row r="5">
          <cell r="A5">
            <v>2</v>
          </cell>
          <cell r="B5">
            <v>949</v>
          </cell>
          <cell r="F5">
            <v>2</v>
          </cell>
          <cell r="G5">
            <v>1030</v>
          </cell>
          <cell r="K5">
            <v>2</v>
          </cell>
          <cell r="L5">
            <v>996</v>
          </cell>
        </row>
        <row r="6">
          <cell r="A6">
            <v>3</v>
          </cell>
          <cell r="B6">
            <v>969</v>
          </cell>
          <cell r="F6">
            <v>3</v>
          </cell>
          <cell r="G6">
            <v>952</v>
          </cell>
          <cell r="K6">
            <v>3</v>
          </cell>
          <cell r="L6">
            <v>999</v>
          </cell>
        </row>
        <row r="7">
          <cell r="A7">
            <v>4</v>
          </cell>
          <cell r="B7">
            <v>965</v>
          </cell>
          <cell r="F7">
            <v>4</v>
          </cell>
          <cell r="G7">
            <v>957</v>
          </cell>
          <cell r="K7">
            <v>4</v>
          </cell>
          <cell r="L7">
            <v>1000</v>
          </cell>
        </row>
        <row r="8">
          <cell r="A8">
            <v>5</v>
          </cell>
          <cell r="B8">
            <v>952</v>
          </cell>
          <cell r="F8">
            <v>5</v>
          </cell>
          <cell r="G8">
            <v>1000</v>
          </cell>
          <cell r="K8">
            <v>5</v>
          </cell>
          <cell r="L8">
            <v>1001</v>
          </cell>
        </row>
        <row r="9">
          <cell r="A9">
            <v>6</v>
          </cell>
          <cell r="B9">
            <v>964</v>
          </cell>
          <cell r="F9">
            <v>6</v>
          </cell>
          <cell r="G9">
            <v>950</v>
          </cell>
          <cell r="K9">
            <v>6</v>
          </cell>
          <cell r="L9">
            <v>999</v>
          </cell>
        </row>
        <row r="10">
          <cell r="A10">
            <v>7</v>
          </cell>
          <cell r="B10">
            <v>978</v>
          </cell>
          <cell r="F10">
            <v>7</v>
          </cell>
          <cell r="G10">
            <v>983</v>
          </cell>
          <cell r="K10">
            <v>7</v>
          </cell>
          <cell r="L10">
            <v>1005</v>
          </cell>
        </row>
        <row r="11">
          <cell r="A11">
            <v>8</v>
          </cell>
          <cell r="B11">
            <v>969</v>
          </cell>
          <cell r="F11">
            <v>8</v>
          </cell>
          <cell r="G11">
            <v>976</v>
          </cell>
          <cell r="K11">
            <v>8</v>
          </cell>
          <cell r="L11">
            <v>1000</v>
          </cell>
        </row>
        <row r="12">
          <cell r="A12">
            <v>9</v>
          </cell>
          <cell r="B12">
            <v>1104</v>
          </cell>
          <cell r="F12">
            <v>9</v>
          </cell>
          <cell r="G12">
            <v>965</v>
          </cell>
          <cell r="K12">
            <v>9</v>
          </cell>
          <cell r="L12">
            <v>1000</v>
          </cell>
        </row>
        <row r="13">
          <cell r="A13">
            <v>10</v>
          </cell>
          <cell r="B13">
            <v>857</v>
          </cell>
          <cell r="F13">
            <v>10</v>
          </cell>
          <cell r="G13">
            <v>961</v>
          </cell>
          <cell r="K13">
            <v>10</v>
          </cell>
          <cell r="L13">
            <v>1000</v>
          </cell>
        </row>
        <row r="14">
          <cell r="A14">
            <v>11</v>
          </cell>
          <cell r="B14">
            <v>957</v>
          </cell>
          <cell r="F14">
            <v>11</v>
          </cell>
          <cell r="G14">
            <v>970</v>
          </cell>
          <cell r="K14">
            <v>11</v>
          </cell>
          <cell r="L14">
            <v>1000</v>
          </cell>
        </row>
        <row r="15">
          <cell r="A15">
            <v>12</v>
          </cell>
          <cell r="B15">
            <v>983</v>
          </cell>
          <cell r="F15">
            <v>12</v>
          </cell>
          <cell r="G15">
            <v>980</v>
          </cell>
          <cell r="K15">
            <v>12</v>
          </cell>
          <cell r="L15">
            <v>1000</v>
          </cell>
        </row>
        <row r="16">
          <cell r="A16">
            <v>13</v>
          </cell>
          <cell r="B16">
            <v>980</v>
          </cell>
          <cell r="F16">
            <v>13</v>
          </cell>
          <cell r="G16">
            <v>998</v>
          </cell>
          <cell r="K16">
            <v>13</v>
          </cell>
          <cell r="L16">
            <v>1000</v>
          </cell>
        </row>
        <row r="17">
          <cell r="A17">
            <v>14</v>
          </cell>
          <cell r="B17">
            <v>963</v>
          </cell>
          <cell r="F17">
            <v>14</v>
          </cell>
          <cell r="G17">
            <v>1005</v>
          </cell>
          <cell r="K17">
            <v>14</v>
          </cell>
          <cell r="L17">
            <v>1000</v>
          </cell>
        </row>
        <row r="18">
          <cell r="A18">
            <v>15</v>
          </cell>
          <cell r="B18">
            <v>987</v>
          </cell>
          <cell r="F18">
            <v>15</v>
          </cell>
          <cell r="G18">
            <v>982</v>
          </cell>
          <cell r="K18">
            <v>15</v>
          </cell>
          <cell r="L18">
            <v>1000</v>
          </cell>
        </row>
        <row r="19">
          <cell r="A19">
            <v>16</v>
          </cell>
          <cell r="B19">
            <v>979</v>
          </cell>
          <cell r="F19">
            <v>16</v>
          </cell>
          <cell r="G19">
            <v>993</v>
          </cell>
          <cell r="K19">
            <v>16</v>
          </cell>
          <cell r="L19">
            <v>983</v>
          </cell>
        </row>
        <row r="20">
          <cell r="A20">
            <v>17</v>
          </cell>
          <cell r="B20">
            <v>977</v>
          </cell>
          <cell r="F20">
            <v>17</v>
          </cell>
          <cell r="G20">
            <v>988</v>
          </cell>
          <cell r="K20">
            <v>17</v>
          </cell>
          <cell r="L20">
            <v>1010</v>
          </cell>
        </row>
        <row r="21">
          <cell r="A21">
            <v>18</v>
          </cell>
          <cell r="B21">
            <v>987</v>
          </cell>
          <cell r="F21">
            <v>18</v>
          </cell>
          <cell r="G21">
            <v>1005</v>
          </cell>
          <cell r="K21">
            <v>18</v>
          </cell>
          <cell r="L21">
            <v>1023</v>
          </cell>
        </row>
        <row r="22">
          <cell r="A22">
            <v>19</v>
          </cell>
          <cell r="B22">
            <v>931</v>
          </cell>
          <cell r="F22">
            <v>19</v>
          </cell>
          <cell r="G22">
            <v>976</v>
          </cell>
          <cell r="K22">
            <v>19</v>
          </cell>
          <cell r="L22">
            <v>1000</v>
          </cell>
        </row>
        <row r="23">
          <cell r="A23">
            <v>20</v>
          </cell>
          <cell r="B23">
            <v>1109</v>
          </cell>
          <cell r="F23">
            <v>20</v>
          </cell>
          <cell r="G23">
            <v>973</v>
          </cell>
          <cell r="K23">
            <v>20</v>
          </cell>
          <cell r="L23">
            <v>972</v>
          </cell>
        </row>
        <row r="24">
          <cell r="A24">
            <v>21</v>
          </cell>
          <cell r="B24">
            <v>892</v>
          </cell>
          <cell r="F24">
            <v>21</v>
          </cell>
          <cell r="G24">
            <v>956</v>
          </cell>
          <cell r="K24">
            <v>21</v>
          </cell>
          <cell r="L24">
            <v>970</v>
          </cell>
        </row>
        <row r="25">
          <cell r="A25">
            <v>22</v>
          </cell>
          <cell r="B25">
            <v>1004</v>
          </cell>
          <cell r="F25">
            <v>22</v>
          </cell>
          <cell r="G25">
            <v>962</v>
          </cell>
          <cell r="K25">
            <v>22</v>
          </cell>
          <cell r="L25">
            <v>992</v>
          </cell>
        </row>
        <row r="26">
          <cell r="A26">
            <v>23</v>
          </cell>
          <cell r="B26">
            <v>1000</v>
          </cell>
          <cell r="F26">
            <v>23</v>
          </cell>
          <cell r="G26">
            <v>983</v>
          </cell>
          <cell r="K26">
            <v>23</v>
          </cell>
          <cell r="L26">
            <v>987</v>
          </cell>
        </row>
        <row r="27">
          <cell r="A27">
            <v>24</v>
          </cell>
          <cell r="B27">
            <v>996</v>
          </cell>
          <cell r="F27">
            <v>24</v>
          </cell>
          <cell r="G27">
            <v>977</v>
          </cell>
          <cell r="K27">
            <v>24</v>
          </cell>
          <cell r="L27">
            <v>981</v>
          </cell>
        </row>
        <row r="28">
          <cell r="A28">
            <v>25</v>
          </cell>
          <cell r="B28">
            <v>1002</v>
          </cell>
          <cell r="F28">
            <v>25</v>
          </cell>
          <cell r="G28">
            <v>972</v>
          </cell>
          <cell r="K28">
            <v>25</v>
          </cell>
          <cell r="L28">
            <v>986</v>
          </cell>
        </row>
        <row r="29">
          <cell r="A29">
            <v>26</v>
          </cell>
          <cell r="B29">
            <v>1033</v>
          </cell>
          <cell r="F29">
            <v>26</v>
          </cell>
          <cell r="G29">
            <v>970</v>
          </cell>
          <cell r="K29">
            <v>26</v>
          </cell>
          <cell r="L29">
            <v>990</v>
          </cell>
        </row>
        <row r="30">
          <cell r="A30">
            <v>27</v>
          </cell>
          <cell r="B30">
            <v>982</v>
          </cell>
          <cell r="F30">
            <v>27</v>
          </cell>
          <cell r="G30">
            <v>996</v>
          </cell>
          <cell r="K30">
            <v>27</v>
          </cell>
          <cell r="L30">
            <v>988</v>
          </cell>
        </row>
        <row r="31">
          <cell r="A31">
            <v>28</v>
          </cell>
          <cell r="B31">
            <v>996</v>
          </cell>
          <cell r="F31">
            <v>28</v>
          </cell>
          <cell r="G31">
            <v>974</v>
          </cell>
          <cell r="K31">
            <v>28</v>
          </cell>
          <cell r="L31">
            <v>994</v>
          </cell>
        </row>
        <row r="32">
          <cell r="A32">
            <v>29</v>
          </cell>
          <cell r="B32">
            <v>1000</v>
          </cell>
          <cell r="F32">
            <v>29</v>
          </cell>
          <cell r="G32">
            <v>984</v>
          </cell>
          <cell r="K32">
            <v>29</v>
          </cell>
          <cell r="L32">
            <v>988</v>
          </cell>
        </row>
        <row r="33">
          <cell r="A33">
            <v>30</v>
          </cell>
          <cell r="B33">
            <v>1009</v>
          </cell>
          <cell r="F33">
            <v>30</v>
          </cell>
          <cell r="G33">
            <v>786</v>
          </cell>
          <cell r="K33">
            <v>30</v>
          </cell>
          <cell r="L33">
            <v>990</v>
          </cell>
        </row>
        <row r="34">
          <cell r="A34">
            <v>31</v>
          </cell>
          <cell r="B34">
            <v>1011</v>
          </cell>
          <cell r="K34">
            <v>31</v>
          </cell>
          <cell r="L34">
            <v>990</v>
          </cell>
        </row>
        <row r="35">
          <cell r="A35">
            <v>32</v>
          </cell>
          <cell r="B35">
            <v>1005</v>
          </cell>
          <cell r="K35">
            <v>32</v>
          </cell>
          <cell r="L35">
            <v>1009</v>
          </cell>
        </row>
        <row r="36">
          <cell r="A36">
            <v>33</v>
          </cell>
          <cell r="B36">
            <v>1002</v>
          </cell>
          <cell r="K36">
            <v>33</v>
          </cell>
          <cell r="L36">
            <v>988</v>
          </cell>
        </row>
        <row r="37">
          <cell r="A37">
            <v>34</v>
          </cell>
          <cell r="B37">
            <v>1000</v>
          </cell>
          <cell r="K37">
            <v>34</v>
          </cell>
          <cell r="L37">
            <v>1008</v>
          </cell>
        </row>
        <row r="38">
          <cell r="A38">
            <v>35</v>
          </cell>
          <cell r="B38">
            <v>1012</v>
          </cell>
          <cell r="K38">
            <v>35</v>
          </cell>
          <cell r="L38">
            <v>990</v>
          </cell>
        </row>
        <row r="39">
          <cell r="A39">
            <v>36</v>
          </cell>
          <cell r="B39">
            <v>992</v>
          </cell>
          <cell r="K39">
            <v>36</v>
          </cell>
          <cell r="L39">
            <v>991</v>
          </cell>
        </row>
        <row r="40">
          <cell r="A40">
            <v>37</v>
          </cell>
          <cell r="B40">
            <v>1005</v>
          </cell>
          <cell r="K40">
            <v>37</v>
          </cell>
          <cell r="L40">
            <v>910</v>
          </cell>
        </row>
        <row r="41">
          <cell r="A41">
            <v>38</v>
          </cell>
          <cell r="B41">
            <v>1033</v>
          </cell>
          <cell r="K41">
            <v>38</v>
          </cell>
          <cell r="L41">
            <v>990</v>
          </cell>
        </row>
        <row r="42">
          <cell r="A42">
            <v>39</v>
          </cell>
          <cell r="B42">
            <v>995</v>
          </cell>
          <cell r="K42">
            <v>39</v>
          </cell>
          <cell r="L42">
            <v>987</v>
          </cell>
        </row>
        <row r="43">
          <cell r="A43">
            <v>40</v>
          </cell>
          <cell r="B43">
            <v>987</v>
          </cell>
          <cell r="K43">
            <v>40</v>
          </cell>
          <cell r="L43">
            <v>988</v>
          </cell>
        </row>
        <row r="44">
          <cell r="A44">
            <v>41</v>
          </cell>
          <cell r="B44">
            <v>980</v>
          </cell>
          <cell r="K44">
            <v>41</v>
          </cell>
          <cell r="L44">
            <v>991</v>
          </cell>
        </row>
        <row r="45">
          <cell r="A45">
            <v>42</v>
          </cell>
          <cell r="B45">
            <v>1001</v>
          </cell>
          <cell r="K45">
            <v>42</v>
          </cell>
          <cell r="L45">
            <v>992</v>
          </cell>
        </row>
        <row r="46">
          <cell r="A46">
            <v>43</v>
          </cell>
          <cell r="B46">
            <v>1012</v>
          </cell>
          <cell r="K46">
            <v>43</v>
          </cell>
          <cell r="L46">
            <v>1012</v>
          </cell>
        </row>
        <row r="47">
          <cell r="A47">
            <v>44</v>
          </cell>
          <cell r="B47">
            <v>1062</v>
          </cell>
          <cell r="K47">
            <v>44</v>
          </cell>
          <cell r="L47">
            <v>992</v>
          </cell>
        </row>
        <row r="48">
          <cell r="A48">
            <v>45</v>
          </cell>
          <cell r="B48">
            <v>1000</v>
          </cell>
          <cell r="K48">
            <v>45</v>
          </cell>
          <cell r="L48">
            <v>992</v>
          </cell>
        </row>
        <row r="49">
          <cell r="A49">
            <v>46</v>
          </cell>
          <cell r="B49">
            <v>1011</v>
          </cell>
          <cell r="K49">
            <v>46</v>
          </cell>
          <cell r="L49">
            <v>993</v>
          </cell>
        </row>
        <row r="50">
          <cell r="A50">
            <v>47</v>
          </cell>
          <cell r="B50">
            <v>1006</v>
          </cell>
          <cell r="K50">
            <v>47</v>
          </cell>
          <cell r="L50">
            <v>1009</v>
          </cell>
        </row>
        <row r="51">
          <cell r="A51">
            <v>48</v>
          </cell>
          <cell r="B51">
            <v>1013</v>
          </cell>
          <cell r="K51">
            <v>48</v>
          </cell>
          <cell r="L51">
            <v>991</v>
          </cell>
        </row>
        <row r="52">
          <cell r="A52">
            <v>49</v>
          </cell>
          <cell r="B52">
            <v>836</v>
          </cell>
          <cell r="K52">
            <v>49</v>
          </cell>
          <cell r="L52">
            <v>993</v>
          </cell>
        </row>
        <row r="53">
          <cell r="K53">
            <v>50</v>
          </cell>
          <cell r="L53">
            <v>1014</v>
          </cell>
        </row>
        <row r="54">
          <cell r="K54">
            <v>51</v>
          </cell>
          <cell r="L54">
            <v>995</v>
          </cell>
        </row>
        <row r="55">
          <cell r="K55">
            <v>52</v>
          </cell>
          <cell r="L55">
            <v>498</v>
          </cell>
        </row>
      </sheetData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RESPONSABLES"/>
      <sheetName val="HOJA DE COSTOS"/>
      <sheetName val="CÁLCULOS"/>
      <sheetName val="AFE FRAC"/>
    </sheetNames>
    <sheetDataSet>
      <sheetData sheetId="0" refreshError="1"/>
      <sheetData sheetId="1" refreshError="1"/>
      <sheetData sheetId="2" refreshError="1"/>
      <sheetData sheetId="3" refreshError="1">
        <row r="34">
          <cell r="H34">
            <v>2000</v>
          </cell>
        </row>
      </sheetData>
      <sheetData sheetId="4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ICIO"/>
      <sheetName val="EMPRESA"/>
      <sheetName val="NUEVOS DATOS"/>
      <sheetName val="DATOS CONTRATO"/>
      <sheetName val="EMPLEADOS"/>
      <sheetName val="ACUMULADOS"/>
      <sheetName val="LIQ-NOM"/>
      <sheetName val="REPORTE-TIEMPO  "/>
      <sheetName val="RESUMEN-NOMINA"/>
      <sheetName val="NOMINA"/>
      <sheetName val="SOBRETIEMPO"/>
      <sheetName val="DEDUCCIONES"/>
      <sheetName val="R-PAGO"/>
      <sheetName val="LIQ-SEGSOC"/>
      <sheetName val="RESUMEN-ISS"/>
      <sheetName val="ISS"/>
      <sheetName val="INF-PEN-COLFONDOS"/>
      <sheetName val="INF-PEN-HORIZONTE"/>
      <sheetName val="INF-PEN-PORVENIR"/>
      <sheetName val="INF-PEN-SANTANDER"/>
      <sheetName val="INF-SALUD-COOP"/>
      <sheetName val="INF-SALUD-COOMEVA"/>
      <sheetName val="INF-SALUD-SOLSALUD"/>
      <sheetName val="INF-RIESGO"/>
      <sheetName val="CAFABA"/>
      <sheetName val="CAJASAN"/>
      <sheetName val="LIQ-PERS"/>
      <sheetName val="INF-PRES-SOC"/>
      <sheetName val="CARTA TERM CTO"/>
      <sheetName val="CERTIFICACION"/>
      <sheetName val="EXAMEN RETIRO"/>
      <sheetName val="INF-DOT1"/>
      <sheetName val="INF-AFILIACION (1)"/>
      <sheetName val="LISTA BANCOS"/>
      <sheetName val="INF-APORTES-SS"/>
    </sheetNames>
    <sheetDataSet>
      <sheetData sheetId="0"/>
      <sheetData sheetId="1" refreshError="1">
        <row r="11">
          <cell r="F11" t="str">
            <v>JUAN DE JESUS AMARIS MEJIA E.U.</v>
          </cell>
        </row>
        <row r="23">
          <cell r="I23">
            <v>0</v>
          </cell>
        </row>
        <row r="24">
          <cell r="I24">
            <v>3.3E-3</v>
          </cell>
        </row>
        <row r="25">
          <cell r="I25">
            <v>0.01</v>
          </cell>
        </row>
      </sheetData>
      <sheetData sheetId="2"/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H T. AMI"/>
      <sheetName val="HH T.Montajes"/>
      <sheetName val="Datos"/>
      <sheetName val="CURVA TM"/>
      <sheetName val="CURVA HH AMI"/>
      <sheetName val="CURVA HH TOT"/>
      <sheetName val="CRONOGRAMA"/>
      <sheetName val="Info Eje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">
          <cell r="B3" t="str">
            <v>INFORME EJECUTIVO</v>
          </cell>
        </row>
        <row r="5">
          <cell r="B5" t="str">
            <v>OBJETO DE LA REPARACIÓN</v>
          </cell>
        </row>
        <row r="6">
          <cell r="B6" t="str">
            <v>1.</v>
          </cell>
          <cell r="C6" t="str">
            <v>Recuperar la confiabilidad mecánica de la unidad Toping U200 &amp; Viscorreductora I</v>
          </cell>
        </row>
        <row r="9">
          <cell r="B9" t="str">
            <v>PROGRESO DE EJECUCIÓN DE LA PARADA</v>
          </cell>
        </row>
        <row r="31">
          <cell r="N31" t="str">
            <v>Horas Hombre</v>
          </cell>
          <cell r="W31" t="str">
            <v>Directas</v>
          </cell>
          <cell r="AI31" t="str">
            <v>Indirectas</v>
          </cell>
        </row>
        <row r="32">
          <cell r="W32" t="str">
            <v>Programadas</v>
          </cell>
          <cell r="AA32" t="str">
            <v>Ejecutadas</v>
          </cell>
          <cell r="AE32" t="str">
            <v>Lluvias</v>
          </cell>
          <cell r="AI32" t="str">
            <v>Programadas</v>
          </cell>
          <cell r="AM32" t="str">
            <v>Ejecutadas</v>
          </cell>
        </row>
        <row r="34">
          <cell r="N34" t="str">
            <v>GCB</v>
          </cell>
          <cell r="W34">
            <v>0</v>
          </cell>
          <cell r="AA34">
            <v>0</v>
          </cell>
          <cell r="AE34">
            <v>0</v>
          </cell>
          <cell r="AI34">
            <v>0</v>
          </cell>
          <cell r="AM34">
            <v>0</v>
          </cell>
        </row>
        <row r="35">
          <cell r="N35" t="str">
            <v>Todo Montajes LTDA</v>
          </cell>
          <cell r="W35">
            <v>21453</v>
          </cell>
          <cell r="AA35">
            <v>37268.5</v>
          </cell>
          <cell r="AE35">
            <v>4</v>
          </cell>
          <cell r="AI35">
            <v>2640</v>
          </cell>
          <cell r="AM35">
            <v>3340.5</v>
          </cell>
        </row>
        <row r="36">
          <cell r="N36" t="str">
            <v>A.M.I.  LTDA.</v>
          </cell>
          <cell r="W36">
            <v>5403</v>
          </cell>
          <cell r="AA36">
            <v>13072</v>
          </cell>
          <cell r="AI36">
            <v>2928</v>
          </cell>
          <cell r="AM36">
            <v>4044</v>
          </cell>
        </row>
        <row r="37">
          <cell r="N37" t="str">
            <v>Consultoría / Intervent.(CCA)</v>
          </cell>
          <cell r="AI37">
            <v>7680</v>
          </cell>
          <cell r="AM37">
            <v>7386</v>
          </cell>
        </row>
        <row r="40">
          <cell r="N40" t="str">
            <v>Totales</v>
          </cell>
          <cell r="W40">
            <v>26856</v>
          </cell>
          <cell r="AA40">
            <v>50340.5</v>
          </cell>
          <cell r="AE40">
            <v>4</v>
          </cell>
          <cell r="AI40">
            <v>13248</v>
          </cell>
          <cell r="AM40">
            <v>14770.5</v>
          </cell>
        </row>
        <row r="42">
          <cell r="C42" t="str">
            <v>Fechas</v>
          </cell>
          <cell r="T42" t="str">
            <v>Inicio de Trabajos</v>
          </cell>
          <cell r="AF42" t="str">
            <v>Terminación  Trabajos</v>
          </cell>
          <cell r="AR42" t="str">
            <v>Desviación R.C(Horas)</v>
          </cell>
        </row>
        <row r="43">
          <cell r="T43" t="str">
            <v>Programado</v>
          </cell>
          <cell r="Z43" t="str">
            <v>Real</v>
          </cell>
          <cell r="AF43" t="str">
            <v>Programado</v>
          </cell>
          <cell r="AL43" t="str">
            <v>Real</v>
          </cell>
        </row>
        <row r="45">
          <cell r="C45" t="str">
            <v>Apagada</v>
          </cell>
          <cell r="T45">
            <v>38362.25</v>
          </cell>
          <cell r="Z45">
            <v>38362</v>
          </cell>
          <cell r="AF45">
            <v>38364.25</v>
          </cell>
          <cell r="AL45">
            <v>38363.75</v>
          </cell>
          <cell r="AR45">
            <v>12</v>
          </cell>
        </row>
        <row r="46">
          <cell r="C46" t="str">
            <v>Trabajos Mantenimiento</v>
          </cell>
          <cell r="T46">
            <v>38364.25</v>
          </cell>
          <cell r="Z46">
            <v>38363.75</v>
          </cell>
          <cell r="AF46">
            <v>38389.25</v>
          </cell>
          <cell r="AL46">
            <v>38387</v>
          </cell>
          <cell r="AR46">
            <v>54</v>
          </cell>
        </row>
        <row r="47">
          <cell r="C47" t="str">
            <v>Arrancada</v>
          </cell>
          <cell r="T47">
            <v>38389.25</v>
          </cell>
          <cell r="Z47">
            <v>38387</v>
          </cell>
          <cell r="AF47">
            <v>38391.25</v>
          </cell>
          <cell r="AL47">
            <v>38387.833333333336</v>
          </cell>
          <cell r="AR47">
            <v>82</v>
          </cell>
        </row>
        <row r="49">
          <cell r="C49">
            <v>0</v>
          </cell>
          <cell r="T49">
            <v>38362.25</v>
          </cell>
          <cell r="Z49">
            <v>38362</v>
          </cell>
          <cell r="AF49">
            <v>38391.25</v>
          </cell>
          <cell r="AL49">
            <v>38387.833333333336</v>
          </cell>
          <cell r="AR49" t="str">
            <v>_+ 82</v>
          </cell>
        </row>
        <row r="51">
          <cell r="E51" t="str">
            <v>Costo Trabajos Contratados</v>
          </cell>
          <cell r="L51" t="str">
            <v>Contratado</v>
          </cell>
          <cell r="U51" t="str">
            <v>Presupuestado</v>
          </cell>
          <cell r="AA51" t="str">
            <v>Ejecutado</v>
          </cell>
          <cell r="AG51" t="str">
            <v>Adicionales</v>
          </cell>
          <cell r="AM51" t="str">
            <v>Total</v>
          </cell>
        </row>
        <row r="53">
          <cell r="E53" t="str">
            <v>Todo Montajes LTDA</v>
          </cell>
          <cell r="L53">
            <v>858377938</v>
          </cell>
          <cell r="U53">
            <v>803013810</v>
          </cell>
          <cell r="AA53">
            <v>571084773</v>
          </cell>
          <cell r="AG53">
            <v>190000000</v>
          </cell>
          <cell r="AM53">
            <v>761084773</v>
          </cell>
        </row>
        <row r="54">
          <cell r="E54" t="str">
            <v>A.M.I.  LTDA.</v>
          </cell>
          <cell r="U54">
            <v>359910156</v>
          </cell>
          <cell r="AA54">
            <v>237973732</v>
          </cell>
          <cell r="AG54">
            <v>25462600</v>
          </cell>
          <cell r="AM54">
            <v>263436332</v>
          </cell>
        </row>
        <row r="55">
          <cell r="L55">
            <v>360219781</v>
          </cell>
        </row>
        <row r="57">
          <cell r="E57" t="str">
            <v>Totales</v>
          </cell>
          <cell r="L57">
            <v>1218597719</v>
          </cell>
          <cell r="U57">
            <v>1162923966</v>
          </cell>
          <cell r="AA57">
            <v>809058505</v>
          </cell>
          <cell r="AG57">
            <v>215462600</v>
          </cell>
          <cell r="AM57">
            <v>1024521105</v>
          </cell>
        </row>
        <row r="59">
          <cell r="C59" t="str">
            <v>SEGURIDAD</v>
          </cell>
          <cell r="O59" t="str">
            <v>Accidentes</v>
          </cell>
          <cell r="S59" t="str">
            <v>Incidentes</v>
          </cell>
          <cell r="V59" t="str">
            <v>Atenciones de Enfermería</v>
          </cell>
          <cell r="Y59" t="str">
            <v>Visitas de Seguridad</v>
          </cell>
          <cell r="AB59" t="str">
            <v>Auditorías de Seguridad</v>
          </cell>
          <cell r="AE59" t="str">
            <v>Fallas de Control</v>
          </cell>
          <cell r="AG59" t="str">
            <v>Capacitación (HH)</v>
          </cell>
          <cell r="AJ59" t="str">
            <v>Recomendaciones</v>
          </cell>
          <cell r="AO59" t="str">
            <v>Índices</v>
          </cell>
        </row>
        <row r="60">
          <cell r="O60" t="str">
            <v>ASP</v>
          </cell>
          <cell r="Q60" t="str">
            <v>ACP</v>
          </cell>
          <cell r="AJ60" t="str">
            <v>Emitidas</v>
          </cell>
          <cell r="AL60" t="str">
            <v>Ejecutadas</v>
          </cell>
          <cell r="AO60" t="str">
            <v>Frecuencia</v>
          </cell>
          <cell r="AR60" t="str">
            <v>Severidad</v>
          </cell>
        </row>
        <row r="62">
          <cell r="C62">
            <v>0</v>
          </cell>
          <cell r="O62">
            <v>0</v>
          </cell>
          <cell r="Q62">
            <v>0</v>
          </cell>
          <cell r="S62">
            <v>1</v>
          </cell>
          <cell r="V62">
            <v>27</v>
          </cell>
          <cell r="Y62">
            <v>81</v>
          </cell>
          <cell r="AB62">
            <v>3</v>
          </cell>
          <cell r="AE62">
            <v>7</v>
          </cell>
          <cell r="AG62">
            <v>9</v>
          </cell>
          <cell r="AJ62">
            <v>158</v>
          </cell>
          <cell r="AL62">
            <v>0.95</v>
          </cell>
          <cell r="AO62">
            <v>0</v>
          </cell>
          <cell r="AR62">
            <v>0</v>
          </cell>
        </row>
        <row r="63">
          <cell r="C63" t="str">
            <v>Todo Montajes LTDA</v>
          </cell>
          <cell r="O63">
            <v>0</v>
          </cell>
          <cell r="Q63">
            <v>0</v>
          </cell>
          <cell r="S63">
            <v>10</v>
          </cell>
          <cell r="V63">
            <v>377</v>
          </cell>
          <cell r="Y63">
            <v>5</v>
          </cell>
          <cell r="AB63">
            <v>0</v>
          </cell>
          <cell r="AE63">
            <v>48</v>
          </cell>
          <cell r="AG63">
            <v>1157.7</v>
          </cell>
          <cell r="AJ63">
            <v>10</v>
          </cell>
          <cell r="AL63">
            <v>1</v>
          </cell>
          <cell r="AO63">
            <v>0</v>
          </cell>
          <cell r="AR63">
            <v>0</v>
          </cell>
        </row>
        <row r="64">
          <cell r="C64" t="str">
            <v>A.M.I.  LTDA.</v>
          </cell>
          <cell r="O64">
            <v>0</v>
          </cell>
          <cell r="Q64">
            <v>0</v>
          </cell>
          <cell r="S64">
            <v>1</v>
          </cell>
          <cell r="V64">
            <v>126</v>
          </cell>
          <cell r="Y64">
            <v>11</v>
          </cell>
          <cell r="AB64">
            <v>1</v>
          </cell>
          <cell r="AE64">
            <v>5</v>
          </cell>
          <cell r="AG64">
            <v>612.29999999999995</v>
          </cell>
          <cell r="AJ64">
            <v>25</v>
          </cell>
          <cell r="AL64">
            <v>1</v>
          </cell>
          <cell r="AO64">
            <v>0</v>
          </cell>
          <cell r="AR64">
            <v>0</v>
          </cell>
        </row>
        <row r="65">
          <cell r="C65" t="str">
            <v>CCA</v>
          </cell>
          <cell r="O65">
            <v>0</v>
          </cell>
          <cell r="Q65">
            <v>0</v>
          </cell>
          <cell r="S65">
            <v>1</v>
          </cell>
          <cell r="V65">
            <v>14</v>
          </cell>
          <cell r="Y65">
            <v>26</v>
          </cell>
          <cell r="AB65">
            <v>5</v>
          </cell>
          <cell r="AE65">
            <v>2</v>
          </cell>
          <cell r="AG65">
            <v>283</v>
          </cell>
          <cell r="AJ65">
            <v>38</v>
          </cell>
          <cell r="AL65">
            <v>0.98</v>
          </cell>
          <cell r="AO65">
            <v>0</v>
          </cell>
          <cell r="AR65">
            <v>0</v>
          </cell>
        </row>
        <row r="67">
          <cell r="C67" t="str">
            <v>Unibon</v>
          </cell>
          <cell r="O67">
            <v>0</v>
          </cell>
          <cell r="Q67">
            <v>0</v>
          </cell>
          <cell r="S67">
            <v>13</v>
          </cell>
          <cell r="V67">
            <v>544</v>
          </cell>
          <cell r="Y67">
            <v>123</v>
          </cell>
          <cell r="AB67">
            <v>9</v>
          </cell>
          <cell r="AE67">
            <v>62</v>
          </cell>
          <cell r="AG67">
            <v>2062</v>
          </cell>
          <cell r="AJ67">
            <v>231</v>
          </cell>
          <cell r="AL67">
            <v>0.96251082251082254</v>
          </cell>
          <cell r="AO67">
            <v>0</v>
          </cell>
          <cell r="AR67">
            <v>0</v>
          </cell>
        </row>
        <row r="70">
          <cell r="B70" t="str">
            <v>INDICADORES DE ACCIDENTALIDAD</v>
          </cell>
        </row>
        <row r="71">
          <cell r="B71" t="str">
            <v>Índice de Frecuencia</v>
          </cell>
          <cell r="AB71" t="str">
            <v>Índice de Severidad</v>
          </cell>
        </row>
        <row r="88">
          <cell r="B88" t="str">
            <v>PRINCIPALES TRABAJOS REALIZADOS DURANTE LA PARADA</v>
          </cell>
        </row>
        <row r="90">
          <cell r="B90" t="str">
            <v>U-200</v>
          </cell>
          <cell r="M90" t="str">
            <v xml:space="preserve">Dentro de la Topping U - 200 </v>
          </cell>
        </row>
        <row r="92">
          <cell r="C92" t="str">
            <v>TOPPING U-200</v>
          </cell>
        </row>
        <row r="93">
          <cell r="C93" t="str">
            <v>Fechas</v>
          </cell>
          <cell r="T93" t="str">
            <v>Inicio de Trabajos</v>
          </cell>
          <cell r="AF93" t="str">
            <v>Terminación  Trabajos</v>
          </cell>
          <cell r="AR93" t="str">
            <v>Desviación R.C(Horas)</v>
          </cell>
        </row>
        <row r="94">
          <cell r="T94" t="str">
            <v>Programado</v>
          </cell>
          <cell r="Z94" t="str">
            <v>Real</v>
          </cell>
          <cell r="AF94" t="str">
            <v>Programado</v>
          </cell>
          <cell r="AL94" t="str">
            <v>Real</v>
          </cell>
        </row>
        <row r="96">
          <cell r="C96" t="str">
            <v>Apagada</v>
          </cell>
          <cell r="T96">
            <v>38362.25</v>
          </cell>
          <cell r="Z96">
            <v>38362</v>
          </cell>
          <cell r="AF96">
            <v>38364.25</v>
          </cell>
          <cell r="AL96">
            <v>38363.75</v>
          </cell>
          <cell r="AR96">
            <v>12</v>
          </cell>
        </row>
        <row r="97">
          <cell r="C97" t="str">
            <v>Trabajos Mantenimiento</v>
          </cell>
          <cell r="T97">
            <v>38364.25</v>
          </cell>
          <cell r="Z97">
            <v>38363.75</v>
          </cell>
          <cell r="AF97">
            <v>38377.25</v>
          </cell>
          <cell r="AL97">
            <v>38376.25</v>
          </cell>
          <cell r="AR97">
            <v>12</v>
          </cell>
        </row>
        <row r="98">
          <cell r="C98" t="str">
            <v>Arrancada</v>
          </cell>
          <cell r="T98">
            <v>38377.25</v>
          </cell>
          <cell r="Z98">
            <v>38376.25</v>
          </cell>
          <cell r="AF98">
            <v>38379.25</v>
          </cell>
          <cell r="AL98">
            <v>38377.666666666664</v>
          </cell>
          <cell r="AR98">
            <v>38</v>
          </cell>
        </row>
        <row r="100">
          <cell r="C100" t="str">
            <v>TOPPING U-200</v>
          </cell>
          <cell r="T100">
            <v>38362.25</v>
          </cell>
          <cell r="Z100">
            <v>38362</v>
          </cell>
          <cell r="AF100">
            <v>38379.25</v>
          </cell>
          <cell r="AL100">
            <v>38377.666666666664</v>
          </cell>
          <cell r="AR100" t="str">
            <v>_+ 38</v>
          </cell>
        </row>
        <row r="122">
          <cell r="B122" t="str">
            <v>VISCO 1</v>
          </cell>
          <cell r="M122" t="str">
            <v xml:space="preserve">Dentro de la Topping U - 200 </v>
          </cell>
        </row>
        <row r="125">
          <cell r="C125" t="str">
            <v>VISCORREDUCTORA 1</v>
          </cell>
        </row>
        <row r="126">
          <cell r="C126" t="str">
            <v>Fechas</v>
          </cell>
          <cell r="N126" t="str">
            <v>Inicio de Trabajos</v>
          </cell>
          <cell r="AC126" t="str">
            <v>Terminación  Trabajos</v>
          </cell>
          <cell r="AR126" t="str">
            <v>Desviación R.C(Horas)</v>
          </cell>
        </row>
        <row r="127">
          <cell r="N127" t="str">
            <v>Programado</v>
          </cell>
          <cell r="S127" t="str">
            <v>Reprogramado</v>
          </cell>
          <cell r="X127" t="str">
            <v>Real</v>
          </cell>
          <cell r="AC127" t="str">
            <v>Programado</v>
          </cell>
          <cell r="AH127" t="str">
            <v>Reprogramado</v>
          </cell>
          <cell r="AM127" t="str">
            <v>Real</v>
          </cell>
        </row>
        <row r="129">
          <cell r="C129" t="str">
            <v>Apagada</v>
          </cell>
          <cell r="N129">
            <v>38370.25</v>
          </cell>
          <cell r="S129">
            <v>38371.25</v>
          </cell>
          <cell r="X129">
            <v>38371</v>
          </cell>
          <cell r="AC129">
            <v>38372.25</v>
          </cell>
          <cell r="AH129">
            <v>38373.25</v>
          </cell>
          <cell r="AM129">
            <v>38373.25</v>
          </cell>
          <cell r="AR129">
            <v>0</v>
          </cell>
        </row>
        <row r="130">
          <cell r="C130" t="str">
            <v>Trab. Mant.</v>
          </cell>
          <cell r="N130">
            <v>38372.25</v>
          </cell>
          <cell r="S130">
            <v>38373.25</v>
          </cell>
          <cell r="X130">
            <v>38373.25</v>
          </cell>
          <cell r="AC130">
            <v>38388.25</v>
          </cell>
          <cell r="AH130">
            <v>38389.25</v>
          </cell>
          <cell r="AM130">
            <v>38387</v>
          </cell>
          <cell r="AR130">
            <v>54</v>
          </cell>
        </row>
        <row r="131">
          <cell r="C131" t="str">
            <v>Arrancada</v>
          </cell>
          <cell r="N131">
            <v>38388.25</v>
          </cell>
          <cell r="S131">
            <v>38389.25</v>
          </cell>
          <cell r="X131">
            <v>38387</v>
          </cell>
          <cell r="AC131">
            <v>38390.25</v>
          </cell>
          <cell r="AH131">
            <v>38391.25</v>
          </cell>
          <cell r="AM131">
            <v>38387.833333333336</v>
          </cell>
          <cell r="AR131">
            <v>82</v>
          </cell>
        </row>
        <row r="133">
          <cell r="C133" t="str">
            <v>VISCORREDUCTORA 1</v>
          </cell>
          <cell r="N133">
            <v>38370.25</v>
          </cell>
          <cell r="S133">
            <v>38371.25</v>
          </cell>
          <cell r="X133">
            <v>38371</v>
          </cell>
          <cell r="AC133">
            <v>38390.25</v>
          </cell>
          <cell r="AH133">
            <v>38391.25</v>
          </cell>
          <cell r="AM133">
            <v>38387.833333333336</v>
          </cell>
          <cell r="AR133" t="str">
            <v>_+ 82</v>
          </cell>
        </row>
      </sheetData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ULO"/>
      <sheetName val="CALCULO (2)"/>
      <sheetName val="SAS2017"/>
      <sheetName val="Hoja3"/>
      <sheetName val="SAS 2"/>
      <sheetName val="Procesos"/>
      <sheetName val="ENTIDADES"/>
      <sheetName val="EMPRESAS"/>
      <sheetName val="A. Pereira"/>
      <sheetName val="MinCultura"/>
      <sheetName val="G. Boyacá"/>
      <sheetName val="G. Cauca"/>
      <sheetName val="G. Meta"/>
      <sheetName val="GobValle"/>
      <sheetName val="INVIAS 12.4"/>
      <sheetName val="INVIAS 50"/>
      <sheetName val="INVIAS RS120"/>
      <sheetName val="INVIAS SanCarlos"/>
      <sheetName val="INVIAS SanGil"/>
      <sheetName val="Aeronautica"/>
      <sheetName val="AlcCali"/>
      <sheetName val="G. Antioquia"/>
      <sheetName val="Circunvalar Barra"/>
      <sheetName val="G. Atlantico"/>
      <sheetName val="Manizales"/>
      <sheetName val="IMER"/>
      <sheetName val="GobHuila"/>
      <sheetName val="ESAP Sainc"/>
      <sheetName val="Fondo Adap"/>
      <sheetName val="GobSantander"/>
      <sheetName val="CVC Murcia (UT)"/>
      <sheetName val="Hoja1"/>
      <sheetName val="SCHRADER"/>
      <sheetName val="AlcBello"/>
      <sheetName val="Listas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B3" t="str">
            <v>ÍNDICE</v>
          </cell>
        </row>
      </sheetData>
      <sheetData sheetId="7">
        <row r="3">
          <cell r="I3">
            <v>3195.77</v>
          </cell>
        </row>
        <row r="6">
          <cell r="C6" t="str">
            <v>A COSNTRUIR S.A. -2015</v>
          </cell>
        </row>
        <row r="7">
          <cell r="C7" t="str">
            <v>AICON. -2016</v>
          </cell>
        </row>
        <row r="8">
          <cell r="C8" t="str">
            <v>AIA. -2016</v>
          </cell>
        </row>
        <row r="9">
          <cell r="C9" t="str">
            <v>ALCA INGENIERIA S A S -2015</v>
          </cell>
        </row>
        <row r="10">
          <cell r="C10" t="str">
            <v>ASFALTO &amp; HORMIGON - 2016</v>
          </cell>
        </row>
        <row r="11">
          <cell r="C11" t="str">
            <v>AMARILO -2016</v>
          </cell>
        </row>
        <row r="12">
          <cell r="C12" t="str">
            <v>AMEZQUITA NARANJO -2015</v>
          </cell>
        </row>
        <row r="13">
          <cell r="C13" t="str">
            <v>ARQ.&amp;CONCRETO S.A.S - 2014</v>
          </cell>
        </row>
        <row r="14">
          <cell r="C14" t="str">
            <v>ARQ.&amp;CONCRETO S.A.S. - 2015</v>
          </cell>
        </row>
        <row r="15">
          <cell r="C15" t="str">
            <v>ARQ.&amp;CONCRETO S.A.S. - 2016</v>
          </cell>
        </row>
        <row r="16">
          <cell r="C16" t="str">
            <v>ARQ.&amp;CONST. S.A. - 2015</v>
          </cell>
        </row>
        <row r="17">
          <cell r="C17" t="str">
            <v>ASMI-2016</v>
          </cell>
        </row>
        <row r="18">
          <cell r="C18" t="str">
            <v>ASSIGNIA -2015</v>
          </cell>
        </row>
        <row r="19">
          <cell r="C19" t="str">
            <v xml:space="preserve">BOGOTANA DE ASFALTOS S.A. -2015                         </v>
          </cell>
        </row>
        <row r="20">
          <cell r="C20" t="str">
            <v>BTD -2013</v>
          </cell>
        </row>
        <row r="21">
          <cell r="C21" t="str">
            <v>BUENAVISTA CONSTRUCTORA</v>
          </cell>
        </row>
        <row r="22">
          <cell r="C22" t="str">
            <v>C I GRODCO -2015</v>
          </cell>
        </row>
        <row r="23">
          <cell r="C23" t="str">
            <v>C3 CONSTRUCCIONES Y CONTRATOS</v>
          </cell>
        </row>
        <row r="24">
          <cell r="C24" t="str">
            <v xml:space="preserve">CACHIBI S.A. -2015                                                                 </v>
          </cell>
        </row>
        <row r="25">
          <cell r="C25" t="str">
            <v xml:space="preserve">CACHIBI S.A. -2016                                                                 </v>
          </cell>
        </row>
        <row r="26">
          <cell r="C26" t="str">
            <v xml:space="preserve">CACHIBI S.A.-2013                                                              </v>
          </cell>
        </row>
        <row r="27">
          <cell r="C27" t="str">
            <v>CASTRO TCHERASSI -2015</v>
          </cell>
        </row>
        <row r="28">
          <cell r="C28" t="str">
            <v>CARLOS FERNANDO CORDOBA AVILES - 2016</v>
          </cell>
        </row>
        <row r="29">
          <cell r="C29" t="str">
            <v>CERON MARTINEZ JAIRO EFRAIN - 2014</v>
          </cell>
        </row>
        <row r="30">
          <cell r="C30" t="str">
            <v>CICON S A S -2015</v>
          </cell>
        </row>
        <row r="31">
          <cell r="C31" t="str">
            <v>COHERPA -2015</v>
          </cell>
        </row>
        <row r="32">
          <cell r="C32" t="str">
            <v>COBICIVIL SAS - 2016</v>
          </cell>
        </row>
        <row r="33">
          <cell r="C33" t="str">
            <v>COLPATRIA -2013</v>
          </cell>
        </row>
        <row r="34">
          <cell r="C34" t="str">
            <v>COLPATRIA -2016</v>
          </cell>
        </row>
        <row r="35">
          <cell r="C35" t="str">
            <v>CONASFALTOS S.A. -2014</v>
          </cell>
        </row>
        <row r="36">
          <cell r="C36" t="str">
            <v>CONASFALTOS S.A. -2015</v>
          </cell>
        </row>
        <row r="37">
          <cell r="C37" t="str">
            <v>CONASFALTOS S.A. -2016</v>
          </cell>
        </row>
        <row r="38">
          <cell r="C38" t="str">
            <v>CONASFALTOS S.A. -2017</v>
          </cell>
        </row>
        <row r="39">
          <cell r="C39" t="str">
            <v>CONCIVILES S.A. -2014</v>
          </cell>
        </row>
        <row r="40">
          <cell r="C40" t="str">
            <v>CONCIVILES S.A. -2015</v>
          </cell>
        </row>
        <row r="41">
          <cell r="C41" t="str">
            <v>CONCIVILES S.A. -2016</v>
          </cell>
        </row>
        <row r="42">
          <cell r="C42" t="str">
            <v>CONCIVILES S.A. -2017</v>
          </cell>
        </row>
        <row r="43">
          <cell r="C43" t="str">
            <v>CONCIVILES S.A.S. -2014</v>
          </cell>
        </row>
        <row r="44">
          <cell r="C44" t="str">
            <v>CONCIVILES S.A.S. -2015</v>
          </cell>
        </row>
        <row r="45">
          <cell r="C45" t="str">
            <v>CONCIVILES S.A.S. -2016</v>
          </cell>
        </row>
        <row r="46">
          <cell r="C46" t="str">
            <v>CONCIVILES S.A.S. -2017</v>
          </cell>
        </row>
        <row r="47">
          <cell r="C47" t="str">
            <v>CONCIVILES DOS S.A.S. -2012</v>
          </cell>
        </row>
        <row r="48">
          <cell r="C48" t="str">
            <v>CONCONCRETO</v>
          </cell>
        </row>
        <row r="49">
          <cell r="C49" t="str">
            <v>CONCRESCOL S.A. -2015</v>
          </cell>
        </row>
        <row r="50">
          <cell r="C50" t="str">
            <v xml:space="preserve">CONEQUIPOS ING -2015                                        </v>
          </cell>
        </row>
        <row r="51">
          <cell r="C51" t="str">
            <v>CONEQUIPOS ING -2016</v>
          </cell>
        </row>
        <row r="52">
          <cell r="C52" t="str">
            <v>CONINGECON S A S -2015</v>
          </cell>
        </row>
        <row r="53">
          <cell r="C53" t="str">
            <v>CONINSA  -2015</v>
          </cell>
        </row>
        <row r="54">
          <cell r="C54" t="str">
            <v>CONINSA  -2016</v>
          </cell>
        </row>
        <row r="55">
          <cell r="C55" t="str">
            <v>CONINSA -2013</v>
          </cell>
        </row>
        <row r="56">
          <cell r="C56" t="str">
            <v>CONST  BOLIVAR  CALI -2016</v>
          </cell>
        </row>
        <row r="57">
          <cell r="C57" t="str">
            <v>CONST  BOLIVAR  BOGOTÁ -2016</v>
          </cell>
        </row>
        <row r="58">
          <cell r="C58" t="str">
            <v>CONST  VALDERRAMA -2015</v>
          </cell>
        </row>
        <row r="59">
          <cell r="C59" t="str">
            <v>CONST FAJARDO NIETO -2015</v>
          </cell>
        </row>
        <row r="60">
          <cell r="C60" t="str">
            <v>CONST LAS GALIAS S.A. -2015</v>
          </cell>
        </row>
        <row r="61">
          <cell r="C61" t="str">
            <v>CONST MECO -2015</v>
          </cell>
        </row>
        <row r="62">
          <cell r="C62" t="str">
            <v xml:space="preserve">CONST MONTECARLO -2015        </v>
          </cell>
        </row>
        <row r="63">
          <cell r="C63" t="str">
            <v xml:space="preserve">CONST. LAGO -2015                                                      </v>
          </cell>
        </row>
        <row r="64">
          <cell r="C64" t="str">
            <v>CONSTNAMUS -2015</v>
          </cell>
        </row>
        <row r="65">
          <cell r="C65" t="str">
            <v>CONSTRUVAL-2016</v>
          </cell>
        </row>
        <row r="66">
          <cell r="C66" t="str">
            <v>CONSTRUVIAS -2015</v>
          </cell>
        </row>
        <row r="67">
          <cell r="C67" t="str">
            <v>CUSEZAR -2015</v>
          </cell>
        </row>
        <row r="68">
          <cell r="C68" t="str">
            <v>CYG INGENIERIA - 2016</v>
          </cell>
        </row>
        <row r="69">
          <cell r="C69" t="str">
            <v>DOBLE A -2013</v>
          </cell>
        </row>
        <row r="70">
          <cell r="C70" t="str">
            <v>DOBLE A -2015</v>
          </cell>
        </row>
        <row r="71">
          <cell r="C71" t="str">
            <v>DRAGADOS HIDR -2015</v>
          </cell>
        </row>
        <row r="72">
          <cell r="C72" t="str">
            <v>DUMAR -2015</v>
          </cell>
        </row>
        <row r="73">
          <cell r="C73" t="str">
            <v>EDIVIAL-2015</v>
          </cell>
        </row>
        <row r="74">
          <cell r="C74" t="str">
            <v>EL CONDOR -2013</v>
          </cell>
        </row>
        <row r="75">
          <cell r="C75" t="str">
            <v>EL CONDOR -2015</v>
          </cell>
        </row>
        <row r="76">
          <cell r="C76" t="str">
            <v>ENGICO LTDA -2013</v>
          </cell>
        </row>
        <row r="77">
          <cell r="C77" t="str">
            <v>ENGICO LTDA -2015</v>
          </cell>
        </row>
        <row r="78">
          <cell r="C78" t="str">
            <v>ESGAMO S.A.S -2015</v>
          </cell>
        </row>
        <row r="79">
          <cell r="C79" t="str">
            <v xml:space="preserve">ESTYMA -2013                                    </v>
          </cell>
        </row>
        <row r="80">
          <cell r="C80" t="str">
            <v xml:space="preserve">ESTYMA -2015                                  </v>
          </cell>
        </row>
        <row r="81">
          <cell r="C81" t="str">
            <v xml:space="preserve">ESTYMA -2016                            </v>
          </cell>
        </row>
        <row r="82">
          <cell r="C82" t="str">
            <v>FOPECA -2014</v>
          </cell>
        </row>
        <row r="83">
          <cell r="C83" t="str">
            <v>GAICO -2015</v>
          </cell>
        </row>
        <row r="84">
          <cell r="C84" t="str">
            <v>GAYCO S A -2015</v>
          </cell>
        </row>
        <row r="85">
          <cell r="C85" t="str">
            <v>GISAICO S.A. -2013</v>
          </cell>
        </row>
        <row r="86">
          <cell r="C86" t="str">
            <v>GISAICO S.A. -2014</v>
          </cell>
        </row>
        <row r="87">
          <cell r="C87" t="str">
            <v xml:space="preserve">GISAICO S.A. -2015                                                                                      </v>
          </cell>
        </row>
        <row r="88">
          <cell r="C88" t="str">
            <v>GISAICO S.A.-2016</v>
          </cell>
        </row>
        <row r="89">
          <cell r="C89" t="str">
            <v>GOIMPRO SAS - 2015</v>
          </cell>
        </row>
        <row r="90">
          <cell r="C90" t="str">
            <v>HL INGENIEROS - 2013</v>
          </cell>
        </row>
        <row r="91">
          <cell r="C91" t="str">
            <v>HL INGENIEROS - 2014</v>
          </cell>
        </row>
        <row r="92">
          <cell r="C92" t="str">
            <v>HL INGENIEROS - 2015</v>
          </cell>
        </row>
        <row r="93">
          <cell r="C93" t="str">
            <v>GOMEZ CAJIAO - 2016</v>
          </cell>
        </row>
        <row r="94">
          <cell r="C94" t="str">
            <v>HL INGENIEROS - 2016</v>
          </cell>
        </row>
        <row r="95">
          <cell r="C95" t="str">
            <v>ICEIN INGENI -2015</v>
          </cell>
        </row>
        <row r="96">
          <cell r="C96" t="str">
            <v>IGRAMA SAS 2015</v>
          </cell>
        </row>
        <row r="97">
          <cell r="C97" t="str">
            <v>INGECON -2015</v>
          </cell>
        </row>
        <row r="98">
          <cell r="C98" t="str">
            <v>INGECON S A S -2015</v>
          </cell>
        </row>
        <row r="99">
          <cell r="C99" t="str">
            <v>INGENIERIA Y CONSTRUCCIONES S A S -2016</v>
          </cell>
        </row>
        <row r="100">
          <cell r="C100" t="str">
            <v xml:space="preserve">INGENIERIA DE VIAS -2015                                                   </v>
          </cell>
        </row>
        <row r="101">
          <cell r="C101" t="str">
            <v>INGENIERIA Y VIAS  S.A. -2015</v>
          </cell>
        </row>
        <row r="102">
          <cell r="C102" t="str">
            <v>INVER COLOMBO -2015</v>
          </cell>
        </row>
        <row r="103">
          <cell r="C103" t="str">
            <v>INVER. CUSEZAR -2015</v>
          </cell>
        </row>
        <row r="104">
          <cell r="C104" t="str">
            <v>INVER. GREIDINGER ANGEL -2015</v>
          </cell>
        </row>
        <row r="105">
          <cell r="C105" t="str">
            <v>INVER. MARTINEZ SOLARTE-2015</v>
          </cell>
        </row>
        <row r="106">
          <cell r="C106" t="str">
            <v>INVER. MEGGIDO -2015</v>
          </cell>
        </row>
        <row r="107">
          <cell r="C107" t="str">
            <v xml:space="preserve">INVER. ZARATE GUTIERREZ -2015                                                  </v>
          </cell>
        </row>
        <row r="108">
          <cell r="C108" t="str">
            <v>ITAC CONSTRUCCIONES - 2016</v>
          </cell>
        </row>
        <row r="109">
          <cell r="C109" t="str">
            <v>JARAMILLO MORA</v>
          </cell>
        </row>
        <row r="110">
          <cell r="C110" t="str">
            <v>IRIDIUM -2015</v>
          </cell>
        </row>
        <row r="111">
          <cell r="C111" t="str">
            <v>JD CONSTRUCCIONES -2014</v>
          </cell>
        </row>
        <row r="112">
          <cell r="C112" t="str">
            <v>JD CONSTRUCCIONES -2015</v>
          </cell>
        </row>
        <row r="113">
          <cell r="C113" t="str">
            <v>JMV CONSTRUKTORA -2015</v>
          </cell>
        </row>
        <row r="114">
          <cell r="C114" t="str">
            <v>J M V INGENIEROS S.A.S. -2016</v>
          </cell>
        </row>
        <row r="115">
          <cell r="C115" t="str">
            <v>KIVU SAS -2016</v>
          </cell>
        </row>
        <row r="116">
          <cell r="C116" t="str">
            <v>KMA CONSTRUCCIONES S A -2015</v>
          </cell>
        </row>
        <row r="117">
          <cell r="C117" t="str">
            <v>KMA CONSTRUCCIONES S.A.- 2013</v>
          </cell>
        </row>
        <row r="118">
          <cell r="C118" t="str">
            <v>LATCO - 2013</v>
          </cell>
        </row>
        <row r="119">
          <cell r="C119" t="str">
            <v>LATCO - 2016</v>
          </cell>
        </row>
        <row r="120">
          <cell r="C120" t="str">
            <v>LATINCO -2015</v>
          </cell>
        </row>
        <row r="121">
          <cell r="C121" t="str">
            <v>LICUAS SA SUCURSAL COLOMBIA -2016</v>
          </cell>
        </row>
        <row r="122">
          <cell r="C122" t="str">
            <v>M&amp;H -2013</v>
          </cell>
        </row>
        <row r="123">
          <cell r="C123" t="str">
            <v>MACO -2015</v>
          </cell>
        </row>
        <row r="124">
          <cell r="C124" t="str">
            <v>MAQUINARIA INGENIERIA CONS -2015</v>
          </cell>
        </row>
        <row r="125">
          <cell r="C125" t="str">
            <v>MARIO HUERTAS PAVIMEN -2015</v>
          </cell>
        </row>
        <row r="126">
          <cell r="C126" t="str">
            <v>CONSTRUCCIONES MACRO SAS - 2016</v>
          </cell>
        </row>
        <row r="127">
          <cell r="C127" t="str">
            <v>MARVAL 2016</v>
          </cell>
        </row>
        <row r="128">
          <cell r="C128" t="str">
            <v>MECO  -2015</v>
          </cell>
        </row>
        <row r="129">
          <cell r="C129" t="str">
            <v>MEJIA VILLEGAS -2015</v>
          </cell>
        </row>
        <row r="130">
          <cell r="C130" t="str">
            <v xml:space="preserve">MEYAN S.A. - 2015                                                      </v>
          </cell>
        </row>
        <row r="131">
          <cell r="C131" t="str">
            <v>MEYAN S.A. - 2016</v>
          </cell>
        </row>
        <row r="132">
          <cell r="C132" t="str">
            <v>MH INGENIERIA - 2016</v>
          </cell>
        </row>
        <row r="133">
          <cell r="C133" t="str">
            <v xml:space="preserve">MINCIVIL S.A. -2015                                                                                   </v>
          </cell>
        </row>
        <row r="134">
          <cell r="C134" t="str">
            <v xml:space="preserve">MONTECZ  S.A. -2015                                                                              </v>
          </cell>
        </row>
        <row r="135">
          <cell r="C135" t="str">
            <v xml:space="preserve">MORELCO S A S  -2015                  </v>
          </cell>
        </row>
        <row r="136">
          <cell r="C136" t="str">
            <v>MORENO VARGAS S.A. - 2013</v>
          </cell>
        </row>
        <row r="137">
          <cell r="C137" t="str">
            <v>MORENO VARGAS S.A. - 2015</v>
          </cell>
        </row>
        <row r="138">
          <cell r="C138" t="str">
            <v>MORENO VARGAS S.A. - 2016</v>
          </cell>
        </row>
        <row r="139">
          <cell r="C139" t="str">
            <v xml:space="preserve">MOVITIERRA S.A. -2015                                                                               </v>
          </cell>
        </row>
        <row r="140">
          <cell r="C140" t="str">
            <v>MURCIA CONSTRUCCIONES</v>
          </cell>
        </row>
        <row r="141">
          <cell r="C141" t="str">
            <v>MURCIA MURCIA</v>
          </cell>
        </row>
        <row r="142">
          <cell r="C142" t="str">
            <v>NACIONAL DE PAVIMENTOS -2015</v>
          </cell>
        </row>
        <row r="143">
          <cell r="C143" t="str">
            <v>NAMUS S.A. 2015</v>
          </cell>
        </row>
        <row r="144">
          <cell r="C144" t="str">
            <v>OBCIPOL -2015</v>
          </cell>
        </row>
        <row r="145">
          <cell r="C145" t="str">
            <v>OBCIPOL -2016</v>
          </cell>
        </row>
        <row r="146">
          <cell r="C146" t="str">
            <v>OBCIPOL -2017</v>
          </cell>
        </row>
        <row r="147">
          <cell r="C147" t="str">
            <v>OBRESCA -2015</v>
          </cell>
        </row>
        <row r="148">
          <cell r="C148" t="str">
            <v>OPC3 SOCIEDAD COLOMBIANA</v>
          </cell>
        </row>
        <row r="149">
          <cell r="C149" t="str">
            <v>OPWAY ENGENHARIA SA</v>
          </cell>
        </row>
        <row r="150">
          <cell r="C150" t="str">
            <v>ORGANIZACION MARTINEZ SOLARTE -2015</v>
          </cell>
        </row>
        <row r="151">
          <cell r="C151" t="str">
            <v>OBYCON - 2016</v>
          </cell>
        </row>
        <row r="152">
          <cell r="C152" t="str">
            <v>OTACC -2015</v>
          </cell>
        </row>
        <row r="153">
          <cell r="C153" t="str">
            <v>OTACC -2016</v>
          </cell>
        </row>
        <row r="154">
          <cell r="C154" t="str">
            <v>PADECASA -2015</v>
          </cell>
        </row>
        <row r="155">
          <cell r="C155" t="str">
            <v>PAVIGAS -2015</v>
          </cell>
        </row>
        <row r="156">
          <cell r="C156" t="str">
            <v>PAVIMENT MORALES SL SUC COL -2015</v>
          </cell>
        </row>
        <row r="157">
          <cell r="C157" t="str">
            <v>PAVIMENTAR S.A. - 2014</v>
          </cell>
        </row>
        <row r="158">
          <cell r="C158" t="str">
            <v>PAVIMENTAR S.A. - 2015</v>
          </cell>
        </row>
        <row r="159">
          <cell r="C159" t="str">
            <v>PAVIMENTAR S.A. - 2016</v>
          </cell>
        </row>
        <row r="160">
          <cell r="C160" t="str">
            <v>PAVIMENTAR S.A. - 2017</v>
          </cell>
        </row>
        <row r="161">
          <cell r="C161" t="str">
            <v>PAVIMENTOS ANDINOS -2015</v>
          </cell>
        </row>
        <row r="162">
          <cell r="C162" t="str">
            <v>PAVIMENTOS COLOMBIA -2013</v>
          </cell>
        </row>
        <row r="163">
          <cell r="C163" t="str">
            <v>PAVIMENTOS COLOMBIA -2016</v>
          </cell>
        </row>
        <row r="164">
          <cell r="C164" t="str">
            <v xml:space="preserve">PROCOPAL S.A.  -2015                                                                                    </v>
          </cell>
        </row>
        <row r="165">
          <cell r="C165" t="str">
            <v>PRONACON -2013</v>
          </cell>
        </row>
        <row r="166">
          <cell r="C166" t="str">
            <v>PUENTES Y TORONES  -2013</v>
          </cell>
        </row>
        <row r="167">
          <cell r="C167" t="str">
            <v>PUENTES Y TORONES -2015</v>
          </cell>
        </row>
        <row r="168">
          <cell r="C168" t="str">
            <v>RUBAU -2014</v>
          </cell>
        </row>
        <row r="169">
          <cell r="C169" t="str">
            <v>RUBAU -2015</v>
          </cell>
        </row>
        <row r="170">
          <cell r="C170" t="str">
            <v>RUBAU -2016</v>
          </cell>
        </row>
        <row r="171">
          <cell r="C171" t="str">
            <v>SACYR  COLOMBIA S A S</v>
          </cell>
        </row>
        <row r="172">
          <cell r="C172" t="str">
            <v>SACYR  S.A.</v>
          </cell>
        </row>
        <row r="173">
          <cell r="C173" t="str">
            <v>SACYR CHILE S.A.</v>
          </cell>
        </row>
        <row r="174">
          <cell r="C174" t="str">
            <v>SAINC -2013</v>
          </cell>
        </row>
        <row r="175">
          <cell r="C175" t="str">
            <v>SAINC -2015</v>
          </cell>
        </row>
        <row r="176">
          <cell r="C176" t="str">
            <v>SAINC S.A.-2016</v>
          </cell>
        </row>
        <row r="177">
          <cell r="C177" t="str">
            <v>SCHRADER CAMARGO - 2016</v>
          </cell>
        </row>
        <row r="178">
          <cell r="C178" t="str">
            <v>SERVICIOS DE DRAGADOS Y CONST -2015</v>
          </cell>
        </row>
        <row r="179">
          <cell r="C179" t="str">
            <v>SOCAR -2015</v>
          </cell>
        </row>
        <row r="180">
          <cell r="C180" t="str">
            <v>SOFAN INGENI-2015</v>
          </cell>
        </row>
        <row r="181">
          <cell r="C181" t="str">
            <v xml:space="preserve">SOLARTE CALCULISTAS   -2015                                     </v>
          </cell>
        </row>
        <row r="182">
          <cell r="C182" t="str">
            <v>SOLARTE NACIONAL DE COSTR-2015</v>
          </cell>
        </row>
        <row r="183">
          <cell r="C183" t="str">
            <v>SP EXPLANACIONES</v>
          </cell>
        </row>
        <row r="184">
          <cell r="C184" t="str">
            <v xml:space="preserve">SP INGENIEROS -2015                                                                        </v>
          </cell>
        </row>
        <row r="185">
          <cell r="C185" t="str">
            <v xml:space="preserve">SP INGENIEROS -2016                                                                  </v>
          </cell>
        </row>
        <row r="186">
          <cell r="C186" t="str">
            <v>SUBSUELOS -2015</v>
          </cell>
        </row>
        <row r="187">
          <cell r="C187" t="str">
            <v>TOPCO S A -2015</v>
          </cell>
        </row>
        <row r="188">
          <cell r="C188" t="str">
            <v>TRAING -2015</v>
          </cell>
        </row>
        <row r="189">
          <cell r="C189" t="str">
            <v>TECNITANQUES - 2016</v>
          </cell>
        </row>
        <row r="190">
          <cell r="C190" t="str">
            <v>TRITURADOS Y CONCRETOS 2016</v>
          </cell>
        </row>
        <row r="191">
          <cell r="C191" t="str">
            <v>TSK -2016EUROS</v>
          </cell>
        </row>
        <row r="192">
          <cell r="C192" t="str">
            <v>TSK -2016PESOS</v>
          </cell>
        </row>
        <row r="193">
          <cell r="C193" t="str">
            <v>TRIADA -2016</v>
          </cell>
        </row>
        <row r="194">
          <cell r="C194" t="str">
            <v>U.C.O. S.A. -2015</v>
          </cell>
        </row>
        <row r="195">
          <cell r="C195" t="str">
            <v>UCOP SUC.COL -2015</v>
          </cell>
        </row>
        <row r="196">
          <cell r="C196" t="str">
            <v>VALCO -2015</v>
          </cell>
        </row>
        <row r="197">
          <cell r="C197" t="str">
            <v xml:space="preserve">VALORCON -2015                                                           </v>
          </cell>
        </row>
        <row r="198">
          <cell r="C198" t="str">
            <v>VARELA FIHOLL</v>
          </cell>
        </row>
        <row r="199">
          <cell r="C199" t="str">
            <v>VALREX-2016</v>
          </cell>
        </row>
        <row r="200">
          <cell r="C200" t="str">
            <v>VÍAS S.A.-2016</v>
          </cell>
        </row>
        <row r="201">
          <cell r="C201" t="str">
            <v>YAMIL SABBAGH-2015</v>
          </cell>
        </row>
        <row r="202">
          <cell r="C202">
            <v>0</v>
          </cell>
        </row>
        <row r="203">
          <cell r="C203" t="str">
            <v>YAMILL MONTENEGRO - 2016</v>
          </cell>
        </row>
        <row r="204">
          <cell r="C204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QUIPO"/>
      <sheetName val="MATERIAL"/>
      <sheetName val="basico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QUIPO"/>
      <sheetName val="MATERIAL"/>
      <sheetName val="basico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materiales"/>
      <sheetName val="Equipo"/>
      <sheetName val="otros"/>
      <sheetName val="701.2P"/>
      <sheetName val="201.2 reforzado"/>
      <sheetName val="210.2 OTRA"/>
      <sheetName val="650.5P"/>
      <sheetName val="1p"/>
      <sheetName val="4651p"/>
      <sheetName val="LOCALIZACION ESTRUCTURAS"/>
      <sheetName val="LOCALIZACION CARRETERAS"/>
      <sheetName val="200.1"/>
      <sheetName val="200.2"/>
      <sheetName val="200P ROCERIA"/>
      <sheetName val="201.1"/>
      <sheetName val="201.2"/>
      <sheetName val="201.2 ciclopeo"/>
      <sheetName val="201.3"/>
      <sheetName val="201.3P"/>
      <sheetName val="201.4"/>
      <sheetName val="201.8P"/>
      <sheetName val="201.9"/>
      <sheetName val="201.10"/>
      <sheetName val="201.11"/>
      <sheetName val="201.12"/>
      <sheetName val="201.13"/>
      <sheetName val="201.14"/>
      <sheetName val="210.1"/>
      <sheetName val="210.2"/>
      <sheetName val="210.3"/>
      <sheetName val="211"/>
      <sheetName val="220"/>
      <sheetName val="221.1"/>
      <sheetName val="221.2"/>
      <sheetName val="225P"/>
      <sheetName val="230.1"/>
      <sheetName val="230.2"/>
      <sheetName val="310"/>
      <sheetName val="311"/>
      <sheetName val="311P1"/>
      <sheetName val="311P2"/>
      <sheetName val="311P3"/>
      <sheetName val="320.1"/>
      <sheetName val="320.2"/>
      <sheetName val="330.1"/>
      <sheetName val="330.2"/>
      <sheetName val="340.1"/>
      <sheetName val="340.2"/>
      <sheetName val="340.3"/>
      <sheetName val="341.1"/>
      <sheetName val="341.2"/>
      <sheetName val="341.1P"/>
      <sheetName val="410.1"/>
      <sheetName val="410.2"/>
      <sheetName val="411.1"/>
      <sheetName val="411.2"/>
      <sheetName val="411.3"/>
      <sheetName val="465.1"/>
      <sheetName val="414.1"/>
      <sheetName val="414.2"/>
      <sheetName val="414.3"/>
      <sheetName val="414.4"/>
      <sheetName val="415"/>
      <sheetName val="420"/>
      <sheetName val="421.1"/>
      <sheetName val="421.2"/>
      <sheetName val="421.3"/>
      <sheetName val="421.4"/>
      <sheetName val="430.1"/>
      <sheetName val="430.2"/>
      <sheetName val="431.1"/>
      <sheetName val="431.2"/>
      <sheetName val="432"/>
      <sheetName val="433.1"/>
      <sheetName val="433.2"/>
      <sheetName val="433.3"/>
      <sheetName val="433.4"/>
      <sheetName val="433.5"/>
      <sheetName val="433.6"/>
      <sheetName val="433.7"/>
      <sheetName val="433.8"/>
      <sheetName val="440.2PREP VIA "/>
      <sheetName val="440.1PREP VIA"/>
      <sheetName val="440.3PREP VIA  "/>
      <sheetName val="440.4"/>
      <sheetName val="441.1"/>
      <sheetName val="441.1P COMPRADA"/>
      <sheetName val="441.2"/>
      <sheetName val="441.2P COMPRADA"/>
      <sheetName val="441.3"/>
      <sheetName val="441.3P COMPRADA"/>
      <sheetName val="441.4"/>
      <sheetName val="450.1"/>
      <sheetName val="450.1P "/>
      <sheetName val="450.2"/>
      <sheetName val="450.2P"/>
      <sheetName val="450.3"/>
      <sheetName val="450.3P "/>
      <sheetName val="450.5"/>
      <sheetName val="451.1"/>
      <sheetName val="451.1P"/>
      <sheetName val="451.2"/>
      <sheetName val="451.2P"/>
      <sheetName val="451.3"/>
      <sheetName val="451.3P"/>
      <sheetName val="452.1"/>
      <sheetName val="452.1P "/>
      <sheetName val="452.2"/>
      <sheetName val="452.2P "/>
      <sheetName val="452.3"/>
      <sheetName val="452.3P"/>
      <sheetName val="452.4"/>
      <sheetName val="452.4P"/>
      <sheetName val="453"/>
      <sheetName val="460"/>
      <sheetName val="460P"/>
      <sheetName val="461.1"/>
      <sheetName val="461.2"/>
      <sheetName val="462.1P"/>
      <sheetName val="462.2P"/>
      <sheetName val="462.3P"/>
      <sheetName val="462.4P"/>
      <sheetName val="462.5"/>
      <sheetName val="500"/>
      <sheetName val="500P"/>
      <sheetName val="510"/>
      <sheetName val="510P1"/>
      <sheetName val="510P2"/>
      <sheetName val="510P3"/>
      <sheetName val="510P5"/>
      <sheetName val="600.1"/>
      <sheetName val="600.2"/>
      <sheetName val="600.3"/>
      <sheetName val="600.4"/>
      <sheetName val="600.4 P"/>
      <sheetName val="600.5"/>
      <sheetName val="600.5 P"/>
      <sheetName val="610.1"/>
      <sheetName val="610.2"/>
      <sheetName val="620.1"/>
      <sheetName val="620.2"/>
      <sheetName val="620.3"/>
      <sheetName val="620P"/>
      <sheetName val="621.1"/>
      <sheetName val="621.2"/>
      <sheetName val="621.3"/>
      <sheetName val="621.4"/>
      <sheetName val="621.5"/>
      <sheetName val="621.5P"/>
      <sheetName val="621.6"/>
      <sheetName val="621,7"/>
      <sheetName val="622.1"/>
      <sheetName val="622.2"/>
      <sheetName val="622.3"/>
      <sheetName val="622.4"/>
      <sheetName val="622.5"/>
      <sheetName val="630.1"/>
      <sheetName val="630.2"/>
      <sheetName val="630.3"/>
      <sheetName val="630.4"/>
      <sheetName val="630.5"/>
      <sheetName val="630.6"/>
      <sheetName val="630.7"/>
      <sheetName val="630.P"/>
      <sheetName val="631P BOLSACRETO"/>
      <sheetName val="632"/>
      <sheetName val="632P"/>
      <sheetName val="640.1"/>
      <sheetName val="640.2"/>
      <sheetName val="640.3"/>
      <sheetName val="641"/>
      <sheetName val="641P ANCLAJES"/>
      <sheetName val="642.1"/>
      <sheetName val="642.2"/>
      <sheetName val="642P2 JUNTAS"/>
      <sheetName val="642P1 JUNTAS"/>
      <sheetName val="642P3 JUNTAS"/>
      <sheetName val="650.1"/>
      <sheetName val="650.2"/>
      <sheetName val="650.3"/>
      <sheetName val="650.3 OTRO"/>
      <sheetName val="650.4"/>
      <sheetName val="660.1P"/>
      <sheetName val="660.1"/>
      <sheetName val="660.2"/>
      <sheetName val="660.3"/>
      <sheetName val="661 TIPO 1"/>
      <sheetName val="661 TIPO 2"/>
      <sheetName val="661 OTRO"/>
      <sheetName val="662.1"/>
      <sheetName val="662.2"/>
      <sheetName val="670.1P"/>
      <sheetName val="670.2"/>
      <sheetName val="671"/>
      <sheetName val="672"/>
      <sheetName val="673.1"/>
      <sheetName val="673.2"/>
      <sheetName val="673.3"/>
      <sheetName val="673.4"/>
      <sheetName val="674"/>
      <sheetName val="675.1"/>
      <sheetName val="675.2"/>
      <sheetName val="675.3"/>
      <sheetName val="676"/>
      <sheetName val="680.1"/>
      <sheetName val="680.2"/>
      <sheetName val="680.3"/>
      <sheetName val="680P"/>
      <sheetName val="681"/>
      <sheetName val="680.1P"/>
      <sheetName val="682"/>
      <sheetName val="683P"/>
      <sheetName val="674.1"/>
      <sheetName val="700.1"/>
      <sheetName val="700.2"/>
      <sheetName val="700P BANDAS SONORAS "/>
      <sheetName val="701"/>
      <sheetName val="710.1"/>
      <sheetName val="710.2"/>
      <sheetName val="710.3"/>
      <sheetName val="710.4"/>
      <sheetName val="710.5"/>
      <sheetName val="720"/>
      <sheetName val="730.1"/>
      <sheetName val="730.2"/>
      <sheetName val="730.3"/>
      <sheetName val="740"/>
      <sheetName val="800.1"/>
      <sheetName val="800.2"/>
      <sheetName val="800.3"/>
      <sheetName val="800.4"/>
      <sheetName val="800P"/>
      <sheetName val="810.1"/>
      <sheetName val="810.1P"/>
      <sheetName val="810.2"/>
      <sheetName val="815P"/>
      <sheetName val="900.1"/>
      <sheetName val="900.2"/>
      <sheetName val="900.3"/>
      <sheetName val="610P"/>
      <sheetName val="hexapodos"/>
      <sheetName val="LINEA DE DEMARCACIÓN BASE AGUA"/>
      <sheetName val="TACHA REFLECTIVA"/>
      <sheetName val="SEÑAL VERTICAL DE 75"/>
      <sheetName val="DEFENSA METALICA"/>
      <sheetName val="Hoja1 (2)"/>
      <sheetName val="Hoja2 (2)"/>
      <sheetName val="Hoja3 (2)"/>
      <sheetName val="Hoja1"/>
      <sheetName val="Hoja2"/>
      <sheetName val="Hoja3"/>
      <sheetName val="PR 1"/>
      <sheetName val="PRESENTACIÓN"/>
      <sheetName val="TABLA SALARIOS"/>
      <sheetName val="OFERTA FINAL046"/>
      <sheetName val="OFERTA FINAL 048"/>
      <sheetName val="OFERTA FINAL 049"/>
      <sheetName val="PRESUPUESTO OFERTA 059"/>
      <sheetName val="PRESUPUESTO REAL"/>
      <sheetName val="E"/>
      <sheetName val="M"/>
      <sheetName val="T"/>
      <sheetName val="P"/>
      <sheetName val="OFERTA FINAL 050"/>
      <sheetName val="PRESUPUESTO OFERTA 057"/>
      <sheetName val="201.7"/>
      <sheetName val="201.15"/>
      <sheetName val="201.16"/>
      <sheetName val="210.2.1"/>
      <sheetName val="210.2.2"/>
      <sheetName val="211.1"/>
      <sheetName val="220.1"/>
      <sheetName val="Explo"/>
      <sheetName val="Prod"/>
      <sheetName val="Extend"/>
      <sheetName val="232.1"/>
      <sheetName val="2P"/>
      <sheetName val="310.1"/>
      <sheetName val="311.10"/>
      <sheetName val="221.1P"/>
      <sheetName val="230.1P"/>
      <sheetName val="230.2P"/>
      <sheetName val="231.1"/>
      <sheetName val="320.2  6-"/>
      <sheetName val="330.2  7-"/>
      <sheetName val="320.2  8-"/>
      <sheetName val="450.1.2P"/>
      <sheetName val="330.2 9-"/>
      <sheetName val="420.2 10-"/>
      <sheetName val="450.2P 11-"/>
      <sheetName val="450.9P"/>
      <sheetName val="461.1P 13-"/>
      <sheetName val="465.10 14-"/>
      <sheetName val="466.1"/>
      <sheetName val="467,13P 16-"/>
      <sheetName val="420.2 17-"/>
      <sheetName val="450.2 P 18-"/>
      <sheetName val="461.1P 19-"/>
      <sheetName val="465.10 20-"/>
      <sheetName val="467,13P 21-"/>
      <sheetName val="460.1P"/>
      <sheetName val="500.1"/>
      <sheetName val="501.1"/>
      <sheetName val="500.1P"/>
      <sheetName val="600.1.1"/>
      <sheetName val="600.2.1"/>
      <sheetName val="600.2.3"/>
      <sheetName val="600.2.4"/>
      <sheetName val="600.2.2"/>
      <sheetName val="610.2 "/>
      <sheetName val="621.1  "/>
      <sheetName val="621.1.1 "/>
      <sheetName val="623.1"/>
      <sheetName val="610.5"/>
      <sheetName val="621,1 "/>
      <sheetName val="621,1.1"/>
      <sheetName val="630.3.3P"/>
      <sheetName val="630.1.1P"/>
      <sheetName val="630.3.1P"/>
      <sheetName val="610.3"/>
      <sheetName val="632.1P"/>
      <sheetName val="641.1"/>
      <sheetName val="642.1 (2)"/>
      <sheetName val="642.1.1"/>
      <sheetName val="642.3P"/>
      <sheetName val="661.1"/>
      <sheetName val="681.1"/>
      <sheetName val="663.3P"/>
      <sheetName val="663.1"/>
      <sheetName val="670.5"/>
      <sheetName val="671.1P"/>
      <sheetName val="663.2P"/>
      <sheetName val="670.5P"/>
      <sheetName val="671.1"/>
      <sheetName val="672.1"/>
      <sheetName val="673.2P"/>
      <sheetName val="674.2"/>
      <sheetName val="683.2"/>
      <sheetName val="700.3"/>
      <sheetName val="701.1"/>
      <sheetName val="710.1.1"/>
      <sheetName val="710.1.2"/>
      <sheetName val="720.1"/>
      <sheetName val="740.1"/>
      <sheetName val="801.6P"/>
      <sheetName val="TARIFAS"/>
    </sheetNames>
    <sheetDataSet>
      <sheetData sheetId="0"/>
      <sheetData sheetId="1">
        <row r="7">
          <cell r="A7" t="str">
            <v>Acero A-36 para estructura metalica</v>
          </cell>
        </row>
        <row r="8">
          <cell r="A8" t="str">
            <v>Acero A-37</v>
          </cell>
        </row>
        <row r="9">
          <cell r="A9" t="str">
            <v>Acero A-40</v>
          </cell>
        </row>
        <row r="10">
          <cell r="A10" t="str">
            <v>Acero PDR-60</v>
          </cell>
        </row>
        <row r="11">
          <cell r="A11" t="str">
            <v>Adoquin e=7cm (en obra)</v>
          </cell>
        </row>
        <row r="12">
          <cell r="A12" t="str">
            <v>Adoquin grama 10X20X6 (en obra)</v>
          </cell>
        </row>
        <row r="13">
          <cell r="A13" t="str">
            <v>Adoquin color 10X20X6  (en obra)</v>
          </cell>
        </row>
        <row r="14">
          <cell r="A14" t="str">
            <v>Agregado para concreto hidraulico</v>
          </cell>
        </row>
        <row r="15">
          <cell r="A15" t="str">
            <v>Agregado para tratamiento superf. Doble</v>
          </cell>
        </row>
        <row r="16">
          <cell r="A16" t="str">
            <v>Agregado para tratamiento superf. Simple</v>
          </cell>
        </row>
        <row r="17">
          <cell r="A17" t="str">
            <v>Agregado petreo para mezclas asfálticas</v>
          </cell>
        </row>
        <row r="18">
          <cell r="A18" t="str">
            <v>Agregado petreo para triturar (crudo)</v>
          </cell>
        </row>
        <row r="19">
          <cell r="A19" t="str">
            <v>Agregados seleccionados (tamaño máximo 1") (bandas sonoras reduce velocidad)</v>
          </cell>
        </row>
        <row r="20">
          <cell r="A20" t="str">
            <v>Agregado tipo LA1 (lechadas)</v>
          </cell>
        </row>
        <row r="21">
          <cell r="A21" t="str">
            <v>Agregado tipo LA2 (lechadas)</v>
          </cell>
        </row>
        <row r="22">
          <cell r="A22" t="str">
            <v>Agregado tipo LA3 (lechadas)</v>
          </cell>
        </row>
        <row r="23">
          <cell r="A23" t="str">
            <v>Agregado tipo LA4 (lechadas)</v>
          </cell>
        </row>
        <row r="24">
          <cell r="A24" t="str">
            <v>Agua</v>
          </cell>
        </row>
        <row r="25">
          <cell r="A25" t="str">
            <v>Alambre de pua calibre 12 (340 m)</v>
          </cell>
        </row>
        <row r="26">
          <cell r="A26" t="str">
            <v>Alambre galvanizado No. 12</v>
          </cell>
        </row>
        <row r="27">
          <cell r="A27" t="str">
            <v>Alambre negro para amarre</v>
          </cell>
        </row>
        <row r="28">
          <cell r="A28" t="str">
            <v>Almohadillas de neopreno dureza 60 (35cm*45cm*5cm con 2 laminas de 3mm)</v>
          </cell>
        </row>
        <row r="29">
          <cell r="A29" t="str">
            <v>Amortiguadores</v>
          </cell>
        </row>
        <row r="30">
          <cell r="A30" t="str">
            <v>Aditivo (Retardante plastificante redutor de fraguado) (sikament 320)</v>
          </cell>
        </row>
        <row r="31">
          <cell r="A31" t="str">
            <v>Aditivo (Acelerante plastificante para concretos (plastocrete 169 HE)</v>
          </cell>
        </row>
        <row r="32">
          <cell r="A32" t="str">
            <v>Anfo</v>
          </cell>
        </row>
        <row r="33">
          <cell r="A33" t="str">
            <v>Angulo de 1-1/2" x 1/4" (cerramiento en malla)</v>
          </cell>
        </row>
        <row r="34">
          <cell r="A34" t="str">
            <v>Antisol blanco (presentacion 20 kg)</v>
          </cell>
        </row>
        <row r="35">
          <cell r="A35" t="str">
            <v>Arbol de 1.2 m</v>
          </cell>
        </row>
        <row r="36">
          <cell r="A36" t="str">
            <v>Arbol de 0.6 m</v>
          </cell>
        </row>
        <row r="37">
          <cell r="A37" t="str">
            <v>Arena de sello (fina)</v>
          </cell>
        </row>
        <row r="38">
          <cell r="A38" t="str">
            <v>Arena de soporte (media)</v>
          </cell>
        </row>
        <row r="39">
          <cell r="A39" t="str">
            <v>Arena de trituracion (sellos de arena-afalto)</v>
          </cell>
        </row>
        <row r="40">
          <cell r="A40" t="str">
            <v>Arena lavada</v>
          </cell>
        </row>
        <row r="41">
          <cell r="A41" t="str">
            <v>Asfalto AP 190 (BREA)</v>
          </cell>
        </row>
        <row r="42">
          <cell r="A42" t="str">
            <v>Asfalto liquido RC 250</v>
          </cell>
        </row>
        <row r="43">
          <cell r="A43" t="str">
            <v>Barras de transferencia de carga</v>
          </cell>
        </row>
        <row r="44">
          <cell r="A44" t="str">
            <v>Barras de unión de 1/2"</v>
          </cell>
        </row>
        <row r="45">
          <cell r="A45" t="str">
            <v>Bentonita</v>
          </cell>
        </row>
        <row r="46">
          <cell r="A46" t="str">
            <v>Biomanto</v>
          </cell>
        </row>
        <row r="47">
          <cell r="A47" t="str">
            <v>Bolsacreto de 1m3</v>
          </cell>
        </row>
        <row r="48">
          <cell r="A48" t="str">
            <v>Cal</v>
          </cell>
        </row>
        <row r="49">
          <cell r="A49" t="str">
            <v>Cable de 1/2" (para anclajes)</v>
          </cell>
        </row>
        <row r="50">
          <cell r="A50" t="str">
            <v>Camisa metálica en acero A-37</v>
          </cell>
        </row>
        <row r="51">
          <cell r="A51" t="str">
            <v>Camisas y Formaleta en Concreto</v>
          </cell>
        </row>
        <row r="52">
          <cell r="A52" t="str">
            <v>Captafaro</v>
          </cell>
        </row>
        <row r="53">
          <cell r="A53" t="str">
            <v>Cemento Asfaltico 60-70</v>
          </cell>
        </row>
        <row r="54">
          <cell r="A54" t="str">
            <v>Cemento Asfaltico 80-100</v>
          </cell>
        </row>
        <row r="55">
          <cell r="A55" t="str">
            <v>Cemento asfaltico modificado con polimeros tipo I</v>
          </cell>
        </row>
        <row r="56">
          <cell r="A56" t="str">
            <v>Cemento asfaltico modificado con polimeros tipo II</v>
          </cell>
        </row>
        <row r="57">
          <cell r="A57" t="str">
            <v>Cemento asfaltico modificado con polimeros tipo III</v>
          </cell>
        </row>
        <row r="58">
          <cell r="A58" t="str">
            <v>Cemento asfaltico modificado con polimeros tipo IV</v>
          </cell>
        </row>
        <row r="59">
          <cell r="A59" t="str">
            <v>Cemento gris</v>
          </cell>
        </row>
        <row r="60">
          <cell r="A60" t="str">
            <v>Cespedones</v>
          </cell>
        </row>
        <row r="61">
          <cell r="A61" t="str">
            <v>Cicatrizante (para remoción de especies vegetales)</v>
          </cell>
        </row>
        <row r="62">
          <cell r="A62" t="str">
            <v>Cintilla de poliuretano (sikarod)</v>
          </cell>
        </row>
        <row r="63">
          <cell r="A63" t="str">
            <v>Cinta Sika PVC 0,22</v>
          </cell>
        </row>
        <row r="64">
          <cell r="A64" t="str">
            <v>Concreto clase A</v>
          </cell>
        </row>
        <row r="65">
          <cell r="A65" t="str">
            <v>Concreto clase B</v>
          </cell>
        </row>
        <row r="66">
          <cell r="A66" t="str">
            <v>Concreto clase  C</v>
          </cell>
        </row>
        <row r="67">
          <cell r="A67" t="str">
            <v>Concreto clase D (tremie)</v>
          </cell>
        </row>
        <row r="68">
          <cell r="A68" t="str">
            <v>Concreto hidraulico para pavimento MR-43</v>
          </cell>
        </row>
        <row r="69">
          <cell r="A69" t="str">
            <v>Concreto hidraulico para pavimento MR-43 (FastracK)(acelerado a 24 horas)</v>
          </cell>
        </row>
        <row r="70">
          <cell r="A70" t="str">
            <v>Cordón detonante</v>
          </cell>
        </row>
        <row r="71">
          <cell r="A71" t="str">
            <v>Costal de fibra o fique</v>
          </cell>
        </row>
        <row r="72">
          <cell r="A72" t="str">
            <v>Cuñas para el tensionamiento</v>
          </cell>
        </row>
        <row r="73">
          <cell r="A73" t="str">
            <v>Derechos de explotación y o disposición de materiales</v>
          </cell>
        </row>
        <row r="74">
          <cell r="A74" t="str">
            <v xml:space="preserve">Disposición de material de derrumbe </v>
          </cell>
        </row>
        <row r="75">
          <cell r="A75" t="str">
            <v>Disolvente para pintura (especificar el tipo de disolvente que está utilizando) thiner</v>
          </cell>
        </row>
        <row r="76">
          <cell r="A76" t="str">
            <v>Disolvente para pintura (especificar el tipo de disolvente que está utilizando) varsol</v>
          </cell>
        </row>
        <row r="77">
          <cell r="A77" t="str">
            <v>Ductos para tensionimiento</v>
          </cell>
        </row>
        <row r="78">
          <cell r="A78" t="str">
            <v>Emulsión CRM</v>
          </cell>
        </row>
        <row r="79">
          <cell r="A79" t="str">
            <v>Emulsión modificada con polimeros CRMm</v>
          </cell>
        </row>
        <row r="80">
          <cell r="A80" t="str">
            <v>Emulsión CRL-0</v>
          </cell>
        </row>
        <row r="81">
          <cell r="A81" t="str">
            <v>Emulsión CRL-1</v>
          </cell>
        </row>
        <row r="82">
          <cell r="A82" t="str">
            <v>Emulsión CRL-1h</v>
          </cell>
        </row>
        <row r="83">
          <cell r="A83" t="str">
            <v>Emulsión CRL-1hm</v>
          </cell>
        </row>
        <row r="84">
          <cell r="A84" t="str">
            <v>Emulsión CRR-1</v>
          </cell>
        </row>
        <row r="85">
          <cell r="A85" t="str">
            <v>Emulsión CRR-2</v>
          </cell>
        </row>
        <row r="86">
          <cell r="A86" t="str">
            <v>Emulsión CRR-1m</v>
          </cell>
        </row>
        <row r="87">
          <cell r="A87" t="str">
            <v>Emulsión CRR-2m</v>
          </cell>
        </row>
        <row r="88">
          <cell r="A88" t="str">
            <v>Esferas reflectivas</v>
          </cell>
        </row>
        <row r="89">
          <cell r="A89" t="str">
            <v>Estacas, Pintura, Tachuelas, Hilo (localización de estructuras y carreteras)</v>
          </cell>
        </row>
        <row r="90">
          <cell r="A90" t="str">
            <v>Explosivos  75% (INDUGEL)</v>
          </cell>
        </row>
        <row r="91">
          <cell r="A91" t="str">
            <v>Formaleta (gaviones, juntas de bordillos, juntas de cunetas, muros, concretos clase D,E, F y G)</v>
          </cell>
        </row>
        <row r="92">
          <cell r="A92" t="str">
            <v>Formaleta concreto clase A,B y C</v>
          </cell>
        </row>
        <row r="93">
          <cell r="A93" t="str">
            <v>Formaleta para baranda de concreto</v>
          </cell>
        </row>
        <row r="94">
          <cell r="A94" t="str">
            <v>Formaleta para muros</v>
          </cell>
        </row>
        <row r="95">
          <cell r="A95" t="str">
            <v>Formaleta, platina y accesorios (escamas en concreto)</v>
          </cell>
        </row>
        <row r="96">
          <cell r="A96" t="str">
            <v>Fulminantes</v>
          </cell>
        </row>
        <row r="97">
          <cell r="A97" t="str">
            <v>Fundente</v>
          </cell>
        </row>
        <row r="98">
          <cell r="A98" t="str">
            <v>Gas propano</v>
          </cell>
        </row>
        <row r="99">
          <cell r="A99" t="str">
            <v>Geoterxtil T-2400 o similar (provedores Lafayet, Tensar, Omnes u otros)</v>
          </cell>
        </row>
        <row r="100">
          <cell r="A100" t="str">
            <v>Geotextil NT-2500 o similar (provedores, Tensar, Omnes u otros)</v>
          </cell>
        </row>
        <row r="101">
          <cell r="A101" t="str">
            <v>Geotextil NT REPAV 450 o similar (provedores Lafayet, Tensar, Omnes u otros)</v>
          </cell>
        </row>
        <row r="102">
          <cell r="A102" t="str">
            <v>Geotextil T-2100 o similar (provedores Lafayet, Tensar, Omnes u otros)</v>
          </cell>
        </row>
        <row r="103">
          <cell r="A103" t="str">
            <v>Grapas</v>
          </cell>
        </row>
        <row r="104">
          <cell r="A104" t="str">
            <v>Lechada para ductos (tensionamiento)</v>
          </cell>
        </row>
        <row r="105">
          <cell r="A105" t="str">
            <v>Limpiador 1/4 de galón (anclajes)</v>
          </cell>
        </row>
        <row r="106">
          <cell r="A106" t="str">
            <v>Listón en guadua para empradizar</v>
          </cell>
        </row>
        <row r="107">
          <cell r="A107" t="str">
            <v>Manguera de polietileno de 3"</v>
          </cell>
        </row>
        <row r="108">
          <cell r="A108" t="str">
            <v>Malla para gaviones (2M3)</v>
          </cell>
        </row>
        <row r="109">
          <cell r="A109" t="str">
            <v>Malla eslabonada, calibre 10, 6 ojos</v>
          </cell>
        </row>
        <row r="110">
          <cell r="A110" t="str">
            <v>Material de afirmado</v>
          </cell>
        </row>
        <row r="111">
          <cell r="A111" t="str">
            <v>Material de afirmado de la zona</v>
          </cell>
        </row>
        <row r="112">
          <cell r="A112" t="str">
            <v>Material de base</v>
          </cell>
        </row>
        <row r="113">
          <cell r="A113" t="str">
            <v>Material de la zona (para estabilizar bases)</v>
          </cell>
        </row>
        <row r="114">
          <cell r="A114" t="str">
            <v>Material de base (gradación 1)</v>
          </cell>
        </row>
        <row r="115">
          <cell r="A115" t="str">
            <v>Material de base (gradación 2)</v>
          </cell>
        </row>
        <row r="116">
          <cell r="A116" t="str">
            <v>Material de base (gradación 3)</v>
          </cell>
        </row>
        <row r="117">
          <cell r="A117" t="str">
            <v>Material para pedraplén</v>
          </cell>
        </row>
        <row r="118">
          <cell r="A118" t="str">
            <v>Material de Sub- Base para bacheo</v>
          </cell>
        </row>
        <row r="119">
          <cell r="A119" t="str">
            <v>Material de Sub- Base CBR=20%</v>
          </cell>
        </row>
        <row r="120">
          <cell r="A120" t="str">
            <v>Material de Sub- Base CBR=30%</v>
          </cell>
        </row>
        <row r="121">
          <cell r="A121" t="str">
            <v>Material de Sub- Base CBR=40%</v>
          </cell>
        </row>
        <row r="122">
          <cell r="A122" t="str">
            <v>Material seleccionado del Relleno</v>
          </cell>
        </row>
        <row r="123">
          <cell r="A123" t="str">
            <v>Material drenante (3")</v>
          </cell>
        </row>
        <row r="124">
          <cell r="A124" t="str">
            <v>Material filtrante (6")</v>
          </cell>
        </row>
        <row r="125">
          <cell r="A125" t="str">
            <v>Mecha Lenta</v>
          </cell>
        </row>
        <row r="126">
          <cell r="A126" t="str">
            <v>Mezcla abierta en caliente MAC-1</v>
          </cell>
        </row>
        <row r="127">
          <cell r="A127" t="str">
            <v>Mezcla abierta en caliente MAC-2</v>
          </cell>
        </row>
        <row r="128">
          <cell r="A128" t="str">
            <v>Mezcla abierta en caliente MAC-3</v>
          </cell>
        </row>
        <row r="129">
          <cell r="A129" t="str">
            <v>mezcla abierta en frio MAF-1</v>
          </cell>
        </row>
        <row r="130">
          <cell r="A130" t="str">
            <v>mezcla abierta en frio MAF-2</v>
          </cell>
        </row>
        <row r="131">
          <cell r="A131" t="str">
            <v>mezcla abierta en frio MAF-3</v>
          </cell>
        </row>
        <row r="132">
          <cell r="A132" t="str">
            <v>Mezcla densa en caliente MDC-0</v>
          </cell>
        </row>
        <row r="133">
          <cell r="A133" t="str">
            <v>Mezcla densa en caliente MDC-1</v>
          </cell>
        </row>
        <row r="134">
          <cell r="A134" t="str">
            <v>Mezcla densa en caliente MDC-2</v>
          </cell>
        </row>
        <row r="135">
          <cell r="A135" t="str">
            <v>Mezcla densa en caliente MDC-3</v>
          </cell>
        </row>
        <row r="136">
          <cell r="A136" t="str">
            <v>Mezcla densa en frio MDF-1</v>
          </cell>
        </row>
        <row r="137">
          <cell r="A137" t="str">
            <v>Mezcla densa en frio MDF-2</v>
          </cell>
        </row>
        <row r="138">
          <cell r="A138" t="str">
            <v>Mezcla densa en frio MDF-3</v>
          </cell>
        </row>
        <row r="139">
          <cell r="A139" t="str">
            <v>Mezcla discontinua en caliente M-1</v>
          </cell>
        </row>
        <row r="140">
          <cell r="A140" t="str">
            <v>Mezcla discontinua en caliente M-2</v>
          </cell>
        </row>
        <row r="141">
          <cell r="A141" t="str">
            <v>Mezcla discontinua en caliente F-1</v>
          </cell>
        </row>
        <row r="142">
          <cell r="A142" t="str">
            <v>Mezcla discontinua en caliente F-2</v>
          </cell>
        </row>
        <row r="143">
          <cell r="A143" t="str">
            <v>Nutrientes (para remoción de especies vegetales) (dap, triple 15 o similar) (item 201.9)</v>
          </cell>
        </row>
        <row r="144">
          <cell r="A144" t="str">
            <v>Obra falsa concreto clase A, B Y C (puntal de 3m metálico)</v>
          </cell>
        </row>
        <row r="145">
          <cell r="A145" t="str">
            <v>Oxigeno industrial</v>
          </cell>
        </row>
        <row r="146">
          <cell r="A146" t="str">
            <v>Paral en madera rolliza de 3" (tablestacados)</v>
          </cell>
        </row>
        <row r="147">
          <cell r="A147" t="str">
            <v>Paral en madera rolliza de 6" y 5m de longitud (tablestacados)</v>
          </cell>
        </row>
        <row r="148">
          <cell r="A148" t="str">
            <v>Paral en madera rolliza de 5" y 4,5m de longitud (tablestacados)</v>
          </cell>
        </row>
        <row r="149">
          <cell r="A149" t="str">
            <v>Paral en madera rolliza de 6" y 8m de longitud (tablestacados)</v>
          </cell>
        </row>
        <row r="150">
          <cell r="A150" t="str">
            <v>Pegante epóxico</v>
          </cell>
        </row>
        <row r="151">
          <cell r="A151" t="str">
            <v>Piedra para concreto ciclópeo (rajón o canto rodado)</v>
          </cell>
        </row>
        <row r="152">
          <cell r="A152" t="str">
            <v>Piedra para gavión</v>
          </cell>
        </row>
        <row r="153">
          <cell r="A153" t="str">
            <v>Pintura acrilica pura para tráfico</v>
          </cell>
        </row>
        <row r="154">
          <cell r="A154" t="str">
            <v>Pintura anticorrosiva</v>
          </cell>
        </row>
        <row r="155">
          <cell r="A155" t="str">
            <v xml:space="preserve">Pintura acrilica, esmalte o similar </v>
          </cell>
        </row>
        <row r="156">
          <cell r="A156" t="str">
            <v>Pilote en madera barbosco de 15*15</v>
          </cell>
        </row>
        <row r="157">
          <cell r="A157" t="str">
            <v>Platina de 1" x 1/4" (cerramiento en malla)</v>
          </cell>
        </row>
        <row r="158">
          <cell r="A158" t="str">
            <v xml:space="preserve">Poste de madera para cercas </v>
          </cell>
        </row>
        <row r="159">
          <cell r="A159" t="str">
            <v>Poste kilometraje</v>
          </cell>
        </row>
        <row r="160">
          <cell r="A160" t="str">
            <v>Poste en angulo de 2*2*1/4 de 3,5m para señal</v>
          </cell>
        </row>
        <row r="161">
          <cell r="A161" t="str">
            <v>Postes de concreto para cercas</v>
          </cell>
        </row>
        <row r="162">
          <cell r="A162" t="str">
            <v>Postes para defensa metálica (1,80m)</v>
          </cell>
        </row>
        <row r="163">
          <cell r="A163" t="str">
            <v>Quimico estabilizante (PROBASE)</v>
          </cell>
        </row>
        <row r="164">
          <cell r="A164" t="str">
            <v xml:space="preserve">Resina termoplastica </v>
          </cell>
        </row>
        <row r="165">
          <cell r="A165" t="str">
            <v>Salida en PVC D=2"</v>
          </cell>
        </row>
        <row r="166">
          <cell r="A166" t="str">
            <v>Sección final de defensa metálica</v>
          </cell>
        </row>
        <row r="167">
          <cell r="A167" t="str">
            <v>Sello de silicona o sellador autonivelante</v>
          </cell>
        </row>
        <row r="168">
          <cell r="A168" t="str">
            <v>Semillas para empradizar</v>
          </cell>
        </row>
        <row r="169">
          <cell r="A169" t="str">
            <v xml:space="preserve">Señal (grupo 2). Tablero en lámina galvanizado de 1,2m*0,4m, calibre 16, reflectivo tipo 1. </v>
          </cell>
        </row>
        <row r="170">
          <cell r="A170" t="str">
            <v>Señal (grupo 1). Tablero en lámina galvanizada de 75cm*75cm, calibre 16, reflectivo tipo 1</v>
          </cell>
        </row>
        <row r="171">
          <cell r="A171" t="str">
            <v xml:space="preserve">Señal (grupo 5). Tablero en lámina galvanizado de 0,90m*1,13m, calibre 16, reflectivo tipo 1. </v>
          </cell>
        </row>
        <row r="172">
          <cell r="A172" t="str">
            <v>Señal (grupo 4). Tablero en lámina galvanizado de 60cm*75cm, calibre 16, reflectivo tipo 1. (delineador de curva horizontal)</v>
          </cell>
        </row>
        <row r="173">
          <cell r="A173" t="str">
            <v xml:space="preserve">Señal (grupo 3 ferrocarril) (SP-54). Tablero en lámina galvanizado de 2,4m*0,3m, calibre 16, reflectivo tipo 1. </v>
          </cell>
        </row>
        <row r="174">
          <cell r="A174" t="str">
            <v>Soldadura 6013 de 1/8</v>
          </cell>
        </row>
        <row r="175">
          <cell r="A175" t="str">
            <v>Soldadura en PVC 1/8 de galón (anclajes)</v>
          </cell>
        </row>
        <row r="176">
          <cell r="A176" t="str">
            <v>Soldadura 7018</v>
          </cell>
        </row>
        <row r="177">
          <cell r="A177" t="str">
            <v>Soldadura L-70</v>
          </cell>
        </row>
        <row r="178">
          <cell r="A178" t="str">
            <v>Superplastificante Sikament</v>
          </cell>
        </row>
        <row r="179">
          <cell r="A179" t="str">
            <v>Tablestaca en madera aserrada (0,25*0,05*3)</v>
          </cell>
        </row>
        <row r="180">
          <cell r="A180" t="str">
            <v>Tablestaca en madera aserrada (0,3*0,03*3)</v>
          </cell>
        </row>
        <row r="181">
          <cell r="A181" t="str">
            <v>Tablestaca metálica (riel de 70 lb/yarda)</v>
          </cell>
        </row>
        <row r="182">
          <cell r="A182" t="str">
            <v>Tacha reflectiva</v>
          </cell>
        </row>
        <row r="183">
          <cell r="A183" t="str">
            <v>Tapón en PVC RD21 de 1" (para anclaje)</v>
          </cell>
        </row>
        <row r="184">
          <cell r="A184" t="str">
            <v xml:space="preserve">Tierra abonada </v>
          </cell>
        </row>
        <row r="185">
          <cell r="A185" t="str">
            <v>Tornillos para defensa metálica</v>
          </cell>
        </row>
        <row r="186">
          <cell r="A186" t="str">
            <v>Torón de tensionmiento 1/2" o 5/8"</v>
          </cell>
        </row>
        <row r="187">
          <cell r="A187" t="str">
            <v>Tramo recto para defensas métalicas (3,81m)</v>
          </cell>
        </row>
        <row r="188">
          <cell r="A188" t="str">
            <v>Trompetas de 12 torones (tensionamiento)</v>
          </cell>
        </row>
        <row r="189">
          <cell r="A189" t="str">
            <v>Tubería D=4" tipo pesado, E=2mm (baranda metálica)</v>
          </cell>
        </row>
        <row r="190">
          <cell r="A190" t="str">
            <v>Tubería en H de D=1/4", H=1.40m, A=0.20m (baranda metálica)</v>
          </cell>
        </row>
        <row r="191">
          <cell r="A191" t="str">
            <v>Tuberia Perforada en PVC de 2"</v>
          </cell>
        </row>
        <row r="192">
          <cell r="A192" t="str">
            <v>Tuberia PVC RD21 de 1" (para anclajes)</v>
          </cell>
        </row>
        <row r="193">
          <cell r="A193" t="str">
            <v>Tuberia PVC de 1" (para escamas en concreto)</v>
          </cell>
        </row>
        <row r="194">
          <cell r="A194" t="str">
            <v>Tuberia de 10" PAA vaciado tremi de 4 mts</v>
          </cell>
        </row>
        <row r="195">
          <cell r="A195" t="str">
            <v>Tubo concreto reforzado 900mm (tipo 1)</v>
          </cell>
        </row>
        <row r="196">
          <cell r="A196" t="str">
            <v>Tubo concreto reforzado 900mm (tipo 2)</v>
          </cell>
        </row>
        <row r="197">
          <cell r="A197" t="str">
            <v>Tubo concreto simple 450 mm</v>
          </cell>
        </row>
        <row r="198">
          <cell r="A198" t="str">
            <v>Tubo concreto simple 600 mm</v>
          </cell>
        </row>
        <row r="199">
          <cell r="A199" t="str">
            <v>Tubo concreto simple 750 mm</v>
          </cell>
        </row>
        <row r="200">
          <cell r="A200" t="str">
            <v>Tubo corrugado de acero galvanizado MP-68</v>
          </cell>
        </row>
        <row r="201">
          <cell r="A201" t="str">
            <v>Tubo para cerramiento, calibre 16 de 2,7m (cerramientos en malla)</v>
          </cell>
        </row>
        <row r="202">
          <cell r="A202" t="str">
            <v>Unión en PVC RD21 de 1" (para anclajes)</v>
          </cell>
        </row>
        <row r="203">
          <cell r="A203" t="str">
            <v>Unión en PVC D=2"</v>
          </cell>
        </row>
        <row r="204">
          <cell r="A204" t="str">
            <v>ADOQUIN DE ARCILLA</v>
          </cell>
        </row>
        <row r="205">
          <cell r="A205" t="str">
            <v>tubo concreto simple de 200mm</v>
          </cell>
        </row>
        <row r="206">
          <cell r="A206" t="str">
            <v>Seccion de Tope</v>
          </cell>
        </row>
        <row r="207">
          <cell r="A207" t="str">
            <v>Sikadur 32 primer</v>
          </cell>
        </row>
        <row r="208">
          <cell r="A208" t="str">
            <v>junta elastomerica m100</v>
          </cell>
        </row>
        <row r="209">
          <cell r="A209" t="str">
            <v>oxigeno y acetileno</v>
          </cell>
        </row>
        <row r="210">
          <cell r="A210" t="str">
            <v>disco de diamante</v>
          </cell>
        </row>
        <row r="211">
          <cell r="A211" t="str">
            <v>brocas tugsteno</v>
          </cell>
        </row>
        <row r="212">
          <cell r="A212" t="str">
            <v>perno d=18mm, l=200mm, tuerca y arandela en acero de alta resistencia</v>
          </cell>
        </row>
        <row r="213">
          <cell r="A213" t="str">
            <v>mortero alta resistencia (incluye fibra de nylon)</v>
          </cell>
        </row>
        <row r="214">
          <cell r="A214" t="str">
            <v>epoxico re-500 hil ti</v>
          </cell>
        </row>
        <row r="216">
          <cell r="A216" t="str">
            <v>pintura acrilica base agua</v>
          </cell>
        </row>
        <row r="217">
          <cell r="A217" t="str">
            <v>Estoperol</v>
          </cell>
        </row>
        <row r="218">
          <cell r="A218" t="str">
            <v>malla para colchogaviones</v>
          </cell>
        </row>
        <row r="219">
          <cell r="A219" t="str">
            <v>geotextil separar suelos</v>
          </cell>
        </row>
        <row r="222">
          <cell r="A222" t="str">
            <v>LÁMINA GALVANIZADA CAL 16</v>
          </cell>
        </row>
        <row r="223">
          <cell r="A223" t="str">
            <v>PAPEL REFLECTIVO GRADO INGENIERIA</v>
          </cell>
        </row>
        <row r="224">
          <cell r="A224" t="str">
            <v>ANGULO DE 2 X 1/4</v>
          </cell>
        </row>
        <row r="225">
          <cell r="A225" t="str">
            <v>ANGULO DE 2 X 1/8</v>
          </cell>
        </row>
        <row r="226">
          <cell r="A226" t="str">
            <v>TORNILLOS Y REMACHES</v>
          </cell>
        </row>
        <row r="227">
          <cell r="A227" t="str">
            <v>PINTURA EN POLVO</v>
          </cell>
        </row>
        <row r="228">
          <cell r="A228" t="str">
            <v>PINTURA ESMALTE</v>
          </cell>
        </row>
        <row r="229">
          <cell r="A229" t="str">
            <v>SOLDADURA</v>
          </cell>
        </row>
      </sheetData>
      <sheetData sheetId="2">
        <row r="7">
          <cell r="A7" t="str">
            <v>Aspersor manual</v>
          </cell>
        </row>
        <row r="8">
          <cell r="A8" t="str">
            <v>Barredora mecánica de cepillo</v>
          </cell>
        </row>
        <row r="9">
          <cell r="A9" t="str">
            <v>Bomba de inyección de lechada</v>
          </cell>
        </row>
        <row r="10">
          <cell r="A10" t="str">
            <v>Bomba para gato de tensionamiento</v>
          </cell>
        </row>
        <row r="11">
          <cell r="A11" t="str">
            <v>Bomba de concreto</v>
          </cell>
        </row>
        <row r="12">
          <cell r="A12" t="str">
            <v>Buldozer D4</v>
          </cell>
        </row>
        <row r="13">
          <cell r="A13" t="str">
            <v>Buldozer D6</v>
          </cell>
        </row>
        <row r="14">
          <cell r="A14" t="str">
            <v>Buldozer D8 (incluido Ripper)</v>
          </cell>
        </row>
        <row r="15">
          <cell r="A15" t="str">
            <v>Calentador a gas</v>
          </cell>
        </row>
        <row r="16">
          <cell r="A16" t="str">
            <v>Camion 350</v>
          </cell>
        </row>
        <row r="17">
          <cell r="A17" t="str">
            <v>Camioneta D-300</v>
          </cell>
        </row>
        <row r="18">
          <cell r="A18" t="str">
            <v>Camión de Slurry</v>
          </cell>
        </row>
        <row r="19">
          <cell r="A19" t="str">
            <v>Cargador 920 o equivalente</v>
          </cell>
        </row>
        <row r="20">
          <cell r="A20" t="str">
            <v>Cargador 930 o equivalente</v>
          </cell>
        </row>
        <row r="21">
          <cell r="A21" t="str">
            <v>Carrotanque de agua (10000 galones)</v>
          </cell>
        </row>
        <row r="22">
          <cell r="A22" t="str">
            <v>Carrotanque Irrigador de asfalto</v>
          </cell>
        </row>
        <row r="23">
          <cell r="A23" t="str">
            <v>Cizalla</v>
          </cell>
        </row>
        <row r="24">
          <cell r="A24" t="str">
            <v>Compactador Benitin</v>
          </cell>
        </row>
        <row r="25">
          <cell r="A25" t="str">
            <v>Compactador manual (RANA)</v>
          </cell>
        </row>
        <row r="26">
          <cell r="A26" t="str">
            <v>Compactador manual (SALTARIN)</v>
          </cell>
        </row>
        <row r="27">
          <cell r="A27" t="str">
            <v>Compactador manual de rodillo</v>
          </cell>
        </row>
        <row r="28">
          <cell r="A28" t="str">
            <v>Compactador vibratorio tipo DD-20</v>
          </cell>
        </row>
        <row r="29">
          <cell r="A29" t="str">
            <v>Compactador manual vibratorio (CANGURO) (Apisonadores)</v>
          </cell>
        </row>
        <row r="30">
          <cell r="A30" t="str">
            <v>Compactador neumatico</v>
          </cell>
        </row>
        <row r="31">
          <cell r="A31" t="str">
            <v>Compresor 125 pies 3 con martillo</v>
          </cell>
        </row>
        <row r="32">
          <cell r="A32" t="str">
            <v>Compresor 250 pies 3 con martillo</v>
          </cell>
        </row>
        <row r="33">
          <cell r="A33" t="str">
            <v>Compresor (barrido y soplado)</v>
          </cell>
        </row>
        <row r="34">
          <cell r="A34" t="str">
            <v>Compresor para penetrar roca</v>
          </cell>
        </row>
        <row r="35">
          <cell r="A35" t="str">
            <v>Cortadora de pavimento</v>
          </cell>
        </row>
        <row r="36">
          <cell r="A36" t="str">
            <v>Diferencial de 2 ton.</v>
          </cell>
        </row>
        <row r="37">
          <cell r="A37" t="str">
            <v>Diferencial de 3 ton</v>
          </cell>
        </row>
        <row r="38">
          <cell r="A38" t="str">
            <v>Equipo de control (bandas sonoras reduce velocidad) (Termohigometros, Termómetros, Galgas, etc)</v>
          </cell>
        </row>
        <row r="39">
          <cell r="A39" t="str">
            <v>Equipo de oxicorte</v>
          </cell>
        </row>
        <row r="40">
          <cell r="A40" t="str">
            <v>Equipo de perforación (TRACKDRILL)</v>
          </cell>
        </row>
        <row r="41">
          <cell r="A41" t="str">
            <v>Equipo de pintura (Compresor)</v>
          </cell>
        </row>
        <row r="42">
          <cell r="A42" t="str">
            <v>Equipo de soldadura 250 AMP</v>
          </cell>
        </row>
        <row r="43">
          <cell r="A43" t="str">
            <v>euipo de soldadura 400</v>
          </cell>
        </row>
        <row r="44">
          <cell r="A44" t="str">
            <v>euipo de soldadura 600</v>
          </cell>
        </row>
        <row r="45">
          <cell r="A45" t="str">
            <v>Equipo de topografía</v>
          </cell>
        </row>
        <row r="46">
          <cell r="A46" t="str">
            <v>Equipo manual aplicador (bandas sonoras reduce velocidad)</v>
          </cell>
        </row>
        <row r="47">
          <cell r="A47" t="str">
            <v>Esparcidor de gravilla (INCLUYE VOLQUETA)</v>
          </cell>
        </row>
        <row r="48">
          <cell r="A48" t="str">
            <v>Estación</v>
          </cell>
        </row>
        <row r="49">
          <cell r="A49" t="str">
            <v>Formaleta metálica (concreto hidraulico)</v>
          </cell>
        </row>
        <row r="50">
          <cell r="A50" t="str">
            <v>Formaleta metálica (tuberia de concreto reforzado)</v>
          </cell>
        </row>
        <row r="51">
          <cell r="A51" t="str">
            <v>Formaleta para camisa de pilote</v>
          </cell>
        </row>
        <row r="52">
          <cell r="A52" t="str">
            <v>Fresadora de pavimento</v>
          </cell>
        </row>
        <row r="53">
          <cell r="A53" t="str">
            <v>Fresadora y recicladora de pavimento</v>
          </cell>
        </row>
        <row r="54">
          <cell r="A54" t="str">
            <v>Gato para tensionamiento</v>
          </cell>
        </row>
        <row r="55">
          <cell r="A55" t="str">
            <v>Grua 10 ton</v>
          </cell>
        </row>
        <row r="56">
          <cell r="A56" t="str">
            <v>Grua (capacidad 15 ton)</v>
          </cell>
        </row>
        <row r="57">
          <cell r="A57" t="str">
            <v>Grua con torre</v>
          </cell>
        </row>
        <row r="58">
          <cell r="A58" t="str">
            <v>Grua telescópica</v>
          </cell>
        </row>
        <row r="59">
          <cell r="A59" t="str">
            <v>Guadañadora</v>
          </cell>
        </row>
        <row r="60">
          <cell r="A60" t="str">
            <v>Maquina térmica pegatachas</v>
          </cell>
        </row>
        <row r="61">
          <cell r="A61" t="str">
            <v>Mezcladora de concreto (1bulto)</v>
          </cell>
        </row>
        <row r="62">
          <cell r="A62" t="str">
            <v>Montacargas</v>
          </cell>
        </row>
        <row r="63">
          <cell r="A63" t="str">
            <v>Motobomba 3 PULGADAS</v>
          </cell>
        </row>
        <row r="64">
          <cell r="A64" t="str">
            <v>Motobomba 4 PULGADAS</v>
          </cell>
        </row>
        <row r="65">
          <cell r="A65" t="str">
            <v>Motobomba 6" DIAMETRO DE BOMBEO DE 2M³/SEG.</v>
          </cell>
        </row>
        <row r="66">
          <cell r="A66" t="str">
            <v>Motobomba de concreto</v>
          </cell>
        </row>
        <row r="67">
          <cell r="A67" t="str">
            <v>Motoniveladora</v>
          </cell>
        </row>
        <row r="68">
          <cell r="A68" t="str">
            <v>Motosierra</v>
          </cell>
        </row>
        <row r="69">
          <cell r="A69" t="str">
            <v>Pala auxiliar de piloteadora</v>
          </cell>
        </row>
        <row r="70">
          <cell r="A70" t="str">
            <v>Pala grua con martillos</v>
          </cell>
        </row>
        <row r="71">
          <cell r="A71" t="str">
            <v>Piloteadora</v>
          </cell>
        </row>
        <row r="72">
          <cell r="A72" t="str">
            <v>Planta de asfalto en caliente</v>
          </cell>
        </row>
        <row r="73">
          <cell r="A73" t="str">
            <v>Planta de asfalto en frio</v>
          </cell>
        </row>
        <row r="74">
          <cell r="A74" t="str">
            <v xml:space="preserve">Planta eléctrica </v>
          </cell>
        </row>
        <row r="75">
          <cell r="A75" t="str">
            <v>Planta trituradora</v>
          </cell>
        </row>
        <row r="76">
          <cell r="A76" t="str">
            <v>Pluma capacidad 100 kg</v>
          </cell>
        </row>
        <row r="77">
          <cell r="A77" t="str">
            <v>Pulidora (8500 REV)</v>
          </cell>
        </row>
        <row r="78">
          <cell r="A78" t="str">
            <v>Pulvimixer</v>
          </cell>
        </row>
        <row r="79">
          <cell r="A79" t="str">
            <v>Regla vibratoria L=3m</v>
          </cell>
        </row>
        <row r="80">
          <cell r="A80" t="str">
            <v>Recicladora</v>
          </cell>
        </row>
        <row r="81">
          <cell r="A81" t="str">
            <v>Retrocargador</v>
          </cell>
        </row>
        <row r="82">
          <cell r="A82" t="str">
            <v>Retroexcavadora CAT 320</v>
          </cell>
        </row>
        <row r="83">
          <cell r="A83" t="str">
            <v xml:space="preserve">Retrocargador CAT 510 </v>
          </cell>
        </row>
        <row r="84">
          <cell r="A84" t="str">
            <v>Retroexcavadora A25C</v>
          </cell>
        </row>
        <row r="85">
          <cell r="A85" t="str">
            <v>Retroexcavadora E-200 sobre orugas</v>
          </cell>
        </row>
        <row r="86">
          <cell r="A86" t="str">
            <v>Retroexcavadora E-200 sobre orugas trabajo en rio</v>
          </cell>
        </row>
        <row r="87">
          <cell r="A87" t="str">
            <v>Retroexcavadora E-200 con martillo neumatico</v>
          </cell>
        </row>
        <row r="88">
          <cell r="A88" t="str">
            <v>Retroexcavadora 428 doble trasmición</v>
          </cell>
        </row>
        <row r="89">
          <cell r="A89" t="str">
            <v>Retroexcavadora sobre llantas JD 410</v>
          </cell>
        </row>
        <row r="90">
          <cell r="A90" t="str">
            <v>Taco metálico o puntal (escamas en concreto)</v>
          </cell>
        </row>
        <row r="91">
          <cell r="A91" t="str">
            <v>Tarifa de transporte</v>
          </cell>
        </row>
        <row r="92">
          <cell r="A92" t="str">
            <v>Tarifa de transporte para  mezclas</v>
          </cell>
        </row>
        <row r="93">
          <cell r="A93" t="str">
            <v xml:space="preserve">Tarifa de transporte de mezclas para bacheo </v>
          </cell>
        </row>
        <row r="94">
          <cell r="A94" t="str">
            <v>Tarifa de transporte de estructuras metálicas en obra</v>
          </cell>
        </row>
        <row r="95">
          <cell r="A95" t="str">
            <v xml:space="preserve">Tarifa de transporte de estructuras metálicas </v>
          </cell>
        </row>
        <row r="96">
          <cell r="A96" t="str">
            <v>Terminadora de asfalto (Finisher)</v>
          </cell>
        </row>
        <row r="97">
          <cell r="A97" t="str">
            <v>Vehiculo delineador</v>
          </cell>
        </row>
        <row r="98">
          <cell r="A98" t="str">
            <v>Vibrador de concreto</v>
          </cell>
        </row>
        <row r="99">
          <cell r="A99" t="str">
            <v>Vibrocompatador Dynapac (10 ton)</v>
          </cell>
        </row>
        <row r="100">
          <cell r="A100" t="str">
            <v>Vibrocompatador Dynapac C15</v>
          </cell>
        </row>
        <row r="101">
          <cell r="A101" t="str">
            <v>Volqueta 6 m3</v>
          </cell>
        </row>
        <row r="102">
          <cell r="A102" t="str">
            <v>Equipo de sandblasting</v>
          </cell>
        </row>
        <row r="103">
          <cell r="A103" t="str">
            <v>Taladro</v>
          </cell>
        </row>
        <row r="104">
          <cell r="A104" t="str">
            <v>dispensador neumatico hit-p500</v>
          </cell>
        </row>
        <row r="106">
          <cell r="A106" t="str">
            <v>Camisa</v>
          </cell>
        </row>
        <row r="108">
          <cell r="A108" t="str">
            <v>CORTADORA DE LÁMINA</v>
          </cell>
        </row>
        <row r="109">
          <cell r="A109" t="str">
            <v>CORTADORA DE ANGULO</v>
          </cell>
        </row>
        <row r="110">
          <cell r="A110" t="str">
            <v>EQUIPO DE SOLDADURA</v>
          </cell>
        </row>
        <row r="111">
          <cell r="A111" t="str">
            <v>EQUIPO DE PINTURA</v>
          </cell>
        </row>
        <row r="112">
          <cell r="A112" t="str">
            <v>EQUIPO DE SERIGRAFÍA</v>
          </cell>
        </row>
        <row r="113">
          <cell r="A113" t="str">
            <v>EQUIPO DE LAMINACIÓN</v>
          </cell>
        </row>
        <row r="114">
          <cell r="A114" t="str">
            <v>TALADRO</v>
          </cell>
        </row>
      </sheetData>
      <sheetData sheetId="3">
        <row r="6">
          <cell r="A6" t="str">
            <v>ADMINISTRACION</v>
          </cell>
        </row>
        <row r="7">
          <cell r="A7" t="str">
            <v>IMPREVISTOS</v>
          </cell>
        </row>
        <row r="8">
          <cell r="A8" t="str">
            <v>UTILIDAD</v>
          </cell>
        </row>
        <row r="9">
          <cell r="A9" t="str">
            <v>PRESTACIONES</v>
          </cell>
        </row>
        <row r="10">
          <cell r="A10" t="str">
            <v>DISTANCIA ACARREO 1</v>
          </cell>
        </row>
        <row r="11">
          <cell r="A11" t="str">
            <v>DISTANCIA SUMINISTRO (MATERIAL DE LA ZONA)</v>
          </cell>
        </row>
        <row r="12">
          <cell r="A12" t="str">
            <v>DISTANCIA SUMINISTRO</v>
          </cell>
        </row>
        <row r="13">
          <cell r="A13" t="str">
            <v>DISTANCIA SUMINISTRO BASES SUB BASES AFIRMADOS</v>
          </cell>
        </row>
        <row r="14">
          <cell r="A14" t="str">
            <v>DISTANCIA DE SUMINISTRO CONCRETOS</v>
          </cell>
        </row>
        <row r="15">
          <cell r="A15" t="str">
            <v>DISTANCIA DE SUMINISTRO MEZCLAS ASFALTICAS</v>
          </cell>
        </row>
        <row r="16">
          <cell r="A16" t="str">
            <v>DISTANCIA TRANSPORTE ESTRUCTURA METALICA</v>
          </cell>
        </row>
        <row r="17">
          <cell r="A17" t="str">
            <v>CADENERO</v>
          </cell>
        </row>
        <row r="18">
          <cell r="A18" t="str">
            <v>INSPECTOR DE FABRICACION Y MONTAJE</v>
          </cell>
        </row>
        <row r="19">
          <cell r="A19" t="str">
            <v>OBRERO</v>
          </cell>
        </row>
        <row r="20">
          <cell r="A20" t="str">
            <v>OFICIAL</v>
          </cell>
        </row>
        <row r="21">
          <cell r="A21" t="str">
            <v>OFICIAL EXPERTO EN DESMONTAJE</v>
          </cell>
        </row>
        <row r="22">
          <cell r="A22" t="str">
            <v>PALETEROS</v>
          </cell>
        </row>
        <row r="23">
          <cell r="A23" t="str">
            <v>RASTRILLEROS</v>
          </cell>
        </row>
        <row r="24">
          <cell r="A24" t="str">
            <v>SOLDADOR</v>
          </cell>
        </row>
        <row r="25">
          <cell r="A25" t="str">
            <v>TOPOGRAFO</v>
          </cell>
        </row>
        <row r="26">
          <cell r="A26" t="str">
            <v>PINTOR</v>
          </cell>
        </row>
        <row r="28">
          <cell r="A28" t="str">
            <v>3 AYUDANTES</v>
          </cell>
        </row>
        <row r="29">
          <cell r="A29" t="str">
            <v>2 OBREROS</v>
          </cell>
        </row>
        <row r="30">
          <cell r="A30" t="str">
            <v>3 OBREROS</v>
          </cell>
        </row>
        <row r="31">
          <cell r="A31" t="str">
            <v>4 OBREROS</v>
          </cell>
        </row>
        <row r="32">
          <cell r="A32" t="str">
            <v>5 OBREROS</v>
          </cell>
        </row>
        <row r="33">
          <cell r="A33" t="str">
            <v>6 OBREROS</v>
          </cell>
        </row>
        <row r="34">
          <cell r="A34" t="str">
            <v>7 OBREROS</v>
          </cell>
        </row>
        <row r="35">
          <cell r="A35" t="str">
            <v>8 OBREROS</v>
          </cell>
        </row>
        <row r="36">
          <cell r="A36" t="str">
            <v>9 OBREROS</v>
          </cell>
        </row>
        <row r="37">
          <cell r="A37" t="str">
            <v>10 OBREROS</v>
          </cell>
        </row>
        <row r="38">
          <cell r="A38" t="str">
            <v>11 OBREROS</v>
          </cell>
        </row>
        <row r="39">
          <cell r="A39" t="str">
            <v>12 OBREROS</v>
          </cell>
        </row>
        <row r="40">
          <cell r="A40" t="str">
            <v>13 OBREROS</v>
          </cell>
        </row>
        <row r="41">
          <cell r="A41" t="str">
            <v>14 OBREROS</v>
          </cell>
        </row>
        <row r="42">
          <cell r="A42" t="str">
            <v>15 OBREROS</v>
          </cell>
        </row>
        <row r="43">
          <cell r="A43" t="str">
            <v>16 OBREROS</v>
          </cell>
        </row>
        <row r="44">
          <cell r="A44" t="str">
            <v>17 OBREROS</v>
          </cell>
        </row>
        <row r="45">
          <cell r="A45" t="str">
            <v>18 OBREROS</v>
          </cell>
        </row>
        <row r="46">
          <cell r="A46" t="str">
            <v>19 OBREROS</v>
          </cell>
        </row>
        <row r="47">
          <cell r="A47" t="str">
            <v>20 OBREROS</v>
          </cell>
        </row>
        <row r="48">
          <cell r="A48" t="str">
            <v>21 OBREROS</v>
          </cell>
        </row>
        <row r="49">
          <cell r="A49" t="str">
            <v>22 OBREROS</v>
          </cell>
        </row>
        <row r="50">
          <cell r="A50" t="str">
            <v>23 OBREROS</v>
          </cell>
        </row>
        <row r="51">
          <cell r="A51" t="str">
            <v>24 OBREROS</v>
          </cell>
        </row>
        <row r="52">
          <cell r="A52" t="str">
            <v>25 OBREROS</v>
          </cell>
        </row>
        <row r="53">
          <cell r="A53" t="str">
            <v>2 PALETEROS</v>
          </cell>
        </row>
        <row r="54">
          <cell r="A54" t="str">
            <v>CUADRILLA ASFALTEROS (6 obrero, 2 rastrilleros y 1 oficial)</v>
          </cell>
        </row>
        <row r="55">
          <cell r="A55" t="str">
            <v>1 ARMADOR</v>
          </cell>
        </row>
        <row r="56">
          <cell r="A56" t="str">
            <v>1 CORTADOR</v>
          </cell>
        </row>
        <row r="57">
          <cell r="A57" t="str">
            <v>1 AYUDANTE</v>
          </cell>
        </row>
        <row r="58">
          <cell r="A58" t="str">
            <v>1 NIVELETERO</v>
          </cell>
        </row>
        <row r="59">
          <cell r="A59" t="str">
            <v>CUADRILLA PARA BACHEO (6 obreroS, 2 NIVELETEROS y 1 oficial)</v>
          </cell>
        </row>
        <row r="60">
          <cell r="A60" t="str">
            <v>OPERADOR EQUIPO</v>
          </cell>
        </row>
        <row r="61">
          <cell r="A61" t="str">
            <v>OPERADOR PISTOLAS</v>
          </cell>
        </row>
        <row r="63">
          <cell r="A63" t="str">
            <v>CORTADOR</v>
          </cell>
        </row>
        <row r="64">
          <cell r="A64" t="str">
            <v>SOLDADOR</v>
          </cell>
        </row>
        <row r="65">
          <cell r="A65" t="str">
            <v>PINTOR</v>
          </cell>
        </row>
        <row r="66">
          <cell r="A66" t="str">
            <v>LAMINADOR</v>
          </cell>
        </row>
        <row r="67">
          <cell r="A67" t="str">
            <v>SERIGRAFISTA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Materiales"/>
      <sheetName val="Equipo"/>
      <sheetName val="Otros"/>
      <sheetName val="localizacion (estructuras)"/>
      <sheetName val="localizacion (carreteras)"/>
      <sheetName val="200.1"/>
      <sheetName val="200.2"/>
      <sheetName val="200P ROCERIA"/>
      <sheetName val="201.P y 201.5P"/>
      <sheetName val="201.2 Pciclopeo"/>
      <sheetName val="201.2.1P reforzado"/>
      <sheetName val="201.3"/>
      <sheetName val="201.4"/>
      <sheetName val="201.7"/>
      <sheetName val="201.8"/>
      <sheetName val="201.8P"/>
      <sheetName val="201.11"/>
      <sheetName val="201.12"/>
      <sheetName val="201.13 y 201.17"/>
      <sheetName val="201.16"/>
      <sheetName val="201.14"/>
      <sheetName val="201.15"/>
      <sheetName val="201.21"/>
      <sheetName val="210.1.1"/>
      <sheetName val="210.1.2"/>
      <sheetName val="210.2.1"/>
      <sheetName val="210.2.1P"/>
      <sheetName val="210.2.2"/>
      <sheetName val="210.2.4"/>
      <sheetName val="211.1"/>
      <sheetName val="220.1"/>
      <sheetName val="221.1"/>
      <sheetName val="221.2"/>
      <sheetName val="225P"/>
      <sheetName val="230.1"/>
      <sheetName val="230.2"/>
      <sheetName val="231.1"/>
      <sheetName val="232.1"/>
      <sheetName val="310.1"/>
      <sheetName val="311.1"/>
      <sheetName val="311.1 Via 9003"/>
      <sheetName val="311.1P"/>
      <sheetName val="311.2P"/>
      <sheetName val="311.3P"/>
      <sheetName val="320.1"/>
      <sheetName val="320.1Via 9003"/>
      <sheetName val="320.1Via 9004"/>
      <sheetName val="320.1Via 7801"/>
      <sheetName val="320.2"/>
      <sheetName val="320.2 Via 9003"/>
      <sheetName val="320.2 Via 9004"/>
      <sheetName val="320.2 Via 7801"/>
      <sheetName val="330.1"/>
      <sheetName val="330.1 Vía 9003"/>
      <sheetName val="330.1 Vía 9004"/>
      <sheetName val="330.1 Vía 7801"/>
      <sheetName val="330.2"/>
      <sheetName val="330.2 Vía 9003"/>
      <sheetName val="330.2 Vía 9004"/>
      <sheetName val="330.2 Via 7801"/>
      <sheetName val="330.1P"/>
      <sheetName val="330.1P Lorica- Coveñas"/>
      <sheetName val="330.1P (7801)"/>
      <sheetName val="340.1"/>
      <sheetName val="340.2"/>
      <sheetName val="340.3"/>
      <sheetName val="341.1"/>
      <sheetName val="341.2"/>
      <sheetName val="342P"/>
      <sheetName val="410.1"/>
      <sheetName val="410.2"/>
      <sheetName val="411.1"/>
      <sheetName val="411.2"/>
      <sheetName val="411.3"/>
      <sheetName val="414.1"/>
      <sheetName val="414.2"/>
      <sheetName val="414.3"/>
      <sheetName val="414.4"/>
      <sheetName val="415"/>
      <sheetName val="420.1"/>
      <sheetName val="420.2"/>
      <sheetName val="421.1"/>
      <sheetName val="421.2"/>
      <sheetName val="421.3"/>
      <sheetName val="421.4"/>
      <sheetName val="430.1"/>
      <sheetName val="430.2"/>
      <sheetName val="431.1"/>
      <sheetName val="431.2"/>
      <sheetName val="432.1"/>
      <sheetName val="433.1"/>
      <sheetName val="433.2"/>
      <sheetName val="433.3"/>
      <sheetName val="433.4"/>
      <sheetName val="433.5"/>
      <sheetName val="433.6"/>
      <sheetName val="433.7"/>
      <sheetName val="433.8"/>
      <sheetName val="440.1"/>
      <sheetName val="440.1 COMPRADA"/>
      <sheetName val="440.2"/>
      <sheetName val="440.2 COMPRADA"/>
      <sheetName val="440.3"/>
      <sheetName val="440.3 COMPRADA"/>
      <sheetName val="440.4"/>
      <sheetName val="441.1"/>
      <sheetName val="441.1 COMPRADA"/>
      <sheetName val="441.2"/>
      <sheetName val="441.2 COMPRADA"/>
      <sheetName val="441.3"/>
      <sheetName val="441.3 COMPRADA"/>
      <sheetName val="441.4"/>
      <sheetName val="450.1"/>
      <sheetName val="450.1P COMPRADA"/>
      <sheetName val="450.1P COMPRADA Via 9003"/>
      <sheetName val="450.1P COMPRADA Via 9004"/>
      <sheetName val="450.1P COMPRADA Via 7801"/>
      <sheetName val="450.2"/>
      <sheetName val="450.2P COMPRADA"/>
      <sheetName val="450.2P COMPRADA Vía 9003"/>
      <sheetName val="450.2P COMPRADA Vía 9004"/>
      <sheetName val="450.2P COMPRADA Vía 7801"/>
      <sheetName val="450.3"/>
      <sheetName val="450.3P COMPRADA"/>
      <sheetName val="450.9 "/>
      <sheetName val="450.9P  "/>
      <sheetName val="450.9 Via 9003"/>
      <sheetName val="450.9 Via 9004"/>
      <sheetName val="450.9 Via 7801"/>
      <sheetName val="451.1"/>
      <sheetName val="451. 1 COMPRADA "/>
      <sheetName val="451.2"/>
      <sheetName val="451. 2 COMPRADA"/>
      <sheetName val="451.3"/>
      <sheetName val="451.3 COMPRADA"/>
      <sheetName val="452.1"/>
      <sheetName val="452.1 COMPRADA"/>
      <sheetName val="452.2"/>
      <sheetName val="452.2 COMPRADA"/>
      <sheetName val="452.3"/>
      <sheetName val="452.3 COMPRADA"/>
      <sheetName val="452.4"/>
      <sheetName val="452.4 COMPRADA"/>
      <sheetName val="453"/>
      <sheetName val="460.1"/>
      <sheetName val="460.1P"/>
      <sheetName val="460.1P.1"/>
      <sheetName val="461.1"/>
      <sheetName val="461.2"/>
      <sheetName val="462.1.1"/>
      <sheetName val="462.1.2"/>
      <sheetName val="462.1.3"/>
      <sheetName val="462.1.4"/>
      <sheetName val="462.2"/>
      <sheetName val="464.1"/>
      <sheetName val="465.1"/>
      <sheetName val="466.1"/>
      <sheetName val="466.2"/>
      <sheetName val="466P Sello de Grietas"/>
      <sheetName val="500.1"/>
      <sheetName val="501.1"/>
      <sheetName val="510"/>
      <sheetName val="510P1"/>
      <sheetName val="510P2"/>
      <sheetName val="510P3"/>
      <sheetName val="600.1"/>
      <sheetName val="600.2"/>
      <sheetName val="600.3"/>
      <sheetName val="600.4"/>
      <sheetName val="600.4 P"/>
      <sheetName val="600.5"/>
      <sheetName val="600.5 P"/>
      <sheetName val="610.1"/>
      <sheetName val="610.1P"/>
      <sheetName val="610.1 Vía 9003"/>
      <sheetName val="610.1 Vía 9004"/>
      <sheetName val="610.1 Vía 7801"/>
      <sheetName val="610.2"/>
      <sheetName val="610.2 Vía 9003"/>
      <sheetName val="610.2 Vía 9004"/>
      <sheetName val="610.2 Vía 7801"/>
      <sheetName val="620.1"/>
      <sheetName val="620.2"/>
      <sheetName val="620.3"/>
      <sheetName val="620P"/>
      <sheetName val="621.1"/>
      <sheetName val="621.1 (2)"/>
      <sheetName val="621.1 (3)"/>
      <sheetName val="621.2"/>
      <sheetName val="621.3"/>
      <sheetName val="621.4"/>
      <sheetName val="621.5"/>
      <sheetName val="621.5P"/>
      <sheetName val="621.6"/>
      <sheetName val="621,7"/>
      <sheetName val="622.1"/>
      <sheetName val="622.2"/>
      <sheetName val="622.3"/>
      <sheetName val="622.4"/>
      <sheetName val="622.5"/>
      <sheetName val="623.1"/>
      <sheetName val="630.1"/>
      <sheetName val="630.1 Vía 9003"/>
      <sheetName val="630.1 Vía 9004"/>
      <sheetName val="630.1 Vía 7801"/>
      <sheetName val="630.2"/>
      <sheetName val="630.2 Vía 9003"/>
      <sheetName val="630.2 Vía 9004"/>
      <sheetName val="630.2 Vía 7801"/>
      <sheetName val="630.3"/>
      <sheetName val="630.3 Vía 9003"/>
      <sheetName val="630.3 Vía 9004"/>
      <sheetName val="630.3 Vía 7801"/>
      <sheetName val="630.4"/>
      <sheetName val="630.4 Vía 9003"/>
      <sheetName val="630.4 Vía 9004"/>
      <sheetName val="630.4 Vía 7801"/>
      <sheetName val="630.5"/>
      <sheetName val="630.5 Vía 9003"/>
      <sheetName val="630.5 Vía 9004"/>
      <sheetName val="630.5 Vía 7801"/>
      <sheetName val="630.6"/>
      <sheetName val="630.6 Vía 9003"/>
      <sheetName val="630.6 Vía 9004"/>
      <sheetName val="630.6 Vía 7801"/>
      <sheetName val="630.7"/>
      <sheetName val="630.7 Vía 9003"/>
      <sheetName val="630.7 Vía 9004"/>
      <sheetName val="630.7 Vía 7801"/>
      <sheetName val="630.1.1P"/>
      <sheetName val="630.1.1P MORTERO 1,3"/>
      <sheetName val="630.1.2P. BOLSACRETOS"/>
      <sheetName val="630.1.3P Mortero sello de griet"/>
      <sheetName val="630.1.4P Mortero Revest. Alcant"/>
      <sheetName val="630.1.5P Mortero epoxico"/>
      <sheetName val="630.1.6 P Mortero Anillar Tub"/>
      <sheetName val="632.1"/>
      <sheetName val="632.1P "/>
      <sheetName val="632.2P"/>
      <sheetName val="632.3P"/>
      <sheetName val="632.4P"/>
      <sheetName val="640.1"/>
      <sheetName val="640.1 Via 9003"/>
      <sheetName val="640.1 Via 9004"/>
      <sheetName val="640.1 Via 7801"/>
      <sheetName val="640.1.1"/>
      <sheetName val="640.1.1 Via 9003"/>
      <sheetName val="640.1.1 Via 9004"/>
      <sheetName val="640.1.1 Via 7801"/>
      <sheetName val="640.1.2"/>
      <sheetName val="640.1.2 Via 9003"/>
      <sheetName val="640.1.2 Via 9004"/>
      <sheetName val="640.1.2 Via 7801"/>
      <sheetName val="641.1"/>
      <sheetName val="642.1"/>
      <sheetName val="642.2"/>
      <sheetName val="642P1 JUNTAS"/>
      <sheetName val="642P2 JUNTAS"/>
      <sheetName val="642P3 JUNTAS"/>
      <sheetName val="650.1"/>
      <sheetName val="650.2"/>
      <sheetName val="650.3"/>
      <sheetName val="650.3P"/>
      <sheetName val="650.4"/>
      <sheetName val="660.1"/>
      <sheetName val="660.2"/>
      <sheetName val="660.3"/>
      <sheetName val="661.1 TIPO 1"/>
      <sheetName val="661.1.1 TIPO 2"/>
      <sheetName val="661.1.2 En obra"/>
      <sheetName val="662.1"/>
      <sheetName val="662.2"/>
      <sheetName val="670.1"/>
      <sheetName val="670.2"/>
      <sheetName val="671.1"/>
      <sheetName val="672.1"/>
      <sheetName val="672.2"/>
      <sheetName val="673.1"/>
      <sheetName val="673.1 Vía 9003"/>
      <sheetName val="673.1 Vía 9004"/>
      <sheetName val="673.1 Vía 7801"/>
      <sheetName val="673.2"/>
      <sheetName val="673.3"/>
      <sheetName val="674.1"/>
      <sheetName val="680.1"/>
      <sheetName val="680.2"/>
      <sheetName val="680.3"/>
      <sheetName val="680P"/>
      <sheetName val="680.1P"/>
      <sheetName val="681.1"/>
      <sheetName val="681.1 Vía 9003"/>
      <sheetName val="681.1 Vía 9004"/>
      <sheetName val="681.1 Vía 7801"/>
      <sheetName val="681.1P"/>
      <sheetName val="681.2P"/>
      <sheetName val="682.1"/>
      <sheetName val="700.1"/>
      <sheetName val="700.2"/>
      <sheetName val="700.3"/>
      <sheetName val="700.4"/>
      <sheetName val="700.5P"/>
      <sheetName val="700.6P"/>
      <sheetName val="701.1"/>
      <sheetName val="710.1"/>
      <sheetName val="710.1.1"/>
      <sheetName val="710.1.2"/>
      <sheetName val="710.1.3"/>
      <sheetName val="710.2"/>
      <sheetName val="710.2.1"/>
      <sheetName val="720.1"/>
      <sheetName val="730.1"/>
      <sheetName val="730.2"/>
      <sheetName val="740.1"/>
      <sheetName val="800.1"/>
      <sheetName val="800.2"/>
      <sheetName val="800.3"/>
      <sheetName val="800.4"/>
      <sheetName val="800P"/>
      <sheetName val="810.1"/>
      <sheetName val="810.1P"/>
      <sheetName val="810.2"/>
      <sheetName val="810.3"/>
      <sheetName val="815P"/>
      <sheetName val="900.1"/>
      <sheetName val="900.2"/>
      <sheetName val="900.3"/>
      <sheetName val="900.4P"/>
      <sheetName val="690 Mampostería en piedra"/>
      <sheetName val="Tub RIB1,40 (2)"/>
      <sheetName val="692.1P PINTURA ACABADO "/>
      <sheetName val="693.1P EPOXIAMIDA"/>
      <sheetName val="694.1P EPOXIPOLIAMIDA"/>
      <sheetName val="695P CHORRO ARENA"/>
      <sheetName val="695.1P"/>
      <sheetName val="675.1"/>
      <sheetName val="2-P"/>
      <sheetName val="675.2"/>
      <sheetName val="675.3"/>
      <sheetName val="682P"/>
      <sheetName val="810.2P Con semillas"/>
      <sheetName val="235"/>
    </sheetNames>
    <sheetDataSet>
      <sheetData sheetId="0"/>
      <sheetData sheetId="1"/>
      <sheetData sheetId="2"/>
      <sheetData sheetId="3">
        <row r="1">
          <cell r="C1">
            <v>0.2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52">
          <cell r="H52">
            <v>73846</v>
          </cell>
        </row>
      </sheetData>
      <sheetData sheetId="15">
        <row r="53">
          <cell r="H53">
            <v>20565</v>
          </cell>
        </row>
      </sheetData>
      <sheetData sheetId="16"/>
      <sheetData sheetId="17"/>
      <sheetData sheetId="18"/>
      <sheetData sheetId="19"/>
      <sheetData sheetId="20"/>
      <sheetData sheetId="21"/>
      <sheetData sheetId="22">
        <row r="49">
          <cell r="H49">
            <v>44017</v>
          </cell>
        </row>
      </sheetData>
      <sheetData sheetId="23">
        <row r="50">
          <cell r="H50">
            <v>10360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>
        <row r="50">
          <cell r="H50">
            <v>112154</v>
          </cell>
        </row>
      </sheetData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>
        <row r="57">
          <cell r="H57">
            <v>224024</v>
          </cell>
        </row>
      </sheetData>
      <sheetData sheetId="239"/>
      <sheetData sheetId="240"/>
      <sheetData sheetId="241">
        <row r="51">
          <cell r="H51">
            <v>373318</v>
          </cell>
        </row>
      </sheetData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ulario No.1 "/>
      <sheetName val="200P1"/>
      <sheetName val="200P2"/>
      <sheetName val="220.1"/>
      <sheetName val="600.5"/>
      <sheetName val="621.1"/>
      <sheetName val="642.1"/>
      <sheetName val="320.1"/>
      <sheetName val="330.1"/>
      <sheetName val="450.2P  Vía 9003"/>
      <sheetName val="632.1P "/>
      <sheetName val="673.2"/>
      <sheetName val="201.7"/>
      <sheetName val="600.1"/>
      <sheetName val="201.15"/>
      <sheetName val="610.1"/>
      <sheetName val="610.1P"/>
      <sheetName val="465.1"/>
      <sheetName val="630.4 Vía 9003"/>
      <sheetName val="630.6 Vía 7801"/>
      <sheetName val="640.1.2"/>
      <sheetName val="700.1"/>
      <sheetName val="673.1"/>
    </sheetNames>
    <sheetDataSet>
      <sheetData sheetId="0" refreshError="1"/>
      <sheetData sheetId="1" refreshError="1"/>
      <sheetData sheetId="2" refreshError="1"/>
      <sheetData sheetId="3" refreshError="1">
        <row r="52">
          <cell r="H52">
            <v>17695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>
        <row r="52">
          <cell r="H52">
            <v>117768</v>
          </cell>
        </row>
      </sheetData>
      <sheetData sheetId="9" refreshError="1"/>
      <sheetData sheetId="10" refreshError="1"/>
      <sheetData sheetId="11" refreshError="1">
        <row r="53">
          <cell r="H53">
            <v>6579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50">
          <cell r="H50">
            <v>4886</v>
          </cell>
        </row>
      </sheetData>
      <sheetData sheetId="21" refreshError="1"/>
      <sheetData sheetId="22" refreshError="1">
        <row r="49">
          <cell r="H49">
            <v>103467</v>
          </cell>
        </row>
      </sheetData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ía 9004"/>
      <sheetName val="201.7"/>
      <sheetName val="600.1"/>
      <sheetName val="610.1"/>
      <sheetName val="630.4"/>
      <sheetName val="630.6"/>
      <sheetName val="680P"/>
      <sheetName val="201.15"/>
      <sheetName val="465.1"/>
      <sheetName val="330.2"/>
      <sheetName val="320.1"/>
      <sheetName val="630.7"/>
      <sheetName val="450.9 "/>
      <sheetName val="640.1.2"/>
      <sheetName val="673.2"/>
      <sheetName val="681.1"/>
      <sheetName val="460.1P"/>
      <sheetName val="450.2"/>
      <sheetName val="450.9P  "/>
      <sheetName val="330.1P"/>
      <sheetName val="225P"/>
      <sheetName val="700.1"/>
      <sheetName val="701.1"/>
      <sheetName val="420.1"/>
      <sheetName val="466.1"/>
      <sheetName val="900.4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2">
          <cell r="H52">
            <v>177657</v>
          </cell>
        </row>
      </sheetData>
      <sheetData sheetId="10" refreshError="1">
        <row r="52">
          <cell r="H52">
            <v>146785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2">
          <cell r="H52">
            <v>1783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CA HUELLA"/>
      <sheetName val="PUERTO final "/>
      <sheetName val="PRESUPUESTO"/>
      <sheetName val="LA RICA"/>
      <sheetName val="Reparacion de Sitios Criticos "/>
      <sheetName val="Conformacion de la Calzada Exis"/>
      <sheetName val="Roceria y Desmonte"/>
      <sheetName val="Limpieza y Conformacion de Cune"/>
      <sheetName val="Limpieza de Alcantarillas"/>
      <sheetName val="Reparacion de Alcantarillas"/>
      <sheetName val="Reparacion de Puentes y Pontone"/>
      <sheetName val="INDICE"/>
      <sheetName val="310.1"/>
      <sheetName val="311P.1"/>
      <sheetName val="600.1 (2)"/>
      <sheetName val="610.1 (2)"/>
      <sheetName val="630.4"/>
      <sheetName val="630.4P"/>
      <sheetName val="630.5"/>
      <sheetName val="630.6 (2)"/>
      <sheetName val="640.1 (2)"/>
      <sheetName val="671.1"/>
      <sheetName val="801.1"/>
      <sheetName val="801.6"/>
      <sheetName val="900.2P(2)"/>
      <sheetName val="320.1 (2)"/>
      <sheetName val="630.7 (2)"/>
      <sheetName val="642P2.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>
        <row r="49">
          <cell r="H49">
            <v>19435</v>
          </cell>
        </row>
      </sheetData>
      <sheetData sheetId="15">
        <row r="52">
          <cell r="H52">
            <v>92955</v>
          </cell>
        </row>
      </sheetData>
      <sheetData sheetId="16" refreshError="1"/>
      <sheetData sheetId="17" refreshError="1"/>
      <sheetData sheetId="18" refreshError="1"/>
      <sheetData sheetId="19">
        <row r="51">
          <cell r="H51">
            <v>450161</v>
          </cell>
        </row>
      </sheetData>
      <sheetData sheetId="20">
        <row r="49">
          <cell r="H49">
            <v>4519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>
        <row r="52">
          <cell r="H52">
            <v>348837</v>
          </cell>
        </row>
      </sheetData>
      <sheetData sheetId="27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flanes"/>
      <sheetName val="Cotas Pav"/>
      <sheetName val="Explanación"/>
      <sheetName val="Estructura"/>
    </sheetNames>
    <sheetDataSet>
      <sheetData sheetId="0"/>
      <sheetData sheetId="1"/>
      <sheetData sheetId="2"/>
      <sheetData sheetId="3">
        <row r="7">
          <cell r="C7" t="str">
            <v>CONCRETO_ASFÁLTICO</v>
          </cell>
          <cell r="D7">
            <v>0.45</v>
          </cell>
          <cell r="E7">
            <v>3.6859999999999999</v>
          </cell>
        </row>
        <row r="8">
          <cell r="C8" t="str">
            <v>CUNETA</v>
          </cell>
          <cell r="D8">
            <v>0.33200000000000002</v>
          </cell>
          <cell r="E8">
            <v>1.234</v>
          </cell>
        </row>
        <row r="9">
          <cell r="C9" t="str">
            <v>BASE_GRANULAR</v>
          </cell>
          <cell r="D9">
            <v>1.0620000000000001</v>
          </cell>
          <cell r="E9">
            <v>3.9540000000000002</v>
          </cell>
        </row>
        <row r="10">
          <cell r="C10" t="str">
            <v>RECICLADO</v>
          </cell>
          <cell r="D10">
            <v>1.6259999999999999</v>
          </cell>
          <cell r="E10">
            <v>10.023</v>
          </cell>
        </row>
        <row r="11">
          <cell r="C11" t="str">
            <v>CONCRETO_ASFÁLTICO</v>
          </cell>
          <cell r="D11">
            <v>0.45</v>
          </cell>
          <cell r="E11">
            <v>1.149</v>
          </cell>
        </row>
        <row r="12">
          <cell r="C12" t="str">
            <v>CUNETA</v>
          </cell>
          <cell r="D12">
            <v>0.33200000000000002</v>
          </cell>
          <cell r="E12">
            <v>0.84699999999999998</v>
          </cell>
        </row>
        <row r="13">
          <cell r="C13" t="str">
            <v>BASE_GRANULAR</v>
          </cell>
          <cell r="D13">
            <v>1.0620000000000001</v>
          </cell>
          <cell r="E13">
            <v>2.7120000000000002</v>
          </cell>
        </row>
        <row r="14">
          <cell r="C14" t="str">
            <v>RECICLADO</v>
          </cell>
          <cell r="D14">
            <v>1.6259999999999999</v>
          </cell>
          <cell r="E14">
            <v>4.1520000000000001</v>
          </cell>
        </row>
        <row r="15">
          <cell r="C15" t="str">
            <v>CONCRETO_ASFÁLTICO</v>
          </cell>
          <cell r="D15">
            <v>0.45</v>
          </cell>
          <cell r="E15">
            <v>0</v>
          </cell>
        </row>
        <row r="16">
          <cell r="C16" t="str">
            <v>CUNETA</v>
          </cell>
          <cell r="D16">
            <v>0.33200000000000002</v>
          </cell>
          <cell r="E16">
            <v>0</v>
          </cell>
        </row>
        <row r="17">
          <cell r="C17" t="str">
            <v>BASE_GRANULAR</v>
          </cell>
          <cell r="D17">
            <v>1.0620000000000001</v>
          </cell>
          <cell r="E17">
            <v>0</v>
          </cell>
        </row>
        <row r="18">
          <cell r="C18" t="str">
            <v>RECICLADO</v>
          </cell>
          <cell r="D18">
            <v>1.6259999999999999</v>
          </cell>
          <cell r="E18">
            <v>0</v>
          </cell>
        </row>
        <row r="19">
          <cell r="C19" t="str">
            <v>CONCRETO_ASFÁLTICO</v>
          </cell>
          <cell r="D19">
            <v>0.45</v>
          </cell>
          <cell r="E19">
            <v>3.35</v>
          </cell>
        </row>
        <row r="20">
          <cell r="C20" t="str">
            <v>CUNETA</v>
          </cell>
          <cell r="D20">
            <v>0.33200000000000002</v>
          </cell>
          <cell r="E20">
            <v>2.4689999999999999</v>
          </cell>
        </row>
        <row r="21">
          <cell r="C21" t="str">
            <v>BASE_GRANULAR</v>
          </cell>
          <cell r="D21">
            <v>1.0620000000000001</v>
          </cell>
          <cell r="E21">
            <v>7.9080000000000004</v>
          </cell>
        </row>
        <row r="22">
          <cell r="C22" t="str">
            <v>RECICLADO</v>
          </cell>
          <cell r="D22">
            <v>1.6259999999999999</v>
          </cell>
          <cell r="E22">
            <v>12.106999999999999</v>
          </cell>
        </row>
        <row r="23">
          <cell r="C23" t="str">
            <v>CONCRETO_ASFÁLTICO</v>
          </cell>
          <cell r="D23">
            <v>0.45</v>
          </cell>
          <cell r="E23">
            <v>4.4989999999999997</v>
          </cell>
        </row>
        <row r="24">
          <cell r="C24" t="str">
            <v>CUNETA</v>
          </cell>
          <cell r="D24">
            <v>0.33200000000000002</v>
          </cell>
          <cell r="E24">
            <v>3.3149999999999999</v>
          </cell>
        </row>
        <row r="25">
          <cell r="C25" t="str">
            <v>BASE_GRANULAR</v>
          </cell>
          <cell r="D25">
            <v>1.0620000000000001</v>
          </cell>
          <cell r="E25">
            <v>10.621</v>
          </cell>
        </row>
        <row r="26">
          <cell r="C26" t="str">
            <v>RECICLADO</v>
          </cell>
          <cell r="D26">
            <v>1.6259999999999999</v>
          </cell>
          <cell r="E26">
            <v>16.259</v>
          </cell>
        </row>
        <row r="27">
          <cell r="C27" t="str">
            <v>CONCRETO_ASFÁLTICO</v>
          </cell>
          <cell r="D27">
            <v>0.45</v>
          </cell>
          <cell r="E27">
            <v>4.4989999999999997</v>
          </cell>
        </row>
        <row r="28">
          <cell r="C28" t="str">
            <v>CUNETA</v>
          </cell>
          <cell r="D28">
            <v>0.33200000000000002</v>
          </cell>
          <cell r="E28">
            <v>3.3149999999999999</v>
          </cell>
        </row>
        <row r="29">
          <cell r="C29" t="str">
            <v>BASE_GRANULAR</v>
          </cell>
          <cell r="D29">
            <v>1.0509999999999999</v>
          </cell>
          <cell r="E29">
            <v>10.564</v>
          </cell>
        </row>
        <row r="30">
          <cell r="C30" t="str">
            <v>RECICLADO</v>
          </cell>
          <cell r="D30">
            <v>1.6180000000000001</v>
          </cell>
          <cell r="E30">
            <v>16.219000000000001</v>
          </cell>
        </row>
        <row r="31">
          <cell r="C31" t="str">
            <v>CONCRETO_ASFÁLTICO</v>
          </cell>
          <cell r="D31">
            <v>0.45</v>
          </cell>
          <cell r="E31">
            <v>1.149</v>
          </cell>
        </row>
        <row r="32">
          <cell r="C32" t="str">
            <v>CUNETA</v>
          </cell>
          <cell r="D32">
            <v>0.33200000000000002</v>
          </cell>
          <cell r="E32">
            <v>0.84699999999999998</v>
          </cell>
        </row>
        <row r="33">
          <cell r="C33" t="str">
            <v>BASE_GRANULAR</v>
          </cell>
          <cell r="D33">
            <v>1.04</v>
          </cell>
          <cell r="E33">
            <v>2.67</v>
          </cell>
        </row>
        <row r="34">
          <cell r="C34" t="str">
            <v>RECICLADO</v>
          </cell>
          <cell r="D34">
            <v>1.61</v>
          </cell>
          <cell r="E34">
            <v>4.1230000000000002</v>
          </cell>
        </row>
        <row r="35">
          <cell r="C35" t="str">
            <v>CONCRETO_ASFÁLTICO</v>
          </cell>
          <cell r="D35">
            <v>0.45</v>
          </cell>
          <cell r="E35">
            <v>3.2000000000000001E-2</v>
          </cell>
        </row>
        <row r="36">
          <cell r="C36" t="str">
            <v>CUNETA</v>
          </cell>
          <cell r="D36">
            <v>0.33200000000000002</v>
          </cell>
          <cell r="E36">
            <v>2.4E-2</v>
          </cell>
        </row>
        <row r="37">
          <cell r="C37" t="str">
            <v>BASE_GRANULAR</v>
          </cell>
          <cell r="D37">
            <v>1.04</v>
          </cell>
          <cell r="E37">
            <v>7.3999999999999996E-2</v>
          </cell>
        </row>
        <row r="38">
          <cell r="C38" t="str">
            <v>RECICLADO</v>
          </cell>
          <cell r="D38">
            <v>1.61</v>
          </cell>
          <cell r="E38">
            <v>0.115</v>
          </cell>
        </row>
        <row r="39">
          <cell r="C39" t="str">
            <v>CONCRETO_ASFÁLTICO</v>
          </cell>
          <cell r="D39">
            <v>0.45</v>
          </cell>
          <cell r="E39">
            <v>3.3180000000000001</v>
          </cell>
        </row>
        <row r="40">
          <cell r="C40" t="str">
            <v>CUNETA</v>
          </cell>
          <cell r="D40">
            <v>0.33200000000000002</v>
          </cell>
          <cell r="E40">
            <v>2.4449999999999998</v>
          </cell>
        </row>
        <row r="41">
          <cell r="C41" t="str">
            <v>BASE_GRANULAR</v>
          </cell>
          <cell r="D41">
            <v>1.0569999999999999</v>
          </cell>
          <cell r="E41">
            <v>7.73</v>
          </cell>
        </row>
        <row r="42">
          <cell r="C42" t="str">
            <v>RECICLADO</v>
          </cell>
          <cell r="D42">
            <v>1.6220000000000001</v>
          </cell>
          <cell r="E42">
            <v>11.919</v>
          </cell>
        </row>
        <row r="43">
          <cell r="C43" t="str">
            <v>CONCRETO_ASFÁLTICO</v>
          </cell>
          <cell r="D43">
            <v>0.45</v>
          </cell>
          <cell r="E43">
            <v>3.431</v>
          </cell>
        </row>
        <row r="44">
          <cell r="C44" t="str">
            <v>CUNETA</v>
          </cell>
          <cell r="D44">
            <v>0.33200000000000002</v>
          </cell>
          <cell r="E44">
            <v>2.528</v>
          </cell>
        </row>
        <row r="45">
          <cell r="C45" t="str">
            <v>BASE_GRANULAR</v>
          </cell>
          <cell r="D45">
            <v>1.0620000000000001</v>
          </cell>
          <cell r="E45">
            <v>8.0779999999999994</v>
          </cell>
        </row>
        <row r="46">
          <cell r="C46" t="str">
            <v>RECICLADO</v>
          </cell>
          <cell r="D46">
            <v>1.6259999999999999</v>
          </cell>
          <cell r="E46">
            <v>12.384</v>
          </cell>
        </row>
        <row r="47">
          <cell r="C47" t="str">
            <v>CONCRETO_ASFÁLTICO</v>
          </cell>
          <cell r="D47">
            <v>0.45</v>
          </cell>
          <cell r="E47">
            <v>1.0680000000000001</v>
          </cell>
        </row>
        <row r="48">
          <cell r="C48" t="str">
            <v>CUNETA</v>
          </cell>
          <cell r="D48">
            <v>0.33200000000000002</v>
          </cell>
          <cell r="E48">
            <v>0.78700000000000003</v>
          </cell>
        </row>
        <row r="49">
          <cell r="C49" t="str">
            <v>BASE_GRANULAR</v>
          </cell>
          <cell r="D49">
            <v>1.0620000000000001</v>
          </cell>
          <cell r="E49">
            <v>2.5219999999999998</v>
          </cell>
        </row>
        <row r="50">
          <cell r="C50" t="str">
            <v>RECICLADO</v>
          </cell>
          <cell r="D50">
            <v>1.6259999999999999</v>
          </cell>
          <cell r="E50">
            <v>3.8610000000000002</v>
          </cell>
        </row>
        <row r="51">
          <cell r="C51" t="str">
            <v>CONCRETO_ASFÁLTICO</v>
          </cell>
          <cell r="D51">
            <v>0.45</v>
          </cell>
          <cell r="E51">
            <v>4.4989999999999997</v>
          </cell>
        </row>
        <row r="52">
          <cell r="C52" t="str">
            <v>CUNETA</v>
          </cell>
          <cell r="D52">
            <v>0.33200000000000002</v>
          </cell>
          <cell r="E52">
            <v>3.3149999999999999</v>
          </cell>
        </row>
        <row r="53">
          <cell r="C53" t="str">
            <v>BASE_GRANULAR</v>
          </cell>
          <cell r="D53">
            <v>1.046</v>
          </cell>
          <cell r="E53">
            <v>10.539</v>
          </cell>
        </row>
        <row r="54">
          <cell r="C54" t="str">
            <v>RECICLADO</v>
          </cell>
          <cell r="D54">
            <v>1.615</v>
          </cell>
          <cell r="E54">
            <v>16.202000000000002</v>
          </cell>
        </row>
        <row r="55">
          <cell r="C55" t="str">
            <v>CONCRETO_ASFÁLTICO</v>
          </cell>
          <cell r="D55">
            <v>0.45</v>
          </cell>
          <cell r="E55">
            <v>1.181</v>
          </cell>
        </row>
        <row r="56">
          <cell r="C56" t="str">
            <v>CUNETA</v>
          </cell>
          <cell r="D56">
            <v>0.33200000000000002</v>
          </cell>
          <cell r="E56">
            <v>0.87</v>
          </cell>
        </row>
        <row r="57">
          <cell r="C57" t="str">
            <v>BASE_GRANULAR</v>
          </cell>
          <cell r="D57">
            <v>1.04</v>
          </cell>
          <cell r="E57">
            <v>2.738</v>
          </cell>
        </row>
        <row r="58">
          <cell r="C58" t="str">
            <v>RECICLADO</v>
          </cell>
          <cell r="D58">
            <v>1.61</v>
          </cell>
          <cell r="E58">
            <v>4.234</v>
          </cell>
        </row>
        <row r="59">
          <cell r="C59" t="str">
            <v>CONCRETO_ASFÁLTICO</v>
          </cell>
          <cell r="D59">
            <v>0.45</v>
          </cell>
          <cell r="E59">
            <v>2.2000000000000002</v>
          </cell>
        </row>
        <row r="60">
          <cell r="C60" t="str">
            <v>CUNETA</v>
          </cell>
          <cell r="D60">
            <v>0.33200000000000002</v>
          </cell>
          <cell r="E60">
            <v>1.621</v>
          </cell>
        </row>
        <row r="61">
          <cell r="C61" t="str">
            <v>BASE_GRANULAR</v>
          </cell>
          <cell r="D61">
            <v>1.046</v>
          </cell>
          <cell r="E61">
            <v>5.0999999999999996</v>
          </cell>
        </row>
        <row r="62">
          <cell r="C62" t="str">
            <v>RECICLADO</v>
          </cell>
          <cell r="D62">
            <v>1.6140000000000001</v>
          </cell>
          <cell r="E62">
            <v>7.8860000000000001</v>
          </cell>
        </row>
        <row r="63">
          <cell r="C63" t="str">
            <v>CONCRETO_ASFÁLTICO</v>
          </cell>
          <cell r="D63">
            <v>0.45</v>
          </cell>
          <cell r="E63">
            <v>1.117</v>
          </cell>
        </row>
        <row r="64">
          <cell r="C64" t="str">
            <v>CUNETA</v>
          </cell>
          <cell r="D64">
            <v>0.33200000000000002</v>
          </cell>
          <cell r="E64">
            <v>0.82299999999999995</v>
          </cell>
        </row>
        <row r="65">
          <cell r="C65" t="str">
            <v>BASE_GRANULAR</v>
          </cell>
          <cell r="D65">
            <v>1.0489999999999999</v>
          </cell>
          <cell r="E65">
            <v>2.601</v>
          </cell>
        </row>
        <row r="66">
          <cell r="C66" t="str">
            <v>RECICLADO</v>
          </cell>
          <cell r="D66">
            <v>1.617</v>
          </cell>
          <cell r="E66">
            <v>4.0119999999999996</v>
          </cell>
        </row>
        <row r="67">
          <cell r="C67" t="str">
            <v>CONCRETO_ASFÁLTICO</v>
          </cell>
          <cell r="D67">
            <v>0.45</v>
          </cell>
          <cell r="E67">
            <v>4.4989999999999997</v>
          </cell>
        </row>
        <row r="68">
          <cell r="C68" t="str">
            <v>CUNETA</v>
          </cell>
          <cell r="D68">
            <v>0.33200000000000002</v>
          </cell>
          <cell r="E68">
            <v>3.3149999999999999</v>
          </cell>
        </row>
        <row r="69">
          <cell r="C69" t="str">
            <v>BASE_GRANULAR</v>
          </cell>
          <cell r="D69">
            <v>1.0609999999999999</v>
          </cell>
          <cell r="E69">
            <v>10.547000000000001</v>
          </cell>
        </row>
        <row r="70">
          <cell r="C70" t="str">
            <v>RECICLADO</v>
          </cell>
          <cell r="D70">
            <v>1.625</v>
          </cell>
          <cell r="E70">
            <v>16.207000000000001</v>
          </cell>
        </row>
        <row r="71">
          <cell r="C71" t="str">
            <v>CONCRETO_ASFÁLTICO</v>
          </cell>
          <cell r="D71">
            <v>0.45</v>
          </cell>
          <cell r="E71">
            <v>4.4989999999999997</v>
          </cell>
        </row>
        <row r="72">
          <cell r="C72" t="str">
            <v>CUNETA</v>
          </cell>
          <cell r="D72">
            <v>0.33200000000000002</v>
          </cell>
          <cell r="E72">
            <v>3.3149999999999999</v>
          </cell>
        </row>
        <row r="73">
          <cell r="C73" t="str">
            <v>BASE_GRANULAR</v>
          </cell>
          <cell r="D73">
            <v>1.0620000000000001</v>
          </cell>
          <cell r="E73">
            <v>10.614000000000001</v>
          </cell>
        </row>
        <row r="74">
          <cell r="C74" t="str">
            <v>RECICLADO</v>
          </cell>
          <cell r="D74">
            <v>1.6259999999999999</v>
          </cell>
          <cell r="E74">
            <v>16.254000000000001</v>
          </cell>
        </row>
        <row r="75">
          <cell r="C75" t="str">
            <v>CONCRETO_ASFÁLTICO</v>
          </cell>
          <cell r="D75">
            <v>0.45</v>
          </cell>
          <cell r="E75">
            <v>3.9220000000000002</v>
          </cell>
        </row>
        <row r="76">
          <cell r="C76" t="str">
            <v>CUNETA</v>
          </cell>
          <cell r="D76">
            <v>0.33200000000000002</v>
          </cell>
          <cell r="E76">
            <v>2.89</v>
          </cell>
        </row>
        <row r="77">
          <cell r="C77" t="str">
            <v>BASE_GRANULAR</v>
          </cell>
          <cell r="D77">
            <v>1.0620000000000001</v>
          </cell>
          <cell r="E77">
            <v>9.2579999999999991</v>
          </cell>
        </row>
        <row r="78">
          <cell r="C78" t="str">
            <v>RECICLADO</v>
          </cell>
          <cell r="D78">
            <v>1.6259999999999999</v>
          </cell>
          <cell r="E78">
            <v>14.172000000000001</v>
          </cell>
        </row>
        <row r="79">
          <cell r="C79" t="str">
            <v>CONCRETO_ASFÁLTICO</v>
          </cell>
          <cell r="D79">
            <v>0.45</v>
          </cell>
          <cell r="E79">
            <v>0</v>
          </cell>
        </row>
        <row r="80">
          <cell r="C80" t="str">
            <v>CUNETA</v>
          </cell>
          <cell r="D80">
            <v>0.33200000000000002</v>
          </cell>
          <cell r="E80">
            <v>0</v>
          </cell>
        </row>
        <row r="81">
          <cell r="C81" t="str">
            <v>BASE_GRANULAR</v>
          </cell>
          <cell r="D81">
            <v>1.0620000000000001</v>
          </cell>
          <cell r="E81">
            <v>0</v>
          </cell>
        </row>
        <row r="82">
          <cell r="C82" t="str">
            <v>RECICLADO</v>
          </cell>
          <cell r="D82">
            <v>1.6259999999999999</v>
          </cell>
          <cell r="E82">
            <v>0</v>
          </cell>
        </row>
        <row r="83">
          <cell r="C83" t="str">
            <v>CONCRETO_ASFÁLTICO</v>
          </cell>
          <cell r="D83">
            <v>0.45</v>
          </cell>
          <cell r="E83">
            <v>0.57699999999999996</v>
          </cell>
        </row>
        <row r="84">
          <cell r="C84" t="str">
            <v>CUNETA</v>
          </cell>
          <cell r="D84">
            <v>0.33200000000000002</v>
          </cell>
          <cell r="E84">
            <v>0.42599999999999999</v>
          </cell>
        </row>
        <row r="85">
          <cell r="C85" t="str">
            <v>BASE_GRANULAR</v>
          </cell>
          <cell r="D85">
            <v>1.0620000000000001</v>
          </cell>
          <cell r="E85">
            <v>1.363</v>
          </cell>
        </row>
        <row r="86">
          <cell r="C86" t="str">
            <v>RECICLADO</v>
          </cell>
          <cell r="D86">
            <v>1.6259999999999999</v>
          </cell>
          <cell r="E86">
            <v>2.0870000000000002</v>
          </cell>
        </row>
        <row r="87">
          <cell r="C87" t="str">
            <v>CONCRETO_ASFÁLTICO</v>
          </cell>
          <cell r="D87">
            <v>0.45</v>
          </cell>
          <cell r="E87">
            <v>4.4989999999999997</v>
          </cell>
        </row>
        <row r="88">
          <cell r="C88" t="str">
            <v>CUNETA</v>
          </cell>
          <cell r="D88">
            <v>0.33200000000000002</v>
          </cell>
          <cell r="E88">
            <v>3.3149999999999999</v>
          </cell>
        </row>
        <row r="89">
          <cell r="C89" t="str">
            <v>BASE_GRANULAR</v>
          </cell>
          <cell r="D89">
            <v>1.0620000000000001</v>
          </cell>
          <cell r="E89">
            <v>10.621</v>
          </cell>
        </row>
        <row r="90">
          <cell r="C90" t="str">
            <v>RECICLADO</v>
          </cell>
          <cell r="D90">
            <v>1.6259999999999999</v>
          </cell>
          <cell r="E90">
            <v>16.259</v>
          </cell>
        </row>
        <row r="91">
          <cell r="C91" t="str">
            <v>CONCRETO_ASFÁLTICO</v>
          </cell>
          <cell r="D91">
            <v>0.45</v>
          </cell>
          <cell r="E91">
            <v>4.4989999999999997</v>
          </cell>
        </row>
        <row r="92">
          <cell r="C92" t="str">
            <v>CUNETA</v>
          </cell>
          <cell r="D92">
            <v>0.33200000000000002</v>
          </cell>
          <cell r="E92">
            <v>3.3149999999999999</v>
          </cell>
        </row>
        <row r="93">
          <cell r="C93" t="str">
            <v>BASE_GRANULAR</v>
          </cell>
          <cell r="D93">
            <v>1.0609999999999999</v>
          </cell>
          <cell r="E93">
            <v>10.617000000000001</v>
          </cell>
        </row>
        <row r="94">
          <cell r="C94" t="str">
            <v>RECICLADO</v>
          </cell>
          <cell r="D94">
            <v>1.625</v>
          </cell>
          <cell r="E94">
            <v>16.256</v>
          </cell>
        </row>
        <row r="95">
          <cell r="C95" t="str">
            <v>CONCRETO_ASFÁLTICO</v>
          </cell>
          <cell r="D95">
            <v>0.45</v>
          </cell>
          <cell r="E95">
            <v>4.4619999999999997</v>
          </cell>
        </row>
        <row r="96">
          <cell r="C96" t="str">
            <v>CUNETA</v>
          </cell>
          <cell r="D96">
            <v>0.33200000000000002</v>
          </cell>
          <cell r="E96">
            <v>3.2879999999999998</v>
          </cell>
        </row>
        <row r="97">
          <cell r="C97" t="str">
            <v>BASE_GRANULAR</v>
          </cell>
          <cell r="D97">
            <v>1.0509999999999999</v>
          </cell>
          <cell r="E97">
            <v>10.473000000000001</v>
          </cell>
        </row>
        <row r="98">
          <cell r="C98" t="str">
            <v>RECICLADO</v>
          </cell>
          <cell r="D98">
            <v>1.6180000000000001</v>
          </cell>
          <cell r="E98">
            <v>16.082000000000001</v>
          </cell>
        </row>
        <row r="99">
          <cell r="C99" t="str">
            <v>CONCRETO_ASFÁLTICO</v>
          </cell>
          <cell r="D99">
            <v>0.45</v>
          </cell>
          <cell r="E99">
            <v>4.5369999999999999</v>
          </cell>
        </row>
        <row r="100">
          <cell r="C100" t="str">
            <v>CUNETA</v>
          </cell>
          <cell r="D100">
            <v>0.33200000000000002</v>
          </cell>
          <cell r="E100">
            <v>3.343</v>
          </cell>
        </row>
        <row r="101">
          <cell r="C101" t="str">
            <v>BASE_GRANULAR</v>
          </cell>
          <cell r="D101">
            <v>1.0409999999999999</v>
          </cell>
          <cell r="E101">
            <v>10.545</v>
          </cell>
        </row>
        <row r="102">
          <cell r="C102" t="str">
            <v>RECICLADO</v>
          </cell>
          <cell r="D102">
            <v>1.611</v>
          </cell>
          <cell r="E102">
            <v>16.28</v>
          </cell>
        </row>
        <row r="103">
          <cell r="C103" t="str">
            <v>CONCRETO_ASFÁLTICO</v>
          </cell>
          <cell r="D103">
            <v>0.45</v>
          </cell>
          <cell r="E103">
            <v>3.78</v>
          </cell>
        </row>
        <row r="104">
          <cell r="C104" t="str">
            <v>CUNETA</v>
          </cell>
          <cell r="D104">
            <v>0.33200000000000002</v>
          </cell>
          <cell r="E104">
            <v>2.786</v>
          </cell>
        </row>
        <row r="105">
          <cell r="C105" t="str">
            <v>BASE_GRANULAR</v>
          </cell>
          <cell r="D105">
            <v>1.07</v>
          </cell>
          <cell r="E105">
            <v>8.8689999999999998</v>
          </cell>
        </row>
        <row r="106">
          <cell r="C106" t="str">
            <v>RECICLADO</v>
          </cell>
          <cell r="D106">
            <v>1.6319999999999999</v>
          </cell>
          <cell r="E106">
            <v>13.622999999999999</v>
          </cell>
        </row>
        <row r="107">
          <cell r="C107" t="str">
            <v>CONCRETO_ASFÁLTICO</v>
          </cell>
          <cell r="D107">
            <v>0.45</v>
          </cell>
          <cell r="E107">
            <v>0.71899999999999997</v>
          </cell>
        </row>
        <row r="108">
          <cell r="C108" t="str">
            <v>CUNETA</v>
          </cell>
          <cell r="D108">
            <v>0.33200000000000002</v>
          </cell>
          <cell r="E108">
            <v>0.53</v>
          </cell>
        </row>
        <row r="109">
          <cell r="C109" t="str">
            <v>BASE_GRANULAR</v>
          </cell>
          <cell r="D109">
            <v>1.0620000000000001</v>
          </cell>
          <cell r="E109">
            <v>1.71</v>
          </cell>
        </row>
        <row r="110">
          <cell r="C110" t="str">
            <v>RECICLADO</v>
          </cell>
          <cell r="D110">
            <v>1.6259999999999999</v>
          </cell>
          <cell r="E110">
            <v>2.6070000000000002</v>
          </cell>
        </row>
        <row r="111">
          <cell r="C111" t="str">
            <v>CONCRETO_ASFÁLTICO</v>
          </cell>
          <cell r="D111">
            <v>0.45</v>
          </cell>
          <cell r="E111">
            <v>4.4989999999999997</v>
          </cell>
        </row>
        <row r="112">
          <cell r="C112" t="str">
            <v>CUNETA</v>
          </cell>
          <cell r="D112">
            <v>0.33200000000000002</v>
          </cell>
          <cell r="E112">
            <v>3.3149999999999999</v>
          </cell>
        </row>
        <row r="113">
          <cell r="C113" t="str">
            <v>BASE_GRANULAR</v>
          </cell>
          <cell r="D113">
            <v>1.0620000000000001</v>
          </cell>
          <cell r="E113">
            <v>10.676</v>
          </cell>
        </row>
        <row r="114">
          <cell r="C114" t="str">
            <v>RECICLADO</v>
          </cell>
          <cell r="D114">
            <v>1.6259999999999999</v>
          </cell>
          <cell r="E114">
            <v>16.303000000000001</v>
          </cell>
        </row>
        <row r="115">
          <cell r="C115" t="str">
            <v>CONCRETO_ASFÁLTICO</v>
          </cell>
          <cell r="D115">
            <v>0.45</v>
          </cell>
          <cell r="E115">
            <v>4.4989999999999997</v>
          </cell>
        </row>
        <row r="116">
          <cell r="C116" t="str">
            <v>CUNETA</v>
          </cell>
          <cell r="D116">
            <v>0.33200000000000002</v>
          </cell>
          <cell r="E116">
            <v>3.3149999999999999</v>
          </cell>
        </row>
        <row r="117">
          <cell r="C117" t="str">
            <v>BASE_GRANULAR</v>
          </cell>
          <cell r="D117">
            <v>1.0620000000000001</v>
          </cell>
          <cell r="E117">
            <v>10.676</v>
          </cell>
        </row>
        <row r="118">
          <cell r="C118" t="str">
            <v>RECICLADO</v>
          </cell>
          <cell r="D118">
            <v>1.6259999999999999</v>
          </cell>
          <cell r="E118">
            <v>16.303000000000001</v>
          </cell>
        </row>
        <row r="119">
          <cell r="C119" t="str">
            <v>CONCRETO_ASFÁLTICO</v>
          </cell>
          <cell r="D119">
            <v>0.45</v>
          </cell>
          <cell r="E119">
            <v>4.4989999999999997</v>
          </cell>
        </row>
        <row r="120">
          <cell r="C120" t="str">
            <v>CUNETA</v>
          </cell>
          <cell r="D120">
            <v>0.33200000000000002</v>
          </cell>
          <cell r="E120">
            <v>3.3149999999999999</v>
          </cell>
        </row>
        <row r="121">
          <cell r="C121" t="str">
            <v>BASE_GRANULAR</v>
          </cell>
          <cell r="D121">
            <v>1.0620000000000001</v>
          </cell>
          <cell r="E121">
            <v>10.676</v>
          </cell>
        </row>
        <row r="122">
          <cell r="C122" t="str">
            <v>RECICLADO</v>
          </cell>
          <cell r="D122">
            <v>1.6259999999999999</v>
          </cell>
          <cell r="E122">
            <v>16.303000000000001</v>
          </cell>
        </row>
        <row r="123">
          <cell r="C123" t="str">
            <v>CONCRETO_ASFÁLTICO</v>
          </cell>
          <cell r="D123">
            <v>0.45</v>
          </cell>
          <cell r="E123">
            <v>4.4989999999999997</v>
          </cell>
        </row>
        <row r="124">
          <cell r="C124" t="str">
            <v>CUNETA</v>
          </cell>
          <cell r="D124">
            <v>0.33200000000000002</v>
          </cell>
          <cell r="E124">
            <v>3.3149999999999999</v>
          </cell>
        </row>
        <row r="125">
          <cell r="C125" t="str">
            <v>BASE_GRANULAR</v>
          </cell>
          <cell r="D125">
            <v>1.0620000000000001</v>
          </cell>
          <cell r="E125">
            <v>10.676</v>
          </cell>
        </row>
        <row r="126">
          <cell r="C126" t="str">
            <v>RECICLADO</v>
          </cell>
          <cell r="D126">
            <v>1.6259999999999999</v>
          </cell>
          <cell r="E126">
            <v>16.303000000000001</v>
          </cell>
        </row>
        <row r="127">
          <cell r="C127" t="str">
            <v>CONCRETO_ASFÁLTICO</v>
          </cell>
          <cell r="D127">
            <v>0.45</v>
          </cell>
          <cell r="E127">
            <v>4.4989999999999997</v>
          </cell>
        </row>
        <row r="128">
          <cell r="C128" t="str">
            <v>CUNETA</v>
          </cell>
          <cell r="D128">
            <v>0.33200000000000002</v>
          </cell>
          <cell r="E128">
            <v>3.3149999999999999</v>
          </cell>
        </row>
        <row r="129">
          <cell r="C129" t="str">
            <v>BASE_GRANULAR</v>
          </cell>
          <cell r="D129">
            <v>1.0620000000000001</v>
          </cell>
          <cell r="E129">
            <v>10.676</v>
          </cell>
        </row>
        <row r="130">
          <cell r="C130" t="str">
            <v>RECICLADO</v>
          </cell>
          <cell r="D130">
            <v>1.6259999999999999</v>
          </cell>
          <cell r="E130">
            <v>16.303000000000001</v>
          </cell>
        </row>
        <row r="131">
          <cell r="C131" t="str">
            <v>CONCRETO_ASFÁLTICO</v>
          </cell>
          <cell r="D131">
            <v>0.45</v>
          </cell>
          <cell r="E131">
            <v>0.59299999999999997</v>
          </cell>
        </row>
        <row r="132">
          <cell r="C132" t="str">
            <v>CUNETA</v>
          </cell>
          <cell r="D132">
            <v>0.33200000000000002</v>
          </cell>
          <cell r="E132">
            <v>0.437</v>
          </cell>
        </row>
        <row r="133">
          <cell r="C133" t="str">
            <v>BASE_GRANULAR</v>
          </cell>
          <cell r="D133">
            <v>1.04</v>
          </cell>
          <cell r="E133">
            <v>1.39</v>
          </cell>
        </row>
        <row r="134">
          <cell r="C134" t="str">
            <v>RECICLADO</v>
          </cell>
          <cell r="D134">
            <v>1.61</v>
          </cell>
          <cell r="E134">
            <v>2.137</v>
          </cell>
        </row>
        <row r="135">
          <cell r="C135" t="str">
            <v>CONCRETO_ASFÁLTICO</v>
          </cell>
          <cell r="D135">
            <v>0.45</v>
          </cell>
          <cell r="E135">
            <v>3.8319999999999999</v>
          </cell>
        </row>
        <row r="136">
          <cell r="C136" t="str">
            <v>CUNETA</v>
          </cell>
          <cell r="D136">
            <v>0.33200000000000002</v>
          </cell>
          <cell r="E136">
            <v>2.8239999999999998</v>
          </cell>
        </row>
        <row r="137">
          <cell r="C137" t="str">
            <v>BASE_GRANULAR</v>
          </cell>
          <cell r="D137">
            <v>1.054</v>
          </cell>
          <cell r="E137">
            <v>8.9160000000000004</v>
          </cell>
        </row>
        <row r="138">
          <cell r="C138" t="str">
            <v>RECICLADO</v>
          </cell>
          <cell r="D138">
            <v>1.62</v>
          </cell>
          <cell r="E138">
            <v>13.757999999999999</v>
          </cell>
        </row>
        <row r="139">
          <cell r="C139" t="str">
            <v>CONCRETO_ASFÁLTICO</v>
          </cell>
          <cell r="D139">
            <v>0.45</v>
          </cell>
          <cell r="E139">
            <v>7.2999999999999995E-2</v>
          </cell>
        </row>
        <row r="140">
          <cell r="C140" t="str">
            <v>CUNETA</v>
          </cell>
          <cell r="D140">
            <v>0.33200000000000002</v>
          </cell>
          <cell r="E140">
            <v>5.3999999999999999E-2</v>
          </cell>
        </row>
        <row r="141">
          <cell r="C141" t="str">
            <v>BASE_GRANULAR</v>
          </cell>
          <cell r="D141">
            <v>1.0620000000000001</v>
          </cell>
          <cell r="E141">
            <v>0.17299999999999999</v>
          </cell>
        </row>
        <row r="142">
          <cell r="C142" t="str">
            <v>RECICLADO</v>
          </cell>
          <cell r="D142">
            <v>1.6259999999999999</v>
          </cell>
          <cell r="E142">
            <v>0.26500000000000001</v>
          </cell>
        </row>
        <row r="143">
          <cell r="C143" t="str">
            <v>CONCRETO_ASFÁLTICO</v>
          </cell>
          <cell r="D143">
            <v>0.45</v>
          </cell>
          <cell r="E143">
            <v>4.4989999999999997</v>
          </cell>
        </row>
        <row r="144">
          <cell r="C144" t="str">
            <v>CUNETA</v>
          </cell>
          <cell r="D144">
            <v>0.33200000000000002</v>
          </cell>
          <cell r="E144">
            <v>3.3149999999999999</v>
          </cell>
        </row>
        <row r="145">
          <cell r="C145" t="str">
            <v>BASE_GRANULAR</v>
          </cell>
          <cell r="D145">
            <v>1.0620000000000001</v>
          </cell>
          <cell r="E145">
            <v>10.621</v>
          </cell>
        </row>
        <row r="146">
          <cell r="C146" t="str">
            <v>RECICLADO</v>
          </cell>
          <cell r="D146">
            <v>1.6259999999999999</v>
          </cell>
          <cell r="E146">
            <v>16.259</v>
          </cell>
        </row>
        <row r="147">
          <cell r="C147" t="str">
            <v>CONCRETO_ASFÁLTICO</v>
          </cell>
          <cell r="D147">
            <v>0.45</v>
          </cell>
          <cell r="E147">
            <v>4.4989999999999997</v>
          </cell>
        </row>
        <row r="148">
          <cell r="C148" t="str">
            <v>CUNETA</v>
          </cell>
          <cell r="D148">
            <v>0.33200000000000002</v>
          </cell>
          <cell r="E148">
            <v>3.3149999999999999</v>
          </cell>
        </row>
        <row r="149">
          <cell r="C149" t="str">
            <v>BASE_GRANULAR</v>
          </cell>
          <cell r="D149">
            <v>1.0620000000000001</v>
          </cell>
          <cell r="E149">
            <v>10.621</v>
          </cell>
        </row>
        <row r="150">
          <cell r="C150" t="str">
            <v>RECICLADO</v>
          </cell>
          <cell r="D150">
            <v>1.6259999999999999</v>
          </cell>
          <cell r="E150">
            <v>16.259</v>
          </cell>
        </row>
        <row r="151">
          <cell r="C151" t="str">
            <v>CONCRETO_ASFÁLTICO</v>
          </cell>
          <cell r="D151">
            <v>0.45</v>
          </cell>
          <cell r="E151">
            <v>2.1760000000000002</v>
          </cell>
        </row>
        <row r="152">
          <cell r="C152" t="str">
            <v>CUNETA</v>
          </cell>
          <cell r="D152">
            <v>0.33200000000000002</v>
          </cell>
          <cell r="E152">
            <v>1.6040000000000001</v>
          </cell>
        </row>
        <row r="153">
          <cell r="C153" t="str">
            <v>BASE_GRANULAR</v>
          </cell>
          <cell r="D153">
            <v>1.0620000000000001</v>
          </cell>
          <cell r="E153">
            <v>5.1369999999999996</v>
          </cell>
        </row>
        <row r="154">
          <cell r="C154" t="str">
            <v>RECICLADO</v>
          </cell>
          <cell r="D154">
            <v>1.6259999999999999</v>
          </cell>
          <cell r="E154">
            <v>7.8639999999999999</v>
          </cell>
        </row>
        <row r="155">
          <cell r="C155" t="str">
            <v>CONCRETO_ASFÁLTICO</v>
          </cell>
          <cell r="D155">
            <v>0.45</v>
          </cell>
          <cell r="E155">
            <v>0</v>
          </cell>
        </row>
        <row r="156">
          <cell r="C156" t="str">
            <v>CUNETA</v>
          </cell>
          <cell r="D156">
            <v>0.33200000000000002</v>
          </cell>
          <cell r="E156">
            <v>0</v>
          </cell>
        </row>
        <row r="157">
          <cell r="C157" t="str">
            <v>BASE_GRANULAR</v>
          </cell>
          <cell r="D157">
            <v>1.0620000000000001</v>
          </cell>
          <cell r="E157">
            <v>0</v>
          </cell>
        </row>
        <row r="158">
          <cell r="C158" t="str">
            <v>RECICLADO</v>
          </cell>
          <cell r="D158">
            <v>1.6259999999999999</v>
          </cell>
          <cell r="E158">
            <v>0</v>
          </cell>
        </row>
        <row r="159">
          <cell r="C159" t="str">
            <v>CONCRETO_ASFÁLTICO</v>
          </cell>
          <cell r="D159">
            <v>0.45</v>
          </cell>
          <cell r="E159">
            <v>2.323</v>
          </cell>
        </row>
        <row r="160">
          <cell r="C160" t="str">
            <v>CUNETA</v>
          </cell>
          <cell r="D160">
            <v>0.33200000000000002</v>
          </cell>
          <cell r="E160">
            <v>1.712</v>
          </cell>
        </row>
        <row r="161">
          <cell r="C161" t="str">
            <v>BASE_GRANULAR</v>
          </cell>
          <cell r="D161">
            <v>1.0620000000000001</v>
          </cell>
          <cell r="E161">
            <v>5.484</v>
          </cell>
        </row>
        <row r="162">
          <cell r="C162" t="str">
            <v>RECICLADO</v>
          </cell>
          <cell r="D162">
            <v>1.6259999999999999</v>
          </cell>
          <cell r="E162">
            <v>8.3949999999999996</v>
          </cell>
        </row>
        <row r="163">
          <cell r="C163" t="str">
            <v>CONCRETO_ASFÁLTICO</v>
          </cell>
          <cell r="D163">
            <v>0.45</v>
          </cell>
          <cell r="E163">
            <v>4.4989999999999997</v>
          </cell>
        </row>
        <row r="164">
          <cell r="C164" t="str">
            <v>CUNETA</v>
          </cell>
          <cell r="D164">
            <v>0.33200000000000002</v>
          </cell>
          <cell r="E164">
            <v>3.3149999999999999</v>
          </cell>
        </row>
        <row r="165">
          <cell r="C165" t="str">
            <v>BASE_GRANULAR</v>
          </cell>
          <cell r="D165">
            <v>1.052</v>
          </cell>
          <cell r="E165">
            <v>10.569000000000001</v>
          </cell>
        </row>
        <row r="166">
          <cell r="C166" t="str">
            <v>RECICLADO</v>
          </cell>
          <cell r="D166">
            <v>1.619</v>
          </cell>
          <cell r="E166">
            <v>16.222999999999999</v>
          </cell>
        </row>
        <row r="167">
          <cell r="C167" t="str">
            <v>CONCRETO_ASFÁLTICO</v>
          </cell>
          <cell r="D167">
            <v>0.45</v>
          </cell>
          <cell r="E167">
            <v>4.4260000000000002</v>
          </cell>
        </row>
        <row r="168">
          <cell r="C168" t="str">
            <v>CUNETA</v>
          </cell>
          <cell r="D168">
            <v>0.33200000000000002</v>
          </cell>
          <cell r="E168">
            <v>3.2610000000000001</v>
          </cell>
        </row>
        <row r="169">
          <cell r="C169" t="str">
            <v>BASE_GRANULAR</v>
          </cell>
          <cell r="D169">
            <v>1.04</v>
          </cell>
          <cell r="E169">
            <v>10.287000000000001</v>
          </cell>
        </row>
        <row r="170">
          <cell r="C170" t="str">
            <v>RECICLADO</v>
          </cell>
          <cell r="D170">
            <v>1.61</v>
          </cell>
          <cell r="E170">
            <v>15.882</v>
          </cell>
        </row>
        <row r="171">
          <cell r="C171" t="str">
            <v>CONCRETO_ASFÁLTICO</v>
          </cell>
          <cell r="D171">
            <v>0.45</v>
          </cell>
          <cell r="E171">
            <v>7.2999999999999995E-2</v>
          </cell>
        </row>
        <row r="172">
          <cell r="C172" t="str">
            <v>CUNETA</v>
          </cell>
          <cell r="D172">
            <v>0.33200000000000002</v>
          </cell>
          <cell r="E172">
            <v>5.3999999999999999E-2</v>
          </cell>
        </row>
        <row r="173">
          <cell r="C173" t="str">
            <v>BASE_GRANULAR</v>
          </cell>
          <cell r="D173">
            <v>1.04</v>
          </cell>
          <cell r="E173">
            <v>0.17</v>
          </cell>
        </row>
        <row r="174">
          <cell r="C174" t="str">
            <v>RECICLADO</v>
          </cell>
          <cell r="D174">
            <v>1.61</v>
          </cell>
          <cell r="E174">
            <v>0.26300000000000001</v>
          </cell>
        </row>
        <row r="175">
          <cell r="C175" t="str">
            <v>CONCRETO_ASFÁLTICO</v>
          </cell>
          <cell r="D175">
            <v>0.45</v>
          </cell>
          <cell r="E175">
            <v>4.633</v>
          </cell>
        </row>
        <row r="176">
          <cell r="C176" t="str">
            <v>CUNETA</v>
          </cell>
          <cell r="D176">
            <v>0.33200000000000002</v>
          </cell>
          <cell r="E176">
            <v>3.4140000000000001</v>
          </cell>
        </row>
        <row r="177">
          <cell r="C177" t="str">
            <v>BASE_GRANULAR</v>
          </cell>
          <cell r="D177">
            <v>1.0509999999999999</v>
          </cell>
          <cell r="E177">
            <v>10.763</v>
          </cell>
        </row>
        <row r="178">
          <cell r="C178" t="str">
            <v>RECICLADO</v>
          </cell>
          <cell r="D178">
            <v>1.6180000000000001</v>
          </cell>
          <cell r="E178">
            <v>16.620999999999999</v>
          </cell>
        </row>
        <row r="179">
          <cell r="C179" t="str">
            <v>CONCRETO_ASFÁLTICO</v>
          </cell>
          <cell r="D179">
            <v>0.45</v>
          </cell>
          <cell r="E179">
            <v>4.3659999999999997</v>
          </cell>
        </row>
        <row r="180">
          <cell r="C180" t="str">
            <v>CUNETA</v>
          </cell>
          <cell r="D180">
            <v>0.33200000000000002</v>
          </cell>
          <cell r="E180">
            <v>3.2170000000000001</v>
          </cell>
        </row>
        <row r="181">
          <cell r="C181" t="str">
            <v>BASE_GRANULAR</v>
          </cell>
          <cell r="D181">
            <v>1.0609999999999999</v>
          </cell>
          <cell r="E181">
            <v>10.244</v>
          </cell>
        </row>
        <row r="182">
          <cell r="C182" t="str">
            <v>RECICLADO</v>
          </cell>
          <cell r="D182">
            <v>1.625</v>
          </cell>
          <cell r="E182">
            <v>15.734</v>
          </cell>
        </row>
        <row r="183">
          <cell r="C183" t="str">
            <v>CONCRETO_ASFÁLTICO</v>
          </cell>
          <cell r="D183">
            <v>0.45</v>
          </cell>
          <cell r="E183">
            <v>4.4989999999999997</v>
          </cell>
        </row>
        <row r="184">
          <cell r="C184" t="str">
            <v>CUNETA</v>
          </cell>
          <cell r="D184">
            <v>0.33200000000000002</v>
          </cell>
          <cell r="E184">
            <v>3.3149999999999999</v>
          </cell>
        </row>
        <row r="185">
          <cell r="C185" t="str">
            <v>BASE_GRANULAR</v>
          </cell>
          <cell r="D185">
            <v>1.0620000000000001</v>
          </cell>
          <cell r="E185">
            <v>10.616</v>
          </cell>
        </row>
        <row r="186">
          <cell r="C186" t="str">
            <v>RECICLADO</v>
          </cell>
          <cell r="D186">
            <v>1.6259999999999999</v>
          </cell>
          <cell r="E186">
            <v>16.256</v>
          </cell>
        </row>
        <row r="187">
          <cell r="C187" t="str">
            <v>CONCRETO_ASFÁLTICO</v>
          </cell>
          <cell r="D187">
            <v>0.45</v>
          </cell>
          <cell r="E187">
            <v>2.383</v>
          </cell>
        </row>
        <row r="188">
          <cell r="C188" t="str">
            <v>CUNETA</v>
          </cell>
          <cell r="D188">
            <v>0.33200000000000002</v>
          </cell>
          <cell r="E188">
            <v>1.756</v>
          </cell>
        </row>
        <row r="189">
          <cell r="C189" t="str">
            <v>BASE_GRANULAR</v>
          </cell>
          <cell r="D189">
            <v>1.0620000000000001</v>
          </cell>
          <cell r="E189">
            <v>5.6260000000000003</v>
          </cell>
        </row>
        <row r="190">
          <cell r="C190" t="str">
            <v>RECICLADO</v>
          </cell>
          <cell r="D190">
            <v>1.6259999999999999</v>
          </cell>
          <cell r="E190">
            <v>8.6129999999999995</v>
          </cell>
        </row>
        <row r="191">
          <cell r="C191" t="str">
            <v>CONCRETO_ASFÁLTICO</v>
          </cell>
          <cell r="D191">
            <v>0.45</v>
          </cell>
          <cell r="E191">
            <v>2.1160000000000001</v>
          </cell>
        </row>
        <row r="192">
          <cell r="C192" t="str">
            <v>CUNETA</v>
          </cell>
          <cell r="D192">
            <v>0.33200000000000002</v>
          </cell>
          <cell r="E192">
            <v>1.5589999999999999</v>
          </cell>
        </row>
        <row r="193">
          <cell r="C193" t="str">
            <v>BASE_GRANULAR</v>
          </cell>
          <cell r="D193">
            <v>1.0620000000000001</v>
          </cell>
          <cell r="E193">
            <v>5.0030000000000001</v>
          </cell>
        </row>
        <row r="194">
          <cell r="C194" t="str">
            <v>RECICLADO</v>
          </cell>
          <cell r="D194">
            <v>1.6259999999999999</v>
          </cell>
          <cell r="E194">
            <v>7.6539999999999999</v>
          </cell>
        </row>
        <row r="195">
          <cell r="C195" t="str">
            <v>CONCRETO_ASFÁLTICO</v>
          </cell>
          <cell r="D195">
            <v>0.45</v>
          </cell>
          <cell r="E195">
            <v>4.4989999999999997</v>
          </cell>
        </row>
        <row r="196">
          <cell r="C196" t="str">
            <v>CUNETA</v>
          </cell>
          <cell r="D196">
            <v>0.33200000000000002</v>
          </cell>
          <cell r="E196">
            <v>3.3149999999999999</v>
          </cell>
        </row>
        <row r="197">
          <cell r="C197" t="str">
            <v>BASE_GRANULAR</v>
          </cell>
          <cell r="D197">
            <v>1.0620000000000001</v>
          </cell>
          <cell r="E197">
            <v>10.638</v>
          </cell>
        </row>
        <row r="198">
          <cell r="C198" t="str">
            <v>RECICLADO</v>
          </cell>
          <cell r="D198">
            <v>1.6259999999999999</v>
          </cell>
          <cell r="E198">
            <v>16.273</v>
          </cell>
        </row>
        <row r="199">
          <cell r="C199" t="str">
            <v>CONCRETO_ASFÁLTICO</v>
          </cell>
          <cell r="D199">
            <v>0.45</v>
          </cell>
          <cell r="E199">
            <v>4.4989999999999997</v>
          </cell>
        </row>
        <row r="200">
          <cell r="C200" t="str">
            <v>CUNETA</v>
          </cell>
          <cell r="D200">
            <v>0.33200000000000002</v>
          </cell>
          <cell r="E200">
            <v>3.3149999999999999</v>
          </cell>
        </row>
        <row r="201">
          <cell r="C201" t="str">
            <v>BASE_GRANULAR</v>
          </cell>
          <cell r="D201">
            <v>1.0620000000000001</v>
          </cell>
          <cell r="E201">
            <v>10.638</v>
          </cell>
        </row>
        <row r="202">
          <cell r="C202" t="str">
            <v>RECICLADO</v>
          </cell>
          <cell r="D202">
            <v>1.6259999999999999</v>
          </cell>
          <cell r="E202">
            <v>16.273</v>
          </cell>
        </row>
        <row r="203">
          <cell r="C203" t="str">
            <v>CONCRETO_ASFÁLTICO</v>
          </cell>
          <cell r="D203">
            <v>0.45</v>
          </cell>
          <cell r="E203">
            <v>1.663</v>
          </cell>
        </row>
        <row r="204">
          <cell r="C204" t="str">
            <v>CUNETA</v>
          </cell>
          <cell r="D204">
            <v>0.33200000000000002</v>
          </cell>
          <cell r="E204">
            <v>1.2250000000000001</v>
          </cell>
        </row>
        <row r="205">
          <cell r="C205" t="str">
            <v>BASE_GRANULAR</v>
          </cell>
          <cell r="D205">
            <v>1.0620000000000001</v>
          </cell>
          <cell r="E205">
            <v>3.931</v>
          </cell>
        </row>
        <row r="206">
          <cell r="C206" t="str">
            <v>RECICLADO</v>
          </cell>
          <cell r="D206">
            <v>1.6259999999999999</v>
          </cell>
          <cell r="E206">
            <v>6.0140000000000002</v>
          </cell>
        </row>
        <row r="207">
          <cell r="C207" t="str">
            <v>CONCRETO_ASFÁLTICO</v>
          </cell>
          <cell r="D207">
            <v>0.45</v>
          </cell>
          <cell r="E207">
            <v>2.8359999999999999</v>
          </cell>
        </row>
        <row r="208">
          <cell r="C208" t="str">
            <v>CUNETA</v>
          </cell>
          <cell r="D208">
            <v>0.33200000000000002</v>
          </cell>
          <cell r="E208">
            <v>2.09</v>
          </cell>
        </row>
        <row r="209">
          <cell r="C209" t="str">
            <v>BASE_GRANULAR</v>
          </cell>
          <cell r="D209">
            <v>1.0620000000000001</v>
          </cell>
          <cell r="E209">
            <v>6.6970000000000001</v>
          </cell>
        </row>
        <row r="210">
          <cell r="C210" t="str">
            <v>RECICLADO</v>
          </cell>
          <cell r="D210">
            <v>1.6259999999999999</v>
          </cell>
          <cell r="E210">
            <v>10.252000000000001</v>
          </cell>
        </row>
        <row r="211">
          <cell r="C211" t="str">
            <v>CONCRETO_ASFÁLTICO</v>
          </cell>
          <cell r="D211">
            <v>0.45</v>
          </cell>
          <cell r="E211">
            <v>4.4989999999999997</v>
          </cell>
        </row>
        <row r="212">
          <cell r="C212" t="str">
            <v>CUNETA</v>
          </cell>
          <cell r="D212">
            <v>0.33200000000000002</v>
          </cell>
          <cell r="E212">
            <v>3.3149999999999999</v>
          </cell>
        </row>
        <row r="213">
          <cell r="C213" t="str">
            <v>BASE_GRANULAR</v>
          </cell>
          <cell r="D213">
            <v>1.06</v>
          </cell>
          <cell r="E213">
            <v>10.612</v>
          </cell>
        </row>
        <row r="214">
          <cell r="C214" t="str">
            <v>RECICLADO</v>
          </cell>
          <cell r="D214">
            <v>1.6240000000000001</v>
          </cell>
          <cell r="E214">
            <v>16.253</v>
          </cell>
        </row>
        <row r="215">
          <cell r="C215" t="str">
            <v>CONCRETO_ASFÁLTICO</v>
          </cell>
          <cell r="D215">
            <v>0.45</v>
          </cell>
          <cell r="E215">
            <v>3.9119999999999999</v>
          </cell>
        </row>
        <row r="216">
          <cell r="C216" t="str">
            <v>CUNETA</v>
          </cell>
          <cell r="D216">
            <v>0.33200000000000002</v>
          </cell>
          <cell r="E216">
            <v>2.883</v>
          </cell>
        </row>
        <row r="217">
          <cell r="C217" t="str">
            <v>BASE_GRANULAR</v>
          </cell>
          <cell r="D217">
            <v>1.0509999999999999</v>
          </cell>
          <cell r="E217">
            <v>9.1780000000000008</v>
          </cell>
        </row>
        <row r="218">
          <cell r="C218" t="str">
            <v>RECICLADO</v>
          </cell>
          <cell r="D218">
            <v>1.6180000000000001</v>
          </cell>
          <cell r="E218">
            <v>14.099</v>
          </cell>
        </row>
        <row r="219">
          <cell r="C219" t="str">
            <v>CONCRETO_ASFÁLTICO</v>
          </cell>
          <cell r="D219">
            <v>0.45</v>
          </cell>
          <cell r="E219">
            <v>5.0860000000000003</v>
          </cell>
        </row>
        <row r="220">
          <cell r="C220" t="str">
            <v>CUNETA</v>
          </cell>
          <cell r="D220">
            <v>0.33200000000000002</v>
          </cell>
          <cell r="E220">
            <v>3.7480000000000002</v>
          </cell>
        </row>
        <row r="221">
          <cell r="C221" t="str">
            <v>BASE_GRANULAR</v>
          </cell>
          <cell r="D221">
            <v>1.04</v>
          </cell>
          <cell r="E221">
            <v>11.818</v>
          </cell>
        </row>
        <row r="222">
          <cell r="C222" t="str">
            <v>RECICLADO</v>
          </cell>
          <cell r="D222">
            <v>1.61</v>
          </cell>
          <cell r="E222">
            <v>18.248999999999999</v>
          </cell>
        </row>
        <row r="223">
          <cell r="C223" t="str">
            <v>CONCRETO_ASFÁLTICO</v>
          </cell>
          <cell r="D223">
            <v>0.45</v>
          </cell>
          <cell r="E223">
            <v>8.9979999999999993</v>
          </cell>
        </row>
        <row r="224">
          <cell r="C224" t="str">
            <v>CUNETA</v>
          </cell>
          <cell r="D224">
            <v>0.33200000000000002</v>
          </cell>
          <cell r="E224">
            <v>6.6310000000000002</v>
          </cell>
        </row>
        <row r="225">
          <cell r="C225" t="str">
            <v>BASE_GRANULAR</v>
          </cell>
          <cell r="D225">
            <v>1.04</v>
          </cell>
          <cell r="E225">
            <v>20.797000000000001</v>
          </cell>
        </row>
        <row r="226">
          <cell r="C226" t="str">
            <v>RECICLADO</v>
          </cell>
          <cell r="D226">
            <v>1.61</v>
          </cell>
          <cell r="E226">
            <v>32.207999999999998</v>
          </cell>
        </row>
        <row r="227">
          <cell r="C227" t="str">
            <v>CONCRETO_ASFÁLTICO</v>
          </cell>
          <cell r="D227">
            <v>0.45</v>
          </cell>
          <cell r="E227">
            <v>4.4219999999999997</v>
          </cell>
        </row>
        <row r="228">
          <cell r="C228" t="str">
            <v>CUNETA</v>
          </cell>
          <cell r="D228">
            <v>0.33200000000000002</v>
          </cell>
          <cell r="E228">
            <v>3.2589999999999999</v>
          </cell>
        </row>
        <row r="229">
          <cell r="C229" t="str">
            <v>BASE_GRANULAR</v>
          </cell>
          <cell r="D229">
            <v>1.0509999999999999</v>
          </cell>
          <cell r="E229">
            <v>10.275</v>
          </cell>
        </row>
        <row r="230">
          <cell r="C230" t="str">
            <v>RECICLADO</v>
          </cell>
          <cell r="D230">
            <v>1.6180000000000001</v>
          </cell>
          <cell r="E230">
            <v>15.866</v>
          </cell>
        </row>
        <row r="231">
          <cell r="C231" t="str">
            <v>CONCRETO_ASFÁLTICO</v>
          </cell>
          <cell r="D231">
            <v>0.45</v>
          </cell>
          <cell r="E231">
            <v>7.6999999999999999E-2</v>
          </cell>
        </row>
        <row r="232">
          <cell r="C232" t="str">
            <v>CUNETA</v>
          </cell>
          <cell r="D232">
            <v>0.33200000000000002</v>
          </cell>
          <cell r="E232">
            <v>5.7000000000000002E-2</v>
          </cell>
        </row>
        <row r="233">
          <cell r="C233" t="str">
            <v>BASE_GRANULAR</v>
          </cell>
          <cell r="D233">
            <v>1.0509999999999999</v>
          </cell>
          <cell r="E233">
            <v>0.18</v>
          </cell>
        </row>
        <row r="234">
          <cell r="C234" t="str">
            <v>RECICLADO</v>
          </cell>
          <cell r="D234">
            <v>1.6180000000000001</v>
          </cell>
          <cell r="E234">
            <v>0.27700000000000002</v>
          </cell>
        </row>
        <row r="235">
          <cell r="C235" t="str">
            <v>CONCRETO_ASFÁLTICO</v>
          </cell>
          <cell r="D235">
            <v>0.45</v>
          </cell>
          <cell r="E235">
            <v>4.4989999999999997</v>
          </cell>
        </row>
        <row r="236">
          <cell r="C236" t="str">
            <v>CUNETA</v>
          </cell>
          <cell r="D236">
            <v>0.33200000000000002</v>
          </cell>
          <cell r="E236">
            <v>3.3149999999999999</v>
          </cell>
        </row>
        <row r="237">
          <cell r="C237" t="str">
            <v>BASE_GRANULAR</v>
          </cell>
          <cell r="D237">
            <v>1.0620000000000001</v>
          </cell>
          <cell r="E237">
            <v>10.567</v>
          </cell>
        </row>
        <row r="238">
          <cell r="C238" t="str">
            <v>RECICLADO</v>
          </cell>
          <cell r="D238">
            <v>1.6259999999999999</v>
          </cell>
          <cell r="E238">
            <v>16.221</v>
          </cell>
        </row>
        <row r="239">
          <cell r="C239" t="str">
            <v>CONCRETO_ASFÁLTICO</v>
          </cell>
          <cell r="D239">
            <v>0.45</v>
          </cell>
          <cell r="E239">
            <v>4.4989999999999997</v>
          </cell>
        </row>
        <row r="240">
          <cell r="C240" t="str">
            <v>CUNETA</v>
          </cell>
          <cell r="D240">
            <v>0.33200000000000002</v>
          </cell>
          <cell r="E240">
            <v>3.3149999999999999</v>
          </cell>
        </row>
        <row r="241">
          <cell r="C241" t="str">
            <v>BASE_GRANULAR</v>
          </cell>
          <cell r="D241">
            <v>1.0620000000000001</v>
          </cell>
          <cell r="E241">
            <v>10.621</v>
          </cell>
        </row>
        <row r="242">
          <cell r="C242" t="str">
            <v>RECICLADO</v>
          </cell>
          <cell r="D242">
            <v>1.6259999999999999</v>
          </cell>
          <cell r="E242">
            <v>16.259</v>
          </cell>
        </row>
        <row r="243">
          <cell r="C243" t="str">
            <v>CONCRETO_ASFÁLTICO</v>
          </cell>
          <cell r="D243">
            <v>0.45</v>
          </cell>
          <cell r="E243">
            <v>1.7230000000000001</v>
          </cell>
        </row>
        <row r="244">
          <cell r="C244" t="str">
            <v>CUNETA</v>
          </cell>
          <cell r="D244">
            <v>0.33200000000000002</v>
          </cell>
          <cell r="E244">
            <v>1.2689999999999999</v>
          </cell>
        </row>
        <row r="245">
          <cell r="C245" t="str">
            <v>BASE_GRANULAR</v>
          </cell>
          <cell r="D245">
            <v>1.0620000000000001</v>
          </cell>
          <cell r="E245">
            <v>4.0670000000000002</v>
          </cell>
        </row>
        <row r="246">
          <cell r="C246" t="str">
            <v>RECICLADO</v>
          </cell>
          <cell r="D246">
            <v>1.6259999999999999</v>
          </cell>
          <cell r="E246">
            <v>6.2249999999999996</v>
          </cell>
        </row>
        <row r="247">
          <cell r="C247" t="str">
            <v>CONCRETO_ASFÁLTICO</v>
          </cell>
          <cell r="D247">
            <v>0.45</v>
          </cell>
          <cell r="E247">
            <v>0</v>
          </cell>
        </row>
        <row r="248">
          <cell r="C248" t="str">
            <v>CUNETA</v>
          </cell>
          <cell r="D248">
            <v>0.33200000000000002</v>
          </cell>
          <cell r="E248">
            <v>0</v>
          </cell>
        </row>
        <row r="249">
          <cell r="C249" t="str">
            <v>BASE_GRANULAR</v>
          </cell>
          <cell r="D249">
            <v>1.0620000000000001</v>
          </cell>
          <cell r="E249">
            <v>0</v>
          </cell>
        </row>
        <row r="250">
          <cell r="C250" t="str">
            <v>RECICLADO</v>
          </cell>
          <cell r="D250">
            <v>1.6259999999999999</v>
          </cell>
          <cell r="E250">
            <v>0</v>
          </cell>
        </row>
        <row r="251">
          <cell r="C251" t="str">
            <v>CONCRETO_ASFÁLTICO</v>
          </cell>
          <cell r="D251">
            <v>0.45</v>
          </cell>
          <cell r="E251">
            <v>2.7759999999999998</v>
          </cell>
        </row>
        <row r="252">
          <cell r="C252" t="str">
            <v>CUNETA</v>
          </cell>
          <cell r="D252">
            <v>0.33200000000000002</v>
          </cell>
          <cell r="E252">
            <v>2.0459999999999998</v>
          </cell>
        </row>
        <row r="253">
          <cell r="C253" t="str">
            <v>BASE_GRANULAR</v>
          </cell>
          <cell r="D253">
            <v>1.0620000000000001</v>
          </cell>
          <cell r="E253">
            <v>6.5540000000000003</v>
          </cell>
        </row>
        <row r="254">
          <cell r="C254" t="str">
            <v>RECICLADO</v>
          </cell>
          <cell r="D254">
            <v>1.6259999999999999</v>
          </cell>
          <cell r="E254">
            <v>10.034000000000001</v>
          </cell>
        </row>
        <row r="255">
          <cell r="C255" t="str">
            <v>CONCRETO_ASFÁLTICO</v>
          </cell>
          <cell r="D255">
            <v>0.45</v>
          </cell>
          <cell r="E255">
            <v>4.4989999999999997</v>
          </cell>
        </row>
        <row r="256">
          <cell r="C256" t="str">
            <v>CUNETA</v>
          </cell>
          <cell r="D256">
            <v>0.33200000000000002</v>
          </cell>
          <cell r="E256">
            <v>3.3149999999999999</v>
          </cell>
        </row>
        <row r="257">
          <cell r="C257" t="str">
            <v>BASE_GRANULAR</v>
          </cell>
          <cell r="D257">
            <v>1.054</v>
          </cell>
          <cell r="E257">
            <v>10.583</v>
          </cell>
        </row>
        <row r="258">
          <cell r="C258" t="str">
            <v>RECICLADO</v>
          </cell>
          <cell r="D258">
            <v>1.621</v>
          </cell>
          <cell r="E258">
            <v>16.233000000000001</v>
          </cell>
        </row>
        <row r="259">
          <cell r="C259" t="str">
            <v>CONCRETO_ASFÁLTICO</v>
          </cell>
          <cell r="D259">
            <v>0.45</v>
          </cell>
          <cell r="E259">
            <v>3.5219999999999998</v>
          </cell>
        </row>
        <row r="260">
          <cell r="C260" t="str">
            <v>CUNETA</v>
          </cell>
          <cell r="D260">
            <v>0.33200000000000002</v>
          </cell>
          <cell r="E260">
            <v>2.5960000000000001</v>
          </cell>
        </row>
        <row r="261">
          <cell r="C261" t="str">
            <v>BASE_GRANULAR</v>
          </cell>
          <cell r="D261">
            <v>1.0409999999999999</v>
          </cell>
          <cell r="E261">
            <v>8.2010000000000005</v>
          </cell>
        </row>
        <row r="262">
          <cell r="C262" t="str">
            <v>RECICLADO</v>
          </cell>
          <cell r="D262">
            <v>1.611</v>
          </cell>
          <cell r="E262">
            <v>12.648999999999999</v>
          </cell>
        </row>
        <row r="263">
          <cell r="C263" t="str">
            <v>CONCRETO_ASFÁLTICO</v>
          </cell>
          <cell r="D263">
            <v>0.45</v>
          </cell>
          <cell r="E263">
            <v>0.26300000000000001</v>
          </cell>
        </row>
        <row r="264">
          <cell r="C264" t="str">
            <v>CUNETA</v>
          </cell>
          <cell r="D264">
            <v>0.33200000000000002</v>
          </cell>
          <cell r="E264">
            <v>0.19400000000000001</v>
          </cell>
        </row>
        <row r="265">
          <cell r="C265" t="str">
            <v>BASE_GRANULAR</v>
          </cell>
          <cell r="D265">
            <v>1.04</v>
          </cell>
          <cell r="E265">
            <v>0.60699999999999998</v>
          </cell>
        </row>
        <row r="266">
          <cell r="C266" t="str">
            <v>RECICLADO</v>
          </cell>
          <cell r="D266">
            <v>1.611</v>
          </cell>
          <cell r="E266">
            <v>0.94</v>
          </cell>
        </row>
        <row r="267">
          <cell r="C267" t="str">
            <v>CONCRETO_ASFÁLTICO</v>
          </cell>
          <cell r="D267">
            <v>0.45</v>
          </cell>
          <cell r="E267">
            <v>0.71399999999999997</v>
          </cell>
        </row>
        <row r="268">
          <cell r="C268" t="str">
            <v>CUNETA</v>
          </cell>
          <cell r="D268">
            <v>0.33200000000000002</v>
          </cell>
          <cell r="E268">
            <v>0.52600000000000002</v>
          </cell>
        </row>
        <row r="269">
          <cell r="C269" t="str">
            <v>BASE_GRANULAR</v>
          </cell>
          <cell r="D269">
            <v>1.0429999999999999</v>
          </cell>
          <cell r="E269">
            <v>1.653</v>
          </cell>
        </row>
        <row r="270">
          <cell r="C270" t="str">
            <v>RECICLADO</v>
          </cell>
          <cell r="D270">
            <v>1.613</v>
          </cell>
          <cell r="E270">
            <v>2.5579999999999998</v>
          </cell>
        </row>
        <row r="271">
          <cell r="C271" t="str">
            <v>CONCRETO_ASFÁLTICO</v>
          </cell>
          <cell r="D271">
            <v>0.45</v>
          </cell>
          <cell r="E271">
            <v>4.4989999999999997</v>
          </cell>
        </row>
        <row r="272">
          <cell r="C272" t="str">
            <v>CUNETA</v>
          </cell>
          <cell r="D272">
            <v>0.33200000000000002</v>
          </cell>
          <cell r="E272">
            <v>3.3149999999999999</v>
          </cell>
        </row>
        <row r="273">
          <cell r="C273" t="str">
            <v>BASE_GRANULAR</v>
          </cell>
          <cell r="D273">
            <v>1.0620000000000001</v>
          </cell>
          <cell r="E273">
            <v>10.526</v>
          </cell>
        </row>
        <row r="274">
          <cell r="C274" t="str">
            <v>RECICLADO</v>
          </cell>
          <cell r="D274">
            <v>1.6259999999999999</v>
          </cell>
          <cell r="E274">
            <v>16.193000000000001</v>
          </cell>
        </row>
        <row r="275">
          <cell r="C275" t="str">
            <v>CONCRETO_ASFÁLTICO</v>
          </cell>
          <cell r="D275">
            <v>0.45</v>
          </cell>
          <cell r="E275">
            <v>4.4989999999999997</v>
          </cell>
        </row>
        <row r="276">
          <cell r="C276" t="str">
            <v>CUNETA</v>
          </cell>
          <cell r="D276">
            <v>0.33200000000000002</v>
          </cell>
          <cell r="E276">
            <v>3.3149999999999999</v>
          </cell>
        </row>
        <row r="277">
          <cell r="C277" t="str">
            <v>BASE_GRANULAR</v>
          </cell>
          <cell r="D277">
            <v>1.0620000000000001</v>
          </cell>
          <cell r="E277">
            <v>10.621</v>
          </cell>
        </row>
        <row r="278">
          <cell r="C278" t="str">
            <v>RECICLADO</v>
          </cell>
          <cell r="D278">
            <v>1.6259999999999999</v>
          </cell>
          <cell r="E278">
            <v>16.259</v>
          </cell>
        </row>
        <row r="279">
          <cell r="C279" t="str">
            <v>CONCRETO_ASFÁLTICO</v>
          </cell>
          <cell r="D279">
            <v>0.45</v>
          </cell>
          <cell r="E279">
            <v>0.63600000000000001</v>
          </cell>
        </row>
        <row r="280">
          <cell r="C280" t="str">
            <v>CUNETA</v>
          </cell>
          <cell r="D280">
            <v>0.33200000000000002</v>
          </cell>
          <cell r="E280">
            <v>0.46800000000000003</v>
          </cell>
        </row>
        <row r="281">
          <cell r="C281" t="str">
            <v>BASE_GRANULAR</v>
          </cell>
          <cell r="D281">
            <v>1.0620000000000001</v>
          </cell>
          <cell r="E281">
            <v>1.5</v>
          </cell>
        </row>
        <row r="282">
          <cell r="C282" t="str">
            <v>RECICLADO</v>
          </cell>
          <cell r="D282">
            <v>1.6259999999999999</v>
          </cell>
          <cell r="E282">
            <v>2.2970000000000002</v>
          </cell>
        </row>
        <row r="283">
          <cell r="C283" t="str">
            <v>CONCRETO_ASFÁLTICO</v>
          </cell>
          <cell r="D283">
            <v>0.45</v>
          </cell>
          <cell r="E283">
            <v>0</v>
          </cell>
        </row>
        <row r="284">
          <cell r="C284" t="str">
            <v>CUNETA</v>
          </cell>
          <cell r="D284">
            <v>0.33200000000000002</v>
          </cell>
          <cell r="E284">
            <v>0</v>
          </cell>
        </row>
        <row r="285">
          <cell r="C285" t="str">
            <v>BASE_GRANULAR</v>
          </cell>
          <cell r="D285">
            <v>1.0620000000000001</v>
          </cell>
          <cell r="E285">
            <v>0</v>
          </cell>
        </row>
        <row r="286">
          <cell r="C286" t="str">
            <v>RECICLADO</v>
          </cell>
          <cell r="D286">
            <v>1.6259999999999999</v>
          </cell>
          <cell r="E286">
            <v>0</v>
          </cell>
        </row>
        <row r="287">
          <cell r="C287" t="str">
            <v>CONCRETO_ASFÁLTICO</v>
          </cell>
          <cell r="D287">
            <v>0.45</v>
          </cell>
          <cell r="E287">
            <v>3.863</v>
          </cell>
        </row>
        <row r="288">
          <cell r="C288" t="str">
            <v>CUNETA</v>
          </cell>
          <cell r="D288">
            <v>0.33200000000000002</v>
          </cell>
          <cell r="E288">
            <v>2.847</v>
          </cell>
        </row>
        <row r="289">
          <cell r="C289" t="str">
            <v>BASE_GRANULAR</v>
          </cell>
          <cell r="D289">
            <v>1.0620000000000001</v>
          </cell>
          <cell r="E289">
            <v>9.1199999999999992</v>
          </cell>
        </row>
        <row r="290">
          <cell r="C290" t="str">
            <v>RECICLADO</v>
          </cell>
          <cell r="D290">
            <v>1.6259999999999999</v>
          </cell>
          <cell r="E290">
            <v>13.962</v>
          </cell>
        </row>
        <row r="291">
          <cell r="C291" t="str">
            <v>CONCRETO_ASFÁLTICO</v>
          </cell>
          <cell r="D291">
            <v>0.45</v>
          </cell>
          <cell r="E291">
            <v>4.4989999999999997</v>
          </cell>
        </row>
        <row r="292">
          <cell r="C292" t="str">
            <v>CUNETA</v>
          </cell>
          <cell r="D292">
            <v>0.33200000000000002</v>
          </cell>
          <cell r="E292">
            <v>3.3149999999999999</v>
          </cell>
        </row>
        <row r="293">
          <cell r="C293" t="str">
            <v>BASE_GRANULAR</v>
          </cell>
          <cell r="D293">
            <v>1.0620000000000001</v>
          </cell>
          <cell r="E293">
            <v>10.621</v>
          </cell>
        </row>
        <row r="294">
          <cell r="C294" t="str">
            <v>RECICLADO</v>
          </cell>
          <cell r="D294">
            <v>1.6259999999999999</v>
          </cell>
          <cell r="E294">
            <v>16.259</v>
          </cell>
        </row>
        <row r="295">
          <cell r="C295" t="str">
            <v>CONCRETO_ASFÁLTICO</v>
          </cell>
          <cell r="D295">
            <v>0.45</v>
          </cell>
          <cell r="E295">
            <v>1.9850000000000001</v>
          </cell>
        </row>
        <row r="296">
          <cell r="C296" t="str">
            <v>CUNETA</v>
          </cell>
          <cell r="D296">
            <v>0.33200000000000002</v>
          </cell>
          <cell r="E296">
            <v>1.4630000000000001</v>
          </cell>
        </row>
        <row r="297">
          <cell r="C297" t="str">
            <v>BASE_GRANULAR</v>
          </cell>
          <cell r="D297">
            <v>1.04</v>
          </cell>
          <cell r="E297">
            <v>4.6379999999999999</v>
          </cell>
        </row>
        <row r="298">
          <cell r="C298" t="str">
            <v>RECICLADO</v>
          </cell>
          <cell r="D298">
            <v>1.61</v>
          </cell>
          <cell r="E298">
            <v>7.141</v>
          </cell>
        </row>
        <row r="299">
          <cell r="C299" t="str">
            <v>CONCRETO_ASFÁLTICO</v>
          </cell>
          <cell r="D299">
            <v>0.45</v>
          </cell>
          <cell r="E299">
            <v>7.0129999999999999</v>
          </cell>
        </row>
        <row r="300">
          <cell r="C300" t="str">
            <v>CUNETA</v>
          </cell>
          <cell r="D300">
            <v>0.33200000000000002</v>
          </cell>
          <cell r="E300">
            <v>5.1680000000000001</v>
          </cell>
        </row>
        <row r="301">
          <cell r="C301" t="str">
            <v>BASE_GRANULAR</v>
          </cell>
          <cell r="D301">
            <v>1.04</v>
          </cell>
          <cell r="E301">
            <v>16.207999999999998</v>
          </cell>
        </row>
        <row r="302">
          <cell r="C302" t="str">
            <v>RECICLADO</v>
          </cell>
          <cell r="D302">
            <v>1.61</v>
          </cell>
          <cell r="E302">
            <v>25.102</v>
          </cell>
        </row>
        <row r="303">
          <cell r="C303" t="str">
            <v>CONCRETO_ASFÁLTICO</v>
          </cell>
          <cell r="D303">
            <v>0.45</v>
          </cell>
          <cell r="E303">
            <v>3.0000000000000001E-3</v>
          </cell>
        </row>
        <row r="304">
          <cell r="C304" t="str">
            <v>CUNETA</v>
          </cell>
          <cell r="D304">
            <v>0.33200000000000002</v>
          </cell>
          <cell r="E304">
            <v>2E-3</v>
          </cell>
        </row>
        <row r="305">
          <cell r="C305" t="str">
            <v>BASE_GRANULAR</v>
          </cell>
          <cell r="D305">
            <v>1.0680000000000001</v>
          </cell>
          <cell r="E305">
            <v>8.0000000000000002E-3</v>
          </cell>
        </row>
        <row r="306">
          <cell r="C306" t="str">
            <v>RECICLADO</v>
          </cell>
          <cell r="D306">
            <v>1.63</v>
          </cell>
          <cell r="E306">
            <v>1.2E-2</v>
          </cell>
        </row>
        <row r="307">
          <cell r="C307" t="str">
            <v>CONCRETO_ASFÁLTICO</v>
          </cell>
          <cell r="D307">
            <v>0.45</v>
          </cell>
          <cell r="E307">
            <v>4.4960000000000004</v>
          </cell>
        </row>
        <row r="308">
          <cell r="C308" t="str">
            <v>CUNETA</v>
          </cell>
          <cell r="D308">
            <v>0.33200000000000002</v>
          </cell>
          <cell r="E308">
            <v>3.3130000000000002</v>
          </cell>
        </row>
        <row r="309">
          <cell r="C309" t="str">
            <v>BASE_GRANULAR</v>
          </cell>
          <cell r="D309">
            <v>1.0620000000000001</v>
          </cell>
          <cell r="E309">
            <v>10.645</v>
          </cell>
        </row>
        <row r="310">
          <cell r="C310" t="str">
            <v>RECICLADO</v>
          </cell>
          <cell r="D310">
            <v>1.6259999999999999</v>
          </cell>
          <cell r="E310">
            <v>16.27</v>
          </cell>
        </row>
        <row r="311">
          <cell r="C311" t="str">
            <v>CONCRETO_ASFÁLTICO</v>
          </cell>
          <cell r="D311">
            <v>0.45</v>
          </cell>
          <cell r="E311">
            <v>2.2530000000000001</v>
          </cell>
        </row>
        <row r="312">
          <cell r="C312" t="str">
            <v>CUNETA</v>
          </cell>
          <cell r="D312">
            <v>0.33200000000000002</v>
          </cell>
          <cell r="E312">
            <v>1.66</v>
          </cell>
        </row>
        <row r="313">
          <cell r="C313" t="str">
            <v>BASE_GRANULAR</v>
          </cell>
          <cell r="D313">
            <v>1.0620000000000001</v>
          </cell>
          <cell r="E313">
            <v>5.319</v>
          </cell>
        </row>
        <row r="314">
          <cell r="C314" t="str">
            <v>RECICLADO</v>
          </cell>
          <cell r="D314">
            <v>1.6259999999999999</v>
          </cell>
          <cell r="E314">
            <v>8.1419999999999995</v>
          </cell>
        </row>
        <row r="315">
          <cell r="C315" t="str">
            <v>CONCRETO_ASFÁLTICO</v>
          </cell>
          <cell r="D315">
            <v>0.45</v>
          </cell>
          <cell r="E315">
            <v>2.246</v>
          </cell>
        </row>
        <row r="316">
          <cell r="C316" t="str">
            <v>CUNETA</v>
          </cell>
          <cell r="D316">
            <v>0.33200000000000002</v>
          </cell>
          <cell r="E316">
            <v>1.655</v>
          </cell>
        </row>
        <row r="317">
          <cell r="C317" t="str">
            <v>BASE_GRANULAR</v>
          </cell>
          <cell r="D317">
            <v>1.0620000000000001</v>
          </cell>
          <cell r="E317">
            <v>5.3070000000000004</v>
          </cell>
        </row>
        <row r="318">
          <cell r="C318" t="str">
            <v>RECICLADO</v>
          </cell>
          <cell r="D318">
            <v>1.6259999999999999</v>
          </cell>
          <cell r="E318">
            <v>8.1210000000000004</v>
          </cell>
        </row>
        <row r="319">
          <cell r="C319" t="str">
            <v>CONCRETO_ASFÁLTICO</v>
          </cell>
          <cell r="D319">
            <v>0.45</v>
          </cell>
          <cell r="E319">
            <v>4.4989999999999997</v>
          </cell>
        </row>
        <row r="320">
          <cell r="C320" t="str">
            <v>CUNETA</v>
          </cell>
          <cell r="D320">
            <v>0.33200000000000002</v>
          </cell>
          <cell r="E320">
            <v>3.3149999999999999</v>
          </cell>
        </row>
        <row r="321">
          <cell r="C321" t="str">
            <v>BASE_GRANULAR</v>
          </cell>
          <cell r="D321">
            <v>1.0620000000000001</v>
          </cell>
          <cell r="E321">
            <v>10.63</v>
          </cell>
        </row>
        <row r="322">
          <cell r="C322" t="str">
            <v>RECICLADO</v>
          </cell>
          <cell r="D322">
            <v>1.6259999999999999</v>
          </cell>
          <cell r="E322">
            <v>16.265999999999998</v>
          </cell>
        </row>
        <row r="323">
          <cell r="C323" t="str">
            <v>CONCRETO_ASFÁLTICO</v>
          </cell>
          <cell r="D323">
            <v>0.45</v>
          </cell>
          <cell r="E323">
            <v>3.5960000000000001</v>
          </cell>
        </row>
        <row r="324">
          <cell r="C324" t="str">
            <v>CUNETA</v>
          </cell>
          <cell r="D324">
            <v>0.33200000000000002</v>
          </cell>
          <cell r="E324">
            <v>2.65</v>
          </cell>
        </row>
        <row r="325">
          <cell r="C325" t="str">
            <v>BASE_GRANULAR</v>
          </cell>
          <cell r="D325">
            <v>1.0620000000000001</v>
          </cell>
          <cell r="E325">
            <v>8.4949999999999992</v>
          </cell>
        </row>
        <row r="326">
          <cell r="C326" t="str">
            <v>RECICLADO</v>
          </cell>
          <cell r="D326">
            <v>1.6259999999999999</v>
          </cell>
          <cell r="E326">
            <v>13</v>
          </cell>
        </row>
        <row r="327">
          <cell r="C327" t="str">
            <v>CONCRETO_ASFÁLTICO</v>
          </cell>
          <cell r="D327">
            <v>0.45</v>
          </cell>
          <cell r="E327">
            <v>0.90300000000000002</v>
          </cell>
        </row>
        <row r="328">
          <cell r="C328" t="str">
            <v>CUNETA</v>
          </cell>
          <cell r="D328">
            <v>0.33200000000000002</v>
          </cell>
          <cell r="E328">
            <v>0.66600000000000004</v>
          </cell>
        </row>
        <row r="329">
          <cell r="C329" t="str">
            <v>BASE_GRANULAR</v>
          </cell>
          <cell r="D329">
            <v>1.0620000000000001</v>
          </cell>
          <cell r="E329">
            <v>2.133</v>
          </cell>
        </row>
        <row r="330">
          <cell r="C330" t="str">
            <v>RECICLADO</v>
          </cell>
          <cell r="D330">
            <v>1.6259999999999999</v>
          </cell>
          <cell r="E330">
            <v>3.2650000000000001</v>
          </cell>
        </row>
        <row r="331">
          <cell r="C331" t="str">
            <v>CONCRETO_ASFÁLTICO</v>
          </cell>
          <cell r="D331">
            <v>0.45</v>
          </cell>
          <cell r="E331">
            <v>4.4989999999999997</v>
          </cell>
        </row>
        <row r="332">
          <cell r="C332" t="str">
            <v>CUNETA</v>
          </cell>
          <cell r="D332">
            <v>0.33200000000000002</v>
          </cell>
          <cell r="E332">
            <v>3.3149999999999999</v>
          </cell>
        </row>
        <row r="333">
          <cell r="C333" t="str">
            <v>BASE_GRANULAR</v>
          </cell>
          <cell r="D333">
            <v>1.046</v>
          </cell>
          <cell r="E333">
            <v>10.544</v>
          </cell>
        </row>
        <row r="334">
          <cell r="C334" t="str">
            <v>RECICLADO</v>
          </cell>
          <cell r="D334">
            <v>1.615</v>
          </cell>
          <cell r="E334">
            <v>16.206</v>
          </cell>
        </row>
        <row r="335">
          <cell r="C335" t="str">
            <v>CONCRETO_ASFÁLTICO</v>
          </cell>
          <cell r="D335">
            <v>0.45</v>
          </cell>
          <cell r="E335">
            <v>1.3460000000000001</v>
          </cell>
        </row>
        <row r="336">
          <cell r="C336" t="str">
            <v>CUNETA</v>
          </cell>
          <cell r="D336">
            <v>0.33200000000000002</v>
          </cell>
          <cell r="E336">
            <v>0.99199999999999999</v>
          </cell>
        </row>
        <row r="337">
          <cell r="C337" t="str">
            <v>BASE_GRANULAR</v>
          </cell>
          <cell r="D337">
            <v>1.04</v>
          </cell>
          <cell r="E337">
            <v>3.121</v>
          </cell>
        </row>
        <row r="338">
          <cell r="C338" t="str">
            <v>RECICLADO</v>
          </cell>
          <cell r="D338">
            <v>1.61</v>
          </cell>
          <cell r="E338">
            <v>4.8250000000000002</v>
          </cell>
        </row>
        <row r="339">
          <cell r="C339" t="str">
            <v>CONCRETO_ASFÁLTICO</v>
          </cell>
          <cell r="D339">
            <v>0.45</v>
          </cell>
          <cell r="E339">
            <v>1.4999999999999999E-2</v>
          </cell>
        </row>
        <row r="340">
          <cell r="C340" t="str">
            <v>CUNETA</v>
          </cell>
          <cell r="D340">
            <v>0.33200000000000002</v>
          </cell>
          <cell r="E340">
            <v>1.0999999999999999E-2</v>
          </cell>
        </row>
        <row r="341">
          <cell r="C341" t="str">
            <v>BASE_GRANULAR</v>
          </cell>
          <cell r="D341">
            <v>1.04</v>
          </cell>
          <cell r="E341">
            <v>3.5000000000000003E-2</v>
          </cell>
        </row>
        <row r="342">
          <cell r="C342" t="str">
            <v>RECICLADO</v>
          </cell>
          <cell r="D342">
            <v>1.61</v>
          </cell>
          <cell r="E342">
            <v>5.3999999999999999E-2</v>
          </cell>
        </row>
        <row r="343">
          <cell r="C343" t="str">
            <v>CONCRETO_ASFÁLTICO</v>
          </cell>
          <cell r="D343">
            <v>0.45</v>
          </cell>
          <cell r="E343">
            <v>3.1379999999999999</v>
          </cell>
        </row>
        <row r="344">
          <cell r="C344" t="str">
            <v>CUNETA</v>
          </cell>
          <cell r="D344">
            <v>0.33200000000000002</v>
          </cell>
          <cell r="E344">
            <v>2.3119999999999998</v>
          </cell>
        </row>
        <row r="345">
          <cell r="C345" t="str">
            <v>BASE_GRANULAR</v>
          </cell>
          <cell r="D345">
            <v>1.0609999999999999</v>
          </cell>
          <cell r="E345">
            <v>7.3280000000000003</v>
          </cell>
        </row>
        <row r="346">
          <cell r="C346" t="str">
            <v>RECICLADO</v>
          </cell>
          <cell r="D346">
            <v>1.625</v>
          </cell>
          <cell r="E346">
            <v>11.284000000000001</v>
          </cell>
        </row>
        <row r="347">
          <cell r="C347" t="str">
            <v>CONCRETO_ASFÁLTICO</v>
          </cell>
          <cell r="D347">
            <v>0.45</v>
          </cell>
          <cell r="E347">
            <v>3.2509999999999999</v>
          </cell>
        </row>
        <row r="348">
          <cell r="C348" t="str">
            <v>CUNETA</v>
          </cell>
          <cell r="D348">
            <v>0.33200000000000002</v>
          </cell>
          <cell r="E348">
            <v>2.3959999999999999</v>
          </cell>
        </row>
        <row r="349">
          <cell r="C349" t="str">
            <v>BASE_GRANULAR</v>
          </cell>
          <cell r="D349">
            <v>1.0620000000000001</v>
          </cell>
          <cell r="E349">
            <v>7.6760000000000002</v>
          </cell>
        </row>
        <row r="350">
          <cell r="C350" t="str">
            <v>RECICLADO</v>
          </cell>
          <cell r="D350">
            <v>1.6259999999999999</v>
          </cell>
          <cell r="E350">
            <v>11.75</v>
          </cell>
        </row>
        <row r="351">
          <cell r="C351" t="str">
            <v>CONCRETO_ASFÁLTICO</v>
          </cell>
          <cell r="D351">
            <v>0.45</v>
          </cell>
          <cell r="E351">
            <v>1.248</v>
          </cell>
        </row>
        <row r="352">
          <cell r="C352" t="str">
            <v>CUNETA</v>
          </cell>
          <cell r="D352">
            <v>0.33200000000000002</v>
          </cell>
          <cell r="E352">
            <v>0.92</v>
          </cell>
        </row>
        <row r="353">
          <cell r="C353" t="str">
            <v>BASE_GRANULAR</v>
          </cell>
          <cell r="D353">
            <v>1.0620000000000001</v>
          </cell>
          <cell r="E353">
            <v>2.9580000000000002</v>
          </cell>
        </row>
        <row r="354">
          <cell r="C354" t="str">
            <v>RECICLADO</v>
          </cell>
          <cell r="D354">
            <v>1.6259999999999999</v>
          </cell>
          <cell r="E354">
            <v>4.5199999999999996</v>
          </cell>
        </row>
        <row r="355">
          <cell r="C355" t="str">
            <v>CONCRETO_ASFÁLTICO</v>
          </cell>
          <cell r="D355">
            <v>0.45</v>
          </cell>
          <cell r="E355">
            <v>4.4989999999999997</v>
          </cell>
        </row>
        <row r="356">
          <cell r="C356" t="str">
            <v>CUNETA</v>
          </cell>
          <cell r="D356">
            <v>0.33200000000000002</v>
          </cell>
          <cell r="E356">
            <v>3.3149999999999999</v>
          </cell>
        </row>
        <row r="357">
          <cell r="C357" t="str">
            <v>BASE_GRANULAR</v>
          </cell>
          <cell r="D357">
            <v>1.0620000000000001</v>
          </cell>
          <cell r="E357">
            <v>10.661</v>
          </cell>
        </row>
        <row r="358">
          <cell r="C358" t="str">
            <v>RECICLADO</v>
          </cell>
          <cell r="D358">
            <v>1.6259999999999999</v>
          </cell>
          <cell r="E358">
            <v>16.292000000000002</v>
          </cell>
        </row>
        <row r="359">
          <cell r="C359" t="str">
            <v>CONCRETO_ASFÁLTICO</v>
          </cell>
          <cell r="D359">
            <v>0.45</v>
          </cell>
          <cell r="E359">
            <v>1.9510000000000001</v>
          </cell>
        </row>
        <row r="360">
          <cell r="C360" t="str">
            <v>CUNETA</v>
          </cell>
          <cell r="D360">
            <v>0.33200000000000002</v>
          </cell>
          <cell r="E360">
            <v>1.4370000000000001</v>
          </cell>
        </row>
        <row r="361">
          <cell r="C361" t="str">
            <v>BASE_GRANULAR</v>
          </cell>
          <cell r="D361">
            <v>1.0620000000000001</v>
          </cell>
          <cell r="E361">
            <v>4.6219999999999999</v>
          </cell>
        </row>
        <row r="362">
          <cell r="C362" t="str">
            <v>RECICLADO</v>
          </cell>
          <cell r="D362">
            <v>1.6259999999999999</v>
          </cell>
          <cell r="E362">
            <v>7.0629999999999997</v>
          </cell>
        </row>
        <row r="363">
          <cell r="C363" t="str">
            <v>CONCRETO_ASFÁLTICO</v>
          </cell>
          <cell r="D363">
            <v>0.45</v>
          </cell>
          <cell r="E363">
            <v>2.5489999999999999</v>
          </cell>
        </row>
        <row r="364">
          <cell r="C364" t="str">
            <v>CUNETA</v>
          </cell>
          <cell r="D364">
            <v>0.33200000000000002</v>
          </cell>
          <cell r="E364">
            <v>1.8779999999999999</v>
          </cell>
        </row>
        <row r="365">
          <cell r="C365" t="str">
            <v>BASE_GRANULAR</v>
          </cell>
          <cell r="D365">
            <v>1.0620000000000001</v>
          </cell>
          <cell r="E365">
            <v>6.02</v>
          </cell>
        </row>
        <row r="366">
          <cell r="C366" t="str">
            <v>RECICLADO</v>
          </cell>
          <cell r="D366">
            <v>1.6259999999999999</v>
          </cell>
          <cell r="E366">
            <v>9.2129999999999992</v>
          </cell>
        </row>
        <row r="367">
          <cell r="C367" t="str">
            <v>CONCRETO_ASFÁLTICO</v>
          </cell>
          <cell r="D367">
            <v>0.45</v>
          </cell>
          <cell r="E367">
            <v>3.84</v>
          </cell>
        </row>
        <row r="368">
          <cell r="C368" t="str">
            <v>CUNETA</v>
          </cell>
          <cell r="D368">
            <v>0.33200000000000002</v>
          </cell>
          <cell r="E368">
            <v>2.83</v>
          </cell>
        </row>
        <row r="369">
          <cell r="C369" t="str">
            <v>BASE_GRANULAR</v>
          </cell>
          <cell r="D369">
            <v>1.0509999999999999</v>
          </cell>
          <cell r="E369">
            <v>9.0220000000000002</v>
          </cell>
        </row>
        <row r="370">
          <cell r="C370" t="str">
            <v>RECICLADO</v>
          </cell>
          <cell r="D370">
            <v>1.6180000000000001</v>
          </cell>
          <cell r="E370">
            <v>13.848000000000001</v>
          </cell>
        </row>
        <row r="371">
          <cell r="C371" t="str">
            <v>CONCRETO_ASFÁLTICO</v>
          </cell>
          <cell r="D371">
            <v>0.45</v>
          </cell>
          <cell r="E371">
            <v>0.65900000000000003</v>
          </cell>
        </row>
        <row r="372">
          <cell r="C372" t="str">
            <v>CUNETA</v>
          </cell>
          <cell r="D372">
            <v>0.33200000000000002</v>
          </cell>
          <cell r="E372">
            <v>0.48599999999999999</v>
          </cell>
        </row>
        <row r="373">
          <cell r="C373" t="str">
            <v>BASE_GRANULAR</v>
          </cell>
          <cell r="D373">
            <v>1.048</v>
          </cell>
          <cell r="E373">
            <v>1.5369999999999999</v>
          </cell>
        </row>
        <row r="374">
          <cell r="C374" t="str">
            <v>RECICLADO</v>
          </cell>
          <cell r="D374">
            <v>1.6160000000000001</v>
          </cell>
          <cell r="E374">
            <v>2.3679999999999999</v>
          </cell>
        </row>
        <row r="375">
          <cell r="C375" t="str">
            <v>CONCRETO_ASFÁLTICO</v>
          </cell>
          <cell r="D375">
            <v>0.45</v>
          </cell>
          <cell r="E375">
            <v>1.9219999999999999</v>
          </cell>
        </row>
        <row r="376">
          <cell r="C376" t="str">
            <v>CUNETA</v>
          </cell>
          <cell r="D376">
            <v>0.33200000000000002</v>
          </cell>
          <cell r="E376">
            <v>1.4159999999999999</v>
          </cell>
        </row>
        <row r="377">
          <cell r="C377" t="str">
            <v>BASE_GRANULAR</v>
          </cell>
          <cell r="D377">
            <v>1.0680000000000001</v>
          </cell>
          <cell r="E377">
            <v>4.5190000000000001</v>
          </cell>
        </row>
        <row r="378">
          <cell r="C378" t="str">
            <v>RECICLADO</v>
          </cell>
          <cell r="D378">
            <v>1.63</v>
          </cell>
          <cell r="E378">
            <v>6.9340000000000002</v>
          </cell>
        </row>
        <row r="379">
          <cell r="C379" t="str">
            <v>CONCRETO_ASFÁLTICO</v>
          </cell>
          <cell r="D379">
            <v>0.45</v>
          </cell>
          <cell r="E379">
            <v>2.577</v>
          </cell>
        </row>
        <row r="380">
          <cell r="C380" t="str">
            <v>CUNETA</v>
          </cell>
          <cell r="D380">
            <v>0.33200000000000002</v>
          </cell>
          <cell r="E380">
            <v>1.899</v>
          </cell>
        </row>
        <row r="381">
          <cell r="C381" t="str">
            <v>BASE_GRANULAR</v>
          </cell>
          <cell r="D381">
            <v>1.0620000000000001</v>
          </cell>
          <cell r="E381">
            <v>6.1239999999999997</v>
          </cell>
        </row>
        <row r="382">
          <cell r="C382" t="str">
            <v>RECICLADO</v>
          </cell>
          <cell r="D382">
            <v>1.6259999999999999</v>
          </cell>
          <cell r="E382">
            <v>9.3439999999999994</v>
          </cell>
        </row>
        <row r="383">
          <cell r="C383" t="str">
            <v>CONCRETO_ASFÁLTICO</v>
          </cell>
          <cell r="D383">
            <v>0.45</v>
          </cell>
          <cell r="E383">
            <v>4.4989999999999997</v>
          </cell>
        </row>
        <row r="384">
          <cell r="C384" t="str">
            <v>CUNETA</v>
          </cell>
          <cell r="D384">
            <v>0.33200000000000002</v>
          </cell>
          <cell r="E384">
            <v>3.3149999999999999</v>
          </cell>
        </row>
        <row r="385">
          <cell r="C385" t="str">
            <v>BASE_GRANULAR</v>
          </cell>
          <cell r="D385">
            <v>1.0620000000000001</v>
          </cell>
          <cell r="E385">
            <v>10.679</v>
          </cell>
        </row>
        <row r="386">
          <cell r="C386" t="str">
            <v>RECICLADO</v>
          </cell>
          <cell r="D386">
            <v>1.6259999999999999</v>
          </cell>
          <cell r="E386">
            <v>16.305</v>
          </cell>
        </row>
        <row r="387">
          <cell r="C387" t="str">
            <v>CONCRETO_ASFÁLTICO</v>
          </cell>
          <cell r="D387">
            <v>0.4</v>
          </cell>
          <cell r="E387">
            <v>3.6339999999999999</v>
          </cell>
        </row>
        <row r="388">
          <cell r="C388" t="str">
            <v>CUNETA</v>
          </cell>
          <cell r="D388">
            <v>0.33200000000000002</v>
          </cell>
          <cell r="E388">
            <v>2.835</v>
          </cell>
        </row>
        <row r="389">
          <cell r="C389" t="str">
            <v>BASE_GRANULAR</v>
          </cell>
          <cell r="D389">
            <v>0.754</v>
          </cell>
          <cell r="E389">
            <v>7.7910000000000004</v>
          </cell>
        </row>
        <row r="390">
          <cell r="C390" t="str">
            <v>RECICLADO</v>
          </cell>
          <cell r="D390">
            <v>1.881</v>
          </cell>
          <cell r="E390">
            <v>15.013999999999999</v>
          </cell>
        </row>
        <row r="391">
          <cell r="C391" t="str">
            <v>CONCRETO_ASFÁLTICO</v>
          </cell>
          <cell r="D391">
            <v>0.4</v>
          </cell>
          <cell r="E391">
            <v>3.214</v>
          </cell>
        </row>
        <row r="392">
          <cell r="C392" t="str">
            <v>CUNETA</v>
          </cell>
          <cell r="D392">
            <v>0.33200000000000002</v>
          </cell>
          <cell r="E392">
            <v>2.665</v>
          </cell>
        </row>
        <row r="393">
          <cell r="C393" t="str">
            <v>BASE_GRANULAR</v>
          </cell>
          <cell r="D393">
            <v>0.75800000000000001</v>
          </cell>
          <cell r="E393">
            <v>6.0780000000000003</v>
          </cell>
        </row>
        <row r="394">
          <cell r="C394" t="str">
            <v>RECICLADO</v>
          </cell>
          <cell r="D394">
            <v>1.8959999999999999</v>
          </cell>
          <cell r="E394">
            <v>15.179</v>
          </cell>
        </row>
        <row r="395">
          <cell r="C395" t="str">
            <v>CONCRETO_ASFÁLTICO</v>
          </cell>
          <cell r="D395">
            <v>0.4</v>
          </cell>
          <cell r="E395">
            <v>1.3640000000000001</v>
          </cell>
        </row>
        <row r="396">
          <cell r="C396" t="str">
            <v>CUNETA</v>
          </cell>
          <cell r="D396">
            <v>0.33200000000000002</v>
          </cell>
          <cell r="E396">
            <v>1.131</v>
          </cell>
        </row>
        <row r="397">
          <cell r="C397" t="str">
            <v>BASE_GRANULAR</v>
          </cell>
          <cell r="D397">
            <v>0.76100000000000001</v>
          </cell>
          <cell r="E397">
            <v>2.59</v>
          </cell>
        </row>
        <row r="398">
          <cell r="C398" t="str">
            <v>RECICLADO</v>
          </cell>
          <cell r="D398">
            <v>1.9059999999999999</v>
          </cell>
          <cell r="E398">
            <v>6.484</v>
          </cell>
        </row>
        <row r="399">
          <cell r="C399" t="str">
            <v>CONCRETO_ASFÁLTICO</v>
          </cell>
          <cell r="D399">
            <v>0.4</v>
          </cell>
          <cell r="E399">
            <v>3.9990000000000001</v>
          </cell>
        </row>
        <row r="400">
          <cell r="C400" t="str">
            <v>CUNETA</v>
          </cell>
          <cell r="D400">
            <v>0.33200000000000002</v>
          </cell>
          <cell r="E400">
            <v>3.3149999999999999</v>
          </cell>
        </row>
        <row r="401">
          <cell r="C401" t="str">
            <v>BASE_GRANULAR</v>
          </cell>
          <cell r="D401">
            <v>0.76200000000000001</v>
          </cell>
          <cell r="E401">
            <v>7.6139999999999999</v>
          </cell>
        </row>
        <row r="402">
          <cell r="C402" t="str">
            <v>RECICLADO</v>
          </cell>
          <cell r="D402">
            <v>1.911</v>
          </cell>
          <cell r="E402">
            <v>19.099</v>
          </cell>
        </row>
        <row r="403">
          <cell r="C403" t="str">
            <v>CONCRETO_ASFÁLTICO</v>
          </cell>
          <cell r="D403">
            <v>0.4</v>
          </cell>
          <cell r="E403">
            <v>0.27600000000000002</v>
          </cell>
        </row>
        <row r="404">
          <cell r="C404" t="str">
            <v>CUNETA</v>
          </cell>
          <cell r="D404">
            <v>0.33200000000000002</v>
          </cell>
          <cell r="E404">
            <v>0.22900000000000001</v>
          </cell>
        </row>
        <row r="405">
          <cell r="C405" t="str">
            <v>BASE_GRANULAR</v>
          </cell>
          <cell r="D405">
            <v>0.76200000000000001</v>
          </cell>
          <cell r="E405">
            <v>0.52500000000000002</v>
          </cell>
        </row>
        <row r="406">
          <cell r="C406" t="str">
            <v>RECICLADO</v>
          </cell>
          <cell r="D406">
            <v>1.911</v>
          </cell>
          <cell r="E406">
            <v>1.3180000000000001</v>
          </cell>
        </row>
        <row r="407">
          <cell r="C407" t="str">
            <v>CONCRETO_ASFÁLTICO</v>
          </cell>
          <cell r="D407">
            <v>0.4</v>
          </cell>
          <cell r="E407">
            <v>3.7229999999999999</v>
          </cell>
        </row>
        <row r="408">
          <cell r="C408" t="str">
            <v>CUNETA</v>
          </cell>
          <cell r="D408">
            <v>0.33200000000000002</v>
          </cell>
          <cell r="E408">
            <v>3.0870000000000002</v>
          </cell>
        </row>
        <row r="409">
          <cell r="C409" t="str">
            <v>BASE_GRANULAR</v>
          </cell>
          <cell r="D409">
            <v>0.76200000000000001</v>
          </cell>
          <cell r="E409">
            <v>7.1020000000000003</v>
          </cell>
        </row>
        <row r="410">
          <cell r="C410" t="str">
            <v>RECICLADO</v>
          </cell>
          <cell r="D410">
            <v>1.911</v>
          </cell>
          <cell r="E410">
            <v>17.841999999999999</v>
          </cell>
        </row>
        <row r="411">
          <cell r="C411" t="str">
            <v>CONCRETO_ASFÁLTICO</v>
          </cell>
          <cell r="D411">
            <v>0.4</v>
          </cell>
          <cell r="E411">
            <v>2.9780000000000002</v>
          </cell>
        </row>
        <row r="412">
          <cell r="C412" t="str">
            <v>CUNETA</v>
          </cell>
          <cell r="D412">
            <v>0.33200000000000002</v>
          </cell>
          <cell r="E412">
            <v>2.4689999999999999</v>
          </cell>
        </row>
        <row r="413">
          <cell r="C413" t="str">
            <v>BASE_GRANULAR</v>
          </cell>
          <cell r="D413">
            <v>0.76200000000000001</v>
          </cell>
          <cell r="E413">
            <v>5.681</v>
          </cell>
        </row>
        <row r="414">
          <cell r="C414" t="str">
            <v>RECICLADO</v>
          </cell>
          <cell r="D414">
            <v>1.911</v>
          </cell>
          <cell r="E414">
            <v>14.271000000000001</v>
          </cell>
        </row>
        <row r="415">
          <cell r="C415" t="str">
            <v>CONCRETO_ASFÁLTICO</v>
          </cell>
          <cell r="D415">
            <v>0.4</v>
          </cell>
          <cell r="E415">
            <v>1.0209999999999999</v>
          </cell>
        </row>
        <row r="416">
          <cell r="C416" t="str">
            <v>CUNETA</v>
          </cell>
          <cell r="D416">
            <v>0.33200000000000002</v>
          </cell>
          <cell r="E416">
            <v>0.84599999999999997</v>
          </cell>
        </row>
        <row r="417">
          <cell r="C417" t="str">
            <v>BASE_GRANULAR</v>
          </cell>
          <cell r="D417">
            <v>0.76200000000000001</v>
          </cell>
          <cell r="E417">
            <v>1.9450000000000001</v>
          </cell>
        </row>
        <row r="418">
          <cell r="C418" t="str">
            <v>RECICLADO</v>
          </cell>
          <cell r="D418">
            <v>1.911</v>
          </cell>
          <cell r="E418">
            <v>4.8810000000000002</v>
          </cell>
        </row>
        <row r="419">
          <cell r="C419" t="str">
            <v>CONCRETO_ASFÁLTICO</v>
          </cell>
          <cell r="D419">
            <v>0.4</v>
          </cell>
          <cell r="E419">
            <v>3.9990000000000001</v>
          </cell>
        </row>
        <row r="420">
          <cell r="C420" t="str">
            <v>CUNETA</v>
          </cell>
          <cell r="D420">
            <v>0.33200000000000002</v>
          </cell>
          <cell r="E420">
            <v>3.3149999999999999</v>
          </cell>
        </row>
        <row r="421">
          <cell r="C421" t="str">
            <v>BASE_GRANULAR</v>
          </cell>
          <cell r="D421">
            <v>0.76200000000000001</v>
          </cell>
          <cell r="E421">
            <v>7.6210000000000004</v>
          </cell>
        </row>
        <row r="422">
          <cell r="C422" t="str">
            <v>RECICLADO</v>
          </cell>
          <cell r="D422">
            <v>1.911</v>
          </cell>
          <cell r="E422">
            <v>19.13</v>
          </cell>
        </row>
        <row r="423">
          <cell r="C423" t="str">
            <v>CONCRETO_ASFÁLTICO</v>
          </cell>
          <cell r="D423">
            <v>0.4</v>
          </cell>
          <cell r="E423">
            <v>0.61899999999999999</v>
          </cell>
        </row>
        <row r="424">
          <cell r="C424" t="str">
            <v>CUNETA</v>
          </cell>
          <cell r="D424">
            <v>0.33200000000000002</v>
          </cell>
          <cell r="E424">
            <v>0.51300000000000001</v>
          </cell>
        </row>
        <row r="425">
          <cell r="C425" t="str">
            <v>BASE_GRANULAR</v>
          </cell>
          <cell r="D425">
            <v>0.754</v>
          </cell>
          <cell r="E425">
            <v>1.173</v>
          </cell>
        </row>
        <row r="426">
          <cell r="C426" t="str">
            <v>RECICLADO</v>
          </cell>
          <cell r="D426">
            <v>1.881</v>
          </cell>
          <cell r="E426">
            <v>2.9329999999999998</v>
          </cell>
        </row>
        <row r="427">
          <cell r="C427" t="str">
            <v>CONCRETO_ASFÁLTICO</v>
          </cell>
          <cell r="D427">
            <v>0.4</v>
          </cell>
          <cell r="E427">
            <v>0.371</v>
          </cell>
        </row>
        <row r="428">
          <cell r="C428" t="str">
            <v>CUNETA</v>
          </cell>
          <cell r="D428">
            <v>0.33200000000000002</v>
          </cell>
          <cell r="E428">
            <v>0.308</v>
          </cell>
        </row>
        <row r="429">
          <cell r="C429" t="str">
            <v>BASE_GRANULAR</v>
          </cell>
          <cell r="D429">
            <v>0.76400000000000001</v>
          </cell>
          <cell r="E429">
            <v>0.70499999999999996</v>
          </cell>
        </row>
        <row r="430">
          <cell r="C430" t="str">
            <v>RECICLADO</v>
          </cell>
          <cell r="D430">
            <v>1.919</v>
          </cell>
          <cell r="E430">
            <v>1.7649999999999999</v>
          </cell>
        </row>
        <row r="431">
          <cell r="C431" t="str">
            <v>CONCRETO_ASFÁLTICO</v>
          </cell>
          <cell r="D431">
            <v>0.4</v>
          </cell>
          <cell r="E431">
            <v>3.0089999999999999</v>
          </cell>
        </row>
        <row r="432">
          <cell r="C432" t="str">
            <v>CUNETA</v>
          </cell>
          <cell r="D432">
            <v>0.33200000000000002</v>
          </cell>
          <cell r="E432">
            <v>2.4950000000000001</v>
          </cell>
        </row>
        <row r="433">
          <cell r="C433" t="str">
            <v>BASE_GRANULAR</v>
          </cell>
          <cell r="D433">
            <v>0.76200000000000001</v>
          </cell>
          <cell r="E433">
            <v>5.7409999999999997</v>
          </cell>
        </row>
        <row r="434">
          <cell r="C434" t="str">
            <v>RECICLADO</v>
          </cell>
          <cell r="D434">
            <v>1.911</v>
          </cell>
          <cell r="E434">
            <v>14.422000000000001</v>
          </cell>
        </row>
        <row r="435">
          <cell r="C435" t="str">
            <v>CONCRETO_ASFÁLTICO</v>
          </cell>
          <cell r="D435">
            <v>0.4</v>
          </cell>
          <cell r="E435">
            <v>3.9990000000000001</v>
          </cell>
        </row>
        <row r="436">
          <cell r="C436" t="str">
            <v>CUNETA</v>
          </cell>
          <cell r="D436">
            <v>0.33200000000000002</v>
          </cell>
          <cell r="E436">
            <v>3.3149999999999999</v>
          </cell>
        </row>
        <row r="437">
          <cell r="C437" t="str">
            <v>BASE_GRANULAR</v>
          </cell>
          <cell r="D437">
            <v>0.76200000000000001</v>
          </cell>
          <cell r="E437">
            <v>7.6210000000000004</v>
          </cell>
        </row>
        <row r="438">
          <cell r="C438" t="str">
            <v>RECICLADO</v>
          </cell>
          <cell r="D438">
            <v>1.911</v>
          </cell>
          <cell r="E438">
            <v>19.13</v>
          </cell>
        </row>
        <row r="439">
          <cell r="C439" t="str">
            <v>CONCRETO_ASFÁLTICO</v>
          </cell>
          <cell r="D439">
            <v>0.4</v>
          </cell>
          <cell r="E439">
            <v>3.9990000000000001</v>
          </cell>
        </row>
        <row r="440">
          <cell r="C440" t="str">
            <v>CUNETA</v>
          </cell>
          <cell r="D440">
            <v>0.33200000000000002</v>
          </cell>
          <cell r="E440">
            <v>3.3149999999999999</v>
          </cell>
        </row>
        <row r="441">
          <cell r="C441" t="str">
            <v>BASE_GRANULAR</v>
          </cell>
          <cell r="D441">
            <v>0.76200000000000001</v>
          </cell>
          <cell r="E441">
            <v>7.6210000000000004</v>
          </cell>
        </row>
        <row r="442">
          <cell r="C442" t="str">
            <v>RECICLADO</v>
          </cell>
          <cell r="D442">
            <v>1.911</v>
          </cell>
          <cell r="E442">
            <v>19.13</v>
          </cell>
        </row>
        <row r="443">
          <cell r="C443" t="str">
            <v>CONCRETO_ASFÁLTICO</v>
          </cell>
          <cell r="D443">
            <v>0.4</v>
          </cell>
          <cell r="E443">
            <v>0.96299999999999997</v>
          </cell>
        </row>
        <row r="444">
          <cell r="C444" t="str">
            <v>CUNETA</v>
          </cell>
          <cell r="D444">
            <v>0.33200000000000002</v>
          </cell>
          <cell r="E444">
            <v>0.79800000000000004</v>
          </cell>
        </row>
        <row r="445">
          <cell r="C445" t="str">
            <v>BASE_GRANULAR</v>
          </cell>
          <cell r="D445">
            <v>0.754</v>
          </cell>
          <cell r="E445">
            <v>1.8260000000000001</v>
          </cell>
        </row>
        <row r="446">
          <cell r="C446" t="str">
            <v>RECICLADO</v>
          </cell>
          <cell r="D446">
            <v>1.881</v>
          </cell>
          <cell r="E446">
            <v>4.5679999999999996</v>
          </cell>
        </row>
        <row r="447">
          <cell r="C447" t="str">
            <v>CONCRETO_ASFÁLTICO</v>
          </cell>
          <cell r="D447">
            <v>0.4</v>
          </cell>
          <cell r="E447">
            <v>2.8679999999999999</v>
          </cell>
        </row>
        <row r="448">
          <cell r="C448" t="str">
            <v>CUNETA</v>
          </cell>
          <cell r="D448">
            <v>0.33200000000000002</v>
          </cell>
          <cell r="E448">
            <v>2.3769999999999998</v>
          </cell>
        </row>
        <row r="449">
          <cell r="C449" t="str">
            <v>BASE_GRANULAR</v>
          </cell>
          <cell r="D449">
            <v>0.76400000000000001</v>
          </cell>
          <cell r="E449">
            <v>5.4420000000000002</v>
          </cell>
        </row>
        <row r="450">
          <cell r="C450" t="str">
            <v>RECICLADO</v>
          </cell>
          <cell r="D450">
            <v>1.919</v>
          </cell>
          <cell r="E450">
            <v>13.624000000000001</v>
          </cell>
        </row>
        <row r="451">
          <cell r="C451" t="str">
            <v>CONCRETO_ASFÁLTICO</v>
          </cell>
          <cell r="D451">
            <v>0.4</v>
          </cell>
          <cell r="E451">
            <v>0.16900000000000001</v>
          </cell>
        </row>
        <row r="452">
          <cell r="C452" t="str">
            <v>CUNETA</v>
          </cell>
          <cell r="D452">
            <v>0.33200000000000002</v>
          </cell>
          <cell r="E452">
            <v>0.14000000000000001</v>
          </cell>
        </row>
        <row r="453">
          <cell r="C453" t="str">
            <v>BASE_GRANULAR</v>
          </cell>
          <cell r="D453">
            <v>0.76200000000000001</v>
          </cell>
          <cell r="E453">
            <v>0.32200000000000001</v>
          </cell>
        </row>
        <row r="454">
          <cell r="C454" t="str">
            <v>RECICLADO</v>
          </cell>
          <cell r="D454">
            <v>1.911</v>
          </cell>
          <cell r="E454">
            <v>0.80700000000000005</v>
          </cell>
        </row>
        <row r="455">
          <cell r="C455" t="str">
            <v>CONCRETO_ASFÁLTICO</v>
          </cell>
          <cell r="D455">
            <v>0.4</v>
          </cell>
          <cell r="E455">
            <v>3.9990000000000001</v>
          </cell>
        </row>
        <row r="456">
          <cell r="C456" t="str">
            <v>CUNETA</v>
          </cell>
          <cell r="D456">
            <v>0.33200000000000002</v>
          </cell>
          <cell r="E456">
            <v>3.3149999999999999</v>
          </cell>
        </row>
        <row r="457">
          <cell r="C457" t="str">
            <v>BASE_GRANULAR</v>
          </cell>
          <cell r="D457">
            <v>0.76200000000000001</v>
          </cell>
          <cell r="E457">
            <v>7.6210000000000004</v>
          </cell>
        </row>
        <row r="458">
          <cell r="C458" t="str">
            <v>RECICLADO</v>
          </cell>
          <cell r="D458">
            <v>1.911</v>
          </cell>
          <cell r="E458">
            <v>19.128</v>
          </cell>
        </row>
        <row r="459">
          <cell r="C459" t="str">
            <v>CONCRETO_ASFÁLTICO</v>
          </cell>
          <cell r="D459">
            <v>0.4</v>
          </cell>
          <cell r="E459">
            <v>1.4710000000000001</v>
          </cell>
        </row>
        <row r="460">
          <cell r="C460" t="str">
            <v>CUNETA</v>
          </cell>
          <cell r="D460">
            <v>0.33200000000000002</v>
          </cell>
          <cell r="E460">
            <v>1.22</v>
          </cell>
        </row>
        <row r="461">
          <cell r="C461" t="str">
            <v>BASE_GRANULAR</v>
          </cell>
          <cell r="D461">
            <v>0.76200000000000001</v>
          </cell>
          <cell r="E461">
            <v>2.802</v>
          </cell>
        </row>
        <row r="462">
          <cell r="C462" t="str">
            <v>RECICLADO</v>
          </cell>
          <cell r="D462">
            <v>1.911</v>
          </cell>
          <cell r="E462">
            <v>7.032</v>
          </cell>
        </row>
        <row r="463">
          <cell r="C463" t="str">
            <v>CONCRETO_ASFÁLTICO</v>
          </cell>
          <cell r="D463">
            <v>0.4</v>
          </cell>
          <cell r="E463">
            <v>2.528</v>
          </cell>
        </row>
        <row r="464">
          <cell r="C464" t="str">
            <v>CUNETA</v>
          </cell>
          <cell r="D464">
            <v>0.33200000000000002</v>
          </cell>
          <cell r="E464">
            <v>2.0960000000000001</v>
          </cell>
        </row>
        <row r="465">
          <cell r="C465" t="str">
            <v>BASE_GRANULAR</v>
          </cell>
          <cell r="D465">
            <v>0.76200000000000001</v>
          </cell>
          <cell r="E465">
            <v>4.8209999999999997</v>
          </cell>
        </row>
        <row r="466">
          <cell r="C466" t="str">
            <v>RECICLADO</v>
          </cell>
          <cell r="D466">
            <v>1.911</v>
          </cell>
          <cell r="E466">
            <v>12.11</v>
          </cell>
        </row>
        <row r="467">
          <cell r="C467" t="str">
            <v>CONCRETO_ASFÁLTICO</v>
          </cell>
          <cell r="D467">
            <v>0.4</v>
          </cell>
          <cell r="E467">
            <v>3.9990000000000001</v>
          </cell>
        </row>
        <row r="468">
          <cell r="C468" t="str">
            <v>CUNETA</v>
          </cell>
          <cell r="D468">
            <v>0.33200000000000002</v>
          </cell>
          <cell r="E468">
            <v>3.3149999999999999</v>
          </cell>
        </row>
        <row r="469">
          <cell r="C469" t="str">
            <v>BASE_GRANULAR</v>
          </cell>
          <cell r="D469">
            <v>0.76200000000000001</v>
          </cell>
          <cell r="E469">
            <v>7.6269999999999998</v>
          </cell>
        </row>
        <row r="470">
          <cell r="C470" t="str">
            <v>RECICLADO</v>
          </cell>
          <cell r="D470">
            <v>1.911</v>
          </cell>
          <cell r="E470">
            <v>19.157</v>
          </cell>
        </row>
        <row r="471">
          <cell r="C471" t="str">
            <v>CONCRETO_ASFÁLTICO</v>
          </cell>
          <cell r="D471">
            <v>0.4</v>
          </cell>
          <cell r="E471">
            <v>0.19800000000000001</v>
          </cell>
        </row>
        <row r="472">
          <cell r="C472" t="str">
            <v>CUNETA</v>
          </cell>
          <cell r="D472">
            <v>0.33200000000000002</v>
          </cell>
          <cell r="E472">
            <v>0.16400000000000001</v>
          </cell>
        </row>
        <row r="473">
          <cell r="C473" t="str">
            <v>BASE_GRANULAR</v>
          </cell>
          <cell r="D473">
            <v>0.76200000000000001</v>
          </cell>
          <cell r="E473">
            <v>0.378</v>
          </cell>
        </row>
        <row r="474">
          <cell r="C474" t="str">
            <v>RECICLADO</v>
          </cell>
          <cell r="D474">
            <v>1.911</v>
          </cell>
          <cell r="E474">
            <v>0.95</v>
          </cell>
        </row>
        <row r="475">
          <cell r="C475" t="str">
            <v>CONCRETO_ASFÁLTICO</v>
          </cell>
          <cell r="D475">
            <v>0.4</v>
          </cell>
          <cell r="E475">
            <v>3.8010000000000002</v>
          </cell>
        </row>
        <row r="476">
          <cell r="C476" t="str">
            <v>CUNETA</v>
          </cell>
          <cell r="D476">
            <v>0.33200000000000002</v>
          </cell>
          <cell r="E476">
            <v>3.1509999999999998</v>
          </cell>
        </row>
        <row r="477">
          <cell r="C477" t="str">
            <v>BASE_GRANULAR</v>
          </cell>
          <cell r="D477">
            <v>0.75900000000000001</v>
          </cell>
          <cell r="E477">
            <v>7.2279999999999998</v>
          </cell>
        </row>
        <row r="478">
          <cell r="C478" t="str">
            <v>RECICLADO</v>
          </cell>
          <cell r="D478">
            <v>1.899</v>
          </cell>
          <cell r="E478">
            <v>18.117999999999999</v>
          </cell>
        </row>
        <row r="479">
          <cell r="C479" t="str">
            <v>CONCRETO_ASFÁLTICO</v>
          </cell>
          <cell r="D479">
            <v>0.4</v>
          </cell>
          <cell r="E479">
            <v>1.8380000000000001</v>
          </cell>
        </row>
        <row r="480">
          <cell r="C480" t="str">
            <v>CUNETA</v>
          </cell>
          <cell r="D480">
            <v>0.33200000000000002</v>
          </cell>
          <cell r="E480">
            <v>1.524</v>
          </cell>
        </row>
        <row r="481">
          <cell r="C481" t="str">
            <v>BASE_GRANULAR</v>
          </cell>
          <cell r="D481">
            <v>0.754</v>
          </cell>
          <cell r="E481">
            <v>3.4769999999999999</v>
          </cell>
        </row>
        <row r="482">
          <cell r="C482" t="str">
            <v>RECICLADO</v>
          </cell>
          <cell r="D482">
            <v>1.881</v>
          </cell>
          <cell r="E482">
            <v>8.6880000000000006</v>
          </cell>
        </row>
        <row r="483">
          <cell r="C483" t="str">
            <v>CONCRETO_ASFÁLTICO</v>
          </cell>
          <cell r="D483">
            <v>0.4</v>
          </cell>
          <cell r="E483">
            <v>8.1000000000000003E-2</v>
          </cell>
        </row>
        <row r="484">
          <cell r="C484" t="str">
            <v>CUNETA</v>
          </cell>
          <cell r="D484">
            <v>0.33200000000000002</v>
          </cell>
          <cell r="E484">
            <v>6.7000000000000004E-2</v>
          </cell>
        </row>
        <row r="485">
          <cell r="C485" t="str">
            <v>BASE_GRANULAR</v>
          </cell>
          <cell r="D485">
            <v>0.754</v>
          </cell>
          <cell r="E485">
            <v>0.152</v>
          </cell>
        </row>
        <row r="486">
          <cell r="C486" t="str">
            <v>RECICLADO</v>
          </cell>
          <cell r="D486">
            <v>1.881</v>
          </cell>
          <cell r="E486">
            <v>0.38</v>
          </cell>
        </row>
        <row r="487">
          <cell r="C487" t="str">
            <v>CONCRETO_ASFÁLTICO</v>
          </cell>
          <cell r="D487">
            <v>0.4</v>
          </cell>
          <cell r="E487">
            <v>2.08</v>
          </cell>
        </row>
        <row r="488">
          <cell r="C488" t="str">
            <v>CUNETA</v>
          </cell>
          <cell r="D488">
            <v>0.33200000000000002</v>
          </cell>
          <cell r="E488">
            <v>1.7250000000000001</v>
          </cell>
        </row>
        <row r="489">
          <cell r="C489" t="str">
            <v>BASE_GRANULAR</v>
          </cell>
          <cell r="D489">
            <v>0.75800000000000001</v>
          </cell>
          <cell r="E489">
            <v>3.9340000000000002</v>
          </cell>
        </row>
        <row r="490">
          <cell r="C490" t="str">
            <v>RECICLADO</v>
          </cell>
          <cell r="D490">
            <v>1.897</v>
          </cell>
          <cell r="E490">
            <v>9.8260000000000005</v>
          </cell>
        </row>
        <row r="491">
          <cell r="C491" t="str">
            <v>CONCRETO_ASFÁLTICO</v>
          </cell>
          <cell r="D491">
            <v>0.4</v>
          </cell>
          <cell r="E491">
            <v>3.9990000000000001</v>
          </cell>
        </row>
        <row r="492">
          <cell r="C492" t="str">
            <v>CUNETA</v>
          </cell>
          <cell r="D492">
            <v>0.33200000000000002</v>
          </cell>
          <cell r="E492">
            <v>3.3149999999999999</v>
          </cell>
        </row>
        <row r="493">
          <cell r="C493" t="str">
            <v>BASE_GRANULAR</v>
          </cell>
          <cell r="D493">
            <v>0.76200000000000001</v>
          </cell>
          <cell r="E493">
            <v>7.6</v>
          </cell>
        </row>
        <row r="494">
          <cell r="C494" t="str">
            <v>RECICLADO</v>
          </cell>
          <cell r="D494">
            <v>1.911</v>
          </cell>
          <cell r="E494">
            <v>19.04</v>
          </cell>
        </row>
        <row r="495">
          <cell r="C495" t="str">
            <v>CONCRETO_ASFÁLTICO</v>
          </cell>
          <cell r="D495">
            <v>0.4</v>
          </cell>
          <cell r="E495">
            <v>1.7190000000000001</v>
          </cell>
        </row>
        <row r="496">
          <cell r="C496" t="str">
            <v>CUNETA</v>
          </cell>
          <cell r="D496">
            <v>0.33200000000000002</v>
          </cell>
          <cell r="E496">
            <v>1.425</v>
          </cell>
        </row>
        <row r="497">
          <cell r="C497" t="str">
            <v>BASE_GRANULAR</v>
          </cell>
          <cell r="D497">
            <v>0.76200000000000001</v>
          </cell>
          <cell r="E497">
            <v>3.274</v>
          </cell>
        </row>
        <row r="498">
          <cell r="C498" t="str">
            <v>RECICLADO</v>
          </cell>
          <cell r="D498">
            <v>1.911</v>
          </cell>
          <cell r="E498">
            <v>8.2140000000000004</v>
          </cell>
        </row>
        <row r="499">
          <cell r="C499" t="str">
            <v>CONCRETO_ASFÁLTICO</v>
          </cell>
          <cell r="D499">
            <v>0.4</v>
          </cell>
          <cell r="E499">
            <v>2.2799999999999998</v>
          </cell>
        </row>
        <row r="500">
          <cell r="C500" t="str">
            <v>CUNETA</v>
          </cell>
          <cell r="D500">
            <v>0.33200000000000002</v>
          </cell>
          <cell r="E500">
            <v>1.89</v>
          </cell>
        </row>
        <row r="501">
          <cell r="C501" t="str">
            <v>BASE_GRANULAR</v>
          </cell>
          <cell r="D501">
            <v>0.76200000000000001</v>
          </cell>
          <cell r="E501">
            <v>4.343</v>
          </cell>
        </row>
        <row r="502">
          <cell r="C502" t="str">
            <v>RECICLADO</v>
          </cell>
          <cell r="D502">
            <v>1.911</v>
          </cell>
          <cell r="E502">
            <v>10.898</v>
          </cell>
        </row>
        <row r="503">
          <cell r="C503" t="str">
            <v>CONCRETO_ASFÁLTICO</v>
          </cell>
          <cell r="D503">
            <v>0.4</v>
          </cell>
          <cell r="E503">
            <v>3.9990000000000001</v>
          </cell>
        </row>
        <row r="504">
          <cell r="C504" t="str">
            <v>CUNETA</v>
          </cell>
          <cell r="D504">
            <v>0.33200000000000002</v>
          </cell>
          <cell r="E504">
            <v>3.3149999999999999</v>
          </cell>
        </row>
        <row r="505">
          <cell r="C505" t="str">
            <v>BASE_GRANULAR</v>
          </cell>
          <cell r="D505">
            <v>0.75700000000000001</v>
          </cell>
          <cell r="E505">
            <v>7.5940000000000003</v>
          </cell>
        </row>
        <row r="506">
          <cell r="C506" t="str">
            <v>RECICLADO</v>
          </cell>
          <cell r="D506">
            <v>1.893</v>
          </cell>
          <cell r="E506">
            <v>19.018999999999998</v>
          </cell>
        </row>
        <row r="507">
          <cell r="C507" t="str">
            <v>CONCRETO_ASFÁLTICO</v>
          </cell>
          <cell r="D507">
            <v>0.4</v>
          </cell>
          <cell r="E507">
            <v>1.5189999999999999</v>
          </cell>
        </row>
        <row r="508">
          <cell r="C508" t="str">
            <v>CUNETA</v>
          </cell>
          <cell r="D508">
            <v>0.33200000000000002</v>
          </cell>
          <cell r="E508">
            <v>1.2589999999999999</v>
          </cell>
        </row>
        <row r="509">
          <cell r="C509" t="str">
            <v>BASE_GRANULAR</v>
          </cell>
          <cell r="D509">
            <v>0.754</v>
          </cell>
          <cell r="E509">
            <v>2.87</v>
          </cell>
        </row>
        <row r="510">
          <cell r="C510" t="str">
            <v>RECICLADO</v>
          </cell>
          <cell r="D510">
            <v>1.881</v>
          </cell>
          <cell r="E510">
            <v>7.165</v>
          </cell>
        </row>
        <row r="511">
          <cell r="C511" t="str">
            <v>CONCRETO_ASFÁLTICO</v>
          </cell>
          <cell r="D511">
            <v>0.4</v>
          </cell>
          <cell r="E511">
            <v>0.17699999999999999</v>
          </cell>
        </row>
        <row r="512">
          <cell r="C512" t="str">
            <v>CUNETA</v>
          </cell>
          <cell r="D512">
            <v>0.33200000000000002</v>
          </cell>
          <cell r="E512">
            <v>0.14699999999999999</v>
          </cell>
        </row>
        <row r="513">
          <cell r="C513" t="str">
            <v>BASE_GRANULAR</v>
          </cell>
          <cell r="D513">
            <v>0.754</v>
          </cell>
          <cell r="E513">
            <v>0.33400000000000002</v>
          </cell>
        </row>
        <row r="514">
          <cell r="C514" t="str">
            <v>RECICLADO</v>
          </cell>
          <cell r="D514">
            <v>1.881</v>
          </cell>
          <cell r="E514">
            <v>0.83299999999999996</v>
          </cell>
        </row>
        <row r="515">
          <cell r="C515" t="str">
            <v>CONCRETO_ASFÁLTICO</v>
          </cell>
          <cell r="D515">
            <v>0.4</v>
          </cell>
          <cell r="E515">
            <v>2.3029999999999999</v>
          </cell>
        </row>
        <row r="516">
          <cell r="C516" t="str">
            <v>CUNETA</v>
          </cell>
          <cell r="D516">
            <v>0.33200000000000002</v>
          </cell>
          <cell r="E516">
            <v>1.909</v>
          </cell>
        </row>
        <row r="517">
          <cell r="C517" t="str">
            <v>BASE_GRANULAR</v>
          </cell>
          <cell r="D517">
            <v>0.75600000000000001</v>
          </cell>
          <cell r="E517">
            <v>4.3499999999999996</v>
          </cell>
        </row>
        <row r="518">
          <cell r="C518" t="str">
            <v>RECICLADO</v>
          </cell>
          <cell r="D518">
            <v>1.889</v>
          </cell>
          <cell r="E518">
            <v>10.856999999999999</v>
          </cell>
        </row>
        <row r="519">
          <cell r="C519" t="str">
            <v>CONCRETO_ASFÁLTICO</v>
          </cell>
          <cell r="D519">
            <v>0.4</v>
          </cell>
          <cell r="E519">
            <v>3.9990000000000001</v>
          </cell>
        </row>
        <row r="520">
          <cell r="C520" t="str">
            <v>CUNETA</v>
          </cell>
          <cell r="D520">
            <v>0.33200000000000002</v>
          </cell>
          <cell r="E520">
            <v>3.3149999999999999</v>
          </cell>
        </row>
        <row r="521">
          <cell r="C521" t="str">
            <v>BASE_GRANULAR</v>
          </cell>
          <cell r="D521">
            <v>0.76</v>
          </cell>
          <cell r="E521">
            <v>7.5819999999999999</v>
          </cell>
        </row>
        <row r="522">
          <cell r="C522" t="str">
            <v>RECICLADO</v>
          </cell>
          <cell r="D522">
            <v>1.9039999999999999</v>
          </cell>
          <cell r="E522">
            <v>18.97</v>
          </cell>
        </row>
        <row r="523">
          <cell r="C523" t="str">
            <v>CONCRETO_ASFÁLTICO</v>
          </cell>
          <cell r="D523">
            <v>0.4</v>
          </cell>
          <cell r="E523">
            <v>3.9990000000000001</v>
          </cell>
        </row>
        <row r="524">
          <cell r="C524" t="str">
            <v>CUNETA</v>
          </cell>
          <cell r="D524">
            <v>0.33200000000000002</v>
          </cell>
          <cell r="E524">
            <v>3.3149999999999999</v>
          </cell>
        </row>
        <row r="525">
          <cell r="C525" t="str">
            <v>BASE_GRANULAR</v>
          </cell>
          <cell r="D525">
            <v>0.76200000000000001</v>
          </cell>
          <cell r="E525">
            <v>7.609</v>
          </cell>
        </row>
        <row r="526">
          <cell r="C526" t="str">
            <v>RECICLADO</v>
          </cell>
          <cell r="D526">
            <v>1.911</v>
          </cell>
          <cell r="E526">
            <v>19.079999999999998</v>
          </cell>
        </row>
        <row r="527">
          <cell r="C527" t="str">
            <v>CONCRETO_ASFÁLTICO</v>
          </cell>
          <cell r="D527">
            <v>0.4</v>
          </cell>
          <cell r="E527">
            <v>2.496</v>
          </cell>
        </row>
        <row r="528">
          <cell r="C528" t="str">
            <v>CUNETA</v>
          </cell>
          <cell r="D528">
            <v>0.33200000000000002</v>
          </cell>
          <cell r="E528">
            <v>2.069</v>
          </cell>
        </row>
        <row r="529">
          <cell r="C529" t="str">
            <v>BASE_GRANULAR</v>
          </cell>
          <cell r="D529">
            <v>0.76200000000000001</v>
          </cell>
          <cell r="E529">
            <v>4.7539999999999996</v>
          </cell>
        </row>
        <row r="530">
          <cell r="C530" t="str">
            <v>RECICLADO</v>
          </cell>
          <cell r="D530">
            <v>1.911</v>
          </cell>
          <cell r="E530">
            <v>11.928000000000001</v>
          </cell>
        </row>
        <row r="531">
          <cell r="C531" t="str">
            <v>CONCRETO_ASFÁLTICO</v>
          </cell>
          <cell r="D531">
            <v>0.4</v>
          </cell>
          <cell r="E531">
            <v>1.5029999999999999</v>
          </cell>
        </row>
        <row r="532">
          <cell r="C532" t="str">
            <v>CUNETA</v>
          </cell>
          <cell r="D532">
            <v>0.33200000000000002</v>
          </cell>
          <cell r="E532">
            <v>1.246</v>
          </cell>
        </row>
        <row r="533">
          <cell r="C533" t="str">
            <v>BASE_GRANULAR</v>
          </cell>
          <cell r="D533">
            <v>0.76200000000000001</v>
          </cell>
          <cell r="E533">
            <v>2.8650000000000002</v>
          </cell>
        </row>
        <row r="534">
          <cell r="C534" t="str">
            <v>RECICLADO</v>
          </cell>
          <cell r="D534">
            <v>1.911</v>
          </cell>
          <cell r="E534">
            <v>7.1920000000000002</v>
          </cell>
        </row>
        <row r="535">
          <cell r="C535" t="str">
            <v>CONCRETO_ASFÁLTICO</v>
          </cell>
          <cell r="D535">
            <v>0.4</v>
          </cell>
          <cell r="E535">
            <v>3.9990000000000001</v>
          </cell>
        </row>
        <row r="536">
          <cell r="C536" t="str">
            <v>CUNETA</v>
          </cell>
          <cell r="D536">
            <v>0.33200000000000002</v>
          </cell>
          <cell r="E536">
            <v>3.3149999999999999</v>
          </cell>
        </row>
        <row r="537">
          <cell r="C537" t="str">
            <v>BASE_GRANULAR</v>
          </cell>
          <cell r="D537">
            <v>0.76200000000000001</v>
          </cell>
          <cell r="E537">
            <v>7.6210000000000004</v>
          </cell>
        </row>
        <row r="538">
          <cell r="C538" t="str">
            <v>RECICLADO</v>
          </cell>
          <cell r="D538">
            <v>1.911</v>
          </cell>
          <cell r="E538">
            <v>19.131</v>
          </cell>
        </row>
        <row r="539">
          <cell r="C539" t="str">
            <v>CONCRETO_ASFÁLTICO</v>
          </cell>
          <cell r="D539">
            <v>0.4</v>
          </cell>
          <cell r="E539">
            <v>3.9990000000000001</v>
          </cell>
        </row>
        <row r="540">
          <cell r="C540" t="str">
            <v>CUNETA</v>
          </cell>
          <cell r="D540">
            <v>0.33200000000000002</v>
          </cell>
          <cell r="E540">
            <v>3.3149999999999999</v>
          </cell>
        </row>
        <row r="541">
          <cell r="C541" t="str">
            <v>BASE_GRANULAR</v>
          </cell>
          <cell r="D541">
            <v>0.76200000000000001</v>
          </cell>
          <cell r="E541">
            <v>7.6210000000000004</v>
          </cell>
        </row>
        <row r="542">
          <cell r="C542" t="str">
            <v>RECICLADO</v>
          </cell>
          <cell r="D542">
            <v>1.911</v>
          </cell>
          <cell r="E542">
            <v>19.131</v>
          </cell>
        </row>
        <row r="543">
          <cell r="C543" t="str">
            <v>CONCRETO_ASFÁLTICO</v>
          </cell>
          <cell r="D543">
            <v>0.4</v>
          </cell>
          <cell r="E543">
            <v>3.9990000000000001</v>
          </cell>
        </row>
        <row r="544">
          <cell r="C544" t="str">
            <v>CUNETA</v>
          </cell>
          <cell r="D544">
            <v>0.33200000000000002</v>
          </cell>
          <cell r="E544">
            <v>3.3149999999999999</v>
          </cell>
        </row>
        <row r="545">
          <cell r="C545" t="str">
            <v>BASE_GRANULAR</v>
          </cell>
          <cell r="D545">
            <v>0.76200000000000001</v>
          </cell>
          <cell r="E545">
            <v>7.6210000000000004</v>
          </cell>
        </row>
        <row r="546">
          <cell r="C546" t="str">
            <v>RECICLADO</v>
          </cell>
          <cell r="D546">
            <v>1.911</v>
          </cell>
          <cell r="E546">
            <v>19.131</v>
          </cell>
        </row>
        <row r="547">
          <cell r="C547" t="str">
            <v>CONCRETO_ASFÁLTICO</v>
          </cell>
          <cell r="D547">
            <v>0.4</v>
          </cell>
          <cell r="E547">
            <v>1.536</v>
          </cell>
        </row>
        <row r="548">
          <cell r="C548" t="str">
            <v>CUNETA</v>
          </cell>
          <cell r="D548">
            <v>0.33200000000000002</v>
          </cell>
          <cell r="E548">
            <v>1.2729999999999999</v>
          </cell>
        </row>
        <row r="549">
          <cell r="C549" t="str">
            <v>BASE_GRANULAR</v>
          </cell>
          <cell r="D549">
            <v>0.76200000000000001</v>
          </cell>
          <cell r="E549">
            <v>2.927</v>
          </cell>
        </row>
        <row r="550">
          <cell r="C550" t="str">
            <v>RECICLADO</v>
          </cell>
          <cell r="D550">
            <v>1.911</v>
          </cell>
          <cell r="E550">
            <v>7.3490000000000002</v>
          </cell>
        </row>
        <row r="551">
          <cell r="C551" t="str">
            <v>CONCRETO_ASFÁLTICO</v>
          </cell>
          <cell r="D551">
            <v>0.4</v>
          </cell>
          <cell r="E551">
            <v>2.4630000000000001</v>
          </cell>
        </row>
        <row r="552">
          <cell r="C552" t="str">
            <v>CUNETA</v>
          </cell>
          <cell r="D552">
            <v>0.33200000000000002</v>
          </cell>
          <cell r="E552">
            <v>2.0419999999999998</v>
          </cell>
        </row>
        <row r="553">
          <cell r="C553" t="str">
            <v>BASE_GRANULAR</v>
          </cell>
          <cell r="D553">
            <v>0.76200000000000001</v>
          </cell>
          <cell r="E553">
            <v>4.6920000000000002</v>
          </cell>
        </row>
        <row r="554">
          <cell r="C554" t="str">
            <v>RECICLADO</v>
          </cell>
          <cell r="D554">
            <v>1.911</v>
          </cell>
          <cell r="E554">
            <v>11.772</v>
          </cell>
        </row>
        <row r="555">
          <cell r="C555" t="str">
            <v>CONCRETO_ASFÁLTICO</v>
          </cell>
          <cell r="D555">
            <v>0.4</v>
          </cell>
          <cell r="E555">
            <v>3.9990000000000001</v>
          </cell>
        </row>
        <row r="556">
          <cell r="C556" t="str">
            <v>CUNETA</v>
          </cell>
          <cell r="D556">
            <v>0.33200000000000002</v>
          </cell>
          <cell r="E556">
            <v>3.3149999999999999</v>
          </cell>
        </row>
        <row r="557">
          <cell r="C557" t="str">
            <v>BASE_GRANULAR</v>
          </cell>
          <cell r="D557">
            <v>0.76</v>
          </cell>
          <cell r="E557">
            <v>7.609</v>
          </cell>
        </row>
        <row r="558">
          <cell r="C558" t="str">
            <v>RECICLADO</v>
          </cell>
          <cell r="D558">
            <v>1.905</v>
          </cell>
          <cell r="E558">
            <v>19.079999999999998</v>
          </cell>
        </row>
        <row r="559">
          <cell r="C559" t="str">
            <v>CONCRETO_ASFÁLTICO</v>
          </cell>
          <cell r="D559">
            <v>0.4</v>
          </cell>
          <cell r="E559">
            <v>3.9990000000000001</v>
          </cell>
        </row>
        <row r="560">
          <cell r="C560" t="str">
            <v>CUNETA</v>
          </cell>
          <cell r="D560">
            <v>0.33200000000000002</v>
          </cell>
          <cell r="E560">
            <v>3.3149999999999999</v>
          </cell>
        </row>
        <row r="561">
          <cell r="C561" t="str">
            <v>BASE_GRANULAR</v>
          </cell>
          <cell r="D561">
            <v>0.75600000000000001</v>
          </cell>
          <cell r="E561">
            <v>7.5830000000000002</v>
          </cell>
        </row>
        <row r="562">
          <cell r="C562" t="str">
            <v>RECICLADO</v>
          </cell>
          <cell r="D562">
            <v>1.89</v>
          </cell>
          <cell r="E562">
            <v>18.971</v>
          </cell>
        </row>
        <row r="563">
          <cell r="C563" t="str">
            <v>CONCRETO_ASFÁLTICO</v>
          </cell>
          <cell r="D563">
            <v>0.4</v>
          </cell>
          <cell r="E563">
            <v>2.3359999999999999</v>
          </cell>
        </row>
        <row r="564">
          <cell r="C564" t="str">
            <v>CUNETA</v>
          </cell>
          <cell r="D564">
            <v>0.33200000000000002</v>
          </cell>
          <cell r="E564">
            <v>1.9370000000000001</v>
          </cell>
        </row>
        <row r="565">
          <cell r="C565" t="str">
            <v>BASE_GRANULAR</v>
          </cell>
          <cell r="D565">
            <v>0.754</v>
          </cell>
          <cell r="E565">
            <v>4.4119999999999999</v>
          </cell>
        </row>
        <row r="566">
          <cell r="C566" t="str">
            <v>RECICLADO</v>
          </cell>
          <cell r="D566">
            <v>1.881</v>
          </cell>
          <cell r="E566">
            <v>11.012</v>
          </cell>
        </row>
        <row r="567">
          <cell r="C567" t="str">
            <v>CONCRETO_ASFÁLTICO</v>
          </cell>
          <cell r="D567">
            <v>0.4</v>
          </cell>
          <cell r="E567">
            <v>0.26100000000000001</v>
          </cell>
        </row>
        <row r="568">
          <cell r="C568" t="str">
            <v>CUNETA</v>
          </cell>
          <cell r="D568">
            <v>0.33200000000000002</v>
          </cell>
          <cell r="E568">
            <v>0.216</v>
          </cell>
        </row>
        <row r="569">
          <cell r="C569" t="str">
            <v>BASE_GRANULAR</v>
          </cell>
          <cell r="D569">
            <v>0.76400000000000001</v>
          </cell>
          <cell r="E569">
            <v>0.495</v>
          </cell>
        </row>
        <row r="570">
          <cell r="C570" t="str">
            <v>RECICLADO</v>
          </cell>
          <cell r="D570">
            <v>1.919</v>
          </cell>
          <cell r="E570">
            <v>1.2390000000000001</v>
          </cell>
        </row>
        <row r="571">
          <cell r="C571" t="str">
            <v>CONCRETO_ASFÁLTICO</v>
          </cell>
          <cell r="D571">
            <v>0.4</v>
          </cell>
          <cell r="E571">
            <v>1.4019999999999999</v>
          </cell>
        </row>
        <row r="572">
          <cell r="C572" t="str">
            <v>CUNETA</v>
          </cell>
          <cell r="D572">
            <v>0.33200000000000002</v>
          </cell>
          <cell r="E572">
            <v>1.163</v>
          </cell>
        </row>
        <row r="573">
          <cell r="C573" t="str">
            <v>BASE_GRANULAR</v>
          </cell>
          <cell r="D573">
            <v>0.76200000000000001</v>
          </cell>
          <cell r="E573">
            <v>2.6789999999999998</v>
          </cell>
        </row>
        <row r="574">
          <cell r="C574" t="str">
            <v>RECICLADO</v>
          </cell>
          <cell r="D574">
            <v>1.911</v>
          </cell>
          <cell r="E574">
            <v>6.7370000000000001</v>
          </cell>
        </row>
        <row r="575">
          <cell r="C575" t="str">
            <v>CONCRETO_ASFÁLTICO</v>
          </cell>
          <cell r="D575">
            <v>0.4</v>
          </cell>
          <cell r="E575">
            <v>3.9990000000000001</v>
          </cell>
        </row>
        <row r="576">
          <cell r="C576" t="str">
            <v>CUNETA</v>
          </cell>
          <cell r="D576">
            <v>0.33200000000000002</v>
          </cell>
          <cell r="E576">
            <v>3.3149999999999999</v>
          </cell>
        </row>
        <row r="577">
          <cell r="C577" t="str">
            <v>BASE_GRANULAR</v>
          </cell>
          <cell r="D577">
            <v>0.76200000000000001</v>
          </cell>
          <cell r="E577">
            <v>7.6349999999999998</v>
          </cell>
        </row>
        <row r="578">
          <cell r="C578" t="str">
            <v>RECICLADO</v>
          </cell>
          <cell r="D578">
            <v>1.911</v>
          </cell>
          <cell r="E578">
            <v>19.198</v>
          </cell>
        </row>
        <row r="579">
          <cell r="C579" t="str">
            <v>CONCRETO_ASFÁLTICO</v>
          </cell>
          <cell r="D579">
            <v>0.4</v>
          </cell>
          <cell r="E579">
            <v>3.9990000000000001</v>
          </cell>
        </row>
        <row r="580">
          <cell r="C580" t="str">
            <v>CUNETA</v>
          </cell>
          <cell r="D580">
            <v>0.33200000000000002</v>
          </cell>
          <cell r="E580">
            <v>3.3149999999999999</v>
          </cell>
        </row>
        <row r="581">
          <cell r="C581" t="str">
            <v>BASE_GRANULAR</v>
          </cell>
          <cell r="D581">
            <v>0.76200000000000001</v>
          </cell>
          <cell r="E581">
            <v>7.6349999999999998</v>
          </cell>
        </row>
        <row r="582">
          <cell r="C582" t="str">
            <v>RECICLADO</v>
          </cell>
          <cell r="D582">
            <v>1.911</v>
          </cell>
          <cell r="E582">
            <v>19.198</v>
          </cell>
        </row>
        <row r="583">
          <cell r="C583" t="str">
            <v>CONCRETO_ASFÁLTICO</v>
          </cell>
          <cell r="D583">
            <v>0.4</v>
          </cell>
          <cell r="E583">
            <v>3.9990000000000001</v>
          </cell>
        </row>
        <row r="584">
          <cell r="C584" t="str">
            <v>CUNETA</v>
          </cell>
          <cell r="D584">
            <v>0.33200000000000002</v>
          </cell>
          <cell r="E584">
            <v>3.3149999999999999</v>
          </cell>
        </row>
        <row r="585">
          <cell r="C585" t="str">
            <v>BASE_GRANULAR</v>
          </cell>
          <cell r="D585">
            <v>0.76200000000000001</v>
          </cell>
          <cell r="E585">
            <v>7.6349999999999998</v>
          </cell>
        </row>
        <row r="586">
          <cell r="C586" t="str">
            <v>RECICLADO</v>
          </cell>
          <cell r="D586">
            <v>1.911</v>
          </cell>
          <cell r="E586">
            <v>19.198</v>
          </cell>
        </row>
        <row r="587">
          <cell r="C587" t="str">
            <v>CONCRETO_ASFÁLTICO</v>
          </cell>
          <cell r="D587">
            <v>0.4</v>
          </cell>
          <cell r="E587">
            <v>2.4900000000000002</v>
          </cell>
        </row>
        <row r="588">
          <cell r="C588" t="str">
            <v>CUNETA</v>
          </cell>
          <cell r="D588">
            <v>0.33200000000000002</v>
          </cell>
          <cell r="E588">
            <v>2.0640000000000001</v>
          </cell>
        </row>
        <row r="589">
          <cell r="C589" t="str">
            <v>BASE_GRANULAR</v>
          </cell>
          <cell r="D589">
            <v>0.754</v>
          </cell>
          <cell r="E589">
            <v>4.7249999999999996</v>
          </cell>
        </row>
        <row r="590">
          <cell r="C590" t="str">
            <v>RECICLADO</v>
          </cell>
          <cell r="D590">
            <v>1.881</v>
          </cell>
          <cell r="E590">
            <v>11.83</v>
          </cell>
        </row>
        <row r="591">
          <cell r="C591" t="str">
            <v>CONCRETO_ASFÁLTICO</v>
          </cell>
          <cell r="D591">
            <v>0.4</v>
          </cell>
          <cell r="E591">
            <v>1.41</v>
          </cell>
        </row>
        <row r="592">
          <cell r="C592" t="str">
            <v>CUNETA</v>
          </cell>
          <cell r="D592">
            <v>0.33200000000000002</v>
          </cell>
          <cell r="E592">
            <v>1.169</v>
          </cell>
        </row>
        <row r="593">
          <cell r="C593" t="str">
            <v>BASE_GRANULAR</v>
          </cell>
          <cell r="D593">
            <v>0.76400000000000001</v>
          </cell>
          <cell r="E593">
            <v>2.677</v>
          </cell>
        </row>
        <row r="594">
          <cell r="C594" t="str">
            <v>RECICLADO</v>
          </cell>
          <cell r="D594">
            <v>1.919</v>
          </cell>
          <cell r="E594">
            <v>6.7</v>
          </cell>
        </row>
        <row r="595">
          <cell r="C595" t="str">
            <v>CONCRETO_ASFÁLTICO</v>
          </cell>
          <cell r="D595">
            <v>0.4</v>
          </cell>
          <cell r="E595">
            <v>9.9000000000000005E-2</v>
          </cell>
        </row>
        <row r="596">
          <cell r="C596" t="str">
            <v>CUNETA</v>
          </cell>
          <cell r="D596">
            <v>0.33200000000000002</v>
          </cell>
          <cell r="E596">
            <v>8.2000000000000003E-2</v>
          </cell>
        </row>
        <row r="597">
          <cell r="C597" t="str">
            <v>BASE_GRANULAR</v>
          </cell>
          <cell r="D597">
            <v>0.76200000000000001</v>
          </cell>
          <cell r="E597">
            <v>0.189</v>
          </cell>
        </row>
        <row r="598">
          <cell r="C598" t="str">
            <v>RECICLADO</v>
          </cell>
          <cell r="D598">
            <v>1.911</v>
          </cell>
          <cell r="E598">
            <v>0.47499999999999998</v>
          </cell>
        </row>
        <row r="599">
          <cell r="C599" t="str">
            <v>CONCRETO_ASFÁLTICO</v>
          </cell>
          <cell r="D599">
            <v>0.4</v>
          </cell>
          <cell r="E599">
            <v>3.9990000000000001</v>
          </cell>
        </row>
        <row r="600">
          <cell r="C600" t="str">
            <v>CUNETA</v>
          </cell>
          <cell r="D600">
            <v>0.33200000000000002</v>
          </cell>
          <cell r="E600">
            <v>3.3149999999999999</v>
          </cell>
        </row>
        <row r="601">
          <cell r="C601" t="str">
            <v>BASE_GRANULAR</v>
          </cell>
          <cell r="D601">
            <v>0.76200000000000001</v>
          </cell>
          <cell r="E601">
            <v>7.617</v>
          </cell>
        </row>
        <row r="602">
          <cell r="C602" t="str">
            <v>RECICLADO</v>
          </cell>
          <cell r="D602">
            <v>1.911</v>
          </cell>
          <cell r="E602">
            <v>19.114000000000001</v>
          </cell>
        </row>
        <row r="603">
          <cell r="C603" t="str">
            <v>CONCRETO_ASFÁLTICO</v>
          </cell>
          <cell r="D603">
            <v>0.4</v>
          </cell>
          <cell r="E603">
            <v>1.5409999999999999</v>
          </cell>
        </row>
        <row r="604">
          <cell r="C604" t="str">
            <v>CUNETA</v>
          </cell>
          <cell r="D604">
            <v>0.33200000000000002</v>
          </cell>
          <cell r="E604">
            <v>1.2769999999999999</v>
          </cell>
        </row>
        <row r="605">
          <cell r="C605" t="str">
            <v>BASE_GRANULAR</v>
          </cell>
          <cell r="D605">
            <v>0.76200000000000001</v>
          </cell>
          <cell r="E605">
            <v>2.9340000000000002</v>
          </cell>
        </row>
        <row r="606">
          <cell r="C606" t="str">
            <v>RECICLADO</v>
          </cell>
          <cell r="D606">
            <v>1.911</v>
          </cell>
          <cell r="E606">
            <v>7.3630000000000004</v>
          </cell>
        </row>
        <row r="607">
          <cell r="C607" t="str">
            <v>CONCRETO_ASFÁLTICO</v>
          </cell>
          <cell r="D607">
            <v>0.4</v>
          </cell>
          <cell r="E607">
            <v>2.4590000000000001</v>
          </cell>
        </row>
        <row r="608">
          <cell r="C608" t="str">
            <v>CUNETA</v>
          </cell>
          <cell r="D608">
            <v>0.33200000000000002</v>
          </cell>
          <cell r="E608">
            <v>2.0379999999999998</v>
          </cell>
        </row>
        <row r="609">
          <cell r="C609" t="str">
            <v>BASE_GRANULAR</v>
          </cell>
          <cell r="D609">
            <v>0.76200000000000001</v>
          </cell>
          <cell r="E609">
            <v>4.6829999999999998</v>
          </cell>
        </row>
        <row r="610">
          <cell r="C610" t="str">
            <v>RECICLADO</v>
          </cell>
          <cell r="D610">
            <v>1.911</v>
          </cell>
          <cell r="E610">
            <v>11.752000000000001</v>
          </cell>
        </row>
        <row r="611">
          <cell r="C611" t="str">
            <v>CONCRETO_ASFÁLTICO</v>
          </cell>
          <cell r="D611">
            <v>0.4</v>
          </cell>
          <cell r="E611">
            <v>3.9990000000000001</v>
          </cell>
        </row>
        <row r="612">
          <cell r="C612" t="str">
            <v>CUNETA</v>
          </cell>
          <cell r="D612">
            <v>0.33200000000000002</v>
          </cell>
          <cell r="E612">
            <v>3.3149999999999999</v>
          </cell>
        </row>
        <row r="613">
          <cell r="C613" t="str">
            <v>BASE_GRANULAR</v>
          </cell>
          <cell r="D613">
            <v>0.76200000000000001</v>
          </cell>
          <cell r="E613">
            <v>7.6180000000000003</v>
          </cell>
        </row>
        <row r="614">
          <cell r="C614" t="str">
            <v>RECICLADO</v>
          </cell>
          <cell r="D614">
            <v>1.911</v>
          </cell>
          <cell r="E614">
            <v>19.116</v>
          </cell>
        </row>
        <row r="615">
          <cell r="C615" t="str">
            <v>CONCRETO_ASFÁLTICO</v>
          </cell>
          <cell r="D615">
            <v>0.4</v>
          </cell>
          <cell r="E615">
            <v>0.48299999999999998</v>
          </cell>
        </row>
        <row r="616">
          <cell r="C616" t="str">
            <v>CUNETA</v>
          </cell>
          <cell r="D616">
            <v>0.33200000000000002</v>
          </cell>
          <cell r="E616">
            <v>0.40100000000000002</v>
          </cell>
        </row>
        <row r="617">
          <cell r="C617" t="str">
            <v>BASE_GRANULAR</v>
          </cell>
          <cell r="D617">
            <v>0.76200000000000001</v>
          </cell>
          <cell r="E617">
            <v>0.92100000000000004</v>
          </cell>
        </row>
        <row r="618">
          <cell r="C618" t="str">
            <v>RECICLADO</v>
          </cell>
          <cell r="D618">
            <v>1.911</v>
          </cell>
          <cell r="E618">
            <v>2.31</v>
          </cell>
        </row>
        <row r="619">
          <cell r="C619" t="str">
            <v>CONCRETO_ASFÁLTICO</v>
          </cell>
          <cell r="D619">
            <v>0.4</v>
          </cell>
          <cell r="E619">
            <v>3.516</v>
          </cell>
        </row>
        <row r="620">
          <cell r="C620" t="str">
            <v>CUNETA</v>
          </cell>
          <cell r="D620">
            <v>0.33200000000000002</v>
          </cell>
          <cell r="E620">
            <v>2.915</v>
          </cell>
        </row>
        <row r="621">
          <cell r="C621" t="str">
            <v>BASE_GRANULAR</v>
          </cell>
          <cell r="D621">
            <v>0.75800000000000001</v>
          </cell>
          <cell r="E621">
            <v>6.6779999999999999</v>
          </cell>
        </row>
        <row r="622">
          <cell r="C622" t="str">
            <v>RECICLADO</v>
          </cell>
          <cell r="D622">
            <v>1.8939999999999999</v>
          </cell>
          <cell r="E622">
            <v>16.728000000000002</v>
          </cell>
        </row>
        <row r="623">
          <cell r="C623" t="str">
            <v>CONCRETO_ASFÁLTICO</v>
          </cell>
          <cell r="D623">
            <v>0.4</v>
          </cell>
          <cell r="E623">
            <v>2.1230000000000002</v>
          </cell>
        </row>
        <row r="624">
          <cell r="C624" t="str">
            <v>CUNETA</v>
          </cell>
          <cell r="D624">
            <v>0.33200000000000002</v>
          </cell>
          <cell r="E624">
            <v>1.76</v>
          </cell>
        </row>
        <row r="625">
          <cell r="C625" t="str">
            <v>BASE_GRANULAR</v>
          </cell>
          <cell r="D625">
            <v>0.754</v>
          </cell>
          <cell r="E625">
            <v>4.0129999999999999</v>
          </cell>
        </row>
        <row r="626">
          <cell r="C626" t="str">
            <v>RECICLADO</v>
          </cell>
          <cell r="D626">
            <v>1.881</v>
          </cell>
          <cell r="E626">
            <v>10.02</v>
          </cell>
        </row>
        <row r="627">
          <cell r="C627" t="str">
            <v>CONCRETO_ASFÁLTICO</v>
          </cell>
          <cell r="D627">
            <v>0.4</v>
          </cell>
          <cell r="E627">
            <v>1.8759999999999999</v>
          </cell>
        </row>
        <row r="628">
          <cell r="C628" t="str">
            <v>CUNETA</v>
          </cell>
          <cell r="D628">
            <v>0.33200000000000002</v>
          </cell>
          <cell r="E628">
            <v>1.5549999999999999</v>
          </cell>
        </row>
        <row r="629">
          <cell r="C629" t="str">
            <v>BASE_GRANULAR</v>
          </cell>
          <cell r="D629">
            <v>0.75700000000000001</v>
          </cell>
          <cell r="E629">
            <v>3.5449999999999999</v>
          </cell>
        </row>
        <row r="630">
          <cell r="C630" t="str">
            <v>RECICLADO</v>
          </cell>
          <cell r="D630">
            <v>1.8919999999999999</v>
          </cell>
          <cell r="E630">
            <v>8.85</v>
          </cell>
        </row>
        <row r="631">
          <cell r="C631" t="str">
            <v>CONCRETO_ASFÁLTICO</v>
          </cell>
          <cell r="D631">
            <v>0.4</v>
          </cell>
          <cell r="E631">
            <v>9.6000000000000002E-2</v>
          </cell>
        </row>
        <row r="632">
          <cell r="C632" t="str">
            <v>CUNETA</v>
          </cell>
          <cell r="D632">
            <v>0.33200000000000002</v>
          </cell>
          <cell r="E632">
            <v>0.08</v>
          </cell>
        </row>
        <row r="633">
          <cell r="C633" t="str">
            <v>BASE_GRANULAR</v>
          </cell>
          <cell r="D633">
            <v>0.75700000000000001</v>
          </cell>
          <cell r="E633">
            <v>0.182</v>
          </cell>
        </row>
        <row r="634">
          <cell r="C634" t="str">
            <v>RECICLADO</v>
          </cell>
          <cell r="D634">
            <v>1.893</v>
          </cell>
          <cell r="E634">
            <v>0.45400000000000001</v>
          </cell>
        </row>
        <row r="635">
          <cell r="C635" t="str">
            <v>CONCRETO_ASFÁLTICO</v>
          </cell>
          <cell r="D635">
            <v>0.4</v>
          </cell>
          <cell r="E635">
            <v>3.903</v>
          </cell>
        </row>
        <row r="636">
          <cell r="C636" t="str">
            <v>CUNETA</v>
          </cell>
          <cell r="D636">
            <v>0.33200000000000002</v>
          </cell>
          <cell r="E636">
            <v>3.2360000000000002</v>
          </cell>
        </row>
        <row r="637">
          <cell r="C637" t="str">
            <v>BASE_GRANULAR</v>
          </cell>
          <cell r="D637">
            <v>0.76200000000000001</v>
          </cell>
          <cell r="E637">
            <v>7.4139999999999997</v>
          </cell>
        </row>
        <row r="638">
          <cell r="C638" t="str">
            <v>RECICLADO</v>
          </cell>
          <cell r="D638">
            <v>1.911</v>
          </cell>
          <cell r="E638">
            <v>18.571999999999999</v>
          </cell>
        </row>
        <row r="639">
          <cell r="C639" t="str">
            <v>CONCRETO_ASFÁLTICO</v>
          </cell>
          <cell r="D639">
            <v>0.4</v>
          </cell>
          <cell r="E639">
            <v>1.736</v>
          </cell>
        </row>
        <row r="640">
          <cell r="C640" t="str">
            <v>CUNETA</v>
          </cell>
          <cell r="D640">
            <v>0.33200000000000002</v>
          </cell>
          <cell r="E640">
            <v>1.4390000000000001</v>
          </cell>
        </row>
        <row r="641">
          <cell r="C641" t="str">
            <v>BASE_GRANULAR</v>
          </cell>
          <cell r="D641">
            <v>0.76200000000000001</v>
          </cell>
          <cell r="E641">
            <v>3.306</v>
          </cell>
        </row>
        <row r="642">
          <cell r="C642" t="str">
            <v>RECICLADO</v>
          </cell>
          <cell r="D642">
            <v>1.911</v>
          </cell>
          <cell r="E642">
            <v>8.298</v>
          </cell>
        </row>
        <row r="643">
          <cell r="C643" t="str">
            <v>CONCRETO_ASFÁLTICO</v>
          </cell>
          <cell r="D643">
            <v>0.4</v>
          </cell>
          <cell r="E643">
            <v>2.2639999999999998</v>
          </cell>
        </row>
        <row r="644">
          <cell r="C644" t="str">
            <v>CUNETA</v>
          </cell>
          <cell r="D644">
            <v>0.33200000000000002</v>
          </cell>
          <cell r="E644">
            <v>1.877</v>
          </cell>
        </row>
        <row r="645">
          <cell r="C645" t="str">
            <v>BASE_GRANULAR</v>
          </cell>
          <cell r="D645">
            <v>0.76200000000000001</v>
          </cell>
          <cell r="E645">
            <v>4.3179999999999996</v>
          </cell>
        </row>
        <row r="646">
          <cell r="C646" t="str">
            <v>RECICLADO</v>
          </cell>
          <cell r="D646">
            <v>1.911</v>
          </cell>
          <cell r="E646">
            <v>10.85</v>
          </cell>
        </row>
        <row r="647">
          <cell r="C647" t="str">
            <v>CONCRETO_ASFÁLTICO</v>
          </cell>
          <cell r="D647">
            <v>0.4</v>
          </cell>
          <cell r="E647">
            <v>3.9990000000000001</v>
          </cell>
        </row>
        <row r="648">
          <cell r="C648" t="str">
            <v>CUNETA</v>
          </cell>
          <cell r="D648">
            <v>0.33200000000000002</v>
          </cell>
          <cell r="E648">
            <v>3.3149999999999999</v>
          </cell>
        </row>
        <row r="649">
          <cell r="C649" t="str">
            <v>BASE_GRANULAR</v>
          </cell>
          <cell r="D649">
            <v>0.76200000000000001</v>
          </cell>
          <cell r="E649">
            <v>7.6289999999999996</v>
          </cell>
        </row>
        <row r="650">
          <cell r="C650" t="str">
            <v>RECICLADO</v>
          </cell>
          <cell r="D650">
            <v>1.911</v>
          </cell>
          <cell r="E650">
            <v>19.169</v>
          </cell>
        </row>
        <row r="651">
          <cell r="C651" t="str">
            <v>CONCRETO_ASFÁLTICO</v>
          </cell>
          <cell r="D651">
            <v>0.4</v>
          </cell>
          <cell r="E651">
            <v>3.6389999999999998</v>
          </cell>
        </row>
        <row r="652">
          <cell r="C652" t="str">
            <v>CUNETA</v>
          </cell>
          <cell r="D652">
            <v>0.33200000000000002</v>
          </cell>
          <cell r="E652">
            <v>3.016</v>
          </cell>
        </row>
        <row r="653">
          <cell r="C653" t="str">
            <v>BASE_GRANULAR</v>
          </cell>
          <cell r="D653">
            <v>0.76200000000000001</v>
          </cell>
          <cell r="E653">
            <v>6.9409999999999998</v>
          </cell>
        </row>
        <row r="654">
          <cell r="C654" t="str">
            <v>RECICLADO</v>
          </cell>
          <cell r="D654">
            <v>1.911</v>
          </cell>
          <cell r="E654">
            <v>17.440999999999999</v>
          </cell>
        </row>
        <row r="655">
          <cell r="C655" t="str">
            <v>CONCRETO_ASFÁLTICO</v>
          </cell>
          <cell r="D655">
            <v>0.4</v>
          </cell>
          <cell r="E655">
            <v>0.36099999999999999</v>
          </cell>
        </row>
        <row r="656">
          <cell r="C656" t="str">
            <v>CUNETA</v>
          </cell>
          <cell r="D656">
            <v>0.33200000000000002</v>
          </cell>
          <cell r="E656">
            <v>0.29899999999999999</v>
          </cell>
        </row>
        <row r="657">
          <cell r="C657" t="str">
            <v>BASE_GRANULAR</v>
          </cell>
          <cell r="D657">
            <v>0.76200000000000001</v>
          </cell>
          <cell r="E657">
            <v>0.68700000000000006</v>
          </cell>
        </row>
        <row r="658">
          <cell r="C658" t="str">
            <v>RECICLADO</v>
          </cell>
          <cell r="D658">
            <v>1.911</v>
          </cell>
          <cell r="E658">
            <v>1.7230000000000001</v>
          </cell>
        </row>
        <row r="659">
          <cell r="C659" t="str">
            <v>CONCRETO_ASFÁLTICO</v>
          </cell>
          <cell r="D659">
            <v>0.4</v>
          </cell>
          <cell r="E659">
            <v>3.9990000000000001</v>
          </cell>
        </row>
        <row r="660">
          <cell r="C660" t="str">
            <v>CUNETA</v>
          </cell>
          <cell r="D660">
            <v>0.33200000000000002</v>
          </cell>
          <cell r="E660">
            <v>3.3149999999999999</v>
          </cell>
        </row>
        <row r="661">
          <cell r="C661" t="str">
            <v>BASE_GRANULAR</v>
          </cell>
          <cell r="D661">
            <v>0.76</v>
          </cell>
          <cell r="E661">
            <v>7.61</v>
          </cell>
        </row>
        <row r="662">
          <cell r="C662" t="str">
            <v>RECICLADO</v>
          </cell>
          <cell r="D662">
            <v>1.903</v>
          </cell>
          <cell r="E662">
            <v>19.085000000000001</v>
          </cell>
        </row>
        <row r="663">
          <cell r="C663" t="str">
            <v>CONCRETO_ASFÁLTICO</v>
          </cell>
          <cell r="D663">
            <v>0.4</v>
          </cell>
          <cell r="E663">
            <v>1.2789999999999999</v>
          </cell>
        </row>
        <row r="664">
          <cell r="C664" t="str">
            <v>CUNETA</v>
          </cell>
          <cell r="D664">
            <v>0.33200000000000002</v>
          </cell>
          <cell r="E664">
            <v>1.06</v>
          </cell>
        </row>
        <row r="665">
          <cell r="C665" t="str">
            <v>BASE_GRANULAR</v>
          </cell>
          <cell r="D665">
            <v>0.75700000000000001</v>
          </cell>
          <cell r="E665">
            <v>2.4260000000000002</v>
          </cell>
        </row>
        <row r="666">
          <cell r="C666" t="str">
            <v>RECICLADO</v>
          </cell>
          <cell r="D666">
            <v>1.893</v>
          </cell>
          <cell r="E666">
            <v>6.0709999999999997</v>
          </cell>
        </row>
        <row r="667">
          <cell r="C667" t="str">
            <v>CONCRETO_ASFÁLTICO</v>
          </cell>
          <cell r="D667">
            <v>0.4</v>
          </cell>
          <cell r="E667">
            <v>2.72</v>
          </cell>
        </row>
        <row r="668">
          <cell r="C668" t="str">
            <v>CUNETA</v>
          </cell>
          <cell r="D668">
            <v>0.33200000000000002</v>
          </cell>
          <cell r="E668">
            <v>2.2549999999999999</v>
          </cell>
        </row>
        <row r="669">
          <cell r="C669" t="str">
            <v>BASE_GRANULAR</v>
          </cell>
          <cell r="D669">
            <v>0.754</v>
          </cell>
          <cell r="E669">
            <v>5.14</v>
          </cell>
        </row>
        <row r="670">
          <cell r="C670" t="str">
            <v>RECICLADO</v>
          </cell>
          <cell r="D670">
            <v>1.881</v>
          </cell>
          <cell r="E670">
            <v>12.834</v>
          </cell>
        </row>
        <row r="671">
          <cell r="C671" t="str">
            <v>CONCRETO_ASFÁLTICO</v>
          </cell>
          <cell r="D671">
            <v>0.4</v>
          </cell>
          <cell r="E671">
            <v>1.6279999999999999</v>
          </cell>
        </row>
        <row r="672">
          <cell r="C672" t="str">
            <v>CUNETA</v>
          </cell>
          <cell r="D672">
            <v>0.33200000000000002</v>
          </cell>
          <cell r="E672">
            <v>1.35</v>
          </cell>
        </row>
        <row r="673">
          <cell r="C673" t="str">
            <v>BASE_GRANULAR</v>
          </cell>
          <cell r="D673">
            <v>0.755</v>
          </cell>
          <cell r="E673">
            <v>3.0739999999999998</v>
          </cell>
        </row>
        <row r="674">
          <cell r="C674" t="str">
            <v>RECICLADO</v>
          </cell>
          <cell r="D674">
            <v>1.885</v>
          </cell>
          <cell r="E674">
            <v>7.6680000000000001</v>
          </cell>
        </row>
        <row r="675">
          <cell r="C675" t="str">
            <v>CONCRETO_ASFÁLTICO</v>
          </cell>
          <cell r="D675">
            <v>0.4</v>
          </cell>
          <cell r="E675">
            <v>2.371</v>
          </cell>
        </row>
        <row r="676">
          <cell r="C676" t="str">
            <v>CUNETA</v>
          </cell>
          <cell r="D676">
            <v>0.33200000000000002</v>
          </cell>
          <cell r="E676">
            <v>1.9650000000000001</v>
          </cell>
        </row>
        <row r="677">
          <cell r="C677" t="str">
            <v>BASE_GRANULAR</v>
          </cell>
          <cell r="D677">
            <v>0.75800000000000001</v>
          </cell>
          <cell r="E677">
            <v>4.4859999999999998</v>
          </cell>
        </row>
        <row r="678">
          <cell r="C678" t="str">
            <v>RECICLADO</v>
          </cell>
          <cell r="D678">
            <v>1.8959999999999999</v>
          </cell>
          <cell r="E678">
            <v>11.209</v>
          </cell>
        </row>
        <row r="679">
          <cell r="C679" t="str">
            <v>CONCRETO_ASFÁLTICO</v>
          </cell>
          <cell r="D679">
            <v>0.4</v>
          </cell>
          <cell r="E679">
            <v>3.2679999999999998</v>
          </cell>
        </row>
        <row r="680">
          <cell r="C680" t="str">
            <v>CUNETA</v>
          </cell>
          <cell r="D680">
            <v>0.33200000000000002</v>
          </cell>
          <cell r="E680">
            <v>2.7090000000000001</v>
          </cell>
        </row>
        <row r="681">
          <cell r="C681" t="str">
            <v>BASE_GRANULAR</v>
          </cell>
          <cell r="D681">
            <v>0.76200000000000001</v>
          </cell>
          <cell r="E681">
            <v>6.21</v>
          </cell>
        </row>
        <row r="682">
          <cell r="C682" t="str">
            <v>RECICLADO</v>
          </cell>
          <cell r="D682">
            <v>1.911</v>
          </cell>
          <cell r="E682">
            <v>15.558999999999999</v>
          </cell>
        </row>
        <row r="683">
          <cell r="C683" t="str">
            <v>CONCRETO_ASFÁLTICO</v>
          </cell>
          <cell r="D683">
            <v>0.4</v>
          </cell>
          <cell r="E683">
            <v>0.73099999999999998</v>
          </cell>
        </row>
        <row r="684">
          <cell r="C684" t="str">
            <v>CUNETA</v>
          </cell>
          <cell r="D684">
            <v>0.33200000000000002</v>
          </cell>
          <cell r="E684">
            <v>0.60599999999999998</v>
          </cell>
        </row>
        <row r="685">
          <cell r="C685" t="str">
            <v>BASE_GRANULAR</v>
          </cell>
          <cell r="D685">
            <v>0.76200000000000001</v>
          </cell>
          <cell r="E685">
            <v>1.393</v>
          </cell>
        </row>
        <row r="686">
          <cell r="C686" t="str">
            <v>RECICLADO</v>
          </cell>
          <cell r="D686">
            <v>1.911</v>
          </cell>
          <cell r="E686">
            <v>3.4940000000000002</v>
          </cell>
        </row>
        <row r="687">
          <cell r="C687" t="str">
            <v>CONCRETO_ASFÁLTICO</v>
          </cell>
          <cell r="D687">
            <v>0.4</v>
          </cell>
          <cell r="E687">
            <v>3.9990000000000001</v>
          </cell>
        </row>
        <row r="688">
          <cell r="C688" t="str">
            <v>CUNETA</v>
          </cell>
          <cell r="D688">
            <v>0.33200000000000002</v>
          </cell>
          <cell r="E688">
            <v>3.3149999999999999</v>
          </cell>
        </row>
        <row r="689">
          <cell r="C689" t="str">
            <v>BASE_GRANULAR</v>
          </cell>
          <cell r="D689">
            <v>0.76200000000000001</v>
          </cell>
          <cell r="E689">
            <v>7.6180000000000003</v>
          </cell>
        </row>
        <row r="690">
          <cell r="C690" t="str">
            <v>RECICLADO</v>
          </cell>
          <cell r="D690">
            <v>1.911</v>
          </cell>
          <cell r="E690">
            <v>19.114000000000001</v>
          </cell>
        </row>
        <row r="691">
          <cell r="C691" t="str">
            <v>CONCRETO_ASFÁLTICO</v>
          </cell>
          <cell r="D691">
            <v>0.4</v>
          </cell>
          <cell r="E691">
            <v>1.9339999999999999</v>
          </cell>
        </row>
        <row r="692">
          <cell r="C692" t="str">
            <v>CUNETA</v>
          </cell>
          <cell r="D692">
            <v>0.33200000000000002</v>
          </cell>
          <cell r="E692">
            <v>1.6040000000000001</v>
          </cell>
        </row>
        <row r="693">
          <cell r="C693" t="str">
            <v>BASE_GRANULAR</v>
          </cell>
          <cell r="D693">
            <v>0.76200000000000001</v>
          </cell>
          <cell r="E693">
            <v>3.6850000000000001</v>
          </cell>
        </row>
        <row r="694">
          <cell r="C694" t="str">
            <v>RECICLADO</v>
          </cell>
          <cell r="D694">
            <v>1.911</v>
          </cell>
          <cell r="E694">
            <v>9.2460000000000004</v>
          </cell>
        </row>
        <row r="695">
          <cell r="C695" t="str">
            <v>CONCRETO_ASFÁLTICO</v>
          </cell>
          <cell r="D695">
            <v>0.4</v>
          </cell>
          <cell r="E695">
            <v>2.0649999999999999</v>
          </cell>
        </row>
        <row r="696">
          <cell r="C696" t="str">
            <v>CUNETA</v>
          </cell>
          <cell r="D696">
            <v>0.33200000000000002</v>
          </cell>
          <cell r="E696">
            <v>1.712</v>
          </cell>
        </row>
        <row r="697">
          <cell r="C697" t="str">
            <v>BASE_GRANULAR</v>
          </cell>
          <cell r="D697">
            <v>0.76</v>
          </cell>
          <cell r="E697">
            <v>3.927</v>
          </cell>
        </row>
        <row r="698">
          <cell r="C698" t="str">
            <v>RECICLADO</v>
          </cell>
          <cell r="D698">
            <v>1.9019999999999999</v>
          </cell>
          <cell r="E698">
            <v>9.8439999999999994</v>
          </cell>
        </row>
        <row r="699">
          <cell r="C699" t="str">
            <v>CONCRETO_ASFÁLTICO</v>
          </cell>
          <cell r="D699">
            <v>0.4</v>
          </cell>
          <cell r="E699">
            <v>3.5739999999999998</v>
          </cell>
        </row>
        <row r="700">
          <cell r="C700" t="str">
            <v>CUNETA</v>
          </cell>
          <cell r="D700">
            <v>0.33200000000000002</v>
          </cell>
          <cell r="E700">
            <v>2.9630000000000001</v>
          </cell>
        </row>
        <row r="701">
          <cell r="C701" t="str">
            <v>BASE_GRANULAR</v>
          </cell>
          <cell r="D701">
            <v>0.755</v>
          </cell>
          <cell r="E701">
            <v>6.7690000000000001</v>
          </cell>
        </row>
        <row r="702">
          <cell r="C702" t="str">
            <v>RECICLADO</v>
          </cell>
          <cell r="D702">
            <v>1.885</v>
          </cell>
          <cell r="E702">
            <v>16.923999999999999</v>
          </cell>
        </row>
        <row r="703">
          <cell r="C703" t="str">
            <v>CONCRETO_ASFÁLTICO</v>
          </cell>
          <cell r="D703">
            <v>0.4</v>
          </cell>
          <cell r="E703">
            <v>2.8769999999999998</v>
          </cell>
        </row>
        <row r="704">
          <cell r="C704" t="str">
            <v>CUNETA</v>
          </cell>
          <cell r="D704">
            <v>0.33200000000000002</v>
          </cell>
          <cell r="E704">
            <v>2.3849999999999998</v>
          </cell>
        </row>
        <row r="705">
          <cell r="C705" t="str">
            <v>BASE_GRANULAR</v>
          </cell>
          <cell r="D705">
            <v>0.75800000000000001</v>
          </cell>
          <cell r="E705">
            <v>5.4420000000000002</v>
          </cell>
        </row>
        <row r="706">
          <cell r="C706" t="str">
            <v>RECICLADO</v>
          </cell>
          <cell r="D706">
            <v>1.8939999999999999</v>
          </cell>
          <cell r="E706">
            <v>13.595000000000001</v>
          </cell>
        </row>
        <row r="707">
          <cell r="C707" t="str">
            <v>CONCRETO_ASFÁLTICO</v>
          </cell>
          <cell r="D707">
            <v>0.4</v>
          </cell>
          <cell r="E707">
            <v>1.5469999999999999</v>
          </cell>
        </row>
        <row r="708">
          <cell r="C708" t="str">
            <v>CUNETA</v>
          </cell>
          <cell r="D708">
            <v>0.33200000000000002</v>
          </cell>
          <cell r="E708">
            <v>1.2829999999999999</v>
          </cell>
        </row>
        <row r="709">
          <cell r="C709" t="str">
            <v>BASE_GRANULAR</v>
          </cell>
          <cell r="D709">
            <v>0.76</v>
          </cell>
          <cell r="E709">
            <v>2.9359999999999999</v>
          </cell>
        </row>
        <row r="710">
          <cell r="C710" t="str">
            <v>RECICLADO</v>
          </cell>
          <cell r="D710">
            <v>1.905</v>
          </cell>
          <cell r="E710">
            <v>7.3490000000000002</v>
          </cell>
        </row>
        <row r="711">
          <cell r="C711" t="str">
            <v>CONCRETO_ASFÁLTICO</v>
          </cell>
          <cell r="D711">
            <v>0.4</v>
          </cell>
          <cell r="E711">
            <v>3.9990000000000001</v>
          </cell>
        </row>
        <row r="712">
          <cell r="C712" t="str">
            <v>CUNETA</v>
          </cell>
          <cell r="D712">
            <v>0.33200000000000002</v>
          </cell>
          <cell r="E712">
            <v>3.3149999999999999</v>
          </cell>
        </row>
        <row r="713">
          <cell r="C713" t="str">
            <v>BASE_GRANULAR</v>
          </cell>
          <cell r="D713">
            <v>0.76200000000000001</v>
          </cell>
          <cell r="E713">
            <v>7.61</v>
          </cell>
        </row>
        <row r="714">
          <cell r="C714" t="str">
            <v>RECICLADO</v>
          </cell>
          <cell r="D714">
            <v>1.911</v>
          </cell>
          <cell r="E714">
            <v>19.081</v>
          </cell>
        </row>
        <row r="715">
          <cell r="C715" t="str">
            <v>CONCRETO_ASFÁLTICO</v>
          </cell>
          <cell r="D715">
            <v>0.4</v>
          </cell>
          <cell r="E715">
            <v>1.252</v>
          </cell>
        </row>
        <row r="716">
          <cell r="C716" t="str">
            <v>CUNETA</v>
          </cell>
          <cell r="D716">
            <v>0.33200000000000002</v>
          </cell>
          <cell r="E716">
            <v>1.038</v>
          </cell>
        </row>
        <row r="717">
          <cell r="C717" t="str">
            <v>BASE_GRANULAR</v>
          </cell>
          <cell r="D717">
            <v>0.76200000000000001</v>
          </cell>
          <cell r="E717">
            <v>2.3849999999999998</v>
          </cell>
        </row>
        <row r="718">
          <cell r="C718" t="str">
            <v>RECICLADO</v>
          </cell>
          <cell r="D718">
            <v>1.911</v>
          </cell>
          <cell r="E718">
            <v>5.984</v>
          </cell>
        </row>
        <row r="719">
          <cell r="C719" t="str">
            <v>CONCRETO_ASFÁLTICO</v>
          </cell>
          <cell r="D719">
            <v>0.4</v>
          </cell>
          <cell r="E719">
            <v>0</v>
          </cell>
        </row>
        <row r="720">
          <cell r="C720" t="str">
            <v>CUNETA</v>
          </cell>
          <cell r="D720">
            <v>0.33200000000000002</v>
          </cell>
          <cell r="E720">
            <v>0</v>
          </cell>
        </row>
        <row r="721">
          <cell r="C721" t="str">
            <v>BASE_GRANULAR</v>
          </cell>
          <cell r="D721">
            <v>0.76200000000000001</v>
          </cell>
          <cell r="E721">
            <v>0</v>
          </cell>
        </row>
        <row r="722">
          <cell r="C722" t="str">
            <v>RECICLADO</v>
          </cell>
          <cell r="D722">
            <v>1.911</v>
          </cell>
          <cell r="E722">
            <v>0</v>
          </cell>
        </row>
        <row r="723">
          <cell r="C723" t="str">
            <v>CONCRETO_ASFÁLTICO</v>
          </cell>
          <cell r="D723">
            <v>0.4</v>
          </cell>
          <cell r="E723">
            <v>2.7469999999999999</v>
          </cell>
        </row>
        <row r="724">
          <cell r="C724" t="str">
            <v>CUNETA</v>
          </cell>
          <cell r="D724">
            <v>0.33200000000000002</v>
          </cell>
          <cell r="E724">
            <v>2.2770000000000001</v>
          </cell>
        </row>
        <row r="725">
          <cell r="C725" t="str">
            <v>BASE_GRANULAR</v>
          </cell>
          <cell r="D725">
            <v>0.76200000000000001</v>
          </cell>
          <cell r="E725">
            <v>5.2320000000000002</v>
          </cell>
        </row>
        <row r="726">
          <cell r="C726" t="str">
            <v>RECICLADO</v>
          </cell>
          <cell r="D726">
            <v>1.911</v>
          </cell>
          <cell r="E726">
            <v>13.127000000000001</v>
          </cell>
        </row>
        <row r="727">
          <cell r="C727" t="str">
            <v>CONCRETO_ASFÁLTICO</v>
          </cell>
          <cell r="D727">
            <v>0.4</v>
          </cell>
          <cell r="E727">
            <v>3.9990000000000001</v>
          </cell>
        </row>
        <row r="728">
          <cell r="C728" t="str">
            <v>CUNETA</v>
          </cell>
          <cell r="D728">
            <v>0.33200000000000002</v>
          </cell>
          <cell r="E728">
            <v>3.3149999999999999</v>
          </cell>
        </row>
        <row r="729">
          <cell r="C729" t="str">
            <v>BASE_GRANULAR</v>
          </cell>
          <cell r="D729">
            <v>0.755</v>
          </cell>
          <cell r="E729">
            <v>7.5810000000000004</v>
          </cell>
        </row>
        <row r="730">
          <cell r="C730" t="str">
            <v>RECICLADO</v>
          </cell>
          <cell r="D730">
            <v>1.8819999999999999</v>
          </cell>
          <cell r="E730">
            <v>18.965</v>
          </cell>
        </row>
        <row r="731">
          <cell r="C731" t="str">
            <v>CONCRETO_ASFÁLTICO</v>
          </cell>
          <cell r="D731">
            <v>0.4</v>
          </cell>
          <cell r="E731">
            <v>5.2999999999999999E-2</v>
          </cell>
        </row>
        <row r="732">
          <cell r="C732" t="str">
            <v>CUNETA</v>
          </cell>
          <cell r="D732">
            <v>0.33200000000000002</v>
          </cell>
          <cell r="E732">
            <v>4.3999999999999997E-2</v>
          </cell>
        </row>
        <row r="733">
          <cell r="C733" t="str">
            <v>BASE_GRANULAR</v>
          </cell>
          <cell r="D733">
            <v>0.754</v>
          </cell>
          <cell r="E733">
            <v>9.9000000000000005E-2</v>
          </cell>
        </row>
        <row r="734">
          <cell r="C734" t="str">
            <v>RECICLADO</v>
          </cell>
          <cell r="D734">
            <v>1.881</v>
          </cell>
          <cell r="E734">
            <v>0.247</v>
          </cell>
        </row>
        <row r="735">
          <cell r="C735" t="str">
            <v>CONCRETO_ASFÁLTICO</v>
          </cell>
          <cell r="D735">
            <v>0.4</v>
          </cell>
          <cell r="E735">
            <v>0.246</v>
          </cell>
        </row>
        <row r="736">
          <cell r="C736" t="str">
            <v>CUNETA</v>
          </cell>
          <cell r="D736">
            <v>0.33200000000000002</v>
          </cell>
          <cell r="E736">
            <v>0.20399999999999999</v>
          </cell>
        </row>
        <row r="737">
          <cell r="C737" t="str">
            <v>BASE_GRANULAR</v>
          </cell>
          <cell r="D737">
            <v>0.755</v>
          </cell>
          <cell r="E737">
            <v>0.46500000000000002</v>
          </cell>
        </row>
        <row r="738">
          <cell r="C738" t="str">
            <v>RECICLADO</v>
          </cell>
          <cell r="D738">
            <v>1.8819999999999999</v>
          </cell>
          <cell r="E738">
            <v>1.1579999999999999</v>
          </cell>
        </row>
        <row r="739">
          <cell r="C739" t="str">
            <v>CONCRETO_ASFÁLTICO</v>
          </cell>
          <cell r="D739">
            <v>0.4</v>
          </cell>
          <cell r="E739">
            <v>3.7</v>
          </cell>
        </row>
        <row r="740">
          <cell r="C740" t="str">
            <v>CUNETA</v>
          </cell>
          <cell r="D740">
            <v>0.33200000000000002</v>
          </cell>
          <cell r="E740">
            <v>3.0680000000000001</v>
          </cell>
        </row>
        <row r="741">
          <cell r="C741" t="str">
            <v>BASE_GRANULAR</v>
          </cell>
          <cell r="D741">
            <v>0.76200000000000001</v>
          </cell>
          <cell r="E741">
            <v>7.0149999999999997</v>
          </cell>
        </row>
        <row r="742">
          <cell r="C742" t="str">
            <v>RECICLADO</v>
          </cell>
          <cell r="D742">
            <v>1.911</v>
          </cell>
          <cell r="E742">
            <v>17.548999999999999</v>
          </cell>
        </row>
        <row r="743">
          <cell r="C743" t="str">
            <v>CONCRETO_ASFÁLTICO</v>
          </cell>
          <cell r="D743">
            <v>0.4</v>
          </cell>
          <cell r="E743">
            <v>1.9379999999999999</v>
          </cell>
        </row>
        <row r="744">
          <cell r="C744" t="str">
            <v>CUNETA</v>
          </cell>
          <cell r="D744">
            <v>0.33200000000000002</v>
          </cell>
          <cell r="E744">
            <v>1.607</v>
          </cell>
        </row>
        <row r="745">
          <cell r="C745" t="str">
            <v>BASE_GRANULAR</v>
          </cell>
          <cell r="D745">
            <v>0.76200000000000001</v>
          </cell>
          <cell r="E745">
            <v>3.6920000000000002</v>
          </cell>
        </row>
        <row r="746">
          <cell r="C746" t="str">
            <v>RECICLADO</v>
          </cell>
          <cell r="D746">
            <v>1.911</v>
          </cell>
          <cell r="E746">
            <v>9.2639999999999993</v>
          </cell>
        </row>
        <row r="747">
          <cell r="C747" t="str">
            <v>CONCRETO_ASFÁLTICO</v>
          </cell>
          <cell r="D747">
            <v>0.4</v>
          </cell>
          <cell r="E747">
            <v>2.0609999999999999</v>
          </cell>
        </row>
        <row r="748">
          <cell r="C748" t="str">
            <v>CUNETA</v>
          </cell>
          <cell r="D748">
            <v>0.33200000000000002</v>
          </cell>
          <cell r="E748">
            <v>1.708</v>
          </cell>
        </row>
        <row r="749">
          <cell r="C749" t="str">
            <v>BASE_GRANULAR</v>
          </cell>
          <cell r="D749">
            <v>0.76200000000000001</v>
          </cell>
          <cell r="E749">
            <v>3.9249999999999998</v>
          </cell>
        </row>
        <row r="750">
          <cell r="C750" t="str">
            <v>RECICLADO</v>
          </cell>
          <cell r="D750">
            <v>1.911</v>
          </cell>
          <cell r="E750">
            <v>9.8480000000000008</v>
          </cell>
        </row>
        <row r="751">
          <cell r="C751" t="str">
            <v>CONCRETO_ASFÁLTICO</v>
          </cell>
          <cell r="D751">
            <v>0.4</v>
          </cell>
          <cell r="E751">
            <v>3.5779999999999998</v>
          </cell>
        </row>
        <row r="752">
          <cell r="C752" t="str">
            <v>CUNETA</v>
          </cell>
          <cell r="D752">
            <v>0.33200000000000002</v>
          </cell>
          <cell r="E752">
            <v>2.9660000000000002</v>
          </cell>
        </row>
        <row r="753">
          <cell r="C753" t="str">
            <v>BASE_GRANULAR</v>
          </cell>
          <cell r="D753">
            <v>0.755</v>
          </cell>
          <cell r="E753">
            <v>6.7830000000000004</v>
          </cell>
        </row>
        <row r="754">
          <cell r="C754" t="str">
            <v>RECICLADO</v>
          </cell>
          <cell r="D754">
            <v>1.8819999999999999</v>
          </cell>
          <cell r="E754">
            <v>16.969000000000001</v>
          </cell>
        </row>
        <row r="755">
          <cell r="C755" t="str">
            <v>CONCRETO_ASFÁLTICO</v>
          </cell>
          <cell r="D755">
            <v>0.4</v>
          </cell>
          <cell r="E755">
            <v>0.42099999999999999</v>
          </cell>
        </row>
        <row r="756">
          <cell r="C756" t="str">
            <v>CUNETA</v>
          </cell>
          <cell r="D756">
            <v>0.33200000000000002</v>
          </cell>
          <cell r="E756">
            <v>0.34899999999999998</v>
          </cell>
        </row>
        <row r="757">
          <cell r="C757" t="str">
            <v>BASE_GRANULAR</v>
          </cell>
          <cell r="D757">
            <v>0.754</v>
          </cell>
          <cell r="E757">
            <v>0.79400000000000004</v>
          </cell>
        </row>
        <row r="758">
          <cell r="C758" t="str">
            <v>RECICLADO</v>
          </cell>
          <cell r="D758">
            <v>1.881</v>
          </cell>
          <cell r="E758">
            <v>1.9810000000000001</v>
          </cell>
        </row>
        <row r="759">
          <cell r="C759" t="str">
            <v>CONCRETO_ASFÁLTICO</v>
          </cell>
          <cell r="D759">
            <v>0.4</v>
          </cell>
          <cell r="E759">
            <v>2.85</v>
          </cell>
        </row>
        <row r="760">
          <cell r="C760" t="str">
            <v>CUNETA</v>
          </cell>
          <cell r="D760">
            <v>0.33200000000000002</v>
          </cell>
          <cell r="E760">
            <v>2.363</v>
          </cell>
        </row>
        <row r="761">
          <cell r="C761" t="str">
            <v>BASE_GRANULAR</v>
          </cell>
          <cell r="D761">
            <v>0.75800000000000001</v>
          </cell>
          <cell r="E761">
            <v>5.3890000000000002</v>
          </cell>
        </row>
        <row r="762">
          <cell r="C762" t="str">
            <v>RECICLADO</v>
          </cell>
          <cell r="D762">
            <v>1.8959999999999999</v>
          </cell>
          <cell r="E762">
            <v>13.459</v>
          </cell>
        </row>
        <row r="763">
          <cell r="C763" t="str">
            <v>CONCRETO_ASFÁLTICO</v>
          </cell>
          <cell r="D763">
            <v>0.4</v>
          </cell>
          <cell r="E763">
            <v>1.149</v>
          </cell>
        </row>
        <row r="764">
          <cell r="C764" t="str">
            <v>CUNETA</v>
          </cell>
          <cell r="D764">
            <v>0.33200000000000002</v>
          </cell>
          <cell r="E764">
            <v>0.95199999999999996</v>
          </cell>
        </row>
        <row r="765">
          <cell r="C765" t="str">
            <v>BASE_GRANULAR</v>
          </cell>
          <cell r="D765">
            <v>0.76</v>
          </cell>
          <cell r="E765">
            <v>2.181</v>
          </cell>
        </row>
        <row r="766">
          <cell r="C766" t="str">
            <v>RECICLADO</v>
          </cell>
          <cell r="D766">
            <v>1.905</v>
          </cell>
          <cell r="E766">
            <v>5.4610000000000003</v>
          </cell>
        </row>
        <row r="767">
          <cell r="C767" t="str">
            <v>CONCRETO_ASFÁLTICO</v>
          </cell>
          <cell r="D767">
            <v>0.4</v>
          </cell>
          <cell r="E767">
            <v>3.9990000000000001</v>
          </cell>
        </row>
        <row r="768">
          <cell r="C768" t="str">
            <v>CUNETA</v>
          </cell>
          <cell r="D768">
            <v>0.33200000000000002</v>
          </cell>
          <cell r="E768">
            <v>3.3149999999999999</v>
          </cell>
        </row>
        <row r="769">
          <cell r="C769" t="str">
            <v>BASE_GRANULAR</v>
          </cell>
          <cell r="D769">
            <v>0.76200000000000001</v>
          </cell>
          <cell r="E769">
            <v>7.6139999999999999</v>
          </cell>
        </row>
        <row r="770">
          <cell r="C770" t="str">
            <v>RECICLADO</v>
          </cell>
          <cell r="D770">
            <v>1.911</v>
          </cell>
          <cell r="E770">
            <v>19.100999999999999</v>
          </cell>
        </row>
        <row r="771">
          <cell r="C771" t="str">
            <v>CONCRETO_ASFÁLTICO</v>
          </cell>
          <cell r="D771">
            <v>0.4</v>
          </cell>
          <cell r="E771">
            <v>0.49099999999999999</v>
          </cell>
        </row>
        <row r="772">
          <cell r="C772" t="str">
            <v>CUNETA</v>
          </cell>
          <cell r="D772">
            <v>0.33200000000000002</v>
          </cell>
          <cell r="E772">
            <v>0.40699999999999997</v>
          </cell>
        </row>
        <row r="773">
          <cell r="C773" t="str">
            <v>BASE_GRANULAR</v>
          </cell>
          <cell r="D773">
            <v>0.76200000000000001</v>
          </cell>
          <cell r="E773">
            <v>0.93500000000000005</v>
          </cell>
        </row>
        <row r="774">
          <cell r="C774" t="str">
            <v>RECICLADO</v>
          </cell>
          <cell r="D774">
            <v>1.911</v>
          </cell>
          <cell r="E774">
            <v>2.3460000000000001</v>
          </cell>
        </row>
        <row r="775">
          <cell r="C775" t="str">
            <v>CONCRETO_ASFÁLTICO</v>
          </cell>
          <cell r="D775">
            <v>0.4</v>
          </cell>
          <cell r="E775">
            <v>3.508</v>
          </cell>
        </row>
        <row r="776">
          <cell r="C776" t="str">
            <v>CUNETA</v>
          </cell>
          <cell r="D776">
            <v>0.33200000000000002</v>
          </cell>
          <cell r="E776">
            <v>2.9089999999999998</v>
          </cell>
        </row>
        <row r="777">
          <cell r="C777" t="str">
            <v>BASE_GRANULAR</v>
          </cell>
          <cell r="D777">
            <v>0.76200000000000001</v>
          </cell>
          <cell r="E777">
            <v>6.6980000000000004</v>
          </cell>
        </row>
        <row r="778">
          <cell r="C778" t="str">
            <v>RECICLADO</v>
          </cell>
          <cell r="D778">
            <v>1.911</v>
          </cell>
          <cell r="E778">
            <v>16.841999999999999</v>
          </cell>
        </row>
        <row r="779">
          <cell r="C779" t="str">
            <v>CONCRETO_ASFÁLTICO</v>
          </cell>
          <cell r="D779">
            <v>0.4</v>
          </cell>
          <cell r="E779">
            <v>3.9990000000000001</v>
          </cell>
        </row>
        <row r="780">
          <cell r="C780" t="str">
            <v>CUNETA</v>
          </cell>
          <cell r="D780">
            <v>0.33200000000000002</v>
          </cell>
          <cell r="E780">
            <v>3.3149999999999999</v>
          </cell>
        </row>
        <row r="781">
          <cell r="C781" t="str">
            <v>BASE_GRANULAR</v>
          </cell>
          <cell r="D781">
            <v>0.76200000000000001</v>
          </cell>
          <cell r="E781">
            <v>7.6349999999999998</v>
          </cell>
        </row>
        <row r="782">
          <cell r="C782" t="str">
            <v>RECICLADO</v>
          </cell>
          <cell r="D782">
            <v>1.911</v>
          </cell>
          <cell r="E782">
            <v>19.198</v>
          </cell>
        </row>
        <row r="783">
          <cell r="C783" t="str">
            <v>CONCRETO_ASFÁLTICO</v>
          </cell>
          <cell r="D783">
            <v>0.4</v>
          </cell>
          <cell r="E783">
            <v>1.2190000000000001</v>
          </cell>
        </row>
        <row r="784">
          <cell r="C784" t="str">
            <v>CUNETA</v>
          </cell>
          <cell r="D784">
            <v>0.33200000000000002</v>
          </cell>
          <cell r="E784">
            <v>1.0109999999999999</v>
          </cell>
        </row>
        <row r="785">
          <cell r="C785" t="str">
            <v>BASE_GRANULAR</v>
          </cell>
          <cell r="D785">
            <v>0.76200000000000001</v>
          </cell>
          <cell r="E785">
            <v>2.3279999999999998</v>
          </cell>
        </row>
        <row r="786">
          <cell r="C786" t="str">
            <v>RECICLADO</v>
          </cell>
          <cell r="D786">
            <v>1.911</v>
          </cell>
          <cell r="E786">
            <v>5.8529999999999998</v>
          </cell>
        </row>
        <row r="787">
          <cell r="C787" t="str">
            <v>CONCRETO_ASFÁLTICO</v>
          </cell>
          <cell r="D787">
            <v>0.4</v>
          </cell>
          <cell r="E787">
            <v>2.78</v>
          </cell>
        </row>
        <row r="788">
          <cell r="C788" t="str">
            <v>CUNETA</v>
          </cell>
          <cell r="D788">
            <v>0.33200000000000002</v>
          </cell>
          <cell r="E788">
            <v>2.3039999999999998</v>
          </cell>
        </row>
        <row r="789">
          <cell r="C789" t="str">
            <v>BASE_GRANULAR</v>
          </cell>
          <cell r="D789">
            <v>0.76200000000000001</v>
          </cell>
          <cell r="E789">
            <v>5.2969999999999997</v>
          </cell>
        </row>
        <row r="790">
          <cell r="C790" t="str">
            <v>RECICLADO</v>
          </cell>
          <cell r="D790">
            <v>1.911</v>
          </cell>
          <cell r="E790">
            <v>13.295999999999999</v>
          </cell>
        </row>
        <row r="791">
          <cell r="C791" t="str">
            <v>CONCRETO_ASFÁLTICO</v>
          </cell>
          <cell r="D791">
            <v>0.4</v>
          </cell>
          <cell r="E791">
            <v>2.859</v>
          </cell>
        </row>
        <row r="792">
          <cell r="C792" t="str">
            <v>CUNETA</v>
          </cell>
          <cell r="D792">
            <v>0.33200000000000002</v>
          </cell>
          <cell r="E792">
            <v>2.37</v>
          </cell>
        </row>
        <row r="793">
          <cell r="C793" t="str">
            <v>BASE_GRANULAR</v>
          </cell>
          <cell r="D793">
            <v>0.75800000000000001</v>
          </cell>
          <cell r="E793">
            <v>5.4329999999999998</v>
          </cell>
        </row>
        <row r="794">
          <cell r="C794" t="str">
            <v>RECICLADO</v>
          </cell>
          <cell r="D794">
            <v>1.8959999999999999</v>
          </cell>
          <cell r="E794">
            <v>13.614000000000001</v>
          </cell>
        </row>
        <row r="795">
          <cell r="C795" t="str">
            <v>CONCRETO_ASFÁLTICO</v>
          </cell>
          <cell r="D795">
            <v>0.4</v>
          </cell>
          <cell r="E795">
            <v>1.1399999999999999</v>
          </cell>
        </row>
        <row r="796">
          <cell r="C796" t="str">
            <v>CUNETA</v>
          </cell>
          <cell r="D796">
            <v>0.33200000000000002</v>
          </cell>
          <cell r="E796">
            <v>0.94499999999999995</v>
          </cell>
        </row>
        <row r="797">
          <cell r="C797" t="str">
            <v>BASE_GRANULAR</v>
          </cell>
          <cell r="D797">
            <v>0.75600000000000001</v>
          </cell>
          <cell r="E797">
            <v>2.1579999999999999</v>
          </cell>
        </row>
        <row r="798">
          <cell r="C798" t="str">
            <v>RECICLADO</v>
          </cell>
          <cell r="D798">
            <v>1.887</v>
          </cell>
          <cell r="E798">
            <v>5.3920000000000003</v>
          </cell>
        </row>
        <row r="799">
          <cell r="C799" t="str">
            <v>CONCRETO_ASFÁLTICO</v>
          </cell>
          <cell r="D799">
            <v>0.4</v>
          </cell>
          <cell r="E799">
            <v>6.234</v>
          </cell>
        </row>
        <row r="800">
          <cell r="C800" t="str">
            <v>CUNETA</v>
          </cell>
          <cell r="D800">
            <v>0.33200000000000002</v>
          </cell>
          <cell r="E800">
            <v>5.1680000000000001</v>
          </cell>
        </row>
        <row r="801">
          <cell r="C801" t="str">
            <v>BASE_GRANULAR</v>
          </cell>
          <cell r="D801">
            <v>0.75800000000000001</v>
          </cell>
          <cell r="E801">
            <v>11.798999999999999</v>
          </cell>
        </row>
        <row r="802">
          <cell r="C802" t="str">
            <v>RECICLADO</v>
          </cell>
          <cell r="D802">
            <v>1.8959999999999999</v>
          </cell>
          <cell r="E802">
            <v>29.486000000000001</v>
          </cell>
        </row>
        <row r="803">
          <cell r="C803" t="str">
            <v>CONCRETO_ASFÁLTICO</v>
          </cell>
          <cell r="D803">
            <v>0.4</v>
          </cell>
          <cell r="E803">
            <v>1.764</v>
          </cell>
        </row>
        <row r="804">
          <cell r="C804" t="str">
            <v>CUNETA</v>
          </cell>
          <cell r="D804">
            <v>0.33200000000000002</v>
          </cell>
          <cell r="E804">
            <v>1.462</v>
          </cell>
        </row>
        <row r="805">
          <cell r="C805" t="str">
            <v>BASE_GRANULAR</v>
          </cell>
          <cell r="D805">
            <v>0.76100000000000001</v>
          </cell>
          <cell r="E805">
            <v>3.35</v>
          </cell>
        </row>
        <row r="806">
          <cell r="C806" t="str">
            <v>RECICLADO</v>
          </cell>
          <cell r="D806">
            <v>1.9079999999999999</v>
          </cell>
          <cell r="E806">
            <v>8.3889999999999993</v>
          </cell>
        </row>
        <row r="807">
          <cell r="C807" t="str">
            <v>CONCRETO_ASFÁLTICO</v>
          </cell>
          <cell r="D807">
            <v>0.4</v>
          </cell>
          <cell r="E807">
            <v>3.875</v>
          </cell>
        </row>
        <row r="808">
          <cell r="C808" t="str">
            <v>CUNETA</v>
          </cell>
          <cell r="D808">
            <v>0.33200000000000002</v>
          </cell>
          <cell r="E808">
            <v>3.2120000000000002</v>
          </cell>
        </row>
        <row r="809">
          <cell r="C809" t="str">
            <v>BASE_GRANULAR</v>
          </cell>
          <cell r="D809">
            <v>0.76200000000000001</v>
          </cell>
          <cell r="E809">
            <v>7.3780000000000001</v>
          </cell>
        </row>
        <row r="810">
          <cell r="C810" t="str">
            <v>RECICLADO</v>
          </cell>
          <cell r="D810">
            <v>1.911</v>
          </cell>
          <cell r="E810">
            <v>18.507999999999999</v>
          </cell>
        </row>
        <row r="811">
          <cell r="C811" t="str">
            <v>CONCRETO_ASFÁLTICO</v>
          </cell>
          <cell r="D811">
            <v>0.4</v>
          </cell>
          <cell r="E811">
            <v>0.124</v>
          </cell>
        </row>
        <row r="812">
          <cell r="C812" t="str">
            <v>CUNETA</v>
          </cell>
          <cell r="D812">
            <v>0.33200000000000002</v>
          </cell>
          <cell r="E812">
            <v>0.10299999999999999</v>
          </cell>
        </row>
        <row r="813">
          <cell r="C813" t="str">
            <v>BASE_GRANULAR</v>
          </cell>
          <cell r="D813">
            <v>0.76200000000000001</v>
          </cell>
          <cell r="E813">
            <v>0.23699999999999999</v>
          </cell>
        </row>
        <row r="814">
          <cell r="C814" t="str">
            <v>RECICLADO</v>
          </cell>
          <cell r="D814">
            <v>1.911</v>
          </cell>
          <cell r="E814">
            <v>0.59499999999999997</v>
          </cell>
        </row>
        <row r="815">
          <cell r="C815" t="str">
            <v>CONCRETO_ASFÁLTICO</v>
          </cell>
          <cell r="D815">
            <v>0.4</v>
          </cell>
          <cell r="E815">
            <v>3.9990000000000001</v>
          </cell>
        </row>
        <row r="816">
          <cell r="C816" t="str">
            <v>CUNETA</v>
          </cell>
          <cell r="D816">
            <v>0.33200000000000002</v>
          </cell>
          <cell r="E816">
            <v>3.3149999999999999</v>
          </cell>
        </row>
        <row r="817">
          <cell r="C817" t="str">
            <v>BASE_GRANULAR</v>
          </cell>
          <cell r="D817">
            <v>0.76200000000000001</v>
          </cell>
          <cell r="E817">
            <v>7.6239999999999997</v>
          </cell>
        </row>
        <row r="818">
          <cell r="C818" t="str">
            <v>RECICLADO</v>
          </cell>
          <cell r="D818">
            <v>1.911</v>
          </cell>
          <cell r="E818">
            <v>19.143000000000001</v>
          </cell>
        </row>
        <row r="819">
          <cell r="C819" t="str">
            <v>CONCRETO_ASFÁLTICO</v>
          </cell>
          <cell r="D819">
            <v>0.4</v>
          </cell>
          <cell r="E819">
            <v>3.4390000000000001</v>
          </cell>
        </row>
        <row r="820">
          <cell r="C820" t="str">
            <v>CUNETA</v>
          </cell>
          <cell r="D820">
            <v>0.33200000000000002</v>
          </cell>
          <cell r="E820">
            <v>2.851</v>
          </cell>
        </row>
        <row r="821">
          <cell r="C821" t="str">
            <v>BASE_GRANULAR</v>
          </cell>
          <cell r="D821">
            <v>0.76200000000000001</v>
          </cell>
          <cell r="E821">
            <v>6.5570000000000004</v>
          </cell>
        </row>
        <row r="822">
          <cell r="C822" t="str">
            <v>RECICLADO</v>
          </cell>
          <cell r="D822">
            <v>1.911</v>
          </cell>
          <cell r="E822">
            <v>16.463999999999999</v>
          </cell>
        </row>
        <row r="823">
          <cell r="C823" t="str">
            <v>CONCRETO_ASFÁLTICO</v>
          </cell>
          <cell r="D823">
            <v>0.4</v>
          </cell>
          <cell r="E823">
            <v>0.56000000000000005</v>
          </cell>
        </row>
        <row r="824">
          <cell r="C824" t="str">
            <v>CUNETA</v>
          </cell>
          <cell r="D824">
            <v>0.33200000000000002</v>
          </cell>
          <cell r="E824">
            <v>0.46400000000000002</v>
          </cell>
        </row>
        <row r="825">
          <cell r="C825" t="str">
            <v>BASE_GRANULAR</v>
          </cell>
          <cell r="D825">
            <v>0.76200000000000001</v>
          </cell>
          <cell r="E825">
            <v>1.0660000000000001</v>
          </cell>
        </row>
        <row r="826">
          <cell r="C826" t="str">
            <v>RECICLADO</v>
          </cell>
          <cell r="D826">
            <v>1.911</v>
          </cell>
          <cell r="E826">
            <v>2.6749999999999998</v>
          </cell>
        </row>
        <row r="827">
          <cell r="C827" t="str">
            <v>CONCRETO_ASFÁLTICO</v>
          </cell>
          <cell r="D827">
            <v>0.4</v>
          </cell>
          <cell r="E827">
            <v>3.9990000000000001</v>
          </cell>
        </row>
        <row r="828">
          <cell r="C828" t="str">
            <v>CUNETA</v>
          </cell>
          <cell r="D828">
            <v>0.33200000000000002</v>
          </cell>
          <cell r="E828">
            <v>3.3149999999999999</v>
          </cell>
        </row>
        <row r="829">
          <cell r="C829" t="str">
            <v>BASE_GRANULAR</v>
          </cell>
          <cell r="D829">
            <v>0.76</v>
          </cell>
          <cell r="E829">
            <v>7.609</v>
          </cell>
        </row>
        <row r="830">
          <cell r="C830" t="str">
            <v>RECICLADO</v>
          </cell>
          <cell r="D830">
            <v>1.903</v>
          </cell>
          <cell r="E830">
            <v>19.077999999999999</v>
          </cell>
        </row>
        <row r="831">
          <cell r="C831" t="str">
            <v>CONCRETO_ASFÁLTICO</v>
          </cell>
          <cell r="D831">
            <v>0.4</v>
          </cell>
          <cell r="E831">
            <v>1.08</v>
          </cell>
        </row>
        <row r="832">
          <cell r="C832" t="str">
            <v>CUNETA</v>
          </cell>
          <cell r="D832">
            <v>0.33200000000000002</v>
          </cell>
          <cell r="E832">
            <v>0.89500000000000002</v>
          </cell>
        </row>
        <row r="833">
          <cell r="C833" t="str">
            <v>BASE_GRANULAR</v>
          </cell>
          <cell r="D833">
            <v>0.75800000000000001</v>
          </cell>
          <cell r="E833">
            <v>2.0489999999999999</v>
          </cell>
        </row>
        <row r="834">
          <cell r="C834" t="str">
            <v>RECICLADO</v>
          </cell>
          <cell r="D834">
            <v>1.8959999999999999</v>
          </cell>
          <cell r="E834">
            <v>5.13</v>
          </cell>
        </row>
        <row r="835">
          <cell r="C835" t="str">
            <v>CONCRETO_ASFÁLTICO</v>
          </cell>
          <cell r="D835">
            <v>0.4</v>
          </cell>
          <cell r="E835">
            <v>6.9180000000000001</v>
          </cell>
        </row>
        <row r="836">
          <cell r="C836" t="str">
            <v>CUNETA</v>
          </cell>
          <cell r="D836">
            <v>0.33200000000000002</v>
          </cell>
          <cell r="E836">
            <v>5.7350000000000003</v>
          </cell>
        </row>
        <row r="837">
          <cell r="C837" t="str">
            <v>BASE_GRANULAR</v>
          </cell>
          <cell r="D837">
            <v>0.754</v>
          </cell>
          <cell r="E837">
            <v>13.081</v>
          </cell>
        </row>
        <row r="838">
          <cell r="C838" t="str">
            <v>RECICLADO</v>
          </cell>
          <cell r="D838">
            <v>1.881</v>
          </cell>
          <cell r="E838">
            <v>32.668999999999997</v>
          </cell>
        </row>
        <row r="839">
          <cell r="C839" t="str">
            <v>CONCRETO_ASFÁLTICO</v>
          </cell>
          <cell r="D839">
            <v>0.4</v>
          </cell>
          <cell r="E839">
            <v>7.9980000000000002</v>
          </cell>
        </row>
        <row r="840">
          <cell r="C840" t="str">
            <v>CUNETA</v>
          </cell>
          <cell r="D840">
            <v>0.33200000000000002</v>
          </cell>
          <cell r="E840">
            <v>6.6310000000000002</v>
          </cell>
        </row>
        <row r="841">
          <cell r="C841" t="str">
            <v>BASE_GRANULAR</v>
          </cell>
          <cell r="D841">
            <v>0.754</v>
          </cell>
          <cell r="E841">
            <v>15.086</v>
          </cell>
        </row>
        <row r="842">
          <cell r="C842" t="str">
            <v>RECICLADO</v>
          </cell>
          <cell r="D842">
            <v>1.881</v>
          </cell>
          <cell r="E842">
            <v>37.616999999999997</v>
          </cell>
        </row>
        <row r="843">
          <cell r="C843" t="str">
            <v>CONCRETO_ASFÁLTICO</v>
          </cell>
          <cell r="D843">
            <v>0.4</v>
          </cell>
          <cell r="E843">
            <v>7.9980000000000002</v>
          </cell>
        </row>
        <row r="844">
          <cell r="C844" t="str">
            <v>CUNETA</v>
          </cell>
          <cell r="D844">
            <v>0.33200000000000002</v>
          </cell>
          <cell r="E844">
            <v>6.6310000000000002</v>
          </cell>
        </row>
        <row r="845">
          <cell r="C845" t="str">
            <v>BASE_GRANULAR</v>
          </cell>
          <cell r="D845">
            <v>0.75700000000000001</v>
          </cell>
          <cell r="E845">
            <v>15.113</v>
          </cell>
        </row>
        <row r="846">
          <cell r="C846" t="str">
            <v>RECICLADO</v>
          </cell>
          <cell r="D846">
            <v>1.8919999999999999</v>
          </cell>
          <cell r="E846">
            <v>37.728999999999999</v>
          </cell>
        </row>
        <row r="847">
          <cell r="C847" t="str">
            <v>CONCRETO_ASFÁLTICO</v>
          </cell>
          <cell r="D847">
            <v>0.4</v>
          </cell>
          <cell r="E847">
            <v>0.68200000000000005</v>
          </cell>
        </row>
        <row r="848">
          <cell r="C848" t="str">
            <v>CUNETA</v>
          </cell>
          <cell r="D848">
            <v>0.33200000000000002</v>
          </cell>
          <cell r="E848">
            <v>0.56499999999999995</v>
          </cell>
        </row>
        <row r="849">
          <cell r="C849" t="str">
            <v>BASE_GRANULAR</v>
          </cell>
          <cell r="D849">
            <v>0.75800000000000001</v>
          </cell>
          <cell r="E849">
            <v>1.2909999999999999</v>
          </cell>
        </row>
        <row r="850">
          <cell r="C850" t="str">
            <v>RECICLADO</v>
          </cell>
          <cell r="D850">
            <v>1.8959999999999999</v>
          </cell>
          <cell r="E850">
            <v>3.2280000000000002</v>
          </cell>
        </row>
        <row r="851">
          <cell r="C851" t="str">
            <v>CONCRETO_ASFÁLTICO</v>
          </cell>
          <cell r="D851">
            <v>0.4</v>
          </cell>
          <cell r="E851">
            <v>3.3180000000000001</v>
          </cell>
        </row>
        <row r="852">
          <cell r="C852" t="str">
            <v>CUNETA</v>
          </cell>
          <cell r="D852">
            <v>0.33200000000000002</v>
          </cell>
          <cell r="E852">
            <v>2.75</v>
          </cell>
        </row>
        <row r="853">
          <cell r="C853" t="str">
            <v>BASE_GRANULAR</v>
          </cell>
          <cell r="D853">
            <v>0.76200000000000001</v>
          </cell>
          <cell r="E853">
            <v>6.3029999999999999</v>
          </cell>
        </row>
        <row r="854">
          <cell r="C854" t="str">
            <v>RECICLADO</v>
          </cell>
          <cell r="D854">
            <v>1.911</v>
          </cell>
          <cell r="E854">
            <v>15.792</v>
          </cell>
        </row>
        <row r="855">
          <cell r="C855" t="str">
            <v>CONCRETO_ASFÁLTICO</v>
          </cell>
          <cell r="D855">
            <v>0.4</v>
          </cell>
          <cell r="E855">
            <v>3.9990000000000001</v>
          </cell>
        </row>
        <row r="856">
          <cell r="C856" t="str">
            <v>CUNETA</v>
          </cell>
          <cell r="D856">
            <v>0.33200000000000002</v>
          </cell>
          <cell r="E856">
            <v>3.3149999999999999</v>
          </cell>
        </row>
        <row r="857">
          <cell r="C857" t="str">
            <v>BASE_GRANULAR</v>
          </cell>
          <cell r="D857">
            <v>0.76200000000000001</v>
          </cell>
          <cell r="E857">
            <v>7.617</v>
          </cell>
        </row>
        <row r="858">
          <cell r="C858" t="str">
            <v>RECICLADO</v>
          </cell>
          <cell r="D858">
            <v>1.911</v>
          </cell>
          <cell r="E858">
            <v>19.111999999999998</v>
          </cell>
        </row>
        <row r="859">
          <cell r="C859" t="str">
            <v>CONCRETO_ASFÁLTICO</v>
          </cell>
          <cell r="D859">
            <v>0.4</v>
          </cell>
          <cell r="E859">
            <v>8.2000000000000003E-2</v>
          </cell>
        </row>
        <row r="860">
          <cell r="C860" t="str">
            <v>CUNETA</v>
          </cell>
          <cell r="D860">
            <v>0.33200000000000002</v>
          </cell>
          <cell r="E860">
            <v>6.8000000000000005E-2</v>
          </cell>
        </row>
        <row r="861">
          <cell r="C861" t="str">
            <v>BASE_GRANULAR</v>
          </cell>
          <cell r="D861">
            <v>0.76200000000000001</v>
          </cell>
          <cell r="E861">
            <v>0.156</v>
          </cell>
        </row>
        <row r="862">
          <cell r="C862" t="str">
            <v>RECICLADO</v>
          </cell>
          <cell r="D862">
            <v>1.911</v>
          </cell>
          <cell r="E862">
            <v>0.39100000000000001</v>
          </cell>
        </row>
        <row r="863">
          <cell r="C863" t="str">
            <v>CONCRETO_ASFÁLTICO</v>
          </cell>
          <cell r="D863">
            <v>0.4</v>
          </cell>
          <cell r="E863">
            <v>0</v>
          </cell>
        </row>
        <row r="864">
          <cell r="C864" t="str">
            <v>CUNETA</v>
          </cell>
          <cell r="D864">
            <v>0.33200000000000002</v>
          </cell>
          <cell r="E864">
            <v>0</v>
          </cell>
        </row>
        <row r="865">
          <cell r="C865" t="str">
            <v>BASE_GRANULAR</v>
          </cell>
          <cell r="D865">
            <v>0.76200000000000001</v>
          </cell>
          <cell r="E865">
            <v>0</v>
          </cell>
        </row>
        <row r="866">
          <cell r="C866" t="str">
            <v>RECICLADO</v>
          </cell>
          <cell r="D866">
            <v>1.911</v>
          </cell>
          <cell r="E866">
            <v>0</v>
          </cell>
        </row>
        <row r="867">
          <cell r="C867" t="str">
            <v>CONCRETO_ASFÁLTICO</v>
          </cell>
          <cell r="D867">
            <v>0.4</v>
          </cell>
          <cell r="E867">
            <v>3.9169999999999998</v>
          </cell>
        </row>
        <row r="868">
          <cell r="C868" t="str">
            <v>CUNETA</v>
          </cell>
          <cell r="D868">
            <v>0.33200000000000002</v>
          </cell>
          <cell r="E868">
            <v>3.2469999999999999</v>
          </cell>
        </row>
        <row r="869">
          <cell r="C869" t="str">
            <v>BASE_GRANULAR</v>
          </cell>
          <cell r="D869">
            <v>0.76100000000000001</v>
          </cell>
          <cell r="E869">
            <v>7.4580000000000002</v>
          </cell>
        </row>
        <row r="870">
          <cell r="C870" t="str">
            <v>RECICLADO</v>
          </cell>
          <cell r="D870">
            <v>1.9079999999999999</v>
          </cell>
          <cell r="E870">
            <v>18.707000000000001</v>
          </cell>
        </row>
        <row r="871">
          <cell r="C871" t="str">
            <v>CONCRETO_ASFÁLTICO</v>
          </cell>
          <cell r="D871">
            <v>0.4</v>
          </cell>
          <cell r="E871">
            <v>3.4809999999999999</v>
          </cell>
        </row>
        <row r="872">
          <cell r="C872" t="str">
            <v>CUNETA</v>
          </cell>
          <cell r="D872">
            <v>0.33200000000000002</v>
          </cell>
          <cell r="E872">
            <v>2.8860000000000001</v>
          </cell>
        </row>
        <row r="873">
          <cell r="C873" t="str">
            <v>BASE_GRANULAR</v>
          </cell>
          <cell r="D873">
            <v>0.754</v>
          </cell>
          <cell r="E873">
            <v>6.5949999999999998</v>
          </cell>
        </row>
        <row r="874">
          <cell r="C874" t="str">
            <v>RECICLADO</v>
          </cell>
          <cell r="D874">
            <v>1.881</v>
          </cell>
          <cell r="E874">
            <v>16.492000000000001</v>
          </cell>
        </row>
        <row r="875">
          <cell r="C875" t="str">
            <v>CONCRETO_ASFÁLTICO</v>
          </cell>
          <cell r="D875">
            <v>0.4</v>
          </cell>
          <cell r="E875">
            <v>0.14000000000000001</v>
          </cell>
        </row>
        <row r="876">
          <cell r="C876" t="str">
            <v>CUNETA</v>
          </cell>
          <cell r="D876">
            <v>0.33200000000000002</v>
          </cell>
          <cell r="E876">
            <v>0.11600000000000001</v>
          </cell>
        </row>
        <row r="877">
          <cell r="C877" t="str">
            <v>BASE_GRANULAR</v>
          </cell>
          <cell r="D877">
            <v>0.755</v>
          </cell>
          <cell r="E877">
            <v>0.26400000000000001</v>
          </cell>
        </row>
        <row r="878">
          <cell r="C878" t="str">
            <v>RECICLADO</v>
          </cell>
          <cell r="D878">
            <v>1.8819999999999999</v>
          </cell>
          <cell r="E878">
            <v>0.65800000000000003</v>
          </cell>
        </row>
        <row r="879">
          <cell r="C879" t="str">
            <v>CONCRETO_ASFÁLTICO</v>
          </cell>
          <cell r="D879">
            <v>0.4</v>
          </cell>
          <cell r="E879">
            <v>0.378</v>
          </cell>
        </row>
        <row r="880">
          <cell r="C880" t="str">
            <v>CUNETA</v>
          </cell>
          <cell r="D880">
            <v>0.33200000000000002</v>
          </cell>
          <cell r="E880">
            <v>0.313</v>
          </cell>
        </row>
        <row r="881">
          <cell r="C881" t="str">
            <v>BASE_GRANULAR</v>
          </cell>
          <cell r="D881">
            <v>0.75600000000000001</v>
          </cell>
          <cell r="E881">
            <v>0.71399999999999997</v>
          </cell>
        </row>
        <row r="882">
          <cell r="C882" t="str">
            <v>RECICLADO</v>
          </cell>
          <cell r="D882">
            <v>1.8859999999999999</v>
          </cell>
          <cell r="E882">
            <v>1.7809999999999999</v>
          </cell>
        </row>
        <row r="883">
          <cell r="C883" t="str">
            <v>CONCRETO_ASFÁLTICO</v>
          </cell>
          <cell r="D883">
            <v>0.4</v>
          </cell>
          <cell r="E883">
            <v>3.9990000000000001</v>
          </cell>
        </row>
        <row r="884">
          <cell r="C884" t="str">
            <v>CUNETA</v>
          </cell>
          <cell r="D884">
            <v>0.33200000000000002</v>
          </cell>
          <cell r="E884">
            <v>3.3149999999999999</v>
          </cell>
        </row>
        <row r="885">
          <cell r="C885" t="str">
            <v>BASE_GRANULAR</v>
          </cell>
          <cell r="D885">
            <v>0.76200000000000001</v>
          </cell>
          <cell r="E885">
            <v>7.5880000000000001</v>
          </cell>
        </row>
        <row r="886">
          <cell r="C886" t="str">
            <v>RECICLADO</v>
          </cell>
          <cell r="D886">
            <v>1.911</v>
          </cell>
          <cell r="E886">
            <v>18.994</v>
          </cell>
        </row>
        <row r="887">
          <cell r="C887" t="str">
            <v>CONCRETO_ASFÁLTICO</v>
          </cell>
          <cell r="D887">
            <v>0.4</v>
          </cell>
          <cell r="E887">
            <v>1.262</v>
          </cell>
        </row>
        <row r="888">
          <cell r="C888" t="str">
            <v>CUNETA</v>
          </cell>
          <cell r="D888">
            <v>0.33200000000000002</v>
          </cell>
          <cell r="E888">
            <v>1.046</v>
          </cell>
        </row>
        <row r="889">
          <cell r="C889" t="str">
            <v>BASE_GRANULAR</v>
          </cell>
          <cell r="D889">
            <v>0.76200000000000001</v>
          </cell>
          <cell r="E889">
            <v>2.403</v>
          </cell>
        </row>
        <row r="890">
          <cell r="C890" t="str">
            <v>RECICLADO</v>
          </cell>
          <cell r="D890">
            <v>1.911</v>
          </cell>
          <cell r="E890">
            <v>6.0309999999999997</v>
          </cell>
        </row>
        <row r="891">
          <cell r="C891" t="str">
            <v>CONCRETO_ASFÁLTICO</v>
          </cell>
          <cell r="D891">
            <v>0.4</v>
          </cell>
          <cell r="E891">
            <v>2.738</v>
          </cell>
        </row>
        <row r="892">
          <cell r="C892" t="str">
            <v>CUNETA</v>
          </cell>
          <cell r="D892">
            <v>0.33200000000000002</v>
          </cell>
          <cell r="E892">
            <v>2.2690000000000001</v>
          </cell>
        </row>
        <row r="893">
          <cell r="C893" t="str">
            <v>BASE_GRANULAR</v>
          </cell>
          <cell r="D893">
            <v>0.76200000000000001</v>
          </cell>
          <cell r="E893">
            <v>5.2220000000000004</v>
          </cell>
        </row>
        <row r="894">
          <cell r="C894" t="str">
            <v>RECICLADO</v>
          </cell>
          <cell r="D894">
            <v>1.911</v>
          </cell>
          <cell r="E894">
            <v>13.122</v>
          </cell>
        </row>
        <row r="895">
          <cell r="C895" t="str">
            <v>CONCRETO_ASFÁLTICO</v>
          </cell>
          <cell r="D895">
            <v>0.4</v>
          </cell>
          <cell r="E895">
            <v>3.9990000000000001</v>
          </cell>
        </row>
        <row r="896">
          <cell r="C896" t="str">
            <v>CUNETA</v>
          </cell>
          <cell r="D896">
            <v>0.33200000000000002</v>
          </cell>
          <cell r="E896">
            <v>3.3149999999999999</v>
          </cell>
        </row>
        <row r="897">
          <cell r="C897" t="str">
            <v>BASE_GRANULAR</v>
          </cell>
          <cell r="D897">
            <v>0.76200000000000001</v>
          </cell>
          <cell r="E897">
            <v>7.6289999999999996</v>
          </cell>
        </row>
        <row r="898">
          <cell r="C898" t="str">
            <v>RECICLADO</v>
          </cell>
          <cell r="D898">
            <v>1.911</v>
          </cell>
          <cell r="E898">
            <v>19.167999999999999</v>
          </cell>
        </row>
        <row r="899">
          <cell r="C899" t="str">
            <v>CONCRETO_ASFÁLTICO</v>
          </cell>
          <cell r="D899">
            <v>0.4</v>
          </cell>
          <cell r="E899">
            <v>3.9990000000000001</v>
          </cell>
        </row>
        <row r="900">
          <cell r="C900" t="str">
            <v>CUNETA</v>
          </cell>
          <cell r="D900">
            <v>0.33200000000000002</v>
          </cell>
          <cell r="E900">
            <v>3.3149999999999999</v>
          </cell>
        </row>
        <row r="901">
          <cell r="C901" t="str">
            <v>BASE_GRANULAR</v>
          </cell>
          <cell r="D901">
            <v>0.76200000000000001</v>
          </cell>
          <cell r="E901">
            <v>7.6289999999999996</v>
          </cell>
        </row>
        <row r="902">
          <cell r="C902" t="str">
            <v>RECICLADO</v>
          </cell>
          <cell r="D902">
            <v>1.911</v>
          </cell>
          <cell r="E902">
            <v>19.167999999999999</v>
          </cell>
        </row>
        <row r="903">
          <cell r="C903" t="str">
            <v>CONCRETO_ASFÁLTICO</v>
          </cell>
          <cell r="D903">
            <v>0.4</v>
          </cell>
          <cell r="E903">
            <v>3.089</v>
          </cell>
        </row>
        <row r="904">
          <cell r="C904" t="str">
            <v>CUNETA</v>
          </cell>
          <cell r="D904">
            <v>0.33200000000000002</v>
          </cell>
          <cell r="E904">
            <v>2.5609999999999999</v>
          </cell>
        </row>
        <row r="905">
          <cell r="C905" t="str">
            <v>BASE_GRANULAR</v>
          </cell>
          <cell r="D905">
            <v>0.76200000000000001</v>
          </cell>
          <cell r="E905">
            <v>5.8929999999999998</v>
          </cell>
        </row>
        <row r="906">
          <cell r="C906" t="str">
            <v>RECICLADO</v>
          </cell>
          <cell r="D906">
            <v>1.911</v>
          </cell>
          <cell r="E906">
            <v>14.805999999999999</v>
          </cell>
        </row>
        <row r="907">
          <cell r="C907" t="str">
            <v>CONCRETO_ASFÁLTICO</v>
          </cell>
          <cell r="D907">
            <v>0.4</v>
          </cell>
          <cell r="E907">
            <v>0.91</v>
          </cell>
        </row>
        <row r="908">
          <cell r="C908" t="str">
            <v>CUNETA</v>
          </cell>
          <cell r="D908">
            <v>0.33200000000000002</v>
          </cell>
          <cell r="E908">
            <v>0.755</v>
          </cell>
        </row>
        <row r="909">
          <cell r="C909" t="str">
            <v>BASE_GRANULAR</v>
          </cell>
          <cell r="D909">
            <v>0.76200000000000001</v>
          </cell>
          <cell r="E909">
            <v>1.734</v>
          </cell>
        </row>
        <row r="910">
          <cell r="C910" t="str">
            <v>RECICLADO</v>
          </cell>
          <cell r="D910">
            <v>1.911</v>
          </cell>
          <cell r="E910">
            <v>4.3499999999999996</v>
          </cell>
        </row>
        <row r="911">
          <cell r="C911" t="str">
            <v>CONCRETO_ASFÁLTICO</v>
          </cell>
          <cell r="D911">
            <v>0.4</v>
          </cell>
          <cell r="E911">
            <v>3.9990000000000001</v>
          </cell>
        </row>
        <row r="912">
          <cell r="C912" t="str">
            <v>CUNETA</v>
          </cell>
          <cell r="D912">
            <v>0.33200000000000002</v>
          </cell>
          <cell r="E912">
            <v>3.3149999999999999</v>
          </cell>
        </row>
        <row r="913">
          <cell r="C913" t="str">
            <v>BASE_GRANULAR</v>
          </cell>
          <cell r="D913">
            <v>0.75600000000000001</v>
          </cell>
          <cell r="E913">
            <v>7.5910000000000002</v>
          </cell>
        </row>
        <row r="914">
          <cell r="C914" t="str">
            <v>RECICLADO</v>
          </cell>
          <cell r="D914">
            <v>1.8879999999999999</v>
          </cell>
          <cell r="E914">
            <v>19.007000000000001</v>
          </cell>
        </row>
        <row r="915">
          <cell r="C915" t="str">
            <v>CONCRETO_ASFÁLTICO</v>
          </cell>
          <cell r="D915">
            <v>0.4</v>
          </cell>
          <cell r="E915">
            <v>0.73</v>
          </cell>
        </row>
        <row r="916">
          <cell r="C916" t="str">
            <v>CUNETA</v>
          </cell>
          <cell r="D916">
            <v>0.33200000000000002</v>
          </cell>
          <cell r="E916">
            <v>0.60499999999999998</v>
          </cell>
        </row>
        <row r="917">
          <cell r="C917" t="str">
            <v>BASE_GRANULAR</v>
          </cell>
          <cell r="D917">
            <v>0.754</v>
          </cell>
          <cell r="E917">
            <v>1.3779999999999999</v>
          </cell>
        </row>
        <row r="918">
          <cell r="C918" t="str">
            <v>RECICLADO</v>
          </cell>
          <cell r="D918">
            <v>1.881</v>
          </cell>
          <cell r="E918">
            <v>3.4380000000000002</v>
          </cell>
        </row>
        <row r="919">
          <cell r="C919" t="str">
            <v>CONCRETO_ASFÁLTICO</v>
          </cell>
          <cell r="D919">
            <v>0.4</v>
          </cell>
          <cell r="E919">
            <v>4.3999999999999997E-2</v>
          </cell>
        </row>
        <row r="920">
          <cell r="C920" t="str">
            <v>CUNETA</v>
          </cell>
          <cell r="D920">
            <v>0.33200000000000002</v>
          </cell>
          <cell r="E920">
            <v>3.6999999999999998E-2</v>
          </cell>
        </row>
        <row r="921">
          <cell r="C921" t="str">
            <v>BASE_GRANULAR</v>
          </cell>
          <cell r="D921">
            <v>0.754</v>
          </cell>
          <cell r="E921">
            <v>8.3000000000000004E-2</v>
          </cell>
        </row>
        <row r="922">
          <cell r="C922" t="str">
            <v>RECICLADO</v>
          </cell>
          <cell r="D922">
            <v>1.881</v>
          </cell>
          <cell r="E922">
            <v>0.20799999999999999</v>
          </cell>
        </row>
        <row r="923">
          <cell r="C923" t="str">
            <v>CONCRETO_ASFÁLTICO</v>
          </cell>
          <cell r="D923">
            <v>0.4</v>
          </cell>
          <cell r="E923">
            <v>3.226</v>
          </cell>
        </row>
        <row r="924">
          <cell r="C924" t="str">
            <v>CUNETA</v>
          </cell>
          <cell r="D924">
            <v>0.33200000000000002</v>
          </cell>
          <cell r="E924">
            <v>2.6739999999999999</v>
          </cell>
        </row>
        <row r="925">
          <cell r="C925" t="str">
            <v>BASE_GRANULAR</v>
          </cell>
          <cell r="D925">
            <v>0.76100000000000001</v>
          </cell>
          <cell r="E925">
            <v>6.11</v>
          </cell>
        </row>
        <row r="926">
          <cell r="C926" t="str">
            <v>RECICLADO</v>
          </cell>
          <cell r="D926">
            <v>1.9079999999999999</v>
          </cell>
          <cell r="E926">
            <v>15.278</v>
          </cell>
        </row>
        <row r="927">
          <cell r="C927" t="str">
            <v>CONCRETO_ASFÁLTICO</v>
          </cell>
          <cell r="D927">
            <v>0.4</v>
          </cell>
          <cell r="E927">
            <v>3.9990000000000001</v>
          </cell>
        </row>
        <row r="928">
          <cell r="C928" t="str">
            <v>CUNETA</v>
          </cell>
          <cell r="D928">
            <v>0.33200000000000002</v>
          </cell>
          <cell r="E928">
            <v>3.3149999999999999</v>
          </cell>
        </row>
        <row r="929">
          <cell r="C929" t="str">
            <v>BASE_GRANULAR</v>
          </cell>
          <cell r="D929">
            <v>0.76200000000000001</v>
          </cell>
          <cell r="E929">
            <v>7.6130000000000004</v>
          </cell>
        </row>
        <row r="930">
          <cell r="C930" t="str">
            <v>RECICLADO</v>
          </cell>
          <cell r="D930">
            <v>1.911</v>
          </cell>
          <cell r="E930">
            <v>19.094000000000001</v>
          </cell>
        </row>
        <row r="931">
          <cell r="C931" t="str">
            <v>CONCRETO_ASFÁLTICO</v>
          </cell>
          <cell r="D931">
            <v>0.4</v>
          </cell>
          <cell r="E931">
            <v>9.4E-2</v>
          </cell>
        </row>
        <row r="932">
          <cell r="C932" t="str">
            <v>CUNETA</v>
          </cell>
          <cell r="D932">
            <v>0.33200000000000002</v>
          </cell>
          <cell r="E932">
            <v>7.8E-2</v>
          </cell>
        </row>
        <row r="933">
          <cell r="C933" t="str">
            <v>BASE_GRANULAR</v>
          </cell>
          <cell r="D933">
            <v>0.76200000000000001</v>
          </cell>
          <cell r="E933">
            <v>0.17899999999999999</v>
          </cell>
        </row>
        <row r="934">
          <cell r="C934" t="str">
            <v>RECICLADO</v>
          </cell>
          <cell r="D934">
            <v>1.911</v>
          </cell>
          <cell r="E934">
            <v>0.44800000000000001</v>
          </cell>
        </row>
        <row r="935">
          <cell r="C935" t="str">
            <v>CONCRETO_ASFÁLTICO</v>
          </cell>
          <cell r="D935">
            <v>0.4</v>
          </cell>
          <cell r="E935">
            <v>0</v>
          </cell>
        </row>
        <row r="936">
          <cell r="C936" t="str">
            <v>CUNETA</v>
          </cell>
          <cell r="D936">
            <v>0.33200000000000002</v>
          </cell>
          <cell r="E936">
            <v>0</v>
          </cell>
        </row>
        <row r="937">
          <cell r="C937" t="str">
            <v>BASE_GRANULAR</v>
          </cell>
          <cell r="D937">
            <v>0.76200000000000001</v>
          </cell>
          <cell r="E937">
            <v>0</v>
          </cell>
        </row>
        <row r="938">
          <cell r="C938" t="str">
            <v>RECICLADO</v>
          </cell>
          <cell r="D938">
            <v>1.911</v>
          </cell>
          <cell r="E938">
            <v>1E-3</v>
          </cell>
        </row>
        <row r="939">
          <cell r="C939" t="str">
            <v>CONCRETO_ASFÁLTICO</v>
          </cell>
          <cell r="D939">
            <v>0.4</v>
          </cell>
          <cell r="E939">
            <v>3.9049999999999998</v>
          </cell>
        </row>
        <row r="940">
          <cell r="C940" t="str">
            <v>CUNETA</v>
          </cell>
          <cell r="D940">
            <v>0.33200000000000002</v>
          </cell>
          <cell r="E940">
            <v>3.2370000000000001</v>
          </cell>
        </row>
        <row r="941">
          <cell r="C941" t="str">
            <v>BASE_GRANULAR</v>
          </cell>
          <cell r="D941">
            <v>0.76100000000000001</v>
          </cell>
          <cell r="E941">
            <v>7.4359999999999999</v>
          </cell>
        </row>
        <row r="942">
          <cell r="C942" t="str">
            <v>RECICLADO</v>
          </cell>
          <cell r="D942">
            <v>1.909</v>
          </cell>
          <cell r="E942">
            <v>18.652999999999999</v>
          </cell>
        </row>
        <row r="943">
          <cell r="C943" t="str">
            <v>CONCRETO_ASFÁLTICO</v>
          </cell>
          <cell r="D943">
            <v>0.4</v>
          </cell>
          <cell r="E943">
            <v>3.4129999999999998</v>
          </cell>
        </row>
        <row r="944">
          <cell r="C944" t="str">
            <v>CUNETA</v>
          </cell>
          <cell r="D944">
            <v>0.33200000000000002</v>
          </cell>
          <cell r="E944">
            <v>2.83</v>
          </cell>
        </row>
        <row r="945">
          <cell r="C945" t="str">
            <v>BASE_GRANULAR</v>
          </cell>
          <cell r="D945">
            <v>0.754</v>
          </cell>
          <cell r="E945">
            <v>6.4669999999999996</v>
          </cell>
        </row>
        <row r="946">
          <cell r="C946" t="str">
            <v>RECICLADO</v>
          </cell>
          <cell r="D946">
            <v>1.881</v>
          </cell>
          <cell r="E946">
            <v>16.173999999999999</v>
          </cell>
        </row>
        <row r="947">
          <cell r="C947" t="str">
            <v>CONCRETO_ASFÁLTICO</v>
          </cell>
          <cell r="D947">
            <v>0.4</v>
          </cell>
          <cell r="E947">
            <v>9.0999999999999998E-2</v>
          </cell>
        </row>
        <row r="948">
          <cell r="C948" t="str">
            <v>CUNETA</v>
          </cell>
          <cell r="D948">
            <v>0.33200000000000002</v>
          </cell>
          <cell r="E948">
            <v>7.4999999999999997E-2</v>
          </cell>
        </row>
        <row r="949">
          <cell r="C949" t="str">
            <v>BASE_GRANULAR</v>
          </cell>
          <cell r="D949">
            <v>0.754</v>
          </cell>
          <cell r="E949">
            <v>0.17199999999999999</v>
          </cell>
        </row>
        <row r="950">
          <cell r="C950" t="str">
            <v>RECICLADO</v>
          </cell>
          <cell r="D950">
            <v>1.881</v>
          </cell>
          <cell r="E950">
            <v>0.42799999999999999</v>
          </cell>
        </row>
        <row r="951">
          <cell r="C951" t="str">
            <v>CONCRETO_ASFÁLTICO</v>
          </cell>
          <cell r="D951">
            <v>0.4</v>
          </cell>
          <cell r="E951">
            <v>0.495</v>
          </cell>
        </row>
        <row r="952">
          <cell r="C952" t="str">
            <v>CUNETA</v>
          </cell>
          <cell r="D952">
            <v>0.33200000000000002</v>
          </cell>
          <cell r="E952">
            <v>0.41</v>
          </cell>
        </row>
        <row r="953">
          <cell r="C953" t="str">
            <v>BASE_GRANULAR</v>
          </cell>
          <cell r="D953">
            <v>0.755</v>
          </cell>
          <cell r="E953">
            <v>0.93400000000000005</v>
          </cell>
        </row>
        <row r="954">
          <cell r="C954" t="str">
            <v>RECICLADO</v>
          </cell>
          <cell r="D954">
            <v>1.885</v>
          </cell>
          <cell r="E954">
            <v>2.33</v>
          </cell>
        </row>
        <row r="955">
          <cell r="C955" t="str">
            <v>CONCRETO_ASFÁLTICO</v>
          </cell>
          <cell r="D955">
            <v>0.4</v>
          </cell>
          <cell r="E955">
            <v>3.9990000000000001</v>
          </cell>
        </row>
        <row r="956">
          <cell r="C956" t="str">
            <v>CUNETA</v>
          </cell>
          <cell r="D956">
            <v>0.33200000000000002</v>
          </cell>
          <cell r="E956">
            <v>3.3149999999999999</v>
          </cell>
        </row>
        <row r="957">
          <cell r="C957" t="str">
            <v>BASE_GRANULAR</v>
          </cell>
          <cell r="D957">
            <v>0.76200000000000001</v>
          </cell>
          <cell r="E957">
            <v>7.585</v>
          </cell>
        </row>
        <row r="958">
          <cell r="C958" t="str">
            <v>RECICLADO</v>
          </cell>
          <cell r="D958">
            <v>1.911</v>
          </cell>
          <cell r="E958">
            <v>18.978999999999999</v>
          </cell>
        </row>
        <row r="959">
          <cell r="C959" t="str">
            <v>CONCRETO_ASFÁLTICO</v>
          </cell>
          <cell r="D959">
            <v>0.4</v>
          </cell>
          <cell r="E959">
            <v>2.105</v>
          </cell>
        </row>
        <row r="960">
          <cell r="C960" t="str">
            <v>CUNETA</v>
          </cell>
          <cell r="D960">
            <v>0.33200000000000002</v>
          </cell>
          <cell r="E960">
            <v>1.7450000000000001</v>
          </cell>
        </row>
        <row r="961">
          <cell r="C961" t="str">
            <v>BASE_GRANULAR</v>
          </cell>
          <cell r="D961">
            <v>0.76200000000000001</v>
          </cell>
          <cell r="E961">
            <v>4.008</v>
          </cell>
        </row>
        <row r="962">
          <cell r="C962" t="str">
            <v>RECICLADO</v>
          </cell>
          <cell r="D962">
            <v>1.911</v>
          </cell>
          <cell r="E962">
            <v>10.058</v>
          </cell>
        </row>
        <row r="963">
          <cell r="C963" t="str">
            <v>CONCRETO_ASFÁLTICO</v>
          </cell>
          <cell r="D963">
            <v>0.4</v>
          </cell>
          <cell r="E963">
            <v>0</v>
          </cell>
        </row>
        <row r="964">
          <cell r="C964" t="str">
            <v>CUNETA</v>
          </cell>
          <cell r="D964">
            <v>0.33200000000000002</v>
          </cell>
          <cell r="E964">
            <v>0</v>
          </cell>
        </row>
        <row r="965">
          <cell r="C965" t="str">
            <v>BASE_GRANULAR</v>
          </cell>
          <cell r="D965">
            <v>0.76200000000000001</v>
          </cell>
          <cell r="E965">
            <v>0</v>
          </cell>
        </row>
        <row r="966">
          <cell r="C966" t="str">
            <v>RECICLADO</v>
          </cell>
          <cell r="D966">
            <v>1.911</v>
          </cell>
          <cell r="E966">
            <v>0</v>
          </cell>
        </row>
        <row r="967">
          <cell r="C967" t="str">
            <v>CONCRETO_ASFÁLTICO</v>
          </cell>
          <cell r="D967">
            <v>0.4</v>
          </cell>
          <cell r="E967">
            <v>1.895</v>
          </cell>
        </row>
        <row r="968">
          <cell r="C968" t="str">
            <v>CUNETA</v>
          </cell>
          <cell r="D968">
            <v>0.33200000000000002</v>
          </cell>
          <cell r="E968">
            <v>1.571</v>
          </cell>
        </row>
        <row r="969">
          <cell r="C969" t="str">
            <v>BASE_GRANULAR</v>
          </cell>
          <cell r="D969">
            <v>0.76200000000000001</v>
          </cell>
          <cell r="E969">
            <v>3.609</v>
          </cell>
        </row>
        <row r="970">
          <cell r="C970" t="str">
            <v>RECICLADO</v>
          </cell>
          <cell r="D970">
            <v>1.911</v>
          </cell>
          <cell r="E970">
            <v>9.0540000000000003</v>
          </cell>
        </row>
        <row r="971">
          <cell r="C971" t="str">
            <v>CONCRETO_ASFÁLTICO</v>
          </cell>
          <cell r="D971">
            <v>0.4</v>
          </cell>
          <cell r="E971">
            <v>3.9990000000000001</v>
          </cell>
        </row>
        <row r="972">
          <cell r="C972" t="str">
            <v>CUNETA</v>
          </cell>
          <cell r="D972">
            <v>0.33200000000000002</v>
          </cell>
          <cell r="E972">
            <v>3.3149999999999999</v>
          </cell>
        </row>
        <row r="973">
          <cell r="C973" t="str">
            <v>BASE_GRANULAR</v>
          </cell>
          <cell r="D973">
            <v>0.75600000000000001</v>
          </cell>
          <cell r="E973">
            <v>7.5869999999999997</v>
          </cell>
        </row>
        <row r="974">
          <cell r="C974" t="str">
            <v>RECICLADO</v>
          </cell>
          <cell r="D974">
            <v>1.8859999999999999</v>
          </cell>
          <cell r="E974">
            <v>18.986999999999998</v>
          </cell>
        </row>
        <row r="975">
          <cell r="C975" t="str">
            <v>CONCRETO_ASFÁLTICO</v>
          </cell>
          <cell r="D975">
            <v>0.4</v>
          </cell>
          <cell r="E975">
            <v>0.70499999999999996</v>
          </cell>
        </row>
        <row r="976">
          <cell r="C976" t="str">
            <v>CUNETA</v>
          </cell>
          <cell r="D976">
            <v>0.33200000000000002</v>
          </cell>
          <cell r="E976">
            <v>0.58399999999999996</v>
          </cell>
        </row>
        <row r="977">
          <cell r="C977" t="str">
            <v>BASE_GRANULAR</v>
          </cell>
          <cell r="D977">
            <v>0.754</v>
          </cell>
          <cell r="E977">
            <v>1.331</v>
          </cell>
        </row>
        <row r="978">
          <cell r="C978" t="str">
            <v>RECICLADO</v>
          </cell>
          <cell r="D978">
            <v>1.881</v>
          </cell>
          <cell r="E978">
            <v>3.32</v>
          </cell>
        </row>
        <row r="979">
          <cell r="C979" t="str">
            <v>CONCRETO_ASFÁLTICO</v>
          </cell>
          <cell r="D979">
            <v>0.4</v>
          </cell>
          <cell r="E979">
            <v>1.589</v>
          </cell>
        </row>
        <row r="980">
          <cell r="C980" t="str">
            <v>CUNETA</v>
          </cell>
          <cell r="D980">
            <v>0.33200000000000002</v>
          </cell>
          <cell r="E980">
            <v>1.3169999999999999</v>
          </cell>
        </row>
        <row r="981">
          <cell r="C981" t="str">
            <v>BASE_GRANULAR</v>
          </cell>
          <cell r="D981">
            <v>0.75700000000000001</v>
          </cell>
          <cell r="E981">
            <v>3.0030000000000001</v>
          </cell>
        </row>
        <row r="982">
          <cell r="C982" t="str">
            <v>RECICLADO</v>
          </cell>
          <cell r="D982">
            <v>1.8919999999999999</v>
          </cell>
          <cell r="E982">
            <v>7.4950000000000001</v>
          </cell>
        </row>
        <row r="983">
          <cell r="C983" t="str">
            <v>CONCRETO_ASFÁLTICO</v>
          </cell>
          <cell r="D983">
            <v>0.4</v>
          </cell>
          <cell r="E983">
            <v>1.7050000000000001</v>
          </cell>
        </row>
        <row r="984">
          <cell r="C984" t="str">
            <v>CUNETA</v>
          </cell>
          <cell r="D984">
            <v>0.33200000000000002</v>
          </cell>
          <cell r="E984">
            <v>1.4139999999999999</v>
          </cell>
        </row>
        <row r="985">
          <cell r="C985" t="str">
            <v>BASE_GRANULAR</v>
          </cell>
          <cell r="D985">
            <v>0.76</v>
          </cell>
          <cell r="E985">
            <v>3.2349999999999999</v>
          </cell>
        </row>
        <row r="986">
          <cell r="C986" t="str">
            <v>RECICLADO</v>
          </cell>
          <cell r="D986">
            <v>1.905</v>
          </cell>
          <cell r="E986">
            <v>8.0960000000000001</v>
          </cell>
        </row>
        <row r="987">
          <cell r="C987" t="str">
            <v>CONCRETO_ASFÁLTICO</v>
          </cell>
          <cell r="D987">
            <v>0.4</v>
          </cell>
          <cell r="E987">
            <v>3.9340000000000002</v>
          </cell>
        </row>
        <row r="988">
          <cell r="C988" t="str">
            <v>CUNETA</v>
          </cell>
          <cell r="D988">
            <v>0.33200000000000002</v>
          </cell>
          <cell r="E988">
            <v>3.2610000000000001</v>
          </cell>
        </row>
        <row r="989">
          <cell r="C989" t="str">
            <v>BASE_GRANULAR</v>
          </cell>
          <cell r="D989">
            <v>0.76200000000000001</v>
          </cell>
          <cell r="E989">
            <v>7.4870000000000001</v>
          </cell>
        </row>
        <row r="990">
          <cell r="C990" t="str">
            <v>RECICLADO</v>
          </cell>
          <cell r="D990">
            <v>1.911</v>
          </cell>
          <cell r="E990">
            <v>18.777000000000001</v>
          </cell>
        </row>
        <row r="991">
          <cell r="C991" t="str">
            <v>CONCRETO_ASFÁLTICO</v>
          </cell>
          <cell r="D991">
            <v>0.4</v>
          </cell>
          <cell r="E991">
            <v>6.6000000000000003E-2</v>
          </cell>
        </row>
        <row r="992">
          <cell r="C992" t="str">
            <v>CUNETA</v>
          </cell>
          <cell r="D992">
            <v>0.33200000000000002</v>
          </cell>
          <cell r="E992">
            <v>5.3999999999999999E-2</v>
          </cell>
        </row>
        <row r="993">
          <cell r="C993" t="str">
            <v>BASE_GRANULAR</v>
          </cell>
          <cell r="D993">
            <v>0.76200000000000001</v>
          </cell>
          <cell r="E993">
            <v>0.125</v>
          </cell>
        </row>
        <row r="994">
          <cell r="C994" t="str">
            <v>RECICLADO</v>
          </cell>
          <cell r="D994">
            <v>1.911</v>
          </cell>
          <cell r="E994">
            <v>0.314</v>
          </cell>
        </row>
        <row r="995">
          <cell r="C995" t="str">
            <v>CONCRETO_ASFÁLTICO</v>
          </cell>
          <cell r="D995">
            <v>0.4</v>
          </cell>
          <cell r="E995">
            <v>3.9990000000000001</v>
          </cell>
        </row>
        <row r="996">
          <cell r="C996" t="str">
            <v>CUNETA</v>
          </cell>
          <cell r="D996">
            <v>0.33200000000000002</v>
          </cell>
          <cell r="E996">
            <v>3.3149999999999999</v>
          </cell>
        </row>
        <row r="997">
          <cell r="C997" t="str">
            <v>BASE_GRANULAR</v>
          </cell>
          <cell r="D997">
            <v>0.76200000000000001</v>
          </cell>
          <cell r="E997">
            <v>7.625</v>
          </cell>
        </row>
        <row r="998">
          <cell r="C998" t="str">
            <v>RECICLADO</v>
          </cell>
          <cell r="D998">
            <v>1.911</v>
          </cell>
          <cell r="E998">
            <v>19.149999999999999</v>
          </cell>
        </row>
        <row r="999">
          <cell r="C999" t="str">
            <v>CONCRETO_ASFÁLTICO</v>
          </cell>
          <cell r="D999">
            <v>0.4</v>
          </cell>
          <cell r="E999">
            <v>2.7090000000000001</v>
          </cell>
        </row>
        <row r="1000">
          <cell r="C1000" t="str">
            <v>CUNETA</v>
          </cell>
          <cell r="D1000">
            <v>0.33200000000000002</v>
          </cell>
          <cell r="E1000">
            <v>2.246</v>
          </cell>
        </row>
        <row r="1001">
          <cell r="C1001" t="str">
            <v>BASE_GRANULAR</v>
          </cell>
          <cell r="D1001">
            <v>0.76200000000000001</v>
          </cell>
          <cell r="E1001">
            <v>5.165</v>
          </cell>
        </row>
        <row r="1002">
          <cell r="C1002" t="str">
            <v>RECICLADO</v>
          </cell>
          <cell r="D1002">
            <v>1.911</v>
          </cell>
          <cell r="E1002">
            <v>12.972</v>
          </cell>
        </row>
        <row r="1003">
          <cell r="C1003" t="str">
            <v>CONCRETO_ASFÁLTICO</v>
          </cell>
          <cell r="D1003">
            <v>0.4</v>
          </cell>
          <cell r="E1003">
            <v>1.29</v>
          </cell>
        </row>
        <row r="1004">
          <cell r="C1004" t="str">
            <v>CUNETA</v>
          </cell>
          <cell r="D1004">
            <v>0.33200000000000002</v>
          </cell>
          <cell r="E1004">
            <v>1.07</v>
          </cell>
        </row>
        <row r="1005">
          <cell r="C1005" t="str">
            <v>BASE_GRANULAR</v>
          </cell>
          <cell r="D1005">
            <v>0.76200000000000001</v>
          </cell>
          <cell r="E1005">
            <v>2.4580000000000002</v>
          </cell>
        </row>
        <row r="1006">
          <cell r="C1006" t="str">
            <v>RECICLADO</v>
          </cell>
          <cell r="D1006">
            <v>1.911</v>
          </cell>
          <cell r="E1006">
            <v>6.1669999999999998</v>
          </cell>
        </row>
        <row r="1007">
          <cell r="C1007" t="str">
            <v>CONCRETO_ASFÁLTICO</v>
          </cell>
          <cell r="D1007">
            <v>0.4</v>
          </cell>
          <cell r="E1007">
            <v>3.9990000000000001</v>
          </cell>
        </row>
        <row r="1008">
          <cell r="C1008" t="str">
            <v>CUNETA</v>
          </cell>
          <cell r="D1008">
            <v>0.33200000000000002</v>
          </cell>
          <cell r="E1008">
            <v>3.3149999999999999</v>
          </cell>
        </row>
        <row r="1009">
          <cell r="C1009" t="str">
            <v>BASE_GRANULAR</v>
          </cell>
          <cell r="D1009">
            <v>0.75800000000000001</v>
          </cell>
          <cell r="E1009">
            <v>7.5979999999999999</v>
          </cell>
        </row>
        <row r="1010">
          <cell r="C1010" t="str">
            <v>RECICLADO</v>
          </cell>
          <cell r="D1010">
            <v>1.895</v>
          </cell>
          <cell r="E1010">
            <v>19.036000000000001</v>
          </cell>
        </row>
        <row r="1011">
          <cell r="C1011" t="str">
            <v>CONCRETO_ASFÁLTICO</v>
          </cell>
          <cell r="D1011">
            <v>0.4</v>
          </cell>
          <cell r="E1011">
            <v>0.34899999999999998</v>
          </cell>
        </row>
        <row r="1012">
          <cell r="C1012" t="str">
            <v>CUNETA</v>
          </cell>
          <cell r="D1012">
            <v>0.33200000000000002</v>
          </cell>
          <cell r="E1012">
            <v>0.28999999999999998</v>
          </cell>
        </row>
        <row r="1013">
          <cell r="C1013" t="str">
            <v>BASE_GRANULAR</v>
          </cell>
          <cell r="D1013">
            <v>0.75700000000000001</v>
          </cell>
          <cell r="E1013">
            <v>0.66200000000000003</v>
          </cell>
        </row>
        <row r="1014">
          <cell r="C1014" t="str">
            <v>RECICLADO</v>
          </cell>
          <cell r="D1014">
            <v>1.8919999999999999</v>
          </cell>
          <cell r="E1014">
            <v>1.6539999999999999</v>
          </cell>
        </row>
        <row r="1015">
          <cell r="C1015" t="str">
            <v>CONCRETO_ASFÁLTICO</v>
          </cell>
          <cell r="D1015">
            <v>0.4</v>
          </cell>
          <cell r="E1015">
            <v>1.8049999999999999</v>
          </cell>
        </row>
        <row r="1016">
          <cell r="C1016" t="str">
            <v>CUNETA</v>
          </cell>
          <cell r="D1016">
            <v>0.33200000000000002</v>
          </cell>
          <cell r="E1016">
            <v>1.496</v>
          </cell>
        </row>
        <row r="1017">
          <cell r="C1017" t="str">
            <v>BASE_GRANULAR</v>
          </cell>
          <cell r="D1017">
            <v>0.76300000000000001</v>
          </cell>
          <cell r="E1017">
            <v>3.4289999999999998</v>
          </cell>
        </row>
        <row r="1018">
          <cell r="C1018" t="str">
            <v>RECICLADO</v>
          </cell>
          <cell r="D1018">
            <v>1.9159999999999999</v>
          </cell>
          <cell r="E1018">
            <v>8.5920000000000005</v>
          </cell>
        </row>
        <row r="1019">
          <cell r="C1019" t="str">
            <v>CONCRETO_ASFÁLTICO</v>
          </cell>
          <cell r="D1019">
            <v>0.4</v>
          </cell>
          <cell r="E1019">
            <v>1.845</v>
          </cell>
        </row>
        <row r="1020">
          <cell r="C1020" t="str">
            <v>CUNETA</v>
          </cell>
          <cell r="D1020">
            <v>0.33200000000000002</v>
          </cell>
          <cell r="E1020">
            <v>1.53</v>
          </cell>
        </row>
        <row r="1021">
          <cell r="C1021" t="str">
            <v>BASE_GRANULAR</v>
          </cell>
          <cell r="D1021">
            <v>0.76200000000000001</v>
          </cell>
          <cell r="E1021">
            <v>3.5230000000000001</v>
          </cell>
        </row>
        <row r="1022">
          <cell r="C1022" t="str">
            <v>RECICLADO</v>
          </cell>
          <cell r="D1022">
            <v>1.911</v>
          </cell>
          <cell r="E1022">
            <v>8.8580000000000005</v>
          </cell>
        </row>
        <row r="1023">
          <cell r="C1023" t="str">
            <v>CONCRETO_ASFÁLTICO</v>
          </cell>
          <cell r="D1023">
            <v>0.4</v>
          </cell>
          <cell r="E1023">
            <v>3.9990000000000001</v>
          </cell>
        </row>
        <row r="1024">
          <cell r="C1024" t="str">
            <v>CUNETA</v>
          </cell>
          <cell r="D1024">
            <v>0.33200000000000002</v>
          </cell>
          <cell r="E1024">
            <v>3.3149999999999999</v>
          </cell>
        </row>
        <row r="1025">
          <cell r="C1025" t="str">
            <v>BASE_GRANULAR</v>
          </cell>
          <cell r="D1025">
            <v>0.76200000000000001</v>
          </cell>
          <cell r="E1025">
            <v>7.6349999999999998</v>
          </cell>
        </row>
        <row r="1026">
          <cell r="C1026" t="str">
            <v>RECICLADO</v>
          </cell>
          <cell r="D1026">
            <v>1.911</v>
          </cell>
          <cell r="E1026">
            <v>19.198</v>
          </cell>
        </row>
        <row r="1027">
          <cell r="C1027" t="str">
            <v>CONCRETO_ASFÁLTICO</v>
          </cell>
          <cell r="D1027">
            <v>0.4</v>
          </cell>
          <cell r="E1027">
            <v>3.9990000000000001</v>
          </cell>
        </row>
        <row r="1028">
          <cell r="C1028" t="str">
            <v>CUNETA</v>
          </cell>
          <cell r="D1028">
            <v>0.33200000000000002</v>
          </cell>
          <cell r="E1028">
            <v>3.3149999999999999</v>
          </cell>
        </row>
        <row r="1029">
          <cell r="C1029" t="str">
            <v>BASE_GRANULAR</v>
          </cell>
          <cell r="D1029">
            <v>0.76200000000000001</v>
          </cell>
          <cell r="E1029">
            <v>7.6349999999999998</v>
          </cell>
        </row>
        <row r="1030">
          <cell r="C1030" t="str">
            <v>RECICLADO</v>
          </cell>
          <cell r="D1030">
            <v>1.911</v>
          </cell>
          <cell r="E1030">
            <v>19.198</v>
          </cell>
        </row>
        <row r="1031">
          <cell r="C1031" t="str">
            <v>CONCRETO_ASFÁLTICO</v>
          </cell>
          <cell r="D1031">
            <v>0.4</v>
          </cell>
          <cell r="E1031">
            <v>1.615</v>
          </cell>
        </row>
        <row r="1032">
          <cell r="C1032" t="str">
            <v>CUNETA</v>
          </cell>
          <cell r="D1032">
            <v>0.33200000000000002</v>
          </cell>
          <cell r="E1032">
            <v>1.339</v>
          </cell>
        </row>
        <row r="1033">
          <cell r="C1033" t="str">
            <v>BASE_GRANULAR</v>
          </cell>
          <cell r="D1033">
            <v>0.754</v>
          </cell>
          <cell r="E1033">
            <v>3.0649999999999999</v>
          </cell>
        </row>
        <row r="1034">
          <cell r="C1034" t="str">
            <v>RECICLADO</v>
          </cell>
          <cell r="D1034">
            <v>1.881</v>
          </cell>
          <cell r="E1034">
            <v>7.6760000000000002</v>
          </cell>
        </row>
        <row r="1035">
          <cell r="C1035" t="str">
            <v>CONCRETO_ASFÁLTICO</v>
          </cell>
          <cell r="D1035">
            <v>0.4</v>
          </cell>
          <cell r="E1035">
            <v>0.28299999999999997</v>
          </cell>
        </row>
        <row r="1036">
          <cell r="C1036" t="str">
            <v>CUNETA</v>
          </cell>
          <cell r="D1036">
            <v>0.33200000000000002</v>
          </cell>
          <cell r="E1036">
            <v>0.23499999999999999</v>
          </cell>
        </row>
        <row r="1037">
          <cell r="C1037" t="str">
            <v>BASE_GRANULAR</v>
          </cell>
          <cell r="D1037">
            <v>0.754</v>
          </cell>
          <cell r="E1037">
            <v>0.53400000000000003</v>
          </cell>
        </row>
        <row r="1038">
          <cell r="C1038" t="str">
            <v>RECICLADO</v>
          </cell>
          <cell r="D1038">
            <v>1.881</v>
          </cell>
          <cell r="E1038">
            <v>1.3320000000000001</v>
          </cell>
        </row>
        <row r="1039">
          <cell r="C1039" t="str">
            <v>CONCRETO_ASFÁLTICO</v>
          </cell>
          <cell r="D1039">
            <v>0.4</v>
          </cell>
          <cell r="E1039">
            <v>2.101</v>
          </cell>
        </row>
        <row r="1040">
          <cell r="C1040" t="str">
            <v>CUNETA</v>
          </cell>
          <cell r="D1040">
            <v>0.33200000000000002</v>
          </cell>
          <cell r="E1040">
            <v>1.7410000000000001</v>
          </cell>
        </row>
        <row r="1041">
          <cell r="C1041" t="str">
            <v>BASE_GRANULAR</v>
          </cell>
          <cell r="D1041">
            <v>0.75800000000000001</v>
          </cell>
          <cell r="E1041">
            <v>3.972</v>
          </cell>
        </row>
        <row r="1042">
          <cell r="C1042" t="str">
            <v>RECICLADO</v>
          </cell>
          <cell r="D1042">
            <v>1.8959999999999999</v>
          </cell>
          <cell r="E1042">
            <v>9.9179999999999993</v>
          </cell>
        </row>
        <row r="1043">
          <cell r="C1043" t="str">
            <v>CONCRETO_ASFÁLTICO</v>
          </cell>
          <cell r="D1043">
            <v>0.4</v>
          </cell>
          <cell r="E1043">
            <v>3.9990000000000001</v>
          </cell>
        </row>
        <row r="1044">
          <cell r="C1044" t="str">
            <v>CUNETA</v>
          </cell>
          <cell r="D1044">
            <v>0.33200000000000002</v>
          </cell>
          <cell r="E1044">
            <v>3.3149999999999999</v>
          </cell>
        </row>
        <row r="1045">
          <cell r="C1045" t="str">
            <v>BASE_GRANULAR</v>
          </cell>
          <cell r="D1045">
            <v>0.76200000000000001</v>
          </cell>
          <cell r="E1045">
            <v>7.5979999999999999</v>
          </cell>
        </row>
        <row r="1046">
          <cell r="C1046" t="str">
            <v>RECICLADO</v>
          </cell>
          <cell r="D1046">
            <v>1.911</v>
          </cell>
          <cell r="E1046">
            <v>19.035</v>
          </cell>
        </row>
        <row r="1047">
          <cell r="C1047" t="str">
            <v>CONCRETO_ASFÁLTICO</v>
          </cell>
          <cell r="D1047">
            <v>0.4</v>
          </cell>
          <cell r="E1047">
            <v>1.4990000000000001</v>
          </cell>
        </row>
        <row r="1048">
          <cell r="C1048" t="str">
            <v>CUNETA</v>
          </cell>
          <cell r="D1048">
            <v>0.33200000000000002</v>
          </cell>
          <cell r="E1048">
            <v>1.242</v>
          </cell>
        </row>
        <row r="1049">
          <cell r="C1049" t="str">
            <v>BASE_GRANULAR</v>
          </cell>
          <cell r="D1049">
            <v>0.76200000000000001</v>
          </cell>
          <cell r="E1049">
            <v>2.8540000000000001</v>
          </cell>
        </row>
        <row r="1050">
          <cell r="C1050" t="str">
            <v>RECICLADO</v>
          </cell>
          <cell r="D1050">
            <v>1.911</v>
          </cell>
          <cell r="E1050">
            <v>7.1619999999999999</v>
          </cell>
        </row>
        <row r="1051">
          <cell r="C1051" t="str">
            <v>CONCRETO_ASFÁLTICO</v>
          </cell>
          <cell r="D1051">
            <v>0.4</v>
          </cell>
          <cell r="E1051">
            <v>0</v>
          </cell>
        </row>
        <row r="1052">
          <cell r="C1052" t="str">
            <v>CUNETA</v>
          </cell>
          <cell r="D1052">
            <v>0.33200000000000002</v>
          </cell>
          <cell r="E1052">
            <v>0</v>
          </cell>
        </row>
        <row r="1053">
          <cell r="C1053" t="str">
            <v>BASE_GRANULAR</v>
          </cell>
          <cell r="D1053">
            <v>0.76200000000000001</v>
          </cell>
          <cell r="E1053">
            <v>0</v>
          </cell>
        </row>
        <row r="1054">
          <cell r="C1054" t="str">
            <v>RECICLADO</v>
          </cell>
          <cell r="D1054">
            <v>1.911</v>
          </cell>
          <cell r="E1054">
            <v>0</v>
          </cell>
        </row>
        <row r="1055">
          <cell r="C1055" t="str">
            <v>CONCRETO_ASFÁLTICO</v>
          </cell>
          <cell r="D1055">
            <v>0.4</v>
          </cell>
          <cell r="E1055">
            <v>2.5</v>
          </cell>
        </row>
        <row r="1056">
          <cell r="C1056" t="str">
            <v>CUNETA</v>
          </cell>
          <cell r="D1056">
            <v>0.33200000000000002</v>
          </cell>
          <cell r="E1056">
            <v>2.073</v>
          </cell>
        </row>
        <row r="1057">
          <cell r="C1057" t="str">
            <v>BASE_GRANULAR</v>
          </cell>
          <cell r="D1057">
            <v>0.76200000000000001</v>
          </cell>
          <cell r="E1057">
            <v>4.7629999999999999</v>
          </cell>
        </row>
        <row r="1058">
          <cell r="C1058" t="str">
            <v>RECICLADO</v>
          </cell>
          <cell r="D1058">
            <v>1.911</v>
          </cell>
          <cell r="E1058">
            <v>11.95</v>
          </cell>
        </row>
        <row r="1059">
          <cell r="C1059" t="str">
            <v>CONCRETO_ASFÁLTICO</v>
          </cell>
          <cell r="D1059">
            <v>0.4</v>
          </cell>
          <cell r="E1059">
            <v>3.9990000000000001</v>
          </cell>
        </row>
        <row r="1060">
          <cell r="C1060" t="str">
            <v>CUNETA</v>
          </cell>
          <cell r="D1060">
            <v>0.33200000000000002</v>
          </cell>
          <cell r="E1060">
            <v>3.3149999999999999</v>
          </cell>
        </row>
        <row r="1061">
          <cell r="C1061" t="str">
            <v>BASE_GRANULAR</v>
          </cell>
          <cell r="D1061">
            <v>0.75600000000000001</v>
          </cell>
          <cell r="E1061">
            <v>7.59</v>
          </cell>
        </row>
        <row r="1062">
          <cell r="C1062" t="str">
            <v>RECICLADO</v>
          </cell>
          <cell r="D1062">
            <v>1.889</v>
          </cell>
          <cell r="E1062">
            <v>18.998999999999999</v>
          </cell>
        </row>
        <row r="1063">
          <cell r="C1063" t="str">
            <v>CONCRETO_ASFÁLTICO</v>
          </cell>
          <cell r="D1063">
            <v>0.4</v>
          </cell>
          <cell r="E1063">
            <v>1.099</v>
          </cell>
        </row>
        <row r="1064">
          <cell r="C1064" t="str">
            <v>CUNETA</v>
          </cell>
          <cell r="D1064">
            <v>0.33200000000000002</v>
          </cell>
          <cell r="E1064">
            <v>0.91100000000000003</v>
          </cell>
        </row>
        <row r="1065">
          <cell r="C1065" t="str">
            <v>BASE_GRANULAR</v>
          </cell>
          <cell r="D1065">
            <v>0.754</v>
          </cell>
          <cell r="E1065">
            <v>2.0750000000000002</v>
          </cell>
        </row>
        <row r="1066">
          <cell r="C1066" t="str">
            <v>RECICLADO</v>
          </cell>
          <cell r="D1066">
            <v>1.881</v>
          </cell>
          <cell r="E1066">
            <v>5.1779999999999999</v>
          </cell>
        </row>
        <row r="1067">
          <cell r="C1067" t="str">
            <v>CONCRETO_ASFÁLTICO</v>
          </cell>
          <cell r="D1067">
            <v>0.4</v>
          </cell>
          <cell r="E1067">
            <v>0.13200000000000001</v>
          </cell>
        </row>
        <row r="1068">
          <cell r="C1068" t="str">
            <v>CUNETA</v>
          </cell>
          <cell r="D1068">
            <v>0.33200000000000002</v>
          </cell>
          <cell r="E1068">
            <v>0.11</v>
          </cell>
        </row>
        <row r="1069">
          <cell r="C1069" t="str">
            <v>BASE_GRANULAR</v>
          </cell>
          <cell r="D1069">
            <v>0.76300000000000001</v>
          </cell>
          <cell r="E1069">
            <v>0.251</v>
          </cell>
        </row>
        <row r="1070">
          <cell r="C1070" t="str">
            <v>RECICLADO</v>
          </cell>
          <cell r="D1070">
            <v>1.9159999999999999</v>
          </cell>
          <cell r="E1070">
            <v>0.628</v>
          </cell>
        </row>
        <row r="1071">
          <cell r="C1071" t="str">
            <v>CONCRETO_ASFÁLTICO</v>
          </cell>
          <cell r="D1071">
            <v>0.4</v>
          </cell>
          <cell r="E1071">
            <v>2.7679999999999998</v>
          </cell>
        </row>
        <row r="1072">
          <cell r="C1072" t="str">
            <v>CUNETA</v>
          </cell>
          <cell r="D1072">
            <v>0.33200000000000002</v>
          </cell>
          <cell r="E1072">
            <v>2.2949999999999999</v>
          </cell>
        </row>
        <row r="1073">
          <cell r="C1073" t="str">
            <v>BASE_GRANULAR</v>
          </cell>
          <cell r="D1073">
            <v>0.76200000000000001</v>
          </cell>
          <cell r="E1073">
            <v>5.2770000000000001</v>
          </cell>
        </row>
        <row r="1074">
          <cell r="C1074" t="str">
            <v>RECICLADO</v>
          </cell>
          <cell r="D1074">
            <v>1.911</v>
          </cell>
          <cell r="E1074">
            <v>13.25</v>
          </cell>
        </row>
        <row r="1075">
          <cell r="C1075" t="str">
            <v>CONCRETO_ASFÁLTICO</v>
          </cell>
          <cell r="D1075">
            <v>0.4</v>
          </cell>
          <cell r="E1075">
            <v>3.9990000000000001</v>
          </cell>
        </row>
        <row r="1076">
          <cell r="C1076" t="str">
            <v>CUNETA</v>
          </cell>
          <cell r="D1076">
            <v>0.33200000000000002</v>
          </cell>
          <cell r="E1076">
            <v>3.3149999999999999</v>
          </cell>
        </row>
        <row r="1077">
          <cell r="C1077" t="str">
            <v>BASE_GRANULAR</v>
          </cell>
          <cell r="D1077">
            <v>0.76200000000000001</v>
          </cell>
          <cell r="E1077">
            <v>7.6189999999999998</v>
          </cell>
        </row>
        <row r="1078">
          <cell r="C1078" t="str">
            <v>RECICLADO</v>
          </cell>
          <cell r="D1078">
            <v>1.911</v>
          </cell>
          <cell r="E1078">
            <v>19.12</v>
          </cell>
        </row>
        <row r="1079">
          <cell r="C1079" t="str">
            <v>CONCRETO_ASFÁLTICO</v>
          </cell>
          <cell r="D1079">
            <v>0.4</v>
          </cell>
          <cell r="E1079">
            <v>0.76800000000000002</v>
          </cell>
        </row>
        <row r="1080">
          <cell r="C1080" t="str">
            <v>CUNETA</v>
          </cell>
          <cell r="D1080">
            <v>0.33200000000000002</v>
          </cell>
          <cell r="E1080">
            <v>0.63700000000000001</v>
          </cell>
        </row>
        <row r="1081">
          <cell r="C1081" t="str">
            <v>BASE_GRANULAR</v>
          </cell>
          <cell r="D1081">
            <v>0.754</v>
          </cell>
          <cell r="E1081">
            <v>1.456</v>
          </cell>
        </row>
        <row r="1082">
          <cell r="C1082" t="str">
            <v>RECICLADO</v>
          </cell>
          <cell r="D1082">
            <v>1.881</v>
          </cell>
          <cell r="E1082">
            <v>3.6429999999999998</v>
          </cell>
        </row>
        <row r="1083">
          <cell r="C1083" t="str">
            <v>CONCRETO_ASFÁLTICO</v>
          </cell>
          <cell r="D1083">
            <v>0.4</v>
          </cell>
          <cell r="E1083">
            <v>4.4999999999999998E-2</v>
          </cell>
        </row>
        <row r="1084">
          <cell r="C1084" t="str">
            <v>CUNETA</v>
          </cell>
          <cell r="D1084">
            <v>0.33200000000000002</v>
          </cell>
          <cell r="E1084">
            <v>3.7999999999999999E-2</v>
          </cell>
        </row>
        <row r="1085">
          <cell r="C1085" t="str">
            <v>BASE_GRANULAR</v>
          </cell>
          <cell r="D1085">
            <v>0.754</v>
          </cell>
          <cell r="E1085">
            <v>8.5000000000000006E-2</v>
          </cell>
        </row>
        <row r="1086">
          <cell r="C1086" t="str">
            <v>RECICLADO</v>
          </cell>
          <cell r="D1086">
            <v>1.881</v>
          </cell>
          <cell r="E1086">
            <v>0.21299999999999999</v>
          </cell>
        </row>
        <row r="1087">
          <cell r="C1087" t="str">
            <v>CONCRETO_ASFÁLTICO</v>
          </cell>
          <cell r="D1087">
            <v>0.4</v>
          </cell>
          <cell r="E1087">
            <v>3.1859999999999999</v>
          </cell>
        </row>
        <row r="1088">
          <cell r="C1088" t="str">
            <v>CUNETA</v>
          </cell>
          <cell r="D1088">
            <v>0.33200000000000002</v>
          </cell>
          <cell r="E1088">
            <v>2.641</v>
          </cell>
        </row>
        <row r="1089">
          <cell r="C1089" t="str">
            <v>BASE_GRANULAR</v>
          </cell>
          <cell r="D1089">
            <v>0.75800000000000001</v>
          </cell>
          <cell r="E1089">
            <v>6.0229999999999997</v>
          </cell>
        </row>
        <row r="1090">
          <cell r="C1090" t="str">
            <v>RECICLADO</v>
          </cell>
          <cell r="D1090">
            <v>1.8959999999999999</v>
          </cell>
          <cell r="E1090">
            <v>15.041</v>
          </cell>
        </row>
        <row r="1091">
          <cell r="C1091" t="str">
            <v>CONCRETO_ASFÁLTICO</v>
          </cell>
          <cell r="D1091">
            <v>0.4</v>
          </cell>
          <cell r="E1091">
            <v>3.9990000000000001</v>
          </cell>
        </row>
        <row r="1092">
          <cell r="C1092" t="str">
            <v>CUNETA</v>
          </cell>
          <cell r="D1092">
            <v>0.33200000000000002</v>
          </cell>
          <cell r="E1092">
            <v>3.3149999999999999</v>
          </cell>
        </row>
        <row r="1093">
          <cell r="C1093" t="str">
            <v>BASE_GRANULAR</v>
          </cell>
          <cell r="D1093">
            <v>0.76200000000000001</v>
          </cell>
          <cell r="E1093">
            <v>7.5979999999999999</v>
          </cell>
        </row>
        <row r="1094">
          <cell r="C1094" t="str">
            <v>RECICLADO</v>
          </cell>
          <cell r="D1094">
            <v>1.911</v>
          </cell>
          <cell r="E1094">
            <v>19.035</v>
          </cell>
        </row>
        <row r="1095">
          <cell r="C1095" t="str">
            <v>CONCRETO_ASFÁLTICO</v>
          </cell>
          <cell r="D1095">
            <v>0.4</v>
          </cell>
          <cell r="E1095">
            <v>2.8130000000000002</v>
          </cell>
        </row>
        <row r="1096">
          <cell r="C1096" t="str">
            <v>CUNETA</v>
          </cell>
          <cell r="D1096">
            <v>0.33200000000000002</v>
          </cell>
          <cell r="E1096">
            <v>2.3319999999999999</v>
          </cell>
        </row>
        <row r="1097">
          <cell r="C1097" t="str">
            <v>BASE_GRANULAR</v>
          </cell>
          <cell r="D1097">
            <v>0.76200000000000001</v>
          </cell>
          <cell r="E1097">
            <v>5.3579999999999997</v>
          </cell>
        </row>
        <row r="1098">
          <cell r="C1098" t="str">
            <v>RECICLADO</v>
          </cell>
          <cell r="D1098">
            <v>1.911</v>
          </cell>
          <cell r="E1098">
            <v>13.445</v>
          </cell>
        </row>
        <row r="1099">
          <cell r="C1099" t="str">
            <v>CONCRETO_ASFÁLTICO</v>
          </cell>
          <cell r="D1099">
            <v>0.4</v>
          </cell>
          <cell r="E1099">
            <v>1.1859999999999999</v>
          </cell>
        </row>
        <row r="1100">
          <cell r="C1100" t="str">
            <v>CUNETA</v>
          </cell>
          <cell r="D1100">
            <v>0.33200000000000002</v>
          </cell>
          <cell r="E1100">
            <v>0.98299999999999998</v>
          </cell>
        </row>
        <row r="1101">
          <cell r="C1101" t="str">
            <v>BASE_GRANULAR</v>
          </cell>
          <cell r="D1101">
            <v>0.76200000000000001</v>
          </cell>
          <cell r="E1101">
            <v>2.2599999999999998</v>
          </cell>
        </row>
        <row r="1102">
          <cell r="C1102" t="str">
            <v>RECICLADO</v>
          </cell>
          <cell r="D1102">
            <v>1.911</v>
          </cell>
          <cell r="E1102">
            <v>5.673</v>
          </cell>
        </row>
        <row r="1103">
          <cell r="C1103" t="str">
            <v>CONCRETO_ASFÁLTICO</v>
          </cell>
          <cell r="D1103">
            <v>0.4</v>
          </cell>
          <cell r="E1103">
            <v>3.9990000000000001</v>
          </cell>
        </row>
        <row r="1104">
          <cell r="C1104" t="str">
            <v>CUNETA</v>
          </cell>
          <cell r="D1104">
            <v>0.33200000000000002</v>
          </cell>
          <cell r="E1104">
            <v>3.3149999999999999</v>
          </cell>
        </row>
        <row r="1105">
          <cell r="C1105" t="str">
            <v>BASE_GRANULAR</v>
          </cell>
          <cell r="D1105">
            <v>0.76200000000000001</v>
          </cell>
          <cell r="E1105">
            <v>7.6210000000000004</v>
          </cell>
        </row>
        <row r="1106">
          <cell r="C1106" t="str">
            <v>RECICLADO</v>
          </cell>
          <cell r="D1106">
            <v>1.911</v>
          </cell>
          <cell r="E1106">
            <v>19.128</v>
          </cell>
        </row>
        <row r="1107">
          <cell r="C1107" t="str">
            <v>CONCRETO_ASFÁLTICO</v>
          </cell>
          <cell r="D1107">
            <v>0.4</v>
          </cell>
          <cell r="E1107">
            <v>1.48</v>
          </cell>
        </row>
        <row r="1108">
          <cell r="C1108" t="str">
            <v>CUNETA</v>
          </cell>
          <cell r="D1108">
            <v>0.33200000000000002</v>
          </cell>
          <cell r="E1108">
            <v>1.2270000000000001</v>
          </cell>
        </row>
        <row r="1109">
          <cell r="C1109" t="str">
            <v>BASE_GRANULAR</v>
          </cell>
          <cell r="D1109">
            <v>0.76200000000000001</v>
          </cell>
          <cell r="E1109">
            <v>2.82</v>
          </cell>
        </row>
        <row r="1110">
          <cell r="C1110" t="str">
            <v>RECICLADO</v>
          </cell>
          <cell r="D1110">
            <v>1.911</v>
          </cell>
          <cell r="E1110">
            <v>7.077</v>
          </cell>
        </row>
        <row r="1111">
          <cell r="C1111" t="str">
            <v>CONCRETO_ASFÁLTICO</v>
          </cell>
          <cell r="D1111">
            <v>0.4</v>
          </cell>
          <cell r="E1111">
            <v>2.5190000000000001</v>
          </cell>
        </row>
        <row r="1112">
          <cell r="C1112" t="str">
            <v>CUNETA</v>
          </cell>
          <cell r="D1112">
            <v>0.33200000000000002</v>
          </cell>
          <cell r="E1112">
            <v>2.089</v>
          </cell>
        </row>
        <row r="1113">
          <cell r="C1113" t="str">
            <v>BASE_GRANULAR</v>
          </cell>
          <cell r="D1113">
            <v>0.76200000000000001</v>
          </cell>
          <cell r="E1113">
            <v>4.7990000000000004</v>
          </cell>
        </row>
        <row r="1114">
          <cell r="C1114" t="str">
            <v>RECICLADO</v>
          </cell>
          <cell r="D1114">
            <v>1.911</v>
          </cell>
          <cell r="E1114">
            <v>12.042</v>
          </cell>
        </row>
        <row r="1115">
          <cell r="C1115" t="str">
            <v>CONCRETO_ASFÁLTICO</v>
          </cell>
          <cell r="D1115">
            <v>0.4</v>
          </cell>
          <cell r="E1115">
            <v>3.9990000000000001</v>
          </cell>
        </row>
        <row r="1116">
          <cell r="C1116" t="str">
            <v>CUNETA</v>
          </cell>
          <cell r="D1116">
            <v>0.33200000000000002</v>
          </cell>
          <cell r="E1116">
            <v>3.3149999999999999</v>
          </cell>
        </row>
        <row r="1117">
          <cell r="C1117" t="str">
            <v>BASE_GRANULAR</v>
          </cell>
          <cell r="D1117">
            <v>0.76100000000000001</v>
          </cell>
          <cell r="E1117">
            <v>7.6120000000000001</v>
          </cell>
        </row>
        <row r="1118">
          <cell r="C1118" t="str">
            <v>RECICLADO</v>
          </cell>
          <cell r="D1118">
            <v>1.907</v>
          </cell>
          <cell r="E1118">
            <v>19.091999999999999</v>
          </cell>
        </row>
        <row r="1119">
          <cell r="C1119" t="str">
            <v>CONCRETO_ASFÁLTICO</v>
          </cell>
          <cell r="D1119">
            <v>0.4</v>
          </cell>
          <cell r="E1119">
            <v>3.4790000000000001</v>
          </cell>
        </row>
        <row r="1120">
          <cell r="C1120" t="str">
            <v>CUNETA</v>
          </cell>
          <cell r="D1120">
            <v>0.33200000000000002</v>
          </cell>
          <cell r="E1120">
            <v>2.8839999999999999</v>
          </cell>
        </row>
        <row r="1121">
          <cell r="C1121" t="str">
            <v>BASE_GRANULAR</v>
          </cell>
          <cell r="D1121">
            <v>0.75800000000000001</v>
          </cell>
          <cell r="E1121">
            <v>6.6059999999999999</v>
          </cell>
        </row>
        <row r="1122">
          <cell r="C1122" t="str">
            <v>RECICLADO</v>
          </cell>
          <cell r="D1122">
            <v>1.8959999999999999</v>
          </cell>
          <cell r="E1122">
            <v>16.542999999999999</v>
          </cell>
        </row>
        <row r="1123">
          <cell r="C1123" t="str">
            <v>CONCRETO_ASFÁLTICO</v>
          </cell>
          <cell r="D1123">
            <v>0.4</v>
          </cell>
          <cell r="E1123">
            <v>0.52</v>
          </cell>
        </row>
        <row r="1124">
          <cell r="C1124" t="str">
            <v>CUNETA</v>
          </cell>
          <cell r="D1124">
            <v>0.33200000000000002</v>
          </cell>
          <cell r="E1124">
            <v>0.43099999999999999</v>
          </cell>
        </row>
        <row r="1125">
          <cell r="C1125" t="str">
            <v>BASE_GRANULAR</v>
          </cell>
          <cell r="D1125">
            <v>0.75800000000000001</v>
          </cell>
          <cell r="E1125">
            <v>0.98499999999999999</v>
          </cell>
        </row>
        <row r="1126">
          <cell r="C1126" t="str">
            <v>RECICLADO</v>
          </cell>
          <cell r="D1126">
            <v>1.8939999999999999</v>
          </cell>
          <cell r="E1126">
            <v>2.464</v>
          </cell>
        </row>
        <row r="1127">
          <cell r="C1127" t="str">
            <v>CONCRETO_ASFÁLTICO</v>
          </cell>
          <cell r="D1127">
            <v>0.4</v>
          </cell>
          <cell r="E1127">
            <v>7.9980000000000002</v>
          </cell>
        </row>
        <row r="1128">
          <cell r="C1128" t="str">
            <v>CUNETA</v>
          </cell>
          <cell r="D1128">
            <v>0.33200000000000002</v>
          </cell>
          <cell r="E1128">
            <v>6.6310000000000002</v>
          </cell>
        </row>
        <row r="1129">
          <cell r="C1129" t="str">
            <v>BASE_GRANULAR</v>
          </cell>
          <cell r="D1129">
            <v>0.754</v>
          </cell>
          <cell r="E1129">
            <v>15.119</v>
          </cell>
        </row>
        <row r="1130">
          <cell r="C1130" t="str">
            <v>RECICLADO</v>
          </cell>
          <cell r="D1130">
            <v>1.881</v>
          </cell>
          <cell r="E1130">
            <v>37.752000000000002</v>
          </cell>
        </row>
        <row r="1131">
          <cell r="C1131" t="str">
            <v>CONCRETO_ASFÁLTICO</v>
          </cell>
          <cell r="D1131">
            <v>0.4</v>
          </cell>
          <cell r="E1131">
            <v>7.9980000000000002</v>
          </cell>
        </row>
        <row r="1132">
          <cell r="C1132" t="str">
            <v>CUNETA</v>
          </cell>
          <cell r="D1132">
            <v>0.33200000000000002</v>
          </cell>
          <cell r="E1132">
            <v>6.6310000000000002</v>
          </cell>
        </row>
        <row r="1133">
          <cell r="C1133" t="str">
            <v>BASE_GRANULAR</v>
          </cell>
          <cell r="D1133">
            <v>0.754</v>
          </cell>
          <cell r="E1133">
            <v>15.086</v>
          </cell>
        </row>
        <row r="1134">
          <cell r="C1134" t="str">
            <v>RECICLADO</v>
          </cell>
          <cell r="D1134">
            <v>1.881</v>
          </cell>
          <cell r="E1134">
            <v>37.616999999999997</v>
          </cell>
        </row>
        <row r="1135">
          <cell r="C1135" t="str">
            <v>CONCRETO_ASFÁLTICO</v>
          </cell>
          <cell r="D1135">
            <v>0.4</v>
          </cell>
          <cell r="E1135">
            <v>2.02</v>
          </cell>
        </row>
        <row r="1136">
          <cell r="C1136" t="str">
            <v>CUNETA</v>
          </cell>
          <cell r="D1136">
            <v>0.33200000000000002</v>
          </cell>
          <cell r="E1136">
            <v>1.6739999999999999</v>
          </cell>
        </row>
        <row r="1137">
          <cell r="C1137" t="str">
            <v>BASE_GRANULAR</v>
          </cell>
          <cell r="D1137">
            <v>0.754</v>
          </cell>
          <cell r="E1137">
            <v>3.8090000000000002</v>
          </cell>
        </row>
        <row r="1138">
          <cell r="C1138" t="str">
            <v>RECICLADO</v>
          </cell>
          <cell r="D1138">
            <v>1.881</v>
          </cell>
          <cell r="E1138">
            <v>9.4990000000000006</v>
          </cell>
        </row>
        <row r="1139">
          <cell r="C1139" t="str">
            <v>CONCRETO_ASFÁLTICO</v>
          </cell>
          <cell r="D1139">
            <v>0.4</v>
          </cell>
          <cell r="E1139">
            <v>1.9790000000000001</v>
          </cell>
        </row>
        <row r="1140">
          <cell r="C1140" t="str">
            <v>CUNETA</v>
          </cell>
          <cell r="D1140">
            <v>0.33200000000000002</v>
          </cell>
          <cell r="E1140">
            <v>1.641</v>
          </cell>
        </row>
        <row r="1141">
          <cell r="C1141" t="str">
            <v>BASE_GRANULAR</v>
          </cell>
          <cell r="D1141">
            <v>0.754</v>
          </cell>
          <cell r="E1141">
            <v>3.734</v>
          </cell>
        </row>
        <row r="1142">
          <cell r="C1142" t="str">
            <v>RECICLADO</v>
          </cell>
          <cell r="D1142">
            <v>1.881</v>
          </cell>
          <cell r="E1142">
            <v>9.31</v>
          </cell>
        </row>
        <row r="1143">
          <cell r="C1143" t="str">
            <v>CONCRETO_ASFÁLTICO</v>
          </cell>
          <cell r="D1143">
            <v>0.4</v>
          </cell>
          <cell r="E1143">
            <v>3.9990000000000001</v>
          </cell>
        </row>
        <row r="1144">
          <cell r="C1144" t="str">
            <v>CUNETA</v>
          </cell>
          <cell r="D1144">
            <v>0.33200000000000002</v>
          </cell>
          <cell r="E1144">
            <v>3.3149999999999999</v>
          </cell>
        </row>
        <row r="1145">
          <cell r="C1145" t="str">
            <v>BASE_GRANULAR</v>
          </cell>
          <cell r="D1145">
            <v>0.754</v>
          </cell>
          <cell r="E1145">
            <v>7.5430000000000001</v>
          </cell>
        </row>
        <row r="1146">
          <cell r="C1146" t="str">
            <v>RECICLADO</v>
          </cell>
          <cell r="D1146">
            <v>1.881</v>
          </cell>
          <cell r="E1146">
            <v>18.808</v>
          </cell>
        </row>
        <row r="1147">
          <cell r="C1147" t="str">
            <v>CONCRETO_ASFÁLTICO</v>
          </cell>
          <cell r="D1147">
            <v>0.4</v>
          </cell>
          <cell r="E1147">
            <v>3.9990000000000001</v>
          </cell>
        </row>
        <row r="1148">
          <cell r="C1148" t="str">
            <v>CUNETA</v>
          </cell>
          <cell r="D1148">
            <v>0.33200000000000002</v>
          </cell>
          <cell r="E1148">
            <v>3.3149999999999999</v>
          </cell>
        </row>
        <row r="1149">
          <cell r="C1149" t="str">
            <v>BASE_GRANULAR</v>
          </cell>
          <cell r="D1149">
            <v>0.754</v>
          </cell>
          <cell r="E1149">
            <v>7.5430000000000001</v>
          </cell>
        </row>
        <row r="1150">
          <cell r="C1150" t="str">
            <v>RECICLADO</v>
          </cell>
          <cell r="D1150">
            <v>1.881</v>
          </cell>
          <cell r="E1150">
            <v>18.808</v>
          </cell>
        </row>
        <row r="1151">
          <cell r="C1151" t="str">
            <v>CONCRETO_ASFÁLTICO</v>
          </cell>
          <cell r="D1151">
            <v>0.4</v>
          </cell>
          <cell r="E1151">
            <v>2.5</v>
          </cell>
        </row>
        <row r="1152">
          <cell r="C1152" t="str">
            <v>CUNETA</v>
          </cell>
          <cell r="D1152">
            <v>0.33200000000000002</v>
          </cell>
          <cell r="E1152">
            <v>2.0720000000000001</v>
          </cell>
        </row>
        <row r="1153">
          <cell r="C1153" t="str">
            <v>BASE_GRANULAR</v>
          </cell>
          <cell r="D1153">
            <v>0.754</v>
          </cell>
          <cell r="E1153">
            <v>4.7149999999999999</v>
          </cell>
        </row>
        <row r="1154">
          <cell r="C1154" t="str">
            <v>RECICLADO</v>
          </cell>
          <cell r="D1154">
            <v>1.881</v>
          </cell>
          <cell r="E1154">
            <v>11.756</v>
          </cell>
        </row>
        <row r="1155">
          <cell r="C1155" t="str">
            <v>CONCRETO_ASFÁLTICO</v>
          </cell>
          <cell r="D1155">
            <v>0.4</v>
          </cell>
          <cell r="E1155">
            <v>1.5</v>
          </cell>
        </row>
        <row r="1156">
          <cell r="C1156" t="str">
            <v>CUNETA</v>
          </cell>
          <cell r="D1156">
            <v>0.33200000000000002</v>
          </cell>
          <cell r="E1156">
            <v>1.2430000000000001</v>
          </cell>
        </row>
        <row r="1157">
          <cell r="C1157" t="str">
            <v>BASE_GRANULAR</v>
          </cell>
          <cell r="D1157">
            <v>0.754</v>
          </cell>
          <cell r="E1157">
            <v>2.8279999999999998</v>
          </cell>
        </row>
        <row r="1158">
          <cell r="C1158" t="str">
            <v>RECICLADO</v>
          </cell>
          <cell r="D1158">
            <v>1.881</v>
          </cell>
          <cell r="E1158">
            <v>7.0529999999999999</v>
          </cell>
        </row>
        <row r="1159">
          <cell r="C1159" t="str">
            <v>CONCRETO_ASFÁLTICO</v>
          </cell>
          <cell r="D1159">
            <v>0.4</v>
          </cell>
          <cell r="E1159">
            <v>3.9990000000000001</v>
          </cell>
        </row>
        <row r="1160">
          <cell r="C1160" t="str">
            <v>CUNETA</v>
          </cell>
          <cell r="D1160">
            <v>0.33200000000000002</v>
          </cell>
          <cell r="E1160">
            <v>3.3149999999999999</v>
          </cell>
        </row>
        <row r="1161">
          <cell r="C1161" t="str">
            <v>BASE_GRANULAR</v>
          </cell>
          <cell r="D1161">
            <v>0.754</v>
          </cell>
          <cell r="E1161">
            <v>7.5430000000000001</v>
          </cell>
        </row>
        <row r="1162">
          <cell r="C1162" t="str">
            <v>RECICLADO</v>
          </cell>
          <cell r="D1162">
            <v>1.881</v>
          </cell>
          <cell r="E1162">
            <v>18.808</v>
          </cell>
        </row>
        <row r="1163">
          <cell r="C1163" t="str">
            <v>CONCRETO_ASFÁLTICO</v>
          </cell>
          <cell r="D1163">
            <v>0.4</v>
          </cell>
          <cell r="E1163">
            <v>3.9990000000000001</v>
          </cell>
        </row>
        <row r="1164">
          <cell r="C1164" t="str">
            <v>CUNETA</v>
          </cell>
          <cell r="D1164">
            <v>0.33200000000000002</v>
          </cell>
          <cell r="E1164">
            <v>3.3149999999999999</v>
          </cell>
        </row>
        <row r="1165">
          <cell r="C1165" t="str">
            <v>BASE_GRANULAR</v>
          </cell>
          <cell r="D1165">
            <v>0.754</v>
          </cell>
          <cell r="E1165">
            <v>7.5430000000000001</v>
          </cell>
        </row>
        <row r="1166">
          <cell r="C1166" t="str">
            <v>RECICLADO</v>
          </cell>
          <cell r="D1166">
            <v>1.881</v>
          </cell>
          <cell r="E1166">
            <v>18.808</v>
          </cell>
        </row>
        <row r="1167">
          <cell r="C1167" t="str">
            <v>CONCRETO_ASFÁLTICO</v>
          </cell>
          <cell r="D1167">
            <v>0.4</v>
          </cell>
          <cell r="E1167">
            <v>1.5740000000000001</v>
          </cell>
        </row>
        <row r="1168">
          <cell r="C1168" t="str">
            <v>CUNETA</v>
          </cell>
          <cell r="D1168">
            <v>0.33200000000000002</v>
          </cell>
          <cell r="E1168">
            <v>1.3049999999999999</v>
          </cell>
        </row>
        <row r="1169">
          <cell r="C1169" t="str">
            <v>BASE_GRANULAR</v>
          </cell>
          <cell r="D1169">
            <v>0.754</v>
          </cell>
          <cell r="E1169">
            <v>2.9689999999999999</v>
          </cell>
        </row>
        <row r="1170">
          <cell r="C1170" t="str">
            <v>RECICLADO</v>
          </cell>
          <cell r="D1170">
            <v>1.881</v>
          </cell>
          <cell r="E1170">
            <v>7.4029999999999996</v>
          </cell>
        </row>
        <row r="1171">
          <cell r="C1171" t="str">
            <v>CONCRETO_ASFÁLTICO</v>
          </cell>
          <cell r="D1171">
            <v>0.4</v>
          </cell>
          <cell r="E1171">
            <v>2.4249999999999998</v>
          </cell>
        </row>
        <row r="1172">
          <cell r="C1172" t="str">
            <v>CUNETA</v>
          </cell>
          <cell r="D1172">
            <v>0.33200000000000002</v>
          </cell>
          <cell r="E1172">
            <v>2.0099999999999998</v>
          </cell>
        </row>
        <row r="1173">
          <cell r="C1173" t="str">
            <v>BASE_GRANULAR</v>
          </cell>
          <cell r="D1173">
            <v>0.754</v>
          </cell>
          <cell r="E1173">
            <v>4.5739999999999998</v>
          </cell>
        </row>
        <row r="1174">
          <cell r="C1174" t="str">
            <v>RECICLADO</v>
          </cell>
          <cell r="D1174">
            <v>1.881</v>
          </cell>
          <cell r="E1174">
            <v>11.404999999999999</v>
          </cell>
        </row>
        <row r="1175">
          <cell r="C1175" t="str">
            <v>CONCRETO_ASFÁLTICO</v>
          </cell>
          <cell r="D1175">
            <v>0.4</v>
          </cell>
          <cell r="E1175">
            <v>3.9990000000000001</v>
          </cell>
        </row>
        <row r="1176">
          <cell r="C1176" t="str">
            <v>CUNETA</v>
          </cell>
          <cell r="D1176">
            <v>0.33200000000000002</v>
          </cell>
          <cell r="E1176">
            <v>3.3149999999999999</v>
          </cell>
        </row>
        <row r="1177">
          <cell r="C1177" t="str">
            <v>BASE_GRANULAR</v>
          </cell>
          <cell r="D1177">
            <v>0.754</v>
          </cell>
          <cell r="E1177">
            <v>7.5430000000000001</v>
          </cell>
        </row>
        <row r="1178">
          <cell r="C1178" t="str">
            <v>RECICLADO</v>
          </cell>
          <cell r="D1178">
            <v>1.881</v>
          </cell>
          <cell r="E1178">
            <v>18.808</v>
          </cell>
        </row>
        <row r="1179">
          <cell r="C1179" t="str">
            <v>CONCRETO_ASFÁLTICO</v>
          </cell>
          <cell r="D1179">
            <v>0.4</v>
          </cell>
          <cell r="E1179">
            <v>3.9990000000000001</v>
          </cell>
        </row>
        <row r="1180">
          <cell r="C1180" t="str">
            <v>CUNETA</v>
          </cell>
          <cell r="D1180">
            <v>0.33200000000000002</v>
          </cell>
          <cell r="E1180">
            <v>3.3149999999999999</v>
          </cell>
        </row>
        <row r="1181">
          <cell r="C1181" t="str">
            <v>BASE_GRANULAR</v>
          </cell>
          <cell r="D1181">
            <v>0.754</v>
          </cell>
          <cell r="E1181">
            <v>7.5430000000000001</v>
          </cell>
        </row>
        <row r="1182">
          <cell r="C1182" t="str">
            <v>RECICLADO</v>
          </cell>
          <cell r="D1182">
            <v>1.881</v>
          </cell>
          <cell r="E1182">
            <v>18.808</v>
          </cell>
        </row>
        <row r="1183">
          <cell r="C1183" t="str">
            <v>CONCRETO_ASFÁLTICO</v>
          </cell>
          <cell r="D1183">
            <v>0.4</v>
          </cell>
          <cell r="E1183">
            <v>2.0539999999999998</v>
          </cell>
        </row>
        <row r="1184">
          <cell r="C1184" t="str">
            <v>CUNETA</v>
          </cell>
          <cell r="D1184">
            <v>0.33200000000000002</v>
          </cell>
          <cell r="E1184">
            <v>1.7030000000000001</v>
          </cell>
        </row>
        <row r="1185">
          <cell r="C1185" t="str">
            <v>BASE_GRANULAR</v>
          </cell>
          <cell r="D1185">
            <v>0.754</v>
          </cell>
          <cell r="E1185">
            <v>3.8740000000000001</v>
          </cell>
        </row>
        <row r="1186">
          <cell r="C1186" t="str">
            <v>RECICLADO</v>
          </cell>
          <cell r="D1186">
            <v>1.881</v>
          </cell>
          <cell r="E1186">
            <v>9.66</v>
          </cell>
        </row>
        <row r="1187">
          <cell r="C1187" t="str">
            <v>CONCRETO_ASFÁLTICO</v>
          </cell>
          <cell r="D1187">
            <v>0.4</v>
          </cell>
          <cell r="E1187">
            <v>1.9450000000000001</v>
          </cell>
        </row>
        <row r="1188">
          <cell r="C1188" t="str">
            <v>CUNETA</v>
          </cell>
          <cell r="D1188">
            <v>0.33200000000000002</v>
          </cell>
          <cell r="E1188">
            <v>1.613</v>
          </cell>
        </row>
        <row r="1189">
          <cell r="C1189" t="str">
            <v>BASE_GRANULAR</v>
          </cell>
          <cell r="D1189">
            <v>0.754</v>
          </cell>
          <cell r="E1189">
            <v>3.669</v>
          </cell>
        </row>
        <row r="1190">
          <cell r="C1190" t="str">
            <v>RECICLADO</v>
          </cell>
          <cell r="D1190">
            <v>1.881</v>
          </cell>
          <cell r="E1190">
            <v>9.1479999999999997</v>
          </cell>
        </row>
        <row r="1191">
          <cell r="C1191" t="str">
            <v>CONCRETO_ASFÁLTICO</v>
          </cell>
          <cell r="D1191">
            <v>0.4</v>
          </cell>
          <cell r="E1191">
            <v>7.9980000000000002</v>
          </cell>
        </row>
        <row r="1192">
          <cell r="C1192" t="str">
            <v>CUNETA</v>
          </cell>
          <cell r="D1192">
            <v>0.33200000000000002</v>
          </cell>
          <cell r="E1192">
            <v>6.6310000000000002</v>
          </cell>
        </row>
        <row r="1193">
          <cell r="C1193" t="str">
            <v>BASE_GRANULAR</v>
          </cell>
          <cell r="D1193">
            <v>0.75600000000000001</v>
          </cell>
          <cell r="E1193">
            <v>15.103</v>
          </cell>
        </row>
        <row r="1194">
          <cell r="C1194" t="str">
            <v>RECICLADO</v>
          </cell>
          <cell r="D1194">
            <v>1.8879999999999999</v>
          </cell>
          <cell r="E1194">
            <v>37.686999999999998</v>
          </cell>
        </row>
        <row r="1195">
          <cell r="C1195" t="str">
            <v>CONCRETO_ASFÁLTICO</v>
          </cell>
          <cell r="D1195">
            <v>0.4</v>
          </cell>
          <cell r="E1195">
            <v>5.1769999999999996</v>
          </cell>
        </row>
        <row r="1196">
          <cell r="C1196" t="str">
            <v>CUNETA</v>
          </cell>
          <cell r="D1196">
            <v>0.33200000000000002</v>
          </cell>
          <cell r="E1196">
            <v>4.2919999999999998</v>
          </cell>
        </row>
        <row r="1197">
          <cell r="C1197" t="str">
            <v>BASE_GRANULAR</v>
          </cell>
          <cell r="D1197">
            <v>0.75800000000000001</v>
          </cell>
          <cell r="E1197">
            <v>9.7989999999999995</v>
          </cell>
        </row>
        <row r="1198">
          <cell r="C1198" t="str">
            <v>RECICLADO</v>
          </cell>
          <cell r="D1198">
            <v>1.8959999999999999</v>
          </cell>
          <cell r="E1198">
            <v>24.49</v>
          </cell>
        </row>
        <row r="1199">
          <cell r="C1199" t="str">
            <v>CONCRETO_ASFÁLTICO</v>
          </cell>
          <cell r="D1199">
            <v>0.4</v>
          </cell>
          <cell r="E1199">
            <v>2.8220000000000001</v>
          </cell>
        </row>
        <row r="1200">
          <cell r="C1200" t="str">
            <v>CUNETA</v>
          </cell>
          <cell r="D1200">
            <v>0.33200000000000002</v>
          </cell>
          <cell r="E1200">
            <v>2.339</v>
          </cell>
        </row>
        <row r="1201">
          <cell r="C1201" t="str">
            <v>BASE_GRANULAR</v>
          </cell>
          <cell r="D1201">
            <v>0.75900000000000001</v>
          </cell>
          <cell r="E1201">
            <v>5.3520000000000003</v>
          </cell>
        </row>
        <row r="1202">
          <cell r="C1202" t="str">
            <v>RECICLADO</v>
          </cell>
          <cell r="D1202">
            <v>1.9</v>
          </cell>
          <cell r="E1202">
            <v>13.393000000000001</v>
          </cell>
        </row>
        <row r="1203">
          <cell r="C1203" t="str">
            <v>CONCRETO_ASFÁLTICO</v>
          </cell>
          <cell r="D1203">
            <v>0.4</v>
          </cell>
          <cell r="E1203">
            <v>3.9990000000000001</v>
          </cell>
        </row>
        <row r="1204">
          <cell r="C1204" t="str">
            <v>CUNETA</v>
          </cell>
          <cell r="D1204">
            <v>0.33200000000000002</v>
          </cell>
          <cell r="E1204">
            <v>3.3149999999999999</v>
          </cell>
        </row>
        <row r="1205">
          <cell r="C1205" t="str">
            <v>BASE_GRANULAR</v>
          </cell>
          <cell r="D1205">
            <v>0.76100000000000001</v>
          </cell>
          <cell r="E1205">
            <v>7.5990000000000002</v>
          </cell>
        </row>
        <row r="1206">
          <cell r="C1206" t="str">
            <v>RECICLADO</v>
          </cell>
          <cell r="D1206">
            <v>1.907</v>
          </cell>
          <cell r="E1206">
            <v>19.036999999999999</v>
          </cell>
        </row>
        <row r="1207">
          <cell r="C1207" t="str">
            <v>CONCRETO_ASFÁLTICO</v>
          </cell>
          <cell r="D1207">
            <v>0.4</v>
          </cell>
          <cell r="E1207">
            <v>3.9990000000000001</v>
          </cell>
        </row>
        <row r="1208">
          <cell r="C1208" t="str">
            <v>CUNETA</v>
          </cell>
          <cell r="D1208">
            <v>0.33200000000000002</v>
          </cell>
          <cell r="E1208">
            <v>3.3149999999999999</v>
          </cell>
        </row>
        <row r="1209">
          <cell r="C1209" t="str">
            <v>BASE_GRANULAR</v>
          </cell>
          <cell r="D1209">
            <v>0.76200000000000001</v>
          </cell>
          <cell r="E1209">
            <v>7.6120000000000001</v>
          </cell>
        </row>
        <row r="1210">
          <cell r="C1210" t="str">
            <v>RECICLADO</v>
          </cell>
          <cell r="D1210">
            <v>1.911</v>
          </cell>
          <cell r="E1210">
            <v>19.091000000000001</v>
          </cell>
        </row>
        <row r="1211">
          <cell r="C1211" t="str">
            <v>CONCRETO_ASFÁLTICO</v>
          </cell>
          <cell r="D1211">
            <v>0.4</v>
          </cell>
          <cell r="E1211">
            <v>1.657</v>
          </cell>
        </row>
        <row r="1212">
          <cell r="C1212" t="str">
            <v>CUNETA</v>
          </cell>
          <cell r="D1212">
            <v>0.33200000000000002</v>
          </cell>
          <cell r="E1212">
            <v>1.3740000000000001</v>
          </cell>
        </row>
        <row r="1213">
          <cell r="C1213" t="str">
            <v>BASE_GRANULAR</v>
          </cell>
          <cell r="D1213">
            <v>0.76200000000000001</v>
          </cell>
          <cell r="E1213">
            <v>3.157</v>
          </cell>
        </row>
        <row r="1214">
          <cell r="C1214" t="str">
            <v>RECICLADO</v>
          </cell>
          <cell r="D1214">
            <v>1.911</v>
          </cell>
          <cell r="E1214">
            <v>7.9210000000000003</v>
          </cell>
        </row>
        <row r="1215">
          <cell r="C1215" t="str">
            <v>CONCRETO_ASFÁLTICO</v>
          </cell>
          <cell r="D1215">
            <v>0.4</v>
          </cell>
          <cell r="E1215">
            <v>2.3420000000000001</v>
          </cell>
        </row>
        <row r="1216">
          <cell r="C1216" t="str">
            <v>CUNETA</v>
          </cell>
          <cell r="D1216">
            <v>0.33200000000000002</v>
          </cell>
          <cell r="E1216">
            <v>1.9410000000000001</v>
          </cell>
        </row>
        <row r="1217">
          <cell r="C1217" t="str">
            <v>BASE_GRANULAR</v>
          </cell>
          <cell r="D1217">
            <v>0.76200000000000001</v>
          </cell>
          <cell r="E1217">
            <v>4.4610000000000003</v>
          </cell>
        </row>
        <row r="1218">
          <cell r="C1218" t="str">
            <v>RECICLADO</v>
          </cell>
          <cell r="D1218">
            <v>1.911</v>
          </cell>
          <cell r="E1218">
            <v>11.193</v>
          </cell>
        </row>
        <row r="1219">
          <cell r="C1219" t="str">
            <v>CONCRETO_ASFÁLTICO</v>
          </cell>
          <cell r="D1219">
            <v>0.4</v>
          </cell>
          <cell r="E1219">
            <v>3.9990000000000001</v>
          </cell>
        </row>
        <row r="1220">
          <cell r="C1220" t="str">
            <v>CUNETA</v>
          </cell>
          <cell r="D1220">
            <v>0.33200000000000002</v>
          </cell>
          <cell r="E1220">
            <v>3.3149999999999999</v>
          </cell>
        </row>
        <row r="1221">
          <cell r="C1221" t="str">
            <v>BASE_GRANULAR</v>
          </cell>
          <cell r="D1221">
            <v>0.76200000000000001</v>
          </cell>
          <cell r="E1221">
            <v>7.6180000000000003</v>
          </cell>
        </row>
        <row r="1222">
          <cell r="C1222" t="str">
            <v>RECICLADO</v>
          </cell>
          <cell r="D1222">
            <v>1.911</v>
          </cell>
          <cell r="E1222">
            <v>19.116</v>
          </cell>
        </row>
        <row r="1223">
          <cell r="C1223" t="str">
            <v>CONCRETO_ASFÁLTICO</v>
          </cell>
          <cell r="D1223">
            <v>0.4</v>
          </cell>
          <cell r="E1223">
            <v>3.9990000000000001</v>
          </cell>
        </row>
        <row r="1224">
          <cell r="C1224" t="str">
            <v>CUNETA</v>
          </cell>
          <cell r="D1224">
            <v>0.33200000000000002</v>
          </cell>
          <cell r="E1224">
            <v>3.3149999999999999</v>
          </cell>
        </row>
        <row r="1225">
          <cell r="C1225" t="str">
            <v>BASE_GRANULAR</v>
          </cell>
          <cell r="D1225">
            <v>0.76200000000000001</v>
          </cell>
          <cell r="E1225">
            <v>7.6180000000000003</v>
          </cell>
        </row>
        <row r="1226">
          <cell r="C1226" t="str">
            <v>RECICLADO</v>
          </cell>
          <cell r="D1226">
            <v>1.911</v>
          </cell>
          <cell r="E1226">
            <v>19.116</v>
          </cell>
        </row>
        <row r="1227">
          <cell r="C1227" t="str">
            <v>CONCRETO_ASFÁLTICO</v>
          </cell>
          <cell r="D1227">
            <v>0.4</v>
          </cell>
          <cell r="E1227">
            <v>0.72</v>
          </cell>
        </row>
        <row r="1228">
          <cell r="C1228" t="str">
            <v>CUNETA</v>
          </cell>
          <cell r="D1228">
            <v>0.33200000000000002</v>
          </cell>
          <cell r="E1228">
            <v>0.59699999999999998</v>
          </cell>
        </row>
        <row r="1229">
          <cell r="C1229" t="str">
            <v>BASE_GRANULAR</v>
          </cell>
          <cell r="D1229">
            <v>0.76200000000000001</v>
          </cell>
          <cell r="E1229">
            <v>1.3720000000000001</v>
          </cell>
        </row>
        <row r="1230">
          <cell r="C1230" t="str">
            <v>RECICLADO</v>
          </cell>
          <cell r="D1230">
            <v>1.911</v>
          </cell>
          <cell r="E1230">
            <v>3.444</v>
          </cell>
        </row>
        <row r="1231">
          <cell r="C1231" t="str">
            <v>CONCRETO_ASFÁLTICO</v>
          </cell>
          <cell r="D1231">
            <v>0.4</v>
          </cell>
          <cell r="E1231">
            <v>3.2789999999999999</v>
          </cell>
        </row>
        <row r="1232">
          <cell r="C1232" t="str">
            <v>CUNETA</v>
          </cell>
          <cell r="D1232">
            <v>0.33200000000000002</v>
          </cell>
          <cell r="E1232">
            <v>2.718</v>
          </cell>
        </row>
        <row r="1233">
          <cell r="C1233" t="str">
            <v>BASE_GRANULAR</v>
          </cell>
          <cell r="D1233">
            <v>0.76200000000000001</v>
          </cell>
          <cell r="E1233">
            <v>6.2439999999999998</v>
          </cell>
        </row>
        <row r="1234">
          <cell r="C1234" t="str">
            <v>RECICLADO</v>
          </cell>
          <cell r="D1234">
            <v>1.911</v>
          </cell>
          <cell r="E1234">
            <v>15.667</v>
          </cell>
        </row>
        <row r="1235">
          <cell r="C1235" t="str">
            <v>CONCRETO_ASFÁLTICO</v>
          </cell>
          <cell r="D1235">
            <v>0.4</v>
          </cell>
          <cell r="E1235">
            <v>3.9990000000000001</v>
          </cell>
        </row>
        <row r="1236">
          <cell r="C1236" t="str">
            <v>CUNETA</v>
          </cell>
          <cell r="D1236">
            <v>0.33200000000000002</v>
          </cell>
          <cell r="E1236">
            <v>3.3149999999999999</v>
          </cell>
        </row>
        <row r="1237">
          <cell r="C1237" t="str">
            <v>BASE_GRANULAR</v>
          </cell>
          <cell r="D1237">
            <v>0.76</v>
          </cell>
          <cell r="E1237">
            <v>7.6079999999999997</v>
          </cell>
        </row>
        <row r="1238">
          <cell r="C1238" t="str">
            <v>RECICLADO</v>
          </cell>
          <cell r="D1238">
            <v>1.9039999999999999</v>
          </cell>
          <cell r="E1238">
            <v>19.074999999999999</v>
          </cell>
        </row>
        <row r="1239">
          <cell r="C1239" t="str">
            <v>CONCRETO_ASFÁLTICO</v>
          </cell>
          <cell r="D1239">
            <v>0.4</v>
          </cell>
          <cell r="E1239">
            <v>3.9990000000000001</v>
          </cell>
        </row>
        <row r="1240">
          <cell r="C1240" t="str">
            <v>CUNETA</v>
          </cell>
          <cell r="D1240">
            <v>0.33200000000000002</v>
          </cell>
          <cell r="E1240">
            <v>3.3149999999999999</v>
          </cell>
        </row>
        <row r="1241">
          <cell r="C1241" t="str">
            <v>BASE_GRANULAR</v>
          </cell>
          <cell r="D1241">
            <v>0.75800000000000001</v>
          </cell>
          <cell r="E1241">
            <v>7.593</v>
          </cell>
        </row>
        <row r="1242">
          <cell r="C1242" t="str">
            <v>RECICLADO</v>
          </cell>
          <cell r="D1242">
            <v>1.8979999999999999</v>
          </cell>
          <cell r="E1242">
            <v>19.010999999999999</v>
          </cell>
        </row>
        <row r="1243">
          <cell r="C1243" t="str">
            <v>CONCRETO_ASFÁLTICO</v>
          </cell>
          <cell r="D1243">
            <v>0.4</v>
          </cell>
          <cell r="E1243">
            <v>1.2</v>
          </cell>
        </row>
        <row r="1244">
          <cell r="C1244" t="str">
            <v>CUNETA</v>
          </cell>
          <cell r="D1244">
            <v>0.33200000000000002</v>
          </cell>
          <cell r="E1244">
            <v>0.995</v>
          </cell>
        </row>
        <row r="1245">
          <cell r="C1245" t="str">
            <v>BASE_GRANULAR</v>
          </cell>
          <cell r="D1245">
            <v>0.75800000000000001</v>
          </cell>
          <cell r="E1245">
            <v>2.2759999999999998</v>
          </cell>
        </row>
        <row r="1246">
          <cell r="C1246" t="str">
            <v>RECICLADO</v>
          </cell>
          <cell r="D1246">
            <v>1.8959999999999999</v>
          </cell>
          <cell r="E1246">
            <v>5.694</v>
          </cell>
        </row>
        <row r="1247">
          <cell r="C1247" t="str">
            <v>CONCRETO_ASFÁLTICO</v>
          </cell>
          <cell r="D1247">
            <v>0.4</v>
          </cell>
          <cell r="E1247">
            <v>6.798</v>
          </cell>
        </row>
        <row r="1248">
          <cell r="C1248" t="str">
            <v>CUNETA</v>
          </cell>
          <cell r="D1248">
            <v>0.33200000000000002</v>
          </cell>
          <cell r="E1248">
            <v>5.6360000000000001</v>
          </cell>
        </row>
        <row r="1249">
          <cell r="C1249" t="str">
            <v>BASE_GRANULAR</v>
          </cell>
          <cell r="D1249">
            <v>0.755</v>
          </cell>
          <cell r="E1249">
            <v>12.863</v>
          </cell>
        </row>
        <row r="1250">
          <cell r="C1250" t="str">
            <v>RECICLADO</v>
          </cell>
          <cell r="D1250">
            <v>1.885</v>
          </cell>
          <cell r="E1250">
            <v>32.137999999999998</v>
          </cell>
        </row>
        <row r="1251">
          <cell r="C1251" t="str">
            <v>CONCRETO_ASFÁLTICO</v>
          </cell>
          <cell r="D1251">
            <v>0.4</v>
          </cell>
          <cell r="E1251">
            <v>7.9980000000000002</v>
          </cell>
        </row>
        <row r="1252">
          <cell r="C1252" t="str">
            <v>CUNETA</v>
          </cell>
          <cell r="D1252">
            <v>0.33200000000000002</v>
          </cell>
          <cell r="E1252">
            <v>6.6310000000000002</v>
          </cell>
        </row>
        <row r="1253">
          <cell r="C1253" t="str">
            <v>BASE_GRANULAR</v>
          </cell>
          <cell r="D1253">
            <v>0.75700000000000001</v>
          </cell>
          <cell r="E1253">
            <v>15.122</v>
          </cell>
        </row>
        <row r="1254">
          <cell r="C1254" t="str">
            <v>RECICLADO</v>
          </cell>
          <cell r="D1254">
            <v>1.891</v>
          </cell>
          <cell r="E1254">
            <v>37.762999999999998</v>
          </cell>
        </row>
        <row r="1255">
          <cell r="C1255" t="str">
            <v>CONCRETO_ASFÁLTICO</v>
          </cell>
          <cell r="D1255">
            <v>0.4</v>
          </cell>
          <cell r="E1255">
            <v>0.85899999999999999</v>
          </cell>
        </row>
        <row r="1256">
          <cell r="C1256" t="str">
            <v>CUNETA</v>
          </cell>
          <cell r="D1256">
            <v>0.33200000000000002</v>
          </cell>
          <cell r="E1256">
            <v>0.71199999999999997</v>
          </cell>
        </row>
        <row r="1257">
          <cell r="C1257" t="str">
            <v>BASE_GRANULAR</v>
          </cell>
          <cell r="D1257">
            <v>0.75800000000000001</v>
          </cell>
          <cell r="E1257">
            <v>1.6259999999999999</v>
          </cell>
        </row>
        <row r="1258">
          <cell r="C1258" t="str">
            <v>RECICLADO</v>
          </cell>
          <cell r="D1258">
            <v>1.8959999999999999</v>
          </cell>
          <cell r="E1258">
            <v>4.0659999999999998</v>
          </cell>
        </row>
        <row r="1259">
          <cell r="C1259" t="str">
            <v>CONCRETO_ASFÁLTICO</v>
          </cell>
          <cell r="D1259">
            <v>0.4</v>
          </cell>
          <cell r="E1259">
            <v>3.14</v>
          </cell>
        </row>
        <row r="1260">
          <cell r="C1260" t="str">
            <v>CUNETA</v>
          </cell>
          <cell r="D1260">
            <v>0.33200000000000002</v>
          </cell>
          <cell r="E1260">
            <v>2.6030000000000002</v>
          </cell>
        </row>
        <row r="1261">
          <cell r="C1261" t="str">
            <v>BASE_GRANULAR</v>
          </cell>
          <cell r="D1261">
            <v>0.76200000000000001</v>
          </cell>
          <cell r="E1261">
            <v>5.9669999999999996</v>
          </cell>
        </row>
        <row r="1262">
          <cell r="C1262" t="str">
            <v>RECICLADO</v>
          </cell>
          <cell r="D1262">
            <v>1.911</v>
          </cell>
          <cell r="E1262">
            <v>14.949</v>
          </cell>
        </row>
        <row r="1263">
          <cell r="C1263" t="str">
            <v>CONCRETO_ASFÁLTICO</v>
          </cell>
          <cell r="D1263">
            <v>0.4</v>
          </cell>
          <cell r="E1263">
            <v>3.9990000000000001</v>
          </cell>
        </row>
        <row r="1264">
          <cell r="C1264" t="str">
            <v>CUNETA</v>
          </cell>
          <cell r="D1264">
            <v>0.33200000000000002</v>
          </cell>
          <cell r="E1264">
            <v>3.3149999999999999</v>
          </cell>
        </row>
        <row r="1265">
          <cell r="C1265" t="str">
            <v>BASE_GRANULAR</v>
          </cell>
          <cell r="D1265">
            <v>0.76200000000000001</v>
          </cell>
          <cell r="E1265">
            <v>7.617</v>
          </cell>
        </row>
        <row r="1266">
          <cell r="C1266" t="str">
            <v>RECICLADO</v>
          </cell>
          <cell r="D1266">
            <v>1.911</v>
          </cell>
          <cell r="E1266">
            <v>19.111999999999998</v>
          </cell>
        </row>
        <row r="1267">
          <cell r="C1267" t="str">
            <v>CONCRETO_ASFÁLTICO</v>
          </cell>
          <cell r="D1267">
            <v>0.4</v>
          </cell>
          <cell r="E1267">
            <v>0.65900000000000003</v>
          </cell>
        </row>
        <row r="1268">
          <cell r="C1268" t="str">
            <v>CUNETA</v>
          </cell>
          <cell r="D1268">
            <v>0.33200000000000002</v>
          </cell>
          <cell r="E1268">
            <v>0.54600000000000004</v>
          </cell>
        </row>
        <row r="1269">
          <cell r="C1269" t="str">
            <v>BASE_GRANULAR</v>
          </cell>
          <cell r="D1269">
            <v>0.76200000000000001</v>
          </cell>
          <cell r="E1269">
            <v>1.2549999999999999</v>
          </cell>
        </row>
        <row r="1270">
          <cell r="C1270" t="str">
            <v>RECICLADO</v>
          </cell>
          <cell r="D1270">
            <v>1.911</v>
          </cell>
          <cell r="E1270">
            <v>3.1480000000000001</v>
          </cell>
        </row>
        <row r="1271">
          <cell r="C1271" t="str">
            <v>CONCRETO_ASFÁLTICO</v>
          </cell>
          <cell r="D1271">
            <v>0.4</v>
          </cell>
          <cell r="E1271">
            <v>0</v>
          </cell>
        </row>
        <row r="1272">
          <cell r="C1272" t="str">
            <v>CUNETA</v>
          </cell>
          <cell r="D1272">
            <v>0.33200000000000002</v>
          </cell>
          <cell r="E1272">
            <v>0</v>
          </cell>
        </row>
        <row r="1273">
          <cell r="C1273" t="str">
            <v>BASE_GRANULAR</v>
          </cell>
          <cell r="D1273">
            <v>0.76200000000000001</v>
          </cell>
          <cell r="E1273">
            <v>0</v>
          </cell>
        </row>
        <row r="1274">
          <cell r="C1274" t="str">
            <v>RECICLADO</v>
          </cell>
          <cell r="D1274">
            <v>1.911</v>
          </cell>
          <cell r="E1274">
            <v>0</v>
          </cell>
        </row>
        <row r="1275">
          <cell r="C1275" t="str">
            <v>CONCRETO_ASFÁLTICO</v>
          </cell>
          <cell r="D1275">
            <v>0.4</v>
          </cell>
          <cell r="E1275">
            <v>3.34</v>
          </cell>
        </row>
        <row r="1276">
          <cell r="C1276" t="str">
            <v>CUNETA</v>
          </cell>
          <cell r="D1276">
            <v>0.33200000000000002</v>
          </cell>
          <cell r="E1276">
            <v>2.7690000000000001</v>
          </cell>
        </row>
        <row r="1277">
          <cell r="C1277" t="str">
            <v>BASE_GRANULAR</v>
          </cell>
          <cell r="D1277">
            <v>0.76200000000000001</v>
          </cell>
          <cell r="E1277">
            <v>6.3620000000000001</v>
          </cell>
        </row>
        <row r="1278">
          <cell r="C1278" t="str">
            <v>RECICLADO</v>
          </cell>
          <cell r="D1278">
            <v>1.911</v>
          </cell>
          <cell r="E1278">
            <v>15.964</v>
          </cell>
        </row>
        <row r="1279">
          <cell r="C1279" t="str">
            <v>CONCRETO_ASFÁLTICO</v>
          </cell>
          <cell r="D1279">
            <v>0.4</v>
          </cell>
          <cell r="E1279">
            <v>3.9990000000000001</v>
          </cell>
        </row>
        <row r="1280">
          <cell r="C1280" t="str">
            <v>CUNETA</v>
          </cell>
          <cell r="D1280">
            <v>0.33200000000000002</v>
          </cell>
          <cell r="E1280">
            <v>3.3149999999999999</v>
          </cell>
        </row>
        <row r="1281">
          <cell r="C1281" t="str">
            <v>BASE_GRANULAR</v>
          </cell>
          <cell r="D1281">
            <v>0.755</v>
          </cell>
          <cell r="E1281">
            <v>7.5839999999999996</v>
          </cell>
        </row>
        <row r="1282">
          <cell r="C1282" t="str">
            <v>RECICLADO</v>
          </cell>
          <cell r="D1282">
            <v>1.8839999999999999</v>
          </cell>
          <cell r="E1282">
            <v>18.978000000000002</v>
          </cell>
        </row>
        <row r="1283">
          <cell r="C1283" t="str">
            <v>CONCRETO_ASFÁLTICO</v>
          </cell>
          <cell r="D1283">
            <v>0.4</v>
          </cell>
          <cell r="E1283">
            <v>0.45900000000000002</v>
          </cell>
        </row>
        <row r="1284">
          <cell r="C1284" t="str">
            <v>CUNETA</v>
          </cell>
          <cell r="D1284">
            <v>0.33200000000000002</v>
          </cell>
          <cell r="E1284">
            <v>0.38</v>
          </cell>
        </row>
        <row r="1285">
          <cell r="C1285" t="str">
            <v>BASE_GRANULAR</v>
          </cell>
          <cell r="D1285">
            <v>0.754</v>
          </cell>
          <cell r="E1285">
            <v>0.86599999999999999</v>
          </cell>
        </row>
        <row r="1286">
          <cell r="C1286" t="str">
            <v>RECICLADO</v>
          </cell>
          <cell r="D1286">
            <v>1.881</v>
          </cell>
          <cell r="E1286">
            <v>2.16</v>
          </cell>
        </row>
        <row r="1287">
          <cell r="C1287" t="str">
            <v>CONCRETO_ASFÁLTICO</v>
          </cell>
          <cell r="D1287">
            <v>0.4</v>
          </cell>
          <cell r="E1287">
            <v>8.8999999999999996E-2</v>
          </cell>
        </row>
        <row r="1288">
          <cell r="C1288" t="str">
            <v>CUNETA</v>
          </cell>
          <cell r="D1288">
            <v>0.33200000000000002</v>
          </cell>
          <cell r="E1288">
            <v>7.3999999999999996E-2</v>
          </cell>
        </row>
        <row r="1289">
          <cell r="C1289" t="str">
            <v>BASE_GRANULAR</v>
          </cell>
          <cell r="D1289">
            <v>0.754</v>
          </cell>
          <cell r="E1289">
            <v>0.16800000000000001</v>
          </cell>
        </row>
        <row r="1290">
          <cell r="C1290" t="str">
            <v>RECICLADO</v>
          </cell>
          <cell r="D1290">
            <v>1.881</v>
          </cell>
          <cell r="E1290">
            <v>0.41899999999999998</v>
          </cell>
        </row>
        <row r="1291">
          <cell r="C1291" t="str">
            <v>CONCRETO_ASFÁLTICO</v>
          </cell>
          <cell r="D1291">
            <v>0.4</v>
          </cell>
          <cell r="E1291">
            <v>3.4510000000000001</v>
          </cell>
        </row>
        <row r="1292">
          <cell r="C1292" t="str">
            <v>CUNETA</v>
          </cell>
          <cell r="D1292">
            <v>0.33200000000000002</v>
          </cell>
          <cell r="E1292">
            <v>2.8610000000000002</v>
          </cell>
        </row>
        <row r="1293">
          <cell r="C1293" t="str">
            <v>BASE_GRANULAR</v>
          </cell>
          <cell r="D1293">
            <v>0.76</v>
          </cell>
          <cell r="E1293">
            <v>6.5330000000000004</v>
          </cell>
        </row>
        <row r="1294">
          <cell r="C1294" t="str">
            <v>RECICLADO</v>
          </cell>
          <cell r="D1294">
            <v>1.9039999999999999</v>
          </cell>
          <cell r="E1294">
            <v>16.329000000000001</v>
          </cell>
        </row>
        <row r="1295">
          <cell r="C1295" t="str">
            <v>CONCRETO_ASFÁLTICO</v>
          </cell>
          <cell r="D1295">
            <v>0.4</v>
          </cell>
          <cell r="E1295">
            <v>3.9470000000000001</v>
          </cell>
        </row>
        <row r="1296">
          <cell r="C1296" t="str">
            <v>CUNETA</v>
          </cell>
          <cell r="D1296">
            <v>0.33200000000000002</v>
          </cell>
          <cell r="E1296">
            <v>3.2719999999999998</v>
          </cell>
        </row>
        <row r="1297">
          <cell r="C1297" t="str">
            <v>BASE_GRANULAR</v>
          </cell>
          <cell r="D1297">
            <v>0.76200000000000001</v>
          </cell>
          <cell r="E1297">
            <v>7.5090000000000003</v>
          </cell>
        </row>
        <row r="1298">
          <cell r="C1298" t="str">
            <v>RECICLADO</v>
          </cell>
          <cell r="D1298">
            <v>1.911</v>
          </cell>
          <cell r="E1298">
            <v>18.827000000000002</v>
          </cell>
        </row>
        <row r="1299">
          <cell r="C1299" t="str">
            <v>CONCRETO_ASFÁLTICO</v>
          </cell>
          <cell r="D1299">
            <v>0.4</v>
          </cell>
          <cell r="E1299">
            <v>5.1999999999999998E-2</v>
          </cell>
        </row>
        <row r="1300">
          <cell r="C1300" t="str">
            <v>CUNETA</v>
          </cell>
          <cell r="D1300">
            <v>0.33200000000000002</v>
          </cell>
          <cell r="E1300">
            <v>4.2999999999999997E-2</v>
          </cell>
        </row>
        <row r="1301">
          <cell r="C1301" t="str">
            <v>BASE_GRANULAR</v>
          </cell>
          <cell r="D1301">
            <v>0.76200000000000001</v>
          </cell>
          <cell r="E1301">
            <v>9.9000000000000005E-2</v>
          </cell>
        </row>
        <row r="1302">
          <cell r="C1302" t="str">
            <v>RECICLADO</v>
          </cell>
          <cell r="D1302">
            <v>1.911</v>
          </cell>
          <cell r="E1302">
            <v>0.248</v>
          </cell>
        </row>
        <row r="1303">
          <cell r="C1303" t="str">
            <v>CONCRETO_ASFÁLTICO</v>
          </cell>
          <cell r="D1303">
            <v>0.4</v>
          </cell>
          <cell r="E1303">
            <v>3.9990000000000001</v>
          </cell>
        </row>
        <row r="1304">
          <cell r="C1304" t="str">
            <v>CUNETA</v>
          </cell>
          <cell r="D1304">
            <v>0.33200000000000002</v>
          </cell>
          <cell r="E1304">
            <v>3.3149999999999999</v>
          </cell>
        </row>
        <row r="1305">
          <cell r="C1305" t="str">
            <v>BASE_GRANULAR</v>
          </cell>
          <cell r="D1305">
            <v>0.76200000000000001</v>
          </cell>
          <cell r="E1305">
            <v>7.617</v>
          </cell>
        </row>
        <row r="1306">
          <cell r="C1306" t="str">
            <v>RECICLADO</v>
          </cell>
          <cell r="D1306">
            <v>1.911</v>
          </cell>
          <cell r="E1306">
            <v>19.111999999999998</v>
          </cell>
        </row>
        <row r="1307">
          <cell r="C1307" t="str">
            <v>CONCRETO_ASFÁLTICO</v>
          </cell>
          <cell r="D1307">
            <v>0.4</v>
          </cell>
          <cell r="E1307">
            <v>3.3479999999999999</v>
          </cell>
        </row>
        <row r="1308">
          <cell r="C1308" t="str">
            <v>CUNETA</v>
          </cell>
          <cell r="D1308">
            <v>0.33200000000000002</v>
          </cell>
          <cell r="E1308">
            <v>2.7749999999999999</v>
          </cell>
        </row>
        <row r="1309">
          <cell r="C1309" t="str">
            <v>BASE_GRANULAR</v>
          </cell>
          <cell r="D1309">
            <v>0.754</v>
          </cell>
          <cell r="E1309">
            <v>6.3449999999999998</v>
          </cell>
        </row>
        <row r="1310">
          <cell r="C1310" t="str">
            <v>RECICLADO</v>
          </cell>
          <cell r="D1310">
            <v>1.881</v>
          </cell>
          <cell r="E1310">
            <v>15.871</v>
          </cell>
        </row>
        <row r="1311">
          <cell r="C1311" t="str">
            <v>CONCRETO_ASFÁLTICO</v>
          </cell>
          <cell r="D1311">
            <v>0.4</v>
          </cell>
          <cell r="E1311">
            <v>0.65200000000000002</v>
          </cell>
        </row>
        <row r="1312">
          <cell r="C1312" t="str">
            <v>CUNETA</v>
          </cell>
          <cell r="D1312">
            <v>0.33200000000000002</v>
          </cell>
          <cell r="E1312">
            <v>0.54</v>
          </cell>
        </row>
        <row r="1313">
          <cell r="C1313" t="str">
            <v>BASE_GRANULAR</v>
          </cell>
          <cell r="D1313">
            <v>0.754</v>
          </cell>
          <cell r="E1313">
            <v>1.2290000000000001</v>
          </cell>
        </row>
        <row r="1314">
          <cell r="C1314" t="str">
            <v>RECICLADO</v>
          </cell>
          <cell r="D1314">
            <v>1.881</v>
          </cell>
          <cell r="E1314">
            <v>3.0649999999999999</v>
          </cell>
        </row>
        <row r="1315">
          <cell r="C1315" t="str">
            <v>CONCRETO_ASFÁLTICO</v>
          </cell>
          <cell r="D1315">
            <v>0.4</v>
          </cell>
          <cell r="E1315">
            <v>2.4420000000000002</v>
          </cell>
        </row>
        <row r="1316">
          <cell r="C1316" t="str">
            <v>CUNETA</v>
          </cell>
          <cell r="D1316">
            <v>0.33200000000000002</v>
          </cell>
          <cell r="E1316">
            <v>2.0249999999999999</v>
          </cell>
        </row>
        <row r="1317">
          <cell r="C1317" t="str">
            <v>BASE_GRANULAR</v>
          </cell>
          <cell r="D1317">
            <v>0.76200000000000001</v>
          </cell>
          <cell r="E1317">
            <v>4.6289999999999996</v>
          </cell>
        </row>
        <row r="1318">
          <cell r="C1318" t="str">
            <v>RECICLADO</v>
          </cell>
          <cell r="D1318">
            <v>1.911</v>
          </cell>
          <cell r="E1318">
            <v>11.577999999999999</v>
          </cell>
        </row>
        <row r="1319">
          <cell r="C1319" t="str">
            <v>CONCRETO_ASFÁLTICO</v>
          </cell>
          <cell r="D1319">
            <v>0.4</v>
          </cell>
          <cell r="E1319">
            <v>1.5569999999999999</v>
          </cell>
        </row>
        <row r="1320">
          <cell r="C1320" t="str">
            <v>CUNETA</v>
          </cell>
          <cell r="D1320">
            <v>0.33200000000000002</v>
          </cell>
          <cell r="E1320">
            <v>1.2909999999999999</v>
          </cell>
        </row>
        <row r="1321">
          <cell r="C1321" t="str">
            <v>BASE_GRANULAR</v>
          </cell>
          <cell r="D1321">
            <v>0.76200000000000001</v>
          </cell>
          <cell r="E1321">
            <v>2.9660000000000002</v>
          </cell>
        </row>
        <row r="1322">
          <cell r="C1322" t="str">
            <v>RECICLADO</v>
          </cell>
          <cell r="D1322">
            <v>1.911</v>
          </cell>
          <cell r="E1322">
            <v>7.4420000000000002</v>
          </cell>
        </row>
        <row r="1323">
          <cell r="C1323" t="str">
            <v>CONCRETO_ASFÁLTICO</v>
          </cell>
          <cell r="D1323">
            <v>0.4</v>
          </cell>
          <cell r="E1323">
            <v>3.9990000000000001</v>
          </cell>
        </row>
        <row r="1324">
          <cell r="C1324" t="str">
            <v>CUNETA</v>
          </cell>
          <cell r="D1324">
            <v>0.33200000000000002</v>
          </cell>
          <cell r="E1324">
            <v>3.3149999999999999</v>
          </cell>
        </row>
        <row r="1325">
          <cell r="C1325" t="str">
            <v>BASE_GRANULAR</v>
          </cell>
          <cell r="D1325">
            <v>0.76200000000000001</v>
          </cell>
          <cell r="E1325">
            <v>7.6180000000000003</v>
          </cell>
        </row>
        <row r="1326">
          <cell r="C1326" t="str">
            <v>RECICLADO</v>
          </cell>
          <cell r="D1326">
            <v>1.911</v>
          </cell>
          <cell r="E1326">
            <v>19.117000000000001</v>
          </cell>
        </row>
        <row r="1327">
          <cell r="C1327" t="str">
            <v>CONCRETO_ASFÁLTICO</v>
          </cell>
          <cell r="D1327">
            <v>0.4</v>
          </cell>
          <cell r="E1327">
            <v>8.3000000000000004E-2</v>
          </cell>
        </row>
        <row r="1328">
          <cell r="C1328" t="str">
            <v>CUNETA</v>
          </cell>
          <cell r="D1328">
            <v>0.33200000000000002</v>
          </cell>
          <cell r="E1328">
            <v>6.9000000000000006E-2</v>
          </cell>
        </row>
        <row r="1329">
          <cell r="C1329" t="str">
            <v>BASE_GRANULAR</v>
          </cell>
          <cell r="D1329">
            <v>0.76200000000000001</v>
          </cell>
          <cell r="E1329">
            <v>0.157</v>
          </cell>
        </row>
        <row r="1330">
          <cell r="C1330" t="str">
            <v>RECICLADO</v>
          </cell>
          <cell r="D1330">
            <v>1.911</v>
          </cell>
          <cell r="E1330">
            <v>0.39500000000000002</v>
          </cell>
        </row>
        <row r="1331">
          <cell r="C1331" t="str">
            <v>CONCRETO_ASFÁLTICO</v>
          </cell>
          <cell r="D1331">
            <v>0.4</v>
          </cell>
          <cell r="E1331">
            <v>3.9169999999999998</v>
          </cell>
        </row>
        <row r="1332">
          <cell r="C1332" t="str">
            <v>CUNETA</v>
          </cell>
          <cell r="D1332">
            <v>0.33200000000000002</v>
          </cell>
          <cell r="E1332">
            <v>3.2469999999999999</v>
          </cell>
        </row>
        <row r="1333">
          <cell r="C1333" t="str">
            <v>BASE_GRANULAR</v>
          </cell>
          <cell r="D1333">
            <v>0.76200000000000001</v>
          </cell>
          <cell r="E1333">
            <v>7.4619999999999997</v>
          </cell>
        </row>
        <row r="1334">
          <cell r="C1334" t="str">
            <v>RECICLADO</v>
          </cell>
          <cell r="D1334">
            <v>1.911</v>
          </cell>
          <cell r="E1334">
            <v>18.73</v>
          </cell>
        </row>
        <row r="1335">
          <cell r="C1335" t="str">
            <v>CONCRETO_ASFÁLTICO</v>
          </cell>
          <cell r="D1335">
            <v>0.4</v>
          </cell>
          <cell r="E1335">
            <v>3.4430000000000001</v>
          </cell>
        </row>
        <row r="1336">
          <cell r="C1336" t="str">
            <v>CUNETA</v>
          </cell>
          <cell r="D1336">
            <v>0.33200000000000002</v>
          </cell>
          <cell r="E1336">
            <v>2.8540000000000001</v>
          </cell>
        </row>
        <row r="1337">
          <cell r="C1337" t="str">
            <v>BASE_GRANULAR</v>
          </cell>
          <cell r="D1337">
            <v>0.76200000000000001</v>
          </cell>
          <cell r="E1337">
            <v>6.56</v>
          </cell>
        </row>
        <row r="1338">
          <cell r="C1338" t="str">
            <v>RECICLADO</v>
          </cell>
          <cell r="D1338">
            <v>1.911</v>
          </cell>
          <cell r="E1338">
            <v>16.465</v>
          </cell>
        </row>
        <row r="1339">
          <cell r="C1339" t="str">
            <v>CONCRETO_ASFÁLTICO</v>
          </cell>
          <cell r="D1339">
            <v>0.4</v>
          </cell>
          <cell r="E1339">
            <v>0.55600000000000005</v>
          </cell>
        </row>
        <row r="1340">
          <cell r="C1340" t="str">
            <v>CUNETA</v>
          </cell>
          <cell r="D1340">
            <v>0.33200000000000002</v>
          </cell>
          <cell r="E1340">
            <v>0.46100000000000002</v>
          </cell>
        </row>
        <row r="1341">
          <cell r="C1341" t="str">
            <v>BASE_GRANULAR</v>
          </cell>
          <cell r="D1341">
            <v>0.76200000000000001</v>
          </cell>
          <cell r="E1341">
            <v>1.0589999999999999</v>
          </cell>
        </row>
        <row r="1342">
          <cell r="C1342" t="str">
            <v>RECICLADO</v>
          </cell>
          <cell r="D1342">
            <v>1.911</v>
          </cell>
          <cell r="E1342">
            <v>2.6579999999999999</v>
          </cell>
        </row>
        <row r="1343">
          <cell r="C1343" t="str">
            <v>CONCRETO_ASFÁLTICO</v>
          </cell>
          <cell r="D1343">
            <v>0.4</v>
          </cell>
          <cell r="E1343">
            <v>3.9990000000000001</v>
          </cell>
        </row>
        <row r="1344">
          <cell r="C1344" t="str">
            <v>CUNETA</v>
          </cell>
          <cell r="D1344">
            <v>0.33200000000000002</v>
          </cell>
          <cell r="E1344">
            <v>3.3149999999999999</v>
          </cell>
        </row>
        <row r="1345">
          <cell r="C1345" t="str">
            <v>BASE_GRANULAR</v>
          </cell>
          <cell r="D1345">
            <v>0.75600000000000001</v>
          </cell>
          <cell r="E1345">
            <v>7.5910000000000002</v>
          </cell>
        </row>
        <row r="1346">
          <cell r="C1346" t="str">
            <v>RECICLADO</v>
          </cell>
          <cell r="D1346">
            <v>1.889</v>
          </cell>
          <cell r="E1346">
            <v>19.006</v>
          </cell>
        </row>
        <row r="1347">
          <cell r="C1347" t="str">
            <v>CONCRETO_ASFÁLTICO</v>
          </cell>
          <cell r="D1347">
            <v>0.4</v>
          </cell>
          <cell r="E1347">
            <v>1.083</v>
          </cell>
        </row>
        <row r="1348">
          <cell r="C1348" t="str">
            <v>CUNETA</v>
          </cell>
          <cell r="D1348">
            <v>0.33200000000000002</v>
          </cell>
          <cell r="E1348">
            <v>0.89800000000000002</v>
          </cell>
        </row>
        <row r="1349">
          <cell r="C1349" t="str">
            <v>BASE_GRANULAR</v>
          </cell>
          <cell r="D1349">
            <v>0.754</v>
          </cell>
          <cell r="E1349">
            <v>2.0459999999999998</v>
          </cell>
        </row>
        <row r="1350">
          <cell r="C1350" t="str">
            <v>RECICLADO</v>
          </cell>
          <cell r="D1350">
            <v>1.881</v>
          </cell>
          <cell r="E1350">
            <v>5.1070000000000002</v>
          </cell>
        </row>
        <row r="1351">
          <cell r="C1351" t="str">
            <v>CONCRETO_ASFÁLTICO</v>
          </cell>
          <cell r="D1351">
            <v>0.4</v>
          </cell>
          <cell r="E1351">
            <v>2.9159999999999999</v>
          </cell>
        </row>
        <row r="1352">
          <cell r="C1352" t="str">
            <v>CUNETA</v>
          </cell>
          <cell r="D1352">
            <v>0.33200000000000002</v>
          </cell>
          <cell r="E1352">
            <v>2.4169999999999998</v>
          </cell>
        </row>
        <row r="1353">
          <cell r="C1353" t="str">
            <v>BASE_GRANULAR</v>
          </cell>
          <cell r="D1353">
            <v>0.75700000000000001</v>
          </cell>
          <cell r="E1353">
            <v>5.5090000000000003</v>
          </cell>
        </row>
        <row r="1354">
          <cell r="C1354" t="str">
            <v>RECICLADO</v>
          </cell>
          <cell r="D1354">
            <v>1.891</v>
          </cell>
          <cell r="E1354">
            <v>13.75</v>
          </cell>
        </row>
        <row r="1355">
          <cell r="C1355" t="str">
            <v>CONCRETO_ASFÁLTICO</v>
          </cell>
          <cell r="D1355">
            <v>0.4</v>
          </cell>
          <cell r="E1355">
            <v>0.95299999999999996</v>
          </cell>
        </row>
        <row r="1356">
          <cell r="C1356" t="str">
            <v>CUNETA</v>
          </cell>
          <cell r="D1356">
            <v>0.33200000000000002</v>
          </cell>
          <cell r="E1356">
            <v>0.79</v>
          </cell>
        </row>
        <row r="1357">
          <cell r="C1357" t="str">
            <v>BASE_GRANULAR</v>
          </cell>
          <cell r="D1357">
            <v>0.75800000000000001</v>
          </cell>
          <cell r="E1357">
            <v>1.804</v>
          </cell>
        </row>
        <row r="1358">
          <cell r="C1358" t="str">
            <v>RECICLADO</v>
          </cell>
          <cell r="D1358">
            <v>1.8959999999999999</v>
          </cell>
          <cell r="E1358">
            <v>4.51</v>
          </cell>
        </row>
        <row r="1359">
          <cell r="C1359" t="str">
            <v>CONCRETO_ASFÁLTICO</v>
          </cell>
          <cell r="D1359">
            <v>0.4</v>
          </cell>
          <cell r="E1359">
            <v>3.0470000000000002</v>
          </cell>
        </row>
        <row r="1360">
          <cell r="C1360" t="str">
            <v>CUNETA</v>
          </cell>
          <cell r="D1360">
            <v>0.33200000000000002</v>
          </cell>
          <cell r="E1360">
            <v>2.5259999999999998</v>
          </cell>
        </row>
        <row r="1361">
          <cell r="C1361" t="str">
            <v>BASE_GRANULAR</v>
          </cell>
          <cell r="D1361">
            <v>0.76200000000000001</v>
          </cell>
          <cell r="E1361">
            <v>5.7889999999999997</v>
          </cell>
        </row>
        <row r="1362">
          <cell r="C1362" t="str">
            <v>RECICLADO</v>
          </cell>
          <cell r="D1362">
            <v>1.911</v>
          </cell>
          <cell r="E1362">
            <v>14.503</v>
          </cell>
        </row>
        <row r="1363">
          <cell r="C1363" t="str">
            <v>CONCRETO_ASFÁLTICO</v>
          </cell>
          <cell r="D1363">
            <v>0.4</v>
          </cell>
          <cell r="E1363">
            <v>2.5920000000000001</v>
          </cell>
        </row>
        <row r="1364">
          <cell r="C1364" t="str">
            <v>CUNETA</v>
          </cell>
          <cell r="D1364">
            <v>0.33200000000000002</v>
          </cell>
          <cell r="E1364">
            <v>2.149</v>
          </cell>
        </row>
        <row r="1365">
          <cell r="C1365" t="str">
            <v>BASE_GRANULAR</v>
          </cell>
          <cell r="D1365">
            <v>0.76200000000000001</v>
          </cell>
          <cell r="E1365">
            <v>4.9379999999999997</v>
          </cell>
        </row>
        <row r="1366">
          <cell r="C1366" t="str">
            <v>RECICLADO</v>
          </cell>
          <cell r="D1366">
            <v>1.911</v>
          </cell>
          <cell r="E1366">
            <v>12.39</v>
          </cell>
        </row>
        <row r="1367">
          <cell r="C1367" t="str">
            <v>CONCRETO_ASFÁLTICO</v>
          </cell>
          <cell r="D1367">
            <v>0.4</v>
          </cell>
          <cell r="E1367">
            <v>1.407</v>
          </cell>
        </row>
        <row r="1368">
          <cell r="C1368" t="str">
            <v>CUNETA</v>
          </cell>
          <cell r="D1368">
            <v>0.33200000000000002</v>
          </cell>
          <cell r="E1368">
            <v>1.1659999999999999</v>
          </cell>
        </row>
        <row r="1369">
          <cell r="C1369" t="str">
            <v>BASE_GRANULAR</v>
          </cell>
          <cell r="D1369">
            <v>0.76200000000000001</v>
          </cell>
          <cell r="E1369">
            <v>2.681</v>
          </cell>
        </row>
        <row r="1370">
          <cell r="C1370" t="str">
            <v>RECICLADO</v>
          </cell>
          <cell r="D1370">
            <v>1.911</v>
          </cell>
          <cell r="E1370">
            <v>6.7279999999999998</v>
          </cell>
        </row>
        <row r="1371">
          <cell r="C1371" t="str">
            <v>CONCRETO_ASFÁLTICO</v>
          </cell>
          <cell r="D1371">
            <v>0.4</v>
          </cell>
          <cell r="E1371">
            <v>3.9990000000000001</v>
          </cell>
        </row>
        <row r="1372">
          <cell r="C1372" t="str">
            <v>CUNETA</v>
          </cell>
          <cell r="D1372">
            <v>0.33200000000000002</v>
          </cell>
          <cell r="E1372">
            <v>3.3149999999999999</v>
          </cell>
        </row>
        <row r="1373">
          <cell r="C1373" t="str">
            <v>BASE_GRANULAR</v>
          </cell>
          <cell r="D1373">
            <v>0.76200000000000001</v>
          </cell>
          <cell r="E1373">
            <v>7.62</v>
          </cell>
        </row>
        <row r="1374">
          <cell r="C1374" t="str">
            <v>RECICLADO</v>
          </cell>
          <cell r="D1374">
            <v>1.911</v>
          </cell>
          <cell r="E1374">
            <v>19.125</v>
          </cell>
        </row>
        <row r="1375">
          <cell r="C1375" t="str">
            <v>CONCRETO_ASFÁLTICO</v>
          </cell>
          <cell r="D1375">
            <v>0.4</v>
          </cell>
          <cell r="E1375">
            <v>2.0680000000000001</v>
          </cell>
        </row>
        <row r="1376">
          <cell r="C1376" t="str">
            <v>CUNETA</v>
          </cell>
          <cell r="D1376">
            <v>0.33200000000000002</v>
          </cell>
          <cell r="E1376">
            <v>1.714</v>
          </cell>
        </row>
        <row r="1377">
          <cell r="C1377" t="str">
            <v>BASE_GRANULAR</v>
          </cell>
          <cell r="D1377">
            <v>0.76200000000000001</v>
          </cell>
          <cell r="E1377">
            <v>3.94</v>
          </cell>
        </row>
        <row r="1378">
          <cell r="C1378" t="str">
            <v>RECICLADO</v>
          </cell>
          <cell r="D1378">
            <v>1.911</v>
          </cell>
          <cell r="E1378">
            <v>9.8879999999999999</v>
          </cell>
        </row>
        <row r="1379">
          <cell r="C1379" t="str">
            <v>CONCRETO_ASFÁLTICO</v>
          </cell>
          <cell r="D1379">
            <v>0.4</v>
          </cell>
          <cell r="E1379">
            <v>1.9319999999999999</v>
          </cell>
        </row>
        <row r="1380">
          <cell r="C1380" t="str">
            <v>CUNETA</v>
          </cell>
          <cell r="D1380">
            <v>0.33200000000000002</v>
          </cell>
          <cell r="E1380">
            <v>1.601</v>
          </cell>
        </row>
        <row r="1381">
          <cell r="C1381" t="str">
            <v>BASE_GRANULAR</v>
          </cell>
          <cell r="D1381">
            <v>0.76100000000000001</v>
          </cell>
          <cell r="E1381">
            <v>3.6789999999999998</v>
          </cell>
        </row>
        <row r="1382">
          <cell r="C1382" t="str">
            <v>RECICLADO</v>
          </cell>
          <cell r="D1382">
            <v>1.91</v>
          </cell>
          <cell r="E1382">
            <v>9.2289999999999992</v>
          </cell>
        </row>
        <row r="1383">
          <cell r="C1383" t="str">
            <v>CONCRETO_ASFÁLTICO</v>
          </cell>
          <cell r="D1383">
            <v>0.4</v>
          </cell>
          <cell r="E1383">
            <v>3.7069999999999999</v>
          </cell>
        </row>
        <row r="1384">
          <cell r="C1384" t="str">
            <v>CUNETA</v>
          </cell>
          <cell r="D1384">
            <v>0.33200000000000002</v>
          </cell>
          <cell r="E1384">
            <v>3.073</v>
          </cell>
        </row>
        <row r="1385">
          <cell r="C1385" t="str">
            <v>BASE_GRANULAR</v>
          </cell>
          <cell r="D1385">
            <v>0.754</v>
          </cell>
          <cell r="E1385">
            <v>7.0259999999999998</v>
          </cell>
        </row>
        <row r="1386">
          <cell r="C1386" t="str">
            <v>RECICLADO</v>
          </cell>
          <cell r="D1386">
            <v>1.881</v>
          </cell>
          <cell r="E1386">
            <v>17.573</v>
          </cell>
        </row>
        <row r="1387">
          <cell r="C1387" t="str">
            <v>CONCRETO_ASFÁLTICO</v>
          </cell>
          <cell r="D1387">
            <v>0.4</v>
          </cell>
          <cell r="E1387">
            <v>0.11700000000000001</v>
          </cell>
        </row>
        <row r="1388">
          <cell r="C1388" t="str">
            <v>CUNETA</v>
          </cell>
          <cell r="D1388">
            <v>0.33200000000000002</v>
          </cell>
          <cell r="E1388">
            <v>9.7000000000000003E-2</v>
          </cell>
        </row>
        <row r="1389">
          <cell r="C1389" t="str">
            <v>BASE_GRANULAR</v>
          </cell>
          <cell r="D1389">
            <v>0.754</v>
          </cell>
          <cell r="E1389">
            <v>0.22</v>
          </cell>
        </row>
        <row r="1390">
          <cell r="C1390" t="str">
            <v>RECICLADO</v>
          </cell>
          <cell r="D1390">
            <v>1.881</v>
          </cell>
          <cell r="E1390">
            <v>0.54800000000000004</v>
          </cell>
        </row>
        <row r="1391">
          <cell r="C1391" t="str">
            <v>CONCRETO_ASFÁLTICO</v>
          </cell>
          <cell r="D1391">
            <v>0.4</v>
          </cell>
          <cell r="E1391">
            <v>0.17499999999999999</v>
          </cell>
        </row>
        <row r="1392">
          <cell r="C1392" t="str">
            <v>CUNETA</v>
          </cell>
          <cell r="D1392">
            <v>0.33200000000000002</v>
          </cell>
          <cell r="E1392">
            <v>0.14499999999999999</v>
          </cell>
        </row>
        <row r="1393">
          <cell r="C1393" t="str">
            <v>BASE_GRANULAR</v>
          </cell>
          <cell r="D1393">
            <v>0.755</v>
          </cell>
          <cell r="E1393">
            <v>0.33100000000000002</v>
          </cell>
        </row>
        <row r="1394">
          <cell r="C1394" t="str">
            <v>RECICLADO</v>
          </cell>
          <cell r="D1394">
            <v>1.8819999999999999</v>
          </cell>
          <cell r="E1394">
            <v>0.82499999999999996</v>
          </cell>
        </row>
        <row r="1395">
          <cell r="C1395" t="str">
            <v>CONCRETO_ASFÁLTICO</v>
          </cell>
          <cell r="D1395">
            <v>0.4</v>
          </cell>
          <cell r="E1395">
            <v>3.9990000000000001</v>
          </cell>
        </row>
        <row r="1396">
          <cell r="C1396" t="str">
            <v>CUNETA</v>
          </cell>
          <cell r="D1396">
            <v>0.33200000000000002</v>
          </cell>
          <cell r="E1396">
            <v>3.3149999999999999</v>
          </cell>
        </row>
        <row r="1397">
          <cell r="C1397" t="str">
            <v>BASE_GRANULAR</v>
          </cell>
          <cell r="D1397">
            <v>0.76</v>
          </cell>
          <cell r="E1397">
            <v>7.5750000000000002</v>
          </cell>
        </row>
        <row r="1398">
          <cell r="C1398" t="str">
            <v>RECICLADO</v>
          </cell>
          <cell r="D1398">
            <v>1.9059999999999999</v>
          </cell>
          <cell r="E1398">
            <v>18.939</v>
          </cell>
        </row>
        <row r="1399">
          <cell r="C1399" t="str">
            <v>CONCRETO_ASFÁLTICO</v>
          </cell>
          <cell r="D1399">
            <v>0.4</v>
          </cell>
          <cell r="E1399">
            <v>2.024</v>
          </cell>
        </row>
        <row r="1400">
          <cell r="C1400" t="str">
            <v>CUNETA</v>
          </cell>
          <cell r="D1400">
            <v>0.33200000000000002</v>
          </cell>
          <cell r="E1400">
            <v>1.6779999999999999</v>
          </cell>
        </row>
        <row r="1401">
          <cell r="C1401" t="str">
            <v>BASE_GRANULAR</v>
          </cell>
          <cell r="D1401">
            <v>0.76200000000000001</v>
          </cell>
          <cell r="E1401">
            <v>3.851</v>
          </cell>
        </row>
        <row r="1402">
          <cell r="C1402" t="str">
            <v>RECICLADO</v>
          </cell>
          <cell r="D1402">
            <v>1.911</v>
          </cell>
          <cell r="E1402">
            <v>9.657</v>
          </cell>
        </row>
        <row r="1403">
          <cell r="C1403" t="str">
            <v>CONCRETO_ASFÁLTICO</v>
          </cell>
          <cell r="D1403">
            <v>0.4</v>
          </cell>
          <cell r="E1403">
            <v>0</v>
          </cell>
        </row>
        <row r="1404">
          <cell r="C1404" t="str">
            <v>CUNETA</v>
          </cell>
          <cell r="D1404">
            <v>0.33200000000000002</v>
          </cell>
          <cell r="E1404">
            <v>0</v>
          </cell>
        </row>
        <row r="1405">
          <cell r="C1405" t="str">
            <v>BASE_GRANULAR</v>
          </cell>
          <cell r="D1405">
            <v>0.76200000000000001</v>
          </cell>
          <cell r="E1405">
            <v>1E-3</v>
          </cell>
        </row>
        <row r="1406">
          <cell r="C1406" t="str">
            <v>RECICLADO</v>
          </cell>
          <cell r="D1406">
            <v>1.911</v>
          </cell>
          <cell r="E1406">
            <v>2E-3</v>
          </cell>
        </row>
        <row r="1407">
          <cell r="C1407" t="str">
            <v>CONCRETO_ASFÁLTICO</v>
          </cell>
          <cell r="D1407">
            <v>0.4</v>
          </cell>
          <cell r="E1407">
            <v>1.9750000000000001</v>
          </cell>
        </row>
        <row r="1408">
          <cell r="C1408" t="str">
            <v>CUNETA</v>
          </cell>
          <cell r="D1408">
            <v>0.33200000000000002</v>
          </cell>
          <cell r="E1408">
            <v>1.637</v>
          </cell>
        </row>
        <row r="1409">
          <cell r="C1409" t="str">
            <v>BASE_GRANULAR</v>
          </cell>
          <cell r="D1409">
            <v>0.76200000000000001</v>
          </cell>
          <cell r="E1409">
            <v>3.762</v>
          </cell>
        </row>
        <row r="1410">
          <cell r="C1410" t="str">
            <v>RECICLADO</v>
          </cell>
          <cell r="D1410">
            <v>1.911</v>
          </cell>
          <cell r="E1410">
            <v>9.4380000000000006</v>
          </cell>
        </row>
        <row r="1411">
          <cell r="C1411" t="str">
            <v>CONCRETO_ASFÁLTICO</v>
          </cell>
          <cell r="D1411">
            <v>0.4</v>
          </cell>
          <cell r="E1411">
            <v>3.9990000000000001</v>
          </cell>
        </row>
        <row r="1412">
          <cell r="C1412" t="str">
            <v>CUNETA</v>
          </cell>
          <cell r="D1412">
            <v>0.33200000000000002</v>
          </cell>
          <cell r="E1412">
            <v>3.3149999999999999</v>
          </cell>
        </row>
        <row r="1413">
          <cell r="C1413" t="str">
            <v>BASE_GRANULAR</v>
          </cell>
          <cell r="D1413">
            <v>0.75800000000000001</v>
          </cell>
          <cell r="E1413">
            <v>7.6</v>
          </cell>
        </row>
        <row r="1414">
          <cell r="C1414" t="str">
            <v>RECICLADO</v>
          </cell>
          <cell r="D1414">
            <v>1.897</v>
          </cell>
          <cell r="E1414">
            <v>19.04</v>
          </cell>
        </row>
        <row r="1415">
          <cell r="C1415" t="str">
            <v>CONCRETO_ASFÁLTICO</v>
          </cell>
          <cell r="D1415">
            <v>0.4</v>
          </cell>
          <cell r="E1415">
            <v>0.22500000000000001</v>
          </cell>
        </row>
        <row r="1416">
          <cell r="C1416" t="str">
            <v>CUNETA</v>
          </cell>
          <cell r="D1416">
            <v>0.33200000000000002</v>
          </cell>
          <cell r="E1416">
            <v>0.187</v>
          </cell>
        </row>
        <row r="1417">
          <cell r="C1417" t="str">
            <v>BASE_GRANULAR</v>
          </cell>
          <cell r="D1417">
            <v>0.75800000000000001</v>
          </cell>
          <cell r="E1417">
            <v>0.42699999999999999</v>
          </cell>
        </row>
        <row r="1418">
          <cell r="C1418" t="str">
            <v>RECICLADO</v>
          </cell>
          <cell r="D1418">
            <v>1.8959999999999999</v>
          </cell>
          <cell r="E1418">
            <v>1.0669999999999999</v>
          </cell>
        </row>
        <row r="1419">
          <cell r="C1419" t="str">
            <v>CONCRETO_ASFÁLTICO</v>
          </cell>
          <cell r="D1419">
            <v>0.4</v>
          </cell>
          <cell r="E1419">
            <v>7.7729999999999997</v>
          </cell>
        </row>
        <row r="1420">
          <cell r="C1420" t="str">
            <v>CUNETA</v>
          </cell>
          <cell r="D1420">
            <v>0.33200000000000002</v>
          </cell>
          <cell r="E1420">
            <v>6.444</v>
          </cell>
        </row>
        <row r="1421">
          <cell r="C1421" t="str">
            <v>BASE_GRANULAR</v>
          </cell>
          <cell r="D1421">
            <v>0.75600000000000001</v>
          </cell>
          <cell r="E1421">
            <v>14.718</v>
          </cell>
        </row>
        <row r="1422">
          <cell r="C1422" t="str">
            <v>RECICLADO</v>
          </cell>
          <cell r="D1422">
            <v>1.889</v>
          </cell>
          <cell r="E1422">
            <v>36.787999999999997</v>
          </cell>
        </row>
        <row r="1423">
          <cell r="C1423" t="str">
            <v>CONCRETO_ASFÁLTICO</v>
          </cell>
          <cell r="D1423">
            <v>0.4</v>
          </cell>
          <cell r="E1423">
            <v>1.002</v>
          </cell>
        </row>
        <row r="1424">
          <cell r="C1424" t="str">
            <v>CUNETA</v>
          </cell>
          <cell r="D1424">
            <v>0.33200000000000002</v>
          </cell>
          <cell r="E1424">
            <v>0.83</v>
          </cell>
        </row>
        <row r="1425">
          <cell r="C1425" t="str">
            <v>BASE_GRANULAR</v>
          </cell>
          <cell r="D1425">
            <v>0.75800000000000001</v>
          </cell>
          <cell r="E1425">
            <v>1.897</v>
          </cell>
        </row>
        <row r="1426">
          <cell r="C1426" t="str">
            <v>RECICLADO</v>
          </cell>
          <cell r="D1426">
            <v>1.8959999999999999</v>
          </cell>
          <cell r="E1426">
            <v>4.7409999999999997</v>
          </cell>
        </row>
        <row r="1427">
          <cell r="C1427" t="str">
            <v>CONCRETO_ASFÁLTICO</v>
          </cell>
          <cell r="D1427">
            <v>0.4</v>
          </cell>
          <cell r="E1427">
            <v>2.9969999999999999</v>
          </cell>
        </row>
        <row r="1428">
          <cell r="C1428" t="str">
            <v>CUNETA</v>
          </cell>
          <cell r="D1428">
            <v>0.33200000000000002</v>
          </cell>
          <cell r="E1428">
            <v>2.4849999999999999</v>
          </cell>
        </row>
        <row r="1429">
          <cell r="C1429" t="str">
            <v>BASE_GRANULAR</v>
          </cell>
          <cell r="D1429">
            <v>0.76200000000000001</v>
          </cell>
          <cell r="E1429">
            <v>5.6959999999999997</v>
          </cell>
        </row>
        <row r="1430">
          <cell r="C1430" t="str">
            <v>RECICLADO</v>
          </cell>
          <cell r="D1430">
            <v>1.911</v>
          </cell>
          <cell r="E1430">
            <v>14.27</v>
          </cell>
        </row>
        <row r="1431">
          <cell r="C1431" t="str">
            <v>CONCRETO_ASFÁLTICO</v>
          </cell>
          <cell r="D1431">
            <v>0.4</v>
          </cell>
          <cell r="E1431">
            <v>2.641</v>
          </cell>
        </row>
        <row r="1432">
          <cell r="C1432" t="str">
            <v>CUNETA</v>
          </cell>
          <cell r="D1432">
            <v>0.33200000000000002</v>
          </cell>
          <cell r="E1432">
            <v>2.19</v>
          </cell>
        </row>
        <row r="1433">
          <cell r="C1433" t="str">
            <v>BASE_GRANULAR</v>
          </cell>
          <cell r="D1433">
            <v>0.76200000000000001</v>
          </cell>
          <cell r="E1433">
            <v>5.032</v>
          </cell>
        </row>
        <row r="1434">
          <cell r="C1434" t="str">
            <v>RECICLADO</v>
          </cell>
          <cell r="D1434">
            <v>1.911</v>
          </cell>
          <cell r="E1434">
            <v>12.627000000000001</v>
          </cell>
        </row>
        <row r="1435">
          <cell r="C1435" t="str">
            <v>CONCRETO_ASFÁLTICO</v>
          </cell>
          <cell r="D1435">
            <v>0.4</v>
          </cell>
          <cell r="E1435">
            <v>1.3580000000000001</v>
          </cell>
        </row>
        <row r="1436">
          <cell r="C1436" t="str">
            <v>CUNETA</v>
          </cell>
          <cell r="D1436">
            <v>0.33200000000000002</v>
          </cell>
          <cell r="E1436">
            <v>1.1259999999999999</v>
          </cell>
        </row>
        <row r="1437">
          <cell r="C1437" t="str">
            <v>BASE_GRANULAR</v>
          </cell>
          <cell r="D1437">
            <v>0.76200000000000001</v>
          </cell>
          <cell r="E1437">
            <v>2.589</v>
          </cell>
        </row>
        <row r="1438">
          <cell r="C1438" t="str">
            <v>RECICLADO</v>
          </cell>
          <cell r="D1438">
            <v>1.911</v>
          </cell>
          <cell r="E1438">
            <v>6.5</v>
          </cell>
        </row>
        <row r="1439">
          <cell r="C1439" t="str">
            <v>CONCRETO_ASFÁLTICO</v>
          </cell>
          <cell r="D1439">
            <v>0.4</v>
          </cell>
          <cell r="E1439">
            <v>3.9990000000000001</v>
          </cell>
        </row>
        <row r="1440">
          <cell r="C1440" t="str">
            <v>CUNETA</v>
          </cell>
          <cell r="D1440">
            <v>0.33200000000000002</v>
          </cell>
          <cell r="E1440">
            <v>3.3149999999999999</v>
          </cell>
        </row>
        <row r="1441">
          <cell r="C1441" t="str">
            <v>BASE_GRANULAR</v>
          </cell>
          <cell r="D1441">
            <v>0.76200000000000001</v>
          </cell>
          <cell r="E1441">
            <v>7.6239999999999997</v>
          </cell>
        </row>
        <row r="1442">
          <cell r="C1442" t="str">
            <v>RECICLADO</v>
          </cell>
          <cell r="D1442">
            <v>1.911</v>
          </cell>
          <cell r="E1442">
            <v>19.145</v>
          </cell>
        </row>
        <row r="1443">
          <cell r="C1443" t="str">
            <v>CONCRETO_ASFÁLTICO</v>
          </cell>
          <cell r="D1443">
            <v>0.4</v>
          </cell>
          <cell r="E1443">
            <v>3.9990000000000001</v>
          </cell>
        </row>
        <row r="1444">
          <cell r="C1444" t="str">
            <v>CUNETA</v>
          </cell>
          <cell r="D1444">
            <v>0.33200000000000002</v>
          </cell>
          <cell r="E1444">
            <v>3.3149999999999999</v>
          </cell>
        </row>
        <row r="1445">
          <cell r="C1445" t="str">
            <v>BASE_GRANULAR</v>
          </cell>
          <cell r="D1445">
            <v>0.76200000000000001</v>
          </cell>
          <cell r="E1445">
            <v>7.6239999999999997</v>
          </cell>
        </row>
        <row r="1446">
          <cell r="C1446" t="str">
            <v>RECICLADO</v>
          </cell>
          <cell r="D1446">
            <v>1.911</v>
          </cell>
          <cell r="E1446">
            <v>19.145</v>
          </cell>
        </row>
        <row r="1447">
          <cell r="C1447" t="str">
            <v>CONCRETO_ASFÁLTICO</v>
          </cell>
          <cell r="D1447">
            <v>0.4</v>
          </cell>
          <cell r="E1447">
            <v>3.9990000000000001</v>
          </cell>
        </row>
        <row r="1448">
          <cell r="C1448" t="str">
            <v>CUNETA</v>
          </cell>
          <cell r="D1448">
            <v>0.33200000000000002</v>
          </cell>
          <cell r="E1448">
            <v>3.3149999999999999</v>
          </cell>
        </row>
        <row r="1449">
          <cell r="C1449" t="str">
            <v>BASE_GRANULAR</v>
          </cell>
          <cell r="D1449">
            <v>0.76200000000000001</v>
          </cell>
          <cell r="E1449">
            <v>7.6239999999999997</v>
          </cell>
        </row>
        <row r="1450">
          <cell r="C1450" t="str">
            <v>RECICLADO</v>
          </cell>
          <cell r="D1450">
            <v>1.911</v>
          </cell>
          <cell r="E1450">
            <v>19.145</v>
          </cell>
        </row>
        <row r="1451">
          <cell r="C1451" t="str">
            <v>CONCRETO_ASFÁLTICO</v>
          </cell>
          <cell r="D1451">
            <v>0.4</v>
          </cell>
          <cell r="E1451">
            <v>0.68799999999999994</v>
          </cell>
        </row>
        <row r="1452">
          <cell r="C1452" t="str">
            <v>CUNETA</v>
          </cell>
          <cell r="D1452">
            <v>0.33200000000000002</v>
          </cell>
          <cell r="E1452">
            <v>0.56999999999999995</v>
          </cell>
        </row>
        <row r="1453">
          <cell r="C1453" t="str">
            <v>BASE_GRANULAR</v>
          </cell>
          <cell r="D1453">
            <v>0.76200000000000001</v>
          </cell>
          <cell r="E1453">
            <v>1.3109999999999999</v>
          </cell>
        </row>
        <row r="1454">
          <cell r="C1454" t="str">
            <v>RECICLADO</v>
          </cell>
          <cell r="D1454">
            <v>1.911</v>
          </cell>
          <cell r="E1454">
            <v>3.2930000000000001</v>
          </cell>
        </row>
        <row r="1455">
          <cell r="C1455" t="str">
            <v>CONCRETO_ASFÁLTICO</v>
          </cell>
          <cell r="D1455">
            <v>0.4</v>
          </cell>
          <cell r="E1455">
            <v>3.3109999999999999</v>
          </cell>
        </row>
        <row r="1456">
          <cell r="C1456" t="str">
            <v>CUNETA</v>
          </cell>
          <cell r="D1456">
            <v>0.33200000000000002</v>
          </cell>
          <cell r="E1456">
            <v>2.7450000000000001</v>
          </cell>
        </row>
        <row r="1457">
          <cell r="C1457" t="str">
            <v>BASE_GRANULAR</v>
          </cell>
          <cell r="D1457">
            <v>0.76200000000000001</v>
          </cell>
          <cell r="E1457">
            <v>6.3090000000000002</v>
          </cell>
        </row>
        <row r="1458">
          <cell r="C1458" t="str">
            <v>RECICLADO</v>
          </cell>
          <cell r="D1458">
            <v>1.911</v>
          </cell>
          <cell r="E1458">
            <v>15.833</v>
          </cell>
        </row>
        <row r="1459">
          <cell r="C1459" t="str">
            <v>CONCRETO_ASFÁLTICO</v>
          </cell>
          <cell r="D1459">
            <v>0.4</v>
          </cell>
          <cell r="E1459">
            <v>2.3279999999999998</v>
          </cell>
        </row>
        <row r="1460">
          <cell r="C1460" t="str">
            <v>CUNETA</v>
          </cell>
          <cell r="D1460">
            <v>0.33200000000000002</v>
          </cell>
          <cell r="E1460">
            <v>1.93</v>
          </cell>
        </row>
        <row r="1461">
          <cell r="C1461" t="str">
            <v>BASE_GRANULAR</v>
          </cell>
          <cell r="D1461">
            <v>0.754</v>
          </cell>
          <cell r="E1461">
            <v>4.4119999999999999</v>
          </cell>
        </row>
        <row r="1462">
          <cell r="C1462" t="str">
            <v>RECICLADO</v>
          </cell>
          <cell r="D1462">
            <v>1.881</v>
          </cell>
          <cell r="E1462">
            <v>11.037000000000001</v>
          </cell>
        </row>
        <row r="1463">
          <cell r="C1463" t="str">
            <v>CONCRETO_ASFÁLTICO</v>
          </cell>
          <cell r="D1463">
            <v>0.4</v>
          </cell>
          <cell r="E1463">
            <v>3.91</v>
          </cell>
        </row>
        <row r="1464">
          <cell r="C1464" t="str">
            <v>CUNETA</v>
          </cell>
          <cell r="D1464">
            <v>0.33200000000000002</v>
          </cell>
          <cell r="E1464">
            <v>3.242</v>
          </cell>
        </row>
        <row r="1465">
          <cell r="C1465" t="str">
            <v>BASE_GRANULAR</v>
          </cell>
          <cell r="D1465">
            <v>0.76200000000000001</v>
          </cell>
          <cell r="E1465">
            <v>7.4119999999999999</v>
          </cell>
        </row>
        <row r="1466">
          <cell r="C1466" t="str">
            <v>RECICLADO</v>
          </cell>
          <cell r="D1466">
            <v>1.911</v>
          </cell>
          <cell r="E1466">
            <v>18.54</v>
          </cell>
        </row>
        <row r="1467">
          <cell r="C1467" t="str">
            <v>CONCRETO_ASFÁLTICO</v>
          </cell>
          <cell r="D1467">
            <v>0.4</v>
          </cell>
          <cell r="E1467">
            <v>1.76</v>
          </cell>
        </row>
        <row r="1468">
          <cell r="C1468" t="str">
            <v>CUNETA</v>
          </cell>
          <cell r="D1468">
            <v>0.33200000000000002</v>
          </cell>
          <cell r="E1468">
            <v>1.4590000000000001</v>
          </cell>
        </row>
        <row r="1469">
          <cell r="C1469" t="str">
            <v>BASE_GRANULAR</v>
          </cell>
          <cell r="D1469">
            <v>0.76200000000000001</v>
          </cell>
          <cell r="E1469">
            <v>3.3530000000000002</v>
          </cell>
        </row>
        <row r="1470">
          <cell r="C1470" t="str">
            <v>RECICLADO</v>
          </cell>
          <cell r="D1470">
            <v>1.911</v>
          </cell>
          <cell r="E1470">
            <v>8.4130000000000003</v>
          </cell>
        </row>
        <row r="1471">
          <cell r="C1471" t="str">
            <v>CONCRETO_ASFÁLTICO</v>
          </cell>
          <cell r="D1471">
            <v>0.4</v>
          </cell>
          <cell r="E1471">
            <v>3.9990000000000001</v>
          </cell>
        </row>
        <row r="1472">
          <cell r="C1472" t="str">
            <v>CUNETA</v>
          </cell>
          <cell r="D1472">
            <v>0.33200000000000002</v>
          </cell>
          <cell r="E1472">
            <v>3.3149999999999999</v>
          </cell>
        </row>
        <row r="1473">
          <cell r="C1473" t="str">
            <v>BASE_GRANULAR</v>
          </cell>
          <cell r="D1473">
            <v>0.76200000000000001</v>
          </cell>
          <cell r="E1473">
            <v>7.6180000000000003</v>
          </cell>
        </row>
        <row r="1474">
          <cell r="C1474" t="str">
            <v>RECICLADO</v>
          </cell>
          <cell r="D1474">
            <v>1.911</v>
          </cell>
          <cell r="E1474">
            <v>19.114000000000001</v>
          </cell>
        </row>
        <row r="1475">
          <cell r="C1475" t="str">
            <v>CONCRETO_ASFÁLTICO</v>
          </cell>
          <cell r="D1475">
            <v>0.4</v>
          </cell>
          <cell r="E1475">
            <v>0.23899999999999999</v>
          </cell>
        </row>
        <row r="1476">
          <cell r="C1476" t="str">
            <v>CUNETA</v>
          </cell>
          <cell r="D1476">
            <v>0.33200000000000002</v>
          </cell>
          <cell r="E1476">
            <v>0.19800000000000001</v>
          </cell>
        </row>
        <row r="1477">
          <cell r="C1477" t="str">
            <v>BASE_GRANULAR</v>
          </cell>
          <cell r="D1477">
            <v>0.76200000000000001</v>
          </cell>
          <cell r="E1477">
            <v>0.45600000000000002</v>
          </cell>
        </row>
        <row r="1478">
          <cell r="C1478" t="str">
            <v>RECICLADO</v>
          </cell>
          <cell r="D1478">
            <v>1.911</v>
          </cell>
          <cell r="E1478">
            <v>1.1439999999999999</v>
          </cell>
        </row>
        <row r="1479">
          <cell r="C1479" t="str">
            <v>CONCRETO_ASFÁLTICO</v>
          </cell>
          <cell r="D1479">
            <v>0.4</v>
          </cell>
          <cell r="E1479">
            <v>3.76</v>
          </cell>
        </row>
        <row r="1480">
          <cell r="C1480" t="str">
            <v>CUNETA</v>
          </cell>
          <cell r="D1480">
            <v>0.33200000000000002</v>
          </cell>
          <cell r="E1480">
            <v>3.117</v>
          </cell>
        </row>
        <row r="1481">
          <cell r="C1481" t="str">
            <v>BASE_GRANULAR</v>
          </cell>
          <cell r="D1481">
            <v>0.76200000000000001</v>
          </cell>
          <cell r="E1481">
            <v>7.1619999999999999</v>
          </cell>
        </row>
        <row r="1482">
          <cell r="C1482" t="str">
            <v>RECICLADO</v>
          </cell>
          <cell r="D1482">
            <v>1.911</v>
          </cell>
          <cell r="E1482">
            <v>17.972999999999999</v>
          </cell>
        </row>
        <row r="1483">
          <cell r="C1483" t="str">
            <v>CONCRETO_ASFÁLTICO</v>
          </cell>
          <cell r="D1483">
            <v>0.4</v>
          </cell>
          <cell r="E1483">
            <v>3.161</v>
          </cell>
        </row>
        <row r="1484">
          <cell r="C1484" t="str">
            <v>CUNETA</v>
          </cell>
          <cell r="D1484">
            <v>0.33200000000000002</v>
          </cell>
          <cell r="E1484">
            <v>2.621</v>
          </cell>
        </row>
        <row r="1485">
          <cell r="C1485" t="str">
            <v>BASE_GRANULAR</v>
          </cell>
          <cell r="D1485">
            <v>0.76200000000000001</v>
          </cell>
          <cell r="E1485">
            <v>6.0220000000000002</v>
          </cell>
        </row>
        <row r="1486">
          <cell r="C1486" t="str">
            <v>RECICLADO</v>
          </cell>
          <cell r="D1486">
            <v>1.911</v>
          </cell>
          <cell r="E1486">
            <v>15.111000000000001</v>
          </cell>
        </row>
        <row r="1487">
          <cell r="C1487" t="str">
            <v>CONCRETO_ASFÁLTICO</v>
          </cell>
          <cell r="D1487">
            <v>0.4</v>
          </cell>
          <cell r="E1487">
            <v>0.83799999999999997</v>
          </cell>
        </row>
        <row r="1488">
          <cell r="C1488" t="str">
            <v>CUNETA</v>
          </cell>
          <cell r="D1488">
            <v>0.33200000000000002</v>
          </cell>
          <cell r="E1488">
            <v>0.69499999999999995</v>
          </cell>
        </row>
        <row r="1489">
          <cell r="C1489" t="str">
            <v>BASE_GRANULAR</v>
          </cell>
          <cell r="D1489">
            <v>0.76200000000000001</v>
          </cell>
          <cell r="E1489">
            <v>1.5960000000000001</v>
          </cell>
        </row>
        <row r="1490">
          <cell r="C1490" t="str">
            <v>RECICLADO</v>
          </cell>
          <cell r="D1490">
            <v>1.911</v>
          </cell>
          <cell r="E1490">
            <v>4.0049999999999999</v>
          </cell>
        </row>
        <row r="1491">
          <cell r="C1491" t="str">
            <v>CONCRETO_ASFÁLTICO</v>
          </cell>
          <cell r="D1491">
            <v>0.4</v>
          </cell>
          <cell r="E1491">
            <v>3.9990000000000001</v>
          </cell>
        </row>
        <row r="1492">
          <cell r="C1492" t="str">
            <v>CUNETA</v>
          </cell>
          <cell r="D1492">
            <v>0.33200000000000002</v>
          </cell>
          <cell r="E1492">
            <v>3.3149999999999999</v>
          </cell>
        </row>
        <row r="1493">
          <cell r="C1493" t="str">
            <v>BASE_GRANULAR</v>
          </cell>
          <cell r="D1493">
            <v>0.76200000000000001</v>
          </cell>
          <cell r="E1493">
            <v>7.6180000000000003</v>
          </cell>
        </row>
        <row r="1494">
          <cell r="C1494" t="str">
            <v>RECICLADO</v>
          </cell>
          <cell r="D1494">
            <v>1.911</v>
          </cell>
          <cell r="E1494">
            <v>19.114000000000001</v>
          </cell>
        </row>
        <row r="1495">
          <cell r="C1495" t="str">
            <v>CONCRETO_ASFÁLTICO</v>
          </cell>
          <cell r="D1495">
            <v>0.4</v>
          </cell>
          <cell r="E1495">
            <v>1.1619999999999999</v>
          </cell>
        </row>
        <row r="1496">
          <cell r="C1496" t="str">
            <v>CUNETA</v>
          </cell>
          <cell r="D1496">
            <v>0.33200000000000002</v>
          </cell>
          <cell r="E1496">
            <v>0.96299999999999997</v>
          </cell>
        </row>
        <row r="1497">
          <cell r="C1497" t="str">
            <v>BASE_GRANULAR</v>
          </cell>
          <cell r="D1497">
            <v>0.754</v>
          </cell>
          <cell r="E1497">
            <v>2.202</v>
          </cell>
        </row>
        <row r="1498">
          <cell r="C1498" t="str">
            <v>RECICLADO</v>
          </cell>
          <cell r="D1498">
            <v>1.881</v>
          </cell>
          <cell r="E1498">
            <v>5.5069999999999997</v>
          </cell>
        </row>
        <row r="1499">
          <cell r="C1499" t="str">
            <v>CONCRETO_ASFÁLTICO</v>
          </cell>
          <cell r="D1499">
            <v>0.4</v>
          </cell>
          <cell r="E1499">
            <v>0.151</v>
          </cell>
        </row>
        <row r="1500">
          <cell r="C1500" t="str">
            <v>CUNETA</v>
          </cell>
          <cell r="D1500">
            <v>0.33200000000000002</v>
          </cell>
          <cell r="E1500">
            <v>0.125</v>
          </cell>
        </row>
        <row r="1501">
          <cell r="C1501" t="str">
            <v>BASE_GRANULAR</v>
          </cell>
          <cell r="D1501">
            <v>0.76200000000000001</v>
          </cell>
          <cell r="E1501">
            <v>0.28599999999999998</v>
          </cell>
        </row>
        <row r="1502">
          <cell r="C1502" t="str">
            <v>RECICLADO</v>
          </cell>
          <cell r="D1502">
            <v>1.911</v>
          </cell>
          <cell r="E1502">
            <v>0.71599999999999997</v>
          </cell>
        </row>
        <row r="1503">
          <cell r="C1503" t="str">
            <v>CONCRETO_ASFÁLTICO</v>
          </cell>
          <cell r="D1503">
            <v>0.4</v>
          </cell>
          <cell r="E1503">
            <v>2.6869999999999998</v>
          </cell>
        </row>
        <row r="1504">
          <cell r="C1504" t="str">
            <v>CUNETA</v>
          </cell>
          <cell r="D1504">
            <v>0.33200000000000002</v>
          </cell>
          <cell r="E1504">
            <v>2.2269999999999999</v>
          </cell>
        </row>
        <row r="1505">
          <cell r="C1505" t="str">
            <v>BASE_GRANULAR</v>
          </cell>
          <cell r="D1505">
            <v>0.76200000000000001</v>
          </cell>
          <cell r="E1505">
            <v>5.117</v>
          </cell>
        </row>
        <row r="1506">
          <cell r="C1506" t="str">
            <v>RECICLADO</v>
          </cell>
          <cell r="D1506">
            <v>1.911</v>
          </cell>
          <cell r="E1506">
            <v>12.839</v>
          </cell>
        </row>
        <row r="1507">
          <cell r="C1507" t="str">
            <v>CONCRETO_ASFÁLTICO</v>
          </cell>
          <cell r="D1507">
            <v>0.4</v>
          </cell>
          <cell r="E1507">
            <v>3.512</v>
          </cell>
        </row>
        <row r="1508">
          <cell r="C1508" t="str">
            <v>CUNETA</v>
          </cell>
          <cell r="D1508">
            <v>0.33200000000000002</v>
          </cell>
          <cell r="E1508">
            <v>2.9119999999999999</v>
          </cell>
        </row>
        <row r="1509">
          <cell r="C1509" t="str">
            <v>BASE_GRANULAR</v>
          </cell>
          <cell r="D1509">
            <v>0.76200000000000001</v>
          </cell>
          <cell r="E1509">
            <v>6.6890000000000001</v>
          </cell>
        </row>
        <row r="1510">
          <cell r="C1510" t="str">
            <v>RECICLADO</v>
          </cell>
          <cell r="D1510">
            <v>1.911</v>
          </cell>
          <cell r="E1510">
            <v>16.783999999999999</v>
          </cell>
        </row>
        <row r="1511">
          <cell r="C1511" t="str">
            <v>CONCRETO_ASFÁLTICO</v>
          </cell>
          <cell r="D1511">
            <v>0.4</v>
          </cell>
          <cell r="E1511">
            <v>1E-3</v>
          </cell>
        </row>
        <row r="1512">
          <cell r="C1512" t="str">
            <v>CUNETA</v>
          </cell>
          <cell r="D1512">
            <v>0.33200000000000002</v>
          </cell>
          <cell r="E1512">
            <v>0</v>
          </cell>
        </row>
        <row r="1513">
          <cell r="C1513" t="str">
            <v>BASE_GRANULAR</v>
          </cell>
          <cell r="D1513">
            <v>0.76200000000000001</v>
          </cell>
          <cell r="E1513">
            <v>1E-3</v>
          </cell>
        </row>
        <row r="1514">
          <cell r="C1514" t="str">
            <v>RECICLADO</v>
          </cell>
          <cell r="D1514">
            <v>1.911</v>
          </cell>
          <cell r="E1514">
            <v>2E-3</v>
          </cell>
        </row>
        <row r="1515">
          <cell r="C1515" t="str">
            <v>CONCRETO_ASFÁLTICO</v>
          </cell>
          <cell r="D1515">
            <v>0.4</v>
          </cell>
          <cell r="E1515">
            <v>0.48699999999999999</v>
          </cell>
        </row>
        <row r="1516">
          <cell r="C1516" t="str">
            <v>CUNETA</v>
          </cell>
          <cell r="D1516">
            <v>0.33200000000000002</v>
          </cell>
          <cell r="E1516">
            <v>0.40300000000000002</v>
          </cell>
        </row>
        <row r="1517">
          <cell r="C1517" t="str">
            <v>BASE_GRANULAR</v>
          </cell>
          <cell r="D1517">
            <v>0.76200000000000001</v>
          </cell>
          <cell r="E1517">
            <v>0.92700000000000005</v>
          </cell>
        </row>
        <row r="1518">
          <cell r="C1518" t="str">
            <v>RECICLADO</v>
          </cell>
          <cell r="D1518">
            <v>1.911</v>
          </cell>
          <cell r="E1518">
            <v>2.3250000000000002</v>
          </cell>
        </row>
        <row r="1519">
          <cell r="C1519" t="str">
            <v>CONCRETO_ASFÁLTICO</v>
          </cell>
          <cell r="D1519">
            <v>0.4</v>
          </cell>
          <cell r="E1519">
            <v>3.9990000000000001</v>
          </cell>
        </row>
        <row r="1520">
          <cell r="C1520" t="str">
            <v>CUNETA</v>
          </cell>
          <cell r="D1520">
            <v>0.33200000000000002</v>
          </cell>
          <cell r="E1520">
            <v>3.3149999999999999</v>
          </cell>
        </row>
        <row r="1521">
          <cell r="C1521" t="str">
            <v>BASE_GRANULAR</v>
          </cell>
          <cell r="D1521">
            <v>0.76200000000000001</v>
          </cell>
          <cell r="E1521">
            <v>7.617</v>
          </cell>
        </row>
        <row r="1522">
          <cell r="C1522" t="str">
            <v>RECICLADO</v>
          </cell>
          <cell r="D1522">
            <v>1.911</v>
          </cell>
          <cell r="E1522">
            <v>19.111999999999998</v>
          </cell>
        </row>
        <row r="1523">
          <cell r="C1523" t="str">
            <v>CONCRETO_ASFÁLTICO</v>
          </cell>
          <cell r="D1523">
            <v>0.4</v>
          </cell>
          <cell r="E1523">
            <v>1.7130000000000001</v>
          </cell>
        </row>
        <row r="1524">
          <cell r="C1524" t="str">
            <v>CUNETA</v>
          </cell>
          <cell r="D1524">
            <v>0.33200000000000002</v>
          </cell>
          <cell r="E1524">
            <v>1.42</v>
          </cell>
        </row>
        <row r="1525">
          <cell r="C1525" t="str">
            <v>BASE_GRANULAR</v>
          </cell>
          <cell r="D1525">
            <v>0.754</v>
          </cell>
          <cell r="E1525">
            <v>3.2469999999999999</v>
          </cell>
        </row>
        <row r="1526">
          <cell r="C1526" t="str">
            <v>RECICLADO</v>
          </cell>
          <cell r="D1526">
            <v>1.881</v>
          </cell>
          <cell r="E1526">
            <v>8.1210000000000004</v>
          </cell>
        </row>
        <row r="1527">
          <cell r="C1527" t="str">
            <v>CONCRETO_ASFÁLTICO</v>
          </cell>
          <cell r="D1527">
            <v>0.4</v>
          </cell>
          <cell r="E1527">
            <v>3.5000000000000003E-2</v>
          </cell>
        </row>
        <row r="1528">
          <cell r="C1528" t="str">
            <v>CUNETA</v>
          </cell>
          <cell r="D1528">
            <v>0.33200000000000002</v>
          </cell>
          <cell r="E1528">
            <v>2.9000000000000001E-2</v>
          </cell>
        </row>
        <row r="1529">
          <cell r="C1529" t="str">
            <v>BASE_GRANULAR</v>
          </cell>
          <cell r="D1529">
            <v>0.76200000000000001</v>
          </cell>
          <cell r="E1529">
            <v>6.6000000000000003E-2</v>
          </cell>
        </row>
        <row r="1530">
          <cell r="C1530" t="str">
            <v>RECICLADO</v>
          </cell>
          <cell r="D1530">
            <v>1.911</v>
          </cell>
          <cell r="E1530">
            <v>0.16500000000000001</v>
          </cell>
        </row>
        <row r="1531">
          <cell r="C1531" t="str">
            <v>CONCRETO_ASFÁLTICO</v>
          </cell>
          <cell r="D1531">
            <v>0.4</v>
          </cell>
          <cell r="E1531">
            <v>2.2509999999999999</v>
          </cell>
        </row>
        <row r="1532">
          <cell r="C1532" t="str">
            <v>CUNETA</v>
          </cell>
          <cell r="D1532">
            <v>0.33200000000000002</v>
          </cell>
          <cell r="E1532">
            <v>1.8660000000000001</v>
          </cell>
        </row>
        <row r="1533">
          <cell r="C1533" t="str">
            <v>BASE_GRANULAR</v>
          </cell>
          <cell r="D1533">
            <v>0.76200000000000001</v>
          </cell>
          <cell r="E1533">
            <v>4.2889999999999997</v>
          </cell>
        </row>
        <row r="1534">
          <cell r="C1534" t="str">
            <v>RECICLADO</v>
          </cell>
          <cell r="D1534">
            <v>1.911</v>
          </cell>
          <cell r="E1534">
            <v>10.763</v>
          </cell>
        </row>
        <row r="1535">
          <cell r="C1535" t="str">
            <v>CONCRETO_ASFÁLTICO</v>
          </cell>
          <cell r="D1535">
            <v>0.4</v>
          </cell>
          <cell r="E1535">
            <v>3.3879999999999999</v>
          </cell>
        </row>
        <row r="1536">
          <cell r="C1536" t="str">
            <v>CUNETA</v>
          </cell>
          <cell r="D1536">
            <v>0.33200000000000002</v>
          </cell>
          <cell r="E1536">
            <v>2.8079999999999998</v>
          </cell>
        </row>
        <row r="1537">
          <cell r="C1537" t="str">
            <v>BASE_GRANULAR</v>
          </cell>
          <cell r="D1537">
            <v>0.76200000000000001</v>
          </cell>
          <cell r="E1537">
            <v>6.4539999999999997</v>
          </cell>
        </row>
        <row r="1538">
          <cell r="C1538" t="str">
            <v>RECICLADO</v>
          </cell>
          <cell r="D1538">
            <v>1.911</v>
          </cell>
          <cell r="E1538">
            <v>16.199000000000002</v>
          </cell>
        </row>
        <row r="1539">
          <cell r="C1539" t="str">
            <v>CONCRETO_ASFÁLTICO</v>
          </cell>
          <cell r="D1539">
            <v>0.4</v>
          </cell>
          <cell r="E1539">
            <v>0.61199999999999999</v>
          </cell>
        </row>
        <row r="1540">
          <cell r="C1540" t="str">
            <v>CUNETA</v>
          </cell>
          <cell r="D1540">
            <v>0.33200000000000002</v>
          </cell>
          <cell r="E1540">
            <v>0.50700000000000001</v>
          </cell>
        </row>
        <row r="1541">
          <cell r="C1541" t="str">
            <v>BASE_GRANULAR</v>
          </cell>
          <cell r="D1541">
            <v>0.76200000000000001</v>
          </cell>
          <cell r="E1541">
            <v>1.1659999999999999</v>
          </cell>
        </row>
        <row r="1542">
          <cell r="C1542" t="str">
            <v>RECICLADO</v>
          </cell>
          <cell r="D1542">
            <v>1.911</v>
          </cell>
          <cell r="E1542">
            <v>2.9289999999999998</v>
          </cell>
        </row>
        <row r="1543">
          <cell r="C1543" t="str">
            <v>CONCRETO_ASFÁLTICO</v>
          </cell>
          <cell r="D1543">
            <v>0.4</v>
          </cell>
          <cell r="E1543">
            <v>3.9990000000000001</v>
          </cell>
        </row>
        <row r="1544">
          <cell r="C1544" t="str">
            <v>CUNETA</v>
          </cell>
          <cell r="D1544">
            <v>0.33200000000000002</v>
          </cell>
          <cell r="E1544">
            <v>3.3149999999999999</v>
          </cell>
        </row>
        <row r="1545">
          <cell r="C1545" t="str">
            <v>BASE_GRANULAR</v>
          </cell>
          <cell r="D1545">
            <v>0.76200000000000001</v>
          </cell>
          <cell r="E1545">
            <v>7.625</v>
          </cell>
        </row>
        <row r="1546">
          <cell r="C1546" t="str">
            <v>RECICLADO</v>
          </cell>
          <cell r="D1546">
            <v>1.911</v>
          </cell>
          <cell r="E1546">
            <v>19.151</v>
          </cell>
        </row>
        <row r="1547">
          <cell r="C1547" t="str">
            <v>CONCRETO_ASFÁLTICO</v>
          </cell>
          <cell r="D1547">
            <v>0.4</v>
          </cell>
          <cell r="E1547">
            <v>3.0030000000000001</v>
          </cell>
        </row>
        <row r="1548">
          <cell r="C1548" t="str">
            <v>CUNETA</v>
          </cell>
          <cell r="D1548">
            <v>0.33200000000000002</v>
          </cell>
          <cell r="E1548">
            <v>2.4889999999999999</v>
          </cell>
        </row>
        <row r="1549">
          <cell r="C1549" t="str">
            <v>BASE_GRANULAR</v>
          </cell>
          <cell r="D1549">
            <v>0.76200000000000001</v>
          </cell>
          <cell r="E1549">
            <v>5.726</v>
          </cell>
        </row>
        <row r="1550">
          <cell r="C1550" t="str">
            <v>RECICLADO</v>
          </cell>
          <cell r="D1550">
            <v>1.911</v>
          </cell>
          <cell r="E1550">
            <v>14.38</v>
          </cell>
        </row>
        <row r="1551">
          <cell r="C1551" t="str">
            <v>CONCRETO_ASFÁLTICO</v>
          </cell>
          <cell r="D1551">
            <v>0.4</v>
          </cell>
          <cell r="E1551">
            <v>0.996</v>
          </cell>
        </row>
        <row r="1552">
          <cell r="C1552" t="str">
            <v>CUNETA</v>
          </cell>
          <cell r="D1552">
            <v>0.33200000000000002</v>
          </cell>
          <cell r="E1552">
            <v>0.82599999999999996</v>
          </cell>
        </row>
        <row r="1553">
          <cell r="C1553" t="str">
            <v>BASE_GRANULAR</v>
          </cell>
          <cell r="D1553">
            <v>0.76200000000000001</v>
          </cell>
          <cell r="E1553">
            <v>1.8979999999999999</v>
          </cell>
        </row>
        <row r="1554">
          <cell r="C1554" t="str">
            <v>RECICLADO</v>
          </cell>
          <cell r="D1554">
            <v>1.911</v>
          </cell>
          <cell r="E1554">
            <v>4.7619999999999996</v>
          </cell>
        </row>
        <row r="1555">
          <cell r="C1555" t="str">
            <v>CONCRETO_ASFÁLTICO</v>
          </cell>
          <cell r="D1555">
            <v>0.4</v>
          </cell>
          <cell r="E1555">
            <v>3.9990000000000001</v>
          </cell>
        </row>
        <row r="1556">
          <cell r="C1556" t="str">
            <v>CUNETA</v>
          </cell>
          <cell r="D1556">
            <v>0.33200000000000002</v>
          </cell>
          <cell r="E1556">
            <v>3.3149999999999999</v>
          </cell>
        </row>
        <row r="1557">
          <cell r="C1557" t="str">
            <v>BASE_GRANULAR</v>
          </cell>
          <cell r="D1557">
            <v>0.75600000000000001</v>
          </cell>
          <cell r="E1557">
            <v>7.59</v>
          </cell>
        </row>
        <row r="1558">
          <cell r="C1558" t="str">
            <v>RECICLADO</v>
          </cell>
          <cell r="D1558">
            <v>1.8879999999999999</v>
          </cell>
          <cell r="E1558">
            <v>19.001999999999999</v>
          </cell>
        </row>
        <row r="1559">
          <cell r="C1559" t="str">
            <v>CONCRETO_ASFÁLTICO</v>
          </cell>
          <cell r="D1559">
            <v>0.4</v>
          </cell>
          <cell r="E1559">
            <v>0.64300000000000002</v>
          </cell>
        </row>
        <row r="1560">
          <cell r="C1560" t="str">
            <v>CUNETA</v>
          </cell>
          <cell r="D1560">
            <v>0.33200000000000002</v>
          </cell>
          <cell r="E1560">
            <v>0.53300000000000003</v>
          </cell>
        </row>
        <row r="1561">
          <cell r="C1561" t="str">
            <v>BASE_GRANULAR</v>
          </cell>
          <cell r="D1561">
            <v>0.755</v>
          </cell>
          <cell r="E1561">
            <v>1.2150000000000001</v>
          </cell>
        </row>
        <row r="1562">
          <cell r="C1562" t="str">
            <v>RECICLADO</v>
          </cell>
          <cell r="D1562">
            <v>1.8819999999999999</v>
          </cell>
          <cell r="E1562">
            <v>3.0329999999999999</v>
          </cell>
        </row>
        <row r="1563">
          <cell r="C1563" t="str">
            <v>CONCRETO_ASFÁLTICO</v>
          </cell>
          <cell r="D1563">
            <v>0.4</v>
          </cell>
          <cell r="E1563">
            <v>0.53900000000000003</v>
          </cell>
        </row>
        <row r="1564">
          <cell r="C1564" t="str">
            <v>CUNETA</v>
          </cell>
          <cell r="D1564">
            <v>0.33200000000000002</v>
          </cell>
          <cell r="E1564">
            <v>0.44700000000000001</v>
          </cell>
        </row>
        <row r="1565">
          <cell r="C1565" t="str">
            <v>BASE_GRANULAR</v>
          </cell>
          <cell r="D1565">
            <v>0.755</v>
          </cell>
          <cell r="E1565">
            <v>1.018</v>
          </cell>
        </row>
        <row r="1566">
          <cell r="C1566" t="str">
            <v>RECICLADO</v>
          </cell>
          <cell r="D1566">
            <v>1.8839999999999999</v>
          </cell>
          <cell r="E1566">
            <v>2.54</v>
          </cell>
        </row>
        <row r="1567">
          <cell r="C1567" t="str">
            <v>CONCRETO_ASFÁLTICO</v>
          </cell>
          <cell r="D1567">
            <v>0.4</v>
          </cell>
          <cell r="E1567">
            <v>2.8170000000000002</v>
          </cell>
        </row>
        <row r="1568">
          <cell r="C1568" t="str">
            <v>CUNETA</v>
          </cell>
          <cell r="D1568">
            <v>0.33200000000000002</v>
          </cell>
          <cell r="E1568">
            <v>2.335</v>
          </cell>
        </row>
        <row r="1569">
          <cell r="C1569" t="str">
            <v>BASE_GRANULAR</v>
          </cell>
          <cell r="D1569">
            <v>0.76200000000000001</v>
          </cell>
          <cell r="E1569">
            <v>5.3419999999999996</v>
          </cell>
        </row>
        <row r="1570">
          <cell r="C1570" t="str">
            <v>RECICLADO</v>
          </cell>
          <cell r="D1570">
            <v>1.911</v>
          </cell>
          <cell r="E1570">
            <v>13.369</v>
          </cell>
        </row>
        <row r="1571">
          <cell r="C1571" t="str">
            <v>CONCRETO_ASFÁLTICO</v>
          </cell>
          <cell r="D1571">
            <v>0.4</v>
          </cell>
          <cell r="E1571">
            <v>2.8220000000000001</v>
          </cell>
        </row>
        <row r="1572">
          <cell r="C1572" t="str">
            <v>CUNETA</v>
          </cell>
          <cell r="D1572">
            <v>0.33200000000000002</v>
          </cell>
          <cell r="E1572">
            <v>2.34</v>
          </cell>
        </row>
        <row r="1573">
          <cell r="C1573" t="str">
            <v>BASE_GRANULAR</v>
          </cell>
          <cell r="D1573">
            <v>0.76200000000000001</v>
          </cell>
          <cell r="E1573">
            <v>5.3780000000000001</v>
          </cell>
        </row>
        <row r="1574">
          <cell r="C1574" t="str">
            <v>RECICLADO</v>
          </cell>
          <cell r="D1574">
            <v>1.911</v>
          </cell>
          <cell r="E1574">
            <v>13.497999999999999</v>
          </cell>
        </row>
        <row r="1575">
          <cell r="C1575" t="str">
            <v>CONCRETO_ASFÁLTICO</v>
          </cell>
          <cell r="D1575">
            <v>0.4</v>
          </cell>
          <cell r="E1575">
            <v>1.177</v>
          </cell>
        </row>
        <row r="1576">
          <cell r="C1576" t="str">
            <v>CUNETA</v>
          </cell>
          <cell r="D1576">
            <v>0.33200000000000002</v>
          </cell>
          <cell r="E1576">
            <v>0.97599999999999998</v>
          </cell>
        </row>
        <row r="1577">
          <cell r="C1577" t="str">
            <v>BASE_GRANULAR</v>
          </cell>
          <cell r="D1577">
            <v>0.76200000000000001</v>
          </cell>
          <cell r="E1577">
            <v>2.2469999999999999</v>
          </cell>
        </row>
        <row r="1578">
          <cell r="C1578" t="str">
            <v>RECICLADO</v>
          </cell>
          <cell r="D1578">
            <v>1.911</v>
          </cell>
          <cell r="E1578">
            <v>5.6479999999999997</v>
          </cell>
        </row>
        <row r="1579">
          <cell r="C1579" t="str">
            <v>CONCRETO_ASFÁLTICO</v>
          </cell>
          <cell r="D1579">
            <v>0.4</v>
          </cell>
          <cell r="E1579">
            <v>3.9990000000000001</v>
          </cell>
        </row>
        <row r="1580">
          <cell r="C1580" t="str">
            <v>CUNETA</v>
          </cell>
          <cell r="D1580">
            <v>0.33200000000000002</v>
          </cell>
          <cell r="E1580">
            <v>3.3149999999999999</v>
          </cell>
        </row>
        <row r="1581">
          <cell r="C1581" t="str">
            <v>BASE_GRANULAR</v>
          </cell>
          <cell r="D1581">
            <v>0.76200000000000001</v>
          </cell>
          <cell r="E1581">
            <v>7.6340000000000003</v>
          </cell>
        </row>
        <row r="1582">
          <cell r="C1582" t="str">
            <v>RECICLADO</v>
          </cell>
          <cell r="D1582">
            <v>1.911</v>
          </cell>
          <cell r="E1582">
            <v>19.193000000000001</v>
          </cell>
        </row>
        <row r="1583">
          <cell r="C1583" t="str">
            <v>CONCRETO_ASFÁLTICO</v>
          </cell>
          <cell r="D1583">
            <v>0.4</v>
          </cell>
          <cell r="E1583">
            <v>1.56</v>
          </cell>
        </row>
        <row r="1584">
          <cell r="C1584" t="str">
            <v>CUNETA</v>
          </cell>
          <cell r="D1584">
            <v>0.33200000000000002</v>
          </cell>
          <cell r="E1584">
            <v>1.294</v>
          </cell>
        </row>
        <row r="1585">
          <cell r="C1585" t="str">
            <v>BASE_GRANULAR</v>
          </cell>
          <cell r="D1585">
            <v>0.76200000000000001</v>
          </cell>
          <cell r="E1585">
            <v>2.9790000000000001</v>
          </cell>
        </row>
        <row r="1586">
          <cell r="C1586" t="str">
            <v>RECICLADO</v>
          </cell>
          <cell r="D1586">
            <v>1.911</v>
          </cell>
          <cell r="E1586">
            <v>7.4889999999999999</v>
          </cell>
        </row>
        <row r="1587">
          <cell r="C1587" t="str">
            <v>CONCRETO_ASFÁLTICO</v>
          </cell>
          <cell r="D1587">
            <v>0.4</v>
          </cell>
          <cell r="E1587">
            <v>2.4390000000000001</v>
          </cell>
        </row>
        <row r="1588">
          <cell r="C1588" t="str">
            <v>CUNETA</v>
          </cell>
          <cell r="D1588">
            <v>0.33200000000000002</v>
          </cell>
          <cell r="E1588">
            <v>2.0219999999999998</v>
          </cell>
        </row>
        <row r="1589">
          <cell r="C1589" t="str">
            <v>BASE_GRANULAR</v>
          </cell>
          <cell r="D1589">
            <v>0.76200000000000001</v>
          </cell>
          <cell r="E1589">
            <v>4.6470000000000002</v>
          </cell>
        </row>
        <row r="1590">
          <cell r="C1590" t="str">
            <v>RECICLADO</v>
          </cell>
          <cell r="D1590">
            <v>1.911</v>
          </cell>
          <cell r="E1590">
            <v>11.663</v>
          </cell>
        </row>
        <row r="1591">
          <cell r="C1591" t="str">
            <v>CONCRETO_ASFÁLTICO</v>
          </cell>
          <cell r="D1591">
            <v>0.4</v>
          </cell>
          <cell r="E1591">
            <v>3.2</v>
          </cell>
        </row>
        <row r="1592">
          <cell r="C1592" t="str">
            <v>CUNETA</v>
          </cell>
          <cell r="D1592">
            <v>0.33200000000000002</v>
          </cell>
          <cell r="E1592">
            <v>2.653</v>
          </cell>
        </row>
        <row r="1593">
          <cell r="C1593" t="str">
            <v>BASE_GRANULAR</v>
          </cell>
          <cell r="D1593">
            <v>0.755</v>
          </cell>
          <cell r="E1593">
            <v>6.07</v>
          </cell>
        </row>
        <row r="1594">
          <cell r="C1594" t="str">
            <v>RECICLADO</v>
          </cell>
          <cell r="D1594">
            <v>1.8839999999999999</v>
          </cell>
          <cell r="E1594">
            <v>15.191000000000001</v>
          </cell>
        </row>
        <row r="1595">
          <cell r="C1595" t="str">
            <v>CONCRETO_ASFÁLTICO</v>
          </cell>
          <cell r="D1595">
            <v>0.4</v>
          </cell>
          <cell r="E1595">
            <v>0.71299999999999997</v>
          </cell>
        </row>
        <row r="1596">
          <cell r="C1596" t="str">
            <v>CUNETA</v>
          </cell>
          <cell r="D1596">
            <v>0.33200000000000002</v>
          </cell>
          <cell r="E1596">
            <v>0.59099999999999997</v>
          </cell>
        </row>
        <row r="1597">
          <cell r="C1597" t="str">
            <v>BASE_GRANULAR</v>
          </cell>
          <cell r="D1597">
            <v>0.755</v>
          </cell>
          <cell r="E1597">
            <v>1.3460000000000001</v>
          </cell>
        </row>
        <row r="1598">
          <cell r="C1598" t="str">
            <v>RECICLADO</v>
          </cell>
          <cell r="D1598">
            <v>1.883</v>
          </cell>
          <cell r="E1598">
            <v>3.3570000000000002</v>
          </cell>
        </row>
        <row r="1599">
          <cell r="C1599" t="str">
            <v>CONCRETO_ASFÁLTICO</v>
          </cell>
          <cell r="D1599">
            <v>0.4</v>
          </cell>
          <cell r="E1599">
            <v>8.5999999999999993E-2</v>
          </cell>
        </row>
        <row r="1600">
          <cell r="C1600" t="str">
            <v>CUNETA</v>
          </cell>
          <cell r="D1600">
            <v>0.33200000000000002</v>
          </cell>
          <cell r="E1600">
            <v>7.1999999999999995E-2</v>
          </cell>
        </row>
        <row r="1601">
          <cell r="C1601" t="str">
            <v>BASE_GRANULAR</v>
          </cell>
          <cell r="D1601">
            <v>0.755</v>
          </cell>
          <cell r="E1601">
            <v>0.16300000000000001</v>
          </cell>
        </row>
        <row r="1602">
          <cell r="C1602" t="str">
            <v>RECICLADO</v>
          </cell>
          <cell r="D1602">
            <v>1.8839999999999999</v>
          </cell>
          <cell r="E1602">
            <v>0.40699999999999997</v>
          </cell>
        </row>
        <row r="1603">
          <cell r="C1603" t="str">
            <v>CONCRETO_ASFÁLTICO</v>
          </cell>
          <cell r="D1603">
            <v>0.4</v>
          </cell>
          <cell r="E1603">
            <v>3.9990000000000001</v>
          </cell>
        </row>
        <row r="1604">
          <cell r="C1604" t="str">
            <v>CUNETA</v>
          </cell>
          <cell r="D1604">
            <v>0.33200000000000002</v>
          </cell>
          <cell r="E1604">
            <v>3.3149999999999999</v>
          </cell>
        </row>
        <row r="1605">
          <cell r="C1605" t="str">
            <v>BASE_GRANULAR</v>
          </cell>
          <cell r="D1605">
            <v>0.76100000000000001</v>
          </cell>
          <cell r="E1605">
            <v>7.5830000000000002</v>
          </cell>
        </row>
        <row r="1606">
          <cell r="C1606" t="str">
            <v>RECICLADO</v>
          </cell>
          <cell r="D1606">
            <v>1.91</v>
          </cell>
          <cell r="E1606">
            <v>18.971</v>
          </cell>
        </row>
        <row r="1607">
          <cell r="C1607" t="str">
            <v>CONCRETO_ASFÁLTICO</v>
          </cell>
          <cell r="D1607">
            <v>0.4</v>
          </cell>
          <cell r="E1607">
            <v>2.3130000000000002</v>
          </cell>
        </row>
        <row r="1608">
          <cell r="C1608" t="str">
            <v>CUNETA</v>
          </cell>
          <cell r="D1608">
            <v>0.33200000000000002</v>
          </cell>
          <cell r="E1608">
            <v>1.9179999999999999</v>
          </cell>
        </row>
        <row r="1609">
          <cell r="C1609" t="str">
            <v>BASE_GRANULAR</v>
          </cell>
          <cell r="D1609">
            <v>0.76200000000000001</v>
          </cell>
          <cell r="E1609">
            <v>4.4050000000000002</v>
          </cell>
        </row>
        <row r="1610">
          <cell r="C1610" t="str">
            <v>RECICLADO</v>
          </cell>
          <cell r="D1610">
            <v>1.911</v>
          </cell>
          <cell r="E1610">
            <v>11.053000000000001</v>
          </cell>
        </row>
        <row r="1611">
          <cell r="C1611" t="str">
            <v>CONCRETO_ASFÁLTICO</v>
          </cell>
          <cell r="D1611">
            <v>0.4</v>
          </cell>
          <cell r="E1611">
            <v>1.6859999999999999</v>
          </cell>
        </row>
        <row r="1612">
          <cell r="C1612" t="str">
            <v>CUNETA</v>
          </cell>
          <cell r="D1612">
            <v>0.33200000000000002</v>
          </cell>
          <cell r="E1612">
            <v>1.3979999999999999</v>
          </cell>
        </row>
        <row r="1613">
          <cell r="C1613" t="str">
            <v>BASE_GRANULAR</v>
          </cell>
          <cell r="D1613">
            <v>0.76200000000000001</v>
          </cell>
          <cell r="E1613">
            <v>3.2130000000000001</v>
          </cell>
        </row>
        <row r="1614">
          <cell r="C1614" t="str">
            <v>RECICLADO</v>
          </cell>
          <cell r="D1614">
            <v>1.911</v>
          </cell>
          <cell r="E1614">
            <v>8.0630000000000006</v>
          </cell>
        </row>
        <row r="1615">
          <cell r="C1615" t="str">
            <v>CONCRETO_ASFÁLTICO</v>
          </cell>
          <cell r="D1615">
            <v>0.4</v>
          </cell>
          <cell r="E1615">
            <v>3.9990000000000001</v>
          </cell>
        </row>
        <row r="1616">
          <cell r="C1616" t="str">
            <v>CUNETA</v>
          </cell>
          <cell r="D1616">
            <v>0.33200000000000002</v>
          </cell>
          <cell r="E1616">
            <v>3.3149999999999999</v>
          </cell>
        </row>
        <row r="1617">
          <cell r="C1617" t="str">
            <v>BASE_GRANULAR</v>
          </cell>
          <cell r="D1617">
            <v>0.76200000000000001</v>
          </cell>
          <cell r="E1617">
            <v>7.62</v>
          </cell>
        </row>
        <row r="1618">
          <cell r="C1618" t="str">
            <v>RECICLADO</v>
          </cell>
          <cell r="D1618">
            <v>1.911</v>
          </cell>
          <cell r="E1618">
            <v>19.126000000000001</v>
          </cell>
        </row>
        <row r="1619">
          <cell r="C1619" t="str">
            <v>CONCRETO_ASFÁLTICO</v>
          </cell>
          <cell r="D1619">
            <v>0.4</v>
          </cell>
          <cell r="E1619">
            <v>1.087</v>
          </cell>
        </row>
        <row r="1620">
          <cell r="C1620" t="str">
            <v>CUNETA</v>
          </cell>
          <cell r="D1620">
            <v>0.33200000000000002</v>
          </cell>
          <cell r="E1620">
            <v>0.90100000000000002</v>
          </cell>
        </row>
        <row r="1621">
          <cell r="C1621" t="str">
            <v>BASE_GRANULAR</v>
          </cell>
          <cell r="D1621">
            <v>0.76200000000000001</v>
          </cell>
          <cell r="E1621">
            <v>2.0710000000000002</v>
          </cell>
        </row>
        <row r="1622">
          <cell r="C1622" t="str">
            <v>RECICLADO</v>
          </cell>
          <cell r="D1622">
            <v>1.911</v>
          </cell>
          <cell r="E1622">
            <v>5.1970000000000001</v>
          </cell>
        </row>
        <row r="1623">
          <cell r="C1623" t="str">
            <v>CONCRETO_ASFÁLTICO</v>
          </cell>
          <cell r="D1623">
            <v>0.4</v>
          </cell>
          <cell r="E1623">
            <v>2.9119999999999999</v>
          </cell>
        </row>
        <row r="1624">
          <cell r="C1624" t="str">
            <v>CUNETA</v>
          </cell>
          <cell r="D1624">
            <v>0.33200000000000002</v>
          </cell>
          <cell r="E1624">
            <v>2.4140000000000001</v>
          </cell>
        </row>
        <row r="1625">
          <cell r="C1625" t="str">
            <v>BASE_GRANULAR</v>
          </cell>
          <cell r="D1625">
            <v>0.76200000000000001</v>
          </cell>
          <cell r="E1625">
            <v>5.548</v>
          </cell>
        </row>
        <row r="1626">
          <cell r="C1626" t="str">
            <v>RECICLADO</v>
          </cell>
          <cell r="D1626">
            <v>1.911</v>
          </cell>
          <cell r="E1626">
            <v>13.920999999999999</v>
          </cell>
        </row>
        <row r="1627">
          <cell r="C1627" t="str">
            <v>CONCRETO_ASFÁLTICO</v>
          </cell>
          <cell r="D1627">
            <v>0.4</v>
          </cell>
          <cell r="E1627">
            <v>3.4860000000000002</v>
          </cell>
        </row>
        <row r="1628">
          <cell r="C1628" t="str">
            <v>CUNETA</v>
          </cell>
          <cell r="D1628">
            <v>0.33200000000000002</v>
          </cell>
          <cell r="E1628">
            <v>2.89</v>
          </cell>
        </row>
        <row r="1629">
          <cell r="C1629" t="str">
            <v>BASE_GRANULAR</v>
          </cell>
          <cell r="D1629">
            <v>0.754</v>
          </cell>
          <cell r="E1629">
            <v>6.6079999999999997</v>
          </cell>
        </row>
        <row r="1630">
          <cell r="C1630" t="str">
            <v>RECICLADO</v>
          </cell>
          <cell r="D1630">
            <v>1.881</v>
          </cell>
          <cell r="E1630">
            <v>16.53</v>
          </cell>
        </row>
        <row r="1631">
          <cell r="C1631" t="str">
            <v>CONCRETO_ASFÁLTICO</v>
          </cell>
          <cell r="D1631">
            <v>0.4</v>
          </cell>
          <cell r="E1631">
            <v>0.214</v>
          </cell>
        </row>
        <row r="1632">
          <cell r="C1632" t="str">
            <v>CUNETA</v>
          </cell>
          <cell r="D1632">
            <v>0.33200000000000002</v>
          </cell>
          <cell r="E1632">
            <v>0.17799999999999999</v>
          </cell>
        </row>
        <row r="1633">
          <cell r="C1633" t="str">
            <v>BASE_GRANULAR</v>
          </cell>
          <cell r="D1633">
            <v>0.76200000000000001</v>
          </cell>
          <cell r="E1633">
            <v>0.40699999999999997</v>
          </cell>
        </row>
        <row r="1634">
          <cell r="C1634" t="str">
            <v>RECICLADO</v>
          </cell>
          <cell r="D1634">
            <v>1.911</v>
          </cell>
          <cell r="E1634">
            <v>1.0169999999999999</v>
          </cell>
        </row>
        <row r="1635">
          <cell r="C1635" t="str">
            <v>CONCRETO_ASFÁLTICO</v>
          </cell>
          <cell r="D1635">
            <v>0.4</v>
          </cell>
          <cell r="E1635">
            <v>0.29799999999999999</v>
          </cell>
        </row>
        <row r="1636">
          <cell r="C1636" t="str">
            <v>CUNETA</v>
          </cell>
          <cell r="D1636">
            <v>0.33200000000000002</v>
          </cell>
          <cell r="E1636">
            <v>0.247</v>
          </cell>
        </row>
        <row r="1637">
          <cell r="C1637" t="str">
            <v>BASE_GRANULAR</v>
          </cell>
          <cell r="D1637">
            <v>0.76200000000000001</v>
          </cell>
          <cell r="E1637">
            <v>0.56799999999999995</v>
          </cell>
        </row>
        <row r="1638">
          <cell r="C1638" t="str">
            <v>RECICLADO</v>
          </cell>
          <cell r="D1638">
            <v>1.911</v>
          </cell>
          <cell r="E1638">
            <v>1.4259999999999999</v>
          </cell>
        </row>
        <row r="1639">
          <cell r="C1639" t="str">
            <v>CONCRETO_ASFÁLTICO</v>
          </cell>
          <cell r="D1639">
            <v>0.4</v>
          </cell>
          <cell r="E1639">
            <v>3.9990000000000001</v>
          </cell>
        </row>
        <row r="1640">
          <cell r="C1640" t="str">
            <v>CUNETA</v>
          </cell>
          <cell r="D1640">
            <v>0.33200000000000002</v>
          </cell>
          <cell r="E1640">
            <v>3.3149999999999999</v>
          </cell>
        </row>
        <row r="1641">
          <cell r="C1641" t="str">
            <v>BASE_GRANULAR</v>
          </cell>
          <cell r="D1641">
            <v>0.76200000000000001</v>
          </cell>
          <cell r="E1641">
            <v>7.6239999999999997</v>
          </cell>
        </row>
        <row r="1642">
          <cell r="C1642" t="str">
            <v>RECICLADO</v>
          </cell>
          <cell r="D1642">
            <v>1.911</v>
          </cell>
          <cell r="E1642">
            <v>19.141999999999999</v>
          </cell>
        </row>
        <row r="1643">
          <cell r="C1643" t="str">
            <v>CONCRETO_ASFÁLTICO</v>
          </cell>
          <cell r="D1643">
            <v>0.4</v>
          </cell>
          <cell r="E1643">
            <v>1.381</v>
          </cell>
        </row>
        <row r="1644">
          <cell r="C1644" t="str">
            <v>CUNETA</v>
          </cell>
          <cell r="D1644">
            <v>0.33200000000000002</v>
          </cell>
          <cell r="E1644">
            <v>1.145</v>
          </cell>
        </row>
        <row r="1645">
          <cell r="C1645" t="str">
            <v>BASE_GRANULAR</v>
          </cell>
          <cell r="D1645">
            <v>0.76200000000000001</v>
          </cell>
          <cell r="E1645">
            <v>2.6320000000000001</v>
          </cell>
        </row>
        <row r="1646">
          <cell r="C1646" t="str">
            <v>RECICLADO</v>
          </cell>
          <cell r="D1646">
            <v>1.911</v>
          </cell>
          <cell r="E1646">
            <v>6.6050000000000004</v>
          </cell>
        </row>
        <row r="1647">
          <cell r="C1647" t="str">
            <v>CONCRETO_ASFÁLTICO</v>
          </cell>
          <cell r="D1647">
            <v>0.4</v>
          </cell>
          <cell r="E1647">
            <v>2.6179999999999999</v>
          </cell>
        </row>
        <row r="1648">
          <cell r="C1648" t="str">
            <v>CUNETA</v>
          </cell>
          <cell r="D1648">
            <v>0.33200000000000002</v>
          </cell>
          <cell r="E1648">
            <v>2.17</v>
          </cell>
        </row>
        <row r="1649">
          <cell r="C1649" t="str">
            <v>BASE_GRANULAR</v>
          </cell>
          <cell r="D1649">
            <v>0.76200000000000001</v>
          </cell>
          <cell r="E1649">
            <v>4.9980000000000002</v>
          </cell>
        </row>
        <row r="1650">
          <cell r="C1650" t="str">
            <v>RECICLADO</v>
          </cell>
          <cell r="D1650">
            <v>1.911</v>
          </cell>
          <cell r="E1650">
            <v>12.567</v>
          </cell>
        </row>
        <row r="1651">
          <cell r="C1651" t="str">
            <v>CONCRETO_ASFÁLTICO</v>
          </cell>
          <cell r="D1651">
            <v>0.4</v>
          </cell>
          <cell r="E1651">
            <v>3.621</v>
          </cell>
        </row>
        <row r="1652">
          <cell r="C1652" t="str">
            <v>CUNETA</v>
          </cell>
          <cell r="D1652">
            <v>0.33200000000000002</v>
          </cell>
          <cell r="E1652">
            <v>3.0009999999999999</v>
          </cell>
        </row>
        <row r="1653">
          <cell r="C1653" t="str">
            <v>BASE_GRANULAR</v>
          </cell>
          <cell r="D1653">
            <v>0.76200000000000001</v>
          </cell>
          <cell r="E1653">
            <v>6.9119999999999999</v>
          </cell>
        </row>
        <row r="1654">
          <cell r="C1654" t="str">
            <v>RECICLADO</v>
          </cell>
          <cell r="D1654">
            <v>1.911</v>
          </cell>
          <cell r="E1654">
            <v>17.38</v>
          </cell>
        </row>
        <row r="1655">
          <cell r="C1655" t="str">
            <v>CONCRETO_ASFÁLTICO</v>
          </cell>
          <cell r="D1655">
            <v>0.4</v>
          </cell>
          <cell r="E1655">
            <v>0.379</v>
          </cell>
        </row>
        <row r="1656">
          <cell r="C1656" t="str">
            <v>CUNETA</v>
          </cell>
          <cell r="D1656">
            <v>0.33200000000000002</v>
          </cell>
          <cell r="E1656">
            <v>0.314</v>
          </cell>
        </row>
        <row r="1657">
          <cell r="C1657" t="str">
            <v>BASE_GRANULAR</v>
          </cell>
          <cell r="D1657">
            <v>0.76200000000000001</v>
          </cell>
          <cell r="E1657">
            <v>0.72099999999999997</v>
          </cell>
        </row>
        <row r="1658">
          <cell r="C1658" t="str">
            <v>RECICLADO</v>
          </cell>
          <cell r="D1658">
            <v>1.911</v>
          </cell>
          <cell r="E1658">
            <v>1.81</v>
          </cell>
        </row>
        <row r="1659">
          <cell r="C1659" t="str">
            <v>CONCRETO_ASFÁLTICO</v>
          </cell>
          <cell r="D1659">
            <v>0.4</v>
          </cell>
          <cell r="E1659">
            <v>3.9990000000000001</v>
          </cell>
        </row>
        <row r="1660">
          <cell r="C1660" t="str">
            <v>CUNETA</v>
          </cell>
          <cell r="D1660">
            <v>0.33200000000000002</v>
          </cell>
          <cell r="E1660">
            <v>3.3149999999999999</v>
          </cell>
        </row>
        <row r="1661">
          <cell r="C1661" t="str">
            <v>BASE_GRANULAR</v>
          </cell>
          <cell r="D1661">
            <v>0.76200000000000001</v>
          </cell>
          <cell r="E1661">
            <v>7.6239999999999997</v>
          </cell>
        </row>
        <row r="1662">
          <cell r="C1662" t="str">
            <v>RECICLADO</v>
          </cell>
          <cell r="D1662">
            <v>1.911</v>
          </cell>
          <cell r="E1662">
            <v>19.141999999999999</v>
          </cell>
        </row>
        <row r="1663">
          <cell r="C1663" t="str">
            <v>CONCRETO_ASFÁLTICO</v>
          </cell>
          <cell r="D1663">
            <v>0.4</v>
          </cell>
          <cell r="E1663">
            <v>1.3009999999999999</v>
          </cell>
        </row>
        <row r="1664">
          <cell r="C1664" t="str">
            <v>CUNETA</v>
          </cell>
          <cell r="D1664">
            <v>0.33200000000000002</v>
          </cell>
          <cell r="E1664">
            <v>1.079</v>
          </cell>
        </row>
        <row r="1665">
          <cell r="C1665" t="str">
            <v>BASE_GRANULAR</v>
          </cell>
          <cell r="D1665">
            <v>0.754</v>
          </cell>
          <cell r="E1665">
            <v>2.4660000000000002</v>
          </cell>
        </row>
        <row r="1666">
          <cell r="C1666" t="str">
            <v>RECICLADO</v>
          </cell>
          <cell r="D1666">
            <v>1.881</v>
          </cell>
          <cell r="E1666">
            <v>6.17</v>
          </cell>
        </row>
        <row r="1667">
          <cell r="C1667" t="str">
            <v>CONCRETO_ASFÁLTICO</v>
          </cell>
          <cell r="D1667">
            <v>0.4</v>
          </cell>
          <cell r="E1667">
            <v>2.1000000000000001E-2</v>
          </cell>
        </row>
        <row r="1668">
          <cell r="C1668" t="str">
            <v>CUNETA</v>
          </cell>
          <cell r="D1668">
            <v>0.33200000000000002</v>
          </cell>
          <cell r="E1668">
            <v>1.7000000000000001E-2</v>
          </cell>
        </row>
        <row r="1669">
          <cell r="C1669" t="str">
            <v>BASE_GRANULAR</v>
          </cell>
          <cell r="D1669">
            <v>0.76200000000000001</v>
          </cell>
          <cell r="E1669">
            <v>0.04</v>
          </cell>
        </row>
        <row r="1670">
          <cell r="C1670" t="str">
            <v>RECICLADO</v>
          </cell>
          <cell r="D1670">
            <v>1.911</v>
          </cell>
          <cell r="E1670">
            <v>9.9000000000000005E-2</v>
          </cell>
        </row>
        <row r="1671">
          <cell r="C1671" t="str">
            <v>CONCRETO_ASFÁLTICO</v>
          </cell>
          <cell r="D1671">
            <v>0.4</v>
          </cell>
          <cell r="E1671">
            <v>2.677</v>
          </cell>
        </row>
        <row r="1672">
          <cell r="C1672" t="str">
            <v>CUNETA</v>
          </cell>
          <cell r="D1672">
            <v>0.33200000000000002</v>
          </cell>
          <cell r="E1672">
            <v>2.2189999999999999</v>
          </cell>
        </row>
        <row r="1673">
          <cell r="C1673" t="str">
            <v>BASE_GRANULAR</v>
          </cell>
          <cell r="D1673">
            <v>0.76200000000000001</v>
          </cell>
          <cell r="E1673">
            <v>5.1029999999999998</v>
          </cell>
        </row>
        <row r="1674">
          <cell r="C1674" t="str">
            <v>RECICLADO</v>
          </cell>
          <cell r="D1674">
            <v>1.911</v>
          </cell>
          <cell r="E1674">
            <v>12.813000000000001</v>
          </cell>
        </row>
        <row r="1675">
          <cell r="C1675" t="str">
            <v>CONCRETO_ASFÁLTICO</v>
          </cell>
          <cell r="D1675">
            <v>0.4</v>
          </cell>
          <cell r="E1675">
            <v>2.6539999999999999</v>
          </cell>
        </row>
        <row r="1676">
          <cell r="C1676" t="str">
            <v>CUNETA</v>
          </cell>
          <cell r="D1676">
            <v>0.33200000000000002</v>
          </cell>
          <cell r="E1676">
            <v>2.2000000000000002</v>
          </cell>
        </row>
        <row r="1677">
          <cell r="C1677" t="str">
            <v>BASE_GRANULAR</v>
          </cell>
          <cell r="D1677">
            <v>0.76200000000000001</v>
          </cell>
          <cell r="E1677">
            <v>5.0579999999999998</v>
          </cell>
        </row>
        <row r="1678">
          <cell r="C1678" t="str">
            <v>RECICLADO</v>
          </cell>
          <cell r="D1678">
            <v>1.911</v>
          </cell>
          <cell r="E1678">
            <v>12.7</v>
          </cell>
        </row>
        <row r="1679">
          <cell r="C1679" t="str">
            <v>CONCRETO_ASFÁLTICO</v>
          </cell>
          <cell r="D1679">
            <v>0.4</v>
          </cell>
          <cell r="E1679">
            <v>1.3460000000000001</v>
          </cell>
        </row>
        <row r="1680">
          <cell r="C1680" t="str">
            <v>CUNETA</v>
          </cell>
          <cell r="D1680">
            <v>0.33200000000000002</v>
          </cell>
          <cell r="E1680">
            <v>1.115</v>
          </cell>
        </row>
        <row r="1681">
          <cell r="C1681" t="str">
            <v>BASE_GRANULAR</v>
          </cell>
          <cell r="D1681">
            <v>0.76200000000000001</v>
          </cell>
          <cell r="E1681">
            <v>2.5710000000000002</v>
          </cell>
        </row>
        <row r="1682">
          <cell r="C1682" t="str">
            <v>RECICLADO</v>
          </cell>
          <cell r="D1682">
            <v>1.911</v>
          </cell>
          <cell r="E1682">
            <v>6.4669999999999996</v>
          </cell>
        </row>
        <row r="1683">
          <cell r="C1683" t="str">
            <v>CONCRETO_ASFÁLTICO</v>
          </cell>
          <cell r="D1683">
            <v>0.4</v>
          </cell>
          <cell r="E1683">
            <v>3.9990000000000001</v>
          </cell>
        </row>
        <row r="1684">
          <cell r="C1684" t="str">
            <v>CUNETA</v>
          </cell>
          <cell r="D1684">
            <v>0.33200000000000002</v>
          </cell>
          <cell r="E1684">
            <v>3.3149999999999999</v>
          </cell>
        </row>
        <row r="1685">
          <cell r="C1685" t="str">
            <v>BASE_GRANULAR</v>
          </cell>
          <cell r="D1685">
            <v>0.76200000000000001</v>
          </cell>
          <cell r="E1685">
            <v>7.641</v>
          </cell>
        </row>
        <row r="1686">
          <cell r="C1686" t="str">
            <v>RECICLADO</v>
          </cell>
          <cell r="D1686">
            <v>1.911</v>
          </cell>
          <cell r="E1686">
            <v>19.222000000000001</v>
          </cell>
        </row>
        <row r="1687">
          <cell r="C1687" t="str">
            <v>CONCRETO_ASFÁLTICO</v>
          </cell>
          <cell r="D1687">
            <v>0.4</v>
          </cell>
          <cell r="E1687">
            <v>2.222</v>
          </cell>
        </row>
        <row r="1688">
          <cell r="C1688" t="str">
            <v>CUNETA</v>
          </cell>
          <cell r="D1688">
            <v>0.33200000000000002</v>
          </cell>
          <cell r="E1688">
            <v>1.8420000000000001</v>
          </cell>
        </row>
        <row r="1689">
          <cell r="C1689" t="str">
            <v>BASE_GRANULAR</v>
          </cell>
          <cell r="D1689">
            <v>0.76200000000000001</v>
          </cell>
          <cell r="E1689">
            <v>4.2439999999999998</v>
          </cell>
        </row>
        <row r="1690">
          <cell r="C1690" t="str">
            <v>RECICLADO</v>
          </cell>
          <cell r="D1690">
            <v>1.911</v>
          </cell>
          <cell r="E1690">
            <v>10.678000000000001</v>
          </cell>
        </row>
        <row r="1691">
          <cell r="C1691" t="str">
            <v>CONCRETO_ASFÁLTICO</v>
          </cell>
          <cell r="D1691">
            <v>0.4</v>
          </cell>
          <cell r="E1691">
            <v>1.778</v>
          </cell>
        </row>
        <row r="1692">
          <cell r="C1692" t="str">
            <v>CUNETA</v>
          </cell>
          <cell r="D1692">
            <v>0.33200000000000002</v>
          </cell>
          <cell r="E1692">
            <v>1.474</v>
          </cell>
        </row>
        <row r="1693">
          <cell r="C1693" t="str">
            <v>BASE_GRANULAR</v>
          </cell>
          <cell r="D1693">
            <v>0.76200000000000001</v>
          </cell>
          <cell r="E1693">
            <v>3.387</v>
          </cell>
        </row>
        <row r="1694">
          <cell r="C1694" t="str">
            <v>RECICLADO</v>
          </cell>
          <cell r="D1694">
            <v>1.911</v>
          </cell>
          <cell r="E1694">
            <v>8.5020000000000007</v>
          </cell>
        </row>
        <row r="1695">
          <cell r="C1695" t="str">
            <v>CONCRETO_ASFÁLTICO</v>
          </cell>
          <cell r="D1695">
            <v>0.4</v>
          </cell>
          <cell r="E1695">
            <v>3.5529999999999999</v>
          </cell>
        </row>
        <row r="1696">
          <cell r="C1696" t="str">
            <v>CUNETA</v>
          </cell>
          <cell r="D1696">
            <v>0.33200000000000002</v>
          </cell>
          <cell r="E1696">
            <v>2.9460000000000002</v>
          </cell>
        </row>
        <row r="1697">
          <cell r="C1697" t="str">
            <v>BASE_GRANULAR</v>
          </cell>
          <cell r="D1697">
            <v>0.75800000000000001</v>
          </cell>
          <cell r="E1697">
            <v>6.7539999999999996</v>
          </cell>
        </row>
        <row r="1698">
          <cell r="C1698" t="str">
            <v>RECICLADO</v>
          </cell>
          <cell r="D1698">
            <v>1.8959999999999999</v>
          </cell>
          <cell r="E1698">
            <v>16.928000000000001</v>
          </cell>
        </row>
        <row r="1699">
          <cell r="C1699" t="str">
            <v>CONCRETO_ASFÁLTICO</v>
          </cell>
          <cell r="D1699">
            <v>0.4</v>
          </cell>
          <cell r="E1699">
            <v>4.4450000000000003</v>
          </cell>
        </row>
        <row r="1700">
          <cell r="C1700" t="str">
            <v>CUNETA</v>
          </cell>
          <cell r="D1700">
            <v>0.33200000000000002</v>
          </cell>
          <cell r="E1700">
            <v>3.6850000000000001</v>
          </cell>
        </row>
        <row r="1701">
          <cell r="C1701" t="str">
            <v>BASE_GRANULAR</v>
          </cell>
          <cell r="D1701">
            <v>0.75800000000000001</v>
          </cell>
          <cell r="E1701">
            <v>8.423</v>
          </cell>
        </row>
        <row r="1702">
          <cell r="C1702" t="str">
            <v>RECICLADO</v>
          </cell>
          <cell r="D1702">
            <v>1.8939999999999999</v>
          </cell>
          <cell r="E1702">
            <v>21.065000000000001</v>
          </cell>
        </row>
        <row r="1703">
          <cell r="C1703" t="str">
            <v>CONCRETO_ASFÁLTICO</v>
          </cell>
          <cell r="D1703">
            <v>0.4</v>
          </cell>
          <cell r="E1703">
            <v>0.29899999999999999</v>
          </cell>
        </row>
        <row r="1704">
          <cell r="C1704" t="str">
            <v>CUNETA</v>
          </cell>
          <cell r="D1704">
            <v>0.33200000000000002</v>
          </cell>
          <cell r="E1704">
            <v>0.248</v>
          </cell>
        </row>
        <row r="1705">
          <cell r="C1705" t="str">
            <v>BASE_GRANULAR</v>
          </cell>
          <cell r="D1705">
            <v>0.75800000000000001</v>
          </cell>
          <cell r="E1705">
            <v>0.56699999999999995</v>
          </cell>
        </row>
        <row r="1706">
          <cell r="C1706" t="str">
            <v>RECICLADO</v>
          </cell>
          <cell r="D1706">
            <v>1.8959999999999999</v>
          </cell>
          <cell r="E1706">
            <v>1.419</v>
          </cell>
        </row>
        <row r="1707">
          <cell r="C1707" t="str">
            <v>CONCRETO_ASFÁLTICO</v>
          </cell>
          <cell r="D1707">
            <v>0.4</v>
          </cell>
          <cell r="E1707">
            <v>3.7</v>
          </cell>
        </row>
        <row r="1708">
          <cell r="C1708" t="str">
            <v>CUNETA</v>
          </cell>
          <cell r="D1708">
            <v>0.33200000000000002</v>
          </cell>
          <cell r="E1708">
            <v>3.0670000000000002</v>
          </cell>
        </row>
        <row r="1709">
          <cell r="C1709" t="str">
            <v>BASE_GRANULAR</v>
          </cell>
          <cell r="D1709">
            <v>0.76200000000000001</v>
          </cell>
          <cell r="E1709">
            <v>7.03</v>
          </cell>
        </row>
        <row r="1710">
          <cell r="C1710" t="str">
            <v>RECICLADO</v>
          </cell>
          <cell r="D1710">
            <v>1.911</v>
          </cell>
          <cell r="E1710">
            <v>17.613</v>
          </cell>
        </row>
        <row r="1711">
          <cell r="C1711" t="str">
            <v>CONCRETO_ASFÁLTICO</v>
          </cell>
          <cell r="D1711">
            <v>0.4</v>
          </cell>
          <cell r="E1711">
            <v>1.9790000000000001</v>
          </cell>
        </row>
        <row r="1712">
          <cell r="C1712" t="str">
            <v>CUNETA</v>
          </cell>
          <cell r="D1712">
            <v>0.33200000000000002</v>
          </cell>
          <cell r="E1712">
            <v>1.641</v>
          </cell>
        </row>
        <row r="1713">
          <cell r="C1713" t="str">
            <v>BASE_GRANULAR</v>
          </cell>
          <cell r="D1713">
            <v>0.76200000000000001</v>
          </cell>
          <cell r="E1713">
            <v>3.77</v>
          </cell>
        </row>
        <row r="1714">
          <cell r="C1714" t="str">
            <v>RECICLADO</v>
          </cell>
          <cell r="D1714">
            <v>1.911</v>
          </cell>
          <cell r="E1714">
            <v>9.4589999999999996</v>
          </cell>
        </row>
        <row r="1715">
          <cell r="C1715" t="str">
            <v>CONCRETO_ASFÁLTICO</v>
          </cell>
          <cell r="D1715">
            <v>0.4</v>
          </cell>
          <cell r="E1715">
            <v>2.02</v>
          </cell>
        </row>
        <row r="1716">
          <cell r="C1716" t="str">
            <v>CUNETA</v>
          </cell>
          <cell r="D1716">
            <v>0.33200000000000002</v>
          </cell>
          <cell r="E1716">
            <v>1.675</v>
          </cell>
        </row>
        <row r="1717">
          <cell r="C1717" t="str">
            <v>BASE_GRANULAR</v>
          </cell>
          <cell r="D1717">
            <v>0.76200000000000001</v>
          </cell>
          <cell r="E1717">
            <v>3.8490000000000002</v>
          </cell>
        </row>
        <row r="1718">
          <cell r="C1718" t="str">
            <v>RECICLADO</v>
          </cell>
          <cell r="D1718">
            <v>1.911</v>
          </cell>
          <cell r="E1718">
            <v>9.6609999999999996</v>
          </cell>
        </row>
        <row r="1719">
          <cell r="C1719" t="str">
            <v>CONCRETO_ASFÁLTICO</v>
          </cell>
          <cell r="D1719">
            <v>0.4</v>
          </cell>
          <cell r="E1719">
            <v>3.9990000000000001</v>
          </cell>
        </row>
        <row r="1720">
          <cell r="C1720" t="str">
            <v>CUNETA</v>
          </cell>
          <cell r="D1720">
            <v>0.33200000000000002</v>
          </cell>
          <cell r="E1720">
            <v>3.3149999999999999</v>
          </cell>
        </row>
        <row r="1721">
          <cell r="C1721" t="str">
            <v>BASE_GRANULAR</v>
          </cell>
          <cell r="D1721">
            <v>0.76200000000000001</v>
          </cell>
          <cell r="E1721">
            <v>7.62</v>
          </cell>
        </row>
        <row r="1722">
          <cell r="C1722" t="str">
            <v>RECICLADO</v>
          </cell>
          <cell r="D1722">
            <v>1.911</v>
          </cell>
          <cell r="E1722">
            <v>19.125</v>
          </cell>
        </row>
        <row r="1723">
          <cell r="C1723" t="str">
            <v>CONCRETO_ASFÁLTICO</v>
          </cell>
          <cell r="D1723">
            <v>0.4</v>
          </cell>
          <cell r="E1723">
            <v>3.9990000000000001</v>
          </cell>
        </row>
        <row r="1724">
          <cell r="C1724" t="str">
            <v>CUNETA</v>
          </cell>
          <cell r="D1724">
            <v>0.33200000000000002</v>
          </cell>
          <cell r="E1724">
            <v>3.3149999999999999</v>
          </cell>
        </row>
        <row r="1725">
          <cell r="C1725" t="str">
            <v>BASE_GRANULAR</v>
          </cell>
          <cell r="D1725">
            <v>0.76200000000000001</v>
          </cell>
          <cell r="E1725">
            <v>7.62</v>
          </cell>
        </row>
        <row r="1726">
          <cell r="C1726" t="str">
            <v>RECICLADO</v>
          </cell>
          <cell r="D1726">
            <v>1.911</v>
          </cell>
          <cell r="E1726">
            <v>19.125</v>
          </cell>
        </row>
        <row r="1727">
          <cell r="C1727" t="str">
            <v>CONCRETO_ASFÁLTICO</v>
          </cell>
          <cell r="D1727">
            <v>0.4</v>
          </cell>
          <cell r="E1727">
            <v>3.5369999999999999</v>
          </cell>
        </row>
        <row r="1728">
          <cell r="C1728" t="str">
            <v>CUNETA</v>
          </cell>
          <cell r="D1728">
            <v>0.33200000000000002</v>
          </cell>
          <cell r="E1728">
            <v>2.9319999999999999</v>
          </cell>
        </row>
        <row r="1729">
          <cell r="C1729" t="str">
            <v>BASE_GRANULAR</v>
          </cell>
          <cell r="D1729">
            <v>0.76200000000000001</v>
          </cell>
          <cell r="E1729">
            <v>6.74</v>
          </cell>
        </row>
        <row r="1730">
          <cell r="C1730" t="str">
            <v>RECICLADO</v>
          </cell>
          <cell r="D1730">
            <v>1.911</v>
          </cell>
          <cell r="E1730">
            <v>16.916</v>
          </cell>
        </row>
        <row r="1731">
          <cell r="C1731" t="str">
            <v>CONCRETO_ASFÁLTICO</v>
          </cell>
          <cell r="D1731">
            <v>0.4</v>
          </cell>
          <cell r="E1731">
            <v>0.46200000000000002</v>
          </cell>
        </row>
        <row r="1732">
          <cell r="C1732" t="str">
            <v>CUNETA</v>
          </cell>
          <cell r="D1732">
            <v>0.33200000000000002</v>
          </cell>
          <cell r="E1732">
            <v>0.38300000000000001</v>
          </cell>
        </row>
        <row r="1733">
          <cell r="C1733" t="str">
            <v>BASE_GRANULAR</v>
          </cell>
          <cell r="D1733">
            <v>0.76200000000000001</v>
          </cell>
          <cell r="E1733">
            <v>0.88</v>
          </cell>
        </row>
        <row r="1734">
          <cell r="C1734" t="str">
            <v>RECICLADO</v>
          </cell>
          <cell r="D1734">
            <v>1.911</v>
          </cell>
          <cell r="E1734">
            <v>2.2080000000000002</v>
          </cell>
        </row>
        <row r="1735">
          <cell r="C1735" t="str">
            <v>CONCRETO_ASFÁLTICO</v>
          </cell>
          <cell r="D1735">
            <v>0.4</v>
          </cell>
          <cell r="E1735">
            <v>3.9990000000000001</v>
          </cell>
        </row>
        <row r="1736">
          <cell r="C1736" t="str">
            <v>CUNETA</v>
          </cell>
          <cell r="D1736">
            <v>0.33200000000000002</v>
          </cell>
          <cell r="E1736">
            <v>3.3149999999999999</v>
          </cell>
        </row>
        <row r="1737">
          <cell r="C1737" t="str">
            <v>BASE_GRANULAR</v>
          </cell>
          <cell r="D1737">
            <v>0.75800000000000001</v>
          </cell>
          <cell r="E1737">
            <v>7.5990000000000002</v>
          </cell>
        </row>
        <row r="1738">
          <cell r="C1738" t="str">
            <v>RECICLADO</v>
          </cell>
          <cell r="D1738">
            <v>1.8959999999999999</v>
          </cell>
          <cell r="E1738">
            <v>19.039000000000001</v>
          </cell>
        </row>
        <row r="1739">
          <cell r="C1739" t="str">
            <v>CONCRETO_ASFÁLTICO</v>
          </cell>
          <cell r="D1739">
            <v>0.4</v>
          </cell>
          <cell r="E1739">
            <v>1.218</v>
          </cell>
        </row>
        <row r="1740">
          <cell r="C1740" t="str">
            <v>CUNETA</v>
          </cell>
          <cell r="D1740">
            <v>0.33200000000000002</v>
          </cell>
          <cell r="E1740">
            <v>1.0089999999999999</v>
          </cell>
        </row>
        <row r="1741">
          <cell r="C1741" t="str">
            <v>BASE_GRANULAR</v>
          </cell>
          <cell r="D1741">
            <v>0.75600000000000001</v>
          </cell>
          <cell r="E1741">
            <v>2.3050000000000002</v>
          </cell>
        </row>
        <row r="1742">
          <cell r="C1742" t="str">
            <v>RECICLADO</v>
          </cell>
          <cell r="D1742">
            <v>1.8879999999999999</v>
          </cell>
          <cell r="E1742">
            <v>5.7610000000000001</v>
          </cell>
        </row>
        <row r="1743">
          <cell r="C1743" t="str">
            <v>CONCRETO_ASFÁLTICO</v>
          </cell>
          <cell r="D1743">
            <v>0.4</v>
          </cell>
          <cell r="E1743">
            <v>1.879</v>
          </cell>
        </row>
        <row r="1744">
          <cell r="C1744" t="str">
            <v>CUNETA</v>
          </cell>
          <cell r="D1744">
            <v>0.33200000000000002</v>
          </cell>
          <cell r="E1744">
            <v>1.5580000000000001</v>
          </cell>
        </row>
        <row r="1745">
          <cell r="C1745" t="str">
            <v>BASE_GRANULAR</v>
          </cell>
          <cell r="D1745">
            <v>0.75600000000000001</v>
          </cell>
          <cell r="E1745">
            <v>3.552</v>
          </cell>
        </row>
        <row r="1746">
          <cell r="C1746" t="str">
            <v>RECICLADO</v>
          </cell>
          <cell r="D1746">
            <v>1.8879999999999999</v>
          </cell>
          <cell r="E1746">
            <v>8.8699999999999992</v>
          </cell>
        </row>
        <row r="1747">
          <cell r="C1747" t="str">
            <v>CONCRETO_ASFÁLTICO</v>
          </cell>
          <cell r="D1747">
            <v>0.4</v>
          </cell>
          <cell r="E1747">
            <v>0.90300000000000002</v>
          </cell>
        </row>
        <row r="1748">
          <cell r="C1748" t="str">
            <v>CUNETA</v>
          </cell>
          <cell r="D1748">
            <v>0.33200000000000002</v>
          </cell>
          <cell r="E1748">
            <v>0.748</v>
          </cell>
        </row>
        <row r="1749">
          <cell r="C1749" t="str">
            <v>BASE_GRANULAR</v>
          </cell>
          <cell r="D1749">
            <v>0.75800000000000001</v>
          </cell>
          <cell r="E1749">
            <v>1.708</v>
          </cell>
        </row>
        <row r="1750">
          <cell r="C1750" t="str">
            <v>RECICLADO</v>
          </cell>
          <cell r="D1750">
            <v>1.8959999999999999</v>
          </cell>
          <cell r="E1750">
            <v>4.2690000000000001</v>
          </cell>
        </row>
        <row r="1751">
          <cell r="C1751" t="str">
            <v>CONCRETO_ASFÁLTICO</v>
          </cell>
          <cell r="D1751">
            <v>0.4</v>
          </cell>
          <cell r="E1751">
            <v>3.9990000000000001</v>
          </cell>
        </row>
        <row r="1752">
          <cell r="C1752" t="str">
            <v>CUNETA</v>
          </cell>
          <cell r="D1752">
            <v>0.33200000000000002</v>
          </cell>
          <cell r="E1752">
            <v>3.3149999999999999</v>
          </cell>
        </row>
        <row r="1753">
          <cell r="C1753" t="str">
            <v>BASE_GRANULAR</v>
          </cell>
          <cell r="D1753">
            <v>0.76200000000000001</v>
          </cell>
          <cell r="E1753">
            <v>7.6</v>
          </cell>
        </row>
        <row r="1754">
          <cell r="C1754" t="str">
            <v>RECICLADO</v>
          </cell>
          <cell r="D1754">
            <v>1.911</v>
          </cell>
          <cell r="E1754">
            <v>19.042000000000002</v>
          </cell>
        </row>
        <row r="1755">
          <cell r="C1755" t="str">
            <v>CONCRETO_ASFÁLTICO</v>
          </cell>
          <cell r="D1755">
            <v>0.4</v>
          </cell>
          <cell r="E1755">
            <v>0.77700000000000002</v>
          </cell>
        </row>
        <row r="1756">
          <cell r="C1756" t="str">
            <v>CUNETA</v>
          </cell>
          <cell r="D1756">
            <v>0.33200000000000002</v>
          </cell>
          <cell r="E1756">
            <v>0.64400000000000002</v>
          </cell>
        </row>
        <row r="1757">
          <cell r="C1757" t="str">
            <v>BASE_GRANULAR</v>
          </cell>
          <cell r="D1757">
            <v>0.76200000000000001</v>
          </cell>
          <cell r="E1757">
            <v>1.48</v>
          </cell>
        </row>
        <row r="1758">
          <cell r="C1758" t="str">
            <v>RECICLADO</v>
          </cell>
          <cell r="D1758">
            <v>1.911</v>
          </cell>
          <cell r="E1758">
            <v>3.714</v>
          </cell>
        </row>
        <row r="1759">
          <cell r="C1759" t="str">
            <v>CONCRETO_ASFÁLTICO</v>
          </cell>
          <cell r="D1759">
            <v>0.4</v>
          </cell>
          <cell r="E1759">
            <v>3.222</v>
          </cell>
        </row>
        <row r="1760">
          <cell r="C1760" t="str">
            <v>CUNETA</v>
          </cell>
          <cell r="D1760">
            <v>0.33200000000000002</v>
          </cell>
          <cell r="E1760">
            <v>2.6709999999999998</v>
          </cell>
        </row>
        <row r="1761">
          <cell r="C1761" t="str">
            <v>BASE_GRANULAR</v>
          </cell>
          <cell r="D1761">
            <v>0.76200000000000001</v>
          </cell>
          <cell r="E1761">
            <v>6.1449999999999996</v>
          </cell>
        </row>
        <row r="1762">
          <cell r="C1762" t="str">
            <v>RECICLADO</v>
          </cell>
          <cell r="D1762">
            <v>1.911</v>
          </cell>
          <cell r="E1762">
            <v>15.433</v>
          </cell>
        </row>
        <row r="1763">
          <cell r="C1763" t="str">
            <v>CONCRETO_ASFÁLTICO</v>
          </cell>
          <cell r="D1763">
            <v>0.4</v>
          </cell>
          <cell r="E1763">
            <v>3.4460000000000002</v>
          </cell>
        </row>
        <row r="1764">
          <cell r="C1764" t="str">
            <v>CUNETA</v>
          </cell>
          <cell r="D1764">
            <v>0.33200000000000002</v>
          </cell>
          <cell r="E1764">
            <v>2.8559999999999999</v>
          </cell>
        </row>
        <row r="1765">
          <cell r="C1765" t="str">
            <v>BASE_GRANULAR</v>
          </cell>
          <cell r="D1765">
            <v>0.76200000000000001</v>
          </cell>
          <cell r="E1765">
            <v>6.5709999999999997</v>
          </cell>
        </row>
        <row r="1766">
          <cell r="C1766" t="str">
            <v>RECICLADO</v>
          </cell>
          <cell r="D1766">
            <v>1.911</v>
          </cell>
          <cell r="E1766">
            <v>16.504000000000001</v>
          </cell>
        </row>
        <row r="1767">
          <cell r="C1767" t="str">
            <v>CONCRETO_ASFÁLTICO</v>
          </cell>
          <cell r="D1767">
            <v>0.4</v>
          </cell>
          <cell r="E1767">
            <v>0.55400000000000005</v>
          </cell>
        </row>
        <row r="1768">
          <cell r="C1768" t="str">
            <v>CUNETA</v>
          </cell>
          <cell r="D1768">
            <v>0.33200000000000002</v>
          </cell>
          <cell r="E1768">
            <v>0.45900000000000002</v>
          </cell>
        </row>
        <row r="1769">
          <cell r="C1769" t="str">
            <v>BASE_GRANULAR</v>
          </cell>
          <cell r="D1769">
            <v>0.76200000000000001</v>
          </cell>
          <cell r="E1769">
            <v>1.0549999999999999</v>
          </cell>
        </row>
        <row r="1770">
          <cell r="C1770" t="str">
            <v>RECICLADO</v>
          </cell>
          <cell r="D1770">
            <v>1.911</v>
          </cell>
          <cell r="E1770">
            <v>2.6459999999999999</v>
          </cell>
        </row>
        <row r="1771">
          <cell r="C1771" t="str">
            <v>CONCRETO_ASFÁLTICO</v>
          </cell>
          <cell r="D1771">
            <v>0.4</v>
          </cell>
          <cell r="E1771">
            <v>3.9990000000000001</v>
          </cell>
        </row>
        <row r="1772">
          <cell r="C1772" t="str">
            <v>CUNETA</v>
          </cell>
          <cell r="D1772">
            <v>0.33200000000000002</v>
          </cell>
          <cell r="E1772">
            <v>3.3149999999999999</v>
          </cell>
        </row>
        <row r="1773">
          <cell r="C1773" t="str">
            <v>BASE_GRANULAR</v>
          </cell>
          <cell r="D1773">
            <v>0.76</v>
          </cell>
          <cell r="E1773">
            <v>7.61</v>
          </cell>
        </row>
        <row r="1774">
          <cell r="C1774" t="str">
            <v>RECICLADO</v>
          </cell>
          <cell r="D1774">
            <v>1.9039999999999999</v>
          </cell>
          <cell r="E1774">
            <v>19.085999999999999</v>
          </cell>
        </row>
        <row r="1775">
          <cell r="C1775" t="str">
            <v>CONCRETO_ASFÁLTICO</v>
          </cell>
          <cell r="D1775">
            <v>0.4</v>
          </cell>
          <cell r="E1775">
            <v>1.1259999999999999</v>
          </cell>
        </row>
        <row r="1776">
          <cell r="C1776" t="str">
            <v>CUNETA</v>
          </cell>
          <cell r="D1776">
            <v>0.33200000000000002</v>
          </cell>
          <cell r="E1776">
            <v>0.93300000000000005</v>
          </cell>
        </row>
        <row r="1777">
          <cell r="C1777" t="str">
            <v>BASE_GRANULAR</v>
          </cell>
          <cell r="D1777">
            <v>0.75800000000000001</v>
          </cell>
          <cell r="E1777">
            <v>2.137</v>
          </cell>
        </row>
        <row r="1778">
          <cell r="C1778" t="str">
            <v>RECICLADO</v>
          </cell>
          <cell r="D1778">
            <v>1.8959999999999999</v>
          </cell>
          <cell r="E1778">
            <v>5.35</v>
          </cell>
        </row>
        <row r="1779">
          <cell r="C1779" t="str">
            <v>CONCRETO_ASFÁLTICO</v>
          </cell>
          <cell r="D1779">
            <v>0.4</v>
          </cell>
          <cell r="E1779">
            <v>2.8730000000000002</v>
          </cell>
        </row>
        <row r="1780">
          <cell r="C1780" t="str">
            <v>CUNETA</v>
          </cell>
          <cell r="D1780">
            <v>0.33200000000000002</v>
          </cell>
          <cell r="E1780">
            <v>2.3820000000000001</v>
          </cell>
        </row>
        <row r="1781">
          <cell r="C1781" t="str">
            <v>BASE_GRANULAR</v>
          </cell>
          <cell r="D1781">
            <v>0.754</v>
          </cell>
          <cell r="E1781">
            <v>5.4329999999999998</v>
          </cell>
        </row>
        <row r="1782">
          <cell r="C1782" t="str">
            <v>RECICLADO</v>
          </cell>
          <cell r="D1782">
            <v>1.881</v>
          </cell>
          <cell r="E1782">
            <v>13.567</v>
          </cell>
        </row>
        <row r="1783">
          <cell r="C1783" t="str">
            <v>CONCRETO_ASFÁLTICO</v>
          </cell>
          <cell r="D1783">
            <v>0.4</v>
          </cell>
          <cell r="E1783">
            <v>2.4220000000000002</v>
          </cell>
        </row>
        <row r="1784">
          <cell r="C1784" t="str">
            <v>CUNETA</v>
          </cell>
          <cell r="D1784">
            <v>0.33200000000000002</v>
          </cell>
          <cell r="E1784">
            <v>2.008</v>
          </cell>
        </row>
        <row r="1785">
          <cell r="C1785" t="str">
            <v>BASE_GRANULAR</v>
          </cell>
          <cell r="D1785">
            <v>0.75800000000000001</v>
          </cell>
          <cell r="E1785">
            <v>4.5789999999999997</v>
          </cell>
        </row>
        <row r="1786">
          <cell r="C1786" t="str">
            <v>RECICLADO</v>
          </cell>
          <cell r="D1786">
            <v>1.8959999999999999</v>
          </cell>
          <cell r="E1786">
            <v>11.435</v>
          </cell>
        </row>
        <row r="1787">
          <cell r="C1787" t="str">
            <v>CONCRETO_ASFÁLTICO</v>
          </cell>
          <cell r="D1787">
            <v>0.4</v>
          </cell>
          <cell r="E1787">
            <v>1.5780000000000001</v>
          </cell>
        </row>
        <row r="1788">
          <cell r="C1788" t="str">
            <v>CUNETA</v>
          </cell>
          <cell r="D1788">
            <v>0.33200000000000002</v>
          </cell>
          <cell r="E1788">
            <v>1.3080000000000001</v>
          </cell>
        </row>
        <row r="1789">
          <cell r="C1789" t="str">
            <v>BASE_GRANULAR</v>
          </cell>
          <cell r="D1789">
            <v>0.76100000000000001</v>
          </cell>
          <cell r="E1789">
            <v>2.996</v>
          </cell>
        </row>
        <row r="1790">
          <cell r="C1790" t="str">
            <v>RECICLADO</v>
          </cell>
          <cell r="D1790">
            <v>1.9079999999999999</v>
          </cell>
          <cell r="E1790">
            <v>7.5039999999999996</v>
          </cell>
        </row>
        <row r="1791">
          <cell r="C1791" t="str">
            <v>CONCRETO_ASFÁLTICO</v>
          </cell>
          <cell r="D1791">
            <v>0.4</v>
          </cell>
          <cell r="E1791">
            <v>3.9990000000000001</v>
          </cell>
        </row>
        <row r="1792">
          <cell r="C1792" t="str">
            <v>CUNETA</v>
          </cell>
          <cell r="D1792">
            <v>0.33200000000000002</v>
          </cell>
          <cell r="E1792">
            <v>3.3149999999999999</v>
          </cell>
        </row>
        <row r="1793">
          <cell r="C1793" t="str">
            <v>BASE_GRANULAR</v>
          </cell>
          <cell r="D1793">
            <v>0.76200000000000001</v>
          </cell>
          <cell r="E1793">
            <v>7.617</v>
          </cell>
        </row>
        <row r="1794">
          <cell r="C1794" t="str">
            <v>RECICLADO</v>
          </cell>
          <cell r="D1794">
            <v>1.911</v>
          </cell>
          <cell r="E1794">
            <v>19.111999999999998</v>
          </cell>
        </row>
        <row r="1795">
          <cell r="C1795" t="str">
            <v>CONCRETO_ASFÁLTICO</v>
          </cell>
          <cell r="D1795">
            <v>0.4</v>
          </cell>
          <cell r="E1795">
            <v>6.2E-2</v>
          </cell>
        </row>
        <row r="1796">
          <cell r="C1796" t="str">
            <v>CUNETA</v>
          </cell>
          <cell r="D1796">
            <v>0.33200000000000002</v>
          </cell>
          <cell r="E1796">
            <v>5.1999999999999998E-2</v>
          </cell>
        </row>
        <row r="1797">
          <cell r="C1797" t="str">
            <v>BASE_GRANULAR</v>
          </cell>
          <cell r="D1797">
            <v>0.76200000000000001</v>
          </cell>
          <cell r="E1797">
            <v>0.11799999999999999</v>
          </cell>
        </row>
        <row r="1798">
          <cell r="C1798" t="str">
            <v>RECICLADO</v>
          </cell>
          <cell r="D1798">
            <v>1.911</v>
          </cell>
          <cell r="E1798">
            <v>0.29699999999999999</v>
          </cell>
        </row>
        <row r="1799">
          <cell r="C1799" t="str">
            <v>CONCRETO_ASFÁLTICO</v>
          </cell>
          <cell r="D1799">
            <v>0.4</v>
          </cell>
          <cell r="E1799">
            <v>3.9369999999999998</v>
          </cell>
        </row>
        <row r="1800">
          <cell r="C1800" t="str">
            <v>CUNETA</v>
          </cell>
          <cell r="D1800">
            <v>0.33200000000000002</v>
          </cell>
          <cell r="E1800">
            <v>3.2639999999999998</v>
          </cell>
        </row>
        <row r="1801">
          <cell r="C1801" t="str">
            <v>BASE_GRANULAR</v>
          </cell>
          <cell r="D1801">
            <v>0.76200000000000001</v>
          </cell>
          <cell r="E1801">
            <v>7.5119999999999996</v>
          </cell>
        </row>
        <row r="1802">
          <cell r="C1802" t="str">
            <v>RECICLADO</v>
          </cell>
          <cell r="D1802">
            <v>1.911</v>
          </cell>
          <cell r="E1802">
            <v>18.875</v>
          </cell>
        </row>
        <row r="1803">
          <cell r="C1803" t="str">
            <v>CONCRETO_ASFÁLTICO</v>
          </cell>
          <cell r="D1803">
            <v>0.4</v>
          </cell>
          <cell r="E1803">
            <v>2.74</v>
          </cell>
        </row>
        <row r="1804">
          <cell r="C1804" t="str">
            <v>CUNETA</v>
          </cell>
          <cell r="D1804">
            <v>0.33200000000000002</v>
          </cell>
          <cell r="E1804">
            <v>2.2719999999999998</v>
          </cell>
        </row>
        <row r="1805">
          <cell r="C1805" t="str">
            <v>BASE_GRANULAR</v>
          </cell>
          <cell r="D1805">
            <v>0.76200000000000001</v>
          </cell>
          <cell r="E1805">
            <v>5.2279999999999998</v>
          </cell>
        </row>
        <row r="1806">
          <cell r="C1806" t="str">
            <v>RECICLADO</v>
          </cell>
          <cell r="D1806">
            <v>1.911</v>
          </cell>
          <cell r="E1806">
            <v>13.138</v>
          </cell>
        </row>
        <row r="1807">
          <cell r="C1807" t="str">
            <v>CONCRETO_ASFÁLTICO</v>
          </cell>
          <cell r="D1807">
            <v>0.4</v>
          </cell>
          <cell r="E1807">
            <v>1.2589999999999999</v>
          </cell>
        </row>
        <row r="1808">
          <cell r="C1808" t="str">
            <v>CUNETA</v>
          </cell>
          <cell r="D1808">
            <v>0.33200000000000002</v>
          </cell>
          <cell r="E1808">
            <v>1.044</v>
          </cell>
        </row>
        <row r="1809">
          <cell r="C1809" t="str">
            <v>BASE_GRANULAR</v>
          </cell>
          <cell r="D1809">
            <v>0.76200000000000001</v>
          </cell>
          <cell r="E1809">
            <v>2.3980000000000001</v>
          </cell>
        </row>
        <row r="1810">
          <cell r="C1810" t="str">
            <v>RECICLADO</v>
          </cell>
          <cell r="D1810">
            <v>1.911</v>
          </cell>
          <cell r="E1810">
            <v>6.0179999999999998</v>
          </cell>
        </row>
        <row r="1811">
          <cell r="C1811" t="str">
            <v>CONCRETO_ASFÁLTICO</v>
          </cell>
          <cell r="D1811">
            <v>0.4</v>
          </cell>
          <cell r="E1811">
            <v>3.9990000000000001</v>
          </cell>
        </row>
        <row r="1812">
          <cell r="C1812" t="str">
            <v>CUNETA</v>
          </cell>
          <cell r="D1812">
            <v>0.33200000000000002</v>
          </cell>
          <cell r="E1812">
            <v>3.3149999999999999</v>
          </cell>
        </row>
        <row r="1813">
          <cell r="C1813" t="str">
            <v>BASE_GRANULAR</v>
          </cell>
          <cell r="D1813">
            <v>0.75900000000000001</v>
          </cell>
          <cell r="E1813">
            <v>7.6050000000000004</v>
          </cell>
        </row>
        <row r="1814">
          <cell r="C1814" t="str">
            <v>RECICLADO</v>
          </cell>
          <cell r="D1814">
            <v>1.899</v>
          </cell>
          <cell r="E1814">
            <v>19.062000000000001</v>
          </cell>
        </row>
        <row r="1815">
          <cell r="C1815" t="str">
            <v>CONCRETO_ASFÁLTICO</v>
          </cell>
          <cell r="D1815">
            <v>0.4</v>
          </cell>
          <cell r="E1815">
            <v>0.38100000000000001</v>
          </cell>
        </row>
        <row r="1816">
          <cell r="C1816" t="str">
            <v>CUNETA</v>
          </cell>
          <cell r="D1816">
            <v>0.33200000000000002</v>
          </cell>
          <cell r="E1816">
            <v>0.316</v>
          </cell>
        </row>
        <row r="1817">
          <cell r="C1817" t="str">
            <v>BASE_GRANULAR</v>
          </cell>
          <cell r="D1817">
            <v>0.75800000000000001</v>
          </cell>
          <cell r="E1817">
            <v>0.72199999999999998</v>
          </cell>
        </row>
        <row r="1818">
          <cell r="C1818" t="str">
            <v>RECICLADO</v>
          </cell>
          <cell r="D1818">
            <v>1.8959999999999999</v>
          </cell>
          <cell r="E1818">
            <v>1.8069999999999999</v>
          </cell>
        </row>
        <row r="1819">
          <cell r="C1819" t="str">
            <v>CONCRETO_ASFÁLTICO</v>
          </cell>
          <cell r="D1819">
            <v>0.4</v>
          </cell>
          <cell r="E1819">
            <v>3.6179999999999999</v>
          </cell>
        </row>
        <row r="1820">
          <cell r="C1820" t="str">
            <v>CUNETA</v>
          </cell>
          <cell r="D1820">
            <v>0.33200000000000002</v>
          </cell>
          <cell r="E1820">
            <v>3</v>
          </cell>
        </row>
        <row r="1821">
          <cell r="C1821" t="str">
            <v>BASE_GRANULAR</v>
          </cell>
          <cell r="D1821">
            <v>0.754</v>
          </cell>
          <cell r="E1821">
            <v>6.8410000000000002</v>
          </cell>
        </row>
        <row r="1822">
          <cell r="C1822" t="str">
            <v>RECICLADO</v>
          </cell>
          <cell r="D1822">
            <v>1.881</v>
          </cell>
          <cell r="E1822">
            <v>17.085999999999999</v>
          </cell>
        </row>
        <row r="1823">
          <cell r="C1823" t="str">
            <v>CONCRETO_ASFÁLTICO</v>
          </cell>
          <cell r="D1823">
            <v>0.4</v>
          </cell>
          <cell r="E1823">
            <v>7.9980000000000002</v>
          </cell>
        </row>
        <row r="1824">
          <cell r="C1824" t="str">
            <v>CUNETA</v>
          </cell>
          <cell r="D1824">
            <v>0.33200000000000002</v>
          </cell>
          <cell r="E1824">
            <v>6.6310000000000002</v>
          </cell>
        </row>
        <row r="1825">
          <cell r="C1825" t="str">
            <v>BASE_GRANULAR</v>
          </cell>
          <cell r="D1825">
            <v>1.333</v>
          </cell>
          <cell r="E1825">
            <v>20.876000000000001</v>
          </cell>
        </row>
        <row r="1826">
          <cell r="C1826" t="str">
            <v>RECICLADO</v>
          </cell>
          <cell r="D1826">
            <v>1.627</v>
          </cell>
          <cell r="E1826">
            <v>35.082000000000001</v>
          </cell>
        </row>
        <row r="1827">
          <cell r="C1827" t="str">
            <v>CONCRETO_ASFÁLTICO</v>
          </cell>
          <cell r="D1827">
            <v>0.4</v>
          </cell>
          <cell r="E1827">
            <v>7.9980000000000002</v>
          </cell>
        </row>
        <row r="1828">
          <cell r="C1828" t="str">
            <v>CUNETA</v>
          </cell>
          <cell r="D1828">
            <v>0.33200000000000002</v>
          </cell>
          <cell r="E1828">
            <v>6.6310000000000002</v>
          </cell>
        </row>
        <row r="1829">
          <cell r="C1829" t="str">
            <v>BASE_GRANULAR</v>
          </cell>
          <cell r="D1829">
            <v>1.333</v>
          </cell>
          <cell r="E1829">
            <v>26.666</v>
          </cell>
        </row>
        <row r="1830">
          <cell r="C1830" t="str">
            <v>RECICLADO</v>
          </cell>
          <cell r="D1830">
            <v>1.627</v>
          </cell>
          <cell r="E1830">
            <v>32.546999999999997</v>
          </cell>
        </row>
        <row r="1831">
          <cell r="C1831" t="str">
            <v>CONCRETO_ASFÁLTICO</v>
          </cell>
          <cell r="D1831">
            <v>0.4</v>
          </cell>
          <cell r="E1831">
            <v>7.9980000000000002</v>
          </cell>
        </row>
        <row r="1832">
          <cell r="C1832" t="str">
            <v>CUNETA</v>
          </cell>
          <cell r="D1832">
            <v>0.33200000000000002</v>
          </cell>
          <cell r="E1832">
            <v>6.6310000000000002</v>
          </cell>
        </row>
        <row r="1833">
          <cell r="C1833" t="str">
            <v>BASE_GRANULAR</v>
          </cell>
          <cell r="D1833">
            <v>1.333</v>
          </cell>
          <cell r="E1833">
            <v>26.666</v>
          </cell>
        </row>
        <row r="1834">
          <cell r="C1834" t="str">
            <v>RECICLADO</v>
          </cell>
          <cell r="D1834">
            <v>1.627</v>
          </cell>
          <cell r="E1834">
            <v>32.546999999999997</v>
          </cell>
        </row>
        <row r="1835">
          <cell r="C1835" t="str">
            <v>CONCRETO_ASFÁLTICO</v>
          </cell>
          <cell r="D1835">
            <v>0.4</v>
          </cell>
          <cell r="E1835">
            <v>7.9980000000000002</v>
          </cell>
        </row>
        <row r="1836">
          <cell r="C1836" t="str">
            <v>CUNETA</v>
          </cell>
          <cell r="D1836">
            <v>0.33200000000000002</v>
          </cell>
          <cell r="E1836">
            <v>6.6310000000000002</v>
          </cell>
        </row>
        <row r="1837">
          <cell r="C1837" t="str">
            <v>BASE_GRANULAR</v>
          </cell>
          <cell r="D1837">
            <v>1.333</v>
          </cell>
          <cell r="E1837">
            <v>26.666</v>
          </cell>
        </row>
        <row r="1838">
          <cell r="C1838" t="str">
            <v>RECICLADO</v>
          </cell>
          <cell r="D1838">
            <v>1.627</v>
          </cell>
          <cell r="E1838">
            <v>32.546999999999997</v>
          </cell>
        </row>
        <row r="1839">
          <cell r="C1839" t="str">
            <v>CONCRETO_ASFÁLTICO</v>
          </cell>
          <cell r="D1839">
            <v>0.4</v>
          </cell>
          <cell r="E1839">
            <v>7.9980000000000002</v>
          </cell>
        </row>
        <row r="1840">
          <cell r="C1840" t="str">
            <v>CUNETA</v>
          </cell>
          <cell r="D1840">
            <v>0.33200000000000002</v>
          </cell>
          <cell r="E1840">
            <v>6.6310000000000002</v>
          </cell>
        </row>
        <row r="1841">
          <cell r="C1841" t="str">
            <v>BASE_GRANULAR</v>
          </cell>
          <cell r="D1841">
            <v>1.3420000000000001</v>
          </cell>
          <cell r="E1841">
            <v>26.75</v>
          </cell>
        </row>
        <row r="1842">
          <cell r="C1842" t="str">
            <v>RECICLADO</v>
          </cell>
          <cell r="D1842">
            <v>1.629</v>
          </cell>
          <cell r="E1842">
            <v>32.561999999999998</v>
          </cell>
        </row>
        <row r="1843">
          <cell r="C1843" t="str">
            <v>CONCRETO_ASFÁLTICO</v>
          </cell>
          <cell r="D1843">
            <v>0.4</v>
          </cell>
          <cell r="E1843">
            <v>1.071</v>
          </cell>
        </row>
        <row r="1844">
          <cell r="C1844" t="str">
            <v>CUNETA</v>
          </cell>
          <cell r="D1844">
            <v>0.33200000000000002</v>
          </cell>
          <cell r="E1844">
            <v>0.88800000000000001</v>
          </cell>
        </row>
        <row r="1845">
          <cell r="C1845" t="str">
            <v>BASE_GRANULAR</v>
          </cell>
          <cell r="D1845">
            <v>1.349</v>
          </cell>
          <cell r="E1845">
            <v>3.6019999999999999</v>
          </cell>
        </row>
        <row r="1846">
          <cell r="C1846" t="str">
            <v>RECICLADO</v>
          </cell>
          <cell r="D1846">
            <v>1.63</v>
          </cell>
          <cell r="E1846">
            <v>4.3620000000000001</v>
          </cell>
        </row>
        <row r="1847">
          <cell r="C1847" t="str">
            <v>CONCRETO_ASFÁLTICO</v>
          </cell>
          <cell r="D1847">
            <v>0.4</v>
          </cell>
          <cell r="E1847">
            <v>2.9289999999999998</v>
          </cell>
        </row>
        <row r="1848">
          <cell r="C1848" t="str">
            <v>CUNETA</v>
          </cell>
          <cell r="D1848">
            <v>0.33200000000000002</v>
          </cell>
          <cell r="E1848">
            <v>2.4279999999999999</v>
          </cell>
        </row>
        <row r="1849">
          <cell r="C1849" t="str">
            <v>BASE_GRANULAR</v>
          </cell>
          <cell r="D1849">
            <v>1.365</v>
          </cell>
          <cell r="E1849">
            <v>9.94</v>
          </cell>
        </row>
        <row r="1850">
          <cell r="C1850" t="str">
            <v>RECICLADO</v>
          </cell>
          <cell r="D1850">
            <v>1.633</v>
          </cell>
          <cell r="E1850">
            <v>11.948</v>
          </cell>
        </row>
        <row r="1851">
          <cell r="C1851" t="str">
            <v>CONCRETO_ASFÁLTICO</v>
          </cell>
          <cell r="D1851">
            <v>0.4</v>
          </cell>
          <cell r="E1851">
            <v>3.75</v>
          </cell>
        </row>
        <row r="1852">
          <cell r="C1852" t="str">
            <v>CUNETA</v>
          </cell>
          <cell r="D1852">
            <v>0.33200000000000002</v>
          </cell>
          <cell r="E1852">
            <v>3.109</v>
          </cell>
        </row>
        <row r="1853">
          <cell r="C1853" t="str">
            <v>BASE_GRANULAR</v>
          </cell>
          <cell r="D1853">
            <v>1.365</v>
          </cell>
          <cell r="E1853">
            <v>12.804</v>
          </cell>
        </row>
        <row r="1854">
          <cell r="C1854" t="str">
            <v>RECICLADO</v>
          </cell>
          <cell r="D1854">
            <v>1.633</v>
          </cell>
          <cell r="E1854">
            <v>15.313000000000001</v>
          </cell>
        </row>
        <row r="1855">
          <cell r="C1855" t="str">
            <v>CONCRETO_ASFÁLTICO</v>
          </cell>
          <cell r="D1855">
            <v>0.4</v>
          </cell>
          <cell r="E1855">
            <v>0</v>
          </cell>
        </row>
        <row r="1856">
          <cell r="C1856" t="str">
            <v>CUNETA</v>
          </cell>
          <cell r="D1856">
            <v>0.33200000000000002</v>
          </cell>
          <cell r="E1856">
            <v>0</v>
          </cell>
        </row>
        <row r="1857">
          <cell r="C1857" t="str">
            <v>BASE_GRANULAR</v>
          </cell>
          <cell r="D1857">
            <v>1.365</v>
          </cell>
          <cell r="E1857">
            <v>0</v>
          </cell>
        </row>
        <row r="1858">
          <cell r="C1858" t="str">
            <v>RECICLADO</v>
          </cell>
          <cell r="D1858">
            <v>1.633</v>
          </cell>
          <cell r="E1858">
            <v>0</v>
          </cell>
        </row>
        <row r="1859">
          <cell r="C1859" t="str">
            <v>CONCRETO_ASFÁLTICO</v>
          </cell>
          <cell r="D1859">
            <v>0.4</v>
          </cell>
          <cell r="E1859">
            <v>0.249</v>
          </cell>
        </row>
        <row r="1860">
          <cell r="C1860" t="str">
            <v>CUNETA</v>
          </cell>
          <cell r="D1860">
            <v>0.33200000000000002</v>
          </cell>
          <cell r="E1860">
            <v>0.20599999999999999</v>
          </cell>
        </row>
        <row r="1861">
          <cell r="C1861" t="str">
            <v>BASE_GRANULAR</v>
          </cell>
          <cell r="D1861">
            <v>1.365</v>
          </cell>
          <cell r="E1861">
            <v>0.85</v>
          </cell>
        </row>
        <row r="1862">
          <cell r="C1862" t="str">
            <v>RECICLADO</v>
          </cell>
          <cell r="D1862">
            <v>1.633</v>
          </cell>
          <cell r="E1862">
            <v>1.0169999999999999</v>
          </cell>
        </row>
        <row r="1863">
          <cell r="C1863" t="str">
            <v>CONCRETO_ASFÁLTICO</v>
          </cell>
          <cell r="D1863">
            <v>0.4</v>
          </cell>
          <cell r="E1863">
            <v>3.9990000000000001</v>
          </cell>
        </row>
        <row r="1864">
          <cell r="C1864" t="str">
            <v>CUNETA</v>
          </cell>
          <cell r="D1864">
            <v>0.33200000000000002</v>
          </cell>
          <cell r="E1864">
            <v>3.3149999999999999</v>
          </cell>
        </row>
        <row r="1865">
          <cell r="C1865" t="str">
            <v>BASE_GRANULAR</v>
          </cell>
          <cell r="D1865">
            <v>1.365</v>
          </cell>
          <cell r="E1865">
            <v>13.654999999999999</v>
          </cell>
        </row>
        <row r="1866">
          <cell r="C1866" t="str">
            <v>RECICLADO</v>
          </cell>
          <cell r="D1866">
            <v>1.633</v>
          </cell>
          <cell r="E1866">
            <v>16.329999999999998</v>
          </cell>
        </row>
        <row r="1867">
          <cell r="C1867" t="str">
            <v>CONCRETO_ASFÁLTICO</v>
          </cell>
          <cell r="D1867">
            <v>0.4</v>
          </cell>
          <cell r="E1867">
            <v>2.4300000000000002</v>
          </cell>
        </row>
        <row r="1868">
          <cell r="C1868" t="str">
            <v>CUNETA</v>
          </cell>
          <cell r="D1868">
            <v>0.33200000000000002</v>
          </cell>
          <cell r="E1868">
            <v>2.0150000000000001</v>
          </cell>
        </row>
        <row r="1869">
          <cell r="C1869" t="str">
            <v>BASE_GRANULAR</v>
          </cell>
          <cell r="D1869">
            <v>1.349</v>
          </cell>
          <cell r="E1869">
            <v>8.2490000000000006</v>
          </cell>
        </row>
        <row r="1870">
          <cell r="C1870" t="str">
            <v>RECICLADO</v>
          </cell>
          <cell r="D1870">
            <v>1.63</v>
          </cell>
          <cell r="E1870">
            <v>9.9160000000000004</v>
          </cell>
        </row>
        <row r="1871">
          <cell r="C1871" t="str">
            <v>CONCRETO_ASFÁLTICO</v>
          </cell>
          <cell r="D1871">
            <v>0.4</v>
          </cell>
          <cell r="E1871">
            <v>1.569</v>
          </cell>
        </row>
        <row r="1872">
          <cell r="C1872" t="str">
            <v>CUNETA</v>
          </cell>
          <cell r="D1872">
            <v>0.33200000000000002</v>
          </cell>
          <cell r="E1872">
            <v>1.3009999999999999</v>
          </cell>
        </row>
        <row r="1873">
          <cell r="C1873" t="str">
            <v>BASE_GRANULAR</v>
          </cell>
          <cell r="D1873">
            <v>1.3380000000000001</v>
          </cell>
          <cell r="E1873">
            <v>5.2709999999999999</v>
          </cell>
        </row>
        <row r="1874">
          <cell r="C1874" t="str">
            <v>RECICLADO</v>
          </cell>
          <cell r="D1874">
            <v>1.6279999999999999</v>
          </cell>
          <cell r="E1874">
            <v>6.391</v>
          </cell>
        </row>
        <row r="1875">
          <cell r="C1875" t="str">
            <v>CONCRETO_ASFÁLTICO</v>
          </cell>
          <cell r="D1875">
            <v>0.4</v>
          </cell>
          <cell r="E1875">
            <v>6.8979999999999997</v>
          </cell>
        </row>
        <row r="1876">
          <cell r="C1876" t="str">
            <v>CUNETA</v>
          </cell>
          <cell r="D1876">
            <v>0.33200000000000002</v>
          </cell>
          <cell r="E1876">
            <v>5.718</v>
          </cell>
        </row>
        <row r="1877">
          <cell r="C1877" t="str">
            <v>BASE_GRANULAR</v>
          </cell>
          <cell r="D1877">
            <v>1.349</v>
          </cell>
          <cell r="E1877">
            <v>23.175999999999998</v>
          </cell>
        </row>
        <row r="1878">
          <cell r="C1878" t="str">
            <v>RECICLADO</v>
          </cell>
          <cell r="D1878">
            <v>1.63</v>
          </cell>
          <cell r="E1878">
            <v>28.1</v>
          </cell>
        </row>
        <row r="1879">
          <cell r="C1879" t="str">
            <v>CONCRETO_ASFÁLTICO</v>
          </cell>
          <cell r="D1879">
            <v>0.4</v>
          </cell>
          <cell r="E1879">
            <v>1.101</v>
          </cell>
        </row>
        <row r="1880">
          <cell r="C1880" t="str">
            <v>CUNETA</v>
          </cell>
          <cell r="D1880">
            <v>0.33200000000000002</v>
          </cell>
          <cell r="E1880">
            <v>0.91200000000000003</v>
          </cell>
        </row>
        <row r="1881">
          <cell r="C1881" t="str">
            <v>BASE_GRANULAR</v>
          </cell>
          <cell r="D1881">
            <v>1.3580000000000001</v>
          </cell>
          <cell r="E1881">
            <v>3.7269999999999999</v>
          </cell>
        </row>
        <row r="1882">
          <cell r="C1882" t="str">
            <v>RECICLADO</v>
          </cell>
          <cell r="D1882">
            <v>1.6319999999999999</v>
          </cell>
          <cell r="E1882">
            <v>4.4889999999999999</v>
          </cell>
        </row>
        <row r="1883">
          <cell r="C1883" t="str">
            <v>CONCRETO_ASFÁLTICO</v>
          </cell>
          <cell r="D1883">
            <v>0.4</v>
          </cell>
          <cell r="E1883">
            <v>3.9990000000000001</v>
          </cell>
        </row>
        <row r="1884">
          <cell r="C1884" t="str">
            <v>CUNETA</v>
          </cell>
          <cell r="D1884">
            <v>0.33200000000000002</v>
          </cell>
          <cell r="E1884">
            <v>3.3149999999999999</v>
          </cell>
        </row>
        <row r="1885">
          <cell r="C1885" t="str">
            <v>BASE_GRANULAR</v>
          </cell>
          <cell r="D1885">
            <v>1.365</v>
          </cell>
          <cell r="E1885">
            <v>13.648999999999999</v>
          </cell>
        </row>
        <row r="1886">
          <cell r="C1886" t="str">
            <v>RECICLADO</v>
          </cell>
          <cell r="D1886">
            <v>1.633</v>
          </cell>
          <cell r="E1886">
            <v>16.329999999999998</v>
          </cell>
        </row>
        <row r="1887">
          <cell r="C1887" t="str">
            <v>CONCRETO_ASFÁLTICO</v>
          </cell>
          <cell r="D1887">
            <v>0.4</v>
          </cell>
          <cell r="E1887">
            <v>0.89900000000000002</v>
          </cell>
        </row>
        <row r="1888">
          <cell r="C1888" t="str">
            <v>CUNETA</v>
          </cell>
          <cell r="D1888">
            <v>0.33200000000000002</v>
          </cell>
          <cell r="E1888">
            <v>0.745</v>
          </cell>
        </row>
        <row r="1889">
          <cell r="C1889" t="str">
            <v>BASE_GRANULAR</v>
          </cell>
          <cell r="D1889">
            <v>1.365</v>
          </cell>
          <cell r="E1889">
            <v>3.0720000000000001</v>
          </cell>
        </row>
        <row r="1890">
          <cell r="C1890" t="str">
            <v>RECICLADO</v>
          </cell>
          <cell r="D1890">
            <v>1.633</v>
          </cell>
          <cell r="E1890">
            <v>3.6709999999999998</v>
          </cell>
        </row>
        <row r="1891">
          <cell r="C1891" t="str">
            <v>CONCRETO_ASFÁLTICO</v>
          </cell>
          <cell r="D1891">
            <v>0.4</v>
          </cell>
          <cell r="E1891">
            <v>3.1</v>
          </cell>
        </row>
        <row r="1892">
          <cell r="C1892" t="str">
            <v>CUNETA</v>
          </cell>
          <cell r="D1892">
            <v>0.33200000000000002</v>
          </cell>
          <cell r="E1892">
            <v>2.57</v>
          </cell>
        </row>
        <row r="1893">
          <cell r="C1893" t="str">
            <v>BASE_GRANULAR</v>
          </cell>
          <cell r="D1893">
            <v>1.365</v>
          </cell>
          <cell r="E1893">
            <v>10.712</v>
          </cell>
        </row>
        <row r="1894">
          <cell r="C1894" t="str">
            <v>RECICLADO</v>
          </cell>
          <cell r="D1894">
            <v>1.633</v>
          </cell>
          <cell r="E1894">
            <v>12.685</v>
          </cell>
        </row>
        <row r="1895">
          <cell r="C1895" t="str">
            <v>CONCRETO_ASFÁLTICO</v>
          </cell>
          <cell r="D1895">
            <v>0.4</v>
          </cell>
          <cell r="E1895">
            <v>1.369</v>
          </cell>
        </row>
        <row r="1896">
          <cell r="C1896" t="str">
            <v>CUNETA</v>
          </cell>
          <cell r="D1896">
            <v>0.33200000000000002</v>
          </cell>
          <cell r="E1896">
            <v>1.135</v>
          </cell>
        </row>
        <row r="1897">
          <cell r="C1897" t="str">
            <v>BASE_GRANULAR</v>
          </cell>
          <cell r="D1897">
            <v>1.365</v>
          </cell>
          <cell r="E1897">
            <v>4.7300000000000004</v>
          </cell>
        </row>
        <row r="1898">
          <cell r="C1898" t="str">
            <v>RECICLADO</v>
          </cell>
          <cell r="D1898">
            <v>1.633</v>
          </cell>
          <cell r="E1898">
            <v>5.601</v>
          </cell>
        </row>
        <row r="1899">
          <cell r="C1899" t="str">
            <v>CONCRETO_ASFÁLTICO</v>
          </cell>
          <cell r="D1899">
            <v>0.4</v>
          </cell>
          <cell r="E1899">
            <v>2.63</v>
          </cell>
        </row>
        <row r="1900">
          <cell r="C1900" t="str">
            <v>CUNETA</v>
          </cell>
          <cell r="D1900">
            <v>0.33200000000000002</v>
          </cell>
          <cell r="E1900">
            <v>2.1800000000000002</v>
          </cell>
        </row>
        <row r="1901">
          <cell r="C1901" t="str">
            <v>BASE_GRANULAR</v>
          </cell>
          <cell r="D1901">
            <v>1.365</v>
          </cell>
          <cell r="E1901">
            <v>8.9990000000000006</v>
          </cell>
        </row>
        <row r="1902">
          <cell r="C1902" t="str">
            <v>RECICLADO</v>
          </cell>
          <cell r="D1902">
            <v>1.633</v>
          </cell>
          <cell r="E1902">
            <v>10.744</v>
          </cell>
        </row>
        <row r="1903">
          <cell r="C1903" t="str">
            <v>CONCRETO_ASFÁLTICO</v>
          </cell>
          <cell r="D1903">
            <v>0.4</v>
          </cell>
          <cell r="E1903">
            <v>3.3690000000000002</v>
          </cell>
        </row>
        <row r="1904">
          <cell r="C1904" t="str">
            <v>CUNETA</v>
          </cell>
          <cell r="D1904">
            <v>0.33200000000000002</v>
          </cell>
          <cell r="E1904">
            <v>2.7930000000000001</v>
          </cell>
        </row>
        <row r="1905">
          <cell r="C1905" t="str">
            <v>BASE_GRANULAR</v>
          </cell>
          <cell r="D1905">
            <v>1.349</v>
          </cell>
          <cell r="E1905">
            <v>11.448</v>
          </cell>
        </row>
        <row r="1906">
          <cell r="C1906" t="str">
            <v>RECICLADO</v>
          </cell>
          <cell r="D1906">
            <v>1.63</v>
          </cell>
          <cell r="E1906">
            <v>13.746</v>
          </cell>
        </row>
        <row r="1907">
          <cell r="C1907" t="str">
            <v>CONCRETO_ASFÁLTICO</v>
          </cell>
          <cell r="D1907">
            <v>0.4</v>
          </cell>
          <cell r="E1907">
            <v>0.63100000000000001</v>
          </cell>
        </row>
        <row r="1908">
          <cell r="C1908" t="str">
            <v>CUNETA</v>
          </cell>
          <cell r="D1908">
            <v>0.33200000000000002</v>
          </cell>
          <cell r="E1908">
            <v>0.52300000000000002</v>
          </cell>
        </row>
        <row r="1909">
          <cell r="C1909" t="str">
            <v>BASE_GRANULAR</v>
          </cell>
          <cell r="D1909">
            <v>1.3440000000000001</v>
          </cell>
          <cell r="E1909">
            <v>2.1240000000000001</v>
          </cell>
        </row>
        <row r="1910">
          <cell r="C1910" t="str">
            <v>RECICLADO</v>
          </cell>
          <cell r="D1910">
            <v>1.629</v>
          </cell>
          <cell r="E1910">
            <v>2.57</v>
          </cell>
        </row>
        <row r="1911">
          <cell r="C1911" t="str">
            <v>CONCRETO_ASFÁLTICO</v>
          </cell>
          <cell r="D1911">
            <v>0.4</v>
          </cell>
          <cell r="E1911">
            <v>7.9980000000000002</v>
          </cell>
        </row>
        <row r="1912">
          <cell r="C1912" t="str">
            <v>CUNETA</v>
          </cell>
          <cell r="D1912">
            <v>0.33200000000000002</v>
          </cell>
          <cell r="E1912">
            <v>6.6310000000000002</v>
          </cell>
        </row>
        <row r="1913">
          <cell r="C1913" t="str">
            <v>BASE_GRANULAR</v>
          </cell>
          <cell r="D1913">
            <v>1.333</v>
          </cell>
          <cell r="E1913">
            <v>26.776</v>
          </cell>
        </row>
        <row r="1914">
          <cell r="C1914" t="str">
            <v>RECICLADO</v>
          </cell>
          <cell r="D1914">
            <v>1.627</v>
          </cell>
          <cell r="E1914">
            <v>32.567</v>
          </cell>
        </row>
        <row r="1915">
          <cell r="C1915" t="str">
            <v>CONCRETO_ASFÁLTICO</v>
          </cell>
          <cell r="D1915">
            <v>0.4</v>
          </cell>
          <cell r="E1915">
            <v>7.9980000000000002</v>
          </cell>
        </row>
        <row r="1916">
          <cell r="C1916" t="str">
            <v>CUNETA</v>
          </cell>
          <cell r="D1916">
            <v>0.33200000000000002</v>
          </cell>
          <cell r="E1916">
            <v>6.6310000000000002</v>
          </cell>
        </row>
        <row r="1917">
          <cell r="C1917" t="str">
            <v>BASE_GRANULAR</v>
          </cell>
          <cell r="D1917">
            <v>1.333</v>
          </cell>
          <cell r="E1917">
            <v>26.666</v>
          </cell>
        </row>
        <row r="1918">
          <cell r="C1918" t="str">
            <v>RECICLADO</v>
          </cell>
          <cell r="D1918">
            <v>1.627</v>
          </cell>
          <cell r="E1918">
            <v>32.546999999999997</v>
          </cell>
        </row>
        <row r="1919">
          <cell r="C1919" t="str">
            <v>CONCRETO_ASFÁLTICO</v>
          </cell>
          <cell r="D1919">
            <v>0.4</v>
          </cell>
          <cell r="E1919">
            <v>7.9980000000000002</v>
          </cell>
        </row>
        <row r="1920">
          <cell r="C1920" t="str">
            <v>CUNETA</v>
          </cell>
          <cell r="D1920">
            <v>0.33200000000000002</v>
          </cell>
          <cell r="E1920">
            <v>6.6310000000000002</v>
          </cell>
        </row>
        <row r="1921">
          <cell r="C1921" t="str">
            <v>BASE_GRANULAR</v>
          </cell>
          <cell r="D1921">
            <v>1.333</v>
          </cell>
          <cell r="E1921">
            <v>26.666</v>
          </cell>
        </row>
        <row r="1922">
          <cell r="C1922" t="str">
            <v>RECICLADO</v>
          </cell>
          <cell r="D1922">
            <v>1.627</v>
          </cell>
          <cell r="E1922">
            <v>32.546999999999997</v>
          </cell>
        </row>
        <row r="1923">
          <cell r="C1923" t="str">
            <v>CONCRETO_ASFÁLTICO</v>
          </cell>
          <cell r="D1923">
            <v>0.4</v>
          </cell>
          <cell r="E1923">
            <v>7.9980000000000002</v>
          </cell>
        </row>
        <row r="1924">
          <cell r="C1924" t="str">
            <v>CUNETA</v>
          </cell>
          <cell r="D1924">
            <v>0.33200000000000002</v>
          </cell>
          <cell r="E1924">
            <v>6.6310000000000002</v>
          </cell>
        </row>
        <row r="1925">
          <cell r="C1925" t="str">
            <v>BASE_GRANULAR</v>
          </cell>
          <cell r="D1925">
            <v>1.333</v>
          </cell>
          <cell r="E1925">
            <v>26.666</v>
          </cell>
        </row>
        <row r="1926">
          <cell r="C1926" t="str">
            <v>RECICLADO</v>
          </cell>
          <cell r="D1926">
            <v>1.627</v>
          </cell>
          <cell r="E1926">
            <v>32.546999999999997</v>
          </cell>
        </row>
        <row r="1927">
          <cell r="C1927" t="str">
            <v>CONCRETO_ASFÁLTICO</v>
          </cell>
          <cell r="D1927">
            <v>0.4</v>
          </cell>
          <cell r="E1927">
            <v>2.09</v>
          </cell>
        </row>
        <row r="1928">
          <cell r="C1928" t="str">
            <v>CUNETA</v>
          </cell>
          <cell r="D1928">
            <v>0.33200000000000002</v>
          </cell>
          <cell r="E1928">
            <v>1.7330000000000001</v>
          </cell>
        </row>
        <row r="1929">
          <cell r="C1929" t="str">
            <v>BASE_GRANULAR</v>
          </cell>
          <cell r="D1929">
            <v>1.349</v>
          </cell>
          <cell r="E1929">
            <v>7.0110000000000001</v>
          </cell>
        </row>
        <row r="1930">
          <cell r="C1930" t="str">
            <v>RECICLADO</v>
          </cell>
          <cell r="D1930">
            <v>1.63</v>
          </cell>
          <cell r="E1930">
            <v>8.5129999999999999</v>
          </cell>
        </row>
        <row r="1931">
          <cell r="C1931" t="str">
            <v>CONCRETO_ASFÁLTICO</v>
          </cell>
          <cell r="D1931">
            <v>0.4</v>
          </cell>
          <cell r="E1931">
            <v>1.909</v>
          </cell>
        </row>
        <row r="1932">
          <cell r="C1932" t="str">
            <v>CUNETA</v>
          </cell>
          <cell r="D1932">
            <v>0.33200000000000002</v>
          </cell>
          <cell r="E1932">
            <v>1.583</v>
          </cell>
        </row>
        <row r="1933">
          <cell r="C1933" t="str">
            <v>BASE_GRANULAR</v>
          </cell>
          <cell r="D1933">
            <v>1.365</v>
          </cell>
          <cell r="E1933">
            <v>6.4779999999999998</v>
          </cell>
        </row>
        <row r="1934">
          <cell r="C1934" t="str">
            <v>RECICLADO</v>
          </cell>
          <cell r="D1934">
            <v>1.633</v>
          </cell>
          <cell r="E1934">
            <v>7.7880000000000003</v>
          </cell>
        </row>
        <row r="1935">
          <cell r="C1935" t="str">
            <v>CONCRETO_ASFÁLTICO</v>
          </cell>
          <cell r="D1935">
            <v>0.4</v>
          </cell>
          <cell r="E1935">
            <v>3.9990000000000001</v>
          </cell>
        </row>
        <row r="1936">
          <cell r="C1936" t="str">
            <v>CUNETA</v>
          </cell>
          <cell r="D1936">
            <v>0.33200000000000002</v>
          </cell>
          <cell r="E1936">
            <v>3.3149999999999999</v>
          </cell>
        </row>
        <row r="1937">
          <cell r="C1937" t="str">
            <v>BASE_GRANULAR</v>
          </cell>
          <cell r="D1937">
            <v>1.365</v>
          </cell>
          <cell r="E1937">
            <v>13.651</v>
          </cell>
        </row>
        <row r="1938">
          <cell r="C1938" t="str">
            <v>RECICLADO</v>
          </cell>
          <cell r="D1938">
            <v>1.633</v>
          </cell>
          <cell r="E1938">
            <v>16.329999999999998</v>
          </cell>
        </row>
        <row r="1939">
          <cell r="C1939" t="str">
            <v>CONCRETO_ASFÁLTICO</v>
          </cell>
          <cell r="D1939">
            <v>0.4</v>
          </cell>
          <cell r="E1939">
            <v>9.0999999999999998E-2</v>
          </cell>
        </row>
        <row r="1940">
          <cell r="C1940" t="str">
            <v>CUNETA</v>
          </cell>
          <cell r="D1940">
            <v>0.33200000000000002</v>
          </cell>
          <cell r="E1940">
            <v>7.4999999999999997E-2</v>
          </cell>
        </row>
        <row r="1941">
          <cell r="C1941" t="str">
            <v>BASE_GRANULAR</v>
          </cell>
          <cell r="D1941">
            <v>1.365</v>
          </cell>
          <cell r="E1941">
            <v>0.309</v>
          </cell>
        </row>
        <row r="1942">
          <cell r="C1942" t="str">
            <v>RECICLADO</v>
          </cell>
          <cell r="D1942">
            <v>1.633</v>
          </cell>
          <cell r="E1942">
            <v>0.37</v>
          </cell>
        </row>
        <row r="1943">
          <cell r="C1943" t="str">
            <v>CONCRETO_ASFÁLTICO</v>
          </cell>
          <cell r="D1943">
            <v>0.4</v>
          </cell>
          <cell r="E1943">
            <v>3.9089999999999998</v>
          </cell>
        </row>
        <row r="1944">
          <cell r="C1944" t="str">
            <v>CUNETA</v>
          </cell>
          <cell r="D1944">
            <v>0.33200000000000002</v>
          </cell>
          <cell r="E1944">
            <v>3.24</v>
          </cell>
        </row>
        <row r="1945">
          <cell r="C1945" t="str">
            <v>BASE_GRANULAR</v>
          </cell>
          <cell r="D1945">
            <v>1.3580000000000001</v>
          </cell>
          <cell r="E1945">
            <v>13.31</v>
          </cell>
        </row>
        <row r="1946">
          <cell r="C1946" t="str">
            <v>RECICLADO</v>
          </cell>
          <cell r="D1946">
            <v>1.6319999999999999</v>
          </cell>
          <cell r="E1946">
            <v>15.954000000000001</v>
          </cell>
        </row>
        <row r="1947">
          <cell r="C1947" t="str">
            <v>CONCRETO_ASFÁLTICO</v>
          </cell>
          <cell r="D1947">
            <v>0.4</v>
          </cell>
          <cell r="E1947">
            <v>2.09</v>
          </cell>
        </row>
        <row r="1948">
          <cell r="C1948" t="str">
            <v>CUNETA</v>
          </cell>
          <cell r="D1948">
            <v>0.33200000000000002</v>
          </cell>
          <cell r="E1948">
            <v>1.7330000000000001</v>
          </cell>
        </row>
        <row r="1949">
          <cell r="C1949" t="str">
            <v>BASE_GRANULAR</v>
          </cell>
          <cell r="D1949">
            <v>1.337</v>
          </cell>
          <cell r="E1949">
            <v>7.0449999999999999</v>
          </cell>
        </row>
        <row r="1950">
          <cell r="C1950" t="str">
            <v>RECICLADO</v>
          </cell>
          <cell r="D1950">
            <v>1.6279999999999999</v>
          </cell>
          <cell r="E1950">
            <v>8.5190000000000001</v>
          </cell>
        </row>
        <row r="1951">
          <cell r="C1951" t="str">
            <v>CONCRETO_ASFÁLTICO</v>
          </cell>
          <cell r="D1951">
            <v>0.4</v>
          </cell>
          <cell r="E1951">
            <v>1.179</v>
          </cell>
        </row>
        <row r="1952">
          <cell r="C1952" t="str">
            <v>CUNETA</v>
          </cell>
          <cell r="D1952">
            <v>0.33200000000000002</v>
          </cell>
          <cell r="E1952">
            <v>0.97699999999999998</v>
          </cell>
        </row>
        <row r="1953">
          <cell r="C1953" t="str">
            <v>BASE_GRANULAR</v>
          </cell>
          <cell r="D1953">
            <v>1.341</v>
          </cell>
          <cell r="E1953">
            <v>3.9470000000000001</v>
          </cell>
        </row>
        <row r="1954">
          <cell r="C1954" t="str">
            <v>RECICLADO</v>
          </cell>
          <cell r="D1954">
            <v>1.629</v>
          </cell>
          <cell r="E1954">
            <v>4.8</v>
          </cell>
        </row>
        <row r="1955">
          <cell r="C1955" t="str">
            <v>CONCRETO_ASFÁLTICO</v>
          </cell>
          <cell r="D1955">
            <v>0.4</v>
          </cell>
          <cell r="E1955">
            <v>0.73</v>
          </cell>
        </row>
        <row r="1956">
          <cell r="C1956" t="str">
            <v>CUNETA</v>
          </cell>
          <cell r="D1956">
            <v>0.33200000000000002</v>
          </cell>
          <cell r="E1956">
            <v>0.60499999999999998</v>
          </cell>
        </row>
        <row r="1957">
          <cell r="C1957" t="str">
            <v>BASE_GRANULAR</v>
          </cell>
          <cell r="D1957">
            <v>1.3480000000000001</v>
          </cell>
          <cell r="E1957">
            <v>2.456</v>
          </cell>
        </row>
        <row r="1958">
          <cell r="C1958" t="str">
            <v>RECICLADO</v>
          </cell>
          <cell r="D1958">
            <v>1.63</v>
          </cell>
          <cell r="E1958">
            <v>2.9750000000000001</v>
          </cell>
        </row>
        <row r="1959">
          <cell r="C1959" t="str">
            <v>CONCRETO_ASFÁLTICO</v>
          </cell>
          <cell r="D1959">
            <v>0.4</v>
          </cell>
          <cell r="E1959">
            <v>3.9990000000000001</v>
          </cell>
        </row>
        <row r="1960">
          <cell r="C1960" t="str">
            <v>CUNETA</v>
          </cell>
          <cell r="D1960">
            <v>0.33200000000000002</v>
          </cell>
          <cell r="E1960">
            <v>3.3149999999999999</v>
          </cell>
        </row>
        <row r="1961">
          <cell r="C1961" t="str">
            <v>BASE_GRANULAR</v>
          </cell>
          <cell r="D1961">
            <v>1.365</v>
          </cell>
          <cell r="E1961">
            <v>13.592000000000001</v>
          </cell>
        </row>
        <row r="1962">
          <cell r="C1962" t="str">
            <v>RECICLADO</v>
          </cell>
          <cell r="D1962">
            <v>1.633</v>
          </cell>
          <cell r="E1962">
            <v>16.32</v>
          </cell>
        </row>
        <row r="1963">
          <cell r="C1963" t="str">
            <v>CONCRETO_ASFÁLTICO</v>
          </cell>
          <cell r="D1963">
            <v>0.4</v>
          </cell>
          <cell r="E1963">
            <v>0.89300000000000002</v>
          </cell>
        </row>
        <row r="1964">
          <cell r="C1964" t="str">
            <v>CUNETA</v>
          </cell>
          <cell r="D1964">
            <v>0.33200000000000002</v>
          </cell>
          <cell r="E1964">
            <v>0.74099999999999999</v>
          </cell>
        </row>
        <row r="1965">
          <cell r="C1965" t="str">
            <v>BASE_GRANULAR</v>
          </cell>
          <cell r="D1965">
            <v>1.365</v>
          </cell>
          <cell r="E1965">
            <v>3.0529999999999999</v>
          </cell>
        </row>
        <row r="1966">
          <cell r="C1966" t="str">
            <v>RECICLADO</v>
          </cell>
          <cell r="D1966">
            <v>1.633</v>
          </cell>
          <cell r="E1966">
            <v>3.649</v>
          </cell>
        </row>
        <row r="1967">
          <cell r="C1967" t="str">
            <v>CONCRETO_ASFÁLTICO</v>
          </cell>
          <cell r="D1967">
            <v>0.4</v>
          </cell>
          <cell r="E1967">
            <v>3.1059999999999999</v>
          </cell>
        </row>
        <row r="1968">
          <cell r="C1968" t="str">
            <v>CUNETA</v>
          </cell>
          <cell r="D1968">
            <v>0.33200000000000002</v>
          </cell>
          <cell r="E1968">
            <v>2.5750000000000002</v>
          </cell>
        </row>
        <row r="1969">
          <cell r="C1969" t="str">
            <v>BASE_GRANULAR</v>
          </cell>
          <cell r="D1969">
            <v>1.365</v>
          </cell>
          <cell r="E1969">
            <v>10.705</v>
          </cell>
        </row>
        <row r="1970">
          <cell r="C1970" t="str">
            <v>RECICLADO</v>
          </cell>
          <cell r="D1970">
            <v>1.633</v>
          </cell>
          <cell r="E1970">
            <v>12.702</v>
          </cell>
        </row>
        <row r="1971">
          <cell r="C1971" t="str">
            <v>CONCRETO_ASFÁLTICO</v>
          </cell>
          <cell r="D1971">
            <v>0.4</v>
          </cell>
          <cell r="E1971">
            <v>3.9990000000000001</v>
          </cell>
        </row>
        <row r="1972">
          <cell r="C1972" t="str">
            <v>CUNETA</v>
          </cell>
          <cell r="D1972">
            <v>0.33200000000000002</v>
          </cell>
          <cell r="E1972">
            <v>3.3149999999999999</v>
          </cell>
        </row>
        <row r="1973">
          <cell r="C1973" t="str">
            <v>BASE_GRANULAR</v>
          </cell>
          <cell r="D1973">
            <v>1.365</v>
          </cell>
          <cell r="E1973">
            <v>13.784000000000001</v>
          </cell>
        </row>
        <row r="1974">
          <cell r="C1974" t="str">
            <v>RECICLADO</v>
          </cell>
          <cell r="D1974">
            <v>1.633</v>
          </cell>
          <cell r="E1974">
            <v>16.356000000000002</v>
          </cell>
        </row>
        <row r="1975">
          <cell r="C1975" t="str">
            <v>CONCRETO_ASFÁLTICO</v>
          </cell>
          <cell r="D1975">
            <v>0.4</v>
          </cell>
          <cell r="E1975">
            <v>0.187</v>
          </cell>
        </row>
        <row r="1976">
          <cell r="C1976" t="str">
            <v>CUNETA</v>
          </cell>
          <cell r="D1976">
            <v>0.33200000000000002</v>
          </cell>
          <cell r="E1976">
            <v>0.155</v>
          </cell>
        </row>
        <row r="1977">
          <cell r="C1977" t="str">
            <v>BASE_GRANULAR</v>
          </cell>
          <cell r="D1977">
            <v>1.365</v>
          </cell>
          <cell r="E1977">
            <v>0.64500000000000002</v>
          </cell>
        </row>
        <row r="1978">
          <cell r="C1978" t="str">
            <v>RECICLADO</v>
          </cell>
          <cell r="D1978">
            <v>1.633</v>
          </cell>
          <cell r="E1978">
            <v>0.76500000000000001</v>
          </cell>
        </row>
        <row r="1979">
          <cell r="C1979" t="str">
            <v>CONCRETO_ASFÁLTICO</v>
          </cell>
          <cell r="D1979">
            <v>0.4</v>
          </cell>
          <cell r="E1979">
            <v>3.8119999999999998</v>
          </cell>
        </row>
        <row r="1980">
          <cell r="C1980" t="str">
            <v>CUNETA</v>
          </cell>
          <cell r="D1980">
            <v>0.33200000000000002</v>
          </cell>
          <cell r="E1980">
            <v>3.16</v>
          </cell>
        </row>
        <row r="1981">
          <cell r="C1981" t="str">
            <v>BASE_GRANULAR</v>
          </cell>
          <cell r="D1981">
            <v>1.365</v>
          </cell>
          <cell r="E1981">
            <v>13.041</v>
          </cell>
        </row>
        <row r="1982">
          <cell r="C1982" t="str">
            <v>RECICLADO</v>
          </cell>
          <cell r="D1982">
            <v>1.633</v>
          </cell>
          <cell r="E1982">
            <v>15.571</v>
          </cell>
        </row>
        <row r="1983">
          <cell r="C1983" t="str">
            <v>CONCRETO_ASFÁLTICO</v>
          </cell>
          <cell r="D1983">
            <v>0.4</v>
          </cell>
          <cell r="E1983">
            <v>1.8109999999999999</v>
          </cell>
        </row>
        <row r="1984">
          <cell r="C1984" t="str">
            <v>CUNETA</v>
          </cell>
          <cell r="D1984">
            <v>0.33200000000000002</v>
          </cell>
          <cell r="E1984">
            <v>1.5009999999999999</v>
          </cell>
        </row>
        <row r="1985">
          <cell r="C1985" t="str">
            <v>BASE_GRANULAR</v>
          </cell>
          <cell r="D1985">
            <v>1.349</v>
          </cell>
          <cell r="E1985">
            <v>6.1470000000000002</v>
          </cell>
        </row>
        <row r="1986">
          <cell r="C1986" t="str">
            <v>RECICLADO</v>
          </cell>
          <cell r="D1986">
            <v>1.63</v>
          </cell>
          <cell r="E1986">
            <v>7.3879999999999999</v>
          </cell>
        </row>
        <row r="1987">
          <cell r="C1987" t="str">
            <v>CONCRETO_ASFÁLTICO</v>
          </cell>
          <cell r="D1987">
            <v>0.4</v>
          </cell>
          <cell r="E1987">
            <v>6.1879999999999997</v>
          </cell>
        </row>
        <row r="1988">
          <cell r="C1988" t="str">
            <v>CUNETA</v>
          </cell>
          <cell r="D1988">
            <v>0.33200000000000002</v>
          </cell>
          <cell r="E1988">
            <v>5.13</v>
          </cell>
        </row>
        <row r="1989">
          <cell r="C1989" t="str">
            <v>BASE_GRANULAR</v>
          </cell>
          <cell r="D1989">
            <v>1.333</v>
          </cell>
          <cell r="E1989">
            <v>20.754000000000001</v>
          </cell>
        </row>
        <row r="1990">
          <cell r="C1990" t="str">
            <v>RECICLADO</v>
          </cell>
          <cell r="D1990">
            <v>1.627</v>
          </cell>
          <cell r="E1990">
            <v>25.201000000000001</v>
          </cell>
        </row>
        <row r="1991">
          <cell r="C1991" t="str">
            <v>CONCRETO_ASFÁLTICO</v>
          </cell>
          <cell r="D1991">
            <v>0.4</v>
          </cell>
          <cell r="E1991">
            <v>7.9980000000000002</v>
          </cell>
        </row>
        <row r="1992">
          <cell r="C1992" t="str">
            <v>CUNETA</v>
          </cell>
          <cell r="D1992">
            <v>0.33200000000000002</v>
          </cell>
          <cell r="E1992">
            <v>6.6310000000000002</v>
          </cell>
        </row>
        <row r="1993">
          <cell r="C1993" t="str">
            <v>BASE_GRANULAR</v>
          </cell>
          <cell r="D1993">
            <v>1.333</v>
          </cell>
          <cell r="E1993">
            <v>26.666</v>
          </cell>
        </row>
        <row r="1994">
          <cell r="C1994" t="str">
            <v>RECICLADO</v>
          </cell>
          <cell r="D1994">
            <v>1.627</v>
          </cell>
          <cell r="E1994">
            <v>32.546999999999997</v>
          </cell>
        </row>
        <row r="1995">
          <cell r="C1995" t="str">
            <v>CONCRETO_ASFÁLTICO</v>
          </cell>
          <cell r="D1995">
            <v>0.4</v>
          </cell>
          <cell r="E1995">
            <v>7.8890000000000002</v>
          </cell>
        </row>
        <row r="1996">
          <cell r="C1996" t="str">
            <v>CUNETA</v>
          </cell>
          <cell r="D1996">
            <v>0.33200000000000002</v>
          </cell>
          <cell r="E1996">
            <v>6.54</v>
          </cell>
        </row>
        <row r="1997">
          <cell r="C1997" t="str">
            <v>BASE_GRANULAR</v>
          </cell>
          <cell r="D1997">
            <v>1.333</v>
          </cell>
          <cell r="E1997">
            <v>26.302</v>
          </cell>
        </row>
        <row r="1998">
          <cell r="C1998" t="str">
            <v>RECICLADO</v>
          </cell>
          <cell r="D1998">
            <v>1.627</v>
          </cell>
          <cell r="E1998">
            <v>32.101999999999997</v>
          </cell>
        </row>
        <row r="1999">
          <cell r="C1999" t="str">
            <v>CONCRETO_ASFÁLTICO</v>
          </cell>
          <cell r="D1999">
            <v>0.4</v>
          </cell>
          <cell r="E1999">
            <v>0.109</v>
          </cell>
        </row>
        <row r="2000">
          <cell r="C2000" t="str">
            <v>CUNETA</v>
          </cell>
          <cell r="D2000">
            <v>0.33200000000000002</v>
          </cell>
          <cell r="E2000">
            <v>9.0999999999999998E-2</v>
          </cell>
        </row>
        <row r="2001">
          <cell r="C2001" t="str">
            <v>BASE_GRANULAR</v>
          </cell>
          <cell r="D2001">
            <v>1.333</v>
          </cell>
          <cell r="E2001">
            <v>0.36399999999999999</v>
          </cell>
        </row>
        <row r="2002">
          <cell r="C2002" t="str">
            <v>RECICLADO</v>
          </cell>
          <cell r="D2002">
            <v>1.627</v>
          </cell>
          <cell r="E2002">
            <v>0.44500000000000001</v>
          </cell>
        </row>
        <row r="2003">
          <cell r="C2003" t="str">
            <v>CONCRETO_ASFÁLTICO</v>
          </cell>
          <cell r="D2003">
            <v>0.4</v>
          </cell>
          <cell r="E2003">
            <v>7.9980000000000002</v>
          </cell>
        </row>
        <row r="2004">
          <cell r="C2004" t="str">
            <v>CUNETA</v>
          </cell>
          <cell r="D2004">
            <v>0.33200000000000002</v>
          </cell>
          <cell r="E2004">
            <v>6.6310000000000002</v>
          </cell>
        </row>
        <row r="2005">
          <cell r="C2005" t="str">
            <v>BASE_GRANULAR</v>
          </cell>
          <cell r="D2005">
            <v>1.333</v>
          </cell>
          <cell r="E2005">
            <v>26.666</v>
          </cell>
        </row>
        <row r="2006">
          <cell r="C2006" t="str">
            <v>RECICLADO</v>
          </cell>
          <cell r="D2006">
            <v>1.627</v>
          </cell>
          <cell r="E2006">
            <v>32.546999999999997</v>
          </cell>
        </row>
        <row r="2007">
          <cell r="C2007" t="str">
            <v>CONCRETO_ASFÁLTICO</v>
          </cell>
          <cell r="D2007">
            <v>0.4</v>
          </cell>
          <cell r="E2007">
            <v>7.9980000000000002</v>
          </cell>
        </row>
        <row r="2008">
          <cell r="C2008" t="str">
            <v>CUNETA</v>
          </cell>
          <cell r="D2008">
            <v>0.33200000000000002</v>
          </cell>
          <cell r="E2008">
            <v>6.6310000000000002</v>
          </cell>
        </row>
        <row r="2009">
          <cell r="C2009" t="str">
            <v>BASE_GRANULAR</v>
          </cell>
          <cell r="D2009">
            <v>1.333</v>
          </cell>
          <cell r="E2009">
            <v>26.666</v>
          </cell>
        </row>
        <row r="2010">
          <cell r="C2010" t="str">
            <v>RECICLADO</v>
          </cell>
          <cell r="D2010">
            <v>1.627</v>
          </cell>
          <cell r="E2010">
            <v>32.546999999999997</v>
          </cell>
        </row>
        <row r="2011">
          <cell r="C2011" t="str">
            <v>CONCRETO_ASFÁLTICO</v>
          </cell>
          <cell r="D2011">
            <v>0.4</v>
          </cell>
          <cell r="E2011">
            <v>7.9980000000000002</v>
          </cell>
        </row>
        <row r="2012">
          <cell r="C2012" t="str">
            <v>CUNETA</v>
          </cell>
          <cell r="D2012">
            <v>0.33200000000000002</v>
          </cell>
          <cell r="E2012">
            <v>6.6310000000000002</v>
          </cell>
        </row>
        <row r="2013">
          <cell r="C2013" t="str">
            <v>BASE_GRANULAR</v>
          </cell>
          <cell r="D2013">
            <v>1.333</v>
          </cell>
          <cell r="E2013">
            <v>26.666</v>
          </cell>
        </row>
        <row r="2014">
          <cell r="C2014" t="str">
            <v>RECICLADO</v>
          </cell>
          <cell r="D2014">
            <v>1.627</v>
          </cell>
          <cell r="E2014">
            <v>32.546999999999997</v>
          </cell>
        </row>
        <row r="2015">
          <cell r="C2015" t="str">
            <v>CONCRETO_ASFÁLTICO</v>
          </cell>
          <cell r="D2015">
            <v>0.4</v>
          </cell>
          <cell r="E2015">
            <v>7.9980000000000002</v>
          </cell>
        </row>
        <row r="2016">
          <cell r="C2016" t="str">
            <v>CUNETA</v>
          </cell>
          <cell r="D2016">
            <v>0.33200000000000002</v>
          </cell>
          <cell r="E2016">
            <v>6.6310000000000002</v>
          </cell>
        </row>
        <row r="2017">
          <cell r="C2017" t="str">
            <v>BASE_GRANULAR</v>
          </cell>
          <cell r="D2017">
            <v>1.345</v>
          </cell>
          <cell r="E2017">
            <v>26.786000000000001</v>
          </cell>
        </row>
        <row r="2018">
          <cell r="C2018" t="str">
            <v>RECICLADO</v>
          </cell>
          <cell r="D2018">
            <v>1.629</v>
          </cell>
          <cell r="E2018">
            <v>32.567999999999998</v>
          </cell>
        </row>
        <row r="2019">
          <cell r="C2019" t="str">
            <v>CONCRETO_ASFÁLTICO</v>
          </cell>
          <cell r="D2019">
            <v>0.4</v>
          </cell>
          <cell r="E2019">
            <v>0.68300000000000005</v>
          </cell>
        </row>
        <row r="2020">
          <cell r="C2020" t="str">
            <v>CUNETA</v>
          </cell>
          <cell r="D2020">
            <v>0.33200000000000002</v>
          </cell>
          <cell r="E2020">
            <v>0.56699999999999995</v>
          </cell>
        </row>
        <row r="2021">
          <cell r="C2021" t="str">
            <v>BASE_GRANULAR</v>
          </cell>
          <cell r="D2021">
            <v>1.349</v>
          </cell>
          <cell r="E2021">
            <v>2.302</v>
          </cell>
        </row>
        <row r="2022">
          <cell r="C2022" t="str">
            <v>RECICLADO</v>
          </cell>
          <cell r="D2022">
            <v>1.63</v>
          </cell>
          <cell r="E2022">
            <v>2.7850000000000001</v>
          </cell>
        </row>
        <row r="2023">
          <cell r="C2023" t="str">
            <v>CONCRETO_ASFÁLTICO</v>
          </cell>
          <cell r="D2023">
            <v>0.4</v>
          </cell>
          <cell r="E2023">
            <v>3.3159999999999998</v>
          </cell>
        </row>
        <row r="2024">
          <cell r="C2024" t="str">
            <v>CUNETA</v>
          </cell>
          <cell r="D2024">
            <v>0.33200000000000002</v>
          </cell>
          <cell r="E2024">
            <v>2.7490000000000001</v>
          </cell>
        </row>
        <row r="2025">
          <cell r="C2025" t="str">
            <v>BASE_GRANULAR</v>
          </cell>
          <cell r="D2025">
            <v>1.365</v>
          </cell>
          <cell r="E2025">
            <v>11.256</v>
          </cell>
        </row>
        <row r="2026">
          <cell r="C2026" t="str">
            <v>RECICLADO</v>
          </cell>
          <cell r="D2026">
            <v>1.633</v>
          </cell>
          <cell r="E2026">
            <v>13.528</v>
          </cell>
        </row>
        <row r="2027">
          <cell r="C2027" t="str">
            <v>CONCRETO_ASFÁLTICO</v>
          </cell>
          <cell r="D2027">
            <v>0.4</v>
          </cell>
          <cell r="E2027">
            <v>2.363</v>
          </cell>
        </row>
        <row r="2028">
          <cell r="C2028" t="str">
            <v>CUNETA</v>
          </cell>
          <cell r="D2028">
            <v>0.33200000000000002</v>
          </cell>
          <cell r="E2028">
            <v>1.9590000000000001</v>
          </cell>
        </row>
        <row r="2029">
          <cell r="C2029" t="str">
            <v>BASE_GRANULAR</v>
          </cell>
          <cell r="D2029">
            <v>1.365</v>
          </cell>
          <cell r="E2029">
            <v>8.07</v>
          </cell>
        </row>
        <row r="2030">
          <cell r="C2030" t="str">
            <v>RECICLADO</v>
          </cell>
          <cell r="D2030">
            <v>1.633</v>
          </cell>
          <cell r="E2030">
            <v>9.65</v>
          </cell>
        </row>
        <row r="2031">
          <cell r="C2031" t="str">
            <v>CONCRETO_ASFÁLTICO</v>
          </cell>
          <cell r="D2031">
            <v>0.4</v>
          </cell>
          <cell r="E2031">
            <v>1.6359999999999999</v>
          </cell>
        </row>
        <row r="2032">
          <cell r="C2032" t="str">
            <v>CUNETA</v>
          </cell>
          <cell r="D2032">
            <v>0.33200000000000002</v>
          </cell>
          <cell r="E2032">
            <v>1.3560000000000001</v>
          </cell>
        </row>
        <row r="2033">
          <cell r="C2033" t="str">
            <v>BASE_GRANULAR</v>
          </cell>
          <cell r="D2033">
            <v>1.365</v>
          </cell>
          <cell r="E2033">
            <v>5.5940000000000003</v>
          </cell>
        </row>
        <row r="2034">
          <cell r="C2034" t="str">
            <v>RECICLADO</v>
          </cell>
          <cell r="D2034">
            <v>1.633</v>
          </cell>
          <cell r="E2034">
            <v>6.6820000000000004</v>
          </cell>
        </row>
        <row r="2035">
          <cell r="C2035" t="str">
            <v>CONCRETO_ASFÁLTICO</v>
          </cell>
          <cell r="D2035">
            <v>0.4</v>
          </cell>
          <cell r="E2035">
            <v>3.9990000000000001</v>
          </cell>
        </row>
        <row r="2036">
          <cell r="C2036" t="str">
            <v>CUNETA</v>
          </cell>
          <cell r="D2036">
            <v>0.33200000000000002</v>
          </cell>
          <cell r="E2036">
            <v>3.3149999999999999</v>
          </cell>
        </row>
        <row r="2037">
          <cell r="C2037" t="str">
            <v>BASE_GRANULAR</v>
          </cell>
          <cell r="D2037">
            <v>1.365</v>
          </cell>
          <cell r="E2037">
            <v>13.673999999999999</v>
          </cell>
        </row>
        <row r="2038">
          <cell r="C2038" t="str">
            <v>RECICLADO</v>
          </cell>
          <cell r="D2038">
            <v>1.633</v>
          </cell>
          <cell r="E2038">
            <v>16.334</v>
          </cell>
        </row>
        <row r="2039">
          <cell r="C2039" t="str">
            <v>CONCRETO_ASFÁLTICO</v>
          </cell>
          <cell r="D2039">
            <v>0.4</v>
          </cell>
          <cell r="E2039">
            <v>1.1279999999999999</v>
          </cell>
        </row>
        <row r="2040">
          <cell r="C2040" t="str">
            <v>CUNETA</v>
          </cell>
          <cell r="D2040">
            <v>0.33200000000000002</v>
          </cell>
          <cell r="E2040">
            <v>0.93500000000000005</v>
          </cell>
        </row>
        <row r="2041">
          <cell r="C2041" t="str">
            <v>BASE_GRANULAR</v>
          </cell>
          <cell r="D2041">
            <v>1.365</v>
          </cell>
          <cell r="E2041">
            <v>3.8580000000000001</v>
          </cell>
        </row>
        <row r="2042">
          <cell r="C2042" t="str">
            <v>RECICLADO</v>
          </cell>
          <cell r="D2042">
            <v>1.633</v>
          </cell>
          <cell r="E2042">
            <v>4.609</v>
          </cell>
        </row>
        <row r="2043">
          <cell r="C2043" t="str">
            <v>CONCRETO_ASFÁLTICO</v>
          </cell>
          <cell r="D2043">
            <v>0.4</v>
          </cell>
          <cell r="E2043">
            <v>2.871</v>
          </cell>
        </row>
        <row r="2044">
          <cell r="C2044" t="str">
            <v>CUNETA</v>
          </cell>
          <cell r="D2044">
            <v>0.33200000000000002</v>
          </cell>
          <cell r="E2044">
            <v>2.38</v>
          </cell>
        </row>
        <row r="2045">
          <cell r="C2045" t="str">
            <v>BASE_GRANULAR</v>
          </cell>
          <cell r="D2045">
            <v>1.365</v>
          </cell>
          <cell r="E2045">
            <v>9.8049999999999997</v>
          </cell>
        </row>
        <row r="2046">
          <cell r="C2046" t="str">
            <v>RECICLADO</v>
          </cell>
          <cell r="D2046">
            <v>1.633</v>
          </cell>
          <cell r="E2046">
            <v>11.723000000000001</v>
          </cell>
        </row>
        <row r="2047">
          <cell r="C2047" t="str">
            <v>CONCRETO_ASFÁLTICO</v>
          </cell>
          <cell r="D2047">
            <v>0.4</v>
          </cell>
          <cell r="E2047">
            <v>2.8079999999999998</v>
          </cell>
        </row>
        <row r="2048">
          <cell r="C2048" t="str">
            <v>CUNETA</v>
          </cell>
          <cell r="D2048">
            <v>0.33200000000000002</v>
          </cell>
          <cell r="E2048">
            <v>2.3279999999999998</v>
          </cell>
        </row>
        <row r="2049">
          <cell r="C2049" t="str">
            <v>BASE_GRANULAR</v>
          </cell>
          <cell r="D2049">
            <v>1.349</v>
          </cell>
          <cell r="E2049">
            <v>9.532</v>
          </cell>
        </row>
        <row r="2050">
          <cell r="C2050" t="str">
            <v>RECICLADO</v>
          </cell>
          <cell r="D2050">
            <v>1.63</v>
          </cell>
          <cell r="E2050">
            <v>11.457000000000001</v>
          </cell>
        </row>
        <row r="2051">
          <cell r="C2051" t="str">
            <v>CONCRETO_ASFÁLTICO</v>
          </cell>
          <cell r="D2051">
            <v>0.4</v>
          </cell>
          <cell r="E2051">
            <v>5.19</v>
          </cell>
        </row>
        <row r="2052">
          <cell r="C2052" t="str">
            <v>CUNETA</v>
          </cell>
          <cell r="D2052">
            <v>0.33200000000000002</v>
          </cell>
          <cell r="E2052">
            <v>4.3029999999999999</v>
          </cell>
        </row>
        <row r="2053">
          <cell r="C2053" t="str">
            <v>BASE_GRANULAR</v>
          </cell>
          <cell r="D2053">
            <v>1.333</v>
          </cell>
          <cell r="E2053">
            <v>17.408999999999999</v>
          </cell>
        </row>
        <row r="2054">
          <cell r="C2054" t="str">
            <v>RECICLADO</v>
          </cell>
          <cell r="D2054">
            <v>1.627</v>
          </cell>
          <cell r="E2054">
            <v>21.138999999999999</v>
          </cell>
        </row>
        <row r="2055">
          <cell r="C2055" t="str">
            <v>CONCRETO_ASFÁLTICO</v>
          </cell>
          <cell r="D2055">
            <v>0.4</v>
          </cell>
          <cell r="E2055">
            <v>7.9980000000000002</v>
          </cell>
        </row>
        <row r="2056">
          <cell r="C2056" t="str">
            <v>CUNETA</v>
          </cell>
          <cell r="D2056">
            <v>0.33200000000000002</v>
          </cell>
          <cell r="E2056">
            <v>6.6310000000000002</v>
          </cell>
        </row>
        <row r="2057">
          <cell r="C2057" t="str">
            <v>BASE_GRANULAR</v>
          </cell>
          <cell r="D2057">
            <v>1.333</v>
          </cell>
          <cell r="E2057">
            <v>26.666</v>
          </cell>
        </row>
        <row r="2058">
          <cell r="C2058" t="str">
            <v>RECICLADO</v>
          </cell>
          <cell r="D2058">
            <v>1.627</v>
          </cell>
          <cell r="E2058">
            <v>32.546999999999997</v>
          </cell>
        </row>
        <row r="2059">
          <cell r="C2059" t="str">
            <v>CONCRETO_ASFÁLTICO</v>
          </cell>
          <cell r="D2059">
            <v>0.4</v>
          </cell>
          <cell r="E2059">
            <v>6.1550000000000002</v>
          </cell>
        </row>
        <row r="2060">
          <cell r="C2060" t="str">
            <v>CUNETA</v>
          </cell>
          <cell r="D2060">
            <v>0.33200000000000002</v>
          </cell>
          <cell r="E2060">
            <v>5.1020000000000003</v>
          </cell>
        </row>
        <row r="2061">
          <cell r="C2061" t="str">
            <v>BASE_GRANULAR</v>
          </cell>
          <cell r="D2061">
            <v>1.349</v>
          </cell>
          <cell r="E2061">
            <v>20.643999999999998</v>
          </cell>
        </row>
        <row r="2062">
          <cell r="C2062" t="str">
            <v>RECICLADO</v>
          </cell>
          <cell r="D2062">
            <v>1.63</v>
          </cell>
          <cell r="E2062">
            <v>25.067</v>
          </cell>
        </row>
        <row r="2063">
          <cell r="C2063" t="str">
            <v>CONCRETO_ASFÁLTICO</v>
          </cell>
          <cell r="D2063">
            <v>0.4</v>
          </cell>
          <cell r="E2063">
            <v>1.8440000000000001</v>
          </cell>
        </row>
        <row r="2064">
          <cell r="C2064" t="str">
            <v>CUNETA</v>
          </cell>
          <cell r="D2064">
            <v>0.33200000000000002</v>
          </cell>
          <cell r="E2064">
            <v>1.528</v>
          </cell>
        </row>
        <row r="2065">
          <cell r="C2065" t="str">
            <v>BASE_GRANULAR</v>
          </cell>
          <cell r="D2065">
            <v>1.365</v>
          </cell>
          <cell r="E2065">
            <v>6.2590000000000003</v>
          </cell>
        </row>
        <row r="2066">
          <cell r="C2066" t="str">
            <v>RECICLADO</v>
          </cell>
          <cell r="D2066">
            <v>1.633</v>
          </cell>
          <cell r="E2066">
            <v>7.5220000000000002</v>
          </cell>
        </row>
        <row r="2067">
          <cell r="C2067" t="str">
            <v>CONCRETO_ASFÁLTICO</v>
          </cell>
          <cell r="D2067">
            <v>0.4</v>
          </cell>
          <cell r="E2067">
            <v>3.7789999999999999</v>
          </cell>
        </row>
        <row r="2068">
          <cell r="C2068" t="str">
            <v>CUNETA</v>
          </cell>
          <cell r="D2068">
            <v>0.33200000000000002</v>
          </cell>
          <cell r="E2068">
            <v>3.133</v>
          </cell>
        </row>
        <row r="2069">
          <cell r="C2069" t="str">
            <v>BASE_GRANULAR</v>
          </cell>
          <cell r="D2069">
            <v>1.365</v>
          </cell>
          <cell r="E2069">
            <v>12.919</v>
          </cell>
        </row>
        <row r="2070">
          <cell r="C2070" t="str">
            <v>RECICLADO</v>
          </cell>
          <cell r="D2070">
            <v>1.633</v>
          </cell>
          <cell r="E2070">
            <v>15.435</v>
          </cell>
        </row>
        <row r="2071">
          <cell r="C2071" t="str">
            <v>CONCRETO_ASFÁLTICO</v>
          </cell>
          <cell r="D2071">
            <v>0.4</v>
          </cell>
          <cell r="E2071">
            <v>0.22</v>
          </cell>
        </row>
        <row r="2072">
          <cell r="C2072" t="str">
            <v>CUNETA</v>
          </cell>
          <cell r="D2072">
            <v>0.33200000000000002</v>
          </cell>
          <cell r="E2072">
            <v>0.182</v>
          </cell>
        </row>
        <row r="2073">
          <cell r="C2073" t="str">
            <v>BASE_GRANULAR</v>
          </cell>
          <cell r="D2073">
            <v>1.365</v>
          </cell>
          <cell r="E2073">
            <v>0.755</v>
          </cell>
        </row>
        <row r="2074">
          <cell r="C2074" t="str">
            <v>RECICLADO</v>
          </cell>
          <cell r="D2074">
            <v>1.633</v>
          </cell>
          <cell r="E2074">
            <v>0.89900000000000002</v>
          </cell>
        </row>
        <row r="2075">
          <cell r="C2075" t="str">
            <v>CONCRETO_ASFÁLTICO</v>
          </cell>
          <cell r="D2075">
            <v>0.4</v>
          </cell>
          <cell r="E2075">
            <v>3.9990000000000001</v>
          </cell>
        </row>
        <row r="2076">
          <cell r="C2076" t="str">
            <v>CUNETA</v>
          </cell>
          <cell r="D2076">
            <v>0.33200000000000002</v>
          </cell>
          <cell r="E2076">
            <v>3.3149999999999999</v>
          </cell>
        </row>
        <row r="2077">
          <cell r="C2077" t="str">
            <v>BASE_GRANULAR</v>
          </cell>
          <cell r="D2077">
            <v>1.365</v>
          </cell>
          <cell r="E2077">
            <v>13.733000000000001</v>
          </cell>
        </row>
        <row r="2078">
          <cell r="C2078" t="str">
            <v>RECICLADO</v>
          </cell>
          <cell r="D2078">
            <v>1.633</v>
          </cell>
          <cell r="E2078">
            <v>16.346</v>
          </cell>
        </row>
        <row r="2079">
          <cell r="C2079" t="str">
            <v>CONCRETO_ASFÁLTICO</v>
          </cell>
          <cell r="D2079">
            <v>0.4</v>
          </cell>
          <cell r="E2079">
            <v>0.98</v>
          </cell>
        </row>
        <row r="2080">
          <cell r="C2080" t="str">
            <v>CUNETA</v>
          </cell>
          <cell r="D2080">
            <v>0.33200000000000002</v>
          </cell>
          <cell r="E2080">
            <v>0.81200000000000006</v>
          </cell>
        </row>
        <row r="2081">
          <cell r="C2081" t="str">
            <v>BASE_GRANULAR</v>
          </cell>
          <cell r="D2081">
            <v>1.365</v>
          </cell>
          <cell r="E2081">
            <v>3.3650000000000002</v>
          </cell>
        </row>
        <row r="2082">
          <cell r="C2082" t="str">
            <v>RECICLADO</v>
          </cell>
          <cell r="D2082">
            <v>1.633</v>
          </cell>
          <cell r="E2082">
            <v>4.0049999999999999</v>
          </cell>
        </row>
        <row r="2083">
          <cell r="C2083" t="str">
            <v>CONCRETO_ASFÁLTICO</v>
          </cell>
          <cell r="D2083">
            <v>0.4</v>
          </cell>
          <cell r="E2083">
            <v>3.0190000000000001</v>
          </cell>
        </row>
        <row r="2084">
          <cell r="C2084" t="str">
            <v>CUNETA</v>
          </cell>
          <cell r="D2084">
            <v>0.33200000000000002</v>
          </cell>
          <cell r="E2084">
            <v>2.5030000000000001</v>
          </cell>
        </row>
        <row r="2085">
          <cell r="C2085" t="str">
            <v>BASE_GRANULAR</v>
          </cell>
          <cell r="D2085">
            <v>1.365</v>
          </cell>
          <cell r="E2085">
            <v>10.32</v>
          </cell>
        </row>
        <row r="2086">
          <cell r="C2086" t="str">
            <v>RECICLADO</v>
          </cell>
          <cell r="D2086">
            <v>1.633</v>
          </cell>
          <cell r="E2086">
            <v>12.331</v>
          </cell>
        </row>
        <row r="2087">
          <cell r="C2087" t="str">
            <v>CONCRETO_ASFÁLTICO</v>
          </cell>
          <cell r="D2087">
            <v>0.4</v>
          </cell>
          <cell r="E2087">
            <v>2.6030000000000002</v>
          </cell>
        </row>
        <row r="2088">
          <cell r="C2088" t="str">
            <v>CUNETA</v>
          </cell>
          <cell r="D2088">
            <v>0.33200000000000002</v>
          </cell>
          <cell r="E2088">
            <v>2.1579999999999999</v>
          </cell>
        </row>
        <row r="2089">
          <cell r="C2089" t="str">
            <v>BASE_GRANULAR</v>
          </cell>
          <cell r="D2089">
            <v>1.341</v>
          </cell>
          <cell r="E2089">
            <v>8.8130000000000006</v>
          </cell>
        </row>
        <row r="2090">
          <cell r="C2090" t="str">
            <v>RECICLADO</v>
          </cell>
          <cell r="D2090">
            <v>1.629</v>
          </cell>
          <cell r="E2090">
            <v>10.618</v>
          </cell>
        </row>
        <row r="2091">
          <cell r="C2091" t="str">
            <v>CONCRETO_ASFÁLTICO</v>
          </cell>
          <cell r="D2091">
            <v>0.4</v>
          </cell>
          <cell r="E2091">
            <v>1.3959999999999999</v>
          </cell>
        </row>
        <row r="2092">
          <cell r="C2092" t="str">
            <v>CUNETA</v>
          </cell>
          <cell r="D2092">
            <v>0.33200000000000002</v>
          </cell>
          <cell r="E2092">
            <v>1.157</v>
          </cell>
        </row>
        <row r="2093">
          <cell r="C2093" t="str">
            <v>BASE_GRANULAR</v>
          </cell>
          <cell r="D2093">
            <v>1.333</v>
          </cell>
          <cell r="E2093">
            <v>4.6669999999999998</v>
          </cell>
        </row>
        <row r="2094">
          <cell r="C2094" t="str">
            <v>RECICLADO</v>
          </cell>
          <cell r="D2094">
            <v>1.627</v>
          </cell>
          <cell r="E2094">
            <v>5.6820000000000004</v>
          </cell>
        </row>
        <row r="2095">
          <cell r="C2095" t="str">
            <v>CONCRETO_ASFÁLTICO</v>
          </cell>
          <cell r="D2095">
            <v>0.4</v>
          </cell>
          <cell r="E2095">
            <v>1.581</v>
          </cell>
        </row>
        <row r="2096">
          <cell r="C2096" t="str">
            <v>CUNETA</v>
          </cell>
          <cell r="D2096">
            <v>0.33200000000000002</v>
          </cell>
          <cell r="E2096">
            <v>1.3109999999999999</v>
          </cell>
        </row>
        <row r="2097">
          <cell r="C2097" t="str">
            <v>BASE_GRANULAR</v>
          </cell>
          <cell r="D2097">
            <v>1.3440000000000001</v>
          </cell>
          <cell r="E2097">
            <v>5.2939999999999996</v>
          </cell>
        </row>
        <row r="2098">
          <cell r="C2098" t="str">
            <v>RECICLADO</v>
          </cell>
          <cell r="D2098">
            <v>1.629</v>
          </cell>
          <cell r="E2098">
            <v>6.4390000000000001</v>
          </cell>
        </row>
        <row r="2099">
          <cell r="C2099" t="str">
            <v>CONCRETO_ASFÁLTICO</v>
          </cell>
          <cell r="D2099">
            <v>0.4</v>
          </cell>
          <cell r="E2099">
            <v>2.4180000000000001</v>
          </cell>
        </row>
        <row r="2100">
          <cell r="C2100" t="str">
            <v>CUNETA</v>
          </cell>
          <cell r="D2100">
            <v>0.33200000000000002</v>
          </cell>
          <cell r="E2100">
            <v>2.004</v>
          </cell>
        </row>
        <row r="2101">
          <cell r="C2101" t="str">
            <v>BASE_GRANULAR</v>
          </cell>
          <cell r="D2101">
            <v>1.36</v>
          </cell>
          <cell r="E2101">
            <v>8.1739999999999995</v>
          </cell>
        </row>
        <row r="2102">
          <cell r="C2102" t="str">
            <v>RECICLADO</v>
          </cell>
          <cell r="D2102">
            <v>1.6319999999999999</v>
          </cell>
          <cell r="E2102">
            <v>9.8580000000000005</v>
          </cell>
        </row>
        <row r="2103">
          <cell r="C2103" t="str">
            <v>CONCRETO_ASFÁLTICO</v>
          </cell>
          <cell r="D2103">
            <v>0.4</v>
          </cell>
          <cell r="E2103">
            <v>3.9990000000000001</v>
          </cell>
        </row>
        <row r="2104">
          <cell r="C2104" t="str">
            <v>CUNETA</v>
          </cell>
          <cell r="D2104">
            <v>0.33200000000000002</v>
          </cell>
          <cell r="E2104">
            <v>3.3149999999999999</v>
          </cell>
        </row>
        <row r="2105">
          <cell r="C2105" t="str">
            <v>BASE_GRANULAR</v>
          </cell>
          <cell r="D2105">
            <v>1.365</v>
          </cell>
          <cell r="E2105">
            <v>13.628</v>
          </cell>
        </row>
        <row r="2106">
          <cell r="C2106" t="str">
            <v>RECICLADO</v>
          </cell>
          <cell r="D2106">
            <v>1.633</v>
          </cell>
          <cell r="E2106">
            <v>16.326000000000001</v>
          </cell>
        </row>
        <row r="2107">
          <cell r="C2107" t="str">
            <v>CONCRETO_ASFÁLTICO</v>
          </cell>
          <cell r="D2107">
            <v>0.4</v>
          </cell>
          <cell r="E2107">
            <v>1.581</v>
          </cell>
        </row>
        <row r="2108">
          <cell r="C2108" t="str">
            <v>CUNETA</v>
          </cell>
          <cell r="D2108">
            <v>0.33200000000000002</v>
          </cell>
          <cell r="E2108">
            <v>1.3109999999999999</v>
          </cell>
        </row>
        <row r="2109">
          <cell r="C2109" t="str">
            <v>BASE_GRANULAR</v>
          </cell>
          <cell r="D2109">
            <v>1.365</v>
          </cell>
          <cell r="E2109">
            <v>5.3979999999999997</v>
          </cell>
        </row>
        <row r="2110">
          <cell r="C2110" t="str">
            <v>RECICLADO</v>
          </cell>
          <cell r="D2110">
            <v>1.633</v>
          </cell>
          <cell r="E2110">
            <v>6.4560000000000004</v>
          </cell>
        </row>
        <row r="2111">
          <cell r="C2111" t="str">
            <v>CONCRETO_ASFÁLTICO</v>
          </cell>
          <cell r="D2111">
            <v>0.4</v>
          </cell>
          <cell r="E2111">
            <v>0</v>
          </cell>
        </row>
        <row r="2112">
          <cell r="C2112" t="str">
            <v>CUNETA</v>
          </cell>
          <cell r="D2112">
            <v>0.33200000000000002</v>
          </cell>
          <cell r="E2112">
            <v>0</v>
          </cell>
        </row>
        <row r="2113">
          <cell r="C2113" t="str">
            <v>BASE_GRANULAR</v>
          </cell>
          <cell r="D2113">
            <v>1.365</v>
          </cell>
          <cell r="E2113">
            <v>1E-3</v>
          </cell>
        </row>
        <row r="2114">
          <cell r="C2114" t="str">
            <v>RECICLADO</v>
          </cell>
          <cell r="D2114">
            <v>1.633</v>
          </cell>
          <cell r="E2114">
            <v>2E-3</v>
          </cell>
        </row>
        <row r="2115">
          <cell r="C2115" t="str">
            <v>CONCRETO_ASFÁLTICO</v>
          </cell>
          <cell r="D2115">
            <v>0.4</v>
          </cell>
          <cell r="E2115">
            <v>2.4180000000000001</v>
          </cell>
        </row>
        <row r="2116">
          <cell r="C2116" t="str">
            <v>CUNETA</v>
          </cell>
          <cell r="D2116">
            <v>0.33200000000000002</v>
          </cell>
          <cell r="E2116">
            <v>2.004</v>
          </cell>
        </row>
        <row r="2117">
          <cell r="C2117" t="str">
            <v>BASE_GRANULAR</v>
          </cell>
          <cell r="D2117">
            <v>1.365</v>
          </cell>
          <cell r="E2117">
            <v>8.2550000000000008</v>
          </cell>
        </row>
        <row r="2118">
          <cell r="C2118" t="str">
            <v>RECICLADO</v>
          </cell>
          <cell r="D2118">
            <v>1.633</v>
          </cell>
          <cell r="E2118">
            <v>9.8719999999999999</v>
          </cell>
        </row>
        <row r="2119">
          <cell r="C2119" t="str">
            <v>CONCRETO_ASFÁLTICO</v>
          </cell>
          <cell r="D2119">
            <v>0.4</v>
          </cell>
          <cell r="E2119">
            <v>3.9990000000000001</v>
          </cell>
        </row>
        <row r="2120">
          <cell r="C2120" t="str">
            <v>CUNETA</v>
          </cell>
          <cell r="D2120">
            <v>0.33200000000000002</v>
          </cell>
          <cell r="E2120">
            <v>3.3149999999999999</v>
          </cell>
        </row>
        <row r="2121">
          <cell r="C2121" t="str">
            <v>BASE_GRANULAR</v>
          </cell>
          <cell r="D2121">
            <v>1.345</v>
          </cell>
          <cell r="E2121">
            <v>13.554</v>
          </cell>
        </row>
        <row r="2122">
          <cell r="C2122" t="str">
            <v>RECICLADO</v>
          </cell>
          <cell r="D2122">
            <v>1.629</v>
          </cell>
          <cell r="E2122">
            <v>16.312000000000001</v>
          </cell>
        </row>
        <row r="2123">
          <cell r="C2123" t="str">
            <v>CONCRETO_ASFÁLTICO</v>
          </cell>
          <cell r="D2123">
            <v>0.4</v>
          </cell>
          <cell r="E2123">
            <v>0.38200000000000001</v>
          </cell>
        </row>
        <row r="2124">
          <cell r="C2124" t="str">
            <v>CUNETA</v>
          </cell>
          <cell r="D2124">
            <v>0.33200000000000002</v>
          </cell>
          <cell r="E2124">
            <v>0.317</v>
          </cell>
        </row>
        <row r="2125">
          <cell r="C2125" t="str">
            <v>BASE_GRANULAR</v>
          </cell>
          <cell r="D2125">
            <v>1.343</v>
          </cell>
          <cell r="E2125">
            <v>1.284</v>
          </cell>
        </row>
        <row r="2126">
          <cell r="C2126" t="str">
            <v>RECICLADO</v>
          </cell>
          <cell r="D2126">
            <v>1.629</v>
          </cell>
          <cell r="E2126">
            <v>1.5569999999999999</v>
          </cell>
        </row>
        <row r="2127">
          <cell r="C2127" t="str">
            <v>CONCRETO_ASFÁLTICO</v>
          </cell>
          <cell r="D2127">
            <v>0.4</v>
          </cell>
          <cell r="E2127">
            <v>6.782</v>
          </cell>
        </row>
        <row r="2128">
          <cell r="C2128" t="str">
            <v>CUNETA</v>
          </cell>
          <cell r="D2128">
            <v>0.33200000000000002</v>
          </cell>
          <cell r="E2128">
            <v>5.6219999999999999</v>
          </cell>
        </row>
        <row r="2129">
          <cell r="C2129" t="str">
            <v>BASE_GRANULAR</v>
          </cell>
          <cell r="D2129">
            <v>1.343</v>
          </cell>
          <cell r="E2129">
            <v>22.77</v>
          </cell>
        </row>
        <row r="2130">
          <cell r="C2130" t="str">
            <v>RECICLADO</v>
          </cell>
          <cell r="D2130">
            <v>1.629</v>
          </cell>
          <cell r="E2130">
            <v>27.623999999999999</v>
          </cell>
        </row>
        <row r="2131">
          <cell r="C2131" t="str">
            <v>CONCRETO_ASFÁLTICO</v>
          </cell>
          <cell r="D2131">
            <v>0.4</v>
          </cell>
          <cell r="E2131">
            <v>0.83499999999999996</v>
          </cell>
        </row>
        <row r="2132">
          <cell r="C2132" t="str">
            <v>CUNETA</v>
          </cell>
          <cell r="D2132">
            <v>0.33200000000000002</v>
          </cell>
          <cell r="E2132">
            <v>0.69199999999999995</v>
          </cell>
        </row>
        <row r="2133">
          <cell r="C2133" t="str">
            <v>BASE_GRANULAR</v>
          </cell>
          <cell r="D2133">
            <v>1.345</v>
          </cell>
          <cell r="E2133">
            <v>2.8050000000000002</v>
          </cell>
        </row>
        <row r="2134">
          <cell r="C2134" t="str">
            <v>RECICLADO</v>
          </cell>
          <cell r="D2134">
            <v>1.629</v>
          </cell>
          <cell r="E2134">
            <v>3.4</v>
          </cell>
        </row>
        <row r="2135">
          <cell r="C2135" t="str">
            <v>CONCRETO_ASFÁLTICO</v>
          </cell>
          <cell r="D2135">
            <v>0.4</v>
          </cell>
          <cell r="E2135">
            <v>3.9990000000000001</v>
          </cell>
        </row>
        <row r="2136">
          <cell r="C2136" t="str">
            <v>CUNETA</v>
          </cell>
          <cell r="D2136">
            <v>0.33200000000000002</v>
          </cell>
          <cell r="E2136">
            <v>3.3149999999999999</v>
          </cell>
        </row>
        <row r="2137">
          <cell r="C2137" t="str">
            <v>BASE_GRANULAR</v>
          </cell>
          <cell r="D2137">
            <v>1.357</v>
          </cell>
          <cell r="E2137">
            <v>13.513</v>
          </cell>
        </row>
        <row r="2138">
          <cell r="C2138" t="str">
            <v>RECICLADO</v>
          </cell>
          <cell r="D2138">
            <v>1.6319999999999999</v>
          </cell>
          <cell r="E2138">
            <v>16.305</v>
          </cell>
        </row>
        <row r="2139">
          <cell r="C2139" t="str">
            <v>CONCRETO_ASFÁLTICO</v>
          </cell>
          <cell r="D2139">
            <v>0.4</v>
          </cell>
          <cell r="E2139">
            <v>3.9990000000000001</v>
          </cell>
        </row>
        <row r="2140">
          <cell r="C2140" t="str">
            <v>CUNETA</v>
          </cell>
          <cell r="D2140">
            <v>0.33200000000000002</v>
          </cell>
          <cell r="E2140">
            <v>3.3149999999999999</v>
          </cell>
        </row>
        <row r="2141">
          <cell r="C2141" t="str">
            <v>BASE_GRANULAR</v>
          </cell>
          <cell r="D2141">
            <v>1.365</v>
          </cell>
          <cell r="E2141">
            <v>13.616</v>
          </cell>
        </row>
        <row r="2142">
          <cell r="C2142" t="str">
            <v>RECICLADO</v>
          </cell>
          <cell r="D2142">
            <v>1.633</v>
          </cell>
          <cell r="E2142">
            <v>16.323</v>
          </cell>
        </row>
        <row r="2143">
          <cell r="C2143" t="str">
            <v>CONCRETO_ASFÁLTICO</v>
          </cell>
          <cell r="D2143">
            <v>0.4</v>
          </cell>
          <cell r="E2143">
            <v>3.9990000000000001</v>
          </cell>
        </row>
        <row r="2144">
          <cell r="C2144" t="str">
            <v>CUNETA</v>
          </cell>
          <cell r="D2144">
            <v>0.33200000000000002</v>
          </cell>
          <cell r="E2144">
            <v>3.3149999999999999</v>
          </cell>
        </row>
        <row r="2145">
          <cell r="C2145" t="str">
            <v>BASE_GRANULAR</v>
          </cell>
          <cell r="D2145">
            <v>1.365</v>
          </cell>
          <cell r="E2145">
            <v>13.659000000000001</v>
          </cell>
        </row>
        <row r="2146">
          <cell r="C2146" t="str">
            <v>RECICLADO</v>
          </cell>
          <cell r="D2146">
            <v>1.633</v>
          </cell>
          <cell r="E2146">
            <v>16.331</v>
          </cell>
        </row>
        <row r="2147">
          <cell r="C2147" t="str">
            <v>CONCRETO_ASFÁLTICO</v>
          </cell>
          <cell r="D2147">
            <v>0.4</v>
          </cell>
          <cell r="E2147">
            <v>3.9990000000000001</v>
          </cell>
        </row>
        <row r="2148">
          <cell r="C2148" t="str">
            <v>CUNETA</v>
          </cell>
          <cell r="D2148">
            <v>0.33200000000000002</v>
          </cell>
          <cell r="E2148">
            <v>3.3149999999999999</v>
          </cell>
        </row>
        <row r="2149">
          <cell r="C2149" t="str">
            <v>BASE_GRANULAR</v>
          </cell>
          <cell r="D2149">
            <v>1.365</v>
          </cell>
          <cell r="E2149">
            <v>13.661</v>
          </cell>
        </row>
        <row r="2150">
          <cell r="C2150" t="str">
            <v>RECICLADO</v>
          </cell>
          <cell r="D2150">
            <v>1.633</v>
          </cell>
          <cell r="E2150">
            <v>16.331</v>
          </cell>
        </row>
        <row r="2151">
          <cell r="C2151" t="str">
            <v>CONCRETO_ASFÁLTICO</v>
          </cell>
          <cell r="D2151">
            <v>0.4</v>
          </cell>
          <cell r="E2151">
            <v>1.165</v>
          </cell>
        </row>
        <row r="2152">
          <cell r="C2152" t="str">
            <v>CUNETA</v>
          </cell>
          <cell r="D2152">
            <v>0.33200000000000002</v>
          </cell>
          <cell r="E2152">
            <v>0.96599999999999997</v>
          </cell>
        </row>
        <row r="2153">
          <cell r="C2153" t="str">
            <v>BASE_GRANULAR</v>
          </cell>
          <cell r="D2153">
            <v>1.365</v>
          </cell>
          <cell r="E2153">
            <v>3.9780000000000002</v>
          </cell>
        </row>
        <row r="2154">
          <cell r="C2154" t="str">
            <v>RECICLADO</v>
          </cell>
          <cell r="D2154">
            <v>1.633</v>
          </cell>
          <cell r="E2154">
            <v>4.7569999999999997</v>
          </cell>
        </row>
        <row r="2155">
          <cell r="C2155" t="str">
            <v>CONCRETO_ASFÁLTICO</v>
          </cell>
          <cell r="D2155">
            <v>0.4</v>
          </cell>
          <cell r="E2155">
            <v>2.8340000000000001</v>
          </cell>
        </row>
        <row r="2156">
          <cell r="C2156" t="str">
            <v>CUNETA</v>
          </cell>
          <cell r="D2156">
            <v>0.33200000000000002</v>
          </cell>
          <cell r="E2156">
            <v>2.35</v>
          </cell>
        </row>
        <row r="2157">
          <cell r="C2157" t="str">
            <v>BASE_GRANULAR</v>
          </cell>
          <cell r="D2157">
            <v>1.365</v>
          </cell>
          <cell r="E2157">
            <v>9.7149999999999999</v>
          </cell>
        </row>
        <row r="2158">
          <cell r="C2158" t="str">
            <v>RECICLADO</v>
          </cell>
          <cell r="D2158">
            <v>1.633</v>
          </cell>
          <cell r="E2158">
            <v>11.581</v>
          </cell>
        </row>
        <row r="2159">
          <cell r="C2159" t="str">
            <v>CONCRETO_ASFÁLTICO</v>
          </cell>
          <cell r="D2159">
            <v>0.4</v>
          </cell>
          <cell r="E2159">
            <v>3.9990000000000001</v>
          </cell>
        </row>
        <row r="2160">
          <cell r="C2160" t="str">
            <v>CUNETA</v>
          </cell>
          <cell r="D2160">
            <v>0.33200000000000002</v>
          </cell>
          <cell r="E2160">
            <v>3.3149999999999999</v>
          </cell>
        </row>
        <row r="2161">
          <cell r="C2161" t="str">
            <v>BASE_GRANULAR</v>
          </cell>
          <cell r="D2161">
            <v>1.365</v>
          </cell>
          <cell r="E2161">
            <v>13.686999999999999</v>
          </cell>
        </row>
        <row r="2162">
          <cell r="C2162" t="str">
            <v>RECICLADO</v>
          </cell>
          <cell r="D2162">
            <v>1.633</v>
          </cell>
          <cell r="E2162">
            <v>16.337</v>
          </cell>
        </row>
        <row r="2163">
          <cell r="C2163" t="str">
            <v>CONCRETO_ASFÁLTICO</v>
          </cell>
          <cell r="D2163">
            <v>0.4</v>
          </cell>
          <cell r="E2163">
            <v>0.432</v>
          </cell>
        </row>
        <row r="2164">
          <cell r="C2164" t="str">
            <v>CUNETA</v>
          </cell>
          <cell r="D2164">
            <v>0.33200000000000002</v>
          </cell>
          <cell r="E2164">
            <v>0.35799999999999998</v>
          </cell>
        </row>
        <row r="2165">
          <cell r="C2165" t="str">
            <v>BASE_GRANULAR</v>
          </cell>
          <cell r="D2165">
            <v>1.365</v>
          </cell>
          <cell r="E2165">
            <v>1.4770000000000001</v>
          </cell>
        </row>
        <row r="2166">
          <cell r="C2166" t="str">
            <v>RECICLADO</v>
          </cell>
          <cell r="D2166">
            <v>1.633</v>
          </cell>
          <cell r="E2166">
            <v>1.764</v>
          </cell>
        </row>
        <row r="2167">
          <cell r="C2167" t="str">
            <v>CONCRETO_ASFÁLTICO</v>
          </cell>
          <cell r="D2167">
            <v>0.4</v>
          </cell>
          <cell r="E2167">
            <v>3.5670000000000002</v>
          </cell>
        </row>
        <row r="2168">
          <cell r="C2168" t="str">
            <v>CUNETA</v>
          </cell>
          <cell r="D2168">
            <v>0.33200000000000002</v>
          </cell>
          <cell r="E2168">
            <v>2.9569999999999999</v>
          </cell>
        </row>
        <row r="2169">
          <cell r="C2169" t="str">
            <v>BASE_GRANULAR</v>
          </cell>
          <cell r="D2169">
            <v>1.3560000000000001</v>
          </cell>
          <cell r="E2169">
            <v>12.141</v>
          </cell>
        </row>
        <row r="2170">
          <cell r="C2170" t="str">
            <v>RECICLADO</v>
          </cell>
          <cell r="D2170">
            <v>1.631</v>
          </cell>
          <cell r="E2170">
            <v>14.56</v>
          </cell>
        </row>
        <row r="2171">
          <cell r="C2171" t="str">
            <v>CONCRETO_ASFÁLTICO</v>
          </cell>
          <cell r="D2171">
            <v>0.4</v>
          </cell>
          <cell r="E2171">
            <v>2.431</v>
          </cell>
        </row>
        <row r="2172">
          <cell r="C2172" t="str">
            <v>CUNETA</v>
          </cell>
          <cell r="D2172">
            <v>0.33200000000000002</v>
          </cell>
          <cell r="E2172">
            <v>2.016</v>
          </cell>
        </row>
        <row r="2173">
          <cell r="C2173" t="str">
            <v>BASE_GRANULAR</v>
          </cell>
          <cell r="D2173">
            <v>1.349</v>
          </cell>
          <cell r="E2173">
            <v>8.2249999999999996</v>
          </cell>
        </row>
        <row r="2174">
          <cell r="C2174" t="str">
            <v>RECICLADO</v>
          </cell>
          <cell r="D2174">
            <v>1.63</v>
          </cell>
          <cell r="E2174">
            <v>9.9149999999999991</v>
          </cell>
        </row>
        <row r="2175">
          <cell r="C2175" t="str">
            <v>CONCRETO_ASFÁLTICO</v>
          </cell>
          <cell r="D2175">
            <v>0.4</v>
          </cell>
          <cell r="E2175">
            <v>1.5680000000000001</v>
          </cell>
        </row>
        <row r="2176">
          <cell r="C2176" t="str">
            <v>CUNETA</v>
          </cell>
          <cell r="D2176">
            <v>0.33200000000000002</v>
          </cell>
          <cell r="E2176">
            <v>1.3</v>
          </cell>
        </row>
        <row r="2177">
          <cell r="C2177" t="str">
            <v>BASE_GRANULAR</v>
          </cell>
          <cell r="D2177">
            <v>1.345</v>
          </cell>
          <cell r="E2177">
            <v>5.282</v>
          </cell>
        </row>
        <row r="2178">
          <cell r="C2178" t="str">
            <v>RECICLADO</v>
          </cell>
          <cell r="D2178">
            <v>1.629</v>
          </cell>
          <cell r="E2178">
            <v>6.3890000000000002</v>
          </cell>
        </row>
        <row r="2179">
          <cell r="C2179" t="str">
            <v>CONCRETO_ASFÁLTICO</v>
          </cell>
          <cell r="D2179">
            <v>0.4</v>
          </cell>
          <cell r="E2179">
            <v>7.9980000000000002</v>
          </cell>
        </row>
        <row r="2180">
          <cell r="C2180" t="str">
            <v>CUNETA</v>
          </cell>
          <cell r="D2180">
            <v>0.33200000000000002</v>
          </cell>
          <cell r="E2180">
            <v>6.6310000000000002</v>
          </cell>
        </row>
        <row r="2181">
          <cell r="C2181" t="str">
            <v>BASE_GRANULAR</v>
          </cell>
          <cell r="D2181">
            <v>1.333</v>
          </cell>
          <cell r="E2181">
            <v>26.786000000000001</v>
          </cell>
        </row>
        <row r="2182">
          <cell r="C2182" t="str">
            <v>RECICLADO</v>
          </cell>
          <cell r="D2182">
            <v>1.627</v>
          </cell>
          <cell r="E2182">
            <v>32.567999999999998</v>
          </cell>
        </row>
        <row r="2183">
          <cell r="C2183" t="str">
            <v>CONCRETO_ASFÁLTICO</v>
          </cell>
          <cell r="D2183">
            <v>0.4</v>
          </cell>
          <cell r="E2183">
            <v>5.5880000000000001</v>
          </cell>
        </row>
        <row r="2184">
          <cell r="C2184" t="str">
            <v>CUNETA</v>
          </cell>
          <cell r="D2184">
            <v>0.33200000000000002</v>
          </cell>
          <cell r="E2184">
            <v>4.6319999999999997</v>
          </cell>
        </row>
        <row r="2185">
          <cell r="C2185" t="str">
            <v>BASE_GRANULAR</v>
          </cell>
          <cell r="D2185">
            <v>1.349</v>
          </cell>
          <cell r="E2185">
            <v>18.741</v>
          </cell>
        </row>
        <row r="2186">
          <cell r="C2186" t="str">
            <v>RECICLADO</v>
          </cell>
          <cell r="D2186">
            <v>1.63</v>
          </cell>
          <cell r="E2186">
            <v>22.757000000000001</v>
          </cell>
        </row>
        <row r="2187">
          <cell r="C2187" t="str">
            <v>CONCRETO_ASFÁLTICO</v>
          </cell>
          <cell r="D2187">
            <v>0.4</v>
          </cell>
          <cell r="E2187">
            <v>2.411</v>
          </cell>
        </row>
        <row r="2188">
          <cell r="C2188" t="str">
            <v>CUNETA</v>
          </cell>
          <cell r="D2188">
            <v>0.33200000000000002</v>
          </cell>
          <cell r="E2188">
            <v>1.9990000000000001</v>
          </cell>
        </row>
        <row r="2189">
          <cell r="C2189" t="str">
            <v>BASE_GRANULAR</v>
          </cell>
          <cell r="D2189">
            <v>1.365</v>
          </cell>
          <cell r="E2189">
            <v>8.1829999999999998</v>
          </cell>
        </row>
        <row r="2190">
          <cell r="C2190" t="str">
            <v>RECICLADO</v>
          </cell>
          <cell r="D2190">
            <v>1.633</v>
          </cell>
          <cell r="E2190">
            <v>9.8360000000000003</v>
          </cell>
        </row>
        <row r="2191">
          <cell r="C2191" t="str">
            <v>CONCRETO_ASFÁLTICO</v>
          </cell>
          <cell r="D2191">
            <v>0.4</v>
          </cell>
          <cell r="E2191">
            <v>3.9990000000000001</v>
          </cell>
        </row>
        <row r="2192">
          <cell r="C2192" t="str">
            <v>CUNETA</v>
          </cell>
          <cell r="D2192">
            <v>0.33200000000000002</v>
          </cell>
          <cell r="E2192">
            <v>3.3149999999999999</v>
          </cell>
        </row>
        <row r="2193">
          <cell r="C2193" t="str">
            <v>BASE_GRANULAR</v>
          </cell>
          <cell r="D2193">
            <v>1.365</v>
          </cell>
          <cell r="E2193">
            <v>13.654999999999999</v>
          </cell>
        </row>
        <row r="2194">
          <cell r="C2194" t="str">
            <v>RECICLADO</v>
          </cell>
          <cell r="D2194">
            <v>1.633</v>
          </cell>
          <cell r="E2194">
            <v>16.329999999999998</v>
          </cell>
        </row>
        <row r="2195">
          <cell r="C2195" t="str">
            <v>CONCRETO_ASFÁLTICO</v>
          </cell>
          <cell r="D2195">
            <v>0.4</v>
          </cell>
          <cell r="E2195">
            <v>0.309</v>
          </cell>
        </row>
        <row r="2196">
          <cell r="C2196" t="str">
            <v>CUNETA</v>
          </cell>
          <cell r="D2196">
            <v>0.33200000000000002</v>
          </cell>
          <cell r="E2196">
            <v>0.25600000000000001</v>
          </cell>
        </row>
        <row r="2197">
          <cell r="C2197" t="str">
            <v>BASE_GRANULAR</v>
          </cell>
          <cell r="D2197">
            <v>1.365</v>
          </cell>
          <cell r="E2197">
            <v>1.054</v>
          </cell>
        </row>
        <row r="2198">
          <cell r="C2198" t="str">
            <v>RECICLADO</v>
          </cell>
          <cell r="D2198">
            <v>1.633</v>
          </cell>
          <cell r="E2198">
            <v>1.26</v>
          </cell>
        </row>
        <row r="2199">
          <cell r="C2199" t="str">
            <v>CONCRETO_ASFÁLTICO</v>
          </cell>
          <cell r="D2199">
            <v>0.4</v>
          </cell>
          <cell r="E2199">
            <v>0</v>
          </cell>
        </row>
        <row r="2200">
          <cell r="C2200" t="str">
            <v>CUNETA</v>
          </cell>
          <cell r="D2200">
            <v>0.33200000000000002</v>
          </cell>
          <cell r="E2200">
            <v>0</v>
          </cell>
        </row>
        <row r="2201">
          <cell r="C2201" t="str">
            <v>BASE_GRANULAR</v>
          </cell>
          <cell r="D2201">
            <v>1.365</v>
          </cell>
          <cell r="E2201">
            <v>0</v>
          </cell>
        </row>
        <row r="2202">
          <cell r="C2202" t="str">
            <v>RECICLADO</v>
          </cell>
          <cell r="D2202">
            <v>1.633</v>
          </cell>
          <cell r="E2202">
            <v>0</v>
          </cell>
        </row>
        <row r="2203">
          <cell r="C2203" t="str">
            <v>CONCRETO_ASFÁLTICO</v>
          </cell>
          <cell r="D2203">
            <v>0.4</v>
          </cell>
          <cell r="E2203">
            <v>3.6909999999999998</v>
          </cell>
        </row>
        <row r="2204">
          <cell r="C2204" t="str">
            <v>CUNETA</v>
          </cell>
          <cell r="D2204">
            <v>0.33200000000000002</v>
          </cell>
          <cell r="E2204">
            <v>3.0590000000000002</v>
          </cell>
        </row>
        <row r="2205">
          <cell r="C2205" t="str">
            <v>BASE_GRANULAR</v>
          </cell>
          <cell r="D2205">
            <v>1.365</v>
          </cell>
          <cell r="E2205">
            <v>12.601000000000001</v>
          </cell>
        </row>
        <row r="2206">
          <cell r="C2206" t="str">
            <v>RECICLADO</v>
          </cell>
          <cell r="D2206">
            <v>1.633</v>
          </cell>
          <cell r="E2206">
            <v>15.07</v>
          </cell>
        </row>
        <row r="2207">
          <cell r="C2207" t="str">
            <v>CONCRETO_ASFÁLTICO</v>
          </cell>
          <cell r="D2207">
            <v>0.4</v>
          </cell>
          <cell r="E2207">
            <v>3.028</v>
          </cell>
        </row>
        <row r="2208">
          <cell r="C2208" t="str">
            <v>CUNETA</v>
          </cell>
          <cell r="D2208">
            <v>0.33200000000000002</v>
          </cell>
          <cell r="E2208">
            <v>2.5099999999999998</v>
          </cell>
        </row>
        <row r="2209">
          <cell r="C2209" t="str">
            <v>BASE_GRANULAR</v>
          </cell>
          <cell r="D2209">
            <v>1.349</v>
          </cell>
          <cell r="E2209">
            <v>10.278</v>
          </cell>
        </row>
        <row r="2210">
          <cell r="C2210" t="str">
            <v>RECICLADO</v>
          </cell>
          <cell r="D2210">
            <v>1.63</v>
          </cell>
          <cell r="E2210">
            <v>12.353999999999999</v>
          </cell>
        </row>
        <row r="2211">
          <cell r="C2211" t="str">
            <v>CONCRETO_ASFÁLTICO</v>
          </cell>
          <cell r="D2211">
            <v>0.4</v>
          </cell>
          <cell r="E2211">
            <v>4.97</v>
          </cell>
        </row>
        <row r="2212">
          <cell r="C2212" t="str">
            <v>CUNETA</v>
          </cell>
          <cell r="D2212">
            <v>0.33200000000000002</v>
          </cell>
          <cell r="E2212">
            <v>4.12</v>
          </cell>
        </row>
        <row r="2213">
          <cell r="C2213" t="str">
            <v>BASE_GRANULAR</v>
          </cell>
          <cell r="D2213">
            <v>1.333</v>
          </cell>
          <cell r="E2213">
            <v>16.670000000000002</v>
          </cell>
        </row>
        <row r="2214">
          <cell r="C2214" t="str">
            <v>RECICLADO</v>
          </cell>
          <cell r="D2214">
            <v>1.627</v>
          </cell>
          <cell r="E2214">
            <v>20.242999999999999</v>
          </cell>
        </row>
        <row r="2215">
          <cell r="C2215" t="str">
            <v>CONCRETO_ASFÁLTICO</v>
          </cell>
          <cell r="D2215">
            <v>0.4</v>
          </cell>
          <cell r="E2215">
            <v>7.9980000000000002</v>
          </cell>
        </row>
        <row r="2216">
          <cell r="C2216" t="str">
            <v>CUNETA</v>
          </cell>
          <cell r="D2216">
            <v>0.33200000000000002</v>
          </cell>
          <cell r="E2216">
            <v>6.6310000000000002</v>
          </cell>
        </row>
        <row r="2217">
          <cell r="C2217" t="str">
            <v>BASE_GRANULAR</v>
          </cell>
          <cell r="D2217">
            <v>1.333</v>
          </cell>
          <cell r="E2217">
            <v>26.666</v>
          </cell>
        </row>
        <row r="2218">
          <cell r="C2218" t="str">
            <v>RECICLADO</v>
          </cell>
          <cell r="D2218">
            <v>1.627</v>
          </cell>
          <cell r="E2218">
            <v>32.546999999999997</v>
          </cell>
        </row>
        <row r="2219">
          <cell r="C2219" t="str">
            <v>CONCRETO_ASFÁLTICO</v>
          </cell>
          <cell r="D2219">
            <v>0.4</v>
          </cell>
          <cell r="E2219">
            <v>7.9980000000000002</v>
          </cell>
        </row>
        <row r="2220">
          <cell r="C2220" t="str">
            <v>CUNETA</v>
          </cell>
          <cell r="D2220">
            <v>0.33200000000000002</v>
          </cell>
          <cell r="E2220">
            <v>6.6310000000000002</v>
          </cell>
        </row>
        <row r="2221">
          <cell r="C2221" t="str">
            <v>BASE_GRANULAR</v>
          </cell>
          <cell r="D2221">
            <v>1.333</v>
          </cell>
          <cell r="E2221">
            <v>26.666</v>
          </cell>
        </row>
        <row r="2222">
          <cell r="C2222" t="str">
            <v>RECICLADO</v>
          </cell>
          <cell r="D2222">
            <v>1.627</v>
          </cell>
          <cell r="E2222">
            <v>32.546999999999997</v>
          </cell>
        </row>
        <row r="2223">
          <cell r="C2223" t="str">
            <v>CONCRETO_ASFÁLTICO</v>
          </cell>
          <cell r="D2223">
            <v>0.4</v>
          </cell>
          <cell r="E2223">
            <v>3.7149999999999999</v>
          </cell>
        </row>
        <row r="2224">
          <cell r="C2224" t="str">
            <v>CUNETA</v>
          </cell>
          <cell r="D2224">
            <v>0.33200000000000002</v>
          </cell>
          <cell r="E2224">
            <v>3.08</v>
          </cell>
        </row>
        <row r="2225">
          <cell r="C2225" t="str">
            <v>BASE_GRANULAR</v>
          </cell>
          <cell r="D2225">
            <v>1.349</v>
          </cell>
          <cell r="E2225">
            <v>12.461</v>
          </cell>
        </row>
        <row r="2226">
          <cell r="C2226" t="str">
            <v>RECICLADO</v>
          </cell>
          <cell r="D2226">
            <v>1.63</v>
          </cell>
          <cell r="E2226">
            <v>15.131</v>
          </cell>
        </row>
        <row r="2227">
          <cell r="C2227" t="str">
            <v>CONCRETO_ASFÁLTICO</v>
          </cell>
          <cell r="D2227">
            <v>0.4</v>
          </cell>
          <cell r="E2227">
            <v>0.28399999999999997</v>
          </cell>
        </row>
        <row r="2228">
          <cell r="C2228" t="str">
            <v>CUNETA</v>
          </cell>
          <cell r="D2228">
            <v>0.33200000000000002</v>
          </cell>
          <cell r="E2228">
            <v>0.23599999999999999</v>
          </cell>
        </row>
        <row r="2229">
          <cell r="C2229" t="str">
            <v>BASE_GRANULAR</v>
          </cell>
          <cell r="D2229">
            <v>1.3520000000000001</v>
          </cell>
          <cell r="E2229">
            <v>0.96</v>
          </cell>
        </row>
        <row r="2230">
          <cell r="C2230" t="str">
            <v>RECICLADO</v>
          </cell>
          <cell r="D2230">
            <v>1.631</v>
          </cell>
          <cell r="E2230">
            <v>1.1579999999999999</v>
          </cell>
        </row>
        <row r="2231">
          <cell r="C2231" t="str">
            <v>CONCRETO_ASFÁLTICO</v>
          </cell>
          <cell r="D2231">
            <v>0.4</v>
          </cell>
          <cell r="E2231">
            <v>3.9990000000000001</v>
          </cell>
        </row>
        <row r="2232">
          <cell r="C2232" t="str">
            <v>CUNETA</v>
          </cell>
          <cell r="D2232">
            <v>0.33200000000000002</v>
          </cell>
          <cell r="E2232">
            <v>3.3149999999999999</v>
          </cell>
        </row>
        <row r="2233">
          <cell r="C2233" t="str">
            <v>BASE_GRANULAR</v>
          </cell>
          <cell r="D2233">
            <v>1.365</v>
          </cell>
          <cell r="E2233">
            <v>13.605</v>
          </cell>
        </row>
        <row r="2234">
          <cell r="C2234" t="str">
            <v>RECICLADO</v>
          </cell>
          <cell r="D2234">
            <v>1.633</v>
          </cell>
          <cell r="E2234">
            <v>16.321999999999999</v>
          </cell>
        </row>
        <row r="2235">
          <cell r="C2235" t="str">
            <v>CONCRETO_ASFÁLTICO</v>
          </cell>
          <cell r="D2235">
            <v>0.4</v>
          </cell>
          <cell r="E2235">
            <v>1.3560000000000001</v>
          </cell>
        </row>
        <row r="2236">
          <cell r="C2236" t="str">
            <v>CUNETA</v>
          </cell>
          <cell r="D2236">
            <v>0.33200000000000002</v>
          </cell>
          <cell r="E2236">
            <v>1.1240000000000001</v>
          </cell>
        </row>
        <row r="2237">
          <cell r="C2237" t="str">
            <v>BASE_GRANULAR</v>
          </cell>
          <cell r="D2237">
            <v>1.365</v>
          </cell>
          <cell r="E2237">
            <v>4.6319999999999997</v>
          </cell>
        </row>
        <row r="2238">
          <cell r="C2238" t="str">
            <v>RECICLADO</v>
          </cell>
          <cell r="D2238">
            <v>1.633</v>
          </cell>
          <cell r="E2238">
            <v>5.5359999999999996</v>
          </cell>
        </row>
        <row r="2239">
          <cell r="C2239" t="str">
            <v>CONCRETO_ASFÁLTICO</v>
          </cell>
          <cell r="D2239">
            <v>0.4</v>
          </cell>
          <cell r="E2239">
            <v>2.6440000000000001</v>
          </cell>
        </row>
        <row r="2240">
          <cell r="C2240" t="str">
            <v>CUNETA</v>
          </cell>
          <cell r="D2240">
            <v>0.33200000000000002</v>
          </cell>
          <cell r="E2240">
            <v>2.1920000000000002</v>
          </cell>
        </row>
        <row r="2241">
          <cell r="C2241" t="str">
            <v>BASE_GRANULAR</v>
          </cell>
          <cell r="D2241">
            <v>1.365</v>
          </cell>
          <cell r="E2241">
            <v>9.0969999999999995</v>
          </cell>
        </row>
        <row r="2242">
          <cell r="C2242" t="str">
            <v>RECICLADO</v>
          </cell>
          <cell r="D2242">
            <v>1.633</v>
          </cell>
          <cell r="E2242">
            <v>10.808999999999999</v>
          </cell>
        </row>
        <row r="2243">
          <cell r="C2243" t="str">
            <v>CONCRETO_ASFÁLTICO</v>
          </cell>
          <cell r="D2243">
            <v>0.4</v>
          </cell>
          <cell r="E2243">
            <v>3.9990000000000001</v>
          </cell>
        </row>
        <row r="2244">
          <cell r="C2244" t="str">
            <v>CUNETA</v>
          </cell>
          <cell r="D2244">
            <v>0.33200000000000002</v>
          </cell>
          <cell r="E2244">
            <v>3.3149999999999999</v>
          </cell>
        </row>
        <row r="2245">
          <cell r="C2245" t="str">
            <v>BASE_GRANULAR</v>
          </cell>
          <cell r="D2245">
            <v>1.365</v>
          </cell>
          <cell r="E2245">
            <v>13.760999999999999</v>
          </cell>
        </row>
        <row r="2246">
          <cell r="C2246" t="str">
            <v>RECICLADO</v>
          </cell>
          <cell r="D2246">
            <v>1.633</v>
          </cell>
          <cell r="E2246">
            <v>16.350999999999999</v>
          </cell>
        </row>
        <row r="2247">
          <cell r="C2247" t="str">
            <v>CONCRETO_ASFÁLTICO</v>
          </cell>
          <cell r="D2247">
            <v>0.4</v>
          </cell>
          <cell r="E2247">
            <v>0.64700000000000002</v>
          </cell>
        </row>
        <row r="2248">
          <cell r="C2248" t="str">
            <v>CUNETA</v>
          </cell>
          <cell r="D2248">
            <v>0.33200000000000002</v>
          </cell>
          <cell r="E2248">
            <v>0.53600000000000003</v>
          </cell>
        </row>
        <row r="2249">
          <cell r="C2249" t="str">
            <v>BASE_GRANULAR</v>
          </cell>
          <cell r="D2249">
            <v>1.365</v>
          </cell>
          <cell r="E2249">
            <v>2.226</v>
          </cell>
        </row>
        <row r="2250">
          <cell r="C2250" t="str">
            <v>RECICLADO</v>
          </cell>
          <cell r="D2250">
            <v>1.633</v>
          </cell>
          <cell r="E2250">
            <v>2.645</v>
          </cell>
        </row>
        <row r="2251">
          <cell r="C2251" t="str">
            <v>CONCRETO_ASFÁLTICO</v>
          </cell>
          <cell r="D2251">
            <v>0.4</v>
          </cell>
          <cell r="E2251">
            <v>3.3519999999999999</v>
          </cell>
        </row>
        <row r="2252">
          <cell r="C2252" t="str">
            <v>CUNETA</v>
          </cell>
          <cell r="D2252">
            <v>0.33200000000000002</v>
          </cell>
          <cell r="E2252">
            <v>2.7789999999999999</v>
          </cell>
        </row>
        <row r="2253">
          <cell r="C2253" t="str">
            <v>BASE_GRANULAR</v>
          </cell>
          <cell r="D2253">
            <v>1.365</v>
          </cell>
          <cell r="E2253">
            <v>11.461</v>
          </cell>
        </row>
        <row r="2254">
          <cell r="C2254" t="str">
            <v>RECICLADO</v>
          </cell>
          <cell r="D2254">
            <v>1.633</v>
          </cell>
          <cell r="E2254">
            <v>13.692</v>
          </cell>
        </row>
        <row r="2255">
          <cell r="C2255" t="str">
            <v>CONCRETO_ASFÁLTICO</v>
          </cell>
          <cell r="D2255">
            <v>0.4</v>
          </cell>
          <cell r="E2255">
            <v>3.9990000000000001</v>
          </cell>
        </row>
        <row r="2256">
          <cell r="C2256" t="str">
            <v>CUNETA</v>
          </cell>
          <cell r="D2256">
            <v>0.33200000000000002</v>
          </cell>
          <cell r="E2256">
            <v>3.3149999999999999</v>
          </cell>
        </row>
        <row r="2257">
          <cell r="C2257" t="str">
            <v>BASE_GRANULAR</v>
          </cell>
          <cell r="D2257">
            <v>1.365</v>
          </cell>
          <cell r="E2257">
            <v>13.67</v>
          </cell>
        </row>
        <row r="2258">
          <cell r="C2258" t="str">
            <v>RECICLADO</v>
          </cell>
          <cell r="D2258">
            <v>1.633</v>
          </cell>
          <cell r="E2258">
            <v>16.332999999999998</v>
          </cell>
        </row>
        <row r="2259">
          <cell r="C2259" t="str">
            <v>CONCRETO_ASFÁLTICO</v>
          </cell>
          <cell r="D2259">
            <v>0.4</v>
          </cell>
          <cell r="E2259">
            <v>2.2469999999999999</v>
          </cell>
        </row>
        <row r="2260">
          <cell r="C2260" t="str">
            <v>CUNETA</v>
          </cell>
          <cell r="D2260">
            <v>0.33200000000000002</v>
          </cell>
          <cell r="E2260">
            <v>1.8620000000000001</v>
          </cell>
        </row>
        <row r="2261">
          <cell r="C2261" t="str">
            <v>BASE_GRANULAR</v>
          </cell>
          <cell r="D2261">
            <v>1.349</v>
          </cell>
          <cell r="E2261">
            <v>7.6269999999999998</v>
          </cell>
        </row>
        <row r="2262">
          <cell r="C2262" t="str">
            <v>RECICLADO</v>
          </cell>
          <cell r="D2262">
            <v>1.63</v>
          </cell>
          <cell r="E2262">
            <v>9.1660000000000004</v>
          </cell>
        </row>
        <row r="2263">
          <cell r="C2263" t="str">
            <v>CONCRETO_ASFÁLTICO</v>
          </cell>
          <cell r="D2263">
            <v>0.4</v>
          </cell>
          <cell r="E2263">
            <v>5.7519999999999998</v>
          </cell>
        </row>
        <row r="2264">
          <cell r="C2264" t="str">
            <v>CUNETA</v>
          </cell>
          <cell r="D2264">
            <v>0.33200000000000002</v>
          </cell>
          <cell r="E2264">
            <v>4.7679999999999998</v>
          </cell>
        </row>
        <row r="2265">
          <cell r="C2265" t="str">
            <v>BASE_GRANULAR</v>
          </cell>
          <cell r="D2265">
            <v>1.333</v>
          </cell>
          <cell r="E2265">
            <v>19.292000000000002</v>
          </cell>
        </row>
        <row r="2266">
          <cell r="C2266" t="str">
            <v>RECICLADO</v>
          </cell>
          <cell r="D2266">
            <v>1.627</v>
          </cell>
          <cell r="E2266">
            <v>23.425999999999998</v>
          </cell>
        </row>
        <row r="2267">
          <cell r="C2267" t="str">
            <v>CONCRETO_ASFÁLTICO</v>
          </cell>
          <cell r="D2267">
            <v>0.4</v>
          </cell>
          <cell r="E2267">
            <v>7.9980000000000002</v>
          </cell>
        </row>
        <row r="2268">
          <cell r="C2268" t="str">
            <v>CUNETA</v>
          </cell>
          <cell r="D2268">
            <v>0.33200000000000002</v>
          </cell>
          <cell r="E2268">
            <v>6.6310000000000002</v>
          </cell>
        </row>
        <row r="2269">
          <cell r="C2269" t="str">
            <v>BASE_GRANULAR</v>
          </cell>
          <cell r="D2269">
            <v>1.34</v>
          </cell>
          <cell r="E2269">
            <v>26.736000000000001</v>
          </cell>
        </row>
        <row r="2270">
          <cell r="C2270" t="str">
            <v>RECICLADO</v>
          </cell>
          <cell r="D2270">
            <v>1.629</v>
          </cell>
          <cell r="E2270">
            <v>32.56</v>
          </cell>
        </row>
        <row r="2271">
          <cell r="C2271" t="str">
            <v>CONCRETO_ASFÁLTICO</v>
          </cell>
          <cell r="D2271">
            <v>0.4</v>
          </cell>
          <cell r="E2271">
            <v>2.6869999999999998</v>
          </cell>
        </row>
        <row r="2272">
          <cell r="C2272" t="str">
            <v>CUNETA</v>
          </cell>
          <cell r="D2272">
            <v>0.33200000000000002</v>
          </cell>
          <cell r="E2272">
            <v>2.2280000000000002</v>
          </cell>
        </row>
        <row r="2273">
          <cell r="C2273" t="str">
            <v>BASE_GRANULAR</v>
          </cell>
          <cell r="D2273">
            <v>1.349</v>
          </cell>
          <cell r="E2273">
            <v>9.0370000000000008</v>
          </cell>
        </row>
        <row r="2274">
          <cell r="C2274" t="str">
            <v>RECICLADO</v>
          </cell>
          <cell r="D2274">
            <v>1.63</v>
          </cell>
          <cell r="E2274">
            <v>10.949</v>
          </cell>
        </row>
        <row r="2275">
          <cell r="C2275" t="str">
            <v>CONCRETO_ASFÁLTICO</v>
          </cell>
          <cell r="D2275">
            <v>0.4</v>
          </cell>
          <cell r="E2275">
            <v>1.3120000000000001</v>
          </cell>
        </row>
        <row r="2276">
          <cell r="C2276" t="str">
            <v>CUNETA</v>
          </cell>
          <cell r="D2276">
            <v>0.33200000000000002</v>
          </cell>
          <cell r="E2276">
            <v>1.0880000000000001</v>
          </cell>
        </row>
        <row r="2277">
          <cell r="C2277" t="str">
            <v>BASE_GRANULAR</v>
          </cell>
          <cell r="D2277">
            <v>1.3540000000000001</v>
          </cell>
          <cell r="E2277">
            <v>4.4340000000000002</v>
          </cell>
        </row>
        <row r="2278">
          <cell r="C2278" t="str">
            <v>RECICLADO</v>
          </cell>
          <cell r="D2278">
            <v>1.631</v>
          </cell>
          <cell r="E2278">
            <v>5.3490000000000002</v>
          </cell>
        </row>
        <row r="2279">
          <cell r="C2279" t="str">
            <v>CONCRETO_ASFÁLTICO</v>
          </cell>
          <cell r="D2279">
            <v>0.4</v>
          </cell>
          <cell r="E2279">
            <v>3.9990000000000001</v>
          </cell>
        </row>
        <row r="2280">
          <cell r="C2280" t="str">
            <v>CUNETA</v>
          </cell>
          <cell r="D2280">
            <v>0.33200000000000002</v>
          </cell>
          <cell r="E2280">
            <v>3.3149999999999999</v>
          </cell>
        </row>
        <row r="2281">
          <cell r="C2281" t="str">
            <v>BASE_GRANULAR</v>
          </cell>
          <cell r="D2281">
            <v>1.365</v>
          </cell>
          <cell r="E2281">
            <v>13.597</v>
          </cell>
        </row>
        <row r="2282">
          <cell r="C2282" t="str">
            <v>RECICLADO</v>
          </cell>
          <cell r="D2282">
            <v>1.633</v>
          </cell>
          <cell r="E2282">
            <v>16.32</v>
          </cell>
        </row>
        <row r="2283">
          <cell r="C2283" t="str">
            <v>CONCRETO_ASFÁLTICO</v>
          </cell>
          <cell r="D2283">
            <v>0.4</v>
          </cell>
          <cell r="E2283">
            <v>3.9990000000000001</v>
          </cell>
        </row>
        <row r="2284">
          <cell r="C2284" t="str">
            <v>CUNETA</v>
          </cell>
          <cell r="D2284">
            <v>0.33200000000000002</v>
          </cell>
          <cell r="E2284">
            <v>3.3149999999999999</v>
          </cell>
        </row>
        <row r="2285">
          <cell r="C2285" t="str">
            <v>BASE_GRANULAR</v>
          </cell>
          <cell r="D2285">
            <v>1.365</v>
          </cell>
          <cell r="E2285">
            <v>13.656000000000001</v>
          </cell>
        </row>
        <row r="2286">
          <cell r="C2286" t="str">
            <v>RECICLADO</v>
          </cell>
          <cell r="D2286">
            <v>1.633</v>
          </cell>
          <cell r="E2286">
            <v>16.329999999999998</v>
          </cell>
        </row>
        <row r="2287">
          <cell r="C2287" t="str">
            <v>CONCRETO_ASFÁLTICO</v>
          </cell>
          <cell r="D2287">
            <v>0.4</v>
          </cell>
          <cell r="E2287">
            <v>0.68799999999999994</v>
          </cell>
        </row>
        <row r="2288">
          <cell r="C2288" t="str">
            <v>CUNETA</v>
          </cell>
          <cell r="D2288">
            <v>0.33200000000000002</v>
          </cell>
          <cell r="E2288">
            <v>0.56999999999999995</v>
          </cell>
        </row>
        <row r="2289">
          <cell r="C2289" t="str">
            <v>BASE_GRANULAR</v>
          </cell>
          <cell r="D2289">
            <v>1.365</v>
          </cell>
          <cell r="E2289">
            <v>2.3479999999999999</v>
          </cell>
        </row>
        <row r="2290">
          <cell r="C2290" t="str">
            <v>RECICLADO</v>
          </cell>
          <cell r="D2290">
            <v>1.633</v>
          </cell>
          <cell r="E2290">
            <v>2.8079999999999998</v>
          </cell>
        </row>
        <row r="2291">
          <cell r="C2291" t="str">
            <v>CONCRETO_ASFÁLTICO</v>
          </cell>
          <cell r="D2291">
            <v>0.4</v>
          </cell>
          <cell r="E2291">
            <v>3.3119999999999998</v>
          </cell>
        </row>
        <row r="2292">
          <cell r="C2292" t="str">
            <v>CUNETA</v>
          </cell>
          <cell r="D2292">
            <v>0.33200000000000002</v>
          </cell>
          <cell r="E2292">
            <v>2.7450000000000001</v>
          </cell>
        </row>
        <row r="2293">
          <cell r="C2293" t="str">
            <v>BASE_GRANULAR</v>
          </cell>
          <cell r="D2293">
            <v>1.365</v>
          </cell>
          <cell r="E2293">
            <v>11.311999999999999</v>
          </cell>
        </row>
        <row r="2294">
          <cell r="C2294" t="str">
            <v>RECICLADO</v>
          </cell>
          <cell r="D2294">
            <v>1.633</v>
          </cell>
          <cell r="E2294">
            <v>13.523</v>
          </cell>
        </row>
        <row r="2295">
          <cell r="C2295" t="str">
            <v>CONCRETO_ASFÁLTICO</v>
          </cell>
          <cell r="D2295">
            <v>0.4</v>
          </cell>
          <cell r="E2295">
            <v>3.9990000000000001</v>
          </cell>
        </row>
        <row r="2296">
          <cell r="C2296" t="str">
            <v>CUNETA</v>
          </cell>
          <cell r="D2296">
            <v>0.33200000000000002</v>
          </cell>
          <cell r="E2296">
            <v>3.3149999999999999</v>
          </cell>
        </row>
        <row r="2297">
          <cell r="C2297" t="str">
            <v>BASE_GRANULAR</v>
          </cell>
          <cell r="D2297">
            <v>1.365</v>
          </cell>
          <cell r="E2297">
            <v>13.661</v>
          </cell>
        </row>
        <row r="2298">
          <cell r="C2298" t="str">
            <v>RECICLADO</v>
          </cell>
          <cell r="D2298">
            <v>1.633</v>
          </cell>
          <cell r="E2298">
            <v>16.331</v>
          </cell>
        </row>
        <row r="2299">
          <cell r="C2299" t="str">
            <v>CONCRETO_ASFÁLTICO</v>
          </cell>
          <cell r="D2299">
            <v>0.4</v>
          </cell>
          <cell r="E2299">
            <v>1.6339999999999999</v>
          </cell>
        </row>
        <row r="2300">
          <cell r="C2300" t="str">
            <v>CUNETA</v>
          </cell>
          <cell r="D2300">
            <v>0.33200000000000002</v>
          </cell>
          <cell r="E2300">
            <v>1.355</v>
          </cell>
        </row>
        <row r="2301">
          <cell r="C2301" t="str">
            <v>BASE_GRANULAR</v>
          </cell>
          <cell r="D2301">
            <v>1.365</v>
          </cell>
          <cell r="E2301">
            <v>5.5819999999999999</v>
          </cell>
        </row>
        <row r="2302">
          <cell r="C2302" t="str">
            <v>RECICLADO</v>
          </cell>
          <cell r="D2302">
            <v>1.633</v>
          </cell>
          <cell r="E2302">
            <v>6.673</v>
          </cell>
        </row>
        <row r="2303">
          <cell r="C2303" t="str">
            <v>CONCRETO_ASFÁLTICO</v>
          </cell>
          <cell r="D2303">
            <v>0.4</v>
          </cell>
          <cell r="E2303">
            <v>2.3650000000000002</v>
          </cell>
        </row>
        <row r="2304">
          <cell r="C2304" t="str">
            <v>CUNETA</v>
          </cell>
          <cell r="D2304">
            <v>0.33200000000000002</v>
          </cell>
          <cell r="E2304">
            <v>1.9610000000000001</v>
          </cell>
        </row>
        <row r="2305">
          <cell r="C2305" t="str">
            <v>BASE_GRANULAR</v>
          </cell>
          <cell r="D2305">
            <v>1.365</v>
          </cell>
          <cell r="E2305">
            <v>8.0760000000000005</v>
          </cell>
        </row>
        <row r="2306">
          <cell r="C2306" t="str">
            <v>RECICLADO</v>
          </cell>
          <cell r="D2306">
            <v>1.633</v>
          </cell>
          <cell r="E2306">
            <v>9.6579999999999995</v>
          </cell>
        </row>
        <row r="2307">
          <cell r="C2307" t="str">
            <v>CONCRETO_ASFÁLTICO</v>
          </cell>
          <cell r="D2307">
            <v>0.4</v>
          </cell>
          <cell r="E2307">
            <v>3.9990000000000001</v>
          </cell>
        </row>
        <row r="2308">
          <cell r="C2308" t="str">
            <v>CUNETA</v>
          </cell>
          <cell r="D2308">
            <v>0.33200000000000002</v>
          </cell>
          <cell r="E2308">
            <v>3.3149999999999999</v>
          </cell>
        </row>
        <row r="2309">
          <cell r="C2309" t="str">
            <v>BASE_GRANULAR</v>
          </cell>
          <cell r="D2309">
            <v>1.3580000000000001</v>
          </cell>
          <cell r="E2309">
            <v>13.616</v>
          </cell>
        </row>
        <row r="2310">
          <cell r="C2310" t="str">
            <v>RECICLADO</v>
          </cell>
          <cell r="D2310">
            <v>1.6319999999999999</v>
          </cell>
          <cell r="E2310">
            <v>16.323</v>
          </cell>
        </row>
        <row r="2311">
          <cell r="C2311" t="str">
            <v>CONCRETO_ASFÁLTICO</v>
          </cell>
          <cell r="D2311">
            <v>0.4</v>
          </cell>
          <cell r="E2311">
            <v>3.6339999999999999</v>
          </cell>
        </row>
        <row r="2312">
          <cell r="C2312" t="str">
            <v>CUNETA</v>
          </cell>
          <cell r="D2312">
            <v>0.33200000000000002</v>
          </cell>
          <cell r="E2312">
            <v>3.012</v>
          </cell>
        </row>
        <row r="2313">
          <cell r="C2313" t="str">
            <v>BASE_GRANULAR</v>
          </cell>
          <cell r="D2313">
            <v>1.343</v>
          </cell>
          <cell r="E2313">
            <v>12.268000000000001</v>
          </cell>
        </row>
        <row r="2314">
          <cell r="C2314" t="str">
            <v>RECICLADO</v>
          </cell>
          <cell r="D2314">
            <v>1.629</v>
          </cell>
          <cell r="E2314">
            <v>14.813000000000001</v>
          </cell>
        </row>
        <row r="2315">
          <cell r="C2315" t="str">
            <v>CONCRETO_ASFÁLTICO</v>
          </cell>
          <cell r="D2315">
            <v>0.4</v>
          </cell>
          <cell r="E2315">
            <v>0.36599999999999999</v>
          </cell>
        </row>
        <row r="2316">
          <cell r="C2316" t="str">
            <v>CUNETA</v>
          </cell>
          <cell r="D2316">
            <v>0.33200000000000002</v>
          </cell>
          <cell r="E2316">
            <v>0.30299999999999999</v>
          </cell>
        </row>
        <row r="2317">
          <cell r="C2317" t="str">
            <v>BASE_GRANULAR</v>
          </cell>
          <cell r="D2317">
            <v>1.341</v>
          </cell>
          <cell r="E2317">
            <v>1.2270000000000001</v>
          </cell>
        </row>
        <row r="2318">
          <cell r="C2318" t="str">
            <v>RECICLADO</v>
          </cell>
          <cell r="D2318">
            <v>1.629</v>
          </cell>
          <cell r="E2318">
            <v>1.4890000000000001</v>
          </cell>
        </row>
        <row r="2319">
          <cell r="C2319" t="str">
            <v>CONCRETO_ASFÁLTICO</v>
          </cell>
          <cell r="D2319">
            <v>0.4</v>
          </cell>
          <cell r="E2319">
            <v>5.3730000000000002</v>
          </cell>
        </row>
        <row r="2320">
          <cell r="C2320" t="str">
            <v>CUNETA</v>
          </cell>
          <cell r="D2320">
            <v>0.33200000000000002</v>
          </cell>
          <cell r="E2320">
            <v>4.4550000000000001</v>
          </cell>
        </row>
        <row r="2321">
          <cell r="C2321" t="str">
            <v>BASE_GRANULAR</v>
          </cell>
          <cell r="D2321">
            <v>1.349</v>
          </cell>
          <cell r="E2321">
            <v>18.077000000000002</v>
          </cell>
        </row>
        <row r="2322">
          <cell r="C2322" t="str">
            <v>RECICLADO</v>
          </cell>
          <cell r="D2322">
            <v>1.63</v>
          </cell>
          <cell r="E2322">
            <v>21.893999999999998</v>
          </cell>
        </row>
        <row r="2323">
          <cell r="C2323" t="str">
            <v>CONCRETO_ASFÁLTICO</v>
          </cell>
          <cell r="D2323">
            <v>0.4</v>
          </cell>
          <cell r="E2323">
            <v>2.625</v>
          </cell>
        </row>
        <row r="2324">
          <cell r="C2324" t="str">
            <v>CUNETA</v>
          </cell>
          <cell r="D2324">
            <v>0.33200000000000002</v>
          </cell>
          <cell r="E2324">
            <v>2.1760000000000002</v>
          </cell>
        </row>
        <row r="2325">
          <cell r="C2325" t="str">
            <v>BASE_GRANULAR</v>
          </cell>
          <cell r="D2325">
            <v>1.365</v>
          </cell>
          <cell r="E2325">
            <v>8.9090000000000007</v>
          </cell>
        </row>
        <row r="2326">
          <cell r="C2326" t="str">
            <v>RECICLADO</v>
          </cell>
          <cell r="D2326">
            <v>1.633</v>
          </cell>
          <cell r="E2326">
            <v>10.71</v>
          </cell>
        </row>
        <row r="2327">
          <cell r="C2327" t="str">
            <v>CONCRETO_ASFÁLTICO</v>
          </cell>
          <cell r="D2327">
            <v>0.4</v>
          </cell>
          <cell r="E2327">
            <v>3.0139999999999998</v>
          </cell>
        </row>
        <row r="2328">
          <cell r="C2328" t="str">
            <v>CUNETA</v>
          </cell>
          <cell r="D2328">
            <v>0.33200000000000002</v>
          </cell>
          <cell r="E2328">
            <v>2.4980000000000002</v>
          </cell>
        </row>
        <row r="2329">
          <cell r="C2329" t="str">
            <v>BASE_GRANULAR</v>
          </cell>
          <cell r="D2329">
            <v>1.365</v>
          </cell>
          <cell r="E2329">
            <v>10.289</v>
          </cell>
        </row>
        <row r="2330">
          <cell r="C2330" t="str">
            <v>RECICLADO</v>
          </cell>
          <cell r="D2330">
            <v>1.633</v>
          </cell>
          <cell r="E2330">
            <v>12.305999999999999</v>
          </cell>
        </row>
        <row r="2331">
          <cell r="C2331" t="str">
            <v>CONCRETO_ASFÁLTICO</v>
          </cell>
          <cell r="D2331">
            <v>0.4</v>
          </cell>
          <cell r="E2331">
            <v>0.98499999999999999</v>
          </cell>
        </row>
        <row r="2332">
          <cell r="C2332" t="str">
            <v>CUNETA</v>
          </cell>
          <cell r="D2332">
            <v>0.33200000000000002</v>
          </cell>
          <cell r="E2332">
            <v>0.81699999999999995</v>
          </cell>
        </row>
        <row r="2333">
          <cell r="C2333" t="str">
            <v>BASE_GRANULAR</v>
          </cell>
          <cell r="D2333">
            <v>1.365</v>
          </cell>
          <cell r="E2333">
            <v>3.3639999999999999</v>
          </cell>
        </row>
        <row r="2334">
          <cell r="C2334" t="str">
            <v>RECICLADO</v>
          </cell>
          <cell r="D2334">
            <v>1.633</v>
          </cell>
          <cell r="E2334">
            <v>4.024</v>
          </cell>
        </row>
        <row r="2335">
          <cell r="C2335" t="str">
            <v>CONCRETO_ASFÁLTICO</v>
          </cell>
          <cell r="D2335">
            <v>0.4</v>
          </cell>
          <cell r="E2335">
            <v>3.9990000000000001</v>
          </cell>
        </row>
        <row r="2336">
          <cell r="C2336" t="str">
            <v>CUNETA</v>
          </cell>
          <cell r="D2336">
            <v>0.33200000000000002</v>
          </cell>
          <cell r="E2336">
            <v>3.3149999999999999</v>
          </cell>
        </row>
        <row r="2337">
          <cell r="C2337" t="str">
            <v>BASE_GRANULAR</v>
          </cell>
          <cell r="D2337">
            <v>1.353</v>
          </cell>
          <cell r="E2337">
            <v>13.593999999999999</v>
          </cell>
        </row>
        <row r="2338">
          <cell r="C2338" t="str">
            <v>RECICLADO</v>
          </cell>
          <cell r="D2338">
            <v>1.631</v>
          </cell>
          <cell r="E2338">
            <v>16.318999999999999</v>
          </cell>
        </row>
        <row r="2339">
          <cell r="C2339" t="str">
            <v>CONCRETO_ASFÁLTICO</v>
          </cell>
          <cell r="D2339">
            <v>0.4</v>
          </cell>
          <cell r="E2339">
            <v>0.65400000000000003</v>
          </cell>
        </row>
        <row r="2340">
          <cell r="C2340" t="str">
            <v>CUNETA</v>
          </cell>
          <cell r="D2340">
            <v>0.33200000000000002</v>
          </cell>
          <cell r="E2340">
            <v>0.54200000000000004</v>
          </cell>
        </row>
        <row r="2341">
          <cell r="C2341" t="str">
            <v>BASE_GRANULAR</v>
          </cell>
          <cell r="D2341">
            <v>1.349</v>
          </cell>
          <cell r="E2341">
            <v>2.2109999999999999</v>
          </cell>
        </row>
        <row r="2342">
          <cell r="C2342" t="str">
            <v>RECICLADO</v>
          </cell>
          <cell r="D2342">
            <v>1.63</v>
          </cell>
          <cell r="E2342">
            <v>2.6680000000000001</v>
          </cell>
        </row>
        <row r="2343">
          <cell r="C2343" t="str">
            <v>CONCRETO_ASFÁLTICO</v>
          </cell>
          <cell r="D2343">
            <v>0.4</v>
          </cell>
          <cell r="E2343">
            <v>7.3440000000000003</v>
          </cell>
        </row>
        <row r="2344">
          <cell r="C2344" t="str">
            <v>CUNETA</v>
          </cell>
          <cell r="D2344">
            <v>0.33200000000000002</v>
          </cell>
          <cell r="E2344">
            <v>6.0880000000000001</v>
          </cell>
        </row>
        <row r="2345">
          <cell r="C2345" t="str">
            <v>BASE_GRANULAR</v>
          </cell>
          <cell r="D2345">
            <v>1.347</v>
          </cell>
          <cell r="E2345">
            <v>24.757000000000001</v>
          </cell>
        </row>
        <row r="2346">
          <cell r="C2346" t="str">
            <v>RECICLADO</v>
          </cell>
          <cell r="D2346">
            <v>1.63</v>
          </cell>
          <cell r="E2346">
            <v>29.931999999999999</v>
          </cell>
        </row>
        <row r="2347">
          <cell r="C2347" t="str">
            <v>CONCRETO_ASFÁLTICO</v>
          </cell>
          <cell r="D2347">
            <v>0.4</v>
          </cell>
          <cell r="E2347">
            <v>0.30299999999999999</v>
          </cell>
        </row>
        <row r="2348">
          <cell r="C2348" t="str">
            <v>CUNETA</v>
          </cell>
          <cell r="D2348">
            <v>0.33200000000000002</v>
          </cell>
          <cell r="E2348">
            <v>0.251</v>
          </cell>
        </row>
        <row r="2349">
          <cell r="C2349" t="str">
            <v>BASE_GRANULAR</v>
          </cell>
          <cell r="D2349">
            <v>1.349</v>
          </cell>
          <cell r="E2349">
            <v>1.022</v>
          </cell>
        </row>
        <row r="2350">
          <cell r="C2350" t="str">
            <v>RECICLADO</v>
          </cell>
          <cell r="D2350">
            <v>1.63</v>
          </cell>
          <cell r="E2350">
            <v>1.236</v>
          </cell>
        </row>
        <row r="2351">
          <cell r="C2351" t="str">
            <v>CONCRETO_ASFÁLTICO</v>
          </cell>
          <cell r="D2351">
            <v>0.4</v>
          </cell>
          <cell r="E2351">
            <v>3.6960000000000002</v>
          </cell>
        </row>
        <row r="2352">
          <cell r="C2352" t="str">
            <v>CUNETA</v>
          </cell>
          <cell r="D2352">
            <v>0.33200000000000002</v>
          </cell>
          <cell r="E2352">
            <v>3.0640000000000001</v>
          </cell>
        </row>
        <row r="2353">
          <cell r="C2353" t="str">
            <v>BASE_GRANULAR</v>
          </cell>
          <cell r="D2353">
            <v>1.365</v>
          </cell>
          <cell r="E2353">
            <v>12.553000000000001</v>
          </cell>
        </row>
        <row r="2354">
          <cell r="C2354" t="str">
            <v>RECICLADO</v>
          </cell>
          <cell r="D2354">
            <v>1.633</v>
          </cell>
          <cell r="E2354">
            <v>15.08</v>
          </cell>
        </row>
        <row r="2355">
          <cell r="C2355" t="str">
            <v>CONCRETO_ASFÁLTICO</v>
          </cell>
          <cell r="D2355">
            <v>0.4</v>
          </cell>
          <cell r="E2355">
            <v>1.9430000000000001</v>
          </cell>
        </row>
        <row r="2356">
          <cell r="C2356" t="str">
            <v>CUNETA</v>
          </cell>
          <cell r="D2356">
            <v>0.33200000000000002</v>
          </cell>
          <cell r="E2356">
            <v>1.611</v>
          </cell>
        </row>
        <row r="2357">
          <cell r="C2357" t="str">
            <v>BASE_GRANULAR</v>
          </cell>
          <cell r="D2357">
            <v>1.365</v>
          </cell>
          <cell r="E2357">
            <v>6.6379999999999999</v>
          </cell>
        </row>
        <row r="2358">
          <cell r="C2358" t="str">
            <v>RECICLADO</v>
          </cell>
          <cell r="D2358">
            <v>1.633</v>
          </cell>
          <cell r="E2358">
            <v>7.9349999999999996</v>
          </cell>
        </row>
        <row r="2359">
          <cell r="C2359" t="str">
            <v>CONCRETO_ASFÁLTICO</v>
          </cell>
          <cell r="D2359">
            <v>0.4</v>
          </cell>
          <cell r="E2359">
            <v>2.056</v>
          </cell>
        </row>
        <row r="2360">
          <cell r="C2360" t="str">
            <v>CUNETA</v>
          </cell>
          <cell r="D2360">
            <v>0.33200000000000002</v>
          </cell>
          <cell r="E2360">
            <v>1.7050000000000001</v>
          </cell>
        </row>
        <row r="2361">
          <cell r="C2361" t="str">
            <v>BASE_GRANULAR</v>
          </cell>
          <cell r="D2361">
            <v>1.365</v>
          </cell>
          <cell r="E2361">
            <v>7.0529999999999999</v>
          </cell>
        </row>
        <row r="2362">
          <cell r="C2362" t="str">
            <v>RECICLADO</v>
          </cell>
          <cell r="D2362">
            <v>1.633</v>
          </cell>
          <cell r="E2362">
            <v>8.4030000000000005</v>
          </cell>
        </row>
        <row r="2363">
          <cell r="C2363" t="str">
            <v>CONCRETO_ASFÁLTICO</v>
          </cell>
          <cell r="D2363">
            <v>0.4</v>
          </cell>
          <cell r="E2363">
            <v>3.9990000000000001</v>
          </cell>
        </row>
        <row r="2364">
          <cell r="C2364" t="str">
            <v>CUNETA</v>
          </cell>
          <cell r="D2364">
            <v>0.33200000000000002</v>
          </cell>
          <cell r="E2364">
            <v>3.3149999999999999</v>
          </cell>
        </row>
        <row r="2365">
          <cell r="C2365" t="str">
            <v>BASE_GRANULAR</v>
          </cell>
          <cell r="D2365">
            <v>1.365</v>
          </cell>
          <cell r="E2365">
            <v>13.717000000000001</v>
          </cell>
        </row>
        <row r="2366">
          <cell r="C2366" t="str">
            <v>RECICLADO</v>
          </cell>
          <cell r="D2366">
            <v>1.633</v>
          </cell>
          <cell r="E2366">
            <v>16.343</v>
          </cell>
        </row>
        <row r="2367">
          <cell r="C2367" t="str">
            <v>CONCRETO_ASFÁLTICO</v>
          </cell>
          <cell r="D2367">
            <v>0.4</v>
          </cell>
          <cell r="E2367">
            <v>0.61699999999999999</v>
          </cell>
        </row>
        <row r="2368">
          <cell r="C2368" t="str">
            <v>CUNETA</v>
          </cell>
          <cell r="D2368">
            <v>0.33200000000000002</v>
          </cell>
          <cell r="E2368">
            <v>0.51200000000000001</v>
          </cell>
        </row>
        <row r="2369">
          <cell r="C2369" t="str">
            <v>BASE_GRANULAR</v>
          </cell>
          <cell r="D2369">
            <v>1.365</v>
          </cell>
          <cell r="E2369">
            <v>2.117</v>
          </cell>
        </row>
        <row r="2370">
          <cell r="C2370" t="str">
            <v>RECICLADO</v>
          </cell>
          <cell r="D2370">
            <v>1.633</v>
          </cell>
          <cell r="E2370">
            <v>2.5219999999999998</v>
          </cell>
        </row>
        <row r="2371">
          <cell r="C2371" t="str">
            <v>CONCRETO_ASFÁLTICO</v>
          </cell>
          <cell r="D2371">
            <v>0.4</v>
          </cell>
          <cell r="E2371">
            <v>3.3820000000000001</v>
          </cell>
        </row>
        <row r="2372">
          <cell r="C2372" t="str">
            <v>CUNETA</v>
          </cell>
          <cell r="D2372">
            <v>0.33200000000000002</v>
          </cell>
          <cell r="E2372">
            <v>2.8039999999999998</v>
          </cell>
        </row>
        <row r="2373">
          <cell r="C2373" t="str">
            <v>BASE_GRANULAR</v>
          </cell>
          <cell r="D2373">
            <v>1.3580000000000001</v>
          </cell>
          <cell r="E2373">
            <v>11.528</v>
          </cell>
        </row>
        <row r="2374">
          <cell r="C2374" t="str">
            <v>RECICLADO</v>
          </cell>
          <cell r="D2374">
            <v>1.6319999999999999</v>
          </cell>
          <cell r="E2374">
            <v>13.807</v>
          </cell>
        </row>
        <row r="2375">
          <cell r="C2375" t="str">
            <v>CONCRETO_ASFÁLTICO</v>
          </cell>
          <cell r="D2375">
            <v>0.4</v>
          </cell>
          <cell r="E2375">
            <v>2.2570000000000001</v>
          </cell>
        </row>
        <row r="2376">
          <cell r="C2376" t="str">
            <v>CUNETA</v>
          </cell>
          <cell r="D2376">
            <v>0.33200000000000002</v>
          </cell>
          <cell r="E2376">
            <v>1.871</v>
          </cell>
        </row>
        <row r="2377">
          <cell r="C2377" t="str">
            <v>BASE_GRANULAR</v>
          </cell>
          <cell r="D2377">
            <v>1.333</v>
          </cell>
          <cell r="E2377">
            <v>7.5960000000000001</v>
          </cell>
        </row>
        <row r="2378">
          <cell r="C2378" t="str">
            <v>RECICLADO</v>
          </cell>
          <cell r="D2378">
            <v>1.627</v>
          </cell>
          <cell r="E2378">
            <v>9.1959999999999997</v>
          </cell>
        </row>
        <row r="2379">
          <cell r="C2379" t="str">
            <v>CONCRETO_ASFÁLTICO</v>
          </cell>
          <cell r="D2379">
            <v>0.4</v>
          </cell>
          <cell r="E2379">
            <v>1.9E-2</v>
          </cell>
        </row>
        <row r="2380">
          <cell r="C2380" t="str">
            <v>CUNETA</v>
          </cell>
          <cell r="D2380">
            <v>0.33200000000000002</v>
          </cell>
          <cell r="E2380">
            <v>1.6E-2</v>
          </cell>
        </row>
        <row r="2381">
          <cell r="C2381" t="str">
            <v>BASE_GRANULAR</v>
          </cell>
          <cell r="D2381">
            <v>1.333</v>
          </cell>
          <cell r="E2381">
            <v>6.4000000000000001E-2</v>
          </cell>
        </row>
        <row r="2382">
          <cell r="C2382" t="str">
            <v>RECICLADO</v>
          </cell>
          <cell r="D2382">
            <v>1.627</v>
          </cell>
          <cell r="E2382">
            <v>7.8E-2</v>
          </cell>
        </row>
        <row r="2383">
          <cell r="C2383" t="str">
            <v>CONCRETO_ASFÁLTICO</v>
          </cell>
          <cell r="D2383">
            <v>0.4</v>
          </cell>
          <cell r="E2383">
            <v>1.7230000000000001</v>
          </cell>
        </row>
        <row r="2384">
          <cell r="C2384" t="str">
            <v>CUNETA</v>
          </cell>
          <cell r="D2384">
            <v>0.33200000000000002</v>
          </cell>
          <cell r="E2384">
            <v>1.4279999999999999</v>
          </cell>
        </row>
        <row r="2385">
          <cell r="C2385" t="str">
            <v>BASE_GRANULAR</v>
          </cell>
          <cell r="D2385">
            <v>1.353</v>
          </cell>
          <cell r="E2385">
            <v>5.7869999999999999</v>
          </cell>
        </row>
        <row r="2386">
          <cell r="C2386" t="str">
            <v>RECICLADO</v>
          </cell>
          <cell r="D2386">
            <v>1.631</v>
          </cell>
          <cell r="E2386">
            <v>7.0190000000000001</v>
          </cell>
        </row>
        <row r="2387">
          <cell r="C2387" t="str">
            <v>CONCRETO_ASFÁLTICO</v>
          </cell>
          <cell r="D2387">
            <v>0.4</v>
          </cell>
          <cell r="E2387">
            <v>3.9159999999999999</v>
          </cell>
        </row>
        <row r="2388">
          <cell r="C2388" t="str">
            <v>CUNETA</v>
          </cell>
          <cell r="D2388">
            <v>0.33200000000000002</v>
          </cell>
          <cell r="E2388">
            <v>3.246</v>
          </cell>
        </row>
        <row r="2389">
          <cell r="C2389" t="str">
            <v>BASE_GRANULAR</v>
          </cell>
          <cell r="D2389">
            <v>1.365</v>
          </cell>
          <cell r="E2389">
            <v>13.319000000000001</v>
          </cell>
        </row>
        <row r="2390">
          <cell r="C2390" t="str">
            <v>RECICLADO</v>
          </cell>
          <cell r="D2390">
            <v>1.633</v>
          </cell>
          <cell r="E2390">
            <v>15.981</v>
          </cell>
        </row>
        <row r="2391">
          <cell r="C2391" t="str">
            <v>CONCRETO_ASFÁLTICO</v>
          </cell>
          <cell r="D2391">
            <v>0.4</v>
          </cell>
          <cell r="E2391">
            <v>8.3000000000000004E-2</v>
          </cell>
        </row>
        <row r="2392">
          <cell r="C2392" t="str">
            <v>CUNETA</v>
          </cell>
          <cell r="D2392">
            <v>0.33200000000000002</v>
          </cell>
          <cell r="E2392">
            <v>6.9000000000000006E-2</v>
          </cell>
        </row>
        <row r="2393">
          <cell r="C2393" t="str">
            <v>BASE_GRANULAR</v>
          </cell>
          <cell r="D2393">
            <v>1.365</v>
          </cell>
          <cell r="E2393">
            <v>0.28599999999999998</v>
          </cell>
        </row>
        <row r="2394">
          <cell r="C2394" t="str">
            <v>RECICLADO</v>
          </cell>
          <cell r="D2394">
            <v>1.633</v>
          </cell>
          <cell r="E2394">
            <v>0.34100000000000003</v>
          </cell>
        </row>
        <row r="2395">
          <cell r="C2395" t="str">
            <v>CONCRETO_ASFÁLTICO</v>
          </cell>
          <cell r="D2395">
            <v>0.4</v>
          </cell>
          <cell r="E2395">
            <v>3.9990000000000001</v>
          </cell>
        </row>
        <row r="2396">
          <cell r="C2396" t="str">
            <v>CUNETA</v>
          </cell>
          <cell r="D2396">
            <v>0.33200000000000002</v>
          </cell>
          <cell r="E2396">
            <v>3.3149999999999999</v>
          </cell>
        </row>
        <row r="2397">
          <cell r="C2397" t="str">
            <v>BASE_GRANULAR</v>
          </cell>
          <cell r="D2397">
            <v>1.365</v>
          </cell>
          <cell r="E2397">
            <v>13.715</v>
          </cell>
        </row>
        <row r="2398">
          <cell r="C2398" t="str">
            <v>RECICLADO</v>
          </cell>
          <cell r="D2398">
            <v>1.633</v>
          </cell>
          <cell r="E2398">
            <v>16.341999999999999</v>
          </cell>
        </row>
        <row r="2399">
          <cell r="C2399" t="str">
            <v>CONCRETO_ASFÁLTICO</v>
          </cell>
          <cell r="D2399">
            <v>0.4</v>
          </cell>
          <cell r="E2399">
            <v>2.0489999999999999</v>
          </cell>
        </row>
        <row r="2400">
          <cell r="C2400" t="str">
            <v>CUNETA</v>
          </cell>
          <cell r="D2400">
            <v>0.33200000000000002</v>
          </cell>
          <cell r="E2400">
            <v>1.698</v>
          </cell>
        </row>
        <row r="2401">
          <cell r="C2401" t="str">
            <v>BASE_GRANULAR</v>
          </cell>
          <cell r="D2401">
            <v>1.365</v>
          </cell>
          <cell r="E2401">
            <v>7.0250000000000004</v>
          </cell>
        </row>
        <row r="2402">
          <cell r="C2402" t="str">
            <v>RECICLADO</v>
          </cell>
          <cell r="D2402">
            <v>1.633</v>
          </cell>
          <cell r="E2402">
            <v>8.3710000000000004</v>
          </cell>
        </row>
        <row r="2403">
          <cell r="C2403" t="str">
            <v>CONCRETO_ASFÁLTICO</v>
          </cell>
          <cell r="D2403">
            <v>0.4</v>
          </cell>
          <cell r="E2403">
            <v>1.9510000000000001</v>
          </cell>
        </row>
        <row r="2404">
          <cell r="C2404" t="str">
            <v>CUNETA</v>
          </cell>
          <cell r="D2404">
            <v>0.33200000000000002</v>
          </cell>
          <cell r="E2404">
            <v>1.617</v>
          </cell>
        </row>
        <row r="2405">
          <cell r="C2405" t="str">
            <v>BASE_GRANULAR</v>
          </cell>
          <cell r="D2405">
            <v>1.365</v>
          </cell>
          <cell r="E2405">
            <v>6.6639999999999997</v>
          </cell>
        </row>
        <row r="2406">
          <cell r="C2406" t="str">
            <v>RECICLADO</v>
          </cell>
          <cell r="D2406">
            <v>1.633</v>
          </cell>
          <cell r="E2406">
            <v>7.9660000000000002</v>
          </cell>
        </row>
        <row r="2407">
          <cell r="C2407" t="str">
            <v>CONCRETO_ASFÁLTICO</v>
          </cell>
          <cell r="D2407">
            <v>0.4</v>
          </cell>
          <cell r="E2407">
            <v>3.6880000000000002</v>
          </cell>
        </row>
        <row r="2408">
          <cell r="C2408" t="str">
            <v>CUNETA</v>
          </cell>
          <cell r="D2408">
            <v>0.33200000000000002</v>
          </cell>
          <cell r="E2408">
            <v>3.0579999999999998</v>
          </cell>
        </row>
        <row r="2409">
          <cell r="C2409" t="str">
            <v>BASE_GRANULAR</v>
          </cell>
          <cell r="D2409">
            <v>1.365</v>
          </cell>
          <cell r="E2409">
            <v>12.599</v>
          </cell>
        </row>
        <row r="2410">
          <cell r="C2410" t="str">
            <v>RECICLADO</v>
          </cell>
          <cell r="D2410">
            <v>1.633</v>
          </cell>
          <cell r="E2410">
            <v>15.061</v>
          </cell>
        </row>
        <row r="2411">
          <cell r="C2411" t="str">
            <v>CONCRETO_ASFÁLTICO</v>
          </cell>
          <cell r="D2411">
            <v>0.4</v>
          </cell>
          <cell r="E2411">
            <v>3.0000000000000001E-3</v>
          </cell>
        </row>
        <row r="2412">
          <cell r="C2412" t="str">
            <v>CUNETA</v>
          </cell>
          <cell r="D2412">
            <v>0.33200000000000002</v>
          </cell>
          <cell r="E2412">
            <v>2E-3</v>
          </cell>
        </row>
        <row r="2413">
          <cell r="C2413" t="str">
            <v>BASE_GRANULAR</v>
          </cell>
          <cell r="D2413">
            <v>1.333</v>
          </cell>
          <cell r="E2413">
            <v>0.01</v>
          </cell>
        </row>
        <row r="2414">
          <cell r="C2414" t="str">
            <v>RECICLADO</v>
          </cell>
          <cell r="D2414">
            <v>1.627</v>
          </cell>
          <cell r="E2414">
            <v>1.2E-2</v>
          </cell>
        </row>
        <row r="2415">
          <cell r="C2415" t="str">
            <v>CONCRETO_ASFÁLTICO</v>
          </cell>
          <cell r="D2415">
            <v>0.4</v>
          </cell>
          <cell r="E2415">
            <v>0.308</v>
          </cell>
        </row>
        <row r="2416">
          <cell r="C2416" t="str">
            <v>CUNETA</v>
          </cell>
          <cell r="D2416">
            <v>0.33200000000000002</v>
          </cell>
          <cell r="E2416">
            <v>0.255</v>
          </cell>
        </row>
        <row r="2417">
          <cell r="C2417" t="str">
            <v>BASE_GRANULAR</v>
          </cell>
          <cell r="D2417">
            <v>1.333</v>
          </cell>
          <cell r="E2417">
            <v>1.0269999999999999</v>
          </cell>
        </row>
        <row r="2418">
          <cell r="C2418" t="str">
            <v>RECICLADO</v>
          </cell>
          <cell r="D2418">
            <v>1.627</v>
          </cell>
          <cell r="E2418">
            <v>1.254</v>
          </cell>
        </row>
        <row r="2419">
          <cell r="C2419" t="str">
            <v>CONCRETO_ASFÁLTICO</v>
          </cell>
          <cell r="D2419">
            <v>0.4</v>
          </cell>
          <cell r="E2419">
            <v>3.9990000000000001</v>
          </cell>
        </row>
        <row r="2420">
          <cell r="C2420" t="str">
            <v>CUNETA</v>
          </cell>
          <cell r="D2420">
            <v>0.33200000000000002</v>
          </cell>
          <cell r="E2420">
            <v>3.3149999999999999</v>
          </cell>
        </row>
        <row r="2421">
          <cell r="C2421" t="str">
            <v>BASE_GRANULAR</v>
          </cell>
          <cell r="D2421">
            <v>1.333</v>
          </cell>
          <cell r="E2421">
            <v>13.333</v>
          </cell>
        </row>
        <row r="2422">
          <cell r="C2422" t="str">
            <v>RECICLADO</v>
          </cell>
          <cell r="D2422">
            <v>1.627</v>
          </cell>
          <cell r="E2422">
            <v>16.274000000000001</v>
          </cell>
        </row>
        <row r="2423">
          <cell r="C2423" t="str">
            <v>CONCRETO_ASFÁLTICO</v>
          </cell>
          <cell r="D2423">
            <v>0.4</v>
          </cell>
          <cell r="E2423">
            <v>0.13600000000000001</v>
          </cell>
        </row>
        <row r="2424">
          <cell r="C2424" t="str">
            <v>CUNETA</v>
          </cell>
          <cell r="D2424">
            <v>0.33200000000000002</v>
          </cell>
          <cell r="E2424">
            <v>0.113</v>
          </cell>
        </row>
        <row r="2425">
          <cell r="C2425" t="str">
            <v>BASE_GRANULAR</v>
          </cell>
          <cell r="D2425">
            <v>1.333</v>
          </cell>
          <cell r="E2425">
            <v>0.45300000000000001</v>
          </cell>
        </row>
        <row r="2426">
          <cell r="C2426" t="str">
            <v>RECICLADO</v>
          </cell>
          <cell r="D2426">
            <v>1.627</v>
          </cell>
          <cell r="E2426">
            <v>0.55200000000000005</v>
          </cell>
        </row>
        <row r="2427">
          <cell r="C2427" t="str">
            <v>CONCRETO_ASFÁLTICO</v>
          </cell>
          <cell r="D2427">
            <v>0.4</v>
          </cell>
          <cell r="E2427">
            <v>3.863</v>
          </cell>
        </row>
        <row r="2428">
          <cell r="C2428" t="str">
            <v>CUNETA</v>
          </cell>
          <cell r="D2428">
            <v>0.33200000000000002</v>
          </cell>
          <cell r="E2428">
            <v>3.2029999999999998</v>
          </cell>
        </row>
        <row r="2429">
          <cell r="C2429" t="str">
            <v>BASE_GRANULAR</v>
          </cell>
          <cell r="D2429">
            <v>1.333</v>
          </cell>
          <cell r="E2429">
            <v>12.881</v>
          </cell>
        </row>
        <row r="2430">
          <cell r="C2430" t="str">
            <v>RECICLADO</v>
          </cell>
          <cell r="D2430">
            <v>1.627</v>
          </cell>
          <cell r="E2430">
            <v>15.721</v>
          </cell>
        </row>
        <row r="2431">
          <cell r="C2431" t="str">
            <v>CONCRETO_ASFÁLTICO</v>
          </cell>
          <cell r="D2431">
            <v>0.4</v>
          </cell>
          <cell r="E2431">
            <v>1.655</v>
          </cell>
        </row>
        <row r="2432">
          <cell r="C2432" t="str">
            <v>CUNETA</v>
          </cell>
          <cell r="D2432">
            <v>0.33200000000000002</v>
          </cell>
          <cell r="E2432">
            <v>1.3720000000000001</v>
          </cell>
        </row>
        <row r="2433">
          <cell r="C2433" t="str">
            <v>BASE_GRANULAR</v>
          </cell>
          <cell r="D2433">
            <v>1.333</v>
          </cell>
          <cell r="E2433">
            <v>5.5190000000000001</v>
          </cell>
        </row>
        <row r="2434">
          <cell r="C2434" t="str">
            <v>RECICLADO</v>
          </cell>
          <cell r="D2434">
            <v>1.627</v>
          </cell>
          <cell r="E2434">
            <v>6.7359999999999998</v>
          </cell>
        </row>
        <row r="2435">
          <cell r="C2435" t="str">
            <v>CONCRETO_ASFÁLTICO</v>
          </cell>
          <cell r="D2435">
            <v>0.4</v>
          </cell>
          <cell r="E2435">
            <v>2.3439999999999999</v>
          </cell>
        </row>
        <row r="2436">
          <cell r="C2436" t="str">
            <v>CUNETA</v>
          </cell>
          <cell r="D2436">
            <v>0.33200000000000002</v>
          </cell>
          <cell r="E2436">
            <v>1.9430000000000001</v>
          </cell>
        </row>
        <row r="2437">
          <cell r="C2437" t="str">
            <v>BASE_GRANULAR</v>
          </cell>
          <cell r="D2437">
            <v>1.333</v>
          </cell>
          <cell r="E2437">
            <v>7.8140000000000001</v>
          </cell>
        </row>
        <row r="2438">
          <cell r="C2438" t="str">
            <v>RECICLADO</v>
          </cell>
          <cell r="D2438">
            <v>1.627</v>
          </cell>
          <cell r="E2438">
            <v>9.5370000000000008</v>
          </cell>
        </row>
        <row r="2439">
          <cell r="C2439" t="str">
            <v>CONCRETO_ASFÁLTICO</v>
          </cell>
          <cell r="D2439">
            <v>0.4</v>
          </cell>
          <cell r="E2439">
            <v>7.9980000000000002</v>
          </cell>
        </row>
        <row r="2440">
          <cell r="C2440" t="str">
            <v>CUNETA</v>
          </cell>
          <cell r="D2440">
            <v>0.33200000000000002</v>
          </cell>
          <cell r="E2440">
            <v>6.6310000000000002</v>
          </cell>
        </row>
        <row r="2441">
          <cell r="C2441" t="str">
            <v>BASE_GRANULAR</v>
          </cell>
          <cell r="D2441">
            <v>1.333</v>
          </cell>
          <cell r="E2441">
            <v>26.666</v>
          </cell>
        </row>
        <row r="2442">
          <cell r="C2442" t="str">
            <v>RECICLADO</v>
          </cell>
          <cell r="D2442">
            <v>1.627</v>
          </cell>
          <cell r="E2442">
            <v>32.546999999999997</v>
          </cell>
        </row>
        <row r="2443">
          <cell r="C2443" t="str">
            <v>CONCRETO_ASFÁLTICO</v>
          </cell>
          <cell r="D2443">
            <v>0.4</v>
          </cell>
          <cell r="E2443">
            <v>3.9990000000000001</v>
          </cell>
        </row>
        <row r="2444">
          <cell r="C2444" t="str">
            <v>CUNETA</v>
          </cell>
          <cell r="D2444">
            <v>0.33200000000000002</v>
          </cell>
          <cell r="E2444">
            <v>3.3149999999999999</v>
          </cell>
        </row>
        <row r="2445">
          <cell r="C2445" t="str">
            <v>BASE_GRANULAR</v>
          </cell>
          <cell r="D2445">
            <v>1.333</v>
          </cell>
          <cell r="E2445">
            <v>13.333</v>
          </cell>
        </row>
        <row r="2446">
          <cell r="C2446" t="str">
            <v>RECICLADO</v>
          </cell>
          <cell r="D2446">
            <v>1.627</v>
          </cell>
          <cell r="E2446">
            <v>16.274000000000001</v>
          </cell>
        </row>
        <row r="2447">
          <cell r="C2447" t="str">
            <v>CONCRETO_ASFÁLTICO</v>
          </cell>
          <cell r="D2447">
            <v>0.4</v>
          </cell>
          <cell r="E2447">
            <v>3.9990000000000001</v>
          </cell>
        </row>
        <row r="2448">
          <cell r="C2448" t="str">
            <v>CUNETA</v>
          </cell>
          <cell r="D2448">
            <v>0.33200000000000002</v>
          </cell>
          <cell r="E2448">
            <v>3.3149999999999999</v>
          </cell>
        </row>
        <row r="2449">
          <cell r="C2449" t="str">
            <v>BASE_GRANULAR</v>
          </cell>
          <cell r="D2449">
            <v>1.333</v>
          </cell>
          <cell r="E2449">
            <v>13.333</v>
          </cell>
        </row>
        <row r="2450">
          <cell r="C2450" t="str">
            <v>RECLICADO</v>
          </cell>
          <cell r="D2450">
            <v>1.627</v>
          </cell>
          <cell r="E2450">
            <v>16.274000000000001</v>
          </cell>
        </row>
        <row r="2451">
          <cell r="C2451" t="str">
            <v>CONCRETO_ASFÁLTICO</v>
          </cell>
          <cell r="D2451">
            <v>0.4</v>
          </cell>
          <cell r="E2451">
            <v>3.9990000000000001</v>
          </cell>
        </row>
        <row r="2452">
          <cell r="C2452" t="str">
            <v>CUNETA</v>
          </cell>
          <cell r="D2452">
            <v>0.33200000000000002</v>
          </cell>
          <cell r="E2452">
            <v>3.3149999999999999</v>
          </cell>
        </row>
        <row r="2453">
          <cell r="C2453" t="str">
            <v>BASE_GRANULAR</v>
          </cell>
          <cell r="D2453">
            <v>1.333</v>
          </cell>
          <cell r="E2453">
            <v>13.333</v>
          </cell>
        </row>
        <row r="2454">
          <cell r="C2454" t="str">
            <v>RECLICADO</v>
          </cell>
          <cell r="D2454">
            <v>1.627</v>
          </cell>
          <cell r="E2454">
            <v>16.274000000000001</v>
          </cell>
        </row>
        <row r="2455">
          <cell r="C2455" t="str">
            <v>CONCRETO_ASFÁLTICO</v>
          </cell>
          <cell r="D2455">
            <v>0.4</v>
          </cell>
          <cell r="E2455">
            <v>1.397</v>
          </cell>
        </row>
        <row r="2456">
          <cell r="C2456" t="str">
            <v>CUNETA</v>
          </cell>
          <cell r="D2456">
            <v>0.33200000000000002</v>
          </cell>
          <cell r="E2456">
            <v>1.1579999999999999</v>
          </cell>
        </row>
        <row r="2457">
          <cell r="C2457" t="str">
            <v>BASE_GRANULAR</v>
          </cell>
          <cell r="D2457">
            <v>1.333</v>
          </cell>
          <cell r="E2457">
            <v>4.6559999999999997</v>
          </cell>
        </row>
        <row r="2458">
          <cell r="C2458" t="str">
            <v>RECLICADO</v>
          </cell>
          <cell r="D2458">
            <v>1.627</v>
          </cell>
          <cell r="E2458">
            <v>5.6829999999999998</v>
          </cell>
        </row>
        <row r="2459">
          <cell r="C2459" t="str">
            <v>CONCRETO_ASFÁLTICO</v>
          </cell>
          <cell r="D2459">
            <v>0.4</v>
          </cell>
          <cell r="E2459">
            <v>2.6030000000000002</v>
          </cell>
        </row>
        <row r="2460">
          <cell r="C2460" t="str">
            <v>CUNETA</v>
          </cell>
          <cell r="D2460">
            <v>0.33200000000000002</v>
          </cell>
          <cell r="E2460">
            <v>2.1579999999999999</v>
          </cell>
        </row>
        <row r="2461">
          <cell r="C2461" t="str">
            <v>BASE_GRANULAR</v>
          </cell>
          <cell r="D2461">
            <v>1.333</v>
          </cell>
          <cell r="E2461">
            <v>8.6769999999999996</v>
          </cell>
        </row>
        <row r="2462">
          <cell r="C2462" t="str">
            <v>RECLICADO</v>
          </cell>
          <cell r="D2462">
            <v>1.627</v>
          </cell>
          <cell r="E2462">
            <v>10.59</v>
          </cell>
        </row>
        <row r="2463">
          <cell r="C2463" t="str">
            <v>CONCRETO_ASFÁLTICO</v>
          </cell>
          <cell r="D2463">
            <v>0.4</v>
          </cell>
          <cell r="E2463">
            <v>3.3959999999999999</v>
          </cell>
        </row>
        <row r="2464">
          <cell r="C2464" t="str">
            <v>CUNETA</v>
          </cell>
          <cell r="D2464">
            <v>0.33200000000000002</v>
          </cell>
          <cell r="E2464">
            <v>2.8149999999999999</v>
          </cell>
        </row>
        <row r="2465">
          <cell r="C2465" t="str">
            <v>BASE_GRANULAR</v>
          </cell>
          <cell r="D2465">
            <v>1.333</v>
          </cell>
          <cell r="E2465">
            <v>11.323</v>
          </cell>
        </row>
        <row r="2466">
          <cell r="C2466" t="str">
            <v>RECLICADO</v>
          </cell>
          <cell r="D2466">
            <v>1.627</v>
          </cell>
          <cell r="E2466">
            <v>13.82</v>
          </cell>
        </row>
        <row r="2467">
          <cell r="C2467" t="str">
            <v>CONCRETO_ASFÁLTICO</v>
          </cell>
          <cell r="D2467">
            <v>0.4</v>
          </cell>
          <cell r="E2467">
            <v>0.60299999999999998</v>
          </cell>
        </row>
        <row r="2468">
          <cell r="C2468" t="str">
            <v>CUNETA</v>
          </cell>
          <cell r="D2468">
            <v>0.33200000000000002</v>
          </cell>
          <cell r="E2468">
            <v>0.5</v>
          </cell>
        </row>
        <row r="2469">
          <cell r="C2469" t="str">
            <v>BASE_GRANULAR</v>
          </cell>
          <cell r="D2469">
            <v>1.333</v>
          </cell>
          <cell r="E2469">
            <v>2.0099999999999998</v>
          </cell>
        </row>
        <row r="2470">
          <cell r="C2470" t="str">
            <v>RECLICADO</v>
          </cell>
          <cell r="D2470">
            <v>1.627</v>
          </cell>
          <cell r="E2470">
            <v>2.4540000000000002</v>
          </cell>
        </row>
        <row r="2471">
          <cell r="C2471" t="str">
            <v>CONCRETO_ASFÁLTICO</v>
          </cell>
          <cell r="D2471">
            <v>0.4</v>
          </cell>
          <cell r="E2471">
            <v>3.9990000000000001</v>
          </cell>
        </row>
        <row r="2472">
          <cell r="C2472" t="str">
            <v>CUNETA</v>
          </cell>
          <cell r="D2472">
            <v>0.33200000000000002</v>
          </cell>
          <cell r="E2472">
            <v>3.3149999999999999</v>
          </cell>
        </row>
        <row r="2473">
          <cell r="C2473" t="str">
            <v>BASE_GRANULAR</v>
          </cell>
          <cell r="D2473">
            <v>1.333</v>
          </cell>
          <cell r="E2473">
            <v>13.333</v>
          </cell>
        </row>
        <row r="2474">
          <cell r="C2474" t="str">
            <v>RECLICADO</v>
          </cell>
          <cell r="D2474">
            <v>1.627</v>
          </cell>
          <cell r="E2474">
            <v>16.274000000000001</v>
          </cell>
        </row>
        <row r="2475">
          <cell r="C2475" t="str">
            <v>CONCRETO_ASFÁLTICO</v>
          </cell>
          <cell r="D2475">
            <v>0.4</v>
          </cell>
          <cell r="E2475">
            <v>3.9990000000000001</v>
          </cell>
        </row>
        <row r="2476">
          <cell r="C2476" t="str">
            <v>CUNETA</v>
          </cell>
          <cell r="D2476">
            <v>0.33200000000000002</v>
          </cell>
          <cell r="E2476">
            <v>3.3149999999999999</v>
          </cell>
        </row>
        <row r="2477">
          <cell r="C2477" t="str">
            <v>BASE_GRANULAR</v>
          </cell>
          <cell r="D2477">
            <v>1.333</v>
          </cell>
          <cell r="E2477">
            <v>13.333</v>
          </cell>
        </row>
        <row r="2478">
          <cell r="C2478" t="str">
            <v>RECLICADO</v>
          </cell>
          <cell r="D2478">
            <v>1.627</v>
          </cell>
          <cell r="E2478">
            <v>16.274000000000001</v>
          </cell>
        </row>
        <row r="2479">
          <cell r="C2479" t="str">
            <v>CONCRETO_ASFÁLTICO</v>
          </cell>
          <cell r="D2479">
            <v>0.4</v>
          </cell>
          <cell r="E2479">
            <v>3.4780000000000002</v>
          </cell>
        </row>
        <row r="2480">
          <cell r="C2480" t="str">
            <v>CUNETA</v>
          </cell>
          <cell r="D2480">
            <v>0.33200000000000002</v>
          </cell>
          <cell r="E2480">
            <v>2.883</v>
          </cell>
        </row>
        <row r="2481">
          <cell r="C2481" t="str">
            <v>BASE_GRANULAR</v>
          </cell>
          <cell r="D2481">
            <v>1.333</v>
          </cell>
          <cell r="E2481">
            <v>11.596</v>
          </cell>
        </row>
        <row r="2482">
          <cell r="C2482" t="str">
            <v>RECLICADO</v>
          </cell>
          <cell r="D2482">
            <v>1.627</v>
          </cell>
          <cell r="E2482">
            <v>14.154</v>
          </cell>
        </row>
        <row r="2483">
          <cell r="C2483" t="str">
            <v>CONCRETO_ASFÁLTICO</v>
          </cell>
          <cell r="D2483">
            <v>0.4</v>
          </cell>
          <cell r="E2483">
            <v>0.52100000000000002</v>
          </cell>
        </row>
        <row r="2484">
          <cell r="C2484" t="str">
            <v>CUNETA</v>
          </cell>
          <cell r="D2484">
            <v>0.33200000000000002</v>
          </cell>
          <cell r="E2484">
            <v>0.432</v>
          </cell>
        </row>
        <row r="2485">
          <cell r="C2485" t="str">
            <v>BASE_GRANULAR</v>
          </cell>
          <cell r="D2485">
            <v>1.333</v>
          </cell>
          <cell r="E2485">
            <v>1.7370000000000001</v>
          </cell>
        </row>
        <row r="2486">
          <cell r="C2486" t="str">
            <v>RECLICADO</v>
          </cell>
          <cell r="D2486">
            <v>1.627</v>
          </cell>
          <cell r="E2486">
            <v>2.12</v>
          </cell>
        </row>
        <row r="2487">
          <cell r="C2487" t="str">
            <v>CONCRETO_ASFÁLTICO</v>
          </cell>
          <cell r="D2487">
            <v>0.4</v>
          </cell>
          <cell r="E2487">
            <v>3.9990000000000001</v>
          </cell>
        </row>
        <row r="2488">
          <cell r="C2488" t="str">
            <v>CUNETA</v>
          </cell>
          <cell r="D2488">
            <v>0.33200000000000002</v>
          </cell>
          <cell r="E2488">
            <v>3.3149999999999999</v>
          </cell>
        </row>
        <row r="2489">
          <cell r="C2489" t="str">
            <v>BASE_GRANULAR</v>
          </cell>
          <cell r="D2489">
            <v>1.333</v>
          </cell>
          <cell r="E2489">
            <v>13.333</v>
          </cell>
        </row>
        <row r="2490">
          <cell r="C2490" t="str">
            <v>RECLICADO</v>
          </cell>
          <cell r="D2490">
            <v>1.627</v>
          </cell>
          <cell r="E2490">
            <v>16.274000000000001</v>
          </cell>
        </row>
        <row r="2491">
          <cell r="C2491" t="str">
            <v>CONCRETO_ASFÁLTICO</v>
          </cell>
          <cell r="D2491">
            <v>0.4</v>
          </cell>
          <cell r="E2491">
            <v>1.4790000000000001</v>
          </cell>
        </row>
        <row r="2492">
          <cell r="C2492" t="str">
            <v>CUNETA</v>
          </cell>
          <cell r="D2492">
            <v>0.33200000000000002</v>
          </cell>
          <cell r="E2492">
            <v>1.226</v>
          </cell>
        </row>
        <row r="2493">
          <cell r="C2493" t="str">
            <v>BASE_GRANULAR</v>
          </cell>
          <cell r="D2493">
            <v>1.333</v>
          </cell>
          <cell r="E2493">
            <v>4.93</v>
          </cell>
        </row>
        <row r="2494">
          <cell r="C2494" t="str">
            <v>RECLICADO</v>
          </cell>
          <cell r="D2494">
            <v>1.627</v>
          </cell>
          <cell r="E2494">
            <v>6.0170000000000003</v>
          </cell>
        </row>
        <row r="2495">
          <cell r="C2495" t="str">
            <v>CONCRETO_ASFÁLTICO</v>
          </cell>
          <cell r="D2495">
            <v>0.4</v>
          </cell>
          <cell r="E2495">
            <v>2.5209999999999999</v>
          </cell>
        </row>
        <row r="2496">
          <cell r="C2496" t="str">
            <v>CUNETA</v>
          </cell>
          <cell r="D2496">
            <v>0.33200000000000002</v>
          </cell>
          <cell r="E2496">
            <v>2.09</v>
          </cell>
        </row>
        <row r="2497">
          <cell r="C2497" t="str">
            <v>BASE_GRANULAR</v>
          </cell>
          <cell r="D2497">
            <v>1.333</v>
          </cell>
          <cell r="E2497">
            <v>8.4039999999999999</v>
          </cell>
        </row>
        <row r="2498">
          <cell r="C2498" t="str">
            <v>RECLICADO</v>
          </cell>
          <cell r="D2498">
            <v>1.627</v>
          </cell>
          <cell r="E2498">
            <v>10.257</v>
          </cell>
        </row>
        <row r="2499">
          <cell r="C2499" t="str">
            <v>CONCRETO_ASFÁLTICO</v>
          </cell>
          <cell r="D2499">
            <v>0.4</v>
          </cell>
          <cell r="E2499">
            <v>3.9990000000000001</v>
          </cell>
        </row>
        <row r="2500">
          <cell r="C2500" t="str">
            <v>CUNETA</v>
          </cell>
          <cell r="D2500">
            <v>0.33200000000000002</v>
          </cell>
          <cell r="E2500">
            <v>3.3149999999999999</v>
          </cell>
        </row>
        <row r="2501">
          <cell r="C2501" t="str">
            <v>BASE_GRANULAR</v>
          </cell>
          <cell r="D2501">
            <v>1.333</v>
          </cell>
          <cell r="E2501">
            <v>13.333</v>
          </cell>
        </row>
        <row r="2502">
          <cell r="C2502" t="str">
            <v>RECLICADO</v>
          </cell>
          <cell r="D2502">
            <v>1.627</v>
          </cell>
          <cell r="E2502">
            <v>16.274000000000001</v>
          </cell>
        </row>
        <row r="2503">
          <cell r="C2503" t="str">
            <v>CONCRETO_ASFÁLTICO</v>
          </cell>
          <cell r="D2503">
            <v>0.4</v>
          </cell>
          <cell r="E2503">
            <v>3.9990000000000001</v>
          </cell>
        </row>
        <row r="2504">
          <cell r="C2504" t="str">
            <v>CUNETA</v>
          </cell>
          <cell r="D2504">
            <v>0.33200000000000002</v>
          </cell>
          <cell r="E2504">
            <v>3.3149999999999999</v>
          </cell>
        </row>
        <row r="2505">
          <cell r="C2505" t="str">
            <v>BASE_GRANULAR</v>
          </cell>
          <cell r="D2505">
            <v>1.333</v>
          </cell>
          <cell r="E2505">
            <v>13.333</v>
          </cell>
        </row>
        <row r="2506">
          <cell r="C2506" t="str">
            <v>RECLICADO</v>
          </cell>
          <cell r="D2506">
            <v>1.627</v>
          </cell>
          <cell r="E2506">
            <v>16.274000000000001</v>
          </cell>
        </row>
        <row r="2507">
          <cell r="C2507" t="str">
            <v>CONCRETO_ASFÁLTICO</v>
          </cell>
          <cell r="D2507">
            <v>0.4</v>
          </cell>
          <cell r="E2507">
            <v>3.9990000000000001</v>
          </cell>
        </row>
        <row r="2508">
          <cell r="C2508" t="str">
            <v>CUNETA</v>
          </cell>
          <cell r="D2508">
            <v>0.33200000000000002</v>
          </cell>
          <cell r="E2508">
            <v>3.3149999999999999</v>
          </cell>
        </row>
        <row r="2509">
          <cell r="C2509" t="str">
            <v>BASE_GRANULAR</v>
          </cell>
          <cell r="D2509">
            <v>1.333</v>
          </cell>
          <cell r="E2509">
            <v>13.333</v>
          </cell>
        </row>
        <row r="2510">
          <cell r="C2510" t="str">
            <v>RECLICADO</v>
          </cell>
          <cell r="D2510">
            <v>1.627</v>
          </cell>
          <cell r="E2510">
            <v>16.274000000000001</v>
          </cell>
        </row>
        <row r="2511">
          <cell r="C2511" t="str">
            <v>CONCRETO_ASFÁLTICO</v>
          </cell>
          <cell r="D2511">
            <v>0.4</v>
          </cell>
          <cell r="E2511">
            <v>3.9990000000000001</v>
          </cell>
        </row>
        <row r="2512">
          <cell r="C2512" t="str">
            <v>CUNETA</v>
          </cell>
          <cell r="D2512">
            <v>0.33200000000000002</v>
          </cell>
          <cell r="E2512">
            <v>3.3149999999999999</v>
          </cell>
        </row>
        <row r="2513">
          <cell r="C2513" t="str">
            <v>BASE_GRANULAR</v>
          </cell>
          <cell r="D2513">
            <v>1.333</v>
          </cell>
          <cell r="E2513">
            <v>13.333</v>
          </cell>
        </row>
        <row r="2514">
          <cell r="C2514" t="str">
            <v>RECLICADO</v>
          </cell>
          <cell r="D2514">
            <v>1.627</v>
          </cell>
          <cell r="E2514">
            <v>16.274000000000001</v>
          </cell>
        </row>
        <row r="2515">
          <cell r="C2515" t="str">
            <v>CONCRETO_ASFÁLTICO</v>
          </cell>
          <cell r="D2515">
            <v>0.4</v>
          </cell>
          <cell r="E2515">
            <v>3.9990000000000001</v>
          </cell>
        </row>
        <row r="2516">
          <cell r="C2516" t="str">
            <v>CUNETA</v>
          </cell>
          <cell r="D2516">
            <v>0.33200000000000002</v>
          </cell>
          <cell r="E2516">
            <v>3.3149999999999999</v>
          </cell>
        </row>
        <row r="2517">
          <cell r="C2517" t="str">
            <v>BASE_GRANULAR</v>
          </cell>
          <cell r="D2517">
            <v>1.333</v>
          </cell>
          <cell r="E2517">
            <v>13.333</v>
          </cell>
        </row>
        <row r="2518">
          <cell r="C2518" t="str">
            <v>RECLICADO</v>
          </cell>
          <cell r="D2518">
            <v>1.627</v>
          </cell>
          <cell r="E2518">
            <v>16.274000000000001</v>
          </cell>
        </row>
        <row r="2519">
          <cell r="C2519" t="str">
            <v>CONCRETO_ASFÁLTICO</v>
          </cell>
          <cell r="D2519">
            <v>0.4</v>
          </cell>
          <cell r="E2519">
            <v>3.9990000000000001</v>
          </cell>
        </row>
        <row r="2520">
          <cell r="C2520" t="str">
            <v>CUNETA</v>
          </cell>
          <cell r="D2520">
            <v>0.33200000000000002</v>
          </cell>
          <cell r="E2520">
            <v>3.3149999999999999</v>
          </cell>
        </row>
        <row r="2521">
          <cell r="C2521" t="str">
            <v>BASE_GRANULAR</v>
          </cell>
          <cell r="D2521">
            <v>1.333</v>
          </cell>
          <cell r="E2521">
            <v>13.333</v>
          </cell>
        </row>
        <row r="2522">
          <cell r="C2522" t="str">
            <v>RECLICADO</v>
          </cell>
          <cell r="D2522">
            <v>1.627</v>
          </cell>
          <cell r="E2522">
            <v>16.274000000000001</v>
          </cell>
        </row>
        <row r="2523">
          <cell r="C2523" t="str">
            <v>CONCRETO_ASFÁLTICO</v>
          </cell>
          <cell r="D2523">
            <v>0.4</v>
          </cell>
          <cell r="E2523">
            <v>3.2519999999999998</v>
          </cell>
        </row>
        <row r="2524">
          <cell r="C2524" t="str">
            <v>CUNETA</v>
          </cell>
          <cell r="D2524">
            <v>0.33200000000000002</v>
          </cell>
          <cell r="E2524">
            <v>2.6960000000000002</v>
          </cell>
        </row>
        <row r="2525">
          <cell r="C2525" t="str">
            <v>BASE_GRANULAR</v>
          </cell>
          <cell r="D2525">
            <v>1.333</v>
          </cell>
          <cell r="E2525">
            <v>10.842000000000001</v>
          </cell>
        </row>
        <row r="2526">
          <cell r="C2526" t="str">
            <v>RECLICADO</v>
          </cell>
          <cell r="D2526">
            <v>1.627</v>
          </cell>
          <cell r="E2526">
            <v>13.233000000000001</v>
          </cell>
        </row>
        <row r="2527">
          <cell r="C2527" t="str">
            <v>CONCRETO_ASFÁLTICO</v>
          </cell>
          <cell r="D2527">
            <v>0.4</v>
          </cell>
          <cell r="E2527">
            <v>0.747</v>
          </cell>
        </row>
        <row r="2528">
          <cell r="C2528" t="str">
            <v>CUNETA</v>
          </cell>
          <cell r="D2528">
            <v>0.33200000000000002</v>
          </cell>
          <cell r="E2528">
            <v>0.61899999999999999</v>
          </cell>
        </row>
        <row r="2529">
          <cell r="C2529" t="str">
            <v>BASE_GRANULAR</v>
          </cell>
          <cell r="D2529">
            <v>1.333</v>
          </cell>
          <cell r="E2529">
            <v>2.4910000000000001</v>
          </cell>
        </row>
        <row r="2530">
          <cell r="C2530" t="str">
            <v>RECLICADO</v>
          </cell>
          <cell r="D2530">
            <v>1.627</v>
          </cell>
          <cell r="E2530">
            <v>3.0409999999999999</v>
          </cell>
        </row>
        <row r="2531">
          <cell r="C2531" t="str">
            <v>CONCRETO_ASFÁLTICO</v>
          </cell>
          <cell r="D2531">
            <v>0.4</v>
          </cell>
          <cell r="E2531">
            <v>3.9990000000000001</v>
          </cell>
        </row>
        <row r="2532">
          <cell r="C2532" t="str">
            <v>CUNETA</v>
          </cell>
          <cell r="D2532">
            <v>0.33200000000000002</v>
          </cell>
          <cell r="E2532">
            <v>3.3149999999999999</v>
          </cell>
        </row>
        <row r="2533">
          <cell r="C2533" t="str">
            <v>BASE_GRANULAR</v>
          </cell>
          <cell r="D2533">
            <v>1.333</v>
          </cell>
          <cell r="E2533">
            <v>13.333</v>
          </cell>
        </row>
        <row r="2534">
          <cell r="C2534" t="str">
            <v>RECLICADO</v>
          </cell>
          <cell r="D2534">
            <v>1.627</v>
          </cell>
          <cell r="E2534">
            <v>16.274000000000001</v>
          </cell>
        </row>
        <row r="2535">
          <cell r="C2535" t="str">
            <v>CONCRETO_ASFÁLTICO</v>
          </cell>
          <cell r="D2535">
            <v>0.4</v>
          </cell>
          <cell r="E2535">
            <v>2.452</v>
          </cell>
        </row>
        <row r="2536">
          <cell r="C2536" t="str">
            <v>CUNETA</v>
          </cell>
          <cell r="D2536">
            <v>0.33200000000000002</v>
          </cell>
          <cell r="E2536">
            <v>2.0329999999999999</v>
          </cell>
        </row>
        <row r="2537">
          <cell r="C2537" t="str">
            <v>BASE_GRANULAR</v>
          </cell>
          <cell r="D2537">
            <v>1.333</v>
          </cell>
          <cell r="E2537">
            <v>8.1750000000000007</v>
          </cell>
        </row>
        <row r="2538">
          <cell r="C2538" t="str">
            <v>RECLICADO</v>
          </cell>
          <cell r="D2538">
            <v>1.627</v>
          </cell>
          <cell r="E2538">
            <v>9.9779999999999998</v>
          </cell>
        </row>
        <row r="2539">
          <cell r="C2539" t="str">
            <v>CONCRETO_ASFÁLTICO</v>
          </cell>
          <cell r="D2539">
            <v>0.4</v>
          </cell>
          <cell r="E2539">
            <v>1.5469999999999999</v>
          </cell>
        </row>
        <row r="2540">
          <cell r="C2540" t="str">
            <v>CUNETA</v>
          </cell>
          <cell r="D2540">
            <v>0.33200000000000002</v>
          </cell>
          <cell r="E2540">
            <v>1.2829999999999999</v>
          </cell>
        </row>
        <row r="2541">
          <cell r="C2541" t="str">
            <v>BASE_GRANULAR</v>
          </cell>
          <cell r="D2541">
            <v>1.333</v>
          </cell>
          <cell r="E2541">
            <v>5.1580000000000004</v>
          </cell>
        </row>
        <row r="2542">
          <cell r="C2542" t="str">
            <v>RECLICADO</v>
          </cell>
          <cell r="D2542">
            <v>1.627</v>
          </cell>
          <cell r="E2542">
            <v>6.2949999999999999</v>
          </cell>
        </row>
        <row r="2543">
          <cell r="C2543" t="str">
            <v>CONCRETO_ASFÁLTICO</v>
          </cell>
          <cell r="D2543">
            <v>0.4</v>
          </cell>
          <cell r="E2543">
            <v>3.9990000000000001</v>
          </cell>
        </row>
        <row r="2544">
          <cell r="C2544" t="str">
            <v>CUNETA</v>
          </cell>
          <cell r="D2544">
            <v>0.33200000000000002</v>
          </cell>
          <cell r="E2544">
            <v>3.3149999999999999</v>
          </cell>
        </row>
        <row r="2545">
          <cell r="C2545" t="str">
            <v>BASE_GRANULAR</v>
          </cell>
          <cell r="D2545">
            <v>1.333</v>
          </cell>
          <cell r="E2545">
            <v>13.333</v>
          </cell>
        </row>
        <row r="2546">
          <cell r="C2546" t="str">
            <v>RECLICADO</v>
          </cell>
          <cell r="D2546">
            <v>1.627</v>
          </cell>
          <cell r="E2546">
            <v>16.274000000000001</v>
          </cell>
        </row>
        <row r="2547">
          <cell r="C2547" t="str">
            <v>CONCRETO_ASFÁLTICO</v>
          </cell>
          <cell r="D2547">
            <v>0.4</v>
          </cell>
          <cell r="E2547">
            <v>1.6519999999999999</v>
          </cell>
        </row>
        <row r="2548">
          <cell r="C2548" t="str">
            <v>CUNETA</v>
          </cell>
          <cell r="D2548">
            <v>0.33200000000000002</v>
          </cell>
          <cell r="E2548">
            <v>1.37</v>
          </cell>
        </row>
        <row r="2549">
          <cell r="C2549" t="str">
            <v>BASE_GRANULAR</v>
          </cell>
          <cell r="D2549">
            <v>1.333</v>
          </cell>
          <cell r="E2549">
            <v>5.5090000000000003</v>
          </cell>
        </row>
        <row r="2550">
          <cell r="C2550" t="str">
            <v>RECLICADO</v>
          </cell>
          <cell r="D2550">
            <v>1.627</v>
          </cell>
          <cell r="E2550">
            <v>6.7240000000000002</v>
          </cell>
        </row>
        <row r="2551">
          <cell r="C2551" t="str">
            <v>CONCRETO_ASFÁLTICO</v>
          </cell>
          <cell r="D2551">
            <v>0.4</v>
          </cell>
          <cell r="E2551">
            <v>2.347</v>
          </cell>
        </row>
        <row r="2552">
          <cell r="C2552" t="str">
            <v>CUNETA</v>
          </cell>
          <cell r="D2552">
            <v>0.33200000000000002</v>
          </cell>
          <cell r="E2552">
            <v>1.946</v>
          </cell>
        </row>
        <row r="2553">
          <cell r="C2553" t="str">
            <v>BASE_GRANULAR</v>
          </cell>
          <cell r="D2553">
            <v>1.333</v>
          </cell>
          <cell r="E2553">
            <v>7.8250000000000002</v>
          </cell>
        </row>
        <row r="2554">
          <cell r="C2554" t="str">
            <v>RECLICADO</v>
          </cell>
          <cell r="D2554">
            <v>1.627</v>
          </cell>
          <cell r="E2554">
            <v>9.5500000000000007</v>
          </cell>
        </row>
        <row r="2555">
          <cell r="C2555" t="str">
            <v>CONCRETO_ASFÁLTICO</v>
          </cell>
          <cell r="D2555">
            <v>0.4</v>
          </cell>
          <cell r="E2555">
            <v>3.9990000000000001</v>
          </cell>
        </row>
        <row r="2556">
          <cell r="C2556" t="str">
            <v>CUNETA</v>
          </cell>
          <cell r="D2556">
            <v>0.33200000000000002</v>
          </cell>
          <cell r="E2556">
            <v>3.3149999999999999</v>
          </cell>
        </row>
        <row r="2557">
          <cell r="C2557" t="str">
            <v>BASE_GRANULAR</v>
          </cell>
          <cell r="D2557">
            <v>1.333</v>
          </cell>
          <cell r="E2557">
            <v>13.333</v>
          </cell>
        </row>
        <row r="2558">
          <cell r="C2558" t="str">
            <v>RECLICADO</v>
          </cell>
          <cell r="D2558">
            <v>1.627</v>
          </cell>
          <cell r="E2558">
            <v>16.274000000000001</v>
          </cell>
        </row>
        <row r="2559">
          <cell r="C2559" t="str">
            <v>CONCRETO_ASFÁLTICO</v>
          </cell>
          <cell r="D2559">
            <v>0.4</v>
          </cell>
          <cell r="E2559">
            <v>3.9990000000000001</v>
          </cell>
        </row>
        <row r="2560">
          <cell r="C2560" t="str">
            <v>CUNETA</v>
          </cell>
          <cell r="D2560">
            <v>0.33200000000000002</v>
          </cell>
          <cell r="E2560">
            <v>3.3149999999999999</v>
          </cell>
        </row>
        <row r="2561">
          <cell r="C2561" t="str">
            <v>BASE_GRANULAR</v>
          </cell>
          <cell r="D2561">
            <v>1.333</v>
          </cell>
          <cell r="E2561">
            <v>13.333</v>
          </cell>
        </row>
        <row r="2562">
          <cell r="C2562" t="str">
            <v>RECLICADO</v>
          </cell>
          <cell r="D2562">
            <v>1.627</v>
          </cell>
          <cell r="E2562">
            <v>16.274000000000001</v>
          </cell>
        </row>
        <row r="2563">
          <cell r="C2563" t="str">
            <v>CONCRETO_ASFÁLTICO</v>
          </cell>
          <cell r="D2563">
            <v>0.4</v>
          </cell>
          <cell r="E2563">
            <v>3.9990000000000001</v>
          </cell>
        </row>
        <row r="2564">
          <cell r="C2564" t="str">
            <v>CUNETA</v>
          </cell>
          <cell r="D2564">
            <v>0.33200000000000002</v>
          </cell>
          <cell r="E2564">
            <v>3.3149999999999999</v>
          </cell>
        </row>
        <row r="2565">
          <cell r="C2565" t="str">
            <v>BASE_GRANULAR</v>
          </cell>
          <cell r="D2565">
            <v>1.333</v>
          </cell>
          <cell r="E2565">
            <v>13.333</v>
          </cell>
        </row>
        <row r="2566">
          <cell r="C2566" t="str">
            <v>RECLICADO</v>
          </cell>
          <cell r="D2566">
            <v>1.627</v>
          </cell>
          <cell r="E2566">
            <v>16.274000000000001</v>
          </cell>
        </row>
        <row r="2567">
          <cell r="C2567" t="str">
            <v>CONCRETO_ASFÁLTICO</v>
          </cell>
          <cell r="D2567">
            <v>0.4</v>
          </cell>
          <cell r="E2567">
            <v>3.9969999999999999</v>
          </cell>
        </row>
        <row r="2568">
          <cell r="C2568" t="str">
            <v>CUNETA</v>
          </cell>
          <cell r="D2568">
            <v>0.33200000000000002</v>
          </cell>
          <cell r="E2568">
            <v>3.3140000000000001</v>
          </cell>
        </row>
        <row r="2569">
          <cell r="C2569" t="str">
            <v>BASE_GRANULAR</v>
          </cell>
          <cell r="D2569">
            <v>1.333</v>
          </cell>
          <cell r="E2569">
            <v>13.326000000000001</v>
          </cell>
        </row>
        <row r="2570">
          <cell r="C2570" t="str">
            <v>RECLICADO</v>
          </cell>
          <cell r="D2570">
            <v>1.627</v>
          </cell>
          <cell r="E2570">
            <v>16.265000000000001</v>
          </cell>
        </row>
      </sheetData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bras de arte"/>
      <sheetName val="obras de arte (2)"/>
      <sheetName val="inventario obras"/>
      <sheetName val="Hoja3"/>
      <sheetName val="TARIF2002"/>
    </sheetNames>
    <sheetDataSet>
      <sheetData sheetId="0" refreshError="1"/>
      <sheetData sheetId="1" refreshError="1"/>
      <sheetData sheetId="2" refreshError="1"/>
      <sheetData sheetId="3">
        <row r="7">
          <cell r="B7" t="str">
            <v>BOX CULVERT EXISTENTE</v>
          </cell>
          <cell r="F7" t="str">
            <v>DEMOLER EXISTENTE</v>
          </cell>
        </row>
        <row r="8">
          <cell r="B8" t="str">
            <v>BOX CULVERT PROYECTADO</v>
          </cell>
          <cell r="F8" t="str">
            <v>MANTENER</v>
          </cell>
        </row>
        <row r="9">
          <cell r="B9" t="str">
            <v>ALCANTARILLA EXISTENTE</v>
          </cell>
          <cell r="F9" t="str">
            <v>COMPLEMENTAR</v>
          </cell>
        </row>
        <row r="10">
          <cell r="B10" t="str">
            <v>ALCANTARILLA PROYECTADA</v>
          </cell>
        </row>
        <row r="11">
          <cell r="B11" t="str">
            <v>CAJA CABEZAL PROYECTADA</v>
          </cell>
        </row>
      </sheetData>
      <sheetData sheetId="4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supuesto_Via_distribuidora"/>
      <sheetName val="INSUMOS BASE"/>
      <sheetName val="costos mano obra"/>
      <sheetName val="Información"/>
      <sheetName val="ANEXOS QUE APLICAN"/>
      <sheetName val="DATOS GRALES"/>
      <sheetName val="PRESUPUESTO"/>
      <sheetName val="FORMATO AU"/>
      <sheetName val="CALCULO ANTICIPO"/>
      <sheetName val="GASTOS DE LEGALIZACIÓN"/>
      <sheetName val="APU AMBIENTAL"/>
      <sheetName val="LISTA VERIFICACIÓN "/>
      <sheetName val="INTERV AMBIENTAL"/>
      <sheetName val="IMPACTOS"/>
      <sheetName val="CRONOGRAMA"/>
      <sheetName val="APU"/>
      <sheetName val="APU labores arbolado 2014"/>
      <sheetName val="Presupuesto correigio nora mora"/>
      <sheetName val="INSUMOS_BASE1"/>
      <sheetName val="costos_mano_obra1"/>
      <sheetName val="ANEXOS_QUE_APLICAN1"/>
      <sheetName val="DATOS_GRALES1"/>
      <sheetName val="FORMATO_AU1"/>
      <sheetName val="CALCULO_ANTICIPO1"/>
      <sheetName val="GASTOS_DE_LEGALIZACIÓN1"/>
      <sheetName val="APU_AMBIENTAL1"/>
      <sheetName val="LISTA_VERIFICACIÓN_1"/>
      <sheetName val="INTERV_AMBIENTAL1"/>
      <sheetName val="APU_labores_arbolado_20141"/>
      <sheetName val="INSUMOS_BASE"/>
      <sheetName val="costos_mano_obra"/>
      <sheetName val="ANEXOS_QUE_APLICAN"/>
      <sheetName val="DATOS_GRALES"/>
      <sheetName val="FORMATO_AU"/>
      <sheetName val="CALCULO_ANTICIPO"/>
      <sheetName val="GASTOS_DE_LEGALIZACIÓN"/>
      <sheetName val="APU_AMBIENTAL"/>
      <sheetName val="LISTA_VERIFICACIÓN_"/>
      <sheetName val="INTERV_AMBIENTAL"/>
      <sheetName val="APU_labores_arbolado_2014"/>
    </sheetNames>
    <sheetDataSet>
      <sheetData sheetId="0"/>
      <sheetData sheetId="1" refreshError="1"/>
      <sheetData sheetId="2" refreshError="1"/>
      <sheetData sheetId="3" refreshError="1"/>
      <sheetData sheetId="4">
        <row r="1">
          <cell r="C1">
            <v>0</v>
          </cell>
        </row>
      </sheetData>
      <sheetData sheetId="5">
        <row r="1">
          <cell r="C1">
            <v>0</v>
          </cell>
        </row>
      </sheetData>
      <sheetData sheetId="6">
        <row r="1">
          <cell r="C1">
            <v>0</v>
          </cell>
        </row>
      </sheetData>
      <sheetData sheetId="7">
        <row r="1">
          <cell r="C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>
        <row r="1">
          <cell r="C1">
            <v>0</v>
          </cell>
        </row>
      </sheetData>
      <sheetData sheetId="19">
        <row r="1">
          <cell r="C1">
            <v>0</v>
          </cell>
        </row>
      </sheetData>
      <sheetData sheetId="20">
        <row r="1">
          <cell r="C1">
            <v>0</v>
          </cell>
        </row>
      </sheetData>
      <sheetData sheetId="21">
        <row r="1">
          <cell r="C1">
            <v>0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OS OFICINA"/>
      <sheetName val="COSTOS CAMPAMENTO"/>
      <sheetName val="basicos"/>
      <sheetName val="AIU"/>
      <sheetName val="FACTOR PRESTACIONAL 2009"/>
      <sheetName val="HISTORICO"/>
      <sheetName val="SALARIO CELADOR 2008"/>
      <sheetName val="TARIFAS REGISTRO DISTRITAL 2009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OS OFICINA"/>
      <sheetName val="COSTOS CAMPAMENTO"/>
      <sheetName val="basicos"/>
      <sheetName val="AIU"/>
      <sheetName val="FACTOR PRESTACIONAL 2009"/>
      <sheetName val="HISTORICO"/>
      <sheetName val="SALARIO CELADOR 2008"/>
      <sheetName val="TARIFAS REGISTRO DISTRITAL 2009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ERO 60"/>
      <sheetName val="ACERO 37"/>
      <sheetName val="M y E 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álisis de precios"/>
      <sheetName val="Remo. derr."/>
      <sheetName val="Limp. mec. Alcant."/>
      <sheetName val="Res-Accide-10"/>
      <sheetName val="Hoja1"/>
      <sheetName val="Equipo"/>
      <sheetName val="materiales"/>
      <sheetName val="otros"/>
    </sheetNames>
    <sheetDataSet>
      <sheetData sheetId="0">
        <row r="52">
          <cell r="H52">
            <v>46548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temes Renovación"/>
    </sheetNames>
    <sheetDataSet>
      <sheetData sheetId="0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as"/>
      <sheetName val="CCDO"/>
      <sheetName val="RRHH"/>
      <sheetName val="HrsP"/>
      <sheetName val="HSE"/>
      <sheetName val="IDO"/>
      <sheetName val="ISO"/>
      <sheetName val="AVP"/>
      <sheetName val="PENDIENTES X COBRAR"/>
      <sheetName val="BITACORA"/>
      <sheetName val="UTILI-FRENTE"/>
      <sheetName val="BALANCE"/>
    </sheetNames>
    <sheetDataSet>
      <sheetData sheetId="0" refreshError="1">
        <row r="1">
          <cell r="B1" t="str">
            <v>FECHA</v>
          </cell>
        </row>
        <row r="2">
          <cell r="B2">
            <v>39326</v>
          </cell>
        </row>
        <row r="3">
          <cell r="B3">
            <v>39327</v>
          </cell>
        </row>
        <row r="4">
          <cell r="B4">
            <v>39328</v>
          </cell>
        </row>
        <row r="5">
          <cell r="B5">
            <v>39329</v>
          </cell>
        </row>
        <row r="6">
          <cell r="B6">
            <v>39330</v>
          </cell>
        </row>
        <row r="7">
          <cell r="B7">
            <v>39330</v>
          </cell>
        </row>
        <row r="8">
          <cell r="B8">
            <v>39330</v>
          </cell>
        </row>
        <row r="9">
          <cell r="B9">
            <v>39331</v>
          </cell>
        </row>
        <row r="10">
          <cell r="B10">
            <v>39332</v>
          </cell>
        </row>
        <row r="11">
          <cell r="B11">
            <v>39333</v>
          </cell>
        </row>
        <row r="12">
          <cell r="B12">
            <v>39334</v>
          </cell>
        </row>
        <row r="13">
          <cell r="B13">
            <v>39335</v>
          </cell>
        </row>
        <row r="14">
          <cell r="B14">
            <v>39336</v>
          </cell>
        </row>
        <row r="15">
          <cell r="B15">
            <v>39337</v>
          </cell>
        </row>
        <row r="16">
          <cell r="B16">
            <v>39338</v>
          </cell>
        </row>
        <row r="17">
          <cell r="B17">
            <v>39339</v>
          </cell>
        </row>
        <row r="18">
          <cell r="B18">
            <v>39340</v>
          </cell>
        </row>
        <row r="19">
          <cell r="B19">
            <v>39341</v>
          </cell>
        </row>
        <row r="20">
          <cell r="B20">
            <v>39342</v>
          </cell>
        </row>
        <row r="21">
          <cell r="B21">
            <v>39343</v>
          </cell>
        </row>
        <row r="22">
          <cell r="B22">
            <v>39344</v>
          </cell>
        </row>
        <row r="23">
          <cell r="B23">
            <v>39345</v>
          </cell>
        </row>
        <row r="24">
          <cell r="B24">
            <v>39346</v>
          </cell>
        </row>
        <row r="25">
          <cell r="B25">
            <v>39347</v>
          </cell>
        </row>
        <row r="26">
          <cell r="B26">
            <v>39348</v>
          </cell>
        </row>
        <row r="27">
          <cell r="B27">
            <v>39349</v>
          </cell>
        </row>
        <row r="28">
          <cell r="B28">
            <v>39350</v>
          </cell>
        </row>
        <row r="29">
          <cell r="B29">
            <v>39351</v>
          </cell>
        </row>
        <row r="30">
          <cell r="B30">
            <v>39352</v>
          </cell>
        </row>
        <row r="31">
          <cell r="B31">
            <v>39353</v>
          </cell>
        </row>
        <row r="32">
          <cell r="B32">
            <v>39354</v>
          </cell>
        </row>
        <row r="33">
          <cell r="B33">
            <v>39355</v>
          </cell>
        </row>
        <row r="34">
          <cell r="B34">
            <v>39356</v>
          </cell>
        </row>
        <row r="35">
          <cell r="B35">
            <v>39358</v>
          </cell>
        </row>
        <row r="36">
          <cell r="B36">
            <v>39359</v>
          </cell>
        </row>
        <row r="37">
          <cell r="B37">
            <v>39360</v>
          </cell>
        </row>
        <row r="38">
          <cell r="B38">
            <v>39361</v>
          </cell>
        </row>
        <row r="39">
          <cell r="B39">
            <v>39362</v>
          </cell>
        </row>
        <row r="40">
          <cell r="B40">
            <v>39363</v>
          </cell>
        </row>
        <row r="41">
          <cell r="B41">
            <v>39364</v>
          </cell>
        </row>
        <row r="42">
          <cell r="B42">
            <v>39365</v>
          </cell>
        </row>
        <row r="43">
          <cell r="B43">
            <v>39366</v>
          </cell>
        </row>
        <row r="44">
          <cell r="B44">
            <v>39367</v>
          </cell>
        </row>
        <row r="45">
          <cell r="B45">
            <v>39368</v>
          </cell>
        </row>
        <row r="46">
          <cell r="B46">
            <v>39369</v>
          </cell>
        </row>
        <row r="47">
          <cell r="B47">
            <v>39370</v>
          </cell>
        </row>
        <row r="48">
          <cell r="B48">
            <v>39370</v>
          </cell>
        </row>
        <row r="49">
          <cell r="B49">
            <v>39371</v>
          </cell>
        </row>
        <row r="50">
          <cell r="B50">
            <v>39372</v>
          </cell>
        </row>
        <row r="51">
          <cell r="B51">
            <v>39373</v>
          </cell>
        </row>
        <row r="52">
          <cell r="B52">
            <v>39374</v>
          </cell>
        </row>
        <row r="53">
          <cell r="B53">
            <v>39377</v>
          </cell>
        </row>
        <row r="54">
          <cell r="B54">
            <v>39378</v>
          </cell>
        </row>
        <row r="55">
          <cell r="B55">
            <v>39380</v>
          </cell>
        </row>
        <row r="56">
          <cell r="B56">
            <v>39382</v>
          </cell>
        </row>
        <row r="57">
          <cell r="B57">
            <v>39383</v>
          </cell>
        </row>
        <row r="58">
          <cell r="B58">
            <v>39384</v>
          </cell>
        </row>
        <row r="59">
          <cell r="B59">
            <v>39384</v>
          </cell>
        </row>
        <row r="60">
          <cell r="B60">
            <v>39386</v>
          </cell>
        </row>
        <row r="61">
          <cell r="B61">
            <v>39390</v>
          </cell>
        </row>
        <row r="62">
          <cell r="B62">
            <v>39391</v>
          </cell>
        </row>
        <row r="63">
          <cell r="B63">
            <v>39348</v>
          </cell>
        </row>
        <row r="64">
          <cell r="B64">
            <v>39349</v>
          </cell>
        </row>
        <row r="65">
          <cell r="B65">
            <v>39356</v>
          </cell>
        </row>
        <row r="66">
          <cell r="B66">
            <v>39392</v>
          </cell>
        </row>
        <row r="67">
          <cell r="B67">
            <v>39393</v>
          </cell>
        </row>
        <row r="68">
          <cell r="B68">
            <v>39394</v>
          </cell>
        </row>
        <row r="69">
          <cell r="B69">
            <v>39395</v>
          </cell>
        </row>
        <row r="70">
          <cell r="B70">
            <v>39395</v>
          </cell>
        </row>
        <row r="71">
          <cell r="B71">
            <v>39397</v>
          </cell>
        </row>
        <row r="72">
          <cell r="B72">
            <v>39398</v>
          </cell>
        </row>
        <row r="73">
          <cell r="B73">
            <v>39399</v>
          </cell>
        </row>
        <row r="74">
          <cell r="B74">
            <v>39400</v>
          </cell>
        </row>
        <row r="75">
          <cell r="B75">
            <v>39401</v>
          </cell>
        </row>
        <row r="76">
          <cell r="B76">
            <v>39402</v>
          </cell>
        </row>
        <row r="77">
          <cell r="B77">
            <v>39403</v>
          </cell>
        </row>
        <row r="78">
          <cell r="B78">
            <v>39404</v>
          </cell>
        </row>
        <row r="79">
          <cell r="B79">
            <v>39405</v>
          </cell>
        </row>
        <row r="80">
          <cell r="B80">
            <v>39406</v>
          </cell>
        </row>
        <row r="81">
          <cell r="B81">
            <v>39407</v>
          </cell>
        </row>
        <row r="82">
          <cell r="B82">
            <v>39408</v>
          </cell>
        </row>
        <row r="83">
          <cell r="B83">
            <v>39409</v>
          </cell>
        </row>
        <row r="84">
          <cell r="B84">
            <v>39410</v>
          </cell>
        </row>
        <row r="85">
          <cell r="B85">
            <v>39411</v>
          </cell>
        </row>
        <row r="86">
          <cell r="B86">
            <v>39412</v>
          </cell>
        </row>
        <row r="87">
          <cell r="B87">
            <v>39413</v>
          </cell>
        </row>
        <row r="88">
          <cell r="B88">
            <v>39414</v>
          </cell>
        </row>
        <row r="89">
          <cell r="B89">
            <v>39415</v>
          </cell>
        </row>
        <row r="90">
          <cell r="B90">
            <v>39416</v>
          </cell>
        </row>
        <row r="91">
          <cell r="B91">
            <v>39417</v>
          </cell>
        </row>
        <row r="92">
          <cell r="B92">
            <v>39418</v>
          </cell>
        </row>
        <row r="93">
          <cell r="B93">
            <v>39419</v>
          </cell>
        </row>
        <row r="94">
          <cell r="B94">
            <v>39420</v>
          </cell>
        </row>
        <row r="95">
          <cell r="B95">
            <v>39421</v>
          </cell>
        </row>
        <row r="96">
          <cell r="B96">
            <v>39422</v>
          </cell>
        </row>
        <row r="97">
          <cell r="B97">
            <v>39423</v>
          </cell>
        </row>
        <row r="98">
          <cell r="B98">
            <v>39424</v>
          </cell>
        </row>
        <row r="99">
          <cell r="B99">
            <v>39425</v>
          </cell>
        </row>
        <row r="100">
          <cell r="B100">
            <v>39426</v>
          </cell>
        </row>
        <row r="101">
          <cell r="B101">
            <v>39427</v>
          </cell>
        </row>
        <row r="102">
          <cell r="B102">
            <v>39428</v>
          </cell>
        </row>
        <row r="103">
          <cell r="B103">
            <v>39429</v>
          </cell>
        </row>
        <row r="104">
          <cell r="B104">
            <v>39430</v>
          </cell>
        </row>
        <row r="105">
          <cell r="B105">
            <v>39431</v>
          </cell>
        </row>
        <row r="106">
          <cell r="B106">
            <v>39432</v>
          </cell>
        </row>
        <row r="107">
          <cell r="B107">
            <v>39433</v>
          </cell>
        </row>
        <row r="108">
          <cell r="B108">
            <v>39434</v>
          </cell>
        </row>
        <row r="109">
          <cell r="B109">
            <v>39435</v>
          </cell>
        </row>
        <row r="110">
          <cell r="B110">
            <v>39436</v>
          </cell>
        </row>
        <row r="111">
          <cell r="B111">
            <v>39437</v>
          </cell>
        </row>
        <row r="112">
          <cell r="B112">
            <v>39438</v>
          </cell>
        </row>
        <row r="113">
          <cell r="B113">
            <v>39439</v>
          </cell>
        </row>
        <row r="114">
          <cell r="B114">
            <v>39440</v>
          </cell>
        </row>
        <row r="115">
          <cell r="B115">
            <v>39441</v>
          </cell>
        </row>
        <row r="116">
          <cell r="B116">
            <v>39442</v>
          </cell>
        </row>
        <row r="117">
          <cell r="B117">
            <v>39443</v>
          </cell>
        </row>
        <row r="118">
          <cell r="B118">
            <v>39444</v>
          </cell>
        </row>
        <row r="119">
          <cell r="B119">
            <v>39445</v>
          </cell>
        </row>
        <row r="120">
          <cell r="B120">
            <v>39446</v>
          </cell>
        </row>
        <row r="121">
          <cell r="B121">
            <v>39447</v>
          </cell>
        </row>
        <row r="122">
          <cell r="B122">
            <v>39448</v>
          </cell>
        </row>
        <row r="123">
          <cell r="B123">
            <v>39449</v>
          </cell>
        </row>
        <row r="124">
          <cell r="B124">
            <v>39450</v>
          </cell>
        </row>
        <row r="125">
          <cell r="B125">
            <v>39451</v>
          </cell>
        </row>
        <row r="126">
          <cell r="B126">
            <v>39452</v>
          </cell>
        </row>
        <row r="127">
          <cell r="B127">
            <v>39453</v>
          </cell>
        </row>
        <row r="128">
          <cell r="B128">
            <v>39454</v>
          </cell>
        </row>
        <row r="129">
          <cell r="B129">
            <v>39455</v>
          </cell>
        </row>
        <row r="130">
          <cell r="B130">
            <v>39456</v>
          </cell>
        </row>
        <row r="131">
          <cell r="B131">
            <v>39457</v>
          </cell>
        </row>
        <row r="132">
          <cell r="B132">
            <v>39458</v>
          </cell>
        </row>
        <row r="133">
          <cell r="B133">
            <v>39459</v>
          </cell>
        </row>
        <row r="134">
          <cell r="B134">
            <v>39460</v>
          </cell>
        </row>
        <row r="135">
          <cell r="B135">
            <v>39461</v>
          </cell>
        </row>
        <row r="136">
          <cell r="B136">
            <v>39462</v>
          </cell>
        </row>
        <row r="137">
          <cell r="B137">
            <v>39463</v>
          </cell>
        </row>
        <row r="138">
          <cell r="B138">
            <v>39464</v>
          </cell>
        </row>
        <row r="139">
          <cell r="B139">
            <v>39465</v>
          </cell>
        </row>
        <row r="140">
          <cell r="B140">
            <v>39466</v>
          </cell>
        </row>
        <row r="141">
          <cell r="B141">
            <v>39467</v>
          </cell>
        </row>
        <row r="142">
          <cell r="B142">
            <v>39468</v>
          </cell>
        </row>
        <row r="143">
          <cell r="B143">
            <v>39469</v>
          </cell>
        </row>
        <row r="144">
          <cell r="B144">
            <v>39470</v>
          </cell>
        </row>
        <row r="145">
          <cell r="B145">
            <v>39471</v>
          </cell>
        </row>
        <row r="146">
          <cell r="B146">
            <v>39472</v>
          </cell>
        </row>
        <row r="147">
          <cell r="B147">
            <v>39473</v>
          </cell>
        </row>
        <row r="148">
          <cell r="B148">
            <v>39474</v>
          </cell>
        </row>
        <row r="149">
          <cell r="B149">
            <v>39475</v>
          </cell>
        </row>
        <row r="150">
          <cell r="B150">
            <v>39476</v>
          </cell>
        </row>
        <row r="151">
          <cell r="B151">
            <v>39477</v>
          </cell>
        </row>
        <row r="152">
          <cell r="B152">
            <v>39478</v>
          </cell>
        </row>
        <row r="153">
          <cell r="B153">
            <v>39479</v>
          </cell>
        </row>
        <row r="154">
          <cell r="B154">
            <v>39480</v>
          </cell>
        </row>
        <row r="155">
          <cell r="B155">
            <v>39481</v>
          </cell>
        </row>
        <row r="156">
          <cell r="B156">
            <v>39482</v>
          </cell>
        </row>
        <row r="157">
          <cell r="B157">
            <v>39483</v>
          </cell>
        </row>
        <row r="158">
          <cell r="B158">
            <v>39484</v>
          </cell>
        </row>
        <row r="159">
          <cell r="B159">
            <v>39485</v>
          </cell>
        </row>
        <row r="160">
          <cell r="B160">
            <v>39486</v>
          </cell>
        </row>
        <row r="161">
          <cell r="B161">
            <v>39487</v>
          </cell>
        </row>
        <row r="162">
          <cell r="B162">
            <v>39488</v>
          </cell>
        </row>
        <row r="163">
          <cell r="B163">
            <v>39489</v>
          </cell>
        </row>
        <row r="164">
          <cell r="B164">
            <v>39490</v>
          </cell>
        </row>
        <row r="165">
          <cell r="B165">
            <v>39491</v>
          </cell>
        </row>
        <row r="166">
          <cell r="B166">
            <v>39492</v>
          </cell>
        </row>
        <row r="167">
          <cell r="B167">
            <v>39493</v>
          </cell>
        </row>
        <row r="168">
          <cell r="B168">
            <v>39494</v>
          </cell>
        </row>
        <row r="169">
          <cell r="B169">
            <v>39495</v>
          </cell>
        </row>
        <row r="170">
          <cell r="B170">
            <v>39496</v>
          </cell>
        </row>
        <row r="171">
          <cell r="B171">
            <v>39497</v>
          </cell>
        </row>
        <row r="172">
          <cell r="B172">
            <v>39498</v>
          </cell>
        </row>
        <row r="173">
          <cell r="B173">
            <v>39499</v>
          </cell>
        </row>
        <row r="174">
          <cell r="B174">
            <v>39500</v>
          </cell>
        </row>
        <row r="175">
          <cell r="B175">
            <v>39501</v>
          </cell>
        </row>
        <row r="176">
          <cell r="B176">
            <v>39502</v>
          </cell>
        </row>
        <row r="177">
          <cell r="B177">
            <v>39503</v>
          </cell>
        </row>
        <row r="178">
          <cell r="B178">
            <v>39504</v>
          </cell>
        </row>
        <row r="179">
          <cell r="B179">
            <v>39505</v>
          </cell>
        </row>
        <row r="180">
          <cell r="B180">
            <v>39506</v>
          </cell>
        </row>
        <row r="181">
          <cell r="B181">
            <v>39507</v>
          </cell>
        </row>
        <row r="182">
          <cell r="B182">
            <v>39508</v>
          </cell>
        </row>
        <row r="183">
          <cell r="B183">
            <v>39509</v>
          </cell>
        </row>
        <row r="184">
          <cell r="B184">
            <v>39510</v>
          </cell>
        </row>
        <row r="185">
          <cell r="B185">
            <v>39511</v>
          </cell>
        </row>
        <row r="186">
          <cell r="B186">
            <v>39512</v>
          </cell>
        </row>
        <row r="187">
          <cell r="B187">
            <v>39513</v>
          </cell>
        </row>
        <row r="188">
          <cell r="B188">
            <v>39514</v>
          </cell>
        </row>
        <row r="189">
          <cell r="B189">
            <v>39515</v>
          </cell>
        </row>
        <row r="190">
          <cell r="B190">
            <v>39516</v>
          </cell>
        </row>
        <row r="191">
          <cell r="B191">
            <v>39517</v>
          </cell>
        </row>
        <row r="192">
          <cell r="B192">
            <v>39518</v>
          </cell>
        </row>
        <row r="193">
          <cell r="B193">
            <v>39519</v>
          </cell>
        </row>
        <row r="194">
          <cell r="B194">
            <v>39520</v>
          </cell>
        </row>
        <row r="195">
          <cell r="B195">
            <v>39521</v>
          </cell>
        </row>
        <row r="196">
          <cell r="B196">
            <v>39522</v>
          </cell>
        </row>
        <row r="197">
          <cell r="B197">
            <v>39523</v>
          </cell>
        </row>
        <row r="198">
          <cell r="B198">
            <v>39524</v>
          </cell>
        </row>
        <row r="199">
          <cell r="B199">
            <v>39525</v>
          </cell>
        </row>
        <row r="200">
          <cell r="B200">
            <v>39526</v>
          </cell>
        </row>
        <row r="201">
          <cell r="B201">
            <v>39527</v>
          </cell>
        </row>
        <row r="202">
          <cell r="B202">
            <v>39528</v>
          </cell>
        </row>
        <row r="203">
          <cell r="B203">
            <v>39529</v>
          </cell>
        </row>
        <row r="204">
          <cell r="B204">
            <v>39530</v>
          </cell>
        </row>
        <row r="205">
          <cell r="B205">
            <v>39531</v>
          </cell>
        </row>
        <row r="206">
          <cell r="B206">
            <v>39532</v>
          </cell>
        </row>
        <row r="207">
          <cell r="B207">
            <v>39533</v>
          </cell>
        </row>
        <row r="208">
          <cell r="B208">
            <v>39534</v>
          </cell>
        </row>
        <row r="209">
          <cell r="B209">
            <v>39535</v>
          </cell>
        </row>
        <row r="210">
          <cell r="B210">
            <v>39536</v>
          </cell>
        </row>
        <row r="211">
          <cell r="B211">
            <v>39537</v>
          </cell>
        </row>
        <row r="212">
          <cell r="B212">
            <v>39538</v>
          </cell>
        </row>
        <row r="213">
          <cell r="B213">
            <v>39539</v>
          </cell>
        </row>
        <row r="214">
          <cell r="B214">
            <v>39540</v>
          </cell>
        </row>
        <row r="215">
          <cell r="B215">
            <v>39541</v>
          </cell>
        </row>
        <row r="216">
          <cell r="B216">
            <v>39542</v>
          </cell>
        </row>
        <row r="217">
          <cell r="B217">
            <v>39543</v>
          </cell>
        </row>
        <row r="218">
          <cell r="B218">
            <v>39544</v>
          </cell>
        </row>
        <row r="219">
          <cell r="B219">
            <v>39545</v>
          </cell>
        </row>
        <row r="220">
          <cell r="B220">
            <v>39546</v>
          </cell>
        </row>
        <row r="221">
          <cell r="B221">
            <v>39547</v>
          </cell>
        </row>
        <row r="222">
          <cell r="B222">
            <v>39548</v>
          </cell>
        </row>
        <row r="223">
          <cell r="B223">
            <v>39549</v>
          </cell>
        </row>
        <row r="224">
          <cell r="B224">
            <v>39550</v>
          </cell>
        </row>
        <row r="225">
          <cell r="B225">
            <v>39551</v>
          </cell>
        </row>
        <row r="226">
          <cell r="B226">
            <v>39552</v>
          </cell>
        </row>
        <row r="227">
          <cell r="B227">
            <v>39553</v>
          </cell>
        </row>
        <row r="228">
          <cell r="B228">
            <v>39554</v>
          </cell>
        </row>
        <row r="229">
          <cell r="B229">
            <v>39555</v>
          </cell>
        </row>
        <row r="230">
          <cell r="B230">
            <v>39556</v>
          </cell>
        </row>
        <row r="231">
          <cell r="B231">
            <v>39557</v>
          </cell>
        </row>
        <row r="232">
          <cell r="B232">
            <v>39558</v>
          </cell>
        </row>
        <row r="233">
          <cell r="B233">
            <v>39559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7422CW00"/>
    </sheetNames>
    <sheetDataSet>
      <sheetData sheetId="0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Hoja2"/>
      <sheetName val="Hoja3"/>
      <sheetName val="CURVA"/>
      <sheetName val="PESOS %"/>
      <sheetName val="TIPO P3"/>
      <sheetName val="BASICO"/>
      <sheetName val="INF.DIARIO"/>
      <sheetName val="C-3"/>
      <sheetName val="INF.SAGA"/>
      <sheetName val="C-3 ACTAS"/>
      <sheetName val="PESOS"/>
    </sheetNames>
    <sheetDataSet>
      <sheetData sheetId="0" refreshError="1">
        <row r="33">
          <cell r="A33" t="str">
            <v xml:space="preserve">OAJA0740   </v>
          </cell>
          <cell r="B33" t="str">
            <v xml:space="preserve">ESTUCO Y PINTURA A TRES MANOS                 </v>
          </cell>
        </row>
        <row r="34">
          <cell r="A34" t="str">
            <v xml:space="preserve">OAJA0760   </v>
          </cell>
          <cell r="B34" t="str">
            <v xml:space="preserve">GRANIPLAST MUROS EXTERIORES                   </v>
          </cell>
        </row>
        <row r="35">
          <cell r="A35" t="str">
            <v xml:space="preserve">OAJA0800   </v>
          </cell>
          <cell r="B35" t="str">
            <v xml:space="preserve">SUMIN. INSTAL. TUB./ACCE  P.V.C 1" (AGUA POTA </v>
          </cell>
        </row>
        <row r="36">
          <cell r="A36" t="str">
            <v xml:space="preserve">OAJA0820   </v>
          </cell>
          <cell r="B36" t="str">
            <v xml:space="preserve">INSTALAR TUBERIA ACERO CARBON 4" (DRENAJE)    </v>
          </cell>
        </row>
        <row r="37">
          <cell r="A37" t="str">
            <v xml:space="preserve">OAJA0840   </v>
          </cell>
          <cell r="B37" t="str">
            <v xml:space="preserve">INSTALAR SIFONES ACERO CARBON 4" (DRENAJE)    </v>
          </cell>
        </row>
        <row r="38">
          <cell r="A38" t="str">
            <v xml:space="preserve">OAJA0860   </v>
          </cell>
          <cell r="B38" t="str">
            <v xml:space="preserve">INSTALAR TUBERIA ACERO CARBON  6" (DRENAJE)   </v>
          </cell>
        </row>
        <row r="39">
          <cell r="A39" t="str">
            <v xml:space="preserve">OAJA0880   </v>
          </cell>
          <cell r="B39" t="str">
            <v xml:space="preserve">INSTALAR SIFONES ACERO CARBON 6" (DRENAJE)    </v>
          </cell>
        </row>
        <row r="40">
          <cell r="A40" t="str">
            <v xml:space="preserve">OAJA00900  </v>
          </cell>
          <cell r="B40" t="str">
            <v xml:space="preserve">EXCAVAR Y REALIZAR RELLENO COMPACTADO         </v>
          </cell>
        </row>
        <row r="41">
          <cell r="A41" t="str">
            <v xml:space="preserve">OAJA00920  </v>
          </cell>
          <cell r="B41" t="str">
            <v xml:space="preserve">COLOCAR CONCRETO 3000 P.S.I (CARCAMOS Y PISOS </v>
          </cell>
        </row>
        <row r="42">
          <cell r="A42" t="str">
            <v xml:space="preserve">OAJA00940  </v>
          </cell>
          <cell r="B42" t="str">
            <v xml:space="preserve">COLOCAR CONCRETO 3000 P.S.I (CARCAMOS Y PISOS </v>
          </cell>
        </row>
        <row r="43">
          <cell r="A43" t="str">
            <v xml:space="preserve">OAJA00960  </v>
          </cell>
          <cell r="B43" t="str">
            <v xml:space="preserve">SUMINISTRAR E INSTALAR NIPLE PVC DE 4"        </v>
          </cell>
        </row>
        <row r="44">
          <cell r="A44" t="str">
            <v xml:space="preserve">OAJA00980  </v>
          </cell>
          <cell r="B44" t="str">
            <v xml:space="preserve">SUMINISTRAR E INSTALAR REJILLA METALICA DE 4" </v>
          </cell>
        </row>
        <row r="45">
          <cell r="A45" t="str">
            <v xml:space="preserve">OAJA01000  </v>
          </cell>
          <cell r="B45" t="str">
            <v xml:space="preserve">SUMINIST. E INSTALAR TUBERIA CONDUIT GALVAN.  </v>
          </cell>
        </row>
        <row r="46">
          <cell r="A46" t="str">
            <v xml:space="preserve">OAJA01020  </v>
          </cell>
          <cell r="B46" t="str">
            <v xml:space="preserve">SUMINIST. E INSTALAR TUBERIA CONDUIT GALV. 3/ </v>
          </cell>
        </row>
        <row r="47">
          <cell r="A47" t="str">
            <v xml:space="preserve">OAJA01040  </v>
          </cell>
          <cell r="B47" t="str">
            <v xml:space="preserve">SUMINIST. E INSTALAR CANAL EN C DE 4" GALV.   </v>
          </cell>
        </row>
        <row r="48">
          <cell r="A48" t="str">
            <v xml:space="preserve">OAJA01060  </v>
          </cell>
          <cell r="B48" t="str">
            <v xml:space="preserve">SUMINISTRAR E INSTALAR CABLE 2/0 AWG DESNUDO  </v>
          </cell>
        </row>
        <row r="49">
          <cell r="A49" t="str">
            <v xml:space="preserve">OAJA01080  </v>
          </cell>
          <cell r="B49" t="str">
            <v xml:space="preserve">SUMINIST. E INSTALAR BREAKER TOTAL. 3X100A TA </v>
          </cell>
        </row>
        <row r="50">
          <cell r="A50" t="str">
            <v xml:space="preserve">OAJA01100  </v>
          </cell>
          <cell r="B50" t="str">
            <v xml:space="preserve">SUMINST. E INSTALAR TUBERIA CONDUIT GALV. DE  </v>
          </cell>
        </row>
        <row r="51">
          <cell r="A51" t="str">
            <v xml:space="preserve">OAJA01120  </v>
          </cell>
          <cell r="B51" t="str">
            <v xml:space="preserve">SUMINIST. E INSTALAR CONDULETA GALV. LB CLASE 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33">
          <cell r="B33" t="str">
            <v xml:space="preserve">ESPECIALIDAD  : </v>
          </cell>
        </row>
      </sheetData>
      <sheetData sheetId="9" refreshError="1"/>
      <sheetData sheetId="10" refreshError="1"/>
      <sheetData sheetId="11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supuesto G"/>
      <sheetName val="Resumen Pres. Obra"/>
      <sheetName val="Pres. Obra"/>
      <sheetName val="APU Bas"/>
      <sheetName val="APU Gen"/>
      <sheetName val="Precios E"/>
      <sheetName val="Resumen C"/>
      <sheetName val="Excavaciones"/>
      <sheetName val="Columnas"/>
      <sheetName val="Placas"/>
      <sheetName val="Mamposteria"/>
      <sheetName val="Muebles M"/>
      <sheetName val="Piscina"/>
      <sheetName val="Puertas"/>
      <sheetName val="Ventanas"/>
      <sheetName val="C. Madera"/>
      <sheetName val="Pisos"/>
      <sheetName val="Cubiertas"/>
      <sheetName val="Dinteles"/>
      <sheetName val="Espacios"/>
      <sheetName val="Areas Ext"/>
      <sheetName val="Areas Int"/>
      <sheetName val="P. Sociales"/>
      <sheetName val="Jornales Hr."/>
      <sheetName val="Cuadrill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ULOS"/>
      <sheetName val="BASE"/>
      <sheetName val="LISTA"/>
      <sheetName val="Duitama-La Palmera"/>
      <sheetName val="CUADRO"/>
      <sheetName val="PRECIOS"/>
      <sheetName val="Análisis de precios"/>
      <sheetName val="BASEDuitama-La Palmera"/>
      <sheetName val="PROGR VER02"/>
      <sheetName val="acta"/>
    </sheetNames>
    <sheetDataSet>
      <sheetData sheetId="0" refreshError="1"/>
      <sheetData sheetId="1" refreshError="1">
        <row r="4">
          <cell r="C4">
            <v>200.1</v>
          </cell>
          <cell r="D4">
            <v>200</v>
          </cell>
          <cell r="F4" t="str">
            <v>Desmonte y limpieza en bosque</v>
          </cell>
          <cell r="G4" t="str">
            <v>Ha</v>
          </cell>
          <cell r="H4" t="str">
            <v>No incluye excavación o descapote</v>
          </cell>
        </row>
        <row r="5">
          <cell r="C5">
            <v>200.2</v>
          </cell>
          <cell r="D5">
            <v>200</v>
          </cell>
          <cell r="F5" t="str">
            <v>Desmonte y limpieza en zonas no boscosas</v>
          </cell>
          <cell r="G5" t="str">
            <v>Ha</v>
          </cell>
        </row>
        <row r="6">
          <cell r="C6">
            <v>201.1</v>
          </cell>
          <cell r="D6">
            <v>201</v>
          </cell>
          <cell r="F6" t="str">
            <v>Demolición de edificaciones</v>
          </cell>
          <cell r="G6" t="str">
            <v>Global</v>
          </cell>
        </row>
        <row r="7">
          <cell r="C7">
            <v>201.2</v>
          </cell>
          <cell r="D7">
            <v>201</v>
          </cell>
          <cell r="F7" t="str">
            <v>Demolición de estructuras</v>
          </cell>
          <cell r="G7" t="str">
            <v>Global</v>
          </cell>
        </row>
        <row r="8">
          <cell r="C8">
            <v>201.3</v>
          </cell>
          <cell r="D8">
            <v>201</v>
          </cell>
          <cell r="F8" t="str">
            <v>Demolición de pavimentos, pisos, andén y bordillos de concreto</v>
          </cell>
          <cell r="G8" t="str">
            <v>Global</v>
          </cell>
        </row>
        <row r="9">
          <cell r="C9">
            <v>201.4</v>
          </cell>
          <cell r="D9">
            <v>201</v>
          </cell>
          <cell r="F9" t="str">
            <v>Demolición de obstáculos</v>
          </cell>
          <cell r="G9" t="str">
            <v>Global</v>
          </cell>
        </row>
        <row r="10">
          <cell r="C10">
            <v>201.5</v>
          </cell>
          <cell r="D10">
            <v>201</v>
          </cell>
          <cell r="F10" t="str">
            <v>Demolición de edificaciones</v>
          </cell>
          <cell r="G10" t="str">
            <v>Un</v>
          </cell>
        </row>
        <row r="11">
          <cell r="C11">
            <v>201.6</v>
          </cell>
          <cell r="D11">
            <v>201</v>
          </cell>
          <cell r="F11" t="str">
            <v>Demolición de estructuras</v>
          </cell>
          <cell r="G11" t="str">
            <v>Un</v>
          </cell>
        </row>
        <row r="12">
          <cell r="C12">
            <v>201.7</v>
          </cell>
          <cell r="D12">
            <v>201</v>
          </cell>
          <cell r="F12" t="str">
            <v>Demolición de pavimentos, pisos, andén y bordillos de concreto</v>
          </cell>
          <cell r="G12" t="str">
            <v>m2</v>
          </cell>
        </row>
        <row r="13">
          <cell r="C13">
            <v>201.8</v>
          </cell>
          <cell r="D13">
            <v>201</v>
          </cell>
          <cell r="F13" t="str">
            <v>Desmontaje y traslado de estructuras metálicas</v>
          </cell>
          <cell r="G13" t="str">
            <v>Un</v>
          </cell>
        </row>
        <row r="14">
          <cell r="C14">
            <v>201.9</v>
          </cell>
          <cell r="D14">
            <v>201</v>
          </cell>
          <cell r="F14" t="str">
            <v>Remoción de especies vegetales</v>
          </cell>
          <cell r="G14" t="str">
            <v>Un</v>
          </cell>
        </row>
        <row r="15">
          <cell r="C15" t="str">
            <v>201.10</v>
          </cell>
          <cell r="D15">
            <v>201</v>
          </cell>
          <cell r="F15" t="str">
            <v>Remoción de obstáculos</v>
          </cell>
          <cell r="G15" t="str">
            <v>Un</v>
          </cell>
        </row>
        <row r="16">
          <cell r="C16">
            <v>201.11</v>
          </cell>
          <cell r="D16">
            <v>201</v>
          </cell>
          <cell r="F16" t="str">
            <v>Remoción de servicios existentes</v>
          </cell>
          <cell r="G16" t="str">
            <v>Un</v>
          </cell>
        </row>
        <row r="17">
          <cell r="C17">
            <v>201.12</v>
          </cell>
          <cell r="D17">
            <v>201</v>
          </cell>
          <cell r="F17" t="str">
            <v>Remoción de alcantarillas</v>
          </cell>
          <cell r="G17" t="str">
            <v>ml</v>
          </cell>
        </row>
        <row r="18">
          <cell r="C18">
            <v>201.13</v>
          </cell>
          <cell r="D18">
            <v>201</v>
          </cell>
          <cell r="F18" t="str">
            <v>Remoción de cercas de alambre</v>
          </cell>
          <cell r="G18" t="str">
            <v>ml</v>
          </cell>
        </row>
        <row r="19">
          <cell r="C19">
            <v>201.14</v>
          </cell>
          <cell r="D19">
            <v>201</v>
          </cell>
          <cell r="F19" t="str">
            <v>Remoción de servicios existentes</v>
          </cell>
          <cell r="G19" t="str">
            <v>ml</v>
          </cell>
        </row>
        <row r="20">
          <cell r="C20">
            <v>201.15</v>
          </cell>
          <cell r="D20">
            <v>201</v>
          </cell>
          <cell r="F20" t="str">
            <v>Remoción de obstáculos</v>
          </cell>
          <cell r="G20" t="str">
            <v>ml</v>
          </cell>
        </row>
        <row r="21">
          <cell r="C21">
            <v>201.16</v>
          </cell>
          <cell r="D21">
            <v>201</v>
          </cell>
          <cell r="E21" t="str">
            <v>201P</v>
          </cell>
          <cell r="F21" t="str">
            <v>Demolición de estructuras</v>
          </cell>
          <cell r="G21" t="str">
            <v>m3</v>
          </cell>
          <cell r="H21" t="str">
            <v>La unidad de pago es el m³</v>
          </cell>
        </row>
        <row r="22">
          <cell r="C22">
            <v>210.1</v>
          </cell>
          <cell r="D22">
            <v>210</v>
          </cell>
          <cell r="F22" t="str">
            <v>Excavación sin clasificar de la explanación, canales y préstamos</v>
          </cell>
          <cell r="G22" t="str">
            <v>m3</v>
          </cell>
          <cell r="H22" t="str">
            <v>No habrá pago por las excavaciones y disposición o desecho de los materiales no utilizados en las zonas de préstamo. No incluye transporte</v>
          </cell>
        </row>
        <row r="23">
          <cell r="C23">
            <v>210.2</v>
          </cell>
          <cell r="D23">
            <v>210</v>
          </cell>
          <cell r="F23" t="str">
            <v>Excavación en roca de la explanación, canales y préstamos</v>
          </cell>
          <cell r="G23" t="str">
            <v>m3</v>
          </cell>
        </row>
        <row r="24">
          <cell r="C24">
            <v>210.3</v>
          </cell>
          <cell r="D24">
            <v>210</v>
          </cell>
          <cell r="F24" t="str">
            <v>Excavación en material común  de la explanación, canales y préstamos</v>
          </cell>
          <cell r="G24" t="str">
            <v>m3</v>
          </cell>
        </row>
        <row r="25">
          <cell r="C25">
            <v>210.4</v>
          </cell>
          <cell r="D25">
            <v>210</v>
          </cell>
          <cell r="E25" t="str">
            <v>210P</v>
          </cell>
          <cell r="F25" t="str">
            <v>Limpieza de canales</v>
          </cell>
          <cell r="G25" t="str">
            <v>m3</v>
          </cell>
        </row>
        <row r="26">
          <cell r="C26">
            <v>211</v>
          </cell>
          <cell r="D26">
            <v>211</v>
          </cell>
          <cell r="F26" t="str">
            <v>Remoción de derrumbes</v>
          </cell>
          <cell r="G26" t="str">
            <v>m3</v>
          </cell>
          <cell r="H26" t="str">
            <v>No incluye el transporte a distancias mayores a 100 ml</v>
          </cell>
        </row>
        <row r="27">
          <cell r="C27">
            <v>220</v>
          </cell>
          <cell r="D27">
            <v>220</v>
          </cell>
          <cell r="F27" t="str">
            <v>Terraplenes</v>
          </cell>
          <cell r="G27" t="str">
            <v>m3</v>
          </cell>
          <cell r="H27" t="str">
            <v>No incluye el suministro de materiales y el transporte</v>
          </cell>
        </row>
        <row r="28">
          <cell r="C28">
            <v>220.1</v>
          </cell>
          <cell r="D28">
            <v>220</v>
          </cell>
          <cell r="E28" t="str">
            <v>220P</v>
          </cell>
          <cell r="F28" t="str">
            <v>Terraplenes</v>
          </cell>
          <cell r="G28" t="str">
            <v>m3</v>
          </cell>
          <cell r="H28" t="str">
            <v>Incluye el suministro y transporte de materiales</v>
          </cell>
        </row>
        <row r="29">
          <cell r="C29">
            <v>221.1</v>
          </cell>
          <cell r="D29">
            <v>221</v>
          </cell>
          <cell r="F29" t="str">
            <v>Pedraplén compacto</v>
          </cell>
          <cell r="G29" t="str">
            <v>m3</v>
          </cell>
          <cell r="H29" t="str">
            <v>No incluye la corona, el suministro de materiales y el transporte</v>
          </cell>
        </row>
        <row r="30">
          <cell r="C30">
            <v>221.2</v>
          </cell>
          <cell r="D30">
            <v>221</v>
          </cell>
          <cell r="F30" t="str">
            <v>Pedraplén suelto</v>
          </cell>
          <cell r="G30" t="str">
            <v>m3</v>
          </cell>
        </row>
        <row r="31">
          <cell r="C31">
            <v>230.1</v>
          </cell>
          <cell r="D31">
            <v>230</v>
          </cell>
          <cell r="F31" t="str">
            <v>Mejoramiento de la subrasante involucrando el suelo existente</v>
          </cell>
          <cell r="G31" t="str">
            <v>m2</v>
          </cell>
          <cell r="H31" t="str">
            <v>No incluye suministro y transporte de material adicionado y transporte de material inadecuado.</v>
          </cell>
        </row>
        <row r="32">
          <cell r="C32">
            <v>230.2</v>
          </cell>
          <cell r="D32">
            <v>230</v>
          </cell>
          <cell r="F32" t="str">
            <v>Mejoramiento de la subrasante empleando únicamente material adicionado</v>
          </cell>
          <cell r="G32" t="str">
            <v>m3</v>
          </cell>
        </row>
        <row r="33">
          <cell r="C33">
            <v>310</v>
          </cell>
          <cell r="D33">
            <v>310</v>
          </cell>
          <cell r="F33" t="str">
            <v>Conformación de la calzada existente</v>
          </cell>
          <cell r="G33" t="str">
            <v>m2</v>
          </cell>
          <cell r="H33" t="str">
            <v>No incluye suministro transporte y colocación de los materiales de afirmado y subbase.</v>
          </cell>
        </row>
        <row r="34">
          <cell r="C34">
            <v>311</v>
          </cell>
          <cell r="D34">
            <v>311</v>
          </cell>
          <cell r="F34" t="str">
            <v>Afirmado</v>
          </cell>
          <cell r="G34" t="str">
            <v>m3</v>
          </cell>
          <cell r="H34" t="str">
            <v>No incluye producto estabilizante</v>
          </cell>
        </row>
        <row r="35">
          <cell r="C35">
            <v>311.10000000000002</v>
          </cell>
          <cell r="D35">
            <v>311</v>
          </cell>
          <cell r="E35" t="str">
            <v>311P</v>
          </cell>
          <cell r="F35" t="str">
            <v>Bacheo con material de afirmado</v>
          </cell>
          <cell r="G35" t="str">
            <v>m3</v>
          </cell>
          <cell r="H35" t="str">
            <v>Varia el cálculo del volumen</v>
          </cell>
        </row>
        <row r="36">
          <cell r="C36">
            <v>311.2</v>
          </cell>
          <cell r="D36">
            <v>311</v>
          </cell>
          <cell r="E36" t="str">
            <v>311P-1</v>
          </cell>
          <cell r="F36" t="str">
            <v>Relleno con material de afirmado</v>
          </cell>
          <cell r="G36" t="str">
            <v>m3</v>
          </cell>
        </row>
        <row r="37">
          <cell r="C37">
            <v>312</v>
          </cell>
          <cell r="E37" t="str">
            <v>312P</v>
          </cell>
          <cell r="F37" t="str">
            <v>Relleno con material de afirmado para realce de cunetas</v>
          </cell>
          <cell r="G37" t="str">
            <v>m3</v>
          </cell>
        </row>
        <row r="38">
          <cell r="C38">
            <v>320.10000000000002</v>
          </cell>
          <cell r="D38">
            <v>320</v>
          </cell>
          <cell r="F38" t="str">
            <v>Subbase granular de C.B.R.&gt; 20%</v>
          </cell>
          <cell r="G38" t="str">
            <v>m3</v>
          </cell>
          <cell r="H38" t="str">
            <v>No incluye producto estabilizante</v>
          </cell>
        </row>
        <row r="39">
          <cell r="C39">
            <v>320.2</v>
          </cell>
          <cell r="D39">
            <v>320</v>
          </cell>
          <cell r="F39" t="str">
            <v>Subbase granular de C.B.R.&gt; 30%</v>
          </cell>
          <cell r="G39" t="str">
            <v>m3</v>
          </cell>
        </row>
        <row r="40">
          <cell r="C40">
            <v>320.3</v>
          </cell>
          <cell r="D40">
            <v>320</v>
          </cell>
          <cell r="F40" t="str">
            <v>Subbase granular de C.B.R.&gt; 40%</v>
          </cell>
          <cell r="G40" t="str">
            <v>m3</v>
          </cell>
        </row>
        <row r="41">
          <cell r="C41">
            <v>320.39999999999998</v>
          </cell>
          <cell r="D41">
            <v>320</v>
          </cell>
          <cell r="F41" t="str">
            <v>Subbase granular para bacheo</v>
          </cell>
          <cell r="G41" t="str">
            <v>m3</v>
          </cell>
        </row>
        <row r="42">
          <cell r="C42">
            <v>330.1</v>
          </cell>
          <cell r="D42">
            <v>330</v>
          </cell>
          <cell r="F42" t="str">
            <v>Base granular</v>
          </cell>
          <cell r="G42" t="str">
            <v>m3</v>
          </cell>
          <cell r="H42" t="str">
            <v>No incluye producto estabilizante</v>
          </cell>
        </row>
        <row r="43">
          <cell r="C43">
            <v>330.2</v>
          </cell>
          <cell r="D43">
            <v>330</v>
          </cell>
          <cell r="F43" t="str">
            <v>Base granular para bacheo</v>
          </cell>
          <cell r="G43" t="str">
            <v>m3</v>
          </cell>
        </row>
        <row r="44">
          <cell r="C44">
            <v>330.3</v>
          </cell>
          <cell r="D44">
            <v>330</v>
          </cell>
          <cell r="E44" t="str">
            <v>330P</v>
          </cell>
          <cell r="F44" t="str">
            <v>Base triturada</v>
          </cell>
          <cell r="G44" t="str">
            <v>m³</v>
          </cell>
        </row>
        <row r="45">
          <cell r="C45">
            <v>340.1</v>
          </cell>
          <cell r="D45">
            <v>340</v>
          </cell>
          <cell r="F45" t="str">
            <v>Base estabilizada con emulsión asfáltica tipo BEE-1</v>
          </cell>
          <cell r="G45" t="str">
            <v>m3</v>
          </cell>
          <cell r="H45" t="str">
            <v>No incluye la emulsión asfáltica</v>
          </cell>
        </row>
        <row r="46">
          <cell r="C46">
            <v>340.2</v>
          </cell>
          <cell r="D46">
            <v>340</v>
          </cell>
          <cell r="F46" t="str">
            <v>Base estabilizada con emulsión asfáltica tipo BEE-2</v>
          </cell>
          <cell r="G46" t="str">
            <v>m3</v>
          </cell>
        </row>
        <row r="47">
          <cell r="C47">
            <v>340.3</v>
          </cell>
          <cell r="D47">
            <v>340</v>
          </cell>
          <cell r="F47" t="str">
            <v>Base estabilizada con emulsión asfáltica tipo BEE-3</v>
          </cell>
          <cell r="G47" t="str">
            <v>m3</v>
          </cell>
        </row>
        <row r="48">
          <cell r="C48">
            <v>341.1</v>
          </cell>
          <cell r="D48">
            <v>341</v>
          </cell>
          <cell r="F48" t="str">
            <v>Base estabilizada con cemento</v>
          </cell>
          <cell r="G48" t="str">
            <v>m3</v>
          </cell>
        </row>
        <row r="49">
          <cell r="C49">
            <v>341.2</v>
          </cell>
          <cell r="D49">
            <v>341</v>
          </cell>
          <cell r="F49" t="str">
            <v>Cemento</v>
          </cell>
          <cell r="G49" t="str">
            <v>Kg</v>
          </cell>
        </row>
        <row r="50">
          <cell r="C50">
            <v>342.1</v>
          </cell>
          <cell r="D50">
            <v>342</v>
          </cell>
          <cell r="F50" t="str">
            <v>Base estabilizada con compuestos multienzimáticos orgánicos tipo BEMO-1</v>
          </cell>
          <cell r="G50" t="str">
            <v>m3</v>
          </cell>
        </row>
        <row r="51">
          <cell r="C51">
            <v>342.2</v>
          </cell>
          <cell r="D51">
            <v>342</v>
          </cell>
          <cell r="F51" t="str">
            <v>Base estabilizada con compuestos multienzimáticos orgánicos tipo BEMO-2</v>
          </cell>
          <cell r="G51" t="str">
            <v>m3</v>
          </cell>
        </row>
        <row r="52">
          <cell r="C52">
            <v>342.3</v>
          </cell>
          <cell r="D52">
            <v>342</v>
          </cell>
          <cell r="F52" t="str">
            <v>Compuesto multienzimático orgánico</v>
          </cell>
          <cell r="G52" t="str">
            <v>Cl</v>
          </cell>
        </row>
        <row r="53">
          <cell r="C53">
            <v>410</v>
          </cell>
          <cell r="D53">
            <v>410</v>
          </cell>
          <cell r="F53" t="str">
            <v>Cemento asfáltico</v>
          </cell>
          <cell r="G53" t="str">
            <v>Kg</v>
          </cell>
        </row>
        <row r="54">
          <cell r="C54">
            <v>411.1</v>
          </cell>
          <cell r="D54">
            <v>411</v>
          </cell>
          <cell r="F54" t="str">
            <v>Emulsión asfáltica de rotura media CRM</v>
          </cell>
          <cell r="G54" t="str">
            <v>Lt</v>
          </cell>
        </row>
        <row r="55">
          <cell r="C55">
            <v>411.2</v>
          </cell>
          <cell r="D55">
            <v>411</v>
          </cell>
          <cell r="F55" t="str">
            <v>Emulsión asfáltica de rotura lenta CRL-1</v>
          </cell>
          <cell r="G55" t="str">
            <v>Lt</v>
          </cell>
        </row>
        <row r="56">
          <cell r="C56">
            <v>411.3</v>
          </cell>
          <cell r="D56">
            <v>411</v>
          </cell>
          <cell r="F56" t="str">
            <v>Emulsión asfáltica de rotura lenta CRL-1h</v>
          </cell>
          <cell r="G56" t="str">
            <v>Lt</v>
          </cell>
        </row>
        <row r="57">
          <cell r="C57">
            <v>413</v>
          </cell>
          <cell r="D57">
            <v>413</v>
          </cell>
          <cell r="F57" t="str">
            <v>Excavación para reparación del pavimento existente</v>
          </cell>
          <cell r="G57" t="str">
            <v>m3</v>
          </cell>
        </row>
        <row r="58">
          <cell r="C58">
            <v>413.1</v>
          </cell>
          <cell r="D58">
            <v>413</v>
          </cell>
          <cell r="E58" t="str">
            <v>413P</v>
          </cell>
          <cell r="F58" t="str">
            <v>Excavación para reparación del pavimento existente</v>
          </cell>
          <cell r="G58" t="str">
            <v>m3</v>
          </cell>
          <cell r="H58" t="str">
            <v>Tiene en cuenta el programa PICO y PALA</v>
          </cell>
        </row>
        <row r="59">
          <cell r="C59">
            <v>420</v>
          </cell>
          <cell r="D59">
            <v>420</v>
          </cell>
          <cell r="F59" t="str">
            <v>Imprimación</v>
          </cell>
          <cell r="G59" t="str">
            <v>m2</v>
          </cell>
        </row>
        <row r="60">
          <cell r="C60">
            <v>421</v>
          </cell>
          <cell r="D60">
            <v>421</v>
          </cell>
          <cell r="F60" t="str">
            <v>Riego de liga</v>
          </cell>
          <cell r="G60" t="str">
            <v>m2</v>
          </cell>
        </row>
        <row r="61">
          <cell r="C61">
            <v>421.1</v>
          </cell>
          <cell r="D61">
            <v>421</v>
          </cell>
          <cell r="F61" t="str">
            <v>Riego de liga (cemento asfáltico)</v>
          </cell>
          <cell r="G61" t="str">
            <v>m2</v>
          </cell>
        </row>
        <row r="62">
          <cell r="C62">
            <v>421.2</v>
          </cell>
          <cell r="D62">
            <v>421</v>
          </cell>
          <cell r="F62" t="str">
            <v>Riego de liga (emulsión asfáltica)</v>
          </cell>
          <cell r="G62" t="str">
            <v>m2</v>
          </cell>
        </row>
        <row r="63">
          <cell r="C63">
            <v>430</v>
          </cell>
          <cell r="D63">
            <v>430</v>
          </cell>
          <cell r="F63" t="str">
            <v>Tratamiento superficial simple</v>
          </cell>
          <cell r="G63" t="str">
            <v>m2</v>
          </cell>
        </row>
        <row r="64">
          <cell r="C64">
            <v>431</v>
          </cell>
          <cell r="D64">
            <v>431</v>
          </cell>
          <cell r="F64" t="str">
            <v>Tratamiento superficial doble</v>
          </cell>
          <cell r="G64" t="str">
            <v>m2</v>
          </cell>
        </row>
        <row r="65">
          <cell r="C65">
            <v>432</v>
          </cell>
          <cell r="D65">
            <v>432</v>
          </cell>
          <cell r="F65" t="str">
            <v>Sello de arena - asfalto</v>
          </cell>
          <cell r="G65" t="str">
            <v>m2</v>
          </cell>
        </row>
        <row r="66">
          <cell r="C66">
            <v>433</v>
          </cell>
          <cell r="D66">
            <v>433</v>
          </cell>
          <cell r="F66" t="str">
            <v>Lechada asfáltica</v>
          </cell>
          <cell r="G66" t="str">
            <v>m2</v>
          </cell>
        </row>
        <row r="67">
          <cell r="C67">
            <v>434</v>
          </cell>
          <cell r="E67" t="str">
            <v>434P</v>
          </cell>
          <cell r="F67" t="str">
            <v>Sello de grietas</v>
          </cell>
          <cell r="G67" t="str">
            <v>ml</v>
          </cell>
        </row>
        <row r="68">
          <cell r="C68">
            <v>435</v>
          </cell>
          <cell r="E68" t="str">
            <v>435P</v>
          </cell>
          <cell r="F68" t="str">
            <v>Sello de juntas de pavimento de concreto hidráulico</v>
          </cell>
          <cell r="G68" t="str">
            <v>ml</v>
          </cell>
        </row>
        <row r="69">
          <cell r="C69">
            <v>440.1</v>
          </cell>
          <cell r="D69">
            <v>440</v>
          </cell>
          <cell r="F69" t="str">
            <v>Mezcla densa en frío tipo MDF-1</v>
          </cell>
          <cell r="G69" t="str">
            <v>m3</v>
          </cell>
          <cell r="H69" t="str">
            <v>No incluye suministro y almacenamiento del cemento asfáltico</v>
          </cell>
        </row>
        <row r="70">
          <cell r="C70">
            <v>440.2</v>
          </cell>
          <cell r="D70">
            <v>440</v>
          </cell>
          <cell r="F70" t="str">
            <v>Mezcla densa en frío tipo MDF-2</v>
          </cell>
          <cell r="G70" t="str">
            <v>m3</v>
          </cell>
        </row>
        <row r="71">
          <cell r="C71">
            <v>440.3</v>
          </cell>
          <cell r="D71">
            <v>440</v>
          </cell>
          <cell r="F71" t="str">
            <v>Mezcla densa en frío tipo MDF-3</v>
          </cell>
          <cell r="G71" t="str">
            <v>m3</v>
          </cell>
        </row>
        <row r="72">
          <cell r="C72">
            <v>440.5</v>
          </cell>
          <cell r="D72">
            <v>440</v>
          </cell>
          <cell r="F72" t="str">
            <v>Mezcla densa en frío para bacheo</v>
          </cell>
          <cell r="G72" t="str">
            <v>m3</v>
          </cell>
        </row>
        <row r="73">
          <cell r="C73">
            <v>441.1</v>
          </cell>
          <cell r="D73">
            <v>441</v>
          </cell>
          <cell r="F73" t="str">
            <v>Mezcla abierta en frío tipo MAF-1</v>
          </cell>
          <cell r="G73" t="str">
            <v>m3</v>
          </cell>
        </row>
        <row r="74">
          <cell r="C74">
            <v>441.2</v>
          </cell>
          <cell r="D74">
            <v>441</v>
          </cell>
          <cell r="F74" t="str">
            <v>Mezcla abierta en frío tipo MAF-2</v>
          </cell>
          <cell r="G74" t="str">
            <v>m3</v>
          </cell>
        </row>
        <row r="75">
          <cell r="C75">
            <v>441.3</v>
          </cell>
          <cell r="D75">
            <v>441</v>
          </cell>
          <cell r="F75" t="str">
            <v>Mezcla abierta en frío tipo MAF-3</v>
          </cell>
          <cell r="G75" t="str">
            <v>m3</v>
          </cell>
        </row>
        <row r="76">
          <cell r="C76">
            <v>441.4</v>
          </cell>
          <cell r="D76">
            <v>441</v>
          </cell>
          <cell r="F76" t="str">
            <v>Mezcla abierta en frío para bacheo</v>
          </cell>
          <cell r="G76" t="str">
            <v>m3</v>
          </cell>
        </row>
        <row r="77">
          <cell r="C77">
            <v>450.1</v>
          </cell>
          <cell r="D77">
            <v>450</v>
          </cell>
          <cell r="F77" t="str">
            <v>Mezcla densa en caliente tipo MDC-1</v>
          </cell>
          <cell r="G77" t="str">
            <v>m3</v>
          </cell>
        </row>
        <row r="78">
          <cell r="C78">
            <v>450.2</v>
          </cell>
          <cell r="D78">
            <v>450</v>
          </cell>
          <cell r="F78" t="str">
            <v>Mezcla densa en caliente tipo MDC-2</v>
          </cell>
          <cell r="G78" t="str">
            <v>m3</v>
          </cell>
        </row>
        <row r="79">
          <cell r="C79">
            <v>450.3</v>
          </cell>
          <cell r="D79">
            <v>450</v>
          </cell>
          <cell r="F79" t="str">
            <v>Mezcla densa en caliente tipo MDC-3</v>
          </cell>
          <cell r="G79" t="str">
            <v>m3</v>
          </cell>
        </row>
        <row r="80">
          <cell r="C80">
            <v>450.4</v>
          </cell>
          <cell r="D80">
            <v>450</v>
          </cell>
          <cell r="F80" t="str">
            <v>Mezcla densa en caliente para bacheo</v>
          </cell>
          <cell r="G80" t="str">
            <v>m3</v>
          </cell>
        </row>
        <row r="81">
          <cell r="C81">
            <v>450.5</v>
          </cell>
          <cell r="D81">
            <v>450</v>
          </cell>
          <cell r="E81" t="str">
            <v>450P</v>
          </cell>
          <cell r="F81" t="str">
            <v>Parcheo con mezcla densa en caliente tipo MDC-2</v>
          </cell>
          <cell r="G81" t="str">
            <v>m3</v>
          </cell>
          <cell r="H81" t="str">
            <v>Incluye cajeo, riego de liga, suministro y transporte del cemento asfáltico</v>
          </cell>
        </row>
        <row r="82">
          <cell r="C82">
            <v>450.6</v>
          </cell>
          <cell r="D82">
            <v>450</v>
          </cell>
          <cell r="E82" t="str">
            <v>450P-1</v>
          </cell>
          <cell r="F82" t="str">
            <v>Mezcla densa en caliente tipo MDC-2</v>
          </cell>
          <cell r="G82" t="str">
            <v>m3</v>
          </cell>
          <cell r="H82" t="str">
            <v>Incluye riego de liga, suministro y transporte del cemento asfáltico</v>
          </cell>
        </row>
        <row r="83">
          <cell r="C83">
            <v>450.7</v>
          </cell>
          <cell r="D83">
            <v>450</v>
          </cell>
          <cell r="E83" t="str">
            <v>450P-1</v>
          </cell>
          <cell r="F83" t="str">
            <v>Mezcla densa en caliente tipo MDC-1</v>
          </cell>
          <cell r="G83" t="str">
            <v>m3</v>
          </cell>
          <cell r="H83" t="str">
            <v>Incluye riego de liga, suministro y transporte del cemento asfáltico</v>
          </cell>
        </row>
        <row r="84">
          <cell r="C84">
            <v>450.8</v>
          </cell>
          <cell r="D84">
            <v>450</v>
          </cell>
          <cell r="E84" t="str">
            <v>450P-1</v>
          </cell>
          <cell r="F84" t="str">
            <v>Mezcla densa en caliente tipo MDC-3</v>
          </cell>
          <cell r="G84" t="str">
            <v>m3</v>
          </cell>
          <cell r="H84" t="str">
            <v>Incluye riego de liga, suministro y transporte del cemento asfáltico</v>
          </cell>
        </row>
        <row r="85">
          <cell r="C85">
            <v>450.9</v>
          </cell>
          <cell r="D85">
            <v>450</v>
          </cell>
          <cell r="E85" t="str">
            <v>450P-2</v>
          </cell>
          <cell r="F85" t="str">
            <v>Parcheo con fresado y mezcla densa en caliente tipo MDC-2</v>
          </cell>
          <cell r="G85" t="str">
            <v>m3</v>
          </cell>
          <cell r="H85" t="str">
            <v>Incluye cajeo, riego de liga, suministro y transporte del cemento asfáltico</v>
          </cell>
        </row>
        <row r="86">
          <cell r="C86">
            <v>450.11</v>
          </cell>
          <cell r="D86">
            <v>450</v>
          </cell>
          <cell r="E86" t="str">
            <v>450P-3</v>
          </cell>
          <cell r="F86" t="str">
            <v>Mezcla densa en caliente tipo MDC-1 para bacheo</v>
          </cell>
          <cell r="G86" t="str">
            <v>m3</v>
          </cell>
          <cell r="H86" t="str">
            <v>Incluye riego de liga, suministro y transporte del cemento asfáltico</v>
          </cell>
        </row>
        <row r="87">
          <cell r="C87">
            <v>450.12</v>
          </cell>
          <cell r="D87">
            <v>450</v>
          </cell>
          <cell r="E87" t="str">
            <v>450P-3</v>
          </cell>
          <cell r="F87" t="str">
            <v>Mezcla densa en caliente tipo MDC-1 para bacheo</v>
          </cell>
          <cell r="G87" t="str">
            <v>m3</v>
          </cell>
          <cell r="H87" t="str">
            <v>Incluye cajeo, riego de liga, suministro y transporte del cemento asfáltico</v>
          </cell>
        </row>
        <row r="88">
          <cell r="C88">
            <v>450.13</v>
          </cell>
          <cell r="D88">
            <v>450</v>
          </cell>
          <cell r="E88" t="str">
            <v>450P-3</v>
          </cell>
          <cell r="F88" t="str">
            <v>Mezcla densa en caliente tipo MDC-2 para bacheo</v>
          </cell>
          <cell r="G88" t="str">
            <v>m3</v>
          </cell>
          <cell r="H88" t="str">
            <v>Incluye cajeo, riego de liga, suministro y transporte del cemento asfáltico</v>
          </cell>
        </row>
        <row r="89">
          <cell r="C89">
            <v>450.14</v>
          </cell>
          <cell r="D89">
            <v>450</v>
          </cell>
          <cell r="E89" t="str">
            <v>450P-1</v>
          </cell>
          <cell r="F89" t="str">
            <v>Mezcla densa en caliente tipo MDC-1</v>
          </cell>
          <cell r="G89" t="str">
            <v>m3</v>
          </cell>
          <cell r="H89" t="str">
            <v>Incluye suministro y transporte del cemento asfáltico</v>
          </cell>
        </row>
        <row r="90">
          <cell r="C90">
            <v>450.15</v>
          </cell>
          <cell r="D90">
            <v>450</v>
          </cell>
          <cell r="E90" t="str">
            <v>450P-1</v>
          </cell>
          <cell r="F90" t="str">
            <v>Mezcla densa en caliente tipo MDC-2</v>
          </cell>
          <cell r="G90" t="str">
            <v>m3</v>
          </cell>
          <cell r="H90" t="str">
            <v>Incluye suministro y transporte del cemento asfáltico</v>
          </cell>
        </row>
        <row r="91">
          <cell r="C91">
            <v>450.16</v>
          </cell>
          <cell r="D91">
            <v>450</v>
          </cell>
          <cell r="E91" t="str">
            <v>450P</v>
          </cell>
          <cell r="F91" t="str">
            <v>Parcheo con mezcla densa en caliente tipo MDC-2</v>
          </cell>
          <cell r="G91" t="str">
            <v>m3</v>
          </cell>
          <cell r="H91" t="str">
            <v>Incluye estudios y diseños, cajeo, riego de liga, suministro y transporte del cemento asfáltico</v>
          </cell>
        </row>
        <row r="92">
          <cell r="C92">
            <v>450.17</v>
          </cell>
          <cell r="D92">
            <v>450</v>
          </cell>
          <cell r="E92" t="str">
            <v>450P-1</v>
          </cell>
          <cell r="F92" t="str">
            <v>Mezcla densa en caliente tipo MDC-2</v>
          </cell>
          <cell r="G92" t="str">
            <v>m3</v>
          </cell>
          <cell r="H92" t="str">
            <v>Incluye estudios y diseños, riego de liga, suministro y transporte del cemento asfáltico</v>
          </cell>
        </row>
        <row r="93">
          <cell r="C93">
            <v>450.18</v>
          </cell>
          <cell r="D93">
            <v>450</v>
          </cell>
          <cell r="E93" t="str">
            <v>450P</v>
          </cell>
          <cell r="F93" t="str">
            <v>Parcheo con mezcla densa en caliente tipo MDC-2</v>
          </cell>
          <cell r="G93" t="str">
            <v>m3</v>
          </cell>
          <cell r="H93" t="str">
            <v>Incluye riego de liga, suministro y transporte del cemento asfáltico</v>
          </cell>
        </row>
        <row r="94">
          <cell r="C94">
            <v>450.19</v>
          </cell>
          <cell r="D94">
            <v>450</v>
          </cell>
          <cell r="E94" t="str">
            <v>450P-3</v>
          </cell>
          <cell r="F94" t="str">
            <v>Mezcla densa en caliente tipo MDC-2 para bacheo</v>
          </cell>
          <cell r="G94" t="str">
            <v>m3</v>
          </cell>
          <cell r="H94" t="str">
            <v>Incluye riego de liga, suministro y transporte del cemento asfáltico</v>
          </cell>
        </row>
        <row r="95">
          <cell r="C95">
            <v>450.21</v>
          </cell>
          <cell r="D95">
            <v>450</v>
          </cell>
          <cell r="E95" t="str">
            <v>450P-1</v>
          </cell>
          <cell r="F95" t="str">
            <v>Mezcla densa en caliente tipo MDC-3</v>
          </cell>
          <cell r="G95" t="str">
            <v>m3</v>
          </cell>
          <cell r="H95" t="str">
            <v>Incluye estudios y diseños, riego de liga, suministro y transporte del cemento asfáltico</v>
          </cell>
        </row>
        <row r="96">
          <cell r="C96">
            <v>450.22</v>
          </cell>
          <cell r="D96">
            <v>450</v>
          </cell>
          <cell r="E96" t="str">
            <v>450P</v>
          </cell>
          <cell r="F96" t="str">
            <v>Parcheo con mezcla densa en caliente tipo MDC-3</v>
          </cell>
          <cell r="G96" t="str">
            <v>m3</v>
          </cell>
          <cell r="H96" t="str">
            <v>Incluye estudios y diseños, cajeo, riego de liga, suministro y transporte del cemento asfáltico</v>
          </cell>
        </row>
        <row r="97">
          <cell r="C97">
            <v>450.23</v>
          </cell>
          <cell r="D97">
            <v>450</v>
          </cell>
          <cell r="E97" t="str">
            <v>450P-1</v>
          </cell>
          <cell r="F97" t="str">
            <v>Mezcla densa en caliente tipo MDC-1</v>
          </cell>
          <cell r="G97" t="str">
            <v>m3</v>
          </cell>
          <cell r="H97" t="str">
            <v>Incluye estudios y diseños y suministro y transporte del cemento asfáltico</v>
          </cell>
        </row>
        <row r="98">
          <cell r="C98">
            <v>450.24</v>
          </cell>
          <cell r="D98">
            <v>450</v>
          </cell>
          <cell r="E98" t="str">
            <v>450P-1</v>
          </cell>
          <cell r="F98" t="str">
            <v>Mezcla densa en caliente tipo MDC-2</v>
          </cell>
          <cell r="G98" t="str">
            <v>m3</v>
          </cell>
          <cell r="H98" t="str">
            <v>Incluye estudios y diseños y suministro y transporte del cemento asfáltico</v>
          </cell>
        </row>
        <row r="99">
          <cell r="C99">
            <v>450.25</v>
          </cell>
          <cell r="D99">
            <v>450</v>
          </cell>
          <cell r="E99" t="str">
            <v>450P</v>
          </cell>
          <cell r="F99" t="str">
            <v>Parcheo con mezcla densa en caliente tipo MDC-2</v>
          </cell>
          <cell r="G99" t="str">
            <v>m3</v>
          </cell>
          <cell r="H99" t="str">
            <v>Incluye estudios y diseños, riego de liga, suministro y transporte del cemento asfáltico</v>
          </cell>
        </row>
        <row r="100">
          <cell r="C100">
            <v>450.26</v>
          </cell>
          <cell r="D100">
            <v>450</v>
          </cell>
          <cell r="E100" t="str">
            <v>450P-3</v>
          </cell>
          <cell r="F100" t="str">
            <v>Mezcla densa en caliente tipo MDC-2 para bacheo</v>
          </cell>
          <cell r="G100" t="str">
            <v>m3</v>
          </cell>
          <cell r="H100" t="str">
            <v>Incluye estudios y diseños, suministro y transporte del cemento asfáltico</v>
          </cell>
        </row>
        <row r="101">
          <cell r="C101">
            <v>451.1</v>
          </cell>
          <cell r="D101">
            <v>451</v>
          </cell>
          <cell r="F101" t="str">
            <v>Mezcla abierta en caliente tipo MAC-1</v>
          </cell>
          <cell r="G101" t="str">
            <v>m3</v>
          </cell>
        </row>
        <row r="102">
          <cell r="C102">
            <v>451.2</v>
          </cell>
          <cell r="D102">
            <v>451</v>
          </cell>
          <cell r="F102" t="str">
            <v>Mezcla abierta en caliente tipo MAC-2</v>
          </cell>
          <cell r="G102" t="str">
            <v>m3</v>
          </cell>
        </row>
        <row r="103">
          <cell r="C103">
            <v>451.3</v>
          </cell>
          <cell r="D103">
            <v>451</v>
          </cell>
          <cell r="F103" t="str">
            <v>Mezcla abierta en caliente tipo MAC-3</v>
          </cell>
          <cell r="G103" t="str">
            <v>m3</v>
          </cell>
        </row>
        <row r="104">
          <cell r="C104">
            <v>451.4</v>
          </cell>
          <cell r="D104">
            <v>451</v>
          </cell>
          <cell r="E104" t="str">
            <v>451P</v>
          </cell>
          <cell r="F104" t="str">
            <v>Mezcla abierta en caliente tipo MAC-3</v>
          </cell>
          <cell r="G104" t="str">
            <v>m3</v>
          </cell>
          <cell r="H104" t="str">
            <v>Incluye suministro y transporte del cemento asfáltico</v>
          </cell>
        </row>
        <row r="105">
          <cell r="C105">
            <v>460</v>
          </cell>
          <cell r="D105">
            <v>460</v>
          </cell>
          <cell r="F105" t="str">
            <v>Fresado de pavimento asfáltico</v>
          </cell>
          <cell r="G105" t="str">
            <v>m2</v>
          </cell>
        </row>
        <row r="106">
          <cell r="C106">
            <v>460.1</v>
          </cell>
          <cell r="D106">
            <v>460</v>
          </cell>
          <cell r="E106" t="str">
            <v>460P</v>
          </cell>
          <cell r="F106" t="str">
            <v>Fresado de pavimento asfáltico</v>
          </cell>
          <cell r="G106" t="str">
            <v>m³</v>
          </cell>
          <cell r="H106" t="str">
            <v>La unidad de medida es el metro cúbico</v>
          </cell>
        </row>
        <row r="107">
          <cell r="C107">
            <v>461</v>
          </cell>
          <cell r="D107">
            <v>461</v>
          </cell>
          <cell r="F107" t="str">
            <v>Pavimento asfáltico reciclado en frío</v>
          </cell>
          <cell r="G107" t="str">
            <v>m3</v>
          </cell>
          <cell r="H107" t="str">
            <v>No incluye suministro y almacenamiento del cemento asfáltico o la emulsión.</v>
          </cell>
        </row>
        <row r="108">
          <cell r="C108">
            <v>461.1</v>
          </cell>
          <cell r="D108">
            <v>461</v>
          </cell>
          <cell r="E108" t="str">
            <v>461P</v>
          </cell>
          <cell r="F108" t="str">
            <v>Pavimento asfáltico reciclado en frío</v>
          </cell>
          <cell r="G108" t="str">
            <v>m3</v>
          </cell>
          <cell r="H108" t="str">
            <v>Incluye el cemento asfáltico o la emulsión asfáltica</v>
          </cell>
        </row>
        <row r="109">
          <cell r="C109">
            <v>461.2</v>
          </cell>
          <cell r="D109">
            <v>461</v>
          </cell>
          <cell r="E109" t="str">
            <v>461P-1</v>
          </cell>
          <cell r="F109" t="str">
            <v>Pavimento asfáltico reciclado en frío</v>
          </cell>
          <cell r="G109" t="str">
            <v>m3</v>
          </cell>
          <cell r="H109" t="str">
            <v>Incluye estudios y diseños</v>
          </cell>
        </row>
        <row r="110">
          <cell r="C110">
            <v>461.3</v>
          </cell>
          <cell r="D110">
            <v>461</v>
          </cell>
          <cell r="E110" t="str">
            <v>461P-1</v>
          </cell>
          <cell r="F110" t="str">
            <v>Pavimento asfáltico reciclado en frío</v>
          </cell>
          <cell r="G110" t="str">
            <v>m3</v>
          </cell>
          <cell r="H110" t="str">
            <v>Incluye estudios y diseños y el cemento asfáltico o la emulsión.</v>
          </cell>
        </row>
        <row r="111">
          <cell r="C111">
            <v>462.1</v>
          </cell>
          <cell r="D111">
            <v>462</v>
          </cell>
          <cell r="F111" t="str">
            <v>Pavimento asfáltico reciclado en caliente tipo MDC-1</v>
          </cell>
          <cell r="G111" t="str">
            <v>m3</v>
          </cell>
          <cell r="H111" t="str">
            <v>No incluye suministro y almacenamiento del cemento asfáltico o la emulsión. Tampoco el agente rejuvenecedor</v>
          </cell>
        </row>
        <row r="112">
          <cell r="C112">
            <v>462.2</v>
          </cell>
          <cell r="D112">
            <v>462</v>
          </cell>
          <cell r="F112" t="str">
            <v>Pavimento asfáltico reciclado en caliente tipo MDC-2</v>
          </cell>
          <cell r="G112" t="str">
            <v>m3</v>
          </cell>
        </row>
        <row r="113">
          <cell r="C113">
            <v>462.3</v>
          </cell>
          <cell r="D113">
            <v>462</v>
          </cell>
          <cell r="F113" t="str">
            <v>Pavimento asfáltico reciclado en caliente tipo MDC-3</v>
          </cell>
          <cell r="G113" t="str">
            <v>m3</v>
          </cell>
        </row>
        <row r="114">
          <cell r="C114">
            <v>462.4</v>
          </cell>
          <cell r="D114">
            <v>462</v>
          </cell>
          <cell r="F114" t="str">
            <v>Pavimento asfáltico reciclado en caliente para bacheo</v>
          </cell>
          <cell r="G114" t="str">
            <v>m3</v>
          </cell>
        </row>
        <row r="115">
          <cell r="C115">
            <v>470</v>
          </cell>
          <cell r="E115" t="str">
            <v>470P</v>
          </cell>
          <cell r="F115" t="str">
            <v>Asfalto Natural (Asfaltita)</v>
          </cell>
          <cell r="G115" t="str">
            <v>m3</v>
          </cell>
        </row>
        <row r="116">
          <cell r="C116">
            <v>500</v>
          </cell>
          <cell r="D116">
            <v>500</v>
          </cell>
          <cell r="F116" t="str">
            <v>Pavimento de concreto hidráulico</v>
          </cell>
          <cell r="G116" t="str">
            <v>m3</v>
          </cell>
          <cell r="H116" t="str">
            <v>No incluye la preparación de la superficie existente</v>
          </cell>
        </row>
        <row r="117">
          <cell r="C117">
            <v>501</v>
          </cell>
          <cell r="E117" t="str">
            <v>501P</v>
          </cell>
          <cell r="F117" t="str">
            <v>Corte en losas de pavimento rígido</v>
          </cell>
          <cell r="G117" t="str">
            <v>ml</v>
          </cell>
        </row>
        <row r="118">
          <cell r="C118">
            <v>510</v>
          </cell>
          <cell r="D118">
            <v>510</v>
          </cell>
          <cell r="F118" t="str">
            <v>Pavimento de adoquines de concreto</v>
          </cell>
          <cell r="G118" t="str">
            <v>m2</v>
          </cell>
          <cell r="H118" t="str">
            <v>No incluye la preparación de la superficie existente. Tampoco las obras de confinamiento del pavimento.</v>
          </cell>
        </row>
        <row r="119">
          <cell r="C119">
            <v>510.1</v>
          </cell>
          <cell r="D119">
            <v>510</v>
          </cell>
          <cell r="E119" t="str">
            <v>510P</v>
          </cell>
          <cell r="F119" t="str">
            <v>Andenes en adoquín peatonal</v>
          </cell>
          <cell r="G119" t="str">
            <v>m2</v>
          </cell>
        </row>
        <row r="120">
          <cell r="C120">
            <v>510.2</v>
          </cell>
          <cell r="D120">
            <v>510</v>
          </cell>
          <cell r="E120" t="str">
            <v>510P</v>
          </cell>
          <cell r="F120" t="str">
            <v>Andenes en adoquín estructural vehicular Tipo 1</v>
          </cell>
          <cell r="G120" t="str">
            <v>m2</v>
          </cell>
        </row>
        <row r="121">
          <cell r="C121">
            <v>510.3</v>
          </cell>
          <cell r="D121">
            <v>510</v>
          </cell>
          <cell r="E121" t="str">
            <v>510P</v>
          </cell>
          <cell r="F121" t="str">
            <v>Andenes en adoquín estructural vehicular Tipo 2</v>
          </cell>
          <cell r="G121" t="str">
            <v>m2</v>
          </cell>
        </row>
        <row r="122">
          <cell r="C122">
            <v>600.1</v>
          </cell>
          <cell r="D122">
            <v>600</v>
          </cell>
          <cell r="F122" t="str">
            <v>Excavaciones varias sin clasificar</v>
          </cell>
          <cell r="G122" t="str">
            <v>m3</v>
          </cell>
        </row>
        <row r="123">
          <cell r="C123">
            <v>600.20000000000005</v>
          </cell>
          <cell r="D123">
            <v>600</v>
          </cell>
          <cell r="F123" t="str">
            <v>Excavaciones varias en roca en seco</v>
          </cell>
          <cell r="G123" t="str">
            <v>m3</v>
          </cell>
        </row>
        <row r="124">
          <cell r="C124">
            <v>600.29999999999995</v>
          </cell>
          <cell r="D124">
            <v>600</v>
          </cell>
          <cell r="F124" t="str">
            <v>Excavaciones varias en roca bajo agua</v>
          </cell>
          <cell r="G124" t="str">
            <v>m3</v>
          </cell>
        </row>
        <row r="125">
          <cell r="C125">
            <v>600.4</v>
          </cell>
          <cell r="D125">
            <v>600</v>
          </cell>
          <cell r="F125" t="str">
            <v>Excavaciones varias en material común en seco</v>
          </cell>
          <cell r="G125" t="str">
            <v>m3</v>
          </cell>
        </row>
        <row r="126">
          <cell r="C126">
            <v>600.5</v>
          </cell>
          <cell r="D126">
            <v>600</v>
          </cell>
          <cell r="F126" t="str">
            <v>Excavaciones varias en material común bajo agua</v>
          </cell>
          <cell r="G126" t="str">
            <v>m3</v>
          </cell>
        </row>
        <row r="127">
          <cell r="C127">
            <v>600.6</v>
          </cell>
          <cell r="D127">
            <v>600</v>
          </cell>
          <cell r="E127" t="str">
            <v>600P</v>
          </cell>
          <cell r="F127" t="str">
            <v>Excavaciones varias sin clasificar</v>
          </cell>
          <cell r="G127" t="str">
            <v>m3</v>
          </cell>
          <cell r="H127" t="str">
            <v>Tiene en cuenta el programa PICO y PALA</v>
          </cell>
        </row>
        <row r="128">
          <cell r="C128">
            <v>600.70000000000005</v>
          </cell>
          <cell r="D128">
            <v>600</v>
          </cell>
          <cell r="E128" t="str">
            <v>600P</v>
          </cell>
          <cell r="F128" t="str">
            <v>Excavaciones varias en material común en seco</v>
          </cell>
          <cell r="G128" t="str">
            <v>m3</v>
          </cell>
          <cell r="H128" t="str">
            <v>Tiene en cuenta el programa PICO y PALA</v>
          </cell>
        </row>
        <row r="129">
          <cell r="C129">
            <v>600.79999999999995</v>
          </cell>
          <cell r="D129">
            <v>600</v>
          </cell>
          <cell r="E129" t="str">
            <v>600P</v>
          </cell>
          <cell r="F129" t="str">
            <v>Excavaciones varias en material común bajo agua</v>
          </cell>
          <cell r="G129" t="str">
            <v>m3</v>
          </cell>
          <cell r="H129" t="str">
            <v>Tiene en cuenta el programa PICO y PALA</v>
          </cell>
        </row>
        <row r="130">
          <cell r="C130">
            <v>600.9</v>
          </cell>
          <cell r="D130">
            <v>600</v>
          </cell>
          <cell r="E130" t="str">
            <v>600P</v>
          </cell>
          <cell r="F130" t="str">
            <v>Excavaciones varias en roca bajo agua</v>
          </cell>
          <cell r="G130" t="str">
            <v>m³</v>
          </cell>
          <cell r="H130" t="str">
            <v>Tiene en cuenta el programa PICO y PALA</v>
          </cell>
        </row>
        <row r="131">
          <cell r="C131">
            <v>601.1</v>
          </cell>
          <cell r="D131">
            <v>601</v>
          </cell>
          <cell r="F131" t="str">
            <v>Excavaciones varias en roca en seco</v>
          </cell>
          <cell r="G131" t="str">
            <v>m3</v>
          </cell>
        </row>
        <row r="132">
          <cell r="C132">
            <v>601.20000000000005</v>
          </cell>
          <cell r="D132">
            <v>601</v>
          </cell>
          <cell r="F132" t="str">
            <v>Excavaciones varias en roca bajo agua</v>
          </cell>
          <cell r="G132" t="str">
            <v>m3</v>
          </cell>
        </row>
        <row r="133">
          <cell r="C133">
            <v>601.29999999999995</v>
          </cell>
          <cell r="D133">
            <v>601</v>
          </cell>
          <cell r="F133" t="str">
            <v>Excavaciones varias en material común en seco</v>
          </cell>
          <cell r="G133" t="str">
            <v>m3</v>
          </cell>
        </row>
        <row r="134">
          <cell r="C134">
            <v>601.4</v>
          </cell>
          <cell r="D134">
            <v>601</v>
          </cell>
          <cell r="F134" t="str">
            <v>Excavaciones varias en material común bajo agua</v>
          </cell>
          <cell r="G134" t="str">
            <v>m3</v>
          </cell>
        </row>
        <row r="135">
          <cell r="C135">
            <v>610.1</v>
          </cell>
          <cell r="D135">
            <v>610</v>
          </cell>
          <cell r="F135" t="str">
            <v>Rellenos para estructuras</v>
          </cell>
          <cell r="G135" t="str">
            <v>m3</v>
          </cell>
          <cell r="H135" t="str">
            <v>No incluye la preparación de la superficie sobre la que irá el relleno.</v>
          </cell>
        </row>
        <row r="136">
          <cell r="C136">
            <v>610.20000000000005</v>
          </cell>
          <cell r="D136">
            <v>610</v>
          </cell>
          <cell r="F136" t="str">
            <v>Material filtrante</v>
          </cell>
          <cell r="G136" t="str">
            <v>m3</v>
          </cell>
        </row>
        <row r="137">
          <cell r="C137">
            <v>612</v>
          </cell>
          <cell r="E137" t="str">
            <v>612P</v>
          </cell>
          <cell r="F137" t="str">
            <v>Geobloques</v>
          </cell>
          <cell r="G137" t="str">
            <v>m3</v>
          </cell>
        </row>
        <row r="138">
          <cell r="C138">
            <v>620.1</v>
          </cell>
          <cell r="D138">
            <v>620</v>
          </cell>
          <cell r="F138" t="str">
            <v>Pilotes prefabricados de concreto</v>
          </cell>
          <cell r="G138" t="str">
            <v>ml</v>
          </cell>
        </row>
        <row r="139">
          <cell r="C139">
            <v>620.20000000000005</v>
          </cell>
          <cell r="D139">
            <v>620</v>
          </cell>
          <cell r="F139" t="str">
            <v>Extensión de pilotes</v>
          </cell>
          <cell r="G139" t="str">
            <v>ml</v>
          </cell>
        </row>
        <row r="140">
          <cell r="C140">
            <v>620.29999999999995</v>
          </cell>
          <cell r="D140">
            <v>620</v>
          </cell>
          <cell r="F140" t="str">
            <v>Prueba de carga</v>
          </cell>
          <cell r="G140" t="str">
            <v>Un</v>
          </cell>
        </row>
        <row r="141">
          <cell r="C141">
            <v>621.1</v>
          </cell>
          <cell r="D141">
            <v>621</v>
          </cell>
          <cell r="F141" t="str">
            <v>Pilote de concreto fundido in-situ de diámetro____</v>
          </cell>
          <cell r="G141" t="str">
            <v>ml</v>
          </cell>
        </row>
        <row r="142">
          <cell r="C142">
            <v>621.20000000000005</v>
          </cell>
          <cell r="D142">
            <v>621</v>
          </cell>
          <cell r="F142" t="str">
            <v>Base acampanada</v>
          </cell>
          <cell r="G142" t="str">
            <v>m3</v>
          </cell>
        </row>
        <row r="143">
          <cell r="C143">
            <v>621.29999999999995</v>
          </cell>
          <cell r="D143">
            <v>621</v>
          </cell>
          <cell r="F143" t="str">
            <v>Pilote de prueba de diámetro ____</v>
          </cell>
          <cell r="G143" t="str">
            <v>ml</v>
          </cell>
        </row>
        <row r="144">
          <cell r="C144">
            <v>621.4</v>
          </cell>
          <cell r="D144">
            <v>621</v>
          </cell>
          <cell r="F144" t="str">
            <v>Base acampanada de prueba</v>
          </cell>
          <cell r="G144" t="str">
            <v>m3</v>
          </cell>
        </row>
        <row r="145">
          <cell r="C145">
            <v>621.5</v>
          </cell>
          <cell r="D145">
            <v>621</v>
          </cell>
          <cell r="F145" t="str">
            <v>Camisa permanente de diámetro exterior ____</v>
          </cell>
          <cell r="G145" t="str">
            <v>ml</v>
          </cell>
        </row>
        <row r="146">
          <cell r="C146">
            <v>621.6</v>
          </cell>
          <cell r="D146">
            <v>621</v>
          </cell>
          <cell r="F146" t="str">
            <v>Prueba de carga</v>
          </cell>
          <cell r="G146" t="str">
            <v>Un</v>
          </cell>
        </row>
        <row r="147">
          <cell r="C147">
            <v>622.1</v>
          </cell>
          <cell r="D147">
            <v>622</v>
          </cell>
          <cell r="F147" t="str">
            <v>Tablestacado de madera</v>
          </cell>
          <cell r="G147" t="str">
            <v>m2</v>
          </cell>
        </row>
        <row r="148">
          <cell r="C148">
            <v>622.20000000000005</v>
          </cell>
          <cell r="D148">
            <v>622</v>
          </cell>
          <cell r="F148" t="str">
            <v>Tablestacado metálico</v>
          </cell>
          <cell r="G148" t="str">
            <v>m2</v>
          </cell>
        </row>
        <row r="149">
          <cell r="C149">
            <v>622.29999999999995</v>
          </cell>
          <cell r="D149">
            <v>622</v>
          </cell>
          <cell r="F149" t="str">
            <v>Tablestacado de concreto reforzado</v>
          </cell>
          <cell r="G149" t="str">
            <v>m2</v>
          </cell>
        </row>
        <row r="150">
          <cell r="C150">
            <v>622.4</v>
          </cell>
          <cell r="D150">
            <v>622</v>
          </cell>
          <cell r="F150" t="str">
            <v>Tablestacado de concreto preesforzado</v>
          </cell>
          <cell r="G150" t="str">
            <v>m2</v>
          </cell>
        </row>
        <row r="151">
          <cell r="C151">
            <v>622.5</v>
          </cell>
          <cell r="D151">
            <v>622</v>
          </cell>
          <cell r="F151" t="str">
            <v>Corte del extremo superior del elemento</v>
          </cell>
          <cell r="G151" t="str">
            <v>ml</v>
          </cell>
        </row>
        <row r="152">
          <cell r="C152">
            <v>622.6</v>
          </cell>
          <cell r="D152">
            <v>622</v>
          </cell>
          <cell r="E152" t="str">
            <v>622P</v>
          </cell>
          <cell r="F152" t="str">
            <v>Tablestacado metálico</v>
          </cell>
          <cell r="G152" t="str">
            <v>ml</v>
          </cell>
          <cell r="H152" t="str">
            <v>La unidad de medida es el metro lineal</v>
          </cell>
        </row>
        <row r="153">
          <cell r="C153">
            <v>623.1</v>
          </cell>
          <cell r="E153" t="str">
            <v>623P</v>
          </cell>
          <cell r="F153" t="str">
            <v>Suministro e hincamiento de rieles</v>
          </cell>
          <cell r="G153" t="str">
            <v>ml</v>
          </cell>
        </row>
        <row r="154">
          <cell r="C154">
            <v>623.20000000000005</v>
          </cell>
          <cell r="E154" t="str">
            <v>623P</v>
          </cell>
          <cell r="F154" t="str">
            <v>Suministro e instalación de rieles</v>
          </cell>
          <cell r="G154" t="str">
            <v>ml</v>
          </cell>
        </row>
        <row r="155">
          <cell r="C155">
            <v>630.1</v>
          </cell>
          <cell r="D155">
            <v>630</v>
          </cell>
          <cell r="F155" t="str">
            <v>Concreto Clase A</v>
          </cell>
          <cell r="G155" t="str">
            <v>m3</v>
          </cell>
        </row>
        <row r="156">
          <cell r="C156">
            <v>630.20000000000005</v>
          </cell>
          <cell r="D156">
            <v>630</v>
          </cell>
          <cell r="F156" t="str">
            <v>Concreto Clase B</v>
          </cell>
          <cell r="G156" t="str">
            <v>m3</v>
          </cell>
        </row>
        <row r="157">
          <cell r="C157">
            <v>630.29999999999995</v>
          </cell>
          <cell r="D157">
            <v>630</v>
          </cell>
          <cell r="F157" t="str">
            <v>Concreto Clase C</v>
          </cell>
          <cell r="G157" t="str">
            <v>m3</v>
          </cell>
        </row>
        <row r="158">
          <cell r="C158">
            <v>630.4</v>
          </cell>
          <cell r="D158">
            <v>630</v>
          </cell>
          <cell r="F158" t="str">
            <v>Concreto Clase D</v>
          </cell>
          <cell r="G158" t="str">
            <v>m3</v>
          </cell>
        </row>
        <row r="159">
          <cell r="C159">
            <v>630.5</v>
          </cell>
          <cell r="D159">
            <v>630</v>
          </cell>
          <cell r="F159" t="str">
            <v>Concreto Clase E</v>
          </cell>
          <cell r="G159" t="str">
            <v>m3</v>
          </cell>
        </row>
        <row r="160">
          <cell r="C160">
            <v>630.6</v>
          </cell>
          <cell r="D160">
            <v>630</v>
          </cell>
          <cell r="F160" t="str">
            <v>Concreto Clase F</v>
          </cell>
          <cell r="G160" t="str">
            <v>m3</v>
          </cell>
        </row>
        <row r="161">
          <cell r="C161">
            <v>630.70000000000005</v>
          </cell>
          <cell r="D161">
            <v>630</v>
          </cell>
          <cell r="F161" t="str">
            <v>Concreto Clase G</v>
          </cell>
          <cell r="G161" t="str">
            <v>m3</v>
          </cell>
        </row>
        <row r="162">
          <cell r="C162">
            <v>630.79999999999995</v>
          </cell>
          <cell r="D162">
            <v>630</v>
          </cell>
          <cell r="E162" t="str">
            <v>630P</v>
          </cell>
          <cell r="F162" t="str">
            <v>Concreto Clase A con aditivo</v>
          </cell>
          <cell r="G162" t="str">
            <v>m3</v>
          </cell>
        </row>
        <row r="163">
          <cell r="C163">
            <v>630.9</v>
          </cell>
          <cell r="D163">
            <v>630</v>
          </cell>
          <cell r="E163" t="str">
            <v>630P</v>
          </cell>
          <cell r="F163" t="str">
            <v>Concreto Clase D con aditivo</v>
          </cell>
          <cell r="G163" t="str">
            <v>m3</v>
          </cell>
        </row>
        <row r="164">
          <cell r="C164">
            <v>630.1</v>
          </cell>
          <cell r="D164">
            <v>630</v>
          </cell>
          <cell r="E164" t="str">
            <v>630P-1</v>
          </cell>
          <cell r="F164" t="str">
            <v>Realce de cabezotes de alcantarillas</v>
          </cell>
          <cell r="G164" t="str">
            <v>m3</v>
          </cell>
        </row>
        <row r="165">
          <cell r="C165">
            <v>630.11</v>
          </cell>
          <cell r="D165">
            <v>630</v>
          </cell>
          <cell r="E165" t="str">
            <v>630P-2</v>
          </cell>
          <cell r="F165" t="str">
            <v>Realce de bordillo de cunetas</v>
          </cell>
          <cell r="G165" t="str">
            <v>m3</v>
          </cell>
        </row>
        <row r="166">
          <cell r="C166">
            <v>630.12</v>
          </cell>
          <cell r="D166">
            <v>630</v>
          </cell>
          <cell r="E166" t="str">
            <v>630P-3</v>
          </cell>
          <cell r="F166" t="str">
            <v>Concreto Clase G para cimientos</v>
          </cell>
          <cell r="G166" t="str">
            <v>m3</v>
          </cell>
        </row>
        <row r="167">
          <cell r="C167">
            <v>630.13</v>
          </cell>
          <cell r="D167">
            <v>630</v>
          </cell>
          <cell r="E167" t="str">
            <v>630P-3</v>
          </cell>
          <cell r="F167" t="str">
            <v>Concreto Clase G para elevaciones</v>
          </cell>
          <cell r="G167" t="str">
            <v>m3</v>
          </cell>
        </row>
        <row r="168">
          <cell r="C168">
            <v>630.14</v>
          </cell>
          <cell r="D168">
            <v>630</v>
          </cell>
          <cell r="E168" t="str">
            <v>630P-4</v>
          </cell>
          <cell r="F168" t="str">
            <v>Recubrimiento con malla y mortero 1:4, e=5cm</v>
          </cell>
          <cell r="G168" t="str">
            <v>m2</v>
          </cell>
        </row>
        <row r="169">
          <cell r="C169">
            <v>632</v>
          </cell>
          <cell r="D169">
            <v>632</v>
          </cell>
          <cell r="F169" t="str">
            <v>Baranda de concreto</v>
          </cell>
          <cell r="G169" t="str">
            <v>ml</v>
          </cell>
          <cell r="H169" t="str">
            <v>No incluye el acero de refuerzo</v>
          </cell>
        </row>
        <row r="170">
          <cell r="C170">
            <v>632.1</v>
          </cell>
          <cell r="E170" t="str">
            <v>632P</v>
          </cell>
          <cell r="F170" t="str">
            <v>Baranda metálica tubular</v>
          </cell>
          <cell r="G170" t="str">
            <v>ml</v>
          </cell>
        </row>
        <row r="171">
          <cell r="C171">
            <v>640.1</v>
          </cell>
          <cell r="D171">
            <v>640</v>
          </cell>
          <cell r="F171" t="str">
            <v>Acero de refuerzo Grado 37</v>
          </cell>
          <cell r="G171" t="str">
            <v>Kg</v>
          </cell>
        </row>
        <row r="172">
          <cell r="C172">
            <v>640.20000000000005</v>
          </cell>
          <cell r="D172">
            <v>640</v>
          </cell>
          <cell r="F172" t="str">
            <v>Acero de refuerzo Grado 40</v>
          </cell>
          <cell r="G172" t="str">
            <v>Kg</v>
          </cell>
        </row>
        <row r="173">
          <cell r="C173">
            <v>640.29999999999995</v>
          </cell>
          <cell r="D173">
            <v>640</v>
          </cell>
          <cell r="F173" t="str">
            <v>Acero de refuerzo Grado 60</v>
          </cell>
          <cell r="G173" t="str">
            <v>Kg</v>
          </cell>
        </row>
        <row r="174">
          <cell r="C174">
            <v>641</v>
          </cell>
          <cell r="D174">
            <v>641</v>
          </cell>
          <cell r="F174" t="str">
            <v>Acero de preesfuerzo</v>
          </cell>
          <cell r="G174" t="str">
            <v>t-m</v>
          </cell>
        </row>
        <row r="175">
          <cell r="C175">
            <v>642.1</v>
          </cell>
          <cell r="D175">
            <v>642</v>
          </cell>
          <cell r="F175" t="str">
            <v>Apoyo elastomérico</v>
          </cell>
          <cell r="G175" t="str">
            <v>Un</v>
          </cell>
        </row>
        <row r="176">
          <cell r="C176">
            <v>642.20000000000005</v>
          </cell>
          <cell r="D176">
            <v>642</v>
          </cell>
          <cell r="F176" t="str">
            <v>Sello para juntas de puentes</v>
          </cell>
          <cell r="G176" t="str">
            <v>ml</v>
          </cell>
        </row>
        <row r="177">
          <cell r="C177">
            <v>643</v>
          </cell>
          <cell r="E177" t="str">
            <v>643P</v>
          </cell>
          <cell r="F177" t="str">
            <v>Suministro e instalación de juntas de dilatación</v>
          </cell>
          <cell r="G177" t="str">
            <v>ml</v>
          </cell>
        </row>
        <row r="178">
          <cell r="C178">
            <v>644</v>
          </cell>
          <cell r="E178" t="str">
            <v>644P</v>
          </cell>
          <cell r="F178" t="str">
            <v>Suministro e instalación de sellos para juntas de puentes</v>
          </cell>
          <cell r="G178" t="str">
            <v>ml</v>
          </cell>
        </row>
        <row r="179">
          <cell r="C179">
            <v>645</v>
          </cell>
          <cell r="E179" t="str">
            <v>645P</v>
          </cell>
          <cell r="F179" t="str">
            <v>Rejilla en varilla (2.0m x 2.52 m), D=1".</v>
          </cell>
          <cell r="G179" t="str">
            <v>Un</v>
          </cell>
        </row>
        <row r="180">
          <cell r="C180">
            <v>646</v>
          </cell>
          <cell r="E180" t="str">
            <v>646P</v>
          </cell>
          <cell r="F180" t="str">
            <v>Anclajes o Tiebacks</v>
          </cell>
          <cell r="G180" t="str">
            <v>ml</v>
          </cell>
        </row>
        <row r="181">
          <cell r="C181">
            <v>650.1</v>
          </cell>
          <cell r="D181">
            <v>650</v>
          </cell>
          <cell r="F181" t="str">
            <v>Diseño y fabricación de estructura metálica</v>
          </cell>
          <cell r="G181" t="str">
            <v>Kg</v>
          </cell>
        </row>
        <row r="182">
          <cell r="C182">
            <v>650.20000000000005</v>
          </cell>
          <cell r="D182">
            <v>650</v>
          </cell>
          <cell r="F182" t="str">
            <v>Fabricación de la estructura metálica</v>
          </cell>
          <cell r="G182" t="str">
            <v>Kg</v>
          </cell>
        </row>
        <row r="183">
          <cell r="C183">
            <v>650.29999999999995</v>
          </cell>
          <cell r="D183">
            <v>650</v>
          </cell>
          <cell r="F183" t="str">
            <v>Transporte de estructura metálica</v>
          </cell>
          <cell r="G183" t="str">
            <v>Kg</v>
          </cell>
        </row>
        <row r="184">
          <cell r="C184">
            <v>650.4</v>
          </cell>
          <cell r="D184">
            <v>650</v>
          </cell>
          <cell r="F184" t="str">
            <v>Montaje y pintura de estructura metálica</v>
          </cell>
          <cell r="G184" t="str">
            <v>Kg</v>
          </cell>
        </row>
        <row r="185">
          <cell r="C185">
            <v>660.1</v>
          </cell>
          <cell r="D185">
            <v>660</v>
          </cell>
          <cell r="F185" t="str">
            <v>Tubería de concreto simple de diámetro 450 mm</v>
          </cell>
          <cell r="G185" t="str">
            <v>ml</v>
          </cell>
        </row>
        <row r="186">
          <cell r="C186">
            <v>660.2</v>
          </cell>
          <cell r="D186">
            <v>660</v>
          </cell>
          <cell r="F186" t="str">
            <v>Tubería de concreto simple de diámetro 600 mm</v>
          </cell>
          <cell r="G186" t="str">
            <v>ml</v>
          </cell>
        </row>
        <row r="187">
          <cell r="C187">
            <v>660.3</v>
          </cell>
          <cell r="D187">
            <v>660</v>
          </cell>
          <cell r="F187" t="str">
            <v>Tubería de concreto simple de diámetro 750 mm</v>
          </cell>
          <cell r="G187" t="str">
            <v>ml</v>
          </cell>
        </row>
        <row r="188">
          <cell r="C188">
            <v>660.4</v>
          </cell>
          <cell r="E188" t="str">
            <v>660P</v>
          </cell>
          <cell r="F188" t="str">
            <v>Tubería perforada de gres de 6 pulgadas de diámetro</v>
          </cell>
          <cell r="G188" t="str">
            <v>ml</v>
          </cell>
        </row>
        <row r="189">
          <cell r="C189">
            <v>661</v>
          </cell>
          <cell r="D189">
            <v>661</v>
          </cell>
          <cell r="F189" t="str">
            <v>Tubería de concreto reforzado de 900 mm diámetro interior</v>
          </cell>
          <cell r="G189" t="str">
            <v>ml</v>
          </cell>
        </row>
        <row r="190">
          <cell r="C190">
            <v>662.1</v>
          </cell>
          <cell r="D190">
            <v>662</v>
          </cell>
          <cell r="F190" t="str">
            <v>Tubería corrugada de acero galvanizado de lámina calibre __ y diámetro __ mm</v>
          </cell>
          <cell r="G190" t="str">
            <v>ml</v>
          </cell>
        </row>
        <row r="191">
          <cell r="C191">
            <v>662.2</v>
          </cell>
          <cell r="D191">
            <v>662</v>
          </cell>
          <cell r="F191" t="str">
            <v>Tubería corrugada de acero con recubrimiento bituminoso de lámina calibre __ y diámetro __ mm</v>
          </cell>
          <cell r="G191" t="str">
            <v>ml</v>
          </cell>
        </row>
        <row r="192">
          <cell r="C192">
            <v>669.1</v>
          </cell>
          <cell r="E192" t="str">
            <v>669P</v>
          </cell>
          <cell r="F192" t="str">
            <v>Andenes de sección 2m de ancho x 0.12 m de espesor</v>
          </cell>
          <cell r="G192" t="str">
            <v>m2</v>
          </cell>
        </row>
        <row r="193">
          <cell r="C193">
            <v>670.1</v>
          </cell>
          <cell r="D193">
            <v>670</v>
          </cell>
          <cell r="F193" t="str">
            <v>Disipadores de energía y sedimentadores en gaviones</v>
          </cell>
          <cell r="G193" t="str">
            <v>m3</v>
          </cell>
        </row>
        <row r="194">
          <cell r="C194">
            <v>670.2</v>
          </cell>
          <cell r="D194">
            <v>670</v>
          </cell>
          <cell r="F194" t="str">
            <v>Disipadores de energía y sedimentadores en concreto ciclópeo</v>
          </cell>
          <cell r="G194" t="str">
            <v>m3</v>
          </cell>
        </row>
        <row r="195">
          <cell r="C195">
            <v>671</v>
          </cell>
          <cell r="D195">
            <v>671</v>
          </cell>
          <cell r="F195" t="str">
            <v>Cunetas revestidas en concreto</v>
          </cell>
          <cell r="G195" t="str">
            <v>m3</v>
          </cell>
        </row>
        <row r="196">
          <cell r="C196">
            <v>671.1</v>
          </cell>
          <cell r="D196">
            <v>671</v>
          </cell>
          <cell r="E196" t="str">
            <v>671P</v>
          </cell>
          <cell r="F196" t="str">
            <v>Cunetas revestidas en concreto clase D, Sección # 1 y Sección No. 2</v>
          </cell>
          <cell r="G196" t="str">
            <v>m3</v>
          </cell>
        </row>
        <row r="197">
          <cell r="C197">
            <v>672</v>
          </cell>
          <cell r="D197">
            <v>672</v>
          </cell>
          <cell r="F197" t="str">
            <v>Bordillo</v>
          </cell>
          <cell r="G197" t="str">
            <v>ml</v>
          </cell>
        </row>
        <row r="198">
          <cell r="C198">
            <v>672.1</v>
          </cell>
          <cell r="D198">
            <v>672</v>
          </cell>
          <cell r="E198" t="str">
            <v>672P</v>
          </cell>
          <cell r="F198" t="str">
            <v>Realce de bordillo</v>
          </cell>
          <cell r="G198" t="str">
            <v>ml</v>
          </cell>
        </row>
        <row r="199">
          <cell r="C199">
            <v>673</v>
          </cell>
          <cell r="D199">
            <v>673</v>
          </cell>
          <cell r="F199" t="str">
            <v>Material filtrante</v>
          </cell>
          <cell r="G199" t="str">
            <v>m3</v>
          </cell>
        </row>
        <row r="200">
          <cell r="C200">
            <v>673.1</v>
          </cell>
          <cell r="D200">
            <v>673</v>
          </cell>
          <cell r="E200" t="str">
            <v>673P</v>
          </cell>
          <cell r="F200" t="str">
            <v>Dren horizontal 0-10 m</v>
          </cell>
          <cell r="G200" t="str">
            <v>ml</v>
          </cell>
        </row>
        <row r="201">
          <cell r="C201">
            <v>673.2</v>
          </cell>
          <cell r="D201">
            <v>673</v>
          </cell>
          <cell r="E201" t="str">
            <v>673P</v>
          </cell>
          <cell r="F201" t="str">
            <v>Dren horizontal 0-30 m</v>
          </cell>
          <cell r="G201" t="str">
            <v>ml</v>
          </cell>
        </row>
        <row r="202">
          <cell r="C202">
            <v>673.3</v>
          </cell>
          <cell r="D202">
            <v>673</v>
          </cell>
          <cell r="E202" t="str">
            <v>673P-1</v>
          </cell>
          <cell r="F202" t="str">
            <v>Filtros geocompuestos Tipo Geodren o Pack drain</v>
          </cell>
          <cell r="G202" t="str">
            <v>ml</v>
          </cell>
        </row>
        <row r="203">
          <cell r="C203">
            <v>673.4</v>
          </cell>
          <cell r="D203">
            <v>673</v>
          </cell>
          <cell r="E203" t="str">
            <v>673P-2</v>
          </cell>
          <cell r="F203" t="str">
            <v>Material filtrante, entre 3" y 6", para dren profundo</v>
          </cell>
          <cell r="G203" t="str">
            <v>ml</v>
          </cell>
        </row>
        <row r="204">
          <cell r="C204">
            <v>674.1</v>
          </cell>
          <cell r="E204" t="str">
            <v>674P</v>
          </cell>
          <cell r="F204" t="str">
            <v>Nivelación y reconstrucción de pozos de inspección</v>
          </cell>
          <cell r="G204" t="str">
            <v>Un</v>
          </cell>
        </row>
        <row r="205">
          <cell r="C205">
            <v>674.2</v>
          </cell>
          <cell r="E205" t="str">
            <v>674P</v>
          </cell>
          <cell r="F205" t="str">
            <v>Nivelación y reconstrucción de sumideros</v>
          </cell>
          <cell r="G205" t="str">
            <v>Un</v>
          </cell>
        </row>
        <row r="206">
          <cell r="C206">
            <v>674.3</v>
          </cell>
          <cell r="E206" t="str">
            <v>674P</v>
          </cell>
          <cell r="F206" t="str">
            <v>Nivelación y reconstrucción de cajas de válvulas de la EAAB</v>
          </cell>
          <cell r="G206" t="str">
            <v>Un</v>
          </cell>
        </row>
        <row r="207">
          <cell r="C207">
            <v>674.4</v>
          </cell>
          <cell r="E207" t="str">
            <v>674P</v>
          </cell>
          <cell r="F207" t="str">
            <v>Nivelación y reconstrucción de cajas de energía de CODENSA</v>
          </cell>
          <cell r="G207" t="str">
            <v>Un</v>
          </cell>
        </row>
        <row r="208">
          <cell r="C208">
            <v>674.5</v>
          </cell>
          <cell r="E208" t="str">
            <v>674P</v>
          </cell>
          <cell r="F208" t="str">
            <v>Nivelación y reconstrucción de cajas de la ETB</v>
          </cell>
          <cell r="G208" t="str">
            <v>Un</v>
          </cell>
        </row>
        <row r="209">
          <cell r="C209">
            <v>675</v>
          </cell>
          <cell r="E209" t="str">
            <v>675P</v>
          </cell>
          <cell r="F209" t="str">
            <v>Caja de inspección para alumbrado público</v>
          </cell>
          <cell r="G209" t="str">
            <v>Un</v>
          </cell>
        </row>
        <row r="210">
          <cell r="C210">
            <v>678.1</v>
          </cell>
          <cell r="E210" t="str">
            <v>678P</v>
          </cell>
          <cell r="F210" t="str">
            <v>Suministro y colocación de ductos de PVC o similar</v>
          </cell>
          <cell r="G210" t="str">
            <v>ml</v>
          </cell>
        </row>
        <row r="211">
          <cell r="C211">
            <v>680.1</v>
          </cell>
          <cell r="D211">
            <v>680</v>
          </cell>
          <cell r="F211" t="str">
            <v>Escamas en concreto</v>
          </cell>
          <cell r="G211" t="str">
            <v>m2</v>
          </cell>
        </row>
        <row r="212">
          <cell r="C212">
            <v>680.2</v>
          </cell>
          <cell r="D212">
            <v>680</v>
          </cell>
          <cell r="F212" t="str">
            <v>Armadura galvanizada</v>
          </cell>
          <cell r="G212" t="str">
            <v>ml</v>
          </cell>
        </row>
        <row r="213">
          <cell r="C213">
            <v>680.3</v>
          </cell>
          <cell r="D213">
            <v>680</v>
          </cell>
          <cell r="F213" t="str">
            <v>Relleno granular para tierra armada</v>
          </cell>
          <cell r="G213" t="str">
            <v>m3</v>
          </cell>
        </row>
        <row r="214">
          <cell r="C214">
            <v>681.1</v>
          </cell>
          <cell r="D214">
            <v>681</v>
          </cell>
          <cell r="F214" t="str">
            <v>Gaviones</v>
          </cell>
          <cell r="G214" t="str">
            <v>m3</v>
          </cell>
        </row>
        <row r="215">
          <cell r="C215">
            <v>682</v>
          </cell>
          <cell r="D215">
            <v>682</v>
          </cell>
          <cell r="F215" t="str">
            <v>Muro de contención de suelo reforzado con geotextil</v>
          </cell>
          <cell r="G215" t="str">
            <v>m3</v>
          </cell>
          <cell r="H215" t="str">
            <v>No incluye geotextil ni recubrimiento del muro</v>
          </cell>
        </row>
        <row r="216">
          <cell r="C216">
            <v>682.1</v>
          </cell>
          <cell r="E216" t="str">
            <v>682P</v>
          </cell>
          <cell r="F216" t="str">
            <v>Geotextil para refuerzo</v>
          </cell>
          <cell r="G216" t="str">
            <v>m²</v>
          </cell>
        </row>
        <row r="217">
          <cell r="C217">
            <v>682.2</v>
          </cell>
          <cell r="E217" t="str">
            <v>682P</v>
          </cell>
          <cell r="F217" t="str">
            <v>Suministro y colocación de malla de gallinero recubierta con mortero</v>
          </cell>
          <cell r="G217" t="str">
            <v>m²</v>
          </cell>
        </row>
        <row r="218">
          <cell r="C218">
            <v>682.3</v>
          </cell>
          <cell r="E218" t="str">
            <v>682P</v>
          </cell>
          <cell r="F218" t="str">
            <v>Relleno para muro de tierra</v>
          </cell>
          <cell r="G218" t="str">
            <v>m³</v>
          </cell>
        </row>
        <row r="219">
          <cell r="C219">
            <v>683</v>
          </cell>
          <cell r="E219" t="str">
            <v>683P</v>
          </cell>
          <cell r="F219" t="str">
            <v>Bolsacretos en concreto Clase F</v>
          </cell>
          <cell r="G219" t="str">
            <v>m3</v>
          </cell>
        </row>
        <row r="220">
          <cell r="C220">
            <v>683.1</v>
          </cell>
          <cell r="E220" t="str">
            <v>683P-1</v>
          </cell>
          <cell r="F220" t="str">
            <v>Bolsacretos en concreto Clase D</v>
          </cell>
          <cell r="G220" t="str">
            <v>m³</v>
          </cell>
        </row>
        <row r="221">
          <cell r="C221">
            <v>700.1</v>
          </cell>
          <cell r="D221">
            <v>700</v>
          </cell>
          <cell r="F221" t="str">
            <v>Línea de demarcación</v>
          </cell>
          <cell r="G221" t="str">
            <v>ml</v>
          </cell>
        </row>
        <row r="222">
          <cell r="C222">
            <v>700.2</v>
          </cell>
          <cell r="D222">
            <v>700</v>
          </cell>
          <cell r="F222" t="str">
            <v>Marca vial</v>
          </cell>
          <cell r="G222" t="str">
            <v>m2</v>
          </cell>
        </row>
        <row r="223">
          <cell r="C223">
            <v>700.3</v>
          </cell>
          <cell r="D223">
            <v>700</v>
          </cell>
          <cell r="E223" t="str">
            <v>700P</v>
          </cell>
          <cell r="F223" t="str">
            <v>Línea de demarcación sobre concreto rígido</v>
          </cell>
          <cell r="G223" t="str">
            <v>ml</v>
          </cell>
        </row>
        <row r="224">
          <cell r="C224">
            <v>701</v>
          </cell>
          <cell r="D224">
            <v>701</v>
          </cell>
          <cell r="F224" t="str">
            <v>Tacha reflectiva</v>
          </cell>
          <cell r="G224" t="str">
            <v>Un</v>
          </cell>
        </row>
        <row r="225">
          <cell r="C225">
            <v>710.1</v>
          </cell>
          <cell r="D225">
            <v>710</v>
          </cell>
          <cell r="F225" t="str">
            <v>Señal de tránsito grupo I</v>
          </cell>
          <cell r="G225" t="str">
            <v>Un</v>
          </cell>
        </row>
        <row r="226">
          <cell r="C226">
            <v>710.2</v>
          </cell>
          <cell r="D226">
            <v>710</v>
          </cell>
          <cell r="F226" t="str">
            <v>Señal de tránsito grupo II</v>
          </cell>
          <cell r="G226" t="str">
            <v>Un</v>
          </cell>
        </row>
        <row r="227">
          <cell r="C227">
            <v>710.3</v>
          </cell>
          <cell r="D227">
            <v>710</v>
          </cell>
          <cell r="F227" t="str">
            <v>Señal de tránsito grupo III</v>
          </cell>
          <cell r="G227" t="str">
            <v>Un</v>
          </cell>
        </row>
        <row r="228">
          <cell r="C228">
            <v>710.4</v>
          </cell>
          <cell r="D228">
            <v>710</v>
          </cell>
          <cell r="F228" t="str">
            <v>Señal de tránsito grupo IV</v>
          </cell>
          <cell r="G228" t="str">
            <v>Un</v>
          </cell>
        </row>
        <row r="229">
          <cell r="C229">
            <v>710.5</v>
          </cell>
          <cell r="D229">
            <v>710</v>
          </cell>
          <cell r="F229" t="str">
            <v>Señal de tránsito grupo V</v>
          </cell>
          <cell r="G229" t="str">
            <v>m2</v>
          </cell>
        </row>
        <row r="230">
          <cell r="C230">
            <v>710.6</v>
          </cell>
          <cell r="D230">
            <v>710</v>
          </cell>
          <cell r="E230" t="str">
            <v>710P</v>
          </cell>
          <cell r="F230" t="str">
            <v>Suministro e intalación de pasavías</v>
          </cell>
          <cell r="G230" t="str">
            <v>Un</v>
          </cell>
        </row>
        <row r="231">
          <cell r="C231">
            <v>720</v>
          </cell>
          <cell r="D231">
            <v>720</v>
          </cell>
          <cell r="F231" t="str">
            <v>Poste de kilometraje</v>
          </cell>
          <cell r="G231" t="str">
            <v>Un</v>
          </cell>
        </row>
        <row r="232">
          <cell r="C232">
            <v>730.1</v>
          </cell>
          <cell r="D232">
            <v>730</v>
          </cell>
          <cell r="F232" t="str">
            <v>Defensa metálica</v>
          </cell>
          <cell r="G232" t="str">
            <v>ml</v>
          </cell>
        </row>
        <row r="233">
          <cell r="C233">
            <v>730.2</v>
          </cell>
          <cell r="D233">
            <v>730</v>
          </cell>
          <cell r="F233" t="str">
            <v>Sección final</v>
          </cell>
          <cell r="G233" t="str">
            <v>Un</v>
          </cell>
        </row>
        <row r="234">
          <cell r="C234">
            <v>730.3</v>
          </cell>
          <cell r="D234">
            <v>730</v>
          </cell>
          <cell r="F234" t="str">
            <v>Sección de tope</v>
          </cell>
          <cell r="G234" t="str">
            <v>Un</v>
          </cell>
        </row>
        <row r="235">
          <cell r="C235">
            <v>731</v>
          </cell>
          <cell r="E235" t="str">
            <v>731P</v>
          </cell>
          <cell r="F235" t="str">
            <v>Amortiguadores para defensa metálica</v>
          </cell>
          <cell r="G235" t="str">
            <v>Un</v>
          </cell>
        </row>
        <row r="236">
          <cell r="C236">
            <v>740</v>
          </cell>
          <cell r="D236">
            <v>740</v>
          </cell>
          <cell r="F236" t="str">
            <v>Captafaros</v>
          </cell>
          <cell r="G236" t="str">
            <v>Un</v>
          </cell>
        </row>
        <row r="237">
          <cell r="C237">
            <v>741</v>
          </cell>
          <cell r="E237" t="str">
            <v>741P</v>
          </cell>
          <cell r="F237" t="str">
            <v>Pintura de muros</v>
          </cell>
          <cell r="G237" t="str">
            <v>m2</v>
          </cell>
        </row>
        <row r="238">
          <cell r="C238">
            <v>741.1</v>
          </cell>
          <cell r="E238" t="str">
            <v>741P-1</v>
          </cell>
          <cell r="F238" t="str">
            <v>Pintura de muros</v>
          </cell>
          <cell r="G238" t="str">
            <v>m2</v>
          </cell>
        </row>
        <row r="239">
          <cell r="C239">
            <v>750</v>
          </cell>
          <cell r="E239" t="str">
            <v>750P</v>
          </cell>
          <cell r="F239" t="str">
            <v>Bandas sonoras reductoras de velocidad</v>
          </cell>
          <cell r="G239" t="str">
            <v>m2</v>
          </cell>
        </row>
        <row r="240">
          <cell r="C240">
            <v>800.1</v>
          </cell>
          <cell r="D240">
            <v>800</v>
          </cell>
          <cell r="F240" t="str">
            <v>Cerca de alambre de púas con postes de madera</v>
          </cell>
          <cell r="G240" t="str">
            <v>ml</v>
          </cell>
        </row>
        <row r="241">
          <cell r="C241">
            <v>800.2</v>
          </cell>
          <cell r="D241">
            <v>800</v>
          </cell>
          <cell r="F241" t="str">
            <v>Cerca de alambre de púas con postes de concreto</v>
          </cell>
          <cell r="G241" t="str">
            <v>ml</v>
          </cell>
        </row>
        <row r="242">
          <cell r="C242">
            <v>800.3</v>
          </cell>
          <cell r="D242">
            <v>800</v>
          </cell>
          <cell r="F242" t="str">
            <v>Cerca de malla con postes de madera</v>
          </cell>
          <cell r="G242" t="str">
            <v>ml</v>
          </cell>
        </row>
        <row r="243">
          <cell r="C243">
            <v>800.4</v>
          </cell>
          <cell r="D243">
            <v>800</v>
          </cell>
          <cell r="F243" t="str">
            <v>Cerca de malla con postes de concreto</v>
          </cell>
          <cell r="G243" t="str">
            <v>ml</v>
          </cell>
        </row>
        <row r="244">
          <cell r="C244">
            <v>810.1</v>
          </cell>
          <cell r="D244">
            <v>810</v>
          </cell>
          <cell r="F244" t="str">
            <v>Empradización de taludes con bloques de césped</v>
          </cell>
          <cell r="G244" t="str">
            <v>m2</v>
          </cell>
          <cell r="H244" t="str">
            <v>No incluye transporte de materiales</v>
          </cell>
        </row>
        <row r="245">
          <cell r="C245">
            <v>810.2</v>
          </cell>
          <cell r="D245">
            <v>810</v>
          </cell>
          <cell r="F245" t="str">
            <v>Empradización de taludes con tierra orgánica y semillas</v>
          </cell>
          <cell r="G245" t="str">
            <v>m2</v>
          </cell>
          <cell r="H245" t="str">
            <v>No incluye transporte de materiales</v>
          </cell>
        </row>
        <row r="246">
          <cell r="C246">
            <v>810.3</v>
          </cell>
          <cell r="D246">
            <v>810</v>
          </cell>
          <cell r="E246" t="str">
            <v>810P</v>
          </cell>
          <cell r="F246" t="str">
            <v>Empradización de taludes con bloques de césped</v>
          </cell>
          <cell r="G246" t="str">
            <v>m2</v>
          </cell>
          <cell r="H246" t="str">
            <v>Incluye transporte de materiales</v>
          </cell>
        </row>
        <row r="247">
          <cell r="C247">
            <v>810.4</v>
          </cell>
          <cell r="D247">
            <v>810</v>
          </cell>
          <cell r="E247" t="str">
            <v>810P</v>
          </cell>
          <cell r="F247" t="str">
            <v>Empradización de taludes con tierra orgánica y semillas</v>
          </cell>
          <cell r="G247" t="str">
            <v>m2</v>
          </cell>
          <cell r="H247" t="str">
            <v>Incluye transporte de materiales</v>
          </cell>
        </row>
        <row r="248">
          <cell r="C248">
            <v>820.1</v>
          </cell>
          <cell r="D248">
            <v>820</v>
          </cell>
          <cell r="F248" t="str">
            <v>Geotextil</v>
          </cell>
          <cell r="G248" t="str">
            <v>m2</v>
          </cell>
        </row>
        <row r="249">
          <cell r="C249">
            <v>820.2</v>
          </cell>
          <cell r="D249">
            <v>820</v>
          </cell>
          <cell r="F249" t="str">
            <v>Geotextil para refuerzo del pavimento</v>
          </cell>
          <cell r="G249" t="str">
            <v>m2</v>
          </cell>
        </row>
        <row r="250">
          <cell r="C250">
            <v>830</v>
          </cell>
          <cell r="E250" t="str">
            <v>830P</v>
          </cell>
          <cell r="F250" t="str">
            <v>Limpieza de bermas, incluye cargue y retiro del material sobrante</v>
          </cell>
          <cell r="G250" t="str">
            <v>m2</v>
          </cell>
        </row>
        <row r="251">
          <cell r="C251">
            <v>900.1</v>
          </cell>
          <cell r="D251">
            <v>900</v>
          </cell>
          <cell r="F251" t="str">
            <v>Transporte de materiales provenientes de excavación de la explanación, canales y préstamos, entre 100m y 1000m</v>
          </cell>
          <cell r="G251" t="str">
            <v>m³-E</v>
          </cell>
        </row>
        <row r="252">
          <cell r="C252">
            <v>900.2</v>
          </cell>
          <cell r="D252">
            <v>900</v>
          </cell>
          <cell r="F252" t="str">
            <v>Transporte de materiales provenientes de la excavación de la explanación, canales y préstamos para distancias mayores de 1000m</v>
          </cell>
          <cell r="G252" t="str">
            <v>m³-km</v>
          </cell>
        </row>
        <row r="253">
          <cell r="C253">
            <v>900.3</v>
          </cell>
          <cell r="D253">
            <v>900</v>
          </cell>
          <cell r="F253" t="str">
            <v>Transporte de materiales provenientes de derrumbes</v>
          </cell>
          <cell r="G253" t="str">
            <v>m³-km</v>
          </cell>
        </row>
        <row r="254">
          <cell r="C254">
            <v>1000.1</v>
          </cell>
          <cell r="E254" t="str">
            <v>1000P</v>
          </cell>
          <cell r="F254" t="str">
            <v>Retroexcavadora sobre orugas de capacidad mínima 1.5 yardas cúbicas</v>
          </cell>
          <cell r="G254" t="str">
            <v>H-maq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Pluvial"/>
      <sheetName val="Sanitario"/>
      <sheetName val="perfil"/>
      <sheetName val="cimentación"/>
      <sheetName val="cant obra-datos"/>
      <sheetName val="cant obra-tramos"/>
      <sheetName val="cant obra-Total"/>
      <sheetName val="cant tuberia Total"/>
      <sheetName val="Formulas PVC"/>
      <sheetName val="ADVERTENCIA"/>
    </sheetNames>
    <sheetDataSet>
      <sheetData sheetId="0" refreshError="1"/>
      <sheetData sheetId="1" refreshError="1"/>
      <sheetData sheetId="2" refreshError="1"/>
      <sheetData sheetId="3">
        <row r="10">
          <cell r="AG10" t="str">
            <v>h</v>
          </cell>
        </row>
        <row r="11">
          <cell r="AG11" t="b">
            <v>0</v>
          </cell>
        </row>
        <row r="12">
          <cell r="AG12" t="b">
            <v>0</v>
          </cell>
        </row>
        <row r="13">
          <cell r="AG13" t="b">
            <v>0</v>
          </cell>
        </row>
        <row r="14">
          <cell r="AG14" t="b">
            <v>0</v>
          </cell>
        </row>
        <row r="15">
          <cell r="AG15" t="b">
            <v>0</v>
          </cell>
        </row>
        <row r="16">
          <cell r="AG16" t="b">
            <v>0</v>
          </cell>
        </row>
        <row r="17">
          <cell r="AG17" t="b">
            <v>0</v>
          </cell>
        </row>
        <row r="18">
          <cell r="AG18" t="b">
            <v>0</v>
          </cell>
        </row>
        <row r="19">
          <cell r="AG19" t="b">
            <v>0</v>
          </cell>
        </row>
        <row r="20">
          <cell r="AG20" t="b">
            <v>0</v>
          </cell>
        </row>
        <row r="21">
          <cell r="AG21" t="b">
            <v>0</v>
          </cell>
        </row>
        <row r="22">
          <cell r="AG22" t="b">
            <v>0</v>
          </cell>
        </row>
        <row r="23">
          <cell r="AG23" t="b">
            <v>0</v>
          </cell>
        </row>
        <row r="24">
          <cell r="AG24" t="b">
            <v>0</v>
          </cell>
        </row>
        <row r="25">
          <cell r="AG25" t="b">
            <v>0</v>
          </cell>
        </row>
        <row r="26">
          <cell r="AG26" t="b">
            <v>0</v>
          </cell>
        </row>
        <row r="27">
          <cell r="AG27" t="b">
            <v>0</v>
          </cell>
        </row>
        <row r="28">
          <cell r="AG28" t="b">
            <v>0</v>
          </cell>
        </row>
        <row r="29">
          <cell r="AG29" t="b">
            <v>0</v>
          </cell>
        </row>
        <row r="30">
          <cell r="AG30" t="b">
            <v>0</v>
          </cell>
        </row>
        <row r="31">
          <cell r="AG31" t="b">
            <v>0</v>
          </cell>
        </row>
        <row r="32">
          <cell r="AG32" t="b">
            <v>0</v>
          </cell>
        </row>
        <row r="33">
          <cell r="AG33" t="b">
            <v>0</v>
          </cell>
        </row>
        <row r="34">
          <cell r="AG34" t="b">
            <v>0</v>
          </cell>
        </row>
        <row r="35">
          <cell r="AG35" t="b">
            <v>0</v>
          </cell>
        </row>
        <row r="36">
          <cell r="AG36" t="b">
            <v>0</v>
          </cell>
        </row>
        <row r="37">
          <cell r="AG37" t="b">
            <v>0</v>
          </cell>
        </row>
        <row r="38">
          <cell r="AG38" t="b">
            <v>0</v>
          </cell>
        </row>
        <row r="39">
          <cell r="AG39" t="b">
            <v>0</v>
          </cell>
        </row>
        <row r="40">
          <cell r="AG40" t="b">
            <v>0</v>
          </cell>
        </row>
        <row r="41">
          <cell r="AG41" t="b">
            <v>0</v>
          </cell>
        </row>
        <row r="42">
          <cell r="AG42" t="b">
            <v>0</v>
          </cell>
        </row>
        <row r="43">
          <cell r="AG43" t="b">
            <v>0</v>
          </cell>
        </row>
        <row r="44">
          <cell r="AG44" t="b">
            <v>0</v>
          </cell>
        </row>
        <row r="45">
          <cell r="AG45" t="b">
            <v>0</v>
          </cell>
        </row>
        <row r="46">
          <cell r="AG46" t="b">
            <v>0</v>
          </cell>
        </row>
        <row r="47">
          <cell r="AG47" t="b">
            <v>0</v>
          </cell>
        </row>
        <row r="48">
          <cell r="AG48" t="b">
            <v>0</v>
          </cell>
        </row>
        <row r="49">
          <cell r="AG49" t="b">
            <v>0</v>
          </cell>
        </row>
        <row r="50">
          <cell r="AG50" t="b">
            <v>0</v>
          </cell>
        </row>
        <row r="51">
          <cell r="AG51" t="b">
            <v>0</v>
          </cell>
        </row>
        <row r="52">
          <cell r="AG52" t="b">
            <v>0</v>
          </cell>
        </row>
        <row r="53">
          <cell r="AG53" t="b">
            <v>0</v>
          </cell>
        </row>
        <row r="54">
          <cell r="AG54" t="b">
            <v>0</v>
          </cell>
        </row>
        <row r="55">
          <cell r="AG55" t="b">
            <v>0</v>
          </cell>
        </row>
        <row r="56">
          <cell r="AG56" t="b">
            <v>0</v>
          </cell>
        </row>
        <row r="57">
          <cell r="AG57" t="b">
            <v>0</v>
          </cell>
        </row>
        <row r="58">
          <cell r="AG58" t="b">
            <v>0</v>
          </cell>
        </row>
        <row r="59">
          <cell r="AG59" t="b">
            <v>0</v>
          </cell>
        </row>
        <row r="60">
          <cell r="AG60" t="b">
            <v>0</v>
          </cell>
        </row>
        <row r="61">
          <cell r="AG61" t="b">
            <v>0</v>
          </cell>
        </row>
        <row r="62">
          <cell r="AG62" t="b">
            <v>0</v>
          </cell>
        </row>
        <row r="63">
          <cell r="AG63" t="b">
            <v>0</v>
          </cell>
        </row>
        <row r="64">
          <cell r="AG64" t="b">
            <v>0</v>
          </cell>
        </row>
        <row r="65">
          <cell r="AG65" t="b">
            <v>0</v>
          </cell>
        </row>
        <row r="66">
          <cell r="AG66" t="b">
            <v>0</v>
          </cell>
        </row>
        <row r="67">
          <cell r="AG67" t="b">
            <v>0</v>
          </cell>
        </row>
        <row r="68">
          <cell r="AG68" t="b">
            <v>0</v>
          </cell>
        </row>
        <row r="69">
          <cell r="AG69" t="b">
            <v>0</v>
          </cell>
        </row>
        <row r="70">
          <cell r="AG70" t="b">
            <v>0</v>
          </cell>
        </row>
        <row r="71">
          <cell r="AG71" t="b">
            <v>0</v>
          </cell>
        </row>
        <row r="72">
          <cell r="AG72" t="b">
            <v>0</v>
          </cell>
        </row>
        <row r="73">
          <cell r="AG73" t="b">
            <v>0</v>
          </cell>
        </row>
        <row r="74">
          <cell r="AG74" t="b">
            <v>0</v>
          </cell>
        </row>
        <row r="75">
          <cell r="AG75" t="b">
            <v>0</v>
          </cell>
        </row>
        <row r="76">
          <cell r="AG76" t="b">
            <v>0</v>
          </cell>
        </row>
        <row r="77">
          <cell r="AG77" t="b">
            <v>0</v>
          </cell>
        </row>
        <row r="78">
          <cell r="AG78" t="b">
            <v>0</v>
          </cell>
        </row>
        <row r="79">
          <cell r="AG79" t="b">
            <v>0</v>
          </cell>
        </row>
        <row r="80">
          <cell r="AG80" t="b">
            <v>0</v>
          </cell>
        </row>
        <row r="81">
          <cell r="AG81" t="b">
            <v>0</v>
          </cell>
        </row>
        <row r="82">
          <cell r="AG82" t="b">
            <v>0</v>
          </cell>
        </row>
        <row r="83">
          <cell r="AG83" t="b">
            <v>0</v>
          </cell>
        </row>
        <row r="84">
          <cell r="AG84" t="b">
            <v>0</v>
          </cell>
        </row>
        <row r="85">
          <cell r="AG85" t="b">
            <v>0</v>
          </cell>
        </row>
        <row r="86">
          <cell r="AG86" t="b">
            <v>0</v>
          </cell>
        </row>
        <row r="87">
          <cell r="AG87" t="b">
            <v>0</v>
          </cell>
        </row>
        <row r="88">
          <cell r="AG88" t="b">
            <v>0</v>
          </cell>
        </row>
        <row r="89">
          <cell r="AG89" t="b">
            <v>0</v>
          </cell>
        </row>
        <row r="90">
          <cell r="AG90" t="b">
            <v>0</v>
          </cell>
        </row>
        <row r="91">
          <cell r="AG91" t="b">
            <v>0</v>
          </cell>
        </row>
        <row r="92">
          <cell r="AG92" t="b">
            <v>0</v>
          </cell>
        </row>
        <row r="93">
          <cell r="AG93" t="b">
            <v>0</v>
          </cell>
        </row>
        <row r="94">
          <cell r="AG94" t="b">
            <v>0</v>
          </cell>
        </row>
        <row r="95">
          <cell r="AG95" t="b">
            <v>0</v>
          </cell>
        </row>
        <row r="96">
          <cell r="AG96" t="b">
            <v>0</v>
          </cell>
        </row>
        <row r="97">
          <cell r="AG97" t="b">
            <v>0</v>
          </cell>
        </row>
        <row r="98">
          <cell r="AG98" t="b">
            <v>0</v>
          </cell>
        </row>
        <row r="99">
          <cell r="AG99" t="b">
            <v>0</v>
          </cell>
        </row>
        <row r="100">
          <cell r="AG100" t="b">
            <v>0</v>
          </cell>
        </row>
        <row r="101">
          <cell r="AG101" t="b">
            <v>0</v>
          </cell>
        </row>
        <row r="102">
          <cell r="AG102" t="b">
            <v>0</v>
          </cell>
        </row>
        <row r="103">
          <cell r="AG103" t="b">
            <v>0</v>
          </cell>
        </row>
        <row r="104">
          <cell r="AG104" t="b">
            <v>0</v>
          </cell>
        </row>
        <row r="105">
          <cell r="AG105" t="b">
            <v>0</v>
          </cell>
        </row>
        <row r="106">
          <cell r="AG106" t="b">
            <v>0</v>
          </cell>
        </row>
        <row r="107">
          <cell r="AG107" t="b">
            <v>0</v>
          </cell>
        </row>
        <row r="108">
          <cell r="AG108" t="b">
            <v>0</v>
          </cell>
        </row>
        <row r="109">
          <cell r="AG109" t="b">
            <v>0</v>
          </cell>
        </row>
        <row r="110">
          <cell r="AG110" t="b">
            <v>0</v>
          </cell>
        </row>
        <row r="111">
          <cell r="AG111" t="b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temes Renovación"/>
      <sheetName val="BASE"/>
    </sheetNames>
    <sheetDataSet>
      <sheetData sheetId="0"/>
      <sheetData sheetId="1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temes Renovación"/>
    </sheetNames>
    <sheetDataSet>
      <sheetData sheetId="0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temes Renovación"/>
    </sheetNames>
    <sheetDataSet>
      <sheetData sheetId="0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"/>
      <sheetName val="REN"/>
      <sheetName val="DEV-A"/>
      <sheetName val="DEV-B"/>
      <sheetName val="DEV-C"/>
      <sheetName val="DEV-D"/>
      <sheetName val="DEV-E"/>
      <sheetName val="Maq"/>
      <sheetName val="DisManObra"/>
      <sheetName val="PanRie"/>
      <sheetName val="Exper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Presupuesto petrominerales 2"/>
    </sheetNames>
    <sheetDataSet>
      <sheetData sheetId="0">
        <row r="40">
          <cell r="N40">
            <v>0.12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0">
          <cell r="N40">
            <v>0.12</v>
          </cell>
        </row>
        <row r="41">
          <cell r="N41">
            <v>0.03</v>
          </cell>
        </row>
        <row r="42">
          <cell r="N42">
            <v>0.05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AS"/>
      <sheetName val="PDT"/>
      <sheetName val="PDT_SEG"/>
      <sheetName val="CCRO"/>
      <sheetName val="CCDO"/>
      <sheetName val="HRP"/>
      <sheetName val="ISO"/>
      <sheetName val="AVP"/>
      <sheetName val="Prog. y Control_ECOBRAS_V1"/>
    </sheetNames>
    <sheetDataSet>
      <sheetData sheetId="0">
        <row r="1">
          <cell r="A1" t="str">
            <v>PROYECTADO</v>
          </cell>
        </row>
        <row r="2">
          <cell r="A2" t="str">
            <v>EJECUTADO</v>
          </cell>
        </row>
      </sheetData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SUPUESTO"/>
      <sheetName val="SUB APU"/>
      <sheetName val="INSUMOS"/>
      <sheetName val="Cantidades de Obra"/>
      <sheetName val="FORMULARIO"/>
      <sheetName val="SUB_APU"/>
      <sheetName val="Cantidades_de_Obra"/>
      <sheetName val="SUB_APU3"/>
      <sheetName val="Cantidades_de_Obra3"/>
      <sheetName val="SUB_APU1"/>
      <sheetName val="Cantidades_de_Obra1"/>
      <sheetName val="SUB_APU2"/>
      <sheetName val="Cantidades_de_Obra2"/>
      <sheetName val="Itemes Renovación"/>
      <sheetName val="SUB_APU4"/>
      <sheetName val="Cantidades_de_Obra4"/>
      <sheetName val="SUB_APU5"/>
      <sheetName val="Cantidades_de_Obra5"/>
      <sheetName val="Itemes_Renovación"/>
      <sheetName val="Jul-Ago"/>
      <sheetName val="May-Jun"/>
      <sheetName val="Sep-Oct"/>
      <sheetName val="LISTA CÓDIGOS"/>
      <sheetName val="BASE APU"/>
      <sheetName val="MANO DE OBRA"/>
      <sheetName val="EQUIPOS"/>
      <sheetName val="MATERIALES"/>
      <sheetName val="ESTRUCTURAS"/>
      <sheetName val="TRANSPORTE"/>
    </sheetNames>
    <sheetDataSet>
      <sheetData sheetId="0">
        <row r="1">
          <cell r="A1" t="str">
            <v>CODIGO</v>
          </cell>
        </row>
      </sheetData>
      <sheetData sheetId="1">
        <row r="1">
          <cell r="A1" t="str">
            <v>CODIGO</v>
          </cell>
        </row>
      </sheetData>
      <sheetData sheetId="2">
        <row r="1">
          <cell r="A1" t="str">
            <v>CODIGO</v>
          </cell>
          <cell r="B1" t="str">
            <v>RECURSO</v>
          </cell>
          <cell r="C1" t="str">
            <v>UN</v>
          </cell>
          <cell r="D1" t="str">
            <v>V/UNITARIO</v>
          </cell>
          <cell r="E1" t="str">
            <v>FECHA</v>
          </cell>
        </row>
        <row r="2">
          <cell r="B2" t="str">
            <v>MATERIALES</v>
          </cell>
          <cell r="C2">
            <v>0</v>
          </cell>
          <cell r="D2">
            <v>0</v>
          </cell>
          <cell r="E2">
            <v>0</v>
          </cell>
        </row>
        <row r="3">
          <cell r="A3" t="str">
            <v>M010</v>
          </cell>
          <cell r="B3" t="str">
            <v>CEMENTO</v>
          </cell>
          <cell r="C3" t="str">
            <v>SACO</v>
          </cell>
          <cell r="D3">
            <v>14280.000000000002</v>
          </cell>
          <cell r="E3">
            <v>36486</v>
          </cell>
        </row>
        <row r="4">
          <cell r="A4" t="str">
            <v>M020</v>
          </cell>
          <cell r="B4" t="str">
            <v>AGUA</v>
          </cell>
          <cell r="C4" t="str">
            <v>M3</v>
          </cell>
          <cell r="D4">
            <v>742.56000000000017</v>
          </cell>
          <cell r="E4">
            <v>36486</v>
          </cell>
        </row>
        <row r="5">
          <cell r="A5" t="str">
            <v>M030</v>
          </cell>
          <cell r="B5" t="str">
            <v>ARENA CONCRETO</v>
          </cell>
          <cell r="C5" t="str">
            <v>M3</v>
          </cell>
          <cell r="D5">
            <v>25704</v>
          </cell>
          <cell r="E5">
            <v>36486</v>
          </cell>
        </row>
        <row r="6">
          <cell r="A6" t="str">
            <v>M040</v>
          </cell>
          <cell r="B6" t="str">
            <v>ARENA DE PEGA</v>
          </cell>
          <cell r="C6" t="str">
            <v>M3</v>
          </cell>
          <cell r="D6">
            <v>21939.792000000001</v>
          </cell>
          <cell r="E6">
            <v>36486</v>
          </cell>
        </row>
        <row r="7">
          <cell r="A7" t="str">
            <v>M050</v>
          </cell>
          <cell r="B7" t="str">
            <v>ARENA DE REVOQUE</v>
          </cell>
          <cell r="C7" t="str">
            <v>M3</v>
          </cell>
          <cell r="D7">
            <v>28245.84</v>
          </cell>
          <cell r="E7">
            <v>36486</v>
          </cell>
        </row>
        <row r="8">
          <cell r="A8" t="str">
            <v>M060</v>
          </cell>
          <cell r="B8" t="str">
            <v>TRITURADO 3/4</v>
          </cell>
          <cell r="C8" t="str">
            <v>M3</v>
          </cell>
          <cell r="D8">
            <v>25704</v>
          </cell>
          <cell r="E8">
            <v>36486</v>
          </cell>
        </row>
        <row r="9">
          <cell r="A9" t="str">
            <v>M070</v>
          </cell>
          <cell r="B9" t="str">
            <v>GRAVA D=2" PARA FILTRO</v>
          </cell>
          <cell r="C9" t="str">
            <v>M3</v>
          </cell>
          <cell r="D9">
            <v>23562</v>
          </cell>
          <cell r="E9">
            <v>36486</v>
          </cell>
        </row>
        <row r="10">
          <cell r="A10" t="str">
            <v>M080</v>
          </cell>
          <cell r="B10" t="str">
            <v>BASE GRANULAR</v>
          </cell>
          <cell r="C10" t="str">
            <v>M3</v>
          </cell>
          <cell r="D10">
            <v>25704</v>
          </cell>
          <cell r="E10">
            <v>36486</v>
          </cell>
        </row>
        <row r="11">
          <cell r="A11" t="str">
            <v>M090</v>
          </cell>
          <cell r="B11" t="str">
            <v xml:space="preserve">GRAVA 2 </v>
          </cell>
          <cell r="C11" t="str">
            <v>M3</v>
          </cell>
          <cell r="D11">
            <v>23562</v>
          </cell>
          <cell r="E11">
            <v>36486</v>
          </cell>
        </row>
        <row r="12">
          <cell r="A12" t="str">
            <v>M100</v>
          </cell>
          <cell r="B12" t="str">
            <v>ARENA FINA PARA FILTRO</v>
          </cell>
          <cell r="C12" t="str">
            <v>M3</v>
          </cell>
          <cell r="D12">
            <v>25704</v>
          </cell>
          <cell r="E12">
            <v>36486</v>
          </cell>
        </row>
        <row r="13">
          <cell r="A13" t="str">
            <v>M110</v>
          </cell>
          <cell r="B13" t="str">
            <v>ARENILLA</v>
          </cell>
          <cell r="C13" t="str">
            <v>M3</v>
          </cell>
          <cell r="D13">
            <v>19278</v>
          </cell>
          <cell r="E13">
            <v>36486</v>
          </cell>
        </row>
        <row r="14">
          <cell r="A14" t="str">
            <v>M120</v>
          </cell>
          <cell r="B14" t="str">
            <v>ACERO 5/8  60000</v>
          </cell>
          <cell r="C14" t="str">
            <v>KG</v>
          </cell>
          <cell r="D14">
            <v>1447.6288659793818</v>
          </cell>
          <cell r="E14">
            <v>36486</v>
          </cell>
        </row>
        <row r="15">
          <cell r="A15" t="str">
            <v>M130</v>
          </cell>
          <cell r="B15" t="str">
            <v>ACERO 1/2  60000</v>
          </cell>
          <cell r="C15" t="str">
            <v>KG</v>
          </cell>
          <cell r="D15">
            <v>953.91549295774655</v>
          </cell>
          <cell r="E15">
            <v>36486</v>
          </cell>
        </row>
        <row r="16">
          <cell r="A16" t="str">
            <v>M140</v>
          </cell>
          <cell r="B16" t="str">
            <v>ACERO 3/8  40000</v>
          </cell>
          <cell r="C16" t="str">
            <v>KG</v>
          </cell>
          <cell r="D16">
            <v>1179.8000000000002</v>
          </cell>
          <cell r="E16">
            <v>36486</v>
          </cell>
        </row>
        <row r="17">
          <cell r="A17" t="str">
            <v>M150</v>
          </cell>
          <cell r="B17" t="str">
            <v>BLOQUE DE CONCRETO 0.10X0.20X0.40m</v>
          </cell>
          <cell r="C17" t="str">
            <v>UN</v>
          </cell>
          <cell r="D17">
            <v>1028.1600000000001</v>
          </cell>
          <cell r="E17">
            <v>36486</v>
          </cell>
        </row>
        <row r="18">
          <cell r="A18" t="str">
            <v>M160</v>
          </cell>
          <cell r="B18" t="str">
            <v>CANES</v>
          </cell>
          <cell r="C18" t="str">
            <v>M</v>
          </cell>
          <cell r="D18">
            <v>1863.54</v>
          </cell>
          <cell r="E18">
            <v>36486</v>
          </cell>
        </row>
        <row r="19">
          <cell r="A19" t="str">
            <v>M170</v>
          </cell>
          <cell r="B19" t="str">
            <v>LARGUEROS</v>
          </cell>
          <cell r="C19" t="str">
            <v>M</v>
          </cell>
          <cell r="D19">
            <v>931.77</v>
          </cell>
          <cell r="E19">
            <v>36486</v>
          </cell>
        </row>
        <row r="20">
          <cell r="A20" t="str">
            <v>M180</v>
          </cell>
          <cell r="B20" t="str">
            <v>TACO DE MADERA</v>
          </cell>
          <cell r="C20" t="str">
            <v>M</v>
          </cell>
          <cell r="D20">
            <v>931.77</v>
          </cell>
          <cell r="E20">
            <v>36486</v>
          </cell>
        </row>
        <row r="21">
          <cell r="A21" t="str">
            <v>M190</v>
          </cell>
          <cell r="B21" t="str">
            <v>TABLAS</v>
          </cell>
          <cell r="C21" t="str">
            <v>M</v>
          </cell>
          <cell r="D21">
            <v>931.77</v>
          </cell>
          <cell r="E21">
            <v>36486</v>
          </cell>
        </row>
        <row r="22">
          <cell r="A22" t="str">
            <v>M200</v>
          </cell>
          <cell r="B22" t="str">
            <v>TUBERIA SANIT. DE D=2"</v>
          </cell>
          <cell r="C22" t="str">
            <v>M</v>
          </cell>
          <cell r="D22">
            <v>4981.3400000000011</v>
          </cell>
          <cell r="E22">
            <v>36486</v>
          </cell>
        </row>
        <row r="23">
          <cell r="A23" t="str">
            <v>M210</v>
          </cell>
          <cell r="B23" t="str">
            <v>TUBERIA SANIT. DE D=3"</v>
          </cell>
          <cell r="C23" t="str">
            <v>M</v>
          </cell>
          <cell r="D23">
            <v>7351.344000000001</v>
          </cell>
          <cell r="E23">
            <v>36486</v>
          </cell>
        </row>
        <row r="24">
          <cell r="A24" t="str">
            <v>M220</v>
          </cell>
          <cell r="B24" t="str">
            <v>TUBERIA SANIT. DE D=4"</v>
          </cell>
          <cell r="C24" t="str">
            <v>M</v>
          </cell>
          <cell r="D24">
            <v>10228.049999999999</v>
          </cell>
          <cell r="E24">
            <v>36486</v>
          </cell>
        </row>
        <row r="25">
          <cell r="A25" t="str">
            <v>M230</v>
          </cell>
          <cell r="B25" t="str">
            <v>TUBERIA SANIT. DE D=6"</v>
          </cell>
          <cell r="C25" t="str">
            <v>M</v>
          </cell>
          <cell r="D25">
            <v>20964.944000000003</v>
          </cell>
          <cell r="E25">
            <v>36486</v>
          </cell>
        </row>
        <row r="26">
          <cell r="A26" t="str">
            <v>M240</v>
          </cell>
          <cell r="B26" t="str">
            <v>TUBERIA AGUAS LLUVIAS DE D=2"</v>
          </cell>
          <cell r="C26" t="str">
            <v>M</v>
          </cell>
          <cell r="D26">
            <v>4981.3400000000011</v>
          </cell>
          <cell r="E26">
            <v>36486</v>
          </cell>
        </row>
        <row r="27">
          <cell r="A27" t="str">
            <v>M250</v>
          </cell>
          <cell r="B27" t="str">
            <v>TEE PVC SANITARIA D=3"</v>
          </cell>
          <cell r="C27" t="str">
            <v>UN</v>
          </cell>
          <cell r="D27">
            <v>5302.9922399999996</v>
          </cell>
          <cell r="E27">
            <v>36486</v>
          </cell>
        </row>
        <row r="28">
          <cell r="A28" t="str">
            <v>M260</v>
          </cell>
          <cell r="B28" t="str">
            <v>TEE PVC SANITARIA D=4"</v>
          </cell>
          <cell r="C28" t="str">
            <v>UN</v>
          </cell>
          <cell r="D28">
            <v>10950.977856000003</v>
          </cell>
          <cell r="E28">
            <v>36486</v>
          </cell>
        </row>
        <row r="29">
          <cell r="A29" t="str">
            <v>M270</v>
          </cell>
          <cell r="B29" t="str">
            <v>CODO 90 CxC D=2"</v>
          </cell>
          <cell r="C29" t="str">
            <v>UN</v>
          </cell>
          <cell r="D29">
            <v>1950.4080960000003</v>
          </cell>
          <cell r="E29">
            <v>36486</v>
          </cell>
        </row>
        <row r="30">
          <cell r="A30" t="str">
            <v>M280</v>
          </cell>
          <cell r="B30" t="str">
            <v>CODO 90 CxC D=3"</v>
          </cell>
          <cell r="C30" t="str">
            <v>UN</v>
          </cell>
          <cell r="D30">
            <v>4500.2848800000002</v>
          </cell>
          <cell r="E30">
            <v>36486</v>
          </cell>
        </row>
        <row r="31">
          <cell r="A31" t="str">
            <v>M290</v>
          </cell>
          <cell r="B31" t="str">
            <v>CODO 90 CxC D=4"</v>
          </cell>
          <cell r="C31" t="str">
            <v>UN</v>
          </cell>
          <cell r="D31">
            <v>8278.1331360000004</v>
          </cell>
          <cell r="E31">
            <v>36486</v>
          </cell>
        </row>
        <row r="32">
          <cell r="A32" t="str">
            <v>M300</v>
          </cell>
          <cell r="B32" t="str">
            <v>SIFON 180 PVC D=4"</v>
          </cell>
          <cell r="C32" t="str">
            <v>UN</v>
          </cell>
          <cell r="D32">
            <v>14233.538592000003</v>
          </cell>
          <cell r="E32">
            <v>36486</v>
          </cell>
        </row>
        <row r="33">
          <cell r="A33" t="str">
            <v>M310</v>
          </cell>
          <cell r="B33" t="str">
            <v>BUJE PVC 3"x2"</v>
          </cell>
          <cell r="C33" t="str">
            <v>UN</v>
          </cell>
          <cell r="D33">
            <v>2657.4737280000004</v>
          </cell>
          <cell r="E33">
            <v>36486</v>
          </cell>
        </row>
        <row r="34">
          <cell r="A34" t="str">
            <v>M320</v>
          </cell>
          <cell r="B34" t="str">
            <v>YEE PVC 2"</v>
          </cell>
          <cell r="C34" t="str">
            <v>UN</v>
          </cell>
          <cell r="D34">
            <v>3137.3902559999997</v>
          </cell>
          <cell r="E34">
            <v>36486</v>
          </cell>
        </row>
        <row r="35">
          <cell r="A35" t="str">
            <v>M330</v>
          </cell>
          <cell r="B35" t="str">
            <v>FORMALETERÍA</v>
          </cell>
          <cell r="C35" t="str">
            <v>M2</v>
          </cell>
          <cell r="D35">
            <v>68544</v>
          </cell>
          <cell r="E35">
            <v>36486</v>
          </cell>
        </row>
        <row r="36">
          <cell r="A36" t="str">
            <v>M340</v>
          </cell>
          <cell r="B36" t="str">
            <v>PLÁSTICO</v>
          </cell>
          <cell r="C36" t="str">
            <v>M2</v>
          </cell>
          <cell r="D36">
            <v>1142.4000000000001</v>
          </cell>
          <cell r="E36">
            <v>36486</v>
          </cell>
        </row>
        <row r="37">
          <cell r="A37" t="str">
            <v>M350</v>
          </cell>
          <cell r="B37" t="str">
            <v>LÁMINA CALIBRE 24</v>
          </cell>
          <cell r="C37" t="str">
            <v>M2</v>
          </cell>
          <cell r="D37">
            <v>3722.7433501078367</v>
          </cell>
          <cell r="E37">
            <v>36486</v>
          </cell>
        </row>
        <row r="38">
          <cell r="A38" t="str">
            <v>M360</v>
          </cell>
          <cell r="B38" t="str">
            <v>PINTURA ANTICORROSIVA</v>
          </cell>
          <cell r="C38" t="str">
            <v>M2</v>
          </cell>
          <cell r="D38">
            <v>661.86086400000011</v>
          </cell>
          <cell r="E38">
            <v>36486</v>
          </cell>
        </row>
        <row r="39">
          <cell r="A39" t="str">
            <v>M370</v>
          </cell>
          <cell r="B39" t="str">
            <v>PLASTOCRETE - CONCREPLAS</v>
          </cell>
          <cell r="C39" t="str">
            <v>KG</v>
          </cell>
          <cell r="D39">
            <v>2794.3675200000002</v>
          </cell>
          <cell r="E39">
            <v>36486</v>
          </cell>
        </row>
        <row r="40">
          <cell r="A40" t="str">
            <v>M380</v>
          </cell>
          <cell r="B40" t="str">
            <v>ENSAYO PERCOLACIÓN</v>
          </cell>
          <cell r="C40" t="str">
            <v>UN</v>
          </cell>
          <cell r="D40">
            <v>9139.2000000000007</v>
          </cell>
          <cell r="E40">
            <v>36486</v>
          </cell>
        </row>
        <row r="41">
          <cell r="A41" t="str">
            <v>M390</v>
          </cell>
          <cell r="B41" t="str">
            <v xml:space="preserve">IMPERMEABILIZANTE </v>
          </cell>
          <cell r="C41" t="str">
            <v>KG</v>
          </cell>
          <cell r="D41">
            <v>2513.2800000000007</v>
          </cell>
          <cell r="E41">
            <v>36486</v>
          </cell>
        </row>
        <row r="42">
          <cell r="A42" t="str">
            <v>M400</v>
          </cell>
          <cell r="B42" t="str">
            <v>SIFON 180 PVC D=2"</v>
          </cell>
          <cell r="C42" t="str">
            <v>UN</v>
          </cell>
          <cell r="D42">
            <v>3157.8849120000004</v>
          </cell>
          <cell r="E42">
            <v>36486</v>
          </cell>
        </row>
        <row r="43">
          <cell r="A43" t="str">
            <v>M410</v>
          </cell>
          <cell r="B43" t="str">
            <v>DINAMITA</v>
          </cell>
          <cell r="C43" t="str">
            <v>PULG</v>
          </cell>
          <cell r="D43">
            <v>799.68000000000018</v>
          </cell>
          <cell r="E43">
            <v>36486</v>
          </cell>
        </row>
        <row r="44">
          <cell r="A44" t="str">
            <v>M420</v>
          </cell>
          <cell r="B44" t="str">
            <v>ALAMBRE DE AMARRAR</v>
          </cell>
          <cell r="C44" t="str">
            <v>KG</v>
          </cell>
          <cell r="D44">
            <v>1606.5</v>
          </cell>
          <cell r="E44">
            <v>36486</v>
          </cell>
        </row>
        <row r="45">
          <cell r="A45" t="str">
            <v>M430</v>
          </cell>
          <cell r="B45" t="str">
            <v>MADERA</v>
          </cell>
          <cell r="C45" t="str">
            <v>M2</v>
          </cell>
          <cell r="D45">
            <v>1927.8</v>
          </cell>
          <cell r="E45">
            <v>36486</v>
          </cell>
        </row>
        <row r="46">
          <cell r="A46" t="str">
            <v>M440</v>
          </cell>
          <cell r="B46" t="str">
            <v>LIMPIADOR Y SOLDADURA</v>
          </cell>
          <cell r="C46" t="str">
            <v>GL</v>
          </cell>
          <cell r="D46">
            <v>180899.49696000002</v>
          </cell>
          <cell r="E46">
            <v>36486</v>
          </cell>
        </row>
        <row r="47">
          <cell r="A47" t="str">
            <v>M450</v>
          </cell>
          <cell r="B47" t="str">
            <v>BOTADERO</v>
          </cell>
          <cell r="C47" t="str">
            <v>M3</v>
          </cell>
          <cell r="D47">
            <v>4569.6000000000004</v>
          </cell>
          <cell r="E47">
            <v>36486</v>
          </cell>
        </row>
        <row r="48">
          <cell r="A48" t="str">
            <v>M460</v>
          </cell>
          <cell r="B48" t="str">
            <v>MORTERO</v>
          </cell>
          <cell r="C48" t="str">
            <v>M3</v>
          </cell>
          <cell r="D48">
            <v>262752.00000000006</v>
          </cell>
          <cell r="E48">
            <v>36486</v>
          </cell>
        </row>
        <row r="49">
          <cell r="A49" t="str">
            <v>M470</v>
          </cell>
          <cell r="B49" t="str">
            <v>TUBERIA POLIETILENO D=3"</v>
          </cell>
          <cell r="C49" t="str">
            <v>M</v>
          </cell>
          <cell r="D49">
            <v>6509.680800000001</v>
          </cell>
          <cell r="E49">
            <v>36486</v>
          </cell>
        </row>
        <row r="50">
          <cell r="A50" t="str">
            <v>M480</v>
          </cell>
          <cell r="B50" t="str">
            <v>CONCRETO DE Fc=210 Kg/cm2</v>
          </cell>
          <cell r="C50" t="str">
            <v>M3</v>
          </cell>
          <cell r="D50">
            <v>285600</v>
          </cell>
          <cell r="E50">
            <v>36486</v>
          </cell>
        </row>
        <row r="51">
          <cell r="A51" t="str">
            <v>M485</v>
          </cell>
          <cell r="B51" t="str">
            <v xml:space="preserve">GRAMA </v>
          </cell>
          <cell r="C51" t="str">
            <v>M2</v>
          </cell>
          <cell r="D51">
            <v>6509.680800000001</v>
          </cell>
          <cell r="E51">
            <v>36486</v>
          </cell>
        </row>
        <row r="52">
          <cell r="A52" t="str">
            <v>M490</v>
          </cell>
          <cell r="B52" t="str">
            <v>BLOQUE DE CONCRETO 0.15X0.20X0.40m</v>
          </cell>
          <cell r="C52" t="str">
            <v>UN</v>
          </cell>
          <cell r="D52">
            <v>1773.576</v>
          </cell>
          <cell r="E52">
            <v>36486</v>
          </cell>
        </row>
        <row r="53">
          <cell r="A53" t="str">
            <v>Z300</v>
          </cell>
          <cell r="B53" t="str">
            <v>CORDON DE SOLDADURA</v>
          </cell>
          <cell r="C53" t="str">
            <v>CM</v>
          </cell>
          <cell r="D53">
            <v>17136</v>
          </cell>
          <cell r="E53">
            <v>36486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36486</v>
          </cell>
        </row>
        <row r="55">
          <cell r="A55" t="str">
            <v>CODIGO</v>
          </cell>
          <cell r="B55" t="str">
            <v>RECURSO</v>
          </cell>
          <cell r="C55" t="str">
            <v>UN</v>
          </cell>
          <cell r="D55" t="str">
            <v>V/UNITARIO</v>
          </cell>
          <cell r="E55">
            <v>16900</v>
          </cell>
        </row>
        <row r="56">
          <cell r="B56" t="str">
            <v>EQUIPO</v>
          </cell>
          <cell r="C56" t="str">
            <v>m2</v>
          </cell>
          <cell r="D56" t="str">
            <v>Baldosín gris tipo industrial</v>
          </cell>
          <cell r="E56">
            <v>38900</v>
          </cell>
        </row>
        <row r="57">
          <cell r="A57" t="str">
            <v>E010</v>
          </cell>
          <cell r="B57" t="str">
            <v>RETROEXCAVADORA DE LLANTAS TIPO F555</v>
          </cell>
          <cell r="C57" t="str">
            <v>HR</v>
          </cell>
          <cell r="D57">
            <v>45696.000000000007</v>
          </cell>
          <cell r="E57">
            <v>36486</v>
          </cell>
        </row>
        <row r="58">
          <cell r="A58" t="str">
            <v>E020</v>
          </cell>
          <cell r="B58" t="str">
            <v>COMPRESOR NEUMATICO CON MARTILLO</v>
          </cell>
          <cell r="C58" t="str">
            <v>HR</v>
          </cell>
          <cell r="D58">
            <v>35471.520000000004</v>
          </cell>
          <cell r="E58">
            <v>36486</v>
          </cell>
        </row>
        <row r="59">
          <cell r="A59" t="str">
            <v>E030</v>
          </cell>
          <cell r="B59" t="str">
            <v>VIBROCOMPACTADOR</v>
          </cell>
          <cell r="C59" t="str">
            <v>DIA</v>
          </cell>
          <cell r="D59">
            <v>19706.400000000005</v>
          </cell>
          <cell r="E59">
            <v>36486</v>
          </cell>
        </row>
        <row r="60">
          <cell r="A60" t="str">
            <v>E040</v>
          </cell>
          <cell r="B60" t="str">
            <v>PLACA VIBRATORIA</v>
          </cell>
          <cell r="C60" t="str">
            <v>DIA</v>
          </cell>
          <cell r="D60">
            <v>19706.400000000005</v>
          </cell>
          <cell r="E60">
            <v>36486</v>
          </cell>
        </row>
        <row r="61">
          <cell r="A61" t="str">
            <v>E050</v>
          </cell>
          <cell r="B61" t="str">
            <v>MEZCLADORA 1 SACO ELECTRICA</v>
          </cell>
          <cell r="C61" t="str">
            <v>DIA</v>
          </cell>
          <cell r="D61">
            <v>12612.096000000001</v>
          </cell>
          <cell r="E61">
            <v>36486</v>
          </cell>
        </row>
        <row r="62">
          <cell r="A62" t="str">
            <v>E060</v>
          </cell>
          <cell r="B62" t="str">
            <v>VIBRADOR ELECTRICO</v>
          </cell>
          <cell r="C62" t="str">
            <v>DIA</v>
          </cell>
          <cell r="D62">
            <v>18635.400000000001</v>
          </cell>
          <cell r="E62">
            <v>36486</v>
          </cell>
        </row>
        <row r="63">
          <cell r="A63" t="str">
            <v>E070</v>
          </cell>
          <cell r="B63" t="str">
            <v>TRANSITO</v>
          </cell>
          <cell r="C63" t="str">
            <v>DIA</v>
          </cell>
          <cell r="D63">
            <v>26275.200000000004</v>
          </cell>
          <cell r="E63">
            <v>36486</v>
          </cell>
        </row>
        <row r="64">
          <cell r="A64" t="str">
            <v>E080</v>
          </cell>
          <cell r="B64" t="str">
            <v>NIVEL DE PRECISION</v>
          </cell>
          <cell r="C64" t="str">
            <v>DIA</v>
          </cell>
          <cell r="D64">
            <v>19706.400000000005</v>
          </cell>
          <cell r="E64">
            <v>36486</v>
          </cell>
        </row>
        <row r="65">
          <cell r="A65" t="str">
            <v>E090</v>
          </cell>
          <cell r="B65" t="str">
            <v>SOLDADOR ELECTRICO</v>
          </cell>
          <cell r="C65" t="str">
            <v>DIA</v>
          </cell>
          <cell r="D65">
            <v>10710</v>
          </cell>
          <cell r="E65">
            <v>36486</v>
          </cell>
        </row>
        <row r="66">
          <cell r="A66" t="str">
            <v>E100</v>
          </cell>
          <cell r="B66" t="str">
            <v>EQUIPO DE AUTOGENA PARA CORTES TUBERIA</v>
          </cell>
          <cell r="C66" t="str">
            <v>DIA</v>
          </cell>
          <cell r="D66">
            <v>6907.95</v>
          </cell>
          <cell r="E66">
            <v>36486</v>
          </cell>
        </row>
        <row r="67">
          <cell r="A67" t="str">
            <v>E110</v>
          </cell>
          <cell r="B67" t="str">
            <v>HERRAMIENTA MENOR</v>
          </cell>
          <cell r="C67" t="str">
            <v>SG</v>
          </cell>
          <cell r="D67">
            <v>0</v>
          </cell>
          <cell r="E67">
            <v>36486</v>
          </cell>
        </row>
        <row r="68">
          <cell r="A68" t="str">
            <v>CODIGO</v>
          </cell>
          <cell r="B68" t="str">
            <v>RECURSO</v>
          </cell>
          <cell r="C68" t="str">
            <v>UN</v>
          </cell>
          <cell r="D68" t="str">
            <v>V/UNITARIO</v>
          </cell>
          <cell r="E68">
            <v>2737</v>
          </cell>
        </row>
        <row r="69">
          <cell r="B69" t="str">
            <v>TRANSPORTE</v>
          </cell>
          <cell r="C69" t="str">
            <v>un</v>
          </cell>
          <cell r="D69" t="str">
            <v>Bloques de concreto de 0,3m x 0,3m x 0,2m</v>
          </cell>
          <cell r="E69">
            <v>3689</v>
          </cell>
        </row>
        <row r="70">
          <cell r="A70" t="str">
            <v>T010</v>
          </cell>
          <cell r="B70" t="str">
            <v>VOLQUETAS DE 5M3</v>
          </cell>
          <cell r="C70" t="str">
            <v>M3</v>
          </cell>
          <cell r="D70">
            <v>36556.800000000003</v>
          </cell>
          <cell r="E70">
            <v>36486</v>
          </cell>
        </row>
        <row r="71">
          <cell r="A71" t="str">
            <v>T020</v>
          </cell>
          <cell r="B71" t="str">
            <v>TRANSPORTE INTERNO</v>
          </cell>
          <cell r="C71" t="str">
            <v>HR</v>
          </cell>
          <cell r="D71">
            <v>22848.000000000004</v>
          </cell>
          <cell r="E71">
            <v>36486</v>
          </cell>
        </row>
        <row r="72">
          <cell r="A72" t="str">
            <v>CODIGO</v>
          </cell>
          <cell r="B72" t="str">
            <v>RECURSO</v>
          </cell>
          <cell r="C72" t="str">
            <v>UN</v>
          </cell>
          <cell r="D72" t="str">
            <v>V/UNITARIO</v>
          </cell>
          <cell r="E72">
            <v>79470.000000000015</v>
          </cell>
        </row>
        <row r="73">
          <cell r="B73" t="str">
            <v>MANO DE OBRA</v>
          </cell>
          <cell r="C73" t="str">
            <v>un</v>
          </cell>
          <cell r="D73" t="str">
            <v>Breaker 1x15A</v>
          </cell>
          <cell r="E73">
            <v>9536.4000000000015</v>
          </cell>
        </row>
        <row r="74">
          <cell r="A74" t="str">
            <v>O010</v>
          </cell>
          <cell r="B74" t="str">
            <v>ENCARGADO</v>
          </cell>
          <cell r="C74" t="str">
            <v>DIA</v>
          </cell>
          <cell r="D74">
            <v>95117.137920000008</v>
          </cell>
          <cell r="E74">
            <v>36486</v>
          </cell>
        </row>
        <row r="75">
          <cell r="A75" t="str">
            <v>O020</v>
          </cell>
          <cell r="B75" t="str">
            <v>OFICIAL</v>
          </cell>
          <cell r="C75" t="str">
            <v>DIA</v>
          </cell>
          <cell r="D75">
            <v>50608.228608000012</v>
          </cell>
          <cell r="E75">
            <v>36486</v>
          </cell>
        </row>
        <row r="76">
          <cell r="A76" t="str">
            <v>O030</v>
          </cell>
          <cell r="B76" t="str">
            <v xml:space="preserve">AYUDANTE </v>
          </cell>
          <cell r="C76" t="str">
            <v>DIA</v>
          </cell>
          <cell r="D76">
            <v>20796.797952000008</v>
          </cell>
          <cell r="E76">
            <v>36486</v>
          </cell>
        </row>
        <row r="77">
          <cell r="A77" t="str">
            <v>O040</v>
          </cell>
          <cell r="B77" t="str">
            <v>TOPOGRAFO</v>
          </cell>
          <cell r="C77" t="str">
            <v>DIA</v>
          </cell>
          <cell r="D77">
            <v>25055.573760000003</v>
          </cell>
          <cell r="E77">
            <v>36486</v>
          </cell>
        </row>
        <row r="78">
          <cell r="A78" t="str">
            <v>O050</v>
          </cell>
          <cell r="B78" t="str">
            <v>CADENERO</v>
          </cell>
          <cell r="C78" t="str">
            <v>DIA</v>
          </cell>
          <cell r="D78">
            <v>25055.708106240007</v>
          </cell>
          <cell r="E78">
            <v>36486</v>
          </cell>
        </row>
        <row r="79">
          <cell r="A79" t="str">
            <v>O060</v>
          </cell>
          <cell r="B79" t="str">
            <v>MINERO</v>
          </cell>
          <cell r="C79" t="str">
            <v>DIA</v>
          </cell>
          <cell r="D79">
            <v>36192.877056000012</v>
          </cell>
          <cell r="E79">
            <v>36486</v>
          </cell>
        </row>
        <row r="80">
          <cell r="A80" t="str">
            <v>O061</v>
          </cell>
          <cell r="B80" t="str">
            <v>ALMACENISTA Y TESORERO</v>
          </cell>
          <cell r="C80" t="str">
            <v>DIA</v>
          </cell>
          <cell r="D80">
            <v>73874.310451200014</v>
          </cell>
          <cell r="E80">
            <v>36486</v>
          </cell>
        </row>
        <row r="81">
          <cell r="B81" t="str">
            <v>ICAC1</v>
          </cell>
          <cell r="C81" t="str">
            <v>ml</v>
          </cell>
          <cell r="D81" t="str">
            <v>Cable 1/0 ACSR</v>
          </cell>
          <cell r="E81">
            <v>15000</v>
          </cell>
        </row>
        <row r="82">
          <cell r="B82" t="str">
            <v>ICACD1</v>
          </cell>
          <cell r="C82" t="str">
            <v>ml</v>
          </cell>
          <cell r="D82" t="str">
            <v xml:space="preserve">cable 1/0 desnudo </v>
          </cell>
          <cell r="E82">
            <v>40460</v>
          </cell>
        </row>
        <row r="83">
          <cell r="B83" t="str">
            <v>ICACD8</v>
          </cell>
          <cell r="C83" t="str">
            <v>ml</v>
          </cell>
          <cell r="D83" t="str">
            <v xml:space="preserve">cable 8 desnudo </v>
          </cell>
          <cell r="E83">
            <v>3500</v>
          </cell>
        </row>
        <row r="84">
          <cell r="B84" t="str">
            <v>ICAC2</v>
          </cell>
          <cell r="C84" t="str">
            <v>ml</v>
          </cell>
          <cell r="D84" t="str">
            <v>Cable 2/0 ACSR</v>
          </cell>
          <cell r="E84">
            <v>18000</v>
          </cell>
        </row>
        <row r="85">
          <cell r="B85" t="str">
            <v>IC2ACSR</v>
          </cell>
          <cell r="C85" t="str">
            <v>ml</v>
          </cell>
          <cell r="D85" t="str">
            <v>Cable 2 ACSR</v>
          </cell>
          <cell r="E85">
            <v>2300</v>
          </cell>
        </row>
        <row r="86">
          <cell r="B86" t="str">
            <v>ICA2</v>
          </cell>
          <cell r="C86" t="str">
            <v>ml</v>
          </cell>
          <cell r="D86" t="str">
            <v>Cable N° 2</v>
          </cell>
          <cell r="E86">
            <v>27060.6</v>
          </cell>
        </row>
        <row r="87">
          <cell r="B87" t="str">
            <v>ICA4</v>
          </cell>
          <cell r="C87" t="str">
            <v>ml</v>
          </cell>
          <cell r="D87" t="str">
            <v>Cable Nº 4</v>
          </cell>
          <cell r="E87">
            <v>17428.739999999998</v>
          </cell>
        </row>
        <row r="88">
          <cell r="B88" t="str">
            <v>ICA6</v>
          </cell>
          <cell r="C88" t="str">
            <v>ml</v>
          </cell>
          <cell r="D88" t="str">
            <v>Cable N° 6</v>
          </cell>
          <cell r="E88">
            <v>5900</v>
          </cell>
        </row>
        <row r="89">
          <cell r="B89" t="str">
            <v>IC8</v>
          </cell>
          <cell r="C89" t="str">
            <v>ml</v>
          </cell>
          <cell r="D89" t="str">
            <v>Cable N° 8</v>
          </cell>
          <cell r="E89">
            <v>3800</v>
          </cell>
        </row>
        <row r="90">
          <cell r="B90" t="str">
            <v>ICA10</v>
          </cell>
          <cell r="C90" t="str">
            <v>ml</v>
          </cell>
          <cell r="D90" t="str">
            <v>Cable N° 10</v>
          </cell>
          <cell r="E90">
            <v>10500</v>
          </cell>
        </row>
        <row r="91">
          <cell r="B91" t="str">
            <v>ICA3N12</v>
          </cell>
          <cell r="C91" t="str">
            <v>ml</v>
          </cell>
          <cell r="D91" t="str">
            <v xml:space="preserve">Cable 3 N°12 </v>
          </cell>
          <cell r="E91">
            <v>8500</v>
          </cell>
        </row>
        <row r="92">
          <cell r="B92" t="str">
            <v>ICA12</v>
          </cell>
          <cell r="C92" t="str">
            <v>ml</v>
          </cell>
          <cell r="D92" t="str">
            <v xml:space="preserve">Cable N°12 </v>
          </cell>
          <cell r="E92">
            <v>3000</v>
          </cell>
        </row>
        <row r="93">
          <cell r="B93" t="str">
            <v>ICA12.1</v>
          </cell>
          <cell r="C93" t="str">
            <v>ml</v>
          </cell>
          <cell r="D93" t="str">
            <v xml:space="preserve">Cable N°12 </v>
          </cell>
          <cell r="E93">
            <v>4805</v>
          </cell>
        </row>
        <row r="94">
          <cell r="B94" t="str">
            <v>ICA8</v>
          </cell>
          <cell r="C94" t="str">
            <v>ml</v>
          </cell>
          <cell r="D94" t="str">
            <v>Cable antifraude N°8</v>
          </cell>
          <cell r="E94">
            <v>12000</v>
          </cell>
        </row>
        <row r="95">
          <cell r="B95" t="str">
            <v>ICC</v>
          </cell>
          <cell r="C95" t="str">
            <v>ml</v>
          </cell>
          <cell r="D95" t="str">
            <v xml:space="preserve">Cable cubierto 1/0 AWG </v>
          </cell>
          <cell r="E95">
            <v>33500</v>
          </cell>
        </row>
        <row r="96">
          <cell r="B96" t="str">
            <v>ICCTL</v>
          </cell>
          <cell r="C96" t="str">
            <v>ml</v>
          </cell>
          <cell r="D96" t="str">
            <v>Cable control</v>
          </cell>
          <cell r="E96">
            <v>20000</v>
          </cell>
        </row>
        <row r="97">
          <cell r="B97" t="str">
            <v>ICCTL4x10</v>
          </cell>
          <cell r="C97" t="str">
            <v>ml</v>
          </cell>
          <cell r="D97" t="str">
            <v>Cable control 4x10</v>
          </cell>
          <cell r="E97">
            <v>20760</v>
          </cell>
        </row>
        <row r="98">
          <cell r="B98" t="str">
            <v>ICCTL4x12</v>
          </cell>
          <cell r="C98" t="str">
            <v>ml</v>
          </cell>
          <cell r="D98" t="str">
            <v>Cable control 4x12</v>
          </cell>
          <cell r="E98">
            <v>14857</v>
          </cell>
        </row>
        <row r="99">
          <cell r="B99" t="str">
            <v>ICA1/0</v>
          </cell>
          <cell r="C99" t="str">
            <v>ml</v>
          </cell>
          <cell r="D99" t="str">
            <v>Cable aluminio 1/0 desnudo</v>
          </cell>
          <cell r="E99">
            <v>1900</v>
          </cell>
        </row>
        <row r="100">
          <cell r="B100" t="str">
            <v>ICCD1</v>
          </cell>
          <cell r="C100" t="str">
            <v>ml</v>
          </cell>
          <cell r="D100" t="str">
            <v>Cable de cobre desnudo N°1</v>
          </cell>
          <cell r="E100">
            <v>17000</v>
          </cell>
        </row>
        <row r="101">
          <cell r="B101" t="str">
            <v>ICCD2</v>
          </cell>
          <cell r="C101" t="str">
            <v>ml</v>
          </cell>
          <cell r="D101" t="str">
            <v>Cable de cobre desnudo N°2</v>
          </cell>
          <cell r="E101">
            <v>21550</v>
          </cell>
        </row>
        <row r="102">
          <cell r="B102" t="str">
            <v>ICCD4</v>
          </cell>
          <cell r="C102" t="str">
            <v>ml</v>
          </cell>
          <cell r="D102" t="str">
            <v>Cable de cobre desnudo N°4</v>
          </cell>
          <cell r="E102">
            <v>72000</v>
          </cell>
        </row>
        <row r="103">
          <cell r="B103" t="str">
            <v>ICCD1/0</v>
          </cell>
          <cell r="C103" t="str">
            <v>ml</v>
          </cell>
          <cell r="D103" t="str">
            <v>Cable de cobre desnudo 1/0 AWG</v>
          </cell>
          <cell r="E103">
            <v>20746</v>
          </cell>
        </row>
        <row r="104">
          <cell r="B104" t="str">
            <v>ICAB1N12</v>
          </cell>
          <cell r="C104" t="str">
            <v>ml</v>
          </cell>
          <cell r="D104" t="str">
            <v>Cable de cobre 1N°12 + 1N°12 +1N°12</v>
          </cell>
          <cell r="E104">
            <v>9520</v>
          </cell>
        </row>
        <row r="105">
          <cell r="B105" t="str">
            <v>ICAB2N6</v>
          </cell>
          <cell r="C105" t="str">
            <v>ml</v>
          </cell>
          <cell r="D105" t="str">
            <v>Cable de cobre 2N°6 + 1N°6 cu XLPW 600v</v>
          </cell>
          <cell r="E105">
            <v>14590</v>
          </cell>
        </row>
        <row r="106">
          <cell r="B106" t="str">
            <v>ICAB2N8</v>
          </cell>
          <cell r="C106" t="str">
            <v>ml</v>
          </cell>
          <cell r="D106" t="str">
            <v>Cable de cobre 2N°8 + 1N°8 +1N°10 THHN</v>
          </cell>
          <cell r="E106">
            <v>11305</v>
          </cell>
        </row>
        <row r="107">
          <cell r="B107" t="str">
            <v>ICAB3N8</v>
          </cell>
          <cell r="C107" t="str">
            <v>ml</v>
          </cell>
          <cell r="D107" t="str">
            <v>Cable de cobre 3N°8 tipo TC-S AWG</v>
          </cell>
          <cell r="E107">
            <v>11900</v>
          </cell>
        </row>
        <row r="108">
          <cell r="B108" t="str">
            <v>ICAB3N10</v>
          </cell>
          <cell r="C108" t="str">
            <v>ml</v>
          </cell>
          <cell r="D108" t="str">
            <v>Cable de cobre N°10 tipo TC-S AWG</v>
          </cell>
          <cell r="E108">
            <v>2975</v>
          </cell>
        </row>
        <row r="109">
          <cell r="B109" t="str">
            <v>ICAB3N10</v>
          </cell>
          <cell r="C109" t="str">
            <v>ml</v>
          </cell>
          <cell r="D109" t="str">
            <v>Cable de cobre 3N°10 tipo TC-S AWG</v>
          </cell>
          <cell r="E109">
            <v>10710</v>
          </cell>
        </row>
        <row r="110">
          <cell r="B110" t="str">
            <v>ICAB3N12</v>
          </cell>
          <cell r="C110" t="str">
            <v>ml</v>
          </cell>
          <cell r="D110" t="str">
            <v>Cable de cobre 3N°12 tipo TC-S AWG</v>
          </cell>
          <cell r="E110">
            <v>10710</v>
          </cell>
        </row>
        <row r="111">
          <cell r="B111" t="str">
            <v>ICABE</v>
          </cell>
          <cell r="C111" t="str">
            <v>ml</v>
          </cell>
          <cell r="D111" t="str">
            <v xml:space="preserve">Cable encauchetado </v>
          </cell>
          <cell r="E111">
            <v>25000</v>
          </cell>
        </row>
        <row r="112">
          <cell r="B112" t="str">
            <v>ICABE3x10</v>
          </cell>
          <cell r="C112" t="str">
            <v>ml</v>
          </cell>
          <cell r="D112" t="str">
            <v>Cable encauchetado 3x10</v>
          </cell>
          <cell r="E112">
            <v>8490</v>
          </cell>
        </row>
        <row r="113">
          <cell r="B113" t="str">
            <v>ICABE3x12</v>
          </cell>
          <cell r="C113" t="str">
            <v>ml</v>
          </cell>
          <cell r="D113" t="str">
            <v>Cable encauchetado 3x12</v>
          </cell>
          <cell r="E113">
            <v>6300</v>
          </cell>
        </row>
        <row r="114">
          <cell r="B114" t="str">
            <v>ICABE3x14</v>
          </cell>
          <cell r="C114" t="str">
            <v>ml</v>
          </cell>
          <cell r="D114" t="str">
            <v>Cable encauchetado 3x14 AWG</v>
          </cell>
          <cell r="E114">
            <v>3900</v>
          </cell>
        </row>
        <row r="115">
          <cell r="B115" t="str">
            <v>ICABE4x8</v>
          </cell>
          <cell r="C115" t="str">
            <v>ml</v>
          </cell>
          <cell r="D115" t="str">
            <v>Cable encauchetado 4x8 AWG</v>
          </cell>
          <cell r="E115">
            <v>17301</v>
          </cell>
        </row>
        <row r="116">
          <cell r="B116" t="str">
            <v>ICABE4x6</v>
          </cell>
          <cell r="C116" t="str">
            <v>ml</v>
          </cell>
          <cell r="D116" t="str">
            <v>Cable encauchetado 4x6 AWG</v>
          </cell>
          <cell r="E116">
            <v>26869</v>
          </cell>
        </row>
        <row r="117">
          <cell r="B117" t="str">
            <v>ICAA1/2</v>
          </cell>
          <cell r="C117" t="str">
            <v>ml</v>
          </cell>
          <cell r="D117" t="str">
            <v>Cable galvanizado alma de acero, Ø1/2"</v>
          </cell>
          <cell r="E117">
            <v>4891.1241960000007</v>
          </cell>
        </row>
        <row r="118">
          <cell r="B118" t="str">
            <v>ICAA1/4</v>
          </cell>
          <cell r="C118" t="str">
            <v>ml</v>
          </cell>
          <cell r="D118" t="str">
            <v>Cable galvanizado alma de acero, Ø1/4"</v>
          </cell>
          <cell r="E118">
            <v>6546.19</v>
          </cell>
        </row>
        <row r="119">
          <cell r="B119" t="str">
            <v>ICAA3/8</v>
          </cell>
          <cell r="C119" t="str">
            <v>ml</v>
          </cell>
          <cell r="D119" t="str">
            <v>Cable galvanizado alma de acero, Ø3/8"</v>
          </cell>
          <cell r="E119">
            <v>15131.088000000002</v>
          </cell>
        </row>
        <row r="120">
          <cell r="B120" t="str">
            <v>ICAB8</v>
          </cell>
          <cell r="C120" t="str">
            <v>ml</v>
          </cell>
          <cell r="D120" t="str">
            <v>Cable No8 AWG-CU-THHN/THWN-90ºC</v>
          </cell>
          <cell r="E120">
            <v>4200</v>
          </cell>
        </row>
        <row r="121">
          <cell r="B121" t="str">
            <v>ICAB10</v>
          </cell>
          <cell r="C121" t="str">
            <v>ml</v>
          </cell>
          <cell r="D121" t="str">
            <v>Cable No10 AWG-CU-THHN/THWN-90ºC</v>
          </cell>
          <cell r="E121">
            <v>3800</v>
          </cell>
        </row>
        <row r="122">
          <cell r="B122" t="str">
            <v>ICAB</v>
          </cell>
          <cell r="C122" t="str">
            <v>ml</v>
          </cell>
          <cell r="D122" t="str">
            <v>Cable No12 AWG-CU-THHN/THWN-90ºC</v>
          </cell>
          <cell r="E122">
            <v>2400</v>
          </cell>
        </row>
        <row r="123">
          <cell r="B123" t="str">
            <v>ICABSG</v>
          </cell>
          <cell r="C123" t="str">
            <v>ml</v>
          </cell>
          <cell r="D123" t="str">
            <v>Cable SGX 1/4"</v>
          </cell>
          <cell r="E123">
            <v>3500</v>
          </cell>
        </row>
        <row r="124">
          <cell r="B124" t="str">
            <v>ICABSGX</v>
          </cell>
          <cell r="C124" t="str">
            <v>ml</v>
          </cell>
          <cell r="D124" t="str">
            <v xml:space="preserve">Cable super GX </v>
          </cell>
          <cell r="E124">
            <v>2900</v>
          </cell>
        </row>
        <row r="125">
          <cell r="B125" t="str">
            <v>ICABT</v>
          </cell>
          <cell r="C125" t="str">
            <v>ml</v>
          </cell>
          <cell r="D125" t="str">
            <v xml:space="preserve">cable trenza </v>
          </cell>
          <cell r="E125">
            <v>6500</v>
          </cell>
        </row>
        <row r="126">
          <cell r="B126" t="str">
            <v>ICAD</v>
          </cell>
          <cell r="C126" t="str">
            <v>ml</v>
          </cell>
          <cell r="D126" t="str">
            <v>Cadena</v>
          </cell>
          <cell r="E126">
            <v>25218.480000000003</v>
          </cell>
        </row>
        <row r="127">
          <cell r="B127" t="str">
            <v>ICMPSE</v>
          </cell>
          <cell r="C127" t="str">
            <v>un</v>
          </cell>
          <cell r="D127" t="str">
            <v>Caja para mantenimiento preventivo al sistema eléctrico</v>
          </cell>
          <cell r="E127">
            <v>30000</v>
          </cell>
        </row>
        <row r="128">
          <cell r="B128" t="str">
            <v>ICSE</v>
          </cell>
          <cell r="C128" t="str">
            <v>un</v>
          </cell>
          <cell r="D128" t="str">
            <v>Caja 12cmX12cmX5cm (Salida eléctrica)</v>
          </cell>
          <cell r="E128">
            <v>12715.2</v>
          </cell>
        </row>
        <row r="129">
          <cell r="B129" t="str">
            <v>ICMCA</v>
          </cell>
          <cell r="C129" t="str">
            <v>un</v>
          </cell>
          <cell r="D129" t="str">
            <v>Caja metálica mas troquel</v>
          </cell>
          <cell r="E129">
            <v>10000</v>
          </cell>
        </row>
        <row r="130">
          <cell r="B130" t="str">
            <v>ICCD</v>
          </cell>
          <cell r="C130" t="str">
            <v>un</v>
          </cell>
          <cell r="D130" t="str">
            <v>Caja contador doble</v>
          </cell>
          <cell r="E130">
            <v>145000</v>
          </cell>
        </row>
        <row r="131">
          <cell r="B131" t="str">
            <v>ICAJFV1</v>
          </cell>
          <cell r="C131" t="str">
            <v>un</v>
          </cell>
          <cell r="D131" t="str">
            <v>Caja de PRFV tipo Matt 450 g/m2, Woven Roving 800 gm2, para válvula (sin fondo), Ø10", h= variable (Incluye tapa)</v>
          </cell>
          <cell r="E131">
            <v>158746</v>
          </cell>
        </row>
        <row r="132">
          <cell r="B132" t="str">
            <v>ICAJFV2</v>
          </cell>
          <cell r="C132" t="str">
            <v>un</v>
          </cell>
          <cell r="D132" t="str">
            <v>Caja de PRFV tipo Matt 450 g/m2, Woven Roving 800 gm2, para aforo, Ø12", h= 0,5m (Incluye tapa)</v>
          </cell>
          <cell r="E132">
            <v>158637.18640000001</v>
          </cell>
        </row>
        <row r="133">
          <cell r="B133" t="str">
            <v>ICAMA</v>
          </cell>
          <cell r="C133" t="str">
            <v>un</v>
          </cell>
          <cell r="D133" t="str">
            <v>Caja para micromedidor de acueducto</v>
          </cell>
          <cell r="E133">
            <v>103517</v>
          </cell>
        </row>
        <row r="134">
          <cell r="B134" t="str">
            <v>ICCDPS</v>
          </cell>
          <cell r="C134" t="str">
            <v>un</v>
          </cell>
          <cell r="D134" t="str">
            <v>Caja mas cableado para DPS</v>
          </cell>
          <cell r="E134">
            <v>90000</v>
          </cell>
        </row>
        <row r="135">
          <cell r="B135" t="str">
            <v>ICP</v>
          </cell>
          <cell r="C135" t="str">
            <v>un</v>
          </cell>
          <cell r="D135" t="str">
            <v>Caja primaria 100A-15kV-12kA</v>
          </cell>
          <cell r="E135">
            <v>165000</v>
          </cell>
        </row>
        <row r="136">
          <cell r="B136" t="str">
            <v>ICPS</v>
          </cell>
          <cell r="C136" t="str">
            <v>un</v>
          </cell>
          <cell r="D136" t="str">
            <v>Caja primaria mas soporte</v>
          </cell>
          <cell r="E136">
            <v>175000</v>
          </cell>
        </row>
        <row r="137">
          <cell r="B137" t="str">
            <v>ICI</v>
          </cell>
          <cell r="C137" t="str">
            <v>un</v>
          </cell>
          <cell r="D137" t="str">
            <v>Caja inspeccion (material civil)</v>
          </cell>
          <cell r="E137">
            <v>185000</v>
          </cell>
        </row>
        <row r="138">
          <cell r="B138" t="str">
            <v>ICAE6</v>
          </cell>
          <cell r="C138" t="str">
            <v>un</v>
          </cell>
          <cell r="D138" t="str">
            <v>Camisa de enfriamiento en PVC de 6" y base en acero Inoxidable</v>
          </cell>
          <cell r="E138">
            <v>1785000</v>
          </cell>
        </row>
        <row r="139">
          <cell r="B139" t="str">
            <v>ICAMI</v>
          </cell>
          <cell r="C139" t="str">
            <v>un</v>
          </cell>
          <cell r="D139" t="str">
            <v>Camisa</v>
          </cell>
          <cell r="E139">
            <v>78000</v>
          </cell>
        </row>
        <row r="140">
          <cell r="B140" t="str">
            <v>ICANI</v>
          </cell>
          <cell r="C140" t="str">
            <v>un</v>
          </cell>
          <cell r="D140" t="str">
            <v>Candado para intemperie</v>
          </cell>
          <cell r="E140">
            <v>46000</v>
          </cell>
        </row>
        <row r="141">
          <cell r="B141" t="str">
            <v>ICAN</v>
          </cell>
          <cell r="C141" t="str">
            <v>un</v>
          </cell>
          <cell r="D141" t="str">
            <v>Canes</v>
          </cell>
          <cell r="E141">
            <v>14875</v>
          </cell>
        </row>
        <row r="142">
          <cell r="B142" t="str">
            <v>ICAN3,5X4</v>
          </cell>
          <cell r="C142" t="str">
            <v>un</v>
          </cell>
          <cell r="D142" t="str">
            <v>Can de madera de 3,5 a 4,0m</v>
          </cell>
          <cell r="E142">
            <v>200</v>
          </cell>
        </row>
        <row r="143">
          <cell r="B143" t="str">
            <v>ICSTB</v>
          </cell>
          <cell r="C143" t="str">
            <v>un</v>
          </cell>
          <cell r="D143" t="str">
            <v>Canastilla para sumidero tipo B</v>
          </cell>
          <cell r="E143">
            <v>148750</v>
          </cell>
        </row>
        <row r="144">
          <cell r="B144" t="str">
            <v>ICZB</v>
          </cell>
          <cell r="C144" t="str">
            <v>ml</v>
          </cell>
          <cell r="D144" t="str">
            <v>Canalizacion zona blanda (arenilla)</v>
          </cell>
          <cell r="E144">
            <v>2200</v>
          </cell>
        </row>
        <row r="145">
          <cell r="B145" t="str">
            <v>ICAP1 1/4</v>
          </cell>
          <cell r="C145" t="str">
            <v>un</v>
          </cell>
          <cell r="D145" t="str">
            <v xml:space="preserve">Capacete 1 1/4'' </v>
          </cell>
          <cell r="E145">
            <v>6188</v>
          </cell>
        </row>
        <row r="146">
          <cell r="B146" t="str">
            <v>ICAP2</v>
          </cell>
          <cell r="C146" t="str">
            <v>un</v>
          </cell>
          <cell r="D146" t="str">
            <v xml:space="preserve">Capacete 2'' </v>
          </cell>
          <cell r="E146">
            <v>9350</v>
          </cell>
        </row>
        <row r="147">
          <cell r="B147" t="str">
            <v>ICAP3</v>
          </cell>
          <cell r="C147" t="str">
            <v>un</v>
          </cell>
          <cell r="D147" t="str">
            <v>Capacete 3"</v>
          </cell>
          <cell r="E147">
            <v>23500</v>
          </cell>
        </row>
        <row r="148">
          <cell r="B148" t="str">
            <v>ICEM</v>
          </cell>
          <cell r="C148" t="str">
            <v>bulto 50kg</v>
          </cell>
          <cell r="D148" t="str">
            <v>Cemento</v>
          </cell>
          <cell r="E148">
            <v>25000</v>
          </cell>
        </row>
        <row r="149">
          <cell r="B149" t="str">
            <v>ICEMB</v>
          </cell>
          <cell r="C149" t="str">
            <v>bulto 40kg</v>
          </cell>
          <cell r="D149" t="str">
            <v>Cemento blanco</v>
          </cell>
          <cell r="E149">
            <v>42900</v>
          </cell>
        </row>
        <row r="150">
          <cell r="B150" t="str">
            <v>ICER</v>
          </cell>
          <cell r="C150" t="str">
            <v>m2</v>
          </cell>
          <cell r="D150" t="str">
            <v xml:space="preserve">Cerámica 25cm x 35cm </v>
          </cell>
          <cell r="E150">
            <v>22253</v>
          </cell>
        </row>
        <row r="151">
          <cell r="B151" t="str">
            <v>ICDG</v>
          </cell>
          <cell r="C151" t="str">
            <v>m2</v>
          </cell>
          <cell r="D151" t="str">
            <v>Cespedones de gramalote</v>
          </cell>
          <cell r="E151">
            <v>6304.6200000000008</v>
          </cell>
        </row>
        <row r="152">
          <cell r="B152" t="str">
            <v>ICTG</v>
          </cell>
          <cell r="C152" t="str">
            <v>gl</v>
          </cell>
          <cell r="D152" t="str">
            <v>Chazos, tornillos anulares, guayas y grilletes</v>
          </cell>
          <cell r="E152">
            <v>5298.0000000000009</v>
          </cell>
        </row>
        <row r="153">
          <cell r="B153" t="str">
            <v>ICB</v>
          </cell>
          <cell r="C153" t="str">
            <v>m</v>
          </cell>
          <cell r="D153" t="str">
            <v xml:space="preserve">Cinta bandi </v>
          </cell>
          <cell r="E153">
            <v>3570</v>
          </cell>
        </row>
        <row r="154">
          <cell r="B154" t="str">
            <v>ICBYH</v>
          </cell>
          <cell r="C154" t="str">
            <v>gl</v>
          </cell>
          <cell r="D154" t="str">
            <v>Cinta Bandit-it y hebillas</v>
          </cell>
          <cell r="E154">
            <v>25000</v>
          </cell>
        </row>
        <row r="155">
          <cell r="B155" t="str">
            <v>ICCEL</v>
          </cell>
          <cell r="C155" t="str">
            <v>un</v>
          </cell>
          <cell r="D155" t="str">
            <v>Cinta de colores para instalaciones eléctricas</v>
          </cell>
          <cell r="E155">
            <v>3000</v>
          </cell>
        </row>
        <row r="156">
          <cell r="B156" t="str">
            <v>ICPE</v>
          </cell>
          <cell r="C156" t="str">
            <v>ml</v>
          </cell>
          <cell r="D156" t="str">
            <v>Cinta en polietileno color azul, e=10cm para acueducto</v>
          </cell>
          <cell r="E156">
            <v>1700</v>
          </cell>
        </row>
        <row r="157">
          <cell r="B157" t="str">
            <v>ICPEAL</v>
          </cell>
          <cell r="C157" t="str">
            <v>ml</v>
          </cell>
          <cell r="D157" t="str">
            <v>Cinta en polietileno color azul, e=10cm para acantarillado</v>
          </cell>
          <cell r="E157">
            <v>1000</v>
          </cell>
        </row>
        <row r="158">
          <cell r="B158" t="str">
            <v>ICPL</v>
          </cell>
          <cell r="C158" t="str">
            <v>ml</v>
          </cell>
          <cell r="D158" t="str">
            <v>cinta plastica</v>
          </cell>
          <cell r="E158">
            <v>1990</v>
          </cell>
        </row>
        <row r="159">
          <cell r="B159" t="str">
            <v>ICPVC.10</v>
          </cell>
          <cell r="C159" t="str">
            <v>ml</v>
          </cell>
          <cell r="D159" t="str">
            <v>Cinta PVC 0.10, sello elástico</v>
          </cell>
          <cell r="E159">
            <v>18913.86</v>
          </cell>
        </row>
        <row r="160">
          <cell r="B160" t="str">
            <v>ICPVC.15</v>
          </cell>
          <cell r="C160" t="str">
            <v>ml</v>
          </cell>
          <cell r="D160" t="str">
            <v>Cinta PVC 0.15, sello elástico</v>
          </cell>
          <cell r="E160">
            <v>27125.760000000002</v>
          </cell>
        </row>
        <row r="161">
          <cell r="B161" t="str">
            <v>ICPVC.22</v>
          </cell>
          <cell r="C161" t="str">
            <v>ml</v>
          </cell>
          <cell r="D161" t="str">
            <v>Cinta PVC 0.22, sello elástico</v>
          </cell>
          <cell r="E161">
            <v>34542.960000000006</v>
          </cell>
        </row>
        <row r="162">
          <cell r="B162" t="str">
            <v>ICSC23</v>
          </cell>
          <cell r="C162" t="str">
            <v>gl</v>
          </cell>
          <cell r="D162" t="str">
            <v>Cinta Scotch 23</v>
          </cell>
          <cell r="E162">
            <v>529.80000000000007</v>
          </cell>
        </row>
        <row r="163">
          <cell r="B163" t="str">
            <v>ICSEÑ</v>
          </cell>
          <cell r="C163" t="str">
            <v>ml</v>
          </cell>
          <cell r="D163" t="str">
            <v>cinta de señalización</v>
          </cell>
          <cell r="E163">
            <v>1500</v>
          </cell>
        </row>
        <row r="164">
          <cell r="B164" t="str">
            <v>ICSC33</v>
          </cell>
          <cell r="C164" t="str">
            <v>gl</v>
          </cell>
          <cell r="D164" t="str">
            <v>Cinta Scotch 33</v>
          </cell>
          <cell r="E164">
            <v>635.7600000000001</v>
          </cell>
        </row>
        <row r="165">
          <cell r="B165" t="str">
            <v>ICLA</v>
          </cell>
          <cell r="C165" t="str">
            <v>kg</v>
          </cell>
          <cell r="D165" t="str">
            <v>Clavos</v>
          </cell>
          <cell r="E165">
            <v>4760</v>
          </cell>
        </row>
        <row r="166">
          <cell r="B166" t="str">
            <v>ICLAV20A</v>
          </cell>
          <cell r="C166" t="str">
            <v>un</v>
          </cell>
          <cell r="D166" t="str">
            <v>Clavija 20A</v>
          </cell>
          <cell r="E166">
            <v>3800</v>
          </cell>
        </row>
        <row r="167">
          <cell r="B167" t="str">
            <v>ICMG3</v>
          </cell>
          <cell r="C167" t="str">
            <v>un</v>
          </cell>
          <cell r="D167" t="str">
            <v>Cruceta metálica galvanizada, L=3m</v>
          </cell>
          <cell r="E167">
            <v>121796.5</v>
          </cell>
        </row>
        <row r="168">
          <cell r="B168" t="str">
            <v>ICO9-11</v>
          </cell>
          <cell r="C168" t="str">
            <v>un</v>
          </cell>
          <cell r="D168" t="str">
            <v>Collarín de 9 a11"</v>
          </cell>
          <cell r="E168">
            <v>44000</v>
          </cell>
        </row>
        <row r="169">
          <cell r="B169" t="str">
            <v>ICS</v>
          </cell>
          <cell r="C169" t="str">
            <v>un</v>
          </cell>
          <cell r="D169" t="str">
            <v>Combo sanitario (incluye sanitario, lavamanos de pared y griferia)</v>
          </cell>
          <cell r="E169">
            <v>339864</v>
          </cell>
        </row>
        <row r="170">
          <cell r="B170" t="str">
            <v>ICTOR</v>
          </cell>
          <cell r="C170" t="str">
            <v>un</v>
          </cell>
          <cell r="D170" t="str">
            <v xml:space="preserve">Conector   </v>
          </cell>
          <cell r="E170">
            <v>18900</v>
          </cell>
        </row>
        <row r="171">
          <cell r="B171" t="str">
            <v>ICON</v>
          </cell>
          <cell r="C171" t="str">
            <v>un</v>
          </cell>
          <cell r="D171" t="str">
            <v>Conector OB 10-10</v>
          </cell>
          <cell r="E171">
            <v>1190</v>
          </cell>
        </row>
        <row r="172">
          <cell r="B172" t="str">
            <v>ICCG</v>
          </cell>
          <cell r="C172" t="str">
            <v>gl</v>
          </cell>
          <cell r="D172" t="str">
            <v>Conectores, cintas y grapas (Sálida eléctrica)</v>
          </cell>
          <cell r="E172">
            <v>15470</v>
          </cell>
        </row>
        <row r="173">
          <cell r="B173" t="str">
            <v>ICEL</v>
          </cell>
          <cell r="C173" t="str">
            <v>un</v>
          </cell>
          <cell r="D173" t="str">
            <v>Contador 240/120V - 15 - 100A, con accesorios para su montaje</v>
          </cell>
          <cell r="E173">
            <v>180000</v>
          </cell>
        </row>
        <row r="174">
          <cell r="B174" t="str">
            <v>ICEL1</v>
          </cell>
          <cell r="C174" t="str">
            <v>un</v>
          </cell>
          <cell r="D174" t="str">
            <v>Contador electrónico 20/120A - 240/120V , 60Hz - conexión directa. Incluye gabinete para instalar en poste , breaker de protección, puesta a tierra y portante metálico de 3" con capacete</v>
          </cell>
          <cell r="E174">
            <v>1850000</v>
          </cell>
        </row>
        <row r="175">
          <cell r="B175" t="str">
            <v>ICM</v>
          </cell>
          <cell r="C175" t="str">
            <v>un</v>
          </cell>
          <cell r="D175" t="str">
            <v>Contador monofasico 15(60)A, 240/120 V</v>
          </cell>
          <cell r="E175">
            <v>350000</v>
          </cell>
        </row>
        <row r="176">
          <cell r="B176" t="str">
            <v>ICM1</v>
          </cell>
          <cell r="C176" t="str">
            <v>un</v>
          </cell>
          <cell r="D176" t="str">
            <v>Contador monofasico 15(100)A, 240/120 V</v>
          </cell>
          <cell r="E176">
            <v>450000</v>
          </cell>
        </row>
        <row r="177">
          <cell r="B177" t="str">
            <v>ICOTOR</v>
          </cell>
          <cell r="C177" t="str">
            <v>un</v>
          </cell>
          <cell r="D177" t="str">
            <v>Contactor</v>
          </cell>
          <cell r="E177">
            <v>162000</v>
          </cell>
        </row>
        <row r="178">
          <cell r="B178" t="str">
            <v>ICORA11/4</v>
          </cell>
          <cell r="C178" t="str">
            <v>m</v>
          </cell>
          <cell r="D178" t="str">
            <v>Coraza americana 1 1/4"</v>
          </cell>
          <cell r="E178">
            <v>8144</v>
          </cell>
        </row>
        <row r="179">
          <cell r="B179" t="str">
            <v>ICAIB</v>
          </cell>
          <cell r="C179" t="str">
            <v>cm</v>
          </cell>
          <cell r="D179" t="str">
            <v>Cortes en acero, incluye bisel</v>
          </cell>
          <cell r="E179">
            <v>1547</v>
          </cell>
        </row>
        <row r="180">
          <cell r="B180" t="str">
            <v>ICOS</v>
          </cell>
          <cell r="C180" t="str">
            <v>un</v>
          </cell>
          <cell r="D180" t="str">
            <v>Costal</v>
          </cell>
          <cell r="E180">
            <v>500</v>
          </cell>
        </row>
        <row r="181">
          <cell r="B181" t="str">
            <v>IDES</v>
          </cell>
          <cell r="C181" t="str">
            <v>gl</v>
          </cell>
          <cell r="D181" t="str">
            <v>Desperdicio (10% de los materiales)</v>
          </cell>
          <cell r="E181">
            <v>0</v>
          </cell>
        </row>
        <row r="182">
          <cell r="B182" t="str">
            <v>IDPS</v>
          </cell>
          <cell r="C182" t="str">
            <v>un</v>
          </cell>
          <cell r="D182" t="str">
            <v>DPS</v>
          </cell>
          <cell r="E182">
            <v>560000</v>
          </cell>
        </row>
        <row r="183">
          <cell r="B183" t="str">
            <v>IEN50</v>
          </cell>
          <cell r="C183" t="str">
            <v>un</v>
          </cell>
          <cell r="D183" t="str">
            <v>Empaque de neopreno 50 mm</v>
          </cell>
          <cell r="E183">
            <v>2975</v>
          </cell>
        </row>
        <row r="184">
          <cell r="B184" t="str">
            <v>IENT</v>
          </cell>
          <cell r="C184" t="str">
            <v>m3</v>
          </cell>
          <cell r="D184" t="str">
            <v>Entresuelo</v>
          </cell>
          <cell r="E184">
            <v>85680</v>
          </cell>
        </row>
        <row r="185">
          <cell r="B185" t="str">
            <v>IEA1</v>
          </cell>
          <cell r="C185" t="str">
            <v>un</v>
          </cell>
          <cell r="D185" t="str">
            <v>Escalera en aluminio, un cuerpo; L=2,30m</v>
          </cell>
          <cell r="E185">
            <v>319999</v>
          </cell>
        </row>
        <row r="186">
          <cell r="B186" t="str">
            <v>IEFV1</v>
          </cell>
          <cell r="C186" t="str">
            <v>un</v>
          </cell>
          <cell r="D186" t="str">
            <v>Escalera en PRFV; L=1,50m</v>
          </cell>
          <cell r="E186">
            <v>541331</v>
          </cell>
        </row>
        <row r="187">
          <cell r="B187" t="str">
            <v>IEFV2</v>
          </cell>
          <cell r="C187" t="str">
            <v>un</v>
          </cell>
          <cell r="D187" t="str">
            <v>Escalera en PRFV; L=2,00m</v>
          </cell>
          <cell r="E187">
            <v>660331</v>
          </cell>
        </row>
        <row r="188">
          <cell r="B188" t="str">
            <v>IEFV3</v>
          </cell>
          <cell r="C188" t="str">
            <v>un</v>
          </cell>
          <cell r="D188" t="str">
            <v>Escalera en PRFV; L=2,50m</v>
          </cell>
          <cell r="E188">
            <v>779331</v>
          </cell>
        </row>
        <row r="189">
          <cell r="B189" t="str">
            <v>IEFV4</v>
          </cell>
          <cell r="C189" t="str">
            <v>un</v>
          </cell>
          <cell r="D189" t="str">
            <v>Escalera en PRFV; L=3,00m</v>
          </cell>
          <cell r="E189">
            <v>898331</v>
          </cell>
        </row>
        <row r="190">
          <cell r="B190" t="str">
            <v>IEFV5</v>
          </cell>
          <cell r="C190" t="str">
            <v>un</v>
          </cell>
          <cell r="D190" t="str">
            <v>Escalera en PRFV; L=3,50m</v>
          </cell>
          <cell r="E190">
            <v>945931</v>
          </cell>
        </row>
        <row r="191">
          <cell r="B191" t="str">
            <v>IEFV6</v>
          </cell>
          <cell r="C191" t="str">
            <v>un</v>
          </cell>
          <cell r="D191" t="str">
            <v>Escalera extensión en PRFV; L=5,02m, peso=13,4kg, norma ANSI, tipo 2, capacidad=102Kg-225Lb</v>
          </cell>
          <cell r="E191">
            <v>1095871</v>
          </cell>
        </row>
        <row r="192">
          <cell r="B192" t="str">
            <v>IE7PLA</v>
          </cell>
          <cell r="C192" t="str">
            <v>un</v>
          </cell>
          <cell r="D192" t="str">
            <v>Escalera con 7 peldaños en lámina de Alfajor de 0,9m x 0,3m e = 6mm adosada a muro circular de Ø3m , incluye ángulo de Acero de 2 1/2" x 3/16", platina de acero de 2" x 4" x 3/16", anticorrosivo y pintura intemperie amarillo tránsito (2 capas)</v>
          </cell>
          <cell r="E192">
            <v>2450000</v>
          </cell>
        </row>
        <row r="193">
          <cell r="B193" t="str">
            <v>IE18PLA</v>
          </cell>
          <cell r="C193" t="str">
            <v>un</v>
          </cell>
          <cell r="D193" t="str">
            <v>Escalera con 18 peldaños en lámina de Alfajor de 0,9m x 0,3m e = 6mm adosada a muro circular de Ø3m , incluye ángulo de Acero de 2 1/2" x 3/16", platina de acero de 2" x 4" x 3/16", anticorrosivo y pintura intemperie amarillo tránsito (2 capas)</v>
          </cell>
          <cell r="E193">
            <v>3000000</v>
          </cell>
        </row>
        <row r="194">
          <cell r="B194" t="str">
            <v>IE24PLA</v>
          </cell>
          <cell r="C194" t="str">
            <v>un</v>
          </cell>
          <cell r="D194" t="str">
            <v>Suministro, transporte e instalación de escalera con 24 peldaños en lámina de Alfajor de 0,9m x 0,3m e = 6mm adosada a muro circular de Ø3m , incluye ángulo de Acero de 2 1/2" x 3/16", platina de acero de 2" x 4" x 3/16", anticorrosivo y pintura intemperi</v>
          </cell>
          <cell r="E194">
            <v>3500000</v>
          </cell>
        </row>
        <row r="195">
          <cell r="B195" t="str">
            <v>IES</v>
          </cell>
          <cell r="C195" t="str">
            <v>gal</v>
          </cell>
          <cell r="D195" t="str">
            <v>Esmalte sintético</v>
          </cell>
          <cell r="E195">
            <v>57120</v>
          </cell>
        </row>
        <row r="196">
          <cell r="B196" t="str">
            <v>IEPP</v>
          </cell>
          <cell r="C196" t="str">
            <v>un</v>
          </cell>
          <cell r="D196" t="str">
            <v>Estacón en polipropileno</v>
          </cell>
          <cell r="E196">
            <v>17850</v>
          </cell>
        </row>
        <row r="197">
          <cell r="B197" t="str">
            <v>IEPP2</v>
          </cell>
          <cell r="C197" t="str">
            <v>un</v>
          </cell>
          <cell r="D197" t="str">
            <v xml:space="preserve">Estacón en polipropileno, L=2,5m, Ø=4" </v>
          </cell>
          <cell r="E197">
            <v>63070</v>
          </cell>
        </row>
        <row r="198">
          <cell r="B198" t="str">
            <v>IEMI</v>
          </cell>
          <cell r="C198" t="str">
            <v>un</v>
          </cell>
          <cell r="D198" t="str">
            <v>Estacón media madera inmunizada, L=1,5m, Ø=4"</v>
          </cell>
          <cell r="E198">
            <v>30000</v>
          </cell>
        </row>
        <row r="199">
          <cell r="B199" t="str">
            <v>IFNM</v>
          </cell>
          <cell r="C199" t="str">
            <v>un</v>
          </cell>
          <cell r="D199" t="str">
            <v>Flotador de nivel para encendido y apagado de motobombas</v>
          </cell>
          <cell r="E199">
            <v>499800</v>
          </cell>
        </row>
        <row r="200">
          <cell r="B200" t="str">
            <v>IFNMAI</v>
          </cell>
          <cell r="C200" t="str">
            <v>un</v>
          </cell>
          <cell r="D200" t="str">
            <v>Flotador de nivel magnético con niveles de alta y baja en acero inoxidable para montaje vertical</v>
          </cell>
          <cell r="E200">
            <v>499800</v>
          </cell>
        </row>
        <row r="201">
          <cell r="B201" t="str">
            <v>IFG</v>
          </cell>
          <cell r="C201" t="str">
            <v>un</v>
          </cell>
          <cell r="D201" t="str">
            <v xml:space="preserve">fungibles </v>
          </cell>
          <cell r="E201">
            <v>10000</v>
          </cell>
        </row>
        <row r="202">
          <cell r="B202" t="str">
            <v>IF6T</v>
          </cell>
          <cell r="C202" t="str">
            <v>un</v>
          </cell>
          <cell r="D202" t="str">
            <v>Fusible 6T-7K</v>
          </cell>
          <cell r="E202">
            <v>3000</v>
          </cell>
        </row>
        <row r="203">
          <cell r="B203" t="str">
            <v>IF125A</v>
          </cell>
          <cell r="C203" t="str">
            <v>un</v>
          </cell>
          <cell r="D203" t="str">
            <v>Fusible 125A Gl/gG tipo cuchilla de 500 Voltios, ruptura 120kA. portafusible y protecciones</v>
          </cell>
          <cell r="E203">
            <v>26180</v>
          </cell>
        </row>
        <row r="204">
          <cell r="B204" t="str">
            <v>IGAB</v>
          </cell>
          <cell r="C204" t="str">
            <v>un</v>
          </cell>
          <cell r="D204" t="str">
            <v>Gabinete en acero laminado, protección IP 55; incluye bandeja doble fondo. Medidas: 300x200x160 mm</v>
          </cell>
          <cell r="E204">
            <v>261800</v>
          </cell>
        </row>
        <row r="205">
          <cell r="B205" t="str">
            <v>IGABB</v>
          </cell>
          <cell r="C205" t="str">
            <v>un</v>
          </cell>
          <cell r="D205" t="str">
            <v>Gabinete con cableado de control y borneras de tablero manual para control de bombas</v>
          </cell>
          <cell r="E205">
            <v>2500000</v>
          </cell>
        </row>
        <row r="206">
          <cell r="B206" t="str">
            <v>IGABCYB</v>
          </cell>
          <cell r="C206" t="str">
            <v>un</v>
          </cell>
          <cell r="D206" t="str">
            <v xml:space="preserve">Gabinete con cableado de control y borneras </v>
          </cell>
          <cell r="E206">
            <v>10463670</v>
          </cell>
        </row>
        <row r="207">
          <cell r="B207" t="str">
            <v>IGABBP</v>
          </cell>
          <cell r="C207" t="str">
            <v>un</v>
          </cell>
          <cell r="D207" t="str">
            <v>Gabinete con cableado de control y borboneras planta</v>
          </cell>
          <cell r="E207">
            <v>4500000</v>
          </cell>
        </row>
        <row r="208">
          <cell r="B208" t="str">
            <v>IGABBTA</v>
          </cell>
          <cell r="C208" t="str">
            <v>un</v>
          </cell>
          <cell r="D208" t="str">
            <v>Gabinete con cableado de control y borneras de tablero automatico para control de bombas</v>
          </cell>
          <cell r="E208">
            <v>1800000</v>
          </cell>
        </row>
        <row r="209">
          <cell r="B209" t="str">
            <v>IGEOM</v>
          </cell>
          <cell r="C209" t="str">
            <v>m2</v>
          </cell>
          <cell r="D209" t="str">
            <v>Geomembrana tipo HD o HFPE de 40mils o similar</v>
          </cell>
          <cell r="E209">
            <v>17850</v>
          </cell>
        </row>
        <row r="210">
          <cell r="B210" t="str">
            <v>IGEO1</v>
          </cell>
          <cell r="C210" t="str">
            <v>m2</v>
          </cell>
          <cell r="D210" t="str">
            <v>Geotextil NT2000 (No tejido)</v>
          </cell>
          <cell r="E210">
            <v>5406.17</v>
          </cell>
        </row>
        <row r="211">
          <cell r="B211" t="str">
            <v>IGEO</v>
          </cell>
          <cell r="C211" t="str">
            <v>m2</v>
          </cell>
          <cell r="D211" t="str">
            <v>Geotextil NT2500 (No tejido)</v>
          </cell>
          <cell r="E211">
            <v>5673.92</v>
          </cell>
        </row>
        <row r="212">
          <cell r="B212" t="str">
            <v>IGEO2</v>
          </cell>
          <cell r="C212" t="str">
            <v>m2</v>
          </cell>
          <cell r="D212" t="str">
            <v>Geotextil NT4000 (No tejido)</v>
          </cell>
          <cell r="E212">
            <v>9218.93</v>
          </cell>
        </row>
        <row r="213">
          <cell r="B213" t="str">
            <v>IGP</v>
          </cell>
          <cell r="C213" t="str">
            <v>un</v>
          </cell>
          <cell r="D213" t="str">
            <v>Guía y pasador</v>
          </cell>
          <cell r="E213">
            <v>14471.59</v>
          </cell>
        </row>
        <row r="214">
          <cell r="B214" t="str">
            <v>IGTM</v>
          </cell>
          <cell r="C214" t="str">
            <v>m2</v>
          </cell>
          <cell r="D214" t="str">
            <v>Grama tipo macana</v>
          </cell>
          <cell r="E214">
            <v>5950</v>
          </cell>
        </row>
        <row r="215">
          <cell r="B215" t="str">
            <v>IGRAN</v>
          </cell>
          <cell r="C215" t="str">
            <v>Kg</v>
          </cell>
          <cell r="D215" t="str">
            <v>Granito #2</v>
          </cell>
          <cell r="E215">
            <v>1186.5999999999999</v>
          </cell>
        </row>
        <row r="216">
          <cell r="B216" t="str">
            <v>IGRA</v>
          </cell>
          <cell r="C216" t="str">
            <v>Kg</v>
          </cell>
          <cell r="D216" t="str">
            <v>Grapas</v>
          </cell>
          <cell r="E216">
            <v>4363.7299999999996</v>
          </cell>
        </row>
        <row r="217">
          <cell r="B217" t="str">
            <v>IGRT</v>
          </cell>
          <cell r="C217" t="str">
            <v>un</v>
          </cell>
          <cell r="D217" t="str">
            <v>Grapa de retención tipo tuerca</v>
          </cell>
          <cell r="E217">
            <v>29600</v>
          </cell>
        </row>
        <row r="218">
          <cell r="B218" t="str">
            <v>IGYP</v>
          </cell>
          <cell r="C218" t="str">
            <v>gl</v>
          </cell>
          <cell r="D218" t="str">
            <v xml:space="preserve">Grapas y pernos </v>
          </cell>
          <cell r="E218">
            <v>5950</v>
          </cell>
        </row>
        <row r="219">
          <cell r="B219" t="str">
            <v>IGRAV</v>
          </cell>
          <cell r="C219" t="str">
            <v>m3</v>
          </cell>
          <cell r="D219" t="str">
            <v>Gravilla 3/4</v>
          </cell>
          <cell r="E219">
            <v>35000</v>
          </cell>
        </row>
        <row r="220">
          <cell r="B220" t="str">
            <v>IGDSC</v>
          </cell>
          <cell r="C220" t="str">
            <v>un</v>
          </cell>
          <cell r="D220" t="str">
            <v>Griferia ducha sencilla cromado</v>
          </cell>
          <cell r="E220">
            <v>45900</v>
          </cell>
        </row>
        <row r="221">
          <cell r="B221" t="str">
            <v>IGTP1/2</v>
          </cell>
          <cell r="C221" t="str">
            <v>un</v>
          </cell>
          <cell r="D221" t="str">
            <v>Grillete de amarre para trabajo pesado, Ø1/2"</v>
          </cell>
          <cell r="E221">
            <v>5817.2040000000006</v>
          </cell>
        </row>
        <row r="222">
          <cell r="B222" t="str">
            <v>IGTP1/4</v>
          </cell>
          <cell r="C222" t="str">
            <v>un</v>
          </cell>
          <cell r="D222" t="str">
            <v>Grillete de amarre para trabajo pesado, Ø1/4"</v>
          </cell>
          <cell r="E222">
            <v>2963.1</v>
          </cell>
        </row>
        <row r="223">
          <cell r="B223" t="str">
            <v>IGTP3/8</v>
          </cell>
          <cell r="C223" t="str">
            <v>un</v>
          </cell>
          <cell r="D223" t="str">
            <v>Grillete de amarre para trabajo pesado, Ø3/8"</v>
          </cell>
          <cell r="E223">
            <v>4034.1</v>
          </cell>
        </row>
        <row r="224">
          <cell r="B224" t="str">
            <v>IGTP5/16</v>
          </cell>
          <cell r="C224" t="str">
            <v>un</v>
          </cell>
          <cell r="D224" t="str">
            <v>Grillete de amarre para trabajo pesado, Ø5/16"</v>
          </cell>
          <cell r="E224">
            <v>3082.1</v>
          </cell>
        </row>
        <row r="225">
          <cell r="B225" t="str">
            <v>IGUA</v>
          </cell>
          <cell r="C225" t="str">
            <v>un</v>
          </cell>
          <cell r="D225" t="str">
            <v>Guardacabos</v>
          </cell>
          <cell r="E225">
            <v>2400</v>
          </cell>
        </row>
        <row r="226">
          <cell r="B226" t="str">
            <v>IGUA20A</v>
          </cell>
          <cell r="C226" t="str">
            <v>un</v>
          </cell>
          <cell r="D226" t="str">
            <v>Guardamotores 20 A</v>
          </cell>
          <cell r="E226">
            <v>245000</v>
          </cell>
        </row>
        <row r="227">
          <cell r="B227" t="str">
            <v>IIMP</v>
          </cell>
          <cell r="C227" t="str">
            <v>kg</v>
          </cell>
          <cell r="D227" t="str">
            <v>Impermeabilizante Sika mortero 101 o similar</v>
          </cell>
          <cell r="E227">
            <v>3876</v>
          </cell>
        </row>
        <row r="228">
          <cell r="B228" t="str">
            <v>IHER</v>
          </cell>
          <cell r="C228" t="str">
            <v>un</v>
          </cell>
          <cell r="D228" t="str">
            <v>Herraje para caja 0.4mx0.4m</v>
          </cell>
          <cell r="E228">
            <v>120641.7176</v>
          </cell>
        </row>
        <row r="229">
          <cell r="B229" t="str">
            <v>IHER1</v>
          </cell>
          <cell r="C229" t="str">
            <v>un</v>
          </cell>
          <cell r="D229" t="str">
            <v>Herraje para caja 0.6mx0.6m</v>
          </cell>
          <cell r="E229">
            <v>140641.7176</v>
          </cell>
        </row>
        <row r="230">
          <cell r="B230" t="str">
            <v>IHER2</v>
          </cell>
          <cell r="C230" t="str">
            <v>un</v>
          </cell>
          <cell r="D230" t="str">
            <v>Herraje para caja 0.8mx0.8m</v>
          </cell>
          <cell r="E230">
            <v>160641.7176</v>
          </cell>
        </row>
        <row r="231">
          <cell r="B231" t="str">
            <v>IHER3</v>
          </cell>
          <cell r="C231" t="str">
            <v>un</v>
          </cell>
          <cell r="D231" t="str">
            <v>Herraje para caja 5.9mx0.9m</v>
          </cell>
          <cell r="E231">
            <v>1190000</v>
          </cell>
        </row>
        <row r="232">
          <cell r="B232" t="str">
            <v>IHER4</v>
          </cell>
          <cell r="C232" t="str">
            <v>un</v>
          </cell>
          <cell r="D232" t="str">
            <v>Herraje para caja 0.6mx0.8m</v>
          </cell>
          <cell r="E232">
            <v>190000</v>
          </cell>
        </row>
        <row r="233">
          <cell r="B233" t="str">
            <v>IHC</v>
          </cell>
          <cell r="C233" t="str">
            <v>un</v>
          </cell>
          <cell r="D233" t="str">
            <v>Herraje para cono</v>
          </cell>
          <cell r="E233">
            <v>29750</v>
          </cell>
        </row>
        <row r="234">
          <cell r="B234" t="str">
            <v>IHER3</v>
          </cell>
          <cell r="C234" t="str">
            <v>un</v>
          </cell>
          <cell r="D234" t="str">
            <v>Herraje para tapa de alto tráfico</v>
          </cell>
          <cell r="E234">
            <v>89250</v>
          </cell>
        </row>
        <row r="235">
          <cell r="B235" t="str">
            <v>IIS32</v>
          </cell>
          <cell r="C235" t="str">
            <v>Kg</v>
          </cell>
          <cell r="D235" t="str">
            <v>Imprimante tipo sikadur 32 primer</v>
          </cell>
          <cell r="E235">
            <v>80900</v>
          </cell>
        </row>
        <row r="236">
          <cell r="B236" t="str">
            <v>IIS</v>
          </cell>
          <cell r="C236" t="str">
            <v>un</v>
          </cell>
          <cell r="D236" t="str">
            <v>Interruptor sencillo</v>
          </cell>
          <cell r="E236">
            <v>3400</v>
          </cell>
        </row>
        <row r="237">
          <cell r="B237" t="str">
            <v>IID</v>
          </cell>
          <cell r="C237" t="str">
            <v>un</v>
          </cell>
          <cell r="D237" t="str">
            <v>Interruptor doble</v>
          </cell>
          <cell r="E237">
            <v>5800</v>
          </cell>
        </row>
        <row r="238">
          <cell r="B238" t="str">
            <v>IIASE</v>
          </cell>
          <cell r="C238" t="str">
            <v>gl</v>
          </cell>
          <cell r="D238" t="str">
            <v>Implemento de aseo para mantenimiento preventivo al sistema eléctrico</v>
          </cell>
          <cell r="E238">
            <v>300000</v>
          </cell>
        </row>
        <row r="239">
          <cell r="B239" t="str">
            <v>IJAMH</v>
          </cell>
          <cell r="C239" t="str">
            <v>un</v>
          </cell>
          <cell r="D239" t="str">
            <v>Juego de anillo polimérico para cámaras de inspección de 1,2m de diámetro</v>
          </cell>
          <cell r="E239">
            <v>237976.19999999998</v>
          </cell>
        </row>
        <row r="240">
          <cell r="B240" t="str">
            <v>IJET1/2</v>
          </cell>
          <cell r="C240" t="str">
            <v>un</v>
          </cell>
          <cell r="D240" t="str">
            <v>Juego de empaques y tornillos 1/2"</v>
          </cell>
          <cell r="E240">
            <v>12609.240000000002</v>
          </cell>
        </row>
        <row r="241">
          <cell r="B241" t="str">
            <v>IJET11/2</v>
          </cell>
          <cell r="C241" t="str">
            <v>un</v>
          </cell>
          <cell r="D241" t="str">
            <v>Juego de empaques y tornillos 1 1/2"</v>
          </cell>
          <cell r="E241">
            <v>13870.164000000001</v>
          </cell>
        </row>
        <row r="242">
          <cell r="B242" t="str">
            <v>IJET2</v>
          </cell>
          <cell r="C242" t="str">
            <v>un</v>
          </cell>
          <cell r="D242" t="str">
            <v>Juego de empaques y tornillos 2"</v>
          </cell>
          <cell r="E242">
            <v>17652.936000000002</v>
          </cell>
        </row>
        <row r="243">
          <cell r="B243" t="str">
            <v>IJET21/2</v>
          </cell>
          <cell r="C243" t="str">
            <v>un</v>
          </cell>
          <cell r="D243" t="str">
            <v>Juego de empaques y tornillos 2 1/2"</v>
          </cell>
          <cell r="E243">
            <v>18913.86</v>
          </cell>
        </row>
        <row r="244">
          <cell r="B244" t="str">
            <v>IJET3</v>
          </cell>
          <cell r="C244" t="str">
            <v>un</v>
          </cell>
          <cell r="D244" t="str">
            <v>Juego de empaques y tornillos 3"</v>
          </cell>
          <cell r="E244">
            <v>21435.708000000002</v>
          </cell>
        </row>
        <row r="245">
          <cell r="B245" t="str">
            <v>IJET4</v>
          </cell>
          <cell r="C245" t="str">
            <v>un</v>
          </cell>
          <cell r="D245" t="str">
            <v>Juego de empaques y tornillos 4"</v>
          </cell>
          <cell r="E245">
            <v>37827.72</v>
          </cell>
        </row>
        <row r="246">
          <cell r="B246" t="str">
            <v>IJET6</v>
          </cell>
          <cell r="C246" t="str">
            <v>un</v>
          </cell>
          <cell r="D246" t="str">
            <v>Juego de empaques y tornillos 6"</v>
          </cell>
          <cell r="E246">
            <v>63046.200000000004</v>
          </cell>
        </row>
        <row r="247">
          <cell r="B247" t="str">
            <v>IJET8</v>
          </cell>
          <cell r="C247" t="str">
            <v>un</v>
          </cell>
          <cell r="D247" t="str">
            <v>Juego de empaques y tornillos 8"</v>
          </cell>
          <cell r="E247">
            <v>75655.44</v>
          </cell>
        </row>
        <row r="248">
          <cell r="B248" t="str">
            <v>IJET10</v>
          </cell>
          <cell r="C248" t="str">
            <v>un</v>
          </cell>
          <cell r="D248" t="str">
            <v>Juego de empaques y tornillos 10"</v>
          </cell>
          <cell r="E248">
            <v>88264.680000000008</v>
          </cell>
        </row>
        <row r="249">
          <cell r="B249" t="str">
            <v>IJET12</v>
          </cell>
          <cell r="C249" t="str">
            <v>un</v>
          </cell>
          <cell r="D249" t="str">
            <v>Juego de empaques y tornillos 12"</v>
          </cell>
          <cell r="E249">
            <v>113483.16</v>
          </cell>
        </row>
        <row r="250">
          <cell r="B250" t="str">
            <v>IJET14</v>
          </cell>
          <cell r="C250" t="str">
            <v>un</v>
          </cell>
          <cell r="D250" t="str">
            <v>Juego de empaques y tornillos 14"</v>
          </cell>
          <cell r="E250">
            <v>138701.64000000001</v>
          </cell>
        </row>
        <row r="251">
          <cell r="B251" t="str">
            <v>IJET16</v>
          </cell>
          <cell r="C251" t="str">
            <v>un</v>
          </cell>
          <cell r="D251" t="str">
            <v>Juego de empaques y tornillos 16"</v>
          </cell>
          <cell r="E251">
            <v>163920.12000000002</v>
          </cell>
        </row>
        <row r="252">
          <cell r="B252" t="str">
            <v>IJET18</v>
          </cell>
          <cell r="C252" t="str">
            <v>un</v>
          </cell>
          <cell r="D252" t="str">
            <v>Juego de empaques y tornillos 18"</v>
          </cell>
          <cell r="E252">
            <v>189138.6</v>
          </cell>
        </row>
        <row r="253">
          <cell r="B253" t="str">
            <v>IJET20</v>
          </cell>
          <cell r="C253" t="str">
            <v>un</v>
          </cell>
          <cell r="D253" t="str">
            <v>Juego de empaques y tornillos 20"</v>
          </cell>
          <cell r="E253">
            <v>214357.08000000002</v>
          </cell>
        </row>
        <row r="254">
          <cell r="B254" t="str">
            <v>ILAD</v>
          </cell>
          <cell r="C254" t="str">
            <v>un</v>
          </cell>
          <cell r="D254" t="str">
            <v>Ladrillo 15cm x 20cm x40cm</v>
          </cell>
          <cell r="E254">
            <v>1900</v>
          </cell>
        </row>
        <row r="255">
          <cell r="B255" t="str">
            <v>ILADC</v>
          </cell>
          <cell r="C255" t="str">
            <v>un</v>
          </cell>
          <cell r="D255" t="str">
            <v>Ladrillo calado trebol 20cmx20cm</v>
          </cell>
          <cell r="E255">
            <v>1800</v>
          </cell>
        </row>
        <row r="256">
          <cell r="B256" t="str">
            <v>ILAG</v>
          </cell>
          <cell r="C256" t="str">
            <v>un</v>
          </cell>
          <cell r="D256" t="str">
            <v>Lagrimal de 0,50m x 0,25m x 0,15m</v>
          </cell>
          <cell r="E256">
            <v>5500</v>
          </cell>
        </row>
        <row r="257">
          <cell r="B257" t="str">
            <v>ILPN</v>
          </cell>
          <cell r="C257" t="str">
            <v>ml</v>
          </cell>
          <cell r="D257" t="str">
            <v>Lámina de polietileno negro 1200m x 0,20mm</v>
          </cell>
          <cell r="E257">
            <v>1990</v>
          </cell>
        </row>
        <row r="258">
          <cell r="B258" t="str">
            <v>ILSHID</v>
          </cell>
          <cell r="C258" t="str">
            <v>un</v>
          </cell>
          <cell r="D258" t="str">
            <v>Lámpara de sodio HID con fotocontrol individual y bombilla tubular clara 250W. Incluye brazo.</v>
          </cell>
          <cell r="E258">
            <v>350000</v>
          </cell>
        </row>
        <row r="259">
          <cell r="B259" t="str">
            <v>ILTC</v>
          </cell>
          <cell r="C259" t="str">
            <v>un</v>
          </cell>
          <cell r="D259" t="str">
            <v>Lámpara tipo riel corrido de 2x54W</v>
          </cell>
          <cell r="E259">
            <v>87000</v>
          </cell>
        </row>
        <row r="260">
          <cell r="B260" t="str">
            <v>ILTC32</v>
          </cell>
          <cell r="C260" t="str">
            <v>un</v>
          </cell>
          <cell r="D260" t="str">
            <v>Lámpara tipo riel corrido de 2x32W</v>
          </cell>
          <cell r="E260">
            <v>77000</v>
          </cell>
        </row>
        <row r="261">
          <cell r="B261" t="str">
            <v>ILTT</v>
          </cell>
          <cell r="C261" t="str">
            <v>un</v>
          </cell>
          <cell r="D261" t="str">
            <v>Lámpara tipo tortuga</v>
          </cell>
          <cell r="E261">
            <v>70000</v>
          </cell>
        </row>
        <row r="262">
          <cell r="B262" t="str">
            <v>ILAVA</v>
          </cell>
          <cell r="C262" t="str">
            <v>un</v>
          </cell>
          <cell r="D262" t="str">
            <v>Lavaplatos en aluminio</v>
          </cell>
          <cell r="E262">
            <v>89990</v>
          </cell>
        </row>
        <row r="263">
          <cell r="B263" t="str">
            <v>ILYC</v>
          </cell>
          <cell r="C263" t="str">
            <v>kg</v>
          </cell>
          <cell r="D263" t="str">
            <v>Lechada y carnaza</v>
          </cell>
          <cell r="E263">
            <v>23800</v>
          </cell>
        </row>
        <row r="264">
          <cell r="B264" t="str">
            <v>ILOP</v>
          </cell>
          <cell r="C264" t="str">
            <v>un</v>
          </cell>
          <cell r="D264" t="str">
            <v>Loseta prefabricada de 0,60m*0,3m*0,05m</v>
          </cell>
          <cell r="E264">
            <v>14161</v>
          </cell>
        </row>
        <row r="265">
          <cell r="B265" t="str">
            <v>ILOP1</v>
          </cell>
          <cell r="C265" t="str">
            <v>un</v>
          </cell>
          <cell r="D265" t="str">
            <v>Loseta prefabricada de 1,10m*0,5m*0,05m</v>
          </cell>
          <cell r="E265">
            <v>29631</v>
          </cell>
        </row>
        <row r="266">
          <cell r="B266" t="str">
            <v>ILUB</v>
          </cell>
          <cell r="C266" t="str">
            <v>un</v>
          </cell>
          <cell r="D266" t="str">
            <v>Lubricante</v>
          </cell>
          <cell r="E266">
            <v>22289.89</v>
          </cell>
        </row>
        <row r="267">
          <cell r="B267" t="str">
            <v>ILUM</v>
          </cell>
          <cell r="C267" t="str">
            <v>un</v>
          </cell>
          <cell r="D267" t="str">
            <v>Luminaria de 2X32W-T8-865</v>
          </cell>
          <cell r="E267">
            <v>80920</v>
          </cell>
        </row>
        <row r="268">
          <cell r="B268" t="str">
            <v>ILUMS</v>
          </cell>
          <cell r="C268" t="str">
            <v>un</v>
          </cell>
          <cell r="D268" t="str">
            <v>Luminaria de sodio de 70W</v>
          </cell>
          <cell r="E268">
            <v>307150</v>
          </cell>
        </row>
        <row r="269">
          <cell r="B269" t="str">
            <v>ILMH44</v>
          </cell>
          <cell r="C269" t="str">
            <v>un</v>
          </cell>
          <cell r="D269" t="str">
            <v xml:space="preserve">luminaria hermetica </v>
          </cell>
          <cell r="E269">
            <v>213995</v>
          </cell>
        </row>
        <row r="270">
          <cell r="B270" t="str">
            <v>ILMH44W</v>
          </cell>
          <cell r="C270" t="str">
            <v>un</v>
          </cell>
          <cell r="D270" t="str">
            <v xml:space="preserve">luminaria hermetica </v>
          </cell>
          <cell r="E270">
            <v>135000</v>
          </cell>
        </row>
        <row r="271">
          <cell r="B271" t="str">
            <v>ILMH</v>
          </cell>
          <cell r="C271" t="str">
            <v>un</v>
          </cell>
          <cell r="D271" t="str">
            <v>luminaria hermetica 40 W</v>
          </cell>
          <cell r="E271">
            <v>145000</v>
          </cell>
        </row>
        <row r="272">
          <cell r="B272" t="str">
            <v>ILUML</v>
          </cell>
          <cell r="C272" t="str">
            <v>un</v>
          </cell>
          <cell r="D272" t="str">
            <v>Luminaria tipo LED 70W - 120V</v>
          </cell>
          <cell r="E272">
            <v>1275000</v>
          </cell>
        </row>
        <row r="273">
          <cell r="B273" t="str">
            <v>ILLED</v>
          </cell>
          <cell r="C273" t="str">
            <v>un</v>
          </cell>
          <cell r="D273" t="str">
            <v>Luminaria LED 200 W</v>
          </cell>
          <cell r="E273">
            <v>650000</v>
          </cell>
        </row>
        <row r="274">
          <cell r="B274" t="str">
            <v>ILLEDT</v>
          </cell>
          <cell r="C274" t="str">
            <v>un</v>
          </cell>
          <cell r="D274" t="str">
            <v>Luminaria led tortuga</v>
          </cell>
          <cell r="E274">
            <v>65000</v>
          </cell>
        </row>
        <row r="275">
          <cell r="B275" t="str">
            <v>ILUMF</v>
          </cell>
          <cell r="C275" t="str">
            <v>un</v>
          </cell>
          <cell r="D275" t="str">
            <v>Luminaria incluye fotocelda</v>
          </cell>
          <cell r="E275">
            <v>380800</v>
          </cell>
        </row>
        <row r="276">
          <cell r="B276" t="str">
            <v>ILUMOB</v>
          </cell>
          <cell r="C276" t="str">
            <v>un</v>
          </cell>
          <cell r="D276" t="str">
            <v>Luminaria ojo de buey sobreponer</v>
          </cell>
          <cell r="E276">
            <v>45000</v>
          </cell>
        </row>
        <row r="277">
          <cell r="B277" t="str">
            <v>ILE</v>
          </cell>
          <cell r="C277" t="str">
            <v>un</v>
          </cell>
          <cell r="D277" t="str">
            <v>Luminaria emergencia</v>
          </cell>
          <cell r="E277">
            <v>82000</v>
          </cell>
        </row>
        <row r="278">
          <cell r="B278" t="str">
            <v>ILEP</v>
          </cell>
          <cell r="C278" t="str">
            <v>un</v>
          </cell>
          <cell r="D278" t="str">
            <v xml:space="preserve">Luz de emergencia portatíl 60 Led, voltage 110, potencia 5Watts, autonomia 15 horas en iluminación baja y 7 horas en iluminación alta, tiempo de carga de 18 a 20 horas </v>
          </cell>
          <cell r="E278">
            <v>68901</v>
          </cell>
        </row>
        <row r="279">
          <cell r="B279" t="str">
            <v>IMAD</v>
          </cell>
          <cell r="C279" t="str">
            <v>m2</v>
          </cell>
          <cell r="D279" t="str">
            <v>Madera 3 usos</v>
          </cell>
          <cell r="E279">
            <v>4501.7699999999995</v>
          </cell>
        </row>
        <row r="280">
          <cell r="B280" t="str">
            <v>IMADI</v>
          </cell>
          <cell r="C280" t="str">
            <v>un</v>
          </cell>
          <cell r="D280" t="str">
            <v>Madera inmunizada, L= 0,8m, A=0,04m, H=0,085m</v>
          </cell>
          <cell r="E280">
            <v>17731</v>
          </cell>
        </row>
        <row r="281">
          <cell r="B281" t="str">
            <v>IMALE</v>
          </cell>
          <cell r="C281" t="str">
            <v>un</v>
          </cell>
          <cell r="D281" t="str">
            <v>Madera laminada estructural de 0,09m x 0,09m y L=2,8m</v>
          </cell>
          <cell r="E281">
            <v>30000</v>
          </cell>
        </row>
        <row r="282">
          <cell r="B282" t="str">
            <v>IMR</v>
          </cell>
          <cell r="C282" t="str">
            <v>gl</v>
          </cell>
          <cell r="D282" t="str">
            <v>Madera roble para cajones</v>
          </cell>
          <cell r="E282">
            <v>314041</v>
          </cell>
        </row>
        <row r="283">
          <cell r="B283" t="str">
            <v>IMP3/8</v>
          </cell>
          <cell r="C283" t="str">
            <v>ml</v>
          </cell>
          <cell r="D283" t="str">
            <v>Manguera de poliuretano de Ø3/8"</v>
          </cell>
          <cell r="E283">
            <v>8851.2199999999993</v>
          </cell>
        </row>
        <row r="284">
          <cell r="B284" t="str">
            <v>IMS1/2</v>
          </cell>
          <cell r="C284" t="str">
            <v>ml</v>
          </cell>
          <cell r="D284" t="str">
            <v>Manguera de silicona Ø1/2"</v>
          </cell>
          <cell r="E284">
            <v>4898.04</v>
          </cell>
        </row>
        <row r="285">
          <cell r="B285" t="str">
            <v>IMF11/2</v>
          </cell>
          <cell r="C285" t="str">
            <v>ml</v>
          </cell>
          <cell r="D285" t="str">
            <v>Manguera flexible Ø11/2"</v>
          </cell>
          <cell r="E285">
            <v>15470</v>
          </cell>
        </row>
        <row r="286">
          <cell r="B286" t="str">
            <v>IMAN</v>
          </cell>
          <cell r="C286" t="str">
            <v>un</v>
          </cell>
          <cell r="D286" t="str">
            <v>Manómetro Ø1/2"</v>
          </cell>
          <cell r="E286">
            <v>36890</v>
          </cell>
        </row>
        <row r="287">
          <cell r="B287" t="str">
            <v>IMEA</v>
          </cell>
          <cell r="C287" t="str">
            <v>un</v>
          </cell>
          <cell r="D287" t="str">
            <v>Material epóxico en ampolla</v>
          </cell>
          <cell r="E287">
            <v>70746</v>
          </cell>
        </row>
        <row r="288">
          <cell r="B288" t="str">
            <v>IMEKG</v>
          </cell>
          <cell r="C288" t="str">
            <v>kg</v>
          </cell>
          <cell r="D288" t="str">
            <v xml:space="preserve">Material epóxico </v>
          </cell>
          <cell r="E288">
            <v>55013.7</v>
          </cell>
        </row>
        <row r="289">
          <cell r="B289" t="str">
            <v>IME</v>
          </cell>
          <cell r="C289" t="str">
            <v>Kg</v>
          </cell>
          <cell r="D289" t="str">
            <v>Material expansivo</v>
          </cell>
          <cell r="E289">
            <v>23490</v>
          </cell>
        </row>
        <row r="290">
          <cell r="B290" t="str">
            <v>IMP</v>
          </cell>
          <cell r="C290" t="str">
            <v>m3</v>
          </cell>
          <cell r="D290" t="str">
            <v>Material de prestamo</v>
          </cell>
          <cell r="E290">
            <v>7735</v>
          </cell>
        </row>
        <row r="291">
          <cell r="B291" t="str">
            <v>IMESD84</v>
          </cell>
          <cell r="C291" t="str">
            <v>m2</v>
          </cell>
          <cell r="D291" t="str">
            <v>Malla electrosoldada para refuerzo tipo D84 o similar</v>
          </cell>
          <cell r="E291">
            <v>5176.5</v>
          </cell>
        </row>
        <row r="292">
          <cell r="B292" t="str">
            <v>IMESD131</v>
          </cell>
          <cell r="C292" t="str">
            <v>m2</v>
          </cell>
          <cell r="D292" t="str">
            <v>Malla electrosoldada tipo D131</v>
          </cell>
          <cell r="E292">
            <v>6000</v>
          </cell>
        </row>
        <row r="293">
          <cell r="B293" t="str">
            <v>IMESD106</v>
          </cell>
          <cell r="C293" t="str">
            <v>m2</v>
          </cell>
          <cell r="D293" t="str">
            <v>Malla electrosoldada para refuerzo tipo D106 o similar</v>
          </cell>
          <cell r="E293">
            <v>7056.7</v>
          </cell>
        </row>
        <row r="294">
          <cell r="B294" t="str">
            <v>IMEC12</v>
          </cell>
          <cell r="C294" t="str">
            <v>m</v>
          </cell>
          <cell r="D294" t="str">
            <v>Malla eslabonada, ojo 5, calibre 12</v>
          </cell>
          <cell r="E294">
            <v>20525.12</v>
          </cell>
        </row>
        <row r="295">
          <cell r="B295" t="str">
            <v>IMLPAI</v>
          </cell>
          <cell r="C295" t="str">
            <v>un</v>
          </cell>
          <cell r="D295" t="str">
            <v>Mesón con lavaplatos en acero inoxidable de 0,60m de ancho x 1,20m de ancho</v>
          </cell>
          <cell r="E295">
            <v>452200</v>
          </cell>
        </row>
        <row r="296">
          <cell r="B296" t="str">
            <v>IMSE</v>
          </cell>
          <cell r="C296" t="str">
            <v>un</v>
          </cell>
          <cell r="D296" t="str">
            <v xml:space="preserve">Molde para soldadura exotérmica 90g </v>
          </cell>
          <cell r="E296">
            <v>140000</v>
          </cell>
        </row>
        <row r="297">
          <cell r="B297" t="str">
            <v>IMSAP</v>
          </cell>
          <cell r="C297" t="str">
            <v>m2</v>
          </cell>
          <cell r="D297" t="str">
            <v>Módulo de sedimentación acelerada de poliestireno de alto impacto, altura 0,52m</v>
          </cell>
          <cell r="E297">
            <v>595000</v>
          </cell>
        </row>
        <row r="298">
          <cell r="B298" t="str">
            <v>IPEG</v>
          </cell>
          <cell r="C298" t="str">
            <v>m3</v>
          </cell>
          <cell r="D298" t="str">
            <v>Mortero de pega</v>
          </cell>
          <cell r="E298">
            <v>629510</v>
          </cell>
        </row>
        <row r="299">
          <cell r="B299" t="str">
            <v>IMRE</v>
          </cell>
          <cell r="C299" t="str">
            <v>Kg</v>
          </cell>
          <cell r="D299" t="str">
            <v>Mortero de reparación</v>
          </cell>
          <cell r="E299">
            <v>3742.55</v>
          </cell>
        </row>
        <row r="300">
          <cell r="B300" t="str">
            <v>IOF</v>
          </cell>
          <cell r="C300" t="str">
            <v>gl</v>
          </cell>
          <cell r="D300" t="str">
            <v>Obra falsa</v>
          </cell>
          <cell r="E300">
            <v>50000</v>
          </cell>
        </row>
        <row r="301">
          <cell r="B301" t="str">
            <v>IPAI</v>
          </cell>
          <cell r="C301" t="str">
            <v>un</v>
          </cell>
          <cell r="D301" t="str">
            <v>Pantalla distribuidora de flujo perforada, en acero Inoxidable T.304 AC/1 Cal.3mm en forma de L (0,7 m; 0,6 m) ancho de 2,5 metros, incluye pernos tipo ancla de cuña de 1/4" x  2 1/4" en acero inoxidable incluye empaque de neopreno y perforaciones de 3"</v>
          </cell>
          <cell r="E301">
            <v>1290352.7</v>
          </cell>
        </row>
        <row r="302">
          <cell r="B302" t="str">
            <v>IPR</v>
          </cell>
          <cell r="C302" t="str">
            <v>un</v>
          </cell>
          <cell r="D302" t="str">
            <v>Pararrayos 10kA-12kV</v>
          </cell>
          <cell r="E302">
            <v>165000</v>
          </cell>
        </row>
        <row r="303">
          <cell r="B303" t="str">
            <v>IPAS</v>
          </cell>
          <cell r="C303" t="str">
            <v>m</v>
          </cell>
          <cell r="D303" t="str">
            <v xml:space="preserve">Pasamanos en fibra de vidrio de VINYL ESTER </v>
          </cell>
          <cell r="E303">
            <v>208250</v>
          </cell>
        </row>
        <row r="304">
          <cell r="B304" t="str">
            <v>IPAST</v>
          </cell>
          <cell r="C304" t="str">
            <v>m</v>
          </cell>
          <cell r="D304" t="str">
            <v>Pasamanos en tubería negra liviana Ø2"</v>
          </cell>
          <cell r="E304">
            <v>30357.256999999998</v>
          </cell>
        </row>
        <row r="305">
          <cell r="B305" t="str">
            <v>IPYL</v>
          </cell>
          <cell r="C305" t="str">
            <v>m3</v>
          </cell>
          <cell r="D305" t="str">
            <v>Pavimento y liga</v>
          </cell>
          <cell r="E305">
            <v>420000</v>
          </cell>
        </row>
        <row r="306">
          <cell r="B306" t="str">
            <v>IPEC</v>
          </cell>
          <cell r="C306" t="str">
            <v>un</v>
          </cell>
          <cell r="D306" t="str">
            <v>Pecera</v>
          </cell>
          <cell r="E306">
            <v>248525.55</v>
          </cell>
        </row>
        <row r="307">
          <cell r="B307" t="str">
            <v>IPEGB</v>
          </cell>
          <cell r="C307" t="str">
            <v>un</v>
          </cell>
          <cell r="D307" t="str">
            <v>Pegacor blanco</v>
          </cell>
          <cell r="E307">
            <v>36300</v>
          </cell>
        </row>
        <row r="308">
          <cell r="B308" t="str">
            <v>IPUG1</v>
          </cell>
          <cell r="C308" t="str">
            <v>un</v>
          </cell>
          <cell r="D308" t="str">
            <v>Peldaños galvanizados tipo uña de gato, en acero corrugado de Ø3/4mm</v>
          </cell>
          <cell r="E308">
            <v>20706</v>
          </cell>
        </row>
        <row r="309">
          <cell r="B309" t="str">
            <v>IPUG2</v>
          </cell>
          <cell r="C309" t="str">
            <v>un</v>
          </cell>
          <cell r="D309" t="str">
            <v>Peldaños galvanizados tipo uña de gato, en acero corrugado de Ø5/8mm</v>
          </cell>
          <cell r="E309">
            <v>18706</v>
          </cell>
        </row>
        <row r="310">
          <cell r="B310" t="str">
            <v>IPER</v>
          </cell>
          <cell r="C310" t="str">
            <v>un</v>
          </cell>
          <cell r="D310" t="str">
            <v xml:space="preserve">Percha de 3 1/2" con aislador </v>
          </cell>
          <cell r="E310">
            <v>25000</v>
          </cell>
        </row>
        <row r="311">
          <cell r="B311" t="str">
            <v>IPER1</v>
          </cell>
          <cell r="C311">
            <v>0</v>
          </cell>
          <cell r="D311" t="str">
            <v>Percha 1 puesto</v>
          </cell>
          <cell r="E311">
            <v>20000</v>
          </cell>
        </row>
        <row r="312">
          <cell r="B312" t="str">
            <v>IPERT</v>
          </cell>
          <cell r="C312" t="str">
            <v>ml</v>
          </cell>
          <cell r="D312" t="str">
            <v>Perfil triangular 3"X3" e= 20mm</v>
          </cell>
          <cell r="E312">
            <v>3570</v>
          </cell>
        </row>
        <row r="313">
          <cell r="B313" t="str">
            <v>IPEAI1/4</v>
          </cell>
          <cell r="C313" t="str">
            <v>un</v>
          </cell>
          <cell r="D313" t="str">
            <v>Perno expansivo en acero inoxidable de 1/4"</v>
          </cell>
          <cell r="E313">
            <v>1785</v>
          </cell>
        </row>
        <row r="314">
          <cell r="B314" t="str">
            <v>IPEAI5/8</v>
          </cell>
          <cell r="C314" t="str">
            <v>un</v>
          </cell>
          <cell r="D314" t="str">
            <v>Perno expansivo en acero inoxidable de 5/8" x 3 1/2", incluye tuerca y dos arandelas</v>
          </cell>
          <cell r="E314">
            <v>3689</v>
          </cell>
        </row>
        <row r="315">
          <cell r="B315" t="str">
            <v>IPEAI1/4-31/4</v>
          </cell>
          <cell r="C315" t="str">
            <v>un</v>
          </cell>
          <cell r="D315" t="str">
            <v>Perno expansivo en acero inoxidable de 1/4" x 3 1/4", incluye tuerca y dos arandelas</v>
          </cell>
          <cell r="E315">
            <v>4165</v>
          </cell>
        </row>
        <row r="316">
          <cell r="B316" t="str">
            <v>IPEAR1/2-0,1</v>
          </cell>
          <cell r="C316" t="str">
            <v>un</v>
          </cell>
          <cell r="D316" t="str">
            <v>Perno de anclaje roscado, L=0,10m x Ø1/2"</v>
          </cell>
          <cell r="E316">
            <v>4879</v>
          </cell>
        </row>
        <row r="317">
          <cell r="B317" t="str">
            <v>IPEAR1/2</v>
          </cell>
          <cell r="C317" t="str">
            <v>un</v>
          </cell>
          <cell r="D317" t="str">
            <v>Perno de anclaje roscado, L=0,60m x Ø1/2"</v>
          </cell>
          <cell r="E317">
            <v>6069</v>
          </cell>
        </row>
        <row r="318">
          <cell r="B318" t="str">
            <v>IPER3/8</v>
          </cell>
          <cell r="C318" t="str">
            <v>un</v>
          </cell>
          <cell r="D318" t="str">
            <v>Perno roscado Ø3/8", incluye tuerca y arandela</v>
          </cell>
          <cell r="E318">
            <v>6043</v>
          </cell>
        </row>
        <row r="319">
          <cell r="B319" t="str">
            <v>IP14-16</v>
          </cell>
          <cell r="C319" t="str">
            <v>m3</v>
          </cell>
          <cell r="D319" t="str">
            <v>Piedra 14" a 16"</v>
          </cell>
          <cell r="E319">
            <v>55000</v>
          </cell>
        </row>
        <row r="320">
          <cell r="B320" t="str">
            <v>IPIE</v>
          </cell>
          <cell r="C320" t="str">
            <v>m3</v>
          </cell>
          <cell r="D320" t="str">
            <v>Piedra para entresuelo</v>
          </cell>
          <cell r="E320">
            <v>60000</v>
          </cell>
        </row>
        <row r="321">
          <cell r="B321" t="str">
            <v>IPICR</v>
          </cell>
          <cell r="C321" t="str">
            <v>m3</v>
          </cell>
          <cell r="D321" t="str">
            <v>Piedra canto rodado entre 3" y 5"</v>
          </cell>
          <cell r="E321">
            <v>793135</v>
          </cell>
        </row>
        <row r="322">
          <cell r="B322" t="str">
            <v>IPICR1</v>
          </cell>
          <cell r="C322" t="str">
            <v>m3</v>
          </cell>
          <cell r="D322" t="str">
            <v>Piedra canto rodado entre 2" y 4"</v>
          </cell>
          <cell r="E322">
            <v>634508</v>
          </cell>
        </row>
        <row r="323">
          <cell r="B323" t="str">
            <v>IPCPA</v>
          </cell>
          <cell r="C323" t="str">
            <v>m3</v>
          </cell>
          <cell r="D323" t="str">
            <v>Piedra ciclópea</v>
          </cell>
          <cell r="E323">
            <v>20000</v>
          </cell>
        </row>
        <row r="324">
          <cell r="B324" t="str">
            <v>IPAC</v>
          </cell>
          <cell r="C324" t="str">
            <v>gal</v>
          </cell>
          <cell r="D324" t="str">
            <v>Pintura a base de aceite</v>
          </cell>
          <cell r="E324">
            <v>87492.37</v>
          </cell>
        </row>
        <row r="325">
          <cell r="B325" t="str">
            <v>IPAG</v>
          </cell>
          <cell r="C325" t="str">
            <v>gal</v>
          </cell>
          <cell r="D325" t="str">
            <v>Pintura a base de agua</v>
          </cell>
          <cell r="E325">
            <v>60900</v>
          </cell>
        </row>
        <row r="326">
          <cell r="B326" t="str">
            <v>IPEA</v>
          </cell>
          <cell r="C326" t="str">
            <v>gal</v>
          </cell>
          <cell r="D326" t="str">
            <v>Pintura epóxica anticorrosiva</v>
          </cell>
          <cell r="E326">
            <v>178050</v>
          </cell>
        </row>
        <row r="327">
          <cell r="B327" t="str">
            <v>IPEA1C</v>
          </cell>
          <cell r="C327" t="str">
            <v>kg</v>
          </cell>
          <cell r="D327" t="str">
            <v>Pintura epóxica / (350g/m2) 1a capa</v>
          </cell>
          <cell r="E327">
            <v>40000</v>
          </cell>
        </row>
        <row r="328">
          <cell r="B328" t="str">
            <v>IPEA2C</v>
          </cell>
          <cell r="C328" t="str">
            <v>kg</v>
          </cell>
          <cell r="D328" t="str">
            <v>Pintura epóxica / (200g/m2) 2a capa</v>
          </cell>
          <cell r="E328">
            <v>38000</v>
          </cell>
        </row>
        <row r="329">
          <cell r="B329" t="str">
            <v>IPTC</v>
          </cell>
          <cell r="C329" t="str">
            <v>gal</v>
          </cell>
          <cell r="D329" t="str">
            <v>Pintura negra tipo koraza</v>
          </cell>
          <cell r="E329">
            <v>84355.815600000002</v>
          </cell>
        </row>
        <row r="330">
          <cell r="B330" t="str">
            <v>IPLAF</v>
          </cell>
          <cell r="C330" t="str">
            <v>un</v>
          </cell>
          <cell r="D330" t="str">
            <v>Plafón</v>
          </cell>
          <cell r="E330">
            <v>12900</v>
          </cell>
        </row>
        <row r="331">
          <cell r="B331" t="str">
            <v>IPLA</v>
          </cell>
          <cell r="C331" t="str">
            <v>m</v>
          </cell>
          <cell r="D331" t="str">
            <v>Platina en acero</v>
          </cell>
          <cell r="E331">
            <v>32209.73</v>
          </cell>
        </row>
        <row r="332">
          <cell r="B332" t="str">
            <v>IPLA4</v>
          </cell>
          <cell r="C332" t="str">
            <v>ml</v>
          </cell>
          <cell r="D332" t="str">
            <v>Platina en acero al carbón de 0,20m, e=3/16"</v>
          </cell>
          <cell r="E332">
            <v>21163.744000000002</v>
          </cell>
        </row>
        <row r="333">
          <cell r="B333" t="str">
            <v>IPLA5</v>
          </cell>
          <cell r="C333" t="str">
            <v>ml</v>
          </cell>
          <cell r="D333" t="str">
            <v>Platina en acero al carbón de 0,05m, e=2,5mm</v>
          </cell>
          <cell r="E333">
            <v>5290.9360000000006</v>
          </cell>
        </row>
        <row r="334">
          <cell r="B334" t="str">
            <v>IPLA6</v>
          </cell>
          <cell r="C334" t="str">
            <v>ml</v>
          </cell>
          <cell r="D334" t="str">
            <v>Platina en acero al carbón de 0,30m, e=3/16"</v>
          </cell>
          <cell r="E334">
            <v>22576.544000000002</v>
          </cell>
        </row>
        <row r="335">
          <cell r="B335" t="str">
            <v>IPLA1</v>
          </cell>
          <cell r="C335" t="str">
            <v>m</v>
          </cell>
          <cell r="D335" t="str">
            <v>Platina en acero al carbón de 0,30mX0,60m, e=1/8"</v>
          </cell>
          <cell r="E335">
            <v>4284</v>
          </cell>
        </row>
        <row r="336">
          <cell r="B336" t="str">
            <v>IPLA2</v>
          </cell>
          <cell r="C336" t="str">
            <v>m</v>
          </cell>
          <cell r="D336" t="str">
            <v>Platina en acero al carbón de 0,15mX0,60m, e=1/8"</v>
          </cell>
          <cell r="E336">
            <v>3094</v>
          </cell>
        </row>
        <row r="337">
          <cell r="B337" t="str">
            <v>IPLA3</v>
          </cell>
          <cell r="C337" t="str">
            <v>m</v>
          </cell>
          <cell r="D337" t="str">
            <v>Platina en acero al carbón de 0,50mX0,37mX0,63m, e=3/16"</v>
          </cell>
          <cell r="E337">
            <v>4284</v>
          </cell>
        </row>
        <row r="338">
          <cell r="B338" t="str">
            <v>IPLCLS</v>
          </cell>
          <cell r="C338" t="str">
            <v>un</v>
          </cell>
          <cell r="D338" t="str">
            <v>PLC logo siemens para tablero automático de control bombas</v>
          </cell>
          <cell r="E338">
            <v>1200000</v>
          </cell>
        </row>
        <row r="339">
          <cell r="B339" t="str">
            <v>IPLCLSTCP</v>
          </cell>
          <cell r="C339" t="str">
            <v>un</v>
          </cell>
          <cell r="D339" t="str">
            <v>PLC logo siemens para tablero de control planta</v>
          </cell>
          <cell r="E339">
            <v>1300000</v>
          </cell>
        </row>
        <row r="340">
          <cell r="B340" t="str">
            <v>IPMT8</v>
          </cell>
          <cell r="C340" t="str">
            <v>un</v>
          </cell>
          <cell r="D340" t="str">
            <v>Poste en madera tratada de 8m</v>
          </cell>
          <cell r="E340">
            <v>840000</v>
          </cell>
        </row>
        <row r="341">
          <cell r="B341" t="str">
            <v>IPMT</v>
          </cell>
          <cell r="C341" t="str">
            <v>un</v>
          </cell>
          <cell r="D341" t="str">
            <v>Poste madera</v>
          </cell>
          <cell r="E341">
            <v>357000</v>
          </cell>
        </row>
        <row r="342">
          <cell r="B342" t="str">
            <v>IPFV8</v>
          </cell>
          <cell r="C342" t="str">
            <v>un</v>
          </cell>
          <cell r="D342" t="str">
            <v>Poste en poliester reforzado con fibra de vidrio (PRFV), 510Kg de 8m</v>
          </cell>
          <cell r="E342">
            <v>1250000</v>
          </cell>
        </row>
        <row r="343">
          <cell r="B343" t="str">
            <v>IPFV8M</v>
          </cell>
          <cell r="C343" t="str">
            <v>un</v>
          </cell>
          <cell r="D343" t="str">
            <v>Poste en poliester reforzado con fibra de vidrio monolitico de 8m</v>
          </cell>
          <cell r="E343">
            <v>357000</v>
          </cell>
        </row>
        <row r="344">
          <cell r="B344" t="str">
            <v>IPFV12</v>
          </cell>
          <cell r="C344" t="str">
            <v>un</v>
          </cell>
          <cell r="D344" t="str">
            <v>Poste en poliester reforzado con fibra de vidrio (PRFV), 750Kg de 12m</v>
          </cell>
          <cell r="E344">
            <v>1951600</v>
          </cell>
        </row>
        <row r="345">
          <cell r="B345" t="str">
            <v>IPM</v>
          </cell>
          <cell r="C345" t="str">
            <v>un</v>
          </cell>
          <cell r="D345" t="str">
            <v>Poste metálico</v>
          </cell>
          <cell r="E345">
            <v>26174.05</v>
          </cell>
        </row>
        <row r="346">
          <cell r="B346" t="str">
            <v>IPTCP</v>
          </cell>
          <cell r="C346" t="str">
            <v>un</v>
          </cell>
          <cell r="D346" t="str">
            <v>Proteccion para tablero de control planta</v>
          </cell>
          <cell r="E346">
            <v>112000</v>
          </cell>
        </row>
        <row r="347">
          <cell r="B347" t="str">
            <v>IPCM1A</v>
          </cell>
          <cell r="C347" t="str">
            <v>un</v>
          </cell>
          <cell r="D347" t="str">
            <v>puerta celosía metalica un ala de 1,00 X 2,10 m, calibre de la lámina mayor 18 BWG. Incluye bisagras</v>
          </cell>
          <cell r="E347">
            <v>405000</v>
          </cell>
        </row>
        <row r="348">
          <cell r="B348" t="str">
            <v>IPMCM</v>
          </cell>
          <cell r="C348" t="str">
            <v>un</v>
          </cell>
          <cell r="D348" t="str">
            <v>Puerta metalica incluye chapa y marco</v>
          </cell>
          <cell r="E348">
            <v>429200</v>
          </cell>
        </row>
        <row r="349">
          <cell r="B349" t="str">
            <v>PMD</v>
          </cell>
          <cell r="C349" t="str">
            <v>un</v>
          </cell>
          <cell r="D349" t="str">
            <v>Puerta metálica dilatada de 1,0 X 2,10 m calibre 22, incluye marco y chapa</v>
          </cell>
          <cell r="E349">
            <v>357000</v>
          </cell>
        </row>
        <row r="350">
          <cell r="B350" t="str">
            <v>PMD1</v>
          </cell>
          <cell r="C350" t="str">
            <v>un</v>
          </cell>
          <cell r="D350" t="str">
            <v>Puerta metálica dilatada de 0,70 X 2,10 m calibre 22, incluye marco y chapa</v>
          </cell>
          <cell r="E350">
            <v>333200</v>
          </cell>
        </row>
        <row r="351">
          <cell r="B351" t="str">
            <v>PMD2</v>
          </cell>
          <cell r="C351" t="str">
            <v>un</v>
          </cell>
          <cell r="D351" t="str">
            <v>Puerta metálica dilatada de 0,95 X 2,10 m calibre 22, incluye marco y chapa</v>
          </cell>
          <cell r="E351">
            <v>345100</v>
          </cell>
        </row>
        <row r="352">
          <cell r="B352" t="str">
            <v>IPME1</v>
          </cell>
          <cell r="C352" t="str">
            <v>un</v>
          </cell>
          <cell r="D352" t="str">
            <v>Puerta en madera entamborada de  0,8m x 2,1m, incluye marco y chapa</v>
          </cell>
          <cell r="E352">
            <v>226100</v>
          </cell>
        </row>
        <row r="353">
          <cell r="B353" t="str">
            <v>IPME3</v>
          </cell>
          <cell r="C353" t="str">
            <v>un</v>
          </cell>
          <cell r="D353" t="str">
            <v>Puerta en madera 0,90m x 2m incluye marco y chapa</v>
          </cell>
          <cell r="E353">
            <v>117900</v>
          </cell>
        </row>
        <row r="354">
          <cell r="B354" t="str">
            <v>IPME</v>
          </cell>
          <cell r="C354" t="str">
            <v>un</v>
          </cell>
          <cell r="D354" t="str">
            <v>Puerta en malla eslabonada de una ala, ojo N°5, calibre 12, h = 2,0m, ancho = 1,0m</v>
          </cell>
          <cell r="E354">
            <v>580025.04</v>
          </cell>
        </row>
        <row r="355">
          <cell r="B355" t="str">
            <v>IPME2</v>
          </cell>
          <cell r="C355" t="str">
            <v>un</v>
          </cell>
          <cell r="D355" t="str">
            <v>Puerta en malla eslabonada de dos alas, ojo N°5, calibre 12, h = 2,0m, ancho = 2,0m</v>
          </cell>
          <cell r="E355">
            <v>832209.84000000008</v>
          </cell>
        </row>
        <row r="356">
          <cell r="B356" t="str">
            <v>IPME2X4</v>
          </cell>
          <cell r="C356" t="str">
            <v>un</v>
          </cell>
          <cell r="D356" t="str">
            <v>Puerta en malla eslabonada de dos alas, ojo N°5, calibre 12, h = 2,0m, ancho = 4,0m</v>
          </cell>
          <cell r="E356">
            <v>998651.80799999996</v>
          </cell>
        </row>
        <row r="357">
          <cell r="B357" t="str">
            <v>IPUR</v>
          </cell>
          <cell r="C357" t="str">
            <v>un</v>
          </cell>
          <cell r="D357" t="str">
            <v>Puerta en reja 0,8 x 2,10 m, incluye marco y chapa</v>
          </cell>
          <cell r="E357">
            <v>308611.14900000003</v>
          </cell>
        </row>
        <row r="358">
          <cell r="B358" t="str">
            <v>IPUR1</v>
          </cell>
          <cell r="C358" t="str">
            <v>un</v>
          </cell>
          <cell r="D358" t="str">
            <v>Puerta en reja 0,95 x 1,50 m, incluye marco y chapa</v>
          </cell>
          <cell r="E358">
            <v>283392.66900000005</v>
          </cell>
        </row>
        <row r="359">
          <cell r="B359" t="str">
            <v>IPT</v>
          </cell>
          <cell r="C359" t="str">
            <v>un</v>
          </cell>
          <cell r="D359" t="str">
            <v>puesta a tierra</v>
          </cell>
          <cell r="E359">
            <v>500000</v>
          </cell>
        </row>
        <row r="360">
          <cell r="B360" t="str">
            <v>IPTF</v>
          </cell>
          <cell r="C360" t="str">
            <v>un</v>
          </cell>
          <cell r="D360" t="str">
            <v>Punta tipo Franklin de una asta con soporte</v>
          </cell>
          <cell r="E360">
            <v>70000</v>
          </cell>
        </row>
        <row r="361">
          <cell r="B361" t="str">
            <v>IREC</v>
          </cell>
          <cell r="C361" t="str">
            <v>m3</v>
          </cell>
          <cell r="D361" t="str">
            <v>Recebo</v>
          </cell>
          <cell r="E361">
            <v>7417.2000000000007</v>
          </cell>
        </row>
        <row r="362">
          <cell r="B362" t="str">
            <v>IRV</v>
          </cell>
          <cell r="C362" t="str">
            <v>un</v>
          </cell>
          <cell r="D362" t="str">
            <v>Reja 0,8m x 0,8m para ventana, incluye marco</v>
          </cell>
          <cell r="E362">
            <v>126092.40000000001</v>
          </cell>
        </row>
        <row r="363">
          <cell r="B363" t="str">
            <v>IRDA2"</v>
          </cell>
          <cell r="C363" t="str">
            <v>un</v>
          </cell>
          <cell r="D363" t="str">
            <v>Radachinas de 2" (capacidad de carga 90 Kg)</v>
          </cell>
          <cell r="E363">
            <v>17750</v>
          </cell>
        </row>
        <row r="364">
          <cell r="B364" t="str">
            <v>IREJA1</v>
          </cell>
          <cell r="C364" t="str">
            <v>un</v>
          </cell>
          <cell r="D364" t="str">
            <v>Rejilla de 30cm x 20cm con 9 barras lisas en acero de Ø3/8" separadas cada 2 cm (incluye marco en ángulo de acero al carbón de 1"x 11/4", anclajes y bisagras para su apertura)</v>
          </cell>
          <cell r="E364">
            <v>297500</v>
          </cell>
        </row>
        <row r="365">
          <cell r="B365" t="str">
            <v>IREJA</v>
          </cell>
          <cell r="C365" t="str">
            <v>un</v>
          </cell>
          <cell r="D365" t="str">
            <v>Rejilla de 40cm x 20cm con 13 barras lisas en acero de Ø3/8" separadas cada 2 cm (incluye marco en ángulo de acero al carbón de 1"x 11/4", anclajes y bisagras para su apertura)</v>
          </cell>
          <cell r="E365">
            <v>321300</v>
          </cell>
        </row>
        <row r="366">
          <cell r="B366" t="str">
            <v>IREJA2</v>
          </cell>
          <cell r="C366" t="str">
            <v>un</v>
          </cell>
          <cell r="D366" t="str">
            <v>Rejilla de 40cm x 180cm con 45 barras lisas en acero de Ø3/8" separadas cada 3 cm (incluye marco en ángulo de acero al carbón de 1"x 11/4", anclajes y bisagras para su apertura)</v>
          </cell>
          <cell r="E366">
            <v>672350</v>
          </cell>
        </row>
        <row r="367">
          <cell r="B367" t="str">
            <v>IRCT6x4</v>
          </cell>
          <cell r="C367" t="str">
            <v>un</v>
          </cell>
          <cell r="D367" t="str">
            <v>Rejilla en cúpula tradicional de 6"x4"</v>
          </cell>
          <cell r="E367">
            <v>28900</v>
          </cell>
        </row>
        <row r="368">
          <cell r="B368" t="str">
            <v>IRPFV</v>
          </cell>
          <cell r="C368" t="str">
            <v>m2</v>
          </cell>
          <cell r="D368" t="str">
            <v>Rejilla peatonal en  fibra de vidrio  de resistencia 1100kg/cm2</v>
          </cell>
          <cell r="E368">
            <v>358904</v>
          </cell>
        </row>
        <row r="369">
          <cell r="B369" t="str">
            <v>ISSC</v>
          </cell>
          <cell r="C369" t="str">
            <v>un</v>
          </cell>
          <cell r="D369" t="str">
            <v>Sacos de suelo cemento</v>
          </cell>
          <cell r="E369">
            <v>9520</v>
          </cell>
        </row>
        <row r="370">
          <cell r="B370" t="str">
            <v>ISE</v>
          </cell>
          <cell r="C370" t="str">
            <v>ml</v>
          </cell>
          <cell r="D370" t="str">
            <v>Sellante elastomérico 6,4 mm x 12,7 mm</v>
          </cell>
          <cell r="E370">
            <v>21574.7</v>
          </cell>
        </row>
        <row r="371">
          <cell r="B371" t="str">
            <v>ISEP</v>
          </cell>
          <cell r="C371" t="str">
            <v>ml</v>
          </cell>
          <cell r="D371" t="str">
            <v>Sellante elástico de poliuretano autonivelante tipo Sikaflex-1CSL</v>
          </cell>
          <cell r="E371">
            <v>6670.3508771929819</v>
          </cell>
        </row>
        <row r="372">
          <cell r="B372" t="str">
            <v>ISAR</v>
          </cell>
          <cell r="C372" t="str">
            <v>m3</v>
          </cell>
          <cell r="D372" t="str">
            <v>Sello arenilla, e=10cm</v>
          </cell>
          <cell r="E372">
            <v>80920</v>
          </cell>
        </row>
        <row r="373">
          <cell r="B373" t="str">
            <v>ISEE</v>
          </cell>
          <cell r="C373" t="str">
            <v>ml</v>
          </cell>
          <cell r="D373" t="str">
            <v>sistema de escape exhosto 3" con aislamiento</v>
          </cell>
          <cell r="E373">
            <v>339150</v>
          </cell>
        </row>
        <row r="374">
          <cell r="B374" t="str">
            <v>ISEE2</v>
          </cell>
          <cell r="C374" t="str">
            <v>ml</v>
          </cell>
          <cell r="D374" t="str">
            <v>sistema de escape exhosto 2" con aislamiento</v>
          </cell>
          <cell r="E374">
            <v>60688</v>
          </cell>
        </row>
        <row r="375">
          <cell r="B375" t="str">
            <v>ISOLM</v>
          </cell>
          <cell r="C375" t="str">
            <v>cm</v>
          </cell>
          <cell r="D375" t="str">
            <v xml:space="preserve">Soldadura </v>
          </cell>
          <cell r="E375">
            <v>1190</v>
          </cell>
        </row>
        <row r="376">
          <cell r="B376" t="str">
            <v>ISOLMUN</v>
          </cell>
          <cell r="C376" t="str">
            <v>un</v>
          </cell>
          <cell r="D376" t="str">
            <v>soldadura</v>
          </cell>
          <cell r="E376">
            <v>35000</v>
          </cell>
        </row>
        <row r="377">
          <cell r="B377" t="str">
            <v>ISOLE</v>
          </cell>
          <cell r="C377" t="str">
            <v>un</v>
          </cell>
          <cell r="D377" t="str">
            <v>Soldadura Exotérmica 115gr</v>
          </cell>
          <cell r="E377">
            <v>78000</v>
          </cell>
        </row>
        <row r="378">
          <cell r="B378" t="str">
            <v>ISOL</v>
          </cell>
          <cell r="C378" t="str">
            <v>un</v>
          </cell>
          <cell r="D378" t="str">
            <v>Soldadura líquida (1/4 gal) y limpiador removedor (1/4 gal)</v>
          </cell>
          <cell r="E378">
            <v>182637.27585599999</v>
          </cell>
        </row>
        <row r="379">
          <cell r="B379" t="str">
            <v>ISOLV</v>
          </cell>
          <cell r="C379" t="str">
            <v>kg</v>
          </cell>
          <cell r="D379" t="str">
            <v>Solvente</v>
          </cell>
          <cell r="E379">
            <v>20000</v>
          </cell>
        </row>
        <row r="380">
          <cell r="B380" t="str">
            <v>ISOP45AG</v>
          </cell>
          <cell r="C380" t="str">
            <v>un</v>
          </cell>
          <cell r="D380" t="str">
            <v>Soporte tipo ménsula SMS045AG</v>
          </cell>
          <cell r="E380">
            <v>25783</v>
          </cell>
        </row>
        <row r="381">
          <cell r="B381" t="str">
            <v>ISUI</v>
          </cell>
          <cell r="C381" t="str">
            <v>un</v>
          </cell>
          <cell r="D381" t="str">
            <v>suiche</v>
          </cell>
          <cell r="E381">
            <v>11305</v>
          </cell>
        </row>
        <row r="382">
          <cell r="B382" t="str">
            <v>ISTB</v>
          </cell>
          <cell r="C382" t="str">
            <v>un</v>
          </cell>
          <cell r="D382" t="str">
            <v>Sumidero tipo B, Polipropileno</v>
          </cell>
          <cell r="E382">
            <v>109480</v>
          </cell>
        </row>
        <row r="383">
          <cell r="B383" t="str">
            <v>ITAB</v>
          </cell>
          <cell r="C383" t="str">
            <v>un</v>
          </cell>
          <cell r="D383" t="str">
            <v>Tabla de 2cm x 20cm y L = 3,0m, en madera común</v>
          </cell>
          <cell r="E383">
            <v>5950</v>
          </cell>
        </row>
        <row r="384">
          <cell r="B384" t="str">
            <v>ITAB2X10</v>
          </cell>
          <cell r="C384" t="str">
            <v>un</v>
          </cell>
          <cell r="D384" t="str">
            <v>Tabla de 2cm x 10cm y L = 3,0m, en madera común</v>
          </cell>
          <cell r="E384">
            <v>3000</v>
          </cell>
        </row>
        <row r="385">
          <cell r="B385" t="str">
            <v>ITAF</v>
          </cell>
          <cell r="C385" t="str">
            <v>un</v>
          </cell>
          <cell r="D385" t="str">
            <v>Tabla formaleta (10" x 3m x 3/4")</v>
          </cell>
          <cell r="E385">
            <v>10710</v>
          </cell>
        </row>
        <row r="386">
          <cell r="B386" t="str">
            <v>ITAB2F</v>
          </cell>
          <cell r="C386" t="str">
            <v>un</v>
          </cell>
          <cell r="D386" t="str">
            <v>Tablero 2F, 8 ctos, 4H 120/240V con puerta y targetero</v>
          </cell>
          <cell r="E386">
            <v>125000</v>
          </cell>
        </row>
        <row r="387">
          <cell r="B387" t="str">
            <v>ITACTO</v>
          </cell>
          <cell r="C387" t="str">
            <v>un</v>
          </cell>
          <cell r="D387" t="str">
            <v xml:space="preserve">Tablero de transferencia automática de 13.5 kVA monofásico 240 V. Incluye tablero interno de 12 circuitos monofasico </v>
          </cell>
          <cell r="E387">
            <v>5831000</v>
          </cell>
        </row>
        <row r="388">
          <cell r="B388" t="str">
            <v>ITACTO1</v>
          </cell>
          <cell r="C388" t="str">
            <v>un</v>
          </cell>
          <cell r="D388" t="str">
            <v xml:space="preserve">Tablero de transferencia automática de 50 A monofásico 240 V. Incluye tablero interno de 12 circuitos monofasico </v>
          </cell>
          <cell r="E388">
            <v>5593000</v>
          </cell>
        </row>
        <row r="389">
          <cell r="B389" t="str">
            <v>ITATA</v>
          </cell>
          <cell r="C389" t="str">
            <v>un</v>
          </cell>
          <cell r="D389" t="str">
            <v>Tablero de transferencia automática de 50 A con tablero de 18 circuitos interno y protecciones</v>
          </cell>
          <cell r="E389">
            <v>6800000</v>
          </cell>
        </row>
        <row r="390">
          <cell r="B390" t="str">
            <v>ITAB1</v>
          </cell>
          <cell r="C390" t="str">
            <v>un</v>
          </cell>
          <cell r="D390" t="str">
            <v>Tablero de control eléctrico, arrancador con dos variadores de velocidad   de 50 HP, alimentación monofásica a 220/V con sistema de alternación, control PID, incluye trasductor de presion de 4 a 20 miliamperios y maniobra ABB</v>
          </cell>
          <cell r="E390">
            <v>64022000</v>
          </cell>
        </row>
        <row r="391">
          <cell r="B391" t="str">
            <v>ITAB2</v>
          </cell>
          <cell r="C391" t="str">
            <v>un</v>
          </cell>
          <cell r="D391" t="str">
            <v xml:space="preserve">Tablero en lámina Cold Rolled  de medidas 0.5m x 0.6m x 0.3m  que contiene breaker de protección 2x20A, arrancadores directos con relés térmicos y dispositivo de Protección contra sobretensiones transitorias (DPS clase B) </v>
          </cell>
          <cell r="E391">
            <v>5212200</v>
          </cell>
        </row>
        <row r="392">
          <cell r="B392" t="str">
            <v>ITABCB</v>
          </cell>
          <cell r="C392" t="str">
            <v>un</v>
          </cell>
          <cell r="D392" t="str">
            <v xml:space="preserve">Tablero de control para bombas. el cual incluye: cofre metalico, breaker industrial de caja moldeada, protecciones motores, selectores de tres posiciones, pilotos verdes, alarma interperie 220 v, pilotos rojos, minibreaker, borneras tipo riel omega, dps, </v>
          </cell>
          <cell r="E392">
            <v>7996799.9999999991</v>
          </cell>
        </row>
        <row r="393">
          <cell r="B393" t="str">
            <v>ITABCB1</v>
          </cell>
          <cell r="C393" t="str">
            <v>un</v>
          </cell>
          <cell r="D393" t="str">
            <v>Tablero de control para bombas. el cual incluye: cofre metalico, breaker industrial de caja moldeada, 2 variadores de velocidad de 3 hp, 2 selectores de tres posiciones, 2 lamparas verdes, 1 alarma interperie 220 v, 2 lamparas, rojas, 1 minibreaker 2x2 a,</v>
          </cell>
          <cell r="E393">
            <v>5664400</v>
          </cell>
        </row>
        <row r="394">
          <cell r="B394" t="str">
            <v>ITABIP40</v>
          </cell>
          <cell r="C394" t="str">
            <v>un</v>
          </cell>
          <cell r="D394" t="str">
            <v>Tablero para uso interior (IP40), lamina cold rolled 16, acabado final pintura en polvo de aplicación electroestática, gris claro RAL 7035.</v>
          </cell>
          <cell r="E394">
            <v>10225670</v>
          </cell>
        </row>
        <row r="395">
          <cell r="B395" t="str">
            <v>ITAB3</v>
          </cell>
          <cell r="C395" t="str">
            <v>un</v>
          </cell>
          <cell r="D395" t="str">
            <v xml:space="preserve">Tablero monofásico de 4 circuitos doble tapa y tarjetero   </v>
          </cell>
          <cell r="E395">
            <v>85000</v>
          </cell>
        </row>
        <row r="396">
          <cell r="B396" t="str">
            <v>ITABM</v>
          </cell>
          <cell r="C396" t="str">
            <v>un</v>
          </cell>
          <cell r="D396" t="str">
            <v>Tablero monofásico de 18 circuitos con espacio para totalizador</v>
          </cell>
          <cell r="E396">
            <v>5593000</v>
          </cell>
        </row>
        <row r="397">
          <cell r="B397" t="str">
            <v>ITEBME/T</v>
          </cell>
          <cell r="C397" t="str">
            <v>un</v>
          </cell>
          <cell r="D397" t="str">
            <v>Tablero monofásico E/T 24 ctos</v>
          </cell>
          <cell r="E397">
            <v>390000</v>
          </cell>
        </row>
        <row r="398">
          <cell r="B398" t="str">
            <v>ITABIP</v>
          </cell>
          <cell r="C398" t="str">
            <v>un</v>
          </cell>
          <cell r="D398" t="str">
            <v>Tablero IP 44 incluye breaker Contador monofasico 15(60)A 240/120 V</v>
          </cell>
          <cell r="E398">
            <v>350000</v>
          </cell>
        </row>
        <row r="399">
          <cell r="B399" t="str">
            <v>ITABIP1</v>
          </cell>
          <cell r="C399" t="str">
            <v>un</v>
          </cell>
          <cell r="D399" t="str">
            <v>Tablero IP 44 incluye breaker 3x100A para contador monofasico Tetrafilar 15(60)A 220/127V.</v>
          </cell>
          <cell r="E399">
            <v>280000</v>
          </cell>
        </row>
        <row r="400">
          <cell r="B400" t="str">
            <v>ITABIP2</v>
          </cell>
          <cell r="C400" t="str">
            <v>un</v>
          </cell>
          <cell r="D400" t="str">
            <v>Tablero IP 65 incluye breaker 2x40 a para contador monofásico electrónico trifilar 5(60)a, 240/120 v</v>
          </cell>
          <cell r="E400">
            <v>280000</v>
          </cell>
        </row>
        <row r="401">
          <cell r="B401" t="str">
            <v>ITABM15(100)A</v>
          </cell>
          <cell r="C401" t="str">
            <v>un</v>
          </cell>
          <cell r="D401" t="str">
            <v>Tablero para contador monofásico 15(100)A, 240/120V.</v>
          </cell>
          <cell r="E401">
            <v>350000</v>
          </cell>
        </row>
        <row r="402">
          <cell r="B402" t="str">
            <v>ITAC</v>
          </cell>
          <cell r="C402" t="str">
            <v>un</v>
          </cell>
          <cell r="D402" t="str">
            <v>Tacos de madera</v>
          </cell>
          <cell r="E402">
            <v>13685</v>
          </cell>
        </row>
        <row r="403">
          <cell r="B403" t="str">
            <v>ITH100</v>
          </cell>
          <cell r="C403" t="str">
            <v>un</v>
          </cell>
          <cell r="D403" t="str">
            <v>Tanque hidroneumático tipo diafragma  de 100 Litros</v>
          </cell>
          <cell r="E403">
            <v>742990</v>
          </cell>
        </row>
        <row r="404">
          <cell r="B404" t="str">
            <v>ITP</v>
          </cell>
          <cell r="C404" t="str">
            <v>un</v>
          </cell>
          <cell r="D404" t="str">
            <v>Tanque plástico cónico para almacenamiento de agua potable V=500L, incluye tapa</v>
          </cell>
          <cell r="E404">
            <v>266441</v>
          </cell>
        </row>
        <row r="405">
          <cell r="B405" t="str">
            <v>ITFV</v>
          </cell>
          <cell r="C405" t="str">
            <v>un</v>
          </cell>
          <cell r="D405" t="str">
            <v>Tapa de poliester reforzado con fibra de vidrio (PRFV), e=6 mm, 0,72m x 0,72m</v>
          </cell>
          <cell r="E405">
            <v>187194.13999999998</v>
          </cell>
        </row>
        <row r="406">
          <cell r="B406" t="str">
            <v>ITFV1</v>
          </cell>
          <cell r="C406" t="str">
            <v>un</v>
          </cell>
          <cell r="D406" t="str">
            <v>Tapa de poliester reforzado con fibra de vidrio (PRFV), e=6 mm, 1,0m x 1,0m</v>
          </cell>
          <cell r="E406">
            <v>210994.13999999998</v>
          </cell>
        </row>
        <row r="407">
          <cell r="B407" t="str">
            <v>ITFV2</v>
          </cell>
          <cell r="C407" t="str">
            <v>un</v>
          </cell>
          <cell r="D407" t="str">
            <v>Tapa de poliester reforzado con fibra de vidrio (PRFV), e=6 mm, 0,6m x 0,6m</v>
          </cell>
          <cell r="E407">
            <v>177674.13999999998</v>
          </cell>
        </row>
        <row r="408">
          <cell r="B408" t="str">
            <v>ITFV3</v>
          </cell>
          <cell r="C408" t="str">
            <v>un</v>
          </cell>
          <cell r="D408" t="str">
            <v>Tapa de poliester reforzado con fibra de vidrio (PRFV), e=6 mm, 3,35m x 1,3m</v>
          </cell>
          <cell r="E408">
            <v>567994.14</v>
          </cell>
        </row>
        <row r="409">
          <cell r="B409" t="str">
            <v>ITFV4</v>
          </cell>
          <cell r="C409" t="str">
            <v>un</v>
          </cell>
          <cell r="D409" t="str">
            <v>Tapa de poliester reforzado con fibra de vidrio (PRFV), e=6 mm, 0,7m x 0,7m</v>
          </cell>
          <cell r="E409">
            <v>139594.13999999998</v>
          </cell>
        </row>
        <row r="410">
          <cell r="B410" t="str">
            <v>ITFV5</v>
          </cell>
          <cell r="C410" t="str">
            <v>un</v>
          </cell>
          <cell r="D410" t="str">
            <v>Tapa de poliester reforzado con fibra de vidrio (PRFV), e=6 mm, 1,0m x 0,6m</v>
          </cell>
          <cell r="E410">
            <v>208250</v>
          </cell>
        </row>
        <row r="411">
          <cell r="B411" t="str">
            <v>ITFV6</v>
          </cell>
          <cell r="C411" t="str">
            <v>un</v>
          </cell>
          <cell r="D411" t="str">
            <v>Tapa de poliester reforzado con fibra de vidrio (PRFV), e=6 mm, 3,05m x 1,5m</v>
          </cell>
          <cell r="E411">
            <v>773500</v>
          </cell>
        </row>
        <row r="412">
          <cell r="B412" t="str">
            <v>ITFV7</v>
          </cell>
          <cell r="C412" t="str">
            <v>un</v>
          </cell>
          <cell r="D412" t="str">
            <v>Tapa de poliester reforzado con fibra de vidrio (PRFV), e=6 mm, 1,75m x 1,75m</v>
          </cell>
          <cell r="E412">
            <v>509684.13999999996</v>
          </cell>
        </row>
        <row r="413">
          <cell r="B413" t="str">
            <v>ITFV8</v>
          </cell>
          <cell r="C413" t="str">
            <v>un</v>
          </cell>
          <cell r="D413" t="str">
            <v>Tapa de PRFV de 1,6x0,65m</v>
          </cell>
          <cell r="E413">
            <v>309684</v>
          </cell>
        </row>
        <row r="414">
          <cell r="B414" t="str">
            <v>ITFV9</v>
          </cell>
          <cell r="C414" t="str">
            <v>un</v>
          </cell>
          <cell r="D414" t="str">
            <v>Tapa de PRFV de 1,6x0,6m</v>
          </cell>
          <cell r="E414">
            <v>309684</v>
          </cell>
        </row>
        <row r="415">
          <cell r="B415" t="str">
            <v>ITASB</v>
          </cell>
          <cell r="C415" t="str">
            <v>un</v>
          </cell>
          <cell r="D415" t="str">
            <v>Tapa de seguridad basculante tipo metacol de 4 apoyos de 70cm de diámetro, incluye llave y marco</v>
          </cell>
          <cell r="E415">
            <v>997850.7</v>
          </cell>
        </row>
        <row r="416">
          <cell r="B416" t="str">
            <v>ITAMA</v>
          </cell>
          <cell r="C416" t="str">
            <v>un</v>
          </cell>
          <cell r="D416" t="str">
            <v xml:space="preserve">Tapa métalica y marco para acometida de acueducto </v>
          </cell>
          <cell r="E416">
            <v>89250</v>
          </cell>
        </row>
        <row r="417">
          <cell r="B417" t="str">
            <v>ITAPP</v>
          </cell>
          <cell r="C417" t="str">
            <v>un</v>
          </cell>
          <cell r="D417" t="str">
            <v>Tapa polimérica de 0,30m x 0,30m (e=4mm), Incluye bisagras</v>
          </cell>
          <cell r="E417">
            <v>130900</v>
          </cell>
        </row>
        <row r="418">
          <cell r="B418" t="str">
            <v>ITAPP4</v>
          </cell>
          <cell r="C418" t="str">
            <v>un</v>
          </cell>
          <cell r="D418" t="str">
            <v>Tapa polimérica de 0,60m x 0,60m (e=4mm), Incluye bisagras</v>
          </cell>
          <cell r="E418">
            <v>238000</v>
          </cell>
        </row>
        <row r="419">
          <cell r="B419" t="str">
            <v>ITAPP1</v>
          </cell>
          <cell r="C419" t="str">
            <v>un</v>
          </cell>
          <cell r="D419" t="str">
            <v>Tapa polimérica de 0,90m x 0,90m (e=4mm), Incluye bisagras</v>
          </cell>
          <cell r="E419">
            <v>333200</v>
          </cell>
        </row>
        <row r="420">
          <cell r="B420" t="str">
            <v>ITAPP2</v>
          </cell>
          <cell r="C420" t="str">
            <v>un</v>
          </cell>
          <cell r="D420" t="str">
            <v>Tapa polimérica de 1,00m x 0,50m (e=4mm), Incluye bisagras</v>
          </cell>
          <cell r="E420">
            <v>238000</v>
          </cell>
        </row>
        <row r="421">
          <cell r="B421" t="str">
            <v>ITAPP3</v>
          </cell>
          <cell r="C421" t="str">
            <v>un</v>
          </cell>
          <cell r="D421" t="str">
            <v>Tapa polimérica de 1,10m x 1,00m (e=4mm), Incluye bisagras</v>
          </cell>
          <cell r="E421">
            <v>416500</v>
          </cell>
        </row>
        <row r="422">
          <cell r="B422" t="str">
            <v>ITAPP5</v>
          </cell>
          <cell r="C422" t="str">
            <v>un</v>
          </cell>
          <cell r="D422" t="str">
            <v>Tapa polimérica de 0,85m x 0,90m (e=4mm), Incluye bisagras</v>
          </cell>
          <cell r="E422">
            <v>321300</v>
          </cell>
        </row>
        <row r="423">
          <cell r="B423" t="str">
            <v>ITMH1</v>
          </cell>
          <cell r="C423" t="str">
            <v>un</v>
          </cell>
          <cell r="D423" t="str">
            <v>Tapa polimérica para cámaras de inspección y/o aliviadero de alcantarillado 1,2m de diámetro</v>
          </cell>
          <cell r="E423">
            <v>307892.26999999996</v>
          </cell>
        </row>
        <row r="424">
          <cell r="B424" t="str">
            <v>ITAVM</v>
          </cell>
          <cell r="C424" t="str">
            <v>un</v>
          </cell>
          <cell r="D424" t="str">
            <v>Tapa válvula metálica</v>
          </cell>
          <cell r="E424">
            <v>22086.399999999998</v>
          </cell>
        </row>
        <row r="425">
          <cell r="B425" t="str">
            <v>ITRAA</v>
          </cell>
          <cell r="C425" t="str">
            <v>un</v>
          </cell>
          <cell r="D425" t="str">
            <v>Tarjetas para referenciación de elementos de redes de acueducto y alcantarillado</v>
          </cell>
          <cell r="E425">
            <v>749.69999999999993</v>
          </cell>
        </row>
        <row r="426">
          <cell r="B426" t="str">
            <v>ITEAC</v>
          </cell>
          <cell r="C426" t="str">
            <v>un</v>
          </cell>
          <cell r="D426" t="str">
            <v>Teja de asbesto cemento de 0,90mx1,80m</v>
          </cell>
          <cell r="E426">
            <v>23400</v>
          </cell>
        </row>
        <row r="427">
          <cell r="B427" t="str">
            <v>ITAPA</v>
          </cell>
          <cell r="C427" t="str">
            <v>un</v>
          </cell>
          <cell r="D427" t="str">
            <v>Teja AJONIT POLIC. ADRI 0,7 mm (Cristal 00) No. 10</v>
          </cell>
          <cell r="E427">
            <v>75463</v>
          </cell>
        </row>
        <row r="428">
          <cell r="B428" t="str">
            <v>IT</v>
          </cell>
          <cell r="C428" t="str">
            <v>un</v>
          </cell>
          <cell r="D428" t="str">
            <v>Toma</v>
          </cell>
          <cell r="E428">
            <v>4000</v>
          </cell>
        </row>
        <row r="429">
          <cell r="B429" t="str">
            <v>ITCD</v>
          </cell>
          <cell r="C429" t="str">
            <v>un</v>
          </cell>
          <cell r="D429" t="str">
            <v>Toma corriente doble</v>
          </cell>
          <cell r="E429">
            <v>5950</v>
          </cell>
        </row>
        <row r="430">
          <cell r="B430" t="str">
            <v>ITCGF</v>
          </cell>
          <cell r="C430" t="str">
            <v>un</v>
          </cell>
          <cell r="D430" t="str">
            <v>Toma corriente GFCI</v>
          </cell>
          <cell r="E430">
            <v>38000</v>
          </cell>
        </row>
        <row r="431">
          <cell r="B431" t="str">
            <v>ITI</v>
          </cell>
          <cell r="C431" t="str">
            <v>un</v>
          </cell>
          <cell r="D431" t="str">
            <v>Toma interruptor</v>
          </cell>
          <cell r="E431">
            <v>3000</v>
          </cell>
        </row>
        <row r="432">
          <cell r="B432" t="str">
            <v>ITDPT</v>
          </cell>
          <cell r="C432" t="str">
            <v>un</v>
          </cell>
          <cell r="D432" t="str">
            <v>Toma doble + polo a tierra</v>
          </cell>
          <cell r="E432">
            <v>3990</v>
          </cell>
        </row>
        <row r="433">
          <cell r="B433" t="str">
            <v>ITL125V</v>
          </cell>
          <cell r="C433" t="str">
            <v>un</v>
          </cell>
          <cell r="D433" t="str">
            <v>toma leviton 125 V</v>
          </cell>
          <cell r="E433">
            <v>4500</v>
          </cell>
        </row>
        <row r="434">
          <cell r="B434" t="str">
            <v>ITPC</v>
          </cell>
          <cell r="C434" t="str">
            <v>gl</v>
          </cell>
          <cell r="D434" t="str">
            <v>Tornillos, pernos y conectores</v>
          </cell>
          <cell r="E434">
            <v>65000</v>
          </cell>
        </row>
        <row r="435">
          <cell r="B435" t="str">
            <v>ITEDOR</v>
          </cell>
          <cell r="C435" t="str">
            <v>un</v>
          </cell>
          <cell r="D435" t="str">
            <v>Tornillo espaciador</v>
          </cell>
          <cell r="E435">
            <v>7600</v>
          </cell>
        </row>
        <row r="436">
          <cell r="B436" t="str">
            <v>ITE5/8</v>
          </cell>
          <cell r="C436" t="str">
            <v>un</v>
          </cell>
          <cell r="D436" t="str">
            <v>Tornillo espaciador 5/8" x 10"</v>
          </cell>
          <cell r="E436">
            <v>6000</v>
          </cell>
        </row>
        <row r="437">
          <cell r="B437" t="str">
            <v>ITE</v>
          </cell>
          <cell r="C437" t="str">
            <v>un</v>
          </cell>
          <cell r="D437" t="str">
            <v>Tornillo espigo 4.7mm x 25cm</v>
          </cell>
          <cell r="E437">
            <v>152813</v>
          </cell>
        </row>
        <row r="438">
          <cell r="B438" t="str">
            <v>ITTM3</v>
          </cell>
          <cell r="C438" t="str">
            <v>ml</v>
          </cell>
          <cell r="D438" t="str">
            <v>Torre en tubería metálica, Ø3"</v>
          </cell>
          <cell r="E438">
            <v>214329.71</v>
          </cell>
        </row>
        <row r="439">
          <cell r="B439" t="str">
            <v>ITTM4</v>
          </cell>
          <cell r="C439" t="str">
            <v>ml</v>
          </cell>
          <cell r="D439" t="str">
            <v>Torre en tubería metálica, Ø4"</v>
          </cell>
          <cell r="E439">
            <v>226229.71</v>
          </cell>
        </row>
        <row r="440">
          <cell r="B440" t="str">
            <v>ITDOR</v>
          </cell>
          <cell r="C440" t="str">
            <v>un</v>
          </cell>
          <cell r="D440" t="str">
            <v xml:space="preserve">Totalizador </v>
          </cell>
          <cell r="E440">
            <v>250000</v>
          </cell>
        </row>
        <row r="441">
          <cell r="B441" t="str">
            <v>ITDORTM18C</v>
          </cell>
          <cell r="C441" t="str">
            <v>un</v>
          </cell>
          <cell r="D441" t="str">
            <v>Totalizador para tablero monofásico de 18 circuitos</v>
          </cell>
          <cell r="E441">
            <v>190000</v>
          </cell>
        </row>
        <row r="442">
          <cell r="B442" t="str">
            <v>ITDORTM20C</v>
          </cell>
          <cell r="C442" t="str">
            <v>un</v>
          </cell>
          <cell r="D442" t="str">
            <v>Totalizador para tablero monofásico de 24 circuitos</v>
          </cell>
          <cell r="E442">
            <v>160000</v>
          </cell>
        </row>
        <row r="443">
          <cell r="B443" t="str">
            <v>ITG120L</v>
          </cell>
          <cell r="C443" t="str">
            <v>un</v>
          </cell>
          <cell r="D443" t="str">
            <v>Trampa de grasas 120L</v>
          </cell>
          <cell r="E443">
            <v>297500</v>
          </cell>
        </row>
        <row r="444">
          <cell r="B444" t="str">
            <v>ITRA10</v>
          </cell>
          <cell r="C444" t="str">
            <v>ml</v>
          </cell>
          <cell r="D444" t="str">
            <v>transformador monofásico 10 kVA</v>
          </cell>
          <cell r="E444">
            <v>1834050</v>
          </cell>
        </row>
        <row r="445">
          <cell r="B445" t="str">
            <v>ITRA37</v>
          </cell>
          <cell r="C445" t="str">
            <v>un</v>
          </cell>
          <cell r="D445" t="str">
            <v>Transformador monofásico 37.5kVA</v>
          </cell>
          <cell r="E445">
            <v>2753300</v>
          </cell>
        </row>
        <row r="446">
          <cell r="B446" t="str">
            <v>ITRAI</v>
          </cell>
          <cell r="C446" t="str">
            <v>ml</v>
          </cell>
          <cell r="D446" t="str">
            <v>Trenza de Al. N°2 AWG</v>
          </cell>
          <cell r="E446">
            <v>9500</v>
          </cell>
        </row>
        <row r="447">
          <cell r="B447" t="str">
            <v>ITRI</v>
          </cell>
          <cell r="C447" t="str">
            <v>m3</v>
          </cell>
          <cell r="D447" t="str">
            <v>Triturado</v>
          </cell>
          <cell r="E447">
            <v>60000</v>
          </cell>
        </row>
        <row r="448">
          <cell r="B448" t="str">
            <v>ITPTS</v>
          </cell>
          <cell r="C448" t="str">
            <v>m</v>
          </cell>
          <cell r="D448" t="str">
            <v>Tubería acero rectangular PTS de 50mm X 150mm</v>
          </cell>
          <cell r="E448">
            <v>77707</v>
          </cell>
        </row>
        <row r="449">
          <cell r="B449" t="str">
            <v>ITPTS1</v>
          </cell>
          <cell r="C449" t="str">
            <v>m</v>
          </cell>
          <cell r="D449" t="str">
            <v>Tubería acero rectangular PTS de 70mm X 70mm</v>
          </cell>
          <cell r="E449">
            <v>75400</v>
          </cell>
        </row>
        <row r="450">
          <cell r="B450" t="str">
            <v>ITFM3/4</v>
          </cell>
          <cell r="C450" t="str">
            <v>ml</v>
          </cell>
          <cell r="D450" t="str">
            <v>Tubería flexible metálica 3/4" #8</v>
          </cell>
          <cell r="E450">
            <v>17850</v>
          </cell>
        </row>
        <row r="451">
          <cell r="B451" t="str">
            <v>ITCE</v>
          </cell>
          <cell r="C451" t="str">
            <v>ml</v>
          </cell>
          <cell r="D451" t="str">
            <v>Tuberia cerrada estructural astm A500 grado C</v>
          </cell>
          <cell r="E451">
            <v>13783</v>
          </cell>
        </row>
        <row r="452">
          <cell r="B452" t="str">
            <v>ITO</v>
          </cell>
          <cell r="C452" t="str">
            <v>un</v>
          </cell>
          <cell r="D452" t="str">
            <v>Tuerca de ojo</v>
          </cell>
          <cell r="E452">
            <v>5250</v>
          </cell>
        </row>
        <row r="453">
          <cell r="B453" t="str">
            <v>ITIMC3/4</v>
          </cell>
          <cell r="C453" t="str">
            <v>ml</v>
          </cell>
          <cell r="D453" t="str">
            <v>Tubo IMC 3/4"</v>
          </cell>
          <cell r="E453">
            <v>10000</v>
          </cell>
        </row>
        <row r="454">
          <cell r="B454" t="str">
            <v>ITEMT</v>
          </cell>
          <cell r="C454" t="str">
            <v>un</v>
          </cell>
          <cell r="D454" t="str">
            <v>Tubo EMT</v>
          </cell>
          <cell r="E454">
            <v>5355</v>
          </cell>
        </row>
        <row r="455">
          <cell r="B455" t="str">
            <v>ITEMT1</v>
          </cell>
          <cell r="C455" t="str">
            <v>ml</v>
          </cell>
          <cell r="D455" t="str">
            <v>Tubo EMT 1''</v>
          </cell>
          <cell r="E455">
            <v>13500</v>
          </cell>
        </row>
        <row r="456">
          <cell r="B456" t="str">
            <v>ITIMC 1 1/4'' x 3m</v>
          </cell>
          <cell r="C456" t="str">
            <v>ml</v>
          </cell>
          <cell r="D456" t="str">
            <v>Tubo IMC 1 1/4'' x 3 m</v>
          </cell>
          <cell r="E456">
            <v>29166.899999999998</v>
          </cell>
        </row>
        <row r="457">
          <cell r="B457" t="str">
            <v>ITIMC2"X 3m</v>
          </cell>
          <cell r="C457" t="str">
            <v>un</v>
          </cell>
          <cell r="D457" t="str">
            <v>Tubo IMC 2'' x 3 m</v>
          </cell>
          <cell r="E457">
            <v>97223</v>
          </cell>
        </row>
        <row r="458">
          <cell r="B458" t="str">
            <v>ITICION</v>
          </cell>
          <cell r="C458" t="str">
            <v>un</v>
          </cell>
          <cell r="D458" t="str">
            <v>Tubo iluminación</v>
          </cell>
          <cell r="E458">
            <v>20000</v>
          </cell>
        </row>
        <row r="459">
          <cell r="B459" t="str">
            <v>ITPVC3/4</v>
          </cell>
          <cell r="C459" t="str">
            <v>ml</v>
          </cell>
          <cell r="D459" t="str">
            <v>Tubo PVC 3/4</v>
          </cell>
          <cell r="E459">
            <v>3201</v>
          </cell>
        </row>
        <row r="460">
          <cell r="B460" t="str">
            <v>IUIMC3/4</v>
          </cell>
          <cell r="C460" t="str">
            <v>un</v>
          </cell>
          <cell r="D460" t="str">
            <v>Union IMC 3/4"</v>
          </cell>
          <cell r="E460">
            <v>1500</v>
          </cell>
        </row>
        <row r="461">
          <cell r="B461" t="str">
            <v>IVC5/8</v>
          </cell>
          <cell r="C461" t="str">
            <v>un</v>
          </cell>
          <cell r="D461" t="str">
            <v>Varilla Copperweld 5/8" x 2.4m</v>
          </cell>
          <cell r="E461">
            <v>41061</v>
          </cell>
        </row>
        <row r="462">
          <cell r="B462" t="str">
            <v>IVA</v>
          </cell>
          <cell r="C462" t="str">
            <v>un</v>
          </cell>
          <cell r="D462" t="str">
            <v>Varilla de anclaje</v>
          </cell>
          <cell r="E462">
            <v>25000</v>
          </cell>
        </row>
        <row r="463">
          <cell r="B463" t="str">
            <v>IVA1/2</v>
          </cell>
          <cell r="C463" t="str">
            <v>un</v>
          </cell>
          <cell r="D463" t="str">
            <v xml:space="preserve">Varilla de anclaje, Ø1/2" </v>
          </cell>
          <cell r="E463">
            <v>15590</v>
          </cell>
        </row>
        <row r="464">
          <cell r="B464" t="str">
            <v>IVA5/8</v>
          </cell>
          <cell r="C464" t="str">
            <v>un</v>
          </cell>
          <cell r="D464" t="str">
            <v xml:space="preserve">Varilla de anclaje, Ø5/8" </v>
          </cell>
          <cell r="E464">
            <v>30750</v>
          </cell>
        </row>
        <row r="465">
          <cell r="B465" t="str">
            <v>IVA3/4</v>
          </cell>
          <cell r="C465" t="str">
            <v>un</v>
          </cell>
          <cell r="D465" t="str">
            <v xml:space="preserve">Varilla de anclaje, Ø3/4" </v>
          </cell>
          <cell r="E465">
            <v>46750</v>
          </cell>
        </row>
        <row r="466">
          <cell r="B466" t="str">
            <v>IVPT</v>
          </cell>
          <cell r="C466" t="str">
            <v>un</v>
          </cell>
          <cell r="D466" t="str">
            <v>Varilla puesta tierra 2,4 m</v>
          </cell>
          <cell r="E466">
            <v>91630</v>
          </cell>
        </row>
        <row r="467">
          <cell r="B467" t="str">
            <v>IVCEA</v>
          </cell>
          <cell r="C467" t="str">
            <v>un</v>
          </cell>
          <cell r="D467" t="str">
            <v xml:space="preserve">Ventana con vidrio plano fijo de1,20mx1,20m y 4mm de espesor y celosías con marco en periferia de aluminio </v>
          </cell>
          <cell r="E467">
            <v>130900</v>
          </cell>
        </row>
        <row r="468">
          <cell r="B468" t="str">
            <v>IVCR</v>
          </cell>
          <cell r="C468" t="str">
            <v>un</v>
          </cell>
          <cell r="D468" t="str">
            <v>Ventana con vidrio plano fijo de 1,0mx1,0m y 4mm de espesor, incluye dos manos de pintura anticorrosiva y reja metálica</v>
          </cell>
          <cell r="E468">
            <v>345100</v>
          </cell>
        </row>
        <row r="469">
          <cell r="B469" t="str">
            <v>IVCR1</v>
          </cell>
          <cell r="C469" t="str">
            <v>un</v>
          </cell>
          <cell r="D469" t="str">
            <v>Ventana con vidrio plano fijo de 0,60mx0,40m y 4mm de espesor, incluye dos manos de pintura anticorrosiva y reja metálica</v>
          </cell>
          <cell r="E469">
            <v>226100</v>
          </cell>
        </row>
        <row r="470">
          <cell r="B470" t="str">
            <v>IVCA</v>
          </cell>
          <cell r="C470" t="str">
            <v>un</v>
          </cell>
          <cell r="D470" t="str">
            <v>Ventana corrediza en aluminio crudo de 1m x 1m, incluye vidrio laminado de 6 mm de espesor</v>
          </cell>
          <cell r="E470">
            <v>119000</v>
          </cell>
        </row>
        <row r="471">
          <cell r="B471" t="str">
            <v>IVCA1</v>
          </cell>
          <cell r="C471" t="str">
            <v>un</v>
          </cell>
          <cell r="D471" t="str">
            <v>Ventana corrediza en aluminio crudo de 0,6m x 0,4m, incluye vidrio laminado de 6 mm de espesor</v>
          </cell>
          <cell r="E471">
            <v>65450</v>
          </cell>
        </row>
        <row r="472">
          <cell r="B472" t="str">
            <v>IVAI1</v>
          </cell>
          <cell r="C472" t="str">
            <v>un</v>
          </cell>
          <cell r="D472" t="str">
            <v>Vertedero triangular en acero inoxidable e= 5mm de 0,6m de ancho y 0,5m de altura (incluye pernos tipo ancla de cuña de 1/4" x  2 1/4" en acero inoxidable y empaque de neopreno)</v>
          </cell>
          <cell r="E472">
            <v>273700</v>
          </cell>
        </row>
        <row r="473">
          <cell r="B473" t="str">
            <v>IVAI</v>
          </cell>
          <cell r="C473" t="str">
            <v>un</v>
          </cell>
          <cell r="D473" t="str">
            <v>Vertedero rectangular y triangular soldados entre si en acero inoxidable e= 5 mm (incluye pernos tipo ancla de cuña de 1/4" x  2 1/4" en acero inoxidable y empaque de neopreno)</v>
          </cell>
          <cell r="E473">
            <v>321300</v>
          </cell>
        </row>
        <row r="474">
          <cell r="B474" t="str">
            <v>IVAI2</v>
          </cell>
          <cell r="C474" t="str">
            <v>un</v>
          </cell>
          <cell r="D474" t="str">
            <v>Vertederos rectangulares soldados entre si en acero inoxidable e= 5 mm (incluye pernos tipo ancla de cuña de 1/4" x  2 1/4" en acero inoxidable y empaque de neopreno)</v>
          </cell>
          <cell r="E474">
            <v>524076</v>
          </cell>
        </row>
        <row r="475">
          <cell r="B475" t="str">
            <v>IVM</v>
          </cell>
          <cell r="C475" t="str">
            <v>un</v>
          </cell>
          <cell r="D475" t="str">
            <v>vestida monofasica para transformador</v>
          </cell>
          <cell r="E475">
            <v>750000</v>
          </cell>
        </row>
        <row r="476">
          <cell r="B476" t="str">
            <v>IVMPP</v>
          </cell>
          <cell r="C476" t="str">
            <v>un</v>
          </cell>
          <cell r="D476" t="str">
            <v>vestida monofasica para porte primario</v>
          </cell>
          <cell r="E476">
            <v>75000</v>
          </cell>
        </row>
        <row r="477">
          <cell r="B477" t="str">
            <v>IVP</v>
          </cell>
          <cell r="C477" t="str">
            <v>un</v>
          </cell>
          <cell r="D477" t="str">
            <v>Vidrio plano transparente para ventana de 1,0m x 0,50m y 3mm de espesor</v>
          </cell>
          <cell r="E477">
            <v>124950</v>
          </cell>
        </row>
        <row r="478">
          <cell r="B478" t="str">
            <v>IVC1</v>
          </cell>
          <cell r="C478" t="str">
            <v>ml</v>
          </cell>
          <cell r="D478" t="str">
            <v>Viga cajón PHR 100X50 e=1,50 mm</v>
          </cell>
          <cell r="E478">
            <v>21637.174999999999</v>
          </cell>
        </row>
        <row r="479">
          <cell r="B479" t="str">
            <v>IVC2</v>
          </cell>
          <cell r="C479" t="str">
            <v>ml</v>
          </cell>
          <cell r="D479" t="str">
            <v>Viga cajón PHR 160X60 e=2,00 mm</v>
          </cell>
          <cell r="E479">
            <v>23115.75</v>
          </cell>
        </row>
        <row r="480">
          <cell r="B480" t="str">
            <v>IVC</v>
          </cell>
          <cell r="C480" t="str">
            <v>ml</v>
          </cell>
          <cell r="D480" t="str">
            <v>Viga cajon PHR 305X80 e=3 mm</v>
          </cell>
          <cell r="E480">
            <v>26607.269500000002</v>
          </cell>
        </row>
        <row r="481">
          <cell r="B481" t="str">
            <v>IVIPE80</v>
          </cell>
          <cell r="C481" t="str">
            <v>ml</v>
          </cell>
          <cell r="D481" t="str">
            <v>Viga IPE 80mm</v>
          </cell>
          <cell r="E481">
            <v>18000</v>
          </cell>
        </row>
        <row r="482">
          <cell r="B482" t="str">
            <v>IVIPE100</v>
          </cell>
          <cell r="C482" t="str">
            <v>ml</v>
          </cell>
          <cell r="D482" t="str">
            <v>Viga IPE 100mm</v>
          </cell>
          <cell r="E482">
            <v>28000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</row>
        <row r="487">
          <cell r="B487" t="str">
            <v>LISTADO DE CONCRETOS</v>
          </cell>
          <cell r="C487">
            <v>0</v>
          </cell>
          <cell r="D487">
            <v>0</v>
          </cell>
          <cell r="E487">
            <v>0</v>
          </cell>
        </row>
        <row r="488">
          <cell r="E488" t="str">
            <v>Can</v>
          </cell>
        </row>
        <row r="489">
          <cell r="B489">
            <v>0</v>
          </cell>
          <cell r="C489" t="str">
            <v>m3</v>
          </cell>
          <cell r="D489" t="str">
            <v>Concreto de 28 Mpa (4000psi)</v>
          </cell>
          <cell r="E489" t="str">
            <v>1.1,5.1,75</v>
          </cell>
        </row>
        <row r="490">
          <cell r="B490" t="str">
            <v>IARE</v>
          </cell>
          <cell r="C490" t="str">
            <v>m3</v>
          </cell>
          <cell r="D490" t="str">
            <v>Arena</v>
          </cell>
          <cell r="E490">
            <v>0.53</v>
          </cell>
        </row>
        <row r="491">
          <cell r="B491" t="str">
            <v>ITRI</v>
          </cell>
          <cell r="C491" t="str">
            <v>m3</v>
          </cell>
          <cell r="D491" t="str">
            <v>Triturado</v>
          </cell>
          <cell r="E491">
            <v>0.62</v>
          </cell>
        </row>
        <row r="492">
          <cell r="B492" t="str">
            <v>TI</v>
          </cell>
          <cell r="C492" t="str">
            <v>m3</v>
          </cell>
          <cell r="D492" t="str">
            <v>Transporte interno</v>
          </cell>
          <cell r="E492">
            <v>1.1499999999999999</v>
          </cell>
        </row>
        <row r="493">
          <cell r="B493" t="str">
            <v>ICEM</v>
          </cell>
          <cell r="C493" t="str">
            <v>bul</v>
          </cell>
          <cell r="D493" t="str">
            <v>Cemento (incluye transporte)</v>
          </cell>
          <cell r="E493">
            <v>9</v>
          </cell>
        </row>
        <row r="494">
          <cell r="B494" t="str">
            <v>ECON</v>
          </cell>
          <cell r="C494" t="str">
            <v>m3</v>
          </cell>
          <cell r="D494" t="str">
            <v>Concretadora + vibrador</v>
          </cell>
          <cell r="E494">
            <v>1</v>
          </cell>
        </row>
        <row r="495">
          <cell r="B495" t="str">
            <v>IC28Mpa</v>
          </cell>
          <cell r="C495" t="str">
            <v>m3</v>
          </cell>
          <cell r="D495" t="str">
            <v>Concreto de 28 Mpa (4000psi)</v>
          </cell>
          <cell r="E495">
            <v>0</v>
          </cell>
        </row>
        <row r="496">
          <cell r="D496">
            <v>0</v>
          </cell>
          <cell r="E496">
            <v>0</v>
          </cell>
        </row>
        <row r="497">
          <cell r="B497">
            <v>0</v>
          </cell>
          <cell r="C497" t="str">
            <v>m3</v>
          </cell>
          <cell r="D497" t="str">
            <v>Concreto de 24.5 Mpa (3500psi)</v>
          </cell>
          <cell r="E497" t="str">
            <v>1.2.2</v>
          </cell>
        </row>
        <row r="498">
          <cell r="B498" t="str">
            <v>IARE</v>
          </cell>
          <cell r="C498" t="str">
            <v>m3</v>
          </cell>
          <cell r="D498" t="str">
            <v>Arena</v>
          </cell>
          <cell r="E498">
            <v>0.67</v>
          </cell>
        </row>
        <row r="499">
          <cell r="B499" t="str">
            <v>ITRI</v>
          </cell>
          <cell r="C499" t="str">
            <v>m3</v>
          </cell>
          <cell r="D499" t="str">
            <v>Triturado</v>
          </cell>
          <cell r="E499">
            <v>0.67</v>
          </cell>
        </row>
        <row r="500">
          <cell r="B500" t="str">
            <v>TI</v>
          </cell>
          <cell r="C500" t="str">
            <v>m3</v>
          </cell>
          <cell r="D500" t="str">
            <v>Transporte interno</v>
          </cell>
          <cell r="E500">
            <v>1.34</v>
          </cell>
        </row>
        <row r="501">
          <cell r="B501" t="str">
            <v>ICEM</v>
          </cell>
          <cell r="C501" t="str">
            <v>bul</v>
          </cell>
          <cell r="D501" t="str">
            <v>Cemento (incluye transporte)</v>
          </cell>
          <cell r="E501">
            <v>8.5</v>
          </cell>
        </row>
        <row r="502">
          <cell r="B502" t="str">
            <v>ECON</v>
          </cell>
          <cell r="C502" t="str">
            <v>m3</v>
          </cell>
          <cell r="D502" t="str">
            <v>Concretadora + vibrador</v>
          </cell>
          <cell r="E502">
            <v>3</v>
          </cell>
        </row>
        <row r="503">
          <cell r="B503" t="str">
            <v>IC24Mpa</v>
          </cell>
          <cell r="C503" t="str">
            <v>m3</v>
          </cell>
          <cell r="D503" t="str">
            <v>Concreto de 24.5 Mpa (3500psi)</v>
          </cell>
          <cell r="E503">
            <v>0</v>
          </cell>
        </row>
        <row r="504">
          <cell r="D504">
            <v>0</v>
          </cell>
          <cell r="E504">
            <v>0</v>
          </cell>
        </row>
        <row r="505">
          <cell r="B505">
            <v>0</v>
          </cell>
          <cell r="C505" t="str">
            <v>m3</v>
          </cell>
          <cell r="D505" t="str">
            <v>Concreto de 21 Mpa (3000psi)</v>
          </cell>
          <cell r="E505" t="str">
            <v>1.2.3,5</v>
          </cell>
        </row>
        <row r="506">
          <cell r="B506" t="str">
            <v>IARE</v>
          </cell>
          <cell r="C506" t="str">
            <v>m3</v>
          </cell>
          <cell r="D506" t="str">
            <v>Arena</v>
          </cell>
          <cell r="E506">
            <v>0.52</v>
          </cell>
        </row>
        <row r="507">
          <cell r="B507" t="str">
            <v>ITRI</v>
          </cell>
          <cell r="C507" t="str">
            <v>m3</v>
          </cell>
          <cell r="D507" t="str">
            <v>Triturado</v>
          </cell>
          <cell r="E507">
            <v>0.9</v>
          </cell>
        </row>
        <row r="508">
          <cell r="B508" t="str">
            <v>TI</v>
          </cell>
          <cell r="C508" t="str">
            <v>m3</v>
          </cell>
          <cell r="D508" t="str">
            <v>Transporte interno</v>
          </cell>
          <cell r="E508">
            <v>1.42</v>
          </cell>
        </row>
        <row r="509">
          <cell r="B509" t="str">
            <v>ICEM</v>
          </cell>
          <cell r="C509" t="str">
            <v>bul</v>
          </cell>
          <cell r="D509" t="str">
            <v>Cemento (incluye transporte)</v>
          </cell>
          <cell r="E509">
            <v>6.5</v>
          </cell>
        </row>
        <row r="510">
          <cell r="B510" t="str">
            <v>ECON</v>
          </cell>
          <cell r="C510" t="str">
            <v>m3</v>
          </cell>
          <cell r="D510" t="str">
            <v>Concretadora + vibrador</v>
          </cell>
          <cell r="E510">
            <v>3</v>
          </cell>
        </row>
        <row r="511">
          <cell r="B511" t="str">
            <v>IC21Mpa</v>
          </cell>
          <cell r="C511" t="str">
            <v>m3</v>
          </cell>
          <cell r="D511" t="str">
            <v>Concreto de 21 Mpa (3000psi)</v>
          </cell>
          <cell r="E511">
            <v>0</v>
          </cell>
        </row>
        <row r="512">
          <cell r="D512">
            <v>0</v>
          </cell>
          <cell r="E512">
            <v>0</v>
          </cell>
        </row>
        <row r="513">
          <cell r="B513">
            <v>0</v>
          </cell>
          <cell r="C513" t="str">
            <v>m3</v>
          </cell>
          <cell r="D513" t="str">
            <v>Concreto de 17 Mpa (2500psi)</v>
          </cell>
          <cell r="E513" t="str">
            <v>1.2,5.4,5</v>
          </cell>
        </row>
        <row r="514">
          <cell r="B514" t="str">
            <v>IAREN</v>
          </cell>
          <cell r="C514" t="str">
            <v>m3</v>
          </cell>
          <cell r="D514" t="str">
            <v>Arenilla</v>
          </cell>
          <cell r="E514">
            <v>0.52</v>
          </cell>
        </row>
        <row r="515">
          <cell r="B515" t="str">
            <v>ITRI</v>
          </cell>
          <cell r="C515" t="str">
            <v>m3</v>
          </cell>
          <cell r="D515" t="str">
            <v>Triturado</v>
          </cell>
          <cell r="E515">
            <v>0.9</v>
          </cell>
        </row>
        <row r="516">
          <cell r="B516" t="str">
            <v>TI</v>
          </cell>
          <cell r="C516" t="str">
            <v>m3</v>
          </cell>
          <cell r="D516" t="str">
            <v>Transporte interno</v>
          </cell>
          <cell r="E516">
            <v>1.42</v>
          </cell>
        </row>
        <row r="517">
          <cell r="B517" t="str">
            <v>ICEM</v>
          </cell>
          <cell r="C517" t="str">
            <v>bul</v>
          </cell>
          <cell r="D517" t="str">
            <v>Cemento (incluye transporte)</v>
          </cell>
          <cell r="E517">
            <v>6.5</v>
          </cell>
        </row>
        <row r="518">
          <cell r="B518" t="str">
            <v>ECON</v>
          </cell>
          <cell r="C518" t="str">
            <v>m3</v>
          </cell>
          <cell r="D518" t="str">
            <v>Concretadora + vibrador</v>
          </cell>
          <cell r="E518">
            <v>3</v>
          </cell>
        </row>
        <row r="519">
          <cell r="B519" t="str">
            <v>IC17Mpa</v>
          </cell>
          <cell r="C519" t="str">
            <v>m3</v>
          </cell>
          <cell r="D519" t="str">
            <v>Concreto de 17 Mpa (2500psi)</v>
          </cell>
          <cell r="E519">
            <v>0</v>
          </cell>
        </row>
        <row r="520">
          <cell r="D520">
            <v>0</v>
          </cell>
          <cell r="E520">
            <v>0</v>
          </cell>
        </row>
        <row r="521">
          <cell r="B521">
            <v>0</v>
          </cell>
          <cell r="C521" t="str">
            <v>m3</v>
          </cell>
          <cell r="D521" t="str">
            <v>Concreto de 13 Mpa (2000psi)</v>
          </cell>
          <cell r="E521" t="str">
            <v>1.3.5</v>
          </cell>
        </row>
        <row r="522">
          <cell r="B522" t="str">
            <v>IAREN</v>
          </cell>
          <cell r="C522" t="str">
            <v>m3</v>
          </cell>
          <cell r="D522" t="str">
            <v>Arenilla</v>
          </cell>
          <cell r="E522">
            <v>0.55500000000000005</v>
          </cell>
        </row>
        <row r="523">
          <cell r="B523" t="str">
            <v>ITRI</v>
          </cell>
          <cell r="C523" t="str">
            <v>m3</v>
          </cell>
          <cell r="D523" t="str">
            <v>Triturado</v>
          </cell>
          <cell r="E523">
            <v>0.92</v>
          </cell>
        </row>
        <row r="524">
          <cell r="B524" t="str">
            <v>TI</v>
          </cell>
          <cell r="C524" t="str">
            <v>m3</v>
          </cell>
          <cell r="D524" t="str">
            <v>Transporte interno</v>
          </cell>
          <cell r="E524">
            <v>1.4750000000000001</v>
          </cell>
        </row>
        <row r="525">
          <cell r="B525" t="str">
            <v>ICEM</v>
          </cell>
          <cell r="C525" t="str">
            <v>bul</v>
          </cell>
          <cell r="D525" t="str">
            <v>Cemento (incluye transporte)</v>
          </cell>
          <cell r="E525">
            <v>4.5</v>
          </cell>
        </row>
        <row r="526">
          <cell r="B526" t="str">
            <v>ECON</v>
          </cell>
          <cell r="C526" t="str">
            <v>m3</v>
          </cell>
          <cell r="D526" t="str">
            <v>Concretadora + vibrador</v>
          </cell>
          <cell r="E526">
            <v>3</v>
          </cell>
        </row>
        <row r="527">
          <cell r="B527" t="str">
            <v>IC13Mpa</v>
          </cell>
          <cell r="C527" t="str">
            <v xml:space="preserve">Total </v>
          </cell>
          <cell r="D527" t="str">
            <v>Concreto de 13 Mpa (2000psi)</v>
          </cell>
          <cell r="E527">
            <v>0</v>
          </cell>
        </row>
        <row r="528">
          <cell r="D528">
            <v>0</v>
          </cell>
          <cell r="E528">
            <v>0</v>
          </cell>
        </row>
        <row r="529">
          <cell r="B529" t="str">
            <v>ICCIC</v>
          </cell>
          <cell r="C529" t="str">
            <v>m3</v>
          </cell>
          <cell r="D529" t="str">
            <v>Concreto ciclópeo de f´c=211 kg/cm2 50% sobre tamaño emáx=0,20m</v>
          </cell>
          <cell r="E529">
            <v>0</v>
          </cell>
        </row>
        <row r="530">
          <cell r="D530">
            <v>0</v>
          </cell>
          <cell r="E530">
            <v>0</v>
          </cell>
        </row>
        <row r="531">
          <cell r="B531">
            <v>0</v>
          </cell>
          <cell r="C531" t="str">
            <v>m3</v>
          </cell>
          <cell r="D531" t="str">
            <v>Mortero 17 Mpa (2500psi)</v>
          </cell>
          <cell r="E531" t="str">
            <v>1.3.5</v>
          </cell>
        </row>
        <row r="532">
          <cell r="B532" t="str">
            <v>IAREN</v>
          </cell>
          <cell r="C532" t="str">
            <v>m3</v>
          </cell>
          <cell r="D532" t="str">
            <v>Arenilla</v>
          </cell>
          <cell r="E532">
            <v>1.0900000000000001</v>
          </cell>
        </row>
        <row r="533">
          <cell r="B533" t="str">
            <v>TI</v>
          </cell>
          <cell r="C533" t="str">
            <v>m3</v>
          </cell>
          <cell r="D533" t="str">
            <v>Transporte interno</v>
          </cell>
          <cell r="E533">
            <v>1.0900000000000001</v>
          </cell>
        </row>
        <row r="534">
          <cell r="B534" t="str">
            <v>ICEM</v>
          </cell>
          <cell r="C534" t="str">
            <v>bul</v>
          </cell>
          <cell r="D534" t="str">
            <v>Cemento (incluye transporte)</v>
          </cell>
          <cell r="E534">
            <v>9</v>
          </cell>
        </row>
        <row r="535">
          <cell r="B535" t="str">
            <v>IM17Mpa</v>
          </cell>
          <cell r="C535" t="str">
            <v>m3</v>
          </cell>
          <cell r="D535" t="str">
            <v>Mortero 17 Mpa (2500psi)</v>
          </cell>
          <cell r="E535">
            <v>0</v>
          </cell>
        </row>
        <row r="536">
          <cell r="D536">
            <v>0</v>
          </cell>
          <cell r="E536">
            <v>0</v>
          </cell>
        </row>
        <row r="537">
          <cell r="D537">
            <v>0</v>
          </cell>
          <cell r="E537">
            <v>0</v>
          </cell>
        </row>
        <row r="538">
          <cell r="D538">
            <v>0</v>
          </cell>
          <cell r="E538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 refreshError="1"/>
      <sheetData sheetId="14"/>
      <sheetData sheetId="15" refreshError="1"/>
      <sheetData sheetId="16"/>
      <sheetData sheetId="17"/>
      <sheetData sheetId="18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umos"/>
      <sheetName val="PROPUESTA CONCREARMADO "/>
      <sheetName val="APUS"/>
      <sheetName val="VARIOS CALCULOS DISEÑO ACTUAL"/>
      <sheetName val="T.REND DISEÑO ACTUAL"/>
      <sheetName val="FLUJO DE FONDOS DISEÑO ACTUAL"/>
      <sheetName val="Hoja1"/>
      <sheetName val="Hoja3"/>
      <sheetName val="Hoja2"/>
      <sheetName val="Hoja4"/>
      <sheetName val="Hoja5"/>
      <sheetName val="Hoja6"/>
      <sheetName val="TD"/>
      <sheetName val="BD"/>
      <sheetName val="PRIMARIOS"/>
      <sheetName val="subproductos"/>
      <sheetName val="licitacion"/>
      <sheetName val="BD COD LICITA"/>
      <sheetName val="3"/>
      <sheetName val="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 0"/>
      <sheetName val="PR 1"/>
      <sheetName val="PR 2"/>
      <sheetName val="PR 3"/>
      <sheetName val="PR 4"/>
      <sheetName val="PR 5"/>
      <sheetName val="PR 6"/>
      <sheetName val="PR 7"/>
      <sheetName val="PR 8"/>
      <sheetName val="PR 9"/>
      <sheetName val="PR 10"/>
      <sheetName val="PR 11"/>
      <sheetName val="PR 12"/>
      <sheetName val="PR 13"/>
      <sheetName val="PR 14"/>
      <sheetName val="PR 15"/>
      <sheetName val="PR 16"/>
      <sheetName val="PR 17"/>
      <sheetName val="PR18"/>
      <sheetName val="PR 19"/>
      <sheetName val="PR 20"/>
      <sheetName val="PR 21"/>
      <sheetName val="PR 22"/>
      <sheetName val="PR 23"/>
      <sheetName val="PR 24"/>
      <sheetName val="PR 25"/>
      <sheetName val="PR 26"/>
      <sheetName val="PR 27"/>
      <sheetName val="PR 28"/>
      <sheetName val="PR 29"/>
      <sheetName val="PR 30"/>
      <sheetName val="PR 31"/>
      <sheetName val="PR 32"/>
      <sheetName val="PR 33"/>
      <sheetName val="PR 34"/>
      <sheetName val="PR 35"/>
      <sheetName val="PR 36"/>
      <sheetName val="PR 37"/>
      <sheetName val="PR38"/>
      <sheetName val="PR 39"/>
      <sheetName val="PR 40"/>
      <sheetName val="PR 41"/>
      <sheetName val="PR 42"/>
      <sheetName val="PR 43"/>
      <sheetName val="PR 44"/>
      <sheetName val="PR 45"/>
      <sheetName val="PR 46"/>
      <sheetName val="PR 47"/>
      <sheetName val="PR 48"/>
      <sheetName val="PR 49"/>
      <sheetName val="Cuadro Estado"/>
      <sheetName val="items"/>
      <sheetName val="2103mar "/>
      <sheetName val="A. P. U."/>
      <sheetName val="Insumos"/>
      <sheetName val="PR_1"/>
      <sheetName val="TRAYECTO 1"/>
      <sheetName val="Itemes Renovación"/>
      <sheetName val="FECHAS DE CORTE"/>
      <sheetName val="Informacion General"/>
      <sheetName val="Hoja1"/>
      <sheetName val="ELECTRICO"/>
      <sheetName val="Vuelta"/>
      <sheetName val="Equipo"/>
      <sheetName val="materiales"/>
      <sheetName val="otros"/>
      <sheetName val="FIBRA ÓPTICA"/>
      <sheetName val="TARIFAS"/>
      <sheetName val="Personalizar"/>
      <sheetName val="Análisis de precios"/>
      <sheetName val="2103mar%20.xls"/>
      <sheetName val="Formulas"/>
      <sheetName val="INDICE"/>
      <sheetName val="DISTANCIA"/>
      <sheetName val="PERSONAL"/>
      <sheetName val="BASE"/>
      <sheetName val="1_Preliminares"/>
      <sheetName val="M.Obra"/>
      <sheetName val="PR_0"/>
      <sheetName val="PR_2"/>
      <sheetName val="PR_3"/>
      <sheetName val="PR_4"/>
      <sheetName val="PR_5"/>
      <sheetName val="PR_6"/>
      <sheetName val="PR_7"/>
      <sheetName val="PR_8"/>
      <sheetName val="PR_9"/>
      <sheetName val="PR_10"/>
      <sheetName val="PR_11"/>
      <sheetName val="PR_12"/>
      <sheetName val="PR_13"/>
      <sheetName val="PR_14"/>
      <sheetName val="PR_15"/>
      <sheetName val="PR_16"/>
      <sheetName val="PR_17"/>
      <sheetName val="PR_19"/>
      <sheetName val="PR_20"/>
      <sheetName val="PR_21"/>
      <sheetName val="PR_22"/>
      <sheetName val="PR_23"/>
      <sheetName val="PR_24"/>
      <sheetName val="PR_25"/>
      <sheetName val="PR_26"/>
      <sheetName val="PR_27"/>
      <sheetName val="PR_28"/>
      <sheetName val="PR_29"/>
      <sheetName val="PR_30"/>
      <sheetName val="PR_31"/>
      <sheetName val="PR_32"/>
      <sheetName val="PR_33"/>
      <sheetName val="PR_34"/>
      <sheetName val="PR_35"/>
      <sheetName val="PR_36"/>
      <sheetName val="PR_37"/>
      <sheetName val="PR_39"/>
      <sheetName val="PR_40"/>
      <sheetName val="PR_41"/>
      <sheetName val="PR_42"/>
      <sheetName val="PR_43"/>
      <sheetName val="PR_44"/>
      <sheetName val="PR_45"/>
      <sheetName val="PR_46"/>
      <sheetName val="PR_47"/>
      <sheetName val="PR_48"/>
      <sheetName val="PR_49"/>
      <sheetName val="Cuadro_Estado"/>
      <sheetName val="2103mar_"/>
      <sheetName val="A__P__U_"/>
      <sheetName val="TRAYECTO_1"/>
      <sheetName val="PR_01"/>
      <sheetName val="PR_18"/>
      <sheetName val="PR_210"/>
      <sheetName val="PR_38"/>
      <sheetName val="PR_410"/>
      <sheetName val="PR_51"/>
      <sheetName val="PR_61"/>
      <sheetName val="PR_71"/>
      <sheetName val="PR_81"/>
      <sheetName val="PR_91"/>
      <sheetName val="PR_101"/>
      <sheetName val="PR_111"/>
      <sheetName val="PR_121"/>
      <sheetName val="PR_131"/>
      <sheetName val="PR_141"/>
      <sheetName val="PR_151"/>
      <sheetName val="PR_161"/>
      <sheetName val="PR_171"/>
      <sheetName val="PR_191"/>
      <sheetName val="PR_201"/>
      <sheetName val="PR_211"/>
      <sheetName val="PR_221"/>
      <sheetName val="PR_231"/>
      <sheetName val="PR_241"/>
      <sheetName val="PR_251"/>
      <sheetName val="PR_261"/>
      <sheetName val="PR_271"/>
      <sheetName val="PR_281"/>
      <sheetName val="PR_291"/>
      <sheetName val="PR_301"/>
      <sheetName val="PR_311"/>
      <sheetName val="PR_321"/>
      <sheetName val="PR_331"/>
      <sheetName val="PR_341"/>
      <sheetName val="PR_351"/>
      <sheetName val="PR_361"/>
      <sheetName val="PR_371"/>
      <sheetName val="PR_391"/>
      <sheetName val="PR_401"/>
      <sheetName val="PR_411"/>
      <sheetName val="PR_421"/>
      <sheetName val="PR_431"/>
      <sheetName val="PR_441"/>
      <sheetName val="PR_451"/>
      <sheetName val="PR_461"/>
      <sheetName val="PR_471"/>
      <sheetName val="PR_481"/>
      <sheetName val="PR_491"/>
      <sheetName val="Cuadro_Estado1"/>
      <sheetName val="2103mar_1"/>
      <sheetName val="A__P__U_1"/>
      <sheetName val="TRAYECTO_11"/>
      <sheetName val="días habiles 2015"/>
      <sheetName val="INS"/>
      <sheetName val="Ppto"/>
      <sheetName val="Plan auditoría"/>
    </sheetNames>
    <sheetDataSet>
      <sheetData sheetId="0">
        <row r="2">
          <cell r="A2" t="str">
            <v>INVÍAS - TERRITORIAL CORDOBA - GRUPO 3</v>
          </cell>
        </row>
      </sheetData>
      <sheetData sheetId="1" refreshError="1">
        <row r="2">
          <cell r="A2" t="str">
            <v>INVÍAS - TERRITORIAL CORDOBA - GRUPO 3</v>
          </cell>
        </row>
        <row r="4">
          <cell r="A4" t="str">
            <v>DETERMINACIÓN Y CALIFICACIÓN DEL ESTADO DE LA RED VIAL CON CRITERIOS TÉCNICOS (MARZO 2005)</v>
          </cell>
        </row>
        <row r="5">
          <cell r="A5" t="str">
            <v>Documento base: "Normas para la Determinación y Calificación del Estado de la Red Vial"(Revisión N° 1 - Febrero 2003) preparado por  INVÍAS - Subdirección de Conservación</v>
          </cell>
        </row>
        <row r="7">
          <cell r="A7" t="str">
            <v>SECCIÓN: PR 1</v>
          </cell>
        </row>
        <row r="9">
          <cell r="B9" t="str">
            <v>Nombre de la Ruta:</v>
          </cell>
          <cell r="C9" t="str">
            <v>Monteria - Lorica</v>
          </cell>
          <cell r="F9" t="str">
            <v>Longitud de calzada (m):</v>
          </cell>
          <cell r="I9">
            <v>947</v>
          </cell>
        </row>
        <row r="10">
          <cell r="B10" t="str">
            <v>Nombre del Tramo:</v>
          </cell>
          <cell r="C10" t="str">
            <v>Monteria - Cerete - Lorica</v>
          </cell>
          <cell r="F10" t="str">
            <v>Ancho promedio de calzada (m):</v>
          </cell>
          <cell r="I10">
            <v>6.8</v>
          </cell>
        </row>
        <row r="11">
          <cell r="B11" t="str">
            <v>Nombre del Sector:</v>
          </cell>
          <cell r="C11" t="str">
            <v>Monteria - Cerete - Lorica</v>
          </cell>
          <cell r="F11" t="str">
            <v>Longitud de berma (m):</v>
          </cell>
          <cell r="I11">
            <v>947</v>
          </cell>
        </row>
        <row r="12">
          <cell r="B12" t="str">
            <v>Código:</v>
          </cell>
          <cell r="C12">
            <v>2103</v>
          </cell>
          <cell r="F12" t="str">
            <v>Ancho promedio de las bermas (m):</v>
          </cell>
          <cell r="I12">
            <v>1.25</v>
          </cell>
        </row>
        <row r="14">
          <cell r="A14" t="str">
            <v>PARÁMETRO</v>
          </cell>
          <cell r="B14" t="str">
            <v>ELEMENTO</v>
          </cell>
          <cell r="C14" t="str">
            <v>Daño</v>
          </cell>
          <cell r="D14" t="str">
            <v>Área (m2)</v>
          </cell>
          <cell r="E14" t="str">
            <v>Parámetro</v>
          </cell>
          <cell r="G14" t="str">
            <v>Valor</v>
          </cell>
          <cell r="H14" t="str">
            <v>Calif. Parcial</v>
          </cell>
          <cell r="I14" t="str">
            <v>Peso Parcial</v>
          </cell>
          <cell r="J14" t="str">
            <v>Calif. Pond.</v>
          </cell>
        </row>
        <row r="15">
          <cell r="A15" t="str">
            <v>CORONA</v>
          </cell>
          <cell r="B15" t="str">
            <v>CALZADA</v>
          </cell>
          <cell r="C15" t="str">
            <v xml:space="preserve"> Baches (m²)</v>
          </cell>
          <cell r="D15">
            <v>0</v>
          </cell>
          <cell r="E15" t="str">
            <v>Área dañada (%)</v>
          </cell>
          <cell r="G15">
            <v>0</v>
          </cell>
          <cell r="H15">
            <v>5</v>
          </cell>
          <cell r="I15">
            <v>0.14000000000000001</v>
          </cell>
          <cell r="J15">
            <v>0.7</v>
          </cell>
        </row>
        <row r="16">
          <cell r="C16" t="str">
            <v xml:space="preserve"> Fisuras (m²)</v>
          </cell>
          <cell r="D16">
            <v>64.396000000000001</v>
          </cell>
          <cell r="E16" t="str">
            <v>Área dañada (%)</v>
          </cell>
          <cell r="G16">
            <v>1</v>
          </cell>
          <cell r="H16">
            <v>4.88</v>
          </cell>
          <cell r="I16">
            <v>7.0000000000000007E-2</v>
          </cell>
          <cell r="J16">
            <v>0.34</v>
          </cell>
        </row>
        <row r="17">
          <cell r="C17" t="str">
            <v xml:space="preserve"> Deformaciones (m²)</v>
          </cell>
          <cell r="D17">
            <v>65</v>
          </cell>
          <cell r="E17" t="str">
            <v>Área dañada (%)</v>
          </cell>
          <cell r="G17">
            <v>1.01</v>
          </cell>
          <cell r="H17">
            <v>4.75</v>
          </cell>
          <cell r="I17">
            <v>0.105</v>
          </cell>
          <cell r="J17">
            <v>0.5</v>
          </cell>
        </row>
        <row r="18">
          <cell r="C18" t="str">
            <v xml:space="preserve"> Desprendimientos (m²)</v>
          </cell>
          <cell r="D18">
            <v>0</v>
          </cell>
          <cell r="E18" t="str">
            <v>Área dañada (%)</v>
          </cell>
          <cell r="G18">
            <v>0</v>
          </cell>
          <cell r="H18">
            <v>5</v>
          </cell>
          <cell r="I18">
            <v>0.105</v>
          </cell>
          <cell r="J18">
            <v>0.53</v>
          </cell>
        </row>
        <row r="19">
          <cell r="C19" t="str">
            <v xml:space="preserve"> Ahuellamiento (mm)</v>
          </cell>
          <cell r="D19">
            <v>0</v>
          </cell>
          <cell r="E19" t="str">
            <v>Ahuellamiento prom. (mm)</v>
          </cell>
          <cell r="G19">
            <v>0</v>
          </cell>
          <cell r="H19">
            <v>5</v>
          </cell>
          <cell r="I19">
            <v>0.105</v>
          </cell>
          <cell r="J19">
            <v>0.53</v>
          </cell>
        </row>
        <row r="20">
          <cell r="C20" t="str">
            <v xml:space="preserve"> Otros daños (m²)</v>
          </cell>
          <cell r="D20">
            <v>0</v>
          </cell>
          <cell r="E20" t="str">
            <v>Área dañada (%)</v>
          </cell>
          <cell r="G20">
            <v>0</v>
          </cell>
          <cell r="H20">
            <v>5</v>
          </cell>
          <cell r="I20">
            <v>0.105</v>
          </cell>
          <cell r="J20">
            <v>0.53</v>
          </cell>
          <cell r="K20">
            <v>3.1300000000000008</v>
          </cell>
          <cell r="L20" t="str">
            <v>Bueno</v>
          </cell>
        </row>
        <row r="21">
          <cell r="B21" t="str">
            <v>BERMAS</v>
          </cell>
          <cell r="C21" t="str">
            <v xml:space="preserve"> Daños totales (m²)</v>
          </cell>
          <cell r="D21">
            <v>7</v>
          </cell>
          <cell r="E21" t="str">
            <v>Área dañada (%)</v>
          </cell>
          <cell r="G21">
            <v>0.59</v>
          </cell>
          <cell r="H21">
            <v>4.88</v>
          </cell>
          <cell r="I21">
            <v>7.0000000000000007E-2</v>
          </cell>
          <cell r="J21">
            <v>0.34</v>
          </cell>
          <cell r="K21">
            <v>0.34</v>
          </cell>
          <cell r="L21" t="str">
            <v>Bueno</v>
          </cell>
        </row>
        <row r="23">
          <cell r="A23" t="str">
            <v>PARÁMETRO</v>
          </cell>
          <cell r="B23" t="str">
            <v>ELEMENTO</v>
          </cell>
          <cell r="C23" t="str">
            <v>Cant. Requerida</v>
          </cell>
          <cell r="D23" t="str">
            <v>Criterio</v>
          </cell>
          <cell r="E23" t="str">
            <v>Cant. Buena</v>
          </cell>
          <cell r="F23" t="str">
            <v>Cant. Reg.</v>
          </cell>
          <cell r="G23" t="str">
            <v>Cant. Mala</v>
          </cell>
          <cell r="H23" t="str">
            <v>Calif. Parcial</v>
          </cell>
          <cell r="I23" t="str">
            <v>Peso Parcial</v>
          </cell>
          <cell r="J23" t="str">
            <v>Calif. Pond.</v>
          </cell>
        </row>
        <row r="24">
          <cell r="A24" t="str">
            <v>DRENAJE</v>
          </cell>
          <cell r="B24" t="str">
            <v>CUNETAS (m)</v>
          </cell>
          <cell r="C24">
            <v>0</v>
          </cell>
          <cell r="D24" t="str">
            <v>Funcionalidad</v>
          </cell>
          <cell r="E24">
            <v>0</v>
          </cell>
          <cell r="F24">
            <v>0</v>
          </cell>
          <cell r="G24">
            <v>0</v>
          </cell>
          <cell r="H24">
            <v>5</v>
          </cell>
          <cell r="I24">
            <v>3.125E-2</v>
          </cell>
          <cell r="J24">
            <v>0.16</v>
          </cell>
        </row>
        <row r="25">
          <cell r="D25" t="str">
            <v>Suficiencia</v>
          </cell>
          <cell r="E25" t="str">
            <v>No se requieren</v>
          </cell>
          <cell r="H25">
            <v>5</v>
          </cell>
          <cell r="I25">
            <v>2.5000000000000001E-2</v>
          </cell>
          <cell r="J25">
            <v>0.13</v>
          </cell>
          <cell r="K25">
            <v>0.29000000000000004</v>
          </cell>
          <cell r="L25"/>
        </row>
        <row r="26">
          <cell r="B26" t="str">
            <v>ALCANTARILLAS (U)</v>
          </cell>
          <cell r="C26">
            <v>0</v>
          </cell>
          <cell r="D26" t="str">
            <v>Funcionalidad</v>
          </cell>
          <cell r="E26">
            <v>0</v>
          </cell>
          <cell r="F26">
            <v>0</v>
          </cell>
          <cell r="G26">
            <v>0</v>
          </cell>
          <cell r="H26">
            <v>5</v>
          </cell>
          <cell r="I26">
            <v>3.125E-2</v>
          </cell>
          <cell r="J26">
            <v>0.16</v>
          </cell>
        </row>
        <row r="27">
          <cell r="D27" t="str">
            <v>Suficiencia</v>
          </cell>
          <cell r="E27" t="str">
            <v>No se requieren</v>
          </cell>
          <cell r="H27">
            <v>5</v>
          </cell>
          <cell r="I27">
            <v>1.8749999999999999E-2</v>
          </cell>
          <cell r="J27">
            <v>0.09</v>
          </cell>
          <cell r="K27">
            <v>0.25</v>
          </cell>
          <cell r="L27"/>
        </row>
        <row r="28">
          <cell r="B28" t="str">
            <v>PUENTES Y PONT.</v>
          </cell>
          <cell r="C28">
            <v>1</v>
          </cell>
          <cell r="D28" t="str">
            <v>Estado</v>
          </cell>
          <cell r="E28">
            <v>1</v>
          </cell>
          <cell r="F28">
            <v>0</v>
          </cell>
          <cell r="G28">
            <v>0</v>
          </cell>
          <cell r="H28">
            <v>5</v>
          </cell>
          <cell r="I28">
            <v>1.8749999999999999E-2</v>
          </cell>
          <cell r="J28">
            <v>0.09</v>
          </cell>
          <cell r="K28">
            <v>0.09</v>
          </cell>
          <cell r="L28" t="str">
            <v>Bueno</v>
          </cell>
        </row>
        <row r="30">
          <cell r="A30" t="str">
            <v>PARÁMETRO</v>
          </cell>
          <cell r="B30" t="str">
            <v>ELEMENTO</v>
          </cell>
          <cell r="C30" t="str">
            <v>Cant. Requerida</v>
          </cell>
          <cell r="D30" t="str">
            <v>Criterio</v>
          </cell>
          <cell r="E30" t="str">
            <v>Buenas</v>
          </cell>
          <cell r="F30" t="str">
            <v>Regulares</v>
          </cell>
          <cell r="G30" t="str">
            <v>Malas</v>
          </cell>
          <cell r="H30" t="str">
            <v>Calif. Parc.</v>
          </cell>
          <cell r="I30" t="str">
            <v>Peso Parcial</v>
          </cell>
          <cell r="J30" t="str">
            <v>Calif. Pond.</v>
          </cell>
        </row>
        <row r="31">
          <cell r="A31" t="str">
            <v>SEÑALIZACIÓN</v>
          </cell>
          <cell r="B31" t="str">
            <v>VERTICAL (U)</v>
          </cell>
          <cell r="C31">
            <v>10</v>
          </cell>
          <cell r="D31" t="str">
            <v>Estado</v>
          </cell>
          <cell r="E31">
            <v>10</v>
          </cell>
          <cell r="F31">
            <v>0</v>
          </cell>
          <cell r="G31">
            <v>0</v>
          </cell>
          <cell r="H31">
            <v>5</v>
          </cell>
          <cell r="I31">
            <v>2.5000000000000001E-2</v>
          </cell>
          <cell r="J31">
            <v>0.13</v>
          </cell>
        </row>
        <row r="32">
          <cell r="D32" t="str">
            <v>Suficiencia</v>
          </cell>
          <cell r="E32" t="str">
            <v>Si</v>
          </cell>
          <cell r="H32">
            <v>5</v>
          </cell>
          <cell r="I32">
            <v>2.5000000000000001E-2</v>
          </cell>
          <cell r="J32">
            <v>0.13</v>
          </cell>
          <cell r="K32">
            <v>0.26</v>
          </cell>
          <cell r="L32" t="str">
            <v>Bueno</v>
          </cell>
        </row>
        <row r="33">
          <cell r="B33" t="str">
            <v>HORIZONTAL (m)</v>
          </cell>
          <cell r="C33">
            <v>2841</v>
          </cell>
          <cell r="D33" t="str">
            <v>Estado</v>
          </cell>
          <cell r="E33">
            <v>0</v>
          </cell>
          <cell r="F33">
            <v>2841</v>
          </cell>
          <cell r="G33">
            <v>0</v>
          </cell>
          <cell r="H33">
            <v>2.5</v>
          </cell>
          <cell r="I33">
            <v>3.7499999999999999E-2</v>
          </cell>
          <cell r="J33">
            <v>0.09</v>
          </cell>
        </row>
        <row r="34">
          <cell r="D34" t="str">
            <v>Suficiencia</v>
          </cell>
          <cell r="E34" t="str">
            <v>Si</v>
          </cell>
          <cell r="H34">
            <v>5</v>
          </cell>
          <cell r="I34">
            <v>3.7499999999999999E-2</v>
          </cell>
          <cell r="J34">
            <v>0.19</v>
          </cell>
          <cell r="K34">
            <v>0.28000000000000003</v>
          </cell>
          <cell r="L34" t="str">
            <v>Regular</v>
          </cell>
        </row>
        <row r="36">
          <cell r="A36" t="str">
            <v>PARÁMETRO</v>
          </cell>
          <cell r="B36" t="str">
            <v>ELEMENTO</v>
          </cell>
          <cell r="C36" t="str">
            <v>Elemento</v>
          </cell>
          <cell r="E36" t="str">
            <v>Criterio</v>
          </cell>
          <cell r="H36" t="str">
            <v>Calif. Parcial</v>
          </cell>
          <cell r="I36" t="str">
            <v>Peso Parcial</v>
          </cell>
          <cell r="J36" t="str">
            <v>Calif. Pond.</v>
          </cell>
        </row>
        <row r="37">
          <cell r="A37" t="str">
            <v>ZONAS LATERALES</v>
          </cell>
          <cell r="C37" t="str">
            <v>Taludes Inestables (m):</v>
          </cell>
          <cell r="D37">
            <v>0</v>
          </cell>
          <cell r="E37" t="str">
            <v xml:space="preserve"> No existen</v>
          </cell>
          <cell r="H37">
            <v>5</v>
          </cell>
          <cell r="I37">
            <v>0.05</v>
          </cell>
          <cell r="J37">
            <v>0.25</v>
          </cell>
          <cell r="K37">
            <v>0.25</v>
          </cell>
          <cell r="L37" t="str">
            <v>Bueno</v>
          </cell>
        </row>
        <row r="39">
          <cell r="F39" t="str">
            <v>CALIFICACIÓN TOTAL DE LA SECCIÓN:</v>
          </cell>
          <cell r="J39">
            <v>4.8899999999999997</v>
          </cell>
        </row>
        <row r="40">
          <cell r="A40" t="str">
            <v>NOTA:</v>
          </cell>
          <cell r="B40" t="str">
            <v>El ingeniero sólo deberá introducir los datos requeridos para los campos en blanco. Lo demás lo calcula el programa.</v>
          </cell>
        </row>
        <row r="41">
          <cell r="G41" t="str">
            <v>ESTADO DE LA SECCIÓN:</v>
          </cell>
          <cell r="J41" t="str">
            <v>Bueno</v>
          </cell>
          <cell r="K41">
            <v>4.8900000000000006</v>
          </cell>
          <cell r="L41" t="str">
            <v>Bueno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 refreshError="1"/>
      <sheetData sheetId="182" refreshError="1"/>
      <sheetData sheetId="183" refreshError="1"/>
      <sheetData sheetId="184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ULOS"/>
      <sheetName val="BASE"/>
      <sheetName val="LISTA"/>
      <sheetName val="CUADRO"/>
      <sheetName val="PRECIOS"/>
      <sheetName val="SCV-046-2001"/>
      <sheetName val="ESTADO RED"/>
      <sheetName val="CARRETERAS"/>
      <sheetName val="GENERALIDADES "/>
    </sheetNames>
    <sheetDataSet>
      <sheetData sheetId="0"/>
      <sheetData sheetId="1">
        <row r="4">
          <cell r="C4">
            <v>200.1</v>
          </cell>
          <cell r="D4">
            <v>200</v>
          </cell>
          <cell r="F4" t="str">
            <v>Desmonte y limpieza en bosque</v>
          </cell>
          <cell r="G4" t="str">
            <v>Ha</v>
          </cell>
          <cell r="H4" t="str">
            <v>No incluye excavación o descapote</v>
          </cell>
        </row>
        <row r="5">
          <cell r="C5">
            <v>200.2</v>
          </cell>
          <cell r="D5">
            <v>200</v>
          </cell>
          <cell r="F5" t="str">
            <v>Desmonte y limpieza en zonas no boscosas</v>
          </cell>
          <cell r="G5" t="str">
            <v>Ha</v>
          </cell>
        </row>
        <row r="6">
          <cell r="C6">
            <v>201.1</v>
          </cell>
          <cell r="D6">
            <v>201</v>
          </cell>
          <cell r="F6" t="str">
            <v>Demolición de edificaciones</v>
          </cell>
          <cell r="G6" t="str">
            <v>Global</v>
          </cell>
        </row>
        <row r="7">
          <cell r="C7">
            <v>201.2</v>
          </cell>
          <cell r="D7">
            <v>201</v>
          </cell>
          <cell r="F7" t="str">
            <v>Demolición de estructuras</v>
          </cell>
          <cell r="G7" t="str">
            <v>Global</v>
          </cell>
        </row>
        <row r="8">
          <cell r="C8">
            <v>201.3</v>
          </cell>
          <cell r="D8">
            <v>201</v>
          </cell>
          <cell r="F8" t="str">
            <v>Demolición de pavimentos, pisos, andén y bordillos de concreto</v>
          </cell>
          <cell r="G8" t="str">
            <v>Global</v>
          </cell>
        </row>
        <row r="9">
          <cell r="C9">
            <v>201.4</v>
          </cell>
          <cell r="D9">
            <v>201</v>
          </cell>
          <cell r="F9" t="str">
            <v>Demolición de obstáculos</v>
          </cell>
          <cell r="G9" t="str">
            <v>Global</v>
          </cell>
        </row>
        <row r="10">
          <cell r="C10">
            <v>201.5</v>
          </cell>
          <cell r="D10">
            <v>201</v>
          </cell>
          <cell r="F10" t="str">
            <v>Demolición de edificaciones</v>
          </cell>
          <cell r="G10" t="str">
            <v>Un</v>
          </cell>
        </row>
        <row r="11">
          <cell r="C11">
            <v>201.6</v>
          </cell>
          <cell r="D11">
            <v>201</v>
          </cell>
          <cell r="F11" t="str">
            <v>Demolición de estructuras</v>
          </cell>
          <cell r="G11" t="str">
            <v>Un</v>
          </cell>
        </row>
        <row r="12">
          <cell r="C12">
            <v>201.7</v>
          </cell>
          <cell r="D12">
            <v>201</v>
          </cell>
          <cell r="F12" t="str">
            <v>Demolición de pavimentos, pisos, andén y bordillos de concreto</v>
          </cell>
          <cell r="G12" t="str">
            <v>m2</v>
          </cell>
        </row>
        <row r="13">
          <cell r="C13">
            <v>201.8</v>
          </cell>
          <cell r="D13">
            <v>201</v>
          </cell>
          <cell r="F13" t="str">
            <v>Desmontaje y traslado de estructuras metálicas</v>
          </cell>
          <cell r="G13" t="str">
            <v>Un</v>
          </cell>
        </row>
        <row r="14">
          <cell r="C14">
            <v>201.9</v>
          </cell>
          <cell r="D14">
            <v>201</v>
          </cell>
          <cell r="F14" t="str">
            <v>Remoción de especies vegetales</v>
          </cell>
          <cell r="G14" t="str">
            <v>Un</v>
          </cell>
        </row>
        <row r="15">
          <cell r="C15" t="str">
            <v>201.10</v>
          </cell>
          <cell r="D15">
            <v>201</v>
          </cell>
          <cell r="F15" t="str">
            <v>Remoción de obstáculos</v>
          </cell>
          <cell r="G15" t="str">
            <v>Un</v>
          </cell>
        </row>
        <row r="16">
          <cell r="C16">
            <v>201.11</v>
          </cell>
          <cell r="D16">
            <v>201</v>
          </cell>
          <cell r="F16" t="str">
            <v>Remoción de servicios existentes</v>
          </cell>
          <cell r="G16" t="str">
            <v>Un</v>
          </cell>
        </row>
        <row r="17">
          <cell r="C17">
            <v>201.12</v>
          </cell>
          <cell r="D17">
            <v>201</v>
          </cell>
          <cell r="F17" t="str">
            <v>Remoción de alcantarillas</v>
          </cell>
          <cell r="G17" t="str">
            <v>ml</v>
          </cell>
        </row>
        <row r="18">
          <cell r="C18">
            <v>201.13</v>
          </cell>
          <cell r="D18">
            <v>201</v>
          </cell>
          <cell r="F18" t="str">
            <v>Remoción de cercas de alambre</v>
          </cell>
          <cell r="G18" t="str">
            <v>ml</v>
          </cell>
        </row>
        <row r="19">
          <cell r="C19">
            <v>201.14</v>
          </cell>
          <cell r="D19">
            <v>201</v>
          </cell>
          <cell r="F19" t="str">
            <v>Remoción de servicios existentes</v>
          </cell>
          <cell r="G19" t="str">
            <v>ml</v>
          </cell>
        </row>
        <row r="20">
          <cell r="C20">
            <v>201.15</v>
          </cell>
          <cell r="D20">
            <v>201</v>
          </cell>
          <cell r="F20" t="str">
            <v>Remoción de obstáculos</v>
          </cell>
          <cell r="G20" t="str">
            <v>ml</v>
          </cell>
        </row>
        <row r="21">
          <cell r="C21">
            <v>201.16</v>
          </cell>
          <cell r="D21">
            <v>201</v>
          </cell>
          <cell r="E21" t="str">
            <v>201P</v>
          </cell>
          <cell r="F21" t="str">
            <v>Demolición de estructuras</v>
          </cell>
          <cell r="G21" t="str">
            <v>m3</v>
          </cell>
          <cell r="H21" t="str">
            <v>La unidad de pago es el m³</v>
          </cell>
        </row>
        <row r="22">
          <cell r="C22">
            <v>210.1</v>
          </cell>
          <cell r="D22">
            <v>210</v>
          </cell>
          <cell r="F22" t="str">
            <v>Excavación sin clasificar de la explanación, canales y préstamos</v>
          </cell>
          <cell r="G22" t="str">
            <v>m3</v>
          </cell>
          <cell r="H22" t="str">
            <v>No habrá pago por las excavaciones y disposición o desecho de los materiales no utilizados en las zonas de préstamo. No incluye transporte</v>
          </cell>
        </row>
        <row r="23">
          <cell r="C23">
            <v>210.2</v>
          </cell>
          <cell r="D23">
            <v>210</v>
          </cell>
          <cell r="F23" t="str">
            <v>Excavación en roca de la explanación, canales y préstamos</v>
          </cell>
          <cell r="G23" t="str">
            <v>m3</v>
          </cell>
        </row>
        <row r="24">
          <cell r="C24">
            <v>210.3</v>
          </cell>
          <cell r="D24">
            <v>210</v>
          </cell>
          <cell r="F24" t="str">
            <v>Excavación en material común  de la explanación, canales y préstamos</v>
          </cell>
          <cell r="G24" t="str">
            <v>m3</v>
          </cell>
        </row>
        <row r="25">
          <cell r="C25">
            <v>210.4</v>
          </cell>
          <cell r="D25">
            <v>210</v>
          </cell>
          <cell r="E25" t="str">
            <v>210P</v>
          </cell>
          <cell r="F25" t="str">
            <v>Limpieza de canales</v>
          </cell>
          <cell r="G25" t="str">
            <v>m3</v>
          </cell>
        </row>
        <row r="26">
          <cell r="C26">
            <v>210.5</v>
          </cell>
          <cell r="D26">
            <v>210</v>
          </cell>
          <cell r="F26" t="str">
            <v>Excavación en material común  de la explanación, canales y préstamos a mano</v>
          </cell>
          <cell r="G26" t="str">
            <v>m3</v>
          </cell>
          <cell r="H26" t="str">
            <v>Tiene en cuenta el programa PICO y PALA</v>
          </cell>
        </row>
        <row r="27">
          <cell r="C27">
            <v>211</v>
          </cell>
          <cell r="D27">
            <v>211</v>
          </cell>
          <cell r="F27" t="str">
            <v>Remoción de derrumbes</v>
          </cell>
          <cell r="G27" t="str">
            <v>m3</v>
          </cell>
          <cell r="H27" t="str">
            <v>No incluye el transporte a distancias mayores a 100 ml</v>
          </cell>
        </row>
        <row r="28">
          <cell r="C28">
            <v>220</v>
          </cell>
          <cell r="D28">
            <v>220</v>
          </cell>
          <cell r="F28" t="str">
            <v>Terraplenes</v>
          </cell>
          <cell r="G28" t="str">
            <v>m3</v>
          </cell>
          <cell r="H28" t="str">
            <v>No incluye el suministro de materiales y el transporte</v>
          </cell>
        </row>
        <row r="29">
          <cell r="C29">
            <v>220.1</v>
          </cell>
          <cell r="D29">
            <v>220</v>
          </cell>
          <cell r="E29" t="str">
            <v>220P</v>
          </cell>
          <cell r="F29" t="str">
            <v>Terraplenes</v>
          </cell>
          <cell r="G29" t="str">
            <v>m3</v>
          </cell>
          <cell r="H29" t="str">
            <v>Incluye el suministro y transporte de materiales</v>
          </cell>
        </row>
        <row r="30">
          <cell r="C30">
            <v>221.1</v>
          </cell>
          <cell r="D30">
            <v>221</v>
          </cell>
          <cell r="F30" t="str">
            <v>Pedraplén compacto</v>
          </cell>
          <cell r="G30" t="str">
            <v>m3</v>
          </cell>
          <cell r="H30" t="str">
            <v>No incluye la corona, el suministro de materiales y el transporte</v>
          </cell>
        </row>
        <row r="31">
          <cell r="C31">
            <v>221.2</v>
          </cell>
          <cell r="D31">
            <v>221</v>
          </cell>
          <cell r="F31" t="str">
            <v>Pedraplén suelto</v>
          </cell>
          <cell r="G31" t="str">
            <v>m3</v>
          </cell>
        </row>
        <row r="32">
          <cell r="C32">
            <v>230.1</v>
          </cell>
          <cell r="D32">
            <v>230</v>
          </cell>
          <cell r="F32" t="str">
            <v>Mejoramiento de la subrasante involucrando el suelo existente</v>
          </cell>
          <cell r="G32" t="str">
            <v>m2</v>
          </cell>
          <cell r="H32" t="str">
            <v>No incluye suministro y transporte de material adicionado y transporte de material inadecuado.</v>
          </cell>
        </row>
        <row r="33">
          <cell r="C33">
            <v>230.2</v>
          </cell>
          <cell r="D33">
            <v>230</v>
          </cell>
          <cell r="F33" t="str">
            <v>Mejoramiento de la subrasante empleando únicamente material adicionado</v>
          </cell>
          <cell r="G33" t="str">
            <v>m3</v>
          </cell>
        </row>
        <row r="34">
          <cell r="C34">
            <v>310</v>
          </cell>
          <cell r="D34">
            <v>310</v>
          </cell>
          <cell r="F34" t="str">
            <v>Conformación de la calzada existente</v>
          </cell>
          <cell r="G34" t="str">
            <v>m2</v>
          </cell>
          <cell r="H34" t="str">
            <v>No incluye suministro transporte y colocación de los materiales de afirmado y subbase.</v>
          </cell>
        </row>
        <row r="35">
          <cell r="C35">
            <v>311</v>
          </cell>
          <cell r="D35">
            <v>311</v>
          </cell>
          <cell r="F35" t="str">
            <v>Afirmado</v>
          </cell>
          <cell r="G35" t="str">
            <v>m3</v>
          </cell>
          <cell r="H35" t="str">
            <v>No incluye producto estabilizante</v>
          </cell>
        </row>
        <row r="36">
          <cell r="C36">
            <v>311.10000000000002</v>
          </cell>
          <cell r="D36">
            <v>311</v>
          </cell>
          <cell r="E36" t="str">
            <v>311P</v>
          </cell>
          <cell r="F36" t="str">
            <v>Bacheo con material de afirmado</v>
          </cell>
          <cell r="G36" t="str">
            <v>m3</v>
          </cell>
          <cell r="H36" t="str">
            <v>Varia el cálculo del volumen</v>
          </cell>
        </row>
        <row r="37">
          <cell r="C37">
            <v>311.2</v>
          </cell>
          <cell r="D37">
            <v>311</v>
          </cell>
          <cell r="E37" t="str">
            <v>311P-1</v>
          </cell>
          <cell r="F37" t="str">
            <v>Relleno con material de afirmado</v>
          </cell>
          <cell r="G37" t="str">
            <v>m3</v>
          </cell>
        </row>
        <row r="38">
          <cell r="C38">
            <v>312</v>
          </cell>
          <cell r="E38" t="str">
            <v>312P</v>
          </cell>
          <cell r="F38" t="str">
            <v>Relleno con material de afirmado para realce de cunetas</v>
          </cell>
          <cell r="G38" t="str">
            <v>m3</v>
          </cell>
        </row>
        <row r="39">
          <cell r="C39">
            <v>320.10000000000002</v>
          </cell>
          <cell r="D39">
            <v>320</v>
          </cell>
          <cell r="F39" t="str">
            <v>Subbase granular de C.B.R.&gt; 20%</v>
          </cell>
          <cell r="G39" t="str">
            <v>m3</v>
          </cell>
          <cell r="H39" t="str">
            <v>No incluye producto estabilizante</v>
          </cell>
        </row>
        <row r="40">
          <cell r="C40">
            <v>320.2</v>
          </cell>
          <cell r="D40">
            <v>320</v>
          </cell>
          <cell r="F40" t="str">
            <v>Subbase granular de C.B.R.&gt; 30%</v>
          </cell>
          <cell r="G40" t="str">
            <v>m3</v>
          </cell>
        </row>
        <row r="41">
          <cell r="C41">
            <v>320.3</v>
          </cell>
          <cell r="D41">
            <v>320</v>
          </cell>
          <cell r="F41" t="str">
            <v>Subbase granular de C.B.R.&gt; 40%</v>
          </cell>
          <cell r="G41" t="str">
            <v>m3</v>
          </cell>
        </row>
        <row r="42">
          <cell r="C42">
            <v>320.39999999999998</v>
          </cell>
          <cell r="D42">
            <v>320</v>
          </cell>
          <cell r="F42" t="str">
            <v>Subbase granular para bacheo</v>
          </cell>
          <cell r="G42" t="str">
            <v>m3</v>
          </cell>
        </row>
        <row r="43">
          <cell r="C43">
            <v>330.1</v>
          </cell>
          <cell r="D43">
            <v>330</v>
          </cell>
          <cell r="F43" t="str">
            <v>Base granular</v>
          </cell>
          <cell r="G43" t="str">
            <v>m3</v>
          </cell>
          <cell r="H43" t="str">
            <v>No incluye producto estabilizante</v>
          </cell>
        </row>
        <row r="44">
          <cell r="C44">
            <v>330.2</v>
          </cell>
          <cell r="D44">
            <v>330</v>
          </cell>
          <cell r="F44" t="str">
            <v>Base granular para bacheo</v>
          </cell>
          <cell r="G44" t="str">
            <v>m3</v>
          </cell>
        </row>
        <row r="45">
          <cell r="C45">
            <v>330.3</v>
          </cell>
          <cell r="D45">
            <v>330</v>
          </cell>
          <cell r="E45" t="str">
            <v>330P</v>
          </cell>
          <cell r="F45" t="str">
            <v>Base triturada</v>
          </cell>
          <cell r="G45" t="str">
            <v>m³</v>
          </cell>
        </row>
        <row r="46">
          <cell r="C46">
            <v>340.1</v>
          </cell>
          <cell r="D46">
            <v>340</v>
          </cell>
          <cell r="F46" t="str">
            <v>Base estabilizada con emulsión asfáltica tipo BEE-1</v>
          </cell>
          <cell r="G46" t="str">
            <v>m3</v>
          </cell>
          <cell r="H46" t="str">
            <v>No incluye la emulsión asfáltica</v>
          </cell>
        </row>
        <row r="47">
          <cell r="C47">
            <v>340.2</v>
          </cell>
          <cell r="D47">
            <v>340</v>
          </cell>
          <cell r="F47" t="str">
            <v>Base estabilizada con emulsión asfáltica tipo BEE-2</v>
          </cell>
          <cell r="G47" t="str">
            <v>m3</v>
          </cell>
        </row>
        <row r="48">
          <cell r="C48">
            <v>340.3</v>
          </cell>
          <cell r="D48">
            <v>340</v>
          </cell>
          <cell r="F48" t="str">
            <v>Base estabilizada con emulsión asfáltica tipo BEE-3</v>
          </cell>
          <cell r="G48" t="str">
            <v>m3</v>
          </cell>
        </row>
        <row r="49">
          <cell r="C49">
            <v>341.1</v>
          </cell>
          <cell r="D49">
            <v>341</v>
          </cell>
          <cell r="F49" t="str">
            <v>Base estabilizada con cemento</v>
          </cell>
          <cell r="G49" t="str">
            <v>m3</v>
          </cell>
        </row>
        <row r="50">
          <cell r="C50">
            <v>341.2</v>
          </cell>
          <cell r="D50">
            <v>341</v>
          </cell>
          <cell r="F50" t="str">
            <v>Cemento</v>
          </cell>
          <cell r="G50" t="str">
            <v>Kg</v>
          </cell>
        </row>
        <row r="51">
          <cell r="C51">
            <v>341.3</v>
          </cell>
          <cell r="D51">
            <v>341</v>
          </cell>
          <cell r="F51" t="str">
            <v xml:space="preserve">Base estabilizada fresado-cemento(3%) con adición de base granular(10%) </v>
          </cell>
          <cell r="G51" t="str">
            <v>m3</v>
          </cell>
        </row>
        <row r="52">
          <cell r="C52">
            <v>342.1</v>
          </cell>
          <cell r="D52">
            <v>342</v>
          </cell>
          <cell r="F52" t="str">
            <v>Base estabilizada con compuestos multienzimáticos orgánicos tipo BEMO-1</v>
          </cell>
          <cell r="G52" t="str">
            <v>m3</v>
          </cell>
        </row>
        <row r="53">
          <cell r="C53">
            <v>342.2</v>
          </cell>
          <cell r="D53">
            <v>342</v>
          </cell>
          <cell r="F53" t="str">
            <v>Base estabilizada con compuestos multienzimáticos orgánicos tipo BEMO-2</v>
          </cell>
          <cell r="G53" t="str">
            <v>m3</v>
          </cell>
        </row>
        <row r="54">
          <cell r="C54">
            <v>342.3</v>
          </cell>
          <cell r="D54">
            <v>342</v>
          </cell>
          <cell r="F54" t="str">
            <v>Compuesto multienzimático orgánico</v>
          </cell>
          <cell r="G54" t="str">
            <v>Cl</v>
          </cell>
        </row>
        <row r="55">
          <cell r="C55">
            <v>410</v>
          </cell>
          <cell r="D55">
            <v>410</v>
          </cell>
          <cell r="F55" t="str">
            <v>Cemento asfáltico</v>
          </cell>
          <cell r="G55" t="str">
            <v>Kg</v>
          </cell>
        </row>
        <row r="56">
          <cell r="C56">
            <v>411.1</v>
          </cell>
          <cell r="D56">
            <v>411</v>
          </cell>
          <cell r="F56" t="str">
            <v>Emulsión asfáltica de rotura media CRM</v>
          </cell>
          <cell r="G56" t="str">
            <v>Lt</v>
          </cell>
        </row>
        <row r="57">
          <cell r="C57">
            <v>411.2</v>
          </cell>
          <cell r="D57">
            <v>411</v>
          </cell>
          <cell r="F57" t="str">
            <v>Emulsión asfáltica de rotura lenta CRL-1</v>
          </cell>
          <cell r="G57" t="str">
            <v>Lt</v>
          </cell>
        </row>
        <row r="58">
          <cell r="C58">
            <v>411.3</v>
          </cell>
          <cell r="D58">
            <v>411</v>
          </cell>
          <cell r="F58" t="str">
            <v>Emulsión asfáltica de rotura lenta CRL-1h</v>
          </cell>
          <cell r="G58" t="str">
            <v>Lt</v>
          </cell>
        </row>
        <row r="59">
          <cell r="C59">
            <v>413</v>
          </cell>
          <cell r="D59">
            <v>413</v>
          </cell>
          <cell r="F59" t="str">
            <v>Excavación para reparación del pavimento existente</v>
          </cell>
          <cell r="G59" t="str">
            <v>m3</v>
          </cell>
        </row>
        <row r="60">
          <cell r="C60">
            <v>413.1</v>
          </cell>
          <cell r="D60">
            <v>413</v>
          </cell>
          <cell r="E60" t="str">
            <v>413P</v>
          </cell>
          <cell r="F60" t="str">
            <v>Excavación para reparación del pavimento existente</v>
          </cell>
          <cell r="G60" t="str">
            <v>m3</v>
          </cell>
          <cell r="H60" t="str">
            <v>Tiene en cuenta el programa PICO y PALA</v>
          </cell>
        </row>
        <row r="61">
          <cell r="C61">
            <v>420</v>
          </cell>
          <cell r="D61">
            <v>420</v>
          </cell>
          <cell r="F61" t="str">
            <v>Imprimación</v>
          </cell>
          <cell r="G61" t="str">
            <v>m2</v>
          </cell>
        </row>
        <row r="62">
          <cell r="C62">
            <v>421</v>
          </cell>
          <cell r="D62">
            <v>421</v>
          </cell>
          <cell r="F62" t="str">
            <v>Riego de liga</v>
          </cell>
          <cell r="G62" t="str">
            <v>m2</v>
          </cell>
        </row>
        <row r="63">
          <cell r="C63">
            <v>421.1</v>
          </cell>
          <cell r="D63">
            <v>421</v>
          </cell>
          <cell r="F63" t="str">
            <v>Riego de liga (cemento asfáltico)</v>
          </cell>
          <cell r="G63" t="str">
            <v>m2</v>
          </cell>
        </row>
        <row r="64">
          <cell r="C64">
            <v>421.2</v>
          </cell>
          <cell r="D64">
            <v>421</v>
          </cell>
          <cell r="F64" t="str">
            <v>Riego de liga (emulsión asfáltica)</v>
          </cell>
          <cell r="G64" t="str">
            <v>m2</v>
          </cell>
        </row>
        <row r="65">
          <cell r="C65">
            <v>430</v>
          </cell>
          <cell r="D65">
            <v>430</v>
          </cell>
          <cell r="F65" t="str">
            <v>Tratamiento superficial simple</v>
          </cell>
          <cell r="G65" t="str">
            <v>m2</v>
          </cell>
        </row>
        <row r="66">
          <cell r="C66">
            <v>431</v>
          </cell>
          <cell r="D66">
            <v>431</v>
          </cell>
          <cell r="F66" t="str">
            <v>Tratamiento superficial doble</v>
          </cell>
          <cell r="G66" t="str">
            <v>m2</v>
          </cell>
        </row>
        <row r="67">
          <cell r="C67">
            <v>432</v>
          </cell>
          <cell r="D67">
            <v>432</v>
          </cell>
          <cell r="F67" t="str">
            <v>Sello de arena - asfalto</v>
          </cell>
          <cell r="G67" t="str">
            <v>m2</v>
          </cell>
        </row>
        <row r="68">
          <cell r="C68">
            <v>432.1</v>
          </cell>
          <cell r="E68" t="str">
            <v>432P</v>
          </cell>
          <cell r="F68" t="str">
            <v>Sello de fisuras con emulsión asfáltica tipo CRL-PM</v>
          </cell>
          <cell r="G68" t="str">
            <v>m2</v>
          </cell>
        </row>
        <row r="69">
          <cell r="C69">
            <v>433</v>
          </cell>
          <cell r="D69">
            <v>433</v>
          </cell>
          <cell r="F69" t="str">
            <v>Lechada asfáltica</v>
          </cell>
          <cell r="G69" t="str">
            <v>m2</v>
          </cell>
        </row>
        <row r="70">
          <cell r="C70">
            <v>434</v>
          </cell>
          <cell r="E70" t="str">
            <v>434P</v>
          </cell>
          <cell r="F70" t="str">
            <v>Sello de grietas</v>
          </cell>
          <cell r="G70" t="str">
            <v>ml</v>
          </cell>
        </row>
        <row r="71">
          <cell r="C71">
            <v>435</v>
          </cell>
          <cell r="E71" t="str">
            <v>435P</v>
          </cell>
          <cell r="F71" t="str">
            <v>Sello de juntas de pavimento de concreto hidráulico</v>
          </cell>
          <cell r="G71" t="str">
            <v>ml</v>
          </cell>
        </row>
        <row r="72">
          <cell r="C72">
            <v>440.1</v>
          </cell>
          <cell r="D72">
            <v>440</v>
          </cell>
          <cell r="F72" t="str">
            <v>Mezcla densa en frío tipo MDF-1</v>
          </cell>
          <cell r="G72" t="str">
            <v>m3</v>
          </cell>
          <cell r="H72" t="str">
            <v>No incluye suministro y almacenamiento del cemento asfáltico</v>
          </cell>
        </row>
        <row r="73">
          <cell r="C73">
            <v>440.2</v>
          </cell>
          <cell r="D73">
            <v>440</v>
          </cell>
          <cell r="F73" t="str">
            <v>Mezcla densa en frío tipo MDF-2</v>
          </cell>
          <cell r="G73" t="str">
            <v>m3</v>
          </cell>
        </row>
        <row r="74">
          <cell r="C74">
            <v>440.3</v>
          </cell>
          <cell r="D74">
            <v>440</v>
          </cell>
          <cell r="F74" t="str">
            <v>Mezcla densa en frío tipo MDF-3</v>
          </cell>
          <cell r="G74" t="str">
            <v>m3</v>
          </cell>
        </row>
        <row r="75">
          <cell r="C75">
            <v>440.5</v>
          </cell>
          <cell r="D75">
            <v>440</v>
          </cell>
          <cell r="F75" t="str">
            <v>Mezcla densa en frío para bacheo</v>
          </cell>
          <cell r="G75" t="str">
            <v>m3</v>
          </cell>
        </row>
        <row r="76">
          <cell r="C76">
            <v>441.1</v>
          </cell>
          <cell r="D76">
            <v>441</v>
          </cell>
          <cell r="F76" t="str">
            <v>Mezcla abierta en frío tipo MAF-1</v>
          </cell>
          <cell r="G76" t="str">
            <v>m3</v>
          </cell>
        </row>
        <row r="77">
          <cell r="C77">
            <v>441.2</v>
          </cell>
          <cell r="D77">
            <v>441</v>
          </cell>
          <cell r="F77" t="str">
            <v>Mezcla abierta en frío tipo MAF-2</v>
          </cell>
          <cell r="G77" t="str">
            <v>m3</v>
          </cell>
        </row>
        <row r="78">
          <cell r="C78">
            <v>441.3</v>
          </cell>
          <cell r="D78">
            <v>441</v>
          </cell>
          <cell r="F78" t="str">
            <v>Mezcla abierta en frío tipo MAF-3</v>
          </cell>
          <cell r="G78" t="str">
            <v>m3</v>
          </cell>
        </row>
        <row r="79">
          <cell r="C79">
            <v>441.4</v>
          </cell>
          <cell r="D79">
            <v>441</v>
          </cell>
          <cell r="F79" t="str">
            <v>Mezcla abierta en frío para bacheo</v>
          </cell>
          <cell r="G79" t="str">
            <v>m3</v>
          </cell>
        </row>
        <row r="80">
          <cell r="C80">
            <v>450.1</v>
          </cell>
          <cell r="D80">
            <v>450</v>
          </cell>
          <cell r="F80" t="str">
            <v>Mezcla densa en caliente tipo MDC-1</v>
          </cell>
          <cell r="G80" t="str">
            <v>m3</v>
          </cell>
        </row>
        <row r="81">
          <cell r="C81">
            <v>450.2</v>
          </cell>
          <cell r="D81">
            <v>450</v>
          </cell>
          <cell r="F81" t="str">
            <v>Mezcla densa en caliente tipo MDC-2</v>
          </cell>
          <cell r="G81" t="str">
            <v>m3</v>
          </cell>
        </row>
        <row r="82">
          <cell r="C82">
            <v>450.3</v>
          </cell>
          <cell r="D82">
            <v>450</v>
          </cell>
          <cell r="F82" t="str">
            <v>Mezcla densa en caliente tipo MDC-3</v>
          </cell>
          <cell r="G82" t="str">
            <v>m3</v>
          </cell>
        </row>
        <row r="83">
          <cell r="C83">
            <v>450.4</v>
          </cell>
          <cell r="D83">
            <v>450</v>
          </cell>
          <cell r="F83" t="str">
            <v>Mezcla densa en caliente para bacheo</v>
          </cell>
          <cell r="G83" t="str">
            <v>m3</v>
          </cell>
        </row>
        <row r="84">
          <cell r="C84">
            <v>450.5</v>
          </cell>
          <cell r="D84">
            <v>450</v>
          </cell>
          <cell r="E84" t="str">
            <v>450P</v>
          </cell>
          <cell r="F84" t="str">
            <v>Parcheo con mezcla densa en caliente tipo MDC-2</v>
          </cell>
          <cell r="G84" t="str">
            <v>m3</v>
          </cell>
          <cell r="H84" t="str">
            <v>Incluye cajeo, riego de liga, suministro y transporte del cemento asfáltico</v>
          </cell>
        </row>
        <row r="85">
          <cell r="C85">
            <v>450.6</v>
          </cell>
          <cell r="D85">
            <v>450</v>
          </cell>
          <cell r="E85" t="str">
            <v>450P-1</v>
          </cell>
          <cell r="F85" t="str">
            <v>Mezcla densa en caliente tipo MDC-2</v>
          </cell>
          <cell r="G85" t="str">
            <v>m3</v>
          </cell>
          <cell r="H85" t="str">
            <v>Incluye riego de liga, suministro y transporte del cemento asfáltico</v>
          </cell>
        </row>
        <row r="86">
          <cell r="C86">
            <v>450.7</v>
          </cell>
          <cell r="D86">
            <v>450</v>
          </cell>
          <cell r="E86" t="str">
            <v>450P-1</v>
          </cell>
          <cell r="F86" t="str">
            <v>Mezcla densa en caliente tipo MDC-1</v>
          </cell>
          <cell r="G86" t="str">
            <v>m3</v>
          </cell>
          <cell r="H86" t="str">
            <v>Incluye riego de liga, suministro y transporte del cemento asfáltico</v>
          </cell>
        </row>
        <row r="87">
          <cell r="C87">
            <v>450.8</v>
          </cell>
          <cell r="D87">
            <v>450</v>
          </cell>
          <cell r="E87" t="str">
            <v>450P-1</v>
          </cell>
          <cell r="F87" t="str">
            <v>Mezcla densa en caliente tipo MDC-3</v>
          </cell>
          <cell r="G87" t="str">
            <v>m3</v>
          </cell>
          <cell r="H87" t="str">
            <v>Incluye riego de liga, suministro y transporte del cemento asfáltico</v>
          </cell>
        </row>
        <row r="88">
          <cell r="C88">
            <v>450.9</v>
          </cell>
          <cell r="D88">
            <v>450</v>
          </cell>
          <cell r="E88" t="str">
            <v>450P-2</v>
          </cell>
          <cell r="F88" t="str">
            <v>Parcheo con fresado y mezcla densa en caliente tipo MDC-2</v>
          </cell>
          <cell r="G88" t="str">
            <v>m3</v>
          </cell>
          <cell r="H88" t="str">
            <v>Incluye cajeo, riego de liga, suministro y transporte del cemento asfáltico</v>
          </cell>
        </row>
        <row r="89">
          <cell r="C89">
            <v>450.11</v>
          </cell>
          <cell r="D89">
            <v>450</v>
          </cell>
          <cell r="E89" t="str">
            <v>450P-3</v>
          </cell>
          <cell r="F89" t="str">
            <v>Mezcla densa en caliente tipo MDC-1 para bacheo</v>
          </cell>
          <cell r="G89" t="str">
            <v>m3</v>
          </cell>
          <cell r="H89" t="str">
            <v>Incluye riego de liga, suministro y transporte del cemento asfáltico</v>
          </cell>
        </row>
        <row r="90">
          <cell r="C90">
            <v>450.12</v>
          </cell>
          <cell r="D90">
            <v>450</v>
          </cell>
          <cell r="E90" t="str">
            <v>450P-3</v>
          </cell>
          <cell r="F90" t="str">
            <v>Mezcla densa en caliente tipo MDC-1 para bacheo</v>
          </cell>
          <cell r="G90" t="str">
            <v>m3</v>
          </cell>
          <cell r="H90" t="str">
            <v>Incluye cajeo, riego de liga, suministro y transporte del cemento asfáltico</v>
          </cell>
        </row>
        <row r="91">
          <cell r="C91">
            <v>450.13</v>
          </cell>
          <cell r="D91">
            <v>450</v>
          </cell>
          <cell r="E91" t="str">
            <v>450P-3</v>
          </cell>
          <cell r="F91" t="str">
            <v>Mezcla densa en caliente tipo MDC-2 para bacheo</v>
          </cell>
          <cell r="G91" t="str">
            <v>m3</v>
          </cell>
          <cell r="H91" t="str">
            <v>Incluye cajeo, riego de liga, suministro y transporte del cemento asfáltico</v>
          </cell>
        </row>
        <row r="92">
          <cell r="C92">
            <v>450.14</v>
          </cell>
          <cell r="D92">
            <v>450</v>
          </cell>
          <cell r="E92" t="str">
            <v>450P-1</v>
          </cell>
          <cell r="F92" t="str">
            <v>Mezcla densa en caliente tipo MDC-1</v>
          </cell>
          <cell r="G92" t="str">
            <v>m3</v>
          </cell>
          <cell r="H92" t="str">
            <v>Incluye suministro y transporte del cemento asfáltico</v>
          </cell>
        </row>
        <row r="93">
          <cell r="C93">
            <v>450.15</v>
          </cell>
          <cell r="D93">
            <v>450</v>
          </cell>
          <cell r="E93" t="str">
            <v>450P-1</v>
          </cell>
          <cell r="F93" t="str">
            <v>Mezcla densa en caliente tipo MDC-2</v>
          </cell>
          <cell r="G93" t="str">
            <v>m3</v>
          </cell>
          <cell r="H93" t="str">
            <v>Incluye suministro y transporte del cemento asfáltico</v>
          </cell>
        </row>
        <row r="94">
          <cell r="C94">
            <v>450.16</v>
          </cell>
          <cell r="D94">
            <v>450</v>
          </cell>
          <cell r="E94" t="str">
            <v>450P</v>
          </cell>
          <cell r="F94" t="str">
            <v>Parcheo con mezcla densa en caliente tipo MDC-2</v>
          </cell>
          <cell r="G94" t="str">
            <v>m3</v>
          </cell>
          <cell r="H94" t="str">
            <v>Incluye estudios y diseños, cajeo, riego de liga, suministro y transporte del cemento asfáltico</v>
          </cell>
        </row>
        <row r="95">
          <cell r="C95">
            <v>450.17</v>
          </cell>
          <cell r="D95">
            <v>450</v>
          </cell>
          <cell r="E95" t="str">
            <v>450P-1</v>
          </cell>
          <cell r="F95" t="str">
            <v>Mezcla densa en caliente tipo MDC-2</v>
          </cell>
          <cell r="G95" t="str">
            <v>m3</v>
          </cell>
          <cell r="H95" t="str">
            <v>Incluye estudios y diseños, riego de liga, suministro y transporte del cemento asfáltico</v>
          </cell>
        </row>
        <row r="96">
          <cell r="C96">
            <v>450.18</v>
          </cell>
          <cell r="D96">
            <v>450</v>
          </cell>
          <cell r="E96" t="str">
            <v>450P</v>
          </cell>
          <cell r="F96" t="str">
            <v>Parcheo con mezcla densa en caliente tipo MDC-2</v>
          </cell>
          <cell r="G96" t="str">
            <v>m3</v>
          </cell>
          <cell r="H96" t="str">
            <v>Incluye riego de liga, suministro y transporte del cemento asfáltico</v>
          </cell>
        </row>
        <row r="97">
          <cell r="C97">
            <v>450.19</v>
          </cell>
          <cell r="D97">
            <v>450</v>
          </cell>
          <cell r="E97" t="str">
            <v>450P-3</v>
          </cell>
          <cell r="F97" t="str">
            <v>Mezcla densa en caliente tipo MDC-2 para bacheo</v>
          </cell>
          <cell r="G97" t="str">
            <v>m3</v>
          </cell>
          <cell r="H97" t="str">
            <v>Incluye riego de liga, suministro y transporte del cemento asfáltico</v>
          </cell>
        </row>
        <row r="98">
          <cell r="C98">
            <v>450.21</v>
          </cell>
          <cell r="D98">
            <v>450</v>
          </cell>
          <cell r="E98" t="str">
            <v>450P-1</v>
          </cell>
          <cell r="F98" t="str">
            <v>Mezcla densa en caliente tipo MDC-3</v>
          </cell>
          <cell r="G98" t="str">
            <v>m3</v>
          </cell>
          <cell r="H98" t="str">
            <v>Incluye estudios y diseños, riego de liga, suministro y transporte del cemento asfáltico</v>
          </cell>
        </row>
        <row r="99">
          <cell r="C99">
            <v>450.22</v>
          </cell>
          <cell r="D99">
            <v>450</v>
          </cell>
          <cell r="E99" t="str">
            <v>450P</v>
          </cell>
          <cell r="F99" t="str">
            <v>Parcheo con mezcla densa en caliente tipo MDC-3</v>
          </cell>
          <cell r="G99" t="str">
            <v>m3</v>
          </cell>
          <cell r="H99" t="str">
            <v>Incluye estudios y diseños, cajeo, riego de liga, suministro y transporte del cemento asfáltico</v>
          </cell>
        </row>
        <row r="100">
          <cell r="C100">
            <v>450.23</v>
          </cell>
          <cell r="D100">
            <v>450</v>
          </cell>
          <cell r="E100" t="str">
            <v>450P-1</v>
          </cell>
          <cell r="F100" t="str">
            <v>Mezcla densa en caliente tipo MDC-1</v>
          </cell>
          <cell r="G100" t="str">
            <v>m3</v>
          </cell>
          <cell r="H100" t="str">
            <v>Incluye estudios y diseños y suministro y transporte del cemento asfáltico</v>
          </cell>
        </row>
        <row r="101">
          <cell r="C101">
            <v>450.24</v>
          </cell>
          <cell r="D101">
            <v>450</v>
          </cell>
          <cell r="E101" t="str">
            <v>450P-1</v>
          </cell>
          <cell r="F101" t="str">
            <v>Mezcla densa en caliente tipo MDC-2</v>
          </cell>
          <cell r="G101" t="str">
            <v>m3</v>
          </cell>
          <cell r="H101" t="str">
            <v>Incluye estudios y diseños y suministro y transporte del cemento asfáltico</v>
          </cell>
        </row>
        <row r="102">
          <cell r="C102">
            <v>450.25</v>
          </cell>
          <cell r="D102">
            <v>450</v>
          </cell>
          <cell r="E102" t="str">
            <v>450P</v>
          </cell>
          <cell r="F102" t="str">
            <v>Parcheo con mezcla densa en caliente tipo MDC-2</v>
          </cell>
          <cell r="G102" t="str">
            <v>m3</v>
          </cell>
          <cell r="H102" t="str">
            <v>Incluye estudios y diseños, riego de liga, suministro y transporte del cemento asfáltico</v>
          </cell>
        </row>
        <row r="103">
          <cell r="C103">
            <v>450.26</v>
          </cell>
          <cell r="D103">
            <v>450</v>
          </cell>
          <cell r="E103" t="str">
            <v>450P-3</v>
          </cell>
          <cell r="F103" t="str">
            <v>Mezcla densa en caliente tipo MDC-2 para bacheo</v>
          </cell>
          <cell r="G103" t="str">
            <v>m3</v>
          </cell>
          <cell r="H103" t="str">
            <v>Incluye estudios y diseños, suministro y transporte del cemento asfáltico</v>
          </cell>
        </row>
        <row r="104">
          <cell r="C104">
            <v>450.27</v>
          </cell>
          <cell r="D104">
            <v>450</v>
          </cell>
          <cell r="E104" t="str">
            <v>450P-1</v>
          </cell>
          <cell r="F104" t="str">
            <v>Mezcla densa en caliente tipo MDC-1</v>
          </cell>
          <cell r="G104" t="str">
            <v>m3</v>
          </cell>
          <cell r="H104" t="str">
            <v>Incluye estudios y diseños, riego de liga, suministro y transporte del cemento asfáltico</v>
          </cell>
        </row>
        <row r="105">
          <cell r="C105">
            <v>450.28</v>
          </cell>
          <cell r="D105">
            <v>450</v>
          </cell>
          <cell r="E105" t="str">
            <v>450P-1</v>
          </cell>
          <cell r="F105" t="str">
            <v>Mezcla densa en caliente tipo MDC-3</v>
          </cell>
          <cell r="G105" t="str">
            <v>m3</v>
          </cell>
          <cell r="H105" t="str">
            <v>Incluye estudios y diseños, suministro y transporte del cemento asfáltico</v>
          </cell>
        </row>
        <row r="106">
          <cell r="C106">
            <v>451.1</v>
          </cell>
          <cell r="D106">
            <v>451</v>
          </cell>
          <cell r="F106" t="str">
            <v>Mezcla abierta en caliente tipo MAC-1</v>
          </cell>
          <cell r="G106" t="str">
            <v>m3</v>
          </cell>
        </row>
        <row r="107">
          <cell r="C107">
            <v>451.2</v>
          </cell>
          <cell r="D107">
            <v>451</v>
          </cell>
          <cell r="F107" t="str">
            <v>Mezcla abierta en caliente tipo MAC-2</v>
          </cell>
          <cell r="G107" t="str">
            <v>m3</v>
          </cell>
        </row>
        <row r="108">
          <cell r="C108">
            <v>451.3</v>
          </cell>
          <cell r="D108">
            <v>451</v>
          </cell>
          <cell r="F108" t="str">
            <v>Mezcla abierta en caliente tipo MAC-3</v>
          </cell>
          <cell r="G108" t="str">
            <v>m3</v>
          </cell>
        </row>
        <row r="109">
          <cell r="C109">
            <v>451.4</v>
          </cell>
          <cell r="D109">
            <v>451</v>
          </cell>
          <cell r="E109" t="str">
            <v>451P</v>
          </cell>
          <cell r="F109" t="str">
            <v>Mezcla abierta en caliente tipo MAC-3</v>
          </cell>
          <cell r="G109" t="str">
            <v>m3</v>
          </cell>
          <cell r="H109" t="str">
            <v>Incluye suministro y transporte del cemento asfáltico</v>
          </cell>
        </row>
        <row r="110">
          <cell r="C110">
            <v>460</v>
          </cell>
          <cell r="D110">
            <v>460</v>
          </cell>
          <cell r="F110" t="str">
            <v>Fresado de pavimento asfáltico</v>
          </cell>
          <cell r="G110" t="str">
            <v>m2</v>
          </cell>
        </row>
        <row r="111">
          <cell r="C111">
            <v>460.1</v>
          </cell>
          <cell r="D111">
            <v>460</v>
          </cell>
          <cell r="E111" t="str">
            <v>460P</v>
          </cell>
          <cell r="F111" t="str">
            <v>Fresado de pavimento asfáltico</v>
          </cell>
          <cell r="G111" t="str">
            <v>m³</v>
          </cell>
          <cell r="H111" t="str">
            <v>La unidad de medida es el metro cúbico</v>
          </cell>
        </row>
        <row r="112">
          <cell r="C112">
            <v>460.3</v>
          </cell>
          <cell r="D112">
            <v>460</v>
          </cell>
          <cell r="E112" t="str">
            <v>460P</v>
          </cell>
          <cell r="F112" t="str">
            <v>Fresado de pavimento asfáltico con transporte</v>
          </cell>
          <cell r="G112" t="str">
            <v>m3</v>
          </cell>
          <cell r="H112" t="str">
            <v>Incluye transporte del fresado, se mide en metro cúbico</v>
          </cell>
        </row>
        <row r="113">
          <cell r="C113">
            <v>460.2</v>
          </cell>
          <cell r="D113">
            <v>460</v>
          </cell>
          <cell r="E113" t="str">
            <v>460P-1</v>
          </cell>
          <cell r="F113" t="str">
            <v>Fresado de pavimento asfáltico sin transporte</v>
          </cell>
          <cell r="G113" t="str">
            <v>m3</v>
          </cell>
          <cell r="H113" t="str">
            <v>No Incluye transporte del fresado, se mide en metro cúbico</v>
          </cell>
        </row>
        <row r="114">
          <cell r="C114">
            <v>461</v>
          </cell>
          <cell r="D114">
            <v>461</v>
          </cell>
          <cell r="F114" t="str">
            <v>Pavimento asfáltico reciclado en frío</v>
          </cell>
          <cell r="G114" t="str">
            <v>m3</v>
          </cell>
          <cell r="H114" t="str">
            <v>No incluye suministro y almacenamiento del cemento asfáltico o la emulsión.</v>
          </cell>
        </row>
        <row r="115">
          <cell r="C115">
            <v>461.1</v>
          </cell>
          <cell r="D115">
            <v>461</v>
          </cell>
          <cell r="E115" t="str">
            <v>461P</v>
          </cell>
          <cell r="F115" t="str">
            <v>Pavimento asfáltico reciclado en frío</v>
          </cell>
          <cell r="G115" t="str">
            <v>m3</v>
          </cell>
          <cell r="H115" t="str">
            <v>Incluye el cemento asfáltico o la emulsión asfáltica</v>
          </cell>
        </row>
        <row r="116">
          <cell r="C116">
            <v>461.2</v>
          </cell>
          <cell r="D116">
            <v>461</v>
          </cell>
          <cell r="E116" t="str">
            <v>461P-1</v>
          </cell>
          <cell r="F116" t="str">
            <v>Pavimento asfáltico reciclado en frío</v>
          </cell>
          <cell r="G116" t="str">
            <v>m3</v>
          </cell>
          <cell r="H116" t="str">
            <v>Incluye estudios y diseños</v>
          </cell>
        </row>
        <row r="117">
          <cell r="C117">
            <v>461.3</v>
          </cell>
          <cell r="D117">
            <v>461</v>
          </cell>
          <cell r="E117" t="str">
            <v>461P-1</v>
          </cell>
          <cell r="F117" t="str">
            <v>Pavimento asfáltico reciclado en frío</v>
          </cell>
          <cell r="G117" t="str">
            <v>m3</v>
          </cell>
          <cell r="H117" t="str">
            <v>Incluye estudios y diseños y el cemento asfáltico o la emulsión.</v>
          </cell>
        </row>
        <row r="118">
          <cell r="C118">
            <v>462.1</v>
          </cell>
          <cell r="D118">
            <v>462</v>
          </cell>
          <cell r="F118" t="str">
            <v>Pavimento asfáltico reciclado en caliente tipo MDC-1</v>
          </cell>
          <cell r="G118" t="str">
            <v>m3</v>
          </cell>
          <cell r="H118" t="str">
            <v>No incluye suministro y almacenamiento del cemento asfáltico o la emulsión. Tampoco el agente rejuvenecedor</v>
          </cell>
        </row>
        <row r="119">
          <cell r="C119">
            <v>462.2</v>
          </cell>
          <cell r="D119">
            <v>462</v>
          </cell>
          <cell r="F119" t="str">
            <v>Pavimento asfáltico reciclado en caliente tipo MDC-2</v>
          </cell>
          <cell r="G119" t="str">
            <v>m3</v>
          </cell>
        </row>
        <row r="120">
          <cell r="C120">
            <v>462.3</v>
          </cell>
          <cell r="D120">
            <v>462</v>
          </cell>
          <cell r="F120" t="str">
            <v>Pavimento asfáltico reciclado en caliente tipo MDC-3</v>
          </cell>
          <cell r="G120" t="str">
            <v>m3</v>
          </cell>
        </row>
        <row r="121">
          <cell r="C121">
            <v>462.4</v>
          </cell>
          <cell r="D121">
            <v>462</v>
          </cell>
          <cell r="F121" t="str">
            <v>Pavimento asfáltico reciclado en caliente para bacheo</v>
          </cell>
          <cell r="G121" t="str">
            <v>m3</v>
          </cell>
        </row>
        <row r="122">
          <cell r="C122">
            <v>470</v>
          </cell>
          <cell r="E122" t="str">
            <v>470P</v>
          </cell>
          <cell r="F122" t="str">
            <v>Asfalto Natural (Asfaltita)</v>
          </cell>
          <cell r="G122" t="str">
            <v>m3</v>
          </cell>
        </row>
        <row r="123">
          <cell r="C123">
            <v>500</v>
          </cell>
          <cell r="D123">
            <v>500</v>
          </cell>
          <cell r="F123" t="str">
            <v>Pavimento de concreto hidráulico</v>
          </cell>
          <cell r="G123" t="str">
            <v>m3</v>
          </cell>
          <cell r="H123" t="str">
            <v>No incluye la preparación de la superficie existente</v>
          </cell>
        </row>
        <row r="124">
          <cell r="C124">
            <v>501</v>
          </cell>
          <cell r="E124" t="str">
            <v>501P</v>
          </cell>
          <cell r="F124" t="str">
            <v>Corte en losas de pavimento rígido</v>
          </cell>
          <cell r="G124" t="str">
            <v>ml</v>
          </cell>
        </row>
        <row r="125">
          <cell r="C125">
            <v>510</v>
          </cell>
          <cell r="D125">
            <v>510</v>
          </cell>
          <cell r="F125" t="str">
            <v>Pavimento de adoquines de concreto</v>
          </cell>
          <cell r="G125" t="str">
            <v>m2</v>
          </cell>
          <cell r="H125" t="str">
            <v>No incluye la preparación de la superficie existente. Tampoco las obras de confinamiento del pavimento.</v>
          </cell>
        </row>
        <row r="126">
          <cell r="C126">
            <v>510.1</v>
          </cell>
          <cell r="D126">
            <v>510</v>
          </cell>
          <cell r="E126" t="str">
            <v>510P</v>
          </cell>
          <cell r="F126" t="str">
            <v>Andenes en adoquín peatonal</v>
          </cell>
          <cell r="G126" t="str">
            <v>m2</v>
          </cell>
        </row>
        <row r="127">
          <cell r="C127">
            <v>510.2</v>
          </cell>
          <cell r="D127">
            <v>510</v>
          </cell>
          <cell r="E127" t="str">
            <v>510P</v>
          </cell>
          <cell r="F127" t="str">
            <v>Andenes en adoquín estructural vehicular Tipo 1</v>
          </cell>
          <cell r="G127" t="str">
            <v>m2</v>
          </cell>
        </row>
        <row r="128">
          <cell r="C128">
            <v>510.3</v>
          </cell>
          <cell r="D128">
            <v>510</v>
          </cell>
          <cell r="E128" t="str">
            <v>510P</v>
          </cell>
          <cell r="F128" t="str">
            <v>Andenes en adoquín estructural vehicular Tipo 2</v>
          </cell>
          <cell r="G128" t="str">
            <v>m2</v>
          </cell>
        </row>
        <row r="129">
          <cell r="C129">
            <v>600.1</v>
          </cell>
          <cell r="D129">
            <v>600</v>
          </cell>
          <cell r="F129" t="str">
            <v>Excavaciones varias sin clasificar</v>
          </cell>
          <cell r="G129" t="str">
            <v>m3</v>
          </cell>
        </row>
        <row r="130">
          <cell r="C130">
            <v>600.20000000000005</v>
          </cell>
          <cell r="D130">
            <v>600</v>
          </cell>
          <cell r="F130" t="str">
            <v>Excavaciones varias en roca en seco</v>
          </cell>
          <cell r="G130" t="str">
            <v>m3</v>
          </cell>
        </row>
        <row r="131">
          <cell r="C131">
            <v>600.29999999999995</v>
          </cell>
          <cell r="D131">
            <v>600</v>
          </cell>
          <cell r="F131" t="str">
            <v>Excavaciones varias en roca bajo agua</v>
          </cell>
          <cell r="G131" t="str">
            <v>m3</v>
          </cell>
        </row>
        <row r="132">
          <cell r="C132">
            <v>600.4</v>
          </cell>
          <cell r="D132">
            <v>600</v>
          </cell>
          <cell r="F132" t="str">
            <v>Excavaciones varias en material común en seco</v>
          </cell>
          <cell r="G132" t="str">
            <v>m3</v>
          </cell>
        </row>
        <row r="133">
          <cell r="C133">
            <v>600.5</v>
          </cell>
          <cell r="D133">
            <v>600</v>
          </cell>
          <cell r="F133" t="str">
            <v>Excavaciones varias en material común bajo agua</v>
          </cell>
          <cell r="G133" t="str">
            <v>m3</v>
          </cell>
        </row>
        <row r="134">
          <cell r="C134">
            <v>600.6</v>
          </cell>
          <cell r="D134">
            <v>600</v>
          </cell>
          <cell r="E134" t="str">
            <v>600P</v>
          </cell>
          <cell r="F134" t="str">
            <v>Excavaciones varias sin clasificar</v>
          </cell>
          <cell r="G134" t="str">
            <v>m3</v>
          </cell>
          <cell r="H134" t="str">
            <v>Tiene en cuenta el programa PICO y PALA</v>
          </cell>
        </row>
        <row r="135">
          <cell r="C135">
            <v>600.70000000000005</v>
          </cell>
          <cell r="D135">
            <v>600</v>
          </cell>
          <cell r="E135" t="str">
            <v>600P</v>
          </cell>
          <cell r="F135" t="str">
            <v>Excavaciones varias en material común en seco</v>
          </cell>
          <cell r="G135" t="str">
            <v>m3</v>
          </cell>
          <cell r="H135" t="str">
            <v>Tiene en cuenta el programa PICO y PALA</v>
          </cell>
        </row>
        <row r="136">
          <cell r="C136">
            <v>600.79999999999995</v>
          </cell>
          <cell r="D136">
            <v>600</v>
          </cell>
          <cell r="E136" t="str">
            <v>600P</v>
          </cell>
          <cell r="F136" t="str">
            <v>Excavaciones varias en material común bajo agua</v>
          </cell>
          <cell r="G136" t="str">
            <v>m3</v>
          </cell>
          <cell r="H136" t="str">
            <v>Tiene en cuenta el programa PICO y PALA</v>
          </cell>
        </row>
        <row r="137">
          <cell r="C137">
            <v>600.9</v>
          </cell>
          <cell r="D137">
            <v>600</v>
          </cell>
          <cell r="E137" t="str">
            <v>600P</v>
          </cell>
          <cell r="F137" t="str">
            <v>Excavaciones varias en roca bajo agua</v>
          </cell>
          <cell r="G137" t="str">
            <v>m³</v>
          </cell>
          <cell r="H137" t="str">
            <v>Tiene en cuenta el programa PICO y PALA</v>
          </cell>
        </row>
        <row r="138">
          <cell r="C138">
            <v>601.1</v>
          </cell>
          <cell r="D138">
            <v>601</v>
          </cell>
          <cell r="F138" t="str">
            <v>Excavaciones varias en roca en seco</v>
          </cell>
          <cell r="G138" t="str">
            <v>m3</v>
          </cell>
        </row>
        <row r="139">
          <cell r="C139">
            <v>601.20000000000005</v>
          </cell>
          <cell r="D139">
            <v>601</v>
          </cell>
          <cell r="F139" t="str">
            <v>Excavaciones varias en roca bajo agua</v>
          </cell>
          <cell r="G139" t="str">
            <v>m3</v>
          </cell>
        </row>
        <row r="140">
          <cell r="C140">
            <v>601.29999999999995</v>
          </cell>
          <cell r="D140">
            <v>601</v>
          </cell>
          <cell r="F140" t="str">
            <v>Excavaciones varias en material común en seco</v>
          </cell>
          <cell r="G140" t="str">
            <v>m3</v>
          </cell>
        </row>
        <row r="141">
          <cell r="C141">
            <v>601.4</v>
          </cell>
          <cell r="D141">
            <v>601</v>
          </cell>
          <cell r="F141" t="str">
            <v>Excavaciones varias en material común bajo agua</v>
          </cell>
          <cell r="G141" t="str">
            <v>m3</v>
          </cell>
        </row>
        <row r="142">
          <cell r="C142">
            <v>610.1</v>
          </cell>
          <cell r="D142">
            <v>610</v>
          </cell>
          <cell r="F142" t="str">
            <v>Rellenos para estructuras</v>
          </cell>
          <cell r="G142" t="str">
            <v>m3</v>
          </cell>
          <cell r="H142" t="str">
            <v>No incluye la preparación de la superficie sobre la que irá el relleno.</v>
          </cell>
        </row>
        <row r="143">
          <cell r="C143">
            <v>610.20000000000005</v>
          </cell>
          <cell r="D143">
            <v>610</v>
          </cell>
          <cell r="F143" t="str">
            <v>Material filtrante</v>
          </cell>
          <cell r="G143" t="str">
            <v>m3</v>
          </cell>
        </row>
        <row r="144">
          <cell r="C144">
            <v>612</v>
          </cell>
          <cell r="E144" t="str">
            <v>612P</v>
          </cell>
          <cell r="F144" t="str">
            <v>Geobloques</v>
          </cell>
          <cell r="G144" t="str">
            <v>m3</v>
          </cell>
        </row>
        <row r="145">
          <cell r="C145">
            <v>620.1</v>
          </cell>
          <cell r="D145">
            <v>620</v>
          </cell>
          <cell r="F145" t="str">
            <v>Pilotes prefabricados de concreto</v>
          </cell>
          <cell r="G145" t="str">
            <v>ml</v>
          </cell>
        </row>
        <row r="146">
          <cell r="C146">
            <v>620.20000000000005</v>
          </cell>
          <cell r="D146">
            <v>620</v>
          </cell>
          <cell r="F146" t="str">
            <v>Extensión de pilotes</v>
          </cell>
          <cell r="G146" t="str">
            <v>ml</v>
          </cell>
        </row>
        <row r="147">
          <cell r="C147">
            <v>620.29999999999995</v>
          </cell>
          <cell r="D147">
            <v>620</v>
          </cell>
          <cell r="F147" t="str">
            <v>Prueba de carga</v>
          </cell>
          <cell r="G147" t="str">
            <v>Un</v>
          </cell>
        </row>
        <row r="148">
          <cell r="C148">
            <v>621.1</v>
          </cell>
          <cell r="D148">
            <v>621</v>
          </cell>
          <cell r="F148" t="str">
            <v>Pilote de concreto fundido in-situ de diámetro____</v>
          </cell>
          <cell r="G148" t="str">
            <v>ml</v>
          </cell>
        </row>
        <row r="149">
          <cell r="C149">
            <v>621.20000000000005</v>
          </cell>
          <cell r="D149">
            <v>621</v>
          </cell>
          <cell r="F149" t="str">
            <v>Base acampanada</v>
          </cell>
          <cell r="G149" t="str">
            <v>m3</v>
          </cell>
        </row>
        <row r="150">
          <cell r="C150">
            <v>621.29999999999995</v>
          </cell>
          <cell r="D150">
            <v>621</v>
          </cell>
          <cell r="F150" t="str">
            <v>Pilote de prueba de diámetro ____</v>
          </cell>
          <cell r="G150" t="str">
            <v>ml</v>
          </cell>
        </row>
        <row r="151">
          <cell r="C151">
            <v>621.4</v>
          </cell>
          <cell r="D151">
            <v>621</v>
          </cell>
          <cell r="F151" t="str">
            <v>Base acampanada de prueba</v>
          </cell>
          <cell r="G151" t="str">
            <v>m3</v>
          </cell>
        </row>
        <row r="152">
          <cell r="C152">
            <v>621.5</v>
          </cell>
          <cell r="D152">
            <v>621</v>
          </cell>
          <cell r="F152" t="str">
            <v>Camisa permanente de diámetro exterior ____</v>
          </cell>
          <cell r="G152" t="str">
            <v>ml</v>
          </cell>
        </row>
        <row r="153">
          <cell r="C153">
            <v>621.6</v>
          </cell>
          <cell r="D153">
            <v>621</v>
          </cell>
          <cell r="F153" t="str">
            <v>Prueba de carga</v>
          </cell>
          <cell r="G153" t="str">
            <v>Un</v>
          </cell>
        </row>
        <row r="154">
          <cell r="C154">
            <v>622.1</v>
          </cell>
          <cell r="D154">
            <v>622</v>
          </cell>
          <cell r="F154" t="str">
            <v>Tablestacado de madera</v>
          </cell>
          <cell r="G154" t="str">
            <v>m2</v>
          </cell>
        </row>
        <row r="155">
          <cell r="C155">
            <v>622.20000000000005</v>
          </cell>
          <cell r="D155">
            <v>622</v>
          </cell>
          <cell r="F155" t="str">
            <v>Tablestacado metálico</v>
          </cell>
          <cell r="G155" t="str">
            <v>m2</v>
          </cell>
        </row>
        <row r="156">
          <cell r="C156">
            <v>622.29999999999995</v>
          </cell>
          <cell r="D156">
            <v>622</v>
          </cell>
          <cell r="F156" t="str">
            <v>Tablestacado de concreto reforzado</v>
          </cell>
          <cell r="G156" t="str">
            <v>m2</v>
          </cell>
        </row>
        <row r="157">
          <cell r="C157">
            <v>622.4</v>
          </cell>
          <cell r="D157">
            <v>622</v>
          </cell>
          <cell r="F157" t="str">
            <v>Tablestacado de concreto preesforzado</v>
          </cell>
          <cell r="G157" t="str">
            <v>m2</v>
          </cell>
        </row>
        <row r="158">
          <cell r="C158">
            <v>622.5</v>
          </cell>
          <cell r="D158">
            <v>622</v>
          </cell>
          <cell r="F158" t="str">
            <v>Corte del extremo superior del elemento</v>
          </cell>
          <cell r="G158" t="str">
            <v>ml</v>
          </cell>
        </row>
        <row r="159">
          <cell r="C159">
            <v>622.6</v>
          </cell>
          <cell r="D159">
            <v>622</v>
          </cell>
          <cell r="E159" t="str">
            <v>622P</v>
          </cell>
          <cell r="F159" t="str">
            <v>Tablestacado metálico</v>
          </cell>
          <cell r="G159" t="str">
            <v>ml</v>
          </cell>
          <cell r="H159" t="str">
            <v>La unidad de medida es el metro lineal</v>
          </cell>
        </row>
        <row r="160">
          <cell r="C160">
            <v>623.1</v>
          </cell>
          <cell r="E160" t="str">
            <v>623P</v>
          </cell>
          <cell r="F160" t="str">
            <v>Suministro e hincamiento de rieles</v>
          </cell>
          <cell r="G160" t="str">
            <v>ml</v>
          </cell>
        </row>
        <row r="161">
          <cell r="C161">
            <v>623.20000000000005</v>
          </cell>
          <cell r="E161" t="str">
            <v>623P</v>
          </cell>
          <cell r="F161" t="str">
            <v>Suministro e instalación de rieles</v>
          </cell>
          <cell r="G161" t="str">
            <v>ml</v>
          </cell>
        </row>
        <row r="162">
          <cell r="C162">
            <v>630.1</v>
          </cell>
          <cell r="D162">
            <v>630</v>
          </cell>
          <cell r="F162" t="str">
            <v>Concreto Clase A</v>
          </cell>
          <cell r="G162" t="str">
            <v>m3</v>
          </cell>
        </row>
        <row r="163">
          <cell r="C163">
            <v>630.20000000000005</v>
          </cell>
          <cell r="D163">
            <v>630</v>
          </cell>
          <cell r="F163" t="str">
            <v>Concreto Clase B</v>
          </cell>
          <cell r="G163" t="str">
            <v>m3</v>
          </cell>
        </row>
        <row r="164">
          <cell r="C164">
            <v>630.29999999999995</v>
          </cell>
          <cell r="D164">
            <v>630</v>
          </cell>
          <cell r="F164" t="str">
            <v>Concreto Clase C</v>
          </cell>
          <cell r="G164" t="str">
            <v>m3</v>
          </cell>
        </row>
        <row r="165">
          <cell r="C165">
            <v>630.4</v>
          </cell>
          <cell r="D165">
            <v>630</v>
          </cell>
          <cell r="F165" t="str">
            <v>Concreto Clase D</v>
          </cell>
          <cell r="G165" t="str">
            <v>m3</v>
          </cell>
        </row>
        <row r="166">
          <cell r="C166">
            <v>630.5</v>
          </cell>
          <cell r="D166">
            <v>630</v>
          </cell>
          <cell r="F166" t="str">
            <v>Concreto Clase E</v>
          </cell>
          <cell r="G166" t="str">
            <v>m3</v>
          </cell>
        </row>
        <row r="167">
          <cell r="C167">
            <v>630.6</v>
          </cell>
          <cell r="D167">
            <v>630</v>
          </cell>
          <cell r="F167" t="str">
            <v>Concreto Clase F</v>
          </cell>
          <cell r="G167" t="str">
            <v>m3</v>
          </cell>
        </row>
        <row r="168">
          <cell r="C168">
            <v>630.70000000000005</v>
          </cell>
          <cell r="D168">
            <v>630</v>
          </cell>
          <cell r="F168" t="str">
            <v>Concreto Clase G</v>
          </cell>
          <cell r="G168" t="str">
            <v>m3</v>
          </cell>
        </row>
        <row r="169">
          <cell r="C169">
            <v>630.79999999999995</v>
          </cell>
          <cell r="D169">
            <v>630</v>
          </cell>
          <cell r="E169" t="str">
            <v>630P</v>
          </cell>
          <cell r="F169" t="str">
            <v>Concreto Clase A con aditivo</v>
          </cell>
          <cell r="G169" t="str">
            <v>m3</v>
          </cell>
        </row>
        <row r="170">
          <cell r="C170">
            <v>630.9</v>
          </cell>
          <cell r="D170">
            <v>630</v>
          </cell>
          <cell r="E170" t="str">
            <v>630P</v>
          </cell>
          <cell r="F170" t="str">
            <v>Concreto Clase D con aditivo</v>
          </cell>
          <cell r="G170" t="str">
            <v>m3</v>
          </cell>
        </row>
        <row r="171">
          <cell r="C171">
            <v>630.1</v>
          </cell>
          <cell r="D171">
            <v>630</v>
          </cell>
          <cell r="E171" t="str">
            <v>630P-1</v>
          </cell>
          <cell r="F171" t="str">
            <v>Realce de cabezotes de alcantarillas</v>
          </cell>
          <cell r="G171" t="str">
            <v>m3</v>
          </cell>
        </row>
        <row r="172">
          <cell r="C172">
            <v>630.11</v>
          </cell>
          <cell r="D172">
            <v>630</v>
          </cell>
          <cell r="E172" t="str">
            <v>630P-2</v>
          </cell>
          <cell r="F172" t="str">
            <v>Realce de bordillo de cunetas</v>
          </cell>
          <cell r="G172" t="str">
            <v>m3</v>
          </cell>
        </row>
        <row r="173">
          <cell r="C173">
            <v>630.12</v>
          </cell>
          <cell r="D173">
            <v>630</v>
          </cell>
          <cell r="E173" t="str">
            <v>630P-3</v>
          </cell>
          <cell r="F173" t="str">
            <v>Concreto Clase G para cimientos</v>
          </cell>
          <cell r="G173" t="str">
            <v>m3</v>
          </cell>
        </row>
        <row r="174">
          <cell r="C174">
            <v>630.13</v>
          </cell>
          <cell r="D174">
            <v>630</v>
          </cell>
          <cell r="E174" t="str">
            <v>630P-3</v>
          </cell>
          <cell r="F174" t="str">
            <v>Concreto Clase G para elevaciones</v>
          </cell>
          <cell r="G174" t="str">
            <v>m3</v>
          </cell>
        </row>
        <row r="175">
          <cell r="C175">
            <v>630.14</v>
          </cell>
          <cell r="D175">
            <v>630</v>
          </cell>
          <cell r="E175" t="str">
            <v>630P-4</v>
          </cell>
          <cell r="F175" t="str">
            <v>Recubrimiento con malla y mortero 1:4, e=5cm</v>
          </cell>
          <cell r="G175" t="str">
            <v>m2</v>
          </cell>
        </row>
        <row r="176">
          <cell r="C176">
            <v>630.15</v>
          </cell>
          <cell r="D176">
            <v>630</v>
          </cell>
          <cell r="E176" t="str">
            <v>630P-5</v>
          </cell>
          <cell r="F176" t="str">
            <v>Suministro y colocación de bolsacretos, concreto Clase E, amarrados con hierro de media pulgada.</v>
          </cell>
          <cell r="G176" t="str">
            <v>m3</v>
          </cell>
        </row>
        <row r="177">
          <cell r="C177">
            <v>630.16</v>
          </cell>
          <cell r="D177">
            <v>630</v>
          </cell>
          <cell r="E177" t="str">
            <v>630P-5</v>
          </cell>
          <cell r="F177" t="str">
            <v>Suministro y colocación de pentápodos, concreto Clase E.</v>
          </cell>
          <cell r="G177" t="str">
            <v>m3</v>
          </cell>
        </row>
        <row r="178">
          <cell r="C178">
            <v>632</v>
          </cell>
          <cell r="D178">
            <v>632</v>
          </cell>
          <cell r="F178" t="str">
            <v>Baranda de concreto</v>
          </cell>
          <cell r="G178" t="str">
            <v>ml</v>
          </cell>
          <cell r="H178" t="str">
            <v>No incluye el acero de refuerzo</v>
          </cell>
        </row>
        <row r="179">
          <cell r="C179">
            <v>632.1</v>
          </cell>
          <cell r="E179" t="str">
            <v>632P</v>
          </cell>
          <cell r="F179" t="str">
            <v>Baranda metálica tubular</v>
          </cell>
          <cell r="G179" t="str">
            <v>ml</v>
          </cell>
        </row>
        <row r="180">
          <cell r="C180">
            <v>632.20000000000005</v>
          </cell>
          <cell r="E180" t="str">
            <v>632P</v>
          </cell>
          <cell r="F180" t="str">
            <v>Desinstalación de baranda metálica</v>
          </cell>
          <cell r="G180" t="str">
            <v>ml</v>
          </cell>
        </row>
        <row r="181">
          <cell r="C181">
            <v>640.1</v>
          </cell>
          <cell r="D181">
            <v>640</v>
          </cell>
          <cell r="F181" t="str">
            <v>Acero de refuerzo Grado 37</v>
          </cell>
          <cell r="G181" t="str">
            <v>Kg</v>
          </cell>
        </row>
        <row r="182">
          <cell r="C182">
            <v>640.20000000000005</v>
          </cell>
          <cell r="D182">
            <v>640</v>
          </cell>
          <cell r="F182" t="str">
            <v>Acero de refuerzo Grado 40</v>
          </cell>
          <cell r="G182" t="str">
            <v>Kg</v>
          </cell>
        </row>
        <row r="183">
          <cell r="C183">
            <v>640.29999999999995</v>
          </cell>
          <cell r="D183">
            <v>640</v>
          </cell>
          <cell r="F183" t="str">
            <v>Acero de refuerzo Grado 60</v>
          </cell>
          <cell r="G183" t="str">
            <v>Kg</v>
          </cell>
        </row>
        <row r="184">
          <cell r="C184">
            <v>641</v>
          </cell>
          <cell r="D184">
            <v>641</v>
          </cell>
          <cell r="F184" t="str">
            <v>Acero de preesfuerzo</v>
          </cell>
          <cell r="G184" t="str">
            <v>t-m</v>
          </cell>
        </row>
        <row r="185">
          <cell r="C185">
            <v>642.1</v>
          </cell>
          <cell r="D185">
            <v>642</v>
          </cell>
          <cell r="F185" t="str">
            <v>Apoyo elastomérico</v>
          </cell>
          <cell r="G185" t="str">
            <v>Un</v>
          </cell>
        </row>
        <row r="186">
          <cell r="C186">
            <v>642.20000000000005</v>
          </cell>
          <cell r="D186">
            <v>642</v>
          </cell>
          <cell r="F186" t="str">
            <v>Sello para juntas de puentes</v>
          </cell>
          <cell r="G186" t="str">
            <v>ml</v>
          </cell>
        </row>
        <row r="187">
          <cell r="C187">
            <v>643</v>
          </cell>
          <cell r="E187" t="str">
            <v>643P</v>
          </cell>
          <cell r="F187" t="str">
            <v>Suministro e instalación de juntas de dilatación</v>
          </cell>
          <cell r="G187" t="str">
            <v>ml</v>
          </cell>
        </row>
        <row r="188">
          <cell r="C188">
            <v>644</v>
          </cell>
          <cell r="E188" t="str">
            <v>644P</v>
          </cell>
          <cell r="F188" t="str">
            <v>Suministro e instalación de sellos para juntas de puentes</v>
          </cell>
          <cell r="G188" t="str">
            <v>ml</v>
          </cell>
        </row>
        <row r="189">
          <cell r="C189">
            <v>645</v>
          </cell>
          <cell r="E189" t="str">
            <v>645P</v>
          </cell>
          <cell r="F189" t="str">
            <v>Rejilla en varilla (2.0m x 2.52 m), D=1".</v>
          </cell>
          <cell r="G189" t="str">
            <v>Un</v>
          </cell>
        </row>
        <row r="190">
          <cell r="C190">
            <v>646</v>
          </cell>
          <cell r="E190" t="str">
            <v>646P</v>
          </cell>
          <cell r="F190" t="str">
            <v>Anclajes o Tiebacks</v>
          </cell>
          <cell r="G190" t="str">
            <v>ml</v>
          </cell>
        </row>
        <row r="191">
          <cell r="C191">
            <v>650.1</v>
          </cell>
          <cell r="D191">
            <v>650</v>
          </cell>
          <cell r="F191" t="str">
            <v>Diseño y fabricación de estructura metálica</v>
          </cell>
          <cell r="G191" t="str">
            <v>Kg</v>
          </cell>
        </row>
        <row r="192">
          <cell r="C192">
            <v>650.20000000000005</v>
          </cell>
          <cell r="D192">
            <v>650</v>
          </cell>
          <cell r="F192" t="str">
            <v>Fabricación de la estructura metálica</v>
          </cell>
          <cell r="G192" t="str">
            <v>Kg</v>
          </cell>
        </row>
        <row r="193">
          <cell r="C193">
            <v>650.29999999999995</v>
          </cell>
          <cell r="D193">
            <v>650</v>
          </cell>
          <cell r="F193" t="str">
            <v>Transporte de estructura metálica</v>
          </cell>
          <cell r="G193" t="str">
            <v>Kg</v>
          </cell>
        </row>
        <row r="194">
          <cell r="C194">
            <v>650.4</v>
          </cell>
          <cell r="D194">
            <v>650</v>
          </cell>
          <cell r="F194" t="str">
            <v>Montaje y pintura de estructura metálica</v>
          </cell>
          <cell r="G194" t="str">
            <v>Kg</v>
          </cell>
        </row>
        <row r="195">
          <cell r="C195">
            <v>660.1</v>
          </cell>
          <cell r="D195">
            <v>660</v>
          </cell>
          <cell r="F195" t="str">
            <v>Tubería de concreto simple de diámetro 450 mm</v>
          </cell>
          <cell r="G195" t="str">
            <v>ml</v>
          </cell>
        </row>
        <row r="196">
          <cell r="C196">
            <v>660.2</v>
          </cell>
          <cell r="D196">
            <v>660</v>
          </cell>
          <cell r="F196" t="str">
            <v>Tubería de concreto simple de diámetro 600 mm</v>
          </cell>
          <cell r="G196" t="str">
            <v>ml</v>
          </cell>
        </row>
        <row r="197">
          <cell r="C197">
            <v>660.3</v>
          </cell>
          <cell r="D197">
            <v>660</v>
          </cell>
          <cell r="F197" t="str">
            <v>Tubería de concreto simple de diámetro 750 mm</v>
          </cell>
          <cell r="G197" t="str">
            <v>ml</v>
          </cell>
        </row>
        <row r="198">
          <cell r="C198">
            <v>660.4</v>
          </cell>
          <cell r="E198" t="str">
            <v>660P</v>
          </cell>
          <cell r="F198" t="str">
            <v>Tubería perforada de gres de 6 pulgadas de diámetro</v>
          </cell>
          <cell r="G198" t="str">
            <v>ml</v>
          </cell>
        </row>
        <row r="199">
          <cell r="C199">
            <v>661</v>
          </cell>
          <cell r="D199">
            <v>661</v>
          </cell>
          <cell r="F199" t="str">
            <v>Tubería de concreto reforzado de 900 mm diámetro interior</v>
          </cell>
          <cell r="G199" t="str">
            <v>ml</v>
          </cell>
        </row>
        <row r="200">
          <cell r="C200">
            <v>662.1</v>
          </cell>
          <cell r="D200">
            <v>662</v>
          </cell>
          <cell r="F200" t="str">
            <v>Tubería corrugada de acero galvanizado de lámina calibre __ y diámetro __ mm</v>
          </cell>
          <cell r="G200" t="str">
            <v>ml</v>
          </cell>
        </row>
        <row r="201">
          <cell r="C201">
            <v>662.2</v>
          </cell>
          <cell r="D201">
            <v>662</v>
          </cell>
          <cell r="F201" t="str">
            <v>Tubería corrugada de acero con recubrimiento bituminoso de lámina calibre __ y diámetro __ mm</v>
          </cell>
          <cell r="G201" t="str">
            <v>ml</v>
          </cell>
        </row>
        <row r="202">
          <cell r="C202">
            <v>669.1</v>
          </cell>
          <cell r="E202" t="str">
            <v>669P</v>
          </cell>
          <cell r="F202" t="str">
            <v>Andenes de sección 2m de ancho x 0.12 m de espesor</v>
          </cell>
          <cell r="G202" t="str">
            <v>m2</v>
          </cell>
        </row>
        <row r="203">
          <cell r="C203">
            <v>670.1</v>
          </cell>
          <cell r="D203">
            <v>670</v>
          </cell>
          <cell r="F203" t="str">
            <v>Disipadores de energía y sedimentadores en gaviones</v>
          </cell>
          <cell r="G203" t="str">
            <v>m3</v>
          </cell>
        </row>
        <row r="204">
          <cell r="C204">
            <v>670.2</v>
          </cell>
          <cell r="D204">
            <v>670</v>
          </cell>
          <cell r="F204" t="str">
            <v>Disipadores de energía y sedimentadores en concreto ciclópeo</v>
          </cell>
          <cell r="G204" t="str">
            <v>m3</v>
          </cell>
        </row>
        <row r="205">
          <cell r="C205">
            <v>671</v>
          </cell>
          <cell r="D205">
            <v>671</v>
          </cell>
          <cell r="F205" t="str">
            <v>Cunetas revestidas en concreto</v>
          </cell>
          <cell r="G205" t="str">
            <v>m3</v>
          </cell>
        </row>
        <row r="206">
          <cell r="C206">
            <v>671.1</v>
          </cell>
          <cell r="D206">
            <v>671</v>
          </cell>
          <cell r="E206" t="str">
            <v>671P</v>
          </cell>
          <cell r="F206" t="str">
            <v>Cunetas revestidas en concreto clase D, Sección # 1 y Sección No. 2</v>
          </cell>
          <cell r="G206" t="str">
            <v>m3</v>
          </cell>
        </row>
        <row r="207">
          <cell r="C207">
            <v>672</v>
          </cell>
          <cell r="D207">
            <v>672</v>
          </cell>
          <cell r="F207" t="str">
            <v>Bordillo</v>
          </cell>
          <cell r="G207" t="str">
            <v>ml</v>
          </cell>
        </row>
        <row r="208">
          <cell r="C208">
            <v>672.1</v>
          </cell>
          <cell r="D208">
            <v>672</v>
          </cell>
          <cell r="E208" t="str">
            <v>672P</v>
          </cell>
          <cell r="F208" t="str">
            <v>Realce de bordillo</v>
          </cell>
          <cell r="G208" t="str">
            <v>ml</v>
          </cell>
        </row>
        <row r="209">
          <cell r="C209">
            <v>673</v>
          </cell>
          <cell r="D209">
            <v>673</v>
          </cell>
          <cell r="F209" t="str">
            <v>Material filtrante</v>
          </cell>
          <cell r="G209" t="str">
            <v>m3</v>
          </cell>
        </row>
        <row r="210">
          <cell r="C210">
            <v>673.1</v>
          </cell>
          <cell r="D210">
            <v>673</v>
          </cell>
          <cell r="E210" t="str">
            <v>673P</v>
          </cell>
          <cell r="F210" t="str">
            <v>Dren horizontal 0-10 m</v>
          </cell>
          <cell r="G210" t="str">
            <v>ml</v>
          </cell>
        </row>
        <row r="211">
          <cell r="C211">
            <v>673.2</v>
          </cell>
          <cell r="D211">
            <v>673</v>
          </cell>
          <cell r="E211" t="str">
            <v>673P</v>
          </cell>
          <cell r="F211" t="str">
            <v>Dren horizontal 0-30 m</v>
          </cell>
          <cell r="G211" t="str">
            <v>ml</v>
          </cell>
        </row>
        <row r="212">
          <cell r="C212">
            <v>673.3</v>
          </cell>
          <cell r="D212">
            <v>673</v>
          </cell>
          <cell r="E212" t="str">
            <v>673P-1</v>
          </cell>
          <cell r="F212" t="str">
            <v>Filtros geocompuestos Tipo Geodren o Pack drain</v>
          </cell>
          <cell r="G212" t="str">
            <v>ml</v>
          </cell>
        </row>
        <row r="213">
          <cell r="C213">
            <v>673.4</v>
          </cell>
          <cell r="D213">
            <v>673</v>
          </cell>
          <cell r="E213" t="str">
            <v>673P-2</v>
          </cell>
          <cell r="F213" t="str">
            <v>Material filtrante, entre 3" y 6", para dren profundo</v>
          </cell>
          <cell r="G213" t="str">
            <v>ml</v>
          </cell>
        </row>
        <row r="214">
          <cell r="C214">
            <v>674.1</v>
          </cell>
          <cell r="E214" t="str">
            <v>674P</v>
          </cell>
          <cell r="F214" t="str">
            <v>Nivelación y reconstrucción de pozos de inspección</v>
          </cell>
          <cell r="G214" t="str">
            <v>Un</v>
          </cell>
        </row>
        <row r="215">
          <cell r="C215">
            <v>674.2</v>
          </cell>
          <cell r="E215" t="str">
            <v>674P</v>
          </cell>
          <cell r="F215" t="str">
            <v>Nivelación y reconstrucción de sumideros</v>
          </cell>
          <cell r="G215" t="str">
            <v>Un</v>
          </cell>
        </row>
        <row r="216">
          <cell r="C216">
            <v>674.3</v>
          </cell>
          <cell r="E216" t="str">
            <v>674P</v>
          </cell>
          <cell r="F216" t="str">
            <v>Nivelación y reconstrucción de cajas de válvulas de la EAAB</v>
          </cell>
          <cell r="G216" t="str">
            <v>Un</v>
          </cell>
        </row>
        <row r="217">
          <cell r="C217">
            <v>674.4</v>
          </cell>
          <cell r="E217" t="str">
            <v>674P</v>
          </cell>
          <cell r="F217" t="str">
            <v>Nivelación y reconstrucción de cajas de energía de CODENSA</v>
          </cell>
          <cell r="G217" t="str">
            <v>Un</v>
          </cell>
        </row>
        <row r="218">
          <cell r="C218">
            <v>674.5</v>
          </cell>
          <cell r="E218" t="str">
            <v>674P</v>
          </cell>
          <cell r="F218" t="str">
            <v>Nivelación y reconstrucción de cajas de la ETB</v>
          </cell>
          <cell r="G218" t="str">
            <v>Un</v>
          </cell>
        </row>
        <row r="219">
          <cell r="C219">
            <v>674.6</v>
          </cell>
          <cell r="E219" t="str">
            <v>674P</v>
          </cell>
          <cell r="F219" t="str">
            <v>Reubicación de postes de CODENSA</v>
          </cell>
          <cell r="G219" t="str">
            <v>Un</v>
          </cell>
        </row>
        <row r="220">
          <cell r="C220">
            <v>675</v>
          </cell>
          <cell r="E220" t="str">
            <v>675P</v>
          </cell>
          <cell r="F220" t="str">
            <v>Caja de inspección para alumbrado público</v>
          </cell>
          <cell r="G220" t="str">
            <v>Un</v>
          </cell>
        </row>
        <row r="221">
          <cell r="C221">
            <v>678.1</v>
          </cell>
          <cell r="E221" t="str">
            <v>678P</v>
          </cell>
          <cell r="F221" t="str">
            <v>Suministro y colocación de ductos de PVC o similar</v>
          </cell>
          <cell r="G221" t="str">
            <v>ml</v>
          </cell>
        </row>
        <row r="222">
          <cell r="C222">
            <v>680.1</v>
          </cell>
          <cell r="D222">
            <v>680</v>
          </cell>
          <cell r="F222" t="str">
            <v>Escamas en concreto</v>
          </cell>
          <cell r="G222" t="str">
            <v>m2</v>
          </cell>
        </row>
        <row r="223">
          <cell r="C223">
            <v>680.2</v>
          </cell>
          <cell r="D223">
            <v>680</v>
          </cell>
          <cell r="F223" t="str">
            <v>Armadura galvanizada</v>
          </cell>
          <cell r="G223" t="str">
            <v>ml</v>
          </cell>
        </row>
        <row r="224">
          <cell r="C224">
            <v>680.3</v>
          </cell>
          <cell r="D224">
            <v>680</v>
          </cell>
          <cell r="F224" t="str">
            <v>Relleno granular para tierra armada</v>
          </cell>
          <cell r="G224" t="str">
            <v>m3</v>
          </cell>
        </row>
        <row r="225">
          <cell r="C225">
            <v>681.1</v>
          </cell>
          <cell r="D225">
            <v>681</v>
          </cell>
          <cell r="F225" t="str">
            <v>Gaviones</v>
          </cell>
          <cell r="G225" t="str">
            <v>m3</v>
          </cell>
        </row>
        <row r="226">
          <cell r="C226">
            <v>681.2</v>
          </cell>
          <cell r="E226" t="str">
            <v>681P</v>
          </cell>
          <cell r="F226" t="str">
            <v>Gaviones con malla calibre 12</v>
          </cell>
          <cell r="G226" t="str">
            <v>m3</v>
          </cell>
        </row>
        <row r="227">
          <cell r="C227">
            <v>682</v>
          </cell>
          <cell r="D227">
            <v>682</v>
          </cell>
          <cell r="F227" t="str">
            <v>Muro de contención de suelo reforzado con geotextil</v>
          </cell>
          <cell r="G227" t="str">
            <v>m3</v>
          </cell>
          <cell r="H227" t="str">
            <v>No incluye geotextil ni recubrimiento del muro</v>
          </cell>
        </row>
        <row r="228">
          <cell r="C228">
            <v>682.1</v>
          </cell>
          <cell r="E228" t="str">
            <v>682P</v>
          </cell>
          <cell r="F228" t="str">
            <v>Geotextil para refuerzo</v>
          </cell>
          <cell r="G228" t="str">
            <v>m²</v>
          </cell>
        </row>
        <row r="229">
          <cell r="C229">
            <v>682.2</v>
          </cell>
          <cell r="E229" t="str">
            <v>682P</v>
          </cell>
          <cell r="F229" t="str">
            <v>Suministro y colocación de malla de gallinero recubierta con mortero</v>
          </cell>
          <cell r="G229" t="str">
            <v>m²</v>
          </cell>
        </row>
        <row r="230">
          <cell r="C230">
            <v>682.3</v>
          </cell>
          <cell r="E230" t="str">
            <v>682P</v>
          </cell>
          <cell r="F230" t="str">
            <v>Relleno para muro de tierra</v>
          </cell>
          <cell r="G230" t="str">
            <v>m³</v>
          </cell>
        </row>
        <row r="231">
          <cell r="C231">
            <v>683</v>
          </cell>
          <cell r="E231" t="str">
            <v>683P</v>
          </cell>
          <cell r="F231" t="str">
            <v>Bolsacretos en concreto Clase F</v>
          </cell>
          <cell r="G231" t="str">
            <v>m3</v>
          </cell>
        </row>
        <row r="232">
          <cell r="C232">
            <v>683.1</v>
          </cell>
          <cell r="E232" t="str">
            <v>683P-1</v>
          </cell>
          <cell r="F232" t="str">
            <v>Bolsacretos en concreto Clase D</v>
          </cell>
          <cell r="G232" t="str">
            <v>m³</v>
          </cell>
        </row>
        <row r="233">
          <cell r="C233">
            <v>683.2</v>
          </cell>
          <cell r="E233" t="str">
            <v>683P-1</v>
          </cell>
          <cell r="F233" t="str">
            <v>Bolsacretos en concreto Clase E</v>
          </cell>
          <cell r="G233" t="str">
            <v>m³</v>
          </cell>
        </row>
        <row r="234">
          <cell r="C234">
            <v>700.1</v>
          </cell>
          <cell r="D234">
            <v>700</v>
          </cell>
          <cell r="F234" t="str">
            <v>Línea de demarcación</v>
          </cell>
          <cell r="G234" t="str">
            <v>ml</v>
          </cell>
        </row>
        <row r="235">
          <cell r="C235">
            <v>700.2</v>
          </cell>
          <cell r="D235">
            <v>700</v>
          </cell>
          <cell r="F235" t="str">
            <v>Marca vial</v>
          </cell>
          <cell r="G235" t="str">
            <v>m2</v>
          </cell>
        </row>
        <row r="236">
          <cell r="C236">
            <v>700.3</v>
          </cell>
          <cell r="D236">
            <v>700</v>
          </cell>
          <cell r="E236" t="str">
            <v>700P</v>
          </cell>
          <cell r="F236" t="str">
            <v>Línea de demarcación sobre concreto rígido</v>
          </cell>
          <cell r="G236" t="str">
            <v>ml</v>
          </cell>
        </row>
        <row r="237">
          <cell r="C237">
            <v>701</v>
          </cell>
          <cell r="D237">
            <v>701</v>
          </cell>
          <cell r="F237" t="str">
            <v>Tacha reflectiva</v>
          </cell>
          <cell r="G237" t="str">
            <v>Un</v>
          </cell>
        </row>
        <row r="238">
          <cell r="C238">
            <v>710.1</v>
          </cell>
          <cell r="D238">
            <v>710</v>
          </cell>
          <cell r="F238" t="str">
            <v>Señal de tránsito grupo I</v>
          </cell>
          <cell r="G238" t="str">
            <v>Un</v>
          </cell>
        </row>
        <row r="239">
          <cell r="C239">
            <v>710.2</v>
          </cell>
          <cell r="D239">
            <v>710</v>
          </cell>
          <cell r="F239" t="str">
            <v>Señal de tránsito grupo II</v>
          </cell>
          <cell r="G239" t="str">
            <v>Un</v>
          </cell>
        </row>
        <row r="240">
          <cell r="C240">
            <v>710.3</v>
          </cell>
          <cell r="D240">
            <v>710</v>
          </cell>
          <cell r="F240" t="str">
            <v>Señal de tránsito grupo III</v>
          </cell>
          <cell r="G240" t="str">
            <v>Un</v>
          </cell>
        </row>
        <row r="241">
          <cell r="C241">
            <v>710.4</v>
          </cell>
          <cell r="D241">
            <v>710</v>
          </cell>
          <cell r="F241" t="str">
            <v>Señal de tránsito grupo IV</v>
          </cell>
          <cell r="G241" t="str">
            <v>Un</v>
          </cell>
        </row>
        <row r="242">
          <cell r="C242">
            <v>710.5</v>
          </cell>
          <cell r="D242">
            <v>710</v>
          </cell>
          <cell r="F242" t="str">
            <v>Señal de tránsito grupo V</v>
          </cell>
          <cell r="G242" t="str">
            <v>m2</v>
          </cell>
        </row>
        <row r="243">
          <cell r="C243">
            <v>710.6</v>
          </cell>
          <cell r="D243">
            <v>710</v>
          </cell>
          <cell r="E243" t="str">
            <v>710P</v>
          </cell>
          <cell r="F243" t="str">
            <v>Suministro e intalación de pasavías</v>
          </cell>
          <cell r="G243" t="str">
            <v>Un</v>
          </cell>
        </row>
        <row r="244">
          <cell r="C244">
            <v>720</v>
          </cell>
          <cell r="D244">
            <v>720</v>
          </cell>
          <cell r="F244" t="str">
            <v>Poste de kilometraje</v>
          </cell>
          <cell r="G244" t="str">
            <v>Un</v>
          </cell>
        </row>
        <row r="245">
          <cell r="C245">
            <v>730.1</v>
          </cell>
          <cell r="D245">
            <v>730</v>
          </cell>
          <cell r="F245" t="str">
            <v>Defensa metálica</v>
          </cell>
          <cell r="G245" t="str">
            <v>ml</v>
          </cell>
        </row>
        <row r="246">
          <cell r="C246">
            <v>730.2</v>
          </cell>
          <cell r="D246">
            <v>730</v>
          </cell>
          <cell r="F246" t="str">
            <v>Sección final</v>
          </cell>
          <cell r="G246" t="str">
            <v>Un</v>
          </cell>
        </row>
        <row r="247">
          <cell r="C247">
            <v>730.3</v>
          </cell>
          <cell r="D247">
            <v>730</v>
          </cell>
          <cell r="F247" t="str">
            <v>Sección de tope</v>
          </cell>
          <cell r="G247" t="str">
            <v>Un</v>
          </cell>
        </row>
        <row r="248">
          <cell r="C248">
            <v>731</v>
          </cell>
          <cell r="E248" t="str">
            <v>731P</v>
          </cell>
          <cell r="F248" t="str">
            <v>Amortiguadores para defensa metálica</v>
          </cell>
          <cell r="G248" t="str">
            <v>Un</v>
          </cell>
        </row>
        <row r="249">
          <cell r="C249">
            <v>740</v>
          </cell>
          <cell r="D249">
            <v>740</v>
          </cell>
          <cell r="F249" t="str">
            <v>Captafaros</v>
          </cell>
          <cell r="G249" t="str">
            <v>Un</v>
          </cell>
        </row>
        <row r="250">
          <cell r="C250">
            <v>741</v>
          </cell>
          <cell r="E250" t="str">
            <v>741P</v>
          </cell>
          <cell r="F250" t="str">
            <v>Pintura de muros</v>
          </cell>
          <cell r="G250" t="str">
            <v>m2</v>
          </cell>
        </row>
        <row r="251">
          <cell r="C251">
            <v>741.1</v>
          </cell>
          <cell r="E251" t="str">
            <v>741P-1</v>
          </cell>
          <cell r="F251" t="str">
            <v>Pintura de muros</v>
          </cell>
          <cell r="G251" t="str">
            <v>m2</v>
          </cell>
        </row>
        <row r="252">
          <cell r="C252">
            <v>750</v>
          </cell>
          <cell r="E252" t="str">
            <v>750P</v>
          </cell>
          <cell r="F252" t="str">
            <v>Bandas sonoras reductoras de velocidad</v>
          </cell>
          <cell r="G252" t="str">
            <v>m2</v>
          </cell>
        </row>
        <row r="253">
          <cell r="C253">
            <v>800.1</v>
          </cell>
          <cell r="D253">
            <v>800</v>
          </cell>
          <cell r="F253" t="str">
            <v>Cerca de alambre de púas con postes de madera</v>
          </cell>
          <cell r="G253" t="str">
            <v>ml</v>
          </cell>
        </row>
        <row r="254">
          <cell r="C254">
            <v>800.2</v>
          </cell>
          <cell r="D254">
            <v>800</v>
          </cell>
          <cell r="F254" t="str">
            <v>Cerca de alambre de púas con postes de concreto</v>
          </cell>
          <cell r="G254" t="str">
            <v>ml</v>
          </cell>
        </row>
        <row r="255">
          <cell r="C255">
            <v>800.3</v>
          </cell>
          <cell r="D255">
            <v>800</v>
          </cell>
          <cell r="F255" t="str">
            <v>Cerca de malla con postes de madera</v>
          </cell>
          <cell r="G255" t="str">
            <v>ml</v>
          </cell>
        </row>
        <row r="256">
          <cell r="C256">
            <v>800.4</v>
          </cell>
          <cell r="D256">
            <v>800</v>
          </cell>
          <cell r="F256" t="str">
            <v>Cerca de malla con postes de concreto</v>
          </cell>
          <cell r="G256" t="str">
            <v>ml</v>
          </cell>
        </row>
        <row r="257">
          <cell r="C257">
            <v>810.1</v>
          </cell>
          <cell r="D257">
            <v>810</v>
          </cell>
          <cell r="F257" t="str">
            <v>Empradización de taludes con bloques de césped</v>
          </cell>
          <cell r="G257" t="str">
            <v>m2</v>
          </cell>
          <cell r="H257" t="str">
            <v>No incluye transporte de materiales</v>
          </cell>
        </row>
        <row r="258">
          <cell r="C258">
            <v>810.2</v>
          </cell>
          <cell r="D258">
            <v>810</v>
          </cell>
          <cell r="F258" t="str">
            <v>Empradización de taludes con tierra orgánica y semillas</v>
          </cell>
          <cell r="G258" t="str">
            <v>m2</v>
          </cell>
          <cell r="H258" t="str">
            <v>No incluye transporte de materiales</v>
          </cell>
        </row>
        <row r="259">
          <cell r="C259">
            <v>810.3</v>
          </cell>
          <cell r="D259">
            <v>810</v>
          </cell>
          <cell r="E259" t="str">
            <v>810P</v>
          </cell>
          <cell r="F259" t="str">
            <v>Empradización de taludes con bloques de césped</v>
          </cell>
          <cell r="G259" t="str">
            <v>m2</v>
          </cell>
          <cell r="H259" t="str">
            <v>Incluye transporte de materiales</v>
          </cell>
        </row>
        <row r="260">
          <cell r="C260">
            <v>810.4</v>
          </cell>
          <cell r="D260">
            <v>810</v>
          </cell>
          <cell r="E260" t="str">
            <v>810P</v>
          </cell>
          <cell r="F260" t="str">
            <v>Empradización de taludes con tierra orgánica y semillas</v>
          </cell>
          <cell r="G260" t="str">
            <v>m2</v>
          </cell>
          <cell r="H260" t="str">
            <v>Incluye transporte de materiales</v>
          </cell>
        </row>
        <row r="261">
          <cell r="C261">
            <v>820.1</v>
          </cell>
          <cell r="D261">
            <v>820</v>
          </cell>
          <cell r="F261" t="str">
            <v>Geotextil</v>
          </cell>
          <cell r="G261" t="str">
            <v>m2</v>
          </cell>
        </row>
        <row r="262">
          <cell r="C262">
            <v>820.2</v>
          </cell>
          <cell r="D262">
            <v>820</v>
          </cell>
          <cell r="F262" t="str">
            <v>Geotextil para refuerzo del pavimento</v>
          </cell>
          <cell r="G262" t="str">
            <v>m2</v>
          </cell>
        </row>
        <row r="263">
          <cell r="C263">
            <v>830</v>
          </cell>
          <cell r="E263" t="str">
            <v>830P</v>
          </cell>
          <cell r="F263" t="str">
            <v>Limpieza de bermas, incluye cargue y retiro del material sobrante</v>
          </cell>
          <cell r="G263" t="str">
            <v>m2</v>
          </cell>
        </row>
        <row r="264">
          <cell r="C264">
            <v>900.1</v>
          </cell>
          <cell r="D264">
            <v>900</v>
          </cell>
          <cell r="F264" t="str">
            <v>Transporte de materiales provenientes de excavación de la explanación, canales y préstamos, entre 100m y 1000m</v>
          </cell>
          <cell r="G264" t="str">
            <v>m³-E</v>
          </cell>
        </row>
        <row r="265">
          <cell r="C265">
            <v>900.2</v>
          </cell>
          <cell r="D265">
            <v>900</v>
          </cell>
          <cell r="F265" t="str">
            <v>Transporte de materiales provenientes de la excavación de la explanación, canales y préstamos para distancias mayores de 1000m</v>
          </cell>
          <cell r="G265" t="str">
            <v>m³-km</v>
          </cell>
        </row>
        <row r="266">
          <cell r="C266">
            <v>900.3</v>
          </cell>
          <cell r="D266">
            <v>900</v>
          </cell>
          <cell r="F266" t="str">
            <v>Transporte de materiales provenientes de derrumbes</v>
          </cell>
          <cell r="G266" t="str">
            <v>m³-km</v>
          </cell>
        </row>
        <row r="267">
          <cell r="C267">
            <v>1000.1</v>
          </cell>
          <cell r="E267" t="str">
            <v>1000P</v>
          </cell>
          <cell r="F267" t="str">
            <v>Retroexcavadora sobre orugas de capacidad mínima 1.5 yardas cúbicas</v>
          </cell>
          <cell r="G267" t="str">
            <v>H-maq</v>
          </cell>
        </row>
      </sheetData>
      <sheetData sheetId="2"/>
      <sheetData sheetId="3"/>
      <sheetData sheetId="4">
        <row r="5">
          <cell r="A5">
            <v>201.2</v>
          </cell>
          <cell r="B5" t="str">
            <v>DEMOLICION DE ESTRUCTURAS</v>
          </cell>
          <cell r="C5" t="str">
            <v>GBL</v>
          </cell>
          <cell r="D5">
            <v>30134</v>
          </cell>
          <cell r="E5">
            <v>26377</v>
          </cell>
          <cell r="F5">
            <v>26277.9</v>
          </cell>
          <cell r="G5">
            <v>28905.690000000002</v>
          </cell>
          <cell r="H5">
            <v>31045</v>
          </cell>
          <cell r="I5">
            <v>24870</v>
          </cell>
          <cell r="J5">
            <v>29228</v>
          </cell>
          <cell r="K5">
            <v>28574</v>
          </cell>
        </row>
        <row r="6">
          <cell r="A6">
            <v>201.7</v>
          </cell>
          <cell r="B6" t="str">
            <v>DEMOLICION DE PAVIMENTOS, PISOS, ANDENES</v>
          </cell>
          <cell r="C6" t="str">
            <v>M2</v>
          </cell>
          <cell r="D6">
            <v>30134</v>
          </cell>
          <cell r="E6">
            <v>26377</v>
          </cell>
          <cell r="F6">
            <v>26277.9</v>
          </cell>
          <cell r="G6">
            <v>28905.690000000002</v>
          </cell>
          <cell r="H6">
            <v>31045</v>
          </cell>
          <cell r="I6">
            <v>24870</v>
          </cell>
          <cell r="J6">
            <v>29228</v>
          </cell>
          <cell r="K6">
            <v>28574</v>
          </cell>
          <cell r="L6">
            <v>18540</v>
          </cell>
        </row>
        <row r="7">
          <cell r="A7">
            <v>201.16</v>
          </cell>
          <cell r="B7" t="str">
            <v>DEMOLICONES CONCRETO REFORZADO</v>
          </cell>
          <cell r="C7" t="str">
            <v>M3</v>
          </cell>
          <cell r="D7">
            <v>30134</v>
          </cell>
          <cell r="E7">
            <v>26377</v>
          </cell>
          <cell r="F7">
            <v>26277.9</v>
          </cell>
          <cell r="G7">
            <v>28905.690000000002</v>
          </cell>
          <cell r="H7">
            <v>31045</v>
          </cell>
          <cell r="I7">
            <v>24870</v>
          </cell>
          <cell r="J7">
            <v>29228</v>
          </cell>
          <cell r="K7">
            <v>28574</v>
          </cell>
          <cell r="L7">
            <v>51800</v>
          </cell>
        </row>
        <row r="8">
          <cell r="A8">
            <v>210.1</v>
          </cell>
          <cell r="B8" t="str">
            <v>EXCAV. EN ROCA EXPLAN,CANALES,PRESTAMOS</v>
          </cell>
          <cell r="C8" t="str">
            <v>M3</v>
          </cell>
          <cell r="D8">
            <v>5018</v>
          </cell>
          <cell r="E8">
            <v>4432</v>
          </cell>
          <cell r="F8">
            <v>4397.8</v>
          </cell>
          <cell r="G8">
            <v>4837.5800000000008</v>
          </cell>
          <cell r="H8">
            <v>4713</v>
          </cell>
          <cell r="I8">
            <v>5181</v>
          </cell>
          <cell r="J8">
            <v>5525</v>
          </cell>
          <cell r="K8">
            <v>4141</v>
          </cell>
        </row>
        <row r="9">
          <cell r="A9">
            <v>210.2</v>
          </cell>
          <cell r="B9" t="str">
            <v>EXCAV. EN ROCA EXPLAN,CANALES,PRESTAMOS</v>
          </cell>
          <cell r="C9" t="str">
            <v>M3</v>
          </cell>
          <cell r="D9">
            <v>5018</v>
          </cell>
          <cell r="E9">
            <v>4432</v>
          </cell>
          <cell r="F9">
            <v>4397.8</v>
          </cell>
          <cell r="G9">
            <v>4837.5800000000008</v>
          </cell>
          <cell r="H9">
            <v>4713</v>
          </cell>
          <cell r="I9">
            <v>5181</v>
          </cell>
          <cell r="J9">
            <v>5525</v>
          </cell>
          <cell r="K9">
            <v>4141</v>
          </cell>
        </row>
        <row r="10">
          <cell r="A10">
            <v>210.3</v>
          </cell>
          <cell r="B10" t="str">
            <v>EXCAV.MAT COMUN EXPLAN,CANALES,PRESTAMOS</v>
          </cell>
          <cell r="C10" t="str">
            <v>M3</v>
          </cell>
          <cell r="D10">
            <v>2058</v>
          </cell>
          <cell r="E10">
            <v>2383</v>
          </cell>
          <cell r="F10">
            <v>2145</v>
          </cell>
          <cell r="G10">
            <v>2359.5</v>
          </cell>
          <cell r="H10">
            <v>2275</v>
          </cell>
          <cell r="I10">
            <v>1977</v>
          </cell>
          <cell r="J10">
            <v>2058</v>
          </cell>
          <cell r="K10">
            <v>2167</v>
          </cell>
          <cell r="L10">
            <v>6800</v>
          </cell>
        </row>
        <row r="11">
          <cell r="A11">
            <v>210.4</v>
          </cell>
          <cell r="B11" t="str">
            <v>LIMPIEZA DE CANALES</v>
          </cell>
          <cell r="C11" t="str">
            <v>M3</v>
          </cell>
          <cell r="D11">
            <v>2058</v>
          </cell>
          <cell r="E11">
            <v>2383</v>
          </cell>
          <cell r="F11">
            <v>2145</v>
          </cell>
          <cell r="G11">
            <v>2359.5</v>
          </cell>
          <cell r="H11">
            <v>2275</v>
          </cell>
          <cell r="I11">
            <v>1977</v>
          </cell>
          <cell r="J11">
            <v>2058</v>
          </cell>
          <cell r="K11">
            <v>2167</v>
          </cell>
        </row>
        <row r="12">
          <cell r="A12">
            <v>210.5</v>
          </cell>
          <cell r="B12" t="str">
            <v>EXCAV.MAT COMUN EXPLAN,CANALES,PRESTAMOS a mano</v>
          </cell>
          <cell r="C12" t="str">
            <v>M3</v>
          </cell>
          <cell r="D12">
            <v>2058</v>
          </cell>
          <cell r="E12">
            <v>2383</v>
          </cell>
          <cell r="F12">
            <v>2145</v>
          </cell>
          <cell r="G12">
            <v>2359.5</v>
          </cell>
          <cell r="H12">
            <v>2275</v>
          </cell>
          <cell r="I12">
            <v>1977</v>
          </cell>
          <cell r="J12">
            <v>2058</v>
          </cell>
          <cell r="K12">
            <v>2167</v>
          </cell>
          <cell r="L12">
            <v>22914</v>
          </cell>
        </row>
        <row r="13">
          <cell r="A13">
            <v>211</v>
          </cell>
          <cell r="B13" t="str">
            <v>REMOCION DE DERRUMBES</v>
          </cell>
          <cell r="C13" t="str">
            <v>M3</v>
          </cell>
          <cell r="D13">
            <v>2805</v>
          </cell>
          <cell r="E13">
            <v>2980</v>
          </cell>
          <cell r="F13">
            <v>2869.9</v>
          </cell>
          <cell r="G13">
            <v>3156.8900000000003</v>
          </cell>
          <cell r="H13">
            <v>2964</v>
          </cell>
          <cell r="I13">
            <v>2314</v>
          </cell>
          <cell r="J13">
            <v>2661</v>
          </cell>
          <cell r="K13">
            <v>2427</v>
          </cell>
        </row>
        <row r="14">
          <cell r="A14">
            <v>220</v>
          </cell>
          <cell r="B14" t="str">
            <v>TERRAPLEN</v>
          </cell>
          <cell r="C14" t="str">
            <v>M3</v>
          </cell>
          <cell r="D14">
            <v>2405</v>
          </cell>
          <cell r="E14">
            <v>2718</v>
          </cell>
          <cell r="F14">
            <v>2312.1999999999998</v>
          </cell>
          <cell r="G14">
            <v>2543.42</v>
          </cell>
          <cell r="H14">
            <v>2383</v>
          </cell>
          <cell r="I14">
            <v>2280</v>
          </cell>
          <cell r="J14">
            <v>2600</v>
          </cell>
          <cell r="K14">
            <v>2492</v>
          </cell>
        </row>
        <row r="15">
          <cell r="A15">
            <v>310</v>
          </cell>
          <cell r="B15" t="str">
            <v>CONFORM. CALZ EXIST.(Compactada sin mat)</v>
          </cell>
          <cell r="C15" t="str">
            <v>M2</v>
          </cell>
          <cell r="D15">
            <v>187</v>
          </cell>
          <cell r="E15">
            <v>205</v>
          </cell>
          <cell r="F15">
            <v>195.8</v>
          </cell>
          <cell r="G15">
            <v>215.38000000000002</v>
          </cell>
          <cell r="H15">
            <v>185</v>
          </cell>
          <cell r="I15">
            <v>160</v>
          </cell>
          <cell r="J15">
            <v>200</v>
          </cell>
          <cell r="K15">
            <v>185</v>
          </cell>
        </row>
        <row r="16">
          <cell r="A16">
            <v>311</v>
          </cell>
          <cell r="B16" t="str">
            <v>AFIRMADO</v>
          </cell>
          <cell r="C16" t="str">
            <v>M3</v>
          </cell>
          <cell r="D16">
            <v>20004</v>
          </cell>
          <cell r="E16">
            <v>40694</v>
          </cell>
          <cell r="F16">
            <v>33423.5</v>
          </cell>
          <cell r="G16">
            <v>36765.850000000006</v>
          </cell>
          <cell r="H16">
            <v>44339</v>
          </cell>
          <cell r="I16">
            <v>38432</v>
          </cell>
          <cell r="J16">
            <v>24337</v>
          </cell>
          <cell r="K16">
            <v>24847</v>
          </cell>
        </row>
        <row r="17">
          <cell r="A17">
            <v>311.10000000000002</v>
          </cell>
          <cell r="B17" t="str">
            <v>BACHEO CON MATERIAL DE AFIRMADO</v>
          </cell>
          <cell r="C17" t="str">
            <v>M3</v>
          </cell>
          <cell r="D17">
            <v>20004</v>
          </cell>
          <cell r="E17">
            <v>40694</v>
          </cell>
          <cell r="F17">
            <v>33423.5</v>
          </cell>
          <cell r="G17">
            <v>36765.850000000006</v>
          </cell>
          <cell r="H17">
            <v>44339</v>
          </cell>
          <cell r="I17">
            <v>38432</v>
          </cell>
          <cell r="J17">
            <v>24337</v>
          </cell>
          <cell r="K17">
            <v>24847</v>
          </cell>
        </row>
        <row r="18">
          <cell r="A18">
            <v>311.2</v>
          </cell>
          <cell r="B18" t="str">
            <v>RELLENO CON MATERIAL DE AFIRMADO</v>
          </cell>
          <cell r="C18" t="str">
            <v>M3</v>
          </cell>
          <cell r="D18">
            <v>20004</v>
          </cell>
          <cell r="E18">
            <v>40694</v>
          </cell>
          <cell r="F18">
            <v>33423.5</v>
          </cell>
          <cell r="G18">
            <v>36765.850000000006</v>
          </cell>
          <cell r="H18">
            <v>44339</v>
          </cell>
          <cell r="I18">
            <v>38432</v>
          </cell>
          <cell r="J18">
            <v>24337</v>
          </cell>
          <cell r="K18">
            <v>24847</v>
          </cell>
        </row>
        <row r="19">
          <cell r="A19">
            <v>320.2</v>
          </cell>
          <cell r="B19" t="str">
            <v>SUBBASE GRANULAR</v>
          </cell>
          <cell r="C19" t="str">
            <v>M3</v>
          </cell>
          <cell r="D19">
            <v>32435</v>
          </cell>
          <cell r="E19">
            <v>27157</v>
          </cell>
          <cell r="F19">
            <v>30005.8</v>
          </cell>
          <cell r="G19">
            <v>33006.380000000005</v>
          </cell>
          <cell r="H19">
            <v>53517</v>
          </cell>
          <cell r="I19">
            <v>47596</v>
          </cell>
          <cell r="J19">
            <v>35263</v>
          </cell>
          <cell r="K19">
            <v>29142</v>
          </cell>
        </row>
        <row r="20">
          <cell r="A20">
            <v>320.3</v>
          </cell>
          <cell r="B20" t="str">
            <v>SUBBASE GRANULAR</v>
          </cell>
          <cell r="C20" t="str">
            <v>M3</v>
          </cell>
          <cell r="D20">
            <v>23500</v>
          </cell>
          <cell r="E20">
            <v>23500</v>
          </cell>
          <cell r="F20">
            <v>25850</v>
          </cell>
          <cell r="G20">
            <v>28435.000000000004</v>
          </cell>
          <cell r="H20">
            <v>23500</v>
          </cell>
          <cell r="I20">
            <v>23500</v>
          </cell>
          <cell r="J20">
            <v>23500</v>
          </cell>
          <cell r="K20">
            <v>23500</v>
          </cell>
          <cell r="L20">
            <v>54450</v>
          </cell>
        </row>
        <row r="21">
          <cell r="A21">
            <v>320.39999999999998</v>
          </cell>
          <cell r="B21" t="str">
            <v>SUBBASE GRANULAR PARA BACHEO</v>
          </cell>
          <cell r="C21" t="str">
            <v>M3</v>
          </cell>
          <cell r="D21">
            <v>46183</v>
          </cell>
          <cell r="E21">
            <v>45899</v>
          </cell>
          <cell r="F21">
            <v>45230.9</v>
          </cell>
          <cell r="G21">
            <v>49753.990000000005</v>
          </cell>
          <cell r="H21">
            <v>65039</v>
          </cell>
          <cell r="I21">
            <v>58780</v>
          </cell>
          <cell r="J21">
            <v>46690</v>
          </cell>
          <cell r="K21">
            <v>42933</v>
          </cell>
        </row>
        <row r="22">
          <cell r="A22">
            <v>330.1</v>
          </cell>
          <cell r="B22" t="str">
            <v>BASE GRANULAR</v>
          </cell>
          <cell r="C22" t="str">
            <v>M3</v>
          </cell>
          <cell r="D22">
            <v>42754</v>
          </cell>
          <cell r="E22">
            <v>40694</v>
          </cell>
          <cell r="F22">
            <v>38294.300000000003</v>
          </cell>
          <cell r="G22">
            <v>42123.73</v>
          </cell>
          <cell r="H22">
            <v>60589</v>
          </cell>
          <cell r="I22">
            <v>38974</v>
          </cell>
          <cell r="J22">
            <v>51150</v>
          </cell>
          <cell r="K22">
            <v>32972</v>
          </cell>
          <cell r="L22">
            <v>37850</v>
          </cell>
        </row>
        <row r="23">
          <cell r="A23">
            <v>330.2</v>
          </cell>
          <cell r="B23" t="str">
            <v>BASE GRANULAR PARA BACHEO</v>
          </cell>
          <cell r="C23" t="str">
            <v>M3</v>
          </cell>
          <cell r="D23">
            <v>57558</v>
          </cell>
          <cell r="E23">
            <v>60524</v>
          </cell>
          <cell r="F23">
            <v>54569.9</v>
          </cell>
          <cell r="G23">
            <v>60026.890000000007</v>
          </cell>
          <cell r="H23">
            <v>73164</v>
          </cell>
          <cell r="I23">
            <v>51061</v>
          </cell>
          <cell r="J23">
            <v>63752</v>
          </cell>
          <cell r="K23">
            <v>47808</v>
          </cell>
        </row>
        <row r="24">
          <cell r="A24">
            <v>330.3</v>
          </cell>
          <cell r="B24" t="str">
            <v>BASE TRITURADA</v>
          </cell>
          <cell r="C24" t="str">
            <v>M3</v>
          </cell>
          <cell r="E24">
            <v>72975</v>
          </cell>
          <cell r="F24">
            <v>0</v>
          </cell>
          <cell r="G24">
            <v>0</v>
          </cell>
        </row>
        <row r="25">
          <cell r="A25">
            <v>341.3</v>
          </cell>
          <cell r="B25" t="str">
            <v>BASE ESTAB. FRES-CEM(3%) BASE GRANULAR(10%)</v>
          </cell>
          <cell r="C25" t="str">
            <v>M3</v>
          </cell>
          <cell r="D25">
            <v>57558</v>
          </cell>
          <cell r="E25">
            <v>60524</v>
          </cell>
          <cell r="F25">
            <v>79127</v>
          </cell>
          <cell r="G25">
            <v>87039.700000000012</v>
          </cell>
          <cell r="H25">
            <v>73164</v>
          </cell>
          <cell r="I25">
            <v>51061</v>
          </cell>
          <cell r="J25">
            <v>63752</v>
          </cell>
          <cell r="K25">
            <v>47808</v>
          </cell>
          <cell r="L25">
            <v>54465</v>
          </cell>
        </row>
        <row r="26">
          <cell r="A26">
            <v>411.2</v>
          </cell>
          <cell r="B26" t="str">
            <v>EMULSION ASFALTICA DE ROTURA LENTA CRL-1</v>
          </cell>
          <cell r="C26" t="str">
            <v>LT</v>
          </cell>
          <cell r="F26">
            <v>0</v>
          </cell>
          <cell r="G26">
            <v>0</v>
          </cell>
          <cell r="J26">
            <v>420</v>
          </cell>
        </row>
        <row r="27">
          <cell r="A27">
            <v>413.1</v>
          </cell>
          <cell r="B27" t="str">
            <v>EXCAVACION PARA REPARACION PAV. EXISTEN.</v>
          </cell>
          <cell r="C27" t="str">
            <v>M3</v>
          </cell>
          <cell r="D27">
            <v>19965</v>
          </cell>
          <cell r="E27">
            <v>20613</v>
          </cell>
          <cell r="F27">
            <v>20078.3</v>
          </cell>
          <cell r="G27">
            <v>22086.13</v>
          </cell>
          <cell r="H27">
            <v>20657</v>
          </cell>
          <cell r="I27">
            <v>16873</v>
          </cell>
          <cell r="J27">
            <v>19954</v>
          </cell>
          <cell r="K27">
            <v>19906</v>
          </cell>
          <cell r="L27">
            <v>35000</v>
          </cell>
        </row>
        <row r="28">
          <cell r="A28">
            <v>420</v>
          </cell>
          <cell r="B28" t="str">
            <v>IMPRIMACION (EMULSION)</v>
          </cell>
          <cell r="C28" t="str">
            <v>M2</v>
          </cell>
          <cell r="D28">
            <v>646</v>
          </cell>
          <cell r="E28">
            <v>1222</v>
          </cell>
          <cell r="F28">
            <v>887.7</v>
          </cell>
          <cell r="G28">
            <v>976.47000000000014</v>
          </cell>
          <cell r="H28">
            <v>580</v>
          </cell>
          <cell r="I28">
            <v>473</v>
          </cell>
          <cell r="J28">
            <v>560</v>
          </cell>
          <cell r="K28">
            <v>477</v>
          </cell>
          <cell r="L28">
            <v>1210</v>
          </cell>
        </row>
        <row r="29">
          <cell r="A29">
            <v>421</v>
          </cell>
          <cell r="B29" t="str">
            <v>RIEGO DE LIGA</v>
          </cell>
          <cell r="C29" t="str">
            <v>M2</v>
          </cell>
          <cell r="D29">
            <v>332</v>
          </cell>
          <cell r="E29">
            <v>426</v>
          </cell>
          <cell r="F29">
            <v>314.60000000000002</v>
          </cell>
          <cell r="G29">
            <v>346.06000000000006</v>
          </cell>
          <cell r="H29">
            <v>377</v>
          </cell>
          <cell r="I29">
            <v>475</v>
          </cell>
          <cell r="J29">
            <v>381</v>
          </cell>
          <cell r="K29">
            <v>242</v>
          </cell>
          <cell r="L29">
            <v>968</v>
          </cell>
          <cell r="M29">
            <v>570</v>
          </cell>
        </row>
        <row r="30">
          <cell r="A30">
            <v>421.1</v>
          </cell>
          <cell r="B30" t="str">
            <v>RIEGO DE LIGA (CEMENTO ASFALTICO)</v>
          </cell>
          <cell r="C30" t="str">
            <v>M2</v>
          </cell>
          <cell r="D30">
            <v>332</v>
          </cell>
          <cell r="E30">
            <v>426</v>
          </cell>
          <cell r="F30">
            <v>314.60000000000002</v>
          </cell>
          <cell r="G30">
            <v>346.06000000000006</v>
          </cell>
          <cell r="H30">
            <v>377</v>
          </cell>
          <cell r="I30">
            <v>475</v>
          </cell>
          <cell r="J30">
            <v>381</v>
          </cell>
          <cell r="K30">
            <v>242</v>
          </cell>
        </row>
        <row r="31">
          <cell r="A31">
            <v>421.2</v>
          </cell>
          <cell r="B31" t="str">
            <v>RIEGO DE LIGA (EMULSION)</v>
          </cell>
          <cell r="C31" t="str">
            <v>M2</v>
          </cell>
          <cell r="D31">
            <v>430</v>
          </cell>
          <cell r="E31">
            <v>758</v>
          </cell>
          <cell r="F31">
            <v>565.4</v>
          </cell>
          <cell r="G31">
            <v>621.94000000000005</v>
          </cell>
          <cell r="H31">
            <v>397</v>
          </cell>
          <cell r="I31">
            <v>341</v>
          </cell>
          <cell r="J31">
            <v>400</v>
          </cell>
          <cell r="K31">
            <v>346</v>
          </cell>
        </row>
        <row r="32">
          <cell r="A32">
            <v>430</v>
          </cell>
          <cell r="B32" t="str">
            <v>TRATAMIENTO SUPERFICIAL SIMPLE</v>
          </cell>
          <cell r="C32" t="str">
            <v>M2</v>
          </cell>
          <cell r="D32">
            <v>2947</v>
          </cell>
          <cell r="E32">
            <v>3903</v>
          </cell>
          <cell r="F32">
            <v>3339.6</v>
          </cell>
          <cell r="G32">
            <v>3673.5600000000004</v>
          </cell>
          <cell r="H32">
            <v>2661</v>
          </cell>
          <cell r="I32">
            <v>2467</v>
          </cell>
          <cell r="J32">
            <v>2626</v>
          </cell>
          <cell r="K32">
            <v>2262</v>
          </cell>
        </row>
        <row r="33">
          <cell r="A33">
            <v>431</v>
          </cell>
          <cell r="B33" t="str">
            <v>TRATAMIENTO SUPERFICIAL DOBLE</v>
          </cell>
          <cell r="C33" t="str">
            <v>M2</v>
          </cell>
          <cell r="D33">
            <v>4729</v>
          </cell>
          <cell r="E33">
            <v>6887</v>
          </cell>
          <cell r="F33">
            <v>5562.7</v>
          </cell>
          <cell r="G33">
            <v>6118.97</v>
          </cell>
          <cell r="H33">
            <v>4141</v>
          </cell>
          <cell r="I33">
            <v>3778</v>
          </cell>
          <cell r="J33">
            <v>4047</v>
          </cell>
          <cell r="K33">
            <v>3345</v>
          </cell>
        </row>
        <row r="34">
          <cell r="A34">
            <v>432</v>
          </cell>
          <cell r="B34" t="str">
            <v>SELLO ARENA - EMULSION</v>
          </cell>
          <cell r="C34" t="str">
            <v>M2</v>
          </cell>
          <cell r="D34">
            <v>1834</v>
          </cell>
          <cell r="E34">
            <v>2133</v>
          </cell>
          <cell r="F34">
            <v>1920.6</v>
          </cell>
          <cell r="G34">
            <v>2112.66</v>
          </cell>
          <cell r="H34">
            <v>1507</v>
          </cell>
          <cell r="I34">
            <v>1360</v>
          </cell>
          <cell r="J34">
            <v>1620</v>
          </cell>
          <cell r="K34">
            <v>1364</v>
          </cell>
        </row>
        <row r="35">
          <cell r="A35">
            <v>432.1</v>
          </cell>
          <cell r="B35" t="str">
            <v>SELLO EMULSION CRML, rompimiento lento</v>
          </cell>
          <cell r="C35" t="str">
            <v>M2</v>
          </cell>
          <cell r="D35">
            <v>1834</v>
          </cell>
          <cell r="E35">
            <v>2133</v>
          </cell>
          <cell r="F35">
            <v>1920.6</v>
          </cell>
          <cell r="G35">
            <v>2112.66</v>
          </cell>
          <cell r="H35">
            <v>1507</v>
          </cell>
          <cell r="I35">
            <v>1360</v>
          </cell>
          <cell r="J35">
            <v>1620</v>
          </cell>
          <cell r="K35">
            <v>1364</v>
          </cell>
          <cell r="L35">
            <v>1000</v>
          </cell>
        </row>
        <row r="36">
          <cell r="A36">
            <v>433</v>
          </cell>
          <cell r="B36" t="str">
            <v>LECHADA ASFALTICA</v>
          </cell>
          <cell r="C36" t="str">
            <v>M2</v>
          </cell>
          <cell r="D36">
            <v>6299</v>
          </cell>
          <cell r="E36">
            <v>6634</v>
          </cell>
          <cell r="F36">
            <v>6972.9</v>
          </cell>
          <cell r="G36">
            <v>7670.1900000000005</v>
          </cell>
          <cell r="H36">
            <v>5708</v>
          </cell>
          <cell r="I36">
            <v>5428</v>
          </cell>
          <cell r="J36">
            <v>5517</v>
          </cell>
          <cell r="K36">
            <v>4134</v>
          </cell>
        </row>
        <row r="37">
          <cell r="A37">
            <v>440.1</v>
          </cell>
          <cell r="B37" t="str">
            <v>MEZCLA DENSA EN FRIO</v>
          </cell>
          <cell r="C37" t="str">
            <v>M3</v>
          </cell>
          <cell r="D37">
            <v>176355</v>
          </cell>
          <cell r="E37">
            <v>200444</v>
          </cell>
          <cell r="F37">
            <v>202221.8</v>
          </cell>
          <cell r="G37">
            <v>222443.98</v>
          </cell>
          <cell r="H37">
            <v>199896</v>
          </cell>
          <cell r="I37">
            <v>199779</v>
          </cell>
          <cell r="J37">
            <v>208671</v>
          </cell>
          <cell r="K37">
            <v>143585</v>
          </cell>
        </row>
        <row r="38">
          <cell r="A38">
            <v>440.2</v>
          </cell>
          <cell r="B38" t="str">
            <v>MEZCLA DENSA EN FRIO</v>
          </cell>
          <cell r="C38" t="str">
            <v>M3</v>
          </cell>
          <cell r="D38">
            <v>176355</v>
          </cell>
          <cell r="E38">
            <v>200444</v>
          </cell>
          <cell r="F38">
            <v>202221.8</v>
          </cell>
          <cell r="G38">
            <v>222443.98</v>
          </cell>
          <cell r="H38">
            <v>199896</v>
          </cell>
          <cell r="I38">
            <v>199779</v>
          </cell>
          <cell r="J38">
            <v>208671</v>
          </cell>
          <cell r="K38">
            <v>143585</v>
          </cell>
        </row>
        <row r="39">
          <cell r="A39">
            <v>440.3</v>
          </cell>
          <cell r="B39" t="str">
            <v>MEZCLA DENSA EN FRIO</v>
          </cell>
          <cell r="C39" t="str">
            <v>M3</v>
          </cell>
          <cell r="D39">
            <v>176355</v>
          </cell>
          <cell r="E39">
            <v>200444</v>
          </cell>
          <cell r="F39">
            <v>202221.8</v>
          </cell>
          <cell r="G39">
            <v>222443.98</v>
          </cell>
          <cell r="H39">
            <v>199896</v>
          </cell>
          <cell r="I39">
            <v>199779</v>
          </cell>
          <cell r="J39">
            <v>208671</v>
          </cell>
          <cell r="K39">
            <v>143585</v>
          </cell>
        </row>
        <row r="40">
          <cell r="A40">
            <v>440.5</v>
          </cell>
          <cell r="B40" t="str">
            <v>MEZCLA DENSA EN FRIO PARA BACHEO</v>
          </cell>
          <cell r="C40" t="str">
            <v>M3</v>
          </cell>
          <cell r="D40">
            <v>180881</v>
          </cell>
          <cell r="E40">
            <v>204166</v>
          </cell>
          <cell r="F40">
            <v>206720.8</v>
          </cell>
          <cell r="G40">
            <v>227392.88</v>
          </cell>
          <cell r="H40">
            <v>203841</v>
          </cell>
          <cell r="I40">
            <v>202683</v>
          </cell>
          <cell r="J40">
            <v>213759</v>
          </cell>
          <cell r="K40">
            <v>147358</v>
          </cell>
        </row>
        <row r="41">
          <cell r="A41">
            <v>450.5</v>
          </cell>
          <cell r="B41" t="str">
            <v>PARCHEO CON MEZCLA DENSA EN CALIENTE</v>
          </cell>
          <cell r="C41" t="str">
            <v>M3</v>
          </cell>
          <cell r="D41">
            <v>192930</v>
          </cell>
          <cell r="E41">
            <v>200444</v>
          </cell>
          <cell r="F41">
            <v>211516.79999999999</v>
          </cell>
          <cell r="G41">
            <v>232668.48</v>
          </cell>
          <cell r="H41">
            <v>207696</v>
          </cell>
          <cell r="I41">
            <v>242679</v>
          </cell>
          <cell r="J41">
            <v>231746</v>
          </cell>
          <cell r="K41">
            <v>145860</v>
          </cell>
        </row>
        <row r="42">
          <cell r="A42">
            <v>450.6</v>
          </cell>
          <cell r="B42" t="str">
            <v>MEZCLA DENSA EN CALIENTE</v>
          </cell>
          <cell r="C42" t="str">
            <v>M3</v>
          </cell>
          <cell r="D42">
            <v>192930</v>
          </cell>
          <cell r="E42">
            <v>200444</v>
          </cell>
          <cell r="F42">
            <v>211516.79999999999</v>
          </cell>
          <cell r="G42">
            <v>232668.48</v>
          </cell>
          <cell r="H42">
            <v>207696</v>
          </cell>
          <cell r="I42">
            <v>242679</v>
          </cell>
          <cell r="J42">
            <v>231746</v>
          </cell>
          <cell r="K42">
            <v>145860</v>
          </cell>
          <cell r="L42">
            <v>190271</v>
          </cell>
          <cell r="M42">
            <v>209300</v>
          </cell>
        </row>
        <row r="43">
          <cell r="A43">
            <v>450.7</v>
          </cell>
          <cell r="B43" t="str">
            <v>MEZCLA DENSA EN CALIENTE</v>
          </cell>
          <cell r="C43" t="str">
            <v>M3</v>
          </cell>
          <cell r="D43">
            <v>192930</v>
          </cell>
          <cell r="E43">
            <v>200444</v>
          </cell>
          <cell r="F43">
            <v>211516.79999999999</v>
          </cell>
          <cell r="G43">
            <v>232668.48</v>
          </cell>
          <cell r="H43">
            <v>207696</v>
          </cell>
          <cell r="I43">
            <v>242679</v>
          </cell>
          <cell r="J43">
            <v>231746</v>
          </cell>
          <cell r="K43">
            <v>145860</v>
          </cell>
          <cell r="L43">
            <v>186875</v>
          </cell>
          <cell r="M43">
            <v>205600</v>
          </cell>
        </row>
        <row r="44">
          <cell r="A44">
            <v>450.8</v>
          </cell>
          <cell r="B44" t="str">
            <v>MEZCLA DENSA EN CALIENTE</v>
          </cell>
          <cell r="C44" t="str">
            <v>M3</v>
          </cell>
          <cell r="D44">
            <v>192930</v>
          </cell>
          <cell r="E44">
            <v>200444</v>
          </cell>
          <cell r="F44">
            <v>211516.79999999999</v>
          </cell>
          <cell r="G44">
            <v>232668.48</v>
          </cell>
          <cell r="H44">
            <v>207696</v>
          </cell>
          <cell r="I44">
            <v>242679</v>
          </cell>
          <cell r="J44">
            <v>231746</v>
          </cell>
          <cell r="K44">
            <v>145860</v>
          </cell>
        </row>
        <row r="45">
          <cell r="A45">
            <v>450.11</v>
          </cell>
          <cell r="B45" t="str">
            <v>MEZCLA DENSA EN CALIENTE PARA BACHEO</v>
          </cell>
          <cell r="C45" t="str">
            <v>M3</v>
          </cell>
          <cell r="D45">
            <v>198283</v>
          </cell>
          <cell r="E45">
            <v>206058</v>
          </cell>
          <cell r="F45">
            <v>217730.7</v>
          </cell>
          <cell r="G45">
            <v>239503.77000000002</v>
          </cell>
          <cell r="H45">
            <v>214079</v>
          </cell>
          <cell r="I45">
            <v>250271</v>
          </cell>
          <cell r="J45">
            <v>239028</v>
          </cell>
          <cell r="K45">
            <v>149205</v>
          </cell>
        </row>
        <row r="46">
          <cell r="A46">
            <v>450.12</v>
          </cell>
          <cell r="B46" t="str">
            <v>MEZCLA DENSA EN CALIENTE PARA BACHEO</v>
          </cell>
          <cell r="C46" t="str">
            <v>M3</v>
          </cell>
          <cell r="D46">
            <v>198283</v>
          </cell>
          <cell r="E46">
            <v>206058</v>
          </cell>
          <cell r="F46">
            <v>217730.7</v>
          </cell>
          <cell r="G46">
            <v>239503.77000000002</v>
          </cell>
          <cell r="H46">
            <v>214079</v>
          </cell>
          <cell r="I46">
            <v>250271</v>
          </cell>
          <cell r="J46">
            <v>239028</v>
          </cell>
          <cell r="K46">
            <v>149205</v>
          </cell>
        </row>
        <row r="47">
          <cell r="A47">
            <v>450.13</v>
          </cell>
          <cell r="B47" t="str">
            <v>MEZCLA DENSA EN CALIENTE</v>
          </cell>
          <cell r="C47" t="str">
            <v>M3</v>
          </cell>
          <cell r="D47">
            <v>192930</v>
          </cell>
          <cell r="E47">
            <v>200444</v>
          </cell>
          <cell r="F47">
            <v>211516.79999999999</v>
          </cell>
          <cell r="G47">
            <v>232668.48</v>
          </cell>
          <cell r="H47">
            <v>207696</v>
          </cell>
          <cell r="I47">
            <v>242679</v>
          </cell>
          <cell r="J47">
            <v>231746</v>
          </cell>
          <cell r="K47">
            <v>145860</v>
          </cell>
        </row>
        <row r="48">
          <cell r="A48">
            <v>450.14</v>
          </cell>
          <cell r="B48" t="str">
            <v>MEZCLA DENSA EN CALIENTE</v>
          </cell>
          <cell r="C48" t="str">
            <v>M3</v>
          </cell>
          <cell r="D48">
            <v>192930</v>
          </cell>
          <cell r="E48">
            <v>200444</v>
          </cell>
          <cell r="F48">
            <v>211516.79999999999</v>
          </cell>
          <cell r="G48">
            <v>232668.48</v>
          </cell>
          <cell r="H48">
            <v>207696</v>
          </cell>
          <cell r="I48">
            <v>242679</v>
          </cell>
          <cell r="J48">
            <v>231746</v>
          </cell>
          <cell r="K48">
            <v>145860</v>
          </cell>
          <cell r="L48">
            <v>242000</v>
          </cell>
        </row>
        <row r="49">
          <cell r="A49">
            <v>450.15</v>
          </cell>
          <cell r="B49" t="str">
            <v>MEZCLA DENSA EN CALIENTE</v>
          </cell>
          <cell r="C49" t="str">
            <v>M3</v>
          </cell>
          <cell r="D49">
            <v>192930</v>
          </cell>
          <cell r="E49">
            <v>200444</v>
          </cell>
          <cell r="F49">
            <v>211516.79999999999</v>
          </cell>
          <cell r="G49">
            <v>232668.48</v>
          </cell>
          <cell r="H49">
            <v>207696</v>
          </cell>
          <cell r="I49">
            <v>242679</v>
          </cell>
          <cell r="J49">
            <v>231746</v>
          </cell>
          <cell r="K49">
            <v>145860</v>
          </cell>
          <cell r="L49">
            <v>242000</v>
          </cell>
        </row>
        <row r="50">
          <cell r="A50">
            <v>450.16</v>
          </cell>
          <cell r="B50" t="str">
            <v>PARCHEO CON MEZCLA DENSA EN CALIENTE</v>
          </cell>
          <cell r="C50" t="str">
            <v>M3</v>
          </cell>
          <cell r="D50">
            <v>192930</v>
          </cell>
          <cell r="E50">
            <v>200444</v>
          </cell>
          <cell r="F50">
            <v>211516.79999999999</v>
          </cell>
          <cell r="G50">
            <v>232668.48</v>
          </cell>
          <cell r="H50">
            <v>207696</v>
          </cell>
          <cell r="I50">
            <v>242679</v>
          </cell>
          <cell r="J50">
            <v>231746</v>
          </cell>
          <cell r="K50">
            <v>145860</v>
          </cell>
          <cell r="L50">
            <v>295000</v>
          </cell>
        </row>
        <row r="51">
          <cell r="A51">
            <v>450.17</v>
          </cell>
          <cell r="B51" t="str">
            <v>MEZCLA DENSA EN CALIENTE MDC-2</v>
          </cell>
          <cell r="C51" t="str">
            <v>M3</v>
          </cell>
          <cell r="D51">
            <v>192930</v>
          </cell>
          <cell r="E51">
            <v>200444</v>
          </cell>
          <cell r="F51">
            <v>211516.79999999999</v>
          </cell>
          <cell r="G51">
            <v>232668.48</v>
          </cell>
          <cell r="H51">
            <v>207696</v>
          </cell>
          <cell r="I51">
            <v>242679</v>
          </cell>
          <cell r="J51">
            <v>231746</v>
          </cell>
          <cell r="K51">
            <v>145860</v>
          </cell>
          <cell r="L51">
            <v>285000</v>
          </cell>
        </row>
        <row r="52">
          <cell r="A52">
            <v>450.18</v>
          </cell>
          <cell r="B52" t="str">
            <v>MEZCLA DENSA EN CALIENTE MDC-2</v>
          </cell>
          <cell r="C52" t="str">
            <v>M3</v>
          </cell>
          <cell r="D52">
            <v>192930</v>
          </cell>
          <cell r="E52">
            <v>200444</v>
          </cell>
          <cell r="F52">
            <v>211516.79999999999</v>
          </cell>
          <cell r="G52">
            <v>232668.48</v>
          </cell>
          <cell r="H52">
            <v>207696</v>
          </cell>
          <cell r="I52">
            <v>242679</v>
          </cell>
          <cell r="J52">
            <v>231746</v>
          </cell>
          <cell r="K52">
            <v>145860</v>
          </cell>
        </row>
        <row r="53">
          <cell r="A53">
            <v>450.19</v>
          </cell>
          <cell r="B53" t="str">
            <v>MEZCLA DENSA EN CALIENTE MDC-2</v>
          </cell>
          <cell r="C53" t="str">
            <v>M3</v>
          </cell>
          <cell r="D53">
            <v>192930</v>
          </cell>
          <cell r="E53">
            <v>200444</v>
          </cell>
          <cell r="F53">
            <v>211516.79999999999</v>
          </cell>
          <cell r="G53">
            <v>232668.48</v>
          </cell>
          <cell r="H53">
            <v>207696</v>
          </cell>
          <cell r="I53">
            <v>242679</v>
          </cell>
          <cell r="J53">
            <v>231746</v>
          </cell>
          <cell r="K53">
            <v>145860</v>
          </cell>
        </row>
        <row r="54">
          <cell r="A54">
            <v>450.21</v>
          </cell>
          <cell r="B54" t="str">
            <v>MEZCLA DENSA EN CALIENTE MDC-3</v>
          </cell>
          <cell r="C54" t="str">
            <v>M3</v>
          </cell>
          <cell r="D54">
            <v>192930</v>
          </cell>
          <cell r="E54">
            <v>200444</v>
          </cell>
          <cell r="F54">
            <v>211516.79999999999</v>
          </cell>
          <cell r="G54">
            <v>232668.48</v>
          </cell>
          <cell r="H54">
            <v>207696</v>
          </cell>
          <cell r="I54">
            <v>242679</v>
          </cell>
          <cell r="J54">
            <v>231746</v>
          </cell>
          <cell r="K54">
            <v>145860</v>
          </cell>
          <cell r="L54">
            <v>299000</v>
          </cell>
        </row>
        <row r="55">
          <cell r="A55">
            <v>450.22</v>
          </cell>
          <cell r="B55" t="str">
            <v>PARCHEO CON MEZCLA DENSA EN CALIENTE</v>
          </cell>
          <cell r="C55" t="str">
            <v>M3</v>
          </cell>
          <cell r="D55">
            <v>192930</v>
          </cell>
          <cell r="E55">
            <v>200444</v>
          </cell>
          <cell r="F55">
            <v>211516.79999999999</v>
          </cell>
          <cell r="G55">
            <v>232668.48</v>
          </cell>
          <cell r="H55">
            <v>207696</v>
          </cell>
          <cell r="I55">
            <v>242679</v>
          </cell>
          <cell r="J55">
            <v>231746</v>
          </cell>
          <cell r="K55">
            <v>145860</v>
          </cell>
        </row>
        <row r="56">
          <cell r="A56">
            <v>450.23</v>
          </cell>
          <cell r="B56" t="str">
            <v>MEZCLA DENSA EN CALIENTE MDC-1</v>
          </cell>
          <cell r="C56" t="str">
            <v>M3</v>
          </cell>
          <cell r="D56">
            <v>192930</v>
          </cell>
          <cell r="E56">
            <v>200444</v>
          </cell>
          <cell r="F56">
            <v>211516.79999999999</v>
          </cell>
          <cell r="G56">
            <v>232668.48</v>
          </cell>
          <cell r="H56">
            <v>207696</v>
          </cell>
          <cell r="I56">
            <v>242679</v>
          </cell>
          <cell r="J56">
            <v>231746</v>
          </cell>
          <cell r="K56">
            <v>145860</v>
          </cell>
          <cell r="L56">
            <v>280000</v>
          </cell>
        </row>
        <row r="57">
          <cell r="A57">
            <v>450.24</v>
          </cell>
          <cell r="B57" t="str">
            <v>MEZCLA DENSA EN CALIENTE MDC-2</v>
          </cell>
          <cell r="C57" t="str">
            <v>M3</v>
          </cell>
          <cell r="D57">
            <v>192930</v>
          </cell>
          <cell r="E57">
            <v>200444</v>
          </cell>
          <cell r="F57">
            <v>211516.79999999999</v>
          </cell>
          <cell r="G57">
            <v>232668.48</v>
          </cell>
          <cell r="H57">
            <v>207696</v>
          </cell>
          <cell r="I57">
            <v>242679</v>
          </cell>
          <cell r="J57">
            <v>231746</v>
          </cell>
          <cell r="K57">
            <v>145860</v>
          </cell>
          <cell r="L57">
            <v>289000</v>
          </cell>
        </row>
        <row r="58">
          <cell r="A58">
            <v>450.26</v>
          </cell>
          <cell r="B58" t="str">
            <v>MEZCLA DENSA EN CALIENTE MDC-2 PARA BACHEO</v>
          </cell>
          <cell r="C58" t="str">
            <v>M3</v>
          </cell>
          <cell r="D58">
            <v>192930</v>
          </cell>
          <cell r="E58">
            <v>200444</v>
          </cell>
          <cell r="F58">
            <v>211516.79999999999</v>
          </cell>
          <cell r="G58">
            <v>232668.48</v>
          </cell>
          <cell r="H58">
            <v>207696</v>
          </cell>
          <cell r="I58">
            <v>242679</v>
          </cell>
          <cell r="J58">
            <v>231746</v>
          </cell>
          <cell r="K58">
            <v>145860</v>
          </cell>
        </row>
        <row r="59">
          <cell r="A59">
            <v>450.27</v>
          </cell>
          <cell r="B59" t="str">
            <v>MEZCLA DENSA EN CALIENTE MDC-1</v>
          </cell>
          <cell r="C59" t="str">
            <v>M3</v>
          </cell>
          <cell r="D59">
            <v>192930</v>
          </cell>
          <cell r="E59">
            <v>200444</v>
          </cell>
          <cell r="F59">
            <v>211516.79999999999</v>
          </cell>
          <cell r="G59">
            <v>232668.48</v>
          </cell>
          <cell r="H59">
            <v>207696</v>
          </cell>
          <cell r="I59">
            <v>242679</v>
          </cell>
          <cell r="J59">
            <v>231746</v>
          </cell>
          <cell r="K59">
            <v>145860</v>
          </cell>
          <cell r="L59">
            <v>280000</v>
          </cell>
        </row>
        <row r="60">
          <cell r="A60">
            <v>460</v>
          </cell>
          <cell r="B60" t="str">
            <v>FRESADO DE PAVIMENTO ASFALTICO (H= 0.20)</v>
          </cell>
          <cell r="C60" t="str">
            <v>M2</v>
          </cell>
          <cell r="D60">
            <v>6760</v>
          </cell>
          <cell r="E60">
            <v>8250</v>
          </cell>
          <cell r="F60">
            <v>9000.2000000000007</v>
          </cell>
          <cell r="G60">
            <v>9900.2200000000012</v>
          </cell>
          <cell r="H60">
            <v>8139</v>
          </cell>
          <cell r="I60">
            <v>7774</v>
          </cell>
          <cell r="J60">
            <v>8152</v>
          </cell>
          <cell r="K60">
            <v>7892</v>
          </cell>
          <cell r="L60">
            <v>7271</v>
          </cell>
          <cell r="M60">
            <v>2950</v>
          </cell>
        </row>
        <row r="61">
          <cell r="A61">
            <v>460.1</v>
          </cell>
          <cell r="B61" t="str">
            <v>FRESADO DE PAVIMENTO ASFALTICO (H= 0.20)</v>
          </cell>
          <cell r="C61" t="str">
            <v>M3</v>
          </cell>
          <cell r="D61">
            <v>33800</v>
          </cell>
          <cell r="E61">
            <v>41250</v>
          </cell>
          <cell r="F61">
            <v>45001</v>
          </cell>
          <cell r="G61">
            <v>49501.100000000006</v>
          </cell>
          <cell r="H61">
            <v>40695</v>
          </cell>
          <cell r="I61">
            <v>38870</v>
          </cell>
          <cell r="J61">
            <v>40760</v>
          </cell>
          <cell r="K61">
            <v>39460</v>
          </cell>
          <cell r="L61">
            <v>57412</v>
          </cell>
        </row>
        <row r="62">
          <cell r="A62">
            <v>460.3</v>
          </cell>
          <cell r="B62" t="str">
            <v>FRESADO DE PAVIMENTO ASFALTICO, M3 CON TRANS</v>
          </cell>
          <cell r="C62" t="str">
            <v>M3</v>
          </cell>
          <cell r="D62">
            <v>6760</v>
          </cell>
          <cell r="E62">
            <v>8250</v>
          </cell>
          <cell r="F62">
            <v>9000.2000000000007</v>
          </cell>
          <cell r="G62">
            <v>9900.2200000000012</v>
          </cell>
          <cell r="H62">
            <v>8139</v>
          </cell>
          <cell r="I62">
            <v>7774</v>
          </cell>
          <cell r="J62">
            <v>8152</v>
          </cell>
          <cell r="K62">
            <v>7892</v>
          </cell>
        </row>
        <row r="63">
          <cell r="A63">
            <v>460.2</v>
          </cell>
          <cell r="B63" t="str">
            <v>FRESADO DE PAVIMENTO ASFALTICO, M3 SIN TRANS</v>
          </cell>
          <cell r="C63" t="str">
            <v>M3</v>
          </cell>
          <cell r="D63">
            <v>6760</v>
          </cell>
          <cell r="E63">
            <v>8250</v>
          </cell>
          <cell r="F63">
            <v>9000.2000000000007</v>
          </cell>
          <cell r="G63">
            <v>9900.2200000000012</v>
          </cell>
          <cell r="H63">
            <v>8139</v>
          </cell>
          <cell r="I63">
            <v>7774</v>
          </cell>
          <cell r="J63">
            <v>8152</v>
          </cell>
          <cell r="K63">
            <v>7892</v>
          </cell>
          <cell r="L63">
            <v>55495</v>
          </cell>
        </row>
        <row r="64">
          <cell r="A64">
            <v>461.1</v>
          </cell>
          <cell r="B64" t="str">
            <v>PAVIMENTO ASFALTICO RECICLADO EN FRIO</v>
          </cell>
          <cell r="C64" t="str">
            <v>M3</v>
          </cell>
          <cell r="D64">
            <v>41246</v>
          </cell>
          <cell r="E64">
            <v>42740</v>
          </cell>
          <cell r="F64">
            <v>43111.199999999997</v>
          </cell>
          <cell r="G64">
            <v>47422.32</v>
          </cell>
          <cell r="H64">
            <v>38775</v>
          </cell>
          <cell r="I64">
            <v>40002</v>
          </cell>
          <cell r="J64">
            <v>42089</v>
          </cell>
          <cell r="K64">
            <v>37835</v>
          </cell>
        </row>
        <row r="65">
          <cell r="A65">
            <v>461.2</v>
          </cell>
          <cell r="B65" t="str">
            <v>PAVIMENTO ASFALTICO RECICLADO EN FRIO</v>
          </cell>
          <cell r="C65" t="str">
            <v>M3</v>
          </cell>
          <cell r="D65">
            <v>41246</v>
          </cell>
          <cell r="E65">
            <v>42740</v>
          </cell>
          <cell r="F65">
            <v>43111.199999999997</v>
          </cell>
          <cell r="G65">
            <v>47422.32</v>
          </cell>
          <cell r="H65">
            <v>38775</v>
          </cell>
          <cell r="I65">
            <v>40002</v>
          </cell>
          <cell r="J65">
            <v>42089</v>
          </cell>
          <cell r="K65">
            <v>37835</v>
          </cell>
        </row>
        <row r="66">
          <cell r="A66">
            <v>461.3</v>
          </cell>
          <cell r="B66" t="str">
            <v>PAVIMENTO ASFALTICO RECICLADO EN FRIO</v>
          </cell>
          <cell r="C66" t="str">
            <v>M3</v>
          </cell>
          <cell r="D66">
            <v>41246</v>
          </cell>
          <cell r="E66">
            <v>42740</v>
          </cell>
          <cell r="F66">
            <v>43111.199999999997</v>
          </cell>
          <cell r="G66">
            <v>47422.32</v>
          </cell>
          <cell r="H66">
            <v>38775</v>
          </cell>
          <cell r="I66">
            <v>40002</v>
          </cell>
          <cell r="J66">
            <v>42089</v>
          </cell>
          <cell r="K66">
            <v>37835</v>
          </cell>
        </row>
        <row r="67">
          <cell r="A67">
            <v>462.1</v>
          </cell>
          <cell r="B67" t="str">
            <v>PAVIM ASF RECICLADO EN CALIENT</v>
          </cell>
          <cell r="C67" t="str">
            <v>M3</v>
          </cell>
          <cell r="D67">
            <v>51974</v>
          </cell>
          <cell r="E67">
            <v>54317</v>
          </cell>
          <cell r="F67">
            <v>57229.7</v>
          </cell>
          <cell r="G67">
            <v>62952.67</v>
          </cell>
          <cell r="H67">
            <v>54688</v>
          </cell>
          <cell r="I67">
            <v>59810</v>
          </cell>
          <cell r="J67">
            <v>59686</v>
          </cell>
          <cell r="K67">
            <v>44898</v>
          </cell>
        </row>
        <row r="68">
          <cell r="A68">
            <v>462.2</v>
          </cell>
          <cell r="B68" t="str">
            <v>PAVIM ASF RECICLADO EN CALIENT</v>
          </cell>
          <cell r="C68" t="str">
            <v>M3</v>
          </cell>
          <cell r="D68">
            <v>51974</v>
          </cell>
          <cell r="E68">
            <v>54317</v>
          </cell>
          <cell r="F68">
            <v>57229.7</v>
          </cell>
          <cell r="G68">
            <v>62952.67</v>
          </cell>
          <cell r="H68">
            <v>54688</v>
          </cell>
          <cell r="I68">
            <v>59810</v>
          </cell>
          <cell r="J68">
            <v>59686</v>
          </cell>
          <cell r="K68">
            <v>44898</v>
          </cell>
        </row>
        <row r="69">
          <cell r="A69">
            <v>462.3</v>
          </cell>
          <cell r="B69" t="str">
            <v>PAVIM ASF RECICLADO EN CALIENT</v>
          </cell>
          <cell r="C69" t="str">
            <v>M3</v>
          </cell>
          <cell r="D69">
            <v>51974</v>
          </cell>
          <cell r="E69">
            <v>54317</v>
          </cell>
          <cell r="F69">
            <v>57229.7</v>
          </cell>
          <cell r="G69">
            <v>62952.67</v>
          </cell>
          <cell r="H69">
            <v>54688</v>
          </cell>
          <cell r="I69">
            <v>59810</v>
          </cell>
          <cell r="J69">
            <v>59686</v>
          </cell>
          <cell r="K69">
            <v>44898</v>
          </cell>
        </row>
        <row r="70">
          <cell r="A70">
            <v>462.4</v>
          </cell>
          <cell r="B70" t="str">
            <v>PAVIM ASFALT RECICL. EN CALIENTE/BACHEO</v>
          </cell>
          <cell r="C70" t="str">
            <v>M3</v>
          </cell>
          <cell r="D70">
            <v>59712</v>
          </cell>
          <cell r="E70">
            <v>63531</v>
          </cell>
          <cell r="F70">
            <v>67435.5</v>
          </cell>
          <cell r="G70">
            <v>74179.05</v>
          </cell>
          <cell r="H70">
            <v>64121</v>
          </cell>
          <cell r="I70">
            <v>67941</v>
          </cell>
          <cell r="J70">
            <v>69250</v>
          </cell>
          <cell r="K70">
            <v>53307</v>
          </cell>
        </row>
        <row r="71">
          <cell r="A71">
            <v>600.20000000000005</v>
          </cell>
          <cell r="B71" t="str">
            <v>EXCAVACION VARIAS EN ROCA EN SECO</v>
          </cell>
          <cell r="C71" t="str">
            <v>M3</v>
          </cell>
          <cell r="D71">
            <v>26299</v>
          </cell>
          <cell r="E71">
            <v>24249</v>
          </cell>
          <cell r="F71">
            <v>24152.7</v>
          </cell>
          <cell r="G71">
            <v>26567.97</v>
          </cell>
          <cell r="H71">
            <v>26614</v>
          </cell>
          <cell r="I71">
            <v>23163</v>
          </cell>
          <cell r="J71">
            <v>27920</v>
          </cell>
          <cell r="K71">
            <v>23839</v>
          </cell>
        </row>
        <row r="72">
          <cell r="A72">
            <v>600.29999999999995</v>
          </cell>
          <cell r="B72" t="str">
            <v>EXCAVACION VARIAS EN ROCA BAJO AGUA</v>
          </cell>
          <cell r="C72" t="str">
            <v>M3</v>
          </cell>
          <cell r="D72">
            <v>32559</v>
          </cell>
          <cell r="E72">
            <v>31815</v>
          </cell>
          <cell r="F72">
            <v>32217.9</v>
          </cell>
          <cell r="G72">
            <v>35439.69</v>
          </cell>
          <cell r="H72">
            <v>34535</v>
          </cell>
          <cell r="I72">
            <v>27959</v>
          </cell>
          <cell r="J72">
            <v>34077</v>
          </cell>
          <cell r="K72">
            <v>32598</v>
          </cell>
        </row>
        <row r="73">
          <cell r="A73">
            <v>600.6</v>
          </cell>
          <cell r="B73" t="str">
            <v>EXCAVACION VARIAS SIN CLASIFICAR</v>
          </cell>
          <cell r="C73" t="str">
            <v>M3</v>
          </cell>
          <cell r="D73">
            <v>24079</v>
          </cell>
          <cell r="E73">
            <v>32998</v>
          </cell>
          <cell r="F73">
            <v>29815.5</v>
          </cell>
          <cell r="G73">
            <v>32797.050000000003</v>
          </cell>
          <cell r="H73">
            <v>25041</v>
          </cell>
          <cell r="I73">
            <v>21146</v>
          </cell>
          <cell r="J73">
            <v>24588</v>
          </cell>
          <cell r="K73">
            <v>22877</v>
          </cell>
          <cell r="L73">
            <v>20600</v>
          </cell>
        </row>
        <row r="74">
          <cell r="A74">
            <v>600.70000000000005</v>
          </cell>
          <cell r="B74" t="str">
            <v>EXCAVACION VARIAS MATERIAL COMUN EN SECO</v>
          </cell>
          <cell r="C74" t="str">
            <v>M3</v>
          </cell>
          <cell r="D74">
            <v>20506</v>
          </cell>
          <cell r="E74">
            <v>27959</v>
          </cell>
          <cell r="F74">
            <v>25264.799999999999</v>
          </cell>
          <cell r="G74">
            <v>27791.280000000002</v>
          </cell>
          <cell r="H74">
            <v>21311</v>
          </cell>
          <cell r="I74">
            <v>17988</v>
          </cell>
          <cell r="J74">
            <v>20890</v>
          </cell>
          <cell r="K74">
            <v>19430</v>
          </cell>
        </row>
        <row r="75">
          <cell r="A75">
            <v>600.79999999999995</v>
          </cell>
          <cell r="B75" t="str">
            <v>EXCAVACION VARIAS MAT. COMUN BAJO AGUA</v>
          </cell>
          <cell r="C75" t="str">
            <v>M3</v>
          </cell>
          <cell r="D75">
            <v>26161</v>
          </cell>
          <cell r="E75">
            <v>35331</v>
          </cell>
          <cell r="F75">
            <v>33086.9</v>
          </cell>
          <cell r="G75">
            <v>36395.590000000004</v>
          </cell>
          <cell r="H75">
            <v>27617</v>
          </cell>
          <cell r="I75">
            <v>24050</v>
          </cell>
          <cell r="J75">
            <v>26875</v>
          </cell>
          <cell r="K75">
            <v>23622</v>
          </cell>
        </row>
        <row r="76">
          <cell r="A76">
            <v>600.9</v>
          </cell>
          <cell r="B76" t="str">
            <v>EXCAVACIONES VARIAS EN ROCA BAJO AGUA</v>
          </cell>
          <cell r="C76" t="str">
            <v>M3</v>
          </cell>
          <cell r="D76">
            <v>32559</v>
          </cell>
          <cell r="E76">
            <v>31815</v>
          </cell>
          <cell r="F76">
            <v>32217.9</v>
          </cell>
          <cell r="G76">
            <v>35439.69</v>
          </cell>
          <cell r="H76">
            <v>34535</v>
          </cell>
          <cell r="I76">
            <v>27959</v>
          </cell>
          <cell r="J76">
            <v>34077</v>
          </cell>
          <cell r="K76">
            <v>32598</v>
          </cell>
        </row>
        <row r="77">
          <cell r="A77">
            <v>610.1</v>
          </cell>
          <cell r="B77" t="str">
            <v>RELLENO PARA ESTRUCTURAS</v>
          </cell>
          <cell r="C77" t="str">
            <v>M3</v>
          </cell>
          <cell r="D77">
            <v>19312</v>
          </cell>
          <cell r="E77">
            <v>17272</v>
          </cell>
          <cell r="F77">
            <v>21201.4</v>
          </cell>
          <cell r="G77">
            <v>23321.540000000005</v>
          </cell>
          <cell r="H77">
            <v>24786</v>
          </cell>
          <cell r="I77">
            <v>31143</v>
          </cell>
          <cell r="J77">
            <v>17365</v>
          </cell>
          <cell r="K77">
            <v>19312</v>
          </cell>
          <cell r="L77">
            <v>24200</v>
          </cell>
        </row>
        <row r="78">
          <cell r="A78">
            <v>623.1</v>
          </cell>
          <cell r="B78" t="str">
            <v>SUMINISTRO E HINCAMIENTO DE RIELES</v>
          </cell>
          <cell r="C78" t="str">
            <v>M3</v>
          </cell>
          <cell r="D78">
            <v>59266</v>
          </cell>
          <cell r="E78">
            <v>59266</v>
          </cell>
          <cell r="F78">
            <v>65192.6</v>
          </cell>
          <cell r="G78">
            <v>71711.86</v>
          </cell>
          <cell r="H78">
            <v>59266</v>
          </cell>
          <cell r="I78">
            <v>59266</v>
          </cell>
          <cell r="J78">
            <v>59266</v>
          </cell>
          <cell r="K78">
            <v>59266</v>
          </cell>
        </row>
        <row r="79">
          <cell r="A79">
            <v>623.20000000000005</v>
          </cell>
          <cell r="B79" t="str">
            <v>SUMINISTRO E INSTALACION DE RIELES</v>
          </cell>
          <cell r="C79" t="str">
            <v>M3</v>
          </cell>
          <cell r="D79">
            <v>49871</v>
          </cell>
          <cell r="E79">
            <v>49871</v>
          </cell>
          <cell r="F79">
            <v>54858.1</v>
          </cell>
          <cell r="G79">
            <v>60343.91</v>
          </cell>
          <cell r="H79">
            <v>49871</v>
          </cell>
          <cell r="I79">
            <v>49871</v>
          </cell>
          <cell r="J79">
            <v>49871</v>
          </cell>
          <cell r="K79">
            <v>49871</v>
          </cell>
        </row>
        <row r="80">
          <cell r="A80">
            <v>630.29999999999995</v>
          </cell>
          <cell r="B80" t="str">
            <v>CONCRETO CLASE C</v>
          </cell>
          <cell r="C80" t="str">
            <v>M3</v>
          </cell>
          <cell r="D80">
            <v>279236</v>
          </cell>
          <cell r="E80">
            <v>294531</v>
          </cell>
          <cell r="F80">
            <v>289946.8</v>
          </cell>
          <cell r="G80">
            <v>318941.48000000004</v>
          </cell>
          <cell r="H80">
            <v>285754</v>
          </cell>
          <cell r="I80">
            <v>267211</v>
          </cell>
          <cell r="J80">
            <v>270488</v>
          </cell>
          <cell r="K80">
            <v>213438</v>
          </cell>
        </row>
        <row r="81">
          <cell r="A81">
            <v>630.4</v>
          </cell>
          <cell r="B81" t="str">
            <v>CONCRETO CLASE D</v>
          </cell>
          <cell r="C81" t="str">
            <v>M3</v>
          </cell>
          <cell r="D81">
            <v>261647</v>
          </cell>
          <cell r="E81">
            <v>281102</v>
          </cell>
          <cell r="F81">
            <v>268925.8</v>
          </cell>
          <cell r="G81">
            <v>295818.38</v>
          </cell>
          <cell r="H81">
            <v>265299</v>
          </cell>
          <cell r="I81">
            <v>250493</v>
          </cell>
          <cell r="J81">
            <v>252334</v>
          </cell>
          <cell r="K81">
            <v>197162</v>
          </cell>
        </row>
        <row r="82">
          <cell r="A82">
            <v>630.5</v>
          </cell>
          <cell r="B82" t="str">
            <v>CONCRETO CLASE E</v>
          </cell>
          <cell r="C82" t="str">
            <v>M3</v>
          </cell>
          <cell r="D82">
            <v>239651</v>
          </cell>
          <cell r="E82">
            <v>260692</v>
          </cell>
          <cell r="F82">
            <v>242756.8</v>
          </cell>
          <cell r="G82">
            <v>267032.48</v>
          </cell>
          <cell r="H82">
            <v>237037</v>
          </cell>
          <cell r="I82">
            <v>229927</v>
          </cell>
          <cell r="J82">
            <v>227491</v>
          </cell>
          <cell r="K82">
            <v>175738</v>
          </cell>
        </row>
        <row r="83">
          <cell r="A83">
            <v>630.6</v>
          </cell>
          <cell r="B83" t="str">
            <v>CONCRETO CLASE F</v>
          </cell>
          <cell r="C83" t="str">
            <v>M3</v>
          </cell>
          <cell r="D83">
            <v>214526</v>
          </cell>
          <cell r="E83">
            <v>219476</v>
          </cell>
          <cell r="F83">
            <v>218079.4</v>
          </cell>
          <cell r="G83">
            <v>239887.34000000003</v>
          </cell>
          <cell r="H83">
            <v>213901</v>
          </cell>
          <cell r="I83">
            <v>200318</v>
          </cell>
          <cell r="J83">
            <v>202628</v>
          </cell>
          <cell r="K83">
            <v>155789</v>
          </cell>
          <cell r="L83">
            <v>239000</v>
          </cell>
        </row>
        <row r="84">
          <cell r="A84">
            <v>630.70000000000005</v>
          </cell>
          <cell r="B84" t="str">
            <v xml:space="preserve">CONCRETO CLASE G </v>
          </cell>
          <cell r="C84" t="str">
            <v>M3</v>
          </cell>
          <cell r="D84">
            <v>203415</v>
          </cell>
          <cell r="E84">
            <v>232154</v>
          </cell>
          <cell r="F84">
            <v>207572.2</v>
          </cell>
          <cell r="G84">
            <v>228329.42000000004</v>
          </cell>
          <cell r="H84">
            <v>191391</v>
          </cell>
          <cell r="I84">
            <v>202790</v>
          </cell>
          <cell r="J84">
            <v>186902</v>
          </cell>
          <cell r="K84">
            <v>137452</v>
          </cell>
        </row>
        <row r="85">
          <cell r="A85">
            <v>630.12</v>
          </cell>
          <cell r="B85" t="str">
            <v>CONCRETO CLASE G (BASES)</v>
          </cell>
          <cell r="C85" t="str">
            <v>M3</v>
          </cell>
          <cell r="D85">
            <v>190278</v>
          </cell>
          <cell r="E85">
            <v>213015</v>
          </cell>
          <cell r="F85">
            <v>194562.5</v>
          </cell>
          <cell r="G85">
            <v>214018.75000000003</v>
          </cell>
          <cell r="H85">
            <v>180440</v>
          </cell>
          <cell r="I85">
            <v>188474</v>
          </cell>
          <cell r="J85">
            <v>175647</v>
          </cell>
          <cell r="K85">
            <v>130090</v>
          </cell>
        </row>
        <row r="86">
          <cell r="A86">
            <v>630.13</v>
          </cell>
          <cell r="B86" t="str">
            <v>CONCRETO CLASE G (ELEVACIONES)</v>
          </cell>
          <cell r="C86" t="str">
            <v>M3</v>
          </cell>
          <cell r="D86">
            <v>203415</v>
          </cell>
          <cell r="E86">
            <v>232154</v>
          </cell>
          <cell r="F86">
            <v>207572.2</v>
          </cell>
          <cell r="G86">
            <v>228329.42000000004</v>
          </cell>
          <cell r="H86">
            <v>191391</v>
          </cell>
          <cell r="I86">
            <v>202790</v>
          </cell>
          <cell r="J86">
            <v>186902</v>
          </cell>
          <cell r="K86">
            <v>137452</v>
          </cell>
        </row>
        <row r="87">
          <cell r="A87">
            <v>630.15</v>
          </cell>
          <cell r="B87" t="str">
            <v>Sum y coloc bolsacretos clase E y hierro 1/2</v>
          </cell>
          <cell r="C87" t="str">
            <v>M3</v>
          </cell>
          <cell r="D87">
            <v>203415</v>
          </cell>
          <cell r="E87">
            <v>232154</v>
          </cell>
          <cell r="F87">
            <v>207572.2</v>
          </cell>
          <cell r="G87">
            <v>228329.42000000004</v>
          </cell>
          <cell r="H87">
            <v>191391</v>
          </cell>
          <cell r="I87">
            <v>202790</v>
          </cell>
          <cell r="J87">
            <v>186902</v>
          </cell>
          <cell r="K87">
            <v>137452</v>
          </cell>
          <cell r="L87">
            <v>298500</v>
          </cell>
        </row>
        <row r="88">
          <cell r="A88">
            <v>630.16</v>
          </cell>
          <cell r="B88" t="str">
            <v>Sum y coloc pentápodos clase E</v>
          </cell>
          <cell r="C88" t="str">
            <v>M3</v>
          </cell>
          <cell r="D88">
            <v>203415</v>
          </cell>
          <cell r="E88">
            <v>232154</v>
          </cell>
          <cell r="F88">
            <v>207572.2</v>
          </cell>
          <cell r="G88">
            <v>228329.42000000004</v>
          </cell>
          <cell r="H88">
            <v>191391</v>
          </cell>
          <cell r="I88">
            <v>202790</v>
          </cell>
          <cell r="J88">
            <v>186902</v>
          </cell>
          <cell r="K88">
            <v>137452</v>
          </cell>
          <cell r="L88">
            <v>390000</v>
          </cell>
        </row>
        <row r="89">
          <cell r="A89">
            <v>632</v>
          </cell>
          <cell r="B89" t="str">
            <v>BARANDA EN CONCRETO</v>
          </cell>
          <cell r="C89" t="str">
            <v>ML</v>
          </cell>
          <cell r="D89">
            <v>149763</v>
          </cell>
          <cell r="F89">
            <v>0</v>
          </cell>
          <cell r="G89">
            <v>0</v>
          </cell>
          <cell r="L89">
            <v>207200</v>
          </cell>
        </row>
        <row r="90">
          <cell r="A90">
            <v>632.20000000000005</v>
          </cell>
          <cell r="B90" t="str">
            <v>Desisntalación BARANDA EN CONCRETO</v>
          </cell>
          <cell r="C90" t="str">
            <v>ML</v>
          </cell>
          <cell r="D90">
            <v>149763</v>
          </cell>
          <cell r="F90">
            <v>0</v>
          </cell>
          <cell r="G90">
            <v>0</v>
          </cell>
          <cell r="L90">
            <v>20000</v>
          </cell>
        </row>
        <row r="91">
          <cell r="A91">
            <v>640.1</v>
          </cell>
          <cell r="B91" t="str">
            <v>ACERO DE REFUERZO GRADO 37</v>
          </cell>
          <cell r="C91" t="str">
            <v>KG</v>
          </cell>
          <cell r="D91">
            <v>2449</v>
          </cell>
          <cell r="E91">
            <v>1517</v>
          </cell>
          <cell r="F91">
            <v>1977.8</v>
          </cell>
          <cell r="G91">
            <v>2175.58</v>
          </cell>
          <cell r="H91">
            <v>1717</v>
          </cell>
          <cell r="I91">
            <v>2006</v>
          </cell>
          <cell r="J91">
            <v>2261</v>
          </cell>
          <cell r="K91">
            <v>1461</v>
          </cell>
        </row>
        <row r="92">
          <cell r="A92">
            <v>640.29999999999995</v>
          </cell>
          <cell r="B92" t="str">
            <v>ACERO DE REFUERZO GRADO 60</v>
          </cell>
          <cell r="C92" t="str">
            <v>KG</v>
          </cell>
          <cell r="D92">
            <v>2586</v>
          </cell>
          <cell r="E92">
            <v>1517</v>
          </cell>
          <cell r="F92">
            <v>2427.6999999999998</v>
          </cell>
          <cell r="G92">
            <v>2670.47</v>
          </cell>
          <cell r="H92">
            <v>1957</v>
          </cell>
          <cell r="I92">
            <v>2142</v>
          </cell>
          <cell r="J92">
            <v>2534</v>
          </cell>
          <cell r="K92">
            <v>1461</v>
          </cell>
          <cell r="L92">
            <v>2270</v>
          </cell>
        </row>
        <row r="93">
          <cell r="A93">
            <v>646</v>
          </cell>
          <cell r="B93" t="str">
            <v>ANCLAJES O TIEBACKS</v>
          </cell>
          <cell r="C93" t="str">
            <v>ML</v>
          </cell>
          <cell r="D93">
            <v>170000</v>
          </cell>
          <cell r="E93">
            <v>170000</v>
          </cell>
          <cell r="F93">
            <v>187000</v>
          </cell>
          <cell r="G93">
            <v>205700.00000000003</v>
          </cell>
          <cell r="H93">
            <v>170000</v>
          </cell>
          <cell r="I93">
            <v>170000</v>
          </cell>
          <cell r="J93">
            <v>170000</v>
          </cell>
          <cell r="K93">
            <v>170000</v>
          </cell>
        </row>
        <row r="94">
          <cell r="A94">
            <v>660.2</v>
          </cell>
          <cell r="B94" t="str">
            <v>TUBERIA DE CONCRETO SIMPLE DIAM = 600 mm</v>
          </cell>
          <cell r="C94" t="str">
            <v>M</v>
          </cell>
          <cell r="D94">
            <v>128505</v>
          </cell>
          <cell r="E94">
            <v>167497</v>
          </cell>
          <cell r="F94">
            <v>182777.1</v>
          </cell>
          <cell r="G94">
            <v>201054.81000000003</v>
          </cell>
          <cell r="H94">
            <v>176424</v>
          </cell>
          <cell r="I94">
            <v>171799</v>
          </cell>
          <cell r="J94">
            <v>153108</v>
          </cell>
          <cell r="K94">
            <v>112584</v>
          </cell>
        </row>
        <row r="95">
          <cell r="A95">
            <v>661</v>
          </cell>
          <cell r="B95" t="str">
            <v>TUBERIA CONCRETO REFORZADO DIAM = 900 mm</v>
          </cell>
          <cell r="C95" t="str">
            <v>M</v>
          </cell>
          <cell r="D95">
            <v>146874</v>
          </cell>
          <cell r="E95">
            <v>172251</v>
          </cell>
          <cell r="F95">
            <v>190800.5</v>
          </cell>
          <cell r="G95">
            <v>209880.55000000002</v>
          </cell>
          <cell r="H95">
            <v>190497</v>
          </cell>
          <cell r="I95">
            <v>219374</v>
          </cell>
          <cell r="J95">
            <v>233284</v>
          </cell>
          <cell r="K95">
            <v>150657</v>
          </cell>
        </row>
        <row r="96">
          <cell r="A96">
            <v>670.2</v>
          </cell>
          <cell r="B96" t="str">
            <v>DISIPADORES DE ENERGIA EN CONCRETO CICLP</v>
          </cell>
          <cell r="C96" t="str">
            <v>M3</v>
          </cell>
          <cell r="D96">
            <v>214496</v>
          </cell>
          <cell r="E96">
            <v>245929</v>
          </cell>
          <cell r="F96">
            <v>223802.7</v>
          </cell>
          <cell r="G96">
            <v>246182.97000000003</v>
          </cell>
          <cell r="H96">
            <v>201408</v>
          </cell>
          <cell r="I96">
            <v>206788</v>
          </cell>
          <cell r="J96">
            <v>189996</v>
          </cell>
          <cell r="K96">
            <v>154080</v>
          </cell>
          <cell r="L96">
            <v>295000</v>
          </cell>
        </row>
        <row r="97">
          <cell r="A97">
            <v>671</v>
          </cell>
          <cell r="B97" t="str">
            <v>CUNETAS REVESTIDAS EN EN CONCRETO</v>
          </cell>
          <cell r="C97" t="str">
            <v>M3</v>
          </cell>
          <cell r="D97">
            <v>237792</v>
          </cell>
          <cell r="E97">
            <v>251430</v>
          </cell>
          <cell r="F97">
            <v>253119.9</v>
          </cell>
          <cell r="G97">
            <v>278431.89</v>
          </cell>
          <cell r="H97">
            <v>239418</v>
          </cell>
          <cell r="I97">
            <v>218622</v>
          </cell>
          <cell r="J97">
            <v>229263</v>
          </cell>
          <cell r="K97">
            <v>183771</v>
          </cell>
          <cell r="L97">
            <v>260000</v>
          </cell>
        </row>
        <row r="98">
          <cell r="A98">
            <v>672</v>
          </cell>
          <cell r="B98" t="str">
            <v>BORDILLOS (H=0.40 m)</v>
          </cell>
          <cell r="C98" t="str">
            <v>M</v>
          </cell>
          <cell r="D98">
            <v>19432</v>
          </cell>
          <cell r="E98">
            <v>20543</v>
          </cell>
          <cell r="F98">
            <v>19295.099999999999</v>
          </cell>
          <cell r="G98">
            <v>21224.61</v>
          </cell>
          <cell r="H98">
            <v>18902</v>
          </cell>
          <cell r="I98">
            <v>18426</v>
          </cell>
          <cell r="J98">
            <v>17502</v>
          </cell>
          <cell r="K98">
            <v>13841</v>
          </cell>
          <cell r="L98">
            <v>30250</v>
          </cell>
        </row>
        <row r="99">
          <cell r="A99">
            <v>673</v>
          </cell>
          <cell r="B99" t="str">
            <v>MATERIAL FILTRANTE</v>
          </cell>
          <cell r="C99" t="str">
            <v>M3</v>
          </cell>
          <cell r="D99">
            <v>53643</v>
          </cell>
          <cell r="E99">
            <v>28752</v>
          </cell>
          <cell r="F99">
            <v>45012</v>
          </cell>
          <cell r="G99">
            <v>49513.200000000004</v>
          </cell>
          <cell r="H99">
            <v>47076</v>
          </cell>
          <cell r="I99">
            <v>42042</v>
          </cell>
          <cell r="J99">
            <v>44295</v>
          </cell>
          <cell r="K99">
            <v>26138</v>
          </cell>
        </row>
        <row r="100">
          <cell r="A100">
            <v>673.1</v>
          </cell>
          <cell r="B100" t="str">
            <v>DREN HORIZONTAL DE 1 A 10 M</v>
          </cell>
          <cell r="C100" t="str">
            <v>ML</v>
          </cell>
          <cell r="D100">
            <v>10100</v>
          </cell>
          <cell r="E100">
            <v>10100</v>
          </cell>
          <cell r="F100">
            <v>11110</v>
          </cell>
          <cell r="G100">
            <v>12221.000000000002</v>
          </cell>
          <cell r="H100">
            <v>10100</v>
          </cell>
          <cell r="I100">
            <v>10100</v>
          </cell>
          <cell r="J100">
            <v>10100</v>
          </cell>
          <cell r="K100">
            <v>10100</v>
          </cell>
        </row>
        <row r="101">
          <cell r="A101">
            <v>674.1</v>
          </cell>
          <cell r="B101" t="str">
            <v>Nivelación y reconstrucción de pozos de inspección</v>
          </cell>
          <cell r="C101" t="str">
            <v>U</v>
          </cell>
          <cell r="G101">
            <v>0</v>
          </cell>
          <cell r="K101">
            <v>0</v>
          </cell>
          <cell r="L101">
            <v>484000</v>
          </cell>
        </row>
        <row r="102">
          <cell r="A102">
            <v>674.2</v>
          </cell>
          <cell r="B102" t="str">
            <v>Nivelación y reconstrucción de sumideros</v>
          </cell>
          <cell r="C102" t="str">
            <v>U</v>
          </cell>
          <cell r="G102">
            <v>0</v>
          </cell>
          <cell r="K102">
            <v>0</v>
          </cell>
          <cell r="L102">
            <v>726000</v>
          </cell>
        </row>
        <row r="103">
          <cell r="A103">
            <v>674.3</v>
          </cell>
          <cell r="B103" t="str">
            <v>Nivelación y reconstrucción de cajas de válvulas de la EAAB</v>
          </cell>
          <cell r="C103" t="str">
            <v>U</v>
          </cell>
          <cell r="G103">
            <v>0</v>
          </cell>
          <cell r="K103">
            <v>0</v>
          </cell>
        </row>
        <row r="104">
          <cell r="A104">
            <v>674.4</v>
          </cell>
          <cell r="B104" t="str">
            <v>Nivelación y reconstrucción de cajas de energía de CODENSA</v>
          </cell>
          <cell r="C104" t="str">
            <v>U</v>
          </cell>
          <cell r="G104">
            <v>0</v>
          </cell>
          <cell r="K104">
            <v>0</v>
          </cell>
          <cell r="L104">
            <v>363000</v>
          </cell>
        </row>
        <row r="105">
          <cell r="A105">
            <v>674.5</v>
          </cell>
          <cell r="B105" t="str">
            <v>Nivelación y reconstrucción de cajas de la ETB</v>
          </cell>
          <cell r="C105" t="str">
            <v>U</v>
          </cell>
          <cell r="G105">
            <v>0</v>
          </cell>
          <cell r="K105">
            <v>0</v>
          </cell>
          <cell r="L105">
            <v>484000</v>
          </cell>
        </row>
        <row r="106">
          <cell r="A106">
            <v>674.6</v>
          </cell>
          <cell r="B106" t="str">
            <v>Reubicación de postes de CODENSA</v>
          </cell>
          <cell r="C106" t="str">
            <v>U</v>
          </cell>
          <cell r="G106">
            <v>0</v>
          </cell>
          <cell r="L106">
            <v>2420000</v>
          </cell>
        </row>
        <row r="107">
          <cell r="A107">
            <v>681.1</v>
          </cell>
          <cell r="B107" t="str">
            <v>GAVIONES</v>
          </cell>
          <cell r="C107" t="str">
            <v>M3</v>
          </cell>
          <cell r="D107">
            <v>64592</v>
          </cell>
          <cell r="E107">
            <v>62409</v>
          </cell>
          <cell r="F107">
            <v>64017.8</v>
          </cell>
          <cell r="G107">
            <v>70419.58</v>
          </cell>
          <cell r="H107">
            <v>59158</v>
          </cell>
          <cell r="I107">
            <v>59474</v>
          </cell>
          <cell r="J107">
            <v>61987</v>
          </cell>
          <cell r="K107">
            <v>56797</v>
          </cell>
        </row>
        <row r="108">
          <cell r="A108">
            <v>681.2</v>
          </cell>
          <cell r="B108" t="str">
            <v>GAVIONES malla calibre 12</v>
          </cell>
          <cell r="C108" t="str">
            <v>M3</v>
          </cell>
          <cell r="D108">
            <v>64592</v>
          </cell>
          <cell r="E108">
            <v>62409</v>
          </cell>
          <cell r="F108">
            <v>64017.8</v>
          </cell>
          <cell r="G108">
            <v>70419.58</v>
          </cell>
          <cell r="H108">
            <v>59158</v>
          </cell>
          <cell r="I108">
            <v>59474</v>
          </cell>
          <cell r="J108">
            <v>61987</v>
          </cell>
          <cell r="K108">
            <v>56797</v>
          </cell>
          <cell r="L108">
            <v>84100</v>
          </cell>
        </row>
        <row r="109">
          <cell r="A109">
            <v>683</v>
          </cell>
          <cell r="B109" t="str">
            <v>Bolsacretos</v>
          </cell>
          <cell r="C109" t="str">
            <v>M3</v>
          </cell>
          <cell r="D109">
            <v>64592</v>
          </cell>
          <cell r="E109">
            <v>62409</v>
          </cell>
          <cell r="F109">
            <v>64017.8</v>
          </cell>
          <cell r="G109">
            <v>70419.58</v>
          </cell>
          <cell r="H109">
            <v>59158</v>
          </cell>
          <cell r="I109">
            <v>59474</v>
          </cell>
          <cell r="J109">
            <v>61987</v>
          </cell>
          <cell r="K109">
            <v>56797</v>
          </cell>
          <cell r="L109">
            <v>298500</v>
          </cell>
        </row>
        <row r="110">
          <cell r="A110">
            <v>683.2</v>
          </cell>
          <cell r="B110" t="str">
            <v>Bolsacretos Clase E</v>
          </cell>
          <cell r="C110" t="str">
            <v>M3</v>
          </cell>
          <cell r="D110">
            <v>64592</v>
          </cell>
          <cell r="E110">
            <v>62409</v>
          </cell>
          <cell r="F110">
            <v>64017.8</v>
          </cell>
          <cell r="G110">
            <v>70419.58</v>
          </cell>
          <cell r="H110">
            <v>59158</v>
          </cell>
          <cell r="I110">
            <v>59474</v>
          </cell>
          <cell r="J110">
            <v>61987</v>
          </cell>
          <cell r="K110">
            <v>56797</v>
          </cell>
          <cell r="L110">
            <v>298500</v>
          </cell>
        </row>
        <row r="111">
          <cell r="A111">
            <v>700.1</v>
          </cell>
          <cell r="B111" t="str">
            <v>LINEA DE DEMARCACION</v>
          </cell>
          <cell r="C111" t="str">
            <v>M</v>
          </cell>
          <cell r="D111">
            <v>620</v>
          </cell>
          <cell r="E111">
            <v>758</v>
          </cell>
          <cell r="F111">
            <v>629.20000000000005</v>
          </cell>
          <cell r="G111">
            <v>692.12000000000012</v>
          </cell>
          <cell r="H111">
            <v>688</v>
          </cell>
          <cell r="I111">
            <v>650</v>
          </cell>
          <cell r="J111">
            <v>706</v>
          </cell>
          <cell r="K111">
            <v>797</v>
          </cell>
        </row>
        <row r="112">
          <cell r="A112">
            <v>700.2</v>
          </cell>
          <cell r="B112" t="str">
            <v>MARCA VIAL</v>
          </cell>
          <cell r="C112" t="str">
            <v>M2</v>
          </cell>
          <cell r="D112">
            <v>10602</v>
          </cell>
          <cell r="E112">
            <v>13055</v>
          </cell>
          <cell r="F112">
            <v>11539</v>
          </cell>
          <cell r="G112">
            <v>12692.900000000001</v>
          </cell>
          <cell r="H112">
            <v>10656</v>
          </cell>
          <cell r="I112">
            <v>9929</v>
          </cell>
          <cell r="J112">
            <v>11011</v>
          </cell>
          <cell r="K112">
            <v>11092</v>
          </cell>
        </row>
        <row r="113">
          <cell r="A113">
            <v>701</v>
          </cell>
          <cell r="B113" t="str">
            <v>TACHA REFLECTIVA</v>
          </cell>
          <cell r="C113" t="str">
            <v>U</v>
          </cell>
          <cell r="D113">
            <v>10871</v>
          </cell>
          <cell r="E113">
            <v>10214</v>
          </cell>
          <cell r="F113">
            <v>9696.5</v>
          </cell>
          <cell r="G113">
            <v>10666.150000000001</v>
          </cell>
          <cell r="H113">
            <v>8087</v>
          </cell>
          <cell r="I113">
            <v>8758</v>
          </cell>
          <cell r="J113">
            <v>9450</v>
          </cell>
          <cell r="K113">
            <v>10274</v>
          </cell>
        </row>
        <row r="114">
          <cell r="A114">
            <v>710.1</v>
          </cell>
          <cell r="B114" t="str">
            <v>SEÑAL DE TRANSITO</v>
          </cell>
          <cell r="C114" t="str">
            <v>U</v>
          </cell>
          <cell r="D114">
            <v>136206</v>
          </cell>
          <cell r="E114">
            <v>108973</v>
          </cell>
          <cell r="F114">
            <v>90410.1</v>
          </cell>
          <cell r="G114">
            <v>99451.110000000015</v>
          </cell>
          <cell r="H114">
            <v>115436</v>
          </cell>
          <cell r="I114">
            <v>135715</v>
          </cell>
          <cell r="J114">
            <v>116936</v>
          </cell>
          <cell r="K114">
            <v>121453</v>
          </cell>
        </row>
        <row r="115">
          <cell r="A115">
            <v>720</v>
          </cell>
          <cell r="B115" t="str">
            <v>POSTE DE KILOMETRAJE (MOJON)</v>
          </cell>
          <cell r="C115" t="str">
            <v>U</v>
          </cell>
          <cell r="D115">
            <v>67523</v>
          </cell>
          <cell r="E115">
            <v>71059</v>
          </cell>
          <cell r="F115">
            <v>58834.6</v>
          </cell>
          <cell r="G115">
            <v>64718.060000000005</v>
          </cell>
          <cell r="H115">
            <v>55920</v>
          </cell>
          <cell r="I115">
            <v>56476</v>
          </cell>
          <cell r="J115">
            <v>55156</v>
          </cell>
          <cell r="K115">
            <v>53075</v>
          </cell>
        </row>
        <row r="116">
          <cell r="A116">
            <v>730.1</v>
          </cell>
          <cell r="B116" t="str">
            <v>DEFENSA METALICA - CORREA SIMPLE</v>
          </cell>
          <cell r="C116" t="str">
            <v>M</v>
          </cell>
          <cell r="D116">
            <v>115865</v>
          </cell>
          <cell r="E116">
            <v>89369</v>
          </cell>
          <cell r="F116">
            <v>81757.5</v>
          </cell>
          <cell r="G116">
            <v>89933.25</v>
          </cell>
          <cell r="H116">
            <v>104683</v>
          </cell>
          <cell r="I116">
            <v>101349</v>
          </cell>
          <cell r="J116">
            <v>81770</v>
          </cell>
          <cell r="K116">
            <v>102996</v>
          </cell>
        </row>
        <row r="117">
          <cell r="A117">
            <v>730.2</v>
          </cell>
          <cell r="B117" t="str">
            <v>SECCION FINAL - DEFENSA METALICA</v>
          </cell>
          <cell r="C117" t="str">
            <v>U</v>
          </cell>
          <cell r="D117">
            <v>54925</v>
          </cell>
          <cell r="E117">
            <v>37375</v>
          </cell>
          <cell r="F117">
            <v>52731.8</v>
          </cell>
          <cell r="G117">
            <v>58004.98000000001</v>
          </cell>
          <cell r="H117">
            <v>36238</v>
          </cell>
          <cell r="I117">
            <v>37375</v>
          </cell>
          <cell r="J117">
            <v>36400</v>
          </cell>
          <cell r="K117">
            <v>30550</v>
          </cell>
        </row>
        <row r="118">
          <cell r="A118">
            <v>740</v>
          </cell>
          <cell r="B118" t="str">
            <v>CAPTAFAROS</v>
          </cell>
          <cell r="C118" t="str">
            <v>U</v>
          </cell>
          <cell r="D118">
            <v>9672</v>
          </cell>
          <cell r="E118">
            <v>9491</v>
          </cell>
          <cell r="F118">
            <v>7003.7</v>
          </cell>
          <cell r="G118">
            <v>7704.0700000000006</v>
          </cell>
          <cell r="H118">
            <v>6062</v>
          </cell>
          <cell r="I118">
            <v>7374</v>
          </cell>
          <cell r="J118">
            <v>8657</v>
          </cell>
          <cell r="K118">
            <v>7202</v>
          </cell>
        </row>
        <row r="119">
          <cell r="A119">
            <v>741</v>
          </cell>
          <cell r="B119" t="str">
            <v>PINTURA DE MUROS</v>
          </cell>
          <cell r="C119" t="str">
            <v>M2</v>
          </cell>
          <cell r="F119">
            <v>0</v>
          </cell>
          <cell r="G119">
            <v>0</v>
          </cell>
          <cell r="L119">
            <v>10640</v>
          </cell>
        </row>
        <row r="120">
          <cell r="A120">
            <v>810.3</v>
          </cell>
          <cell r="B120" t="str">
            <v>EMPRADIZACION CON BLOQUES DE CESPED</v>
          </cell>
          <cell r="C120" t="str">
            <v>M2</v>
          </cell>
          <cell r="D120">
            <v>4758</v>
          </cell>
          <cell r="E120">
            <v>6691</v>
          </cell>
          <cell r="F120">
            <v>6091.8</v>
          </cell>
          <cell r="G120">
            <v>6700.9800000000005</v>
          </cell>
          <cell r="H120">
            <v>6703</v>
          </cell>
          <cell r="I120">
            <v>7365</v>
          </cell>
          <cell r="J120">
            <v>6507</v>
          </cell>
          <cell r="K120">
            <v>5300</v>
          </cell>
        </row>
        <row r="121">
          <cell r="A121">
            <v>810.4</v>
          </cell>
          <cell r="B121" t="str">
            <v>EMPRADIZACION CON TIERRA ORG Y SEMILLAS</v>
          </cell>
          <cell r="C121" t="str">
            <v>M2</v>
          </cell>
          <cell r="D121">
            <v>6176</v>
          </cell>
          <cell r="E121">
            <v>6592</v>
          </cell>
          <cell r="F121">
            <v>6978.4</v>
          </cell>
          <cell r="G121">
            <v>7676.24</v>
          </cell>
          <cell r="H121">
            <v>6553</v>
          </cell>
          <cell r="I121">
            <v>4957</v>
          </cell>
          <cell r="J121">
            <v>7748</v>
          </cell>
          <cell r="K121">
            <v>11570</v>
          </cell>
        </row>
        <row r="122">
          <cell r="A122">
            <v>820.1</v>
          </cell>
          <cell r="B122" t="str">
            <v>GEOTEXTIL PARA FILTROS</v>
          </cell>
          <cell r="C122" t="str">
            <v>M2</v>
          </cell>
          <cell r="D122">
            <v>3799</v>
          </cell>
          <cell r="E122">
            <v>1863</v>
          </cell>
          <cell r="F122">
            <v>3935.8</v>
          </cell>
          <cell r="G122">
            <v>4329.38</v>
          </cell>
          <cell r="H122">
            <v>2656</v>
          </cell>
          <cell r="I122">
            <v>2596</v>
          </cell>
          <cell r="J122">
            <v>3578</v>
          </cell>
          <cell r="K122">
            <v>1963</v>
          </cell>
          <cell r="L122">
            <v>2400</v>
          </cell>
        </row>
        <row r="123">
          <cell r="A123">
            <v>900.1</v>
          </cell>
          <cell r="B123" t="str">
            <v>TRANS MAT - EXPLAN (100 - 1000M)</v>
          </cell>
          <cell r="C123" t="str">
            <v>M3xES</v>
          </cell>
          <cell r="D123">
            <v>650</v>
          </cell>
          <cell r="E123">
            <v>628</v>
          </cell>
          <cell r="F123">
            <v>572</v>
          </cell>
          <cell r="G123">
            <v>629.20000000000005</v>
          </cell>
          <cell r="H123">
            <v>650</v>
          </cell>
          <cell r="I123">
            <v>533</v>
          </cell>
          <cell r="J123">
            <v>572</v>
          </cell>
          <cell r="K123">
            <v>520</v>
          </cell>
        </row>
        <row r="124">
          <cell r="A124">
            <v>900.2</v>
          </cell>
          <cell r="B124" t="str">
            <v>TRANS MAT - EXPLAN (MAS DE - 1000M)</v>
          </cell>
          <cell r="C124" t="str">
            <v>M3xKM</v>
          </cell>
          <cell r="D124">
            <v>723</v>
          </cell>
          <cell r="E124">
            <v>698</v>
          </cell>
          <cell r="F124">
            <v>634.70000000000005</v>
          </cell>
          <cell r="G124">
            <v>698.17000000000007</v>
          </cell>
          <cell r="H124">
            <v>723</v>
          </cell>
          <cell r="I124">
            <v>593</v>
          </cell>
          <cell r="J124">
            <v>636</v>
          </cell>
          <cell r="K124">
            <v>577</v>
          </cell>
          <cell r="L124">
            <v>715</v>
          </cell>
        </row>
        <row r="125">
          <cell r="A125">
            <v>900.3</v>
          </cell>
          <cell r="B125" t="str">
            <v>TRANS MATERIALES PROV. DE DERRUMBES</v>
          </cell>
          <cell r="C125" t="str">
            <v>M3xKM</v>
          </cell>
          <cell r="D125">
            <v>723</v>
          </cell>
          <cell r="E125">
            <v>698</v>
          </cell>
          <cell r="F125">
            <v>634.70000000000005</v>
          </cell>
          <cell r="G125">
            <v>698.17000000000007</v>
          </cell>
          <cell r="H125">
            <v>723</v>
          </cell>
          <cell r="I125">
            <v>593</v>
          </cell>
          <cell r="J125">
            <v>636</v>
          </cell>
          <cell r="K125">
            <v>577</v>
          </cell>
        </row>
        <row r="126">
          <cell r="F126">
            <v>0</v>
          </cell>
          <cell r="G126">
            <v>0</v>
          </cell>
        </row>
        <row r="127">
          <cell r="A127">
            <v>2000</v>
          </cell>
          <cell r="B127" t="str">
            <v>LIMPIEZA CALZADA EXISTENTE</v>
          </cell>
          <cell r="C127" t="str">
            <v>HA</v>
          </cell>
          <cell r="D127">
            <v>32468</v>
          </cell>
          <cell r="E127">
            <v>37271</v>
          </cell>
          <cell r="F127">
            <v>38209.599999999999</v>
          </cell>
          <cell r="G127">
            <v>42030.560000000005</v>
          </cell>
          <cell r="H127">
            <v>35556</v>
          </cell>
          <cell r="I127">
            <v>28812</v>
          </cell>
          <cell r="J127">
            <v>31985</v>
          </cell>
          <cell r="K127">
            <v>35718</v>
          </cell>
        </row>
        <row r="128">
          <cell r="A128">
            <v>2021</v>
          </cell>
          <cell r="B128" t="str">
            <v>DEMOLICIONES CONCRETO CICLOPEO</v>
          </cell>
          <cell r="C128" t="str">
            <v>M3</v>
          </cell>
          <cell r="D128">
            <v>18834</v>
          </cell>
          <cell r="E128">
            <v>16485</v>
          </cell>
          <cell r="F128">
            <v>16424.099999999999</v>
          </cell>
          <cell r="G128">
            <v>18066.509999999998</v>
          </cell>
          <cell r="H128">
            <v>19404</v>
          </cell>
          <cell r="I128">
            <v>15544</v>
          </cell>
          <cell r="J128">
            <v>18268</v>
          </cell>
          <cell r="K128">
            <v>17859</v>
          </cell>
        </row>
        <row r="129">
          <cell r="A129">
            <v>2022</v>
          </cell>
          <cell r="B129" t="str">
            <v>DEMOLICIONES DE MAMPOSTERIA</v>
          </cell>
          <cell r="C129" t="str">
            <v>M3</v>
          </cell>
          <cell r="D129">
            <v>18287</v>
          </cell>
          <cell r="E129">
            <v>24322</v>
          </cell>
          <cell r="F129">
            <v>21754.7</v>
          </cell>
          <cell r="G129">
            <v>23930.170000000002</v>
          </cell>
          <cell r="H129">
            <v>17644</v>
          </cell>
          <cell r="I129">
            <v>15690</v>
          </cell>
          <cell r="J129">
            <v>15707</v>
          </cell>
          <cell r="K129">
            <v>17203</v>
          </cell>
        </row>
        <row r="130">
          <cell r="A130">
            <v>2490</v>
          </cell>
          <cell r="B130" t="str">
            <v>EXT. COMP. CAPA ROD. - ASFALTO NATURAL</v>
          </cell>
          <cell r="C130" t="str">
            <v>M3</v>
          </cell>
          <cell r="D130">
            <v>128184</v>
          </cell>
          <cell r="F130">
            <v>123653.2</v>
          </cell>
          <cell r="G130">
            <v>136018.52000000002</v>
          </cell>
          <cell r="I130">
            <v>186061</v>
          </cell>
          <cell r="J130">
            <v>97000</v>
          </cell>
        </row>
        <row r="131">
          <cell r="A131">
            <v>2600</v>
          </cell>
          <cell r="B131" t="str">
            <v>RIEGO DE SELLO - ASFALTO LIQUIDO</v>
          </cell>
          <cell r="C131" t="str">
            <v>M2</v>
          </cell>
          <cell r="D131">
            <v>954</v>
          </cell>
          <cell r="E131">
            <v>878</v>
          </cell>
          <cell r="F131">
            <v>742.5</v>
          </cell>
          <cell r="G131">
            <v>816.75000000000011</v>
          </cell>
          <cell r="H131">
            <v>758</v>
          </cell>
          <cell r="I131">
            <v>698</v>
          </cell>
          <cell r="J131">
            <v>883</v>
          </cell>
          <cell r="K131">
            <v>655</v>
          </cell>
        </row>
        <row r="132">
          <cell r="A132">
            <v>2610</v>
          </cell>
          <cell r="B132" t="str">
            <v>RIEGO SELLO - EMULSION</v>
          </cell>
          <cell r="C132" t="str">
            <v>M2</v>
          </cell>
          <cell r="D132">
            <v>1119</v>
          </cell>
          <cell r="E132">
            <v>1573</v>
          </cell>
          <cell r="F132">
            <v>1312.3</v>
          </cell>
          <cell r="G132">
            <v>1443.53</v>
          </cell>
          <cell r="H132">
            <v>907</v>
          </cell>
          <cell r="I132">
            <v>776</v>
          </cell>
          <cell r="J132">
            <v>844</v>
          </cell>
          <cell r="K132">
            <v>680</v>
          </cell>
        </row>
        <row r="133">
          <cell r="A133">
            <v>2630</v>
          </cell>
          <cell r="B133" t="str">
            <v>SELLO FISURAS &gt; 3MM - EMULSION Y ARENA</v>
          </cell>
          <cell r="C133" t="str">
            <v>M</v>
          </cell>
          <cell r="D133">
            <v>153</v>
          </cell>
          <cell r="E133">
            <v>120</v>
          </cell>
          <cell r="F133">
            <v>143</v>
          </cell>
          <cell r="G133">
            <v>157.30000000000001</v>
          </cell>
          <cell r="H133">
            <v>113</v>
          </cell>
          <cell r="I133">
            <v>104</v>
          </cell>
          <cell r="J133">
            <v>96</v>
          </cell>
          <cell r="K133">
            <v>81</v>
          </cell>
        </row>
        <row r="134">
          <cell r="A134">
            <v>2640</v>
          </cell>
          <cell r="B134" t="str">
            <v>SELLO FISURAS &gt;3MM - EMULSION ASFALTIC</v>
          </cell>
          <cell r="C134" t="str">
            <v>M</v>
          </cell>
          <cell r="D134">
            <v>117</v>
          </cell>
          <cell r="E134">
            <v>181</v>
          </cell>
          <cell r="F134">
            <v>154</v>
          </cell>
          <cell r="G134">
            <v>169.4</v>
          </cell>
          <cell r="H134">
            <v>111</v>
          </cell>
          <cell r="I134">
            <v>98</v>
          </cell>
          <cell r="J134">
            <v>99</v>
          </cell>
          <cell r="K134">
            <v>111</v>
          </cell>
        </row>
        <row r="135">
          <cell r="A135">
            <v>3111</v>
          </cell>
          <cell r="B135" t="str">
            <v>BACHEO - CARRETERAS EN AFIRMADO</v>
          </cell>
          <cell r="C135" t="str">
            <v>M3</v>
          </cell>
          <cell r="D135">
            <v>28373</v>
          </cell>
          <cell r="E135">
            <v>50981</v>
          </cell>
          <cell r="F135">
            <v>41206</v>
          </cell>
          <cell r="G135">
            <v>45326.600000000006</v>
          </cell>
          <cell r="H135">
            <v>50801</v>
          </cell>
          <cell r="I135">
            <v>44896</v>
          </cell>
          <cell r="J135">
            <v>31470</v>
          </cell>
          <cell r="K135">
            <v>33248</v>
          </cell>
        </row>
        <row r="136">
          <cell r="A136">
            <v>3340</v>
          </cell>
          <cell r="B136" t="str">
            <v>SELLO FISURAS &lt; 3MM - EMULSION ASFALTIC</v>
          </cell>
          <cell r="C136" t="str">
            <v>M</v>
          </cell>
          <cell r="D136">
            <v>75</v>
          </cell>
          <cell r="E136">
            <v>94</v>
          </cell>
          <cell r="F136">
            <v>82.5</v>
          </cell>
          <cell r="G136">
            <v>90.750000000000014</v>
          </cell>
          <cell r="H136">
            <v>74</v>
          </cell>
          <cell r="I136">
            <v>60</v>
          </cell>
          <cell r="J136">
            <v>72</v>
          </cell>
          <cell r="K136">
            <v>72</v>
          </cell>
        </row>
        <row r="137">
          <cell r="A137">
            <v>4180</v>
          </cell>
          <cell r="B137" t="str">
            <v>CONFORMACION MANUAL CUNETAS</v>
          </cell>
          <cell r="C137" t="str">
            <v>M</v>
          </cell>
          <cell r="D137">
            <v>515</v>
          </cell>
          <cell r="E137">
            <v>763</v>
          </cell>
          <cell r="F137">
            <v>679.8</v>
          </cell>
          <cell r="G137">
            <v>747.78</v>
          </cell>
          <cell r="H137">
            <v>489</v>
          </cell>
          <cell r="I137">
            <v>450</v>
          </cell>
          <cell r="J137">
            <v>438</v>
          </cell>
          <cell r="K137">
            <v>515</v>
          </cell>
        </row>
        <row r="138">
          <cell r="A138">
            <v>4260</v>
          </cell>
          <cell r="B138" t="str">
            <v>LIMPIEZA CUNETA CON MOTONIVELADORA</v>
          </cell>
          <cell r="C138" t="str">
            <v>M</v>
          </cell>
          <cell r="D138">
            <v>98</v>
          </cell>
          <cell r="E138">
            <v>108</v>
          </cell>
          <cell r="F138">
            <v>113.3</v>
          </cell>
          <cell r="G138">
            <v>124.63000000000001</v>
          </cell>
          <cell r="H138">
            <v>108</v>
          </cell>
          <cell r="I138">
            <v>87</v>
          </cell>
          <cell r="J138">
            <v>98</v>
          </cell>
          <cell r="K138">
            <v>108</v>
          </cell>
        </row>
        <row r="139">
          <cell r="A139">
            <v>4300</v>
          </cell>
          <cell r="B139" t="str">
            <v>ZANJAS CORONACION EN CONCRETO</v>
          </cell>
          <cell r="C139" t="str">
            <v>M3</v>
          </cell>
          <cell r="D139">
            <v>209346</v>
          </cell>
          <cell r="E139">
            <v>212238</v>
          </cell>
          <cell r="F139">
            <v>221831.5</v>
          </cell>
          <cell r="G139">
            <v>244014.65000000002</v>
          </cell>
          <cell r="H139">
            <v>213935</v>
          </cell>
          <cell r="I139">
            <v>187175</v>
          </cell>
          <cell r="J139">
            <v>196443</v>
          </cell>
          <cell r="K139">
            <v>169120</v>
          </cell>
        </row>
        <row r="140">
          <cell r="A140">
            <v>4310</v>
          </cell>
          <cell r="B140" t="str">
            <v>ZANJAS DE CORONACION EN MAMPOSTERIA</v>
          </cell>
          <cell r="C140" t="str">
            <v>M3</v>
          </cell>
          <cell r="D140">
            <v>123666</v>
          </cell>
          <cell r="E140">
            <v>121546</v>
          </cell>
          <cell r="F140">
            <v>144047.20000000001</v>
          </cell>
          <cell r="G140">
            <v>158451.92000000001</v>
          </cell>
          <cell r="H140">
            <v>125529</v>
          </cell>
          <cell r="I140">
            <v>111691</v>
          </cell>
          <cell r="J140">
            <v>117728</v>
          </cell>
          <cell r="K140">
            <v>102892</v>
          </cell>
        </row>
        <row r="141">
          <cell r="A141">
            <v>4360</v>
          </cell>
          <cell r="B141" t="str">
            <v>LIMPIEZA CANALES EN TIERRA</v>
          </cell>
          <cell r="C141" t="str">
            <v>M</v>
          </cell>
          <cell r="D141">
            <v>1030</v>
          </cell>
          <cell r="E141">
            <v>1528</v>
          </cell>
          <cell r="F141">
            <v>1358.5</v>
          </cell>
          <cell r="G141">
            <v>1494.3500000000001</v>
          </cell>
          <cell r="H141">
            <v>978</v>
          </cell>
          <cell r="I141">
            <v>900</v>
          </cell>
          <cell r="J141">
            <v>875</v>
          </cell>
          <cell r="K141">
            <v>1030</v>
          </cell>
        </row>
        <row r="142">
          <cell r="A142">
            <v>4560</v>
          </cell>
          <cell r="B142" t="str">
            <v>DRENES HORIZONTALES TUBERIA 2"</v>
          </cell>
          <cell r="C142" t="str">
            <v>M</v>
          </cell>
          <cell r="D142">
            <v>63144</v>
          </cell>
          <cell r="E142">
            <v>66400</v>
          </cell>
          <cell r="F142">
            <v>73068.600000000006</v>
          </cell>
          <cell r="G142">
            <v>80375.460000000006</v>
          </cell>
          <cell r="H142">
            <v>67144</v>
          </cell>
          <cell r="I142">
            <v>64475</v>
          </cell>
          <cell r="J142">
            <v>63826</v>
          </cell>
          <cell r="K142">
            <v>62975</v>
          </cell>
        </row>
        <row r="143">
          <cell r="A143">
            <v>4860</v>
          </cell>
          <cell r="B143" t="str">
            <v>SUPERESTRUCTURAS PONTONES</v>
          </cell>
          <cell r="C143" t="str">
            <v>M3</v>
          </cell>
          <cell r="D143">
            <v>538616</v>
          </cell>
          <cell r="E143">
            <v>608491</v>
          </cell>
          <cell r="F143">
            <v>580783.5</v>
          </cell>
          <cell r="G143">
            <v>638861.85000000009</v>
          </cell>
          <cell r="H143">
            <v>503646</v>
          </cell>
          <cell r="I143">
            <v>685118</v>
          </cell>
          <cell r="J143">
            <v>511905</v>
          </cell>
          <cell r="K143">
            <v>335221</v>
          </cell>
        </row>
        <row r="144">
          <cell r="A144">
            <v>4880</v>
          </cell>
          <cell r="B144" t="str">
            <v>ALCANTARILLA DE CAJON</v>
          </cell>
          <cell r="C144" t="str">
            <v>M3</v>
          </cell>
          <cell r="D144">
            <v>318682</v>
          </cell>
          <cell r="E144">
            <v>364536</v>
          </cell>
          <cell r="F144">
            <v>321745.59999999998</v>
          </cell>
          <cell r="G144">
            <v>353920.16</v>
          </cell>
          <cell r="H144">
            <v>310804</v>
          </cell>
          <cell r="I144">
            <v>314379</v>
          </cell>
          <cell r="J144">
            <v>298178</v>
          </cell>
          <cell r="K144">
            <v>227071</v>
          </cell>
        </row>
        <row r="145">
          <cell r="A145">
            <v>4960</v>
          </cell>
          <cell r="B145" t="str">
            <v>LIMPIEZA OBRAS AREA &lt; = 0.62 M2</v>
          </cell>
          <cell r="C145" t="str">
            <v>M</v>
          </cell>
          <cell r="D145">
            <v>3432</v>
          </cell>
          <cell r="E145">
            <v>5090</v>
          </cell>
          <cell r="F145">
            <v>4529.8</v>
          </cell>
          <cell r="G145">
            <v>4982.7800000000007</v>
          </cell>
          <cell r="H145">
            <v>3260</v>
          </cell>
          <cell r="I145">
            <v>2999</v>
          </cell>
          <cell r="J145">
            <v>2917</v>
          </cell>
          <cell r="K145">
            <v>3432</v>
          </cell>
        </row>
        <row r="146">
          <cell r="A146">
            <v>4970</v>
          </cell>
          <cell r="B146" t="str">
            <v>LIMPIEZA OBRAS AREA &gt; 0.60 M2</v>
          </cell>
          <cell r="C146" t="str">
            <v>M3</v>
          </cell>
          <cell r="D146">
            <v>5148</v>
          </cell>
          <cell r="E146">
            <v>7635</v>
          </cell>
          <cell r="F146">
            <v>6795.8</v>
          </cell>
          <cell r="G146">
            <v>7475.380000000001</v>
          </cell>
          <cell r="H146">
            <v>4891</v>
          </cell>
          <cell r="I146">
            <v>4499</v>
          </cell>
          <cell r="J146">
            <v>4376</v>
          </cell>
          <cell r="K146">
            <v>5148</v>
          </cell>
        </row>
        <row r="147">
          <cell r="A147">
            <v>6006</v>
          </cell>
          <cell r="B147" t="str">
            <v>EXCAVACION MECANICA DESCOLES</v>
          </cell>
          <cell r="C147" t="str">
            <v>M3</v>
          </cell>
          <cell r="D147">
            <v>2470</v>
          </cell>
          <cell r="E147">
            <v>2275</v>
          </cell>
          <cell r="F147">
            <v>2502.5</v>
          </cell>
          <cell r="G147">
            <v>2752.75</v>
          </cell>
          <cell r="H147">
            <v>2275</v>
          </cell>
          <cell r="I147">
            <v>2275</v>
          </cell>
          <cell r="J147">
            <v>2275</v>
          </cell>
          <cell r="K147">
            <v>2925</v>
          </cell>
        </row>
        <row r="148">
          <cell r="A148">
            <v>7108</v>
          </cell>
          <cell r="B148" t="str">
            <v>SEÑALIZACION TEMPORAL</v>
          </cell>
          <cell r="C148" t="str">
            <v>SEÑAL</v>
          </cell>
          <cell r="D148">
            <v>108388</v>
          </cell>
          <cell r="E148">
            <v>98043</v>
          </cell>
          <cell r="F148">
            <v>90412.3</v>
          </cell>
          <cell r="G148">
            <v>99453.530000000013</v>
          </cell>
          <cell r="H148">
            <v>102627</v>
          </cell>
          <cell r="I148">
            <v>105278</v>
          </cell>
          <cell r="J148">
            <v>148143</v>
          </cell>
          <cell r="K148">
            <v>128213</v>
          </cell>
        </row>
        <row r="149">
          <cell r="A149">
            <v>7150</v>
          </cell>
          <cell r="B149" t="str">
            <v>CORTE TALUDES PARA AMPLIACION</v>
          </cell>
          <cell r="C149" t="str">
            <v>M3</v>
          </cell>
          <cell r="D149">
            <v>1268</v>
          </cell>
          <cell r="E149">
            <v>1754</v>
          </cell>
          <cell r="F149">
            <v>1844.7</v>
          </cell>
          <cell r="G149">
            <v>2029.1700000000003</v>
          </cell>
          <cell r="H149">
            <v>1522</v>
          </cell>
          <cell r="I149">
            <v>1451</v>
          </cell>
          <cell r="J149">
            <v>1643</v>
          </cell>
          <cell r="K149">
            <v>1658</v>
          </cell>
        </row>
        <row r="150">
          <cell r="A150">
            <v>7210</v>
          </cell>
          <cell r="B150" t="str">
            <v>RELLENO DE SOCAVACIONES EN TERRAPLENES</v>
          </cell>
          <cell r="C150" t="str">
            <v>M3</v>
          </cell>
          <cell r="D150">
            <v>20549</v>
          </cell>
          <cell r="E150">
            <v>18870</v>
          </cell>
          <cell r="F150">
            <v>22547.8</v>
          </cell>
          <cell r="G150">
            <v>24802.58</v>
          </cell>
          <cell r="H150">
            <v>25871</v>
          </cell>
          <cell r="I150">
            <v>32163</v>
          </cell>
          <cell r="J150">
            <v>18474</v>
          </cell>
          <cell r="K150">
            <v>20549</v>
          </cell>
        </row>
        <row r="151">
          <cell r="A151">
            <v>7304</v>
          </cell>
          <cell r="B151" t="str">
            <v>DEFENSA METALICA - CORREA DOBLE</v>
          </cell>
          <cell r="C151" t="str">
            <v>M</v>
          </cell>
          <cell r="D151">
            <v>203941</v>
          </cell>
          <cell r="E151">
            <v>153282</v>
          </cell>
          <cell r="F151">
            <v>132926.20000000001</v>
          </cell>
          <cell r="G151">
            <v>146218.82000000004</v>
          </cell>
          <cell r="H151">
            <v>186820</v>
          </cell>
          <cell r="I151">
            <v>179382</v>
          </cell>
          <cell r="J151">
            <v>144516</v>
          </cell>
          <cell r="K151">
            <v>184660</v>
          </cell>
        </row>
        <row r="152">
          <cell r="A152">
            <v>7360</v>
          </cell>
          <cell r="B152" t="str">
            <v>ROCERIA Y DESMONTE MANUAL</v>
          </cell>
          <cell r="C152" t="str">
            <v>Ha</v>
          </cell>
          <cell r="D152">
            <v>233188</v>
          </cell>
          <cell r="E152">
            <v>305418</v>
          </cell>
          <cell r="F152">
            <v>286608.3</v>
          </cell>
          <cell r="G152">
            <v>315269.13</v>
          </cell>
          <cell r="H152">
            <v>229151</v>
          </cell>
          <cell r="I152">
            <v>203055</v>
          </cell>
          <cell r="J152">
            <v>225388</v>
          </cell>
          <cell r="K152">
            <v>213460</v>
          </cell>
        </row>
        <row r="153">
          <cell r="A153">
            <v>7370</v>
          </cell>
          <cell r="B153" t="str">
            <v>ROCERIA Y DESMONTE MECANICO</v>
          </cell>
          <cell r="C153" t="str">
            <v>Ha</v>
          </cell>
          <cell r="D153">
            <v>175500</v>
          </cell>
          <cell r="E153">
            <v>170658</v>
          </cell>
          <cell r="F153">
            <v>163735</v>
          </cell>
          <cell r="G153">
            <v>180108.5</v>
          </cell>
          <cell r="H153">
            <v>174038</v>
          </cell>
          <cell r="I153">
            <v>139315</v>
          </cell>
          <cell r="J153">
            <v>151613</v>
          </cell>
          <cell r="K153">
            <v>143000</v>
          </cell>
        </row>
        <row r="154">
          <cell r="A154">
            <v>7390</v>
          </cell>
          <cell r="B154" t="str">
            <v>PODA,CORTE,RETIRO DE ARBOLES</v>
          </cell>
          <cell r="C154" t="str">
            <v>U</v>
          </cell>
          <cell r="D154">
            <v>17537</v>
          </cell>
          <cell r="E154">
            <v>17615</v>
          </cell>
          <cell r="F154">
            <v>15998.4</v>
          </cell>
          <cell r="G154">
            <v>17598.240000000002</v>
          </cell>
          <cell r="H154">
            <v>17473</v>
          </cell>
          <cell r="I154">
            <v>14450</v>
          </cell>
          <cell r="J154">
            <v>15395</v>
          </cell>
          <cell r="K154">
            <v>14287</v>
          </cell>
        </row>
        <row r="155">
          <cell r="A155">
            <v>7700</v>
          </cell>
          <cell r="B155" t="str">
            <v>INDICADORES ALINEAMINETO</v>
          </cell>
          <cell r="C155" t="str">
            <v>U</v>
          </cell>
          <cell r="D155">
            <v>85053</v>
          </cell>
          <cell r="E155">
            <v>110063</v>
          </cell>
          <cell r="F155">
            <v>100381.6</v>
          </cell>
          <cell r="G155">
            <v>110419.76000000001</v>
          </cell>
          <cell r="H155">
            <v>119113</v>
          </cell>
          <cell r="I155">
            <v>125761</v>
          </cell>
          <cell r="J155">
            <v>118613</v>
          </cell>
          <cell r="K155">
            <v>117410</v>
          </cell>
        </row>
        <row r="156">
          <cell r="A156">
            <v>7750</v>
          </cell>
          <cell r="B156" t="str">
            <v>PINTURA - RENOVACION INDICACIONES MOJON</v>
          </cell>
          <cell r="C156" t="str">
            <v>U</v>
          </cell>
          <cell r="D156">
            <v>7076</v>
          </cell>
          <cell r="E156">
            <v>9991</v>
          </cell>
          <cell r="F156">
            <v>6774.9</v>
          </cell>
          <cell r="G156">
            <v>7452.39</v>
          </cell>
          <cell r="H156">
            <v>8524</v>
          </cell>
          <cell r="I156">
            <v>9902</v>
          </cell>
          <cell r="J156">
            <v>9442</v>
          </cell>
          <cell r="K156">
            <v>7398</v>
          </cell>
        </row>
        <row r="157">
          <cell r="A157">
            <v>7780</v>
          </cell>
          <cell r="B157" t="str">
            <v>LIMPIEZA DE SEÑALES Y MOJONES</v>
          </cell>
          <cell r="C157" t="str">
            <v>U</v>
          </cell>
          <cell r="D157">
            <v>4585</v>
          </cell>
          <cell r="E157">
            <v>6665</v>
          </cell>
          <cell r="F157">
            <v>5041.3</v>
          </cell>
          <cell r="G157">
            <v>5545.43</v>
          </cell>
          <cell r="H157">
            <v>4913</v>
          </cell>
          <cell r="I157">
            <v>5273</v>
          </cell>
          <cell r="J157">
            <v>3825</v>
          </cell>
          <cell r="K157">
            <v>4623</v>
          </cell>
        </row>
        <row r="158">
          <cell r="A158">
            <v>7860</v>
          </cell>
          <cell r="B158" t="str">
            <v>LIMPIEZA DEFENSA METALICA</v>
          </cell>
          <cell r="C158" t="str">
            <v>M</v>
          </cell>
          <cell r="D158">
            <v>2188</v>
          </cell>
          <cell r="E158">
            <v>1875</v>
          </cell>
          <cell r="F158">
            <v>1552.1</v>
          </cell>
          <cell r="G158">
            <v>1707.31</v>
          </cell>
          <cell r="H158">
            <v>1538</v>
          </cell>
          <cell r="I158">
            <v>1663</v>
          </cell>
          <cell r="J158">
            <v>1183</v>
          </cell>
          <cell r="K158">
            <v>1752</v>
          </cell>
        </row>
        <row r="159">
          <cell r="A159">
            <v>7900</v>
          </cell>
          <cell r="B159" t="str">
            <v>RETIRO CERCAS - ZONAS LATERALES</v>
          </cell>
          <cell r="C159" t="str">
            <v>M</v>
          </cell>
          <cell r="D159">
            <v>772</v>
          </cell>
          <cell r="E159">
            <v>1145</v>
          </cell>
          <cell r="F159">
            <v>1019.7</v>
          </cell>
          <cell r="G159">
            <v>1121.67</v>
          </cell>
          <cell r="H159">
            <v>733</v>
          </cell>
          <cell r="I159">
            <v>675</v>
          </cell>
          <cell r="J159">
            <v>657</v>
          </cell>
          <cell r="K159">
            <v>772</v>
          </cell>
        </row>
        <row r="160">
          <cell r="A160">
            <v>8150</v>
          </cell>
          <cell r="B160" t="str">
            <v>ARBORIZACION</v>
          </cell>
          <cell r="C160" t="str">
            <v>U</v>
          </cell>
          <cell r="D160">
            <v>10644</v>
          </cell>
          <cell r="E160">
            <v>12715</v>
          </cell>
          <cell r="F160">
            <v>13470.6</v>
          </cell>
          <cell r="G160">
            <v>14817.660000000002</v>
          </cell>
          <cell r="H160">
            <v>10158</v>
          </cell>
          <cell r="I160">
            <v>8702</v>
          </cell>
          <cell r="J160">
            <v>10568</v>
          </cell>
          <cell r="K160">
            <v>8288</v>
          </cell>
        </row>
        <row r="161">
          <cell r="A161">
            <v>9400</v>
          </cell>
          <cell r="B161" t="str">
            <v>INSPECCION VISUAL CARRETERAS</v>
          </cell>
          <cell r="C161" t="str">
            <v>KM</v>
          </cell>
          <cell r="D161">
            <v>33735</v>
          </cell>
          <cell r="E161">
            <v>29205</v>
          </cell>
          <cell r="F161">
            <v>22951.5</v>
          </cell>
          <cell r="G161">
            <v>25246.65</v>
          </cell>
          <cell r="H161">
            <v>21970</v>
          </cell>
          <cell r="I161">
            <v>24912</v>
          </cell>
          <cell r="J161">
            <v>32825</v>
          </cell>
          <cell r="K161">
            <v>19825</v>
          </cell>
        </row>
      </sheetData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BRA"/>
      <sheetName val="factor"/>
      <sheetName val="presupuesto"/>
      <sheetName val="factor (2)"/>
      <sheetName val="presupuesto (2)"/>
      <sheetName val="1"/>
      <sheetName val="2"/>
      <sheetName val="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U"/>
      <sheetName val="TAR.E"/>
      <sheetName val="MAT"/>
      <sheetName val="FPS"/>
      <sheetName val="CUAD."/>
      <sheetName val="C Y M"/>
      <sheetName val="Ppta"/>
      <sheetName val="PROG"/>
      <sheetName val="AIU"/>
      <sheetName val="JORN"/>
      <sheetName val="RESUM"/>
      <sheetName val="CON.EJEC"/>
      <sheetName val="CU15A"/>
      <sheetName val="Cap. Residual"/>
      <sheetName val="OPAVACAL"/>
    </sheetNames>
    <sheetDataSet>
      <sheetData sheetId="0" refreshError="1">
        <row r="106">
          <cell r="F106">
            <v>2090</v>
          </cell>
        </row>
        <row r="137">
          <cell r="F137">
            <v>3001</v>
          </cell>
        </row>
        <row r="197">
          <cell r="F197">
            <v>48454</v>
          </cell>
        </row>
        <row r="226">
          <cell r="F226">
            <v>71950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gunas"/>
    </sheetNames>
    <sheetDataSet>
      <sheetData sheetId="0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QP"/>
      <sheetName val="MAT"/>
      <sheetName val="MO"/>
      <sheetName val="FC MO"/>
      <sheetName val="ICCP2012-2014"/>
      <sheetName val="AUI"/>
      <sheetName val="listado apu"/>
      <sheetName val="FORMULARIO"/>
      <sheetName val="programacio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A"/>
      <sheetName val="17"/>
      <sheetName val="18"/>
      <sheetName val="19"/>
      <sheetName val="20"/>
      <sheetName val="21"/>
      <sheetName val="21 (2)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7A"/>
      <sheetName val="38"/>
      <sheetName val="39"/>
      <sheetName val="39A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Hoja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tems"/>
    </sheetNames>
    <sheetDataSet>
      <sheetData sheetId="0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Sht"/>
      <sheetName val="CARATULA"/>
      <sheetName val="LISTADO"/>
      <sheetName val="CONFIGURACION"/>
      <sheetName val="RESUMEN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MBIA"/>
      <sheetName val="costos"/>
      <sheetName val="BASE"/>
      <sheetName val="preac-1"/>
      <sheetName val="preac-2"/>
      <sheetName val="preac-3"/>
      <sheetName val="preac-8"/>
      <sheetName val="CONT_ADI"/>
      <sheetName val="ITEMS"/>
      <sheetName val="PRECIOS"/>
      <sheetName val="Desmonte y Limpieza"/>
      <sheetName val="Reprograma 4"/>
      <sheetName val="PR 1"/>
      <sheetName val="5.2"/>
      <sheetName val="MC SF GAVION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ES"/>
      <sheetName val="T133-134"/>
      <sheetName val="T132-133"/>
      <sheetName val="T130-131"/>
    </sheetNames>
    <sheetDataSet>
      <sheetData sheetId="0">
        <row r="11">
          <cell r="D11" t="str">
            <v>m3</v>
          </cell>
        </row>
        <row r="13">
          <cell r="D13" t="str">
            <v>m3</v>
          </cell>
        </row>
        <row r="15">
          <cell r="D15" t="str">
            <v>m2</v>
          </cell>
        </row>
        <row r="17">
          <cell r="D17" t="str">
            <v>m</v>
          </cell>
        </row>
        <row r="19">
          <cell r="D19" t="str">
            <v xml:space="preserve"> </v>
          </cell>
        </row>
        <row r="21">
          <cell r="D21" t="str">
            <v xml:space="preserve"> m3</v>
          </cell>
        </row>
        <row r="23">
          <cell r="D23" t="str">
            <v xml:space="preserve"> m3</v>
          </cell>
        </row>
        <row r="25">
          <cell r="D25" t="str">
            <v xml:space="preserve"> m3</v>
          </cell>
        </row>
        <row r="27">
          <cell r="D27" t="str">
            <v xml:space="preserve"> m3</v>
          </cell>
        </row>
        <row r="29">
          <cell r="D29" t="str">
            <v>un</v>
          </cell>
        </row>
        <row r="31">
          <cell r="D31" t="str">
            <v xml:space="preserve"> m3</v>
          </cell>
        </row>
        <row r="33">
          <cell r="D33" t="str">
            <v>un</v>
          </cell>
        </row>
        <row r="37">
          <cell r="D37" t="str">
            <v>m3</v>
          </cell>
        </row>
        <row r="39">
          <cell r="D39" t="str">
            <v>m3</v>
          </cell>
        </row>
        <row r="41">
          <cell r="D41" t="str">
            <v>m3</v>
          </cell>
        </row>
        <row r="45">
          <cell r="D45" t="str">
            <v>m2</v>
          </cell>
        </row>
        <row r="47">
          <cell r="D47" t="str">
            <v>m2</v>
          </cell>
        </row>
        <row r="49">
          <cell r="D49" t="str">
            <v>m2</v>
          </cell>
        </row>
        <row r="51">
          <cell r="D51" t="str">
            <v>m3</v>
          </cell>
        </row>
        <row r="55">
          <cell r="D55" t="str">
            <v>m3</v>
          </cell>
        </row>
        <row r="57">
          <cell r="D57" t="str">
            <v>m3</v>
          </cell>
        </row>
        <row r="59">
          <cell r="D59" t="str">
            <v>m3</v>
          </cell>
        </row>
        <row r="63">
          <cell r="D63" t="str">
            <v>m3</v>
          </cell>
        </row>
        <row r="65">
          <cell r="D65" t="str">
            <v>m3</v>
          </cell>
        </row>
        <row r="67">
          <cell r="D67" t="str">
            <v>m2</v>
          </cell>
        </row>
        <row r="71">
          <cell r="D71" t="str">
            <v>m2</v>
          </cell>
        </row>
        <row r="73">
          <cell r="D73" t="str">
            <v>m2</v>
          </cell>
        </row>
        <row r="75">
          <cell r="D75" t="str">
            <v>m2</v>
          </cell>
        </row>
        <row r="77">
          <cell r="D77" t="str">
            <v>m3</v>
          </cell>
        </row>
        <row r="79">
          <cell r="D79" t="str">
            <v>m3</v>
          </cell>
        </row>
        <row r="81">
          <cell r="D81" t="str">
            <v>m2</v>
          </cell>
        </row>
        <row r="85">
          <cell r="D85" t="str">
            <v>m2</v>
          </cell>
        </row>
        <row r="87">
          <cell r="D87" t="str">
            <v>m2</v>
          </cell>
        </row>
        <row r="91">
          <cell r="D91" t="str">
            <v>m3</v>
          </cell>
        </row>
        <row r="93">
          <cell r="D93" t="str">
            <v>m3</v>
          </cell>
        </row>
        <row r="95">
          <cell r="D95" t="str">
            <v>m3</v>
          </cell>
        </row>
        <row r="99">
          <cell r="D99" t="str">
            <v>m3</v>
          </cell>
        </row>
        <row r="101">
          <cell r="D101" t="str">
            <v>m3</v>
          </cell>
        </row>
        <row r="103">
          <cell r="D103" t="str">
            <v>m3</v>
          </cell>
        </row>
        <row r="105">
          <cell r="D105" t="str">
            <v>m3</v>
          </cell>
        </row>
        <row r="109">
          <cell r="D109" t="str">
            <v>Kg</v>
          </cell>
        </row>
        <row r="111">
          <cell r="D111" t="str">
            <v>Kg</v>
          </cell>
        </row>
        <row r="113">
          <cell r="D113" t="str">
            <v>un</v>
          </cell>
        </row>
        <row r="117">
          <cell r="D117" t="str">
            <v>un</v>
          </cell>
        </row>
        <row r="119">
          <cell r="D119" t="str">
            <v>un</v>
          </cell>
        </row>
        <row r="121">
          <cell r="D121" t="str">
            <v>un</v>
          </cell>
        </row>
        <row r="123">
          <cell r="D123" t="str">
            <v>un</v>
          </cell>
        </row>
        <row r="129">
          <cell r="D129" t="str">
            <v>m</v>
          </cell>
        </row>
        <row r="131">
          <cell r="D131" t="str">
            <v>m</v>
          </cell>
        </row>
        <row r="133">
          <cell r="D133" t="str">
            <v>m</v>
          </cell>
        </row>
        <row r="135">
          <cell r="D135" t="str">
            <v>m</v>
          </cell>
        </row>
        <row r="137">
          <cell r="D137" t="str">
            <v>m</v>
          </cell>
        </row>
        <row r="139">
          <cell r="D139" t="str">
            <v>m</v>
          </cell>
        </row>
        <row r="143">
          <cell r="D143" t="str">
            <v>m</v>
          </cell>
        </row>
        <row r="145">
          <cell r="D145" t="str">
            <v>m</v>
          </cell>
        </row>
        <row r="147">
          <cell r="D147" t="str">
            <v>m</v>
          </cell>
        </row>
        <row r="149">
          <cell r="D149" t="str">
            <v>m</v>
          </cell>
        </row>
        <row r="153">
          <cell r="D153" t="str">
            <v>m</v>
          </cell>
        </row>
        <row r="155">
          <cell r="D155" t="str">
            <v>m</v>
          </cell>
        </row>
        <row r="157">
          <cell r="D157" t="str">
            <v>m</v>
          </cell>
        </row>
        <row r="159">
          <cell r="D159" t="str">
            <v>m</v>
          </cell>
        </row>
        <row r="161">
          <cell r="D161" t="str">
            <v>m</v>
          </cell>
        </row>
        <row r="163">
          <cell r="D163" t="str">
            <v>m</v>
          </cell>
        </row>
        <row r="167">
          <cell r="D167" t="str">
            <v>m</v>
          </cell>
        </row>
        <row r="169">
          <cell r="D169" t="str">
            <v>m</v>
          </cell>
        </row>
        <row r="171">
          <cell r="D171" t="str">
            <v>m</v>
          </cell>
        </row>
        <row r="175">
          <cell r="D175" t="str">
            <v>m</v>
          </cell>
        </row>
        <row r="177">
          <cell r="D177" t="str">
            <v>m</v>
          </cell>
        </row>
        <row r="179">
          <cell r="D179" t="str">
            <v>m</v>
          </cell>
        </row>
        <row r="181">
          <cell r="D181" t="str">
            <v>m</v>
          </cell>
        </row>
        <row r="183">
          <cell r="D183" t="str">
            <v>m</v>
          </cell>
        </row>
        <row r="185">
          <cell r="D185" t="str">
            <v>m</v>
          </cell>
        </row>
        <row r="187">
          <cell r="D187" t="str">
            <v>m</v>
          </cell>
        </row>
        <row r="191">
          <cell r="D191" t="str">
            <v>m</v>
          </cell>
        </row>
        <row r="193">
          <cell r="D193" t="str">
            <v>m</v>
          </cell>
        </row>
        <row r="194">
          <cell r="D194" t="str">
            <v xml:space="preserve"> </v>
          </cell>
        </row>
        <row r="197">
          <cell r="D197" t="str">
            <v>m</v>
          </cell>
        </row>
        <row r="199">
          <cell r="D199" t="str">
            <v>m</v>
          </cell>
        </row>
        <row r="201">
          <cell r="D201" t="str">
            <v>m</v>
          </cell>
        </row>
        <row r="205">
          <cell r="D205" t="str">
            <v>un</v>
          </cell>
        </row>
        <row r="207">
          <cell r="D207" t="str">
            <v>un</v>
          </cell>
        </row>
        <row r="209">
          <cell r="D209" t="str">
            <v>un</v>
          </cell>
        </row>
        <row r="211">
          <cell r="D211" t="str">
            <v>un</v>
          </cell>
        </row>
        <row r="213">
          <cell r="D213" t="str">
            <v>un</v>
          </cell>
        </row>
        <row r="219">
          <cell r="D219" t="str">
            <v>un</v>
          </cell>
        </row>
        <row r="221">
          <cell r="D221" t="str">
            <v>un</v>
          </cell>
        </row>
        <row r="223">
          <cell r="D223" t="str">
            <v>un</v>
          </cell>
        </row>
        <row r="225">
          <cell r="D225" t="str">
            <v>un</v>
          </cell>
        </row>
        <row r="227">
          <cell r="D227" t="str">
            <v>un</v>
          </cell>
        </row>
        <row r="229">
          <cell r="D229" t="str">
            <v>un</v>
          </cell>
        </row>
        <row r="233">
          <cell r="D233" t="str">
            <v>un</v>
          </cell>
        </row>
        <row r="235">
          <cell r="D235" t="str">
            <v>un</v>
          </cell>
        </row>
        <row r="237">
          <cell r="D237" t="str">
            <v>un</v>
          </cell>
        </row>
        <row r="239">
          <cell r="D239" t="str">
            <v>un</v>
          </cell>
        </row>
        <row r="243">
          <cell r="D243" t="str">
            <v>un</v>
          </cell>
        </row>
        <row r="245">
          <cell r="D245" t="str">
            <v>un</v>
          </cell>
        </row>
        <row r="249">
          <cell r="D249" t="str">
            <v>un</v>
          </cell>
        </row>
        <row r="251">
          <cell r="D251" t="str">
            <v>un</v>
          </cell>
        </row>
        <row r="255">
          <cell r="D255" t="str">
            <v>un</v>
          </cell>
        </row>
        <row r="257">
          <cell r="D257" t="str">
            <v>un</v>
          </cell>
        </row>
        <row r="259">
          <cell r="D259" t="str">
            <v>un</v>
          </cell>
        </row>
        <row r="261">
          <cell r="D261" t="str">
            <v>un</v>
          </cell>
        </row>
        <row r="263">
          <cell r="D263" t="str">
            <v>un</v>
          </cell>
        </row>
        <row r="265">
          <cell r="D265" t="str">
            <v>un</v>
          </cell>
        </row>
        <row r="269">
          <cell r="D269" t="str">
            <v>un</v>
          </cell>
        </row>
        <row r="271">
          <cell r="D271" t="str">
            <v>un</v>
          </cell>
        </row>
        <row r="273">
          <cell r="D273" t="str">
            <v>un</v>
          </cell>
        </row>
        <row r="275">
          <cell r="D275" t="str">
            <v>un</v>
          </cell>
        </row>
        <row r="277">
          <cell r="D277" t="str">
            <v>un</v>
          </cell>
        </row>
        <row r="279">
          <cell r="D279" t="str">
            <v>un</v>
          </cell>
        </row>
        <row r="283">
          <cell r="D283" t="str">
            <v>un</v>
          </cell>
        </row>
        <row r="285">
          <cell r="D285" t="str">
            <v>un</v>
          </cell>
        </row>
        <row r="287">
          <cell r="D287" t="str">
            <v>un</v>
          </cell>
        </row>
        <row r="289">
          <cell r="D289" t="str">
            <v>un</v>
          </cell>
        </row>
        <row r="291">
          <cell r="D291" t="str">
            <v>un</v>
          </cell>
        </row>
        <row r="293">
          <cell r="D293" t="str">
            <v>un</v>
          </cell>
        </row>
        <row r="297">
          <cell r="D297" t="str">
            <v>un</v>
          </cell>
        </row>
        <row r="299">
          <cell r="D299" t="str">
            <v>un</v>
          </cell>
        </row>
        <row r="301">
          <cell r="D301" t="str">
            <v>un</v>
          </cell>
        </row>
        <row r="303">
          <cell r="D303" t="str">
            <v>un</v>
          </cell>
        </row>
        <row r="305">
          <cell r="D305" t="str">
            <v>un</v>
          </cell>
        </row>
        <row r="307">
          <cell r="D307" t="str">
            <v>un</v>
          </cell>
        </row>
        <row r="309">
          <cell r="D309" t="str">
            <v>un</v>
          </cell>
        </row>
        <row r="311">
          <cell r="D311" t="str">
            <v>un</v>
          </cell>
        </row>
        <row r="313">
          <cell r="D313" t="str">
            <v>un</v>
          </cell>
        </row>
        <row r="317">
          <cell r="D317" t="str">
            <v>un</v>
          </cell>
        </row>
        <row r="319">
          <cell r="D319" t="str">
            <v>un</v>
          </cell>
        </row>
        <row r="321">
          <cell r="D321" t="str">
            <v>un</v>
          </cell>
        </row>
        <row r="323">
          <cell r="D323" t="str">
            <v>un</v>
          </cell>
        </row>
        <row r="325">
          <cell r="D325" t="str">
            <v>un</v>
          </cell>
        </row>
        <row r="327">
          <cell r="D327" t="str">
            <v>un</v>
          </cell>
        </row>
        <row r="331">
          <cell r="D331" t="str">
            <v>un</v>
          </cell>
        </row>
        <row r="333">
          <cell r="D333" t="str">
            <v>un</v>
          </cell>
        </row>
        <row r="335">
          <cell r="D335" t="str">
            <v>un</v>
          </cell>
        </row>
        <row r="337">
          <cell r="D337" t="str">
            <v>un</v>
          </cell>
        </row>
        <row r="339">
          <cell r="D339" t="str">
            <v>un</v>
          </cell>
        </row>
        <row r="341">
          <cell r="D341" t="str">
            <v>un</v>
          </cell>
        </row>
        <row r="343">
          <cell r="D343" t="str">
            <v>un</v>
          </cell>
        </row>
        <row r="345">
          <cell r="D345" t="str">
            <v>un</v>
          </cell>
        </row>
        <row r="349">
          <cell r="D349" t="str">
            <v>un</v>
          </cell>
        </row>
        <row r="351">
          <cell r="D351" t="str">
            <v>un</v>
          </cell>
        </row>
        <row r="353">
          <cell r="D353" t="str">
            <v>un</v>
          </cell>
        </row>
        <row r="355">
          <cell r="D355" t="str">
            <v>un</v>
          </cell>
        </row>
        <row r="357">
          <cell r="D357" t="str">
            <v>un</v>
          </cell>
        </row>
        <row r="359">
          <cell r="D359" t="str">
            <v>un</v>
          </cell>
        </row>
        <row r="361">
          <cell r="D361" t="str">
            <v>un</v>
          </cell>
        </row>
        <row r="363">
          <cell r="D363" t="str">
            <v>un</v>
          </cell>
        </row>
        <row r="367">
          <cell r="D367" t="str">
            <v>un</v>
          </cell>
        </row>
        <row r="369">
          <cell r="D369" t="str">
            <v>un</v>
          </cell>
        </row>
        <row r="371">
          <cell r="D371" t="str">
            <v>un</v>
          </cell>
        </row>
        <row r="373">
          <cell r="D373" t="str">
            <v>un</v>
          </cell>
        </row>
        <row r="377">
          <cell r="D377" t="str">
            <v>un</v>
          </cell>
        </row>
        <row r="379">
          <cell r="D379" t="str">
            <v>un</v>
          </cell>
        </row>
        <row r="381">
          <cell r="D381" t="str">
            <v>un</v>
          </cell>
        </row>
        <row r="383">
          <cell r="D383" t="str">
            <v>un</v>
          </cell>
        </row>
        <row r="388">
          <cell r="D388" t="str">
            <v>un</v>
          </cell>
        </row>
        <row r="390">
          <cell r="D390" t="str">
            <v>un</v>
          </cell>
        </row>
        <row r="392">
          <cell r="D392" t="str">
            <v>un</v>
          </cell>
        </row>
        <row r="396">
          <cell r="D396" t="str">
            <v>un</v>
          </cell>
        </row>
        <row r="398">
          <cell r="D398" t="str">
            <v>un</v>
          </cell>
        </row>
        <row r="400">
          <cell r="D400" t="str">
            <v>un</v>
          </cell>
        </row>
        <row r="402">
          <cell r="D402" t="str">
            <v>un</v>
          </cell>
        </row>
        <row r="406">
          <cell r="D406" t="str">
            <v>un</v>
          </cell>
        </row>
        <row r="408">
          <cell r="D408" t="str">
            <v>un</v>
          </cell>
        </row>
        <row r="410">
          <cell r="D410" t="str">
            <v>un</v>
          </cell>
        </row>
        <row r="412">
          <cell r="D412" t="str">
            <v>un</v>
          </cell>
        </row>
        <row r="414">
          <cell r="D414" t="str">
            <v>un</v>
          </cell>
        </row>
        <row r="416">
          <cell r="D416" t="str">
            <v>un</v>
          </cell>
        </row>
        <row r="420">
          <cell r="D420" t="str">
            <v>un</v>
          </cell>
        </row>
        <row r="422">
          <cell r="D422" t="str">
            <v>un</v>
          </cell>
        </row>
        <row r="424">
          <cell r="D424" t="str">
            <v>un</v>
          </cell>
        </row>
        <row r="426">
          <cell r="D426" t="str">
            <v>un</v>
          </cell>
        </row>
        <row r="428">
          <cell r="D428" t="str">
            <v>un</v>
          </cell>
        </row>
        <row r="432">
          <cell r="D432" t="str">
            <v>un</v>
          </cell>
        </row>
        <row r="434">
          <cell r="D434" t="str">
            <v>un</v>
          </cell>
        </row>
        <row r="436">
          <cell r="D436" t="str">
            <v>un</v>
          </cell>
        </row>
        <row r="438">
          <cell r="D438" t="str">
            <v>un</v>
          </cell>
        </row>
        <row r="440">
          <cell r="D440" t="str">
            <v>un</v>
          </cell>
        </row>
        <row r="444">
          <cell r="D444" t="str">
            <v>un</v>
          </cell>
        </row>
        <row r="446">
          <cell r="D446" t="str">
            <v>un</v>
          </cell>
        </row>
        <row r="448">
          <cell r="D448" t="str">
            <v>un</v>
          </cell>
        </row>
        <row r="450">
          <cell r="D450" t="str">
            <v>un</v>
          </cell>
        </row>
        <row r="452">
          <cell r="D452" t="str">
            <v>un</v>
          </cell>
        </row>
        <row r="456">
          <cell r="D456" t="str">
            <v>un</v>
          </cell>
        </row>
        <row r="458">
          <cell r="D458" t="str">
            <v>un</v>
          </cell>
        </row>
        <row r="460">
          <cell r="D460" t="str">
            <v>un</v>
          </cell>
        </row>
        <row r="462">
          <cell r="D462" t="str">
            <v>un</v>
          </cell>
        </row>
        <row r="464">
          <cell r="D464" t="str">
            <v>un</v>
          </cell>
        </row>
        <row r="466">
          <cell r="D466" t="str">
            <v>un</v>
          </cell>
        </row>
        <row r="468">
          <cell r="D468" t="str">
            <v>un</v>
          </cell>
        </row>
        <row r="470">
          <cell r="D470" t="str">
            <v>un</v>
          </cell>
        </row>
        <row r="472">
          <cell r="D472" t="str">
            <v>un</v>
          </cell>
        </row>
        <row r="473">
          <cell r="D473">
            <v>0</v>
          </cell>
        </row>
        <row r="474">
          <cell r="D474" t="str">
            <v>cm2</v>
          </cell>
        </row>
        <row r="476">
          <cell r="D476" t="str">
            <v>un</v>
          </cell>
        </row>
        <row r="480">
          <cell r="D480" t="str">
            <v>un</v>
          </cell>
        </row>
        <row r="482">
          <cell r="D482" t="str">
            <v>un</v>
          </cell>
        </row>
        <row r="484">
          <cell r="D484" t="str">
            <v>un</v>
          </cell>
        </row>
        <row r="486">
          <cell r="D486" t="str">
            <v>un</v>
          </cell>
        </row>
        <row r="488">
          <cell r="D488" t="str">
            <v>un</v>
          </cell>
        </row>
        <row r="490">
          <cell r="D490" t="str">
            <v>un</v>
          </cell>
        </row>
        <row r="494">
          <cell r="D494" t="str">
            <v>un</v>
          </cell>
        </row>
        <row r="496">
          <cell r="D496" t="str">
            <v>un</v>
          </cell>
        </row>
        <row r="498">
          <cell r="D498" t="str">
            <v>un</v>
          </cell>
        </row>
        <row r="500">
          <cell r="D500" t="str">
            <v>un</v>
          </cell>
        </row>
        <row r="502">
          <cell r="D502" t="str">
            <v>un</v>
          </cell>
        </row>
        <row r="504">
          <cell r="D504" t="str">
            <v>un</v>
          </cell>
        </row>
        <row r="506">
          <cell r="D506" t="str">
            <v>un</v>
          </cell>
        </row>
        <row r="508">
          <cell r="D508" t="str">
            <v>un</v>
          </cell>
        </row>
        <row r="510">
          <cell r="D510" t="str">
            <v>un</v>
          </cell>
        </row>
        <row r="512">
          <cell r="D512" t="str">
            <v>un</v>
          </cell>
        </row>
        <row r="514">
          <cell r="D514" t="str">
            <v>un</v>
          </cell>
        </row>
        <row r="518">
          <cell r="D518" t="str">
            <v xml:space="preserve"> cm</v>
          </cell>
        </row>
        <row r="520">
          <cell r="D520" t="str">
            <v xml:space="preserve"> cm</v>
          </cell>
        </row>
        <row r="522">
          <cell r="D522" t="str">
            <v>cm</v>
          </cell>
        </row>
        <row r="524">
          <cell r="D524" t="str">
            <v>un</v>
          </cell>
        </row>
        <row r="530">
          <cell r="D530" t="str">
            <v>m</v>
          </cell>
        </row>
        <row r="532">
          <cell r="D532" t="str">
            <v>m</v>
          </cell>
        </row>
        <row r="534">
          <cell r="D534" t="str">
            <v>m</v>
          </cell>
        </row>
        <row r="536">
          <cell r="D536" t="str">
            <v>m</v>
          </cell>
        </row>
        <row r="538">
          <cell r="D538" t="str">
            <v>m</v>
          </cell>
        </row>
        <row r="540">
          <cell r="D540" t="str">
            <v>m</v>
          </cell>
        </row>
        <row r="544">
          <cell r="D544" t="str">
            <v>m</v>
          </cell>
        </row>
        <row r="546">
          <cell r="D546" t="str">
            <v>m</v>
          </cell>
        </row>
        <row r="548">
          <cell r="D548" t="str">
            <v>m</v>
          </cell>
        </row>
        <row r="550">
          <cell r="D550" t="str">
            <v>un</v>
          </cell>
        </row>
        <row r="554">
          <cell r="D554" t="str">
            <v>un</v>
          </cell>
        </row>
        <row r="556">
          <cell r="D556" t="str">
            <v>un</v>
          </cell>
        </row>
        <row r="558">
          <cell r="D558" t="str">
            <v>un</v>
          </cell>
        </row>
        <row r="560">
          <cell r="D560" t="str">
            <v>m</v>
          </cell>
        </row>
        <row r="564">
          <cell r="D564" t="str">
            <v>un</v>
          </cell>
        </row>
        <row r="566">
          <cell r="D566" t="str">
            <v>un</v>
          </cell>
        </row>
        <row r="568">
          <cell r="D568" t="str">
            <v>un</v>
          </cell>
        </row>
        <row r="572">
          <cell r="D572" t="str">
            <v>un</v>
          </cell>
        </row>
        <row r="574">
          <cell r="D574" t="str">
            <v>un</v>
          </cell>
        </row>
        <row r="576">
          <cell r="D576" t="str">
            <v>un</v>
          </cell>
        </row>
        <row r="578">
          <cell r="D578" t="str">
            <v>un</v>
          </cell>
        </row>
        <row r="580">
          <cell r="D580" t="str">
            <v>un</v>
          </cell>
        </row>
        <row r="584">
          <cell r="D584" t="str">
            <v>un</v>
          </cell>
        </row>
        <row r="586">
          <cell r="D586" t="str">
            <v>un</v>
          </cell>
        </row>
        <row r="588">
          <cell r="D588" t="str">
            <v>un</v>
          </cell>
        </row>
        <row r="590">
          <cell r="D590" t="str">
            <v>un</v>
          </cell>
        </row>
        <row r="592">
          <cell r="D592" t="str">
            <v>un</v>
          </cell>
        </row>
        <row r="596">
          <cell r="D596" t="str">
            <v>un</v>
          </cell>
        </row>
        <row r="598">
          <cell r="D598" t="str">
            <v>un</v>
          </cell>
        </row>
        <row r="600">
          <cell r="D600" t="str">
            <v>un</v>
          </cell>
        </row>
        <row r="604">
          <cell r="D604" t="str">
            <v>un</v>
          </cell>
        </row>
        <row r="606">
          <cell r="D606" t="str">
            <v>un</v>
          </cell>
        </row>
        <row r="608">
          <cell r="D608" t="str">
            <v>un</v>
          </cell>
        </row>
        <row r="610">
          <cell r="D610" t="str">
            <v>un</v>
          </cell>
        </row>
        <row r="612">
          <cell r="D612" t="str">
            <v>un</v>
          </cell>
        </row>
        <row r="614">
          <cell r="D614" t="str">
            <v>un</v>
          </cell>
        </row>
        <row r="616">
          <cell r="D616" t="str">
            <v>un</v>
          </cell>
        </row>
        <row r="618">
          <cell r="D618" t="str">
            <v>un</v>
          </cell>
        </row>
        <row r="622">
          <cell r="D622" t="str">
            <v>m</v>
          </cell>
        </row>
        <row r="624">
          <cell r="D624" t="str">
            <v>m</v>
          </cell>
        </row>
        <row r="626">
          <cell r="D626" t="str">
            <v>un</v>
          </cell>
        </row>
        <row r="628">
          <cell r="D628" t="str">
            <v>un</v>
          </cell>
        </row>
        <row r="632">
          <cell r="D632" t="str">
            <v>h</v>
          </cell>
        </row>
        <row r="634">
          <cell r="D634" t="str">
            <v>h</v>
          </cell>
        </row>
        <row r="636">
          <cell r="D636" t="str">
            <v>h</v>
          </cell>
        </row>
        <row r="638">
          <cell r="D638" t="str">
            <v>h</v>
          </cell>
        </row>
        <row r="640">
          <cell r="D640" t="str">
            <v>h</v>
          </cell>
        </row>
        <row r="642">
          <cell r="D642" t="str">
            <v>h</v>
          </cell>
        </row>
        <row r="646">
          <cell r="D646" t="str">
            <v>h</v>
          </cell>
        </row>
        <row r="648">
          <cell r="D648" t="str">
            <v>h</v>
          </cell>
        </row>
        <row r="650">
          <cell r="D650" t="str">
            <v>un</v>
          </cell>
        </row>
        <row r="654">
          <cell r="D654" t="str">
            <v>sg</v>
          </cell>
        </row>
      </sheetData>
      <sheetData sheetId="1"/>
      <sheetData sheetId="2"/>
      <sheetData sheetId="3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CIOS"/>
    </sheetNames>
    <sheetDataSet>
      <sheetData sheetId="0">
        <row r="45">
          <cell r="B45">
            <v>1200</v>
          </cell>
        </row>
        <row r="90">
          <cell r="B90">
            <v>800</v>
          </cell>
        </row>
      </sheetData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8_bombas"/>
      <sheetName val="Form8_h2"/>
      <sheetName val="Form8_lubricacion"/>
      <sheetName val="Form8_regeneracion"/>
      <sheetName val="tub"/>
      <sheetName val="val"/>
      <sheetName val="tub_lub"/>
      <sheetName val="pintura"/>
      <sheetName val="partidas_cant_tub_final_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C1" t="str">
            <v>ESPEC</v>
          </cell>
          <cell r="D1" t="str">
            <v>COD</v>
          </cell>
          <cell r="E1" t="str">
            <v>DESCRIPCION</v>
          </cell>
          <cell r="F1" t="str">
            <v>ESP</v>
          </cell>
          <cell r="G1" t="str">
            <v>DIAM</v>
          </cell>
          <cell r="H1" t="str">
            <v>CANT</v>
          </cell>
          <cell r="I1" t="str">
            <v>UND</v>
          </cell>
          <cell r="J1" t="str">
            <v>PESO UNIT</v>
          </cell>
        </row>
        <row r="2">
          <cell r="C2" t="str">
            <v>A2-3F</v>
          </cell>
          <cell r="D2" t="str">
            <v>PIP</v>
          </cell>
          <cell r="E2" t="str">
            <v>PIPE, C.S., PE, ASTM A106 Gr.B.</v>
          </cell>
          <cell r="F2" t="str">
            <v>80</v>
          </cell>
          <cell r="G2" t="str">
            <v>1/2"</v>
          </cell>
          <cell r="H2">
            <v>11.4</v>
          </cell>
          <cell r="I2" t="str">
            <v>m</v>
          </cell>
          <cell r="J2">
            <v>1.8</v>
          </cell>
        </row>
        <row r="3">
          <cell r="C3" t="str">
            <v>A2-3F</v>
          </cell>
          <cell r="D3" t="str">
            <v>SOL</v>
          </cell>
          <cell r="E3" t="str">
            <v>SOCKOLET, C.S., 3000#, SW, ASTM A105.</v>
          </cell>
          <cell r="G3" t="str">
            <v>2"</v>
          </cell>
          <cell r="H3">
            <v>1</v>
          </cell>
          <cell r="I3" t="str">
            <v>un</v>
          </cell>
          <cell r="J3">
            <v>2</v>
          </cell>
        </row>
        <row r="4">
          <cell r="C4" t="str">
            <v>A2-3F</v>
          </cell>
          <cell r="D4" t="str">
            <v>90E</v>
          </cell>
          <cell r="E4" t="str">
            <v>90° ELBOW, C.S., 3000#, SW, ASTM A105.</v>
          </cell>
          <cell r="G4" t="str">
            <v>3/4"</v>
          </cell>
          <cell r="H4">
            <v>6</v>
          </cell>
          <cell r="I4" t="str">
            <v>un</v>
          </cell>
          <cell r="J4">
            <v>0.6</v>
          </cell>
        </row>
        <row r="5">
          <cell r="C5" t="str">
            <v>A2-3F</v>
          </cell>
          <cell r="D5" t="str">
            <v>PIP</v>
          </cell>
          <cell r="E5" t="str">
            <v>PIPE, C.S., PE, ASTM A106 Gr.B.</v>
          </cell>
          <cell r="F5" t="str">
            <v>80</v>
          </cell>
          <cell r="G5" t="str">
            <v>3/4"</v>
          </cell>
          <cell r="H5">
            <v>8</v>
          </cell>
          <cell r="I5" t="str">
            <v>m</v>
          </cell>
          <cell r="J5">
            <v>2.2000000000000002</v>
          </cell>
        </row>
        <row r="6">
          <cell r="C6" t="str">
            <v>A2-3F</v>
          </cell>
          <cell r="D6" t="str">
            <v>SCP</v>
          </cell>
          <cell r="E6" t="str">
            <v>SWAGE CONCENTRIC, PE, ASTM A106 Gr.B.</v>
          </cell>
          <cell r="F6" t="str">
            <v>80</v>
          </cell>
          <cell r="G6" t="str">
            <v>3/4"</v>
          </cell>
          <cell r="H6">
            <v>5</v>
          </cell>
          <cell r="I6" t="str">
            <v>un</v>
          </cell>
          <cell r="J6">
            <v>0.5</v>
          </cell>
        </row>
        <row r="7">
          <cell r="C7" t="str">
            <v>A2-3F</v>
          </cell>
          <cell r="D7" t="str">
            <v>SOL</v>
          </cell>
          <cell r="E7" t="str">
            <v>SOCKOLET, C.S., 3000#, SW, ASTM A105. HEADER 6"-12".</v>
          </cell>
          <cell r="G7" t="str">
            <v>3/4"</v>
          </cell>
          <cell r="H7">
            <v>2</v>
          </cell>
          <cell r="I7" t="str">
            <v>un</v>
          </cell>
          <cell r="J7">
            <v>0.5</v>
          </cell>
        </row>
        <row r="8">
          <cell r="C8" t="str">
            <v>A2-3F</v>
          </cell>
          <cell r="D8" t="str">
            <v>SOL</v>
          </cell>
          <cell r="E8" t="str">
            <v>SOCKOLET, C.S., 3000#, SW, ASTM A105. HEADER 6"-12".</v>
          </cell>
          <cell r="G8" t="str">
            <v>3/4"</v>
          </cell>
          <cell r="H8">
            <v>5</v>
          </cell>
          <cell r="I8" t="str">
            <v>un</v>
          </cell>
          <cell r="J8">
            <v>0.5</v>
          </cell>
        </row>
        <row r="9">
          <cell r="C9" t="str">
            <v>A2-3F</v>
          </cell>
          <cell r="D9" t="str">
            <v>90E</v>
          </cell>
          <cell r="E9" t="str">
            <v>90° ELBOW, C.S., BW, ASTM A234-WPB.</v>
          </cell>
          <cell r="F9" t="str">
            <v>40</v>
          </cell>
          <cell r="G9" t="str">
            <v>10"</v>
          </cell>
          <cell r="H9">
            <v>4</v>
          </cell>
          <cell r="I9" t="str">
            <v>un</v>
          </cell>
          <cell r="J9">
            <v>36.700000000000003</v>
          </cell>
        </row>
        <row r="10">
          <cell r="C10" t="str">
            <v>A2-3F</v>
          </cell>
          <cell r="D10" t="str">
            <v>CRE</v>
          </cell>
          <cell r="E10" t="str">
            <v>REDUCER CONCENTRIC, C.S., BW, ASTM A234-WPB.</v>
          </cell>
          <cell r="F10" t="str">
            <v>40</v>
          </cell>
          <cell r="G10" t="str">
            <v>10"</v>
          </cell>
          <cell r="H10">
            <v>2</v>
          </cell>
          <cell r="I10" t="str">
            <v>un</v>
          </cell>
          <cell r="J10">
            <v>22</v>
          </cell>
        </row>
        <row r="11">
          <cell r="C11" t="str">
            <v>A2-3F</v>
          </cell>
          <cell r="D11" t="str">
            <v>PIP</v>
          </cell>
          <cell r="E11" t="str">
            <v>PIPE, C.S., BE, ASTM A106 Gr.B.</v>
          </cell>
          <cell r="F11" t="str">
            <v>40</v>
          </cell>
          <cell r="G11" t="str">
            <v>10"</v>
          </cell>
          <cell r="H11">
            <v>13.7</v>
          </cell>
          <cell r="I11" t="str">
            <v>m</v>
          </cell>
          <cell r="J11">
            <v>60.3</v>
          </cell>
        </row>
        <row r="12">
          <cell r="C12" t="str">
            <v>A2-3F</v>
          </cell>
          <cell r="D12" t="str">
            <v>TEE</v>
          </cell>
          <cell r="E12" t="str">
            <v>TEE, C.S.,  BW, ASTM A234-WPB.</v>
          </cell>
          <cell r="F12" t="str">
            <v>40</v>
          </cell>
          <cell r="G12" t="str">
            <v>10"</v>
          </cell>
          <cell r="H12">
            <v>1</v>
          </cell>
          <cell r="I12" t="str">
            <v>un</v>
          </cell>
          <cell r="J12">
            <v>40.4</v>
          </cell>
        </row>
        <row r="13">
          <cell r="C13" t="str">
            <v>A2-3F</v>
          </cell>
          <cell r="D13" t="str">
            <v>WR3</v>
          </cell>
          <cell r="E13" t="str">
            <v>WELDING NECK  FLANGE, C.S., 300#, RF, ASTM A105.</v>
          </cell>
          <cell r="F13" t="str">
            <v>40</v>
          </cell>
          <cell r="G13" t="str">
            <v>3"</v>
          </cell>
          <cell r="H13">
            <v>2</v>
          </cell>
          <cell r="I13" t="str">
            <v>un</v>
          </cell>
          <cell r="J13">
            <v>6.8</v>
          </cell>
        </row>
        <row r="14">
          <cell r="C14" t="str">
            <v>A2-3F</v>
          </cell>
          <cell r="D14" t="str">
            <v>90E</v>
          </cell>
          <cell r="E14" t="str">
            <v>90° ELBOW, C.S., BW, ASTM A234-WPB.</v>
          </cell>
          <cell r="F14" t="str">
            <v>40</v>
          </cell>
          <cell r="G14" t="str">
            <v>6"</v>
          </cell>
          <cell r="H14">
            <v>7</v>
          </cell>
          <cell r="I14" t="str">
            <v>un</v>
          </cell>
          <cell r="J14">
            <v>10.4</v>
          </cell>
        </row>
        <row r="15">
          <cell r="C15" t="str">
            <v>A2-3F</v>
          </cell>
          <cell r="D15" t="str">
            <v>CRE</v>
          </cell>
          <cell r="E15" t="str">
            <v>REDUCER CONCENTRIC, C.S., BW, ASTM A234-WPB.</v>
          </cell>
          <cell r="F15" t="str">
            <v>40</v>
          </cell>
          <cell r="G15" t="str">
            <v>6"</v>
          </cell>
          <cell r="H15">
            <v>1</v>
          </cell>
          <cell r="I15" t="str">
            <v>un</v>
          </cell>
          <cell r="J15">
            <v>7.4</v>
          </cell>
        </row>
        <row r="16">
          <cell r="C16" t="str">
            <v>A2-3F</v>
          </cell>
          <cell r="D16" t="str">
            <v>CRE</v>
          </cell>
          <cell r="E16" t="str">
            <v>REDUCER CONCENTRIC, C.S., BW, ASTM A234-WPB.</v>
          </cell>
          <cell r="F16" t="str">
            <v>40</v>
          </cell>
          <cell r="G16" t="str">
            <v>6"</v>
          </cell>
          <cell r="H16">
            <v>1</v>
          </cell>
          <cell r="I16" t="str">
            <v>un</v>
          </cell>
          <cell r="J16">
            <v>7.4</v>
          </cell>
        </row>
        <row r="17">
          <cell r="C17" t="str">
            <v>A2-3F</v>
          </cell>
          <cell r="D17" t="str">
            <v>PIP</v>
          </cell>
          <cell r="E17" t="str">
            <v>PIPE, C.S., BE, ASTM A106 Gr.B.</v>
          </cell>
          <cell r="F17" t="str">
            <v>40</v>
          </cell>
          <cell r="G17" t="str">
            <v>6"</v>
          </cell>
          <cell r="H17">
            <v>7.4</v>
          </cell>
          <cell r="I17" t="str">
            <v>m</v>
          </cell>
          <cell r="J17">
            <v>28.3</v>
          </cell>
        </row>
        <row r="18">
          <cell r="C18" t="str">
            <v>A2-3F</v>
          </cell>
          <cell r="D18" t="str">
            <v>TEE</v>
          </cell>
          <cell r="E18" t="str">
            <v>TEE, C.S.,  BW, ASTM A234-WPB.</v>
          </cell>
          <cell r="F18" t="str">
            <v>40</v>
          </cell>
          <cell r="G18" t="str">
            <v>6"</v>
          </cell>
          <cell r="H18">
            <v>1</v>
          </cell>
          <cell r="I18" t="str">
            <v>un</v>
          </cell>
          <cell r="J18">
            <v>14.4</v>
          </cell>
        </row>
        <row r="19">
          <cell r="C19" t="str">
            <v>A2-3F</v>
          </cell>
          <cell r="D19" t="str">
            <v>WR3</v>
          </cell>
          <cell r="E19" t="str">
            <v>WELDING NECK  FLANGE, C.S., 300#, RF, ASTM A105.</v>
          </cell>
          <cell r="F19" t="str">
            <v>40</v>
          </cell>
          <cell r="G19" t="str">
            <v>6"</v>
          </cell>
          <cell r="H19">
            <v>10</v>
          </cell>
          <cell r="I19" t="str">
            <v>un</v>
          </cell>
          <cell r="J19">
            <v>19</v>
          </cell>
        </row>
        <row r="20">
          <cell r="C20" t="str">
            <v>A2-3F</v>
          </cell>
          <cell r="D20" t="str">
            <v>90E</v>
          </cell>
          <cell r="E20" t="str">
            <v>90° ELBOW, C.S., BW, ASTM A234-WPB.</v>
          </cell>
          <cell r="F20" t="str">
            <v>40</v>
          </cell>
          <cell r="G20" t="str">
            <v>8"</v>
          </cell>
          <cell r="H20">
            <v>6</v>
          </cell>
          <cell r="I20" t="str">
            <v>un</v>
          </cell>
          <cell r="J20">
            <v>20.9</v>
          </cell>
        </row>
        <row r="21">
          <cell r="C21" t="str">
            <v>A2-3F</v>
          </cell>
          <cell r="D21" t="str">
            <v>ERE</v>
          </cell>
          <cell r="E21" t="str">
            <v>REDUCER ECCENTRIC, C.S., BW, ASTM A234-WPB.</v>
          </cell>
          <cell r="F21" t="str">
            <v>40</v>
          </cell>
          <cell r="G21" t="str">
            <v>8"</v>
          </cell>
          <cell r="H21">
            <v>2</v>
          </cell>
          <cell r="I21" t="str">
            <v>un</v>
          </cell>
          <cell r="J21">
            <v>12.3</v>
          </cell>
        </row>
        <row r="22">
          <cell r="C22" t="str">
            <v>A2-3F</v>
          </cell>
          <cell r="D22" t="str">
            <v>PIP</v>
          </cell>
          <cell r="E22" t="str">
            <v>PIPE, C.S., BE, ASTM A106 Gr.B.</v>
          </cell>
          <cell r="F22" t="str">
            <v>40</v>
          </cell>
          <cell r="G22" t="str">
            <v>8"</v>
          </cell>
          <cell r="H22">
            <v>4.3</v>
          </cell>
          <cell r="I22" t="str">
            <v>m</v>
          </cell>
          <cell r="J22">
            <v>42.5</v>
          </cell>
        </row>
        <row r="23">
          <cell r="C23" t="str">
            <v>A2-3F</v>
          </cell>
          <cell r="D23" t="str">
            <v>WR3</v>
          </cell>
          <cell r="E23" t="str">
            <v>WELDING NECK  FLANGE, C.S., 300#, RF, ASTM A105.</v>
          </cell>
          <cell r="F23" t="str">
            <v>40</v>
          </cell>
          <cell r="G23" t="str">
            <v>8"</v>
          </cell>
          <cell r="H23">
            <v>12</v>
          </cell>
          <cell r="I23" t="str">
            <v>un</v>
          </cell>
          <cell r="J23">
            <v>30.4</v>
          </cell>
        </row>
        <row r="24">
          <cell r="C24" t="str">
            <v>A2-3J</v>
          </cell>
          <cell r="D24" t="str">
            <v>WJ3</v>
          </cell>
          <cell r="E24" t="str">
            <v>WELDING NECK FLANGE, C.S., 300#, RTJ, ASTM A105.</v>
          </cell>
          <cell r="F24" t="str">
            <v>80</v>
          </cell>
          <cell r="G24" t="str">
            <v>1 1/2"</v>
          </cell>
          <cell r="H24">
            <v>2</v>
          </cell>
          <cell r="I24" t="str">
            <v>un</v>
          </cell>
          <cell r="J24">
            <v>3.6</v>
          </cell>
        </row>
        <row r="25">
          <cell r="C25" t="str">
            <v>A2-3J</v>
          </cell>
          <cell r="D25" t="str">
            <v>SOL</v>
          </cell>
          <cell r="E25" t="str">
            <v>SOCKOLET, C.S., 3000#, SW, ASTM A105. HEADER 3"-8".</v>
          </cell>
          <cell r="G25" t="str">
            <v>1/2"</v>
          </cell>
          <cell r="H25">
            <v>2</v>
          </cell>
          <cell r="I25" t="str">
            <v>un</v>
          </cell>
          <cell r="J25">
            <v>0.4</v>
          </cell>
        </row>
        <row r="26">
          <cell r="C26" t="str">
            <v>A2-1F</v>
          </cell>
          <cell r="D26" t="str">
            <v>PIP</v>
          </cell>
          <cell r="E26" t="str">
            <v>PIPE, C.S., BE, ASTM A106 Gr.B.</v>
          </cell>
          <cell r="F26" t="str">
            <v>40</v>
          </cell>
          <cell r="G26" t="str">
            <v>4"</v>
          </cell>
          <cell r="H26">
            <v>6</v>
          </cell>
          <cell r="I26" t="str">
            <v>m</v>
          </cell>
          <cell r="J26">
            <v>16.100000000000001</v>
          </cell>
        </row>
        <row r="27">
          <cell r="C27" t="str">
            <v>A2-3J</v>
          </cell>
          <cell r="D27" t="str">
            <v>PIP</v>
          </cell>
          <cell r="E27" t="str">
            <v>PIPE, C.S., BE, ASTM A106 Gr.B.</v>
          </cell>
          <cell r="F27" t="str">
            <v>40</v>
          </cell>
          <cell r="G27" t="str">
            <v>4"</v>
          </cell>
          <cell r="H27">
            <v>20</v>
          </cell>
          <cell r="I27" t="str">
            <v>m</v>
          </cell>
          <cell r="J27">
            <v>16.100000000000001</v>
          </cell>
        </row>
        <row r="28">
          <cell r="C28" t="str">
            <v>A2-3J</v>
          </cell>
          <cell r="D28" t="str">
            <v>WJ3</v>
          </cell>
          <cell r="E28" t="str">
            <v>WELDING NECK  FLANGE, C.S., 300#, RTJ, ASTM A105.</v>
          </cell>
          <cell r="F28" t="str">
            <v>40</v>
          </cell>
          <cell r="G28" t="str">
            <v>3"</v>
          </cell>
          <cell r="H28">
            <v>2</v>
          </cell>
          <cell r="I28" t="str">
            <v>un</v>
          </cell>
          <cell r="J28">
            <v>6.8</v>
          </cell>
        </row>
        <row r="29">
          <cell r="C29" t="str">
            <v>A2-1F</v>
          </cell>
          <cell r="D29" t="str">
            <v>90E</v>
          </cell>
          <cell r="E29" t="str">
            <v>90° ELBOW, C.S., BW, ASTM A234-WPB.</v>
          </cell>
          <cell r="F29" t="str">
            <v>40</v>
          </cell>
          <cell r="G29" t="str">
            <v>4"</v>
          </cell>
          <cell r="H29">
            <v>4</v>
          </cell>
          <cell r="I29" t="str">
            <v>un</v>
          </cell>
          <cell r="J29">
            <v>3.95</v>
          </cell>
        </row>
        <row r="30">
          <cell r="C30" t="str">
            <v>A2-3J</v>
          </cell>
          <cell r="D30" t="str">
            <v>90E</v>
          </cell>
          <cell r="E30" t="str">
            <v>90° ELBOW, C.S., BW, ASTM A234-WPB.</v>
          </cell>
          <cell r="F30" t="str">
            <v>40</v>
          </cell>
          <cell r="G30" t="str">
            <v>4"</v>
          </cell>
          <cell r="H30">
            <v>15</v>
          </cell>
          <cell r="I30" t="str">
            <v>un</v>
          </cell>
          <cell r="J30">
            <v>3.95</v>
          </cell>
        </row>
        <row r="31">
          <cell r="C31" t="str">
            <v>A2-3J</v>
          </cell>
          <cell r="D31" t="str">
            <v>ERE</v>
          </cell>
          <cell r="E31" t="str">
            <v>REDUCER CONCENTRIC, C.S., BW, ASTM A234-WPB.</v>
          </cell>
          <cell r="F31" t="str">
            <v>40</v>
          </cell>
          <cell r="G31" t="str">
            <v>4"</v>
          </cell>
          <cell r="H31">
            <v>2</v>
          </cell>
          <cell r="I31" t="str">
            <v>un</v>
          </cell>
          <cell r="J31">
            <v>3.3</v>
          </cell>
        </row>
        <row r="32">
          <cell r="C32" t="str">
            <v>A2-3J</v>
          </cell>
          <cell r="D32" t="str">
            <v>ERE</v>
          </cell>
          <cell r="E32" t="str">
            <v>REDUCER ECCENTRIC, C.S., BW, ASTM A234-WPB.</v>
          </cell>
          <cell r="F32" t="str">
            <v>40</v>
          </cell>
          <cell r="G32" t="str">
            <v>4"</v>
          </cell>
          <cell r="H32">
            <v>2</v>
          </cell>
          <cell r="I32" t="str">
            <v>un</v>
          </cell>
          <cell r="J32">
            <v>3.3</v>
          </cell>
        </row>
        <row r="33">
          <cell r="C33" t="str">
            <v>A2-1F</v>
          </cell>
          <cell r="D33" t="str">
            <v>PIP</v>
          </cell>
          <cell r="E33" t="str">
            <v>PIPE, C.S., BE, ASTM A106 Gr.B.</v>
          </cell>
          <cell r="F33" t="str">
            <v>40</v>
          </cell>
          <cell r="G33" t="str">
            <v>4"</v>
          </cell>
          <cell r="H33">
            <v>6</v>
          </cell>
          <cell r="I33" t="str">
            <v>m</v>
          </cell>
          <cell r="J33">
            <v>16.100000000000001</v>
          </cell>
        </row>
        <row r="34">
          <cell r="C34" t="str">
            <v>A2-3J</v>
          </cell>
          <cell r="D34" t="str">
            <v>PIP</v>
          </cell>
          <cell r="E34" t="str">
            <v>PIPE, C.S., BE, ASTM A106 Gr.B.</v>
          </cell>
          <cell r="F34" t="str">
            <v>40</v>
          </cell>
          <cell r="G34" t="str">
            <v>4"</v>
          </cell>
          <cell r="H34">
            <v>8.1199999999999992</v>
          </cell>
          <cell r="I34" t="str">
            <v>m</v>
          </cell>
          <cell r="J34">
            <v>16.100000000000001</v>
          </cell>
        </row>
        <row r="35">
          <cell r="C35" t="str">
            <v>A2-1F</v>
          </cell>
          <cell r="D35" t="str">
            <v>TEE</v>
          </cell>
          <cell r="E35" t="str">
            <v>TEE, C.S.,  BW, ASTM A234-WPB.</v>
          </cell>
          <cell r="F35" t="str">
            <v>40</v>
          </cell>
          <cell r="G35" t="str">
            <v>4"</v>
          </cell>
          <cell r="H35">
            <v>2</v>
          </cell>
          <cell r="I35" t="str">
            <v>un</v>
          </cell>
          <cell r="J35">
            <v>5.6</v>
          </cell>
        </row>
        <row r="36">
          <cell r="C36" t="str">
            <v>A2-3J</v>
          </cell>
          <cell r="D36" t="str">
            <v>TEE</v>
          </cell>
          <cell r="E36" t="str">
            <v>TEE, C.S.,  BW, ASTM A234-WPB.</v>
          </cell>
          <cell r="F36" t="str">
            <v>40</v>
          </cell>
          <cell r="G36" t="str">
            <v>4"</v>
          </cell>
          <cell r="H36">
            <v>3</v>
          </cell>
          <cell r="I36" t="str">
            <v>un</v>
          </cell>
          <cell r="J36">
            <v>5.6</v>
          </cell>
        </row>
        <row r="37">
          <cell r="C37" t="str">
            <v>A2-3J</v>
          </cell>
          <cell r="D37" t="str">
            <v>WJ3</v>
          </cell>
          <cell r="E37" t="str">
            <v>WELDING NECK  FLANGE, C.S., 300#, RTJ, ASTM A105.</v>
          </cell>
          <cell r="F37" t="str">
            <v>40</v>
          </cell>
          <cell r="G37" t="str">
            <v>4"</v>
          </cell>
          <cell r="H37">
            <v>15</v>
          </cell>
          <cell r="I37" t="str">
            <v>un</v>
          </cell>
          <cell r="J37">
            <v>11.3</v>
          </cell>
        </row>
        <row r="38">
          <cell r="C38" t="str">
            <v>A2-3J</v>
          </cell>
          <cell r="D38" t="str">
            <v>WOL</v>
          </cell>
          <cell r="E38" t="str">
            <v>WELDOLET C.S., BW. ASTM A105.</v>
          </cell>
          <cell r="F38" t="str">
            <v>40</v>
          </cell>
          <cell r="G38" t="str">
            <v>4"</v>
          </cell>
          <cell r="H38">
            <v>2</v>
          </cell>
          <cell r="I38" t="str">
            <v>un</v>
          </cell>
          <cell r="J38">
            <v>2</v>
          </cell>
        </row>
        <row r="39">
          <cell r="C39" t="str">
            <v>A2-1F</v>
          </cell>
          <cell r="D39" t="str">
            <v>WR1</v>
          </cell>
          <cell r="E39" t="str">
            <v>WELDING NECK  FLANGE, C.S., 150#, RF, ASTM A105.</v>
          </cell>
          <cell r="F39" t="str">
            <v>40</v>
          </cell>
          <cell r="G39" t="str">
            <v>4"</v>
          </cell>
          <cell r="H39">
            <v>2</v>
          </cell>
          <cell r="I39" t="str">
            <v>un</v>
          </cell>
          <cell r="J39">
            <v>6.8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CIOS"/>
    </sheetNames>
    <sheetDataSet>
      <sheetData sheetId="0">
        <row r="17">
          <cell r="B17">
            <v>9000</v>
          </cell>
        </row>
        <row r="19">
          <cell r="B19">
            <v>15000</v>
          </cell>
        </row>
        <row r="40">
          <cell r="B40">
            <v>5700</v>
          </cell>
        </row>
        <row r="41">
          <cell r="B41">
            <v>6700</v>
          </cell>
        </row>
        <row r="43">
          <cell r="B43">
            <v>67180</v>
          </cell>
        </row>
      </sheetData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ADO VÍA-CRIT.TECNICO"/>
      <sheetName val="CALIFICACIÓN"/>
      <sheetName val="DAÑOS 8002"/>
      <sheetName val="DAÑOS 4313 "/>
      <sheetName val="DAÑOS 7805"/>
      <sheetName val="DAÑOS 80MG01"/>
      <sheetName val="INVENT.ALC-CUNETAS 8002"/>
      <sheetName val="INV.ALC-CUNET 4313 - 7805"/>
      <sheetName val="INVENT.ALC-CUNET 80MG01"/>
      <sheetName val="SEÑAL VERTICAL 8002"/>
      <sheetName val="SEÑAL VERTICAL 4313"/>
      <sheetName val="SEÑAL VERTICAL 80MG01"/>
      <sheetName val="SEÑAL HORIZONTAL 8002"/>
      <sheetName val="SEÑAL HORIZONTAL 4313"/>
      <sheetName val="SEÑAL HORIZONTAL 80MG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-Gráfica-Apartada"/>
    </sheetNames>
    <sheetDataSet>
      <sheetData sheetId="0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U"/>
      <sheetName val="PU (2)"/>
      <sheetName val="RESUMEN"/>
      <sheetName val="PRECIOS"/>
      <sheetName val="fotos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% Avance"/>
      <sheetName val="Informe Semanal 1"/>
      <sheetName val="Curva S"/>
      <sheetName val="RESUMEN"/>
      <sheetName val="Informe Semanal 1 (2)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BRA TOTAL"/>
      <sheetName val="RESUME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6"/>
      <sheetName val="35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  <sheetName val="84"/>
      <sheetName val="85"/>
      <sheetName val="86"/>
      <sheetName val="87"/>
      <sheetName val="88"/>
      <sheetName val="89"/>
      <sheetName val="90"/>
      <sheetName val="91"/>
      <sheetName val="92"/>
      <sheetName val="93"/>
      <sheetName val="94"/>
      <sheetName val="95"/>
      <sheetName val="96"/>
      <sheetName val="97"/>
      <sheetName val="98"/>
      <sheetName val="99"/>
      <sheetName val="100"/>
      <sheetName val="101"/>
      <sheetName val="TABLA SALARIOS"/>
      <sheetName val="TABLA EQUIPOS"/>
      <sheetName val="TABLA MATERIA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>
        <row r="3">
          <cell r="A3">
            <v>1</v>
          </cell>
          <cell r="B3" t="str">
            <v xml:space="preserve"> AGREGADO FINO</v>
          </cell>
          <cell r="C3" t="str">
            <v>M3</v>
          </cell>
          <cell r="D3">
            <v>17004</v>
          </cell>
        </row>
        <row r="4">
          <cell r="A4">
            <v>2</v>
          </cell>
          <cell r="B4" t="str">
            <v>ACERO</v>
          </cell>
          <cell r="C4" t="str">
            <v>KG</v>
          </cell>
          <cell r="D4">
            <v>1600</v>
          </cell>
        </row>
        <row r="5">
          <cell r="A5">
            <v>3</v>
          </cell>
          <cell r="B5" t="str">
            <v>ACERO ESTRUCTURAL A-36</v>
          </cell>
          <cell r="C5" t="str">
            <v>KG</v>
          </cell>
          <cell r="D5">
            <v>4200</v>
          </cell>
        </row>
        <row r="6">
          <cell r="A6">
            <v>4</v>
          </cell>
          <cell r="B6" t="str">
            <v>ACOPLE PARA FLEXICONDUIT Ø 1"</v>
          </cell>
          <cell r="C6" t="str">
            <v>UND</v>
          </cell>
          <cell r="D6">
            <v>28014</v>
          </cell>
        </row>
        <row r="7">
          <cell r="A7">
            <v>5</v>
          </cell>
          <cell r="B7" t="str">
            <v>ACOPLE PARA FLEXICONDUIT Ø 2"</v>
          </cell>
          <cell r="C7" t="str">
            <v>UND</v>
          </cell>
          <cell r="D7">
            <v>19914.3</v>
          </cell>
        </row>
        <row r="8">
          <cell r="A8">
            <v>6</v>
          </cell>
          <cell r="B8" t="str">
            <v>ADITIVOS</v>
          </cell>
          <cell r="C8" t="str">
            <v>GL</v>
          </cell>
          <cell r="D8">
            <v>10000</v>
          </cell>
        </row>
        <row r="9">
          <cell r="A9">
            <v>7</v>
          </cell>
          <cell r="B9" t="str">
            <v>AGREGADO GRUESO</v>
          </cell>
          <cell r="C9" t="str">
            <v>M3</v>
          </cell>
          <cell r="D9">
            <v>49980</v>
          </cell>
        </row>
        <row r="10">
          <cell r="A10">
            <v>8</v>
          </cell>
          <cell r="B10" t="str">
            <v>ANCLAJE AB 3/4 CON CAMISA</v>
          </cell>
          <cell r="C10" t="str">
            <v>UND</v>
          </cell>
          <cell r="D10">
            <v>40000</v>
          </cell>
        </row>
        <row r="11">
          <cell r="A11">
            <v>9</v>
          </cell>
          <cell r="B11" t="str">
            <v>ANGULO 2" x 2" x ¼"</v>
          </cell>
          <cell r="C11" t="str">
            <v>KG</v>
          </cell>
          <cell r="D11">
            <v>2205</v>
          </cell>
        </row>
        <row r="12">
          <cell r="A12">
            <v>10</v>
          </cell>
          <cell r="B12" t="str">
            <v>ANGULO 2" x 2" x 1/8" x 6 MTS.</v>
          </cell>
          <cell r="C12" t="str">
            <v>UND</v>
          </cell>
          <cell r="D12">
            <v>57000</v>
          </cell>
        </row>
        <row r="13">
          <cell r="A13">
            <v>11</v>
          </cell>
          <cell r="B13" t="str">
            <v>ARENA LAVADA TIPO I</v>
          </cell>
          <cell r="C13" t="str">
            <v>M3</v>
          </cell>
          <cell r="D13">
            <v>16000</v>
          </cell>
        </row>
        <row r="14">
          <cell r="A14">
            <v>12</v>
          </cell>
          <cell r="B14" t="str">
            <v>ARENA SECA</v>
          </cell>
          <cell r="C14" t="str">
            <v>M3</v>
          </cell>
          <cell r="D14">
            <v>90000</v>
          </cell>
        </row>
        <row r="15">
          <cell r="A15">
            <v>13</v>
          </cell>
          <cell r="B15" t="str">
            <v>ARENA-CEMENTO</v>
          </cell>
          <cell r="C15" t="str">
            <v>M3</v>
          </cell>
          <cell r="D15">
            <v>35000</v>
          </cell>
        </row>
        <row r="16">
          <cell r="A16">
            <v>14</v>
          </cell>
          <cell r="B16" t="str">
            <v>BALDOSA GRANITO .33X.33 T-ALFA</v>
          </cell>
          <cell r="C16" t="str">
            <v>M2</v>
          </cell>
          <cell r="D16">
            <v>23000</v>
          </cell>
        </row>
        <row r="17">
          <cell r="A17">
            <v>15</v>
          </cell>
          <cell r="B17" t="str">
            <v>BANDEJA PORTACABLE 0.40</v>
          </cell>
          <cell r="C17" t="str">
            <v>ML</v>
          </cell>
          <cell r="D17">
            <v>65000</v>
          </cell>
        </row>
        <row r="18">
          <cell r="A18">
            <v>16</v>
          </cell>
          <cell r="B18" t="str">
            <v>BANDEJA PORTACABLE 0.20</v>
          </cell>
          <cell r="C18" t="str">
            <v>ML</v>
          </cell>
          <cell r="D18">
            <v>54000</v>
          </cell>
        </row>
        <row r="19">
          <cell r="A19">
            <v>17</v>
          </cell>
          <cell r="B19" t="str">
            <v>BANDEJAS PORTACABLE ALUMINIO</v>
          </cell>
          <cell r="C19" t="str">
            <v>ML</v>
          </cell>
          <cell r="D19">
            <v>126000</v>
          </cell>
        </row>
        <row r="20">
          <cell r="A20">
            <v>18</v>
          </cell>
          <cell r="B20" t="str">
            <v>BRIDA Ø ½" ROSCADA ANSI 300 AC 304</v>
          </cell>
          <cell r="C20" t="str">
            <v>UND</v>
          </cell>
          <cell r="D20">
            <v>85260</v>
          </cell>
        </row>
        <row r="21">
          <cell r="A21">
            <v>19</v>
          </cell>
          <cell r="B21" t="str">
            <v>BRIDA Ø 1½" ANSI 300 CON PERFORACION ½" NPT</v>
          </cell>
          <cell r="C21" t="str">
            <v>UND</v>
          </cell>
          <cell r="D21">
            <v>42630</v>
          </cell>
        </row>
        <row r="22">
          <cell r="A22">
            <v>20</v>
          </cell>
          <cell r="B22" t="str">
            <v>BRIDA Ø 1½" ANSI 300 PERF. ROSC. ½" NPT A.I. 304</v>
          </cell>
          <cell r="C22" t="str">
            <v>UND</v>
          </cell>
          <cell r="D22">
            <v>85260</v>
          </cell>
        </row>
        <row r="23">
          <cell r="A23">
            <v>21</v>
          </cell>
          <cell r="B23" t="str">
            <v>BRIDA Ø 1½" ROSCADA ANSI 300  AC</v>
          </cell>
          <cell r="C23" t="str">
            <v>UND</v>
          </cell>
          <cell r="D23">
            <v>42630</v>
          </cell>
        </row>
        <row r="24">
          <cell r="A24">
            <v>22</v>
          </cell>
          <cell r="B24" t="str">
            <v>BRIDA Ø 3/4" ROSCADA ANSI 300  AC</v>
          </cell>
          <cell r="C24" t="str">
            <v>UND</v>
          </cell>
          <cell r="D24">
            <v>19451.25</v>
          </cell>
        </row>
        <row r="25">
          <cell r="A25">
            <v>23</v>
          </cell>
          <cell r="B25" t="str">
            <v>CABLE DESNUDO 2/0 AWG</v>
          </cell>
          <cell r="C25" t="str">
            <v>ML</v>
          </cell>
          <cell r="D25">
            <v>6797</v>
          </cell>
        </row>
        <row r="26">
          <cell r="A26">
            <v>24</v>
          </cell>
          <cell r="B26" t="str">
            <v>CABLE MONOP. M.TEN. 1/0 AWG, XLPE 8KV 100% APANT.</v>
          </cell>
          <cell r="C26" t="str">
            <v>ML</v>
          </cell>
          <cell r="D26">
            <v>18375</v>
          </cell>
        </row>
        <row r="27">
          <cell r="A27">
            <v>25</v>
          </cell>
          <cell r="B27" t="str">
            <v>CABLE MONOP. P. F. 1/0 AWG, THW 75ºC- NEGRO</v>
          </cell>
          <cell r="C27" t="str">
            <v>ML</v>
          </cell>
          <cell r="D27">
            <v>6162.45</v>
          </cell>
        </row>
        <row r="28">
          <cell r="A28">
            <v>26</v>
          </cell>
          <cell r="B28" t="str">
            <v>CABLE MULTICOND. 3x12 AWG THW 75ºC 600V</v>
          </cell>
          <cell r="C28" t="str">
            <v>ML</v>
          </cell>
          <cell r="D28">
            <v>2362.5</v>
          </cell>
        </row>
        <row r="29">
          <cell r="A29">
            <v>27</v>
          </cell>
          <cell r="B29" t="str">
            <v>CABLE MULTICOND. 4 TRIADAS 16 AWG THW 75ºC</v>
          </cell>
          <cell r="C29" t="str">
            <v>ML</v>
          </cell>
          <cell r="D29">
            <v>12301.8</v>
          </cell>
        </row>
        <row r="30">
          <cell r="A30">
            <v>28</v>
          </cell>
          <cell r="B30" t="str">
            <v>CABLE MULTICOND. 4x12 AWG THW 75ºC 600V</v>
          </cell>
          <cell r="C30" t="str">
            <v>ML</v>
          </cell>
          <cell r="D30">
            <v>2759.4</v>
          </cell>
        </row>
        <row r="31">
          <cell r="A31">
            <v>29</v>
          </cell>
          <cell r="B31" t="str">
            <v xml:space="preserve">CABLE No.2 </v>
          </cell>
          <cell r="C31" t="str">
            <v>ML</v>
          </cell>
          <cell r="D31">
            <v>3775.8</v>
          </cell>
        </row>
        <row r="32">
          <cell r="A32">
            <v>30</v>
          </cell>
          <cell r="B32" t="str">
            <v>PERFIL EN H</v>
          </cell>
          <cell r="C32" t="str">
            <v>KG</v>
          </cell>
          <cell r="D32">
            <v>4725</v>
          </cell>
        </row>
        <row r="33">
          <cell r="A33">
            <v>31</v>
          </cell>
          <cell r="B33" t="str">
            <v>CEIGOTA P680</v>
          </cell>
          <cell r="C33" t="str">
            <v>GL</v>
          </cell>
          <cell r="D33">
            <v>309926</v>
          </cell>
        </row>
        <row r="34">
          <cell r="A34">
            <v>32</v>
          </cell>
          <cell r="B34" t="str">
            <v>CODO Ø ½" ROSCADO 3000# A.I.304</v>
          </cell>
          <cell r="C34" t="str">
            <v>UND</v>
          </cell>
          <cell r="D34">
            <v>28014</v>
          </cell>
        </row>
        <row r="35">
          <cell r="A35">
            <v>33</v>
          </cell>
          <cell r="B35" t="str">
            <v>CODO Ø ½" ROSCADO 3000# AC</v>
          </cell>
          <cell r="C35" t="str">
            <v>UND</v>
          </cell>
          <cell r="D35">
            <v>7429.8</v>
          </cell>
        </row>
        <row r="36">
          <cell r="A36">
            <v>34</v>
          </cell>
          <cell r="B36" t="str">
            <v>CODO Ø 3/4" ROSCADO 3000# AC</v>
          </cell>
          <cell r="C36" t="str">
            <v>UND</v>
          </cell>
          <cell r="D36">
            <v>10353</v>
          </cell>
        </row>
        <row r="37">
          <cell r="A37">
            <v>35</v>
          </cell>
          <cell r="B37" t="str">
            <v>COMBUSTIBLE</v>
          </cell>
          <cell r="C37" t="str">
            <v>GALON</v>
          </cell>
          <cell r="D37">
            <v>2900</v>
          </cell>
        </row>
        <row r="38">
          <cell r="A38">
            <v>36</v>
          </cell>
          <cell r="B38" t="str">
            <v>COMEDORES EN MADERA</v>
          </cell>
          <cell r="C38" t="str">
            <v>GL</v>
          </cell>
          <cell r="D38">
            <v>800000</v>
          </cell>
        </row>
        <row r="39">
          <cell r="A39">
            <v>37</v>
          </cell>
          <cell r="B39" t="str">
            <v>CONCECTOR Ø ¼" NPT MACHO x 3/8" OD A.I.</v>
          </cell>
          <cell r="C39" t="str">
            <v>UND</v>
          </cell>
          <cell r="D39">
            <v>46292.4</v>
          </cell>
        </row>
        <row r="40">
          <cell r="A40">
            <v>38</v>
          </cell>
          <cell r="B40" t="str">
            <v>CONCECTOR Ø ½" NPT MACHO x ½ OD A.I. 316</v>
          </cell>
          <cell r="C40" t="str">
            <v>UND</v>
          </cell>
          <cell r="D40">
            <v>42630</v>
          </cell>
        </row>
        <row r="41">
          <cell r="A41">
            <v>39</v>
          </cell>
          <cell r="B41" t="str">
            <v>CONCECTOR Ø ½" NPT MACHO x 3/8" OD A.I.</v>
          </cell>
          <cell r="C41" t="str">
            <v>UND</v>
          </cell>
          <cell r="D41">
            <v>54810</v>
          </cell>
        </row>
        <row r="42">
          <cell r="A42">
            <v>40</v>
          </cell>
          <cell r="B42" t="str">
            <v>CONCRETO 2500 PSI</v>
          </cell>
          <cell r="C42" t="str">
            <v>M3</v>
          </cell>
          <cell r="D42">
            <v>210000</v>
          </cell>
        </row>
        <row r="43">
          <cell r="A43">
            <v>41</v>
          </cell>
          <cell r="B43" t="str">
            <v>CONCRETO 3000 PSI</v>
          </cell>
          <cell r="C43" t="str">
            <v>M3</v>
          </cell>
          <cell r="D43">
            <v>250000</v>
          </cell>
        </row>
        <row r="44">
          <cell r="A44">
            <v>42</v>
          </cell>
          <cell r="B44" t="str">
            <v>CONCRETO 3000 PSI</v>
          </cell>
          <cell r="C44" t="str">
            <v>M3</v>
          </cell>
          <cell r="D44">
            <v>257000</v>
          </cell>
        </row>
        <row r="45">
          <cell r="A45">
            <v>43</v>
          </cell>
          <cell r="B45" t="str">
            <v>CONCRETO 3500 PSI</v>
          </cell>
          <cell r="C45" t="str">
            <v>M3</v>
          </cell>
          <cell r="D45">
            <v>275000</v>
          </cell>
        </row>
        <row r="46">
          <cell r="A46">
            <v>44</v>
          </cell>
          <cell r="B46" t="str">
            <v>CONCRETO 5000 PSI</v>
          </cell>
          <cell r="C46" t="str">
            <v>M3</v>
          </cell>
          <cell r="D46">
            <v>320000</v>
          </cell>
        </row>
        <row r="47">
          <cell r="A47">
            <v>45</v>
          </cell>
          <cell r="B47" t="str">
            <v>CONCRETO POBRE</v>
          </cell>
          <cell r="C47" t="str">
            <v>M3</v>
          </cell>
          <cell r="D47">
            <v>200000</v>
          </cell>
        </row>
        <row r="48">
          <cell r="A48">
            <v>46</v>
          </cell>
          <cell r="B48" t="str">
            <v>CONCRETO ROJO</v>
          </cell>
          <cell r="C48" t="str">
            <v>M3</v>
          </cell>
          <cell r="D48">
            <v>367500</v>
          </cell>
        </row>
        <row r="49">
          <cell r="A49">
            <v>47</v>
          </cell>
          <cell r="B49" t="str">
            <v>CONDULETA LB, LL, T, LR, C  HIERRO 3/4"</v>
          </cell>
          <cell r="C49" t="str">
            <v>UND</v>
          </cell>
          <cell r="D49">
            <v>15000</v>
          </cell>
        </row>
        <row r="50">
          <cell r="A50">
            <v>48</v>
          </cell>
          <cell r="B50" t="str">
            <v>CONDULETA LB, LL, T, LR, C  HIERRO 1"</v>
          </cell>
          <cell r="C50" t="str">
            <v>UND</v>
          </cell>
          <cell r="D50">
            <v>18000</v>
          </cell>
        </row>
        <row r="51">
          <cell r="A51">
            <v>49</v>
          </cell>
          <cell r="B51" t="str">
            <v>CONDULETA LB, LL, T, LR, C  HIERRO 1½"</v>
          </cell>
          <cell r="C51" t="str">
            <v>UND</v>
          </cell>
          <cell r="D51">
            <v>35000</v>
          </cell>
        </row>
        <row r="52">
          <cell r="A52">
            <v>50</v>
          </cell>
          <cell r="B52" t="str">
            <v>CONDULETA LB, LL, T, LR, C  HIERRO 2"</v>
          </cell>
          <cell r="C52" t="str">
            <v>UND</v>
          </cell>
          <cell r="D52">
            <v>46000</v>
          </cell>
        </row>
        <row r="53">
          <cell r="A53">
            <v>51</v>
          </cell>
          <cell r="B53" t="str">
            <v>DESCARGADOR SOBRETENSION CIRCUITO M. CLASE III</v>
          </cell>
          <cell r="C53" t="str">
            <v>UND</v>
          </cell>
          <cell r="D53">
            <v>325500</v>
          </cell>
        </row>
        <row r="54">
          <cell r="A54">
            <v>52</v>
          </cell>
          <cell r="B54" t="str">
            <v>DESCARGADOR SOBRETENSION SEÑAL INSTRUM.</v>
          </cell>
          <cell r="C54" t="str">
            <v>UND</v>
          </cell>
          <cell r="D54">
            <v>325500</v>
          </cell>
        </row>
        <row r="55">
          <cell r="A55">
            <v>53</v>
          </cell>
          <cell r="B55" t="str">
            <v>DIVISION MODULAR</v>
          </cell>
          <cell r="C55" t="str">
            <v>M2</v>
          </cell>
          <cell r="D55">
            <v>180000</v>
          </cell>
        </row>
        <row r="56">
          <cell r="A56">
            <v>54</v>
          </cell>
          <cell r="B56" t="str">
            <v>EMULSION ASFALTICA</v>
          </cell>
          <cell r="C56" t="str">
            <v>KILO</v>
          </cell>
          <cell r="D56">
            <v>850</v>
          </cell>
        </row>
        <row r="57">
          <cell r="A57">
            <v>55</v>
          </cell>
          <cell r="B57" t="str">
            <v>FLAKELINE 2000 MBT45 MILS</v>
          </cell>
          <cell r="C57" t="str">
            <v>M2</v>
          </cell>
          <cell r="D57">
            <v>108150</v>
          </cell>
        </row>
        <row r="58">
          <cell r="A58">
            <v>56</v>
          </cell>
          <cell r="B58" t="str">
            <v>FLEXICONDUIT 1" PVC CON CONECTORES Y ACC.</v>
          </cell>
          <cell r="C58" t="str">
            <v>ML</v>
          </cell>
          <cell r="D58">
            <v>27648.6</v>
          </cell>
        </row>
        <row r="59">
          <cell r="A59">
            <v>57</v>
          </cell>
          <cell r="B59" t="str">
            <v>FLEXICONDUIT 2" PVC CON CONECTORES Y ACC.</v>
          </cell>
          <cell r="C59" t="str">
            <v>ML</v>
          </cell>
          <cell r="D59">
            <v>58299.15</v>
          </cell>
        </row>
        <row r="60">
          <cell r="A60">
            <v>58</v>
          </cell>
          <cell r="B60" t="str">
            <v>FLEXICONDUIT 3" PVC CON CONECTORES Y ACC.</v>
          </cell>
          <cell r="C60" t="str">
            <v>UND</v>
          </cell>
          <cell r="D60">
            <v>187623.45</v>
          </cell>
        </row>
        <row r="61">
          <cell r="A61">
            <v>59</v>
          </cell>
          <cell r="B61" t="str">
            <v>FLEXICONDUITS ESXPLOCION PLUS</v>
          </cell>
          <cell r="C61" t="str">
            <v>UND</v>
          </cell>
          <cell r="D61">
            <v>368900</v>
          </cell>
        </row>
        <row r="62">
          <cell r="A62">
            <v>60</v>
          </cell>
          <cell r="B62" t="str">
            <v>FOAM GLASS</v>
          </cell>
          <cell r="C62" t="str">
            <v>GL</v>
          </cell>
          <cell r="D62">
            <v>262500</v>
          </cell>
        </row>
        <row r="63">
          <cell r="A63">
            <v>61</v>
          </cell>
          <cell r="B63" t="str">
            <v>FOILD-ALUMINIO</v>
          </cell>
          <cell r="C63" t="str">
            <v>M2</v>
          </cell>
          <cell r="D63">
            <v>18000</v>
          </cell>
        </row>
        <row r="64">
          <cell r="A64">
            <v>62</v>
          </cell>
          <cell r="B64" t="str">
            <v>MISCELANEOS</v>
          </cell>
          <cell r="C64" t="str">
            <v>GL</v>
          </cell>
        </row>
        <row r="65">
          <cell r="A65">
            <v>63</v>
          </cell>
          <cell r="B65" t="str">
            <v>GABINETE EN ALUMINIO 0,9 m x 0,4 m x 2,8 m</v>
          </cell>
          <cell r="C65" t="str">
            <v>GL</v>
          </cell>
          <cell r="D65">
            <v>1197000</v>
          </cell>
        </row>
        <row r="66">
          <cell r="A66">
            <v>64</v>
          </cell>
          <cell r="B66" t="str">
            <v>GALON   PINTULUX</v>
          </cell>
          <cell r="C66" t="str">
            <v>UND</v>
          </cell>
          <cell r="D66">
            <v>45387</v>
          </cell>
        </row>
        <row r="67">
          <cell r="A67">
            <v>65</v>
          </cell>
          <cell r="B67" t="str">
            <v>GALON   VINILTEX</v>
          </cell>
          <cell r="C67" t="str">
            <v>UND</v>
          </cell>
          <cell r="D67">
            <v>37947</v>
          </cell>
        </row>
        <row r="68">
          <cell r="A68">
            <v>66</v>
          </cell>
          <cell r="B68" t="str">
            <v xml:space="preserve">GALON  DOMESTICO </v>
          </cell>
          <cell r="C68" t="str">
            <v>UND</v>
          </cell>
          <cell r="D68">
            <v>42019</v>
          </cell>
        </row>
        <row r="69">
          <cell r="A69">
            <v>67</v>
          </cell>
          <cell r="B69" t="str">
            <v>GALON ALUMINIO ECP-100.</v>
          </cell>
          <cell r="C69" t="str">
            <v>UND</v>
          </cell>
          <cell r="D69">
            <v>55089</v>
          </cell>
        </row>
        <row r="70">
          <cell r="A70">
            <v>68</v>
          </cell>
          <cell r="B70" t="str">
            <v>GALON ANTICORROSIVO 500</v>
          </cell>
          <cell r="C70" t="str">
            <v>UND</v>
          </cell>
          <cell r="D70">
            <v>36388</v>
          </cell>
        </row>
        <row r="71">
          <cell r="A71">
            <v>69</v>
          </cell>
          <cell r="B71" t="str">
            <v>GALON DE THINNER.</v>
          </cell>
          <cell r="C71" t="str">
            <v>UND</v>
          </cell>
          <cell r="D71">
            <v>8930</v>
          </cell>
        </row>
        <row r="72">
          <cell r="A72">
            <v>70</v>
          </cell>
          <cell r="B72" t="str">
            <v>GAS PROPANO</v>
          </cell>
          <cell r="C72" t="str">
            <v>CIL</v>
          </cell>
          <cell r="D72">
            <v>8000</v>
          </cell>
        </row>
        <row r="73">
          <cell r="A73">
            <v>71</v>
          </cell>
          <cell r="B73" t="str">
            <v>GRANITO</v>
          </cell>
          <cell r="C73" t="str">
            <v>BULTO</v>
          </cell>
          <cell r="D73">
            <v>9084</v>
          </cell>
        </row>
        <row r="74">
          <cell r="A74">
            <v>72</v>
          </cell>
          <cell r="B74" t="str">
            <v>GRATAS</v>
          </cell>
          <cell r="C74" t="str">
            <v>UND</v>
          </cell>
          <cell r="D74">
            <v>33000</v>
          </cell>
        </row>
        <row r="75">
          <cell r="A75">
            <v>73</v>
          </cell>
          <cell r="B75" t="str">
            <v>GRAVILLA</v>
          </cell>
          <cell r="C75" t="str">
            <v>M3</v>
          </cell>
          <cell r="D75">
            <v>45000</v>
          </cell>
        </row>
        <row r="76">
          <cell r="A76">
            <v>74</v>
          </cell>
          <cell r="B76" t="str">
            <v>SIKAGROUT</v>
          </cell>
          <cell r="C76" t="str">
            <v>KG</v>
          </cell>
          <cell r="D76">
            <v>2000</v>
          </cell>
        </row>
        <row r="77">
          <cell r="A77">
            <v>75</v>
          </cell>
          <cell r="B77" t="str">
            <v>GROUTING CEMENTO + 40% GRAVA</v>
          </cell>
          <cell r="C77" t="str">
            <v>M3</v>
          </cell>
          <cell r="D77">
            <v>1669500</v>
          </cell>
        </row>
        <row r="78">
          <cell r="A78">
            <v>76</v>
          </cell>
          <cell r="B78" t="str">
            <v>HIERRO A-  60.000.</v>
          </cell>
          <cell r="C78" t="str">
            <v>KL</v>
          </cell>
          <cell r="D78">
            <v>1500</v>
          </cell>
        </row>
        <row r="79">
          <cell r="A79">
            <v>77</v>
          </cell>
          <cell r="B79" t="str">
            <v>HIERRO A- 37.000.</v>
          </cell>
          <cell r="C79" t="str">
            <v>KL</v>
          </cell>
          <cell r="D79">
            <v>1500</v>
          </cell>
        </row>
        <row r="80">
          <cell r="A80">
            <v>78</v>
          </cell>
          <cell r="B80" t="str">
            <v>JUNTAS DILATACION</v>
          </cell>
          <cell r="C80" t="str">
            <v>ML</v>
          </cell>
          <cell r="D80">
            <v>7875</v>
          </cell>
        </row>
        <row r="81">
          <cell r="A81">
            <v>79</v>
          </cell>
          <cell r="B81" t="str">
            <v>JUNTAS DILATACION SIKAFLEX T68W</v>
          </cell>
          <cell r="C81" t="str">
            <v>ML</v>
          </cell>
          <cell r="D81">
            <v>5376</v>
          </cell>
        </row>
        <row r="82">
          <cell r="A82">
            <v>80</v>
          </cell>
          <cell r="B82" t="str">
            <v>LADRILLO H-10</v>
          </cell>
          <cell r="C82" t="str">
            <v>UND</v>
          </cell>
          <cell r="D82">
            <v>550</v>
          </cell>
        </row>
        <row r="83">
          <cell r="A83">
            <v>81</v>
          </cell>
          <cell r="B83" t="str">
            <v>LADRILLO COMUN</v>
          </cell>
          <cell r="C83" t="str">
            <v>UND</v>
          </cell>
          <cell r="D83">
            <v>250</v>
          </cell>
        </row>
        <row r="84">
          <cell r="A84">
            <v>82</v>
          </cell>
          <cell r="B84" t="str">
            <v>LADRILLO A LA VISTA</v>
          </cell>
          <cell r="C84" t="str">
            <v>UND</v>
          </cell>
          <cell r="D84">
            <v>550</v>
          </cell>
        </row>
        <row r="85">
          <cell r="A85">
            <v>83</v>
          </cell>
          <cell r="B85" t="str">
            <v>LIBRA COLOR MINERAL AMERICANO</v>
          </cell>
          <cell r="C85" t="str">
            <v>UND</v>
          </cell>
          <cell r="D85">
            <v>3704</v>
          </cell>
        </row>
        <row r="86">
          <cell r="A86">
            <v>84</v>
          </cell>
          <cell r="B86" t="str">
            <v>LIBRA COLOR MINERAL FINO</v>
          </cell>
          <cell r="C86" t="str">
            <v>UND</v>
          </cell>
          <cell r="D86">
            <v>2153</v>
          </cell>
        </row>
        <row r="87">
          <cell r="A87">
            <v>85</v>
          </cell>
          <cell r="B87" t="str">
            <v>LIJA  A-36</v>
          </cell>
          <cell r="C87" t="str">
            <v>ML</v>
          </cell>
          <cell r="D87">
            <v>4000</v>
          </cell>
        </row>
        <row r="88">
          <cell r="A88">
            <v>86</v>
          </cell>
          <cell r="B88" t="str">
            <v>MALLA ELECTROSOLDADA</v>
          </cell>
          <cell r="C88" t="str">
            <v>KG</v>
          </cell>
          <cell r="D88">
            <v>1300</v>
          </cell>
        </row>
        <row r="89">
          <cell r="A89">
            <v>87</v>
          </cell>
          <cell r="B89" t="str">
            <v>MALLA ESLABONADA 2X2 CAL.9</v>
          </cell>
          <cell r="C89" t="str">
            <v>M2</v>
          </cell>
          <cell r="D89">
            <v>6800</v>
          </cell>
        </row>
        <row r="90">
          <cell r="A90">
            <v>88</v>
          </cell>
          <cell r="B90" t="str">
            <v>MALLA GAVIONES CAL. 13   (2 X 1)</v>
          </cell>
          <cell r="C90" t="str">
            <v>UND</v>
          </cell>
          <cell r="D90">
            <v>25000</v>
          </cell>
        </row>
        <row r="91">
          <cell r="A91">
            <v>89</v>
          </cell>
          <cell r="B91" t="str">
            <v>MALLA GAVIONES CAL.12  (2x1)</v>
          </cell>
          <cell r="C91" t="str">
            <v>UND</v>
          </cell>
          <cell r="D91">
            <v>30000</v>
          </cell>
        </row>
        <row r="92">
          <cell r="A92">
            <v>90</v>
          </cell>
          <cell r="B92" t="str">
            <v>MATERIAL DE PRESTAMO TIPO 3</v>
          </cell>
          <cell r="C92" t="str">
            <v>M3</v>
          </cell>
          <cell r="D92">
            <v>3000</v>
          </cell>
        </row>
        <row r="93">
          <cell r="A93">
            <v>91</v>
          </cell>
          <cell r="B93" t="str">
            <v>MATERIAL DE RECEBO TIPO 2</v>
          </cell>
          <cell r="C93" t="str">
            <v>M3</v>
          </cell>
          <cell r="D93">
            <v>18000</v>
          </cell>
        </row>
        <row r="94">
          <cell r="A94">
            <v>92</v>
          </cell>
          <cell r="B94" t="str">
            <v>MATERIAL DE SELLO</v>
          </cell>
          <cell r="C94" t="str">
            <v>GL</v>
          </cell>
          <cell r="D94">
            <v>800000</v>
          </cell>
        </row>
        <row r="95">
          <cell r="A95">
            <v>93</v>
          </cell>
          <cell r="B95" t="str">
            <v>MATERIAL GRANULAR BASE</v>
          </cell>
          <cell r="C95" t="str">
            <v>M3</v>
          </cell>
          <cell r="D95">
            <v>30000</v>
          </cell>
        </row>
        <row r="96">
          <cell r="A96">
            <v>94</v>
          </cell>
          <cell r="B96" t="str">
            <v>MATERIAL GRANULAR SUB-BASE</v>
          </cell>
          <cell r="C96" t="str">
            <v>M3</v>
          </cell>
          <cell r="D96">
            <v>25000</v>
          </cell>
        </row>
        <row r="97">
          <cell r="A97">
            <v>95</v>
          </cell>
          <cell r="B97" t="str">
            <v>MATERIAL SELECCIONADO</v>
          </cell>
          <cell r="C97" t="str">
            <v>M3</v>
          </cell>
          <cell r="D97">
            <v>12000</v>
          </cell>
        </row>
        <row r="98">
          <cell r="A98">
            <v>96</v>
          </cell>
          <cell r="B98" t="str">
            <v>MORTERO PARA GROUTING</v>
          </cell>
          <cell r="C98" t="str">
            <v>M3</v>
          </cell>
          <cell r="D98">
            <v>2709000</v>
          </cell>
        </row>
        <row r="99">
          <cell r="A99">
            <v>97</v>
          </cell>
          <cell r="B99" t="str">
            <v>MUFAS DE ALIVIO PREMOLDEADO 8KV 3M</v>
          </cell>
          <cell r="C99" t="str">
            <v>UND</v>
          </cell>
          <cell r="D99">
            <v>345912</v>
          </cell>
        </row>
        <row r="100">
          <cell r="A100">
            <v>98</v>
          </cell>
          <cell r="B100" t="str">
            <v>NIPLE Ø ½" x 4"  ROSCADO SCH 80 A.I. 304</v>
          </cell>
          <cell r="C100" t="str">
            <v>UND</v>
          </cell>
          <cell r="D100">
            <v>7429.8</v>
          </cell>
        </row>
        <row r="101">
          <cell r="A101">
            <v>99</v>
          </cell>
          <cell r="B101" t="str">
            <v>NIPLE Ø ½" x 4"  SCH 80 AC</v>
          </cell>
          <cell r="C101" t="str">
            <v>UND</v>
          </cell>
          <cell r="D101">
            <v>3654</v>
          </cell>
        </row>
        <row r="102">
          <cell r="A102">
            <v>100</v>
          </cell>
          <cell r="B102" t="str">
            <v>OXIGENO</v>
          </cell>
          <cell r="C102" t="str">
            <v>BOTELLA</v>
          </cell>
          <cell r="D102">
            <v>93000</v>
          </cell>
        </row>
        <row r="103">
          <cell r="A103">
            <v>101</v>
          </cell>
          <cell r="B103" t="str">
            <v>PERLITA 2 x 2</v>
          </cell>
          <cell r="C103" t="str">
            <v>ML</v>
          </cell>
          <cell r="D103">
            <v>57750</v>
          </cell>
        </row>
        <row r="104">
          <cell r="A104">
            <v>102</v>
          </cell>
          <cell r="B104" t="str">
            <v>PERLITA 3 x 2</v>
          </cell>
          <cell r="C104" t="str">
            <v>ML</v>
          </cell>
          <cell r="D104">
            <v>78750</v>
          </cell>
        </row>
        <row r="105">
          <cell r="A105">
            <v>103</v>
          </cell>
          <cell r="B105" t="str">
            <v>PERLITA 4 x 2</v>
          </cell>
          <cell r="C105" t="str">
            <v>ML</v>
          </cell>
          <cell r="D105">
            <v>84000</v>
          </cell>
        </row>
        <row r="106">
          <cell r="A106">
            <v>104</v>
          </cell>
          <cell r="B106" t="str">
            <v>PERLITA 6 x 3</v>
          </cell>
          <cell r="C106" t="str">
            <v>ML</v>
          </cell>
          <cell r="D106">
            <v>105000</v>
          </cell>
        </row>
        <row r="107">
          <cell r="A107">
            <v>105</v>
          </cell>
          <cell r="B107" t="str">
            <v>PERNOS DE ANCLAJE HILTY 3/4"</v>
          </cell>
          <cell r="C107" t="str">
            <v>UND</v>
          </cell>
          <cell r="D107">
            <v>21000</v>
          </cell>
        </row>
        <row r="108">
          <cell r="A108">
            <v>106</v>
          </cell>
          <cell r="B108" t="str">
            <v xml:space="preserve">PERNOS DE ANCLAJE TIPO A-A  Ø 3/4" </v>
          </cell>
          <cell r="C108" t="str">
            <v>UND</v>
          </cell>
          <cell r="D108">
            <v>18270</v>
          </cell>
        </row>
        <row r="109">
          <cell r="A109">
            <v>107</v>
          </cell>
          <cell r="B109" t="str">
            <v>PIEDRA GRAVA LAVADA TIPO 4</v>
          </cell>
          <cell r="C109" t="str">
            <v>M3</v>
          </cell>
          <cell r="D109">
            <v>18000</v>
          </cell>
        </row>
        <row r="110">
          <cell r="A110">
            <v>108</v>
          </cell>
          <cell r="B110" t="str">
            <v>PIEDRA RAJON BOLO</v>
          </cell>
          <cell r="C110" t="str">
            <v>M3</v>
          </cell>
          <cell r="D110">
            <v>25000</v>
          </cell>
        </row>
        <row r="111">
          <cell r="A111">
            <v>109</v>
          </cell>
          <cell r="B111" t="str">
            <v>PINTURA</v>
          </cell>
          <cell r="C111" t="str">
            <v>GL</v>
          </cell>
          <cell r="D111">
            <v>3000</v>
          </cell>
        </row>
        <row r="112">
          <cell r="A112">
            <v>110</v>
          </cell>
          <cell r="B112" t="str">
            <v>PISO FALSO ALUMINIO (INCL. GATO Y SOPOR.)</v>
          </cell>
          <cell r="C112" t="str">
            <v>M2</v>
          </cell>
          <cell r="D112">
            <v>370000</v>
          </cell>
        </row>
        <row r="113">
          <cell r="A113">
            <v>111</v>
          </cell>
          <cell r="B113" t="str">
            <v>PLACA RADIOGRAFICA</v>
          </cell>
          <cell r="C113" t="str">
            <v>UND</v>
          </cell>
          <cell r="D113">
            <v>9000</v>
          </cell>
        </row>
        <row r="114">
          <cell r="A114">
            <v>112</v>
          </cell>
          <cell r="B114" t="str">
            <v>PLANO TAMAÑO B</v>
          </cell>
          <cell r="C114" t="str">
            <v>UND</v>
          </cell>
          <cell r="D114">
            <v>80000</v>
          </cell>
        </row>
        <row r="115">
          <cell r="A115">
            <v>113</v>
          </cell>
          <cell r="B115" t="str">
            <v>PLANO TAMAÑO C</v>
          </cell>
          <cell r="C115" t="str">
            <v>UND</v>
          </cell>
          <cell r="D115">
            <v>120000</v>
          </cell>
        </row>
        <row r="116">
          <cell r="A116">
            <v>114</v>
          </cell>
          <cell r="B116" t="str">
            <v>PLANO TAMAÑO D</v>
          </cell>
          <cell r="C116" t="str">
            <v>UND</v>
          </cell>
          <cell r="D116">
            <v>150000</v>
          </cell>
        </row>
        <row r="117">
          <cell r="A117">
            <v>115</v>
          </cell>
          <cell r="B117" t="str">
            <v>PLATINA 2" x ¼"</v>
          </cell>
          <cell r="C117" t="str">
            <v>KG</v>
          </cell>
          <cell r="D117">
            <v>2100</v>
          </cell>
        </row>
        <row r="118">
          <cell r="A118">
            <v>116</v>
          </cell>
          <cell r="B118" t="str">
            <v>PLATINA 6" x ¼"</v>
          </cell>
          <cell r="C118" t="str">
            <v>KG</v>
          </cell>
          <cell r="D118">
            <v>3441.9</v>
          </cell>
        </row>
        <row r="119">
          <cell r="A119">
            <v>117</v>
          </cell>
          <cell r="B119" t="str">
            <v>PLATINA ACERO A-283 Gr. C.</v>
          </cell>
          <cell r="C119" t="str">
            <v>KG</v>
          </cell>
          <cell r="D119">
            <v>3675</v>
          </cell>
        </row>
        <row r="120">
          <cell r="A120">
            <v>118</v>
          </cell>
          <cell r="B120" t="str">
            <v>PLUG Ø ½" OD A.I.</v>
          </cell>
          <cell r="C120" t="str">
            <v>UND</v>
          </cell>
          <cell r="D120">
            <v>35322</v>
          </cell>
        </row>
        <row r="121">
          <cell r="A121">
            <v>119</v>
          </cell>
          <cell r="B121" t="str">
            <v xml:space="preserve">POLIQUEN </v>
          </cell>
          <cell r="C121" t="str">
            <v>M2</v>
          </cell>
          <cell r="D121">
            <v>12000</v>
          </cell>
        </row>
        <row r="122">
          <cell r="A122">
            <v>120</v>
          </cell>
          <cell r="B122" t="str">
            <v>POLIURETANO</v>
          </cell>
          <cell r="C122" t="str">
            <v>GALON</v>
          </cell>
          <cell r="D122">
            <v>70000</v>
          </cell>
        </row>
        <row r="123">
          <cell r="A123">
            <v>121</v>
          </cell>
          <cell r="B123" t="str">
            <v>POLYWATER</v>
          </cell>
          <cell r="C123" t="str">
            <v>GL</v>
          </cell>
          <cell r="D123">
            <v>0</v>
          </cell>
        </row>
        <row r="124">
          <cell r="A124">
            <v>122</v>
          </cell>
          <cell r="B124" t="str">
            <v>PRENSA ESTOPAS Ø ½" EN BRONCE CROUSE HINDS</v>
          </cell>
          <cell r="C124" t="str">
            <v>UND</v>
          </cell>
          <cell r="D124">
            <v>33600</v>
          </cell>
        </row>
        <row r="125">
          <cell r="A125">
            <v>123</v>
          </cell>
          <cell r="B125" t="str">
            <v>PULSADOR ARRANQUE CON CHANEL</v>
          </cell>
          <cell r="C125" t="str">
            <v>UND</v>
          </cell>
          <cell r="D125">
            <v>430500</v>
          </cell>
        </row>
        <row r="126">
          <cell r="A126">
            <v>124</v>
          </cell>
          <cell r="B126" t="str">
            <v>RECEBO</v>
          </cell>
          <cell r="C126" t="str">
            <v>M3</v>
          </cell>
          <cell r="D126">
            <v>9000</v>
          </cell>
        </row>
        <row r="127">
          <cell r="A127">
            <v>125</v>
          </cell>
          <cell r="B127" t="str">
            <v>REJILLA TIPO T 1 x 1/8"ANTIDESL. GALV. CALIENTE</v>
          </cell>
          <cell r="C127" t="str">
            <v>M2</v>
          </cell>
          <cell r="D127">
            <v>115710</v>
          </cell>
        </row>
        <row r="128">
          <cell r="A128">
            <v>126</v>
          </cell>
          <cell r="B128" t="str">
            <v>RELLENO FLUIDO</v>
          </cell>
          <cell r="C128" t="str">
            <v>M3</v>
          </cell>
          <cell r="D128">
            <v>170000</v>
          </cell>
        </row>
        <row r="129">
          <cell r="A129">
            <v>127</v>
          </cell>
          <cell r="B129" t="str">
            <v>SELLO CORTAFUEGO Ø 1"</v>
          </cell>
          <cell r="C129" t="str">
            <v>UND</v>
          </cell>
          <cell r="D129">
            <v>20949.599999999999</v>
          </cell>
        </row>
        <row r="130">
          <cell r="A130">
            <v>128</v>
          </cell>
          <cell r="B130" t="str">
            <v>SELLO CORTAFUEGO Ø 2"</v>
          </cell>
          <cell r="C130" t="str">
            <v>UND</v>
          </cell>
          <cell r="D130">
            <v>28014</v>
          </cell>
        </row>
        <row r="131">
          <cell r="A131">
            <v>129</v>
          </cell>
          <cell r="B131" t="str">
            <v>SIKA 1 EMPAQUE 2 KG</v>
          </cell>
          <cell r="C131" t="str">
            <v>UND</v>
          </cell>
          <cell r="D131">
            <v>7378</v>
          </cell>
        </row>
        <row r="132">
          <cell r="A132">
            <v>130</v>
          </cell>
          <cell r="B132" t="str">
            <v>SIKA 2 EMPAQUE 2.5 KG.</v>
          </cell>
          <cell r="C132" t="str">
            <v>UND</v>
          </cell>
          <cell r="D132">
            <v>12793</v>
          </cell>
        </row>
        <row r="133">
          <cell r="A133">
            <v>131</v>
          </cell>
          <cell r="B133" t="str">
            <v>SIKA 3 EMPAQUE 5   KG.</v>
          </cell>
          <cell r="C133" t="str">
            <v>UND</v>
          </cell>
          <cell r="D133">
            <v>18148</v>
          </cell>
        </row>
        <row r="134">
          <cell r="A134">
            <v>132</v>
          </cell>
          <cell r="B134" t="str">
            <v>SIKADUR 32 PRIMER</v>
          </cell>
          <cell r="C134" t="str">
            <v>KG</v>
          </cell>
          <cell r="D134">
            <v>43239</v>
          </cell>
        </row>
        <row r="135">
          <cell r="A135">
            <v>133</v>
          </cell>
          <cell r="B135" t="str">
            <v>SIKADUR 42 ANCLAJE</v>
          </cell>
          <cell r="C135" t="str">
            <v>KG</v>
          </cell>
          <cell r="D135">
            <v>17000</v>
          </cell>
        </row>
        <row r="136">
          <cell r="A136">
            <v>134</v>
          </cell>
          <cell r="B136" t="str">
            <v>SIKADUR 42 ANCLAJE  EMPAQUE 15 KG</v>
          </cell>
          <cell r="C136" t="str">
            <v>UND</v>
          </cell>
          <cell r="D136">
            <v>191400</v>
          </cell>
        </row>
        <row r="137">
          <cell r="A137">
            <v>135</v>
          </cell>
          <cell r="B137" t="str">
            <v>SIKADUR 42 ANCLAJE  EMPAQUE 5  KG</v>
          </cell>
          <cell r="C137" t="str">
            <v>UND</v>
          </cell>
          <cell r="D137">
            <v>81200</v>
          </cell>
        </row>
        <row r="138">
          <cell r="A138">
            <v>136</v>
          </cell>
          <cell r="B138" t="str">
            <v>SIKAFLEX PRO3WF</v>
          </cell>
          <cell r="C138" t="str">
            <v>ML</v>
          </cell>
          <cell r="D138">
            <v>8916.6</v>
          </cell>
        </row>
        <row r="139">
          <cell r="A139">
            <v>137</v>
          </cell>
          <cell r="B139" t="str">
            <v>SIKAGROUT 200 EMPAQUE 30 KG</v>
          </cell>
          <cell r="C139" t="str">
            <v>UND</v>
          </cell>
          <cell r="D139">
            <v>37485</v>
          </cell>
        </row>
        <row r="140">
          <cell r="A140">
            <v>138</v>
          </cell>
          <cell r="B140" t="str">
            <v>SIKAGROUT 212</v>
          </cell>
          <cell r="C140" t="str">
            <v>KG</v>
          </cell>
          <cell r="D140">
            <v>1249.5</v>
          </cell>
        </row>
        <row r="141">
          <cell r="A141">
            <v>139</v>
          </cell>
          <cell r="B141" t="str">
            <v>SOLDADURA  A.C.</v>
          </cell>
          <cell r="C141" t="str">
            <v>KG</v>
          </cell>
          <cell r="D141">
            <v>9500</v>
          </cell>
        </row>
        <row r="142">
          <cell r="A142">
            <v>140</v>
          </cell>
          <cell r="B142" t="str">
            <v>SOLDADURA  A.C.-C.R.</v>
          </cell>
          <cell r="C142" t="str">
            <v>KG</v>
          </cell>
          <cell r="D142">
            <v>120000</v>
          </cell>
        </row>
        <row r="143">
          <cell r="A143">
            <v>141</v>
          </cell>
          <cell r="B143" t="str">
            <v>SOLDADURA  S.S.</v>
          </cell>
          <cell r="C143" t="str">
            <v>KG</v>
          </cell>
          <cell r="D143">
            <v>65000</v>
          </cell>
        </row>
        <row r="144">
          <cell r="A144">
            <v>142</v>
          </cell>
          <cell r="B144" t="str">
            <v>SOLDADURA ALE  A.C.</v>
          </cell>
          <cell r="C144" t="str">
            <v>KG</v>
          </cell>
          <cell r="D144">
            <v>120000</v>
          </cell>
        </row>
        <row r="145">
          <cell r="A145">
            <v>143</v>
          </cell>
          <cell r="B145" t="str">
            <v>SOLDADURA CADWELL 120</v>
          </cell>
          <cell r="C145" t="str">
            <v>UND</v>
          </cell>
          <cell r="D145">
            <v>19040</v>
          </cell>
        </row>
        <row r="146">
          <cell r="A146">
            <v>144</v>
          </cell>
          <cell r="B146" t="str">
            <v>SOLDADURA CADWELL 90</v>
          </cell>
          <cell r="C146" t="str">
            <v>UND</v>
          </cell>
          <cell r="D146">
            <v>16660</v>
          </cell>
        </row>
        <row r="147">
          <cell r="A147">
            <v>145</v>
          </cell>
          <cell r="B147" t="str">
            <v>TAPON Ø ½" HEMBRA 3000# A.I. 304</v>
          </cell>
          <cell r="C147" t="str">
            <v>UND</v>
          </cell>
          <cell r="D147">
            <v>7308</v>
          </cell>
        </row>
        <row r="148">
          <cell r="A148">
            <v>146</v>
          </cell>
          <cell r="B148" t="str">
            <v>TAPON Ø ½" HEMBRA 3000# AC</v>
          </cell>
          <cell r="C148" t="str">
            <v>UND</v>
          </cell>
          <cell r="D148">
            <v>2923.2</v>
          </cell>
        </row>
        <row r="149">
          <cell r="A149">
            <v>147</v>
          </cell>
          <cell r="B149" t="str">
            <v>TAPON Ø ½" MACHO 3000# AC</v>
          </cell>
          <cell r="C149" t="str">
            <v>UND</v>
          </cell>
          <cell r="D149">
            <v>2679.6</v>
          </cell>
        </row>
        <row r="150">
          <cell r="A150">
            <v>148</v>
          </cell>
          <cell r="B150" t="str">
            <v>TEE Ø ½" 3000# AC</v>
          </cell>
          <cell r="C150" t="str">
            <v>UND</v>
          </cell>
          <cell r="D150">
            <v>7917</v>
          </cell>
        </row>
        <row r="151">
          <cell r="A151">
            <v>149</v>
          </cell>
          <cell r="B151" t="str">
            <v xml:space="preserve">TEE Ø ½" OD x ½" OD  x ½" OD A.I. </v>
          </cell>
          <cell r="C151" t="str">
            <v>UND</v>
          </cell>
          <cell r="D151">
            <v>92568</v>
          </cell>
        </row>
        <row r="152">
          <cell r="A152">
            <v>150</v>
          </cell>
          <cell r="B152" t="str">
            <v xml:space="preserve">TEE Ø 3/4" 3000# AC </v>
          </cell>
          <cell r="C152" t="str">
            <v>UND</v>
          </cell>
          <cell r="D152">
            <v>11388.3</v>
          </cell>
        </row>
        <row r="153">
          <cell r="A153">
            <v>151</v>
          </cell>
          <cell r="B153" t="str">
            <v>TEE Ø½" 3000# PARA SOLDAR A.I. 304</v>
          </cell>
          <cell r="C153" t="str">
            <v>UND</v>
          </cell>
          <cell r="D153">
            <v>42630</v>
          </cell>
        </row>
        <row r="154">
          <cell r="A154">
            <v>152</v>
          </cell>
          <cell r="B154" t="str">
            <v>TERMINAL OJO COMPRESION CABLE No.1/0 AWG</v>
          </cell>
          <cell r="C154" t="str">
            <v>UND</v>
          </cell>
          <cell r="D154">
            <v>12600</v>
          </cell>
        </row>
        <row r="155">
          <cell r="A155">
            <v>153</v>
          </cell>
          <cell r="B155" t="str">
            <v>TUBERIA CONDUIT AEREA GALV. 1" TIPO RIDGID</v>
          </cell>
          <cell r="C155" t="str">
            <v>ML</v>
          </cell>
          <cell r="D155">
            <v>16485</v>
          </cell>
        </row>
        <row r="156">
          <cell r="A156">
            <v>154</v>
          </cell>
          <cell r="B156" t="str">
            <v>TUBERIA CONDUIT AEREA GALV. 2" TIPO RIDGID</v>
          </cell>
          <cell r="C156" t="str">
            <v>ML</v>
          </cell>
          <cell r="D156">
            <v>34631.1</v>
          </cell>
        </row>
        <row r="157">
          <cell r="A157">
            <v>155</v>
          </cell>
          <cell r="B157" t="str">
            <v>TUBERIA CONDUIT Ø 3/4"</v>
          </cell>
          <cell r="C157" t="str">
            <v>ML</v>
          </cell>
          <cell r="D157">
            <v>13500</v>
          </cell>
        </row>
        <row r="158">
          <cell r="A158">
            <v>156</v>
          </cell>
          <cell r="B158" t="str">
            <v>TUBERIA CONDUIT Ø 1"</v>
          </cell>
          <cell r="C158" t="str">
            <v>ML</v>
          </cell>
          <cell r="D158">
            <v>16485</v>
          </cell>
        </row>
        <row r="159">
          <cell r="A159">
            <v>157</v>
          </cell>
          <cell r="B159" t="str">
            <v>TUBERIA CONDUIT Ø 1½"</v>
          </cell>
          <cell r="C159" t="str">
            <v>ML</v>
          </cell>
          <cell r="D159">
            <v>22000</v>
          </cell>
        </row>
        <row r="160">
          <cell r="A160">
            <v>158</v>
          </cell>
          <cell r="B160" t="str">
            <v>TUBERIA CONDUIT Ø 2"</v>
          </cell>
          <cell r="C160" t="str">
            <v>ML</v>
          </cell>
          <cell r="D160">
            <v>34631</v>
          </cell>
        </row>
        <row r="161">
          <cell r="A161">
            <v>159</v>
          </cell>
          <cell r="B161" t="str">
            <v>TUBERIA Ø ½" SCH 80 AC SIN COSTURA</v>
          </cell>
          <cell r="C161" t="str">
            <v>ML</v>
          </cell>
          <cell r="D161">
            <v>8505</v>
          </cell>
        </row>
        <row r="162">
          <cell r="A162">
            <v>160</v>
          </cell>
          <cell r="B162" t="str">
            <v>TUBERIA Ø 1½" SCH 80 AC SIN COSTURA</v>
          </cell>
          <cell r="C162" t="str">
            <v>ML</v>
          </cell>
          <cell r="D162">
            <v>28350</v>
          </cell>
        </row>
        <row r="163">
          <cell r="A163">
            <v>161</v>
          </cell>
          <cell r="B163" t="str">
            <v>TUBERIA Ø 3/4" SCH 80 AC SIN COSTURA</v>
          </cell>
          <cell r="C163" t="str">
            <v>ML</v>
          </cell>
          <cell r="D163">
            <v>11550</v>
          </cell>
        </row>
        <row r="164">
          <cell r="A164">
            <v>162</v>
          </cell>
          <cell r="B164" t="str">
            <v>TUBING Ø ½" ESPESOR 0,035 A.I.</v>
          </cell>
          <cell r="C164" t="str">
            <v>ML</v>
          </cell>
          <cell r="D164">
            <v>14700</v>
          </cell>
        </row>
        <row r="165">
          <cell r="A165">
            <v>163</v>
          </cell>
          <cell r="B165" t="str">
            <v>TUBING Ø 3/8" OD 0,035 A.I.</v>
          </cell>
          <cell r="C165" t="str">
            <v>ML</v>
          </cell>
          <cell r="D165">
            <v>18900</v>
          </cell>
        </row>
        <row r="166">
          <cell r="A166">
            <v>164</v>
          </cell>
          <cell r="B166" t="str">
            <v>UNION Ø ½"</v>
          </cell>
          <cell r="C166" t="str">
            <v>UND</v>
          </cell>
          <cell r="D166">
            <v>54810</v>
          </cell>
        </row>
        <row r="167">
          <cell r="A167">
            <v>165</v>
          </cell>
          <cell r="B167" t="str">
            <v>UNION UNIVERSAL Ø 3/4" 3000# PARA SOLDAR</v>
          </cell>
          <cell r="C167" t="str">
            <v>UND</v>
          </cell>
          <cell r="D167">
            <v>15834</v>
          </cell>
        </row>
        <row r="168">
          <cell r="A168">
            <v>166</v>
          </cell>
          <cell r="B168" t="str">
            <v>UNIVERSAL GALVANIZADA Ø 1"</v>
          </cell>
          <cell r="C168" t="str">
            <v>UND</v>
          </cell>
          <cell r="D168">
            <v>22837.5</v>
          </cell>
        </row>
        <row r="169">
          <cell r="A169">
            <v>167</v>
          </cell>
          <cell r="B169" t="str">
            <v>VALVULA COMPUERTA Ø ½" ROSCADA 800# AC</v>
          </cell>
          <cell r="C169" t="str">
            <v>UND</v>
          </cell>
          <cell r="D169">
            <v>103530</v>
          </cell>
        </row>
        <row r="170">
          <cell r="A170">
            <v>168</v>
          </cell>
          <cell r="B170" t="str">
            <v>VALVULA COMPUERTA Ø ½" SW 800# A.I. 304</v>
          </cell>
          <cell r="C170" t="str">
            <v>UND</v>
          </cell>
          <cell r="D170">
            <v>316680</v>
          </cell>
        </row>
        <row r="171">
          <cell r="A171">
            <v>169</v>
          </cell>
          <cell r="B171" t="str">
            <v>VALVULA COMPUERTA Ø ½" SW 800# AC</v>
          </cell>
          <cell r="C171" t="str">
            <v>UND</v>
          </cell>
          <cell r="D171">
            <v>109620</v>
          </cell>
        </row>
        <row r="172">
          <cell r="A172">
            <v>170</v>
          </cell>
          <cell r="B172" t="str">
            <v>VALVULA COMPUERTA Ø 3/4" SW 800# AC</v>
          </cell>
          <cell r="C172" t="str">
            <v>UND</v>
          </cell>
          <cell r="D172">
            <v>116928</v>
          </cell>
        </row>
        <row r="173">
          <cell r="A173">
            <v>171</v>
          </cell>
          <cell r="B173" t="str">
            <v>VALVULA Ø ½" 0D 3000 A.I. AGUJA</v>
          </cell>
          <cell r="C173" t="str">
            <v>UND</v>
          </cell>
          <cell r="D173">
            <v>328860</v>
          </cell>
        </row>
        <row r="174">
          <cell r="A174">
            <v>172</v>
          </cell>
          <cell r="B174" t="str">
            <v>VALVULA Ø ½" NPT HEMBRA BRONCE BOLA 150#</v>
          </cell>
          <cell r="C174" t="str">
            <v>UND</v>
          </cell>
          <cell r="D174">
            <v>10353</v>
          </cell>
        </row>
        <row r="175">
          <cell r="A175">
            <v>173</v>
          </cell>
          <cell r="B175" t="str">
            <v>VARILLA COOPERWELL</v>
          </cell>
          <cell r="C175" t="str">
            <v>UND</v>
          </cell>
          <cell r="D175">
            <v>31500</v>
          </cell>
        </row>
        <row r="176">
          <cell r="A176">
            <v>174</v>
          </cell>
          <cell r="B176" t="str">
            <v>VARILLA CORRUGADA Ø ½" CON HY-150 HYLTI</v>
          </cell>
          <cell r="C176" t="str">
            <v>UND</v>
          </cell>
          <cell r="D176">
            <v>26250</v>
          </cell>
        </row>
        <row r="177">
          <cell r="A177">
            <v>175</v>
          </cell>
          <cell r="B177" t="str">
            <v>VARILLA CORRUGADA Ø 3/4" CON HY-150 HYLTI</v>
          </cell>
          <cell r="C177" t="str">
            <v>UND</v>
          </cell>
          <cell r="D177">
            <v>52500</v>
          </cell>
        </row>
        <row r="178">
          <cell r="A178">
            <v>176</v>
          </cell>
          <cell r="B178" t="str">
            <v>CIELO-RASO SONOCOR</v>
          </cell>
          <cell r="C178" t="str">
            <v>M2</v>
          </cell>
          <cell r="D178">
            <v>23000</v>
          </cell>
        </row>
        <row r="179">
          <cell r="A179">
            <v>177</v>
          </cell>
          <cell r="B179" t="str">
            <v>PANEL MODULAR</v>
          </cell>
          <cell r="C179" t="str">
            <v>UND</v>
          </cell>
          <cell r="D179">
            <v>350000</v>
          </cell>
        </row>
        <row r="180">
          <cell r="A180">
            <v>178</v>
          </cell>
          <cell r="B180" t="str">
            <v>PLOTEADA DE PLANOS, COPIAS MAGNETICAS</v>
          </cell>
          <cell r="C180" t="str">
            <v>GL</v>
          </cell>
          <cell r="D180">
            <v>1500000</v>
          </cell>
        </row>
        <row r="181">
          <cell r="A181">
            <v>179</v>
          </cell>
          <cell r="B181" t="str">
            <v>CAMIONETA</v>
          </cell>
          <cell r="C181" t="str">
            <v>UND</v>
          </cell>
          <cell r="D181">
            <v>40000</v>
          </cell>
        </row>
        <row r="182">
          <cell r="A182">
            <v>180</v>
          </cell>
          <cell r="B182" t="str">
            <v>PLOTEADA DE PLANOS, COPIAS MAGNETICAS</v>
          </cell>
          <cell r="C182" t="str">
            <v>GL</v>
          </cell>
          <cell r="D182">
            <v>4192880</v>
          </cell>
        </row>
        <row r="183">
          <cell r="A183">
            <v>181</v>
          </cell>
          <cell r="B183" t="str">
            <v>DESCARGADOR SOBRETENSION LÍNEAS DATOS</v>
          </cell>
          <cell r="C183" t="str">
            <v>UND</v>
          </cell>
          <cell r="D183">
            <v>395850</v>
          </cell>
        </row>
        <row r="184">
          <cell r="A184">
            <v>182</v>
          </cell>
          <cell r="B184" t="str">
            <v>ELEMENTOS SOPORTE Y FIJACION</v>
          </cell>
          <cell r="C184" t="str">
            <v>GL</v>
          </cell>
          <cell r="D184">
            <v>80000</v>
          </cell>
        </row>
        <row r="185">
          <cell r="A185">
            <v>183</v>
          </cell>
          <cell r="B185" t="str">
            <v>ACCESORIOS, A.I., A.C., TUBING, PRENSAESTOP.</v>
          </cell>
          <cell r="C185" t="str">
            <v>GL</v>
          </cell>
          <cell r="D185">
            <v>200000</v>
          </cell>
        </row>
        <row r="186">
          <cell r="A186">
            <v>184</v>
          </cell>
          <cell r="B186" t="str">
            <v>TUBERIA CONDUIT, PRENSAESTOPAS</v>
          </cell>
          <cell r="C186" t="str">
            <v>GL</v>
          </cell>
          <cell r="D186">
            <v>150000</v>
          </cell>
        </row>
        <row r="187">
          <cell r="A187">
            <v>185</v>
          </cell>
          <cell r="B187" t="str">
            <v>GASOLINA</v>
          </cell>
          <cell r="C187" t="str">
            <v>GLN</v>
          </cell>
          <cell r="D187">
            <v>3800</v>
          </cell>
        </row>
        <row r="188">
          <cell r="A188">
            <v>186</v>
          </cell>
          <cell r="B188" t="str">
            <v>MARCO PARA INGRESO CABLES A CUARTO C.</v>
          </cell>
          <cell r="C188" t="str">
            <v>GL</v>
          </cell>
          <cell r="D188">
            <v>9000000</v>
          </cell>
        </row>
        <row r="189">
          <cell r="A189">
            <v>187</v>
          </cell>
          <cell r="B189" t="str">
            <v>MARCO PARA INGRESO CABLES A GABINETE</v>
          </cell>
          <cell r="C189" t="str">
            <v>GL</v>
          </cell>
          <cell r="D189">
            <v>2200000</v>
          </cell>
        </row>
        <row r="190">
          <cell r="A190">
            <v>188</v>
          </cell>
          <cell r="B190" t="str">
            <v>MARCO PARA SALIDA CABLES DE GABINETE</v>
          </cell>
          <cell r="C190" t="str">
            <v>GL</v>
          </cell>
          <cell r="D190">
            <v>950000</v>
          </cell>
        </row>
        <row r="191">
          <cell r="A191">
            <v>189</v>
          </cell>
          <cell r="B191" t="str">
            <v>PERFIL METALICO</v>
          </cell>
          <cell r="C191" t="str">
            <v>KG</v>
          </cell>
          <cell r="D191">
            <v>2500</v>
          </cell>
        </row>
        <row r="192">
          <cell r="A192">
            <v>190</v>
          </cell>
          <cell r="B192" t="str">
            <v>SOLDADURA, DISCOS, GRATAS, GAS, O2, ETC.</v>
          </cell>
          <cell r="C192" t="str">
            <v>GL</v>
          </cell>
          <cell r="D192">
            <v>12000</v>
          </cell>
        </row>
        <row r="193">
          <cell r="A193">
            <v>191</v>
          </cell>
          <cell r="B193" t="str">
            <v>SOLDADURA, DISCOS, GRATAS, GAS, O2, ETC.</v>
          </cell>
          <cell r="C193" t="str">
            <v>GL</v>
          </cell>
          <cell r="D193">
            <v>36000</v>
          </cell>
        </row>
        <row r="194">
          <cell r="A194">
            <v>192</v>
          </cell>
          <cell r="B194" t="str">
            <v>SOLDADURA, DISCOS, GRATAS, GAS, O2, ETC.</v>
          </cell>
          <cell r="C194" t="str">
            <v>GL</v>
          </cell>
          <cell r="D194">
            <v>27000</v>
          </cell>
        </row>
        <row r="195">
          <cell r="A195">
            <v>193</v>
          </cell>
          <cell r="B195" t="str">
            <v>SOLDADURA, DISCOS, GRATAS, GAS, O2, ETC.</v>
          </cell>
          <cell r="C195" t="str">
            <v>GL</v>
          </cell>
          <cell r="D195">
            <v>324000</v>
          </cell>
        </row>
        <row r="196">
          <cell r="A196">
            <v>194</v>
          </cell>
          <cell r="B196" t="str">
            <v>TINTAS PENETRANTES</v>
          </cell>
          <cell r="C196" t="str">
            <v>GL</v>
          </cell>
          <cell r="D196">
            <v>600</v>
          </cell>
        </row>
        <row r="197">
          <cell r="A197">
            <v>195</v>
          </cell>
          <cell r="B197" t="str">
            <v>ACCESORIOS TUBERIA CONDUIT Ø 1"</v>
          </cell>
          <cell r="C197" t="str">
            <v>GL</v>
          </cell>
          <cell r="D197">
            <v>1000</v>
          </cell>
        </row>
        <row r="198">
          <cell r="A198">
            <v>196</v>
          </cell>
          <cell r="B198" t="str">
            <v>ACCESORIOS TUBERIA CONDUIT Ø 1½"</v>
          </cell>
          <cell r="C198" t="str">
            <v>GL</v>
          </cell>
          <cell r="D198">
            <v>1500</v>
          </cell>
        </row>
        <row r="199">
          <cell r="A199">
            <v>197</v>
          </cell>
          <cell r="B199" t="str">
            <v>ACCESORIOS TUBERIA CONDUIT Ø 2"</v>
          </cell>
          <cell r="C199" t="str">
            <v>GL</v>
          </cell>
          <cell r="D199">
            <v>2000</v>
          </cell>
        </row>
        <row r="200">
          <cell r="A200">
            <v>198</v>
          </cell>
          <cell r="B200" t="str">
            <v>ACCESORIOS TUBERIA CONDUIT Ø 4"</v>
          </cell>
          <cell r="C200" t="str">
            <v>GL</v>
          </cell>
          <cell r="D200">
            <v>5000</v>
          </cell>
        </row>
        <row r="201">
          <cell r="A201">
            <v>199</v>
          </cell>
          <cell r="B201" t="str">
            <v>GRAPAS EN ALUMINIO Ø 1"</v>
          </cell>
          <cell r="C201" t="str">
            <v>UND</v>
          </cell>
          <cell r="D201">
            <v>1050</v>
          </cell>
        </row>
        <row r="202">
          <cell r="A202">
            <v>200</v>
          </cell>
          <cell r="B202" t="str">
            <v>GRAPAS EN ALUMINIO Ø 1½"</v>
          </cell>
          <cell r="C202" t="str">
            <v>UND</v>
          </cell>
          <cell r="D202">
            <v>1050</v>
          </cell>
        </row>
        <row r="203">
          <cell r="A203">
            <v>201</v>
          </cell>
          <cell r="B203" t="str">
            <v>TAPA ROSCADA PARA TUBERIA CONDUIT Ø1"</v>
          </cell>
          <cell r="C203" t="str">
            <v>UND</v>
          </cell>
          <cell r="D203">
            <v>1260</v>
          </cell>
        </row>
        <row r="204">
          <cell r="A204">
            <v>202</v>
          </cell>
          <cell r="B204" t="str">
            <v>TAPA ROSCADA PARA TUBERIA CONDUIT Ø1½"</v>
          </cell>
          <cell r="C204" t="str">
            <v>UND</v>
          </cell>
          <cell r="D204">
            <v>1260</v>
          </cell>
        </row>
        <row r="205">
          <cell r="A205">
            <v>203</v>
          </cell>
          <cell r="B205" t="str">
            <v>TAPA ROSCADA PARA TUBERIA CONDUIT Ø2"</v>
          </cell>
          <cell r="C205" t="str">
            <v>UND</v>
          </cell>
          <cell r="D205">
            <v>2100</v>
          </cell>
        </row>
        <row r="206">
          <cell r="A206">
            <v>204</v>
          </cell>
          <cell r="B206" t="str">
            <v>TAPA ROSCADA PARA TUBERIA CONDUIT Ø4"</v>
          </cell>
          <cell r="C206" t="str">
            <v>UND</v>
          </cell>
          <cell r="D206">
            <v>8400</v>
          </cell>
        </row>
        <row r="207">
          <cell r="A207">
            <v>205</v>
          </cell>
          <cell r="B207" t="str">
            <v>ANCLAJE AA 7/8 SIN CAMISA</v>
          </cell>
          <cell r="C207" t="str">
            <v>UND</v>
          </cell>
          <cell r="D207">
            <v>30000</v>
          </cell>
        </row>
        <row r="208">
          <cell r="A208">
            <v>206</v>
          </cell>
          <cell r="B208" t="str">
            <v>SOLDADURA, DISCOS, GRATAS, GAS, O2, ETC.</v>
          </cell>
          <cell r="C208" t="str">
            <v>GL</v>
          </cell>
          <cell r="D208">
            <v>90000</v>
          </cell>
        </row>
        <row r="209">
          <cell r="A209">
            <v>207</v>
          </cell>
          <cell r="B209" t="str">
            <v xml:space="preserve">MANOMETRO Y ACCESORIOS </v>
          </cell>
          <cell r="C209" t="str">
            <v>GL</v>
          </cell>
          <cell r="D209">
            <v>1000</v>
          </cell>
        </row>
        <row r="210">
          <cell r="A210">
            <v>208</v>
          </cell>
          <cell r="B210" t="str">
            <v>GRAVA</v>
          </cell>
          <cell r="C210" t="str">
            <v>M3</v>
          </cell>
          <cell r="D210">
            <v>45000</v>
          </cell>
        </row>
        <row r="211">
          <cell r="A211">
            <v>209</v>
          </cell>
          <cell r="B211" t="str">
            <v>SOLDAD., DISCOS, GRATAS, GAS, O2, ETC.</v>
          </cell>
          <cell r="C211" t="str">
            <v>GL</v>
          </cell>
          <cell r="D211">
            <v>2500</v>
          </cell>
        </row>
        <row r="212">
          <cell r="A212">
            <v>210</v>
          </cell>
          <cell r="B212" t="str">
            <v>SOLDAD., DISCOS, GRAT., GAS, O2, Ø10"</v>
          </cell>
          <cell r="C212" t="str">
            <v>GL</v>
          </cell>
          <cell r="D212">
            <v>80000</v>
          </cell>
        </row>
        <row r="213">
          <cell r="A213">
            <v>211</v>
          </cell>
          <cell r="B213" t="str">
            <v>SOLDAD., DISCOS, GRAT., GAS, O2, Ø8"</v>
          </cell>
          <cell r="C213" t="str">
            <v>GL</v>
          </cell>
          <cell r="D213">
            <v>64000</v>
          </cell>
        </row>
        <row r="214">
          <cell r="A214">
            <v>212</v>
          </cell>
          <cell r="B214" t="str">
            <v>SOLDAD., DISCOS, GRAT., GAS, O2, Ø6"</v>
          </cell>
          <cell r="C214" t="str">
            <v>GL</v>
          </cell>
          <cell r="D214">
            <v>48000</v>
          </cell>
        </row>
        <row r="215">
          <cell r="A215">
            <v>213</v>
          </cell>
          <cell r="B215" t="str">
            <v>SOLDAD., DISCOS, GRAT., GAS, O2, Ø4"</v>
          </cell>
          <cell r="C215" t="str">
            <v>GL</v>
          </cell>
          <cell r="D215">
            <v>32000</v>
          </cell>
        </row>
        <row r="216">
          <cell r="A216">
            <v>214</v>
          </cell>
          <cell r="B216" t="str">
            <v>SOLDAD., DISCOS, GRAT., GAS, O2, Ø3"</v>
          </cell>
          <cell r="C216" t="str">
            <v>GL</v>
          </cell>
          <cell r="D216">
            <v>24000</v>
          </cell>
        </row>
        <row r="217">
          <cell r="A217">
            <v>215</v>
          </cell>
          <cell r="B217" t="str">
            <v>SOLDAD., DISCOS, GRAT., GAS, O2, Ø2"</v>
          </cell>
          <cell r="C217" t="str">
            <v>GL</v>
          </cell>
          <cell r="D217">
            <v>16000</v>
          </cell>
        </row>
        <row r="218">
          <cell r="A218">
            <v>216</v>
          </cell>
          <cell r="B218" t="str">
            <v>SOLDAD., DISCOS, GRAT., GAS, O2, Ø1½"</v>
          </cell>
          <cell r="C218" t="str">
            <v>GL</v>
          </cell>
          <cell r="D218">
            <v>12000</v>
          </cell>
        </row>
        <row r="219">
          <cell r="A219">
            <v>217</v>
          </cell>
          <cell r="B219" t="str">
            <v>SOLDAD., DISCOS, GRAT., GAS, O2, Ø1"</v>
          </cell>
          <cell r="C219" t="str">
            <v>GL</v>
          </cell>
          <cell r="D219">
            <v>8000</v>
          </cell>
        </row>
        <row r="220">
          <cell r="A220">
            <v>218</v>
          </cell>
          <cell r="B220" t="str">
            <v>SOLDAD., DISCOS, GRAT., GAS, O2, Ø3/4"</v>
          </cell>
          <cell r="C220" t="str">
            <v>GL</v>
          </cell>
          <cell r="D220">
            <v>6000</v>
          </cell>
        </row>
        <row r="221">
          <cell r="A221">
            <v>219</v>
          </cell>
          <cell r="B221" t="str">
            <v xml:space="preserve">ACCESORIOS </v>
          </cell>
          <cell r="C221" t="str">
            <v>GL</v>
          </cell>
          <cell r="D221">
            <v>10000</v>
          </cell>
        </row>
        <row r="222">
          <cell r="A222">
            <v>220</v>
          </cell>
          <cell r="B222" t="str">
            <v xml:space="preserve">ACCESORIOS </v>
          </cell>
          <cell r="C222" t="str">
            <v>GL</v>
          </cell>
          <cell r="D222">
            <v>10000</v>
          </cell>
        </row>
        <row r="223">
          <cell r="A223">
            <v>221</v>
          </cell>
          <cell r="B223" t="str">
            <v>CORDON DE ASBESTO</v>
          </cell>
          <cell r="C223" t="str">
            <v>ML</v>
          </cell>
          <cell r="D223">
            <v>25000</v>
          </cell>
        </row>
        <row r="224">
          <cell r="A224">
            <v>222</v>
          </cell>
          <cell r="B224" t="str">
            <v>TERMINAL OJO COMPRESION CABLE No.16 AWG</v>
          </cell>
          <cell r="C224" t="str">
            <v>UND</v>
          </cell>
          <cell r="D224">
            <v>1500</v>
          </cell>
        </row>
        <row r="225">
          <cell r="A225">
            <v>223</v>
          </cell>
          <cell r="B225" t="str">
            <v>TERMINAL OJO COMPRESION CABLE No.12 AWG</v>
          </cell>
          <cell r="C225" t="str">
            <v>UND</v>
          </cell>
          <cell r="D225">
            <v>2500</v>
          </cell>
        </row>
        <row r="226">
          <cell r="A226">
            <v>224</v>
          </cell>
          <cell r="B226" t="str">
            <v>SOPORTERIA</v>
          </cell>
          <cell r="C226" t="str">
            <v>GL</v>
          </cell>
          <cell r="D226">
            <v>8000</v>
          </cell>
        </row>
        <row r="227">
          <cell r="A227">
            <v>225</v>
          </cell>
          <cell r="B227" t="str">
            <v>UNIVERSAL GALVANIZADA Ø 2"</v>
          </cell>
          <cell r="C227" t="str">
            <v>UND</v>
          </cell>
          <cell r="D227">
            <v>55000</v>
          </cell>
        </row>
        <row r="228">
          <cell r="A228">
            <v>226</v>
          </cell>
          <cell r="B228" t="str">
            <v>ADITIVOS</v>
          </cell>
          <cell r="C228" t="str">
            <v>GL</v>
          </cell>
          <cell r="D228">
            <v>8000</v>
          </cell>
        </row>
        <row r="229">
          <cell r="A229">
            <v>227</v>
          </cell>
          <cell r="B229" t="str">
            <v>MORTERO DE PEGA</v>
          </cell>
          <cell r="C229" t="str">
            <v>M3</v>
          </cell>
          <cell r="D229">
            <v>180000</v>
          </cell>
        </row>
        <row r="230">
          <cell r="A230">
            <v>228</v>
          </cell>
          <cell r="B230" t="str">
            <v>VENTANA SEG. 0.60x0.60 CON VIDRIO</v>
          </cell>
          <cell r="C230" t="str">
            <v>UND</v>
          </cell>
          <cell r="D230">
            <v>155000</v>
          </cell>
        </row>
        <row r="231">
          <cell r="A231">
            <v>229</v>
          </cell>
          <cell r="B231" t="str">
            <v>PUERTA SEG. LAM. GALV. Y CERRAD.</v>
          </cell>
          <cell r="C231" t="str">
            <v>UND</v>
          </cell>
          <cell r="D231">
            <v>550000</v>
          </cell>
        </row>
        <row r="232">
          <cell r="A232">
            <v>230</v>
          </cell>
          <cell r="B232" t="str">
            <v>BARRA ANTIPANICO</v>
          </cell>
          <cell r="C232" t="str">
            <v>UND</v>
          </cell>
          <cell r="D232">
            <v>550000</v>
          </cell>
        </row>
        <row r="233">
          <cell r="A233">
            <v>231</v>
          </cell>
          <cell r="B233" t="str">
            <v>MANTO ZETAL</v>
          </cell>
          <cell r="C233" t="str">
            <v>M2</v>
          </cell>
          <cell r="D233">
            <v>10000</v>
          </cell>
        </row>
        <row r="234">
          <cell r="A234">
            <v>232</v>
          </cell>
          <cell r="B234" t="str">
            <v>PLASTIESTUCO</v>
          </cell>
          <cell r="C234" t="str">
            <v>GL</v>
          </cell>
          <cell r="D234">
            <v>1000</v>
          </cell>
        </row>
        <row r="235">
          <cell r="A235">
            <v>233</v>
          </cell>
          <cell r="B235" t="str">
            <v>MUEBLE PARA CONSOLA</v>
          </cell>
          <cell r="C235" t="str">
            <v>UND</v>
          </cell>
          <cell r="D235">
            <v>2700000</v>
          </cell>
        </row>
        <row r="236">
          <cell r="A236">
            <v>234</v>
          </cell>
          <cell r="B236" t="str">
            <v xml:space="preserve">SILLAS </v>
          </cell>
          <cell r="C236" t="str">
            <v>UND</v>
          </cell>
          <cell r="D236">
            <v>140000</v>
          </cell>
        </row>
        <row r="237">
          <cell r="A237">
            <v>235</v>
          </cell>
          <cell r="B237" t="str">
            <v>LUMINARIA</v>
          </cell>
          <cell r="C237" t="str">
            <v>UND</v>
          </cell>
          <cell r="D237">
            <v>350000</v>
          </cell>
        </row>
        <row r="238">
          <cell r="A238">
            <v>236</v>
          </cell>
          <cell r="B238" t="str">
            <v>UNIVERSAL GALVANIZADA Ø 3/4"</v>
          </cell>
          <cell r="C238" t="str">
            <v>UND</v>
          </cell>
          <cell r="D238">
            <v>15000</v>
          </cell>
        </row>
        <row r="239">
          <cell r="A239">
            <v>237</v>
          </cell>
          <cell r="B239" t="str">
            <v>UNIVERSAL GALVANIZADA Ø 1"</v>
          </cell>
          <cell r="C239" t="str">
            <v>UND</v>
          </cell>
          <cell r="D239">
            <v>18000</v>
          </cell>
        </row>
        <row r="240">
          <cell r="A240">
            <v>238</v>
          </cell>
          <cell r="B240" t="str">
            <v>UNIVERSAL GALVANIZADA Ø 1½"</v>
          </cell>
          <cell r="C240" t="str">
            <v>UND</v>
          </cell>
          <cell r="D240">
            <v>35000</v>
          </cell>
        </row>
        <row r="241">
          <cell r="A241">
            <v>239</v>
          </cell>
          <cell r="B241" t="str">
            <v>UNIVERSAL GALVANIZADA Ø 2"</v>
          </cell>
          <cell r="C241" t="str">
            <v>UND</v>
          </cell>
          <cell r="D241">
            <v>46000</v>
          </cell>
        </row>
        <row r="242">
          <cell r="A242">
            <v>240</v>
          </cell>
          <cell r="B242" t="str">
            <v>SELLO GALVANIZADO Ø 3/4"</v>
          </cell>
          <cell r="C242" t="str">
            <v>UND</v>
          </cell>
          <cell r="D242">
            <v>15000</v>
          </cell>
        </row>
        <row r="243">
          <cell r="A243">
            <v>241</v>
          </cell>
          <cell r="B243" t="str">
            <v>SELLO GALVANIZADO Ø 1"</v>
          </cell>
          <cell r="C243" t="str">
            <v>UND</v>
          </cell>
          <cell r="D243">
            <v>18000</v>
          </cell>
        </row>
        <row r="244">
          <cell r="A244">
            <v>242</v>
          </cell>
          <cell r="B244" t="str">
            <v>SELLO GALVANIZADO Ø 1½"</v>
          </cell>
          <cell r="C244" t="str">
            <v>UND</v>
          </cell>
          <cell r="D244">
            <v>35000</v>
          </cell>
        </row>
        <row r="245">
          <cell r="A245">
            <v>243</v>
          </cell>
          <cell r="B245" t="str">
            <v>SELLO GALVANIZADO Ø 2"</v>
          </cell>
          <cell r="C245" t="str">
            <v>UND</v>
          </cell>
          <cell r="D245">
            <v>46000</v>
          </cell>
        </row>
        <row r="246">
          <cell r="A246">
            <v>244</v>
          </cell>
          <cell r="B246" t="str">
            <v>CAJA TIPO GUAL, GUAT Ø 3/4"</v>
          </cell>
          <cell r="C246" t="str">
            <v>UND</v>
          </cell>
          <cell r="D246">
            <v>55000</v>
          </cell>
        </row>
        <row r="247">
          <cell r="A247">
            <v>245</v>
          </cell>
          <cell r="B247" t="str">
            <v>CAJA TIPO GUAL, GUAT Ø 1"</v>
          </cell>
          <cell r="C247" t="str">
            <v>UND</v>
          </cell>
          <cell r="D247">
            <v>70000</v>
          </cell>
        </row>
        <row r="248">
          <cell r="A248">
            <v>246</v>
          </cell>
          <cell r="B248" t="str">
            <v>CAJA TIPO GUAL, GUAT Ø 1½"</v>
          </cell>
          <cell r="C248" t="str">
            <v>UND</v>
          </cell>
          <cell r="D248">
            <v>102000</v>
          </cell>
        </row>
        <row r="249">
          <cell r="A249">
            <v>247</v>
          </cell>
          <cell r="B249" t="str">
            <v>CAJA TIPO GUAL, GUAT Ø 2"</v>
          </cell>
          <cell r="C249" t="str">
            <v>UND</v>
          </cell>
          <cell r="D249">
            <v>180000</v>
          </cell>
        </row>
        <row r="250">
          <cell r="A250">
            <v>248</v>
          </cell>
          <cell r="B250" t="str">
            <v>BOQUILLA Ø 1"</v>
          </cell>
          <cell r="C250" t="str">
            <v>UND</v>
          </cell>
          <cell r="D250">
            <v>5334</v>
          </cell>
        </row>
        <row r="251">
          <cell r="A251">
            <v>249</v>
          </cell>
          <cell r="B251" t="str">
            <v>BOQUILLA Ø 1½"</v>
          </cell>
          <cell r="C251" t="str">
            <v>UND</v>
          </cell>
          <cell r="D251">
            <v>9420</v>
          </cell>
        </row>
        <row r="252">
          <cell r="A252">
            <v>250</v>
          </cell>
          <cell r="B252" t="str">
            <v>BOQUILLA Ø 2"</v>
          </cell>
          <cell r="C252" t="str">
            <v>UND</v>
          </cell>
          <cell r="D252">
            <v>13851</v>
          </cell>
        </row>
        <row r="253">
          <cell r="A253">
            <v>251</v>
          </cell>
          <cell r="B253" t="str">
            <v>FLEXIBLE "EXPLOS. PROOF" ½" x 0.60 m</v>
          </cell>
          <cell r="C253" t="str">
            <v>UND</v>
          </cell>
          <cell r="D253">
            <v>130000</v>
          </cell>
        </row>
        <row r="254">
          <cell r="A254">
            <v>252</v>
          </cell>
          <cell r="B254" t="str">
            <v>CHICCO A  Y FIBRA</v>
          </cell>
          <cell r="C254" t="str">
            <v>KG</v>
          </cell>
          <cell r="D254">
            <v>15000</v>
          </cell>
        </row>
        <row r="255">
          <cell r="A255">
            <v>253</v>
          </cell>
          <cell r="B255" t="str">
            <v>CABLE INST. 1PR  2x16+SH AWG 600V</v>
          </cell>
          <cell r="C255" t="str">
            <v>ML</v>
          </cell>
          <cell r="D255">
            <v>3500</v>
          </cell>
        </row>
        <row r="256">
          <cell r="A256">
            <v>254</v>
          </cell>
          <cell r="B256" t="str">
            <v>CABALE PARA TERMOCUPLA TIPO J</v>
          </cell>
          <cell r="C256" t="str">
            <v>ML</v>
          </cell>
          <cell r="D256">
            <v>29000</v>
          </cell>
        </row>
        <row r="257">
          <cell r="A257">
            <v>255</v>
          </cell>
          <cell r="B257" t="str">
            <v>CABLE MULT. 24PR  2x20+SH AWG 600V</v>
          </cell>
          <cell r="C257" t="str">
            <v>ML</v>
          </cell>
          <cell r="D257">
            <v>38000</v>
          </cell>
        </row>
        <row r="258">
          <cell r="A258">
            <v>256</v>
          </cell>
          <cell r="B258" t="str">
            <v>CABLE MONOPOLAR No.4 AWG 600V</v>
          </cell>
          <cell r="C258" t="str">
            <v>ML</v>
          </cell>
          <cell r="D258">
            <v>6000</v>
          </cell>
        </row>
        <row r="259">
          <cell r="A259">
            <v>257</v>
          </cell>
          <cell r="B259" t="str">
            <v>CABLE MULTIC. 3x12 AWG PVC 600V</v>
          </cell>
          <cell r="C259" t="str">
            <v>ML</v>
          </cell>
          <cell r="D259">
            <v>5200</v>
          </cell>
        </row>
        <row r="260">
          <cell r="A260">
            <v>258</v>
          </cell>
          <cell r="B260" t="str">
            <v>CABLE MULTIC. 4x12 AWG PVC 600V</v>
          </cell>
          <cell r="C260" t="str">
            <v>ML</v>
          </cell>
          <cell r="D260">
            <v>6800</v>
          </cell>
        </row>
        <row r="261">
          <cell r="A261">
            <v>259</v>
          </cell>
          <cell r="B261" t="str">
            <v>CABLE COBRE DESNUDO No.2/0 AWG</v>
          </cell>
          <cell r="C261" t="str">
            <v>ML</v>
          </cell>
          <cell r="D261">
            <v>12000</v>
          </cell>
        </row>
        <row r="262">
          <cell r="A262">
            <v>260</v>
          </cell>
          <cell r="B262" t="str">
            <v>CABLE COBRE DESNUDO No.2 AWG</v>
          </cell>
          <cell r="C262" t="str">
            <v>ML</v>
          </cell>
          <cell r="D262">
            <v>10900</v>
          </cell>
        </row>
        <row r="263">
          <cell r="A263">
            <v>261</v>
          </cell>
          <cell r="B263" t="str">
            <v>MALLA DE TIERRA</v>
          </cell>
          <cell r="C263" t="str">
            <v>GL</v>
          </cell>
          <cell r="D263">
            <v>2595008</v>
          </cell>
        </row>
        <row r="264">
          <cell r="A264">
            <v>262</v>
          </cell>
          <cell r="B264" t="str">
            <v>TERMINALES Y MARQUILLAS</v>
          </cell>
          <cell r="C264" t="str">
            <v>GL</v>
          </cell>
          <cell r="D264">
            <v>1500</v>
          </cell>
        </row>
        <row r="265">
          <cell r="A265">
            <v>263</v>
          </cell>
          <cell r="B265" t="str">
            <v>MATERIALES DE SOPORTERIA</v>
          </cell>
          <cell r="C265" t="str">
            <v>GL</v>
          </cell>
          <cell r="D265">
            <v>39000</v>
          </cell>
        </row>
        <row r="266">
          <cell r="A266">
            <v>264</v>
          </cell>
          <cell r="B266" t="str">
            <v>TUB. CONDUIT, ACCESORIOS, ETC.</v>
          </cell>
          <cell r="C266" t="str">
            <v>GL</v>
          </cell>
          <cell r="D266">
            <v>10000</v>
          </cell>
        </row>
        <row r="267">
          <cell r="A267">
            <v>265</v>
          </cell>
          <cell r="B267" t="str">
            <v>PROCESADORES</v>
          </cell>
          <cell r="C267" t="str">
            <v>UND</v>
          </cell>
          <cell r="D267">
            <v>20000000</v>
          </cell>
        </row>
        <row r="268">
          <cell r="A268">
            <v>266</v>
          </cell>
          <cell r="B268" t="str">
            <v>MODULOS DE ENTRADA</v>
          </cell>
          <cell r="C268" t="str">
            <v>UND</v>
          </cell>
          <cell r="D268">
            <v>3500000</v>
          </cell>
        </row>
        <row r="269">
          <cell r="A269">
            <v>267</v>
          </cell>
          <cell r="B269" t="str">
            <v>MODULOS DE SALIDAD</v>
          </cell>
          <cell r="C269" t="str">
            <v>UND</v>
          </cell>
          <cell r="D269">
            <v>3500000</v>
          </cell>
        </row>
        <row r="270">
          <cell r="A270">
            <v>268</v>
          </cell>
          <cell r="B270" t="str">
            <v>SOFTWARE SUPERVISORIO</v>
          </cell>
          <cell r="C270" t="str">
            <v>UND</v>
          </cell>
          <cell r="D270">
            <v>33500000</v>
          </cell>
        </row>
        <row r="271">
          <cell r="A271">
            <v>269</v>
          </cell>
          <cell r="B271" t="str">
            <v>GABINETE CONCENTRADOR SEÑALES</v>
          </cell>
          <cell r="C271" t="str">
            <v>UND</v>
          </cell>
          <cell r="D271">
            <v>11500000</v>
          </cell>
        </row>
        <row r="272">
          <cell r="A272">
            <v>270</v>
          </cell>
          <cell r="B272" t="str">
            <v>TRASFORM. AISLAMTO. 480/220/110</v>
          </cell>
          <cell r="C272" t="str">
            <v>UND</v>
          </cell>
          <cell r="D272">
            <v>4200000</v>
          </cell>
        </row>
        <row r="273">
          <cell r="A273">
            <v>271</v>
          </cell>
          <cell r="B273" t="str">
            <v>TABLERO DISTRIBUC. DE UPS</v>
          </cell>
          <cell r="C273" t="str">
            <v>UND</v>
          </cell>
          <cell r="D273">
            <v>7800000</v>
          </cell>
        </row>
        <row r="274">
          <cell r="A274">
            <v>272</v>
          </cell>
          <cell r="B274" t="str">
            <v>SWICH TRANSFERENCIA AUTOMAT.</v>
          </cell>
          <cell r="C274" t="str">
            <v>UND</v>
          </cell>
          <cell r="D274">
            <v>10900000</v>
          </cell>
        </row>
        <row r="275">
          <cell r="A275">
            <v>273</v>
          </cell>
          <cell r="B275" t="str">
            <v>UNIDAD DE RESPALDO (UPS)</v>
          </cell>
          <cell r="C275" t="str">
            <v>UND</v>
          </cell>
          <cell r="D275">
            <v>23500000</v>
          </cell>
        </row>
        <row r="276">
          <cell r="A276">
            <v>274</v>
          </cell>
          <cell r="B276" t="str">
            <v>COMPUTADOR TIPO INDUSTRIAL</v>
          </cell>
          <cell r="C276" t="str">
            <v>UND</v>
          </cell>
          <cell r="D276">
            <v>9200000</v>
          </cell>
        </row>
        <row r="277">
          <cell r="A277">
            <v>275</v>
          </cell>
          <cell r="B277" t="str">
            <v>LICENCIA</v>
          </cell>
          <cell r="C277" t="str">
            <v>UND</v>
          </cell>
          <cell r="D277">
            <v>4500000</v>
          </cell>
        </row>
        <row r="278">
          <cell r="A278">
            <v>276</v>
          </cell>
          <cell r="B278" t="str">
            <v>TRANSMISOR PRESION CON MANIFOLD</v>
          </cell>
          <cell r="C278" t="str">
            <v>UND</v>
          </cell>
          <cell r="D278">
            <v>8500000</v>
          </cell>
        </row>
        <row r="279">
          <cell r="A279">
            <v>277</v>
          </cell>
          <cell r="B279" t="str">
            <v>CONECTORES, TUBING, ACCESORIOS, ETC.</v>
          </cell>
          <cell r="C279" t="str">
            <v>GL</v>
          </cell>
          <cell r="D279">
            <v>700000</v>
          </cell>
        </row>
        <row r="280">
          <cell r="A280">
            <v>278</v>
          </cell>
          <cell r="B280" t="str">
            <v>TRANSMISOR TEMPERATURA</v>
          </cell>
          <cell r="C280" t="str">
            <v>UND</v>
          </cell>
          <cell r="D280">
            <v>7900000</v>
          </cell>
        </row>
        <row r="281">
          <cell r="A281">
            <v>279</v>
          </cell>
          <cell r="B281" t="str">
            <v>INDICADOR DE PRESION</v>
          </cell>
          <cell r="C281" t="str">
            <v>UND</v>
          </cell>
          <cell r="D281">
            <v>750000</v>
          </cell>
        </row>
        <row r="282">
          <cell r="A282">
            <v>280</v>
          </cell>
          <cell r="B282" t="str">
            <v>POSICIONADOR INTELIGENTE</v>
          </cell>
          <cell r="C282" t="str">
            <v>UND</v>
          </cell>
          <cell r="D282">
            <v>3900000</v>
          </cell>
        </row>
        <row r="283">
          <cell r="A283">
            <v>281</v>
          </cell>
          <cell r="B283" t="str">
            <v>FUENTE DE VOLTAJE DE 24 V</v>
          </cell>
          <cell r="C283" t="str">
            <v>UND</v>
          </cell>
          <cell r="D283">
            <v>2500000</v>
          </cell>
        </row>
        <row r="284">
          <cell r="A284">
            <v>282</v>
          </cell>
          <cell r="B284" t="str">
            <v>CABLES, MARQUILLAS, TERMINALES, ETC.</v>
          </cell>
          <cell r="C284" t="str">
            <v>GL</v>
          </cell>
          <cell r="D284">
            <v>100000</v>
          </cell>
        </row>
        <row r="285">
          <cell r="A285">
            <v>283</v>
          </cell>
          <cell r="B285" t="str">
            <v>TUBERIA Y ACCESORIOS Ø2"</v>
          </cell>
          <cell r="C285" t="str">
            <v>ML</v>
          </cell>
          <cell r="D285">
            <v>24000</v>
          </cell>
        </row>
        <row r="286">
          <cell r="A286">
            <v>284</v>
          </cell>
          <cell r="B286" t="str">
            <v>ANTICORROSIVO - PINTURA ACABADO</v>
          </cell>
          <cell r="C286" t="str">
            <v>GL</v>
          </cell>
          <cell r="D286">
            <v>18000</v>
          </cell>
        </row>
        <row r="287">
          <cell r="A287">
            <v>285</v>
          </cell>
          <cell r="B287" t="str">
            <v>ANTICORR. - PINTURA ALTOS SOLIDOS</v>
          </cell>
          <cell r="C287" t="str">
            <v>GL</v>
          </cell>
          <cell r="D287">
            <v>20000</v>
          </cell>
        </row>
        <row r="288">
          <cell r="A288">
            <v>286</v>
          </cell>
          <cell r="B288" t="str">
            <v>PLOTEADA DE PLANOS, COPIAS MAGNETICAS</v>
          </cell>
          <cell r="C288" t="str">
            <v>GL</v>
          </cell>
          <cell r="D288">
            <v>2260365</v>
          </cell>
        </row>
        <row r="289">
          <cell r="A289">
            <v>287</v>
          </cell>
          <cell r="B289" t="str">
            <v>UTILES Y PAPELERIA</v>
          </cell>
          <cell r="C289" t="str">
            <v>GL</v>
          </cell>
          <cell r="D289">
            <v>800000</v>
          </cell>
        </row>
        <row r="290">
          <cell r="A290">
            <v>288</v>
          </cell>
        </row>
        <row r="291">
          <cell r="A291">
            <v>289</v>
          </cell>
        </row>
        <row r="292">
          <cell r="A292">
            <v>290</v>
          </cell>
        </row>
      </sheetData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PS (2)"/>
      <sheetName val="FPS"/>
      <sheetName val="EJEMPLOS"/>
      <sheetName val="CCP,LEYES, Y DEC."/>
      <sheetName val="FPS (Anaco)"/>
      <sheetName val="salarios"/>
      <sheetName val="Hoja3"/>
      <sheetName val="Hoja4"/>
      <sheetName val="Hoja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Explanaciones"/>
      <sheetName val="Resumen Quebrada Aguablanca"/>
      <sheetName val="Base Explanación"/>
      <sheetName val="Análisis mov. tierra"/>
      <sheetName val="La ye - milan"/>
      <sheetName val="K9-K15"/>
      <sheetName val="K15-K20"/>
      <sheetName val="K20-25"/>
      <sheetName val="K25-K30"/>
      <sheetName val="K30-K35"/>
      <sheetName val="K35-K40"/>
      <sheetName val="Alcantarillado Existente"/>
      <sheetName val="ME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9">
          <cell r="A9">
            <v>1</v>
          </cell>
          <cell r="B9">
            <v>9200</v>
          </cell>
          <cell r="C9">
            <v>10000</v>
          </cell>
          <cell r="D9">
            <v>22.5</v>
          </cell>
          <cell r="E9">
            <v>22.4</v>
          </cell>
        </row>
        <row r="10">
          <cell r="A10">
            <v>2</v>
          </cell>
          <cell r="B10">
            <v>10000</v>
          </cell>
          <cell r="C10">
            <v>11000</v>
          </cell>
          <cell r="D10">
            <v>75.599999999999994</v>
          </cell>
          <cell r="E10">
            <v>60.4</v>
          </cell>
        </row>
        <row r="11">
          <cell r="A11">
            <v>3</v>
          </cell>
          <cell r="B11">
            <v>11000</v>
          </cell>
          <cell r="C11">
            <v>12000</v>
          </cell>
          <cell r="D11">
            <v>85.9</v>
          </cell>
          <cell r="E11">
            <v>85.4</v>
          </cell>
        </row>
        <row r="12">
          <cell r="A12">
            <v>4</v>
          </cell>
          <cell r="B12">
            <v>12000</v>
          </cell>
          <cell r="C12">
            <v>13000</v>
          </cell>
          <cell r="D12">
            <v>79.8</v>
          </cell>
          <cell r="E12">
            <v>77.2</v>
          </cell>
        </row>
        <row r="13">
          <cell r="A13">
            <v>5</v>
          </cell>
          <cell r="B13">
            <v>13000</v>
          </cell>
          <cell r="C13">
            <v>14000</v>
          </cell>
          <cell r="D13">
            <v>76.5</v>
          </cell>
          <cell r="E13">
            <v>94.8</v>
          </cell>
        </row>
        <row r="14">
          <cell r="A14">
            <v>6</v>
          </cell>
          <cell r="B14">
            <v>14000</v>
          </cell>
          <cell r="C14">
            <v>15000</v>
          </cell>
          <cell r="D14">
            <v>104.9</v>
          </cell>
          <cell r="E14">
            <v>97.2</v>
          </cell>
        </row>
        <row r="15">
          <cell r="A15">
            <v>7</v>
          </cell>
          <cell r="B15">
            <v>15000</v>
          </cell>
          <cell r="C15">
            <v>16000</v>
          </cell>
          <cell r="D15">
            <v>60.5</v>
          </cell>
          <cell r="E15">
            <v>70.400000000000006</v>
          </cell>
        </row>
        <row r="16">
          <cell r="A16">
            <v>8</v>
          </cell>
          <cell r="B16">
            <v>16000</v>
          </cell>
          <cell r="C16">
            <v>17000</v>
          </cell>
          <cell r="D16">
            <v>49.5</v>
          </cell>
          <cell r="E16">
            <v>45.8</v>
          </cell>
        </row>
        <row r="17">
          <cell r="A17">
            <v>9</v>
          </cell>
          <cell r="B17">
            <v>17000</v>
          </cell>
          <cell r="C17">
            <v>18000</v>
          </cell>
          <cell r="D17">
            <v>31</v>
          </cell>
          <cell r="E17">
            <v>31.2</v>
          </cell>
        </row>
        <row r="18">
          <cell r="A18">
            <v>10</v>
          </cell>
          <cell r="B18">
            <v>18000</v>
          </cell>
          <cell r="C18">
            <v>19000</v>
          </cell>
          <cell r="D18">
            <v>50.3</v>
          </cell>
          <cell r="E18">
            <v>51.8</v>
          </cell>
        </row>
        <row r="19">
          <cell r="A19">
            <v>11</v>
          </cell>
          <cell r="B19">
            <v>19000</v>
          </cell>
          <cell r="C19">
            <v>20000</v>
          </cell>
          <cell r="D19">
            <v>62.3</v>
          </cell>
          <cell r="E19">
            <v>66.400000000000006</v>
          </cell>
        </row>
        <row r="20">
          <cell r="A20">
            <v>12</v>
          </cell>
          <cell r="B20">
            <v>20000</v>
          </cell>
          <cell r="C20">
            <v>21000</v>
          </cell>
          <cell r="D20">
            <v>32.799999999999997</v>
          </cell>
          <cell r="E20">
            <v>38</v>
          </cell>
        </row>
        <row r="21">
          <cell r="A21">
            <v>13</v>
          </cell>
          <cell r="B21">
            <v>21000</v>
          </cell>
          <cell r="C21">
            <v>22000</v>
          </cell>
          <cell r="D21">
            <v>42.3</v>
          </cell>
          <cell r="E21">
            <v>38.6</v>
          </cell>
        </row>
        <row r="22">
          <cell r="A22">
            <v>14</v>
          </cell>
          <cell r="B22">
            <v>22000</v>
          </cell>
          <cell r="C22">
            <v>23000</v>
          </cell>
          <cell r="D22">
            <v>47.2</v>
          </cell>
          <cell r="E22">
            <v>55.2</v>
          </cell>
        </row>
        <row r="23">
          <cell r="A23">
            <v>15</v>
          </cell>
          <cell r="B23">
            <v>23000</v>
          </cell>
          <cell r="C23">
            <v>24000</v>
          </cell>
          <cell r="D23">
            <v>34.700000000000003</v>
          </cell>
          <cell r="E23">
            <v>38.200000000000003</v>
          </cell>
        </row>
        <row r="24">
          <cell r="A24">
            <v>16</v>
          </cell>
          <cell r="B24">
            <v>24000</v>
          </cell>
          <cell r="C24">
            <v>25000</v>
          </cell>
          <cell r="D24">
            <v>30.5</v>
          </cell>
          <cell r="E24">
            <v>38.799999999999997</v>
          </cell>
        </row>
        <row r="25">
          <cell r="A25">
            <v>17</v>
          </cell>
          <cell r="B25">
            <v>25000</v>
          </cell>
          <cell r="C25">
            <v>26000</v>
          </cell>
          <cell r="D25">
            <v>16.899999999999999</v>
          </cell>
          <cell r="E25">
            <v>15.2</v>
          </cell>
        </row>
        <row r="26">
          <cell r="A26">
            <v>18</v>
          </cell>
          <cell r="B26">
            <v>26000</v>
          </cell>
          <cell r="C26">
            <v>27000</v>
          </cell>
          <cell r="D26">
            <v>27.3</v>
          </cell>
          <cell r="E26">
            <v>30.6</v>
          </cell>
        </row>
        <row r="27">
          <cell r="A27">
            <v>19</v>
          </cell>
          <cell r="B27">
            <v>27000</v>
          </cell>
          <cell r="C27">
            <v>28000</v>
          </cell>
          <cell r="D27">
            <v>23.1</v>
          </cell>
          <cell r="E27">
            <v>22.6</v>
          </cell>
        </row>
        <row r="28">
          <cell r="A28">
            <v>20</v>
          </cell>
          <cell r="B28">
            <v>28000</v>
          </cell>
          <cell r="C28">
            <v>29000</v>
          </cell>
          <cell r="D28">
            <v>17.399999999999999</v>
          </cell>
          <cell r="E28">
            <v>23.4</v>
          </cell>
        </row>
        <row r="29">
          <cell r="A29">
            <v>21</v>
          </cell>
          <cell r="B29">
            <v>29000</v>
          </cell>
          <cell r="C29">
            <v>30000</v>
          </cell>
          <cell r="D29">
            <v>21.1</v>
          </cell>
          <cell r="E29">
            <v>23.6</v>
          </cell>
        </row>
        <row r="30">
          <cell r="A30">
            <v>22</v>
          </cell>
          <cell r="B30">
            <v>30000</v>
          </cell>
          <cell r="C30">
            <v>31000</v>
          </cell>
          <cell r="D30">
            <v>18.899999999999999</v>
          </cell>
          <cell r="E30">
            <v>22.6</v>
          </cell>
        </row>
        <row r="31">
          <cell r="A31">
            <v>23</v>
          </cell>
          <cell r="B31">
            <v>31000</v>
          </cell>
          <cell r="C31">
            <v>32000</v>
          </cell>
          <cell r="D31">
            <v>13.1</v>
          </cell>
          <cell r="E31">
            <v>15.4</v>
          </cell>
        </row>
        <row r="32">
          <cell r="A32">
            <v>24</v>
          </cell>
          <cell r="B32">
            <v>32000</v>
          </cell>
          <cell r="C32">
            <v>33000</v>
          </cell>
          <cell r="D32">
            <v>18.7</v>
          </cell>
          <cell r="E32">
            <v>22.6</v>
          </cell>
        </row>
        <row r="33">
          <cell r="A33">
            <v>25</v>
          </cell>
          <cell r="B33">
            <v>33000</v>
          </cell>
          <cell r="C33">
            <v>34000</v>
          </cell>
          <cell r="D33">
            <v>12.5</v>
          </cell>
          <cell r="E33">
            <v>14.4</v>
          </cell>
        </row>
        <row r="34">
          <cell r="A34">
            <v>26</v>
          </cell>
          <cell r="B34">
            <v>34000</v>
          </cell>
          <cell r="C34">
            <v>35000</v>
          </cell>
          <cell r="D34">
            <v>21.1</v>
          </cell>
          <cell r="E34">
            <v>23.6</v>
          </cell>
        </row>
        <row r="35">
          <cell r="A35">
            <v>27</v>
          </cell>
          <cell r="B35">
            <v>35000</v>
          </cell>
          <cell r="C35">
            <v>36000</v>
          </cell>
          <cell r="D35">
            <v>0</v>
          </cell>
          <cell r="E35">
            <v>0</v>
          </cell>
        </row>
        <row r="36">
          <cell r="A36">
            <v>28</v>
          </cell>
          <cell r="B36">
            <v>36000</v>
          </cell>
          <cell r="C36">
            <v>37000</v>
          </cell>
          <cell r="D36">
            <v>11.4</v>
          </cell>
          <cell r="E36">
            <v>15.4</v>
          </cell>
        </row>
        <row r="37">
          <cell r="A37">
            <v>29</v>
          </cell>
          <cell r="B37">
            <v>37000</v>
          </cell>
          <cell r="C37">
            <v>38000</v>
          </cell>
          <cell r="D37">
            <v>18.600000000000001</v>
          </cell>
          <cell r="E37">
            <v>23</v>
          </cell>
        </row>
        <row r="38">
          <cell r="A38">
            <v>30</v>
          </cell>
          <cell r="B38">
            <v>38000</v>
          </cell>
          <cell r="C38">
            <v>39000</v>
          </cell>
          <cell r="D38">
            <v>44.9</v>
          </cell>
          <cell r="E38">
            <v>52.8</v>
          </cell>
        </row>
        <row r="39">
          <cell r="A39">
            <v>31</v>
          </cell>
          <cell r="B39">
            <v>39000</v>
          </cell>
          <cell r="C39">
            <v>39619</v>
          </cell>
          <cell r="D39">
            <v>8.4</v>
          </cell>
          <cell r="E39">
            <v>7.6</v>
          </cell>
        </row>
      </sheetData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CO 1"/>
      <sheetName val="PR9 - PR39"/>
      <sheetName val="MEM1"/>
      <sheetName val="Hoja1"/>
    </sheetNames>
    <sheetDataSet>
      <sheetData sheetId="0" refreshError="1"/>
      <sheetData sheetId="1" refreshError="1"/>
      <sheetData sheetId="2" refreshError="1">
        <row r="9">
          <cell r="B9">
            <v>9200</v>
          </cell>
          <cell r="C9">
            <v>10000</v>
          </cell>
          <cell r="D9">
            <v>22.5</v>
          </cell>
          <cell r="E9">
            <v>22.4</v>
          </cell>
          <cell r="F9">
            <v>38.200000000000003</v>
          </cell>
          <cell r="G9">
            <v>226.8</v>
          </cell>
          <cell r="H9">
            <v>106.3</v>
          </cell>
          <cell r="I9">
            <v>2.2999999999999998</v>
          </cell>
          <cell r="J9">
            <v>30.5</v>
          </cell>
          <cell r="K9">
            <v>6</v>
          </cell>
          <cell r="L9">
            <v>0</v>
          </cell>
          <cell r="M9">
            <v>1833.6</v>
          </cell>
        </row>
        <row r="10">
          <cell r="B10">
            <v>10000</v>
          </cell>
          <cell r="C10">
            <v>11000</v>
          </cell>
          <cell r="D10">
            <v>75.599999999999994</v>
          </cell>
          <cell r="E10">
            <v>60.4</v>
          </cell>
          <cell r="F10">
            <v>66.5</v>
          </cell>
          <cell r="G10">
            <v>501</v>
          </cell>
          <cell r="H10">
            <v>193.5</v>
          </cell>
          <cell r="I10">
            <v>3.9</v>
          </cell>
          <cell r="J10">
            <v>102.1</v>
          </cell>
          <cell r="K10">
            <v>10</v>
          </cell>
          <cell r="L10">
            <v>0</v>
          </cell>
          <cell r="M10">
            <v>3192</v>
          </cell>
        </row>
        <row r="11">
          <cell r="B11">
            <v>11000</v>
          </cell>
          <cell r="C11">
            <v>12000</v>
          </cell>
          <cell r="D11">
            <v>85.9</v>
          </cell>
          <cell r="E11">
            <v>85.4</v>
          </cell>
          <cell r="F11">
            <v>79.099999999999994</v>
          </cell>
          <cell r="G11">
            <v>551.1</v>
          </cell>
          <cell r="H11">
            <v>220.2</v>
          </cell>
          <cell r="I11">
            <v>4.7</v>
          </cell>
          <cell r="J11">
            <v>105.9</v>
          </cell>
          <cell r="K11">
            <v>12</v>
          </cell>
          <cell r="L11">
            <v>0</v>
          </cell>
          <cell r="M11">
            <v>3796.8</v>
          </cell>
        </row>
        <row r="12">
          <cell r="B12">
            <v>12000</v>
          </cell>
          <cell r="C12">
            <v>13000</v>
          </cell>
          <cell r="D12">
            <v>79.8</v>
          </cell>
          <cell r="E12">
            <v>77.2</v>
          </cell>
          <cell r="F12">
            <v>82.5</v>
          </cell>
          <cell r="G12">
            <v>550</v>
          </cell>
          <cell r="H12">
            <v>217.7</v>
          </cell>
          <cell r="I12">
            <v>4.7</v>
          </cell>
          <cell r="J12">
            <v>107.6</v>
          </cell>
          <cell r="K12">
            <v>10</v>
          </cell>
          <cell r="L12">
            <v>1</v>
          </cell>
          <cell r="M12">
            <v>3960</v>
          </cell>
        </row>
        <row r="13">
          <cell r="B13">
            <v>13000</v>
          </cell>
          <cell r="C13">
            <v>14000</v>
          </cell>
          <cell r="D13">
            <v>76.5</v>
          </cell>
          <cell r="E13">
            <v>94.8</v>
          </cell>
          <cell r="F13">
            <v>85</v>
          </cell>
          <cell r="G13">
            <v>531.5</v>
          </cell>
          <cell r="H13">
            <v>211.2</v>
          </cell>
          <cell r="I13">
            <v>4.7</v>
          </cell>
          <cell r="J13">
            <v>103.4</v>
          </cell>
          <cell r="K13">
            <v>12</v>
          </cell>
          <cell r="L13">
            <v>0</v>
          </cell>
          <cell r="M13">
            <v>4080</v>
          </cell>
        </row>
        <row r="14">
          <cell r="B14">
            <v>14000</v>
          </cell>
          <cell r="C14">
            <v>15000</v>
          </cell>
          <cell r="D14">
            <v>104.9</v>
          </cell>
          <cell r="E14">
            <v>97.2</v>
          </cell>
          <cell r="F14">
            <v>90.3</v>
          </cell>
          <cell r="G14">
            <v>655.6</v>
          </cell>
          <cell r="H14">
            <v>243.8</v>
          </cell>
          <cell r="I14">
            <v>5.0999999999999996</v>
          </cell>
          <cell r="J14">
            <v>141.4</v>
          </cell>
          <cell r="K14">
            <v>7</v>
          </cell>
          <cell r="L14">
            <v>2</v>
          </cell>
          <cell r="M14">
            <v>4334.3999999999996</v>
          </cell>
        </row>
        <row r="15">
          <cell r="B15">
            <v>15000</v>
          </cell>
          <cell r="C15">
            <v>16000</v>
          </cell>
          <cell r="D15">
            <v>60.5</v>
          </cell>
          <cell r="E15">
            <v>70.400000000000006</v>
          </cell>
          <cell r="F15">
            <v>77.400000000000006</v>
          </cell>
          <cell r="G15">
            <v>469.3</v>
          </cell>
          <cell r="H15">
            <v>197.7</v>
          </cell>
          <cell r="I15">
            <v>4.3</v>
          </cell>
          <cell r="J15">
            <v>81.900000000000006</v>
          </cell>
          <cell r="K15">
            <v>11</v>
          </cell>
          <cell r="L15">
            <v>0</v>
          </cell>
          <cell r="M15">
            <v>3715.2</v>
          </cell>
        </row>
        <row r="16">
          <cell r="B16">
            <v>16000</v>
          </cell>
          <cell r="C16">
            <v>17000</v>
          </cell>
          <cell r="D16">
            <v>49.5</v>
          </cell>
          <cell r="E16">
            <v>45.8</v>
          </cell>
          <cell r="F16">
            <v>56.8</v>
          </cell>
          <cell r="G16">
            <v>353.8</v>
          </cell>
          <cell r="H16">
            <v>142.9</v>
          </cell>
          <cell r="I16">
            <v>3.1</v>
          </cell>
          <cell r="J16">
            <v>66.7</v>
          </cell>
          <cell r="K16">
            <v>8</v>
          </cell>
          <cell r="L16">
            <v>0</v>
          </cell>
          <cell r="M16">
            <v>2726.4</v>
          </cell>
        </row>
        <row r="17">
          <cell r="B17">
            <v>17000</v>
          </cell>
          <cell r="C17">
            <v>18000</v>
          </cell>
          <cell r="D17">
            <v>31</v>
          </cell>
          <cell r="E17">
            <v>31.2</v>
          </cell>
          <cell r="F17">
            <v>49.1</v>
          </cell>
          <cell r="G17">
            <v>275.5</v>
          </cell>
          <cell r="H17">
            <v>123.2</v>
          </cell>
          <cell r="I17">
            <v>2.7</v>
          </cell>
          <cell r="J17">
            <v>41.9</v>
          </cell>
          <cell r="K17">
            <v>7</v>
          </cell>
          <cell r="L17">
            <v>0</v>
          </cell>
          <cell r="M17">
            <v>2356.8000000000002</v>
          </cell>
        </row>
        <row r="18">
          <cell r="B18">
            <v>18000</v>
          </cell>
          <cell r="C18">
            <v>19000</v>
          </cell>
          <cell r="D18">
            <v>50.3</v>
          </cell>
          <cell r="E18">
            <v>51.8</v>
          </cell>
          <cell r="F18">
            <v>45.1</v>
          </cell>
          <cell r="G18">
            <v>324.5</v>
          </cell>
          <cell r="H18">
            <v>123.2</v>
          </cell>
          <cell r="I18">
            <v>2.7</v>
          </cell>
          <cell r="J18">
            <v>67.900000000000006</v>
          </cell>
          <cell r="K18">
            <v>7</v>
          </cell>
          <cell r="L18">
            <v>0</v>
          </cell>
          <cell r="M18">
            <v>2164.8000000000002</v>
          </cell>
        </row>
        <row r="19">
          <cell r="B19">
            <v>19000</v>
          </cell>
          <cell r="C19">
            <v>20000</v>
          </cell>
          <cell r="D19">
            <v>62.3</v>
          </cell>
          <cell r="E19">
            <v>66.400000000000006</v>
          </cell>
          <cell r="F19">
            <v>67.3</v>
          </cell>
          <cell r="G19">
            <v>441.1</v>
          </cell>
          <cell r="H19">
            <v>177.2</v>
          </cell>
          <cell r="I19">
            <v>3.9</v>
          </cell>
          <cell r="J19">
            <v>84</v>
          </cell>
          <cell r="K19">
            <v>10</v>
          </cell>
          <cell r="L19">
            <v>0</v>
          </cell>
          <cell r="M19">
            <v>3230.4</v>
          </cell>
        </row>
        <row r="20">
          <cell r="B20">
            <v>20000</v>
          </cell>
          <cell r="C20">
            <v>21000</v>
          </cell>
          <cell r="D20">
            <v>32.799999999999997</v>
          </cell>
          <cell r="E20">
            <v>49</v>
          </cell>
          <cell r="F20">
            <v>51</v>
          </cell>
          <cell r="G20">
            <v>280</v>
          </cell>
          <cell r="H20">
            <v>123.2</v>
          </cell>
          <cell r="I20">
            <v>2.7</v>
          </cell>
          <cell r="J20">
            <v>44.3</v>
          </cell>
          <cell r="K20">
            <v>6</v>
          </cell>
          <cell r="L20">
            <v>0</v>
          </cell>
          <cell r="M20">
            <v>2448</v>
          </cell>
        </row>
        <row r="21">
          <cell r="B21">
            <v>21000</v>
          </cell>
          <cell r="C21">
            <v>22000</v>
          </cell>
          <cell r="D21">
            <v>42.3</v>
          </cell>
          <cell r="E21">
            <v>38.6</v>
          </cell>
          <cell r="F21">
            <v>43.3</v>
          </cell>
          <cell r="G21">
            <v>277.39999999999998</v>
          </cell>
          <cell r="H21">
            <v>106.5</v>
          </cell>
          <cell r="I21">
            <v>2.2999999999999998</v>
          </cell>
          <cell r="J21">
            <v>57.2</v>
          </cell>
          <cell r="K21">
            <v>6</v>
          </cell>
          <cell r="L21">
            <v>0</v>
          </cell>
          <cell r="M21">
            <v>2078.4</v>
          </cell>
        </row>
        <row r="22">
          <cell r="B22">
            <v>22000</v>
          </cell>
          <cell r="C22">
            <v>23000</v>
          </cell>
          <cell r="D22">
            <v>47.2</v>
          </cell>
          <cell r="E22">
            <v>55.2</v>
          </cell>
          <cell r="F22">
            <v>62.8</v>
          </cell>
          <cell r="G22">
            <v>372.9</v>
          </cell>
          <cell r="H22">
            <v>158.4</v>
          </cell>
          <cell r="I22">
            <v>3.5</v>
          </cell>
          <cell r="J22">
            <v>63.7</v>
          </cell>
          <cell r="K22">
            <v>9</v>
          </cell>
          <cell r="L22">
            <v>0</v>
          </cell>
          <cell r="M22">
            <v>3014.4</v>
          </cell>
        </row>
        <row r="23">
          <cell r="B23">
            <v>23000</v>
          </cell>
          <cell r="C23">
            <v>24000</v>
          </cell>
          <cell r="D23">
            <v>34.700000000000003</v>
          </cell>
          <cell r="E23">
            <v>38.200000000000003</v>
          </cell>
          <cell r="F23">
            <v>34.9</v>
          </cell>
          <cell r="G23">
            <v>231.2</v>
          </cell>
          <cell r="H23">
            <v>89.8</v>
          </cell>
          <cell r="I23">
            <v>2</v>
          </cell>
          <cell r="J23">
            <v>46.8</v>
          </cell>
          <cell r="K23">
            <v>5</v>
          </cell>
          <cell r="L23">
            <v>0</v>
          </cell>
          <cell r="M23">
            <v>1675.2</v>
          </cell>
        </row>
        <row r="24">
          <cell r="B24">
            <v>24000</v>
          </cell>
          <cell r="C24">
            <v>25000</v>
          </cell>
          <cell r="D24">
            <v>30.5</v>
          </cell>
          <cell r="E24">
            <v>38.799999999999997</v>
          </cell>
          <cell r="F24">
            <v>41.8</v>
          </cell>
          <cell r="G24">
            <v>246</v>
          </cell>
          <cell r="H24">
            <v>105.6</v>
          </cell>
          <cell r="I24">
            <v>2.2999999999999998</v>
          </cell>
          <cell r="J24">
            <v>41.1</v>
          </cell>
          <cell r="K24">
            <v>5</v>
          </cell>
          <cell r="L24">
            <v>0</v>
          </cell>
          <cell r="M24">
            <v>2006.4</v>
          </cell>
        </row>
        <row r="25">
          <cell r="B25">
            <v>25000</v>
          </cell>
          <cell r="C25">
            <v>26000</v>
          </cell>
          <cell r="D25">
            <v>16.899999999999999</v>
          </cell>
          <cell r="E25">
            <v>15.2</v>
          </cell>
          <cell r="F25">
            <v>29.1</v>
          </cell>
          <cell r="G25">
            <v>155.30000000000001</v>
          </cell>
          <cell r="H25">
            <v>70.400000000000006</v>
          </cell>
          <cell r="I25">
            <v>1.6</v>
          </cell>
          <cell r="J25">
            <v>22.7</v>
          </cell>
          <cell r="K25">
            <v>4</v>
          </cell>
          <cell r="L25">
            <v>0</v>
          </cell>
          <cell r="M25">
            <v>1396.8</v>
          </cell>
        </row>
        <row r="26">
          <cell r="B26">
            <v>26000</v>
          </cell>
          <cell r="C26">
            <v>27000</v>
          </cell>
          <cell r="D26">
            <v>27.3</v>
          </cell>
          <cell r="E26">
            <v>30.6</v>
          </cell>
          <cell r="F26">
            <v>27.6</v>
          </cell>
          <cell r="G26">
            <v>185.2</v>
          </cell>
          <cell r="H26">
            <v>72.7</v>
          </cell>
          <cell r="I26">
            <v>1.6</v>
          </cell>
          <cell r="J26">
            <v>36.700000000000003</v>
          </cell>
          <cell r="K26">
            <v>3</v>
          </cell>
          <cell r="L26">
            <v>0</v>
          </cell>
          <cell r="M26">
            <v>1324.8</v>
          </cell>
        </row>
        <row r="27">
          <cell r="B27">
            <v>27000</v>
          </cell>
          <cell r="C27">
            <v>28000</v>
          </cell>
          <cell r="D27">
            <v>23.1</v>
          </cell>
          <cell r="E27">
            <v>22.6</v>
          </cell>
          <cell r="F27">
            <v>47.3</v>
          </cell>
          <cell r="G27">
            <v>255.3</v>
          </cell>
          <cell r="H27">
            <v>123.2</v>
          </cell>
          <cell r="I27">
            <v>2.7</v>
          </cell>
          <cell r="J27">
            <v>31.1</v>
          </cell>
          <cell r="K27">
            <v>6</v>
          </cell>
          <cell r="L27">
            <v>0</v>
          </cell>
          <cell r="M27">
            <v>2270.4</v>
          </cell>
        </row>
        <row r="28">
          <cell r="B28">
            <v>28000</v>
          </cell>
          <cell r="C28">
            <v>29000</v>
          </cell>
          <cell r="D28">
            <v>17.399999999999999</v>
          </cell>
          <cell r="E28">
            <v>23.4</v>
          </cell>
          <cell r="F28">
            <v>36</v>
          </cell>
          <cell r="G28">
            <v>184.5</v>
          </cell>
          <cell r="H28">
            <v>88</v>
          </cell>
          <cell r="I28">
            <v>2</v>
          </cell>
          <cell r="J28">
            <v>23.4</v>
          </cell>
          <cell r="K28">
            <v>5</v>
          </cell>
          <cell r="L28">
            <v>0</v>
          </cell>
          <cell r="M28">
            <v>1728</v>
          </cell>
        </row>
        <row r="29">
          <cell r="B29">
            <v>29000</v>
          </cell>
          <cell r="C29">
            <v>30000</v>
          </cell>
          <cell r="D29">
            <v>21.1</v>
          </cell>
          <cell r="E29">
            <v>23.6</v>
          </cell>
          <cell r="F29">
            <v>41.8</v>
          </cell>
          <cell r="G29">
            <v>222.2</v>
          </cell>
          <cell r="H29">
            <v>105.6</v>
          </cell>
          <cell r="I29">
            <v>2.2999999999999998</v>
          </cell>
          <cell r="J29">
            <v>28.5</v>
          </cell>
          <cell r="K29">
            <v>6</v>
          </cell>
          <cell r="L29">
            <v>0</v>
          </cell>
          <cell r="M29">
            <v>2006.4</v>
          </cell>
        </row>
        <row r="30">
          <cell r="B30">
            <v>30000</v>
          </cell>
          <cell r="C30">
            <v>31000</v>
          </cell>
          <cell r="D30">
            <v>18.899999999999999</v>
          </cell>
          <cell r="E30">
            <v>22.6</v>
          </cell>
          <cell r="F30">
            <v>48.4</v>
          </cell>
          <cell r="G30">
            <v>244.6</v>
          </cell>
          <cell r="H30">
            <v>123.2</v>
          </cell>
          <cell r="I30">
            <v>2.7</v>
          </cell>
          <cell r="J30">
            <v>25.5</v>
          </cell>
          <cell r="K30">
            <v>7</v>
          </cell>
          <cell r="L30">
            <v>0</v>
          </cell>
          <cell r="M30">
            <v>2323.1999999999998</v>
          </cell>
        </row>
        <row r="31">
          <cell r="B31">
            <v>31000</v>
          </cell>
          <cell r="C31">
            <v>32000</v>
          </cell>
          <cell r="D31">
            <v>13.1</v>
          </cell>
          <cell r="E31">
            <v>15.4</v>
          </cell>
          <cell r="F31">
            <v>27.6</v>
          </cell>
          <cell r="G31">
            <v>145.69999999999999</v>
          </cell>
          <cell r="H31">
            <v>70.400000000000006</v>
          </cell>
          <cell r="I31">
            <v>1.6</v>
          </cell>
          <cell r="J31">
            <v>17.7</v>
          </cell>
          <cell r="K31">
            <v>4</v>
          </cell>
          <cell r="L31">
            <v>0</v>
          </cell>
          <cell r="M31">
            <v>1324.8</v>
          </cell>
        </row>
        <row r="32">
          <cell r="B32">
            <v>32000</v>
          </cell>
          <cell r="C32">
            <v>33000</v>
          </cell>
          <cell r="D32">
            <v>18.7</v>
          </cell>
          <cell r="E32">
            <v>22.6</v>
          </cell>
          <cell r="F32">
            <v>40</v>
          </cell>
          <cell r="G32">
            <v>216</v>
          </cell>
          <cell r="H32">
            <v>105.6</v>
          </cell>
          <cell r="I32">
            <v>2.2999999999999998</v>
          </cell>
          <cell r="J32">
            <v>25.2</v>
          </cell>
          <cell r="K32">
            <v>6</v>
          </cell>
          <cell r="L32">
            <v>0</v>
          </cell>
          <cell r="M32">
            <v>1920</v>
          </cell>
        </row>
        <row r="33">
          <cell r="B33">
            <v>33000</v>
          </cell>
          <cell r="C33">
            <v>34000</v>
          </cell>
          <cell r="D33">
            <v>12.5</v>
          </cell>
          <cell r="E33">
            <v>14.4</v>
          </cell>
          <cell r="F33">
            <v>41.5</v>
          </cell>
          <cell r="G33">
            <v>200.4</v>
          </cell>
          <cell r="H33">
            <v>105.6</v>
          </cell>
          <cell r="I33">
            <v>2.2999999999999998</v>
          </cell>
          <cell r="J33">
            <v>16.899999999999999</v>
          </cell>
          <cell r="K33">
            <v>6</v>
          </cell>
          <cell r="L33">
            <v>0</v>
          </cell>
          <cell r="M33">
            <v>1992</v>
          </cell>
        </row>
        <row r="34">
          <cell r="B34">
            <v>34000</v>
          </cell>
          <cell r="C34">
            <v>35000</v>
          </cell>
          <cell r="D34">
            <v>21.1</v>
          </cell>
          <cell r="E34">
            <v>23.6</v>
          </cell>
          <cell r="F34">
            <v>19.899999999999999</v>
          </cell>
          <cell r="G34">
            <v>140.1</v>
          </cell>
          <cell r="H34">
            <v>54.2</v>
          </cell>
          <cell r="I34">
            <v>1.2</v>
          </cell>
          <cell r="J34">
            <v>28.4</v>
          </cell>
          <cell r="K34">
            <v>3</v>
          </cell>
          <cell r="L34">
            <v>0</v>
          </cell>
          <cell r="M34">
            <v>955.2</v>
          </cell>
        </row>
        <row r="35">
          <cell r="B35">
            <v>35000</v>
          </cell>
          <cell r="C35">
            <v>36000</v>
          </cell>
          <cell r="D35">
            <v>0</v>
          </cell>
          <cell r="E35">
            <v>0</v>
          </cell>
          <cell r="F35">
            <v>29.1</v>
          </cell>
          <cell r="G35">
            <v>112.4</v>
          </cell>
          <cell r="H35">
            <v>70.400000000000006</v>
          </cell>
          <cell r="I35">
            <v>1.6</v>
          </cell>
          <cell r="J35">
            <v>0</v>
          </cell>
          <cell r="K35">
            <v>4</v>
          </cell>
          <cell r="L35">
            <v>0</v>
          </cell>
          <cell r="M35">
            <v>1396.8</v>
          </cell>
        </row>
        <row r="36">
          <cell r="B36">
            <v>36000</v>
          </cell>
          <cell r="C36">
            <v>37000</v>
          </cell>
          <cell r="D36">
            <v>11.4</v>
          </cell>
          <cell r="E36">
            <v>15.4</v>
          </cell>
          <cell r="F36">
            <v>42.2</v>
          </cell>
          <cell r="G36">
            <v>197.6</v>
          </cell>
          <cell r="H36">
            <v>105.6</v>
          </cell>
          <cell r="I36">
            <v>2.2999999999999998</v>
          </cell>
          <cell r="J36">
            <v>15.4</v>
          </cell>
          <cell r="K36">
            <v>5</v>
          </cell>
          <cell r="L36">
            <v>0</v>
          </cell>
          <cell r="M36">
            <v>2025.6</v>
          </cell>
        </row>
        <row r="37">
          <cell r="B37">
            <v>37000</v>
          </cell>
          <cell r="C37">
            <v>38000</v>
          </cell>
          <cell r="D37">
            <v>18.600000000000001</v>
          </cell>
          <cell r="E37">
            <v>23</v>
          </cell>
          <cell r="F37">
            <v>49.5</v>
          </cell>
          <cell r="G37">
            <v>243.9</v>
          </cell>
          <cell r="H37">
            <v>123.2</v>
          </cell>
          <cell r="I37">
            <v>2.7</v>
          </cell>
          <cell r="J37">
            <v>25.1</v>
          </cell>
          <cell r="K37">
            <v>7</v>
          </cell>
          <cell r="L37">
            <v>0</v>
          </cell>
          <cell r="M37">
            <v>2376</v>
          </cell>
        </row>
        <row r="38">
          <cell r="B38">
            <v>38000</v>
          </cell>
          <cell r="C38">
            <v>39000</v>
          </cell>
          <cell r="D38">
            <v>44.9</v>
          </cell>
          <cell r="E38">
            <v>52.8</v>
          </cell>
          <cell r="F38">
            <v>45.8</v>
          </cell>
          <cell r="G38">
            <v>310.8</v>
          </cell>
          <cell r="H38">
            <v>123.2</v>
          </cell>
          <cell r="I38">
            <v>2.7</v>
          </cell>
          <cell r="J38">
            <v>60.5</v>
          </cell>
          <cell r="K38">
            <v>7</v>
          </cell>
          <cell r="L38">
            <v>0</v>
          </cell>
          <cell r="M38">
            <v>2198.4</v>
          </cell>
        </row>
        <row r="39">
          <cell r="B39">
            <v>39000</v>
          </cell>
          <cell r="C39">
            <v>39619</v>
          </cell>
          <cell r="D39">
            <v>8.4</v>
          </cell>
          <cell r="E39">
            <v>7.6</v>
          </cell>
          <cell r="F39">
            <v>14.6</v>
          </cell>
          <cell r="G39">
            <v>77.599999999999994</v>
          </cell>
          <cell r="H39">
            <v>35.200000000000003</v>
          </cell>
          <cell r="I39">
            <v>0.8</v>
          </cell>
          <cell r="J39">
            <v>11.3</v>
          </cell>
          <cell r="K39">
            <v>2</v>
          </cell>
          <cell r="L39">
            <v>0</v>
          </cell>
          <cell r="M39">
            <v>700.8</v>
          </cell>
        </row>
      </sheetData>
      <sheetData sheetId="3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as"/>
      <sheetName val="PACC Contratacion"/>
      <sheetName val="Contratacion PME v021"/>
    </sheetNames>
    <sheetDataSet>
      <sheetData sheetId="0">
        <row r="6">
          <cell r="A6" t="str">
            <v>DCI: Dirección de Informática</v>
          </cell>
          <cell r="J6" t="str">
            <v>ANUALIDAD</v>
          </cell>
          <cell r="M6" t="str">
            <v>Ley 80</v>
          </cell>
          <cell r="Q6" t="str">
            <v>Operativa</v>
          </cell>
          <cell r="U6" t="str">
            <v>1: OBRAS CIVILES</v>
          </cell>
          <cell r="AO6" t="str">
            <v>USD</v>
          </cell>
        </row>
        <row r="7">
          <cell r="A7" t="str">
            <v>DDS: Dirección de Desarrollo</v>
          </cell>
          <cell r="J7" t="str">
            <v>CUENTAS POR PAGAR</v>
          </cell>
          <cell r="M7" t="str">
            <v>Manual de Contratación</v>
          </cell>
          <cell r="Q7" t="str">
            <v>Soporte</v>
          </cell>
          <cell r="U7" t="str">
            <v>2: OBRAS ELECTRO-MECÁNICAS</v>
          </cell>
          <cell r="AO7" t="str">
            <v>COP</v>
          </cell>
        </row>
        <row r="8">
          <cell r="A8" t="str">
            <v>DGO: Dirección General de Operaciones</v>
          </cell>
          <cell r="J8" t="str">
            <v>VIGENCIA FUTURA</v>
          </cell>
          <cell r="M8" t="str">
            <v>Privado</v>
          </cell>
          <cell r="Q8" t="str">
            <v>Servicios Administrativos</v>
          </cell>
          <cell r="U8" t="str">
            <v>3: OBRAS INDUSTRIA PETROLERA</v>
          </cell>
        </row>
        <row r="9">
          <cell r="A9" t="str">
            <v>DGP: Dirección General de Planeación y Riesgos</v>
          </cell>
          <cell r="U9" t="str">
            <v xml:space="preserve">4: SUMINISTRO DE SERVICIOS ADMINISTRATIVOS </v>
          </cell>
        </row>
        <row r="10">
          <cell r="A10" t="str">
            <v>DIJ: Dirección Jurídica</v>
          </cell>
          <cell r="U10" t="str">
            <v xml:space="preserve">5: SUMINISTRO DE SERVICIOS INDUSTRIALES y COMERCIALES </v>
          </cell>
        </row>
        <row r="11">
          <cell r="A11" t="str">
            <v>DPI: Dirección de Promoción</v>
          </cell>
          <cell r="U11" t="str">
            <v xml:space="preserve">6: SUMINISTRO DE SERVICIOS DE EXPLORACION Y PRODUCCION </v>
          </cell>
        </row>
        <row r="12">
          <cell r="A12" t="str">
            <v>DPY: Dirección de Gestión de Proyectos</v>
          </cell>
          <cell r="U12" t="str">
            <v>7: CONSULTORÍAS EN INGENIERÍA CIVIL y AMBIENTAL</v>
          </cell>
        </row>
        <row r="13">
          <cell r="A13" t="str">
            <v>DRI: Dirección de Responsabilidad Integral</v>
          </cell>
          <cell r="U13" t="str">
            <v>8: CONSULTORÍAS EN INGENIERÍA ELÉCTRICA, ELECTRÓNICA y MECÁNICA</v>
          </cell>
        </row>
        <row r="14">
          <cell r="A14" t="str">
            <v>DRL: Dirección Relaciones Laborales</v>
          </cell>
          <cell r="U14" t="str">
            <v>9: CONSULTORÍAS EN TRABAJOS PETROLEROS</v>
          </cell>
        </row>
        <row r="15">
          <cell r="A15" t="str">
            <v>DSP: Direccion de Soporte a Presidencia y Junta Directiva</v>
          </cell>
          <cell r="U15" t="str">
            <v>10: OTRAS CONSULTORÍAS</v>
          </cell>
        </row>
        <row r="16">
          <cell r="A16" t="str">
            <v>ECP: Presidencia</v>
          </cell>
        </row>
        <row r="17">
          <cell r="A17" t="str">
            <v>GEA: Gerencia Administrativa</v>
          </cell>
        </row>
        <row r="18">
          <cell r="A18" t="str">
            <v>ICP: Dirección Instituto Col. Del Petróleo</v>
          </cell>
        </row>
        <row r="19">
          <cell r="A19" t="str">
            <v>OCD: Oficina de Control Disciplinario</v>
          </cell>
        </row>
        <row r="20">
          <cell r="A20" t="str">
            <v>OCI: Of. Control Interno</v>
          </cell>
        </row>
        <row r="21">
          <cell r="A21" t="str">
            <v>VEX: Vic. De Exploración</v>
          </cell>
        </row>
        <row r="22">
          <cell r="A22" t="str">
            <v>VFA: Vicepresidencia Financiera y Administrativa</v>
          </cell>
        </row>
        <row r="23">
          <cell r="A23" t="str">
            <v>VIT: Vicepresidencia de Transporte</v>
          </cell>
        </row>
        <row r="24">
          <cell r="A24" t="str">
            <v>VPR: Vic. De Producción</v>
          </cell>
        </row>
        <row r="25">
          <cell r="A25" t="str">
            <v>VRP: Vicepresidencia de Refinación</v>
          </cell>
        </row>
        <row r="26">
          <cell r="A26" t="str">
            <v>VSM: Vicepresidencia de Suministro y Mercadeo</v>
          </cell>
        </row>
      </sheetData>
      <sheetData sheetId="1" refreshError="1"/>
      <sheetData sheetId="2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cenario 1"/>
      <sheetName val="Escenario 2"/>
      <sheetName val=" CHICAS+Nafta"/>
      <sheetName val=" ASR+Nafta"/>
      <sheetName val="Todos+Nafta"/>
      <sheetName val="Portafolio 06"/>
      <sheetName val="Propiedades de Fluidos"/>
      <sheetName val="Edificios"/>
    </sheetNames>
    <sheetDataSet>
      <sheetData sheetId="0" refreshError="1"/>
      <sheetData sheetId="1" refreshError="1"/>
      <sheetData sheetId="2" refreshError="1"/>
      <sheetData sheetId="3" refreshError="1">
        <row r="9">
          <cell r="E9">
            <v>19.372852455375334</v>
          </cell>
        </row>
        <row r="10">
          <cell r="E10">
            <v>13.488609826409506</v>
          </cell>
        </row>
        <row r="11">
          <cell r="E11">
            <v>33.696643393853968</v>
          </cell>
        </row>
        <row r="12">
          <cell r="E12">
            <v>10.196556709956383</v>
          </cell>
        </row>
        <row r="13">
          <cell r="E13">
            <v>22.575500308671412</v>
          </cell>
        </row>
        <row r="14">
          <cell r="E14">
            <v>38.956189707181579</v>
          </cell>
        </row>
        <row r="15">
          <cell r="E15">
            <v>22.536824034511785</v>
          </cell>
        </row>
        <row r="16">
          <cell r="E16">
            <v>30.714559739945464</v>
          </cell>
        </row>
        <row r="17">
          <cell r="E17">
            <v>33.696643393853968</v>
          </cell>
        </row>
        <row r="18">
          <cell r="E18">
            <v>69.434255477424813</v>
          </cell>
        </row>
        <row r="19">
          <cell r="E19">
            <v>58.872719228076853</v>
          </cell>
          <cell r="K19">
            <v>702.81906990185962</v>
          </cell>
          <cell r="L19">
            <v>541.90975342720924</v>
          </cell>
          <cell r="M19">
            <v>417.84037856195584</v>
          </cell>
          <cell r="N19">
            <v>322.17648650295865</v>
          </cell>
          <cell r="O19">
            <v>248.41469082672742</v>
          </cell>
          <cell r="P19">
            <v>191.5405412988508</v>
          </cell>
          <cell r="Q19">
            <v>147.68763811415246</v>
          </cell>
          <cell r="R19">
            <v>113.87479074351779</v>
          </cell>
          <cell r="S19">
            <v>2555.4791807853057</v>
          </cell>
          <cell r="T19">
            <v>2494.5285822059259</v>
          </cell>
          <cell r="U19">
            <v>3477.2679408993358</v>
          </cell>
          <cell r="V19">
            <v>4197.4717855870167</v>
          </cell>
          <cell r="W19">
            <v>7398.5644325023604</v>
          </cell>
          <cell r="X19">
            <v>7278.3769808135521</v>
          </cell>
          <cell r="Y19">
            <v>7189.9592098080575</v>
          </cell>
          <cell r="Z19">
            <v>7330.5434316511091</v>
          </cell>
          <cell r="AA19">
            <v>7227.8563047982425</v>
          </cell>
          <cell r="AB19">
            <v>7152.4183998138933</v>
          </cell>
          <cell r="AC19">
            <v>7285.5283352150573</v>
          </cell>
          <cell r="AD19">
            <v>7479.2375425676028</v>
          </cell>
          <cell r="AE19">
            <v>7292.8443749671551</v>
          </cell>
          <cell r="AF19">
            <v>7171.1220195373971</v>
          </cell>
          <cell r="AG19">
            <v>7352.5800705570482</v>
          </cell>
          <cell r="AH19">
            <v>7163.3484172251865</v>
          </cell>
          <cell r="AI19">
            <v>7293.2198141033314</v>
          </cell>
          <cell r="AJ19">
            <v>7329.6166490919495</v>
          </cell>
          <cell r="AK19">
            <v>7346.442007073425</v>
          </cell>
          <cell r="AL19">
            <v>6211.8794916112374</v>
          </cell>
          <cell r="AM19">
            <v>4358.9273855775191</v>
          </cell>
          <cell r="AN19">
            <v>3071.6502956608274</v>
          </cell>
          <cell r="AO19">
            <v>2132.9789837806625</v>
          </cell>
          <cell r="AP19">
            <v>1406.4106254460271</v>
          </cell>
          <cell r="AQ19">
            <v>991.08154971480678</v>
          </cell>
          <cell r="AR19">
            <v>682.76338422040271</v>
          </cell>
          <cell r="AS19">
            <v>460.80407291525518</v>
          </cell>
        </row>
        <row r="20">
          <cell r="E20">
            <v>24.101131138507405</v>
          </cell>
        </row>
        <row r="21">
          <cell r="E21">
            <v>23.504447034370276</v>
          </cell>
        </row>
      </sheetData>
      <sheetData sheetId="4" refreshError="1">
        <row r="9">
          <cell r="E9">
            <v>25.908967698642606</v>
          </cell>
        </row>
        <row r="10">
          <cell r="E10">
            <v>19.085377303641557</v>
          </cell>
        </row>
        <row r="11">
          <cell r="E11">
            <v>42.318065615778181</v>
          </cell>
        </row>
        <row r="12">
          <cell r="E12">
            <v>15.528934807628715</v>
          </cell>
        </row>
        <row r="13">
          <cell r="E13">
            <v>29.501175317879316</v>
          </cell>
        </row>
        <row r="14">
          <cell r="E14">
            <v>48.529419632161577</v>
          </cell>
        </row>
        <row r="15">
          <cell r="E15">
            <v>29.373138709348389</v>
          </cell>
        </row>
        <row r="16">
          <cell r="E16">
            <v>38.793960671570794</v>
          </cell>
        </row>
        <row r="17">
          <cell r="E17">
            <v>42.318065615778181</v>
          </cell>
        </row>
        <row r="18">
          <cell r="E18">
            <v>85.391041768273681</v>
          </cell>
        </row>
        <row r="19">
          <cell r="E19">
            <v>72.389275523022945</v>
          </cell>
          <cell r="K19">
            <v>7038.59417376489</v>
          </cell>
          <cell r="L19">
            <v>9285.4528293216899</v>
          </cell>
          <cell r="M19">
            <v>15862.175939601668</v>
          </cell>
          <cell r="N19">
            <v>19276.61386877664</v>
          </cell>
          <cell r="O19">
            <v>19507.591783271797</v>
          </cell>
          <cell r="P19">
            <v>20207.789596257015</v>
          </cell>
          <cell r="Q19">
            <v>20272.935991335584</v>
          </cell>
          <cell r="R19">
            <v>20249.161591028129</v>
          </cell>
          <cell r="S19">
            <v>23317.459639487377</v>
          </cell>
          <cell r="T19">
            <v>24999.348207034971</v>
          </cell>
          <cell r="U19">
            <v>26959.972451715854</v>
          </cell>
          <cell r="V19">
            <v>28905.573196315752</v>
          </cell>
          <cell r="W19">
            <v>30775.028711166109</v>
          </cell>
          <cell r="X19">
            <v>32227.001436292609</v>
          </cell>
          <cell r="Y19">
            <v>33497.462769010112</v>
          </cell>
          <cell r="Z19">
            <v>34562.233981059784</v>
          </cell>
          <cell r="AA19">
            <v>35555.237147795298</v>
          </cell>
          <cell r="AB19">
            <v>36092.765967297601</v>
          </cell>
          <cell r="AC19">
            <v>36675.18433533176</v>
          </cell>
          <cell r="AD19">
            <v>37301.728807158528</v>
          </cell>
          <cell r="AE19">
            <v>37755.818337458448</v>
          </cell>
          <cell r="AF19">
            <v>37945.829793421632</v>
          </cell>
          <cell r="AG19">
            <v>37990.258342900124</v>
          </cell>
          <cell r="AH19">
            <v>38120.413544648261</v>
          </cell>
          <cell r="AI19">
            <v>38181.157510572753</v>
          </cell>
          <cell r="AJ19">
            <v>29522.231078776022</v>
          </cell>
          <cell r="AK19">
            <v>23677.189643217454</v>
          </cell>
          <cell r="AL19">
            <v>18146.869025807035</v>
          </cell>
          <cell r="AM19">
            <v>13111.390348937261</v>
          </cell>
          <cell r="AN19">
            <v>9454.7421103871511</v>
          </cell>
          <cell r="AO19">
            <v>6336.2949723103757</v>
          </cell>
          <cell r="AP19">
            <v>4334.9813916755484</v>
          </cell>
          <cell r="AQ19">
            <v>2951.6432286383506</v>
          </cell>
          <cell r="AR19">
            <v>2119.3022740288779</v>
          </cell>
          <cell r="AS19">
            <v>1513.1329201175824</v>
          </cell>
        </row>
        <row r="20">
          <cell r="E20">
            <v>31.171173462612412</v>
          </cell>
        </row>
        <row r="21">
          <cell r="E21">
            <v>30.525764169314101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to. general"/>
      <sheetName val="Equipo"/>
      <sheetName val="Insumos"/>
      <sheetName val="Prestaciones"/>
      <sheetName val="MO"/>
      <sheetName val="Concreto 3000 PSI"/>
      <sheetName val="Mr-210"/>
      <sheetName val="1.1"/>
      <sheetName val="1.2"/>
      <sheetName val="1.3"/>
      <sheetName val="2.1"/>
      <sheetName val="2.2"/>
      <sheetName val="2.3"/>
      <sheetName val="2.4"/>
      <sheetName val="2.5"/>
      <sheetName val="3.1"/>
      <sheetName val="3.2"/>
      <sheetName val="3.3"/>
      <sheetName val="3.4"/>
      <sheetName val="3.5"/>
      <sheetName val="4.1"/>
      <sheetName val="1.1M"/>
      <sheetName val="1.2M"/>
      <sheetName val="1.3M"/>
      <sheetName val="2.1M"/>
      <sheetName val="2.2M"/>
      <sheetName val="2.3M"/>
      <sheetName val="2.4M"/>
      <sheetName val="2.5M"/>
      <sheetName val="3.1M"/>
      <sheetName val="3.2M"/>
      <sheetName val="3.3M"/>
      <sheetName val="3.4M"/>
      <sheetName val="3.5M"/>
      <sheetName val="4.1M"/>
      <sheetName val="Desglose A.I.U."/>
      <sheetName val="PMA"/>
      <sheetName val="PMT"/>
      <sheetName val="FM"/>
      <sheetName val="Pto. Interv"/>
      <sheetName val="Flujo de caja"/>
    </sheetNames>
    <sheetDataSet>
      <sheetData sheetId="0">
        <row r="8">
          <cell r="E8" t="str">
            <v>LOCALIZACIÓN, TRAZADO Y REPLANTEO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ta No 4"/>
    </sheetNames>
    <definedNames>
      <definedName name="Loan_Start" refersTo="#¡REF!"/>
    </definedNames>
    <sheetDataSet>
      <sheetData sheetId="0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ronograma Descansos"/>
      <sheetName val="Cronograma descansos  - Trafos "/>
    </sheetNames>
    <definedNames>
      <definedName name="Loan_Start" refersTo="#¡REF!"/>
    </definedNames>
    <sheetDataSet>
      <sheetData sheetId="0"/>
      <sheetData sheetId="1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NTIDADES DE OBRA "/>
      <sheetName val="PRESUPUEST0"/>
      <sheetName val="INDICE"/>
      <sheetName val="Equipo"/>
      <sheetName val="materiales"/>
      <sheetName val="otros"/>
      <sheetName val="200.1"/>
      <sheetName val="200.2"/>
      <sheetName val="201.3"/>
      <sheetName val="201.4"/>
      <sheetName val="201.7"/>
      <sheetName val="201.8"/>
      <sheetName val="201.9"/>
      <sheetName val="201.10"/>
      <sheetName val="201.11"/>
      <sheetName val="201.12"/>
      <sheetName val="201.15"/>
      <sheetName val="201.16"/>
      <sheetName val="210.1.1"/>
      <sheetName val="210.1.2"/>
      <sheetName val="210.2.1"/>
      <sheetName val="210.2.2"/>
      <sheetName val="210.2.3"/>
      <sheetName val="210.2.4"/>
      <sheetName val="211.1"/>
      <sheetName val="211.1.P1"/>
      <sheetName val="220"/>
      <sheetName val="221.1"/>
      <sheetName val="221.2"/>
      <sheetName val="230.1"/>
      <sheetName val="230.2"/>
      <sheetName val="231.1"/>
      <sheetName val="232.1"/>
      <sheetName val="310.1"/>
      <sheetName val="311.1"/>
      <sheetName val="312.1"/>
      <sheetName val="312.2"/>
      <sheetName val="312.3"/>
      <sheetName val="312.4"/>
      <sheetName val="320.1"/>
      <sheetName val="320.2"/>
      <sheetName val="330.1"/>
      <sheetName val="330.2"/>
      <sheetName val="340.1"/>
      <sheetName val="340.2"/>
      <sheetName val="340.3"/>
      <sheetName val="341.1"/>
      <sheetName val="341.2"/>
      <sheetName val="342.1"/>
      <sheetName val="343.P"/>
      <sheetName val="410.1"/>
      <sheetName val="410.2"/>
      <sheetName val="411.1"/>
      <sheetName val="411.2"/>
      <sheetName val="411.3"/>
      <sheetName val="414.1"/>
      <sheetName val="414.2"/>
      <sheetName val="414.3"/>
      <sheetName val="414.4"/>
      <sheetName val="414.5"/>
      <sheetName val="415"/>
      <sheetName val="420.1"/>
      <sheetName val="420.2"/>
      <sheetName val="421.1"/>
      <sheetName val="421.2"/>
      <sheetName val="421.3"/>
      <sheetName val="421.4"/>
      <sheetName val="430.1"/>
      <sheetName val="430.2"/>
      <sheetName val="431.1"/>
      <sheetName val="431.2"/>
      <sheetName val="432.1"/>
      <sheetName val="432.2"/>
      <sheetName val="433.1"/>
      <sheetName val="433.2"/>
      <sheetName val="433.3"/>
      <sheetName val="433.4"/>
      <sheetName val="433.5"/>
      <sheetName val="433.6"/>
      <sheetName val="433.7"/>
      <sheetName val="433.8"/>
      <sheetName val="440.1"/>
      <sheetName val="440.2"/>
      <sheetName val="440.3"/>
      <sheetName val="440.4"/>
      <sheetName val="441.1 "/>
      <sheetName val="441.2"/>
      <sheetName val="441.3"/>
      <sheetName val="441.4"/>
      <sheetName val="450.1"/>
      <sheetName val="450.2 COMPRADA"/>
      <sheetName val="450.3 COMPRADA"/>
      <sheetName val="450.9"/>
      <sheetName val="450.9P"/>
      <sheetName val="450.1.1 COMPRADA"/>
      <sheetName val="450.1.2 COMPRADA"/>
      <sheetName val="451.1 COMPRADA"/>
      <sheetName val="451.2 COMPRADA "/>
      <sheetName val="451.3 COMPRADA  "/>
      <sheetName val="451.4 "/>
      <sheetName val="452.1 COMPRADA"/>
      <sheetName val="452.2 COMPRADA"/>
      <sheetName val="452.3 COMPRADA"/>
      <sheetName val="452.4 COMPRADA"/>
      <sheetName val="453.1"/>
      <sheetName val="460.1"/>
      <sheetName val="461.1"/>
      <sheetName val="461.2"/>
      <sheetName val="462.1.1"/>
      <sheetName val="462.1.2"/>
      <sheetName val="464.1 "/>
      <sheetName val="464.1P"/>
      <sheetName val="464.2"/>
      <sheetName val="464.3"/>
      <sheetName val="464.4"/>
      <sheetName val="465.1"/>
      <sheetName val="466.1"/>
      <sheetName val="466.2"/>
      <sheetName val="500"/>
      <sheetName val="510"/>
      <sheetName val="600.1"/>
      <sheetName val="600.2"/>
      <sheetName val="600.3"/>
      <sheetName val="600.4"/>
      <sheetName val="600.5"/>
      <sheetName val="610.1"/>
      <sheetName val="610.2"/>
      <sheetName val="620.1"/>
      <sheetName val="620.2"/>
      <sheetName val="621.1"/>
      <sheetName val="621.2"/>
      <sheetName val="622.1"/>
      <sheetName val="622.5"/>
      <sheetName val="623.1"/>
      <sheetName val="623.2"/>
      <sheetName val="630.1"/>
      <sheetName val="630.2"/>
      <sheetName val="630.3"/>
      <sheetName val="630.4"/>
      <sheetName val="630.5"/>
      <sheetName val="630.6"/>
      <sheetName val="630.7"/>
      <sheetName val="631P BOLSACRETO"/>
      <sheetName val="632.1"/>
      <sheetName val="640.1"/>
      <sheetName val="640.2"/>
      <sheetName val="641.1"/>
      <sheetName val="642.1"/>
      <sheetName val="642.2"/>
      <sheetName val="650.1"/>
      <sheetName val="650.2"/>
      <sheetName val="650.3"/>
      <sheetName val="650.4"/>
      <sheetName val="660.1"/>
      <sheetName val="660.2"/>
      <sheetName val="660.3"/>
      <sheetName val="661 TIPO 1"/>
      <sheetName val="661 TIPO 2"/>
      <sheetName val="661 OTRO"/>
      <sheetName val="662.1"/>
      <sheetName val="670.1"/>
      <sheetName val="670.2"/>
      <sheetName val="671.1"/>
      <sheetName val="672.1"/>
      <sheetName val="673.1"/>
      <sheetName val="673.2"/>
      <sheetName val="673.3"/>
      <sheetName val="673.4P"/>
      <sheetName val="674.1"/>
      <sheetName val="674.2"/>
      <sheetName val="680.1"/>
      <sheetName val="680.2"/>
      <sheetName val="680.3"/>
      <sheetName val="681.1"/>
      <sheetName val="682"/>
      <sheetName val="682.1"/>
      <sheetName val="690.1"/>
      <sheetName val="700.1"/>
      <sheetName val="700.2"/>
      <sheetName val="700.3"/>
      <sheetName val="700.4"/>
      <sheetName val="701.1"/>
      <sheetName val="701 P"/>
      <sheetName val="710.1.1"/>
      <sheetName val="710.1.1 (2)"/>
      <sheetName val="710.2"/>
      <sheetName val="710.1.3"/>
      <sheetName val="710.1.4"/>
      <sheetName val="710.1.5"/>
      <sheetName val="720"/>
      <sheetName val="730.1"/>
      <sheetName val="730.2"/>
      <sheetName val="730.3"/>
      <sheetName val="740.1"/>
      <sheetName val="800.1"/>
      <sheetName val="800.2"/>
      <sheetName val="800.3"/>
      <sheetName val="800.4"/>
      <sheetName val="801.1"/>
      <sheetName val="801.2"/>
      <sheetName val="801.3"/>
      <sheetName val="801.4"/>
      <sheetName val="801.5"/>
      <sheetName val="801.6"/>
      <sheetName val="801.7"/>
      <sheetName val="810.1"/>
      <sheetName val="810.2"/>
      <sheetName val="810.3"/>
      <sheetName val="820P1"/>
      <sheetName val="900.1"/>
      <sheetName val="900.2"/>
      <sheetName val="900.3"/>
    </sheetNames>
    <sheetDataSet>
      <sheetData sheetId="0" refreshError="1"/>
      <sheetData sheetId="1" refreshError="1"/>
      <sheetData sheetId="2">
        <row r="9">
          <cell r="A9">
            <v>200.1</v>
          </cell>
          <cell r="B9" t="str">
            <v>200-07</v>
          </cell>
          <cell r="D9" t="str">
            <v>DESMONTE Y LIMPIEZA: Desmonte y limpieza en bosque</v>
          </cell>
          <cell r="E9" t="str">
            <v>3.6.1.2.1</v>
          </cell>
          <cell r="F9" t="str">
            <v xml:space="preserve"> HA</v>
          </cell>
          <cell r="G9">
            <v>2121779</v>
          </cell>
        </row>
        <row r="10">
          <cell r="A10">
            <v>200.2</v>
          </cell>
          <cell r="B10" t="str">
            <v>200-07</v>
          </cell>
          <cell r="D10" t="str">
            <v>DESMONTE Y LIMPIEZA:Desmonte y limpieza en zonas no boscosas</v>
          </cell>
          <cell r="E10" t="str">
            <v>3.6.1.2.3</v>
          </cell>
          <cell r="F10" t="str">
            <v xml:space="preserve"> HA</v>
          </cell>
          <cell r="G10">
            <v>829733.84166666679</v>
          </cell>
        </row>
        <row r="11">
          <cell r="A11" t="str">
            <v>ARTICULO 201 - DEMOLICIÓN Y REMOCIÓN</v>
          </cell>
        </row>
        <row r="12">
          <cell r="A12">
            <v>201.3</v>
          </cell>
          <cell r="B12" t="str">
            <v>201-07</v>
          </cell>
          <cell r="D12" t="str">
            <v>DEMOLICIÓN Y REMOCIÓN:Demolicion de pavimentos rígidos, pisos, andenes y bordillos de concreto.</v>
          </cell>
          <cell r="E12" t="str">
            <v>3.6.1.3.33</v>
          </cell>
          <cell r="F12" t="str">
            <v>GL</v>
          </cell>
          <cell r="G12">
            <v>35822</v>
          </cell>
        </row>
        <row r="13">
          <cell r="A13">
            <v>201.4</v>
          </cell>
          <cell r="B13">
            <v>201.07</v>
          </cell>
          <cell r="D13" t="str">
            <v>DEMOLICIÓN Y REMOCIÓN:Demolicion de obstáculos</v>
          </cell>
          <cell r="F13" t="str">
            <v>GL</v>
          </cell>
          <cell r="G13">
            <v>64603</v>
          </cell>
        </row>
        <row r="14">
          <cell r="A14">
            <v>201.7</v>
          </cell>
          <cell r="B14" t="str">
            <v>201-07</v>
          </cell>
          <cell r="D14" t="str">
            <v>DEMOLICIÓN Y REMOCIÓN: Demolición de estructuras</v>
          </cell>
          <cell r="E14" t="str">
            <v xml:space="preserve">3.6.1.3.13  </v>
          </cell>
          <cell r="F14" t="str">
            <v>M³</v>
          </cell>
          <cell r="G14">
            <v>45442</v>
          </cell>
        </row>
        <row r="15">
          <cell r="A15" t="str">
            <v>201.8</v>
          </cell>
          <cell r="B15" t="str">
            <v>201-07</v>
          </cell>
          <cell r="D15" t="str">
            <v>DEMOLICIÓN Y REMOCIÓN: Demolición de pavimentos rígidos</v>
          </cell>
          <cell r="E15" t="str">
            <v>3.6.1.3.15</v>
          </cell>
          <cell r="F15" t="str">
            <v>M2</v>
          </cell>
          <cell r="G15">
            <v>15607</v>
          </cell>
        </row>
        <row r="16">
          <cell r="A16">
            <v>201.9</v>
          </cell>
          <cell r="B16" t="str">
            <v>201-07</v>
          </cell>
          <cell r="D16" t="str">
            <v>DEMOLICIÓN Y REMOCIÓN: Demolición de pisos y andenes de concreto</v>
          </cell>
          <cell r="E16" t="str">
            <v>3.6.1.3.33</v>
          </cell>
          <cell r="F16" t="str">
            <v>M²</v>
          </cell>
          <cell r="G16">
            <v>13894</v>
          </cell>
        </row>
        <row r="17">
          <cell r="A17" t="str">
            <v>201.10</v>
          </cell>
          <cell r="B17" t="str">
            <v>201.07</v>
          </cell>
          <cell r="D17" t="str">
            <v>DEMOLICIÓN Y REMOCIÓN:Demolicion de bordillos de concreto</v>
          </cell>
          <cell r="E17" t="str">
            <v>3.6.1.3.35</v>
          </cell>
          <cell r="F17" t="str">
            <v>M</v>
          </cell>
          <cell r="G17">
            <v>15679</v>
          </cell>
        </row>
        <row r="18">
          <cell r="A18" t="str">
            <v>201.11</v>
          </cell>
          <cell r="B18" t="str">
            <v>201-07</v>
          </cell>
          <cell r="D18" t="str">
            <v xml:space="preserve">DEMOLICIÓN Y REMOCIÓN:Desmontaje y traslado de estructuras metálicas. </v>
          </cell>
          <cell r="F18" t="str">
            <v>KG</v>
          </cell>
          <cell r="G18">
            <v>281</v>
          </cell>
        </row>
        <row r="19">
          <cell r="A19" t="str">
            <v>201.12</v>
          </cell>
          <cell r="B19" t="str">
            <v>201-07</v>
          </cell>
          <cell r="D19" t="str">
            <v xml:space="preserve">DEMOLICIÓN Y REMOCIÓN:Remocion de especies vegetales  </v>
          </cell>
          <cell r="E19" t="str">
            <v>3.6.1.3.47</v>
          </cell>
          <cell r="F19" t="str">
            <v>U</v>
          </cell>
          <cell r="G19">
            <v>357417</v>
          </cell>
        </row>
        <row r="20">
          <cell r="A20" t="str">
            <v>201.15</v>
          </cell>
          <cell r="B20" t="str">
            <v>201-07</v>
          </cell>
          <cell r="D20" t="str">
            <v>DEMOLICIÓN Y REMOCIÓN:Remocion de alcantarillas</v>
          </cell>
          <cell r="E20" t="str">
            <v>3.6.1.3</v>
          </cell>
          <cell r="F20" t="str">
            <v>ML</v>
          </cell>
          <cell r="G20">
            <v>33219</v>
          </cell>
        </row>
        <row r="21">
          <cell r="A21" t="str">
            <v>201.16</v>
          </cell>
          <cell r="B21" t="str">
            <v>201-07</v>
          </cell>
          <cell r="D21" t="str">
            <v xml:space="preserve">DEMOLICIÓN Y REMOCIÓN:Remocion de cercas de alambre   </v>
          </cell>
          <cell r="F21" t="str">
            <v>ML</v>
          </cell>
          <cell r="G21">
            <v>2787</v>
          </cell>
        </row>
        <row r="22">
          <cell r="A22" t="str">
            <v xml:space="preserve">ARTICULO 210 - EXCAVACIÓN DE LA EXPLANACIÓN, CANALES Y PRÉSTAMOS </v>
          </cell>
        </row>
        <row r="23">
          <cell r="A23" t="str">
            <v>210.1.1</v>
          </cell>
          <cell r="B23" t="str">
            <v>210-07</v>
          </cell>
          <cell r="D23" t="str">
            <v>EXCAVACIÓN  DE LA EXPLANACIÓN, CANALES Y PRÉSTAMOS: Excavación sin clasificar de la explanación y canales</v>
          </cell>
          <cell r="E23" t="str">
            <v xml:space="preserve">3.6.2.1.1 </v>
          </cell>
          <cell r="F23" t="str">
            <v>M³</v>
          </cell>
          <cell r="G23">
            <v>4368</v>
          </cell>
        </row>
        <row r="24">
          <cell r="A24" t="str">
            <v>210.1,2</v>
          </cell>
          <cell r="B24" t="str">
            <v>210-07</v>
          </cell>
          <cell r="D24" t="str">
            <v>EXCAVACIÓN DE LA EXPLANACIÓN, CANALES Y PRÉSTAMOS :Excavación sin clasificar de prestamos</v>
          </cell>
          <cell r="F24" t="str">
            <v>M³</v>
          </cell>
          <cell r="G24">
            <v>4342</v>
          </cell>
        </row>
        <row r="25">
          <cell r="A25" t="str">
            <v>210.2.1</v>
          </cell>
          <cell r="B25" t="str">
            <v>210-07</v>
          </cell>
          <cell r="D25" t="str">
            <v>EXCAVACIÓN  DE LA EXPLANACIÓN, CANALES Y PRÉSTAMOS: Excavación en roca de la explanación y canales</v>
          </cell>
          <cell r="E25" t="str">
            <v>3.6.2.1.3</v>
          </cell>
          <cell r="F25" t="str">
            <v>M³</v>
          </cell>
          <cell r="G25">
            <v>26298</v>
          </cell>
        </row>
        <row r="26">
          <cell r="A26" t="str">
            <v>210.2.2</v>
          </cell>
          <cell r="B26" t="str">
            <v>210-07</v>
          </cell>
          <cell r="D26" t="str">
            <v>EXCAVACIÓN DE LA EXPLANACIÓN, CANALES Y PRÉSTAMOS :Excavación en material común de la explanación y canales</v>
          </cell>
          <cell r="E26" t="str">
            <v>3.6.2.1.5</v>
          </cell>
          <cell r="F26" t="str">
            <v>M³</v>
          </cell>
          <cell r="G26">
            <v>3989</v>
          </cell>
        </row>
        <row r="27">
          <cell r="A27" t="str">
            <v>210.2.3</v>
          </cell>
          <cell r="B27" t="str">
            <v>210-07</v>
          </cell>
          <cell r="D27" t="str">
            <v>EXCAVACIÓN DE LA EXPLANACIÓN, CANALES Y PRÉSTAMOS :Excavación en roca de prestamos</v>
          </cell>
          <cell r="F27" t="str">
            <v>M³</v>
          </cell>
          <cell r="G27">
            <v>26298</v>
          </cell>
        </row>
        <row r="28">
          <cell r="A28" t="str">
            <v>210.2.4</v>
          </cell>
          <cell r="B28" t="str">
            <v>210-07</v>
          </cell>
          <cell r="D28" t="str">
            <v>EXCAVACIÓN DE LA EXPLANACIÓN, CANALES Y PRÉSTAMOS :Excavación en material común de prestamos</v>
          </cell>
          <cell r="F28" t="str">
            <v>M³</v>
          </cell>
          <cell r="G28">
            <v>3989</v>
          </cell>
        </row>
        <row r="29">
          <cell r="A29" t="str">
            <v xml:space="preserve">ARTICULO 211 - REMOCIÓN DE DERRUMBES </v>
          </cell>
        </row>
        <row r="30">
          <cell r="A30">
            <v>211.1</v>
          </cell>
          <cell r="B30" t="str">
            <v>211-07</v>
          </cell>
          <cell r="D30" t="str">
            <v>REMOCIÓN DE DERRUMBES:Remocion de derrumbes</v>
          </cell>
          <cell r="E30" t="str">
            <v xml:space="preserve">3.6.2.2.1  </v>
          </cell>
          <cell r="F30" t="str">
            <v>M³</v>
          </cell>
          <cell r="G30">
            <v>6001</v>
          </cell>
        </row>
        <row r="31">
          <cell r="A31" t="str">
            <v xml:space="preserve">ARTICULO 220 - TERRAPLENES </v>
          </cell>
        </row>
        <row r="32">
          <cell r="A32" t="str">
            <v>220.1</v>
          </cell>
          <cell r="B32" t="str">
            <v>220-07</v>
          </cell>
          <cell r="D32" t="str">
            <v>TERRAPLENES :Terraplenes</v>
          </cell>
          <cell r="E32" t="str">
            <v>3.6.2.3.1</v>
          </cell>
          <cell r="F32" t="str">
            <v>M³</v>
          </cell>
          <cell r="G32">
            <v>7225</v>
          </cell>
        </row>
        <row r="33">
          <cell r="A33" t="str">
            <v>ARTICULO 221 - PEDRAPLENES</v>
          </cell>
        </row>
        <row r="34">
          <cell r="A34" t="str">
            <v>221.1</v>
          </cell>
          <cell r="B34" t="str">
            <v>221-07</v>
          </cell>
          <cell r="D34" t="str">
            <v>PEDRAPLENES:Pedraplen compacto</v>
          </cell>
          <cell r="E34" t="str">
            <v>3.6.2.4.2</v>
          </cell>
          <cell r="F34" t="str">
            <v>M³</v>
          </cell>
          <cell r="G34">
            <v>8887</v>
          </cell>
        </row>
        <row r="35">
          <cell r="A35" t="str">
            <v>221.2</v>
          </cell>
          <cell r="B35" t="str">
            <v>221-07</v>
          </cell>
          <cell r="D35" t="str">
            <v>PEDRAPLENES:Pedraplen suelto</v>
          </cell>
          <cell r="E35" t="str">
            <v>3.6.2.4.1</v>
          </cell>
          <cell r="F35" t="str">
            <v>M³</v>
          </cell>
          <cell r="G35">
            <v>5842</v>
          </cell>
        </row>
        <row r="36">
          <cell r="A36" t="str">
            <v>ARTICULO 230 - MEJORAMIENTO DE LA SUBRASANTE</v>
          </cell>
        </row>
        <row r="37">
          <cell r="A37" t="str">
            <v>230.1</v>
          </cell>
          <cell r="B37" t="str">
            <v>230-07</v>
          </cell>
          <cell r="D37" t="str">
            <v>MEJORAMIENTO DE LA SUBRASANTE:Mejoramiento de la subrasante involucrando suelo existente</v>
          </cell>
          <cell r="E37" t="str">
            <v>3.6.2.5.1</v>
          </cell>
          <cell r="F37" t="str">
            <v>M²</v>
          </cell>
          <cell r="G37">
            <v>426</v>
          </cell>
        </row>
        <row r="38">
          <cell r="A38" t="str">
            <v>230.2</v>
          </cell>
          <cell r="B38" t="str">
            <v>230-07</v>
          </cell>
          <cell r="D38" t="str">
            <v>MEJORAMIENTO DE LA SUBRASANTE:Mejoramiento de la subrasante empleando únicamente material adicionado</v>
          </cell>
          <cell r="E38" t="str">
            <v>3.6.2.5.2</v>
          </cell>
          <cell r="F38" t="str">
            <v>M³</v>
          </cell>
          <cell r="G38">
            <v>9319</v>
          </cell>
        </row>
        <row r="39">
          <cell r="A39" t="str">
            <v>ARTICULO 231 - SEPARACIÓN DE SUELOS DE SUBRASANTE Y  CAPAS GRANULARES CON GEOTEXTIL</v>
          </cell>
        </row>
        <row r="40">
          <cell r="A40" t="str">
            <v xml:space="preserve">231.1 </v>
          </cell>
          <cell r="B40" t="str">
            <v>231-07</v>
          </cell>
          <cell r="D40" t="str">
            <v>SEPARACIÓN DE SUELOS DE SUBRASANTE Y  CAPAS GRANULARES CON GEOTEXTIL:Geotextil para separación de suelo de subrasante y capas granulares</v>
          </cell>
          <cell r="F40" t="str">
            <v>M²</v>
          </cell>
          <cell r="G40">
            <v>7080</v>
          </cell>
        </row>
        <row r="41">
          <cell r="A41" t="str">
            <v>ARTICULO 232 - ESTABILIZACIÓN DE SUELOS DE SUBRASANTE Y CAPAS GRANULARES CON GEOTEXTIL</v>
          </cell>
        </row>
        <row r="42">
          <cell r="A42" t="str">
            <v>232-1</v>
          </cell>
          <cell r="B42" t="str">
            <v>232-07</v>
          </cell>
          <cell r="D42" t="str">
            <v>ESTABILIZACIÓN DE SUELOS DE SUBRASANTE Y CAPAS GRANULARES CON GEOTEXTIL:Geotextil para estabilización de suelos de subrasante y capas granulares</v>
          </cell>
          <cell r="F42" t="str">
            <v>M²</v>
          </cell>
          <cell r="G42">
            <v>6076</v>
          </cell>
        </row>
        <row r="43">
          <cell r="A43" t="str">
            <v>ARTICULO 310 - CONFORMACIÓN DE LA CALZADA EXISTENTE</v>
          </cell>
        </row>
        <row r="44">
          <cell r="A44">
            <v>310.10000000000002</v>
          </cell>
          <cell r="B44" t="str">
            <v>310-07</v>
          </cell>
          <cell r="D44" t="str">
            <v>CONFORMACIÓN DE LA CALZADA EXISTENTE:Conformacion de la calzada existente</v>
          </cell>
          <cell r="E44" t="str">
            <v xml:space="preserve">3.6.3.1.1 </v>
          </cell>
          <cell r="F44" t="str">
            <v>M²</v>
          </cell>
          <cell r="G44">
            <v>505</v>
          </cell>
        </row>
        <row r="45">
          <cell r="A45" t="str">
            <v xml:space="preserve">ARTICULO 311 - AFIRMADO </v>
          </cell>
        </row>
        <row r="46">
          <cell r="A46">
            <v>311.10000000000002</v>
          </cell>
          <cell r="B46" t="str">
            <v>311-07</v>
          </cell>
          <cell r="D46" t="str">
            <v xml:space="preserve"> AFIRMADO:Afirmado</v>
          </cell>
          <cell r="E46" t="str">
            <v>3.6.3.2.1</v>
          </cell>
          <cell r="F46" t="str">
            <v>M³</v>
          </cell>
          <cell r="G46">
            <v>89800</v>
          </cell>
        </row>
        <row r="47">
          <cell r="A47" t="str">
            <v>ARTICULO 312 - TRATAMIENTO PALIATIVO DEL POLVO EN AFIRMADOS</v>
          </cell>
        </row>
        <row r="48">
          <cell r="A48" t="str">
            <v xml:space="preserve">312.1 </v>
          </cell>
          <cell r="B48" t="str">
            <v>312-07</v>
          </cell>
          <cell r="D48" t="str">
            <v>TRATAMIENTO PALIATIVO DEL POLVO EN AFIRMADOS:Tratamiento paliativo de polvo aplicado en forma sólida en hojuelas</v>
          </cell>
          <cell r="F48" t="str">
            <v>KG</v>
          </cell>
          <cell r="G48">
            <v>22531</v>
          </cell>
        </row>
        <row r="49">
          <cell r="A49" t="str">
            <v xml:space="preserve">312.2 </v>
          </cell>
          <cell r="B49" t="str">
            <v>312-07</v>
          </cell>
          <cell r="D49" t="str">
            <v>TRATAMIENTO PALIATIVO DEL POLVO EN AFIRMADOS:Tratamiento paliativo de polvo aplicado en forma sólida en esferas</v>
          </cell>
          <cell r="F49" t="str">
            <v>KG</v>
          </cell>
          <cell r="G49">
            <v>37448</v>
          </cell>
        </row>
        <row r="50">
          <cell r="A50" t="str">
            <v>312.3</v>
          </cell>
          <cell r="B50" t="str">
            <v>312-07</v>
          </cell>
          <cell r="D50" t="str">
            <v>TRATAMIENTO PALIATIVO DEL POLVO EN AFIRMADOS:Tratamiento paliativo de polvo aplicado en forma liquida</v>
          </cell>
          <cell r="F50" t="str">
            <v>LT</v>
          </cell>
          <cell r="G50">
            <v>37448</v>
          </cell>
        </row>
        <row r="51">
          <cell r="A51" t="str">
            <v>312.4</v>
          </cell>
          <cell r="B51" t="str">
            <v>312-07</v>
          </cell>
          <cell r="D51" t="str">
            <v>TRATAMIENTO PALIATIVO DEL POLVO EN AFIRMADOS:Material granular de adición</v>
          </cell>
          <cell r="F51" t="str">
            <v>M³</v>
          </cell>
          <cell r="G51">
            <v>45077</v>
          </cell>
        </row>
        <row r="52">
          <cell r="A52" t="str">
            <v>ARTICULO 320 - SUBBASE GRANULAR</v>
          </cell>
        </row>
        <row r="53">
          <cell r="A53" t="str">
            <v>320.1</v>
          </cell>
          <cell r="B53" t="str">
            <v>320-07</v>
          </cell>
          <cell r="D53" t="str">
            <v>SUBBASE GRANULAR:Subase granular</v>
          </cell>
          <cell r="E53" t="str">
            <v>3.6.3.4.4</v>
          </cell>
          <cell r="F53" t="str">
            <v>M³</v>
          </cell>
          <cell r="G53">
            <v>123210</v>
          </cell>
        </row>
        <row r="54">
          <cell r="A54" t="str">
            <v>320.2</v>
          </cell>
          <cell r="B54" t="str">
            <v>320-07</v>
          </cell>
          <cell r="D54" t="str">
            <v>SUBBASE GRANULAR:Subbase granular para bacheo</v>
          </cell>
          <cell r="E54" t="str">
            <v>3.6.3.4.4</v>
          </cell>
          <cell r="F54" t="str">
            <v>M³</v>
          </cell>
          <cell r="G54">
            <v>143384</v>
          </cell>
        </row>
        <row r="55">
          <cell r="A55" t="str">
            <v>ARTICULO 330 - BASE GRANULAR</v>
          </cell>
        </row>
        <row r="56">
          <cell r="A56" t="str">
            <v>330.1</v>
          </cell>
          <cell r="B56" t="str">
            <v>330-07</v>
          </cell>
          <cell r="D56" t="str">
            <v>BASE GRANULAR:Base granular</v>
          </cell>
          <cell r="E56" t="str">
            <v>3.6.3.6.2</v>
          </cell>
          <cell r="F56" t="str">
            <v>M³</v>
          </cell>
          <cell r="G56">
            <v>151606</v>
          </cell>
        </row>
        <row r="57">
          <cell r="A57" t="str">
            <v>330.2</v>
          </cell>
          <cell r="B57" t="str">
            <v>330-07</v>
          </cell>
          <cell r="D57" t="str">
            <v>BASE GRANULAR:Base granular para bacheo</v>
          </cell>
          <cell r="E57" t="str">
            <v>3.6.3.6.3</v>
          </cell>
          <cell r="F57" t="str">
            <v>M³</v>
          </cell>
          <cell r="G57">
            <v>152471</v>
          </cell>
        </row>
        <row r="58">
          <cell r="A58" t="str">
            <v>ARTICULO 340 - BASE ESTABILIZADA CON EMULSIÓN ASFÁLTICA</v>
          </cell>
        </row>
        <row r="59">
          <cell r="A59">
            <v>340.1</v>
          </cell>
          <cell r="B59" t="str">
            <v>340-07</v>
          </cell>
          <cell r="D59" t="str">
            <v>BASE ESTABILIZADA CON EMULSIÓN ASFÁLTICA:Base estabilizada con emulsión asfáltica BEE-1</v>
          </cell>
          <cell r="E59" t="str">
            <v>3.6.3.7.1</v>
          </cell>
          <cell r="F59" t="str">
            <v>M³</v>
          </cell>
          <cell r="G59">
            <v>151506</v>
          </cell>
        </row>
        <row r="60">
          <cell r="A60">
            <v>340.2</v>
          </cell>
          <cell r="B60" t="str">
            <v>340-07</v>
          </cell>
          <cell r="D60" t="str">
            <v>BASE ESTABILIZADA CON EMULSIÓN ASFÁLTICA:Base estabilizada con emulsión asfáltica BEE-2</v>
          </cell>
          <cell r="E60" t="str">
            <v>3.6.3.7.3</v>
          </cell>
          <cell r="F60" t="str">
            <v>M³</v>
          </cell>
          <cell r="G60">
            <v>151506</v>
          </cell>
        </row>
        <row r="61">
          <cell r="A61">
            <v>340.3</v>
          </cell>
          <cell r="B61" t="str">
            <v>340-07</v>
          </cell>
          <cell r="D61" t="str">
            <v>BASE ESTABILIZADA CON EMULSIÓN ASFÁLTICA:Base estabilizada con emulsión asfáltica BEE-3</v>
          </cell>
          <cell r="E61" t="str">
            <v>3.6.3.7.5</v>
          </cell>
          <cell r="F61" t="str">
            <v>M³</v>
          </cell>
          <cell r="G61">
            <v>151506</v>
          </cell>
        </row>
        <row r="62">
          <cell r="A62" t="str">
            <v>ARTICULO 341 - BASE ESTABILIZADA CON CEMENTO</v>
          </cell>
        </row>
        <row r="63">
          <cell r="A63">
            <v>341.1</v>
          </cell>
          <cell r="B63" t="str">
            <v>341-07</v>
          </cell>
          <cell r="D63" t="str">
            <v>BASE ESTABILIZADA CON CEMENTO:Base estabilizada con cemento</v>
          </cell>
          <cell r="E63" t="str">
            <v>3.6.3.7</v>
          </cell>
          <cell r="F63" t="str">
            <v>M³</v>
          </cell>
          <cell r="G63">
            <v>164698</v>
          </cell>
        </row>
        <row r="64">
          <cell r="A64">
            <v>341.2</v>
          </cell>
          <cell r="B64" t="str">
            <v>341-07</v>
          </cell>
          <cell r="D64" t="str">
            <v>BASE ESTABILIZADA CON CEMENTO:Cemento para estabilización de base</v>
          </cell>
          <cell r="E64" t="str">
            <v>3.6.3.7</v>
          </cell>
          <cell r="F64" t="str">
            <v>KG</v>
          </cell>
          <cell r="G64">
            <v>548</v>
          </cell>
        </row>
        <row r="65">
          <cell r="A65" t="str">
            <v>ARTICULO 342 - BASE DE CONCRETO HIDRÁULICO</v>
          </cell>
        </row>
        <row r="66">
          <cell r="A66" t="str">
            <v>342-1</v>
          </cell>
          <cell r="B66" t="str">
            <v>342-07</v>
          </cell>
          <cell r="D66" t="str">
            <v>BASE DE CONCRETO HIDRÁULICO:Base de concreto hidráulico</v>
          </cell>
          <cell r="F66" t="str">
            <v>M³</v>
          </cell>
          <cell r="G66">
            <v>360002</v>
          </cell>
        </row>
        <row r="67">
          <cell r="A67" t="str">
            <v>ARTICULO 410 - SUMINISTRO DE CEMENTO ASFÁLTICO</v>
          </cell>
        </row>
        <row r="68">
          <cell r="A68">
            <v>410.1</v>
          </cell>
          <cell r="B68" t="str">
            <v>410-07</v>
          </cell>
          <cell r="D68" t="str">
            <v>SUMINISTRO DE CEMENTO ASFÁLTICO:Cemento asfáltico de penetración 60-70</v>
          </cell>
          <cell r="E68" t="str">
            <v>3.6.4.1.1</v>
          </cell>
          <cell r="F68" t="str">
            <v>KG</v>
          </cell>
          <cell r="G68">
            <v>1081</v>
          </cell>
        </row>
        <row r="69">
          <cell r="A69">
            <v>410.2</v>
          </cell>
          <cell r="B69" t="str">
            <v>410-07</v>
          </cell>
          <cell r="D69" t="str">
            <v>SUMINISTRO DE CEMENTO ASFÁLTICO:Cemento asfáltico de penetración 80-100</v>
          </cell>
          <cell r="E69" t="str">
            <v>3.6.4.1.2</v>
          </cell>
          <cell r="F69" t="str">
            <v>KG</v>
          </cell>
          <cell r="G69">
            <v>1081</v>
          </cell>
        </row>
        <row r="70">
          <cell r="A70" t="str">
            <v>ARTICULO 411 - SUMINISTRO DE EMULSIÓN ASFÁLTICA</v>
          </cell>
        </row>
        <row r="71">
          <cell r="A71" t="str">
            <v>411.1</v>
          </cell>
          <cell r="B71" t="str">
            <v>411-07</v>
          </cell>
          <cell r="D71" t="str">
            <v>SUMINISTRO DE EMULSIÓN ASFÁLTICA:Emulsion asfáltica de rotura media CRM</v>
          </cell>
          <cell r="E71" t="str">
            <v>3.6.4.2.1</v>
          </cell>
          <cell r="F71" t="str">
            <v>LT</v>
          </cell>
          <cell r="G71">
            <v>1043</v>
          </cell>
        </row>
        <row r="72">
          <cell r="A72">
            <v>411.2</v>
          </cell>
          <cell r="B72" t="str">
            <v>411-07</v>
          </cell>
          <cell r="D72" t="str">
            <v>SUMINISTRO DE EMULSIÓN ASFÁLTICA:Emulsion asfáltica de rotura lenta CRL</v>
          </cell>
          <cell r="E72" t="str">
            <v>3.6.4.2.2</v>
          </cell>
          <cell r="F72" t="str">
            <v>LT</v>
          </cell>
          <cell r="G72">
            <v>1956</v>
          </cell>
        </row>
        <row r="73">
          <cell r="A73">
            <v>411.3</v>
          </cell>
          <cell r="B73" t="str">
            <v>411-07</v>
          </cell>
          <cell r="D73" t="str">
            <v>SUMINISTRO DE EMULSIÓN ASFÁLTICA:Emulsion asfáltica de rotura lenta CRL-1H</v>
          </cell>
          <cell r="E73" t="str">
            <v>3.6.4.2.3</v>
          </cell>
          <cell r="F73" t="str">
            <v>LT</v>
          </cell>
          <cell r="G73">
            <v>2478</v>
          </cell>
        </row>
        <row r="74">
          <cell r="A74" t="str">
            <v xml:space="preserve">ARTICULO 414 - SUMINISTRO DE CEMENTO ASFÁLTICO  MODIFICADO CON POLÍMEROS </v>
          </cell>
        </row>
        <row r="75">
          <cell r="A75" t="str">
            <v>414.1</v>
          </cell>
          <cell r="B75" t="str">
            <v>414-07</v>
          </cell>
          <cell r="D75" t="str">
            <v>SUMINISTRO DE CEMENTO ASFÁLTICO  MODIFICADO CON POLÍMEROS:Cemento asfáltico modificado con polímeros tipo 1</v>
          </cell>
          <cell r="E75" t="str">
            <v>3.6.4.1.3</v>
          </cell>
          <cell r="F75" t="str">
            <v>KG</v>
          </cell>
          <cell r="G75">
            <v>2079</v>
          </cell>
        </row>
        <row r="76">
          <cell r="A76" t="str">
            <v>414.2</v>
          </cell>
          <cell r="B76" t="str">
            <v>414-07</v>
          </cell>
          <cell r="D76" t="str">
            <v>SUMINISTRO DE CEMENTO ASFÁLTICO  MODIFICADO CON POLÍMEROS:Cemento asfáltico modificado con polímeros tipo 2</v>
          </cell>
          <cell r="E76" t="str">
            <v>3.6.4.1.4</v>
          </cell>
          <cell r="F76" t="str">
            <v>KG</v>
          </cell>
          <cell r="G76">
            <v>2363</v>
          </cell>
        </row>
        <row r="77">
          <cell r="A77" t="str">
            <v>414.3</v>
          </cell>
          <cell r="B77" t="str">
            <v>414-07</v>
          </cell>
          <cell r="D77" t="str">
            <v>SUMINISTRO DE CEMENTO ASFÁLTICO  MODIFICADO CON POLÍMEROS:Cemento asfáltico modificado con polímeros tipo 3</v>
          </cell>
          <cell r="E77" t="str">
            <v>3.6.4.1.5</v>
          </cell>
          <cell r="F77" t="str">
            <v>KG</v>
          </cell>
          <cell r="G77">
            <v>2163</v>
          </cell>
        </row>
        <row r="78">
          <cell r="A78" t="str">
            <v>414.4</v>
          </cell>
          <cell r="B78" t="str">
            <v>414-07</v>
          </cell>
          <cell r="D78" t="str">
            <v>SUMINISTRO DE CEMENTO ASFÁLTICO  MODIFICADO CON POLÍMEROS:Cemento asfáltico modificado con polímeros tipo 4</v>
          </cell>
          <cell r="E78" t="str">
            <v>3.6.4.1.6</v>
          </cell>
          <cell r="F78" t="str">
            <v>KG</v>
          </cell>
          <cell r="G78">
            <v>2244</v>
          </cell>
        </row>
        <row r="79">
          <cell r="A79" t="str">
            <v>414.5</v>
          </cell>
          <cell r="B79" t="str">
            <v>414-07</v>
          </cell>
          <cell r="D79" t="str">
            <v>SUMINISTRO DE CEMENTO ASFÁLTICO  MODIFICADO CON POLÍMEROS:Cemento asfáltico modificado con polímeros tipo 5</v>
          </cell>
          <cell r="F79" t="str">
            <v>KG</v>
          </cell>
          <cell r="G79">
            <v>2377</v>
          </cell>
        </row>
        <row r="80">
          <cell r="A80" t="str">
            <v xml:space="preserve">ARTICULO 415 - SUMINISTRO  DE  EMULSIÓN  ASFÁLTICA MODIFICADA  CON POLÍMEROS </v>
          </cell>
        </row>
        <row r="81">
          <cell r="A81" t="str">
            <v>415.1</v>
          </cell>
          <cell r="B81" t="str">
            <v>415-07</v>
          </cell>
          <cell r="D81" t="str">
            <v>SUMINISTRO  DE  EMULSIÓN  ASFÁLTICA MODIFICADA  CON POLÍMEROS:Emulsion asfáltica de rotura media modificada con polímeros CRMm</v>
          </cell>
          <cell r="E81" t="str">
            <v>3.6.4.2.5</v>
          </cell>
          <cell r="F81" t="str">
            <v>LT</v>
          </cell>
          <cell r="G81">
            <v>2660</v>
          </cell>
        </row>
        <row r="82">
          <cell r="A82" t="str">
            <v xml:space="preserve">ARTICULO 420 - RIEGO  DE  IMPRIMACIÓN </v>
          </cell>
        </row>
        <row r="83">
          <cell r="A83">
            <v>420.1</v>
          </cell>
          <cell r="B83" t="str">
            <v>420-07</v>
          </cell>
          <cell r="D83" t="str">
            <v>RIEGO DE IMPRIMACIÓN: Riego de imprimación con emulsión asfáltica</v>
          </cell>
          <cell r="E83" t="str">
            <v xml:space="preserve">3.6.4.3.1 </v>
          </cell>
          <cell r="F83" t="str">
            <v>M²</v>
          </cell>
          <cell r="G83">
            <v>2049</v>
          </cell>
        </row>
        <row r="84">
          <cell r="A84">
            <v>420.2</v>
          </cell>
          <cell r="B84" t="str">
            <v>420-07</v>
          </cell>
          <cell r="D84" t="str">
            <v>RIEGO DE IMPRIMACIÓN: Riego de imprimación con asfalto liquido</v>
          </cell>
          <cell r="E84" t="str">
            <v>3.6.4.3.2</v>
          </cell>
          <cell r="F84" t="str">
            <v>M²</v>
          </cell>
          <cell r="G84">
            <v>3060</v>
          </cell>
        </row>
        <row r="85">
          <cell r="A85" t="str">
            <v>ARTICULO 421 - RIEGO DE LIGA</v>
          </cell>
        </row>
        <row r="86">
          <cell r="A86">
            <v>421.1</v>
          </cell>
          <cell r="B86" t="str">
            <v>421-07</v>
          </cell>
          <cell r="D86" t="str">
            <v>RIEGO DE LIGA:  Riego de liga con emulsión asfáltica  CRR-1</v>
          </cell>
          <cell r="E86" t="str">
            <v>3.6.4.4.2</v>
          </cell>
          <cell r="F86" t="str">
            <v>M²</v>
          </cell>
          <cell r="G86">
            <v>1094</v>
          </cell>
        </row>
        <row r="87">
          <cell r="A87" t="str">
            <v>421.2</v>
          </cell>
          <cell r="B87" t="str">
            <v>421-07</v>
          </cell>
          <cell r="D87" t="str">
            <v xml:space="preserve"> RIEGO DE LIGA:Riego de liga con emulsión asfáltica CRR-2</v>
          </cell>
          <cell r="E87" t="str">
            <v>3.6.4.4.3</v>
          </cell>
          <cell r="F87" t="str">
            <v>M²</v>
          </cell>
          <cell r="G87">
            <v>1147</v>
          </cell>
        </row>
        <row r="88">
          <cell r="A88" t="str">
            <v>421.3</v>
          </cell>
          <cell r="B88" t="str">
            <v>421-07</v>
          </cell>
          <cell r="D88" t="str">
            <v xml:space="preserve"> RIEGO DE LIGA:Riego de liga con emulsión modificada con polímeros CRR-1M</v>
          </cell>
          <cell r="E88" t="str">
            <v>3.6.4.4.4</v>
          </cell>
          <cell r="F88" t="str">
            <v>M²</v>
          </cell>
          <cell r="G88">
            <v>1488</v>
          </cell>
        </row>
        <row r="89">
          <cell r="A89" t="str">
            <v>421.4</v>
          </cell>
          <cell r="B89" t="str">
            <v>421-07</v>
          </cell>
          <cell r="D89" t="str">
            <v xml:space="preserve"> RIEGO DE LIGA:Riego de liga con emulsión modificada con polímeros CRR-2M</v>
          </cell>
          <cell r="E89" t="str">
            <v>3.6.4.4.5</v>
          </cell>
          <cell r="F89" t="str">
            <v>M²</v>
          </cell>
          <cell r="G89">
            <v>1488</v>
          </cell>
        </row>
        <row r="90">
          <cell r="A90" t="str">
            <v xml:space="preserve">ARTICULO 430 - TRATAMIENTO SUPERFICIAL SIMPLE </v>
          </cell>
        </row>
        <row r="91">
          <cell r="A91" t="str">
            <v>430.1</v>
          </cell>
          <cell r="B91" t="str">
            <v>430-07</v>
          </cell>
          <cell r="D91" t="str">
            <v>TRATAMIENTO SUPERFICIAL SIMPLE :Tratamiento superficial simple con emulsión CRR-2</v>
          </cell>
          <cell r="E91" t="str">
            <v>3.6.4.5.1</v>
          </cell>
          <cell r="F91" t="str">
            <v>M²</v>
          </cell>
          <cell r="G91">
            <v>4780</v>
          </cell>
        </row>
        <row r="92">
          <cell r="A92" t="str">
            <v>430.2</v>
          </cell>
          <cell r="B92" t="str">
            <v>430-07</v>
          </cell>
          <cell r="D92" t="str">
            <v>TRATAMIENTO SUPERFICIAL SIMPLE :Tratamiento superficial simple con emulsión CRR-2M</v>
          </cell>
          <cell r="E92" t="str">
            <v>3.6.4.5.2</v>
          </cell>
          <cell r="F92" t="str">
            <v>M²</v>
          </cell>
          <cell r="G92">
            <v>5367</v>
          </cell>
        </row>
        <row r="93">
          <cell r="A93" t="str">
            <v>ARTICULO 431 - TRATAMIENTO SUPERFICIAL DOBLE</v>
          </cell>
        </row>
        <row r="94">
          <cell r="A94" t="str">
            <v>431.1</v>
          </cell>
          <cell r="B94" t="str">
            <v>431-07</v>
          </cell>
          <cell r="D94" t="str">
            <v>TRATAMIENTO SUPERFICIAL DOBLE:Tratamiento superficial doble con emulsión  CRR-2</v>
          </cell>
          <cell r="E94" t="str">
            <v>3.6.4.6.1</v>
          </cell>
          <cell r="F94" t="str">
            <v>M²</v>
          </cell>
          <cell r="G94">
            <v>9837</v>
          </cell>
        </row>
        <row r="95">
          <cell r="A95" t="str">
            <v>431.2</v>
          </cell>
          <cell r="B95" t="str">
            <v>431-07</v>
          </cell>
          <cell r="D95" t="str">
            <v>TRATAMIENTO SUPERFICIAL DOBLE:Tratamiento superficial doble con emulsión CRR-2M</v>
          </cell>
          <cell r="E95" t="str">
            <v>3.6.4.6.2</v>
          </cell>
          <cell r="F95" t="str">
            <v>M²</v>
          </cell>
          <cell r="G95">
            <v>10476</v>
          </cell>
        </row>
        <row r="96">
          <cell r="A96" t="str">
            <v xml:space="preserve">ARTICULO 432 - SELLO DE ARENA - ASFALTO </v>
          </cell>
        </row>
        <row r="97">
          <cell r="A97" t="str">
            <v>432.1</v>
          </cell>
          <cell r="B97" t="str">
            <v>432-07</v>
          </cell>
          <cell r="D97" t="str">
            <v>SELLO DE ARENA - ASFALTO :Sello de arena-asfalto con emulsión  CRR-2</v>
          </cell>
          <cell r="E97" t="str">
            <v>3.6.4.7.1</v>
          </cell>
          <cell r="F97" t="str">
            <v>M²</v>
          </cell>
          <cell r="G97">
            <v>3506</v>
          </cell>
        </row>
        <row r="98">
          <cell r="A98" t="str">
            <v>432.2</v>
          </cell>
          <cell r="B98" t="str">
            <v>432-07</v>
          </cell>
          <cell r="D98" t="str">
            <v>SELLO DE ARENA - ASFALTO :Sello de arna -asfalto con emulsión CRR-2m</v>
          </cell>
          <cell r="E98" t="str">
            <v>3.6.4.7.1</v>
          </cell>
          <cell r="F98" t="str">
            <v>M²</v>
          </cell>
          <cell r="G98">
            <v>5563</v>
          </cell>
        </row>
        <row r="99">
          <cell r="A99" t="str">
            <v>ARTICULO 433- LECHADA ASFÁLTICA</v>
          </cell>
        </row>
        <row r="100">
          <cell r="A100" t="str">
            <v>433.1</v>
          </cell>
          <cell r="B100" t="str">
            <v>433-07</v>
          </cell>
          <cell r="D100" t="str">
            <v>LECHADA ASFÁLTICA : Lechada asfáltica con emulsión CRL-1H LA-1</v>
          </cell>
          <cell r="E100" t="str">
            <v>3.6.4.8.1</v>
          </cell>
          <cell r="F100" t="str">
            <v>M²</v>
          </cell>
          <cell r="G100">
            <v>4538</v>
          </cell>
        </row>
        <row r="101">
          <cell r="A101" t="str">
            <v>433.2</v>
          </cell>
          <cell r="B101" t="str">
            <v>433-07</v>
          </cell>
          <cell r="D101" t="str">
            <v>LECHADA ASFÁLTICA : Lechada asfáltica con emulsión CRL-1H LA-2</v>
          </cell>
          <cell r="E101" t="str">
            <v>3.6.4.8.2</v>
          </cell>
          <cell r="F101" t="str">
            <v>M²</v>
          </cell>
          <cell r="G101">
            <v>7044</v>
          </cell>
        </row>
        <row r="102">
          <cell r="A102" t="str">
            <v>433.3</v>
          </cell>
          <cell r="B102" t="str">
            <v>433-07</v>
          </cell>
          <cell r="D102" t="str">
            <v>LECHADA ASFÁLTICA : Lechada asfáltica con emulsión CRL-1H LA-3</v>
          </cell>
          <cell r="E102" t="str">
            <v>3.6.4.8.3</v>
          </cell>
          <cell r="F102" t="str">
            <v>M²</v>
          </cell>
          <cell r="G102">
            <v>7552</v>
          </cell>
        </row>
        <row r="103">
          <cell r="A103" t="str">
            <v>433.4</v>
          </cell>
          <cell r="B103" t="str">
            <v>433-07</v>
          </cell>
          <cell r="D103" t="str">
            <v>LECHADA ASFÁLTICA : Lechada asfáltica con emulsión CRL-1H LA-4</v>
          </cell>
          <cell r="E103" t="str">
            <v>3.6.4.8.4</v>
          </cell>
          <cell r="F103" t="str">
            <v>M²</v>
          </cell>
          <cell r="G103">
            <v>8569</v>
          </cell>
        </row>
        <row r="104">
          <cell r="A104" t="str">
            <v>433.5</v>
          </cell>
          <cell r="B104" t="str">
            <v>433-07</v>
          </cell>
          <cell r="D104" t="str">
            <v>LECHADA ASFÁLTICA : Lechada asfáltica con emulsión CRL-1HM LA-1</v>
          </cell>
          <cell r="E104" t="str">
            <v>3.6.4.8.5</v>
          </cell>
          <cell r="F104" t="str">
            <v>M²</v>
          </cell>
          <cell r="G104">
            <v>5442</v>
          </cell>
        </row>
        <row r="105">
          <cell r="A105" t="str">
            <v>433.6</v>
          </cell>
          <cell r="B105" t="str">
            <v>433-07</v>
          </cell>
          <cell r="D105" t="str">
            <v>LECHADA ASFÁLTICA : Lechada asfáltica con emulsión CRL-1HM LA-2</v>
          </cell>
          <cell r="E105" t="str">
            <v>3.6.4.8.6</v>
          </cell>
          <cell r="F105" t="str">
            <v>M²</v>
          </cell>
          <cell r="G105">
            <v>8593</v>
          </cell>
        </row>
        <row r="106">
          <cell r="A106" t="str">
            <v>433.7</v>
          </cell>
          <cell r="B106" t="str">
            <v>433-07</v>
          </cell>
          <cell r="D106" t="str">
            <v>LECHADA ASFÁLTICA : Lechada asfáltica con emulsión CRL-1HM LA-3</v>
          </cell>
          <cell r="E106" t="str">
            <v>3.6.4.8.7</v>
          </cell>
          <cell r="F106" t="str">
            <v>M²</v>
          </cell>
          <cell r="G106">
            <v>9231</v>
          </cell>
        </row>
        <row r="107">
          <cell r="A107" t="str">
            <v>433.8</v>
          </cell>
          <cell r="B107" t="str">
            <v>433-07</v>
          </cell>
          <cell r="D107" t="str">
            <v>LECHADA ASFÁLTICA : Lechada asfáltica con emulsión CRL-1HM LA-4</v>
          </cell>
          <cell r="E107" t="str">
            <v>3.6.4.8.8</v>
          </cell>
          <cell r="F107" t="str">
            <v>M²</v>
          </cell>
          <cell r="G107">
            <v>10505</v>
          </cell>
        </row>
        <row r="108">
          <cell r="A108" t="str">
            <v>ARTICULO 440 - MEZCLA DENSA EN FRÍO</v>
          </cell>
        </row>
        <row r="109">
          <cell r="A109" t="str">
            <v>440.1</v>
          </cell>
          <cell r="B109" t="str">
            <v>440-07</v>
          </cell>
          <cell r="D109" t="str">
            <v>MEZCLA DENSA EN FRÍO.Mezcla densa en frío tipo MDF- 1</v>
          </cell>
          <cell r="E109" t="str">
            <v>3.6.4.9.1</v>
          </cell>
          <cell r="F109" t="str">
            <v>M³</v>
          </cell>
          <cell r="G109">
            <v>518888</v>
          </cell>
        </row>
        <row r="110">
          <cell r="A110" t="str">
            <v>440.2</v>
          </cell>
          <cell r="B110" t="str">
            <v>440-07</v>
          </cell>
          <cell r="D110" t="str">
            <v>MEZCLA DENSA EN FRÍO:Mezcla densa en frío tipo MDF- 2</v>
          </cell>
          <cell r="E110" t="str">
            <v>3.6.4.9.2</v>
          </cell>
          <cell r="F110" t="str">
            <v>M³</v>
          </cell>
          <cell r="G110">
            <v>527627</v>
          </cell>
        </row>
        <row r="111">
          <cell r="A111" t="str">
            <v>440.3</v>
          </cell>
          <cell r="B111" t="str">
            <v>440-07</v>
          </cell>
          <cell r="D111" t="str">
            <v>MEZCLA DENSA EN FRÍO:Mezcla densa en frío tipo MDF- 3</v>
          </cell>
          <cell r="E111" t="str">
            <v>3.6.4.9.3</v>
          </cell>
          <cell r="F111" t="str">
            <v>M³</v>
          </cell>
          <cell r="G111">
            <v>536539</v>
          </cell>
        </row>
        <row r="112">
          <cell r="A112" t="str">
            <v>440.4</v>
          </cell>
          <cell r="B112" t="str">
            <v>440-07</v>
          </cell>
          <cell r="D112" t="str">
            <v>MEZCLA DENSA EN FRÍO:Mezcla densa en frío para bacheo</v>
          </cell>
          <cell r="E112" t="str">
            <v>3.6.4.9.4</v>
          </cell>
          <cell r="F112" t="str">
            <v>M³</v>
          </cell>
          <cell r="G112">
            <v>534445</v>
          </cell>
        </row>
        <row r="113">
          <cell r="A113" t="str">
            <v>ARTICULO 441 - MEZCLA ABIERTA EN FRÍO</v>
          </cell>
        </row>
        <row r="114">
          <cell r="A114">
            <v>441.1</v>
          </cell>
          <cell r="B114" t="str">
            <v>441-07</v>
          </cell>
          <cell r="D114" t="str">
            <v xml:space="preserve"> MEZCLA ABIERTA EN FRÍO: Mezcla abierta en frío tipo MAF-1</v>
          </cell>
          <cell r="E114" t="str">
            <v>3.6.4.10.1</v>
          </cell>
          <cell r="F114" t="str">
            <v>M³</v>
          </cell>
          <cell r="G114">
            <v>480308</v>
          </cell>
        </row>
        <row r="115">
          <cell r="A115">
            <v>441.2</v>
          </cell>
          <cell r="B115" t="str">
            <v>441-07</v>
          </cell>
          <cell r="D115" t="str">
            <v>MEZCLA ABIERTA EN FRÍO: Mezcla abierta en frío tipo MAF-2</v>
          </cell>
          <cell r="E115" t="str">
            <v>3.6.4.10.2</v>
          </cell>
          <cell r="F115" t="str">
            <v>M³</v>
          </cell>
          <cell r="G115">
            <v>479698</v>
          </cell>
        </row>
        <row r="116">
          <cell r="A116">
            <v>441.3</v>
          </cell>
          <cell r="B116" t="str">
            <v>441-07</v>
          </cell>
          <cell r="D116" t="str">
            <v>MEZCLA ABIERTA EN FRÍO: Mezcla abierta en frío tipo MAF-3</v>
          </cell>
          <cell r="E116" t="str">
            <v>3.6.4.10.3</v>
          </cell>
          <cell r="F116" t="str">
            <v>M³</v>
          </cell>
          <cell r="G116">
            <v>479698</v>
          </cell>
        </row>
        <row r="117">
          <cell r="A117" t="str">
            <v>441.4</v>
          </cell>
          <cell r="B117" t="str">
            <v>441-07</v>
          </cell>
          <cell r="D117" t="str">
            <v>MEZCLA ABIERTA EN FRÍO: Mezcla abierta en frío para bacheo</v>
          </cell>
          <cell r="E117" t="str">
            <v>3.6.4.10.4</v>
          </cell>
          <cell r="F117" t="str">
            <v>M³</v>
          </cell>
          <cell r="G117">
            <v>496486</v>
          </cell>
        </row>
        <row r="118">
          <cell r="A118" t="str">
            <v xml:space="preserve">ARTICULO 450 - MEZCLAS ASFÁLTICAS EN CALIENTE (CONCRETO ASFÁLTICO Y MEZCLA DE ALTO MÓDULO) </v>
          </cell>
        </row>
        <row r="119">
          <cell r="A119">
            <v>450.1</v>
          </cell>
          <cell r="B119" t="str">
            <v>450-07</v>
          </cell>
          <cell r="D119" t="str">
            <v>MEZCLA ASFÁLTICA EN CALIENTE: Mezcla densa en caliente tipo MDC-1</v>
          </cell>
          <cell r="E119" t="str">
            <v>3.6.4.11.2</v>
          </cell>
          <cell r="F119" t="str">
            <v>M³</v>
          </cell>
          <cell r="G119">
            <v>592585</v>
          </cell>
        </row>
        <row r="120">
          <cell r="A120">
            <v>450.2</v>
          </cell>
          <cell r="B120" t="str">
            <v>450-07</v>
          </cell>
          <cell r="D120" t="str">
            <v>MEZCLA ASFÁLTICA EN CALIENTE: Mezcla densa en caliente tipo MDC-2</v>
          </cell>
          <cell r="E120" t="str">
            <v>3.6.4.11.3</v>
          </cell>
          <cell r="F120" t="str">
            <v>M³</v>
          </cell>
          <cell r="G120">
            <v>563245</v>
          </cell>
        </row>
        <row r="121">
          <cell r="A121">
            <v>450.3</v>
          </cell>
          <cell r="B121" t="str">
            <v>450-07</v>
          </cell>
          <cell r="D121" t="str">
            <v>MEZCLA ASFÁLTICA EN CALIENTE: Mezcla densa en caliente tipo MDC-3</v>
          </cell>
          <cell r="E121" t="str">
            <v>3.6.4.11.4</v>
          </cell>
          <cell r="F121" t="str">
            <v>M³</v>
          </cell>
          <cell r="G121">
            <v>563245</v>
          </cell>
        </row>
        <row r="122">
          <cell r="A122">
            <v>450.9</v>
          </cell>
          <cell r="B122" t="str">
            <v>450-07</v>
          </cell>
          <cell r="D122" t="str">
            <v>MEZCLA ASFÁLTICA EN CALIENTE:Mezcla densa tipo MDC-2 en caliente para bacheo</v>
          </cell>
          <cell r="E122" t="str">
            <v>3.6.4.11.5</v>
          </cell>
          <cell r="F122" t="str">
            <v>M³</v>
          </cell>
          <cell r="G122">
            <v>619858.16583333327</v>
          </cell>
        </row>
        <row r="123">
          <cell r="A123" t="str">
            <v>450.1.1</v>
          </cell>
          <cell r="B123" t="str">
            <v>450-07</v>
          </cell>
          <cell r="D123" t="str">
            <v>MEZCLAS ASFÁLTICAS EN CALIENTE:Mezcla densa en caliente tipo MDC-1 para capa de rodadura</v>
          </cell>
          <cell r="F123" t="str">
            <v>M³</v>
          </cell>
          <cell r="G123">
            <v>588170</v>
          </cell>
        </row>
        <row r="124">
          <cell r="A124" t="str">
            <v>450.1.2</v>
          </cell>
          <cell r="B124" t="str">
            <v>450-07</v>
          </cell>
          <cell r="D124" t="str">
            <v>MEZCLAS ASFÁLTICAS EN CALIENTE:Mezcla densa en caliente tipo MDC-1 para capa intermedia</v>
          </cell>
          <cell r="F124" t="str">
            <v>M³</v>
          </cell>
          <cell r="G124">
            <v>581737</v>
          </cell>
        </row>
        <row r="125">
          <cell r="A125" t="str">
            <v>ARTICULO 451 - MEZCLA ABIERTA EN CALIENTE</v>
          </cell>
        </row>
        <row r="126">
          <cell r="A126">
            <v>451.1</v>
          </cell>
          <cell r="B126" t="str">
            <v>451-07</v>
          </cell>
          <cell r="D126" t="str">
            <v xml:space="preserve"> MEZCLA ABIERTA EN CALIENTE: Mezcla abierta en caliente tipo  MAC-1</v>
          </cell>
          <cell r="E126" t="str">
            <v>3.6.4.12.1</v>
          </cell>
          <cell r="F126" t="str">
            <v>M³</v>
          </cell>
          <cell r="G126">
            <v>546003</v>
          </cell>
        </row>
        <row r="127">
          <cell r="A127">
            <v>451.2</v>
          </cell>
          <cell r="B127" t="str">
            <v>451-07</v>
          </cell>
          <cell r="D127" t="str">
            <v xml:space="preserve"> MEZCLA ABIERTA EN CALIENTE:Mezcla abierta en caliente tipo MAC-2</v>
          </cell>
          <cell r="E127" t="str">
            <v>3.6.4.12.2</v>
          </cell>
          <cell r="F127" t="str">
            <v>M³</v>
          </cell>
          <cell r="G127">
            <v>555527</v>
          </cell>
        </row>
        <row r="128">
          <cell r="A128">
            <v>451.3</v>
          </cell>
          <cell r="B128" t="str">
            <v>451-07</v>
          </cell>
          <cell r="D128" t="str">
            <v xml:space="preserve"> MEZCLA ABIERTA EN CALIENTE:Mezcla abierta en caliente tipo  MAC-3</v>
          </cell>
          <cell r="E128" t="str">
            <v>3.6.4.12.3</v>
          </cell>
          <cell r="F128" t="str">
            <v>M³</v>
          </cell>
          <cell r="G128">
            <v>565244</v>
          </cell>
        </row>
        <row r="129">
          <cell r="A129" t="str">
            <v>451.4</v>
          </cell>
          <cell r="B129" t="str">
            <v>451-07</v>
          </cell>
          <cell r="D129" t="str">
            <v xml:space="preserve"> MEZCLA ABIERTA EN CALIENTE:Mezcla abierta en caliente tipo MAC-3 para bacheo</v>
          </cell>
          <cell r="F129" t="str">
            <v>M³</v>
          </cell>
          <cell r="G129">
            <v>592709</v>
          </cell>
        </row>
        <row r="130">
          <cell r="A130" t="str">
            <v xml:space="preserve">ARTICULO 452 - MEZCLA DISCONTINUA EN CALIENTE PARA CAPA DE RODADURA (MICROAGLOMERADO EN CALIENTE) </v>
          </cell>
        </row>
        <row r="131">
          <cell r="A131">
            <v>452.1</v>
          </cell>
          <cell r="B131" t="str">
            <v>452-07</v>
          </cell>
          <cell r="D131" t="str">
            <v>MEZCLA DISCONTINUA EN CALIENTE PARA CAPA DE RODADURA: Mezcla discontinua en caliente tipo M-1</v>
          </cell>
          <cell r="E131" t="str">
            <v>3.6.4.13.1</v>
          </cell>
          <cell r="F131" t="str">
            <v>M³</v>
          </cell>
          <cell r="G131">
            <v>320238</v>
          </cell>
        </row>
        <row r="132">
          <cell r="A132">
            <v>452.2</v>
          </cell>
          <cell r="B132" t="str">
            <v>452-07</v>
          </cell>
          <cell r="D132" t="str">
            <v>MEZCLA DISCONTINUA EN CALIENTE PARA CAPA DE RODADURA:Mezcla discontinua en caliente tipo M-2</v>
          </cell>
          <cell r="E132" t="str">
            <v>3.6.4.13.2</v>
          </cell>
          <cell r="F132" t="str">
            <v>M³</v>
          </cell>
          <cell r="G132">
            <v>320238</v>
          </cell>
        </row>
        <row r="133">
          <cell r="A133">
            <v>452.3</v>
          </cell>
          <cell r="B133" t="str">
            <v>452-07</v>
          </cell>
          <cell r="D133" t="str">
            <v>MEZCLA DISCONTINUA EN CALIENTE PARA CAPA DE RODADURA:Mezcla discontinua en caliente tipo F-1</v>
          </cell>
          <cell r="E133" t="str">
            <v>3.6.4.13.7</v>
          </cell>
          <cell r="F133" t="str">
            <v>M³</v>
          </cell>
          <cell r="G133">
            <v>322789</v>
          </cell>
        </row>
        <row r="134">
          <cell r="A134">
            <v>452.4</v>
          </cell>
          <cell r="B134" t="str">
            <v>452-07</v>
          </cell>
          <cell r="D134" t="str">
            <v>MEZCLA DISCONTINUA EN CALIENTE PARA CAPA DE RODADURA:Mezcla discontinua en caliente tipo F-2</v>
          </cell>
          <cell r="E134" t="str">
            <v>3.6.4.13.8</v>
          </cell>
          <cell r="F134" t="str">
            <v>M³</v>
          </cell>
          <cell r="G134">
            <v>322789</v>
          </cell>
        </row>
        <row r="135">
          <cell r="A135" t="str">
            <v>ARTICULO 453 - MEZCLA DRENANTE</v>
          </cell>
        </row>
        <row r="136">
          <cell r="A136" t="str">
            <v>453.1</v>
          </cell>
          <cell r="B136" t="str">
            <v>453-07</v>
          </cell>
          <cell r="D136" t="str">
            <v>MEZCLA DRENANTE:Mezcla drenante</v>
          </cell>
          <cell r="F136" t="str">
            <v>M³</v>
          </cell>
          <cell r="G136">
            <v>197066</v>
          </cell>
        </row>
        <row r="137">
          <cell r="A137" t="str">
            <v xml:space="preserve">ARTICULO 460 - FRESADO DE PAVIMENTO ASFÁLTICO </v>
          </cell>
        </row>
        <row r="138">
          <cell r="A138">
            <v>460.1</v>
          </cell>
          <cell r="B138" t="str">
            <v>460-07</v>
          </cell>
          <cell r="D138" t="str">
            <v>FRESADO DE PAVIMENTO ASFÁLTICO: Fresado de pavimento asfáltico en espesor de 10cm.</v>
          </cell>
          <cell r="E138" t="str">
            <v>3.6.4.15.2</v>
          </cell>
          <cell r="F138" t="str">
            <v>M²</v>
          </cell>
          <cell r="G138">
            <v>3187</v>
          </cell>
        </row>
        <row r="139">
          <cell r="A139" t="str">
            <v>ARTICULO 461 - RECICLADO DE PAVIMENTO ASFÁLTICO EN FRÍO EN EL LUGAR EMPLEANDO LIGANTES BITUMINOSOS</v>
          </cell>
        </row>
        <row r="140">
          <cell r="A140" t="str">
            <v>461.1</v>
          </cell>
          <cell r="B140" t="str">
            <v>461-07</v>
          </cell>
          <cell r="D140" t="str">
            <v>RECICLADO DE PAVIMENTO ASFÁLTICO:Pavimento asfáltico reciclado en frío en el lugar con emulsión asfáltica</v>
          </cell>
          <cell r="E140" t="str">
            <v>3.6.4.16.1</v>
          </cell>
          <cell r="F140" t="str">
            <v>M³</v>
          </cell>
          <cell r="G140">
            <v>207937</v>
          </cell>
        </row>
        <row r="141">
          <cell r="A141" t="str">
            <v>461.2</v>
          </cell>
          <cell r="B141" t="str">
            <v>461-07</v>
          </cell>
          <cell r="D141" t="str">
            <v>RECICLADO DE PAVIMENTO ASFÁLTICO:Pavimento asfáltico reciclado en frío en el lugar con cemento asfáltico espumado</v>
          </cell>
          <cell r="E141" t="str">
            <v>3.6.4.16.2</v>
          </cell>
          <cell r="F141" t="str">
            <v>M³</v>
          </cell>
          <cell r="G141">
            <v>81912</v>
          </cell>
        </row>
        <row r="142">
          <cell r="A142" t="str">
            <v xml:space="preserve">ARTICULO 462 - RECICLADO DE PAVIMENTO ASFÁLTICO EN PLANTA Y EN CALIENTE </v>
          </cell>
        </row>
        <row r="143">
          <cell r="A143" t="str">
            <v>462.1.1</v>
          </cell>
          <cell r="B143" t="str">
            <v>462-07</v>
          </cell>
          <cell r="D143" t="str">
            <v>RECICLADO DE PAVIMENTO ASFÁLTICO EN PLANTA Y EN CALIENTE :Mezcla asfáltica reciclada en caliente del tipo MDC-2</v>
          </cell>
          <cell r="E143" t="str">
            <v>3.6.4.17.3</v>
          </cell>
          <cell r="F143" t="str">
            <v>M³</v>
          </cell>
          <cell r="G143">
            <v>101484</v>
          </cell>
        </row>
        <row r="144">
          <cell r="A144" t="str">
            <v>462.1.2</v>
          </cell>
          <cell r="B144" t="str">
            <v>462-07</v>
          </cell>
          <cell r="D144" t="str">
            <v>RECICLADO DE PAVIMENTO ASFÁLTICO EN PLANTA Y EN CALIENTE :Mezcla asfáltica reciclada en caliente del tipo para bacheo</v>
          </cell>
          <cell r="E144" t="str">
            <v>3.6.4.17.4</v>
          </cell>
          <cell r="F144" t="str">
            <v>M³</v>
          </cell>
          <cell r="G144">
            <v>112520</v>
          </cell>
        </row>
        <row r="145">
          <cell r="A145" t="str">
            <v>ARTICULO 464 - REHABILITACIÓN DE PAVIMENTOS ASFÁLTICOS CON GEOTEXTILES</v>
          </cell>
        </row>
        <row r="146">
          <cell r="A146">
            <v>464.1</v>
          </cell>
          <cell r="B146" t="str">
            <v>464-07</v>
          </cell>
          <cell r="D146" t="str">
            <v>REHABILITACIÓN DE PAVIMENTOS ASFÁLTICOS CON GEOTEXTL:Geotextil  para rehabilitación de pavimentos asfálticos</v>
          </cell>
          <cell r="F146" t="str">
            <v>M²</v>
          </cell>
          <cell r="G146">
            <v>6188</v>
          </cell>
        </row>
        <row r="147">
          <cell r="A147" t="str">
            <v>464.2</v>
          </cell>
          <cell r="B147" t="str">
            <v>464-07</v>
          </cell>
          <cell r="D147" t="str">
            <v>REHABILITACIÓN DE PAVIMENTOS ASFÁLTICOS CON GEOTEXTILES:Suministro de cemento asfáltico</v>
          </cell>
          <cell r="F147" t="str">
            <v>Kg</v>
          </cell>
          <cell r="G147">
            <v>2838</v>
          </cell>
        </row>
        <row r="148">
          <cell r="A148" t="str">
            <v>464.3</v>
          </cell>
          <cell r="B148" t="str">
            <v>464-07</v>
          </cell>
          <cell r="D148" t="str">
            <v>REHABILITACIÓN DE PAVIMENTOS ASFÁLTICOS CON GEOTEXTILES:Suministro de emulsión asfáltica convencional</v>
          </cell>
          <cell r="F148" t="str">
            <v>LT</v>
          </cell>
          <cell r="G148">
            <v>3442</v>
          </cell>
        </row>
        <row r="149">
          <cell r="A149" t="str">
            <v>464.4</v>
          </cell>
          <cell r="B149" t="str">
            <v>464-07</v>
          </cell>
          <cell r="D149" t="str">
            <v>REHABILITACIÓN DE PAVIMENTOS ASFÁLTICOS CON GEOTEXTILES:Suministro de emulsión asfáltica modificada con polimeros</v>
          </cell>
          <cell r="F149" t="str">
            <v>LT</v>
          </cell>
          <cell r="G149">
            <v>4547</v>
          </cell>
        </row>
        <row r="150">
          <cell r="A150" t="str">
            <v>ARTICULO 465 - EXCAVACIÓN PARA REPARACIÓN DE PAVIMENTO ASFÁLTICO EXISTENTE</v>
          </cell>
        </row>
        <row r="151">
          <cell r="A151">
            <v>465.1</v>
          </cell>
          <cell r="B151" t="str">
            <v>465-07</v>
          </cell>
          <cell r="D151" t="str">
            <v>EXCAVACIÓN PARA REPARACIÓN DE PAVIMENTO ASFÁLTICO EXISTENTE:Excavaciones para reparación de pavimento asfáltico existente</v>
          </cell>
          <cell r="E151" t="str">
            <v>3.6.2.1</v>
          </cell>
          <cell r="F151" t="str">
            <v>M³</v>
          </cell>
          <cell r="G151">
            <v>50529</v>
          </cell>
        </row>
        <row r="152">
          <cell r="A152" t="str">
            <v>ARTICULO 466 - SELLO DE GRIETAS EN PAVIMENTOS ASFALTICOS</v>
          </cell>
        </row>
        <row r="153">
          <cell r="A153">
            <v>466.1</v>
          </cell>
          <cell r="B153" t="str">
            <v>466-07</v>
          </cell>
          <cell r="D153" t="str">
            <v>SELLO DE GRIETAS EN PAVIMENTOS ASFALTICOS: sello de grietas en pavimentos asfalticos sin ruteo</v>
          </cell>
          <cell r="F153" t="str">
            <v>ML</v>
          </cell>
          <cell r="G153">
            <v>2161</v>
          </cell>
        </row>
        <row r="154">
          <cell r="A154">
            <v>466.2</v>
          </cell>
          <cell r="B154" t="str">
            <v>466-07</v>
          </cell>
          <cell r="D154" t="str">
            <v>SELLO DE GRIETAS EN PAVIMENTOS ASFALTICOS: sello de grietas en pavimentos asfalticos con ruteo</v>
          </cell>
          <cell r="F154" t="str">
            <v>ML</v>
          </cell>
          <cell r="G154">
            <v>2588</v>
          </cell>
        </row>
        <row r="155">
          <cell r="A155" t="str">
            <v>ARTICULO 500 - PAVIMENTO DE CONCRETO HIDRÁULICO</v>
          </cell>
        </row>
        <row r="156">
          <cell r="A156" t="str">
            <v>500.1</v>
          </cell>
          <cell r="B156" t="str">
            <v>500-07</v>
          </cell>
          <cell r="D156" t="str">
            <v>PAVIMENTO DE CONCRETO HIDRÁULICO:Pavimento de concreto hidráulico</v>
          </cell>
          <cell r="E156" t="str">
            <v>3.6.5.1</v>
          </cell>
          <cell r="F156" t="str">
            <v>M³</v>
          </cell>
          <cell r="G156">
            <v>657029</v>
          </cell>
        </row>
        <row r="157">
          <cell r="A157" t="str">
            <v>ARTICULO 510 - PAVIMENTO DE ADOQUINES DE CONCRETO</v>
          </cell>
        </row>
        <row r="158">
          <cell r="A158" t="str">
            <v>510.1</v>
          </cell>
          <cell r="B158" t="str">
            <v>510-07</v>
          </cell>
          <cell r="D158" t="str">
            <v>PAVIMENTO DE ADOQUINES DE CONCRETO:Pavimento de adoquines de concreto</v>
          </cell>
          <cell r="E158" t="str">
            <v>3.6.5.2</v>
          </cell>
          <cell r="F158" t="str">
            <v>M²</v>
          </cell>
          <cell r="G158">
            <v>73531</v>
          </cell>
        </row>
        <row r="159">
          <cell r="A159" t="str">
            <v>ARTICULO 600 - EXCAVACIONES  VARIAS</v>
          </cell>
        </row>
        <row r="160">
          <cell r="A160">
            <v>600.1</v>
          </cell>
          <cell r="B160" t="str">
            <v>600-07</v>
          </cell>
          <cell r="D160" t="str">
            <v>EXCAVACIONES VARIAS: Excavaciones varias sin clasificar</v>
          </cell>
          <cell r="E160" t="str">
            <v>3.6.6.1.9</v>
          </cell>
          <cell r="F160" t="str">
            <v>M³</v>
          </cell>
          <cell r="G160">
            <v>10502</v>
          </cell>
        </row>
        <row r="161">
          <cell r="A161">
            <v>600.20000000000005</v>
          </cell>
          <cell r="B161" t="str">
            <v>600-07</v>
          </cell>
          <cell r="D161" t="str">
            <v>EXCAVACIONES VARIAS: Excavaciones varias en roca en seco</v>
          </cell>
          <cell r="E161" t="str">
            <v>3.6.6.1.9</v>
          </cell>
          <cell r="F161" t="str">
            <v>M³</v>
          </cell>
          <cell r="G161">
            <v>80692</v>
          </cell>
        </row>
        <row r="162">
          <cell r="A162">
            <v>600.29999999999995</v>
          </cell>
          <cell r="B162" t="str">
            <v>600-07</v>
          </cell>
          <cell r="D162" t="str">
            <v>EXCAVACIONES VARIAS: Excavaciones varias en roca bajo agua</v>
          </cell>
          <cell r="E162" t="str">
            <v>3.6.6.1.9</v>
          </cell>
          <cell r="F162" t="str">
            <v>M³</v>
          </cell>
          <cell r="G162">
            <v>81425</v>
          </cell>
        </row>
        <row r="163">
          <cell r="A163">
            <v>600.4</v>
          </cell>
          <cell r="B163" t="str">
            <v>600-07</v>
          </cell>
          <cell r="D163" t="str">
            <v>EXCAVACIONES VARIAS: Excavaciones varias en material común en seco</v>
          </cell>
          <cell r="E163" t="str">
            <v xml:space="preserve">3.6.6.1.10  </v>
          </cell>
          <cell r="F163" t="str">
            <v>M³</v>
          </cell>
          <cell r="G163">
            <v>9809</v>
          </cell>
        </row>
        <row r="164">
          <cell r="A164">
            <v>600.5</v>
          </cell>
          <cell r="B164" t="str">
            <v>600-07</v>
          </cell>
          <cell r="D164" t="str">
            <v>EXCAVACIONES VARIAS: Excavaciones varias en material común bajo agua</v>
          </cell>
          <cell r="E164" t="str">
            <v>3.6.6.1.11</v>
          </cell>
          <cell r="F164" t="str">
            <v>M³</v>
          </cell>
          <cell r="G164">
            <v>15732</v>
          </cell>
        </row>
        <row r="165">
          <cell r="A165" t="str">
            <v>ARTICULO 610 - RELLENOS PARA ESTRUCTURAS</v>
          </cell>
        </row>
        <row r="166">
          <cell r="A166">
            <v>610.1</v>
          </cell>
          <cell r="B166" t="str">
            <v>610-07</v>
          </cell>
          <cell r="D166" t="str">
            <v>RELLENO PARA ESTRUCTURAS : Rellenos para estructuras</v>
          </cell>
          <cell r="E166" t="str">
            <v xml:space="preserve">3.6.6.2.1   </v>
          </cell>
          <cell r="F166" t="str">
            <v>M³</v>
          </cell>
          <cell r="G166">
            <v>45716</v>
          </cell>
        </row>
        <row r="167">
          <cell r="A167">
            <v>610.20000000000005</v>
          </cell>
          <cell r="B167" t="str">
            <v>610-07</v>
          </cell>
          <cell r="D167" t="str">
            <v>RELLENO PARA ESTRUCTURAS : Rellenos con material filtrante</v>
          </cell>
          <cell r="E167" t="str">
            <v>3.6.6.19.2</v>
          </cell>
          <cell r="F167" t="str">
            <v>M³</v>
          </cell>
          <cell r="G167">
            <v>109417</v>
          </cell>
        </row>
        <row r="168">
          <cell r="A168" t="str">
            <v>ARTICULO 620 - PILOTES PREFABRICADOS DE CONCRETO</v>
          </cell>
        </row>
        <row r="169">
          <cell r="A169" t="str">
            <v>620.1</v>
          </cell>
          <cell r="B169" t="str">
            <v>620-07</v>
          </cell>
          <cell r="D169" t="str">
            <v>PILOTES PREFABRICADOS DE CONCRETO:Pilotes prefabricados de concreto</v>
          </cell>
          <cell r="E169" t="str">
            <v>3.6.6.3.1</v>
          </cell>
          <cell r="F169" t="str">
            <v>M</v>
          </cell>
          <cell r="G169">
            <v>276234</v>
          </cell>
        </row>
        <row r="170">
          <cell r="A170" t="str">
            <v>620.2</v>
          </cell>
          <cell r="B170" t="str">
            <v>620-07</v>
          </cell>
          <cell r="D170" t="str">
            <v>PILOTES PREFABRICADOS DE CONCRETO:Extencion de pilotes prefabricados</v>
          </cell>
          <cell r="E170" t="str">
            <v>3.6.6.3.2</v>
          </cell>
          <cell r="F170" t="str">
            <v>M</v>
          </cell>
          <cell r="G170">
            <v>0</v>
          </cell>
        </row>
        <row r="171">
          <cell r="A171" t="str">
            <v>ARTICULO 621 - PILOTES  PREEXCAVADOS</v>
          </cell>
        </row>
        <row r="172">
          <cell r="A172" t="str">
            <v>621.1</v>
          </cell>
          <cell r="B172" t="str">
            <v>621-07</v>
          </cell>
          <cell r="D172" t="str">
            <v>PILOTES PREEXCAVADOS : Pilote de concreto fundido en situ, de diámetro 1,2m</v>
          </cell>
          <cell r="E172" t="str">
            <v>3.6.6.4.1</v>
          </cell>
          <cell r="F172" t="str">
            <v>ML</v>
          </cell>
          <cell r="G172">
            <v>1673790</v>
          </cell>
        </row>
        <row r="173">
          <cell r="A173" t="str">
            <v>621.2</v>
          </cell>
          <cell r="B173" t="str">
            <v>621-07</v>
          </cell>
          <cell r="D173" t="str">
            <v>PILOTES  PREEXCAVADOS:Base acampanada</v>
          </cell>
          <cell r="E173" t="str">
            <v>3.6.6.4.2</v>
          </cell>
          <cell r="F173" t="str">
            <v>M³</v>
          </cell>
          <cell r="G173">
            <v>1119913</v>
          </cell>
        </row>
        <row r="174">
          <cell r="A174" t="str">
            <v xml:space="preserve">ARTICULO 622 - TABLESTACADOS </v>
          </cell>
        </row>
        <row r="175">
          <cell r="A175" t="str">
            <v>622.1</v>
          </cell>
          <cell r="B175" t="str">
            <v>622-07</v>
          </cell>
          <cell r="D175" t="str">
            <v>TABLESTACADOS :Tablestacado de madera</v>
          </cell>
          <cell r="E175" t="str">
            <v>3.6.6.5.1</v>
          </cell>
          <cell r="F175" t="str">
            <v>M²</v>
          </cell>
          <cell r="G175">
            <v>68422</v>
          </cell>
        </row>
        <row r="176">
          <cell r="A176" t="str">
            <v>622.5</v>
          </cell>
          <cell r="B176" t="str">
            <v>622-07</v>
          </cell>
          <cell r="D176" t="str">
            <v>TABLESTACADOS :Corte del extremo superior del elemento</v>
          </cell>
          <cell r="E176" t="str">
            <v>3.6.6.5.5</v>
          </cell>
          <cell r="F176" t="str">
            <v>ML</v>
          </cell>
          <cell r="G176">
            <v>49768.30020948952</v>
          </cell>
        </row>
        <row r="177">
          <cell r="A177" t="str">
            <v xml:space="preserve">ARTICULO 623 - ANCLAJES </v>
          </cell>
        </row>
        <row r="178">
          <cell r="A178" t="str">
            <v>623.1</v>
          </cell>
          <cell r="B178" t="str">
            <v>623-07</v>
          </cell>
          <cell r="D178" t="str">
            <v>ANCLAJES :Anclaje tipo</v>
          </cell>
          <cell r="F178" t="str">
            <v>ML</v>
          </cell>
          <cell r="G178">
            <v>379806</v>
          </cell>
        </row>
        <row r="179">
          <cell r="A179" t="str">
            <v>623.2</v>
          </cell>
          <cell r="B179" t="str">
            <v>621-07</v>
          </cell>
          <cell r="D179" t="str">
            <v>ANCLAJES :Prueba de carga</v>
          </cell>
          <cell r="F179" t="str">
            <v>U</v>
          </cell>
          <cell r="G179">
            <v>107029701</v>
          </cell>
        </row>
        <row r="180">
          <cell r="A180" t="str">
            <v>ARTICULO 630 - CONCRETO ESTRUCTURAL</v>
          </cell>
        </row>
        <row r="181">
          <cell r="A181">
            <v>630.1</v>
          </cell>
          <cell r="B181" t="str">
            <v>630-07</v>
          </cell>
          <cell r="D181" t="str">
            <v>CONCRETO ESTRUCTURAL: Concreto clase A</v>
          </cell>
          <cell r="E181" t="str">
            <v>3.6.6.6.8</v>
          </cell>
          <cell r="F181" t="str">
            <v>M³</v>
          </cell>
          <cell r="G181">
            <v>929815</v>
          </cell>
        </row>
        <row r="182">
          <cell r="A182">
            <v>630.20000000000005</v>
          </cell>
          <cell r="B182" t="str">
            <v>630-07</v>
          </cell>
          <cell r="D182" t="str">
            <v>CONCRETO ESTRUCTURAL: Concreto clase B</v>
          </cell>
          <cell r="E182" t="str">
            <v>3.6.6.6.17</v>
          </cell>
          <cell r="F182" t="str">
            <v>M³</v>
          </cell>
          <cell r="G182">
            <v>897415</v>
          </cell>
        </row>
        <row r="183">
          <cell r="A183">
            <v>630.29999999999995</v>
          </cell>
          <cell r="B183" t="str">
            <v>630-07</v>
          </cell>
          <cell r="D183" t="str">
            <v>CONCRETO ESTRUCTURAL: Concreto clase C</v>
          </cell>
          <cell r="E183" t="str">
            <v xml:space="preserve"> 3.6.6.6.26</v>
          </cell>
          <cell r="F183" t="str">
            <v>M³</v>
          </cell>
          <cell r="G183">
            <v>567402</v>
          </cell>
        </row>
        <row r="184">
          <cell r="A184">
            <v>630.4</v>
          </cell>
          <cell r="B184" t="str">
            <v>630-07</v>
          </cell>
          <cell r="D184" t="str">
            <v>CONCRETO ESTRUCTURAL: Concreto clase  D</v>
          </cell>
          <cell r="E184" t="str">
            <v xml:space="preserve">3.6.6.6.35 </v>
          </cell>
          <cell r="F184" t="str">
            <v>M³</v>
          </cell>
          <cell r="G184">
            <v>510031</v>
          </cell>
        </row>
        <row r="185">
          <cell r="A185">
            <v>630.5</v>
          </cell>
          <cell r="B185" t="str">
            <v>630-07</v>
          </cell>
          <cell r="D185" t="str">
            <v>CONCRETO ESTRUCTURAL: Concreto clase E</v>
          </cell>
          <cell r="E185" t="str">
            <v>3.6.6.6.44</v>
          </cell>
          <cell r="F185" t="str">
            <v>M³</v>
          </cell>
          <cell r="G185">
            <v>497253</v>
          </cell>
        </row>
        <row r="186">
          <cell r="A186">
            <v>630.6</v>
          </cell>
          <cell r="B186" t="str">
            <v>630-07</v>
          </cell>
          <cell r="D186" t="str">
            <v>CONCRETO ESTRUCTURAL: Concreto clase  F</v>
          </cell>
          <cell r="E186" t="str">
            <v>3.6.6.6.46</v>
          </cell>
          <cell r="F186" t="str">
            <v>M³</v>
          </cell>
          <cell r="G186">
            <v>390439</v>
          </cell>
        </row>
        <row r="187">
          <cell r="A187">
            <v>630.70000000000005</v>
          </cell>
          <cell r="B187" t="str">
            <v>630-07</v>
          </cell>
          <cell r="D187" t="str">
            <v>CONCRETO ESTRUCTURAL: Concreto clase  G</v>
          </cell>
          <cell r="E187" t="str">
            <v>3.6.6.6.47</v>
          </cell>
          <cell r="F187" t="str">
            <v>M³</v>
          </cell>
          <cell r="G187">
            <v>386045</v>
          </cell>
        </row>
        <row r="188">
          <cell r="A188" t="str">
            <v xml:space="preserve">ARTICULO 631 - BARANDAS DE CONCRETO </v>
          </cell>
        </row>
        <row r="189">
          <cell r="A189" t="str">
            <v>632.1</v>
          </cell>
          <cell r="B189" t="str">
            <v>632-07</v>
          </cell>
          <cell r="D189" t="str">
            <v xml:space="preserve"> BARANDAS DE CONCRETO :Baranda de concreto</v>
          </cell>
          <cell r="F189" t="str">
            <v>ML</v>
          </cell>
          <cell r="G189">
            <v>257591</v>
          </cell>
        </row>
        <row r="190">
          <cell r="A190" t="str">
            <v xml:space="preserve">ARTICULO 640 - ACERO DE REFUERZO </v>
          </cell>
        </row>
        <row r="191">
          <cell r="A191">
            <v>640.1</v>
          </cell>
          <cell r="B191" t="str">
            <v>640-07</v>
          </cell>
          <cell r="D191" t="str">
            <v>ACERO DE REFUERZO : Acero de refuerzo  Fy 4200</v>
          </cell>
          <cell r="E191" t="str">
            <v xml:space="preserve">3.6.6.8.3 </v>
          </cell>
          <cell r="F191" t="str">
            <v>KG</v>
          </cell>
          <cell r="G191">
            <v>3583</v>
          </cell>
        </row>
        <row r="192">
          <cell r="A192">
            <v>640.20000000000005</v>
          </cell>
          <cell r="B192" t="str">
            <v>640-07</v>
          </cell>
          <cell r="D192" t="str">
            <v xml:space="preserve">ACERO DE REFUERZO:Malla de refuerzo  fy 4200 MPA  </v>
          </cell>
          <cell r="F192" t="str">
            <v>KG</v>
          </cell>
          <cell r="G192">
            <v>3755</v>
          </cell>
        </row>
        <row r="193">
          <cell r="A193" t="str">
            <v>ARTICULO 641 - ACERO DE PREESFUERZO</v>
          </cell>
        </row>
        <row r="194">
          <cell r="A194" t="str">
            <v>641.1</v>
          </cell>
          <cell r="B194" t="str">
            <v>641-07</v>
          </cell>
          <cell r="D194" t="str">
            <v>ACERO DE PREESFUERZO:Acero de preesfuerzo</v>
          </cell>
          <cell r="E194" t="str">
            <v>3.6.6.9.1</v>
          </cell>
          <cell r="F194" t="str">
            <v>TON-M</v>
          </cell>
          <cell r="G194">
            <v>1332</v>
          </cell>
        </row>
        <row r="195">
          <cell r="A195" t="str">
            <v xml:space="preserve">ARTICULO 642 - APOYOS Y SELLOS PARA JUNTAS DE PUENTES </v>
          </cell>
        </row>
        <row r="196">
          <cell r="A196">
            <v>642.1</v>
          </cell>
          <cell r="B196" t="str">
            <v>642-07</v>
          </cell>
          <cell r="D196" t="str">
            <v>APOYOS Y SELLOS PARA JUNTAS DE PUENTES :Apoyo elastomerico</v>
          </cell>
          <cell r="E196" t="str">
            <v>3.6.6.10.1</v>
          </cell>
          <cell r="F196" t="str">
            <v>U (DM3)</v>
          </cell>
          <cell r="G196">
            <v>347272</v>
          </cell>
        </row>
        <row r="197">
          <cell r="A197">
            <v>642.20000000000005</v>
          </cell>
          <cell r="B197" t="str">
            <v>642-07</v>
          </cell>
          <cell r="D197" t="str">
            <v>APOYOS Y SELLOS PARA JUNTAS DE PUENTES :Sello para juntas de puentes</v>
          </cell>
          <cell r="E197" t="str">
            <v>3.6.6.10.2</v>
          </cell>
          <cell r="F197" t="str">
            <v>ML</v>
          </cell>
          <cell r="G197">
            <v>42703</v>
          </cell>
        </row>
        <row r="198">
          <cell r="A198" t="str">
            <v>ARTICULO 650 - ESTRUCTURAS DE ACERO</v>
          </cell>
        </row>
        <row r="199">
          <cell r="A199" t="str">
            <v>650.1</v>
          </cell>
          <cell r="B199" t="str">
            <v>650-07</v>
          </cell>
          <cell r="D199" t="str">
            <v>ESTRUCTURAS DE ACERO: Diseño y fabricación de estructura metálica</v>
          </cell>
          <cell r="E199" t="str">
            <v>3.6.6.11.1</v>
          </cell>
          <cell r="F199" t="str">
            <v>KG</v>
          </cell>
          <cell r="G199">
            <v>0</v>
          </cell>
        </row>
        <row r="200">
          <cell r="A200" t="str">
            <v>650.2</v>
          </cell>
          <cell r="B200" t="str">
            <v>650-07</v>
          </cell>
          <cell r="D200" t="str">
            <v>ESTRUCTURAS DE ACERO: Fabricación de la estructura metálica</v>
          </cell>
          <cell r="E200" t="str">
            <v>3.6.6.11.2</v>
          </cell>
          <cell r="F200" t="str">
            <v>KG</v>
          </cell>
          <cell r="G200">
            <v>8294</v>
          </cell>
        </row>
        <row r="201">
          <cell r="A201" t="str">
            <v>650.3</v>
          </cell>
          <cell r="B201" t="str">
            <v>650-07</v>
          </cell>
          <cell r="D201" t="str">
            <v>ESTRUCTURAS DE ACERO: Transporte de la estructura metálica</v>
          </cell>
          <cell r="E201" t="str">
            <v>3.6.6.11.7</v>
          </cell>
          <cell r="F201" t="str">
            <v>KG</v>
          </cell>
          <cell r="G201">
            <v>261</v>
          </cell>
        </row>
        <row r="202">
          <cell r="A202">
            <v>650.4</v>
          </cell>
          <cell r="B202" t="str">
            <v>650-07</v>
          </cell>
          <cell r="D202" t="str">
            <v>ESTRUCTURAS DE ACERO: Montaje y pintura de estructura metálica</v>
          </cell>
          <cell r="E202" t="str">
            <v>3.6.6.11.6</v>
          </cell>
          <cell r="F202" t="str">
            <v>KG</v>
          </cell>
          <cell r="G202">
            <v>1398</v>
          </cell>
        </row>
        <row r="203">
          <cell r="A203" t="str">
            <v xml:space="preserve">ARTICULO 660 - TUBERÍA DE CONCRETO SIMPLE </v>
          </cell>
        </row>
        <row r="204">
          <cell r="A204" t="str">
            <v>660.1</v>
          </cell>
          <cell r="B204" t="str">
            <v>660-07</v>
          </cell>
          <cell r="D204" t="str">
            <v>TUBERÍA DE CONCRETO SIMPLE: Tubería de concreto simple de diámetro 450mm</v>
          </cell>
          <cell r="E204" t="str">
            <v>3.6.6.12.7</v>
          </cell>
          <cell r="F204" t="str">
            <v>ML</v>
          </cell>
          <cell r="G204">
            <v>262469</v>
          </cell>
        </row>
        <row r="205">
          <cell r="A205" t="str">
            <v>660.2</v>
          </cell>
          <cell r="B205" t="str">
            <v>660-07</v>
          </cell>
          <cell r="D205" t="str">
            <v>TUBERÍA DE CONCRETO SIMPLE: Tubería de concreto simple de diámetro 500mm</v>
          </cell>
          <cell r="E205" t="str">
            <v>3.6.6.12.8</v>
          </cell>
          <cell r="F205" t="str">
            <v>ML</v>
          </cell>
          <cell r="G205">
            <v>401717</v>
          </cell>
        </row>
        <row r="206">
          <cell r="A206" t="str">
            <v>660.3</v>
          </cell>
          <cell r="B206" t="str">
            <v>660-07</v>
          </cell>
          <cell r="D206" t="str">
            <v>TUBERÍA DE CONCRETO SIMPLE: Tubería de concreto simple de diámetro 600mm</v>
          </cell>
          <cell r="E206" t="str">
            <v>3.6.6.12.9</v>
          </cell>
          <cell r="F206" t="str">
            <v>ML</v>
          </cell>
          <cell r="G206">
            <v>342900</v>
          </cell>
        </row>
        <row r="207">
          <cell r="A207" t="str">
            <v xml:space="preserve">ARTICULO 661 - TUBERÍA DE CONCRETO REFORZADO </v>
          </cell>
        </row>
        <row r="208">
          <cell r="A208">
            <v>661.1</v>
          </cell>
          <cell r="B208" t="str">
            <v>661-07</v>
          </cell>
          <cell r="D208" t="str">
            <v>TUBERÍA DE CONCRETO REFORZADO:Tuberia de concreto reforzado de 900mm de diámetro interior</v>
          </cell>
          <cell r="E208" t="str">
            <v>3.6.6.13.1</v>
          </cell>
          <cell r="F208" t="str">
            <v>ML</v>
          </cell>
          <cell r="G208">
            <v>586574</v>
          </cell>
        </row>
        <row r="209">
          <cell r="A209" t="str">
            <v>661,1,1</v>
          </cell>
          <cell r="B209" t="str">
            <v>661-07</v>
          </cell>
          <cell r="D209" t="str">
            <v>TUBERÍA DE CONCRETO REFORZADO:Tuberia de concreto reforzado de 900mm de diámetro interior ( TIPO 2)</v>
          </cell>
          <cell r="F209" t="str">
            <v>ML</v>
          </cell>
          <cell r="G209">
            <v>481120</v>
          </cell>
        </row>
        <row r="210">
          <cell r="A210" t="str">
            <v>661,1,2</v>
          </cell>
          <cell r="B210" t="str">
            <v>661-07</v>
          </cell>
          <cell r="D210" t="str">
            <v>TUBERÍA DE CONCRETO REFORZADO:Tuberia de concreto reforzado de 900mm de diámetro interior (HECHO EN OBRA)</v>
          </cell>
          <cell r="F210" t="str">
            <v>ML</v>
          </cell>
          <cell r="G210">
            <v>299285</v>
          </cell>
        </row>
        <row r="211">
          <cell r="A211" t="str">
            <v>ARTICULO 662 - TUBERÍA METÁLICA CORRUGADA</v>
          </cell>
        </row>
        <row r="212">
          <cell r="A212" t="str">
            <v>662.1</v>
          </cell>
          <cell r="B212" t="str">
            <v>662-07</v>
          </cell>
          <cell r="D212" t="str">
            <v>TUBERÍA METÁLICA CORRUGADA:Tuberia corrugada de acero galvanizado</v>
          </cell>
          <cell r="E212" t="str">
            <v>3.3.14.19.1</v>
          </cell>
          <cell r="F212" t="str">
            <v>ML</v>
          </cell>
          <cell r="G212">
            <v>446511</v>
          </cell>
        </row>
        <row r="213">
          <cell r="A213" t="str">
            <v>ARTICULO 670 - DISIPADORES DE ENERGÍA Y SEDIMENTADORES</v>
          </cell>
        </row>
        <row r="214">
          <cell r="A214">
            <v>670.1</v>
          </cell>
          <cell r="B214" t="str">
            <v>670-07</v>
          </cell>
          <cell r="D214" t="str">
            <v>DISIPADORES DE ENERGIA Y SEDIMENTADORES :En gaviones</v>
          </cell>
          <cell r="E214" t="str">
            <v>3.6.6.15.2</v>
          </cell>
          <cell r="F214" t="str">
            <v>M³</v>
          </cell>
          <cell r="G214">
            <v>289136</v>
          </cell>
        </row>
        <row r="215">
          <cell r="A215">
            <v>670.2</v>
          </cell>
          <cell r="B215" t="str">
            <v>670-07</v>
          </cell>
          <cell r="D215" t="str">
            <v>DISIPADORES DE ENERGÍA Y SEDIMENTADORES : En concreto ciclópeo</v>
          </cell>
          <cell r="E215" t="str">
            <v>3.6.6.15.2</v>
          </cell>
          <cell r="F215" t="str">
            <v>M³</v>
          </cell>
          <cell r="G215">
            <v>408917</v>
          </cell>
        </row>
        <row r="216">
          <cell r="A216" t="str">
            <v xml:space="preserve">ARTICULO 671 - CUNETAS REVESTIDAS EN CONCRETO </v>
          </cell>
        </row>
        <row r="217">
          <cell r="A217">
            <v>671.1</v>
          </cell>
          <cell r="B217" t="str">
            <v>671-07</v>
          </cell>
          <cell r="D217" t="str">
            <v>CUNETAS REVESTIDAS EN CONCRETO: Cuneta de concreto fundida en el lugar</v>
          </cell>
          <cell r="E217" t="str">
            <v>3.6.6.16.1</v>
          </cell>
          <cell r="F217" t="str">
            <v>M³</v>
          </cell>
          <cell r="G217">
            <v>489095</v>
          </cell>
        </row>
        <row r="218">
          <cell r="A218" t="str">
            <v xml:space="preserve">ARTICULO 672 - BORDILLOS DE CONCRETO </v>
          </cell>
        </row>
        <row r="219">
          <cell r="A219">
            <v>672.1</v>
          </cell>
          <cell r="B219">
            <v>672.07</v>
          </cell>
          <cell r="D219" t="str">
            <v>BORDILLOS DE CONCRETO :Bordillos</v>
          </cell>
          <cell r="E219" t="str">
            <v>3.6.6.17</v>
          </cell>
          <cell r="F219" t="str">
            <v>ML</v>
          </cell>
          <cell r="G219">
            <v>66372</v>
          </cell>
        </row>
        <row r="220">
          <cell r="A220" t="str">
            <v>ARTICULO 673 - SUBDRENES CON GEOTEXTIL Y MATERIAL GRANULAR</v>
          </cell>
        </row>
        <row r="221">
          <cell r="A221">
            <v>673.1</v>
          </cell>
          <cell r="B221" t="str">
            <v>673-07</v>
          </cell>
          <cell r="D221" t="str">
            <v>SUBDRENES CON GEOTEXTIL Y MATERIAL GRANULAR: Material granular filtrante</v>
          </cell>
          <cell r="E221" t="str">
            <v>3.6.6.19.2</v>
          </cell>
          <cell r="F221" t="str">
            <v>M³</v>
          </cell>
          <cell r="G221">
            <v>94072</v>
          </cell>
        </row>
        <row r="222">
          <cell r="A222">
            <v>673.2</v>
          </cell>
          <cell r="B222" t="str">
            <v>673-07</v>
          </cell>
          <cell r="D222" t="str">
            <v>SUBDRENES CON GEOTEXTIL Y MATERIAL GRANULAR: Geotextil</v>
          </cell>
          <cell r="E222" t="str">
            <v>3.6.8.1.2</v>
          </cell>
          <cell r="F222" t="str">
            <v>M²</v>
          </cell>
          <cell r="G222">
            <v>7854</v>
          </cell>
        </row>
        <row r="223">
          <cell r="A223">
            <v>673.3</v>
          </cell>
          <cell r="B223" t="str">
            <v>673-07</v>
          </cell>
          <cell r="D223" t="str">
            <v>SUBDRENES CON GEOTEXTIL Y MATERIAL GRANULAR: Material de cobertura</v>
          </cell>
          <cell r="E223" t="str">
            <v>3.6.8.1.2</v>
          </cell>
          <cell r="F223" t="str">
            <v>M³</v>
          </cell>
          <cell r="G223">
            <v>35073</v>
          </cell>
        </row>
        <row r="224">
          <cell r="A224" t="str">
            <v>ARTICULO 674 - DRENES HORIZONTALES EN TALUDES</v>
          </cell>
        </row>
        <row r="225">
          <cell r="A225">
            <v>674.1</v>
          </cell>
          <cell r="B225" t="str">
            <v>674-07</v>
          </cell>
          <cell r="D225" t="str">
            <v>DRENES HORIZONTALES EN TALUDES.Dren horizontal de longitud menor o igual a diez (10) metros</v>
          </cell>
          <cell r="F225" t="str">
            <v>ML</v>
          </cell>
          <cell r="G225">
            <v>139615</v>
          </cell>
        </row>
        <row r="226">
          <cell r="A226" t="str">
            <v>674.2</v>
          </cell>
          <cell r="B226" t="str">
            <v>674-07</v>
          </cell>
          <cell r="D226" t="str">
            <v>DRENES HORIZONTALES EN TALUDES:Dren horizontal de longitud mayor a diez (10) metros</v>
          </cell>
          <cell r="F226" t="str">
            <v>ML</v>
          </cell>
          <cell r="G226">
            <v>139615</v>
          </cell>
        </row>
        <row r="227">
          <cell r="A227" t="str">
            <v>ARTICULO 680 - TIERRA ARMADA</v>
          </cell>
        </row>
        <row r="228">
          <cell r="A228" t="str">
            <v>680.1</v>
          </cell>
          <cell r="B228" t="str">
            <v>680-07</v>
          </cell>
          <cell r="D228" t="str">
            <v>TIERRA ARMADA:Escamas en concreto</v>
          </cell>
          <cell r="E228" t="str">
            <v>3.6.6.20.1</v>
          </cell>
          <cell r="F228" t="str">
            <v>M²</v>
          </cell>
          <cell r="G228">
            <v>221116</v>
          </cell>
        </row>
        <row r="229">
          <cell r="A229" t="str">
            <v>680.2</v>
          </cell>
          <cell r="B229" t="str">
            <v>680-07</v>
          </cell>
          <cell r="D229" t="str">
            <v>TIERRA ARMADA:Armadura galvanizada</v>
          </cell>
          <cell r="E229" t="str">
            <v>3.6.6.20.2</v>
          </cell>
          <cell r="F229" t="str">
            <v>ML</v>
          </cell>
        </row>
        <row r="230">
          <cell r="A230" t="str">
            <v>680.3</v>
          </cell>
          <cell r="B230" t="str">
            <v>680-07</v>
          </cell>
          <cell r="D230" t="str">
            <v>TIERRA ARMADA:Relleno granular para tierra armada</v>
          </cell>
          <cell r="E230" t="str">
            <v>3.6.6.20.3</v>
          </cell>
          <cell r="F230" t="str">
            <v>M³</v>
          </cell>
          <cell r="G230">
            <v>125054</v>
          </cell>
        </row>
        <row r="231">
          <cell r="A231" t="str">
            <v>ARTICULO 681 - GAVIÓN</v>
          </cell>
        </row>
        <row r="232">
          <cell r="A232">
            <v>681.1</v>
          </cell>
          <cell r="B232" t="str">
            <v>681-07</v>
          </cell>
          <cell r="D232" t="str">
            <v>GAVIÓN:Gaviones</v>
          </cell>
          <cell r="E232" t="str">
            <v xml:space="preserve">3.6.6.21.1  </v>
          </cell>
          <cell r="F232" t="str">
            <v>M³</v>
          </cell>
          <cell r="G232">
            <v>207513</v>
          </cell>
        </row>
        <row r="233">
          <cell r="A233" t="str">
            <v>ARTICULO 682 - COLCHOGAVIONES</v>
          </cell>
        </row>
        <row r="234">
          <cell r="A234" t="str">
            <v>682.1</v>
          </cell>
          <cell r="B234" t="str">
            <v>682-07</v>
          </cell>
          <cell r="D234" t="str">
            <v>COLCHOGAVIONES:Colchogavion</v>
          </cell>
          <cell r="E234" t="str">
            <v>3.2.7.5.3</v>
          </cell>
          <cell r="F234" t="str">
            <v>M³</v>
          </cell>
          <cell r="G234">
            <v>227476</v>
          </cell>
        </row>
        <row r="235">
          <cell r="A235" t="str">
            <v>ARTICULO 690 - IMPERMEABILIZACIÓN DE ESTRUCTURAS</v>
          </cell>
        </row>
        <row r="236">
          <cell r="A236" t="str">
            <v>690.1</v>
          </cell>
          <cell r="B236" t="str">
            <v>690-07</v>
          </cell>
          <cell r="D236" t="str">
            <v xml:space="preserve"> IMPERMEABILIZACIÓN DE ESTRUCTURAS:Impermeabilizacion de estructuras</v>
          </cell>
          <cell r="F236" t="str">
            <v>M²</v>
          </cell>
          <cell r="G236">
            <v>18156</v>
          </cell>
        </row>
        <row r="237">
          <cell r="A237" t="str">
            <v>ARTICULO 700 - LÍNEAS DE DEMARCACIÓN Y MARCAS VIALES</v>
          </cell>
        </row>
        <row r="238">
          <cell r="A238">
            <v>700.1</v>
          </cell>
          <cell r="B238" t="str">
            <v>700-07</v>
          </cell>
          <cell r="D238" t="str">
            <v>LÍNEA DE DEMARCACIÓN Y MARCAS VIALES: Línea de demarcación con pintura en frío</v>
          </cell>
          <cell r="E238" t="str">
            <v>3.6.7.1.1</v>
          </cell>
          <cell r="F238" t="str">
            <v>ML</v>
          </cell>
          <cell r="G238">
            <v>1532</v>
          </cell>
        </row>
        <row r="239">
          <cell r="A239">
            <v>700.2</v>
          </cell>
          <cell r="B239" t="str">
            <v>700-07</v>
          </cell>
          <cell r="D239" t="str">
            <v>LÍNEA DE DEMARCACIÓN Y MARCAS VIALES: Línea de demarcación con resina termoplastica</v>
          </cell>
          <cell r="E239" t="str">
            <v>3.6.7.1</v>
          </cell>
          <cell r="F239" t="str">
            <v>ML</v>
          </cell>
          <cell r="G239">
            <v>4092</v>
          </cell>
        </row>
        <row r="240">
          <cell r="A240">
            <v>700.3</v>
          </cell>
          <cell r="B240" t="str">
            <v>700-07</v>
          </cell>
          <cell r="D240" t="str">
            <v>LÍNEA DE DEMARCACIÓN Y MARCAS VIALES: Marca vial con pintura en frío</v>
          </cell>
          <cell r="F240" t="str">
            <v>M²</v>
          </cell>
          <cell r="G240">
            <v>23037</v>
          </cell>
        </row>
        <row r="241">
          <cell r="A241">
            <v>700.4</v>
          </cell>
          <cell r="B241" t="str">
            <v>700-07</v>
          </cell>
          <cell r="D241" t="str">
            <v>LÍNEA DE DEMARCACIÓN Y MARCAS VIALES: Marca vial con resina termoplastica</v>
          </cell>
          <cell r="E241" t="str">
            <v>3.6.7.1.6</v>
          </cell>
          <cell r="F241" t="str">
            <v>M²</v>
          </cell>
          <cell r="G241">
            <v>40035</v>
          </cell>
        </row>
        <row r="242">
          <cell r="A242" t="str">
            <v xml:space="preserve">ARTICULO 701 - TACHAS REFLECTIVAS </v>
          </cell>
        </row>
        <row r="243">
          <cell r="A243">
            <v>701.1</v>
          </cell>
          <cell r="B243" t="str">
            <v>701-07</v>
          </cell>
          <cell r="D243" t="str">
            <v>TACHAS REFLECTIVAS :Tachas reflectivas</v>
          </cell>
          <cell r="E243" t="str">
            <v>3.6.7.2.1</v>
          </cell>
          <cell r="F243" t="str">
            <v>U</v>
          </cell>
          <cell r="G243">
            <v>11500</v>
          </cell>
        </row>
        <row r="244">
          <cell r="A244" t="str">
            <v>701P</v>
          </cell>
          <cell r="D244" t="str">
            <v>ESTOPEROLES</v>
          </cell>
          <cell r="F244" t="str">
            <v>U</v>
          </cell>
          <cell r="G244">
            <v>6545</v>
          </cell>
        </row>
        <row r="245">
          <cell r="A245" t="str">
            <v>ARTICULO 710 - SEÑALES VERTICALES DE TRÁNSITO</v>
          </cell>
        </row>
        <row r="246">
          <cell r="A246" t="str">
            <v>710.1</v>
          </cell>
          <cell r="B246" t="str">
            <v>710-07</v>
          </cell>
          <cell r="D246" t="str">
            <v>SEÑALES VERTICALES DE TRÁNSITO:Señal vertical de transito tipo 1(0.75x0.75 m)</v>
          </cell>
          <cell r="E246" t="str">
            <v>3.6.7.3.13</v>
          </cell>
          <cell r="F246" t="str">
            <v>UN</v>
          </cell>
          <cell r="G246">
            <v>309824</v>
          </cell>
        </row>
        <row r="247">
          <cell r="A247" t="str">
            <v>710.1.1</v>
          </cell>
          <cell r="B247" t="str">
            <v>710-07</v>
          </cell>
          <cell r="D247" t="str">
            <v>SEÑALES VERTICALES DE TRANSITO :Señal vertical de transito tipo 1 (0,9*0,9 m)</v>
          </cell>
          <cell r="E247" t="str">
            <v>3.6.7.3.39</v>
          </cell>
          <cell r="F247" t="str">
            <v>UN</v>
          </cell>
          <cell r="G247">
            <v>342673</v>
          </cell>
        </row>
        <row r="248">
          <cell r="A248" t="str">
            <v>710.2</v>
          </cell>
          <cell r="B248" t="str">
            <v>710-07</v>
          </cell>
          <cell r="D248" t="str">
            <v>SEÑALES VERTICALES DE TRÁNSITO:Señal vertical de transito tipo 2 (1.20x0.40 m)</v>
          </cell>
          <cell r="E248" t="str">
            <v>3.6.7.3</v>
          </cell>
          <cell r="F248" t="str">
            <v>M²</v>
          </cell>
          <cell r="G248">
            <v>299522</v>
          </cell>
        </row>
        <row r="249">
          <cell r="A249" t="str">
            <v>710.1.3</v>
          </cell>
          <cell r="B249" t="str">
            <v>710-07</v>
          </cell>
          <cell r="D249" t="str">
            <v>SEÑALES VERTICALES DE TRÁNSITO:Señal vertical de transito grupo 3 (2.40*0.30 m)</v>
          </cell>
          <cell r="F249" t="str">
            <v>UN</v>
          </cell>
          <cell r="G249">
            <v>364237</v>
          </cell>
        </row>
        <row r="250">
          <cell r="A250" t="str">
            <v>710.1.4</v>
          </cell>
          <cell r="B250" t="str">
            <v>710-07</v>
          </cell>
          <cell r="D250" t="str">
            <v>SEÑALES VERTICALES DE TRÁNSITO:Señal vertical de transito grupo 4 (Delineadores de curva)</v>
          </cell>
          <cell r="F250" t="str">
            <v>UN</v>
          </cell>
          <cell r="G250">
            <v>247237</v>
          </cell>
        </row>
        <row r="251">
          <cell r="A251" t="str">
            <v>710.1.5</v>
          </cell>
          <cell r="B251" t="str">
            <v>710-07</v>
          </cell>
          <cell r="D251" t="str">
            <v>SEÑALES VERTICALES DE TRÁNSITO:Señal vertical de transito grupo 5 (Informativas)</v>
          </cell>
          <cell r="F251" t="str">
            <v>UN</v>
          </cell>
          <cell r="G251">
            <v>550394</v>
          </cell>
        </row>
        <row r="252">
          <cell r="A252" t="str">
            <v xml:space="preserve">ARTICULO 720 - POSTES DE REFERENCIA </v>
          </cell>
        </row>
        <row r="253">
          <cell r="A253" t="str">
            <v>720.1</v>
          </cell>
          <cell r="B253" t="str">
            <v>720-07</v>
          </cell>
          <cell r="D253" t="str">
            <v>POSTES DE REFERENCIA :Postes de kilometraje</v>
          </cell>
          <cell r="E253" t="str">
            <v>3.6.7.4.1</v>
          </cell>
          <cell r="F253" t="str">
            <v>U</v>
          </cell>
          <cell r="G253">
            <v>122984</v>
          </cell>
        </row>
        <row r="254">
          <cell r="A254" t="str">
            <v>ARTICULO 730 - DEFENSAS METÁLICAS</v>
          </cell>
        </row>
        <row r="255">
          <cell r="A255" t="str">
            <v>730.1</v>
          </cell>
          <cell r="B255" t="str">
            <v>730-07</v>
          </cell>
          <cell r="D255" t="str">
            <v>DEFENSAS METÁLICAS:Defensas metálicas</v>
          </cell>
          <cell r="E255" t="str">
            <v>3.6.7.5.1</v>
          </cell>
          <cell r="F255" t="str">
            <v>ML</v>
          </cell>
          <cell r="G255">
            <v>116247</v>
          </cell>
        </row>
        <row r="256">
          <cell r="A256" t="str">
            <v>730.2</v>
          </cell>
          <cell r="B256" t="str">
            <v>730-07</v>
          </cell>
          <cell r="D256" t="str">
            <v>DEFENSAS METÁLICAS:Seccion final</v>
          </cell>
          <cell r="E256" t="str">
            <v>3.6.7.5.2</v>
          </cell>
          <cell r="F256" t="str">
            <v>UN</v>
          </cell>
          <cell r="G256">
            <v>53983</v>
          </cell>
        </row>
        <row r="257">
          <cell r="A257" t="str">
            <v>730.3</v>
          </cell>
          <cell r="B257" t="str">
            <v>730-07</v>
          </cell>
          <cell r="D257" t="str">
            <v>DEFENSAS METÁLICAS:Seccion de tope</v>
          </cell>
          <cell r="E257" t="str">
            <v>3.6.7.5.3</v>
          </cell>
          <cell r="F257" t="str">
            <v>UN</v>
          </cell>
          <cell r="G257">
            <v>53983</v>
          </cell>
        </row>
        <row r="258">
          <cell r="A258" t="str">
            <v>ARTICULO 740 - CAPTAFAROS</v>
          </cell>
        </row>
        <row r="259">
          <cell r="A259">
            <v>740.1</v>
          </cell>
          <cell r="B259" t="str">
            <v>740-07</v>
          </cell>
          <cell r="D259" t="str">
            <v>CAPTAFAROS:Captafaros</v>
          </cell>
          <cell r="E259" t="str">
            <v>3.6.7.6.1</v>
          </cell>
          <cell r="F259" t="str">
            <v>U</v>
          </cell>
          <cell r="G259">
            <v>14380</v>
          </cell>
        </row>
        <row r="260">
          <cell r="A260" t="str">
            <v xml:space="preserve">ARTICULO 800 - CERCAS DE ALAMBRE </v>
          </cell>
        </row>
        <row r="261">
          <cell r="A261" t="str">
            <v>800.1</v>
          </cell>
          <cell r="B261" t="str">
            <v>800-07</v>
          </cell>
          <cell r="D261" t="str">
            <v>CERCAS DE ALAMBRE : Cerca de alambre de púas con postes de madera</v>
          </cell>
          <cell r="E261" t="str">
            <v>3.6.9.1.4</v>
          </cell>
          <cell r="F261" t="str">
            <v>ML</v>
          </cell>
          <cell r="G261">
            <v>10742</v>
          </cell>
        </row>
        <row r="262">
          <cell r="A262" t="str">
            <v>800.2</v>
          </cell>
          <cell r="B262" t="str">
            <v>800-07</v>
          </cell>
          <cell r="D262" t="str">
            <v>CERCAS DE ALAMBRE : Cerca de alambre de púas con postes de concreto</v>
          </cell>
          <cell r="E262" t="str">
            <v>3.6.9.1.10</v>
          </cell>
          <cell r="F262" t="str">
            <v>ML</v>
          </cell>
          <cell r="G262">
            <v>17966</v>
          </cell>
        </row>
        <row r="263">
          <cell r="A263" t="str">
            <v>800.3</v>
          </cell>
          <cell r="B263" t="str">
            <v>800-07</v>
          </cell>
          <cell r="D263" t="str">
            <v>CERCAS DE ALAMBRE : Cercas de malla con postes de madera</v>
          </cell>
          <cell r="E263" t="str">
            <v>3.6.9.1.6</v>
          </cell>
          <cell r="F263" t="str">
            <v>ML</v>
          </cell>
          <cell r="G263">
            <v>39037</v>
          </cell>
        </row>
        <row r="264">
          <cell r="A264" t="str">
            <v>800.4</v>
          </cell>
          <cell r="B264" t="str">
            <v>800-07</v>
          </cell>
          <cell r="D264" t="str">
            <v>CERCAS DE ALAMBRE : Cercas de malla con postes de concreto</v>
          </cell>
          <cell r="E264" t="str">
            <v>3.6.9.1.13</v>
          </cell>
          <cell r="F264" t="str">
            <v>ML</v>
          </cell>
          <cell r="G264">
            <v>47969</v>
          </cell>
        </row>
        <row r="265">
          <cell r="A265" t="str">
            <v xml:space="preserve">ARTICULO 801 - MANTENIMIENTO  RUTINARIO DE VÍAS </v>
          </cell>
        </row>
        <row r="266">
          <cell r="A266" t="str">
            <v>801.1</v>
          </cell>
          <cell r="B266" t="str">
            <v>801-07</v>
          </cell>
          <cell r="D266" t="str">
            <v>MANTENIMIENTO  RUTINARIO DE VÍAS : Roceria</v>
          </cell>
          <cell r="F266" t="str">
            <v>Ha</v>
          </cell>
          <cell r="G266">
            <v>341400.78333333333</v>
          </cell>
        </row>
        <row r="267">
          <cell r="A267" t="str">
            <v>801.2</v>
          </cell>
          <cell r="B267" t="str">
            <v>801-07</v>
          </cell>
          <cell r="D267" t="str">
            <v>MANTENIMIENTO  RUTINARIO DE VÍAS :Limpieza de bermas</v>
          </cell>
          <cell r="F267" t="str">
            <v>M²</v>
          </cell>
          <cell r="G267">
            <v>729.75099999999998</v>
          </cell>
        </row>
        <row r="268">
          <cell r="A268" t="str">
            <v>801.3</v>
          </cell>
          <cell r="B268" t="str">
            <v>801-07</v>
          </cell>
          <cell r="D268" t="str">
            <v>MANTENIMIENTO  RUTINARIO DE VÍAS :Limpieza a mano de cunetas en tierra</v>
          </cell>
          <cell r="E268" t="str">
            <v>3.6.9.4.12</v>
          </cell>
          <cell r="F268" t="str">
            <v>ML</v>
          </cell>
          <cell r="G268">
            <v>1702.7523333333331</v>
          </cell>
        </row>
        <row r="269">
          <cell r="A269" t="str">
            <v>801.4</v>
          </cell>
          <cell r="B269" t="str">
            <v>801-07</v>
          </cell>
          <cell r="D269" t="str">
            <v>MANTENIMIENTO  RUTINARIO DE VÍAS :Limpieza a mano de cunetas en concreto</v>
          </cell>
          <cell r="E269" t="str">
            <v>3.6.9.4.12</v>
          </cell>
          <cell r="F269" t="str">
            <v>ML</v>
          </cell>
          <cell r="G269">
            <v>1021.6514000000001</v>
          </cell>
        </row>
        <row r="270">
          <cell r="A270" t="str">
            <v>801.5</v>
          </cell>
          <cell r="B270" t="str">
            <v>801-07</v>
          </cell>
          <cell r="D270" t="str">
            <v xml:space="preserve">MANTENIMIENTO  RUTINARIO DE VÍAS :Limpieza a mano de encoles y descoles  </v>
          </cell>
          <cell r="E270" t="str">
            <v>3.6.9.4.8</v>
          </cell>
          <cell r="F270" t="str">
            <v>ML</v>
          </cell>
          <cell r="G270">
            <v>2043.3028000000002</v>
          </cell>
        </row>
        <row r="271">
          <cell r="A271" t="str">
            <v>801.6</v>
          </cell>
          <cell r="B271" t="str">
            <v>801-07</v>
          </cell>
          <cell r="D271" t="str">
            <v>MANTENIMIENTO  RUTINARIO DE VÍAS :Limpieza a mano de alcantarillas de tubo de 600 o 900 mm</v>
          </cell>
          <cell r="E271" t="str">
            <v>3.6.9.4.10</v>
          </cell>
          <cell r="F271" t="str">
            <v>UN</v>
          </cell>
          <cell r="G271">
            <v>4643.87</v>
          </cell>
        </row>
        <row r="272">
          <cell r="A272" t="str">
            <v>801.7</v>
          </cell>
          <cell r="B272" t="str">
            <v>801-07</v>
          </cell>
          <cell r="D272" t="str">
            <v>MANTENIMIENTO  RUTINARIO DE VÍAS :Limpieza a mano de pontones y puentes</v>
          </cell>
          <cell r="F272" t="str">
            <v>ML</v>
          </cell>
          <cell r="G272">
            <v>10216.513999999999</v>
          </cell>
        </row>
        <row r="273">
          <cell r="A273" t="str">
            <v xml:space="preserve">ARTICULO 810 - PROTECCIÓN VEGETAL DE TALUDES </v>
          </cell>
        </row>
        <row r="274">
          <cell r="A274">
            <v>810.1</v>
          </cell>
          <cell r="B274" t="str">
            <v>810-07</v>
          </cell>
          <cell r="D274" t="str">
            <v>PROTECCIÓN VEGETAL DE TALUDES: Protección de taludes con bloque de césped</v>
          </cell>
          <cell r="E274" t="str">
            <v>3.6.9.2.1</v>
          </cell>
          <cell r="F274" t="str">
            <v>M²</v>
          </cell>
          <cell r="G274">
            <v>8904</v>
          </cell>
        </row>
        <row r="275">
          <cell r="A275">
            <v>810.2</v>
          </cell>
          <cell r="B275" t="str">
            <v>810-07</v>
          </cell>
          <cell r="D275" t="str">
            <v>PROTECCIÓN VEGETAL DE TALUDES: Protección de taludes con tierra orgánica</v>
          </cell>
          <cell r="E275" t="str">
            <v>3.6.9.2.2</v>
          </cell>
          <cell r="F275" t="str">
            <v>M²</v>
          </cell>
          <cell r="G275">
            <v>12250</v>
          </cell>
        </row>
        <row r="276">
          <cell r="A276">
            <v>810.3</v>
          </cell>
          <cell r="B276" t="str">
            <v>810-07</v>
          </cell>
          <cell r="D276" t="str">
            <v>PROTECCIÓN VEGETAL DE TALUDES: Protección de taludes con hidrosiembra controlada</v>
          </cell>
          <cell r="E276" t="str">
            <v>3.2.9.1.1</v>
          </cell>
          <cell r="F276" t="str">
            <v>M²</v>
          </cell>
          <cell r="G276">
            <v>12250</v>
          </cell>
        </row>
        <row r="277">
          <cell r="A277" t="str">
            <v xml:space="preserve">ARTICULO 900 - TRANSPORTE DE MATERIALES PROVENIENTES DE EXCAVACIONES Y DERRUMBES </v>
          </cell>
        </row>
        <row r="278">
          <cell r="A278">
            <v>900.1</v>
          </cell>
          <cell r="B278" t="str">
            <v>900-07</v>
          </cell>
          <cell r="D278" t="str">
            <v>TRANSPORTE DE MATERIAL PROVENIENTE DE EXCAVACIONES Y DERRUMBES: Transporte de materiales provenientes de la excavación de la explanación, canales y prestamos, entre cien metros (100m) y mil metros (1000m) de distancia</v>
          </cell>
          <cell r="E278" t="str">
            <v xml:space="preserve">3.6.9.3.1   </v>
          </cell>
          <cell r="F278" t="str">
            <v>M³-KM</v>
          </cell>
          <cell r="G278">
            <v>195.42857142857144</v>
          </cell>
        </row>
        <row r="279">
          <cell r="A279">
            <v>900.2</v>
          </cell>
          <cell r="B279" t="str">
            <v>900-07</v>
          </cell>
          <cell r="D279" t="str">
            <v>TRANSPORTE DE MATERIAL PROVENIENTE DE EXCAVACIONES Y DERRUMBES: Transporte de materiales provenientes de la excavación de la explanación, canales y prestamos para distancias mayores a mil metros (1000m)</v>
          </cell>
          <cell r="E279" t="str">
            <v xml:space="preserve">3.6.9.3.1   </v>
          </cell>
          <cell r="F279" t="str">
            <v>M³-KM</v>
          </cell>
          <cell r="G279">
            <v>838</v>
          </cell>
        </row>
        <row r="280">
          <cell r="A280">
            <v>900.3</v>
          </cell>
          <cell r="B280" t="str">
            <v>900-07</v>
          </cell>
          <cell r="D280" t="str">
            <v>TRANSPORTE DE MATERIAL PROVENIENTE DE EXCAVACIONES Y DERRUMBES: Transporte de materiales provenientes de derrumbes</v>
          </cell>
          <cell r="E280" t="str">
            <v xml:space="preserve">3.6.9.3.1   </v>
          </cell>
          <cell r="F280" t="str">
            <v>M³-KM</v>
          </cell>
          <cell r="G280">
            <v>838</v>
          </cell>
        </row>
      </sheetData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"/>
      <sheetName val="EMPALME1"/>
      <sheetName val="EMPALME 2"/>
      <sheetName val="MÓDULOS CDEFHIJK"/>
      <sheetName val="MÓDULOS ALNÑOP"/>
      <sheetName val="MÓDULOS G"/>
      <sheetName val="MÓDULOS BM"/>
      <sheetName val="CONCRETOS"/>
      <sheetName val="Hoja3"/>
    </sheetNames>
    <sheetDataSet>
      <sheetData sheetId="0">
        <row r="1">
          <cell r="A1">
            <v>3</v>
          </cell>
          <cell r="B1">
            <v>0.56000000000000005</v>
          </cell>
        </row>
        <row r="2">
          <cell r="A2">
            <v>4</v>
          </cell>
          <cell r="B2">
            <v>0.99399999999999999</v>
          </cell>
        </row>
        <row r="3">
          <cell r="A3">
            <v>5</v>
          </cell>
          <cell r="B3">
            <v>1.552</v>
          </cell>
        </row>
        <row r="4">
          <cell r="A4">
            <v>6</v>
          </cell>
          <cell r="B4">
            <v>2.2349999999999999</v>
          </cell>
        </row>
        <row r="5">
          <cell r="A5">
            <v>7</v>
          </cell>
          <cell r="B5">
            <v>3042</v>
          </cell>
        </row>
        <row r="6">
          <cell r="A6">
            <v>8</v>
          </cell>
          <cell r="B6">
            <v>3.9729999999999999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"/>
      <sheetName val="EMPALME1"/>
      <sheetName val="EMPALME 2"/>
      <sheetName val="MÓDULOS CDEFHIJK"/>
      <sheetName val="MÓDULOS ALNÑOP"/>
      <sheetName val="MÓDULOS G"/>
      <sheetName val="MÓDULOS BM"/>
      <sheetName val="CONCRETOS"/>
      <sheetName val="Hoja3"/>
    </sheetNames>
    <sheetDataSet>
      <sheetData sheetId="0">
        <row r="1">
          <cell r="A1">
            <v>3</v>
          </cell>
          <cell r="B1">
            <v>0.56000000000000005</v>
          </cell>
        </row>
        <row r="2">
          <cell r="A2">
            <v>4</v>
          </cell>
          <cell r="B2">
            <v>0.99399999999999999</v>
          </cell>
        </row>
        <row r="3">
          <cell r="A3">
            <v>5</v>
          </cell>
          <cell r="B3">
            <v>1.552</v>
          </cell>
        </row>
        <row r="4">
          <cell r="A4">
            <v>6</v>
          </cell>
          <cell r="B4">
            <v>2.2349999999999999</v>
          </cell>
        </row>
        <row r="5">
          <cell r="A5">
            <v>7</v>
          </cell>
          <cell r="B5">
            <v>3042</v>
          </cell>
        </row>
        <row r="6">
          <cell r="A6">
            <v>8</v>
          </cell>
          <cell r="B6">
            <v>3.9729999999999999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SUMM0"/>
      <sheetName val="$ Directo"/>
      <sheetName val="equip"/>
      <sheetName val="mat&amp;sub"/>
      <sheetName val="indir"/>
      <sheetName val="gene"/>
      <sheetName val="tot"/>
      <sheetName val="prog "/>
      <sheetName val="pres_comp"/>
      <sheetName val="civ_1"/>
      <sheetName val="kp_civ1"/>
      <sheetName val="KP"/>
      <sheetName val="civpl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cre PIR 2008"/>
      <sheetName val="Sucre PIR 2009"/>
      <sheetName val="Inf. Director"/>
      <sheetName val="Información para Prorroga"/>
    </sheetNames>
    <sheetDataSet>
      <sheetData sheetId="0"/>
      <sheetData sheetId="1"/>
      <sheetData sheetId="2"/>
      <sheetData sheetId="3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 1 "/>
    </sheetNames>
    <sheetDataSet>
      <sheetData sheetId="0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"/>
      <sheetName val="L. MAT."/>
      <sheetName val="A.BAS."/>
      <sheetName val="CUAD."/>
      <sheetName val="APU"/>
      <sheetName val="AUI"/>
      <sheetName val="C.FIN."/>
      <sheetName val="P.INV"/>
      <sheetName val="P.S."/>
      <sheetName val="P.INV.ANTIC.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33">
          <cell r="C33">
            <v>0.77967625899280601</v>
          </cell>
        </row>
      </sheetData>
      <sheetData sheetId="9"/>
      <sheetData sheetId="10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SUPUESTO TOTAL RESUMIDO 39"/>
      <sheetName val="SUPERVISION"/>
      <sheetName val="AIU 342"/>
      <sheetName val="COTIZACIONES AIU"/>
      <sheetName val="PREST SOC 1"/>
      <sheetName val="PREST SOC"/>
      <sheetName val="PREST SOC 2"/>
      <sheetName val="PREST SOC 3"/>
      <sheetName val="PMT (2)"/>
      <sheetName val="PMT"/>
      <sheetName val="FM INT OK"/>
      <sheetName val="FM INT"/>
      <sheetName val="PPUESTO INTERVENTORIA"/>
      <sheetName val="PROT BIOS OBRA"/>
      <sheetName val="PROT BIOS INTERV"/>
      <sheetName val="PAGA"/>
    </sheetNames>
    <sheetDataSet>
      <sheetData sheetId="0">
        <row r="18">
          <cell r="H18">
            <v>5793416049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AMC"/>
      <sheetName val="Basico"/>
      <sheetName val="Iva"/>
      <sheetName val="Total"/>
      <sheetName val="amc_acta"/>
      <sheetName val="amc_bas"/>
      <sheetName val="amc_iva"/>
      <sheetName val="amc_total"/>
      <sheetName val="amc_anticip"/>
      <sheetName val="a  aaInformación"/>
      <sheetName val="a%20%20aaInformación"/>
      <sheetName val="BASES"/>
      <sheetName val="CDItem"/>
      <sheetName val="aCCIDENTES DE 1995 - 1996"/>
      <sheetName val="Informacion"/>
      <sheetName val="a%20%20aaInformaci%C3%B3n"/>
      <sheetName val="CONT_ADI"/>
    </sheetNames>
    <definedNames>
      <definedName name="absc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RIÑO"/>
      <sheetName val="Hoja1"/>
      <sheetName val="Hoja2"/>
      <sheetName val="Hoja3"/>
    </sheetNames>
    <sheetDataSet>
      <sheetData sheetId="0">
        <row r="11">
          <cell r="A11" t="str">
            <v>GAG</v>
          </cell>
          <cell r="B11" t="str">
            <v>Nariño</v>
          </cell>
          <cell r="C11" t="str">
            <v>ALBAN</v>
          </cell>
          <cell r="D11" t="str">
            <v>NO</v>
          </cell>
          <cell r="E11" t="str">
            <v>SI</v>
          </cell>
          <cell r="F11" t="str">
            <v>SI</v>
          </cell>
          <cell r="G11" t="str">
            <v>SI</v>
          </cell>
          <cell r="H11" t="str">
            <v>SI</v>
          </cell>
          <cell r="I11" t="str">
            <v>SI</v>
          </cell>
          <cell r="J11" t="str">
            <v>NO</v>
          </cell>
          <cell r="K11">
            <v>6</v>
          </cell>
          <cell r="L11" t="str">
            <v>SI</v>
          </cell>
          <cell r="M11" t="str">
            <v>NO</v>
          </cell>
          <cell r="N11" t="str">
            <v>SI</v>
          </cell>
          <cell r="O11" t="str">
            <v>NO</v>
          </cell>
          <cell r="P11" t="str">
            <v>SI</v>
          </cell>
          <cell r="Q11">
            <v>0</v>
          </cell>
          <cell r="R11">
            <v>290</v>
          </cell>
          <cell r="S11">
            <v>150000000</v>
          </cell>
          <cell r="T11">
            <v>0</v>
          </cell>
          <cell r="U11">
            <v>150000000</v>
          </cell>
          <cell r="V11">
            <v>0</v>
          </cell>
          <cell r="W11">
            <v>150000000</v>
          </cell>
          <cell r="X11">
            <v>1</v>
          </cell>
        </row>
        <row r="12">
          <cell r="A12" t="str">
            <v>GAG</v>
          </cell>
          <cell r="B12" t="str">
            <v>Nariño</v>
          </cell>
          <cell r="C12" t="str">
            <v>ALDANA</v>
          </cell>
          <cell r="D12" t="str">
            <v>NO</v>
          </cell>
          <cell r="E12" t="str">
            <v>SI</v>
          </cell>
          <cell r="F12" t="str">
            <v>SI</v>
          </cell>
          <cell r="G12" t="str">
            <v>SI</v>
          </cell>
          <cell r="H12" t="str">
            <v>SI</v>
          </cell>
          <cell r="I12" t="str">
            <v>SI</v>
          </cell>
          <cell r="J12" t="str">
            <v>NO</v>
          </cell>
          <cell r="K12">
            <v>6</v>
          </cell>
          <cell r="L12" t="str">
            <v>SI</v>
          </cell>
          <cell r="M12" t="str">
            <v>NO</v>
          </cell>
          <cell r="N12" t="str">
            <v>NO</v>
          </cell>
          <cell r="O12" t="str">
            <v>NO</v>
          </cell>
          <cell r="P12" t="str">
            <v>SI</v>
          </cell>
          <cell r="Q12">
            <v>0</v>
          </cell>
          <cell r="R12">
            <v>90</v>
          </cell>
          <cell r="S12">
            <v>123000000</v>
          </cell>
          <cell r="T12">
            <v>0</v>
          </cell>
          <cell r="U12">
            <v>123000000</v>
          </cell>
          <cell r="V12">
            <v>0</v>
          </cell>
          <cell r="W12">
            <v>123000000</v>
          </cell>
          <cell r="X12">
            <v>1</v>
          </cell>
        </row>
        <row r="13">
          <cell r="A13" t="str">
            <v>GAG</v>
          </cell>
          <cell r="B13" t="str">
            <v>Nariño</v>
          </cell>
          <cell r="C13" t="str">
            <v>ANCUYA</v>
          </cell>
          <cell r="D13" t="str">
            <v>NO</v>
          </cell>
          <cell r="E13" t="str">
            <v>SI</v>
          </cell>
          <cell r="F13" t="str">
            <v>SI</v>
          </cell>
          <cell r="G13" t="str">
            <v>SI</v>
          </cell>
          <cell r="H13" t="str">
            <v>SI</v>
          </cell>
          <cell r="I13" t="str">
            <v>SI</v>
          </cell>
          <cell r="J13" t="str">
            <v>SI</v>
          </cell>
          <cell r="K13">
            <v>6</v>
          </cell>
          <cell r="L13" t="str">
            <v>SI</v>
          </cell>
          <cell r="M13" t="str">
            <v>NO</v>
          </cell>
          <cell r="N13" t="str">
            <v>NO</v>
          </cell>
          <cell r="O13" t="str">
            <v>NO</v>
          </cell>
          <cell r="P13" t="str">
            <v>SI</v>
          </cell>
          <cell r="Q13">
            <v>0</v>
          </cell>
          <cell r="R13">
            <v>105</v>
          </cell>
          <cell r="S13">
            <v>127000000</v>
          </cell>
          <cell r="T13">
            <v>0</v>
          </cell>
          <cell r="U13">
            <v>127000000</v>
          </cell>
          <cell r="V13">
            <v>0</v>
          </cell>
          <cell r="W13">
            <v>127000000</v>
          </cell>
          <cell r="X13">
            <v>1</v>
          </cell>
        </row>
        <row r="14">
          <cell r="A14" t="str">
            <v>GAG</v>
          </cell>
          <cell r="B14" t="str">
            <v>Nariño</v>
          </cell>
          <cell r="C14" t="str">
            <v>ARBOLEDA</v>
          </cell>
          <cell r="D14" t="str">
            <v>NO</v>
          </cell>
          <cell r="E14" t="str">
            <v>SI</v>
          </cell>
          <cell r="F14" t="str">
            <v>SI</v>
          </cell>
          <cell r="G14" t="str">
            <v>SI</v>
          </cell>
          <cell r="H14" t="str">
            <v>SI</v>
          </cell>
          <cell r="I14" t="str">
            <v>SI</v>
          </cell>
          <cell r="J14" t="str">
            <v>SI</v>
          </cell>
          <cell r="K14">
            <v>6</v>
          </cell>
          <cell r="L14" t="str">
            <v>SI</v>
          </cell>
          <cell r="M14" t="str">
            <v>NO</v>
          </cell>
          <cell r="N14" t="str">
            <v>NO</v>
          </cell>
          <cell r="O14" t="str">
            <v>NO</v>
          </cell>
          <cell r="P14" t="str">
            <v>SI</v>
          </cell>
          <cell r="Q14">
            <v>32.1</v>
          </cell>
          <cell r="R14">
            <v>33.5</v>
          </cell>
          <cell r="S14">
            <v>109000000</v>
          </cell>
          <cell r="T14">
            <v>50000000</v>
          </cell>
          <cell r="U14">
            <v>59000000</v>
          </cell>
          <cell r="V14">
            <v>0</v>
          </cell>
          <cell r="W14">
            <v>109000000</v>
          </cell>
          <cell r="X14">
            <v>1</v>
          </cell>
        </row>
        <row r="15">
          <cell r="A15" t="str">
            <v>GAG</v>
          </cell>
          <cell r="B15" t="str">
            <v>Nariño</v>
          </cell>
          <cell r="C15" t="str">
            <v>BARBACOAS</v>
          </cell>
          <cell r="D15" t="str">
            <v>NO</v>
          </cell>
          <cell r="E15" t="str">
            <v>SI</v>
          </cell>
          <cell r="F15" t="str">
            <v>SI</v>
          </cell>
          <cell r="G15" t="str">
            <v>SI</v>
          </cell>
          <cell r="H15" t="str">
            <v>SI</v>
          </cell>
          <cell r="I15" t="str">
            <v>SI</v>
          </cell>
          <cell r="J15" t="str">
            <v>NO</v>
          </cell>
          <cell r="K15">
            <v>6</v>
          </cell>
          <cell r="L15" t="str">
            <v>SI</v>
          </cell>
          <cell r="M15" t="str">
            <v>NO</v>
          </cell>
          <cell r="N15" t="str">
            <v>SI</v>
          </cell>
          <cell r="O15" t="str">
            <v>NO</v>
          </cell>
          <cell r="P15" t="str">
            <v>SI</v>
          </cell>
          <cell r="Q15">
            <v>10.35</v>
          </cell>
          <cell r="R15">
            <v>50</v>
          </cell>
          <cell r="S15">
            <v>113000000</v>
          </cell>
          <cell r="T15">
            <v>50000000</v>
          </cell>
          <cell r="U15">
            <v>63000000</v>
          </cell>
          <cell r="V15">
            <v>0</v>
          </cell>
          <cell r="W15">
            <v>113000000</v>
          </cell>
          <cell r="X15">
            <v>1</v>
          </cell>
        </row>
        <row r="16">
          <cell r="A16" t="str">
            <v>GAG</v>
          </cell>
          <cell r="B16" t="str">
            <v>Nariño</v>
          </cell>
          <cell r="C16" t="str">
            <v>BELEN</v>
          </cell>
          <cell r="D16" t="str">
            <v>NO</v>
          </cell>
          <cell r="E16" t="str">
            <v>SI</v>
          </cell>
          <cell r="F16" t="str">
            <v>SI</v>
          </cell>
          <cell r="G16" t="str">
            <v>SI</v>
          </cell>
          <cell r="H16" t="str">
            <v>SI</v>
          </cell>
          <cell r="I16" t="str">
            <v>SI</v>
          </cell>
          <cell r="J16" t="str">
            <v>SI</v>
          </cell>
          <cell r="K16">
            <v>6</v>
          </cell>
          <cell r="L16" t="str">
            <v>SI</v>
          </cell>
          <cell r="M16" t="str">
            <v>NO</v>
          </cell>
          <cell r="N16" t="str">
            <v>NO</v>
          </cell>
          <cell r="O16" t="str">
            <v>NO</v>
          </cell>
          <cell r="P16" t="str">
            <v>SI</v>
          </cell>
          <cell r="Q16">
            <v>25.5</v>
          </cell>
          <cell r="R16">
            <v>38</v>
          </cell>
          <cell r="S16">
            <v>110000000</v>
          </cell>
          <cell r="T16">
            <v>50000000</v>
          </cell>
          <cell r="U16">
            <v>60000000</v>
          </cell>
          <cell r="V16">
            <v>0</v>
          </cell>
          <cell r="W16">
            <v>110000000</v>
          </cell>
          <cell r="X16">
            <v>1</v>
          </cell>
        </row>
        <row r="17">
          <cell r="A17" t="str">
            <v>GAG</v>
          </cell>
          <cell r="B17" t="str">
            <v xml:space="preserve">Nariño* </v>
          </cell>
          <cell r="C17" t="str">
            <v>BUESACO</v>
          </cell>
          <cell r="D17" t="str">
            <v>NO</v>
          </cell>
          <cell r="E17" t="str">
            <v>SI</v>
          </cell>
          <cell r="F17" t="str">
            <v>SI</v>
          </cell>
          <cell r="G17" t="str">
            <v>SI</v>
          </cell>
          <cell r="H17" t="str">
            <v>SI</v>
          </cell>
          <cell r="I17" t="str">
            <v>SI</v>
          </cell>
          <cell r="J17" t="str">
            <v>NO</v>
          </cell>
          <cell r="K17">
            <v>6</v>
          </cell>
          <cell r="L17" t="str">
            <v>SI</v>
          </cell>
          <cell r="M17" t="str">
            <v>NO</v>
          </cell>
          <cell r="N17" t="str">
            <v>SI</v>
          </cell>
          <cell r="O17" t="str">
            <v>NO</v>
          </cell>
          <cell r="P17" t="str">
            <v>SI</v>
          </cell>
          <cell r="Q17">
            <v>13.2</v>
          </cell>
          <cell r="R17">
            <v>13.2</v>
          </cell>
          <cell r="S17">
            <v>150000000</v>
          </cell>
          <cell r="T17">
            <v>50000000</v>
          </cell>
          <cell r="U17">
            <v>100000000</v>
          </cell>
          <cell r="V17">
            <v>0</v>
          </cell>
          <cell r="W17">
            <v>150000000</v>
          </cell>
          <cell r="X17">
            <v>1</v>
          </cell>
        </row>
        <row r="18">
          <cell r="A18" t="str">
            <v>GAG</v>
          </cell>
          <cell r="B18" t="str">
            <v>Nariño</v>
          </cell>
          <cell r="C18" t="str">
            <v>COLON</v>
          </cell>
          <cell r="D18" t="str">
            <v>NO</v>
          </cell>
          <cell r="E18" t="str">
            <v>SI</v>
          </cell>
          <cell r="F18" t="str">
            <v>SI</v>
          </cell>
          <cell r="G18" t="str">
            <v>SI</v>
          </cell>
          <cell r="H18" t="str">
            <v>SI</v>
          </cell>
          <cell r="I18" t="str">
            <v>SI</v>
          </cell>
          <cell r="J18" t="str">
            <v>SI</v>
          </cell>
          <cell r="K18">
            <v>6</v>
          </cell>
          <cell r="L18" t="str">
            <v>SI</v>
          </cell>
          <cell r="M18" t="str">
            <v>NO</v>
          </cell>
          <cell r="N18" t="str">
            <v>SI</v>
          </cell>
          <cell r="O18" t="str">
            <v>NO</v>
          </cell>
          <cell r="P18" t="str">
            <v>SI</v>
          </cell>
          <cell r="Q18">
            <v>29.8</v>
          </cell>
          <cell r="R18">
            <v>87</v>
          </cell>
          <cell r="S18">
            <v>123000000</v>
          </cell>
          <cell r="T18">
            <v>50000000</v>
          </cell>
          <cell r="U18">
            <v>73000000</v>
          </cell>
          <cell r="V18">
            <v>0</v>
          </cell>
          <cell r="W18">
            <v>123000000</v>
          </cell>
          <cell r="X18">
            <v>1</v>
          </cell>
        </row>
        <row r="19">
          <cell r="A19" t="str">
            <v>GAG</v>
          </cell>
          <cell r="B19" t="str">
            <v>Nariño*</v>
          </cell>
          <cell r="C19" t="str">
            <v>CONSACA</v>
          </cell>
          <cell r="D19" t="str">
            <v>SI</v>
          </cell>
          <cell r="E19" t="str">
            <v>SI</v>
          </cell>
          <cell r="F19" t="str">
            <v>SI</v>
          </cell>
          <cell r="G19" t="str">
            <v>SI</v>
          </cell>
          <cell r="H19" t="str">
            <v>SI</v>
          </cell>
          <cell r="I19" t="str">
            <v>SI</v>
          </cell>
          <cell r="J19" t="str">
            <v>SI</v>
          </cell>
          <cell r="K19">
            <v>6</v>
          </cell>
          <cell r="L19" t="str">
            <v>SI</v>
          </cell>
          <cell r="M19" t="str">
            <v>NO</v>
          </cell>
          <cell r="N19" t="str">
            <v>SI</v>
          </cell>
          <cell r="O19" t="str">
            <v>NO</v>
          </cell>
          <cell r="P19" t="str">
            <v>SI</v>
          </cell>
          <cell r="Q19">
            <v>7.2</v>
          </cell>
          <cell r="R19">
            <v>89.32</v>
          </cell>
          <cell r="S19">
            <v>150000000</v>
          </cell>
          <cell r="T19">
            <v>50000000</v>
          </cell>
          <cell r="U19">
            <v>100000000</v>
          </cell>
          <cell r="V19">
            <v>10000000</v>
          </cell>
          <cell r="W19">
            <v>160000000</v>
          </cell>
          <cell r="X19">
            <v>1</v>
          </cell>
        </row>
        <row r="20">
          <cell r="A20" t="str">
            <v>GAG</v>
          </cell>
          <cell r="B20" t="str">
            <v>Nariño</v>
          </cell>
          <cell r="C20" t="str">
            <v>CONTADERO</v>
          </cell>
          <cell r="D20" t="str">
            <v>NO</v>
          </cell>
          <cell r="E20" t="str">
            <v>SI</v>
          </cell>
          <cell r="F20" t="str">
            <v>SI</v>
          </cell>
          <cell r="G20" t="str">
            <v>SI</v>
          </cell>
          <cell r="H20" t="str">
            <v>SI</v>
          </cell>
          <cell r="I20" t="str">
            <v>SI</v>
          </cell>
          <cell r="J20" t="str">
            <v>SI</v>
          </cell>
          <cell r="K20">
            <v>6</v>
          </cell>
          <cell r="L20" t="str">
            <v>SI</v>
          </cell>
          <cell r="M20" t="str">
            <v>NO</v>
          </cell>
          <cell r="N20" t="str">
            <v>NO</v>
          </cell>
          <cell r="O20" t="str">
            <v>NO</v>
          </cell>
          <cell r="P20" t="str">
            <v>SI</v>
          </cell>
          <cell r="Q20">
            <v>13</v>
          </cell>
          <cell r="R20">
            <v>148</v>
          </cell>
          <cell r="S20">
            <v>139000000</v>
          </cell>
          <cell r="T20">
            <v>50000000</v>
          </cell>
          <cell r="U20">
            <v>89000000</v>
          </cell>
          <cell r="V20">
            <v>0</v>
          </cell>
          <cell r="W20">
            <v>139000000</v>
          </cell>
          <cell r="X20">
            <v>1</v>
          </cell>
        </row>
        <row r="21">
          <cell r="A21" t="str">
            <v>GAG</v>
          </cell>
          <cell r="B21" t="str">
            <v>Nariño</v>
          </cell>
          <cell r="C21" t="str">
            <v>CORDOBA</v>
          </cell>
          <cell r="D21" t="str">
            <v>NO</v>
          </cell>
          <cell r="E21" t="str">
            <v>NO</v>
          </cell>
          <cell r="F21" t="str">
            <v>SI</v>
          </cell>
          <cell r="G21" t="str">
            <v>SI</v>
          </cell>
          <cell r="H21" t="str">
            <v>SI</v>
          </cell>
          <cell r="I21" t="str">
            <v>SI</v>
          </cell>
          <cell r="J21" t="str">
            <v>SI</v>
          </cell>
          <cell r="K21">
            <v>6</v>
          </cell>
          <cell r="L21" t="str">
            <v>SI</v>
          </cell>
          <cell r="M21" t="str">
            <v>NO</v>
          </cell>
          <cell r="N21" t="str">
            <v>NO</v>
          </cell>
          <cell r="O21" t="str">
            <v>NO</v>
          </cell>
          <cell r="P21" t="str">
            <v>SI</v>
          </cell>
          <cell r="Q21">
            <v>14.7</v>
          </cell>
          <cell r="R21">
            <v>124.9</v>
          </cell>
          <cell r="S21">
            <v>133000000</v>
          </cell>
          <cell r="T21">
            <v>50000000</v>
          </cell>
          <cell r="U21">
            <v>83000000</v>
          </cell>
          <cell r="V21">
            <v>0</v>
          </cell>
          <cell r="W21">
            <v>133000000</v>
          </cell>
          <cell r="X21">
            <v>1</v>
          </cell>
        </row>
        <row r="22">
          <cell r="A22" t="str">
            <v>GAG</v>
          </cell>
          <cell r="B22" t="str">
            <v>Nariño</v>
          </cell>
          <cell r="C22" t="str">
            <v>CUASPUD</v>
          </cell>
          <cell r="D22" t="str">
            <v>SI</v>
          </cell>
          <cell r="E22" t="str">
            <v>SI</v>
          </cell>
          <cell r="F22" t="str">
            <v>SI</v>
          </cell>
          <cell r="G22" t="str">
            <v>SI</v>
          </cell>
          <cell r="H22" t="str">
            <v>SI</v>
          </cell>
          <cell r="I22" t="str">
            <v>SI</v>
          </cell>
          <cell r="J22" t="str">
            <v>NO</v>
          </cell>
          <cell r="K22">
            <v>6</v>
          </cell>
          <cell r="L22" t="str">
            <v>SI</v>
          </cell>
          <cell r="M22" t="str">
            <v>NO</v>
          </cell>
          <cell r="N22" t="str">
            <v>SI</v>
          </cell>
          <cell r="O22" t="str">
            <v>NO</v>
          </cell>
          <cell r="P22" t="str">
            <v>SI</v>
          </cell>
          <cell r="Q22">
            <v>0</v>
          </cell>
          <cell r="R22">
            <v>36.9</v>
          </cell>
          <cell r="S22">
            <v>110000000</v>
          </cell>
          <cell r="T22">
            <v>0</v>
          </cell>
          <cell r="U22">
            <v>110000000</v>
          </cell>
          <cell r="V22">
            <v>18000000</v>
          </cell>
          <cell r="W22">
            <v>128000000</v>
          </cell>
          <cell r="X22">
            <v>1</v>
          </cell>
        </row>
        <row r="23">
          <cell r="A23" t="str">
            <v>GAG</v>
          </cell>
          <cell r="B23" t="str">
            <v>Nariño</v>
          </cell>
          <cell r="C23" t="str">
            <v>CUMBAL</v>
          </cell>
          <cell r="D23" t="str">
            <v>NO</v>
          </cell>
          <cell r="E23" t="str">
            <v>SI</v>
          </cell>
          <cell r="F23" t="str">
            <v>SI</v>
          </cell>
          <cell r="G23" t="str">
            <v>SI</v>
          </cell>
          <cell r="H23" t="str">
            <v>SI</v>
          </cell>
          <cell r="I23" t="str">
            <v>SI</v>
          </cell>
          <cell r="J23" t="str">
            <v>SI</v>
          </cell>
          <cell r="K23">
            <v>6</v>
          </cell>
          <cell r="L23" t="str">
            <v>SI</v>
          </cell>
          <cell r="M23" t="str">
            <v>NO</v>
          </cell>
          <cell r="N23" t="str">
            <v>NO</v>
          </cell>
          <cell r="O23" t="str">
            <v>NO</v>
          </cell>
          <cell r="P23" t="str">
            <v>SI</v>
          </cell>
          <cell r="Q23">
            <v>83.25</v>
          </cell>
          <cell r="R23">
            <v>330</v>
          </cell>
          <cell r="S23">
            <v>150000000</v>
          </cell>
          <cell r="T23">
            <v>70000000</v>
          </cell>
          <cell r="U23">
            <v>80000000</v>
          </cell>
          <cell r="V23">
            <v>0</v>
          </cell>
          <cell r="W23">
            <v>150000000</v>
          </cell>
          <cell r="X23">
            <v>1</v>
          </cell>
        </row>
        <row r="24">
          <cell r="A24" t="str">
            <v>GAG</v>
          </cell>
          <cell r="B24" t="str">
            <v>Nariño</v>
          </cell>
          <cell r="C24" t="str">
            <v>CUMBITARA</v>
          </cell>
          <cell r="D24" t="str">
            <v>NO</v>
          </cell>
          <cell r="E24" t="str">
            <v>SI</v>
          </cell>
          <cell r="F24" t="str">
            <v>SI</v>
          </cell>
          <cell r="G24" t="str">
            <v>SI</v>
          </cell>
          <cell r="H24" t="str">
            <v>SI</v>
          </cell>
          <cell r="I24" t="str">
            <v>SI</v>
          </cell>
          <cell r="J24" t="str">
            <v>SI</v>
          </cell>
          <cell r="K24">
            <v>6</v>
          </cell>
          <cell r="L24" t="str">
            <v>SI</v>
          </cell>
          <cell r="M24" t="str">
            <v>NO</v>
          </cell>
          <cell r="N24" t="str">
            <v>NO</v>
          </cell>
          <cell r="O24" t="str">
            <v>NO</v>
          </cell>
          <cell r="P24" t="str">
            <v>SI</v>
          </cell>
          <cell r="Q24">
            <v>18.05</v>
          </cell>
          <cell r="R24">
            <v>115</v>
          </cell>
          <cell r="S24">
            <v>130000000</v>
          </cell>
          <cell r="T24">
            <v>50000000</v>
          </cell>
          <cell r="U24">
            <v>80000000</v>
          </cell>
          <cell r="V24">
            <v>0</v>
          </cell>
          <cell r="W24">
            <v>130000000</v>
          </cell>
          <cell r="X24">
            <v>1</v>
          </cell>
        </row>
        <row r="25">
          <cell r="A25" t="str">
            <v>GAG</v>
          </cell>
          <cell r="B25" t="str">
            <v>Nariño</v>
          </cell>
          <cell r="C25" t="str">
            <v>CHACHAGUI</v>
          </cell>
          <cell r="D25" t="str">
            <v>NO</v>
          </cell>
          <cell r="E25" t="str">
            <v>Decr</v>
          </cell>
          <cell r="F25" t="str">
            <v>SI</v>
          </cell>
          <cell r="G25" t="str">
            <v>SI</v>
          </cell>
          <cell r="H25" t="str">
            <v>SI</v>
          </cell>
          <cell r="I25" t="str">
            <v>SI</v>
          </cell>
          <cell r="J25" t="str">
            <v>NO</v>
          </cell>
          <cell r="K25">
            <v>6</v>
          </cell>
          <cell r="L25" t="str">
            <v>SI</v>
          </cell>
          <cell r="M25" t="str">
            <v>NO</v>
          </cell>
          <cell r="N25" t="str">
            <v>SI</v>
          </cell>
          <cell r="O25" t="str">
            <v>NO</v>
          </cell>
          <cell r="P25" t="str">
            <v>SI</v>
          </cell>
          <cell r="Q25">
            <v>16.45</v>
          </cell>
          <cell r="R25">
            <v>88</v>
          </cell>
          <cell r="S25">
            <v>123000000</v>
          </cell>
          <cell r="T25">
            <v>50000000</v>
          </cell>
          <cell r="U25">
            <v>73000000</v>
          </cell>
          <cell r="V25">
            <v>0</v>
          </cell>
          <cell r="W25">
            <v>123000000</v>
          </cell>
          <cell r="X25">
            <v>1</v>
          </cell>
        </row>
        <row r="26">
          <cell r="A26" t="str">
            <v>GAG</v>
          </cell>
          <cell r="B26" t="str">
            <v>Nariño</v>
          </cell>
          <cell r="C26" t="str">
            <v>EL PEÑOL</v>
          </cell>
          <cell r="D26" t="str">
            <v>NO</v>
          </cell>
          <cell r="E26" t="str">
            <v>SI</v>
          </cell>
          <cell r="F26" t="str">
            <v>SI</v>
          </cell>
          <cell r="G26" t="str">
            <v>SI</v>
          </cell>
          <cell r="H26" t="str">
            <v>NO</v>
          </cell>
          <cell r="I26" t="str">
            <v>SI</v>
          </cell>
          <cell r="J26" t="str">
            <v>SI</v>
          </cell>
          <cell r="K26">
            <v>6</v>
          </cell>
          <cell r="L26" t="str">
            <v>SI</v>
          </cell>
          <cell r="M26" t="str">
            <v>NO</v>
          </cell>
          <cell r="N26" t="str">
            <v>SI</v>
          </cell>
          <cell r="O26" t="str">
            <v>NO</v>
          </cell>
          <cell r="P26" t="str">
            <v>SI</v>
          </cell>
          <cell r="Q26">
            <v>0</v>
          </cell>
          <cell r="R26">
            <v>35</v>
          </cell>
          <cell r="S26">
            <v>109000000</v>
          </cell>
          <cell r="T26">
            <v>0</v>
          </cell>
          <cell r="U26">
            <v>109000000</v>
          </cell>
          <cell r="V26">
            <v>0</v>
          </cell>
          <cell r="W26">
            <v>109000000</v>
          </cell>
          <cell r="X26">
            <v>1</v>
          </cell>
        </row>
        <row r="27">
          <cell r="A27" t="str">
            <v>GAG</v>
          </cell>
          <cell r="B27" t="str">
            <v>Nariño*</v>
          </cell>
          <cell r="C27" t="str">
            <v>EL ROSARIO</v>
          </cell>
          <cell r="D27" t="str">
            <v>NO</v>
          </cell>
          <cell r="E27" t="str">
            <v>SI</v>
          </cell>
          <cell r="F27" t="str">
            <v>SI</v>
          </cell>
          <cell r="G27" t="str">
            <v>SI</v>
          </cell>
          <cell r="H27" t="str">
            <v>SI</v>
          </cell>
          <cell r="I27" t="str">
            <v>SI</v>
          </cell>
          <cell r="J27" t="str">
            <v>NO</v>
          </cell>
          <cell r="K27">
            <v>6</v>
          </cell>
          <cell r="L27" t="str">
            <v>SI</v>
          </cell>
          <cell r="M27" t="str">
            <v>NO</v>
          </cell>
          <cell r="N27" t="str">
            <v>SI</v>
          </cell>
          <cell r="O27" t="str">
            <v>NO</v>
          </cell>
          <cell r="P27" t="str">
            <v>SI</v>
          </cell>
          <cell r="Q27">
            <v>25.1</v>
          </cell>
          <cell r="R27">
            <v>220</v>
          </cell>
          <cell r="S27">
            <v>150000000</v>
          </cell>
          <cell r="T27">
            <v>50000000</v>
          </cell>
          <cell r="U27">
            <v>100000000</v>
          </cell>
          <cell r="V27">
            <v>0</v>
          </cell>
          <cell r="W27">
            <v>150000000</v>
          </cell>
          <cell r="X27">
            <v>1</v>
          </cell>
        </row>
        <row r="28">
          <cell r="A28" t="str">
            <v>GAG</v>
          </cell>
          <cell r="B28" t="str">
            <v>Nariño</v>
          </cell>
          <cell r="C28" t="str">
            <v>EL TABLON DE GOMEZ</v>
          </cell>
          <cell r="D28" t="str">
            <v>NO</v>
          </cell>
          <cell r="E28" t="str">
            <v>SI</v>
          </cell>
          <cell r="F28" t="str">
            <v>SI</v>
          </cell>
          <cell r="G28" t="str">
            <v>SI</v>
          </cell>
          <cell r="H28" t="str">
            <v>SI</v>
          </cell>
          <cell r="I28" t="str">
            <v>SI</v>
          </cell>
          <cell r="J28" t="str">
            <v>SI</v>
          </cell>
          <cell r="K28">
            <v>6</v>
          </cell>
          <cell r="L28" t="str">
            <v>SI</v>
          </cell>
          <cell r="M28" t="str">
            <v>NO</v>
          </cell>
          <cell r="N28" t="str">
            <v>SI</v>
          </cell>
          <cell r="O28" t="str">
            <v>NO</v>
          </cell>
          <cell r="P28" t="str">
            <v>SI</v>
          </cell>
          <cell r="Q28">
            <v>23.3</v>
          </cell>
          <cell r="R28">
            <v>85</v>
          </cell>
          <cell r="S28">
            <v>122000000</v>
          </cell>
          <cell r="T28">
            <v>50000000</v>
          </cell>
          <cell r="U28">
            <v>72000000</v>
          </cell>
          <cell r="V28">
            <v>0</v>
          </cell>
          <cell r="W28">
            <v>122000000</v>
          </cell>
          <cell r="X28">
            <v>1</v>
          </cell>
        </row>
        <row r="29">
          <cell r="A29" t="str">
            <v>GAG</v>
          </cell>
          <cell r="B29" t="str">
            <v>Nariño</v>
          </cell>
          <cell r="C29" t="str">
            <v>EL TAMBO</v>
          </cell>
          <cell r="D29" t="str">
            <v>NO</v>
          </cell>
          <cell r="E29" t="str">
            <v>NO</v>
          </cell>
          <cell r="F29" t="str">
            <v>SI</v>
          </cell>
          <cell r="G29" t="str">
            <v>SI</v>
          </cell>
          <cell r="H29" t="str">
            <v>SI</v>
          </cell>
          <cell r="I29" t="str">
            <v>SI</v>
          </cell>
          <cell r="J29" t="str">
            <v>SI</v>
          </cell>
          <cell r="K29">
            <v>6</v>
          </cell>
          <cell r="L29" t="str">
            <v>SI</v>
          </cell>
          <cell r="M29" t="str">
            <v>NO</v>
          </cell>
          <cell r="N29" t="str">
            <v>NO</v>
          </cell>
          <cell r="O29" t="str">
            <v>NO</v>
          </cell>
          <cell r="P29" t="str">
            <v>SI</v>
          </cell>
          <cell r="Q29">
            <v>14.4</v>
          </cell>
          <cell r="R29">
            <v>14.4</v>
          </cell>
          <cell r="S29">
            <v>104000000</v>
          </cell>
          <cell r="T29">
            <v>50000000</v>
          </cell>
          <cell r="U29">
            <v>54000000</v>
          </cell>
          <cell r="V29">
            <v>0</v>
          </cell>
          <cell r="W29">
            <v>104000000</v>
          </cell>
          <cell r="X29">
            <v>1</v>
          </cell>
        </row>
        <row r="30">
          <cell r="A30" t="str">
            <v>GAG</v>
          </cell>
          <cell r="B30" t="str">
            <v>Nariño</v>
          </cell>
          <cell r="C30" t="str">
            <v>FRANCISCO PIZARRO</v>
          </cell>
          <cell r="D30" t="str">
            <v>NO</v>
          </cell>
          <cell r="E30" t="str">
            <v>NO</v>
          </cell>
          <cell r="F30" t="str">
            <v>SI</v>
          </cell>
          <cell r="G30" t="str">
            <v>SI</v>
          </cell>
          <cell r="H30" t="str">
            <v>SI</v>
          </cell>
          <cell r="I30" t="str">
            <v>NO</v>
          </cell>
          <cell r="J30" t="str">
            <v>NO</v>
          </cell>
          <cell r="K30">
            <v>6</v>
          </cell>
          <cell r="L30" t="str">
            <v>SI</v>
          </cell>
          <cell r="M30" t="str">
            <v>NO</v>
          </cell>
          <cell r="N30" t="str">
            <v>SI</v>
          </cell>
          <cell r="O30" t="str">
            <v>NO</v>
          </cell>
          <cell r="P30" t="str">
            <v>SI</v>
          </cell>
          <cell r="Q30">
            <v>0</v>
          </cell>
          <cell r="R30">
            <v>17</v>
          </cell>
          <cell r="S30">
            <v>104000000</v>
          </cell>
          <cell r="T30">
            <v>0</v>
          </cell>
          <cell r="U30">
            <v>104000000</v>
          </cell>
          <cell r="V30">
            <v>0</v>
          </cell>
          <cell r="W30">
            <v>104000000</v>
          </cell>
          <cell r="X30">
            <v>1</v>
          </cell>
        </row>
        <row r="31">
          <cell r="A31" t="str">
            <v>GAG</v>
          </cell>
          <cell r="B31" t="str">
            <v>Nariño</v>
          </cell>
          <cell r="C31" t="str">
            <v>FUNES</v>
          </cell>
          <cell r="D31" t="str">
            <v>NO</v>
          </cell>
          <cell r="E31" t="str">
            <v>SI</v>
          </cell>
          <cell r="F31" t="str">
            <v>SI</v>
          </cell>
          <cell r="G31" t="str">
            <v>SI</v>
          </cell>
          <cell r="H31" t="str">
            <v>SI</v>
          </cell>
          <cell r="I31" t="str">
            <v>SI</v>
          </cell>
          <cell r="J31" t="str">
            <v>NO</v>
          </cell>
          <cell r="K31">
            <v>6</v>
          </cell>
          <cell r="L31" t="str">
            <v>SI</v>
          </cell>
          <cell r="M31" t="str">
            <v>NO</v>
          </cell>
          <cell r="N31" t="str">
            <v>SI</v>
          </cell>
          <cell r="O31" t="str">
            <v>NO</v>
          </cell>
          <cell r="P31" t="str">
            <v>SI</v>
          </cell>
          <cell r="Q31">
            <v>5.85</v>
          </cell>
          <cell r="R31">
            <v>77.5</v>
          </cell>
          <cell r="S31">
            <v>120000000</v>
          </cell>
          <cell r="T31">
            <v>50000000</v>
          </cell>
          <cell r="U31">
            <v>70000000</v>
          </cell>
          <cell r="V31">
            <v>0</v>
          </cell>
          <cell r="W31">
            <v>120000000</v>
          </cell>
          <cell r="X31">
            <v>1</v>
          </cell>
        </row>
        <row r="32">
          <cell r="A32" t="str">
            <v>GAG</v>
          </cell>
          <cell r="B32" t="str">
            <v>Nariño</v>
          </cell>
          <cell r="C32" t="str">
            <v>GUACHUCAL</v>
          </cell>
          <cell r="D32" t="str">
            <v>NO</v>
          </cell>
          <cell r="E32" t="str">
            <v>SI</v>
          </cell>
          <cell r="F32" t="str">
            <v>SI</v>
          </cell>
          <cell r="G32" t="str">
            <v>SI</v>
          </cell>
          <cell r="H32" t="str">
            <v>SI</v>
          </cell>
          <cell r="I32" t="str">
            <v>SI</v>
          </cell>
          <cell r="J32" t="str">
            <v>NO</v>
          </cell>
          <cell r="K32">
            <v>6</v>
          </cell>
          <cell r="L32" t="str">
            <v>SI</v>
          </cell>
          <cell r="M32" t="str">
            <v>NO</v>
          </cell>
          <cell r="N32" t="str">
            <v>SI</v>
          </cell>
          <cell r="O32" t="str">
            <v>NO</v>
          </cell>
          <cell r="P32" t="str">
            <v>SI</v>
          </cell>
          <cell r="Q32">
            <v>38.700000000000003</v>
          </cell>
          <cell r="R32">
            <v>219</v>
          </cell>
          <cell r="S32">
            <v>150000000</v>
          </cell>
          <cell r="T32">
            <v>50000000</v>
          </cell>
          <cell r="U32">
            <v>100000000</v>
          </cell>
          <cell r="V32">
            <v>0</v>
          </cell>
          <cell r="W32">
            <v>150000000</v>
          </cell>
          <cell r="X32">
            <v>1</v>
          </cell>
        </row>
        <row r="33">
          <cell r="A33" t="str">
            <v>GAG</v>
          </cell>
          <cell r="B33" t="str">
            <v>Nariño*</v>
          </cell>
          <cell r="C33" t="str">
            <v>GUAITARILLA</v>
          </cell>
          <cell r="D33" t="str">
            <v>NO</v>
          </cell>
          <cell r="E33" t="str">
            <v>SI</v>
          </cell>
          <cell r="F33" t="str">
            <v>SI</v>
          </cell>
          <cell r="G33" t="str">
            <v>SI</v>
          </cell>
          <cell r="H33" t="str">
            <v>SI</v>
          </cell>
          <cell r="I33" t="str">
            <v>SI</v>
          </cell>
          <cell r="J33" t="str">
            <v>NO</v>
          </cell>
          <cell r="K33">
            <v>6</v>
          </cell>
          <cell r="L33" t="str">
            <v>SI</v>
          </cell>
          <cell r="M33" t="str">
            <v>NO</v>
          </cell>
          <cell r="N33" t="str">
            <v>SI</v>
          </cell>
          <cell r="O33" t="str">
            <v>NO</v>
          </cell>
          <cell r="P33" t="str">
            <v>SI</v>
          </cell>
          <cell r="Q33">
            <v>44.55</v>
          </cell>
          <cell r="R33">
            <v>104</v>
          </cell>
          <cell r="S33">
            <v>150000000</v>
          </cell>
          <cell r="T33">
            <v>50000000</v>
          </cell>
          <cell r="U33">
            <v>100000000</v>
          </cell>
          <cell r="V33">
            <v>0</v>
          </cell>
          <cell r="W33">
            <v>150000000</v>
          </cell>
          <cell r="X33">
            <v>1</v>
          </cell>
        </row>
        <row r="34">
          <cell r="A34" t="str">
            <v>GAG</v>
          </cell>
          <cell r="B34" t="str">
            <v>Nariño</v>
          </cell>
          <cell r="C34" t="str">
            <v>GUALMATAN</v>
          </cell>
          <cell r="D34" t="str">
            <v>NO</v>
          </cell>
          <cell r="E34" t="str">
            <v>SI</v>
          </cell>
          <cell r="F34" t="str">
            <v>SI</v>
          </cell>
          <cell r="G34" t="str">
            <v>SI</v>
          </cell>
          <cell r="H34" t="str">
            <v>SI</v>
          </cell>
          <cell r="I34" t="str">
            <v>SI</v>
          </cell>
          <cell r="J34" t="str">
            <v>SI</v>
          </cell>
          <cell r="K34">
            <v>6</v>
          </cell>
          <cell r="L34" t="str">
            <v>SI</v>
          </cell>
          <cell r="M34" t="str">
            <v>NO</v>
          </cell>
          <cell r="N34" t="str">
            <v>NO</v>
          </cell>
          <cell r="O34" t="str">
            <v>NO</v>
          </cell>
          <cell r="P34" t="str">
            <v>SI</v>
          </cell>
          <cell r="Q34">
            <v>0</v>
          </cell>
          <cell r="R34">
            <v>48</v>
          </cell>
          <cell r="S34">
            <v>113000000</v>
          </cell>
          <cell r="T34">
            <v>0</v>
          </cell>
          <cell r="U34">
            <v>113000000</v>
          </cell>
          <cell r="V34">
            <v>0</v>
          </cell>
          <cell r="W34">
            <v>113000000</v>
          </cell>
          <cell r="X34">
            <v>1</v>
          </cell>
        </row>
        <row r="35">
          <cell r="A35" t="str">
            <v>GAG</v>
          </cell>
          <cell r="B35" t="str">
            <v>Nariño</v>
          </cell>
          <cell r="C35" t="str">
            <v>ILES</v>
          </cell>
          <cell r="D35" t="str">
            <v>NO</v>
          </cell>
          <cell r="E35" t="str">
            <v>SI</v>
          </cell>
          <cell r="F35" t="str">
            <v>SI</v>
          </cell>
          <cell r="G35" t="str">
            <v>SI</v>
          </cell>
          <cell r="H35" t="str">
            <v>SI</v>
          </cell>
          <cell r="I35" t="str">
            <v>SI</v>
          </cell>
          <cell r="J35" t="str">
            <v>SI</v>
          </cell>
          <cell r="K35">
            <v>6</v>
          </cell>
          <cell r="L35" t="str">
            <v>SI</v>
          </cell>
          <cell r="M35" t="str">
            <v>NO</v>
          </cell>
          <cell r="N35" t="str">
            <v>NO</v>
          </cell>
          <cell r="O35" t="str">
            <v>NO</v>
          </cell>
          <cell r="P35" t="str">
            <v>SI</v>
          </cell>
          <cell r="Q35">
            <v>9.9</v>
          </cell>
          <cell r="R35">
            <v>60</v>
          </cell>
          <cell r="S35">
            <v>116000000</v>
          </cell>
          <cell r="T35">
            <v>50000000</v>
          </cell>
          <cell r="U35">
            <v>66000000</v>
          </cell>
          <cell r="V35">
            <v>0</v>
          </cell>
          <cell r="W35">
            <v>116000000</v>
          </cell>
          <cell r="X35">
            <v>1</v>
          </cell>
        </row>
        <row r="36">
          <cell r="A36" t="str">
            <v>GAG</v>
          </cell>
          <cell r="B36" t="str">
            <v>Nariño</v>
          </cell>
          <cell r="C36" t="str">
            <v>IMUES</v>
          </cell>
          <cell r="D36" t="str">
            <v>NO</v>
          </cell>
          <cell r="E36" t="str">
            <v>SI</v>
          </cell>
          <cell r="F36" t="str">
            <v>SI</v>
          </cell>
          <cell r="G36" t="str">
            <v>SI</v>
          </cell>
          <cell r="H36" t="str">
            <v>SI</v>
          </cell>
          <cell r="I36" t="str">
            <v>SI</v>
          </cell>
          <cell r="J36" t="str">
            <v>SI</v>
          </cell>
          <cell r="K36">
            <v>6</v>
          </cell>
          <cell r="L36" t="str">
            <v>SI</v>
          </cell>
          <cell r="M36" t="str">
            <v>NO</v>
          </cell>
          <cell r="N36" t="str">
            <v>NO</v>
          </cell>
          <cell r="O36" t="str">
            <v>NO</v>
          </cell>
          <cell r="P36" t="str">
            <v>SI</v>
          </cell>
          <cell r="Q36">
            <v>8.5</v>
          </cell>
          <cell r="R36">
            <v>45</v>
          </cell>
          <cell r="S36">
            <v>112000000</v>
          </cell>
          <cell r="T36">
            <v>50000000</v>
          </cell>
          <cell r="U36">
            <v>62000000</v>
          </cell>
          <cell r="V36">
            <v>0</v>
          </cell>
          <cell r="W36">
            <v>112000000</v>
          </cell>
          <cell r="X36">
            <v>1</v>
          </cell>
        </row>
        <row r="37">
          <cell r="A37" t="str">
            <v>GAG</v>
          </cell>
          <cell r="B37" t="str">
            <v>Nariño</v>
          </cell>
          <cell r="C37" t="str">
            <v>IPIALES</v>
          </cell>
          <cell r="D37" t="str">
            <v>NO</v>
          </cell>
          <cell r="E37" t="str">
            <v>SI</v>
          </cell>
          <cell r="F37" t="str">
            <v>SI</v>
          </cell>
          <cell r="G37" t="str">
            <v>SI</v>
          </cell>
          <cell r="H37" t="str">
            <v>SI</v>
          </cell>
          <cell r="I37" t="str">
            <v>SI</v>
          </cell>
          <cell r="J37" t="str">
            <v>SI</v>
          </cell>
          <cell r="K37">
            <v>6</v>
          </cell>
          <cell r="L37" t="str">
            <v>SI</v>
          </cell>
          <cell r="M37" t="str">
            <v>NO</v>
          </cell>
          <cell r="N37" t="str">
            <v>NO</v>
          </cell>
          <cell r="O37" t="str">
            <v>NO</v>
          </cell>
          <cell r="P37" t="str">
            <v>SI</v>
          </cell>
          <cell r="Q37">
            <v>83.15</v>
          </cell>
          <cell r="R37">
            <v>280</v>
          </cell>
          <cell r="S37">
            <v>150000000</v>
          </cell>
          <cell r="T37">
            <v>70000000</v>
          </cell>
          <cell r="U37">
            <v>80000000</v>
          </cell>
          <cell r="V37">
            <v>0</v>
          </cell>
          <cell r="W37">
            <v>150000000</v>
          </cell>
          <cell r="X37">
            <v>1</v>
          </cell>
        </row>
        <row r="38">
          <cell r="A38" t="str">
            <v>GAG</v>
          </cell>
          <cell r="B38" t="str">
            <v>Nariño</v>
          </cell>
          <cell r="C38" t="str">
            <v>LA CRUZ</v>
          </cell>
          <cell r="D38" t="str">
            <v>NO</v>
          </cell>
          <cell r="E38" t="str">
            <v>NO</v>
          </cell>
          <cell r="F38" t="str">
            <v>SI</v>
          </cell>
          <cell r="G38" t="str">
            <v>SI</v>
          </cell>
          <cell r="H38" t="str">
            <v>SI</v>
          </cell>
          <cell r="I38" t="str">
            <v>SI</v>
          </cell>
          <cell r="J38" t="str">
            <v>SI</v>
          </cell>
          <cell r="K38">
            <v>6</v>
          </cell>
          <cell r="L38" t="str">
            <v>SI</v>
          </cell>
          <cell r="M38" t="str">
            <v>SI</v>
          </cell>
          <cell r="N38" t="str">
            <v>NO</v>
          </cell>
          <cell r="O38" t="str">
            <v>NO</v>
          </cell>
          <cell r="P38" t="str">
            <v>SI</v>
          </cell>
          <cell r="Q38">
            <v>25.5</v>
          </cell>
          <cell r="R38">
            <v>25.5</v>
          </cell>
          <cell r="S38">
            <v>107000000</v>
          </cell>
          <cell r="T38">
            <v>50000000</v>
          </cell>
          <cell r="U38">
            <v>57000000</v>
          </cell>
          <cell r="V38">
            <v>0</v>
          </cell>
          <cell r="W38">
            <v>107000000</v>
          </cell>
          <cell r="X38">
            <v>1</v>
          </cell>
        </row>
        <row r="39">
          <cell r="A39" t="str">
            <v>GAG</v>
          </cell>
          <cell r="B39" t="str">
            <v>Nariño</v>
          </cell>
          <cell r="C39" t="str">
            <v>LA FLORIDA</v>
          </cell>
          <cell r="D39" t="str">
            <v>NO</v>
          </cell>
          <cell r="E39" t="str">
            <v>SI</v>
          </cell>
          <cell r="F39" t="str">
            <v>SI</v>
          </cell>
          <cell r="G39" t="str">
            <v>SI</v>
          </cell>
          <cell r="H39" t="str">
            <v>SI</v>
          </cell>
          <cell r="I39" t="str">
            <v>SI</v>
          </cell>
          <cell r="J39" t="str">
            <v>NO</v>
          </cell>
          <cell r="K39">
            <v>6</v>
          </cell>
          <cell r="L39" t="str">
            <v>SI</v>
          </cell>
          <cell r="M39" t="str">
            <v>NO</v>
          </cell>
          <cell r="N39" t="str">
            <v>SI</v>
          </cell>
          <cell r="O39" t="str">
            <v>NO</v>
          </cell>
          <cell r="P39" t="str">
            <v>SI</v>
          </cell>
          <cell r="Q39">
            <v>19.5</v>
          </cell>
          <cell r="R39">
            <v>125</v>
          </cell>
          <cell r="S39">
            <v>133000000</v>
          </cell>
          <cell r="T39">
            <v>50000000</v>
          </cell>
          <cell r="U39">
            <v>83000000</v>
          </cell>
          <cell r="V39">
            <v>0</v>
          </cell>
          <cell r="W39">
            <v>133000000</v>
          </cell>
          <cell r="X39">
            <v>1</v>
          </cell>
        </row>
        <row r="40">
          <cell r="A40" t="str">
            <v>GAG</v>
          </cell>
          <cell r="B40" t="str">
            <v>Nariño</v>
          </cell>
          <cell r="C40" t="str">
            <v>LA LLANADA</v>
          </cell>
          <cell r="D40" t="str">
            <v>SI</v>
          </cell>
          <cell r="E40" t="str">
            <v>NO</v>
          </cell>
          <cell r="F40" t="str">
            <v>SI</v>
          </cell>
          <cell r="G40" t="str">
            <v>SI</v>
          </cell>
          <cell r="H40" t="str">
            <v>SI</v>
          </cell>
          <cell r="I40" t="str">
            <v>SI</v>
          </cell>
          <cell r="J40" t="str">
            <v>SI</v>
          </cell>
          <cell r="K40">
            <v>6</v>
          </cell>
          <cell r="L40" t="str">
            <v>SI</v>
          </cell>
          <cell r="M40" t="str">
            <v>NO</v>
          </cell>
          <cell r="N40" t="str">
            <v>NO</v>
          </cell>
          <cell r="O40" t="str">
            <v>NO</v>
          </cell>
          <cell r="P40" t="str">
            <v>SI</v>
          </cell>
          <cell r="Q40">
            <v>0</v>
          </cell>
          <cell r="R40">
            <v>61</v>
          </cell>
          <cell r="S40">
            <v>116000000</v>
          </cell>
          <cell r="T40">
            <v>0</v>
          </cell>
          <cell r="U40">
            <v>116000000</v>
          </cell>
          <cell r="V40">
            <v>10000000</v>
          </cell>
          <cell r="W40">
            <v>126000000</v>
          </cell>
          <cell r="X40">
            <v>1</v>
          </cell>
        </row>
        <row r="41">
          <cell r="A41" t="str">
            <v>GAG</v>
          </cell>
          <cell r="B41" t="str">
            <v>Nariño*</v>
          </cell>
          <cell r="C41" t="str">
            <v>LA TOLA</v>
          </cell>
          <cell r="D41" t="str">
            <v>NO</v>
          </cell>
          <cell r="E41" t="str">
            <v>SI</v>
          </cell>
          <cell r="F41" t="str">
            <v>SI</v>
          </cell>
          <cell r="G41" t="str">
            <v>SI</v>
          </cell>
          <cell r="H41" t="str">
            <v>SI</v>
          </cell>
          <cell r="I41" t="str">
            <v>SI</v>
          </cell>
          <cell r="J41" t="str">
            <v>NO</v>
          </cell>
          <cell r="K41">
            <v>6</v>
          </cell>
          <cell r="L41" t="str">
            <v>SI</v>
          </cell>
          <cell r="M41" t="str">
            <v>NO</v>
          </cell>
          <cell r="N41" t="str">
            <v>SI</v>
          </cell>
          <cell r="O41" t="str">
            <v>NO</v>
          </cell>
          <cell r="P41" t="str">
            <v>SI</v>
          </cell>
          <cell r="Q41">
            <v>0</v>
          </cell>
          <cell r="R41">
            <v>0</v>
          </cell>
          <cell r="S41">
            <v>150000000</v>
          </cell>
          <cell r="T41">
            <v>0</v>
          </cell>
          <cell r="U41">
            <v>150000000</v>
          </cell>
          <cell r="V41">
            <v>0</v>
          </cell>
          <cell r="W41">
            <v>150000000</v>
          </cell>
          <cell r="X41">
            <v>1</v>
          </cell>
        </row>
        <row r="42">
          <cell r="A42" t="str">
            <v>GAG</v>
          </cell>
          <cell r="B42" t="str">
            <v>Nariño</v>
          </cell>
          <cell r="C42" t="str">
            <v>LA UNION</v>
          </cell>
          <cell r="D42" t="str">
            <v>NO</v>
          </cell>
          <cell r="E42" t="str">
            <v>SI</v>
          </cell>
          <cell r="F42" t="str">
            <v>SI</v>
          </cell>
          <cell r="G42" t="str">
            <v>SI</v>
          </cell>
          <cell r="H42" t="str">
            <v>SI</v>
          </cell>
          <cell r="I42" t="str">
            <v>SI</v>
          </cell>
          <cell r="J42" t="str">
            <v>SI</v>
          </cell>
          <cell r="K42">
            <v>6</v>
          </cell>
          <cell r="L42" t="str">
            <v>SI</v>
          </cell>
          <cell r="M42" t="str">
            <v>NO</v>
          </cell>
          <cell r="N42" t="str">
            <v>NO</v>
          </cell>
          <cell r="O42" t="str">
            <v>NO</v>
          </cell>
          <cell r="P42" t="str">
            <v>SI</v>
          </cell>
          <cell r="Q42">
            <v>35.75</v>
          </cell>
          <cell r="R42">
            <v>286.5</v>
          </cell>
          <cell r="S42">
            <v>150000000</v>
          </cell>
          <cell r="T42">
            <v>50000000</v>
          </cell>
          <cell r="U42">
            <v>100000000</v>
          </cell>
          <cell r="V42">
            <v>0</v>
          </cell>
          <cell r="W42">
            <v>150000000</v>
          </cell>
          <cell r="X42">
            <v>1</v>
          </cell>
        </row>
        <row r="43">
          <cell r="A43" t="str">
            <v>GAG</v>
          </cell>
          <cell r="B43" t="str">
            <v>Nariño</v>
          </cell>
          <cell r="C43" t="str">
            <v>Leiva</v>
          </cell>
          <cell r="D43" t="str">
            <v>NO</v>
          </cell>
          <cell r="E43" t="str">
            <v>SI</v>
          </cell>
          <cell r="F43" t="str">
            <v>SI</v>
          </cell>
          <cell r="G43" t="str">
            <v>SI</v>
          </cell>
          <cell r="H43" t="str">
            <v>SI</v>
          </cell>
          <cell r="I43" t="str">
            <v>SI</v>
          </cell>
          <cell r="J43" t="str">
            <v>SI</v>
          </cell>
          <cell r="K43">
            <v>6</v>
          </cell>
          <cell r="L43" t="str">
            <v>SI</v>
          </cell>
          <cell r="M43" t="str">
            <v>NO</v>
          </cell>
          <cell r="N43" t="str">
            <v>SI</v>
          </cell>
          <cell r="O43" t="str">
            <v>NO</v>
          </cell>
          <cell r="P43" t="str">
            <v>SI</v>
          </cell>
          <cell r="Q43">
            <v>61.5</v>
          </cell>
          <cell r="R43">
            <v>61.5</v>
          </cell>
          <cell r="S43">
            <v>60000000</v>
          </cell>
          <cell r="T43">
            <v>60000000</v>
          </cell>
          <cell r="U43">
            <v>0</v>
          </cell>
          <cell r="V43">
            <v>0</v>
          </cell>
          <cell r="W43">
            <v>60000000</v>
          </cell>
          <cell r="X43">
            <v>1</v>
          </cell>
        </row>
        <row r="44">
          <cell r="A44" t="str">
            <v>GAG</v>
          </cell>
          <cell r="B44" t="str">
            <v>Nariño</v>
          </cell>
          <cell r="C44" t="str">
            <v>LINARES</v>
          </cell>
          <cell r="D44" t="str">
            <v>NO</v>
          </cell>
          <cell r="E44" t="str">
            <v>SI</v>
          </cell>
          <cell r="F44" t="str">
            <v>SI</v>
          </cell>
          <cell r="G44" t="str">
            <v>SI</v>
          </cell>
          <cell r="H44" t="str">
            <v>SI</v>
          </cell>
          <cell r="I44" t="str">
            <v>SI</v>
          </cell>
          <cell r="J44" t="str">
            <v>SI</v>
          </cell>
          <cell r="K44">
            <v>6</v>
          </cell>
          <cell r="L44" t="str">
            <v>SI</v>
          </cell>
          <cell r="M44" t="str">
            <v>NO</v>
          </cell>
          <cell r="N44" t="str">
            <v>SI</v>
          </cell>
          <cell r="O44" t="str">
            <v>NO</v>
          </cell>
          <cell r="P44" t="str">
            <v>SI</v>
          </cell>
          <cell r="Q44">
            <v>26.4</v>
          </cell>
          <cell r="R44">
            <v>64.400000000000006</v>
          </cell>
          <cell r="S44">
            <v>220000000</v>
          </cell>
          <cell r="T44">
            <v>120000000</v>
          </cell>
          <cell r="U44">
            <v>100000000</v>
          </cell>
          <cell r="V44">
            <v>0</v>
          </cell>
          <cell r="W44">
            <v>220000000</v>
          </cell>
          <cell r="X44">
            <v>1</v>
          </cell>
        </row>
        <row r="45">
          <cell r="A45" t="str">
            <v>GAG</v>
          </cell>
          <cell r="B45" t="str">
            <v>Nariño</v>
          </cell>
          <cell r="C45" t="str">
            <v>LOS ANDES</v>
          </cell>
          <cell r="D45" t="str">
            <v>NO</v>
          </cell>
          <cell r="E45" t="str">
            <v>SI</v>
          </cell>
          <cell r="F45" t="str">
            <v>SI</v>
          </cell>
          <cell r="G45" t="str">
            <v>SI</v>
          </cell>
          <cell r="H45" t="str">
            <v>NO</v>
          </cell>
          <cell r="I45" t="str">
            <v>SI</v>
          </cell>
          <cell r="J45" t="str">
            <v>SI</v>
          </cell>
          <cell r="K45">
            <v>6</v>
          </cell>
          <cell r="L45" t="str">
            <v>SI</v>
          </cell>
          <cell r="M45" t="str">
            <v>NO</v>
          </cell>
          <cell r="N45" t="str">
            <v>SI</v>
          </cell>
          <cell r="O45" t="str">
            <v>NO</v>
          </cell>
          <cell r="P45" t="str">
            <v>SI</v>
          </cell>
          <cell r="Q45">
            <v>28.5</v>
          </cell>
          <cell r="R45">
            <v>190</v>
          </cell>
          <cell r="S45">
            <v>150000000</v>
          </cell>
          <cell r="T45">
            <v>50000000</v>
          </cell>
          <cell r="U45">
            <v>100000000</v>
          </cell>
          <cell r="V45">
            <v>0</v>
          </cell>
          <cell r="W45">
            <v>150000000</v>
          </cell>
          <cell r="X45">
            <v>1</v>
          </cell>
        </row>
        <row r="46">
          <cell r="A46" t="str">
            <v>GAG</v>
          </cell>
          <cell r="B46" t="str">
            <v>Nariño</v>
          </cell>
          <cell r="C46" t="str">
            <v>MAGUI PAYAN</v>
          </cell>
          <cell r="D46" t="str">
            <v>NO</v>
          </cell>
          <cell r="E46" t="str">
            <v>SI</v>
          </cell>
          <cell r="F46" t="str">
            <v>SI</v>
          </cell>
          <cell r="G46" t="str">
            <v>SI</v>
          </cell>
          <cell r="H46" t="str">
            <v>SI</v>
          </cell>
          <cell r="I46" t="str">
            <v>SI</v>
          </cell>
          <cell r="J46" t="str">
            <v>SI</v>
          </cell>
          <cell r="K46">
            <v>6</v>
          </cell>
          <cell r="L46" t="str">
            <v>SI</v>
          </cell>
          <cell r="M46" t="str">
            <v>NO</v>
          </cell>
          <cell r="N46" t="str">
            <v>SI</v>
          </cell>
          <cell r="O46" t="str">
            <v>NO</v>
          </cell>
          <cell r="P46" t="str">
            <v>SI</v>
          </cell>
          <cell r="Q46">
            <v>6.35</v>
          </cell>
          <cell r="R46">
            <v>70</v>
          </cell>
          <cell r="S46">
            <v>118000000</v>
          </cell>
          <cell r="T46">
            <v>50000000</v>
          </cell>
          <cell r="U46">
            <v>68000000</v>
          </cell>
          <cell r="V46">
            <v>0</v>
          </cell>
          <cell r="W46">
            <v>118000000</v>
          </cell>
          <cell r="X46">
            <v>1</v>
          </cell>
        </row>
        <row r="47">
          <cell r="A47" t="str">
            <v>GAG</v>
          </cell>
          <cell r="B47" t="str">
            <v>Nariño</v>
          </cell>
          <cell r="C47" t="str">
            <v>MALLAMA</v>
          </cell>
          <cell r="D47" t="str">
            <v>NO</v>
          </cell>
          <cell r="E47" t="str">
            <v>SI</v>
          </cell>
          <cell r="F47" t="str">
            <v>SI</v>
          </cell>
          <cell r="G47" t="str">
            <v>SI</v>
          </cell>
          <cell r="H47" t="str">
            <v>SI</v>
          </cell>
          <cell r="I47" t="str">
            <v>SI</v>
          </cell>
          <cell r="J47" t="str">
            <v>SI</v>
          </cell>
          <cell r="K47">
            <v>6</v>
          </cell>
          <cell r="L47" t="str">
            <v>SI</v>
          </cell>
          <cell r="M47" t="str">
            <v>NO</v>
          </cell>
          <cell r="N47" t="str">
            <v>NO</v>
          </cell>
          <cell r="O47" t="str">
            <v>NO</v>
          </cell>
          <cell r="P47" t="str">
            <v>SI</v>
          </cell>
          <cell r="Q47">
            <v>17.100000000000001</v>
          </cell>
          <cell r="R47">
            <v>91</v>
          </cell>
          <cell r="S47">
            <v>124000000</v>
          </cell>
          <cell r="T47">
            <v>50000000</v>
          </cell>
          <cell r="U47">
            <v>74000000</v>
          </cell>
          <cell r="V47">
            <v>0</v>
          </cell>
          <cell r="W47">
            <v>124000000</v>
          </cell>
          <cell r="X47">
            <v>1</v>
          </cell>
        </row>
        <row r="48">
          <cell r="A48" t="str">
            <v>GAG</v>
          </cell>
          <cell r="B48" t="str">
            <v>Nariño</v>
          </cell>
          <cell r="C48" t="str">
            <v>MOSQUERA</v>
          </cell>
          <cell r="D48" t="str">
            <v>NO</v>
          </cell>
          <cell r="E48" t="str">
            <v>SI</v>
          </cell>
          <cell r="F48" t="str">
            <v>SI</v>
          </cell>
          <cell r="G48" t="str">
            <v>SI</v>
          </cell>
          <cell r="H48" t="str">
            <v>SI</v>
          </cell>
          <cell r="I48" t="str">
            <v>SI</v>
          </cell>
          <cell r="K48">
            <v>6</v>
          </cell>
          <cell r="L48" t="str">
            <v>SI</v>
          </cell>
          <cell r="M48" t="str">
            <v>NO</v>
          </cell>
          <cell r="O48" t="str">
            <v>NO</v>
          </cell>
          <cell r="P48" t="str">
            <v>SI</v>
          </cell>
          <cell r="Q48">
            <v>0</v>
          </cell>
          <cell r="R48">
            <v>4</v>
          </cell>
          <cell r="S48">
            <v>101000000</v>
          </cell>
          <cell r="T48">
            <v>0</v>
          </cell>
          <cell r="U48">
            <v>101000000</v>
          </cell>
          <cell r="V48">
            <v>0</v>
          </cell>
          <cell r="W48">
            <v>101000000</v>
          </cell>
          <cell r="X48">
            <v>1</v>
          </cell>
        </row>
        <row r="49">
          <cell r="A49" t="str">
            <v>GAG</v>
          </cell>
          <cell r="B49" t="str">
            <v>Nariño</v>
          </cell>
          <cell r="C49" t="str">
            <v>NARIÑO</v>
          </cell>
          <cell r="D49" t="str">
            <v>NO</v>
          </cell>
          <cell r="E49" t="str">
            <v>SI</v>
          </cell>
          <cell r="F49" t="str">
            <v>SI</v>
          </cell>
          <cell r="G49" t="str">
            <v>SI</v>
          </cell>
          <cell r="H49" t="str">
            <v>SI</v>
          </cell>
          <cell r="I49" t="str">
            <v>SI</v>
          </cell>
          <cell r="J49" t="str">
            <v>SI</v>
          </cell>
          <cell r="K49">
            <v>6</v>
          </cell>
          <cell r="L49" t="str">
            <v>SI</v>
          </cell>
          <cell r="M49" t="str">
            <v>NO</v>
          </cell>
          <cell r="N49" t="str">
            <v>NO</v>
          </cell>
          <cell r="O49" t="str">
            <v>NO</v>
          </cell>
          <cell r="P49" t="str">
            <v>SI</v>
          </cell>
          <cell r="Q49">
            <v>0</v>
          </cell>
          <cell r="R49">
            <v>25</v>
          </cell>
          <cell r="S49">
            <v>107000000</v>
          </cell>
          <cell r="T49">
            <v>0</v>
          </cell>
          <cell r="U49">
            <v>107000000</v>
          </cell>
          <cell r="V49">
            <v>0</v>
          </cell>
          <cell r="W49">
            <v>107000000</v>
          </cell>
          <cell r="X49">
            <v>1</v>
          </cell>
        </row>
        <row r="50">
          <cell r="A50" t="str">
            <v>GAG</v>
          </cell>
          <cell r="B50" t="str">
            <v>Nariño</v>
          </cell>
          <cell r="C50" t="str">
            <v>OLAYA HERRERA</v>
          </cell>
          <cell r="D50" t="str">
            <v>NO</v>
          </cell>
          <cell r="E50" t="str">
            <v>SI</v>
          </cell>
          <cell r="F50" t="str">
            <v>SI</v>
          </cell>
          <cell r="G50" t="str">
            <v>SI</v>
          </cell>
          <cell r="H50" t="str">
            <v>NO</v>
          </cell>
          <cell r="I50" t="str">
            <v>SI</v>
          </cell>
          <cell r="J50" t="str">
            <v>SI</v>
          </cell>
          <cell r="K50">
            <v>6</v>
          </cell>
          <cell r="L50" t="str">
            <v>SI</v>
          </cell>
          <cell r="M50" t="str">
            <v>NO</v>
          </cell>
          <cell r="N50" t="str">
            <v>NO</v>
          </cell>
          <cell r="O50" t="str">
            <v>NO</v>
          </cell>
          <cell r="P50" t="str">
            <v>SI</v>
          </cell>
          <cell r="Q50">
            <v>0</v>
          </cell>
          <cell r="R50">
            <v>300</v>
          </cell>
          <cell r="S50">
            <v>150000000</v>
          </cell>
          <cell r="T50">
            <v>0</v>
          </cell>
          <cell r="U50">
            <v>150000000</v>
          </cell>
          <cell r="V50">
            <v>0</v>
          </cell>
          <cell r="W50">
            <v>150000000</v>
          </cell>
          <cell r="X50">
            <v>1</v>
          </cell>
        </row>
        <row r="51">
          <cell r="A51" t="str">
            <v>GAG</v>
          </cell>
          <cell r="B51" t="str">
            <v>Nariño</v>
          </cell>
          <cell r="C51" t="str">
            <v>OSPINA</v>
          </cell>
          <cell r="D51" t="str">
            <v>NO</v>
          </cell>
          <cell r="E51" t="str">
            <v>SI</v>
          </cell>
          <cell r="F51" t="str">
            <v>SI</v>
          </cell>
          <cell r="G51" t="str">
            <v>SI</v>
          </cell>
          <cell r="H51" t="str">
            <v>SI</v>
          </cell>
          <cell r="I51" t="str">
            <v>SI</v>
          </cell>
          <cell r="J51" t="str">
            <v>SI</v>
          </cell>
          <cell r="K51">
            <v>6</v>
          </cell>
          <cell r="L51" t="str">
            <v>SI</v>
          </cell>
          <cell r="M51" t="str">
            <v>NO</v>
          </cell>
          <cell r="N51" t="str">
            <v>SI</v>
          </cell>
          <cell r="O51" t="str">
            <v>NO</v>
          </cell>
          <cell r="P51" t="str">
            <v>SI</v>
          </cell>
          <cell r="Q51">
            <v>29.35</v>
          </cell>
          <cell r="R51">
            <v>54</v>
          </cell>
          <cell r="S51">
            <v>114000000</v>
          </cell>
          <cell r="T51">
            <v>50000000</v>
          </cell>
          <cell r="U51">
            <v>64000000</v>
          </cell>
          <cell r="V51">
            <v>0</v>
          </cell>
          <cell r="W51">
            <v>114000000</v>
          </cell>
          <cell r="X51">
            <v>1</v>
          </cell>
        </row>
        <row r="52">
          <cell r="A52" t="str">
            <v>GAG</v>
          </cell>
          <cell r="B52" t="str">
            <v>Nariño</v>
          </cell>
          <cell r="C52" t="str">
            <v>PASTO</v>
          </cell>
          <cell r="D52" t="str">
            <v>SI</v>
          </cell>
          <cell r="F52" t="str">
            <v>SI</v>
          </cell>
          <cell r="G52" t="str">
            <v>SI</v>
          </cell>
          <cell r="H52" t="str">
            <v>SI</v>
          </cell>
          <cell r="I52" t="str">
            <v>SI</v>
          </cell>
          <cell r="J52" t="str">
            <v>SI</v>
          </cell>
          <cell r="K52">
            <v>2</v>
          </cell>
          <cell r="L52" t="str">
            <v>SI</v>
          </cell>
          <cell r="M52" t="str">
            <v>NO</v>
          </cell>
          <cell r="N52" t="str">
            <v>NO</v>
          </cell>
          <cell r="O52" t="str">
            <v>NO</v>
          </cell>
          <cell r="P52" t="str">
            <v>SI</v>
          </cell>
          <cell r="Q52">
            <v>151.75</v>
          </cell>
          <cell r="R52">
            <v>330</v>
          </cell>
          <cell r="S52">
            <v>150000000</v>
          </cell>
          <cell r="T52">
            <v>0</v>
          </cell>
          <cell r="U52">
            <v>150000000</v>
          </cell>
          <cell r="V52">
            <v>0</v>
          </cell>
          <cell r="W52">
            <v>150000000</v>
          </cell>
          <cell r="X52">
            <v>1</v>
          </cell>
        </row>
        <row r="53">
          <cell r="A53" t="str">
            <v>GAG</v>
          </cell>
          <cell r="B53" t="str">
            <v>Nariño</v>
          </cell>
          <cell r="C53" t="str">
            <v>POLICARPA</v>
          </cell>
          <cell r="D53" t="str">
            <v>NO</v>
          </cell>
          <cell r="E53" t="str">
            <v>SI</v>
          </cell>
          <cell r="F53" t="str">
            <v>SI</v>
          </cell>
          <cell r="G53" t="str">
            <v>SI</v>
          </cell>
          <cell r="H53" t="str">
            <v>SI</v>
          </cell>
          <cell r="I53" t="str">
            <v>SI</v>
          </cell>
          <cell r="J53" t="str">
            <v>SI</v>
          </cell>
          <cell r="K53">
            <v>6</v>
          </cell>
          <cell r="L53" t="str">
            <v>SI</v>
          </cell>
          <cell r="M53" t="str">
            <v>NO</v>
          </cell>
          <cell r="N53" t="str">
            <v>NO</v>
          </cell>
          <cell r="O53" t="str">
            <v>NO</v>
          </cell>
          <cell r="P53" t="str">
            <v>SI</v>
          </cell>
          <cell r="Q53">
            <v>9.5</v>
          </cell>
          <cell r="R53">
            <v>220</v>
          </cell>
          <cell r="S53">
            <v>150000000</v>
          </cell>
          <cell r="T53">
            <v>50000000</v>
          </cell>
          <cell r="U53">
            <v>100000000</v>
          </cell>
          <cell r="V53">
            <v>0</v>
          </cell>
          <cell r="W53">
            <v>150000000</v>
          </cell>
          <cell r="X53">
            <v>1</v>
          </cell>
        </row>
        <row r="54">
          <cell r="A54" t="str">
            <v>GAG</v>
          </cell>
          <cell r="B54" t="str">
            <v>Nariño*</v>
          </cell>
          <cell r="C54" t="str">
            <v>POTOSI</v>
          </cell>
          <cell r="D54" t="str">
            <v>NO</v>
          </cell>
          <cell r="E54" t="str">
            <v>SI</v>
          </cell>
          <cell r="F54" t="str">
            <v>SI</v>
          </cell>
          <cell r="G54" t="str">
            <v>SI</v>
          </cell>
          <cell r="H54" t="str">
            <v>SI</v>
          </cell>
          <cell r="I54" t="str">
            <v>SI</v>
          </cell>
          <cell r="J54" t="str">
            <v>SI</v>
          </cell>
          <cell r="K54">
            <v>6</v>
          </cell>
          <cell r="L54" t="str">
            <v>SI</v>
          </cell>
          <cell r="M54" t="str">
            <v>NO</v>
          </cell>
          <cell r="N54" t="str">
            <v>SI</v>
          </cell>
          <cell r="O54" t="str">
            <v>NO</v>
          </cell>
          <cell r="P54" t="str">
            <v>SI</v>
          </cell>
          <cell r="Q54">
            <v>17.8</v>
          </cell>
          <cell r="R54">
            <v>142.80000000000001</v>
          </cell>
          <cell r="S54">
            <v>150000000</v>
          </cell>
          <cell r="T54">
            <v>50000000</v>
          </cell>
          <cell r="U54">
            <v>100000000</v>
          </cell>
          <cell r="V54">
            <v>0</v>
          </cell>
          <cell r="W54">
            <v>150000000</v>
          </cell>
          <cell r="X54">
            <v>1</v>
          </cell>
        </row>
        <row r="55">
          <cell r="A55" t="str">
            <v>GAG</v>
          </cell>
          <cell r="B55" t="str">
            <v>Nariño*</v>
          </cell>
          <cell r="C55" t="str">
            <v>PROVIDENCIA</v>
          </cell>
          <cell r="D55" t="str">
            <v>NO</v>
          </cell>
          <cell r="E55" t="str">
            <v>SI</v>
          </cell>
          <cell r="F55" t="str">
            <v>SI</v>
          </cell>
          <cell r="G55" t="str">
            <v>SI</v>
          </cell>
          <cell r="H55" t="str">
            <v>SI</v>
          </cell>
          <cell r="I55" t="str">
            <v>SI</v>
          </cell>
          <cell r="J55" t="str">
            <v>SI</v>
          </cell>
          <cell r="K55">
            <v>6</v>
          </cell>
          <cell r="L55" t="str">
            <v>SI</v>
          </cell>
          <cell r="M55" t="str">
            <v>NO</v>
          </cell>
          <cell r="N55" t="str">
            <v>NO</v>
          </cell>
          <cell r="O55" t="str">
            <v>NO</v>
          </cell>
          <cell r="P55" t="str">
            <v>SI</v>
          </cell>
          <cell r="Q55">
            <v>14.4</v>
          </cell>
          <cell r="R55">
            <v>70</v>
          </cell>
          <cell r="S55">
            <v>150000000</v>
          </cell>
          <cell r="T55">
            <v>50000000</v>
          </cell>
          <cell r="U55">
            <v>100000000</v>
          </cell>
          <cell r="V55">
            <v>0</v>
          </cell>
          <cell r="W55">
            <v>150000000</v>
          </cell>
          <cell r="X55">
            <v>1</v>
          </cell>
        </row>
        <row r="56">
          <cell r="A56" t="str">
            <v>GAG</v>
          </cell>
          <cell r="B56" t="str">
            <v>Nariño</v>
          </cell>
          <cell r="C56" t="str">
            <v>PUERRES</v>
          </cell>
          <cell r="D56" t="str">
            <v>NO</v>
          </cell>
          <cell r="E56" t="str">
            <v>NO</v>
          </cell>
          <cell r="F56" t="str">
            <v>SI</v>
          </cell>
          <cell r="G56" t="str">
            <v>SI</v>
          </cell>
          <cell r="H56" t="str">
            <v>SI</v>
          </cell>
          <cell r="I56" t="str">
            <v>SI</v>
          </cell>
          <cell r="J56" t="str">
            <v>SI</v>
          </cell>
          <cell r="K56">
            <v>6</v>
          </cell>
          <cell r="L56" t="str">
            <v>SI</v>
          </cell>
          <cell r="M56" t="str">
            <v>NO</v>
          </cell>
          <cell r="N56" t="str">
            <v>NO</v>
          </cell>
          <cell r="O56" t="str">
            <v>NO</v>
          </cell>
          <cell r="P56" t="str">
            <v>SI</v>
          </cell>
          <cell r="Q56">
            <v>0</v>
          </cell>
          <cell r="R56">
            <v>76</v>
          </cell>
          <cell r="S56">
            <v>120000000</v>
          </cell>
          <cell r="T56">
            <v>0</v>
          </cell>
          <cell r="U56">
            <v>120000000</v>
          </cell>
          <cell r="V56">
            <v>0</v>
          </cell>
          <cell r="W56">
            <v>120000000</v>
          </cell>
          <cell r="X56">
            <v>1</v>
          </cell>
        </row>
        <row r="57">
          <cell r="A57" t="str">
            <v>GAG</v>
          </cell>
          <cell r="B57" t="str">
            <v>Nariño</v>
          </cell>
          <cell r="C57" t="str">
            <v>PUPIALES</v>
          </cell>
          <cell r="D57" t="str">
            <v>NO</v>
          </cell>
          <cell r="E57" t="str">
            <v>SI</v>
          </cell>
          <cell r="F57" t="str">
            <v>SI</v>
          </cell>
          <cell r="G57" t="str">
            <v>SI</v>
          </cell>
          <cell r="H57" t="str">
            <v>SI</v>
          </cell>
          <cell r="I57" t="str">
            <v>SI</v>
          </cell>
          <cell r="J57" t="str">
            <v>SI</v>
          </cell>
          <cell r="K57">
            <v>6</v>
          </cell>
          <cell r="L57" t="str">
            <v>SI</v>
          </cell>
          <cell r="M57" t="str">
            <v>NO</v>
          </cell>
          <cell r="N57" t="str">
            <v>NO</v>
          </cell>
          <cell r="O57" t="str">
            <v>NO</v>
          </cell>
          <cell r="P57" t="str">
            <v>SI</v>
          </cell>
          <cell r="Q57">
            <v>63.15</v>
          </cell>
          <cell r="R57">
            <v>183</v>
          </cell>
          <cell r="S57">
            <v>148000000</v>
          </cell>
          <cell r="T57">
            <v>60000000</v>
          </cell>
          <cell r="U57">
            <v>88000000</v>
          </cell>
          <cell r="V57">
            <v>0</v>
          </cell>
          <cell r="W57">
            <v>148000000</v>
          </cell>
          <cell r="X57">
            <v>1</v>
          </cell>
        </row>
        <row r="58">
          <cell r="A58" t="str">
            <v>GAG</v>
          </cell>
          <cell r="B58" t="str">
            <v>Nariño</v>
          </cell>
          <cell r="C58" t="str">
            <v>RICAURTE</v>
          </cell>
          <cell r="D58" t="str">
            <v>NO</v>
          </cell>
          <cell r="E58" t="str">
            <v>SI</v>
          </cell>
          <cell r="F58" t="str">
            <v>SI</v>
          </cell>
          <cell r="G58" t="str">
            <v>SI</v>
          </cell>
          <cell r="H58" t="str">
            <v>SI</v>
          </cell>
          <cell r="I58" t="str">
            <v>SI</v>
          </cell>
          <cell r="J58" t="str">
            <v>SI</v>
          </cell>
          <cell r="K58">
            <v>6</v>
          </cell>
          <cell r="L58" t="str">
            <v>SI</v>
          </cell>
          <cell r="M58" t="str">
            <v>NO</v>
          </cell>
          <cell r="N58" t="str">
            <v>NO</v>
          </cell>
          <cell r="O58" t="str">
            <v>NO</v>
          </cell>
          <cell r="P58" t="str">
            <v>SI</v>
          </cell>
          <cell r="Q58">
            <v>0</v>
          </cell>
          <cell r="R58">
            <v>0</v>
          </cell>
          <cell r="S58">
            <v>100000000</v>
          </cell>
          <cell r="T58">
            <v>0</v>
          </cell>
          <cell r="U58">
            <v>100000000</v>
          </cell>
          <cell r="V58">
            <v>0</v>
          </cell>
          <cell r="W58">
            <v>100000000</v>
          </cell>
          <cell r="X58">
            <v>1</v>
          </cell>
        </row>
        <row r="59">
          <cell r="A59" t="str">
            <v>GAG</v>
          </cell>
          <cell r="B59" t="str">
            <v>Nariño</v>
          </cell>
          <cell r="C59" t="str">
            <v>ROBERTO PAYAN</v>
          </cell>
          <cell r="D59" t="str">
            <v>NO</v>
          </cell>
          <cell r="E59" t="str">
            <v>SI</v>
          </cell>
          <cell r="F59" t="str">
            <v>SI</v>
          </cell>
          <cell r="G59" t="str">
            <v>SI</v>
          </cell>
          <cell r="H59" t="str">
            <v>SI</v>
          </cell>
          <cell r="I59" t="str">
            <v>SI</v>
          </cell>
          <cell r="J59" t="str">
            <v>NO</v>
          </cell>
          <cell r="K59">
            <v>6</v>
          </cell>
          <cell r="L59" t="str">
            <v>SI</v>
          </cell>
          <cell r="M59" t="str">
            <v>NO</v>
          </cell>
          <cell r="N59" t="str">
            <v>SI</v>
          </cell>
          <cell r="O59" t="str">
            <v>NO</v>
          </cell>
          <cell r="P59" t="str">
            <v>SI</v>
          </cell>
          <cell r="Q59">
            <v>0</v>
          </cell>
          <cell r="R59">
            <v>100</v>
          </cell>
          <cell r="S59">
            <v>126000000</v>
          </cell>
          <cell r="T59">
            <v>0</v>
          </cell>
          <cell r="U59">
            <v>126000000</v>
          </cell>
          <cell r="V59">
            <v>0</v>
          </cell>
          <cell r="W59">
            <v>126000000</v>
          </cell>
          <cell r="X59">
            <v>1</v>
          </cell>
        </row>
        <row r="60">
          <cell r="A60" t="str">
            <v>GAG</v>
          </cell>
          <cell r="B60" t="str">
            <v>Nariño</v>
          </cell>
          <cell r="C60" t="str">
            <v>SAMANIEGO</v>
          </cell>
          <cell r="D60" t="str">
            <v>NO</v>
          </cell>
          <cell r="E60" t="str">
            <v>SI</v>
          </cell>
          <cell r="F60" t="str">
            <v>SI</v>
          </cell>
          <cell r="G60" t="str">
            <v>SI</v>
          </cell>
          <cell r="H60" t="str">
            <v>SI</v>
          </cell>
          <cell r="I60" t="str">
            <v>SI</v>
          </cell>
          <cell r="J60" t="str">
            <v>NO</v>
          </cell>
          <cell r="K60">
            <v>6</v>
          </cell>
          <cell r="L60" t="str">
            <v>SI</v>
          </cell>
          <cell r="M60" t="str">
            <v>NO</v>
          </cell>
          <cell r="N60" t="str">
            <v>NO</v>
          </cell>
          <cell r="O60" t="str">
            <v>NO</v>
          </cell>
          <cell r="P60" t="str">
            <v>SI</v>
          </cell>
          <cell r="Q60">
            <v>58.3</v>
          </cell>
          <cell r="R60">
            <v>118</v>
          </cell>
          <cell r="S60">
            <v>131000000</v>
          </cell>
          <cell r="T60">
            <v>60000000</v>
          </cell>
          <cell r="U60">
            <v>71000000</v>
          </cell>
          <cell r="V60">
            <v>0</v>
          </cell>
          <cell r="W60">
            <v>131000000</v>
          </cell>
          <cell r="X60">
            <v>1</v>
          </cell>
        </row>
        <row r="61">
          <cell r="A61" t="str">
            <v>GAG</v>
          </cell>
          <cell r="B61" t="str">
            <v>Nariño</v>
          </cell>
          <cell r="C61" t="str">
            <v>SAN BERNARDO</v>
          </cell>
          <cell r="D61" t="str">
            <v>NO</v>
          </cell>
          <cell r="E61" t="str">
            <v>SI</v>
          </cell>
          <cell r="F61" t="str">
            <v>SI</v>
          </cell>
          <cell r="G61" t="str">
            <v>SI</v>
          </cell>
          <cell r="H61" t="str">
            <v>SI</v>
          </cell>
          <cell r="I61" t="str">
            <v>SI</v>
          </cell>
          <cell r="J61" t="str">
            <v>NO</v>
          </cell>
          <cell r="K61">
            <v>6</v>
          </cell>
          <cell r="L61" t="str">
            <v>SI</v>
          </cell>
          <cell r="M61" t="str">
            <v>NO</v>
          </cell>
          <cell r="N61" t="str">
            <v>SI</v>
          </cell>
          <cell r="O61" t="str">
            <v>NO</v>
          </cell>
          <cell r="P61" t="str">
            <v>SI</v>
          </cell>
          <cell r="Q61">
            <v>0</v>
          </cell>
          <cell r="R61">
            <v>50</v>
          </cell>
          <cell r="S61">
            <v>113000000</v>
          </cell>
          <cell r="T61">
            <v>0</v>
          </cell>
          <cell r="U61">
            <v>113000000</v>
          </cell>
          <cell r="V61">
            <v>0</v>
          </cell>
          <cell r="W61">
            <v>113000000</v>
          </cell>
          <cell r="X61">
            <v>1</v>
          </cell>
        </row>
        <row r="62">
          <cell r="A62" t="str">
            <v>GAG</v>
          </cell>
          <cell r="B62" t="str">
            <v>Nariño</v>
          </cell>
          <cell r="C62" t="str">
            <v>SAN LORENZO</v>
          </cell>
          <cell r="D62" t="str">
            <v>NO</v>
          </cell>
          <cell r="E62" t="str">
            <v>SI</v>
          </cell>
          <cell r="F62" t="str">
            <v>SI</v>
          </cell>
          <cell r="G62" t="str">
            <v>SI</v>
          </cell>
          <cell r="H62" t="str">
            <v>SI</v>
          </cell>
          <cell r="I62" t="str">
            <v>SI</v>
          </cell>
          <cell r="J62" t="str">
            <v>NO</v>
          </cell>
          <cell r="K62">
            <v>6</v>
          </cell>
          <cell r="L62" t="str">
            <v>SI</v>
          </cell>
          <cell r="M62" t="str">
            <v>NO</v>
          </cell>
          <cell r="N62" t="str">
            <v>SI</v>
          </cell>
          <cell r="O62" t="str">
            <v>NO</v>
          </cell>
          <cell r="P62" t="str">
            <v>SI</v>
          </cell>
          <cell r="Q62">
            <v>49.05</v>
          </cell>
          <cell r="R62">
            <v>157.1</v>
          </cell>
          <cell r="S62">
            <v>141000000</v>
          </cell>
          <cell r="T62">
            <v>50000000</v>
          </cell>
          <cell r="U62">
            <v>91000000</v>
          </cell>
          <cell r="V62">
            <v>0</v>
          </cell>
          <cell r="W62">
            <v>141000000</v>
          </cell>
          <cell r="X62">
            <v>1</v>
          </cell>
        </row>
        <row r="63">
          <cell r="A63" t="str">
            <v>GAG</v>
          </cell>
          <cell r="B63" t="str">
            <v>Nariño</v>
          </cell>
          <cell r="C63" t="str">
            <v>SAN PABLO</v>
          </cell>
          <cell r="D63" t="str">
            <v>NO</v>
          </cell>
          <cell r="E63" t="str">
            <v>SI</v>
          </cell>
          <cell r="F63" t="str">
            <v>SI</v>
          </cell>
          <cell r="G63" t="str">
            <v>SI</v>
          </cell>
          <cell r="H63" t="str">
            <v>SI</v>
          </cell>
          <cell r="I63" t="str">
            <v>SI</v>
          </cell>
          <cell r="J63" t="str">
            <v>SI</v>
          </cell>
          <cell r="K63">
            <v>6</v>
          </cell>
          <cell r="L63" t="str">
            <v>SI</v>
          </cell>
          <cell r="M63" t="str">
            <v>NO</v>
          </cell>
          <cell r="N63" t="str">
            <v>NO</v>
          </cell>
          <cell r="O63" t="str">
            <v>NO</v>
          </cell>
          <cell r="P63" t="str">
            <v>SI</v>
          </cell>
          <cell r="Q63">
            <v>31.15</v>
          </cell>
          <cell r="R63">
            <v>129.1</v>
          </cell>
          <cell r="S63">
            <v>134000000</v>
          </cell>
          <cell r="T63">
            <v>50000000</v>
          </cell>
          <cell r="U63">
            <v>84000000</v>
          </cell>
          <cell r="V63">
            <v>0</v>
          </cell>
          <cell r="W63">
            <v>134000000</v>
          </cell>
          <cell r="X63">
            <v>1</v>
          </cell>
        </row>
        <row r="64">
          <cell r="A64" t="str">
            <v>GAG</v>
          </cell>
          <cell r="B64" t="str">
            <v>Nariño*</v>
          </cell>
          <cell r="C64" t="str">
            <v>SAN PEDRO DE CARTAGO</v>
          </cell>
          <cell r="D64" t="str">
            <v>NO</v>
          </cell>
          <cell r="E64" t="str">
            <v>SI</v>
          </cell>
          <cell r="F64" t="str">
            <v>SI</v>
          </cell>
          <cell r="G64" t="str">
            <v>SI</v>
          </cell>
          <cell r="H64" t="str">
            <v>SI</v>
          </cell>
          <cell r="I64" t="str">
            <v>SI</v>
          </cell>
          <cell r="J64" t="str">
            <v>SI</v>
          </cell>
          <cell r="K64">
            <v>6</v>
          </cell>
          <cell r="L64" t="str">
            <v>SI</v>
          </cell>
          <cell r="M64" t="str">
            <v>NO</v>
          </cell>
          <cell r="N64" t="str">
            <v>NO</v>
          </cell>
          <cell r="O64" t="str">
            <v>NO</v>
          </cell>
          <cell r="P64" t="str">
            <v>SI</v>
          </cell>
          <cell r="Q64">
            <v>12.9</v>
          </cell>
          <cell r="R64">
            <v>158.80000000000001</v>
          </cell>
          <cell r="S64">
            <v>150000000</v>
          </cell>
          <cell r="T64">
            <v>50000000</v>
          </cell>
          <cell r="U64">
            <v>100000000</v>
          </cell>
          <cell r="V64">
            <v>0</v>
          </cell>
          <cell r="W64">
            <v>150000000</v>
          </cell>
          <cell r="X64">
            <v>1</v>
          </cell>
        </row>
        <row r="65">
          <cell r="A65" t="str">
            <v>GAG</v>
          </cell>
          <cell r="B65" t="str">
            <v>Nariño</v>
          </cell>
          <cell r="C65" t="str">
            <v>SANDONA</v>
          </cell>
          <cell r="D65" t="str">
            <v>NO</v>
          </cell>
          <cell r="E65" t="str">
            <v>SI</v>
          </cell>
          <cell r="F65" t="str">
            <v>SI</v>
          </cell>
          <cell r="G65" t="str">
            <v>SI</v>
          </cell>
          <cell r="H65" t="str">
            <v>SI</v>
          </cell>
          <cell r="I65" t="str">
            <v>SI</v>
          </cell>
          <cell r="J65" t="str">
            <v>SI</v>
          </cell>
          <cell r="K65">
            <v>6</v>
          </cell>
          <cell r="L65" t="str">
            <v>SI</v>
          </cell>
          <cell r="M65" t="str">
            <v>NO</v>
          </cell>
          <cell r="N65" t="str">
            <v>SI</v>
          </cell>
          <cell r="O65" t="str">
            <v>NO</v>
          </cell>
          <cell r="P65" t="str">
            <v>SI</v>
          </cell>
          <cell r="Q65">
            <v>3.8</v>
          </cell>
          <cell r="R65">
            <v>91.9</v>
          </cell>
          <cell r="S65">
            <v>124000000</v>
          </cell>
          <cell r="T65">
            <v>40000000</v>
          </cell>
          <cell r="U65">
            <v>84000000</v>
          </cell>
          <cell r="V65">
            <v>0</v>
          </cell>
          <cell r="W65">
            <v>124000000</v>
          </cell>
          <cell r="X65">
            <v>1</v>
          </cell>
        </row>
        <row r="66">
          <cell r="A66" t="str">
            <v>GAG</v>
          </cell>
          <cell r="B66" t="str">
            <v>Nariño</v>
          </cell>
          <cell r="C66" t="str">
            <v>SANTACRUZ</v>
          </cell>
          <cell r="D66" t="str">
            <v>NO</v>
          </cell>
          <cell r="E66" t="str">
            <v>SI</v>
          </cell>
          <cell r="F66" t="str">
            <v>SI</v>
          </cell>
          <cell r="G66" t="str">
            <v>SI</v>
          </cell>
          <cell r="H66" t="str">
            <v>SI</v>
          </cell>
          <cell r="I66" t="str">
            <v>SI</v>
          </cell>
          <cell r="J66" t="str">
            <v>SI</v>
          </cell>
          <cell r="K66">
            <v>6</v>
          </cell>
          <cell r="L66" t="str">
            <v>SI</v>
          </cell>
          <cell r="M66" t="str">
            <v>NO</v>
          </cell>
          <cell r="N66" t="str">
            <v>NO</v>
          </cell>
          <cell r="O66" t="str">
            <v>NO</v>
          </cell>
          <cell r="P66" t="str">
            <v>SI</v>
          </cell>
          <cell r="Q66">
            <v>30.3</v>
          </cell>
          <cell r="R66">
            <v>97.5</v>
          </cell>
          <cell r="S66">
            <v>125000000</v>
          </cell>
          <cell r="T66">
            <v>50000000</v>
          </cell>
          <cell r="U66">
            <v>75000000</v>
          </cell>
          <cell r="W66">
            <v>125000000</v>
          </cell>
          <cell r="X66">
            <v>1</v>
          </cell>
        </row>
        <row r="67">
          <cell r="A67" t="str">
            <v>GAG</v>
          </cell>
          <cell r="B67" t="str">
            <v>Nariño</v>
          </cell>
          <cell r="C67" t="str">
            <v>SAPUYES</v>
          </cell>
          <cell r="D67" t="str">
            <v>SI</v>
          </cell>
          <cell r="E67" t="str">
            <v>SI</v>
          </cell>
          <cell r="F67" t="str">
            <v>SI</v>
          </cell>
          <cell r="G67" t="str">
            <v>SI</v>
          </cell>
          <cell r="H67" t="str">
            <v>SI</v>
          </cell>
          <cell r="I67" t="str">
            <v>SI</v>
          </cell>
          <cell r="J67" t="str">
            <v>SI</v>
          </cell>
          <cell r="K67">
            <v>6</v>
          </cell>
          <cell r="L67" t="str">
            <v>SI</v>
          </cell>
          <cell r="M67" t="str">
            <v>NO</v>
          </cell>
          <cell r="N67" t="str">
            <v>SI</v>
          </cell>
          <cell r="O67" t="str">
            <v>NO</v>
          </cell>
          <cell r="P67" t="str">
            <v>SI</v>
          </cell>
          <cell r="Q67">
            <v>26.8</v>
          </cell>
          <cell r="R67">
            <v>330</v>
          </cell>
          <cell r="S67">
            <v>150000000</v>
          </cell>
          <cell r="T67">
            <v>50000000</v>
          </cell>
          <cell r="U67">
            <v>100000000</v>
          </cell>
          <cell r="V67">
            <v>15000000</v>
          </cell>
          <cell r="W67">
            <v>165000000</v>
          </cell>
          <cell r="X67">
            <v>1</v>
          </cell>
        </row>
        <row r="68">
          <cell r="A68" t="str">
            <v>GAG</v>
          </cell>
          <cell r="B68" t="str">
            <v>Nariño</v>
          </cell>
          <cell r="C68" t="str">
            <v>TAMINANGO</v>
          </cell>
          <cell r="D68" t="str">
            <v>NO</v>
          </cell>
          <cell r="E68" t="str">
            <v>NO</v>
          </cell>
          <cell r="F68" t="str">
            <v>SI</v>
          </cell>
          <cell r="G68" t="str">
            <v>SI</v>
          </cell>
          <cell r="H68" t="str">
            <v>SI</v>
          </cell>
          <cell r="I68" t="str">
            <v>SI</v>
          </cell>
          <cell r="J68" t="str">
            <v>SI</v>
          </cell>
          <cell r="K68">
            <v>6</v>
          </cell>
          <cell r="L68" t="str">
            <v>SI</v>
          </cell>
          <cell r="M68" t="str">
            <v>NO</v>
          </cell>
          <cell r="N68" t="str">
            <v>SI</v>
          </cell>
          <cell r="O68" t="str">
            <v>NO</v>
          </cell>
          <cell r="P68" t="str">
            <v>SI</v>
          </cell>
          <cell r="Q68">
            <v>46.65</v>
          </cell>
          <cell r="R68">
            <v>137.69999999999999</v>
          </cell>
          <cell r="S68">
            <v>136000000</v>
          </cell>
          <cell r="T68">
            <v>50000000</v>
          </cell>
          <cell r="U68">
            <v>86000000</v>
          </cell>
          <cell r="V68">
            <v>0</v>
          </cell>
          <cell r="W68">
            <v>136000000</v>
          </cell>
          <cell r="X68">
            <v>1</v>
          </cell>
        </row>
        <row r="69">
          <cell r="A69" t="str">
            <v>GAG</v>
          </cell>
          <cell r="B69" t="str">
            <v>Nariño</v>
          </cell>
          <cell r="C69" t="str">
            <v>TANGUA</v>
          </cell>
          <cell r="D69" t="str">
            <v>NO</v>
          </cell>
          <cell r="E69" t="str">
            <v>SI</v>
          </cell>
          <cell r="F69" t="str">
            <v>SI</v>
          </cell>
          <cell r="G69" t="str">
            <v>SI</v>
          </cell>
          <cell r="H69" t="str">
            <v>SI</v>
          </cell>
          <cell r="I69" t="str">
            <v>SI</v>
          </cell>
          <cell r="J69" t="str">
            <v>SI</v>
          </cell>
          <cell r="K69">
            <v>6</v>
          </cell>
          <cell r="L69" t="str">
            <v>SI</v>
          </cell>
          <cell r="M69" t="str">
            <v>NO</v>
          </cell>
          <cell r="N69" t="str">
            <v>SI</v>
          </cell>
          <cell r="O69" t="str">
            <v>NO</v>
          </cell>
          <cell r="P69" t="str">
            <v>SI</v>
          </cell>
          <cell r="Q69">
            <v>55.2</v>
          </cell>
          <cell r="R69">
            <v>55.2</v>
          </cell>
          <cell r="S69">
            <v>114000000</v>
          </cell>
          <cell r="T69">
            <v>60000000</v>
          </cell>
          <cell r="U69">
            <v>54000000</v>
          </cell>
          <cell r="V69">
            <v>0</v>
          </cell>
          <cell r="W69">
            <v>114000000</v>
          </cell>
          <cell r="X69">
            <v>1</v>
          </cell>
        </row>
        <row r="70">
          <cell r="A70" t="str">
            <v>GAG</v>
          </cell>
          <cell r="B70" t="str">
            <v>Nariño</v>
          </cell>
          <cell r="C70" t="str">
            <v>TUQUERRES</v>
          </cell>
          <cell r="D70" t="str">
            <v>NO</v>
          </cell>
          <cell r="E70" t="str">
            <v>SI</v>
          </cell>
          <cell r="F70" t="str">
            <v>SI</v>
          </cell>
          <cell r="G70" t="str">
            <v>SI</v>
          </cell>
          <cell r="H70" t="str">
            <v>SI</v>
          </cell>
          <cell r="I70" t="str">
            <v>SI</v>
          </cell>
          <cell r="J70" t="str">
            <v>SI</v>
          </cell>
          <cell r="K70">
            <v>6</v>
          </cell>
          <cell r="L70" t="str">
            <v>SI</v>
          </cell>
          <cell r="M70" t="str">
            <v>NO</v>
          </cell>
          <cell r="N70" t="str">
            <v>NO</v>
          </cell>
          <cell r="O70" t="str">
            <v>NO</v>
          </cell>
          <cell r="P70" t="str">
            <v>SI</v>
          </cell>
          <cell r="Q70">
            <v>63.6</v>
          </cell>
          <cell r="R70">
            <v>63.6</v>
          </cell>
          <cell r="S70">
            <v>117000000</v>
          </cell>
          <cell r="T70">
            <v>60000000</v>
          </cell>
          <cell r="U70">
            <v>57000000</v>
          </cell>
          <cell r="V70">
            <v>0</v>
          </cell>
          <cell r="W70">
            <v>117000000</v>
          </cell>
          <cell r="X70">
            <v>1</v>
          </cell>
        </row>
        <row r="71">
          <cell r="A71" t="str">
            <v>GAG</v>
          </cell>
          <cell r="B71" t="str">
            <v>Nariño*</v>
          </cell>
          <cell r="C71" t="str">
            <v>YACUANQUER</v>
          </cell>
          <cell r="D71" t="str">
            <v>NO</v>
          </cell>
          <cell r="E71" t="str">
            <v>SI</v>
          </cell>
          <cell r="F71" t="str">
            <v>SI</v>
          </cell>
          <cell r="G71" t="str">
            <v>SI</v>
          </cell>
          <cell r="H71" t="str">
            <v>SI</v>
          </cell>
          <cell r="I71" t="str">
            <v>SI</v>
          </cell>
          <cell r="J71" t="str">
            <v>SI</v>
          </cell>
          <cell r="K71">
            <v>6</v>
          </cell>
          <cell r="L71" t="str">
            <v>SI</v>
          </cell>
          <cell r="M71" t="str">
            <v>NO</v>
          </cell>
          <cell r="N71" t="str">
            <v>NO</v>
          </cell>
          <cell r="O71" t="str">
            <v>NO</v>
          </cell>
          <cell r="P71" t="str">
            <v>SI</v>
          </cell>
          <cell r="Q71">
            <v>28.2</v>
          </cell>
          <cell r="R71">
            <v>78</v>
          </cell>
          <cell r="S71">
            <v>150000000</v>
          </cell>
          <cell r="T71">
            <v>50000000</v>
          </cell>
          <cell r="U71">
            <v>100000000</v>
          </cell>
          <cell r="V71">
            <v>0</v>
          </cell>
          <cell r="W71">
            <v>150000000</v>
          </cell>
          <cell r="X71">
            <v>1</v>
          </cell>
        </row>
        <row r="72">
          <cell r="B72" t="str">
            <v>Nariño</v>
          </cell>
          <cell r="C72" t="str">
            <v>DEPTO NARIÑO</v>
          </cell>
          <cell r="I72">
            <v>61</v>
          </cell>
          <cell r="L72">
            <v>61</v>
          </cell>
          <cell r="O72">
            <v>61</v>
          </cell>
          <cell r="Q72">
            <v>1429.5500000000002</v>
          </cell>
          <cell r="R72">
            <v>6790.3200000000015</v>
          </cell>
          <cell r="S72">
            <v>7919000000</v>
          </cell>
          <cell r="T72">
            <v>2350000000</v>
          </cell>
          <cell r="U72">
            <v>5569000000</v>
          </cell>
          <cell r="V72">
            <v>53000000</v>
          </cell>
          <cell r="W72">
            <v>7972000000</v>
          </cell>
          <cell r="X72">
            <v>61</v>
          </cell>
        </row>
      </sheetData>
      <sheetData sheetId="1"/>
      <sheetData sheetId="2"/>
      <sheetData sheetId="3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"/>
      <sheetName val="ORITO 02 "/>
      <sheetName val="ORITO 05"/>
      <sheetName val="ORITO 08"/>
      <sheetName val="ORITO 13"/>
      <sheetName val="ORITO 16"/>
      <sheetName val="ORITO 20"/>
      <sheetName val="ORITO 21"/>
      <sheetName val="ORITO 29"/>
      <sheetName val="ORITO 38"/>
      <sheetName val="ORITO 41"/>
      <sheetName val="ORITO 105"/>
      <sheetName val="ORITO 106"/>
      <sheetName val="ORITO 109"/>
    </sheetNames>
    <sheetDataSet>
      <sheetData sheetId="0" refreshError="1"/>
      <sheetData sheetId="1">
        <row r="6">
          <cell r="E6">
            <v>538</v>
          </cell>
        </row>
        <row r="7">
          <cell r="E7">
            <v>267</v>
          </cell>
        </row>
        <row r="8">
          <cell r="E8">
            <v>250</v>
          </cell>
        </row>
        <row r="9">
          <cell r="E9">
            <v>305</v>
          </cell>
        </row>
        <row r="12">
          <cell r="A12" t="str">
            <v>Pwf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lvc"/>
      <sheetName val="cyrb"/>
      <sheetName val="gapr"/>
    </sheetNames>
    <sheetDataSet>
      <sheetData sheetId="0"/>
      <sheetData sheetId="1"/>
      <sheetData sheetId="2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"/>
      <sheetName val="RECURSOS"/>
      <sheetName val="Equipo INVIAS"/>
      <sheetName val="APUS concretos con cambio c"/>
      <sheetName val="CONCRETOS"/>
      <sheetName val="PROPORCIONES DE CONCRETO-H"/>
      <sheetName val="Hoja1"/>
      <sheetName val="EST NUEVA Y CONECTANTES"/>
    </sheetNames>
    <sheetDataSet>
      <sheetData sheetId="0"/>
      <sheetData sheetId="1">
        <row r="8">
          <cell r="A8" t="str">
            <v>Ac</v>
          </cell>
        </row>
        <row r="9">
          <cell r="A9" t="str">
            <v>Ag</v>
          </cell>
        </row>
        <row r="10">
          <cell r="A10" t="str">
            <v>Ccm</v>
          </cell>
        </row>
        <row r="11">
          <cell r="A11" t="str">
            <v>DERBOT</v>
          </cell>
        </row>
        <row r="12">
          <cell r="A12" t="str">
            <v>Pmad</v>
          </cell>
        </row>
        <row r="13">
          <cell r="A13" t="str">
            <v>Pcpref</v>
          </cell>
        </row>
        <row r="14">
          <cell r="A14" t="str">
            <v>Tc</v>
          </cell>
        </row>
        <row r="15">
          <cell r="A15" t="str">
            <v>LadTR</v>
          </cell>
        </row>
        <row r="16">
          <cell r="A16" t="str">
            <v>AbOrg</v>
          </cell>
        </row>
        <row r="17">
          <cell r="A17" t="str">
            <v>Arb1</v>
          </cell>
        </row>
        <row r="18">
          <cell r="A18" t="str">
            <v>Prot</v>
          </cell>
        </row>
        <row r="19">
          <cell r="A19" t="str">
            <v>Ben</v>
          </cell>
        </row>
        <row r="20">
          <cell r="A20" t="str">
            <v>Sem</v>
          </cell>
        </row>
        <row r="21">
          <cell r="A21">
            <v>0</v>
          </cell>
        </row>
        <row r="22">
          <cell r="A22" t="str">
            <v>AR</v>
          </cell>
        </row>
        <row r="23">
          <cell r="A23" t="str">
            <v>Arsf</v>
          </cell>
        </row>
        <row r="24">
          <cell r="A24" t="str">
            <v>melectrokg</v>
          </cell>
        </row>
        <row r="25">
          <cell r="A25" t="str">
            <v>melectro8</v>
          </cell>
        </row>
        <row r="26">
          <cell r="A26" t="str">
            <v>AN</v>
          </cell>
        </row>
        <row r="27">
          <cell r="A27" t="str">
            <v>AGL</v>
          </cell>
        </row>
        <row r="28">
          <cell r="A28" t="str">
            <v>AlamP</v>
          </cell>
        </row>
        <row r="29">
          <cell r="A29" t="str">
            <v>Mg</v>
          </cell>
        </row>
        <row r="30">
          <cell r="A30" t="str">
            <v>MGPV</v>
          </cell>
        </row>
        <row r="31">
          <cell r="A31" t="str">
            <v>MallGal</v>
          </cell>
        </row>
        <row r="32">
          <cell r="A32" t="str">
            <v>Gcerca</v>
          </cell>
        </row>
        <row r="33">
          <cell r="A33" t="str">
            <v>Pasos1/2</v>
          </cell>
        </row>
        <row r="34">
          <cell r="A34">
            <v>0</v>
          </cell>
        </row>
        <row r="35">
          <cell r="A35">
            <v>0</v>
          </cell>
        </row>
        <row r="36">
          <cell r="A36" t="str">
            <v>CGK</v>
          </cell>
        </row>
        <row r="37">
          <cell r="A37" t="str">
            <v>CON2000</v>
          </cell>
        </row>
        <row r="38">
          <cell r="A38" t="str">
            <v>CONadit2000</v>
          </cell>
        </row>
        <row r="39">
          <cell r="A39" t="str">
            <v>COF</v>
          </cell>
        </row>
        <row r="40">
          <cell r="A40" t="str">
            <v>CON3000</v>
          </cell>
        </row>
        <row r="41">
          <cell r="A41" t="str">
            <v>CON4</v>
          </cell>
        </row>
        <row r="42">
          <cell r="A42" t="str">
            <v>CON3000TREMIE</v>
          </cell>
        </row>
        <row r="43">
          <cell r="A43" t="str">
            <v>CON2500</v>
          </cell>
        </row>
        <row r="44">
          <cell r="A44">
            <v>0</v>
          </cell>
        </row>
        <row r="45">
          <cell r="A45" t="str">
            <v>ARL</v>
          </cell>
        </row>
        <row r="46">
          <cell r="A46" t="str">
            <v>Gra</v>
          </cell>
        </row>
        <row r="47">
          <cell r="A47" t="str">
            <v>PFF</v>
          </cell>
        </row>
        <row r="48">
          <cell r="A48" t="str">
            <v>RTA</v>
          </cell>
        </row>
        <row r="49">
          <cell r="A49" t="str">
            <v>Tn</v>
          </cell>
        </row>
        <row r="50">
          <cell r="A50" t="str">
            <v>cesp</v>
          </cell>
        </row>
        <row r="51">
          <cell r="A51" t="str">
            <v>Tn</v>
          </cell>
        </row>
        <row r="52">
          <cell r="A52">
            <v>0</v>
          </cell>
        </row>
        <row r="53">
          <cell r="A53" t="str">
            <v>AY</v>
          </cell>
        </row>
        <row r="54">
          <cell r="A54" t="str">
            <v>AY2</v>
          </cell>
        </row>
        <row r="55">
          <cell r="A55" t="str">
            <v>AY3</v>
          </cell>
        </row>
        <row r="56">
          <cell r="A56" t="str">
            <v>AY4</v>
          </cell>
        </row>
        <row r="57">
          <cell r="A57" t="str">
            <v>AY5</v>
          </cell>
        </row>
        <row r="58">
          <cell r="A58" t="str">
            <v>AY6</v>
          </cell>
        </row>
        <row r="59">
          <cell r="A59" t="str">
            <v>AY7</v>
          </cell>
        </row>
        <row r="60">
          <cell r="A60" t="str">
            <v>AY8</v>
          </cell>
        </row>
        <row r="61">
          <cell r="A61" t="str">
            <v>ay9</v>
          </cell>
        </row>
        <row r="62">
          <cell r="A62" t="str">
            <v>AYP</v>
          </cell>
        </row>
        <row r="63">
          <cell r="A63" t="str">
            <v>AYCM</v>
          </cell>
        </row>
        <row r="64">
          <cell r="A64" t="str">
            <v>AYCM4</v>
          </cell>
        </row>
        <row r="65">
          <cell r="A65" t="str">
            <v>MOOCM2</v>
          </cell>
        </row>
        <row r="66">
          <cell r="A66" t="str">
            <v>MOOCM</v>
          </cell>
        </row>
        <row r="67">
          <cell r="A67" t="str">
            <v>MOOP</v>
          </cell>
        </row>
        <row r="68">
          <cell r="A68" t="str">
            <v>MOO</v>
          </cell>
        </row>
        <row r="69">
          <cell r="A69" t="str">
            <v>MOO2</v>
          </cell>
        </row>
        <row r="70">
          <cell r="A70" t="str">
            <v>MOO3</v>
          </cell>
        </row>
        <row r="71">
          <cell r="A71" t="str">
            <v>MOO7</v>
          </cell>
        </row>
        <row r="72">
          <cell r="A72" t="str">
            <v>MTO</v>
          </cell>
        </row>
        <row r="73">
          <cell r="A73" t="str">
            <v>MCA</v>
          </cell>
        </row>
        <row r="74">
          <cell r="A74" t="str">
            <v>Mtexp</v>
          </cell>
        </row>
        <row r="75">
          <cell r="A75">
            <v>0</v>
          </cell>
        </row>
        <row r="76">
          <cell r="A76">
            <v>0</v>
          </cell>
        </row>
        <row r="77">
          <cell r="A77" t="str">
            <v>MSR</v>
          </cell>
        </row>
        <row r="78">
          <cell r="A78" t="str">
            <v>Ma</v>
          </cell>
        </row>
        <row r="79">
          <cell r="A79" t="str">
            <v>SelloRajon</v>
          </cell>
        </row>
        <row r="80">
          <cell r="A80" t="str">
            <v>PR</v>
          </cell>
        </row>
        <row r="81">
          <cell r="A81" t="str">
            <v>BG</v>
          </cell>
        </row>
        <row r="82">
          <cell r="A82" t="str">
            <v>BGF2</v>
          </cell>
        </row>
        <row r="83">
          <cell r="A83" t="str">
            <v>BGF3</v>
          </cell>
        </row>
        <row r="84">
          <cell r="A84" t="str">
            <v>BGF4</v>
          </cell>
        </row>
        <row r="85">
          <cell r="A85" t="str">
            <v>BGF5</v>
          </cell>
        </row>
        <row r="86">
          <cell r="A86" t="str">
            <v>SB</v>
          </cell>
        </row>
        <row r="87">
          <cell r="A87" t="str">
            <v>SBF2</v>
          </cell>
        </row>
        <row r="88">
          <cell r="A88" t="str">
            <v>SBF3</v>
          </cell>
        </row>
        <row r="89">
          <cell r="A89" t="str">
            <v>SBF4</v>
          </cell>
        </row>
        <row r="90">
          <cell r="A90" t="str">
            <v>SBFLM</v>
          </cell>
        </row>
        <row r="91">
          <cell r="A91" t="str">
            <v>EMA</v>
          </cell>
        </row>
        <row r="92">
          <cell r="A92" t="str">
            <v>BestASF</v>
          </cell>
        </row>
        <row r="93">
          <cell r="A93" t="str">
            <v>MDC1</v>
          </cell>
        </row>
        <row r="94">
          <cell r="A94" t="str">
            <v>MDC</v>
          </cell>
        </row>
        <row r="95">
          <cell r="A95" t="str">
            <v>MDC3</v>
          </cell>
        </row>
        <row r="96">
          <cell r="A96">
            <v>0</v>
          </cell>
        </row>
        <row r="97">
          <cell r="A97">
            <v>0</v>
          </cell>
        </row>
        <row r="98">
          <cell r="A98" t="str">
            <v>Cpav</v>
          </cell>
        </row>
        <row r="99">
          <cell r="A99" t="str">
            <v>Etop</v>
          </cell>
        </row>
        <row r="100">
          <cell r="A100" t="str">
            <v>Fm</v>
          </cell>
        </row>
        <row r="101">
          <cell r="A101" t="str">
            <v>Est</v>
          </cell>
        </row>
        <row r="102">
          <cell r="A102" t="str">
            <v>mbo2</v>
          </cell>
        </row>
        <row r="103">
          <cell r="A103" t="str">
            <v>Trom</v>
          </cell>
        </row>
        <row r="104">
          <cell r="A104" t="str">
            <v>VCO</v>
          </cell>
        </row>
        <row r="105">
          <cell r="A105" t="str">
            <v>Ra</v>
          </cell>
        </row>
        <row r="106">
          <cell r="A106" t="str">
            <v>Cang</v>
          </cell>
        </row>
        <row r="107">
          <cell r="A107" t="str">
            <v>FC</v>
          </cell>
        </row>
        <row r="108">
          <cell r="A108" t="str">
            <v>Se</v>
          </cell>
        </row>
        <row r="109">
          <cell r="A109" t="str">
            <v>Edos</v>
          </cell>
        </row>
        <row r="110">
          <cell r="A110" t="str">
            <v>disco</v>
          </cell>
        </row>
        <row r="111">
          <cell r="A111" t="str">
            <v>BomCto</v>
          </cell>
        </row>
        <row r="112">
          <cell r="A112">
            <v>0</v>
          </cell>
        </row>
        <row r="113">
          <cell r="A113">
            <v>0</v>
          </cell>
        </row>
        <row r="114">
          <cell r="A114" t="str">
            <v>CAD</v>
          </cell>
        </row>
        <row r="115">
          <cell r="A115" t="str">
            <v>CRT</v>
          </cell>
        </row>
        <row r="116">
          <cell r="A116" t="str">
            <v>CN</v>
          </cell>
        </row>
        <row r="117">
          <cell r="A117" t="str">
            <v>CVA</v>
          </cell>
        </row>
        <row r="118">
          <cell r="A118" t="str">
            <v>CVA4</v>
          </cell>
        </row>
        <row r="119">
          <cell r="A119" t="str">
            <v>CVA8</v>
          </cell>
        </row>
        <row r="120">
          <cell r="A120" t="str">
            <v>Cp175</v>
          </cell>
        </row>
        <row r="121">
          <cell r="A121" t="str">
            <v>Cp250</v>
          </cell>
        </row>
        <row r="122">
          <cell r="A122" t="str">
            <v>Cp750</v>
          </cell>
        </row>
        <row r="123">
          <cell r="A123" t="str">
            <v>Exc</v>
          </cell>
        </row>
        <row r="124">
          <cell r="A124" t="str">
            <v>mcg</v>
          </cell>
        </row>
        <row r="125">
          <cell r="A125" t="str">
            <v>Re</v>
          </cell>
        </row>
        <row r="126">
          <cell r="A126" t="str">
            <v>CG</v>
          </cell>
        </row>
        <row r="127">
          <cell r="A127" t="str">
            <v>Mde</v>
          </cell>
        </row>
        <row r="128">
          <cell r="A128" t="str">
            <v>Mn</v>
          </cell>
        </row>
        <row r="129">
          <cell r="A129" t="str">
            <v>fre</v>
          </cell>
        </row>
        <row r="130">
          <cell r="A130" t="str">
            <v>Ci</v>
          </cell>
        </row>
        <row r="131">
          <cell r="A131" t="str">
            <v>Tas</v>
          </cell>
        </row>
        <row r="132">
          <cell r="A132" t="str">
            <v>Td</v>
          </cell>
        </row>
        <row r="133">
          <cell r="A133" t="str">
            <v>VQ7</v>
          </cell>
        </row>
        <row r="134">
          <cell r="A134" t="str">
            <v>VQ15</v>
          </cell>
        </row>
        <row r="135">
          <cell r="A135" t="str">
            <v>VQ12</v>
          </cell>
        </row>
        <row r="136">
          <cell r="A136" t="str">
            <v>BDZ</v>
          </cell>
        </row>
        <row r="137">
          <cell r="A137" t="str">
            <v>TR140</v>
          </cell>
        </row>
        <row r="138">
          <cell r="A138" t="str">
            <v>TR300</v>
          </cell>
        </row>
        <row r="139">
          <cell r="A139" t="str">
            <v>Mix7</v>
          </cell>
        </row>
        <row r="140">
          <cell r="A140" t="str">
            <v>Vac</v>
          </cell>
        </row>
        <row r="141">
          <cell r="A141" t="str">
            <v>GruaP</v>
          </cell>
        </row>
        <row r="142">
          <cell r="A142" t="str">
            <v>Ebarreno</v>
          </cell>
        </row>
        <row r="143">
          <cell r="A143" t="str">
            <v>Pilotea</v>
          </cell>
        </row>
        <row r="144">
          <cell r="A144" t="str">
            <v>Pala</v>
          </cell>
        </row>
        <row r="145">
          <cell r="A145" t="str">
            <v>TorreGrua</v>
          </cell>
        </row>
        <row r="146">
          <cell r="A146">
            <v>0</v>
          </cell>
        </row>
        <row r="147">
          <cell r="A147">
            <v>0</v>
          </cell>
        </row>
        <row r="148">
          <cell r="A148">
            <v>0</v>
          </cell>
        </row>
        <row r="149">
          <cell r="A149">
            <v>0</v>
          </cell>
        </row>
        <row r="150">
          <cell r="A150" t="str">
            <v>Hi</v>
          </cell>
        </row>
        <row r="151">
          <cell r="A151" t="str">
            <v>Gagtx</v>
          </cell>
        </row>
        <row r="152">
          <cell r="A152" t="str">
            <v>GNT2500</v>
          </cell>
        </row>
        <row r="153">
          <cell r="A153" t="str">
            <v>GNT3000</v>
          </cell>
        </row>
        <row r="154">
          <cell r="A154" t="str">
            <v>GT2400</v>
          </cell>
        </row>
        <row r="155">
          <cell r="A155" t="str">
            <v>GMfv R100</v>
          </cell>
        </row>
        <row r="156">
          <cell r="A156" t="str">
            <v>GT BIAXIAL</v>
          </cell>
        </row>
        <row r="157">
          <cell r="A157" t="str">
            <v>Gdren1</v>
          </cell>
        </row>
        <row r="158">
          <cell r="A158" t="str">
            <v>EcoMatriz</v>
          </cell>
        </row>
        <row r="159">
          <cell r="A159" t="str">
            <v>GT Uniaxial</v>
          </cell>
        </row>
        <row r="160">
          <cell r="A160" t="str">
            <v>GT BIAX LB0 202</v>
          </cell>
        </row>
        <row r="162">
          <cell r="A162">
            <v>0</v>
          </cell>
        </row>
        <row r="163">
          <cell r="A163" t="str">
            <v>Tub9</v>
          </cell>
        </row>
        <row r="164">
          <cell r="A164" t="str">
            <v>Tub10</v>
          </cell>
        </row>
        <row r="165">
          <cell r="A165" t="str">
            <v>Tub12</v>
          </cell>
        </row>
        <row r="166">
          <cell r="A166" t="str">
            <v>Tub14</v>
          </cell>
        </row>
        <row r="167">
          <cell r="A167" t="str">
            <v>Tub16</v>
          </cell>
        </row>
        <row r="168">
          <cell r="A168" t="str">
            <v>Tub18</v>
          </cell>
        </row>
        <row r="169">
          <cell r="A169" t="str">
            <v>Tub48</v>
          </cell>
        </row>
        <row r="170">
          <cell r="A170" t="str">
            <v>Tub9 CL2</v>
          </cell>
        </row>
        <row r="171">
          <cell r="A171" t="str">
            <v>MARC TAPA</v>
          </cell>
        </row>
        <row r="172">
          <cell r="A172" t="str">
            <v>MaRejSumVehi</v>
          </cell>
        </row>
        <row r="173">
          <cell r="A173" t="str">
            <v>RejFibroCemVehi</v>
          </cell>
        </row>
        <row r="174">
          <cell r="A174" t="str">
            <v>Lmtrk</v>
          </cell>
        </row>
        <row r="175">
          <cell r="A175" t="str">
            <v>SGVMTK</v>
          </cell>
        </row>
        <row r="176">
          <cell r="A176" t="str">
            <v>AroT</v>
          </cell>
        </row>
        <row r="177">
          <cell r="A177">
            <v>0</v>
          </cell>
        </row>
        <row r="178">
          <cell r="A178">
            <v>0</v>
          </cell>
        </row>
        <row r="179">
          <cell r="A179" t="str">
            <v>Tubperf4"</v>
          </cell>
        </row>
        <row r="180">
          <cell r="A180" t="str">
            <v>TubNOperf4"</v>
          </cell>
        </row>
        <row r="181">
          <cell r="A181" t="str">
            <v>TPVCAlc6</v>
          </cell>
        </row>
        <row r="182">
          <cell r="A182" t="str">
            <v>TPVCAlc12</v>
          </cell>
        </row>
        <row r="183">
          <cell r="A183" t="str">
            <v>TPVC1/2</v>
          </cell>
        </row>
        <row r="184">
          <cell r="A184" t="str">
            <v>TPVc 4</v>
          </cell>
        </row>
        <row r="185">
          <cell r="A185" t="str">
            <v>Uni4</v>
          </cell>
        </row>
        <row r="186">
          <cell r="A186" t="str">
            <v>Uni6</v>
          </cell>
        </row>
        <row r="187">
          <cell r="A187" t="str">
            <v>SolPVC</v>
          </cell>
        </row>
        <row r="188">
          <cell r="A188" t="str">
            <v>LimPVC</v>
          </cell>
        </row>
        <row r="189">
          <cell r="A189">
            <v>0</v>
          </cell>
        </row>
        <row r="190">
          <cell r="A190" t="str">
            <v>peep</v>
          </cell>
        </row>
        <row r="191">
          <cell r="A191" t="str">
            <v>Pfr</v>
          </cell>
        </row>
        <row r="192">
          <cell r="A192" t="str">
            <v>DM</v>
          </cell>
        </row>
        <row r="193">
          <cell r="A193" t="str">
            <v>Pa</v>
          </cell>
        </row>
        <row r="194">
          <cell r="A194" t="str">
            <v>St</v>
          </cell>
        </row>
        <row r="195">
          <cell r="A195" t="str">
            <v>Tac</v>
          </cell>
        </row>
        <row r="196">
          <cell r="A196" t="str">
            <v>ESTP</v>
          </cell>
        </row>
        <row r="197">
          <cell r="A197" t="str">
            <v>STSP75</v>
          </cell>
        </row>
        <row r="198">
          <cell r="A198" t="str">
            <v>STSP40</v>
          </cell>
        </row>
        <row r="199">
          <cell r="A199" t="str">
            <v>STSRD75</v>
          </cell>
        </row>
        <row r="200">
          <cell r="A200" t="str">
            <v>STSR-01</v>
          </cell>
        </row>
        <row r="201">
          <cell r="A201" t="str">
            <v>STSR-02</v>
          </cell>
        </row>
        <row r="202">
          <cell r="A202" t="str">
            <v>STSI6075</v>
          </cell>
        </row>
        <row r="203">
          <cell r="A203" t="str">
            <v>STSII</v>
          </cell>
        </row>
        <row r="204">
          <cell r="A204" t="str">
            <v>STSIDR</v>
          </cell>
        </row>
      </sheetData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ADO VÍA-CRIT.TECNICO"/>
      <sheetName val="CALIFICACIÓN"/>
      <sheetName val="DAÑOS 8002"/>
      <sheetName val="DAÑOS 4313 "/>
      <sheetName val="DAÑOS 7805"/>
      <sheetName val="DAÑOS 80MG01"/>
      <sheetName val="INVENT.ALC-CUNETAS 8002"/>
      <sheetName val="INV.ALC-CUNET 4313 - 7805"/>
      <sheetName val="INVENT.ALC-CUNET 80MG01"/>
      <sheetName val="SEÑAL VERTICAL 8002"/>
      <sheetName val="SEÑAL VERTICAL 4313"/>
      <sheetName val="SEÑAL VERTICAL 80MG01"/>
      <sheetName val="SEÑAL HORIZONTAL 8002"/>
      <sheetName val="SEÑAL HORIZONTAL 4313"/>
      <sheetName val="SEÑAL HORIZONTAL 80MG0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U"/>
      <sheetName val="PU (2)"/>
      <sheetName val="RESUMEN"/>
      <sheetName val="PRECIOS"/>
      <sheetName val="fotos"/>
    </sheetNames>
    <sheetDataSet>
      <sheetData sheetId="0"/>
      <sheetData sheetId="1">
        <row r="10">
          <cell r="F10" t="str">
            <v>ITEM: Terraplenes (con material proveniente de corte)</v>
          </cell>
        </row>
      </sheetData>
      <sheetData sheetId="2"/>
      <sheetData sheetId="3"/>
      <sheetData sheetId="4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ARES1 (2)"/>
      <sheetName val="Ingenieria"/>
      <sheetName val="Compras"/>
      <sheetName val="Construcción"/>
      <sheetName val="Construcción Gral"/>
      <sheetName val="Construcción Gral (2)"/>
      <sheetName val="General"/>
      <sheetName val="Curvas"/>
      <sheetName val="HHxACT"/>
      <sheetName val="HHxACT (2)"/>
      <sheetName val="Histograma"/>
      <sheetName val="RESUMEN PROYECTO"/>
      <sheetName val="RESUMEN ESP"/>
      <sheetName val="RESUMEN (2)"/>
      <sheetName val="Histograma (2)"/>
      <sheetName val="Histo-Indirectos"/>
      <sheetName val="INFO-COMPRAS"/>
      <sheetName val="Hoja1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O1H1"/>
      <sheetName val="FORMATO1H2"/>
      <sheetName val="FORMATO1H3"/>
      <sheetName val="FORMATO1H4"/>
      <sheetName val="FORMATO1H5"/>
      <sheetName val="Form5 _Pág_ 1"/>
      <sheetName val="Form5 _Pág_ 2"/>
      <sheetName val="Form7"/>
      <sheetName val="forma7"/>
      <sheetName val="Form9"/>
      <sheetName val="FORMATO 1015"/>
      <sheetName val="FORMATO 3001"/>
      <sheetName val="FORMATO 3002"/>
      <sheetName val="FORMATO 3003"/>
      <sheetName val="FORMATO 5001"/>
      <sheetName val="FORMATO 3002 ap-1"/>
      <sheetName val="FORMATO 3002 ap-2"/>
      <sheetName val="Personalizar"/>
      <sheetName val="Formatos"/>
      <sheetName val="Form020"/>
      <sheetName val="Form030"/>
      <sheetName val="Form040"/>
      <sheetName val="Form050"/>
      <sheetName val="Form060"/>
      <sheetName val="Form070"/>
      <sheetName val="Form080"/>
      <sheetName val="From090"/>
      <sheetName val="Form100"/>
      <sheetName val="Form110"/>
      <sheetName val="Form120"/>
      <sheetName val="Form130"/>
      <sheetName val="Form140"/>
      <sheetName val="Form150"/>
      <sheetName val="Form160"/>
      <sheetName val="Form170"/>
      <sheetName val="3002 Lisama este 1"/>
      <sheetName val="3002 Santa Helena 1"/>
      <sheetName val="3002 Lisama 158"/>
      <sheetName val="Vía de Acceso"/>
      <sheetName val="TARIFAS"/>
      <sheetName val="Alcantarillas"/>
      <sheetName val="COSTOS UNITARIOS"/>
      <sheetName val="CA-2909"/>
      <sheetName val="FICHA EBI 1 de 6 "/>
      <sheetName val="Hoja3"/>
      <sheetName val="MANO DE OBRA"/>
      <sheetName val="1.1"/>
      <sheetName val="EQUIPO"/>
      <sheetName val="TUBERIA"/>
      <sheetName val="Hoja2"/>
      <sheetName val="MATERIALES"/>
      <sheetName val="5094-2003"/>
      <sheetName val="5.2"/>
      <sheetName val="CONT_ADI"/>
      <sheetName val="RECURSOS"/>
      <sheetName val="backup"/>
      <sheetName val="COTIZA"/>
      <sheetName val="P&amp;H"/>
      <sheetName val="CURSO"/>
      <sheetName val="NOMINA"/>
      <sheetName val="MCC"/>
      <sheetName val="FPROGPER"/>
      <sheetName val="MODIPLAN"/>
      <sheetName val="FORPLA"/>
      <sheetName val="FINSPRO"/>
      <sheetName val="PARADAS"/>
      <sheetName val="SW-PLC"/>
      <sheetName val="PROGMAN"/>
      <sheetName val="CRONTRA"/>
      <sheetName val="CARTAI2"/>
      <sheetName val="FICHAR"/>
      <sheetName val="PRESREDA"/>
      <sheetName val="TEMREFOBT"/>
      <sheetName val="PRUEBAST"/>
      <sheetName val="MANPREV"/>
      <sheetName val="TRABELECAR"/>
      <sheetName val="ENFTOC"/>
      <sheetName val="ARCHIVOS"/>
      <sheetName val="PIROME"/>
      <sheetName val="INFO-NIVEL-ACEITE"/>
      <sheetName val="FNIVACE"/>
      <sheetName val="TELEFON"/>
      <sheetName val="FORPRESUP"/>
      <sheetName val="CUCHILL"/>
      <sheetName val="HVTRAFO"/>
      <sheetName val="INSPHORNOF"/>
      <sheetName val="PMECP"/>
      <sheetName val="VARIABQUIR"/>
      <sheetName val="JOSLYN"/>
      <sheetName val="ORGANIG"/>
      <sheetName val="CRONO"/>
      <sheetName val="TEMRED"/>
      <sheetName val="PROGJ"/>
      <sheetName val="PROGTRAB"/>
      <sheetName val="PROLUB"/>
      <sheetName val="Solicitud"/>
      <sheetName val="PROYECTOS"/>
      <sheetName val="Break"/>
      <sheetName val="Pirometros"/>
      <sheetName val="SOLI-DM"/>
      <sheetName val="PROGSEM"/>
      <sheetName val="CONTROL-PROG"/>
      <sheetName val="PROG.DIARIA"/>
      <sheetName val="GRONOGR"/>
      <sheetName val="PRESUP"/>
      <sheetName val="Proveedores"/>
      <sheetName val="tabla retención"/>
      <sheetName val="ConsumoLubric"/>
      <sheetName val="CIM_0"/>
      <sheetName val="CON_1"/>
      <sheetName val="CON_0"/>
      <sheetName val="CIM_1"/>
      <sheetName val="Datos Generales"/>
      <sheetName val="Resumen Total"/>
      <sheetName val="Hoja Resumen Cantidades"/>
      <sheetName val="MEMORIAS DE CALCULO"/>
      <sheetName val="ANALISIS DE PRECIOS UNITARIOS"/>
      <sheetName val="Tbg Tally"/>
      <sheetName val="Reverse Tally"/>
      <sheetName val="MAT"/>
      <sheetName val="MAIN MENU"/>
      <sheetName val="Installation KSQR"/>
      <sheetName val="Pre-Job Briefing español"/>
      <sheetName val="Post-Job Briefing espnol"/>
      <sheetName val="FEMARE"/>
      <sheetName val="1 Check List Equipo"/>
      <sheetName val="3 Kit Phoenix"/>
      <sheetName val="4 Caja Herramienta"/>
      <sheetName val="5 Herramienta ESP"/>
      <sheetName val="6 Job Act"/>
      <sheetName val="7 Reunion Operacional"/>
      <sheetName val="8.2 Run"/>
      <sheetName val="9 DME"/>
      <sheetName val="9.1 Phoenix"/>
      <sheetName val="10 ARRANQUE VSD"/>
      <sheetName val="11 PICTURE"/>
      <sheetName val="13.Ticket"/>
      <sheetName val="14. Evaluación del Servicio"/>
      <sheetName val="15. Secuencia de Fase"/>
      <sheetName val="16. Movimiento de Materiales"/>
      <sheetName val="18.Check Spooler Electrico"/>
      <sheetName val="CASHFLOW"/>
      <sheetName val="5001 Lisama 158"/>
      <sheetName val="5001 Lisama Este 1"/>
      <sheetName val="INSUMOS"/>
      <sheetName val=""/>
      <sheetName val="Ingenieria"/>
      <sheetName val="Formatos.xls"/>
      <sheetName val="FORMATO ESTANDAR"/>
      <sheetName val="Run Slide Sheet"/>
      <sheetName val="unitarios"/>
      <sheetName val="PES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BZ2" t="str">
            <v xml:space="preserve">          ACERIA   M.C.C.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/>
      <sheetData sheetId="20"/>
      <sheetData sheetId="21"/>
      <sheetData sheetId="22"/>
      <sheetData sheetId="23" refreshError="1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>
        <row r="2">
          <cell r="B2" t="str">
            <v>INFORME SEMANAL DE ACTIVIDADES</v>
          </cell>
        </row>
      </sheetData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ULOS"/>
      <sheetName val="items"/>
      <sheetName val="necesidades de la via"/>
      <sheetName val="20-23"/>
      <sheetName val="OJO¡¡¡¡¡¡¡¡¡"/>
      <sheetName val="APU201,3"/>
      <sheetName val="PU600P.1"/>
      <sheetName val="PU630,5"/>
      <sheetName val="PU640,3"/>
      <sheetName val="PU610,1"/>
      <sheetName val="PU681,1"/>
      <sheetName val="PU201P,1"/>
    </sheetNames>
    <sheetDataSet>
      <sheetData sheetId="0" refreshError="1"/>
      <sheetData sheetId="1" refreshError="1">
        <row r="4">
          <cell r="C4">
            <v>200.1</v>
          </cell>
          <cell r="D4">
            <v>200</v>
          </cell>
          <cell r="F4" t="str">
            <v>Desmonte y limpieza en bosque</v>
          </cell>
          <cell r="G4" t="str">
            <v>Ha</v>
          </cell>
          <cell r="H4" t="str">
            <v>Ha</v>
          </cell>
          <cell r="J4" t="str">
            <v>No incluye excavación o descapote</v>
          </cell>
        </row>
        <row r="5">
          <cell r="C5">
            <v>200.2</v>
          </cell>
          <cell r="D5">
            <v>200</v>
          </cell>
          <cell r="F5" t="str">
            <v>Desmonte y limpieza en zonas no boscosas</v>
          </cell>
          <cell r="G5" t="str">
            <v>Ha</v>
          </cell>
          <cell r="H5" t="str">
            <v>Ha</v>
          </cell>
        </row>
        <row r="6">
          <cell r="C6">
            <v>201.1</v>
          </cell>
          <cell r="D6">
            <v>201</v>
          </cell>
          <cell r="F6" t="str">
            <v>Demolición de edificaciones</v>
          </cell>
          <cell r="G6" t="str">
            <v>Global</v>
          </cell>
          <cell r="H6" t="str">
            <v>Global</v>
          </cell>
        </row>
        <row r="7">
          <cell r="C7">
            <v>201.2</v>
          </cell>
          <cell r="D7">
            <v>201</v>
          </cell>
          <cell r="F7" t="str">
            <v>Demolición de estructuras</v>
          </cell>
          <cell r="G7" t="str">
            <v>Global</v>
          </cell>
          <cell r="H7" t="str">
            <v>Global</v>
          </cell>
        </row>
        <row r="8">
          <cell r="C8">
            <v>201.3</v>
          </cell>
          <cell r="D8">
            <v>201</v>
          </cell>
          <cell r="F8" t="str">
            <v>Demolición de pavimentos, pisos, andén y bordillos de concreto</v>
          </cell>
          <cell r="G8" t="str">
            <v>m3</v>
          </cell>
          <cell r="H8" t="e">
            <v>#REF!</v>
          </cell>
        </row>
        <row r="9">
          <cell r="C9">
            <v>201.4</v>
          </cell>
          <cell r="D9">
            <v>201</v>
          </cell>
          <cell r="F9" t="str">
            <v>Demolición de obstáculos</v>
          </cell>
          <cell r="G9" t="str">
            <v>Global</v>
          </cell>
          <cell r="H9" t="str">
            <v>Global</v>
          </cell>
        </row>
        <row r="10">
          <cell r="C10">
            <v>201.5</v>
          </cell>
          <cell r="D10">
            <v>201</v>
          </cell>
          <cell r="F10" t="str">
            <v>Demolición de edificaciones</v>
          </cell>
          <cell r="G10" t="str">
            <v>Un</v>
          </cell>
          <cell r="H10" t="str">
            <v>Un</v>
          </cell>
        </row>
        <row r="11">
          <cell r="C11">
            <v>201.6</v>
          </cell>
          <cell r="D11">
            <v>201</v>
          </cell>
          <cell r="F11" t="str">
            <v>Demolición de estructuras</v>
          </cell>
          <cell r="G11" t="str">
            <v>Un</v>
          </cell>
          <cell r="H11" t="str">
            <v>Un</v>
          </cell>
        </row>
        <row r="12">
          <cell r="C12">
            <v>201.7</v>
          </cell>
          <cell r="D12">
            <v>201</v>
          </cell>
          <cell r="F12" t="str">
            <v>Demolición de pavimentos, pisos, andén y bordillos de concreto</v>
          </cell>
          <cell r="G12" t="str">
            <v>m2</v>
          </cell>
          <cell r="H12" t="str">
            <v>m2</v>
          </cell>
        </row>
        <row r="13">
          <cell r="C13">
            <v>201.8</v>
          </cell>
          <cell r="D13">
            <v>201</v>
          </cell>
          <cell r="F13" t="str">
            <v>Desmontaje y traslado de estructuras metálicas</v>
          </cell>
          <cell r="G13" t="str">
            <v>Un</v>
          </cell>
          <cell r="H13" t="str">
            <v>Un</v>
          </cell>
        </row>
        <row r="14">
          <cell r="C14">
            <v>201.9</v>
          </cell>
          <cell r="D14">
            <v>201</v>
          </cell>
          <cell r="F14" t="str">
            <v>Remoción de especies vegetales</v>
          </cell>
          <cell r="G14" t="str">
            <v>Un</v>
          </cell>
          <cell r="H14" t="str">
            <v>Un</v>
          </cell>
        </row>
        <row r="15">
          <cell r="C15" t="str">
            <v>201.10</v>
          </cell>
          <cell r="D15">
            <v>201</v>
          </cell>
          <cell r="F15" t="str">
            <v>Remoción de obstáculos</v>
          </cell>
          <cell r="G15" t="str">
            <v>Un</v>
          </cell>
          <cell r="H15" t="str">
            <v>Un</v>
          </cell>
        </row>
        <row r="16">
          <cell r="C16">
            <v>201.11</v>
          </cell>
          <cell r="D16">
            <v>201</v>
          </cell>
          <cell r="F16" t="str">
            <v>Remoción de servicios existentes</v>
          </cell>
          <cell r="G16" t="str">
            <v>Un</v>
          </cell>
          <cell r="H16" t="str">
            <v>Un</v>
          </cell>
        </row>
        <row r="17">
          <cell r="C17">
            <v>201.12</v>
          </cell>
          <cell r="D17">
            <v>201</v>
          </cell>
          <cell r="F17" t="str">
            <v>Remoción de alcantarillas</v>
          </cell>
          <cell r="G17" t="str">
            <v>ml</v>
          </cell>
          <cell r="H17" t="str">
            <v>ml</v>
          </cell>
        </row>
        <row r="18">
          <cell r="C18">
            <v>201.13</v>
          </cell>
          <cell r="D18">
            <v>201</v>
          </cell>
          <cell r="F18" t="str">
            <v>Remoción de cercas de alambre</v>
          </cell>
          <cell r="G18" t="str">
            <v>ml</v>
          </cell>
          <cell r="H18" t="str">
            <v>ml</v>
          </cell>
        </row>
        <row r="19">
          <cell r="C19">
            <v>201.14</v>
          </cell>
          <cell r="D19">
            <v>201</v>
          </cell>
          <cell r="F19" t="str">
            <v>Remoción de servicios existentes</v>
          </cell>
          <cell r="G19" t="str">
            <v>ml</v>
          </cell>
          <cell r="H19" t="str">
            <v>ml</v>
          </cell>
        </row>
        <row r="20">
          <cell r="C20">
            <v>201.15</v>
          </cell>
          <cell r="D20">
            <v>201</v>
          </cell>
          <cell r="F20" t="str">
            <v>Remoción de obstáculos</v>
          </cell>
          <cell r="G20" t="str">
            <v>ml</v>
          </cell>
          <cell r="H20" t="str">
            <v>ml</v>
          </cell>
        </row>
        <row r="21">
          <cell r="C21">
            <v>201.16</v>
          </cell>
          <cell r="D21">
            <v>201</v>
          </cell>
          <cell r="E21" t="str">
            <v>201P</v>
          </cell>
          <cell r="F21" t="str">
            <v>Demolición de estructuras</v>
          </cell>
          <cell r="G21" t="str">
            <v>m3</v>
          </cell>
          <cell r="H21" t="str">
            <v>m3</v>
          </cell>
          <cell r="J21" t="str">
            <v>La unidad de pago es el m³</v>
          </cell>
        </row>
        <row r="22">
          <cell r="C22" t="str">
            <v>201P.1</v>
          </cell>
          <cell r="D22">
            <v>201</v>
          </cell>
          <cell r="E22" t="str">
            <v>201P.1</v>
          </cell>
          <cell r="F22" t="str">
            <v>Demolición total o parcial de estructuras de concreto</v>
          </cell>
          <cell r="G22" t="str">
            <v>m3</v>
          </cell>
          <cell r="H22" t="e">
            <v>#REF!</v>
          </cell>
        </row>
        <row r="23">
          <cell r="C23" t="str">
            <v>201P.3</v>
          </cell>
          <cell r="E23" t="str">
            <v>201P.3</v>
          </cell>
          <cell r="F23" t="str">
            <v>Revestimiento de gaviones incluye concreto, formaleta y limpieza</v>
          </cell>
          <cell r="G23" t="str">
            <v>m3</v>
          </cell>
          <cell r="H23" t="e">
            <v>#REF!</v>
          </cell>
        </row>
        <row r="24">
          <cell r="C24">
            <v>210.1</v>
          </cell>
          <cell r="D24">
            <v>210</v>
          </cell>
          <cell r="F24" t="str">
            <v>Excavación sin clasificar de la explanación, canales y préstamos</v>
          </cell>
          <cell r="G24" t="str">
            <v>m3</v>
          </cell>
          <cell r="H24">
            <v>4001</v>
          </cell>
          <cell r="J24" t="str">
            <v>No habrá pago por las excavaciones y disposición o desecho de los materiales no utilizados en las zonas de préstamo. No incluye transporte</v>
          </cell>
        </row>
        <row r="25">
          <cell r="C25">
            <v>210.2</v>
          </cell>
          <cell r="D25">
            <v>210</v>
          </cell>
          <cell r="F25" t="str">
            <v>Excavación en roca de la explanación, canales y préstamos</v>
          </cell>
          <cell r="G25" t="str">
            <v>m3</v>
          </cell>
          <cell r="H25" t="e">
            <v>#REF!</v>
          </cell>
        </row>
        <row r="26">
          <cell r="C26">
            <v>210.3</v>
          </cell>
          <cell r="D26">
            <v>210</v>
          </cell>
          <cell r="F26" t="str">
            <v>Excavación en material común  de la explanación, canales y préstamos</v>
          </cell>
          <cell r="G26" t="str">
            <v>m3</v>
          </cell>
          <cell r="H26" t="str">
            <v>m3</v>
          </cell>
        </row>
        <row r="27">
          <cell r="C27">
            <v>211</v>
          </cell>
          <cell r="D27">
            <v>211</v>
          </cell>
          <cell r="F27" t="str">
            <v>Remoción de derrumbes</v>
          </cell>
          <cell r="G27" t="str">
            <v>m3</v>
          </cell>
          <cell r="J27" t="str">
            <v>No incluye el transporte a distancias mayores a 100 ml</v>
          </cell>
        </row>
        <row r="28">
          <cell r="C28" t="str">
            <v>211P.1</v>
          </cell>
          <cell r="D28">
            <v>211</v>
          </cell>
          <cell r="E28" t="str">
            <v>211P.1</v>
          </cell>
          <cell r="F28" t="str">
            <v>Remoción de derrumbes</v>
          </cell>
          <cell r="G28" t="str">
            <v>m3</v>
          </cell>
          <cell r="H28" t="e">
            <v>#REF!</v>
          </cell>
        </row>
        <row r="29">
          <cell r="C29" t="str">
            <v>211P.2</v>
          </cell>
          <cell r="D29">
            <v>211</v>
          </cell>
          <cell r="E29" t="str">
            <v>211P.2</v>
          </cell>
          <cell r="F29" t="str">
            <v>Remoción de Material en Roca</v>
          </cell>
          <cell r="G29" t="str">
            <v>m3</v>
          </cell>
          <cell r="H29" t="e">
            <v>#REF!</v>
          </cell>
        </row>
        <row r="30">
          <cell r="C30">
            <v>220</v>
          </cell>
          <cell r="D30">
            <v>220</v>
          </cell>
          <cell r="F30" t="str">
            <v>Terraplenes</v>
          </cell>
          <cell r="G30" t="str">
            <v>m3</v>
          </cell>
          <cell r="H30" t="str">
            <v>m3</v>
          </cell>
          <cell r="J30" t="str">
            <v>No incluye el suministro de materiales y el transporte</v>
          </cell>
        </row>
        <row r="31">
          <cell r="C31">
            <v>220.1</v>
          </cell>
          <cell r="D31">
            <v>220</v>
          </cell>
          <cell r="E31" t="str">
            <v>220P</v>
          </cell>
          <cell r="F31" t="str">
            <v>Terraplenes</v>
          </cell>
          <cell r="G31" t="str">
            <v>m3</v>
          </cell>
          <cell r="H31" t="str">
            <v>m3</v>
          </cell>
          <cell r="J31" t="str">
            <v>Incluye el suministro y transporte de materiales</v>
          </cell>
        </row>
        <row r="32">
          <cell r="C32">
            <v>221.1</v>
          </cell>
          <cell r="D32">
            <v>221</v>
          </cell>
          <cell r="F32" t="str">
            <v>Pedraplén compacto</v>
          </cell>
          <cell r="G32" t="str">
            <v>m3</v>
          </cell>
          <cell r="H32" t="str">
            <v>m3</v>
          </cell>
          <cell r="J32" t="str">
            <v>No incluye la corona, el suministro de materiales y el transporte</v>
          </cell>
        </row>
        <row r="33">
          <cell r="C33">
            <v>221.2</v>
          </cell>
          <cell r="D33">
            <v>221</v>
          </cell>
          <cell r="F33" t="str">
            <v>Pedraplén suelto</v>
          </cell>
          <cell r="G33" t="str">
            <v>m3</v>
          </cell>
          <cell r="H33" t="str">
            <v>m3</v>
          </cell>
        </row>
        <row r="34">
          <cell r="C34">
            <v>230.1</v>
          </cell>
          <cell r="D34">
            <v>230</v>
          </cell>
          <cell r="F34" t="str">
            <v>Mejoramiento de la subrasante involucrando el suelo existente</v>
          </cell>
          <cell r="G34" t="str">
            <v>m2</v>
          </cell>
          <cell r="H34" t="str">
            <v>m2</v>
          </cell>
          <cell r="J34" t="str">
            <v>No incluye suministro y transporte de material adicionado y transporte de material inadecuado.</v>
          </cell>
        </row>
        <row r="35">
          <cell r="C35">
            <v>230.2</v>
          </cell>
          <cell r="D35">
            <v>230</v>
          </cell>
          <cell r="F35" t="str">
            <v>Mejoramiento de la subrasante empleando únicamente material adicionado</v>
          </cell>
          <cell r="G35" t="str">
            <v>m3</v>
          </cell>
          <cell r="H35" t="str">
            <v>m3</v>
          </cell>
        </row>
        <row r="36">
          <cell r="C36">
            <v>310</v>
          </cell>
          <cell r="D36">
            <v>310</v>
          </cell>
          <cell r="F36" t="str">
            <v>Conformación de la calzada existente</v>
          </cell>
          <cell r="G36" t="str">
            <v>m2</v>
          </cell>
          <cell r="H36">
            <v>380</v>
          </cell>
          <cell r="J36" t="str">
            <v>No incluye suministro transporte y colocación de los materiales de afirmado y subbase.</v>
          </cell>
        </row>
        <row r="37">
          <cell r="C37">
            <v>311</v>
          </cell>
          <cell r="D37">
            <v>311</v>
          </cell>
          <cell r="F37" t="str">
            <v>Afirmado</v>
          </cell>
          <cell r="G37" t="str">
            <v>m3</v>
          </cell>
          <cell r="H37" t="str">
            <v>m3</v>
          </cell>
          <cell r="J37" t="str">
            <v>No incluye producto estabilizante</v>
          </cell>
        </row>
        <row r="38">
          <cell r="C38" t="str">
            <v>311P.5</v>
          </cell>
          <cell r="D38">
            <v>311</v>
          </cell>
          <cell r="E38" t="str">
            <v>311P.5</v>
          </cell>
          <cell r="F38" t="str">
            <v>Relleno con material de afirmado</v>
          </cell>
          <cell r="G38" t="str">
            <v>m3</v>
          </cell>
          <cell r="H38" t="e">
            <v>#REF!</v>
          </cell>
        </row>
        <row r="39">
          <cell r="C39">
            <v>312</v>
          </cell>
          <cell r="E39" t="str">
            <v>312P</v>
          </cell>
          <cell r="F39" t="str">
            <v>Relleno con material de afirmado para realce de cunetas</v>
          </cell>
          <cell r="G39" t="str">
            <v>m3</v>
          </cell>
          <cell r="H39">
            <v>28000</v>
          </cell>
        </row>
        <row r="40">
          <cell r="C40">
            <v>320.10000000000002</v>
          </cell>
          <cell r="D40">
            <v>320</v>
          </cell>
          <cell r="F40" t="str">
            <v>Subbase granular de C.B.R.&gt; 20%</v>
          </cell>
          <cell r="G40" t="str">
            <v>m3</v>
          </cell>
          <cell r="H40" t="str">
            <v>m3</v>
          </cell>
          <cell r="J40" t="str">
            <v>No incluye producto estabilizante</v>
          </cell>
        </row>
        <row r="41">
          <cell r="C41">
            <v>320.2</v>
          </cell>
          <cell r="D41">
            <v>320</v>
          </cell>
          <cell r="F41" t="str">
            <v>Subbase granular de C.B.R.&gt; 30%</v>
          </cell>
          <cell r="G41" t="str">
            <v>m3</v>
          </cell>
          <cell r="H41">
            <v>35462</v>
          </cell>
        </row>
        <row r="42">
          <cell r="C42">
            <v>320.3</v>
          </cell>
          <cell r="D42">
            <v>320</v>
          </cell>
          <cell r="F42" t="str">
            <v>Subbase granular de C.B.R.&gt; 40%</v>
          </cell>
          <cell r="G42" t="str">
            <v>m3</v>
          </cell>
          <cell r="H42" t="str">
            <v>m3</v>
          </cell>
        </row>
        <row r="43">
          <cell r="C43">
            <v>320.39999999999998</v>
          </cell>
          <cell r="D43">
            <v>320</v>
          </cell>
          <cell r="F43" t="str">
            <v>Subbase granular para bacheo</v>
          </cell>
          <cell r="G43" t="str">
            <v>m3</v>
          </cell>
          <cell r="H43" t="str">
            <v>m3</v>
          </cell>
        </row>
        <row r="44">
          <cell r="C44">
            <v>330.1</v>
          </cell>
          <cell r="D44">
            <v>330</v>
          </cell>
          <cell r="F44" t="str">
            <v>Base granular</v>
          </cell>
          <cell r="G44" t="str">
            <v>m3</v>
          </cell>
          <cell r="H44" t="e">
            <v>#REF!</v>
          </cell>
          <cell r="J44" t="str">
            <v>No incluye producto estabilizante</v>
          </cell>
        </row>
        <row r="45">
          <cell r="C45">
            <v>330.2</v>
          </cell>
          <cell r="D45">
            <v>330</v>
          </cell>
          <cell r="F45" t="str">
            <v>Base granular para bacheo</v>
          </cell>
          <cell r="G45" t="str">
            <v>m3</v>
          </cell>
          <cell r="H45" t="str">
            <v>m3</v>
          </cell>
        </row>
        <row r="46">
          <cell r="C46">
            <v>340.1</v>
          </cell>
          <cell r="D46">
            <v>340</v>
          </cell>
          <cell r="F46" t="str">
            <v>Base estabilizada con emulsión asfáltica tipo BEE-1</v>
          </cell>
          <cell r="G46" t="str">
            <v>m3</v>
          </cell>
          <cell r="H46" t="str">
            <v>m3</v>
          </cell>
          <cell r="J46" t="str">
            <v>No incluye la emulsión asfáltica</v>
          </cell>
        </row>
        <row r="47">
          <cell r="C47">
            <v>340.2</v>
          </cell>
          <cell r="D47">
            <v>340</v>
          </cell>
          <cell r="F47" t="str">
            <v>Base estabilizada con emulsión asfáltica tipo BEE-2</v>
          </cell>
          <cell r="G47" t="str">
            <v>m3</v>
          </cell>
          <cell r="H47" t="str">
            <v>m3</v>
          </cell>
        </row>
        <row r="48">
          <cell r="C48">
            <v>340.3</v>
          </cell>
          <cell r="D48">
            <v>340</v>
          </cell>
          <cell r="F48" t="str">
            <v>Base estabilizada con emulsión asfáltica tipo BEE-3</v>
          </cell>
          <cell r="G48" t="str">
            <v>m3</v>
          </cell>
          <cell r="H48" t="str">
            <v>m3</v>
          </cell>
        </row>
        <row r="49">
          <cell r="C49">
            <v>341.1</v>
          </cell>
          <cell r="D49">
            <v>341</v>
          </cell>
          <cell r="F49" t="str">
            <v>Base estabilizada con cemento</v>
          </cell>
          <cell r="G49" t="str">
            <v>m3</v>
          </cell>
          <cell r="H49" t="str">
            <v>m3</v>
          </cell>
        </row>
        <row r="50">
          <cell r="C50" t="str">
            <v>341P,1</v>
          </cell>
          <cell r="D50">
            <v>341</v>
          </cell>
          <cell r="E50" t="str">
            <v>341P.1</v>
          </cell>
          <cell r="F50" t="str">
            <v>Base estabilizada con cemento</v>
          </cell>
          <cell r="G50" t="str">
            <v>m3</v>
          </cell>
          <cell r="H50">
            <v>45878</v>
          </cell>
        </row>
        <row r="51">
          <cell r="C51">
            <v>341.2</v>
          </cell>
          <cell r="D51">
            <v>341</v>
          </cell>
          <cell r="F51" t="str">
            <v>Cemento</v>
          </cell>
          <cell r="G51" t="str">
            <v>Kg</v>
          </cell>
          <cell r="H51" t="str">
            <v>Kg</v>
          </cell>
        </row>
        <row r="52">
          <cell r="C52" t="str">
            <v>341P,2</v>
          </cell>
          <cell r="D52">
            <v>341</v>
          </cell>
          <cell r="E52" t="str">
            <v>341P.1</v>
          </cell>
          <cell r="F52" t="str">
            <v>Cemento</v>
          </cell>
          <cell r="G52" t="str">
            <v>Kg</v>
          </cell>
          <cell r="H52">
            <v>699</v>
          </cell>
        </row>
        <row r="53">
          <cell r="C53" t="str">
            <v>341P,3</v>
          </cell>
          <cell r="D53">
            <v>341</v>
          </cell>
          <cell r="E53" t="str">
            <v>341P.1</v>
          </cell>
          <cell r="F53" t="str">
            <v>Cemento para recalce de causes</v>
          </cell>
          <cell r="G53" t="str">
            <v>m3</v>
          </cell>
          <cell r="H53" t="str">
            <v>m3</v>
          </cell>
        </row>
        <row r="54">
          <cell r="C54">
            <v>342.1</v>
          </cell>
          <cell r="D54">
            <v>342</v>
          </cell>
          <cell r="F54" t="str">
            <v>Base estabilizada con compuestos multienzimáticos orgánicos tipo BEMO-1</v>
          </cell>
          <cell r="G54" t="str">
            <v>m3</v>
          </cell>
          <cell r="H54" t="str">
            <v>m3</v>
          </cell>
        </row>
        <row r="55">
          <cell r="C55">
            <v>342.2</v>
          </cell>
          <cell r="D55">
            <v>342</v>
          </cell>
          <cell r="F55" t="str">
            <v>Base estabilizada con compuestos multienzimáticos orgánicos tipo BEMO-2</v>
          </cell>
          <cell r="G55" t="str">
            <v>m3</v>
          </cell>
          <cell r="H55" t="str">
            <v>m3</v>
          </cell>
        </row>
        <row r="56">
          <cell r="C56">
            <v>342.3</v>
          </cell>
          <cell r="D56">
            <v>342</v>
          </cell>
          <cell r="F56" t="str">
            <v>Compuesto multienzimático orgánico</v>
          </cell>
          <cell r="G56" t="str">
            <v>Cl</v>
          </cell>
          <cell r="H56" t="str">
            <v>Cl</v>
          </cell>
        </row>
        <row r="57">
          <cell r="C57">
            <v>410</v>
          </cell>
          <cell r="D57">
            <v>410</v>
          </cell>
          <cell r="F57" t="str">
            <v>Cemento asfáltico</v>
          </cell>
          <cell r="G57" t="str">
            <v>Kg</v>
          </cell>
          <cell r="H57" t="str">
            <v>Kg</v>
          </cell>
        </row>
        <row r="58">
          <cell r="C58">
            <v>411.1</v>
          </cell>
          <cell r="D58">
            <v>411</v>
          </cell>
          <cell r="F58" t="str">
            <v>Emulsión asfáltica de rotura media CRM</v>
          </cell>
          <cell r="G58" t="str">
            <v>Lt</v>
          </cell>
          <cell r="H58" t="str">
            <v>Lt</v>
          </cell>
        </row>
        <row r="59">
          <cell r="C59">
            <v>411.2</v>
          </cell>
          <cell r="D59">
            <v>411</v>
          </cell>
          <cell r="F59" t="str">
            <v>Emulsión asfáltica de rotura lenta CRL-1</v>
          </cell>
          <cell r="G59" t="str">
            <v>Lt</v>
          </cell>
          <cell r="H59" t="str">
            <v>Lt</v>
          </cell>
        </row>
        <row r="60">
          <cell r="C60">
            <v>411.3</v>
          </cell>
          <cell r="D60">
            <v>411</v>
          </cell>
          <cell r="F60" t="str">
            <v>Emulsión asfáltica de rotura lenta CRL-1h</v>
          </cell>
          <cell r="G60" t="str">
            <v>Lt</v>
          </cell>
          <cell r="H60" t="str">
            <v>Lt</v>
          </cell>
        </row>
        <row r="61">
          <cell r="C61">
            <v>413</v>
          </cell>
          <cell r="D61">
            <v>413</v>
          </cell>
          <cell r="F61" t="str">
            <v>Excavación para reparación del pavimento existente</v>
          </cell>
          <cell r="G61" t="str">
            <v>m3</v>
          </cell>
          <cell r="H61" t="e">
            <v>#REF!</v>
          </cell>
        </row>
        <row r="62">
          <cell r="C62">
            <v>413.1</v>
          </cell>
          <cell r="D62">
            <v>413</v>
          </cell>
          <cell r="E62" t="str">
            <v>413P</v>
          </cell>
          <cell r="F62" t="str">
            <v>Excavación para reparación del pavimento existente</v>
          </cell>
          <cell r="G62" t="str">
            <v>m3</v>
          </cell>
          <cell r="H62" t="str">
            <v>m3</v>
          </cell>
          <cell r="J62" t="str">
            <v>Tiene en cuenta el programa PICO y PALA</v>
          </cell>
        </row>
        <row r="63">
          <cell r="C63">
            <v>420</v>
          </cell>
          <cell r="D63">
            <v>420</v>
          </cell>
          <cell r="F63" t="str">
            <v>Imprimación</v>
          </cell>
          <cell r="G63" t="str">
            <v>m2</v>
          </cell>
          <cell r="H63" t="e">
            <v>#REF!</v>
          </cell>
        </row>
        <row r="64">
          <cell r="C64">
            <v>421</v>
          </cell>
          <cell r="D64">
            <v>421</v>
          </cell>
          <cell r="F64" t="str">
            <v>Riego de liga</v>
          </cell>
          <cell r="G64" t="str">
            <v>m2</v>
          </cell>
          <cell r="H64" t="str">
            <v>m2</v>
          </cell>
        </row>
        <row r="65">
          <cell r="C65">
            <v>421.1</v>
          </cell>
          <cell r="D65">
            <v>421</v>
          </cell>
          <cell r="F65" t="str">
            <v>Riego de liga (cemento asfáltico)</v>
          </cell>
          <cell r="G65" t="str">
            <v>m2</v>
          </cell>
          <cell r="H65" t="str">
            <v>m2</v>
          </cell>
        </row>
        <row r="66">
          <cell r="C66">
            <v>421.2</v>
          </cell>
          <cell r="D66">
            <v>421</v>
          </cell>
          <cell r="F66" t="str">
            <v>Riego de liga (emulsión asfáltica)</v>
          </cell>
          <cell r="G66" t="str">
            <v>m2</v>
          </cell>
          <cell r="H66" t="str">
            <v>m2</v>
          </cell>
        </row>
        <row r="67">
          <cell r="C67">
            <v>430</v>
          </cell>
          <cell r="D67">
            <v>430</v>
          </cell>
          <cell r="F67" t="str">
            <v>Tratamiento superficial simple</v>
          </cell>
          <cell r="G67" t="str">
            <v>m2</v>
          </cell>
          <cell r="H67" t="str">
            <v>m2</v>
          </cell>
        </row>
        <row r="68">
          <cell r="C68" t="str">
            <v>430P</v>
          </cell>
          <cell r="E68" t="str">
            <v>430P</v>
          </cell>
          <cell r="F68" t="str">
            <v>Baranda metálica tubular para puentes</v>
          </cell>
          <cell r="G68" t="str">
            <v>ml</v>
          </cell>
          <cell r="H68" t="str">
            <v>ml</v>
          </cell>
        </row>
        <row r="69">
          <cell r="C69">
            <v>431</v>
          </cell>
          <cell r="D69">
            <v>431</v>
          </cell>
          <cell r="F69" t="str">
            <v>Tratamiento superficial doble</v>
          </cell>
          <cell r="G69" t="str">
            <v>m2</v>
          </cell>
          <cell r="H69" t="str">
            <v>m2</v>
          </cell>
        </row>
        <row r="70">
          <cell r="C70">
            <v>432</v>
          </cell>
          <cell r="D70">
            <v>432</v>
          </cell>
          <cell r="F70" t="str">
            <v>Sello de arena - asfalto</v>
          </cell>
          <cell r="G70" t="str">
            <v>m2</v>
          </cell>
          <cell r="H70" t="str">
            <v>m2</v>
          </cell>
        </row>
        <row r="71">
          <cell r="C71">
            <v>433</v>
          </cell>
          <cell r="D71">
            <v>433</v>
          </cell>
          <cell r="F71" t="str">
            <v>Lechada asfáltica</v>
          </cell>
          <cell r="G71" t="str">
            <v>m2</v>
          </cell>
          <cell r="H71" t="str">
            <v>m2</v>
          </cell>
        </row>
        <row r="72">
          <cell r="C72">
            <v>434</v>
          </cell>
          <cell r="E72" t="str">
            <v>434P</v>
          </cell>
          <cell r="F72" t="str">
            <v>Sello de grietas</v>
          </cell>
          <cell r="G72" t="str">
            <v>ml</v>
          </cell>
          <cell r="H72" t="str">
            <v>ml</v>
          </cell>
        </row>
        <row r="73">
          <cell r="C73" t="str">
            <v>434P.1</v>
          </cell>
          <cell r="E73" t="str">
            <v>434P</v>
          </cell>
          <cell r="F73" t="str">
            <v>Sello de grietas en concreto</v>
          </cell>
          <cell r="G73" t="str">
            <v>ml</v>
          </cell>
          <cell r="H73" t="e">
            <v>#REF!</v>
          </cell>
        </row>
        <row r="74">
          <cell r="C74">
            <v>435</v>
          </cell>
          <cell r="E74" t="str">
            <v>435P</v>
          </cell>
          <cell r="F74" t="str">
            <v>Sello de juntas de pavimento de concreto hidráulico</v>
          </cell>
          <cell r="G74" t="str">
            <v>ml</v>
          </cell>
          <cell r="H74" t="str">
            <v>ml</v>
          </cell>
        </row>
        <row r="75">
          <cell r="C75">
            <v>440.1</v>
          </cell>
          <cell r="D75">
            <v>440</v>
          </cell>
          <cell r="F75" t="str">
            <v>Mezcla densa en frío tipo MDF-1</v>
          </cell>
          <cell r="G75" t="str">
            <v>m3</v>
          </cell>
          <cell r="H75" t="str">
            <v>m3</v>
          </cell>
          <cell r="J75" t="str">
            <v>No incluye suministro y almacenamiento del cemento asfáltico</v>
          </cell>
        </row>
        <row r="76">
          <cell r="C76">
            <v>440.2</v>
          </cell>
          <cell r="D76">
            <v>440</v>
          </cell>
          <cell r="F76" t="str">
            <v>Mezcla densa en frío tipo MDF-2</v>
          </cell>
          <cell r="G76" t="str">
            <v>m3</v>
          </cell>
          <cell r="H76" t="str">
            <v>m3</v>
          </cell>
        </row>
        <row r="77">
          <cell r="C77">
            <v>440.3</v>
          </cell>
          <cell r="D77">
            <v>440</v>
          </cell>
          <cell r="F77" t="str">
            <v>Mezcla densa en frío tipo MDF-3</v>
          </cell>
          <cell r="G77" t="str">
            <v>m3</v>
          </cell>
          <cell r="H77" t="str">
            <v>m3</v>
          </cell>
        </row>
        <row r="78">
          <cell r="C78">
            <v>440.5</v>
          </cell>
          <cell r="D78">
            <v>440</v>
          </cell>
          <cell r="F78" t="str">
            <v>Mezcla densa en frío para bacheo</v>
          </cell>
          <cell r="G78" t="str">
            <v>m3</v>
          </cell>
          <cell r="H78" t="str">
            <v>m3</v>
          </cell>
        </row>
        <row r="79">
          <cell r="C79">
            <v>441.1</v>
          </cell>
          <cell r="D79">
            <v>441</v>
          </cell>
          <cell r="F79" t="str">
            <v>Mezcla abierta en frío tipo MAF-1</v>
          </cell>
          <cell r="G79" t="str">
            <v>m3</v>
          </cell>
          <cell r="H79" t="str">
            <v>m3</v>
          </cell>
          <cell r="J79" t="str">
            <v>No incluye suministro y almacenamiento del cemento asfáltico</v>
          </cell>
        </row>
        <row r="80">
          <cell r="C80">
            <v>441.2</v>
          </cell>
          <cell r="D80">
            <v>441</v>
          </cell>
          <cell r="F80" t="str">
            <v>Mezcla abierta en frío tipo MAF-2</v>
          </cell>
          <cell r="G80" t="str">
            <v>m3</v>
          </cell>
          <cell r="H80" t="str">
            <v>m3</v>
          </cell>
        </row>
        <row r="81">
          <cell r="C81">
            <v>441.3</v>
          </cell>
          <cell r="D81">
            <v>441</v>
          </cell>
          <cell r="F81" t="str">
            <v>Mezcla abierta en frío tipo MAF-3</v>
          </cell>
          <cell r="G81" t="str">
            <v>m3</v>
          </cell>
          <cell r="H81" t="str">
            <v>m3</v>
          </cell>
        </row>
        <row r="82">
          <cell r="C82">
            <v>441.4</v>
          </cell>
          <cell r="D82">
            <v>441</v>
          </cell>
          <cell r="F82" t="str">
            <v>Mezcla abierta en frío para bacheo</v>
          </cell>
          <cell r="G82" t="str">
            <v>m3</v>
          </cell>
          <cell r="H82" t="str">
            <v>m3</v>
          </cell>
        </row>
        <row r="83">
          <cell r="C83">
            <v>450.1</v>
          </cell>
          <cell r="D83">
            <v>450</v>
          </cell>
          <cell r="F83" t="str">
            <v>Mezcla densa en caliente tipo MDC-1</v>
          </cell>
          <cell r="G83" t="str">
            <v>m3</v>
          </cell>
          <cell r="H83" t="str">
            <v>m3</v>
          </cell>
          <cell r="J83" t="str">
            <v>No incluye suministro y almacenamiento del cemento asfáltico</v>
          </cell>
        </row>
        <row r="84">
          <cell r="C84">
            <v>450.2</v>
          </cell>
          <cell r="D84">
            <v>450</v>
          </cell>
          <cell r="F84" t="str">
            <v>Mezcla densa en caliente tipo MDC-2</v>
          </cell>
          <cell r="G84" t="str">
            <v>m3</v>
          </cell>
          <cell r="H84" t="str">
            <v>m3</v>
          </cell>
        </row>
        <row r="85">
          <cell r="C85">
            <v>450.3</v>
          </cell>
          <cell r="D85">
            <v>450</v>
          </cell>
          <cell r="F85" t="str">
            <v>Mezcla densa en caliente tipo MDC-3</v>
          </cell>
          <cell r="G85" t="str">
            <v>m3</v>
          </cell>
          <cell r="H85">
            <v>230745</v>
          </cell>
        </row>
        <row r="86">
          <cell r="C86">
            <v>450.4</v>
          </cell>
          <cell r="D86">
            <v>450</v>
          </cell>
          <cell r="F86" t="str">
            <v>Mezcla densa en caliente para bacheo</v>
          </cell>
          <cell r="G86" t="str">
            <v>m3</v>
          </cell>
          <cell r="H86" t="str">
            <v>m3</v>
          </cell>
        </row>
        <row r="87">
          <cell r="C87">
            <v>450.5</v>
          </cell>
          <cell r="D87">
            <v>450</v>
          </cell>
          <cell r="E87" t="str">
            <v>450P</v>
          </cell>
          <cell r="F87" t="str">
            <v>Parcheo con mezcla densa en caliente tipo MDC-2</v>
          </cell>
          <cell r="G87" t="str">
            <v>m3</v>
          </cell>
          <cell r="H87" t="str">
            <v>m3</v>
          </cell>
          <cell r="J87" t="str">
            <v>Incluye riego de liga, suministro y transporte del cemento asfáltico</v>
          </cell>
        </row>
        <row r="88">
          <cell r="C88">
            <v>450.6</v>
          </cell>
          <cell r="D88">
            <v>450</v>
          </cell>
          <cell r="E88" t="str">
            <v>450P-1</v>
          </cell>
          <cell r="F88" t="str">
            <v>Mezcla densa en caliente tipo MDC-2</v>
          </cell>
          <cell r="G88" t="str">
            <v>m3</v>
          </cell>
          <cell r="H88" t="str">
            <v>m3</v>
          </cell>
          <cell r="J88" t="str">
            <v>Incluye riego de liga, suministro y transporte del cemento asfáltico</v>
          </cell>
        </row>
        <row r="89">
          <cell r="C89">
            <v>450.7</v>
          </cell>
          <cell r="D89">
            <v>450</v>
          </cell>
          <cell r="E89" t="str">
            <v>450P-1</v>
          </cell>
          <cell r="F89" t="str">
            <v>Mezcla densa en caliente tipo MDC-1</v>
          </cell>
          <cell r="G89" t="str">
            <v>m3</v>
          </cell>
          <cell r="H89" t="str">
            <v>m3</v>
          </cell>
          <cell r="J89" t="str">
            <v>Incluye riego de liga, suministro y transporte del cemento asfáltico</v>
          </cell>
        </row>
        <row r="90">
          <cell r="C90">
            <v>450.8</v>
          </cell>
          <cell r="D90">
            <v>450</v>
          </cell>
          <cell r="E90" t="str">
            <v>450P-1</v>
          </cell>
          <cell r="F90" t="str">
            <v>Mezcla densa en caliente tipo MDC-3</v>
          </cell>
          <cell r="G90" t="str">
            <v>m3</v>
          </cell>
          <cell r="H90" t="str">
            <v>m3</v>
          </cell>
          <cell r="J90" t="str">
            <v>Incluye riego de liga, suministro y transporte del cemento asfáltico</v>
          </cell>
        </row>
        <row r="91">
          <cell r="C91">
            <v>450.9</v>
          </cell>
          <cell r="D91">
            <v>450</v>
          </cell>
          <cell r="E91" t="str">
            <v>450P-2</v>
          </cell>
          <cell r="F91" t="str">
            <v>Parcheo con fresado y mezcla densa en caliente tipo MDC-2</v>
          </cell>
          <cell r="G91" t="str">
            <v>m3</v>
          </cell>
          <cell r="H91" t="e">
            <v>#REF!</v>
          </cell>
        </row>
        <row r="92">
          <cell r="C92">
            <v>450.11</v>
          </cell>
          <cell r="D92">
            <v>450</v>
          </cell>
          <cell r="E92" t="str">
            <v>450P-3</v>
          </cell>
          <cell r="F92" t="str">
            <v>Mezcla densa en caliente tipo MDC-2 para bacheo</v>
          </cell>
          <cell r="G92" t="str">
            <v>m3</v>
          </cell>
          <cell r="H92" t="str">
            <v>m3</v>
          </cell>
          <cell r="J92" t="str">
            <v>Incluye suministro y transporte del cemento asfáltico</v>
          </cell>
        </row>
        <row r="93">
          <cell r="C93">
            <v>450.12</v>
          </cell>
          <cell r="D93">
            <v>450</v>
          </cell>
          <cell r="E93" t="str">
            <v>450P-3</v>
          </cell>
          <cell r="F93" t="str">
            <v>Mezcla densa en caliente tipo MDC-1 para bacheo</v>
          </cell>
          <cell r="G93" t="str">
            <v>m3</v>
          </cell>
          <cell r="H93" t="str">
            <v>m3</v>
          </cell>
        </row>
        <row r="94">
          <cell r="C94">
            <v>450.13</v>
          </cell>
          <cell r="D94">
            <v>450</v>
          </cell>
          <cell r="E94" t="str">
            <v>450P-1</v>
          </cell>
          <cell r="F94" t="str">
            <v>Mezcla densa en caliente tipo MDC-2</v>
          </cell>
          <cell r="G94" t="str">
            <v>m3</v>
          </cell>
          <cell r="H94" t="str">
            <v>m3</v>
          </cell>
        </row>
        <row r="95">
          <cell r="C95" t="str">
            <v>450P,1</v>
          </cell>
          <cell r="D95">
            <v>450</v>
          </cell>
          <cell r="E95" t="str">
            <v>450P-1</v>
          </cell>
          <cell r="F95" t="str">
            <v>Mezcla densa en caliente tipo MDC-2</v>
          </cell>
          <cell r="G95" t="str">
            <v>m3</v>
          </cell>
          <cell r="H95" t="e">
            <v>#REF!</v>
          </cell>
        </row>
        <row r="96">
          <cell r="C96" t="str">
            <v>450P,2</v>
          </cell>
          <cell r="D96">
            <v>450</v>
          </cell>
          <cell r="E96" t="str">
            <v>450P-2</v>
          </cell>
          <cell r="F96" t="str">
            <v>Parcheo con mezcla densa en caliente tipo MDC-2</v>
          </cell>
          <cell r="G96" t="str">
            <v>m3</v>
          </cell>
          <cell r="H96" t="e">
            <v>#REF!</v>
          </cell>
        </row>
        <row r="97">
          <cell r="C97">
            <v>451.1</v>
          </cell>
          <cell r="D97">
            <v>451</v>
          </cell>
          <cell r="F97" t="str">
            <v>Mezcla abierta en caliente tipo MAC-1</v>
          </cell>
          <cell r="G97" t="str">
            <v>m3</v>
          </cell>
          <cell r="H97" t="str">
            <v>m3</v>
          </cell>
        </row>
        <row r="98">
          <cell r="C98">
            <v>451.2</v>
          </cell>
          <cell r="D98">
            <v>451</v>
          </cell>
          <cell r="F98" t="str">
            <v>Mezcla abierta en caliente tipo MAC-2</v>
          </cell>
          <cell r="G98" t="str">
            <v>m3</v>
          </cell>
          <cell r="H98">
            <v>159158</v>
          </cell>
        </row>
        <row r="99">
          <cell r="C99">
            <v>451.3</v>
          </cell>
          <cell r="D99">
            <v>451</v>
          </cell>
          <cell r="F99" t="str">
            <v>Mezcla abierta en caliente tipo MAC-3</v>
          </cell>
          <cell r="G99" t="str">
            <v>m3</v>
          </cell>
          <cell r="H99" t="str">
            <v>m3</v>
          </cell>
        </row>
        <row r="100">
          <cell r="C100">
            <v>460</v>
          </cell>
          <cell r="D100">
            <v>460</v>
          </cell>
          <cell r="F100" t="str">
            <v>Fresado de pavimento asfáltico</v>
          </cell>
          <cell r="G100" t="str">
            <v>m3</v>
          </cell>
          <cell r="H100" t="e">
            <v>#REF!</v>
          </cell>
        </row>
        <row r="101">
          <cell r="C101">
            <v>461</v>
          </cell>
          <cell r="D101">
            <v>461</v>
          </cell>
          <cell r="F101" t="str">
            <v>Pavimento asfáltico reciclado en frío</v>
          </cell>
          <cell r="G101" t="str">
            <v>m3</v>
          </cell>
          <cell r="H101" t="str">
            <v>m3</v>
          </cell>
          <cell r="J101" t="str">
            <v>No incluye suministro y almacenamiento del cemento asfáltico o la emulsión.</v>
          </cell>
        </row>
        <row r="102">
          <cell r="C102">
            <v>461.1</v>
          </cell>
          <cell r="D102">
            <v>461</v>
          </cell>
          <cell r="E102" t="str">
            <v>461P</v>
          </cell>
          <cell r="F102" t="str">
            <v>Pavimento asfáltico reciclado en frío</v>
          </cell>
          <cell r="G102" t="str">
            <v>m3</v>
          </cell>
          <cell r="H102" t="str">
            <v>m3</v>
          </cell>
          <cell r="J102" t="str">
            <v>Incluye el cemento asfáltico o la emulsión asfáltica</v>
          </cell>
        </row>
        <row r="103">
          <cell r="C103">
            <v>462.1</v>
          </cell>
          <cell r="D103">
            <v>462</v>
          </cell>
          <cell r="F103" t="str">
            <v>Pavimento asfáltico reciclado en caliente tipo MDC-1</v>
          </cell>
          <cell r="G103" t="str">
            <v>m3</v>
          </cell>
          <cell r="H103" t="str">
            <v>m3</v>
          </cell>
          <cell r="J103" t="str">
            <v>No incluye suministro y almacenamiento del cemento asfáltico o la emulsión. Tampoco el agente rejuvenecedor</v>
          </cell>
        </row>
        <row r="104">
          <cell r="C104">
            <v>462.2</v>
          </cell>
          <cell r="D104">
            <v>462</v>
          </cell>
          <cell r="F104" t="str">
            <v>Pavimento asfáltico reciclado en caliente tipo MDC-2</v>
          </cell>
          <cell r="G104" t="str">
            <v>m3</v>
          </cell>
          <cell r="H104" t="str">
            <v>m3</v>
          </cell>
        </row>
        <row r="105">
          <cell r="C105">
            <v>462.3</v>
          </cell>
          <cell r="D105">
            <v>462</v>
          </cell>
          <cell r="F105" t="str">
            <v>Pavimento asfáltico reciclado en caliente tipo MDC-3</v>
          </cell>
          <cell r="G105" t="str">
            <v>m3</v>
          </cell>
          <cell r="H105" t="str">
            <v>m3</v>
          </cell>
        </row>
        <row r="106">
          <cell r="C106">
            <v>462.4</v>
          </cell>
          <cell r="D106">
            <v>462</v>
          </cell>
          <cell r="F106" t="str">
            <v>Pavimento asfáltico reciclado en caliente para bacheo</v>
          </cell>
          <cell r="G106" t="str">
            <v>m3</v>
          </cell>
          <cell r="H106" t="str">
            <v>m3</v>
          </cell>
        </row>
        <row r="107">
          <cell r="C107">
            <v>470</v>
          </cell>
          <cell r="E107" t="str">
            <v>470P</v>
          </cell>
          <cell r="F107" t="str">
            <v>Asfalto Natural (Asfaltita)</v>
          </cell>
          <cell r="G107" t="str">
            <v>m3</v>
          </cell>
          <cell r="H107" t="str">
            <v>m3</v>
          </cell>
        </row>
        <row r="108">
          <cell r="C108">
            <v>500</v>
          </cell>
          <cell r="D108">
            <v>500</v>
          </cell>
          <cell r="F108" t="str">
            <v>Pavimento de concreto hidráulico</v>
          </cell>
          <cell r="G108" t="str">
            <v>m3</v>
          </cell>
          <cell r="H108" t="e">
            <v>#REF!</v>
          </cell>
          <cell r="J108" t="str">
            <v>No incluye la preparación de la superficie existente</v>
          </cell>
        </row>
        <row r="109">
          <cell r="C109">
            <v>501</v>
          </cell>
          <cell r="E109" t="str">
            <v>501P</v>
          </cell>
          <cell r="F109" t="str">
            <v>Corte en losas de pavimento rígido</v>
          </cell>
          <cell r="G109" t="str">
            <v>ml</v>
          </cell>
          <cell r="H109">
            <v>4125</v>
          </cell>
        </row>
        <row r="110">
          <cell r="C110">
            <v>510</v>
          </cell>
          <cell r="D110">
            <v>510</v>
          </cell>
          <cell r="F110" t="str">
            <v>Pavimento de adoquines de concreto</v>
          </cell>
          <cell r="G110" t="str">
            <v>m2</v>
          </cell>
          <cell r="H110" t="str">
            <v>m2</v>
          </cell>
          <cell r="J110" t="str">
            <v>No incluye la preparación de la superficie existente. Tampoco las obras de confinamiento del pavimento.</v>
          </cell>
        </row>
        <row r="111">
          <cell r="C111">
            <v>600.1</v>
          </cell>
          <cell r="D111">
            <v>600</v>
          </cell>
          <cell r="F111" t="str">
            <v>Excavaciones varias sin clasificar</v>
          </cell>
          <cell r="G111" t="str">
            <v>m3</v>
          </cell>
          <cell r="H111" t="e">
            <v>#REF!</v>
          </cell>
        </row>
        <row r="112">
          <cell r="C112">
            <v>600.20000000000005</v>
          </cell>
          <cell r="D112">
            <v>600</v>
          </cell>
          <cell r="F112" t="str">
            <v>Excavaciones varias en roca en seco</v>
          </cell>
          <cell r="G112" t="str">
            <v>m3</v>
          </cell>
          <cell r="H112">
            <v>38000</v>
          </cell>
        </row>
        <row r="113">
          <cell r="C113">
            <v>600.29999999999995</v>
          </cell>
          <cell r="D113">
            <v>600</v>
          </cell>
          <cell r="F113" t="str">
            <v>Excavaciones varias en roca bajo agua</v>
          </cell>
          <cell r="G113" t="str">
            <v>m3</v>
          </cell>
          <cell r="H113" t="str">
            <v>m3</v>
          </cell>
        </row>
        <row r="114">
          <cell r="C114">
            <v>600.4</v>
          </cell>
          <cell r="D114">
            <v>600</v>
          </cell>
          <cell r="F114" t="str">
            <v>Excavaciones varias en material común en seco</v>
          </cell>
          <cell r="G114" t="str">
            <v>m3</v>
          </cell>
          <cell r="H114" t="e">
            <v>#REF!</v>
          </cell>
        </row>
        <row r="115">
          <cell r="C115">
            <v>600.5</v>
          </cell>
          <cell r="D115">
            <v>600</v>
          </cell>
          <cell r="F115" t="str">
            <v>Excavaciones varias en material común bajo agua</v>
          </cell>
          <cell r="G115" t="str">
            <v>m3</v>
          </cell>
          <cell r="H115" t="e">
            <v>#REF!</v>
          </cell>
        </row>
        <row r="116">
          <cell r="C116">
            <v>600.6</v>
          </cell>
          <cell r="D116">
            <v>600</v>
          </cell>
          <cell r="E116" t="str">
            <v>600P</v>
          </cell>
          <cell r="F116" t="str">
            <v>Excavaciones varias sin clasificar</v>
          </cell>
          <cell r="G116" t="str">
            <v>m3</v>
          </cell>
          <cell r="H116" t="str">
            <v>m3</v>
          </cell>
          <cell r="J116" t="str">
            <v>Tiene en cuenta el programa PICO y PALA</v>
          </cell>
        </row>
        <row r="117">
          <cell r="C117">
            <v>600.70000000000005</v>
          </cell>
          <cell r="D117">
            <v>600</v>
          </cell>
          <cell r="E117" t="str">
            <v>600P</v>
          </cell>
          <cell r="F117" t="str">
            <v>Excavaciones varias en material común en seco</v>
          </cell>
          <cell r="G117" t="str">
            <v>m3</v>
          </cell>
          <cell r="H117" t="str">
            <v>m3</v>
          </cell>
          <cell r="J117" t="str">
            <v>Tiene en cuenta el programa PICO y PALA</v>
          </cell>
        </row>
        <row r="118">
          <cell r="C118" t="str">
            <v>600P.1</v>
          </cell>
          <cell r="D118">
            <v>600</v>
          </cell>
          <cell r="E118" t="str">
            <v>600P.1</v>
          </cell>
          <cell r="F118" t="str">
            <v>Excavaciones manuales varias sin clasificar</v>
          </cell>
          <cell r="G118" t="str">
            <v>m3</v>
          </cell>
          <cell r="H118" t="e">
            <v>#REF!</v>
          </cell>
          <cell r="J118" t="str">
            <v>Tiene en cuenta el programa PICO y PALA</v>
          </cell>
        </row>
        <row r="119">
          <cell r="C119">
            <v>600.79999999999995</v>
          </cell>
          <cell r="D119">
            <v>600</v>
          </cell>
          <cell r="E119" t="str">
            <v>600P</v>
          </cell>
          <cell r="F119" t="str">
            <v>Excavaciones varias en material común bajo agua</v>
          </cell>
          <cell r="G119" t="str">
            <v>m3</v>
          </cell>
          <cell r="H119" t="str">
            <v>m3</v>
          </cell>
          <cell r="J119" t="str">
            <v>Tiene en cuenta el programa PICO y PALA</v>
          </cell>
        </row>
        <row r="120">
          <cell r="C120">
            <v>601.1</v>
          </cell>
          <cell r="D120">
            <v>601</v>
          </cell>
          <cell r="F120" t="str">
            <v>Excavaciones varias en roca en seco</v>
          </cell>
          <cell r="G120" t="str">
            <v>m3</v>
          </cell>
          <cell r="H120" t="str">
            <v>m3</v>
          </cell>
        </row>
        <row r="121">
          <cell r="C121">
            <v>601.20000000000005</v>
          </cell>
          <cell r="D121">
            <v>601</v>
          </cell>
          <cell r="F121" t="str">
            <v>Excavaciones varias en roca bajo agua</v>
          </cell>
          <cell r="G121" t="str">
            <v>m3</v>
          </cell>
          <cell r="H121" t="str">
            <v>m3</v>
          </cell>
        </row>
        <row r="122">
          <cell r="C122">
            <v>601.29999999999995</v>
          </cell>
          <cell r="D122">
            <v>601</v>
          </cell>
          <cell r="F122" t="str">
            <v>Excavaciones varias en material común en seco</v>
          </cell>
          <cell r="G122" t="str">
            <v>m3</v>
          </cell>
          <cell r="H122" t="str">
            <v>m3</v>
          </cell>
        </row>
        <row r="123">
          <cell r="C123">
            <v>601.4</v>
          </cell>
          <cell r="D123">
            <v>601</v>
          </cell>
          <cell r="F123" t="str">
            <v>Excavaciones varias en material común bajo agua</v>
          </cell>
          <cell r="G123" t="str">
            <v>m3</v>
          </cell>
          <cell r="H123" t="str">
            <v>m3</v>
          </cell>
        </row>
        <row r="124">
          <cell r="C124">
            <v>610.1</v>
          </cell>
          <cell r="D124">
            <v>610</v>
          </cell>
          <cell r="F124" t="str">
            <v>Rellenos para estructuras</v>
          </cell>
          <cell r="G124" t="str">
            <v>m3</v>
          </cell>
          <cell r="H124" t="e">
            <v>#REF!</v>
          </cell>
          <cell r="J124" t="str">
            <v>No incluye la preparación de la superficie sobre la que irá el relleno.</v>
          </cell>
        </row>
        <row r="125">
          <cell r="C125">
            <v>610.20000000000005</v>
          </cell>
          <cell r="D125">
            <v>610</v>
          </cell>
          <cell r="F125" t="str">
            <v>Material filtrante</v>
          </cell>
          <cell r="G125" t="str">
            <v>m3</v>
          </cell>
          <cell r="H125" t="str">
            <v>m3</v>
          </cell>
        </row>
        <row r="126">
          <cell r="C126">
            <v>612</v>
          </cell>
          <cell r="E126" t="str">
            <v>612P</v>
          </cell>
          <cell r="F126" t="str">
            <v>Geobloques</v>
          </cell>
          <cell r="G126" t="str">
            <v>m3</v>
          </cell>
          <cell r="H126" t="str">
            <v>m3</v>
          </cell>
        </row>
        <row r="127">
          <cell r="C127">
            <v>620.1</v>
          </cell>
          <cell r="D127">
            <v>620</v>
          </cell>
          <cell r="F127" t="str">
            <v>Pilotes prefabricados de concreto</v>
          </cell>
          <cell r="G127" t="str">
            <v>ml</v>
          </cell>
          <cell r="H127" t="str">
            <v>ml</v>
          </cell>
        </row>
        <row r="128">
          <cell r="C128">
            <v>620.20000000000005</v>
          </cell>
          <cell r="D128">
            <v>620</v>
          </cell>
          <cell r="F128" t="str">
            <v>Extensión de pilotes</v>
          </cell>
          <cell r="G128" t="str">
            <v>ml</v>
          </cell>
          <cell r="H128" t="str">
            <v>ml</v>
          </cell>
        </row>
        <row r="129">
          <cell r="C129">
            <v>620.29999999999995</v>
          </cell>
          <cell r="D129">
            <v>620</v>
          </cell>
          <cell r="F129" t="str">
            <v>Prueba de carga</v>
          </cell>
          <cell r="G129" t="str">
            <v>Un</v>
          </cell>
          <cell r="H129" t="str">
            <v>Un</v>
          </cell>
        </row>
        <row r="130">
          <cell r="C130">
            <v>621.1</v>
          </cell>
          <cell r="D130">
            <v>621</v>
          </cell>
          <cell r="F130" t="str">
            <v>Pilote de concreto fundido in-situ de diámetro____</v>
          </cell>
          <cell r="G130" t="str">
            <v>ml</v>
          </cell>
          <cell r="H130" t="str">
            <v>ml</v>
          </cell>
        </row>
        <row r="131">
          <cell r="C131">
            <v>621.20000000000005</v>
          </cell>
          <cell r="D131">
            <v>621</v>
          </cell>
          <cell r="F131" t="str">
            <v>Base acampanada</v>
          </cell>
          <cell r="G131" t="str">
            <v>m3</v>
          </cell>
          <cell r="H131" t="str">
            <v>m3</v>
          </cell>
        </row>
        <row r="132">
          <cell r="C132">
            <v>621.29999999999995</v>
          </cell>
          <cell r="D132">
            <v>621</v>
          </cell>
          <cell r="F132" t="str">
            <v>Pilote de prueba de diámetro ____</v>
          </cell>
          <cell r="G132" t="str">
            <v>ml</v>
          </cell>
          <cell r="H132" t="str">
            <v>ml</v>
          </cell>
        </row>
        <row r="133">
          <cell r="C133">
            <v>621.4</v>
          </cell>
          <cell r="D133">
            <v>621</v>
          </cell>
          <cell r="F133" t="str">
            <v>Base acampanada de prueba</v>
          </cell>
          <cell r="G133" t="str">
            <v>m3</v>
          </cell>
          <cell r="H133" t="str">
            <v>m3</v>
          </cell>
        </row>
        <row r="134">
          <cell r="C134">
            <v>621.5</v>
          </cell>
          <cell r="D134">
            <v>621</v>
          </cell>
          <cell r="F134" t="str">
            <v>Camisa permanente de diámetro exterior ____</v>
          </cell>
          <cell r="G134" t="str">
            <v>ml</v>
          </cell>
          <cell r="H134" t="str">
            <v>ml</v>
          </cell>
        </row>
        <row r="135">
          <cell r="C135">
            <v>621.6</v>
          </cell>
          <cell r="D135">
            <v>621</v>
          </cell>
          <cell r="F135" t="str">
            <v>Prueba de carga</v>
          </cell>
          <cell r="G135" t="str">
            <v>Un</v>
          </cell>
          <cell r="H135" t="str">
            <v>Un</v>
          </cell>
        </row>
        <row r="136">
          <cell r="C136">
            <v>622.1</v>
          </cell>
          <cell r="D136">
            <v>622</v>
          </cell>
          <cell r="F136" t="str">
            <v>Tablestacado de madera</v>
          </cell>
          <cell r="G136" t="str">
            <v>m2</v>
          </cell>
          <cell r="H136" t="str">
            <v>m2</v>
          </cell>
        </row>
        <row r="137">
          <cell r="C137">
            <v>622.20000000000005</v>
          </cell>
          <cell r="D137">
            <v>622</v>
          </cell>
          <cell r="F137" t="str">
            <v>Tablestacado metálico</v>
          </cell>
          <cell r="G137" t="str">
            <v>m2</v>
          </cell>
          <cell r="H137" t="str">
            <v>m2</v>
          </cell>
        </row>
        <row r="138">
          <cell r="C138">
            <v>622.29999999999995</v>
          </cell>
          <cell r="D138">
            <v>622</v>
          </cell>
          <cell r="F138" t="str">
            <v>Tablestacado de concreto reforzado</v>
          </cell>
          <cell r="G138" t="str">
            <v>m2</v>
          </cell>
          <cell r="H138" t="str">
            <v>m2</v>
          </cell>
        </row>
        <row r="139">
          <cell r="C139">
            <v>622.4</v>
          </cell>
          <cell r="D139">
            <v>622</v>
          </cell>
          <cell r="F139" t="str">
            <v>Tablestacado de concreto preesforzado</v>
          </cell>
          <cell r="G139" t="str">
            <v>m2</v>
          </cell>
          <cell r="H139" t="str">
            <v>m2</v>
          </cell>
        </row>
        <row r="140">
          <cell r="C140">
            <v>622.5</v>
          </cell>
          <cell r="D140">
            <v>622</v>
          </cell>
          <cell r="F140" t="str">
            <v>Corte del extremo superior del elemento</v>
          </cell>
          <cell r="G140" t="str">
            <v>ml</v>
          </cell>
          <cell r="H140" t="str">
            <v>ml</v>
          </cell>
        </row>
        <row r="141">
          <cell r="C141">
            <v>622.6</v>
          </cell>
          <cell r="D141">
            <v>622</v>
          </cell>
          <cell r="E141" t="str">
            <v>622P</v>
          </cell>
          <cell r="F141" t="str">
            <v>Tablestacado metálico</v>
          </cell>
          <cell r="G141" t="str">
            <v>ml</v>
          </cell>
          <cell r="H141" t="str">
            <v>ml</v>
          </cell>
          <cell r="J141" t="str">
            <v>La unidad de medida es el metro lineal</v>
          </cell>
        </row>
        <row r="142">
          <cell r="C142">
            <v>623.1</v>
          </cell>
          <cell r="E142" t="str">
            <v>623P</v>
          </cell>
          <cell r="F142" t="str">
            <v>Suministro e hincamiento de rieles</v>
          </cell>
          <cell r="G142" t="str">
            <v>ml</v>
          </cell>
          <cell r="H142" t="e">
            <v>#REF!</v>
          </cell>
        </row>
        <row r="143">
          <cell r="C143">
            <v>623.20000000000005</v>
          </cell>
          <cell r="E143" t="str">
            <v>623P</v>
          </cell>
          <cell r="F143" t="str">
            <v>Suministro e instalación de rieles</v>
          </cell>
          <cell r="G143" t="str">
            <v>ml</v>
          </cell>
          <cell r="H143" t="e">
            <v>#REF!</v>
          </cell>
        </row>
        <row r="144">
          <cell r="C144">
            <v>630.1</v>
          </cell>
          <cell r="D144">
            <v>630</v>
          </cell>
          <cell r="F144" t="str">
            <v>Concreto Clase A</v>
          </cell>
          <cell r="G144" t="str">
            <v>m3</v>
          </cell>
          <cell r="H144" t="str">
            <v>m3</v>
          </cell>
          <cell r="J144" t="str">
            <v>5000PSI</v>
          </cell>
        </row>
        <row r="145">
          <cell r="C145">
            <v>630.20000000000005</v>
          </cell>
          <cell r="D145">
            <v>630</v>
          </cell>
          <cell r="F145" t="str">
            <v>Concreto Clase B</v>
          </cell>
          <cell r="G145" t="str">
            <v>m3</v>
          </cell>
          <cell r="H145" t="str">
            <v>m3</v>
          </cell>
          <cell r="J145" t="str">
            <v>4000PSI</v>
          </cell>
        </row>
        <row r="146">
          <cell r="C146">
            <v>630.29999999999995</v>
          </cell>
          <cell r="D146">
            <v>630</v>
          </cell>
          <cell r="F146" t="str">
            <v>Concreto Clase C</v>
          </cell>
          <cell r="G146" t="str">
            <v>m3</v>
          </cell>
          <cell r="H146" t="str">
            <v>m3</v>
          </cell>
          <cell r="J146" t="str">
            <v>3000PSI</v>
          </cell>
        </row>
        <row r="147">
          <cell r="C147">
            <v>630.4</v>
          </cell>
          <cell r="D147">
            <v>630</v>
          </cell>
          <cell r="F147" t="str">
            <v>Concreto Clase D</v>
          </cell>
          <cell r="G147" t="str">
            <v>m3</v>
          </cell>
          <cell r="H147" t="e">
            <v>#REF!</v>
          </cell>
          <cell r="J147" t="str">
            <v>2000PSI</v>
          </cell>
        </row>
        <row r="148">
          <cell r="C148">
            <v>630.5</v>
          </cell>
          <cell r="D148">
            <v>630</v>
          </cell>
          <cell r="F148" t="str">
            <v>Concreto Clase E</v>
          </cell>
          <cell r="G148" t="str">
            <v>m3</v>
          </cell>
          <cell r="H148" t="e">
            <v>#REF!</v>
          </cell>
        </row>
        <row r="149">
          <cell r="C149">
            <v>630.6</v>
          </cell>
          <cell r="D149">
            <v>630</v>
          </cell>
          <cell r="F149" t="str">
            <v>Concreto Simple de 175 Kg/cm2</v>
          </cell>
          <cell r="G149" t="str">
            <v>m3</v>
          </cell>
          <cell r="H149" t="e">
            <v>#REF!</v>
          </cell>
        </row>
        <row r="150">
          <cell r="C150" t="str">
            <v>630P.7</v>
          </cell>
          <cell r="D150">
            <v>630</v>
          </cell>
          <cell r="F150" t="str">
            <v>Concreto ciplopeo de resistencia 211 Kg/cm2</v>
          </cell>
          <cell r="G150" t="str">
            <v>m3</v>
          </cell>
          <cell r="H150" t="e">
            <v>#REF!</v>
          </cell>
        </row>
        <row r="151">
          <cell r="C151">
            <v>630.70000000000005</v>
          </cell>
          <cell r="D151">
            <v>630</v>
          </cell>
          <cell r="F151" t="str">
            <v>Concreto Clase G</v>
          </cell>
          <cell r="G151" t="str">
            <v>m3</v>
          </cell>
          <cell r="H151" t="e">
            <v>#REF!</v>
          </cell>
        </row>
        <row r="152">
          <cell r="C152">
            <v>630.79999999999995</v>
          </cell>
          <cell r="D152">
            <v>630</v>
          </cell>
          <cell r="E152" t="str">
            <v>630P</v>
          </cell>
          <cell r="F152" t="str">
            <v>Concreto Clase A con aditivo</v>
          </cell>
          <cell r="G152" t="str">
            <v>m3</v>
          </cell>
          <cell r="H152" t="str">
            <v>m3</v>
          </cell>
        </row>
        <row r="153">
          <cell r="C153">
            <v>630.9</v>
          </cell>
          <cell r="D153">
            <v>630</v>
          </cell>
          <cell r="E153" t="str">
            <v>630P</v>
          </cell>
          <cell r="F153" t="str">
            <v>Concreto Clase D con aditivo</v>
          </cell>
          <cell r="G153" t="str">
            <v>m3</v>
          </cell>
          <cell r="H153" t="str">
            <v>m3</v>
          </cell>
        </row>
        <row r="154">
          <cell r="C154">
            <v>630.1</v>
          </cell>
          <cell r="D154">
            <v>630</v>
          </cell>
          <cell r="E154" t="str">
            <v>630P-1</v>
          </cell>
          <cell r="F154" t="str">
            <v>Realce de cabezotes de alcantarillas</v>
          </cell>
          <cell r="G154" t="str">
            <v>m3</v>
          </cell>
          <cell r="H154" t="str">
            <v>m3</v>
          </cell>
        </row>
        <row r="155">
          <cell r="C155">
            <v>630.11</v>
          </cell>
          <cell r="D155">
            <v>630</v>
          </cell>
          <cell r="E155" t="str">
            <v>630P-2</v>
          </cell>
          <cell r="F155" t="str">
            <v>Realce de bordillo de cunetas</v>
          </cell>
          <cell r="G155" t="str">
            <v>ml</v>
          </cell>
          <cell r="H155" t="e">
            <v>#REF!</v>
          </cell>
        </row>
        <row r="156">
          <cell r="C156">
            <v>630.12</v>
          </cell>
          <cell r="D156">
            <v>630</v>
          </cell>
          <cell r="E156" t="str">
            <v>630P-3</v>
          </cell>
          <cell r="F156" t="str">
            <v>Concreto Clase G para cimientos</v>
          </cell>
          <cell r="G156" t="str">
            <v>m3</v>
          </cell>
          <cell r="H156" t="str">
            <v>m3</v>
          </cell>
        </row>
        <row r="157">
          <cell r="C157">
            <v>630.13</v>
          </cell>
          <cell r="D157">
            <v>630</v>
          </cell>
          <cell r="E157" t="str">
            <v>630P-3</v>
          </cell>
          <cell r="F157" t="str">
            <v>Concreto Clase G para elevaciones</v>
          </cell>
          <cell r="G157" t="str">
            <v>m3</v>
          </cell>
          <cell r="H157" t="str">
            <v>m3</v>
          </cell>
        </row>
        <row r="158">
          <cell r="C158">
            <v>630.14</v>
          </cell>
          <cell r="D158">
            <v>630</v>
          </cell>
          <cell r="E158" t="str">
            <v>630P-4</v>
          </cell>
          <cell r="F158" t="str">
            <v>Recubrimiento con malla y mortero 1:4, e=5cm</v>
          </cell>
          <cell r="G158" t="str">
            <v>m2</v>
          </cell>
          <cell r="H158" t="str">
            <v>m2</v>
          </cell>
        </row>
        <row r="159">
          <cell r="C159">
            <v>630.15</v>
          </cell>
          <cell r="D159">
            <v>630</v>
          </cell>
          <cell r="E159" t="str">
            <v>630P-5</v>
          </cell>
          <cell r="F159" t="str">
            <v>Recalce de alcantarillas</v>
          </cell>
          <cell r="G159" t="str">
            <v>ml</v>
          </cell>
          <cell r="H159" t="e">
            <v>#REF!</v>
          </cell>
        </row>
        <row r="160">
          <cell r="C160">
            <v>632</v>
          </cell>
          <cell r="D160">
            <v>632</v>
          </cell>
          <cell r="F160" t="str">
            <v>Baranda de concreto</v>
          </cell>
          <cell r="G160" t="str">
            <v>ml</v>
          </cell>
          <cell r="H160" t="str">
            <v>ml</v>
          </cell>
          <cell r="J160" t="str">
            <v>No incluye el acero de refuerzo</v>
          </cell>
        </row>
        <row r="161">
          <cell r="C161">
            <v>632.1</v>
          </cell>
          <cell r="D161">
            <v>632</v>
          </cell>
          <cell r="E161" t="str">
            <v>632P</v>
          </cell>
          <cell r="F161" t="str">
            <v>Baranda metálica tubular</v>
          </cell>
          <cell r="G161" t="str">
            <v>ml</v>
          </cell>
          <cell r="H161" t="str">
            <v>ml</v>
          </cell>
        </row>
        <row r="162">
          <cell r="C162">
            <v>640.1</v>
          </cell>
          <cell r="D162">
            <v>640</v>
          </cell>
          <cell r="F162" t="str">
            <v>Acero de refuerzo Grado 37</v>
          </cell>
          <cell r="G162" t="str">
            <v>Kg</v>
          </cell>
          <cell r="H162" t="str">
            <v>Kg</v>
          </cell>
        </row>
        <row r="163">
          <cell r="C163">
            <v>640.20000000000005</v>
          </cell>
          <cell r="D163">
            <v>640</v>
          </cell>
          <cell r="F163" t="str">
            <v>Acero de refuerzo Grado 40</v>
          </cell>
          <cell r="G163" t="str">
            <v>Kg</v>
          </cell>
          <cell r="H163" t="str">
            <v>Kg</v>
          </cell>
        </row>
        <row r="164">
          <cell r="C164">
            <v>640.29999999999995</v>
          </cell>
          <cell r="D164">
            <v>640</v>
          </cell>
          <cell r="F164" t="str">
            <v>Acero de refuerzo Grado 60</v>
          </cell>
          <cell r="G164" t="str">
            <v>Kg</v>
          </cell>
          <cell r="H164">
            <v>3059</v>
          </cell>
        </row>
        <row r="165">
          <cell r="C165">
            <v>641</v>
          </cell>
          <cell r="D165">
            <v>641</v>
          </cell>
          <cell r="F165" t="str">
            <v>Acero de preesfuerzo</v>
          </cell>
          <cell r="G165" t="str">
            <v>t-m</v>
          </cell>
          <cell r="H165" t="str">
            <v>t-m</v>
          </cell>
        </row>
        <row r="166">
          <cell r="C166">
            <v>642.1</v>
          </cell>
          <cell r="D166">
            <v>642</v>
          </cell>
          <cell r="F166" t="str">
            <v>Apoyo elastomérico</v>
          </cell>
          <cell r="G166" t="str">
            <v>Un</v>
          </cell>
          <cell r="H166" t="str">
            <v>Un</v>
          </cell>
        </row>
        <row r="167">
          <cell r="C167">
            <v>642.20000000000005</v>
          </cell>
          <cell r="D167">
            <v>642</v>
          </cell>
          <cell r="F167" t="str">
            <v>Sello para juntas de puentes</v>
          </cell>
          <cell r="G167" t="str">
            <v>ml</v>
          </cell>
          <cell r="H167" t="e">
            <v>#REF!</v>
          </cell>
        </row>
        <row r="168">
          <cell r="C168">
            <v>643</v>
          </cell>
          <cell r="E168" t="str">
            <v>643P</v>
          </cell>
          <cell r="F168" t="str">
            <v>Suministro e instalación de juntas de dilatación</v>
          </cell>
          <cell r="G168" t="str">
            <v>ml</v>
          </cell>
          <cell r="H168" t="str">
            <v>ml</v>
          </cell>
        </row>
        <row r="169">
          <cell r="C169">
            <v>644</v>
          </cell>
          <cell r="E169" t="str">
            <v>644P</v>
          </cell>
          <cell r="F169" t="str">
            <v>Suministro e instalación de sellos para juntas de puentes</v>
          </cell>
          <cell r="G169" t="str">
            <v>ml</v>
          </cell>
          <cell r="H169" t="e">
            <v>#REF!</v>
          </cell>
        </row>
        <row r="170">
          <cell r="C170">
            <v>650.1</v>
          </cell>
          <cell r="D170">
            <v>650</v>
          </cell>
          <cell r="F170" t="str">
            <v>Diseño y fabricación de estructura metálica</v>
          </cell>
          <cell r="G170" t="str">
            <v>Kg</v>
          </cell>
          <cell r="H170" t="str">
            <v>Kg</v>
          </cell>
        </row>
        <row r="171">
          <cell r="C171">
            <v>650.20000000000005</v>
          </cell>
          <cell r="D171">
            <v>650</v>
          </cell>
          <cell r="F171" t="str">
            <v>Fabricación de la estructura metálica</v>
          </cell>
          <cell r="G171" t="str">
            <v>Kg</v>
          </cell>
          <cell r="H171" t="str">
            <v>Kg</v>
          </cell>
        </row>
        <row r="172">
          <cell r="C172">
            <v>650.29999999999995</v>
          </cell>
          <cell r="D172">
            <v>650</v>
          </cell>
          <cell r="F172" t="str">
            <v>Transporte de estructura metálica</v>
          </cell>
          <cell r="G172" t="str">
            <v>Kg</v>
          </cell>
          <cell r="H172" t="str">
            <v>Kg</v>
          </cell>
        </row>
        <row r="173">
          <cell r="C173">
            <v>650.4</v>
          </cell>
          <cell r="D173">
            <v>650</v>
          </cell>
          <cell r="F173" t="str">
            <v>Montaje y pintura de estructura metálica</v>
          </cell>
          <cell r="G173" t="str">
            <v>Kg</v>
          </cell>
          <cell r="H173" t="str">
            <v>Kg</v>
          </cell>
        </row>
        <row r="174">
          <cell r="C174">
            <v>660.1</v>
          </cell>
          <cell r="D174">
            <v>660</v>
          </cell>
          <cell r="F174" t="str">
            <v>Tubería de concreto simple de diámetro 450 mm</v>
          </cell>
          <cell r="G174" t="str">
            <v>ml</v>
          </cell>
          <cell r="H174" t="str">
            <v>ml</v>
          </cell>
        </row>
        <row r="175">
          <cell r="C175">
            <v>660.2</v>
          </cell>
          <cell r="D175">
            <v>660</v>
          </cell>
          <cell r="F175" t="str">
            <v>Tubería de concreto simple de diámetro 600 mm</v>
          </cell>
          <cell r="G175" t="str">
            <v>ml</v>
          </cell>
          <cell r="H175" t="e">
            <v>#REF!</v>
          </cell>
        </row>
        <row r="176">
          <cell r="C176">
            <v>660.3</v>
          </cell>
          <cell r="D176">
            <v>660</v>
          </cell>
          <cell r="F176" t="str">
            <v>Tubería de concreto simple de diámetro 750 mm</v>
          </cell>
          <cell r="G176" t="str">
            <v>ml</v>
          </cell>
          <cell r="H176" t="str">
            <v>ml</v>
          </cell>
        </row>
        <row r="177">
          <cell r="C177">
            <v>661</v>
          </cell>
          <cell r="D177">
            <v>661</v>
          </cell>
          <cell r="F177" t="str">
            <v>Tubería de concreto reforzado de 900 mm diámetro interior</v>
          </cell>
          <cell r="G177" t="str">
            <v>ml</v>
          </cell>
          <cell r="H177" t="e">
            <v>#REF!</v>
          </cell>
        </row>
        <row r="178">
          <cell r="C178">
            <v>662.1</v>
          </cell>
          <cell r="D178">
            <v>662</v>
          </cell>
          <cell r="F178" t="str">
            <v>Tubería corrugada de acero galvanizado de lámina calibre __ y diámetro __ mm</v>
          </cell>
          <cell r="G178" t="str">
            <v>ml</v>
          </cell>
          <cell r="H178" t="str">
            <v>ml</v>
          </cell>
        </row>
        <row r="179">
          <cell r="C179">
            <v>662.2</v>
          </cell>
          <cell r="D179">
            <v>662</v>
          </cell>
          <cell r="F179" t="str">
            <v>Tubería corrugada de acero con recubrimiento bituminoso de lámina calibre __ y diámetro __ mm</v>
          </cell>
          <cell r="G179" t="str">
            <v>ml</v>
          </cell>
          <cell r="H179" t="str">
            <v>ml</v>
          </cell>
        </row>
        <row r="180">
          <cell r="C180">
            <v>669.1</v>
          </cell>
          <cell r="E180" t="str">
            <v>669P</v>
          </cell>
          <cell r="F180" t="str">
            <v>Andenes de sección 2m de ancho x 0.12 m de espesor</v>
          </cell>
          <cell r="G180" t="str">
            <v>m2</v>
          </cell>
          <cell r="H180" t="str">
            <v>m2</v>
          </cell>
        </row>
        <row r="181">
          <cell r="C181">
            <v>670.1</v>
          </cell>
          <cell r="D181">
            <v>670</v>
          </cell>
          <cell r="F181" t="str">
            <v>Disipadores de energía y sedimentadores en gaviones</v>
          </cell>
          <cell r="G181" t="str">
            <v>m3</v>
          </cell>
          <cell r="H181" t="str">
            <v>m3</v>
          </cell>
        </row>
        <row r="182">
          <cell r="C182">
            <v>670.2</v>
          </cell>
          <cell r="D182">
            <v>670</v>
          </cell>
          <cell r="F182" t="str">
            <v>Disipadores de energía y sedimentadores en concreto ciclópeo</v>
          </cell>
          <cell r="G182" t="str">
            <v>m3</v>
          </cell>
          <cell r="H182" t="str">
            <v>m3</v>
          </cell>
        </row>
        <row r="183">
          <cell r="C183">
            <v>670.3</v>
          </cell>
          <cell r="D183">
            <v>670</v>
          </cell>
          <cell r="F183" t="str">
            <v>Disipadores de energía empotrado en muro</v>
          </cell>
          <cell r="G183" t="str">
            <v>Ml</v>
          </cell>
          <cell r="H183" t="e">
            <v>#REF!</v>
          </cell>
        </row>
        <row r="184">
          <cell r="C184">
            <v>671</v>
          </cell>
          <cell r="D184">
            <v>671</v>
          </cell>
          <cell r="F184" t="str">
            <v>Cunetas revestidas en concreto</v>
          </cell>
          <cell r="G184" t="str">
            <v>m3</v>
          </cell>
          <cell r="H184">
            <v>269566</v>
          </cell>
        </row>
        <row r="185">
          <cell r="C185" t="str">
            <v>671P.1</v>
          </cell>
          <cell r="D185">
            <v>671</v>
          </cell>
          <cell r="E185" t="str">
            <v>671P.1</v>
          </cell>
          <cell r="F185" t="str">
            <v>Cunetas revestidas en concreto</v>
          </cell>
          <cell r="G185" t="str">
            <v>m3</v>
          </cell>
          <cell r="H185" t="e">
            <v>#REF!</v>
          </cell>
        </row>
        <row r="186">
          <cell r="C186">
            <v>672</v>
          </cell>
          <cell r="D186">
            <v>672</v>
          </cell>
          <cell r="F186" t="str">
            <v>Bordillo</v>
          </cell>
          <cell r="G186" t="str">
            <v>ml</v>
          </cell>
          <cell r="H186" t="str">
            <v>ml</v>
          </cell>
        </row>
        <row r="187">
          <cell r="C187">
            <v>673</v>
          </cell>
          <cell r="D187">
            <v>673</v>
          </cell>
          <cell r="F187" t="str">
            <v>Material filtrante</v>
          </cell>
          <cell r="G187" t="str">
            <v>m3</v>
          </cell>
          <cell r="H187" t="e">
            <v>#REF!</v>
          </cell>
        </row>
        <row r="188">
          <cell r="C188">
            <v>673.1</v>
          </cell>
          <cell r="D188">
            <v>673</v>
          </cell>
          <cell r="E188" t="str">
            <v>673P</v>
          </cell>
          <cell r="F188" t="str">
            <v>Dren horizontal 0-10 m</v>
          </cell>
          <cell r="G188" t="str">
            <v>ml</v>
          </cell>
          <cell r="H188" t="str">
            <v>ml</v>
          </cell>
        </row>
        <row r="189">
          <cell r="C189">
            <v>673.2</v>
          </cell>
          <cell r="D189">
            <v>673</v>
          </cell>
          <cell r="E189" t="str">
            <v>673P</v>
          </cell>
          <cell r="F189" t="str">
            <v>Dren horizontal 0-30 m</v>
          </cell>
          <cell r="G189" t="str">
            <v>ml</v>
          </cell>
          <cell r="H189" t="str">
            <v>ml</v>
          </cell>
        </row>
        <row r="190">
          <cell r="C190">
            <v>673.3</v>
          </cell>
          <cell r="D190">
            <v>673</v>
          </cell>
          <cell r="E190" t="str">
            <v>673P-1</v>
          </cell>
          <cell r="F190" t="str">
            <v>Filtros geocompuestos Tipo Geodren o Pack drain</v>
          </cell>
          <cell r="G190" t="str">
            <v>ml</v>
          </cell>
          <cell r="H190" t="str">
            <v>ml</v>
          </cell>
        </row>
        <row r="191">
          <cell r="C191">
            <v>674.1</v>
          </cell>
          <cell r="E191" t="str">
            <v>674P</v>
          </cell>
          <cell r="F191" t="str">
            <v>Nivelación y reconstrucción de pozos de inspección</v>
          </cell>
          <cell r="G191" t="str">
            <v>Un</v>
          </cell>
          <cell r="H191" t="str">
            <v>Un</v>
          </cell>
        </row>
        <row r="192">
          <cell r="C192">
            <v>674.2</v>
          </cell>
          <cell r="E192" t="str">
            <v>674P</v>
          </cell>
          <cell r="F192" t="str">
            <v>Nivelación y reconstrucción de sumideros</v>
          </cell>
          <cell r="G192" t="str">
            <v>Un</v>
          </cell>
          <cell r="H192" t="str">
            <v>Un</v>
          </cell>
        </row>
        <row r="193">
          <cell r="C193">
            <v>674.3</v>
          </cell>
          <cell r="E193" t="str">
            <v>674P</v>
          </cell>
          <cell r="F193" t="str">
            <v>Nivelación y reconstrucción de cajas de válvulas de la E.A.A.B</v>
          </cell>
          <cell r="G193" t="str">
            <v>Un</v>
          </cell>
          <cell r="H193" t="str">
            <v>Un</v>
          </cell>
        </row>
        <row r="194">
          <cell r="C194">
            <v>674.4</v>
          </cell>
          <cell r="E194" t="str">
            <v>674P</v>
          </cell>
          <cell r="F194" t="str">
            <v>Nivelación y reconstrucción de cajas de energía de CODENSA</v>
          </cell>
          <cell r="G194" t="str">
            <v>Un</v>
          </cell>
          <cell r="H194" t="str">
            <v>Un</v>
          </cell>
        </row>
        <row r="195">
          <cell r="C195">
            <v>674.5</v>
          </cell>
          <cell r="E195" t="str">
            <v>674P</v>
          </cell>
          <cell r="F195" t="str">
            <v>Nivelación y reconstrucción de cajas de la ETB</v>
          </cell>
          <cell r="G195" t="str">
            <v>Un</v>
          </cell>
          <cell r="H195" t="str">
            <v>Un</v>
          </cell>
        </row>
        <row r="196">
          <cell r="C196">
            <v>675</v>
          </cell>
          <cell r="E196" t="str">
            <v>675P</v>
          </cell>
          <cell r="F196" t="str">
            <v>Caja de inspección para alumbrado público</v>
          </cell>
          <cell r="G196" t="str">
            <v>Un</v>
          </cell>
          <cell r="H196" t="str">
            <v>Un</v>
          </cell>
        </row>
        <row r="197">
          <cell r="C197">
            <v>678.1</v>
          </cell>
          <cell r="E197" t="str">
            <v>678P</v>
          </cell>
          <cell r="F197" t="str">
            <v>Suministro y colocación de ductos de PVC o similar</v>
          </cell>
          <cell r="G197" t="str">
            <v>ml</v>
          </cell>
          <cell r="H197" t="e">
            <v>#REF!</v>
          </cell>
        </row>
        <row r="198">
          <cell r="C198" t="str">
            <v>678P.1</v>
          </cell>
          <cell r="E198" t="str">
            <v>678P</v>
          </cell>
          <cell r="F198" t="str">
            <v>Suministro e instalación de drenes de PVC de 4" diam.</v>
          </cell>
          <cell r="G198" t="str">
            <v>Un</v>
          </cell>
          <cell r="H198" t="e">
            <v>#REF!</v>
          </cell>
        </row>
        <row r="199">
          <cell r="C199">
            <v>680.1</v>
          </cell>
          <cell r="D199">
            <v>680</v>
          </cell>
          <cell r="F199" t="str">
            <v>Escamas en concreto</v>
          </cell>
          <cell r="G199" t="str">
            <v>m2</v>
          </cell>
          <cell r="H199" t="str">
            <v>m2</v>
          </cell>
        </row>
        <row r="200">
          <cell r="C200">
            <v>680.2</v>
          </cell>
          <cell r="D200">
            <v>680</v>
          </cell>
          <cell r="F200" t="str">
            <v>Armadura galvanizada</v>
          </cell>
          <cell r="G200" t="str">
            <v>ml</v>
          </cell>
          <cell r="H200" t="str">
            <v>ml</v>
          </cell>
        </row>
        <row r="201">
          <cell r="C201">
            <v>680.3</v>
          </cell>
          <cell r="D201">
            <v>680</v>
          </cell>
          <cell r="F201" t="str">
            <v>Relleno granular para tierra armada</v>
          </cell>
          <cell r="G201" t="str">
            <v>m3</v>
          </cell>
          <cell r="H201" t="str">
            <v>m3</v>
          </cell>
        </row>
        <row r="202">
          <cell r="C202">
            <v>681.1</v>
          </cell>
          <cell r="D202">
            <v>681</v>
          </cell>
          <cell r="F202" t="str">
            <v>Gaviones</v>
          </cell>
          <cell r="G202" t="str">
            <v>m3</v>
          </cell>
          <cell r="H202" t="e">
            <v>#REF!</v>
          </cell>
        </row>
        <row r="203">
          <cell r="C203" t="str">
            <v>681.1</v>
          </cell>
          <cell r="D203">
            <v>681</v>
          </cell>
          <cell r="F203" t="str">
            <v>Gaviones incluye transporte especial.</v>
          </cell>
          <cell r="G203" t="str">
            <v>m3</v>
          </cell>
          <cell r="H203" t="e">
            <v>#REF!</v>
          </cell>
        </row>
        <row r="204">
          <cell r="C204">
            <v>682</v>
          </cell>
          <cell r="D204">
            <v>682</v>
          </cell>
          <cell r="F204" t="str">
            <v>Muro de contención de suelo reforzado con Geotextil</v>
          </cell>
          <cell r="G204" t="str">
            <v>m3</v>
          </cell>
          <cell r="H204" t="str">
            <v>m3</v>
          </cell>
          <cell r="J204" t="str">
            <v>No incluye Geotextil ni recubrimiento del muro</v>
          </cell>
        </row>
        <row r="205">
          <cell r="C205">
            <v>683</v>
          </cell>
          <cell r="E205" t="str">
            <v>683P</v>
          </cell>
          <cell r="F205" t="str">
            <v>Bolsacretos en concreto Clase F</v>
          </cell>
          <cell r="G205" t="str">
            <v>m3</v>
          </cell>
          <cell r="H205" t="str">
            <v>m3</v>
          </cell>
        </row>
        <row r="206">
          <cell r="C206">
            <v>683.1</v>
          </cell>
          <cell r="E206" t="str">
            <v>683P-1</v>
          </cell>
          <cell r="F206" t="str">
            <v>Bolsacretos en concreto Clase D</v>
          </cell>
          <cell r="G206" t="str">
            <v>Un</v>
          </cell>
        </row>
        <row r="207">
          <cell r="C207">
            <v>700.1</v>
          </cell>
          <cell r="E207" t="str">
            <v>700P.1</v>
          </cell>
          <cell r="F207" t="str">
            <v>Línea de demarcación acrilica</v>
          </cell>
          <cell r="G207" t="str">
            <v>ml</v>
          </cell>
          <cell r="H207">
            <v>950</v>
          </cell>
        </row>
        <row r="208">
          <cell r="C208">
            <v>700.1</v>
          </cell>
          <cell r="D208">
            <v>700</v>
          </cell>
          <cell r="E208" t="str">
            <v>700P.2</v>
          </cell>
          <cell r="F208" t="str">
            <v>Línea de demarcación termoplastica</v>
          </cell>
          <cell r="G208" t="str">
            <v>ml</v>
          </cell>
          <cell r="H208">
            <v>4060</v>
          </cell>
        </row>
        <row r="209">
          <cell r="C209">
            <v>700.2</v>
          </cell>
          <cell r="D209">
            <v>700</v>
          </cell>
          <cell r="E209" t="str">
            <v>700P.3</v>
          </cell>
          <cell r="F209" t="str">
            <v>Marca vial termoplastica</v>
          </cell>
          <cell r="G209" t="str">
            <v>m2</v>
          </cell>
          <cell r="H209">
            <v>40600</v>
          </cell>
        </row>
        <row r="210">
          <cell r="C210">
            <v>700.2</v>
          </cell>
          <cell r="E210" t="str">
            <v>700P.4</v>
          </cell>
          <cell r="F210" t="str">
            <v>Marca vial acrilica</v>
          </cell>
          <cell r="G210" t="str">
            <v>m2</v>
          </cell>
          <cell r="H210">
            <v>20000</v>
          </cell>
        </row>
        <row r="211">
          <cell r="C211">
            <v>700.3</v>
          </cell>
          <cell r="D211">
            <v>700</v>
          </cell>
          <cell r="E211" t="str">
            <v>700P</v>
          </cell>
          <cell r="F211" t="str">
            <v>Línea de demarcación sobre concreto rígido</v>
          </cell>
          <cell r="G211" t="str">
            <v>ml</v>
          </cell>
          <cell r="H211" t="str">
            <v>ml</v>
          </cell>
        </row>
        <row r="212">
          <cell r="C212">
            <v>701</v>
          </cell>
          <cell r="D212">
            <v>701</v>
          </cell>
          <cell r="F212" t="str">
            <v>Tacha reflectiva</v>
          </cell>
          <cell r="G212" t="str">
            <v>Un</v>
          </cell>
          <cell r="H212">
            <v>6500</v>
          </cell>
        </row>
        <row r="213">
          <cell r="C213">
            <v>702</v>
          </cell>
          <cell r="D213">
            <v>702</v>
          </cell>
          <cell r="F213" t="str">
            <v>Estoperoles</v>
          </cell>
          <cell r="G213" t="str">
            <v>Un</v>
          </cell>
          <cell r="H213">
            <v>7962</v>
          </cell>
        </row>
        <row r="214">
          <cell r="C214">
            <v>710.1</v>
          </cell>
          <cell r="D214">
            <v>710</v>
          </cell>
          <cell r="F214" t="str">
            <v>Señal de tránsito grupo I</v>
          </cell>
          <cell r="G214" t="str">
            <v>Un</v>
          </cell>
          <cell r="H214">
            <v>180000</v>
          </cell>
        </row>
        <row r="215">
          <cell r="C215">
            <v>710.2</v>
          </cell>
          <cell r="D215">
            <v>710</v>
          </cell>
          <cell r="F215" t="str">
            <v>Señal de tránsito grupo II</v>
          </cell>
          <cell r="G215" t="str">
            <v>Un</v>
          </cell>
          <cell r="H215">
            <v>360000</v>
          </cell>
        </row>
        <row r="216">
          <cell r="C216">
            <v>710.3</v>
          </cell>
          <cell r="D216">
            <v>710</v>
          </cell>
          <cell r="F216" t="str">
            <v>Señal de tránsito grupo III</v>
          </cell>
          <cell r="G216" t="str">
            <v>Un</v>
          </cell>
          <cell r="H216" t="str">
            <v>Un</v>
          </cell>
        </row>
        <row r="217">
          <cell r="C217">
            <v>710.4</v>
          </cell>
          <cell r="D217">
            <v>710</v>
          </cell>
          <cell r="F217" t="str">
            <v>Señal de tránsito grupo IV</v>
          </cell>
          <cell r="G217" t="str">
            <v>Un</v>
          </cell>
          <cell r="H217" t="str">
            <v>Un</v>
          </cell>
        </row>
        <row r="218">
          <cell r="C218">
            <v>710.5</v>
          </cell>
          <cell r="D218">
            <v>710</v>
          </cell>
          <cell r="F218" t="str">
            <v>Señal de tránsito grupo V</v>
          </cell>
          <cell r="G218" t="str">
            <v>m2</v>
          </cell>
          <cell r="H218">
            <v>135000</v>
          </cell>
        </row>
        <row r="219">
          <cell r="C219">
            <v>710.6</v>
          </cell>
          <cell r="D219">
            <v>710</v>
          </cell>
          <cell r="E219" t="str">
            <v>710P</v>
          </cell>
          <cell r="F219" t="str">
            <v>Suministro e instalación de pasavías</v>
          </cell>
          <cell r="G219" t="str">
            <v>Un</v>
          </cell>
          <cell r="H219">
            <v>6000000</v>
          </cell>
        </row>
        <row r="220">
          <cell r="C220">
            <v>720</v>
          </cell>
          <cell r="D220">
            <v>720</v>
          </cell>
          <cell r="F220" t="str">
            <v>Poste de kilometraje</v>
          </cell>
          <cell r="G220" t="str">
            <v>Un</v>
          </cell>
          <cell r="H220" t="e">
            <v>#REF!</v>
          </cell>
        </row>
        <row r="221">
          <cell r="C221" t="str">
            <v>720P.1</v>
          </cell>
          <cell r="F221" t="str">
            <v>Mantenimiento postes de kilometraje</v>
          </cell>
          <cell r="G221" t="str">
            <v>Un</v>
          </cell>
          <cell r="H221" t="e">
            <v>#REF!</v>
          </cell>
        </row>
        <row r="222">
          <cell r="C222">
            <v>730.1</v>
          </cell>
          <cell r="D222">
            <v>730</v>
          </cell>
          <cell r="F222" t="str">
            <v>Defensa metálica</v>
          </cell>
          <cell r="G222" t="str">
            <v>ml</v>
          </cell>
          <cell r="H222" t="e">
            <v>#REF!</v>
          </cell>
        </row>
        <row r="223">
          <cell r="C223">
            <v>730.2</v>
          </cell>
          <cell r="D223">
            <v>730</v>
          </cell>
          <cell r="F223" t="str">
            <v>Sección final</v>
          </cell>
          <cell r="G223" t="str">
            <v>Un</v>
          </cell>
          <cell r="H223" t="e">
            <v>#REF!</v>
          </cell>
        </row>
        <row r="224">
          <cell r="C224">
            <v>730.3</v>
          </cell>
          <cell r="D224">
            <v>730</v>
          </cell>
          <cell r="F224" t="str">
            <v>Sección de tope</v>
          </cell>
          <cell r="G224" t="str">
            <v>Un</v>
          </cell>
          <cell r="H224" t="str">
            <v>Un</v>
          </cell>
        </row>
        <row r="225">
          <cell r="C225">
            <v>731</v>
          </cell>
          <cell r="E225" t="str">
            <v>731P</v>
          </cell>
          <cell r="F225" t="str">
            <v>Amortiguadores para defensa metálica</v>
          </cell>
          <cell r="G225" t="str">
            <v>Un</v>
          </cell>
          <cell r="H225">
            <v>3768</v>
          </cell>
        </row>
        <row r="226">
          <cell r="C226">
            <v>740</v>
          </cell>
          <cell r="D226">
            <v>740</v>
          </cell>
          <cell r="F226" t="str">
            <v>Captafaros</v>
          </cell>
          <cell r="G226" t="str">
            <v>Un</v>
          </cell>
          <cell r="H226" t="e">
            <v>#REF!</v>
          </cell>
        </row>
        <row r="227">
          <cell r="C227">
            <v>741</v>
          </cell>
          <cell r="E227" t="str">
            <v>741P</v>
          </cell>
          <cell r="F227" t="str">
            <v>Pintura de muros</v>
          </cell>
          <cell r="G227" t="str">
            <v>m2</v>
          </cell>
          <cell r="H227" t="e">
            <v>#REF!</v>
          </cell>
        </row>
        <row r="228">
          <cell r="C228">
            <v>741.1</v>
          </cell>
          <cell r="E228" t="str">
            <v>741P-1</v>
          </cell>
          <cell r="F228" t="str">
            <v>Pintura de muros</v>
          </cell>
          <cell r="G228" t="str">
            <v>m2</v>
          </cell>
          <cell r="H228" t="str">
            <v>m2</v>
          </cell>
        </row>
        <row r="229">
          <cell r="C229">
            <v>750</v>
          </cell>
          <cell r="E229" t="str">
            <v>750P</v>
          </cell>
          <cell r="F229" t="str">
            <v>Bandas sonoras reductoras de velocidad</v>
          </cell>
          <cell r="G229" t="str">
            <v>m2</v>
          </cell>
          <cell r="H229">
            <v>69121</v>
          </cell>
        </row>
        <row r="230">
          <cell r="C230">
            <v>800.1</v>
          </cell>
          <cell r="D230">
            <v>800</v>
          </cell>
          <cell r="F230" t="str">
            <v>Cerca de alambre de púas con postes de madera</v>
          </cell>
          <cell r="G230" t="str">
            <v>ml</v>
          </cell>
          <cell r="H230" t="str">
            <v>ml</v>
          </cell>
        </row>
        <row r="231">
          <cell r="C231">
            <v>800.2</v>
          </cell>
          <cell r="D231">
            <v>800</v>
          </cell>
          <cell r="F231" t="str">
            <v>Cerca de alambre de púas con postes de concreto</v>
          </cell>
          <cell r="G231" t="str">
            <v>ml</v>
          </cell>
          <cell r="H231" t="str">
            <v>ml</v>
          </cell>
        </row>
        <row r="232">
          <cell r="C232">
            <v>800.3</v>
          </cell>
          <cell r="D232">
            <v>800</v>
          </cell>
          <cell r="F232" t="str">
            <v>Cerca de malla con postes de madera</v>
          </cell>
          <cell r="G232" t="str">
            <v>ml</v>
          </cell>
          <cell r="H232" t="str">
            <v>ml</v>
          </cell>
        </row>
        <row r="233">
          <cell r="C233">
            <v>800.4</v>
          </cell>
          <cell r="D233">
            <v>800</v>
          </cell>
          <cell r="F233" t="str">
            <v>Cerca de malla con postes de concreto</v>
          </cell>
          <cell r="G233" t="str">
            <v>ml</v>
          </cell>
          <cell r="H233" t="str">
            <v>ml</v>
          </cell>
        </row>
        <row r="234">
          <cell r="C234">
            <v>810.1</v>
          </cell>
          <cell r="D234">
            <v>810</v>
          </cell>
          <cell r="F234" t="str">
            <v>Empradización de taludes con bloques de césped</v>
          </cell>
          <cell r="G234" t="str">
            <v>m2</v>
          </cell>
          <cell r="H234" t="e">
            <v>#REF!</v>
          </cell>
          <cell r="J234" t="str">
            <v>No incluye transporte de materiales</v>
          </cell>
        </row>
        <row r="235">
          <cell r="C235">
            <v>810.2</v>
          </cell>
          <cell r="D235">
            <v>810</v>
          </cell>
          <cell r="F235" t="str">
            <v>Empradización de taludes con tierra orgánica y semillas</v>
          </cell>
          <cell r="G235" t="str">
            <v>m2</v>
          </cell>
          <cell r="H235">
            <v>6600</v>
          </cell>
          <cell r="J235" t="str">
            <v>No incluye transporte de materiales</v>
          </cell>
        </row>
        <row r="236">
          <cell r="C236">
            <v>810.3</v>
          </cell>
          <cell r="D236">
            <v>810</v>
          </cell>
          <cell r="E236" t="str">
            <v>810P</v>
          </cell>
          <cell r="F236" t="str">
            <v>Empradización de taludes con bloques de césped</v>
          </cell>
          <cell r="G236" t="str">
            <v>m2</v>
          </cell>
          <cell r="H236" t="str">
            <v>m2</v>
          </cell>
          <cell r="J236" t="str">
            <v>Incluye transporte de materiales</v>
          </cell>
        </row>
        <row r="237">
          <cell r="C237">
            <v>810.4</v>
          </cell>
          <cell r="D237">
            <v>810</v>
          </cell>
          <cell r="E237" t="str">
            <v>810P</v>
          </cell>
          <cell r="F237" t="str">
            <v>Empradización de taludes con tierra orgánica y semillas</v>
          </cell>
          <cell r="G237" t="str">
            <v>m2</v>
          </cell>
          <cell r="H237" t="str">
            <v>m2</v>
          </cell>
          <cell r="J237" t="str">
            <v>Incluye transporte de materiales</v>
          </cell>
        </row>
        <row r="238">
          <cell r="C238">
            <v>810.5</v>
          </cell>
          <cell r="D238">
            <v>810</v>
          </cell>
          <cell r="F238" t="str">
            <v>Revegetalizacion de taludes con vetivert</v>
          </cell>
          <cell r="G238" t="str">
            <v>m2</v>
          </cell>
          <cell r="H238">
            <v>5600</v>
          </cell>
        </row>
        <row r="239">
          <cell r="C239">
            <v>820.1</v>
          </cell>
          <cell r="D239">
            <v>820</v>
          </cell>
          <cell r="F239" t="str">
            <v>Geotextil</v>
          </cell>
          <cell r="G239" t="str">
            <v>m2</v>
          </cell>
          <cell r="H239" t="e">
            <v>#REF!</v>
          </cell>
        </row>
        <row r="240">
          <cell r="C240">
            <v>820.2</v>
          </cell>
          <cell r="D240">
            <v>820</v>
          </cell>
          <cell r="F240" t="str">
            <v>Geotextil para refuerzo del pavimento</v>
          </cell>
          <cell r="G240" t="str">
            <v>m2</v>
          </cell>
          <cell r="H240" t="str">
            <v>m2</v>
          </cell>
        </row>
        <row r="241">
          <cell r="C241">
            <v>830</v>
          </cell>
          <cell r="E241" t="str">
            <v>830P</v>
          </cell>
          <cell r="F241" t="str">
            <v>Limpieza de bermas, incluye cargue y retiro del material sobrante</v>
          </cell>
          <cell r="G241" t="str">
            <v>m2</v>
          </cell>
          <cell r="H241" t="str">
            <v>m2</v>
          </cell>
        </row>
        <row r="242">
          <cell r="C242" t="str">
            <v>830P.1</v>
          </cell>
          <cell r="D242">
            <v>830</v>
          </cell>
          <cell r="E242" t="str">
            <v>830P.1</v>
          </cell>
          <cell r="F242" t="str">
            <v>Limpieza de cajon, incluye cargue y retiro del material.</v>
          </cell>
          <cell r="G242" t="str">
            <v>m3</v>
          </cell>
          <cell r="H242" t="e">
            <v>#REF!</v>
          </cell>
        </row>
        <row r="243">
          <cell r="C243">
            <v>900.1</v>
          </cell>
          <cell r="D243">
            <v>900</v>
          </cell>
          <cell r="F243" t="str">
            <v>Transporte de materiales provenientes de excavación de la explanación, canales y préstamos, entre 100m y 1000m</v>
          </cell>
          <cell r="G243" t="str">
            <v>m³-E</v>
          </cell>
          <cell r="H243" t="str">
            <v>m³-E</v>
          </cell>
        </row>
        <row r="244">
          <cell r="C244">
            <v>900.2</v>
          </cell>
          <cell r="D244">
            <v>900</v>
          </cell>
          <cell r="F244" t="str">
            <v>Transporte de materiales provenientes de la excavación de la explanación, canales y préstamos para distancias mayores de 1000m</v>
          </cell>
          <cell r="G244" t="str">
            <v>m³-km</v>
          </cell>
          <cell r="H244" t="str">
            <v>m³-km</v>
          </cell>
        </row>
        <row r="245">
          <cell r="C245">
            <v>900.3</v>
          </cell>
          <cell r="D245">
            <v>900</v>
          </cell>
          <cell r="F245" t="str">
            <v>Transporte de materiales provenientes de derrumbes</v>
          </cell>
          <cell r="G245" t="str">
            <v>m³-km</v>
          </cell>
          <cell r="H245" t="str">
            <v>m³-km</v>
          </cell>
        </row>
        <row r="246">
          <cell r="C246">
            <v>1000.1</v>
          </cell>
          <cell r="E246" t="str">
            <v>1000P</v>
          </cell>
          <cell r="F246" t="str">
            <v>Retroexcavadora sobre orugas de capacidad mínima 1.5 yardas cúbicas</v>
          </cell>
          <cell r="G246" t="str">
            <v>H-maq</v>
          </cell>
          <cell r="H246" t="str">
            <v>H-maq</v>
          </cell>
        </row>
        <row r="247">
          <cell r="C247">
            <v>1000.2</v>
          </cell>
          <cell r="E247" t="str">
            <v>1000P.2</v>
          </cell>
          <cell r="F247" t="str">
            <v>Desmonte programado de rocas y material de derrumbe</v>
          </cell>
          <cell r="G247" t="str">
            <v>m3</v>
          </cell>
          <cell r="H247" t="e">
            <v>#REF!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MENU"/>
      <sheetName val="LISTADO PROVINCIAS"/>
      <sheetName val="ÍNDICE"/>
      <sheetName val="MATERIALES"/>
      <sheetName val="EQUIPOS"/>
      <sheetName val="TRANSPORTE"/>
      <sheetName val="MANO DE OBRA"/>
      <sheetName val="APU"/>
      <sheetName val="PRESUPUESTO TOTAL"/>
      <sheetName val="GRUPO AJUSTES ICCP"/>
      <sheetName val="AIU "/>
      <sheetName val="COTIZACIONES AIU"/>
      <sheetName val="Prest Soc 1"/>
      <sheetName val="Prest Soc 2"/>
      <sheetName val="Prest Soc 3"/>
      <sheetName val="PMT"/>
      <sheetName val="FM INT"/>
      <sheetName val="PPTO INTERVENTORIA"/>
      <sheetName val="PROT BIOSEG OBRA"/>
      <sheetName val="PROT BIOSEG INTERV"/>
      <sheetName val="PAGA "/>
      <sheetName val="PUNTO CRITICO 1"/>
      <sheetName val="MEMORIA DE CALCULO_PC1"/>
      <sheetName val="EXCAVACIONES Y RELLENOS_PC1"/>
      <sheetName val="DIST. ACARREO_PC1"/>
      <sheetName val="1.1-310.1-PC1"/>
      <sheetName val="1.2-330.1.1-PC1"/>
      <sheetName val="1.3-320.1.2-PC1"/>
      <sheetName val="1.4-PC1_ITM-01-PC1"/>
      <sheetName val="1.4-ITM-01-PC1"/>
      <sheetName val="1.5-420.2-PC1"/>
      <sheetName val="2.1-600.1.1-PC1"/>
      <sheetName val="2.2-PC1_ITM-02-PC1"/>
      <sheetName val="2.2-ITM-02-PC1"/>
      <sheetName val="2.3-PC1_ITM-03-PC1"/>
      <sheetName val="2.3-ITM-03-PC1"/>
      <sheetName val="2.4-PC1_ITM-04-PC1"/>
      <sheetName val="2.4-ITM-04-PC1"/>
      <sheetName val="2.5-630.5-PC1"/>
      <sheetName val="2.6-640.1-PC1"/>
      <sheetName val="2.7-610.2-PC1"/>
      <sheetName val="2.8-610.5-PC1"/>
      <sheetName val="2.9-PC1_ITM-05-PC1"/>
      <sheetName val="2.9-ITM-05-PC1"/>
      <sheetName val="2.10-PC1_ITM-06-PC1"/>
      <sheetName val="2.10-ITM-06-PC1"/>
      <sheetName val="2.11-PC1_ITM-07-PC1"/>
      <sheetName val="2.11-ITM-07-PC1"/>
      <sheetName val="2.11-671.1-PC1 "/>
      <sheetName val="2.12-PC1_ITM-08"/>
      <sheetName val="2.12-ITM-08-PC1"/>
      <sheetName val="3.1-700.2-PC1 "/>
      <sheetName val="3.2-730.1.1-PC1"/>
      <sheetName val="3.3-730.2-PC1"/>
      <sheetName val="PUNTO CRITICO 2"/>
      <sheetName val="MEMORIA DE CALCULO_PC2"/>
      <sheetName val="EXCAVACIONES Y RELLENOS_PC2"/>
      <sheetName val="DIST. ACARREO_PC2"/>
      <sheetName val="1.1-310.1-PC2"/>
      <sheetName val="1.2-330.1.1-PC2"/>
      <sheetName val="1.3-320.1.2-PC2"/>
      <sheetName val="1.4-PC2_ITM-09"/>
      <sheetName val="1.4-ITM-09-PC2"/>
      <sheetName val="1.5-420.2-PC2"/>
      <sheetName val="2.1-600.1.1-PC2"/>
      <sheetName val="2.2-ITM-02-PC2"/>
      <sheetName val="2.2-PC2_ITM-02"/>
      <sheetName val="2.3-ITM-03-PC2"/>
      <sheetName val="2.3-PC2_ITM-03"/>
      <sheetName val="2.4-PC2_ITM-10"/>
      <sheetName val="2.4-ITM-10-PC2"/>
      <sheetName val="2.5-630.5-PC2"/>
      <sheetName val="2.6-640.1-PC2"/>
      <sheetName val="2.7-610.2-PC2"/>
      <sheetName val="2.8-610.5-PC2"/>
      <sheetName val="2.9-PC2_ITM-11"/>
      <sheetName val="2.9-ITM-11-PC2"/>
      <sheetName val="2.10-ITM-06-PC2"/>
      <sheetName val="2.11-ITM-07-PC2"/>
      <sheetName val="2.10-PC2_ITM-06"/>
      <sheetName val="2.11-PC2_ITM-12"/>
      <sheetName val="2.11-ITM-12-PC2"/>
      <sheetName val="2.12-ITM-08-PC2"/>
      <sheetName val="2.12-PC2_ITM-07"/>
      <sheetName val="3.1-700.2-PC2"/>
      <sheetName val="3.2-730.1.1-PC2"/>
      <sheetName val="3.3-730.2-PC2"/>
      <sheetName val="PUNTO CRITICO 3"/>
      <sheetName val="MEMORIA DE CALCULO_PC3"/>
      <sheetName val="EXCAVACIONES Y RELLENOS_PC3"/>
      <sheetName val="DIST. ACARREO_PC3"/>
      <sheetName val="1.1-310.1-PC3"/>
      <sheetName val="1.2-330.1.1-PC3"/>
      <sheetName val="1.3-320.1.2-PC3"/>
      <sheetName val="1.4-PC3_ITM-13"/>
      <sheetName val="1.4-ITM-13-PC3"/>
      <sheetName val="1.5-420.2-PC3"/>
      <sheetName val="2.1-600.1.1-PC3"/>
      <sheetName val="2.2-ITM-02-PC3"/>
      <sheetName val="2.2-PC3_ITM-02"/>
      <sheetName val="2.3-PC3_ITM-14"/>
      <sheetName val="2.3-ITM-14-PC3"/>
      <sheetName val="2.4-PC3_ITM-15"/>
      <sheetName val="2.4-ITM-15-PC3"/>
      <sheetName val="2.5-640.1-PC3"/>
      <sheetName val="2.6-610.2-PC3"/>
      <sheetName val="2.7-681.3-PC3"/>
      <sheetName val="2.8-PC3_ITM-16"/>
      <sheetName val="2.8-ITM-16-PC3"/>
      <sheetName val="2.9-PC3_ITM-17"/>
      <sheetName val="2.9-ITM-17-PC3"/>
      <sheetName val="3.1-700.2-PC3"/>
      <sheetName val="3.2-730.1.1-PC3"/>
      <sheetName val="3.3-730.2-PC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</sheetDataSet>
  </externalBook>
</externalLink>
</file>

<file path=xl/externalLinks/externalLink1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SUPUESTO"/>
      <sheetName val="BASE.BACHEO"/>
      <sheetName val="SELLO.GRIETAS"/>
      <sheetName val="EXCAV.REP.PAV"/>
      <sheetName val="MDC-2"/>
      <sheetName val="MDC-2.BACHEO"/>
      <sheetName val="MDC-2 RENIVEL"/>
      <sheetName val="CONC.F"/>
      <sheetName val="basicos"/>
      <sheetName val="REPLAN."/>
      <sheetName val="EXCAV.MAT.COM"/>
      <sheetName val="PEDRAPLEN"/>
      <sheetName val="TERRAP."/>
      <sheetName val="SUBBASE"/>
      <sheetName val="BASE"/>
      <sheetName val="IMPRIMA"/>
      <sheetName val="ACARREO"/>
      <sheetName val="EXCAV.ESTRUCT."/>
      <sheetName val="EXCAV.B.AGUA"/>
      <sheetName val="RELLE.ESTRUCT."/>
      <sheetName val="DEMOLI"/>
      <sheetName val="CONCRETO.C"/>
      <sheetName val="CONC.D"/>
      <sheetName val="CONC.G"/>
      <sheetName val="TUB.36&quot;"/>
      <sheetName val="ACERO"/>
      <sheetName val="CUNET.CC"/>
      <sheetName val="MAT.FILTRO"/>
      <sheetName val="ANDEN"/>
      <sheetName val="BORDI"/>
      <sheetName val="GEOTEXT."/>
      <sheetName val="GAVIONES"/>
      <sheetName val="SEÑALVERT."/>
      <sheetName val="LIN.DEMARC."/>
      <sheetName val="LIN.DEMARC.DISC."/>
      <sheetName val="POST.KIL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EQUIPOS</v>
          </cell>
        </row>
        <row r="149">
          <cell r="A149" t="str">
            <v xml:space="preserve">AGREGADOS </v>
          </cell>
          <cell r="B149" t="str">
            <v>M3</v>
          </cell>
          <cell r="C149">
            <v>1.2</v>
          </cell>
          <cell r="D149">
            <v>25000</v>
          </cell>
          <cell r="F149" t="str">
            <v>TARIFA</v>
          </cell>
        </row>
        <row r="150">
          <cell r="A150" t="str">
            <v>EXPLOSIVOS</v>
          </cell>
          <cell r="B150" t="str">
            <v>TN</v>
          </cell>
          <cell r="C150">
            <v>5.0000000000000001E-3</v>
          </cell>
          <cell r="D150">
            <v>1000000</v>
          </cell>
          <cell r="E150">
            <v>50</v>
          </cell>
          <cell r="F150">
            <v>20000</v>
          </cell>
        </row>
        <row r="151">
          <cell r="A151" t="str">
            <v>MATERIAL DE DERRUMBE</v>
          </cell>
          <cell r="B151" t="str">
            <v>M3</v>
          </cell>
          <cell r="C151">
            <v>1.2</v>
          </cell>
          <cell r="D151">
            <v>25000</v>
          </cell>
          <cell r="E151">
            <v>2</v>
          </cell>
          <cell r="F151">
            <v>12500</v>
          </cell>
        </row>
        <row r="152">
          <cell r="A152" t="str">
            <v>MATERIAL DE DESMONTE</v>
          </cell>
          <cell r="B152" t="str">
            <v>M3</v>
          </cell>
          <cell r="C152">
            <v>1.5</v>
          </cell>
          <cell r="D152">
            <v>25000</v>
          </cell>
          <cell r="E152">
            <v>50</v>
          </cell>
          <cell r="F152">
            <v>500</v>
          </cell>
        </row>
        <row r="153">
          <cell r="A153" t="str">
            <v>MATERIAL DE EXCAVACION</v>
          </cell>
          <cell r="B153" t="str">
            <v>M3</v>
          </cell>
          <cell r="C153">
            <v>0.7</v>
          </cell>
          <cell r="D153">
            <v>25000</v>
          </cell>
          <cell r="E153">
            <v>55</v>
          </cell>
          <cell r="F153">
            <v>454.54545454545456</v>
          </cell>
        </row>
        <row r="154">
          <cell r="A154" t="str">
            <v>MATERIAL DE SUBBASE</v>
          </cell>
          <cell r="B154" t="str">
            <v>M3</v>
          </cell>
          <cell r="C154">
            <v>1.25</v>
          </cell>
          <cell r="D154">
            <v>25000</v>
          </cell>
          <cell r="E154">
            <v>50</v>
          </cell>
          <cell r="F154">
            <v>500</v>
          </cell>
        </row>
        <row r="155">
          <cell r="A155" t="str">
            <v>MATERIAL DE TERRAPLEN</v>
          </cell>
          <cell r="B155" t="str">
            <v>M3</v>
          </cell>
          <cell r="C155">
            <v>1.3</v>
          </cell>
          <cell r="D155">
            <v>25000</v>
          </cell>
          <cell r="E155">
            <v>83.332999999999998</v>
          </cell>
          <cell r="F155">
            <v>300.00120000480001</v>
          </cell>
        </row>
        <row r="156">
          <cell r="A156" t="str">
            <v>MATERIAL PARA BASE</v>
          </cell>
          <cell r="B156" t="str">
            <v>M3</v>
          </cell>
          <cell r="C156">
            <v>1.25</v>
          </cell>
          <cell r="D156">
            <v>25000</v>
          </cell>
          <cell r="E156">
            <v>35</v>
          </cell>
          <cell r="F156">
            <v>714.28571428571433</v>
          </cell>
        </row>
        <row r="157">
          <cell r="A157" t="str">
            <v>MATERIAL PEDRAPLEN</v>
          </cell>
          <cell r="B157" t="str">
            <v>M3</v>
          </cell>
          <cell r="C157">
            <v>1.25</v>
          </cell>
          <cell r="D157">
            <v>25000</v>
          </cell>
          <cell r="E157">
            <v>83.332999999999998</v>
          </cell>
          <cell r="F157">
            <v>300.00120000480001</v>
          </cell>
        </row>
        <row r="158">
          <cell r="A158" t="str">
            <v>TRANSP. MEZCLA ASFALTICA</v>
          </cell>
          <cell r="B158" t="str">
            <v>M3</v>
          </cell>
          <cell r="C158">
            <v>1.25</v>
          </cell>
          <cell r="D158">
            <v>25000</v>
          </cell>
          <cell r="E158">
            <v>83.332999999999998</v>
          </cell>
          <cell r="F158">
            <v>300.00120000480001</v>
          </cell>
        </row>
        <row r="159">
          <cell r="A159" t="str">
            <v>TRANSPORTE DE MATERIAL</v>
          </cell>
          <cell r="B159" t="str">
            <v>M3</v>
          </cell>
          <cell r="C159">
            <v>1.2</v>
          </cell>
          <cell r="D159">
            <v>25000</v>
          </cell>
          <cell r="E159">
            <v>83.332999999999998</v>
          </cell>
          <cell r="F159">
            <v>300.00120000480001</v>
          </cell>
        </row>
        <row r="160">
          <cell r="A160" t="str">
            <v>TUBERIA</v>
          </cell>
          <cell r="B160" t="str">
            <v>ML</v>
          </cell>
          <cell r="C160">
            <v>0.67858560000000012</v>
          </cell>
          <cell r="D160">
            <v>25000</v>
          </cell>
          <cell r="E160">
            <v>25</v>
          </cell>
          <cell r="F160">
            <v>1000</v>
          </cell>
        </row>
        <row r="161">
          <cell r="A161" t="str">
            <v>TRANSPORTES INTERNOS</v>
          </cell>
          <cell r="B161" t="str">
            <v>M3</v>
          </cell>
          <cell r="C161">
            <v>0.9</v>
          </cell>
          <cell r="D161">
            <v>25000</v>
          </cell>
          <cell r="E161">
            <v>20</v>
          </cell>
          <cell r="F161">
            <v>1250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ACCIDENTALIDAD"/>
      <sheetName val="ACC.EJECUTIVO"/>
      <sheetName val="ACC.EJECUTIVO-OCT-02"/>
      <sheetName val="EJEC-AGO-2002"/>
      <sheetName val="TABLA"/>
      <sheetName val="Hoja3"/>
    </sheetNames>
    <sheetDataSet>
      <sheetData sheetId="0" refreshError="1">
        <row r="2">
          <cell r="H2" t="str">
            <v>Briceño - "T" de Nemocón</v>
          </cell>
        </row>
        <row r="3">
          <cell r="B3">
            <v>1</v>
          </cell>
          <cell r="D3" t="str">
            <v>Exceso de Velocidad</v>
          </cell>
          <cell r="H3" t="str">
            <v>Briceño - Chocontá</v>
          </cell>
        </row>
        <row r="4">
          <cell r="B4">
            <v>2</v>
          </cell>
          <cell r="D4" t="str">
            <v>Fallas Mecánicas</v>
          </cell>
          <cell r="H4" t="str">
            <v>Chocontá - Guateque</v>
          </cell>
        </row>
        <row r="5">
          <cell r="B5">
            <v>3</v>
          </cell>
          <cell r="D5" t="str">
            <v>Embriaguez del conductor</v>
          </cell>
          <cell r="H5" t="str">
            <v>Sisga - Brisas</v>
          </cell>
        </row>
        <row r="6">
          <cell r="B6">
            <v>4</v>
          </cell>
          <cell r="D6" t="str">
            <v>Daños de la Calzada</v>
          </cell>
          <cell r="H6" t="str">
            <v>Zipaquirá - Ubaté</v>
          </cell>
        </row>
        <row r="7">
          <cell r="B7">
            <v>5</v>
          </cell>
          <cell r="D7" t="str">
            <v>Vehic., objeto,persona</v>
          </cell>
        </row>
        <row r="8">
          <cell r="B8">
            <v>6</v>
          </cell>
          <cell r="D8" t="str">
            <v>Imprudencia del Peatón</v>
          </cell>
        </row>
        <row r="9">
          <cell r="B9">
            <v>7</v>
          </cell>
          <cell r="D9" t="str">
            <v>Imprudencia del Conductor</v>
          </cell>
        </row>
        <row r="10">
          <cell r="B10">
            <v>99</v>
          </cell>
          <cell r="D10" t="str">
            <v>Otras</v>
          </cell>
        </row>
        <row r="11">
          <cell r="B11">
            <v>101</v>
          </cell>
          <cell r="D11" t="str">
            <v>Adelantar en Curva</v>
          </cell>
        </row>
        <row r="12">
          <cell r="B12">
            <v>102</v>
          </cell>
          <cell r="D12" t="str">
            <v>Adelantar por la derecha</v>
          </cell>
        </row>
        <row r="13">
          <cell r="B13">
            <v>103</v>
          </cell>
          <cell r="D13" t="str">
            <v>Adelantar Cerrando</v>
          </cell>
        </row>
        <row r="14">
          <cell r="B14">
            <v>104</v>
          </cell>
          <cell r="D14" t="str">
            <v>Adelantar invadiendo vía</v>
          </cell>
        </row>
        <row r="15">
          <cell r="B15">
            <v>105</v>
          </cell>
          <cell r="D15" t="str">
            <v>Adelantar en zona prohibida</v>
          </cell>
        </row>
        <row r="16">
          <cell r="B16">
            <v>106</v>
          </cell>
          <cell r="D16" t="str">
            <v>Aprovisionamiento indebido</v>
          </cell>
        </row>
        <row r="17">
          <cell r="B17">
            <v>107</v>
          </cell>
          <cell r="D17" t="str">
            <v>Cambio de Carril sin indicación</v>
          </cell>
        </row>
        <row r="18">
          <cell r="B18">
            <v>108</v>
          </cell>
          <cell r="D18" t="str">
            <v>Carga Sobresaliente sin señal</v>
          </cell>
        </row>
        <row r="19">
          <cell r="B19">
            <v>109</v>
          </cell>
          <cell r="D19" t="str">
            <v>Sueño por cansancio</v>
          </cell>
        </row>
        <row r="20">
          <cell r="B20">
            <v>110</v>
          </cell>
          <cell r="D20" t="str">
            <v>Distraerse</v>
          </cell>
        </row>
        <row r="21">
          <cell r="B21">
            <v>111</v>
          </cell>
          <cell r="D21" t="str">
            <v>Dejar obstáculo en la vía</v>
          </cell>
        </row>
        <row r="22">
          <cell r="B22">
            <v>112</v>
          </cell>
          <cell r="D22" t="str">
            <v>Desobedecer señales</v>
          </cell>
        </row>
        <row r="23">
          <cell r="B23">
            <v>113</v>
          </cell>
          <cell r="D23" t="str">
            <v>Desobedecer al agente</v>
          </cell>
        </row>
        <row r="24">
          <cell r="B24">
            <v>114</v>
          </cell>
        </row>
        <row r="25">
          <cell r="B25">
            <v>115</v>
          </cell>
          <cell r="D25" t="str">
            <v>Drogadicción del conductor</v>
          </cell>
        </row>
        <row r="26">
          <cell r="B26">
            <v>116</v>
          </cell>
          <cell r="D26" t="str">
            <v>Exceso de velocidad [01]</v>
          </cell>
        </row>
        <row r="27">
          <cell r="B27">
            <v>117</v>
          </cell>
          <cell r="D27" t="str">
            <v>Explosivos o similares con pasajeros</v>
          </cell>
        </row>
        <row r="28">
          <cell r="B28">
            <v>118</v>
          </cell>
          <cell r="D28" t="str">
            <v>Falta de mantenimiento mecánico</v>
          </cell>
        </row>
        <row r="29">
          <cell r="B29">
            <v>119</v>
          </cell>
          <cell r="D29" t="str">
            <v>Frenar bruscamente</v>
          </cell>
        </row>
        <row r="30">
          <cell r="B30">
            <v>120</v>
          </cell>
          <cell r="D30" t="str">
            <v>Pasajero obstruyendo conductor</v>
          </cell>
        </row>
        <row r="31">
          <cell r="B31">
            <v>121</v>
          </cell>
          <cell r="D31" t="str">
            <v>No mantener distancia seguridad</v>
          </cell>
        </row>
        <row r="32">
          <cell r="B32">
            <v>122</v>
          </cell>
          <cell r="D32" t="str">
            <v>Girar bruscamente</v>
          </cell>
        </row>
        <row r="33">
          <cell r="B33">
            <v>123</v>
          </cell>
          <cell r="D33" t="str">
            <v>Girar sin indicación</v>
          </cell>
        </row>
        <row r="34">
          <cell r="B34">
            <v>124</v>
          </cell>
          <cell r="D34" t="str">
            <v>No cambiar luces</v>
          </cell>
        </row>
        <row r="35">
          <cell r="B35">
            <v>125</v>
          </cell>
          <cell r="D35" t="str">
            <v>Parquear sin seguridad</v>
          </cell>
        </row>
        <row r="36">
          <cell r="B36">
            <v>126</v>
          </cell>
          <cell r="D36" t="str">
            <v>Animales en la vía</v>
          </cell>
        </row>
        <row r="37">
          <cell r="B37">
            <v>127</v>
          </cell>
          <cell r="D37" t="str">
            <v>Transitar en contravía</v>
          </cell>
        </row>
        <row r="38">
          <cell r="B38">
            <v>128</v>
          </cell>
          <cell r="D38" t="str">
            <v>Recoger o dejar pasajeros</v>
          </cell>
        </row>
        <row r="39">
          <cell r="B39">
            <v>129</v>
          </cell>
          <cell r="D39" t="str">
            <v>Transitar sin luces</v>
          </cell>
        </row>
        <row r="40">
          <cell r="B40">
            <v>130</v>
          </cell>
          <cell r="D40" t="str">
            <v>Salirse de la vía</v>
          </cell>
        </row>
        <row r="41">
          <cell r="B41">
            <v>131</v>
          </cell>
          <cell r="D41" t="str">
            <v>Subirse al andén</v>
          </cell>
        </row>
        <row r="42">
          <cell r="B42">
            <v>132</v>
          </cell>
          <cell r="D42" t="str">
            <v>No respetar prelación</v>
          </cell>
        </row>
        <row r="43">
          <cell r="B43">
            <v>133</v>
          </cell>
          <cell r="D43" t="str">
            <v>Reverso imprudente</v>
          </cell>
        </row>
        <row r="44">
          <cell r="B44">
            <v>134</v>
          </cell>
          <cell r="D44" t="str">
            <v>Impericia en el manejo</v>
          </cell>
        </row>
        <row r="45">
          <cell r="B45">
            <v>135</v>
          </cell>
          <cell r="D45" t="str">
            <v>Transitar por fuera del carril</v>
          </cell>
        </row>
        <row r="46">
          <cell r="B46">
            <v>136</v>
          </cell>
          <cell r="D46" t="str">
            <v>Transitar zigzagueando</v>
          </cell>
        </row>
        <row r="47">
          <cell r="B47">
            <v>137</v>
          </cell>
          <cell r="D47" t="str">
            <v>Remolque sin precaución</v>
          </cell>
        </row>
        <row r="48">
          <cell r="B48">
            <v>138</v>
          </cell>
          <cell r="D48" t="str">
            <v>Incendio por reparación indebida</v>
          </cell>
        </row>
        <row r="49">
          <cell r="B49">
            <v>139</v>
          </cell>
          <cell r="D49" t="str">
            <v>Falta de señales  vehículo varado</v>
          </cell>
        </row>
        <row r="50">
          <cell r="B50">
            <v>140</v>
          </cell>
          <cell r="D50" t="str">
            <v>Falta precaución niebla,lluvia,humo</v>
          </cell>
        </row>
        <row r="51">
          <cell r="B51">
            <v>141</v>
          </cell>
          <cell r="D51" t="str">
            <v>Vehículo mal estacionado</v>
          </cell>
        </row>
        <row r="52">
          <cell r="B52">
            <v>142</v>
          </cell>
          <cell r="D52" t="str">
            <v>Semáforo en rojo</v>
          </cell>
        </row>
        <row r="53">
          <cell r="B53">
            <v>143</v>
          </cell>
          <cell r="D53" t="str">
            <v>Poner marcha vehic. sin precauc.</v>
          </cell>
        </row>
        <row r="54">
          <cell r="B54">
            <v>201</v>
          </cell>
          <cell r="D54" t="str">
            <v>Fallas en las llantas</v>
          </cell>
        </row>
        <row r="55">
          <cell r="B55">
            <v>202</v>
          </cell>
          <cell r="D55" t="str">
            <v>Fallas en los frenos</v>
          </cell>
        </row>
        <row r="56">
          <cell r="B56">
            <v>203</v>
          </cell>
          <cell r="D56" t="str">
            <v>Fallas en la dirección</v>
          </cell>
        </row>
        <row r="57">
          <cell r="B57">
            <v>204</v>
          </cell>
          <cell r="D57" t="str">
            <v>Fallas en luces direccionales</v>
          </cell>
        </row>
        <row r="58">
          <cell r="B58">
            <v>205</v>
          </cell>
          <cell r="D58" t="str">
            <v>Fallas en luces de frenos</v>
          </cell>
        </row>
        <row r="59">
          <cell r="B59">
            <v>206</v>
          </cell>
          <cell r="D59" t="str">
            <v>Fallas en las luces delanteras</v>
          </cell>
        </row>
        <row r="60">
          <cell r="B60">
            <v>207</v>
          </cell>
          <cell r="D60" t="str">
            <v>Fallas en las luces posteriores</v>
          </cell>
        </row>
        <row r="61">
          <cell r="B61">
            <v>208</v>
          </cell>
          <cell r="D61" t="str">
            <v>Fallas en la bocina</v>
          </cell>
        </row>
        <row r="62">
          <cell r="B62">
            <v>209</v>
          </cell>
          <cell r="D62" t="str">
            <v>Fallas exosto (gases int. vehic.)</v>
          </cell>
        </row>
        <row r="63">
          <cell r="B63">
            <v>210</v>
          </cell>
          <cell r="D63" t="str">
            <v>Fallas en el limpiaparabrisas</v>
          </cell>
        </row>
        <row r="64">
          <cell r="B64">
            <v>211</v>
          </cell>
          <cell r="D64" t="str">
            <v>Fallas en el sistema eléctrico</v>
          </cell>
        </row>
        <row r="65">
          <cell r="B65">
            <v>212</v>
          </cell>
          <cell r="D65" t="str">
            <v>Fallas en las puertas</v>
          </cell>
        </row>
        <row r="66">
          <cell r="B66">
            <v>213</v>
          </cell>
          <cell r="D66" t="str">
            <v>Ausencia o deficiencia espejo retrovisor</v>
          </cell>
        </row>
        <row r="67">
          <cell r="B67">
            <v>214</v>
          </cell>
          <cell r="D67" t="str">
            <v>Vidrios en mal estado</v>
          </cell>
        </row>
        <row r="68">
          <cell r="B68">
            <v>215</v>
          </cell>
          <cell r="D68" t="str">
            <v>Fallas en la tapa del motor</v>
          </cell>
        </row>
        <row r="69">
          <cell r="B69">
            <v>304</v>
          </cell>
          <cell r="D69" t="str">
            <v>Superficie Húmeda</v>
          </cell>
        </row>
        <row r="70">
          <cell r="B70">
            <v>501</v>
          </cell>
          <cell r="D70" t="str">
            <v>Viajar colgado o en los estribos</v>
          </cell>
        </row>
        <row r="71">
          <cell r="B71">
            <v>502</v>
          </cell>
          <cell r="D71" t="str">
            <v>Descender o subir de vehic. en marcha</v>
          </cell>
        </row>
        <row r="72">
          <cell r="B72">
            <v>503</v>
          </cell>
          <cell r="D72" t="str">
            <v>Pasajero Embriagado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parativos"/>
      <sheetName val="Resumen"/>
      <sheetName val="PxQ Valores"/>
      <sheetName val="PxQ Cantidades"/>
      <sheetName val="DATOS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1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SUPUESTO"/>
      <sheetName val="APU"/>
      <sheetName val="SUB APU"/>
      <sheetName val="INSUMOS"/>
      <sheetName val="RESUMEN PRESUPU."/>
      <sheetName val="AMAPOLITA"/>
      <sheetName val="amapolitaoficial"/>
      <sheetName val="Hoja8"/>
      <sheetName val="Hoja9"/>
      <sheetName val="Hoja10"/>
      <sheetName val="Hoja11"/>
      <sheetName val="Hoja12"/>
      <sheetName val="Hoja13"/>
      <sheetName val="Hoja14"/>
      <sheetName val="Hoja15"/>
      <sheetName val="Hoja16"/>
      <sheetName val="SUB_APU"/>
      <sheetName val="RESUMEN_PRESUPU_"/>
      <sheetName val="SUB_APU2"/>
      <sheetName val="RESUMEN_PRESUPU_2"/>
      <sheetName val="SUB_APU1"/>
      <sheetName val="RESUMEN_PRESUPU_1"/>
      <sheetName val="SUB_APU3"/>
      <sheetName val="RESUMEN_PRESUPU_3"/>
      <sheetName val="SUB_APU4"/>
      <sheetName val="RESUMEN_PRESUPU_4"/>
      <sheetName val="Indicadores"/>
      <sheetName val="SIMULACIÓNEDIFICIO.ok"/>
      <sheetName val="Propiedad"/>
      <sheetName val="Reparación"/>
      <sheetName val="DESPLEGABLE"/>
      <sheetName val="Hoja4"/>
      <sheetName val="Datos"/>
      <sheetName val="PRECIOS"/>
    </sheetNames>
    <sheetDataSet>
      <sheetData sheetId="0">
        <row r="1">
          <cell r="A1" t="str">
            <v>CODIGO</v>
          </cell>
        </row>
      </sheetData>
      <sheetData sheetId="1">
        <row r="1">
          <cell r="A1" t="str">
            <v>CODIGO</v>
          </cell>
        </row>
      </sheetData>
      <sheetData sheetId="2">
        <row r="1">
          <cell r="A1" t="str">
            <v>CODIGO</v>
          </cell>
          <cell r="B1" t="str">
            <v>ITEM</v>
          </cell>
          <cell r="C1" t="str">
            <v>UNIDAD</v>
          </cell>
        </row>
        <row r="2">
          <cell r="A2" t="str">
            <v>Z100</v>
          </cell>
          <cell r="B2" t="str">
            <v>MORTERO 1:4</v>
          </cell>
          <cell r="C2" t="str">
            <v>M3</v>
          </cell>
          <cell r="D2">
            <v>181373</v>
          </cell>
        </row>
        <row r="3">
          <cell r="B3" t="str">
            <v>CODIGO</v>
          </cell>
          <cell r="C3" t="str">
            <v>Z100</v>
          </cell>
        </row>
        <row r="4">
          <cell r="A4" t="str">
            <v>CODIGO</v>
          </cell>
          <cell r="B4" t="str">
            <v>RECURSOS</v>
          </cell>
          <cell r="C4" t="str">
            <v>UNIDAD</v>
          </cell>
          <cell r="D4" t="str">
            <v>CANT.</v>
          </cell>
        </row>
        <row r="5">
          <cell r="B5" t="str">
            <v>MATERIALES</v>
          </cell>
        </row>
        <row r="6">
          <cell r="A6" t="str">
            <v>M010</v>
          </cell>
          <cell r="B6" t="str">
            <v>CEMENTO</v>
          </cell>
          <cell r="C6" t="str">
            <v>SACO</v>
          </cell>
          <cell r="D6">
            <v>7.3</v>
          </cell>
        </row>
        <row r="7">
          <cell r="A7" t="str">
            <v>M020</v>
          </cell>
          <cell r="B7" t="str">
            <v>AGUA</v>
          </cell>
          <cell r="C7" t="str">
            <v>LT</v>
          </cell>
          <cell r="D7">
            <v>212</v>
          </cell>
        </row>
        <row r="8">
          <cell r="A8" t="str">
            <v>M070</v>
          </cell>
          <cell r="B8" t="str">
            <v>ARENA DE PEGA</v>
          </cell>
          <cell r="C8" t="str">
            <v>M3</v>
          </cell>
          <cell r="D8">
            <v>1.4</v>
          </cell>
        </row>
        <row r="9">
          <cell r="B9">
            <v>0</v>
          </cell>
          <cell r="C9">
            <v>0</v>
          </cell>
        </row>
        <row r="11">
          <cell r="B11" t="str">
            <v>EQUIPO</v>
          </cell>
        </row>
        <row r="12">
          <cell r="B12" t="str">
            <v>HTA MENOR (5% de M. de O.)</v>
          </cell>
        </row>
        <row r="17">
          <cell r="B17" t="str">
            <v>MANO DE OBRA</v>
          </cell>
        </row>
        <row r="18">
          <cell r="A18" t="str">
            <v>O110</v>
          </cell>
          <cell r="B18" t="str">
            <v>1 OFIC. Y 1 AYUD.</v>
          </cell>
          <cell r="C18" t="str">
            <v>DIA</v>
          </cell>
          <cell r="D18">
            <v>0.4</v>
          </cell>
        </row>
        <row r="21">
          <cell r="A21">
            <v>0</v>
          </cell>
          <cell r="B21">
            <v>0</v>
          </cell>
          <cell r="C21">
            <v>0</v>
          </cell>
        </row>
        <row r="23">
          <cell r="B23" t="str">
            <v>TRANSPORTE</v>
          </cell>
        </row>
        <row r="27">
          <cell r="A27">
            <v>0</v>
          </cell>
          <cell r="B27">
            <v>0</v>
          </cell>
          <cell r="C27">
            <v>0</v>
          </cell>
        </row>
        <row r="31">
          <cell r="A31" t="str">
            <v>CODIGO</v>
          </cell>
          <cell r="B31" t="str">
            <v>ITEM</v>
          </cell>
          <cell r="C31" t="str">
            <v>UNIDAD</v>
          </cell>
        </row>
        <row r="32">
          <cell r="A32" t="str">
            <v>Z110</v>
          </cell>
          <cell r="B32" t="str">
            <v>MORTERO 1:5</v>
          </cell>
          <cell r="C32" t="str">
            <v>M3</v>
          </cell>
          <cell r="D32">
            <v>151123.875</v>
          </cell>
        </row>
        <row r="33">
          <cell r="B33" t="str">
            <v>CODIGO</v>
          </cell>
          <cell r="C33" t="str">
            <v>Z110</v>
          </cell>
        </row>
        <row r="34">
          <cell r="A34" t="str">
            <v>CODIGO</v>
          </cell>
          <cell r="B34" t="str">
            <v>RECURSOS</v>
          </cell>
          <cell r="C34" t="str">
            <v>UNIDAD</v>
          </cell>
          <cell r="D34" t="str">
            <v>CANT.</v>
          </cell>
        </row>
        <row r="35">
          <cell r="B35" t="str">
            <v>MATERIALES</v>
          </cell>
        </row>
        <row r="36">
          <cell r="A36" t="str">
            <v>M010</v>
          </cell>
          <cell r="B36" t="str">
            <v>CEMENTO</v>
          </cell>
          <cell r="C36" t="str">
            <v>SACO</v>
          </cell>
          <cell r="D36">
            <v>6</v>
          </cell>
        </row>
        <row r="37">
          <cell r="A37" t="str">
            <v>M020</v>
          </cell>
          <cell r="B37" t="str">
            <v>AGUA</v>
          </cell>
          <cell r="C37" t="str">
            <v>LT</v>
          </cell>
          <cell r="D37">
            <v>48</v>
          </cell>
        </row>
        <row r="38">
          <cell r="A38" t="str">
            <v>M070</v>
          </cell>
          <cell r="B38" t="str">
            <v>ARENA DE PEGA</v>
          </cell>
          <cell r="C38" t="str">
            <v>M3</v>
          </cell>
          <cell r="D38">
            <v>1.2</v>
          </cell>
        </row>
        <row r="39">
          <cell r="B39">
            <v>0</v>
          </cell>
          <cell r="C39">
            <v>0</v>
          </cell>
        </row>
        <row r="41">
          <cell r="B41" t="str">
            <v>EQUIPO</v>
          </cell>
        </row>
        <row r="42">
          <cell r="B42" t="str">
            <v>HTA MENOR (5% de M. de O.)</v>
          </cell>
        </row>
        <row r="44">
          <cell r="A44">
            <v>0</v>
          </cell>
          <cell r="B44">
            <v>0</v>
          </cell>
          <cell r="C44">
            <v>0</v>
          </cell>
        </row>
        <row r="46">
          <cell r="B46" t="str">
            <v>MANO DE OBRA</v>
          </cell>
        </row>
        <row r="47">
          <cell r="A47" t="str">
            <v>O110</v>
          </cell>
          <cell r="B47" t="str">
            <v>1 OFIC. Y 1 AYUD.</v>
          </cell>
          <cell r="C47" t="str">
            <v>DIA</v>
          </cell>
          <cell r="D47">
            <v>0.35</v>
          </cell>
        </row>
        <row r="49">
          <cell r="A49">
            <v>0</v>
          </cell>
          <cell r="B49">
            <v>0</v>
          </cell>
          <cell r="C49">
            <v>0</v>
          </cell>
        </row>
        <row r="51">
          <cell r="B51" t="str">
            <v>TRANSPORTE</v>
          </cell>
        </row>
        <row r="55">
          <cell r="A55">
            <v>0</v>
          </cell>
          <cell r="B55">
            <v>0</v>
          </cell>
          <cell r="C55">
            <v>0</v>
          </cell>
        </row>
        <row r="58">
          <cell r="A58" t="str">
            <v>CODIGO</v>
          </cell>
          <cell r="B58" t="str">
            <v>ITEM</v>
          </cell>
          <cell r="C58" t="str">
            <v>UNIDAD</v>
          </cell>
        </row>
        <row r="59">
          <cell r="A59" t="str">
            <v>Z120</v>
          </cell>
          <cell r="B59" t="str">
            <v>MORTERO 1:6</v>
          </cell>
          <cell r="C59" t="str">
            <v>M3</v>
          </cell>
          <cell r="D59">
            <v>145003.125</v>
          </cell>
        </row>
        <row r="60">
          <cell r="B60" t="str">
            <v>CODIGO</v>
          </cell>
          <cell r="C60" t="str">
            <v>Z120</v>
          </cell>
        </row>
        <row r="61">
          <cell r="A61" t="str">
            <v>CODIGO</v>
          </cell>
          <cell r="B61" t="str">
            <v>RECURSOS</v>
          </cell>
          <cell r="C61" t="str">
            <v>UNIDAD</v>
          </cell>
          <cell r="D61" t="str">
            <v>CANT.</v>
          </cell>
        </row>
        <row r="62">
          <cell r="B62" t="str">
            <v>MATERIALES</v>
          </cell>
        </row>
        <row r="63">
          <cell r="A63" t="str">
            <v>M010</v>
          </cell>
          <cell r="B63" t="str">
            <v>CEMENTO</v>
          </cell>
          <cell r="C63" t="str">
            <v>SACO</v>
          </cell>
          <cell r="D63">
            <v>5.25</v>
          </cell>
        </row>
        <row r="64">
          <cell r="A64" t="str">
            <v>M020</v>
          </cell>
          <cell r="B64" t="str">
            <v>AGUA</v>
          </cell>
          <cell r="C64" t="str">
            <v>LT</v>
          </cell>
          <cell r="D64">
            <v>233</v>
          </cell>
        </row>
        <row r="65">
          <cell r="A65" t="str">
            <v>M070</v>
          </cell>
          <cell r="B65" t="str">
            <v>ARENA DE PEGA</v>
          </cell>
          <cell r="C65" t="str">
            <v>M3</v>
          </cell>
          <cell r="D65">
            <v>1.2</v>
          </cell>
        </row>
        <row r="66">
          <cell r="B66">
            <v>0</v>
          </cell>
          <cell r="C66">
            <v>0</v>
          </cell>
        </row>
        <row r="68">
          <cell r="B68" t="str">
            <v>EQUIPO</v>
          </cell>
        </row>
        <row r="69">
          <cell r="B69" t="str">
            <v>HTA MENOR (5% de M. de O.)</v>
          </cell>
        </row>
        <row r="70">
          <cell r="A70">
            <v>0</v>
          </cell>
          <cell r="B70">
            <v>0</v>
          </cell>
          <cell r="C70">
            <v>0</v>
          </cell>
        </row>
        <row r="72">
          <cell r="B72" t="str">
            <v>MANO DE OBRA</v>
          </cell>
        </row>
        <row r="73">
          <cell r="A73" t="str">
            <v>O110</v>
          </cell>
          <cell r="B73" t="str">
            <v>1 OFIC. Y 1 AYUD.</v>
          </cell>
          <cell r="C73" t="str">
            <v>DIA</v>
          </cell>
          <cell r="D73">
            <v>0.45</v>
          </cell>
        </row>
        <row r="74">
          <cell r="A74">
            <v>0</v>
          </cell>
          <cell r="B74">
            <v>0</v>
          </cell>
          <cell r="C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</row>
        <row r="77">
          <cell r="B77" t="str">
            <v>TRANSPORTE</v>
          </cell>
        </row>
        <row r="79">
          <cell r="A79">
            <v>0</v>
          </cell>
          <cell r="B79">
            <v>0</v>
          </cell>
          <cell r="C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</row>
        <row r="86">
          <cell r="A86" t="str">
            <v>CODIGO</v>
          </cell>
          <cell r="B86" t="str">
            <v>ITEM</v>
          </cell>
          <cell r="C86" t="str">
            <v>UNIDAD</v>
          </cell>
        </row>
        <row r="87">
          <cell r="A87" t="str">
            <v>Z130</v>
          </cell>
          <cell r="B87" t="str">
            <v>MORTERO 1:7</v>
          </cell>
          <cell r="C87" t="str">
            <v>M3</v>
          </cell>
          <cell r="D87">
            <v>121172.625</v>
          </cell>
        </row>
        <row r="88">
          <cell r="B88" t="str">
            <v>CODIGO</v>
          </cell>
          <cell r="C88" t="str">
            <v>Z130</v>
          </cell>
        </row>
        <row r="89">
          <cell r="A89" t="str">
            <v>CODIGO</v>
          </cell>
          <cell r="B89" t="str">
            <v>RECURSOS</v>
          </cell>
          <cell r="C89" t="str">
            <v>UNIDAD</v>
          </cell>
          <cell r="D89" t="str">
            <v>CANT.</v>
          </cell>
        </row>
        <row r="90">
          <cell r="B90" t="str">
            <v>MATERIALES</v>
          </cell>
        </row>
        <row r="91">
          <cell r="A91" t="str">
            <v>M010</v>
          </cell>
          <cell r="B91" t="str">
            <v>CEMENTO</v>
          </cell>
          <cell r="C91" t="str">
            <v>SACO</v>
          </cell>
          <cell r="D91">
            <v>4.5</v>
          </cell>
        </row>
        <row r="92">
          <cell r="A92" t="str">
            <v>M020</v>
          </cell>
          <cell r="B92" t="str">
            <v>AGUA</v>
          </cell>
          <cell r="C92" t="str">
            <v>LT</v>
          </cell>
          <cell r="D92">
            <v>204</v>
          </cell>
        </row>
        <row r="93">
          <cell r="A93" t="str">
            <v>M070</v>
          </cell>
          <cell r="B93" t="str">
            <v>ARENA DE PEGA</v>
          </cell>
          <cell r="C93" t="str">
            <v>M3</v>
          </cell>
          <cell r="D93">
            <v>1.25</v>
          </cell>
        </row>
        <row r="94">
          <cell r="B94">
            <v>0</v>
          </cell>
          <cell r="C94">
            <v>0</v>
          </cell>
        </row>
        <row r="96">
          <cell r="B96" t="str">
            <v>EQUIPO</v>
          </cell>
        </row>
        <row r="97">
          <cell r="B97" t="str">
            <v>HTA MENOR (5% de M. de O.)</v>
          </cell>
        </row>
        <row r="98">
          <cell r="A98">
            <v>0</v>
          </cell>
          <cell r="B98">
            <v>0</v>
          </cell>
          <cell r="C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</row>
        <row r="102">
          <cell r="B102" t="str">
            <v>MANO DE OBRA</v>
          </cell>
        </row>
        <row r="103">
          <cell r="A103" t="str">
            <v>O110</v>
          </cell>
          <cell r="B103" t="str">
            <v>1 OFIC. Y 1 AYUD.</v>
          </cell>
          <cell r="C103" t="str">
            <v>DIA</v>
          </cell>
          <cell r="D103">
            <v>0.25</v>
          </cell>
        </row>
        <row r="104">
          <cell r="A104">
            <v>0</v>
          </cell>
          <cell r="B104">
            <v>0</v>
          </cell>
          <cell r="C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</row>
        <row r="108">
          <cell r="B108" t="str">
            <v>TRANSPORTE</v>
          </cell>
        </row>
        <row r="110">
          <cell r="A110">
            <v>0</v>
          </cell>
          <cell r="B110">
            <v>0</v>
          </cell>
          <cell r="C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</row>
        <row r="115">
          <cell r="A115" t="str">
            <v>CODIGO</v>
          </cell>
          <cell r="B115" t="str">
            <v>ITEM</v>
          </cell>
          <cell r="C115" t="str">
            <v>UNIDAD</v>
          </cell>
        </row>
        <row r="116">
          <cell r="A116" t="str">
            <v>Z140</v>
          </cell>
          <cell r="B116" t="str">
            <v>MORTERO REV.  1:3</v>
          </cell>
          <cell r="C116" t="str">
            <v>M3</v>
          </cell>
          <cell r="D116">
            <v>192469.5</v>
          </cell>
        </row>
        <row r="117">
          <cell r="B117" t="str">
            <v>CODIGO</v>
          </cell>
          <cell r="C117" t="str">
            <v>Z140</v>
          </cell>
        </row>
        <row r="118">
          <cell r="A118" t="str">
            <v>CODIGO</v>
          </cell>
          <cell r="B118" t="str">
            <v>RECURSOS</v>
          </cell>
          <cell r="C118" t="str">
            <v>UNIDAD</v>
          </cell>
          <cell r="D118" t="str">
            <v>CANT.</v>
          </cell>
        </row>
        <row r="119">
          <cell r="B119" t="str">
            <v>MATERIALES</v>
          </cell>
        </row>
        <row r="120">
          <cell r="A120" t="str">
            <v>M010</v>
          </cell>
          <cell r="B120" t="str">
            <v>CEMENTO</v>
          </cell>
          <cell r="C120" t="str">
            <v>SACO</v>
          </cell>
          <cell r="D120">
            <v>9</v>
          </cell>
        </row>
        <row r="121">
          <cell r="A121" t="str">
            <v>M020</v>
          </cell>
          <cell r="B121" t="str">
            <v>AGUA</v>
          </cell>
          <cell r="C121" t="str">
            <v>LT</v>
          </cell>
          <cell r="D121">
            <v>252</v>
          </cell>
        </row>
        <row r="122">
          <cell r="A122" t="str">
            <v>M050</v>
          </cell>
          <cell r="B122" t="str">
            <v xml:space="preserve">ARENA DE REVOQUE. </v>
          </cell>
          <cell r="C122" t="str">
            <v>M3</v>
          </cell>
          <cell r="D122">
            <v>1.1000000000000001</v>
          </cell>
        </row>
        <row r="123">
          <cell r="B123">
            <v>0</v>
          </cell>
          <cell r="C123">
            <v>0</v>
          </cell>
        </row>
        <row r="125">
          <cell r="B125" t="str">
            <v>EQUIPO</v>
          </cell>
        </row>
        <row r="126">
          <cell r="B126" t="str">
            <v>HTA MENOR (5% de M. de O.)</v>
          </cell>
        </row>
        <row r="127">
          <cell r="A127">
            <v>0</v>
          </cell>
          <cell r="B127">
            <v>0</v>
          </cell>
          <cell r="C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</row>
        <row r="131">
          <cell r="B131" t="str">
            <v>MANO DE OBRA</v>
          </cell>
        </row>
        <row r="132">
          <cell r="A132" t="str">
            <v>O110</v>
          </cell>
          <cell r="B132" t="str">
            <v>1 OFIC. Y 1 AYUD.</v>
          </cell>
          <cell r="C132" t="str">
            <v>DIA</v>
          </cell>
          <cell r="D132">
            <v>0.2</v>
          </cell>
        </row>
        <row r="133">
          <cell r="A133">
            <v>0</v>
          </cell>
          <cell r="B133">
            <v>0</v>
          </cell>
          <cell r="C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</row>
        <row r="137">
          <cell r="B137" t="str">
            <v>TRANSPORTE</v>
          </cell>
        </row>
        <row r="139">
          <cell r="A139">
            <v>0</v>
          </cell>
          <cell r="B139">
            <v>0</v>
          </cell>
          <cell r="C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</row>
        <row r="145">
          <cell r="A145" t="str">
            <v>CODIGO</v>
          </cell>
          <cell r="B145" t="str">
            <v>ITEM</v>
          </cell>
          <cell r="C145" t="str">
            <v>UNIDAD</v>
          </cell>
        </row>
        <row r="146">
          <cell r="A146" t="str">
            <v>Z150</v>
          </cell>
          <cell r="B146" t="str">
            <v>MORTERO REV.  1:4</v>
          </cell>
          <cell r="C146" t="str">
            <v>M3</v>
          </cell>
          <cell r="D146">
            <v>160884.5</v>
          </cell>
        </row>
        <row r="147">
          <cell r="B147" t="str">
            <v>CODIGO</v>
          </cell>
          <cell r="C147" t="str">
            <v>Z150</v>
          </cell>
        </row>
        <row r="148">
          <cell r="A148" t="str">
            <v>CODIGO</v>
          </cell>
          <cell r="B148" t="str">
            <v>RECURSOS</v>
          </cell>
          <cell r="C148" t="str">
            <v>UNIDAD</v>
          </cell>
          <cell r="D148" t="str">
            <v>CANT.</v>
          </cell>
        </row>
        <row r="149">
          <cell r="B149" t="str">
            <v>MATERIALES</v>
          </cell>
        </row>
        <row r="150">
          <cell r="A150" t="str">
            <v>M010</v>
          </cell>
          <cell r="B150" t="str">
            <v>CEMENTO</v>
          </cell>
          <cell r="C150" t="str">
            <v>SACO</v>
          </cell>
          <cell r="D150">
            <v>7</v>
          </cell>
        </row>
        <row r="151">
          <cell r="A151" t="str">
            <v>M020</v>
          </cell>
          <cell r="B151" t="str">
            <v>AGUA</v>
          </cell>
          <cell r="C151" t="str">
            <v>LT</v>
          </cell>
          <cell r="D151">
            <v>252</v>
          </cell>
        </row>
        <row r="152">
          <cell r="A152" t="str">
            <v>M050</v>
          </cell>
          <cell r="B152" t="str">
            <v xml:space="preserve">ARENA DE REVOQUE. </v>
          </cell>
          <cell r="C152" t="str">
            <v>M3</v>
          </cell>
          <cell r="D152">
            <v>1.2</v>
          </cell>
        </row>
        <row r="153">
          <cell r="B153">
            <v>0</v>
          </cell>
          <cell r="C153">
            <v>0</v>
          </cell>
        </row>
        <row r="155">
          <cell r="B155" t="str">
            <v>EQUIPO</v>
          </cell>
        </row>
        <row r="156">
          <cell r="B156" t="str">
            <v>HTA MENOR (5% de M. de O.)</v>
          </cell>
        </row>
        <row r="157">
          <cell r="A157">
            <v>0</v>
          </cell>
          <cell r="B157">
            <v>0</v>
          </cell>
          <cell r="C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</row>
        <row r="161">
          <cell r="B161" t="str">
            <v>MANO DE OBRA</v>
          </cell>
        </row>
        <row r="162">
          <cell r="A162" t="str">
            <v>O110</v>
          </cell>
          <cell r="B162" t="str">
            <v>1 OFIC. Y 1 AYUD.</v>
          </cell>
          <cell r="C162" t="str">
            <v>DIA</v>
          </cell>
          <cell r="D162">
            <v>0.2</v>
          </cell>
        </row>
        <row r="163">
          <cell r="A163">
            <v>0</v>
          </cell>
          <cell r="B163">
            <v>0</v>
          </cell>
          <cell r="C163">
            <v>0</v>
          </cell>
        </row>
        <row r="164">
          <cell r="A164">
            <v>0</v>
          </cell>
          <cell r="B164">
            <v>0</v>
          </cell>
          <cell r="C164">
            <v>0</v>
          </cell>
        </row>
        <row r="166">
          <cell r="B166" t="str">
            <v>TRANSPORTE</v>
          </cell>
        </row>
        <row r="168">
          <cell r="A168">
            <v>0</v>
          </cell>
          <cell r="B168">
            <v>0</v>
          </cell>
          <cell r="C168">
            <v>0</v>
          </cell>
        </row>
        <row r="169">
          <cell r="A169">
            <v>0</v>
          </cell>
          <cell r="B169">
            <v>0</v>
          </cell>
          <cell r="C169">
            <v>0</v>
          </cell>
        </row>
        <row r="173">
          <cell r="A173" t="str">
            <v>CODIGO</v>
          </cell>
          <cell r="B173" t="str">
            <v>ITEM</v>
          </cell>
          <cell r="C173" t="str">
            <v>UNIDAD</v>
          </cell>
        </row>
        <row r="174">
          <cell r="A174" t="str">
            <v>Z160</v>
          </cell>
          <cell r="B174" t="str">
            <v>MORTERO REV.  1:5</v>
          </cell>
          <cell r="C174" t="str">
            <v>M3</v>
          </cell>
          <cell r="D174">
            <v>139009.5</v>
          </cell>
        </row>
        <row r="175">
          <cell r="B175" t="str">
            <v>CODIGO</v>
          </cell>
          <cell r="C175" t="str">
            <v>Z160</v>
          </cell>
        </row>
        <row r="176">
          <cell r="A176" t="str">
            <v>CODIGO</v>
          </cell>
          <cell r="B176" t="str">
            <v>RECURSOS</v>
          </cell>
          <cell r="C176" t="str">
            <v>UNIDAD</v>
          </cell>
          <cell r="D176" t="str">
            <v>CANT.</v>
          </cell>
        </row>
        <row r="177">
          <cell r="B177" t="str">
            <v>MATERIALES</v>
          </cell>
        </row>
        <row r="178">
          <cell r="A178" t="str">
            <v>M010</v>
          </cell>
          <cell r="B178" t="str">
            <v>CEMENTO</v>
          </cell>
          <cell r="C178" t="str">
            <v>SACO</v>
          </cell>
          <cell r="D178">
            <v>6</v>
          </cell>
        </row>
        <row r="179">
          <cell r="A179" t="str">
            <v>M020</v>
          </cell>
          <cell r="B179" t="str">
            <v>AGUA</v>
          </cell>
          <cell r="C179" t="str">
            <v>LT</v>
          </cell>
          <cell r="D179">
            <v>237</v>
          </cell>
        </row>
        <row r="180">
          <cell r="A180" t="str">
            <v>M050</v>
          </cell>
          <cell r="B180" t="str">
            <v xml:space="preserve">ARENA DE REVOQUE. </v>
          </cell>
          <cell r="C180" t="str">
            <v>M3</v>
          </cell>
          <cell r="D180">
            <v>1</v>
          </cell>
        </row>
        <row r="181">
          <cell r="B181">
            <v>0</v>
          </cell>
          <cell r="C181">
            <v>0</v>
          </cell>
        </row>
        <row r="183">
          <cell r="B183" t="str">
            <v>EQUIPO</v>
          </cell>
        </row>
        <row r="184">
          <cell r="B184" t="str">
            <v>HTA MENOR (5% de M. de O.)</v>
          </cell>
        </row>
        <row r="185">
          <cell r="A185">
            <v>0</v>
          </cell>
          <cell r="B185">
            <v>0</v>
          </cell>
          <cell r="C185">
            <v>0</v>
          </cell>
        </row>
        <row r="186">
          <cell r="A186">
            <v>0</v>
          </cell>
          <cell r="B186">
            <v>0</v>
          </cell>
          <cell r="C186">
            <v>0</v>
          </cell>
        </row>
        <row r="187">
          <cell r="A187">
            <v>0</v>
          </cell>
          <cell r="B187">
            <v>0</v>
          </cell>
          <cell r="C187">
            <v>0</v>
          </cell>
        </row>
        <row r="189">
          <cell r="B189" t="str">
            <v>MANO DE OBRA</v>
          </cell>
        </row>
        <row r="190">
          <cell r="A190" t="str">
            <v>O110</v>
          </cell>
          <cell r="B190" t="str">
            <v>1 OFIC. Y 1 AYUD.</v>
          </cell>
          <cell r="C190" t="str">
            <v>DIA</v>
          </cell>
          <cell r="D190">
            <v>0.2</v>
          </cell>
        </row>
        <row r="191">
          <cell r="A191">
            <v>0</v>
          </cell>
          <cell r="B191">
            <v>0</v>
          </cell>
          <cell r="C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</row>
        <row r="193">
          <cell r="A193">
            <v>0</v>
          </cell>
          <cell r="B193">
            <v>0</v>
          </cell>
          <cell r="C193">
            <v>0</v>
          </cell>
        </row>
        <row r="195">
          <cell r="B195" t="str">
            <v>TRANSPORTE</v>
          </cell>
        </row>
        <row r="197">
          <cell r="A197">
            <v>0</v>
          </cell>
          <cell r="B197">
            <v>0</v>
          </cell>
          <cell r="C197">
            <v>0</v>
          </cell>
        </row>
        <row r="198">
          <cell r="A198">
            <v>0</v>
          </cell>
          <cell r="B198">
            <v>0</v>
          </cell>
          <cell r="C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</row>
        <row r="202">
          <cell r="A202" t="str">
            <v>CODIGO</v>
          </cell>
          <cell r="B202" t="str">
            <v>ITEM</v>
          </cell>
          <cell r="C202" t="str">
            <v>UNIDAD</v>
          </cell>
        </row>
        <row r="203">
          <cell r="A203" t="str">
            <v>Z170</v>
          </cell>
          <cell r="B203" t="str">
            <v>MORTERO REV.  1:6</v>
          </cell>
          <cell r="C203" t="str">
            <v>M3</v>
          </cell>
          <cell r="D203">
            <v>125409.5</v>
          </cell>
        </row>
        <row r="204">
          <cell r="B204" t="str">
            <v>CODIGO</v>
          </cell>
          <cell r="C204" t="str">
            <v>Z170</v>
          </cell>
        </row>
        <row r="205">
          <cell r="A205" t="str">
            <v>CODIGO</v>
          </cell>
          <cell r="B205" t="str">
            <v>RECURSOS</v>
          </cell>
          <cell r="C205" t="str">
            <v>UNIDAD</v>
          </cell>
          <cell r="D205" t="str">
            <v>CANT.</v>
          </cell>
        </row>
        <row r="206">
          <cell r="B206" t="str">
            <v>MATERIALES</v>
          </cell>
        </row>
        <row r="207">
          <cell r="A207" t="str">
            <v>M010</v>
          </cell>
          <cell r="B207" t="str">
            <v>CEMENTO</v>
          </cell>
          <cell r="C207" t="str">
            <v>SACO</v>
          </cell>
          <cell r="D207">
            <v>5.2</v>
          </cell>
        </row>
        <row r="208">
          <cell r="A208" t="str">
            <v>M020</v>
          </cell>
          <cell r="B208" t="str">
            <v>AGUA</v>
          </cell>
          <cell r="C208" t="str">
            <v>LT</v>
          </cell>
          <cell r="D208">
            <v>237</v>
          </cell>
        </row>
        <row r="209">
          <cell r="A209" t="str">
            <v>M050</v>
          </cell>
          <cell r="B209" t="str">
            <v xml:space="preserve">ARENA DE REVOQUE. </v>
          </cell>
          <cell r="C209" t="str">
            <v>M3</v>
          </cell>
          <cell r="D209">
            <v>1</v>
          </cell>
        </row>
        <row r="210">
          <cell r="B210">
            <v>0</v>
          </cell>
          <cell r="C210">
            <v>0</v>
          </cell>
        </row>
        <row r="212">
          <cell r="B212" t="str">
            <v>EQUIPO</v>
          </cell>
        </row>
        <row r="213">
          <cell r="B213" t="str">
            <v>HTA MENOR (5% de M. de O.)</v>
          </cell>
        </row>
        <row r="214">
          <cell r="A214">
            <v>0</v>
          </cell>
          <cell r="B214">
            <v>0</v>
          </cell>
          <cell r="C214">
            <v>0</v>
          </cell>
        </row>
        <row r="215">
          <cell r="A215">
            <v>0</v>
          </cell>
          <cell r="B215">
            <v>0</v>
          </cell>
          <cell r="C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</row>
        <row r="218">
          <cell r="B218" t="str">
            <v>MANO DE OBRA</v>
          </cell>
        </row>
        <row r="219">
          <cell r="A219" t="str">
            <v>O110</v>
          </cell>
          <cell r="B219" t="str">
            <v>1 OFIC. Y 1 AYUD.</v>
          </cell>
          <cell r="C219" t="str">
            <v>DIA</v>
          </cell>
          <cell r="D219">
            <v>0.2</v>
          </cell>
        </row>
        <row r="220">
          <cell r="A220">
            <v>0</v>
          </cell>
          <cell r="B220">
            <v>0</v>
          </cell>
          <cell r="C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</row>
        <row r="224">
          <cell r="B224" t="str">
            <v>TRANSPORTE</v>
          </cell>
        </row>
        <row r="226">
          <cell r="A226">
            <v>0</v>
          </cell>
          <cell r="B226">
            <v>0</v>
          </cell>
          <cell r="C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</row>
        <row r="230">
          <cell r="A230" t="str">
            <v>CODIGO</v>
          </cell>
          <cell r="B230" t="str">
            <v>ITEM</v>
          </cell>
          <cell r="C230" t="str">
            <v>UNIDAD</v>
          </cell>
        </row>
        <row r="231">
          <cell r="A231" t="str">
            <v>Z180</v>
          </cell>
          <cell r="B231" t="str">
            <v>MORTERO.  1:3</v>
          </cell>
          <cell r="C231" t="str">
            <v>M3</v>
          </cell>
          <cell r="D231">
            <v>194177.625</v>
          </cell>
        </row>
        <row r="232">
          <cell r="B232" t="str">
            <v>CODIGO</v>
          </cell>
          <cell r="C232" t="str">
            <v>Z180</v>
          </cell>
        </row>
        <row r="233">
          <cell r="A233" t="str">
            <v>CODIGO</v>
          </cell>
          <cell r="B233" t="str">
            <v>RECURSOS</v>
          </cell>
          <cell r="C233" t="str">
            <v>UNIDAD</v>
          </cell>
          <cell r="D233" t="str">
            <v>CANT.</v>
          </cell>
        </row>
        <row r="234">
          <cell r="B234" t="str">
            <v>MATERIALES</v>
          </cell>
        </row>
        <row r="235">
          <cell r="A235" t="str">
            <v>M010</v>
          </cell>
          <cell r="B235" t="str">
            <v>CEMENTO</v>
          </cell>
          <cell r="C235" t="str">
            <v>SACO</v>
          </cell>
          <cell r="D235">
            <v>9</v>
          </cell>
        </row>
        <row r="236">
          <cell r="A236" t="str">
            <v>M020</v>
          </cell>
          <cell r="B236" t="str">
            <v>AGUA</v>
          </cell>
          <cell r="C236" t="str">
            <v>LT</v>
          </cell>
          <cell r="D236">
            <v>40</v>
          </cell>
        </row>
        <row r="237">
          <cell r="A237" t="str">
            <v>M070</v>
          </cell>
          <cell r="B237" t="str">
            <v>ARENA DE PEGA</v>
          </cell>
          <cell r="C237" t="str">
            <v>M3</v>
          </cell>
          <cell r="D237">
            <v>1.1200000000000001</v>
          </cell>
        </row>
        <row r="238">
          <cell r="B238">
            <v>0</v>
          </cell>
          <cell r="C238">
            <v>0</v>
          </cell>
        </row>
        <row r="240">
          <cell r="B240" t="str">
            <v>EQUIPO</v>
          </cell>
        </row>
        <row r="241">
          <cell r="B241" t="str">
            <v>HTA MENOR (5% de M. de O.)</v>
          </cell>
        </row>
        <row r="242">
          <cell r="A242">
            <v>0</v>
          </cell>
          <cell r="B242">
            <v>0</v>
          </cell>
          <cell r="C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</row>
        <row r="244">
          <cell r="A244">
            <v>0</v>
          </cell>
          <cell r="B244">
            <v>0</v>
          </cell>
          <cell r="C244">
            <v>0</v>
          </cell>
        </row>
        <row r="246">
          <cell r="B246" t="str">
            <v>MANO DE OBRA</v>
          </cell>
        </row>
        <row r="247">
          <cell r="A247" t="str">
            <v>O110</v>
          </cell>
          <cell r="B247" t="str">
            <v>1 OFIC. Y 1 AYUD.</v>
          </cell>
          <cell r="C247" t="str">
            <v>DIA</v>
          </cell>
          <cell r="D247">
            <v>0.25</v>
          </cell>
        </row>
        <row r="248">
          <cell r="A248">
            <v>0</v>
          </cell>
          <cell r="B248">
            <v>0</v>
          </cell>
          <cell r="C248">
            <v>0</v>
          </cell>
        </row>
        <row r="249">
          <cell r="A249">
            <v>0</v>
          </cell>
          <cell r="B249">
            <v>0</v>
          </cell>
          <cell r="C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</row>
        <row r="252">
          <cell r="B252" t="str">
            <v>TRANSPORTE</v>
          </cell>
        </row>
        <row r="254">
          <cell r="A254">
            <v>0</v>
          </cell>
          <cell r="B254">
            <v>0</v>
          </cell>
          <cell r="C254">
            <v>0</v>
          </cell>
        </row>
        <row r="255">
          <cell r="A255">
            <v>0</v>
          </cell>
          <cell r="B255">
            <v>0</v>
          </cell>
          <cell r="C255">
            <v>0</v>
          </cell>
        </row>
        <row r="259">
          <cell r="A259" t="str">
            <v>CODIGO</v>
          </cell>
          <cell r="B259" t="str">
            <v>ITEM</v>
          </cell>
          <cell r="C259" t="str">
            <v>UNIDAD</v>
          </cell>
        </row>
        <row r="260">
          <cell r="A260" t="str">
            <v>Z190</v>
          </cell>
          <cell r="B260" t="str">
            <v>MORTERO  1:2</v>
          </cell>
          <cell r="C260" t="str">
            <v>M3</v>
          </cell>
          <cell r="D260">
            <v>247343.5</v>
          </cell>
        </row>
        <row r="261">
          <cell r="B261" t="str">
            <v>CODIGO</v>
          </cell>
          <cell r="C261" t="str">
            <v>Z190</v>
          </cell>
        </row>
        <row r="262">
          <cell r="A262" t="str">
            <v>CODIGO</v>
          </cell>
          <cell r="B262" t="str">
            <v>RECURSOS</v>
          </cell>
          <cell r="C262" t="str">
            <v>UNIDAD</v>
          </cell>
          <cell r="D262" t="str">
            <v>CANT.</v>
          </cell>
        </row>
        <row r="263">
          <cell r="B263" t="str">
            <v>MATERIALES</v>
          </cell>
        </row>
        <row r="264">
          <cell r="A264" t="str">
            <v>M010</v>
          </cell>
          <cell r="B264" t="str">
            <v>CEMENTO</v>
          </cell>
          <cell r="C264" t="str">
            <v>SACO</v>
          </cell>
          <cell r="D264">
            <v>12.5</v>
          </cell>
        </row>
        <row r="265">
          <cell r="A265" t="str">
            <v>M020</v>
          </cell>
          <cell r="B265" t="str">
            <v>AGUA</v>
          </cell>
          <cell r="C265" t="str">
            <v>LT</v>
          </cell>
          <cell r="D265">
            <v>250</v>
          </cell>
        </row>
        <row r="266">
          <cell r="A266" t="str">
            <v>M070</v>
          </cell>
          <cell r="B266" t="str">
            <v>ARENA DE PEGA</v>
          </cell>
          <cell r="C266" t="str">
            <v>M3</v>
          </cell>
          <cell r="D266">
            <v>0.95</v>
          </cell>
        </row>
        <row r="267">
          <cell r="B267">
            <v>0</v>
          </cell>
          <cell r="C267">
            <v>0</v>
          </cell>
        </row>
        <row r="269">
          <cell r="B269" t="str">
            <v>EQUIPO</v>
          </cell>
        </row>
        <row r="270">
          <cell r="B270" t="str">
            <v>HTA MENOR (5% de M. de O.)</v>
          </cell>
        </row>
        <row r="271">
          <cell r="A271">
            <v>0</v>
          </cell>
          <cell r="B271">
            <v>0</v>
          </cell>
          <cell r="C271">
            <v>0</v>
          </cell>
        </row>
        <row r="272">
          <cell r="A272">
            <v>0</v>
          </cell>
          <cell r="B272">
            <v>0</v>
          </cell>
          <cell r="C272">
            <v>0</v>
          </cell>
        </row>
        <row r="274">
          <cell r="B274" t="str">
            <v>MANO DE OBRA</v>
          </cell>
        </row>
        <row r="275">
          <cell r="A275" t="str">
            <v>O110</v>
          </cell>
          <cell r="B275" t="str">
            <v>1 OFIC. Y 1 AYUD.</v>
          </cell>
          <cell r="C275" t="str">
            <v>DIA</v>
          </cell>
          <cell r="D275">
            <v>0.2</v>
          </cell>
        </row>
        <row r="276">
          <cell r="A276">
            <v>0</v>
          </cell>
          <cell r="B276">
            <v>0</v>
          </cell>
          <cell r="C276">
            <v>0</v>
          </cell>
        </row>
        <row r="277">
          <cell r="A277">
            <v>0</v>
          </cell>
          <cell r="B277">
            <v>0</v>
          </cell>
          <cell r="C277">
            <v>0</v>
          </cell>
        </row>
        <row r="278">
          <cell r="A278">
            <v>0</v>
          </cell>
          <cell r="B278">
            <v>0</v>
          </cell>
          <cell r="C278">
            <v>0</v>
          </cell>
        </row>
        <row r="280">
          <cell r="B280" t="str">
            <v>TRANSPORTE</v>
          </cell>
        </row>
        <row r="282">
          <cell r="A282">
            <v>0</v>
          </cell>
          <cell r="B282">
            <v>0</v>
          </cell>
          <cell r="C282">
            <v>0</v>
          </cell>
        </row>
        <row r="283">
          <cell r="A283">
            <v>0</v>
          </cell>
          <cell r="B283">
            <v>0</v>
          </cell>
          <cell r="C283">
            <v>0</v>
          </cell>
        </row>
        <row r="284">
          <cell r="A284">
            <v>0</v>
          </cell>
          <cell r="B284">
            <v>0</v>
          </cell>
          <cell r="C284">
            <v>0</v>
          </cell>
        </row>
        <row r="288">
          <cell r="A288" t="str">
            <v>CODIGO</v>
          </cell>
          <cell r="B288" t="str">
            <v>ITEM</v>
          </cell>
          <cell r="C288" t="str">
            <v>UNIDAD</v>
          </cell>
        </row>
        <row r="289">
          <cell r="A289" t="str">
            <v>Z200</v>
          </cell>
          <cell r="B289" t="str">
            <v>CONCRETO f'c=140 kg/cm2</v>
          </cell>
          <cell r="C289" t="str">
            <v>M3</v>
          </cell>
          <cell r="D289">
            <v>158178</v>
          </cell>
        </row>
        <row r="290">
          <cell r="B290" t="str">
            <v>CODIGO</v>
          </cell>
          <cell r="C290" t="str">
            <v>Z200</v>
          </cell>
        </row>
        <row r="291">
          <cell r="A291" t="str">
            <v>CODIGO</v>
          </cell>
          <cell r="B291" t="str">
            <v>RECURSOS</v>
          </cell>
          <cell r="C291" t="str">
            <v>UNIDAD</v>
          </cell>
          <cell r="D291" t="str">
            <v>CANT.</v>
          </cell>
        </row>
        <row r="292">
          <cell r="B292" t="str">
            <v>MATERIALES</v>
          </cell>
        </row>
        <row r="293">
          <cell r="A293" t="str">
            <v>M010</v>
          </cell>
          <cell r="B293" t="str">
            <v>CEMENTO</v>
          </cell>
          <cell r="C293" t="str">
            <v>SACO</v>
          </cell>
          <cell r="D293">
            <v>5</v>
          </cell>
        </row>
        <row r="294">
          <cell r="A294" t="str">
            <v>M020</v>
          </cell>
          <cell r="B294" t="str">
            <v>AGUA</v>
          </cell>
          <cell r="C294" t="str">
            <v>LT</v>
          </cell>
          <cell r="D294">
            <v>40</v>
          </cell>
        </row>
        <row r="295">
          <cell r="A295" t="str">
            <v>M080</v>
          </cell>
          <cell r="B295" t="str">
            <v>ARENA PARA CONCRETO</v>
          </cell>
          <cell r="C295" t="str">
            <v>M3</v>
          </cell>
          <cell r="D295">
            <v>0.6</v>
          </cell>
        </row>
        <row r="296">
          <cell r="A296" t="str">
            <v>M240</v>
          </cell>
          <cell r="B296" t="str">
            <v>TRITURADO 1 1/2"</v>
          </cell>
          <cell r="C296" t="str">
            <v>M3</v>
          </cell>
          <cell r="D296">
            <v>0.92</v>
          </cell>
        </row>
        <row r="297">
          <cell r="B297">
            <v>0</v>
          </cell>
          <cell r="C297">
            <v>0</v>
          </cell>
        </row>
        <row r="299">
          <cell r="B299" t="str">
            <v>EQUIPO</v>
          </cell>
        </row>
        <row r="300">
          <cell r="B300" t="str">
            <v>HTA MENOR (5% de M. de O.)</v>
          </cell>
        </row>
        <row r="301">
          <cell r="A301" t="str">
            <v>E080</v>
          </cell>
          <cell r="B301" t="str">
            <v>CONCRETADORA 1 1/2 SACOS ELECT.</v>
          </cell>
          <cell r="C301" t="str">
            <v>DIA</v>
          </cell>
          <cell r="D301">
            <v>0.4</v>
          </cell>
        </row>
        <row r="302">
          <cell r="A302">
            <v>0</v>
          </cell>
          <cell r="B302">
            <v>0</v>
          </cell>
          <cell r="C302">
            <v>0</v>
          </cell>
        </row>
        <row r="303">
          <cell r="A303">
            <v>0</v>
          </cell>
          <cell r="B303">
            <v>0</v>
          </cell>
          <cell r="C303">
            <v>0</v>
          </cell>
        </row>
        <row r="305">
          <cell r="B305" t="str">
            <v>MANO DE OBRA</v>
          </cell>
        </row>
        <row r="306">
          <cell r="A306" t="str">
            <v>O030</v>
          </cell>
          <cell r="B306" t="str">
            <v>1 OFIC. Y 2 AYUD.</v>
          </cell>
          <cell r="C306" t="str">
            <v>DIA</v>
          </cell>
          <cell r="D306">
            <v>0.4</v>
          </cell>
        </row>
        <row r="307">
          <cell r="A307">
            <v>0</v>
          </cell>
          <cell r="B307">
            <v>0</v>
          </cell>
          <cell r="C307">
            <v>0</v>
          </cell>
        </row>
        <row r="308">
          <cell r="A308">
            <v>0</v>
          </cell>
          <cell r="B308">
            <v>0</v>
          </cell>
          <cell r="C308">
            <v>0</v>
          </cell>
        </row>
        <row r="309">
          <cell r="A309">
            <v>0</v>
          </cell>
          <cell r="B309">
            <v>0</v>
          </cell>
          <cell r="C309">
            <v>0</v>
          </cell>
        </row>
        <row r="311">
          <cell r="B311" t="str">
            <v>TRANSPORTE</v>
          </cell>
        </row>
        <row r="313">
          <cell r="A313">
            <v>0</v>
          </cell>
          <cell r="B313">
            <v>0</v>
          </cell>
          <cell r="C313">
            <v>0</v>
          </cell>
        </row>
        <row r="314">
          <cell r="A314">
            <v>0</v>
          </cell>
          <cell r="B314">
            <v>0</v>
          </cell>
          <cell r="C314">
            <v>0</v>
          </cell>
        </row>
        <row r="318">
          <cell r="A318" t="str">
            <v>CODIGO</v>
          </cell>
          <cell r="B318" t="str">
            <v>ITEM</v>
          </cell>
          <cell r="C318" t="str">
            <v>UNIDAD</v>
          </cell>
        </row>
        <row r="319">
          <cell r="A319" t="str">
            <v>Z210</v>
          </cell>
          <cell r="B319" t="str">
            <v>CONCRETO f'c=175 kg/cm2</v>
          </cell>
          <cell r="C319" t="str">
            <v>M3</v>
          </cell>
          <cell r="D319">
            <v>153121.5</v>
          </cell>
        </row>
        <row r="320">
          <cell r="B320" t="str">
            <v>CODIGO</v>
          </cell>
          <cell r="C320" t="str">
            <v>Z210</v>
          </cell>
        </row>
        <row r="321">
          <cell r="A321" t="str">
            <v>CODIGO</v>
          </cell>
          <cell r="B321" t="str">
            <v>RECURSOS</v>
          </cell>
          <cell r="C321" t="str">
            <v>UNIDAD</v>
          </cell>
          <cell r="D321" t="str">
            <v>CANT.</v>
          </cell>
        </row>
        <row r="322">
          <cell r="B322" t="str">
            <v>MATERIALES</v>
          </cell>
        </row>
        <row r="323">
          <cell r="A323" t="str">
            <v>M010</v>
          </cell>
          <cell r="B323" t="str">
            <v>CEMENTO</v>
          </cell>
          <cell r="C323" t="str">
            <v>SACO</v>
          </cell>
          <cell r="D323">
            <v>6</v>
          </cell>
        </row>
        <row r="324">
          <cell r="A324" t="str">
            <v>M020</v>
          </cell>
          <cell r="B324" t="str">
            <v>AGUA</v>
          </cell>
          <cell r="C324" t="str">
            <v>LT</v>
          </cell>
          <cell r="D324">
            <v>80</v>
          </cell>
        </row>
        <row r="325">
          <cell r="A325" t="str">
            <v>M080</v>
          </cell>
          <cell r="B325" t="str">
            <v>ARENA PARA CONCRETO</v>
          </cell>
          <cell r="C325" t="str">
            <v>M3</v>
          </cell>
          <cell r="D325">
            <v>0.67</v>
          </cell>
        </row>
        <row r="326">
          <cell r="A326" t="str">
            <v>M240</v>
          </cell>
          <cell r="B326" t="str">
            <v>TRITURADO 1 1/2"</v>
          </cell>
          <cell r="C326" t="str">
            <v>M3</v>
          </cell>
          <cell r="D326">
            <v>0.71499999999999997</v>
          </cell>
        </row>
        <row r="328">
          <cell r="B328" t="str">
            <v>EQUIPO</v>
          </cell>
        </row>
        <row r="329">
          <cell r="B329" t="str">
            <v>HTA MENOR (5% de M. de O.)</v>
          </cell>
        </row>
        <row r="330">
          <cell r="A330" t="str">
            <v>E080</v>
          </cell>
          <cell r="B330" t="str">
            <v>CONCRETADORA 1 1/2 SACOS ELECT.</v>
          </cell>
          <cell r="C330" t="str">
            <v>DIA</v>
          </cell>
          <cell r="D330">
            <v>0.2</v>
          </cell>
        </row>
        <row r="331">
          <cell r="A331">
            <v>0</v>
          </cell>
          <cell r="B331">
            <v>0</v>
          </cell>
          <cell r="C331">
            <v>0</v>
          </cell>
        </row>
        <row r="332">
          <cell r="A332">
            <v>0</v>
          </cell>
          <cell r="B332">
            <v>0</v>
          </cell>
          <cell r="C332">
            <v>0</v>
          </cell>
        </row>
        <row r="334">
          <cell r="B334" t="str">
            <v>MANO DE OBRA</v>
          </cell>
        </row>
        <row r="335">
          <cell r="A335" t="str">
            <v>O030</v>
          </cell>
          <cell r="B335" t="str">
            <v>1 OFIC. Y 2 AYUD.</v>
          </cell>
          <cell r="C335" t="str">
            <v>DIA</v>
          </cell>
          <cell r="D335">
            <v>0.2</v>
          </cell>
        </row>
        <row r="336">
          <cell r="B336">
            <v>0</v>
          </cell>
          <cell r="C336">
            <v>0</v>
          </cell>
        </row>
        <row r="337">
          <cell r="A337">
            <v>0</v>
          </cell>
          <cell r="B337">
            <v>0</v>
          </cell>
          <cell r="C337">
            <v>0</v>
          </cell>
        </row>
        <row r="339">
          <cell r="B339" t="str">
            <v>TRANSPORTE</v>
          </cell>
        </row>
        <row r="341">
          <cell r="A341">
            <v>0</v>
          </cell>
          <cell r="B341">
            <v>0</v>
          </cell>
          <cell r="C341">
            <v>0</v>
          </cell>
        </row>
        <row r="342">
          <cell r="A342">
            <v>0</v>
          </cell>
          <cell r="B342">
            <v>0</v>
          </cell>
          <cell r="C342">
            <v>0</v>
          </cell>
        </row>
        <row r="346">
          <cell r="A346" t="str">
            <v>CODIGO</v>
          </cell>
          <cell r="B346" t="str">
            <v>ITEM</v>
          </cell>
          <cell r="C346" t="str">
            <v>UNIDAD</v>
          </cell>
        </row>
        <row r="347">
          <cell r="A347" t="str">
            <v>Z220</v>
          </cell>
          <cell r="B347" t="str">
            <v>CONCRETO f'c=210 kg/cm2</v>
          </cell>
          <cell r="C347" t="str">
            <v>M3</v>
          </cell>
          <cell r="D347">
            <v>241508</v>
          </cell>
        </row>
        <row r="348">
          <cell r="B348" t="str">
            <v>CODIGO</v>
          </cell>
          <cell r="C348" t="str">
            <v>Z220</v>
          </cell>
        </row>
        <row r="349">
          <cell r="A349" t="str">
            <v>CODIGO</v>
          </cell>
          <cell r="B349" t="str">
            <v>RECURSOS</v>
          </cell>
          <cell r="C349" t="str">
            <v>UNIDAD</v>
          </cell>
          <cell r="D349" t="str">
            <v>CANT.</v>
          </cell>
        </row>
        <row r="350">
          <cell r="B350" t="str">
            <v>MATERIALES</v>
          </cell>
        </row>
        <row r="351">
          <cell r="A351" t="str">
            <v>M010</v>
          </cell>
          <cell r="B351" t="str">
            <v>CEMENTO</v>
          </cell>
          <cell r="C351" t="str">
            <v>SACO</v>
          </cell>
          <cell r="D351">
            <v>7.5</v>
          </cell>
        </row>
        <row r="352">
          <cell r="A352" t="str">
            <v>M020</v>
          </cell>
          <cell r="B352" t="str">
            <v>AGUA</v>
          </cell>
          <cell r="C352" t="str">
            <v>LT</v>
          </cell>
          <cell r="D352">
            <v>175</v>
          </cell>
        </row>
        <row r="353">
          <cell r="A353" t="str">
            <v>M080</v>
          </cell>
          <cell r="B353" t="str">
            <v>ARENA PARA CONCRETO</v>
          </cell>
          <cell r="C353" t="str">
            <v>M3</v>
          </cell>
          <cell r="D353">
            <v>1.1599999999999999</v>
          </cell>
        </row>
        <row r="354">
          <cell r="A354" t="str">
            <v>M250</v>
          </cell>
          <cell r="B354" t="str">
            <v>TRITURADO 1/2"</v>
          </cell>
          <cell r="C354" t="str">
            <v>M3</v>
          </cell>
          <cell r="D354">
            <v>1.1599999999999999</v>
          </cell>
        </row>
        <row r="356">
          <cell r="B356" t="str">
            <v>EQUIPO</v>
          </cell>
        </row>
        <row r="357">
          <cell r="B357" t="str">
            <v>HTA MENOR (5% de M. de O.)</v>
          </cell>
        </row>
        <row r="358">
          <cell r="A358" t="str">
            <v>E080</v>
          </cell>
          <cell r="B358" t="str">
            <v>CONCRETADORA 1 1/2 SACOS ELECT.</v>
          </cell>
          <cell r="C358" t="str">
            <v>DIA</v>
          </cell>
          <cell r="D358">
            <v>0.5</v>
          </cell>
        </row>
        <row r="359">
          <cell r="A359">
            <v>0</v>
          </cell>
          <cell r="B359">
            <v>0</v>
          </cell>
          <cell r="C359">
            <v>0</v>
          </cell>
        </row>
        <row r="360">
          <cell r="A360">
            <v>0</v>
          </cell>
          <cell r="B360">
            <v>0</v>
          </cell>
          <cell r="C360">
            <v>0</v>
          </cell>
        </row>
        <row r="362">
          <cell r="B362" t="str">
            <v>MANO DE OBRA</v>
          </cell>
        </row>
        <row r="363">
          <cell r="A363" t="str">
            <v>O030</v>
          </cell>
          <cell r="B363" t="str">
            <v>1 OFIC. Y 2 AYUD.</v>
          </cell>
          <cell r="C363" t="str">
            <v>DIA</v>
          </cell>
          <cell r="D363">
            <v>0.65</v>
          </cell>
        </row>
        <row r="364">
          <cell r="B364">
            <v>0</v>
          </cell>
          <cell r="C364">
            <v>0</v>
          </cell>
        </row>
        <row r="365">
          <cell r="A365">
            <v>0</v>
          </cell>
          <cell r="B365">
            <v>0</v>
          </cell>
          <cell r="C365">
            <v>0</v>
          </cell>
        </row>
        <row r="366">
          <cell r="A366">
            <v>0</v>
          </cell>
          <cell r="B366">
            <v>0</v>
          </cell>
          <cell r="C366">
            <v>0</v>
          </cell>
        </row>
        <row r="368">
          <cell r="B368" t="str">
            <v>TRANSPORTE</v>
          </cell>
        </row>
        <row r="370">
          <cell r="A370">
            <v>0</v>
          </cell>
          <cell r="B370">
            <v>0</v>
          </cell>
          <cell r="C370">
            <v>0</v>
          </cell>
        </row>
        <row r="371">
          <cell r="A371">
            <v>0</v>
          </cell>
          <cell r="B371">
            <v>0</v>
          </cell>
          <cell r="C371">
            <v>0</v>
          </cell>
        </row>
        <row r="374">
          <cell r="A374" t="str">
            <v>CODIGO</v>
          </cell>
          <cell r="B374" t="str">
            <v>ITEM</v>
          </cell>
          <cell r="C374" t="str">
            <v>UNIDAD</v>
          </cell>
        </row>
        <row r="375">
          <cell r="A375" t="str">
            <v>Z230</v>
          </cell>
          <cell r="B375" t="str">
            <v>CONCRETO f'c=250 kg/cm2</v>
          </cell>
          <cell r="C375" t="str">
            <v>M3</v>
          </cell>
          <cell r="D375">
            <v>245808</v>
          </cell>
        </row>
        <row r="376">
          <cell r="B376" t="str">
            <v>CODIGO</v>
          </cell>
          <cell r="C376" t="str">
            <v>Z230</v>
          </cell>
        </row>
        <row r="377">
          <cell r="A377" t="str">
            <v>CODIGO</v>
          </cell>
          <cell r="B377" t="str">
            <v>RECURSOS</v>
          </cell>
          <cell r="C377" t="str">
            <v>UNIDAD</v>
          </cell>
          <cell r="D377" t="str">
            <v>CANT.</v>
          </cell>
        </row>
        <row r="378">
          <cell r="B378" t="str">
            <v>MATERIALES</v>
          </cell>
        </row>
        <row r="379">
          <cell r="A379" t="str">
            <v>M010</v>
          </cell>
          <cell r="B379" t="str">
            <v>CEMENTO</v>
          </cell>
          <cell r="C379" t="str">
            <v>SACO</v>
          </cell>
          <cell r="D379">
            <v>9</v>
          </cell>
        </row>
        <row r="380">
          <cell r="A380" t="str">
            <v>M020</v>
          </cell>
          <cell r="B380" t="str">
            <v>AGUA</v>
          </cell>
          <cell r="C380" t="str">
            <v>LT</v>
          </cell>
          <cell r="D380">
            <v>200</v>
          </cell>
        </row>
        <row r="381">
          <cell r="A381" t="str">
            <v>M080</v>
          </cell>
          <cell r="B381" t="str">
            <v>ARENA PARA CONCRETO</v>
          </cell>
          <cell r="C381" t="str">
            <v>M3</v>
          </cell>
          <cell r="D381">
            <v>0.7</v>
          </cell>
        </row>
        <row r="382">
          <cell r="A382" t="str">
            <v>M240</v>
          </cell>
          <cell r="B382" t="str">
            <v>TRITURADO 1 1/2"</v>
          </cell>
          <cell r="C382" t="str">
            <v>M3</v>
          </cell>
          <cell r="D382">
            <v>0.7</v>
          </cell>
        </row>
        <row r="384">
          <cell r="B384" t="str">
            <v>EQUIPO</v>
          </cell>
        </row>
        <row r="385">
          <cell r="B385" t="str">
            <v>HTA MENOR (5% de M. de O.)</v>
          </cell>
        </row>
        <row r="386">
          <cell r="A386" t="str">
            <v>E080</v>
          </cell>
          <cell r="B386" t="str">
            <v>CONCRETADORA 1 1/2 SACOS ELECT.</v>
          </cell>
          <cell r="C386" t="str">
            <v>DIA</v>
          </cell>
          <cell r="D386">
            <v>0.5</v>
          </cell>
        </row>
        <row r="387">
          <cell r="A387">
            <v>0</v>
          </cell>
          <cell r="B387">
            <v>0</v>
          </cell>
          <cell r="C387">
            <v>0</v>
          </cell>
        </row>
        <row r="388">
          <cell r="A388">
            <v>0</v>
          </cell>
          <cell r="B388">
            <v>0</v>
          </cell>
          <cell r="C388">
            <v>0</v>
          </cell>
        </row>
        <row r="390">
          <cell r="B390" t="str">
            <v>MANO DE OBRA</v>
          </cell>
        </row>
        <row r="391">
          <cell r="A391" t="str">
            <v>O030</v>
          </cell>
          <cell r="B391" t="str">
            <v>1 OFIC. Y 2 AYUD.</v>
          </cell>
          <cell r="C391" t="str">
            <v>DIA</v>
          </cell>
          <cell r="D391">
            <v>0.65</v>
          </cell>
        </row>
        <row r="392">
          <cell r="A392">
            <v>0</v>
          </cell>
          <cell r="B392">
            <v>0</v>
          </cell>
          <cell r="C392">
            <v>0</v>
          </cell>
        </row>
        <row r="393">
          <cell r="A393">
            <v>0</v>
          </cell>
          <cell r="B393">
            <v>0</v>
          </cell>
          <cell r="C393">
            <v>0</v>
          </cell>
        </row>
        <row r="394">
          <cell r="A394">
            <v>0</v>
          </cell>
          <cell r="B394">
            <v>0</v>
          </cell>
          <cell r="C394">
            <v>0</v>
          </cell>
        </row>
        <row r="396">
          <cell r="B396" t="str">
            <v>TRANSPORTE</v>
          </cell>
        </row>
        <row r="398">
          <cell r="A398">
            <v>0</v>
          </cell>
          <cell r="B398">
            <v>0</v>
          </cell>
          <cell r="C398">
            <v>0</v>
          </cell>
        </row>
        <row r="399">
          <cell r="A399">
            <v>0</v>
          </cell>
          <cell r="B399">
            <v>0</v>
          </cell>
          <cell r="C399">
            <v>0</v>
          </cell>
        </row>
        <row r="400">
          <cell r="A400">
            <v>0</v>
          </cell>
          <cell r="B400">
            <v>0</v>
          </cell>
          <cell r="C400">
            <v>0</v>
          </cell>
        </row>
        <row r="404">
          <cell r="A404" t="str">
            <v>CODIGO</v>
          </cell>
          <cell r="B404" t="str">
            <v>ITEM</v>
          </cell>
          <cell r="C404" t="str">
            <v>UNIDAD</v>
          </cell>
        </row>
        <row r="405">
          <cell r="A405" t="str">
            <v>Z240</v>
          </cell>
          <cell r="B405" t="str">
            <v>MORTERO REV.  1:8</v>
          </cell>
          <cell r="C405" t="str">
            <v>M3</v>
          </cell>
          <cell r="D405">
            <v>113573</v>
          </cell>
        </row>
        <row r="406">
          <cell r="B406" t="str">
            <v>CODIGO</v>
          </cell>
          <cell r="C406" t="str">
            <v>Z240</v>
          </cell>
        </row>
        <row r="407">
          <cell r="A407" t="str">
            <v>CODIGO</v>
          </cell>
          <cell r="B407" t="str">
            <v>RECURSOS</v>
          </cell>
          <cell r="C407" t="str">
            <v>UNIDAD</v>
          </cell>
          <cell r="D407" t="str">
            <v>CANT.</v>
          </cell>
        </row>
        <row r="408">
          <cell r="B408" t="str">
            <v>MATERIALES</v>
          </cell>
        </row>
        <row r="409">
          <cell r="A409" t="str">
            <v>M010</v>
          </cell>
          <cell r="B409" t="str">
            <v>CEMENTO</v>
          </cell>
          <cell r="C409" t="str">
            <v>SACO</v>
          </cell>
          <cell r="D409">
            <v>4</v>
          </cell>
        </row>
        <row r="410">
          <cell r="A410" t="str">
            <v>M020</v>
          </cell>
          <cell r="B410" t="str">
            <v>AGUA</v>
          </cell>
          <cell r="C410" t="str">
            <v>LT</v>
          </cell>
          <cell r="D410">
            <v>204</v>
          </cell>
        </row>
        <row r="411">
          <cell r="A411" t="str">
            <v>M080</v>
          </cell>
          <cell r="B411" t="str">
            <v>ARENA PARA CONCRETO</v>
          </cell>
          <cell r="C411" t="str">
            <v>M3</v>
          </cell>
          <cell r="D411">
            <v>1.25</v>
          </cell>
        </row>
        <row r="412">
          <cell r="B412">
            <v>0</v>
          </cell>
          <cell r="C412">
            <v>0</v>
          </cell>
        </row>
        <row r="414">
          <cell r="B414" t="str">
            <v>EQUIPO</v>
          </cell>
        </row>
        <row r="415">
          <cell r="B415" t="str">
            <v>HTA MENOR (5% de M. de O.)</v>
          </cell>
        </row>
        <row r="416">
          <cell r="A416">
            <v>0</v>
          </cell>
          <cell r="B416">
            <v>0</v>
          </cell>
          <cell r="C416">
            <v>0</v>
          </cell>
        </row>
        <row r="417">
          <cell r="A417">
            <v>0</v>
          </cell>
          <cell r="B417">
            <v>0</v>
          </cell>
          <cell r="C417">
            <v>0</v>
          </cell>
        </row>
        <row r="418">
          <cell r="A418">
            <v>0</v>
          </cell>
          <cell r="B418">
            <v>0</v>
          </cell>
          <cell r="C418">
            <v>0</v>
          </cell>
        </row>
        <row r="420">
          <cell r="B420" t="str">
            <v>MANO DE OBRA</v>
          </cell>
        </row>
        <row r="421">
          <cell r="A421" t="str">
            <v>O110</v>
          </cell>
          <cell r="B421" t="str">
            <v>1 OFIC. Y 1 AYUD.</v>
          </cell>
          <cell r="C421" t="str">
            <v>DIA</v>
          </cell>
          <cell r="D421">
            <v>0.2</v>
          </cell>
        </row>
        <row r="422">
          <cell r="A422">
            <v>0</v>
          </cell>
          <cell r="B422">
            <v>0</v>
          </cell>
          <cell r="C422">
            <v>0</v>
          </cell>
        </row>
        <row r="423">
          <cell r="A423">
            <v>0</v>
          </cell>
          <cell r="B423">
            <v>0</v>
          </cell>
          <cell r="C423">
            <v>0</v>
          </cell>
        </row>
        <row r="424">
          <cell r="A424">
            <v>0</v>
          </cell>
          <cell r="B424">
            <v>0</v>
          </cell>
          <cell r="C424">
            <v>0</v>
          </cell>
        </row>
        <row r="426">
          <cell r="B426" t="str">
            <v>TRANSPORTE</v>
          </cell>
        </row>
        <row r="428">
          <cell r="A428">
            <v>0</v>
          </cell>
          <cell r="B428">
            <v>0</v>
          </cell>
          <cell r="C428">
            <v>0</v>
          </cell>
        </row>
        <row r="429">
          <cell r="A429">
            <v>0</v>
          </cell>
          <cell r="B429">
            <v>0</v>
          </cell>
          <cell r="C429">
            <v>0</v>
          </cell>
        </row>
        <row r="432">
          <cell r="A432" t="str">
            <v>CODIGO</v>
          </cell>
          <cell r="B432" t="str">
            <v>ITEM</v>
          </cell>
          <cell r="C432" t="str">
            <v>UNIDAD</v>
          </cell>
        </row>
        <row r="433">
          <cell r="A433" t="str">
            <v>Z250</v>
          </cell>
          <cell r="B433" t="str">
            <v>MORTERO REV.  1:10</v>
          </cell>
          <cell r="C433" t="str">
            <v>M3</v>
          </cell>
          <cell r="D433">
            <v>99973</v>
          </cell>
        </row>
        <row r="434">
          <cell r="B434" t="str">
            <v>CODIGO</v>
          </cell>
          <cell r="C434" t="str">
            <v>Z250</v>
          </cell>
        </row>
        <row r="435">
          <cell r="A435" t="str">
            <v>CODIGO</v>
          </cell>
          <cell r="B435" t="str">
            <v>RECURSOS</v>
          </cell>
          <cell r="C435" t="str">
            <v>UNIDAD</v>
          </cell>
          <cell r="D435" t="str">
            <v>CANT.</v>
          </cell>
        </row>
        <row r="436">
          <cell r="B436" t="str">
            <v>MATERIALES</v>
          </cell>
        </row>
        <row r="437">
          <cell r="A437" t="str">
            <v>M010</v>
          </cell>
          <cell r="B437" t="str">
            <v>CEMENTO</v>
          </cell>
          <cell r="C437" t="str">
            <v>SACO</v>
          </cell>
          <cell r="D437">
            <v>3.2</v>
          </cell>
        </row>
        <row r="438">
          <cell r="A438" t="str">
            <v>M020</v>
          </cell>
          <cell r="B438" t="str">
            <v>AGUA</v>
          </cell>
          <cell r="C438" t="str">
            <v>LT</v>
          </cell>
          <cell r="D438">
            <v>204</v>
          </cell>
        </row>
        <row r="439">
          <cell r="A439" t="str">
            <v>M080</v>
          </cell>
          <cell r="B439" t="str">
            <v>ARENA PARA CONCRETO</v>
          </cell>
          <cell r="C439" t="str">
            <v>M3</v>
          </cell>
          <cell r="D439">
            <v>1.25</v>
          </cell>
        </row>
        <row r="440">
          <cell r="B440">
            <v>0</v>
          </cell>
          <cell r="C440">
            <v>0</v>
          </cell>
        </row>
        <row r="442">
          <cell r="B442" t="str">
            <v>EQUIPO</v>
          </cell>
        </row>
        <row r="443">
          <cell r="B443" t="str">
            <v>HTA MENOR (5% de M. de O.)</v>
          </cell>
        </row>
        <row r="444">
          <cell r="A444">
            <v>0</v>
          </cell>
          <cell r="B444">
            <v>0</v>
          </cell>
          <cell r="C444">
            <v>0</v>
          </cell>
        </row>
        <row r="445">
          <cell r="A445">
            <v>0</v>
          </cell>
          <cell r="B445">
            <v>0</v>
          </cell>
          <cell r="C445">
            <v>0</v>
          </cell>
        </row>
        <row r="446">
          <cell r="A446">
            <v>0</v>
          </cell>
          <cell r="B446">
            <v>0</v>
          </cell>
          <cell r="C446">
            <v>0</v>
          </cell>
        </row>
        <row r="448">
          <cell r="B448" t="str">
            <v>MANO DE OBRA</v>
          </cell>
        </row>
        <row r="449">
          <cell r="A449" t="str">
            <v>O110</v>
          </cell>
          <cell r="B449" t="str">
            <v>1 OFIC. Y 1 AYUD.</v>
          </cell>
          <cell r="C449" t="str">
            <v>DIA</v>
          </cell>
          <cell r="D449">
            <v>0.2</v>
          </cell>
        </row>
        <row r="450">
          <cell r="A450">
            <v>0</v>
          </cell>
          <cell r="B450">
            <v>0</v>
          </cell>
          <cell r="C450">
            <v>0</v>
          </cell>
        </row>
        <row r="451">
          <cell r="A451">
            <v>0</v>
          </cell>
          <cell r="B451">
            <v>0</v>
          </cell>
          <cell r="C451">
            <v>0</v>
          </cell>
        </row>
        <row r="452">
          <cell r="A452">
            <v>0</v>
          </cell>
          <cell r="B452">
            <v>0</v>
          </cell>
          <cell r="C452">
            <v>0</v>
          </cell>
        </row>
        <row r="454">
          <cell r="B454" t="str">
            <v>TRANSPORTE</v>
          </cell>
        </row>
        <row r="456">
          <cell r="A456">
            <v>0</v>
          </cell>
          <cell r="B456">
            <v>0</v>
          </cell>
          <cell r="C456">
            <v>0</v>
          </cell>
        </row>
        <row r="457">
          <cell r="A457">
            <v>0</v>
          </cell>
          <cell r="B457">
            <v>0</v>
          </cell>
          <cell r="C457">
            <v>0</v>
          </cell>
        </row>
        <row r="458">
          <cell r="A458">
            <v>0</v>
          </cell>
          <cell r="B458">
            <v>0</v>
          </cell>
          <cell r="C458">
            <v>0</v>
          </cell>
        </row>
        <row r="462">
          <cell r="A462" t="str">
            <v>CODIGO</v>
          </cell>
          <cell r="B462" t="str">
            <v>ITEM</v>
          </cell>
          <cell r="C462" t="str">
            <v>UNIDAD</v>
          </cell>
        </row>
        <row r="463">
          <cell r="A463" t="str">
            <v>Z260</v>
          </cell>
          <cell r="B463" t="str">
            <v>MORTERO REV.  1:12</v>
          </cell>
          <cell r="C463" t="str">
            <v>M3</v>
          </cell>
          <cell r="D463">
            <v>92311.5</v>
          </cell>
        </row>
        <row r="464">
          <cell r="B464" t="str">
            <v>CODIGO</v>
          </cell>
          <cell r="C464" t="str">
            <v>Z260</v>
          </cell>
        </row>
        <row r="465">
          <cell r="A465" t="str">
            <v>CODIGO</v>
          </cell>
          <cell r="B465" t="str">
            <v>RECURSOS</v>
          </cell>
          <cell r="C465" t="str">
            <v>UNIDAD</v>
          </cell>
          <cell r="D465" t="str">
            <v>CANT.</v>
          </cell>
        </row>
        <row r="466">
          <cell r="B466" t="str">
            <v>MATERIALES</v>
          </cell>
        </row>
        <row r="467">
          <cell r="A467" t="str">
            <v>M010</v>
          </cell>
          <cell r="B467" t="str">
            <v>CEMENTO</v>
          </cell>
          <cell r="C467" t="str">
            <v>SACO</v>
          </cell>
          <cell r="D467">
            <v>2.7</v>
          </cell>
        </row>
        <row r="468">
          <cell r="A468" t="str">
            <v>M020</v>
          </cell>
          <cell r="B468" t="str">
            <v>AGUA</v>
          </cell>
          <cell r="C468" t="str">
            <v>LT</v>
          </cell>
          <cell r="D468">
            <v>46</v>
          </cell>
        </row>
        <row r="469">
          <cell r="A469" t="str">
            <v>M080</v>
          </cell>
          <cell r="B469" t="str">
            <v>ARENA PARA CONCRETO</v>
          </cell>
          <cell r="C469" t="str">
            <v>M3</v>
          </cell>
          <cell r="D469">
            <v>1.3</v>
          </cell>
        </row>
        <row r="470">
          <cell r="B470">
            <v>0</v>
          </cell>
          <cell r="C470">
            <v>0</v>
          </cell>
        </row>
        <row r="472">
          <cell r="B472" t="str">
            <v>EQUIPO</v>
          </cell>
        </row>
        <row r="473">
          <cell r="B473" t="str">
            <v>HTA MENOR (5% de M. de O.)</v>
          </cell>
        </row>
        <row r="474">
          <cell r="A474">
            <v>0</v>
          </cell>
          <cell r="B474">
            <v>0</v>
          </cell>
          <cell r="C474">
            <v>0</v>
          </cell>
        </row>
        <row r="475">
          <cell r="A475">
            <v>0</v>
          </cell>
          <cell r="B475">
            <v>0</v>
          </cell>
          <cell r="C475">
            <v>0</v>
          </cell>
        </row>
        <row r="476">
          <cell r="A476">
            <v>0</v>
          </cell>
          <cell r="B476">
            <v>0</v>
          </cell>
          <cell r="C476">
            <v>0</v>
          </cell>
        </row>
        <row r="478">
          <cell r="B478" t="str">
            <v>MANO DE OBRA</v>
          </cell>
        </row>
        <row r="479">
          <cell r="A479" t="str">
            <v>O110</v>
          </cell>
          <cell r="B479" t="str">
            <v>1 OFIC. Y 1 AYUD.</v>
          </cell>
          <cell r="C479" t="str">
            <v>DIA</v>
          </cell>
          <cell r="D479">
            <v>0.2</v>
          </cell>
        </row>
        <row r="480">
          <cell r="A480">
            <v>0</v>
          </cell>
          <cell r="B480">
            <v>0</v>
          </cell>
          <cell r="C480">
            <v>0</v>
          </cell>
        </row>
        <row r="481">
          <cell r="A481">
            <v>0</v>
          </cell>
          <cell r="B481">
            <v>0</v>
          </cell>
          <cell r="C481">
            <v>0</v>
          </cell>
        </row>
        <row r="482">
          <cell r="A482">
            <v>0</v>
          </cell>
          <cell r="B482">
            <v>0</v>
          </cell>
          <cell r="C482">
            <v>0</v>
          </cell>
        </row>
        <row r="484">
          <cell r="B484" t="str">
            <v>TRANSPORTE</v>
          </cell>
        </row>
        <row r="486">
          <cell r="A486">
            <v>0</v>
          </cell>
          <cell r="B486">
            <v>0</v>
          </cell>
          <cell r="C486">
            <v>0</v>
          </cell>
        </row>
        <row r="487">
          <cell r="A487">
            <v>0</v>
          </cell>
          <cell r="B487">
            <v>0</v>
          </cell>
          <cell r="C487">
            <v>0</v>
          </cell>
        </row>
        <row r="488">
          <cell r="A488">
            <v>0</v>
          </cell>
          <cell r="B488">
            <v>0</v>
          </cell>
          <cell r="C488">
            <v>0</v>
          </cell>
        </row>
        <row r="493">
          <cell r="A493" t="str">
            <v>CODIGO</v>
          </cell>
          <cell r="B493" t="str">
            <v>ITEM</v>
          </cell>
          <cell r="C493" t="str">
            <v>UNIDAD</v>
          </cell>
        </row>
        <row r="494">
          <cell r="A494" t="str">
            <v>Z300</v>
          </cell>
          <cell r="B494" t="str">
            <v>MARCO METÁLICO MURO 10  - 0.60-1.00 M</v>
          </cell>
          <cell r="C494" t="str">
            <v>UN.</v>
          </cell>
          <cell r="D494">
            <v>38325</v>
          </cell>
        </row>
        <row r="495">
          <cell r="B495" t="str">
            <v>CODIGO</v>
          </cell>
          <cell r="C495" t="str">
            <v>Z300</v>
          </cell>
        </row>
        <row r="496">
          <cell r="A496" t="str">
            <v>CODIGO</v>
          </cell>
          <cell r="B496" t="str">
            <v>RECURSOS</v>
          </cell>
          <cell r="C496" t="str">
            <v>UNIDAD</v>
          </cell>
          <cell r="D496" t="str">
            <v>CANT.</v>
          </cell>
        </row>
        <row r="497">
          <cell r="B497" t="str">
            <v>MATERIALES</v>
          </cell>
        </row>
        <row r="498">
          <cell r="A498" t="str">
            <v>M1310</v>
          </cell>
          <cell r="B498" t="str">
            <v>LAMINA DOBLADA MARCO METALICO MURO 1O</v>
          </cell>
          <cell r="C498" t="str">
            <v>UN</v>
          </cell>
          <cell r="D498">
            <v>1</v>
          </cell>
        </row>
        <row r="499">
          <cell r="A499" t="str">
            <v>M1270</v>
          </cell>
          <cell r="B499" t="str">
            <v>ANTICORROSIVO GRIS</v>
          </cell>
          <cell r="C499" t="str">
            <v>GLN</v>
          </cell>
          <cell r="D499">
            <v>2.5000000000000001E-2</v>
          </cell>
        </row>
        <row r="500">
          <cell r="B500">
            <v>0</v>
          </cell>
          <cell r="C500">
            <v>0</v>
          </cell>
        </row>
        <row r="501">
          <cell r="B501">
            <v>0</v>
          </cell>
          <cell r="C501">
            <v>0</v>
          </cell>
        </row>
        <row r="503">
          <cell r="B503" t="str">
            <v>EQUIPO</v>
          </cell>
        </row>
        <row r="504">
          <cell r="B504" t="str">
            <v>HTA MENOR (5% de M. de O.)</v>
          </cell>
        </row>
        <row r="505">
          <cell r="A505">
            <v>0</v>
          </cell>
          <cell r="B505">
            <v>0</v>
          </cell>
          <cell r="C505">
            <v>0</v>
          </cell>
        </row>
        <row r="506">
          <cell r="A506">
            <v>0</v>
          </cell>
          <cell r="B506">
            <v>0</v>
          </cell>
          <cell r="C506">
            <v>0</v>
          </cell>
        </row>
        <row r="507">
          <cell r="A507">
            <v>0</v>
          </cell>
          <cell r="B507">
            <v>0</v>
          </cell>
          <cell r="C507">
            <v>0</v>
          </cell>
        </row>
        <row r="509">
          <cell r="B509" t="str">
            <v>MANO DE OBRA</v>
          </cell>
        </row>
        <row r="510">
          <cell r="A510" t="str">
            <v>M161</v>
          </cell>
          <cell r="B510" t="str">
            <v>M. DE O. CERRAJERO</v>
          </cell>
          <cell r="C510" t="str">
            <v>HR</v>
          </cell>
          <cell r="D510">
            <v>0.5</v>
          </cell>
        </row>
        <row r="511">
          <cell r="A511">
            <v>0</v>
          </cell>
          <cell r="B511">
            <v>0</v>
          </cell>
          <cell r="C511">
            <v>0</v>
          </cell>
        </row>
        <row r="512">
          <cell r="A512">
            <v>0</v>
          </cell>
          <cell r="B512">
            <v>0</v>
          </cell>
          <cell r="C512">
            <v>0</v>
          </cell>
        </row>
        <row r="513">
          <cell r="A513">
            <v>0</v>
          </cell>
          <cell r="B513">
            <v>0</v>
          </cell>
          <cell r="C513">
            <v>0</v>
          </cell>
        </row>
        <row r="515">
          <cell r="B515" t="str">
            <v>TRANSPORTE</v>
          </cell>
        </row>
        <row r="517">
          <cell r="A517">
            <v>0</v>
          </cell>
          <cell r="B517">
            <v>0</v>
          </cell>
          <cell r="C517">
            <v>0</v>
          </cell>
        </row>
        <row r="518">
          <cell r="A518">
            <v>0</v>
          </cell>
          <cell r="B518">
            <v>0</v>
          </cell>
          <cell r="C518">
            <v>0</v>
          </cell>
        </row>
        <row r="519">
          <cell r="A519">
            <v>0</v>
          </cell>
          <cell r="B519">
            <v>0</v>
          </cell>
          <cell r="C519">
            <v>0</v>
          </cell>
        </row>
        <row r="524">
          <cell r="A524" t="str">
            <v>CODIGO</v>
          </cell>
          <cell r="B524" t="str">
            <v>ITEM</v>
          </cell>
          <cell r="C524" t="str">
            <v>UNIDAD</v>
          </cell>
        </row>
        <row r="525">
          <cell r="A525" t="str">
            <v>Z310</v>
          </cell>
          <cell r="B525" t="str">
            <v>MARCO METÁLICO MURO 15  - 0.60-1.00 M</v>
          </cell>
          <cell r="C525" t="str">
            <v>UN.</v>
          </cell>
          <cell r="D525">
            <v>41185</v>
          </cell>
        </row>
        <row r="526">
          <cell r="B526" t="str">
            <v>CODIGO</v>
          </cell>
          <cell r="C526" t="str">
            <v>Z300</v>
          </cell>
        </row>
        <row r="527">
          <cell r="A527" t="str">
            <v>CODIGO</v>
          </cell>
          <cell r="B527" t="str">
            <v>RECURSOS</v>
          </cell>
          <cell r="C527" t="str">
            <v>UNIDAD</v>
          </cell>
          <cell r="D527" t="str">
            <v>CANT.</v>
          </cell>
        </row>
        <row r="528">
          <cell r="B528" t="str">
            <v>MATERIALES</v>
          </cell>
        </row>
        <row r="529">
          <cell r="A529" t="str">
            <v>M1311</v>
          </cell>
          <cell r="B529" t="str">
            <v>LAMINA DOBLADA MARCO METALICO MURO 15</v>
          </cell>
          <cell r="C529" t="str">
            <v>UN</v>
          </cell>
          <cell r="D529">
            <v>1</v>
          </cell>
        </row>
        <row r="530">
          <cell r="A530" t="str">
            <v>M1270</v>
          </cell>
          <cell r="B530" t="str">
            <v>ANTICORROSIVO GRIS</v>
          </cell>
          <cell r="C530" t="str">
            <v>GLN</v>
          </cell>
          <cell r="D530">
            <v>0.02</v>
          </cell>
        </row>
        <row r="531">
          <cell r="B531">
            <v>0</v>
          </cell>
          <cell r="C531">
            <v>0</v>
          </cell>
        </row>
        <row r="532">
          <cell r="B532">
            <v>0</v>
          </cell>
          <cell r="C532">
            <v>0</v>
          </cell>
        </row>
        <row r="534">
          <cell r="B534" t="str">
            <v>EQUIPO</v>
          </cell>
        </row>
        <row r="535">
          <cell r="B535" t="str">
            <v>HTA MENOR (5% de M. de O.)</v>
          </cell>
        </row>
        <row r="536">
          <cell r="A536">
            <v>0</v>
          </cell>
          <cell r="B536">
            <v>0</v>
          </cell>
          <cell r="C536">
            <v>0</v>
          </cell>
        </row>
        <row r="537">
          <cell r="A537">
            <v>0</v>
          </cell>
          <cell r="B537">
            <v>0</v>
          </cell>
          <cell r="C537">
            <v>0</v>
          </cell>
        </row>
        <row r="538">
          <cell r="A538">
            <v>0</v>
          </cell>
          <cell r="B538">
            <v>0</v>
          </cell>
          <cell r="C538">
            <v>0</v>
          </cell>
        </row>
        <row r="540">
          <cell r="B540" t="str">
            <v>MANO DE OBRA</v>
          </cell>
        </row>
        <row r="541">
          <cell r="A541" t="str">
            <v>M161</v>
          </cell>
          <cell r="B541" t="str">
            <v>M. DE O. CERRAJERO</v>
          </cell>
          <cell r="C541" t="str">
            <v>HR</v>
          </cell>
          <cell r="D541">
            <v>0.5</v>
          </cell>
        </row>
        <row r="542">
          <cell r="A542">
            <v>0</v>
          </cell>
          <cell r="B542">
            <v>0</v>
          </cell>
          <cell r="C542">
            <v>0</v>
          </cell>
        </row>
        <row r="543">
          <cell r="A543">
            <v>0</v>
          </cell>
          <cell r="B543">
            <v>0</v>
          </cell>
          <cell r="C543">
            <v>0</v>
          </cell>
        </row>
        <row r="544">
          <cell r="A544">
            <v>0</v>
          </cell>
          <cell r="B544">
            <v>0</v>
          </cell>
          <cell r="C544">
            <v>0</v>
          </cell>
        </row>
        <row r="546">
          <cell r="B546" t="str">
            <v>TRANSPORTE</v>
          </cell>
        </row>
        <row r="548">
          <cell r="A548">
            <v>0</v>
          </cell>
          <cell r="B548">
            <v>0</v>
          </cell>
          <cell r="C548">
            <v>0</v>
          </cell>
        </row>
        <row r="549">
          <cell r="A549">
            <v>0</v>
          </cell>
          <cell r="B549">
            <v>0</v>
          </cell>
          <cell r="C549">
            <v>0</v>
          </cell>
        </row>
        <row r="550">
          <cell r="A550">
            <v>0</v>
          </cell>
          <cell r="B550">
            <v>0</v>
          </cell>
          <cell r="C550">
            <v>0</v>
          </cell>
        </row>
        <row r="555">
          <cell r="A555" t="str">
            <v>CODIGO</v>
          </cell>
          <cell r="B555" t="str">
            <v>ITEM</v>
          </cell>
          <cell r="C555" t="str">
            <v>UNIDAD</v>
          </cell>
        </row>
        <row r="556">
          <cell r="A556" t="str">
            <v>Z330</v>
          </cell>
          <cell r="B556" t="str">
            <v>MARCO METÁLICO MURO 20  - 0.60-1.00 M</v>
          </cell>
          <cell r="C556" t="str">
            <v>UN.</v>
          </cell>
          <cell r="D556">
            <v>45965</v>
          </cell>
        </row>
        <row r="557">
          <cell r="B557" t="str">
            <v>CODIGO</v>
          </cell>
          <cell r="C557" t="str">
            <v>Z300</v>
          </cell>
        </row>
        <row r="558">
          <cell r="A558" t="str">
            <v>CODIGO</v>
          </cell>
          <cell r="B558" t="str">
            <v>RECURSOS</v>
          </cell>
          <cell r="C558" t="str">
            <v>UNIDAD</v>
          </cell>
          <cell r="D558" t="str">
            <v>CANT.</v>
          </cell>
        </row>
        <row r="559">
          <cell r="B559" t="str">
            <v>MATERIALES</v>
          </cell>
        </row>
        <row r="560">
          <cell r="A560" t="str">
            <v>M1312</v>
          </cell>
          <cell r="B560" t="str">
            <v>LAMINA DOBLADA MARCO METALICO MURO 20</v>
          </cell>
          <cell r="C560" t="str">
            <v>UN</v>
          </cell>
          <cell r="D560">
            <v>1</v>
          </cell>
        </row>
        <row r="561">
          <cell r="A561" t="str">
            <v>M1270</v>
          </cell>
          <cell r="B561" t="str">
            <v>ANTICORROSIVO GRIS</v>
          </cell>
          <cell r="C561" t="str">
            <v>GLN</v>
          </cell>
          <cell r="D561">
            <v>0.03</v>
          </cell>
        </row>
        <row r="562">
          <cell r="B562">
            <v>0</v>
          </cell>
          <cell r="C562">
            <v>0</v>
          </cell>
        </row>
        <row r="563">
          <cell r="B563">
            <v>0</v>
          </cell>
          <cell r="C563">
            <v>0</v>
          </cell>
        </row>
        <row r="565">
          <cell r="B565" t="str">
            <v>EQUIPO</v>
          </cell>
        </row>
        <row r="566">
          <cell r="B566" t="str">
            <v>HTA MENOR (5% de M. de O.)</v>
          </cell>
        </row>
        <row r="567">
          <cell r="A567">
            <v>0</v>
          </cell>
          <cell r="B567">
            <v>0</v>
          </cell>
          <cell r="C567">
            <v>0</v>
          </cell>
        </row>
        <row r="568">
          <cell r="A568">
            <v>0</v>
          </cell>
          <cell r="B568">
            <v>0</v>
          </cell>
          <cell r="C568">
            <v>0</v>
          </cell>
        </row>
        <row r="569">
          <cell r="A569">
            <v>0</v>
          </cell>
          <cell r="B569">
            <v>0</v>
          </cell>
          <cell r="C569">
            <v>0</v>
          </cell>
        </row>
        <row r="571">
          <cell r="B571" t="str">
            <v>MANO DE OBRA</v>
          </cell>
        </row>
        <row r="572">
          <cell r="A572" t="str">
            <v>M161</v>
          </cell>
          <cell r="B572" t="str">
            <v>M. DE O. CERRAJERO</v>
          </cell>
          <cell r="C572" t="str">
            <v>HR</v>
          </cell>
          <cell r="D572">
            <v>0.5</v>
          </cell>
        </row>
        <row r="573">
          <cell r="A573">
            <v>0</v>
          </cell>
          <cell r="B573">
            <v>0</v>
          </cell>
          <cell r="C573">
            <v>0</v>
          </cell>
        </row>
        <row r="574">
          <cell r="A574">
            <v>0</v>
          </cell>
          <cell r="B574">
            <v>0</v>
          </cell>
          <cell r="C574">
            <v>0</v>
          </cell>
        </row>
        <row r="575">
          <cell r="A575">
            <v>0</v>
          </cell>
          <cell r="B575">
            <v>0</v>
          </cell>
          <cell r="C575">
            <v>0</v>
          </cell>
        </row>
        <row r="577">
          <cell r="B577" t="str">
            <v>TRANSPORTE</v>
          </cell>
        </row>
        <row r="579">
          <cell r="A579">
            <v>0</v>
          </cell>
          <cell r="B579">
            <v>0</v>
          </cell>
          <cell r="C579">
            <v>0</v>
          </cell>
        </row>
        <row r="580">
          <cell r="A580">
            <v>0</v>
          </cell>
          <cell r="B580">
            <v>0</v>
          </cell>
          <cell r="C580">
            <v>0</v>
          </cell>
        </row>
        <row r="581">
          <cell r="A581">
            <v>0</v>
          </cell>
          <cell r="B581">
            <v>0</v>
          </cell>
          <cell r="C581">
            <v>0</v>
          </cell>
        </row>
        <row r="617">
          <cell r="A617" t="str">
            <v>CODIGO</v>
          </cell>
          <cell r="B617" t="str">
            <v>ITEM</v>
          </cell>
          <cell r="C617" t="str">
            <v>UNIDAD</v>
          </cell>
        </row>
        <row r="618">
          <cell r="D618">
            <v>0</v>
          </cell>
        </row>
        <row r="619">
          <cell r="B619" t="str">
            <v>CODIGO</v>
          </cell>
        </row>
        <row r="620">
          <cell r="A620" t="str">
            <v>CODIGO</v>
          </cell>
          <cell r="B620" t="str">
            <v>RECURSOS</v>
          </cell>
          <cell r="C620" t="str">
            <v>UNIDAD</v>
          </cell>
          <cell r="D620" t="str">
            <v>CANT.</v>
          </cell>
        </row>
        <row r="621">
          <cell r="B621" t="str">
            <v>MATERIALES</v>
          </cell>
        </row>
        <row r="622">
          <cell r="B622">
            <v>0</v>
          </cell>
          <cell r="C622">
            <v>0</v>
          </cell>
        </row>
        <row r="623">
          <cell r="B623">
            <v>0</v>
          </cell>
          <cell r="C623">
            <v>0</v>
          </cell>
        </row>
        <row r="624">
          <cell r="B624">
            <v>0</v>
          </cell>
          <cell r="C624">
            <v>0</v>
          </cell>
        </row>
        <row r="625">
          <cell r="B625">
            <v>0</v>
          </cell>
          <cell r="C625">
            <v>0</v>
          </cell>
        </row>
        <row r="627">
          <cell r="B627" t="str">
            <v>EQUIPO</v>
          </cell>
        </row>
        <row r="628">
          <cell r="B628" t="str">
            <v>HTA MENOR (5% de M. de O.)</v>
          </cell>
        </row>
        <row r="629">
          <cell r="A629">
            <v>0</v>
          </cell>
          <cell r="B629">
            <v>0</v>
          </cell>
          <cell r="C629">
            <v>0</v>
          </cell>
        </row>
        <row r="630">
          <cell r="A630">
            <v>0</v>
          </cell>
          <cell r="B630">
            <v>0</v>
          </cell>
          <cell r="C630">
            <v>0</v>
          </cell>
        </row>
        <row r="631">
          <cell r="A631">
            <v>0</v>
          </cell>
          <cell r="B631">
            <v>0</v>
          </cell>
          <cell r="C631">
            <v>0</v>
          </cell>
        </row>
        <row r="633">
          <cell r="B633" t="str">
            <v>MANO DE OBRA</v>
          </cell>
        </row>
        <row r="634">
          <cell r="B634">
            <v>0</v>
          </cell>
          <cell r="C634">
            <v>0</v>
          </cell>
        </row>
        <row r="635">
          <cell r="A635">
            <v>0</v>
          </cell>
          <cell r="B635">
            <v>0</v>
          </cell>
          <cell r="C635">
            <v>0</v>
          </cell>
        </row>
        <row r="636">
          <cell r="A636">
            <v>0</v>
          </cell>
          <cell r="B636">
            <v>0</v>
          </cell>
          <cell r="C636">
            <v>0</v>
          </cell>
        </row>
        <row r="637">
          <cell r="A637">
            <v>0</v>
          </cell>
          <cell r="B637">
            <v>0</v>
          </cell>
          <cell r="C637">
            <v>0</v>
          </cell>
        </row>
        <row r="639">
          <cell r="B639" t="str">
            <v>TRANSPORTE</v>
          </cell>
        </row>
        <row r="641">
          <cell r="A641">
            <v>0</v>
          </cell>
          <cell r="B641">
            <v>0</v>
          </cell>
          <cell r="C641">
            <v>0</v>
          </cell>
        </row>
        <row r="642">
          <cell r="A642">
            <v>0</v>
          </cell>
          <cell r="B642">
            <v>0</v>
          </cell>
          <cell r="C642">
            <v>0</v>
          </cell>
        </row>
        <row r="643">
          <cell r="A643">
            <v>0</v>
          </cell>
          <cell r="B643">
            <v>0</v>
          </cell>
          <cell r="C643">
            <v>0</v>
          </cell>
        </row>
        <row r="648">
          <cell r="A648" t="str">
            <v>CODIGO</v>
          </cell>
          <cell r="B648" t="str">
            <v>ITEM</v>
          </cell>
          <cell r="C648" t="str">
            <v>UNIDAD</v>
          </cell>
        </row>
        <row r="649">
          <cell r="D649">
            <v>0</v>
          </cell>
        </row>
        <row r="650">
          <cell r="B650" t="str">
            <v>CODIGO</v>
          </cell>
        </row>
        <row r="651">
          <cell r="A651" t="str">
            <v>CODIGO</v>
          </cell>
          <cell r="B651" t="str">
            <v>RECURSOS</v>
          </cell>
          <cell r="C651" t="str">
            <v>UNIDAD</v>
          </cell>
          <cell r="D651" t="str">
            <v>CANT.</v>
          </cell>
        </row>
        <row r="652">
          <cell r="B652" t="str">
            <v>MATERIALES</v>
          </cell>
        </row>
        <row r="653">
          <cell r="B653">
            <v>0</v>
          </cell>
          <cell r="C653">
            <v>0</v>
          </cell>
        </row>
        <row r="654">
          <cell r="B654">
            <v>0</v>
          </cell>
          <cell r="C654">
            <v>0</v>
          </cell>
        </row>
        <row r="655">
          <cell r="B655">
            <v>0</v>
          </cell>
          <cell r="C655">
            <v>0</v>
          </cell>
        </row>
        <row r="656">
          <cell r="B656">
            <v>0</v>
          </cell>
          <cell r="C656">
            <v>0</v>
          </cell>
        </row>
        <row r="658">
          <cell r="B658" t="str">
            <v>EQUIPO</v>
          </cell>
        </row>
        <row r="659">
          <cell r="B659" t="str">
            <v>HTA MENOR (5% de M. de O.)</v>
          </cell>
        </row>
        <row r="660">
          <cell r="A660">
            <v>0</v>
          </cell>
          <cell r="B660">
            <v>0</v>
          </cell>
          <cell r="C660">
            <v>0</v>
          </cell>
        </row>
        <row r="661">
          <cell r="A661">
            <v>0</v>
          </cell>
          <cell r="B661">
            <v>0</v>
          </cell>
          <cell r="C661">
            <v>0</v>
          </cell>
        </row>
        <row r="662">
          <cell r="A662">
            <v>0</v>
          </cell>
          <cell r="B662">
            <v>0</v>
          </cell>
          <cell r="C662">
            <v>0</v>
          </cell>
        </row>
        <row r="664">
          <cell r="B664" t="str">
            <v>MANO DE OBRA</v>
          </cell>
        </row>
        <row r="665">
          <cell r="B665">
            <v>0</v>
          </cell>
          <cell r="C665">
            <v>0</v>
          </cell>
        </row>
        <row r="666">
          <cell r="A666">
            <v>0</v>
          </cell>
          <cell r="B666">
            <v>0</v>
          </cell>
          <cell r="C666">
            <v>0</v>
          </cell>
        </row>
        <row r="667">
          <cell r="A667">
            <v>0</v>
          </cell>
          <cell r="B667">
            <v>0</v>
          </cell>
          <cell r="C667">
            <v>0</v>
          </cell>
        </row>
        <row r="668">
          <cell r="A668">
            <v>0</v>
          </cell>
          <cell r="B668">
            <v>0</v>
          </cell>
          <cell r="C668">
            <v>0</v>
          </cell>
        </row>
        <row r="670">
          <cell r="B670" t="str">
            <v>TRANSPORTE</v>
          </cell>
        </row>
        <row r="672">
          <cell r="A672">
            <v>0</v>
          </cell>
          <cell r="B672">
            <v>0</v>
          </cell>
          <cell r="C672">
            <v>0</v>
          </cell>
        </row>
        <row r="673">
          <cell r="A673">
            <v>0</v>
          </cell>
          <cell r="B673">
            <v>0</v>
          </cell>
          <cell r="C673">
            <v>0</v>
          </cell>
        </row>
        <row r="674">
          <cell r="A674">
            <v>0</v>
          </cell>
          <cell r="B674">
            <v>0</v>
          </cell>
          <cell r="C674">
            <v>0</v>
          </cell>
        </row>
        <row r="679">
          <cell r="A679" t="str">
            <v>CODIGO</v>
          </cell>
          <cell r="B679" t="str">
            <v>ITEM</v>
          </cell>
          <cell r="C679" t="str">
            <v>UNIDAD</v>
          </cell>
        </row>
        <row r="680">
          <cell r="D680">
            <v>0</v>
          </cell>
        </row>
        <row r="681">
          <cell r="B681" t="str">
            <v>CODIGO</v>
          </cell>
        </row>
        <row r="682">
          <cell r="A682" t="str">
            <v>CODIGO</v>
          </cell>
          <cell r="B682" t="str">
            <v>RECURSOS</v>
          </cell>
          <cell r="C682" t="str">
            <v>UNIDAD</v>
          </cell>
          <cell r="D682" t="str">
            <v>CANT.</v>
          </cell>
        </row>
        <row r="683">
          <cell r="B683" t="str">
            <v>MATERIALES</v>
          </cell>
        </row>
        <row r="684">
          <cell r="B684">
            <v>0</v>
          </cell>
          <cell r="C684">
            <v>0</v>
          </cell>
        </row>
        <row r="685">
          <cell r="B685">
            <v>0</v>
          </cell>
          <cell r="C685">
            <v>0</v>
          </cell>
        </row>
        <row r="686">
          <cell r="B686">
            <v>0</v>
          </cell>
          <cell r="C686">
            <v>0</v>
          </cell>
        </row>
        <row r="687">
          <cell r="B687">
            <v>0</v>
          </cell>
          <cell r="C687">
            <v>0</v>
          </cell>
        </row>
        <row r="689">
          <cell r="B689" t="str">
            <v>EQUIPO</v>
          </cell>
        </row>
        <row r="690">
          <cell r="B690" t="str">
            <v>HTA MENOR (5% de M. de O.)</v>
          </cell>
        </row>
        <row r="691">
          <cell r="A691">
            <v>0</v>
          </cell>
          <cell r="B691">
            <v>0</v>
          </cell>
          <cell r="C691">
            <v>0</v>
          </cell>
        </row>
        <row r="692">
          <cell r="A692">
            <v>0</v>
          </cell>
          <cell r="B692">
            <v>0</v>
          </cell>
          <cell r="C692">
            <v>0</v>
          </cell>
        </row>
        <row r="693">
          <cell r="A693">
            <v>0</v>
          </cell>
          <cell r="B693">
            <v>0</v>
          </cell>
          <cell r="C693">
            <v>0</v>
          </cell>
        </row>
        <row r="695">
          <cell r="B695" t="str">
            <v>MANO DE OBRA</v>
          </cell>
        </row>
        <row r="696">
          <cell r="B696">
            <v>0</v>
          </cell>
          <cell r="C696">
            <v>0</v>
          </cell>
        </row>
        <row r="697">
          <cell r="A697">
            <v>0</v>
          </cell>
          <cell r="B697">
            <v>0</v>
          </cell>
          <cell r="C697">
            <v>0</v>
          </cell>
        </row>
        <row r="698">
          <cell r="A698">
            <v>0</v>
          </cell>
          <cell r="B698">
            <v>0</v>
          </cell>
          <cell r="C698">
            <v>0</v>
          </cell>
        </row>
        <row r="699">
          <cell r="A699">
            <v>0</v>
          </cell>
          <cell r="B699">
            <v>0</v>
          </cell>
          <cell r="C699">
            <v>0</v>
          </cell>
        </row>
        <row r="701">
          <cell r="B701" t="str">
            <v>TRANSPORTE</v>
          </cell>
        </row>
        <row r="703">
          <cell r="A703">
            <v>0</v>
          </cell>
          <cell r="B703">
            <v>0</v>
          </cell>
          <cell r="C703">
            <v>0</v>
          </cell>
        </row>
        <row r="704">
          <cell r="A704">
            <v>0</v>
          </cell>
          <cell r="B704">
            <v>0</v>
          </cell>
          <cell r="C704">
            <v>0</v>
          </cell>
        </row>
        <row r="705">
          <cell r="A705">
            <v>0</v>
          </cell>
          <cell r="B705">
            <v>0</v>
          </cell>
          <cell r="C705">
            <v>0</v>
          </cell>
        </row>
        <row r="710">
          <cell r="A710" t="str">
            <v>CODIGO</v>
          </cell>
          <cell r="B710" t="str">
            <v>ITEM</v>
          </cell>
          <cell r="C710" t="str">
            <v>UNIDAD</v>
          </cell>
        </row>
        <row r="711">
          <cell r="D711">
            <v>0</v>
          </cell>
        </row>
        <row r="712">
          <cell r="B712" t="str">
            <v>CODIGO</v>
          </cell>
        </row>
        <row r="713">
          <cell r="A713" t="str">
            <v>CODIGO</v>
          </cell>
          <cell r="B713" t="str">
            <v>RECURSOS</v>
          </cell>
          <cell r="C713" t="str">
            <v>UNIDAD</v>
          </cell>
          <cell r="D713" t="str">
            <v>CANT.</v>
          </cell>
        </row>
        <row r="714">
          <cell r="B714" t="str">
            <v>MATERIALES</v>
          </cell>
        </row>
        <row r="715">
          <cell r="B715">
            <v>0</v>
          </cell>
          <cell r="C715">
            <v>0</v>
          </cell>
        </row>
        <row r="716">
          <cell r="B716">
            <v>0</v>
          </cell>
          <cell r="C716">
            <v>0</v>
          </cell>
        </row>
        <row r="717">
          <cell r="B717">
            <v>0</v>
          </cell>
          <cell r="C717">
            <v>0</v>
          </cell>
        </row>
        <row r="718">
          <cell r="B718">
            <v>0</v>
          </cell>
          <cell r="C718">
            <v>0</v>
          </cell>
        </row>
        <row r="720">
          <cell r="B720" t="str">
            <v>EQUIPO</v>
          </cell>
        </row>
        <row r="721">
          <cell r="B721" t="str">
            <v>HTA MENOR (5% de M. de O.)</v>
          </cell>
        </row>
        <row r="722">
          <cell r="A722">
            <v>0</v>
          </cell>
          <cell r="B722">
            <v>0</v>
          </cell>
          <cell r="C722">
            <v>0</v>
          </cell>
        </row>
        <row r="723">
          <cell r="A723">
            <v>0</v>
          </cell>
          <cell r="B723">
            <v>0</v>
          </cell>
          <cell r="C723">
            <v>0</v>
          </cell>
        </row>
        <row r="724">
          <cell r="A724">
            <v>0</v>
          </cell>
          <cell r="B724">
            <v>0</v>
          </cell>
          <cell r="C724">
            <v>0</v>
          </cell>
        </row>
        <row r="726">
          <cell r="B726" t="str">
            <v>MANO DE OBRA</v>
          </cell>
        </row>
        <row r="727">
          <cell r="B727">
            <v>0</v>
          </cell>
          <cell r="C727">
            <v>0</v>
          </cell>
        </row>
        <row r="728">
          <cell r="A728">
            <v>0</v>
          </cell>
          <cell r="B728">
            <v>0</v>
          </cell>
          <cell r="C728">
            <v>0</v>
          </cell>
        </row>
        <row r="729">
          <cell r="A729">
            <v>0</v>
          </cell>
          <cell r="B729">
            <v>0</v>
          </cell>
          <cell r="C729">
            <v>0</v>
          </cell>
        </row>
        <row r="730">
          <cell r="A730">
            <v>0</v>
          </cell>
          <cell r="B730">
            <v>0</v>
          </cell>
          <cell r="C730">
            <v>0</v>
          </cell>
        </row>
        <row r="732">
          <cell r="B732" t="str">
            <v>TRANSPORTE</v>
          </cell>
        </row>
        <row r="734">
          <cell r="A734">
            <v>0</v>
          </cell>
          <cell r="B734">
            <v>0</v>
          </cell>
          <cell r="C734">
            <v>0</v>
          </cell>
        </row>
        <row r="735">
          <cell r="A735">
            <v>0</v>
          </cell>
          <cell r="B735">
            <v>0</v>
          </cell>
          <cell r="C735">
            <v>0</v>
          </cell>
        </row>
        <row r="736">
          <cell r="A736">
            <v>0</v>
          </cell>
          <cell r="B736">
            <v>0</v>
          </cell>
          <cell r="C736">
            <v>0</v>
          </cell>
        </row>
        <row r="741">
          <cell r="A741" t="str">
            <v>CODIGO</v>
          </cell>
          <cell r="B741" t="str">
            <v>ITEM</v>
          </cell>
          <cell r="C741" t="str">
            <v>UNIDAD</v>
          </cell>
        </row>
        <row r="742">
          <cell r="D742">
            <v>0</v>
          </cell>
        </row>
        <row r="743">
          <cell r="B743" t="str">
            <v>CODIGO</v>
          </cell>
        </row>
        <row r="744">
          <cell r="A744" t="str">
            <v>CODIGO</v>
          </cell>
          <cell r="B744" t="str">
            <v>RECURSOS</v>
          </cell>
          <cell r="C744" t="str">
            <v>UNIDAD</v>
          </cell>
          <cell r="D744" t="str">
            <v>CANT.</v>
          </cell>
        </row>
        <row r="745">
          <cell r="B745" t="str">
            <v>MATERIALES</v>
          </cell>
        </row>
        <row r="746">
          <cell r="B746">
            <v>0</v>
          </cell>
          <cell r="C746">
            <v>0</v>
          </cell>
        </row>
        <row r="747">
          <cell r="B747">
            <v>0</v>
          </cell>
          <cell r="C747">
            <v>0</v>
          </cell>
        </row>
        <row r="748">
          <cell r="B748">
            <v>0</v>
          </cell>
          <cell r="C748">
            <v>0</v>
          </cell>
        </row>
        <row r="749">
          <cell r="B749">
            <v>0</v>
          </cell>
          <cell r="C749">
            <v>0</v>
          </cell>
        </row>
        <row r="751">
          <cell r="B751" t="str">
            <v>EQUIPO</v>
          </cell>
        </row>
        <row r="752">
          <cell r="B752" t="str">
            <v>HTA MENOR (5% de M. de O.)</v>
          </cell>
        </row>
        <row r="753">
          <cell r="A753">
            <v>0</v>
          </cell>
          <cell r="B753">
            <v>0</v>
          </cell>
          <cell r="C753">
            <v>0</v>
          </cell>
        </row>
        <row r="754">
          <cell r="A754">
            <v>0</v>
          </cell>
          <cell r="B754">
            <v>0</v>
          </cell>
          <cell r="C754">
            <v>0</v>
          </cell>
        </row>
        <row r="755">
          <cell r="A755">
            <v>0</v>
          </cell>
          <cell r="B755">
            <v>0</v>
          </cell>
          <cell r="C755">
            <v>0</v>
          </cell>
        </row>
        <row r="757">
          <cell r="B757" t="str">
            <v>MANO DE OBRA</v>
          </cell>
        </row>
        <row r="758">
          <cell r="B758">
            <v>0</v>
          </cell>
          <cell r="C758">
            <v>0</v>
          </cell>
        </row>
        <row r="759">
          <cell r="A759">
            <v>0</v>
          </cell>
          <cell r="B759">
            <v>0</v>
          </cell>
          <cell r="C759">
            <v>0</v>
          </cell>
        </row>
        <row r="760">
          <cell r="A760">
            <v>0</v>
          </cell>
          <cell r="B760">
            <v>0</v>
          </cell>
          <cell r="C760">
            <v>0</v>
          </cell>
        </row>
        <row r="761">
          <cell r="A761">
            <v>0</v>
          </cell>
          <cell r="B761">
            <v>0</v>
          </cell>
          <cell r="C761">
            <v>0</v>
          </cell>
        </row>
        <row r="763">
          <cell r="B763" t="str">
            <v>TRANSPORTE</v>
          </cell>
        </row>
        <row r="765">
          <cell r="A765">
            <v>0</v>
          </cell>
          <cell r="B765">
            <v>0</v>
          </cell>
          <cell r="C765">
            <v>0</v>
          </cell>
        </row>
        <row r="766">
          <cell r="A766">
            <v>0</v>
          </cell>
          <cell r="B766">
            <v>0</v>
          </cell>
          <cell r="C766">
            <v>0</v>
          </cell>
        </row>
        <row r="767">
          <cell r="A767">
            <v>0</v>
          </cell>
          <cell r="B767">
            <v>0</v>
          </cell>
          <cell r="C767">
            <v>0</v>
          </cell>
        </row>
        <row r="772">
          <cell r="A772" t="str">
            <v>CODIGO</v>
          </cell>
          <cell r="B772" t="str">
            <v>ITEM</v>
          </cell>
          <cell r="C772" t="str">
            <v>UNIDAD</v>
          </cell>
        </row>
        <row r="773">
          <cell r="D773">
            <v>0</v>
          </cell>
        </row>
        <row r="774">
          <cell r="B774" t="str">
            <v>CODIGO</v>
          </cell>
        </row>
        <row r="775">
          <cell r="A775" t="str">
            <v>CODIGO</v>
          </cell>
          <cell r="B775" t="str">
            <v>RECURSOS</v>
          </cell>
          <cell r="C775" t="str">
            <v>UNIDAD</v>
          </cell>
          <cell r="D775" t="str">
            <v>CANT.</v>
          </cell>
        </row>
        <row r="776">
          <cell r="B776" t="str">
            <v>MATERIALES</v>
          </cell>
        </row>
        <row r="777">
          <cell r="B777">
            <v>0</v>
          </cell>
          <cell r="C777">
            <v>0</v>
          </cell>
        </row>
        <row r="778">
          <cell r="B778">
            <v>0</v>
          </cell>
          <cell r="C778">
            <v>0</v>
          </cell>
        </row>
        <row r="779">
          <cell r="B779">
            <v>0</v>
          </cell>
          <cell r="C779">
            <v>0</v>
          </cell>
        </row>
        <row r="780">
          <cell r="B780">
            <v>0</v>
          </cell>
          <cell r="C780">
            <v>0</v>
          </cell>
        </row>
        <row r="782">
          <cell r="B782" t="str">
            <v>EQUIPO</v>
          </cell>
        </row>
        <row r="783">
          <cell r="B783" t="str">
            <v>HTA MENOR (5% de M. de O.)</v>
          </cell>
        </row>
        <row r="784">
          <cell r="A784">
            <v>0</v>
          </cell>
          <cell r="B784">
            <v>0</v>
          </cell>
          <cell r="C784">
            <v>0</v>
          </cell>
        </row>
        <row r="785">
          <cell r="A785">
            <v>0</v>
          </cell>
          <cell r="B785">
            <v>0</v>
          </cell>
          <cell r="C785">
            <v>0</v>
          </cell>
        </row>
        <row r="786">
          <cell r="A786">
            <v>0</v>
          </cell>
          <cell r="B786">
            <v>0</v>
          </cell>
          <cell r="C786">
            <v>0</v>
          </cell>
        </row>
        <row r="788">
          <cell r="B788" t="str">
            <v>MANO DE OBRA</v>
          </cell>
        </row>
        <row r="789">
          <cell r="B789">
            <v>0</v>
          </cell>
          <cell r="C789">
            <v>0</v>
          </cell>
        </row>
        <row r="790">
          <cell r="A790">
            <v>0</v>
          </cell>
          <cell r="B790">
            <v>0</v>
          </cell>
          <cell r="C790">
            <v>0</v>
          </cell>
        </row>
        <row r="791">
          <cell r="A791">
            <v>0</v>
          </cell>
          <cell r="B791">
            <v>0</v>
          </cell>
          <cell r="C791">
            <v>0</v>
          </cell>
        </row>
        <row r="792">
          <cell r="A792">
            <v>0</v>
          </cell>
          <cell r="B792">
            <v>0</v>
          </cell>
          <cell r="C792">
            <v>0</v>
          </cell>
        </row>
        <row r="794">
          <cell r="B794" t="str">
            <v>TRANSPORTE</v>
          </cell>
        </row>
        <row r="796">
          <cell r="A796">
            <v>0</v>
          </cell>
          <cell r="B796">
            <v>0</v>
          </cell>
          <cell r="C796">
            <v>0</v>
          </cell>
        </row>
        <row r="797">
          <cell r="A797">
            <v>0</v>
          </cell>
          <cell r="B797">
            <v>0</v>
          </cell>
          <cell r="C797">
            <v>0</v>
          </cell>
        </row>
        <row r="798">
          <cell r="A798">
            <v>0</v>
          </cell>
          <cell r="B798">
            <v>0</v>
          </cell>
          <cell r="C798">
            <v>0</v>
          </cell>
        </row>
        <row r="803">
          <cell r="A803" t="str">
            <v>CODIGO</v>
          </cell>
          <cell r="B803" t="str">
            <v>ITEM</v>
          </cell>
          <cell r="C803" t="str">
            <v>UNIDAD</v>
          </cell>
        </row>
        <row r="804">
          <cell r="D804">
            <v>0</v>
          </cell>
        </row>
        <row r="805">
          <cell r="B805" t="str">
            <v>CODIGO</v>
          </cell>
        </row>
        <row r="806">
          <cell r="A806" t="str">
            <v>CODIGO</v>
          </cell>
          <cell r="B806" t="str">
            <v>RECURSOS</v>
          </cell>
          <cell r="C806" t="str">
            <v>UNIDAD</v>
          </cell>
          <cell r="D806" t="str">
            <v>CANT.</v>
          </cell>
        </row>
        <row r="807">
          <cell r="B807" t="str">
            <v>MATERIALES</v>
          </cell>
        </row>
        <row r="808">
          <cell r="B808">
            <v>0</v>
          </cell>
          <cell r="C808">
            <v>0</v>
          </cell>
        </row>
        <row r="809">
          <cell r="B809">
            <v>0</v>
          </cell>
          <cell r="C809">
            <v>0</v>
          </cell>
        </row>
        <row r="810">
          <cell r="B810">
            <v>0</v>
          </cell>
          <cell r="C810">
            <v>0</v>
          </cell>
        </row>
        <row r="811">
          <cell r="B811">
            <v>0</v>
          </cell>
          <cell r="C811">
            <v>0</v>
          </cell>
        </row>
        <row r="813">
          <cell r="B813" t="str">
            <v>EQUIPO</v>
          </cell>
        </row>
        <row r="814">
          <cell r="B814" t="str">
            <v>HTA MENOR (5% de M. de O.)</v>
          </cell>
        </row>
        <row r="815">
          <cell r="A815">
            <v>0</v>
          </cell>
          <cell r="B815">
            <v>0</v>
          </cell>
          <cell r="C815">
            <v>0</v>
          </cell>
        </row>
        <row r="816">
          <cell r="A816">
            <v>0</v>
          </cell>
          <cell r="B816">
            <v>0</v>
          </cell>
          <cell r="C816">
            <v>0</v>
          </cell>
        </row>
        <row r="817">
          <cell r="A817">
            <v>0</v>
          </cell>
          <cell r="B817">
            <v>0</v>
          </cell>
          <cell r="C817">
            <v>0</v>
          </cell>
        </row>
        <row r="819">
          <cell r="B819" t="str">
            <v>MANO DE OBRA</v>
          </cell>
        </row>
        <row r="820">
          <cell r="B820">
            <v>0</v>
          </cell>
          <cell r="C820">
            <v>0</v>
          </cell>
        </row>
        <row r="821">
          <cell r="A821">
            <v>0</v>
          </cell>
          <cell r="B821">
            <v>0</v>
          </cell>
          <cell r="C821">
            <v>0</v>
          </cell>
        </row>
        <row r="822">
          <cell r="A822">
            <v>0</v>
          </cell>
          <cell r="B822">
            <v>0</v>
          </cell>
          <cell r="C822">
            <v>0</v>
          </cell>
        </row>
        <row r="823">
          <cell r="A823">
            <v>0</v>
          </cell>
          <cell r="B823">
            <v>0</v>
          </cell>
          <cell r="C823">
            <v>0</v>
          </cell>
        </row>
        <row r="825">
          <cell r="B825" t="str">
            <v>TRANSPORTE</v>
          </cell>
        </row>
        <row r="827">
          <cell r="A827">
            <v>0</v>
          </cell>
          <cell r="B827">
            <v>0</v>
          </cell>
          <cell r="C827">
            <v>0</v>
          </cell>
        </row>
        <row r="828">
          <cell r="A828">
            <v>0</v>
          </cell>
          <cell r="B828">
            <v>0</v>
          </cell>
          <cell r="C828">
            <v>0</v>
          </cell>
        </row>
        <row r="829">
          <cell r="A829">
            <v>0</v>
          </cell>
          <cell r="B829">
            <v>0</v>
          </cell>
          <cell r="C829">
            <v>0</v>
          </cell>
        </row>
        <row r="834">
          <cell r="A834" t="str">
            <v>CODIGO</v>
          </cell>
          <cell r="B834" t="str">
            <v>ITEM</v>
          </cell>
          <cell r="C834" t="str">
            <v>UNIDAD</v>
          </cell>
        </row>
        <row r="835">
          <cell r="D835">
            <v>0</v>
          </cell>
        </row>
        <row r="836">
          <cell r="B836" t="str">
            <v>CODIGO</v>
          </cell>
        </row>
        <row r="837">
          <cell r="A837" t="str">
            <v>CODIGO</v>
          </cell>
          <cell r="B837" t="str">
            <v>RECURSOS</v>
          </cell>
          <cell r="C837" t="str">
            <v>UNIDAD</v>
          </cell>
          <cell r="D837" t="str">
            <v>CANT.</v>
          </cell>
        </row>
        <row r="838">
          <cell r="B838" t="str">
            <v>MATERIALES</v>
          </cell>
        </row>
        <row r="839">
          <cell r="B839">
            <v>0</v>
          </cell>
          <cell r="C839">
            <v>0</v>
          </cell>
        </row>
        <row r="840">
          <cell r="B840">
            <v>0</v>
          </cell>
          <cell r="C840">
            <v>0</v>
          </cell>
        </row>
        <row r="841">
          <cell r="B841">
            <v>0</v>
          </cell>
          <cell r="C841">
            <v>0</v>
          </cell>
        </row>
        <row r="842">
          <cell r="B842">
            <v>0</v>
          </cell>
          <cell r="C842">
            <v>0</v>
          </cell>
        </row>
        <row r="844">
          <cell r="B844" t="str">
            <v>EQUIPO</v>
          </cell>
        </row>
        <row r="845">
          <cell r="B845" t="str">
            <v>HTA MENOR (5% de M. de O.)</v>
          </cell>
        </row>
        <row r="846">
          <cell r="A846">
            <v>0</v>
          </cell>
          <cell r="B846">
            <v>0</v>
          </cell>
          <cell r="C846">
            <v>0</v>
          </cell>
        </row>
        <row r="847">
          <cell r="A847">
            <v>0</v>
          </cell>
          <cell r="B847">
            <v>0</v>
          </cell>
          <cell r="C847">
            <v>0</v>
          </cell>
        </row>
        <row r="848">
          <cell r="A848">
            <v>0</v>
          </cell>
          <cell r="B848">
            <v>0</v>
          </cell>
          <cell r="C848">
            <v>0</v>
          </cell>
        </row>
        <row r="850">
          <cell r="B850" t="str">
            <v>MANO DE OBRA</v>
          </cell>
        </row>
        <row r="851">
          <cell r="B851">
            <v>0</v>
          </cell>
          <cell r="C851">
            <v>0</v>
          </cell>
        </row>
        <row r="852">
          <cell r="A852">
            <v>0</v>
          </cell>
          <cell r="B852">
            <v>0</v>
          </cell>
          <cell r="C852">
            <v>0</v>
          </cell>
        </row>
        <row r="853">
          <cell r="A853">
            <v>0</v>
          </cell>
          <cell r="B853">
            <v>0</v>
          </cell>
          <cell r="C853">
            <v>0</v>
          </cell>
        </row>
        <row r="854">
          <cell r="A854">
            <v>0</v>
          </cell>
          <cell r="B854">
            <v>0</v>
          </cell>
          <cell r="C854">
            <v>0</v>
          </cell>
        </row>
        <row r="856">
          <cell r="B856" t="str">
            <v>TRANSPORTE</v>
          </cell>
        </row>
        <row r="858">
          <cell r="A858">
            <v>0</v>
          </cell>
          <cell r="B858">
            <v>0</v>
          </cell>
          <cell r="C858">
            <v>0</v>
          </cell>
        </row>
        <row r="859">
          <cell r="A859">
            <v>0</v>
          </cell>
          <cell r="B859">
            <v>0</v>
          </cell>
          <cell r="C859">
            <v>0</v>
          </cell>
        </row>
        <row r="860">
          <cell r="A860">
            <v>0</v>
          </cell>
          <cell r="B860">
            <v>0</v>
          </cell>
          <cell r="C860">
            <v>0</v>
          </cell>
        </row>
        <row r="865">
          <cell r="A865" t="str">
            <v>CODIGO</v>
          </cell>
          <cell r="B865" t="str">
            <v>ITEM</v>
          </cell>
          <cell r="C865" t="str">
            <v>UNIDAD</v>
          </cell>
        </row>
        <row r="866">
          <cell r="D866">
            <v>0</v>
          </cell>
        </row>
        <row r="867">
          <cell r="B867" t="str">
            <v>CODIGO</v>
          </cell>
        </row>
        <row r="868">
          <cell r="A868" t="str">
            <v>CODIGO</v>
          </cell>
          <cell r="B868" t="str">
            <v>RECURSOS</v>
          </cell>
          <cell r="C868" t="str">
            <v>UNIDAD</v>
          </cell>
          <cell r="D868" t="str">
            <v>CANT.</v>
          </cell>
        </row>
        <row r="869">
          <cell r="B869" t="str">
            <v>MATERIALES</v>
          </cell>
        </row>
        <row r="870">
          <cell r="B870">
            <v>0</v>
          </cell>
          <cell r="C870">
            <v>0</v>
          </cell>
        </row>
        <row r="871">
          <cell r="B871">
            <v>0</v>
          </cell>
          <cell r="C871">
            <v>0</v>
          </cell>
        </row>
        <row r="872">
          <cell r="B872">
            <v>0</v>
          </cell>
          <cell r="C872">
            <v>0</v>
          </cell>
        </row>
        <row r="873">
          <cell r="B873">
            <v>0</v>
          </cell>
          <cell r="C873">
            <v>0</v>
          </cell>
        </row>
        <row r="875">
          <cell r="B875" t="str">
            <v>EQUIPO</v>
          </cell>
        </row>
        <row r="876">
          <cell r="B876" t="str">
            <v>HTA MENOR (5% de M. de O.)</v>
          </cell>
        </row>
        <row r="877">
          <cell r="A877">
            <v>0</v>
          </cell>
          <cell r="B877">
            <v>0</v>
          </cell>
          <cell r="C877">
            <v>0</v>
          </cell>
        </row>
        <row r="878">
          <cell r="A878">
            <v>0</v>
          </cell>
          <cell r="B878">
            <v>0</v>
          </cell>
          <cell r="C878">
            <v>0</v>
          </cell>
        </row>
        <row r="879">
          <cell r="A879">
            <v>0</v>
          </cell>
          <cell r="B879">
            <v>0</v>
          </cell>
          <cell r="C879">
            <v>0</v>
          </cell>
        </row>
        <row r="881">
          <cell r="B881" t="str">
            <v>MANO DE OBRA</v>
          </cell>
        </row>
        <row r="882">
          <cell r="B882">
            <v>0</v>
          </cell>
          <cell r="C882">
            <v>0</v>
          </cell>
        </row>
        <row r="883">
          <cell r="A883">
            <v>0</v>
          </cell>
          <cell r="B883">
            <v>0</v>
          </cell>
          <cell r="C883">
            <v>0</v>
          </cell>
        </row>
        <row r="884">
          <cell r="A884">
            <v>0</v>
          </cell>
          <cell r="B884">
            <v>0</v>
          </cell>
          <cell r="C884">
            <v>0</v>
          </cell>
        </row>
        <row r="885">
          <cell r="A885">
            <v>0</v>
          </cell>
          <cell r="B885">
            <v>0</v>
          </cell>
          <cell r="C885">
            <v>0</v>
          </cell>
        </row>
        <row r="887">
          <cell r="B887" t="str">
            <v>TRANSPORTE</v>
          </cell>
        </row>
        <row r="889">
          <cell r="A889">
            <v>0</v>
          </cell>
          <cell r="B889">
            <v>0</v>
          </cell>
          <cell r="C889">
            <v>0</v>
          </cell>
        </row>
        <row r="890">
          <cell r="A890">
            <v>0</v>
          </cell>
          <cell r="B890">
            <v>0</v>
          </cell>
          <cell r="C890">
            <v>0</v>
          </cell>
        </row>
        <row r="891">
          <cell r="A891">
            <v>0</v>
          </cell>
          <cell r="B891">
            <v>0</v>
          </cell>
          <cell r="C891">
            <v>0</v>
          </cell>
        </row>
        <row r="896">
          <cell r="A896" t="str">
            <v>CODIGO</v>
          </cell>
          <cell r="B896" t="str">
            <v>ITEM</v>
          </cell>
          <cell r="C896" t="str">
            <v>UNIDAD</v>
          </cell>
        </row>
        <row r="897">
          <cell r="D897">
            <v>0</v>
          </cell>
        </row>
        <row r="898">
          <cell r="B898" t="str">
            <v>CODIGO</v>
          </cell>
        </row>
        <row r="899">
          <cell r="A899" t="str">
            <v>CODIGO</v>
          </cell>
          <cell r="B899" t="str">
            <v>RECURSOS</v>
          </cell>
          <cell r="C899" t="str">
            <v>UNIDAD</v>
          </cell>
          <cell r="D899" t="str">
            <v>CANT.</v>
          </cell>
        </row>
        <row r="900">
          <cell r="B900" t="str">
            <v>MATERIALES</v>
          </cell>
        </row>
        <row r="901">
          <cell r="B901">
            <v>0</v>
          </cell>
          <cell r="C901">
            <v>0</v>
          </cell>
        </row>
        <row r="902">
          <cell r="B902">
            <v>0</v>
          </cell>
          <cell r="C902">
            <v>0</v>
          </cell>
        </row>
        <row r="903">
          <cell r="B903">
            <v>0</v>
          </cell>
          <cell r="C903">
            <v>0</v>
          </cell>
        </row>
        <row r="904">
          <cell r="B904">
            <v>0</v>
          </cell>
          <cell r="C904">
            <v>0</v>
          </cell>
        </row>
        <row r="906">
          <cell r="B906" t="str">
            <v>EQUIPO</v>
          </cell>
        </row>
        <row r="907">
          <cell r="B907" t="str">
            <v>HTA MENOR (5% de M. de O.)</v>
          </cell>
        </row>
        <row r="908">
          <cell r="A908">
            <v>0</v>
          </cell>
          <cell r="B908">
            <v>0</v>
          </cell>
          <cell r="C908">
            <v>0</v>
          </cell>
        </row>
        <row r="909">
          <cell r="A909">
            <v>0</v>
          </cell>
          <cell r="B909">
            <v>0</v>
          </cell>
          <cell r="C909">
            <v>0</v>
          </cell>
        </row>
        <row r="910">
          <cell r="A910">
            <v>0</v>
          </cell>
          <cell r="B910">
            <v>0</v>
          </cell>
          <cell r="C910">
            <v>0</v>
          </cell>
        </row>
        <row r="912">
          <cell r="B912" t="str">
            <v>MANO DE OBRA</v>
          </cell>
        </row>
        <row r="913">
          <cell r="B913">
            <v>0</v>
          </cell>
          <cell r="C913">
            <v>0</v>
          </cell>
        </row>
        <row r="914">
          <cell r="A914">
            <v>0</v>
          </cell>
          <cell r="B914">
            <v>0</v>
          </cell>
          <cell r="C914">
            <v>0</v>
          </cell>
        </row>
        <row r="915">
          <cell r="A915">
            <v>0</v>
          </cell>
          <cell r="B915">
            <v>0</v>
          </cell>
          <cell r="C915">
            <v>0</v>
          </cell>
        </row>
        <row r="916">
          <cell r="A916">
            <v>0</v>
          </cell>
          <cell r="B916">
            <v>0</v>
          </cell>
          <cell r="C916">
            <v>0</v>
          </cell>
        </row>
        <row r="918">
          <cell r="B918" t="str">
            <v>TRANSPORTE</v>
          </cell>
        </row>
        <row r="920">
          <cell r="A920">
            <v>0</v>
          </cell>
          <cell r="B920">
            <v>0</v>
          </cell>
          <cell r="C920">
            <v>0</v>
          </cell>
        </row>
        <row r="921">
          <cell r="A921">
            <v>0</v>
          </cell>
          <cell r="B921">
            <v>0</v>
          </cell>
          <cell r="C921">
            <v>0</v>
          </cell>
        </row>
        <row r="922">
          <cell r="A922">
            <v>0</v>
          </cell>
          <cell r="B922">
            <v>0</v>
          </cell>
          <cell r="C922">
            <v>0</v>
          </cell>
        </row>
        <row r="927">
          <cell r="A927" t="str">
            <v>CODIGO</v>
          </cell>
          <cell r="B927" t="str">
            <v>ITEM</v>
          </cell>
          <cell r="C927" t="str">
            <v>UNIDAD</v>
          </cell>
        </row>
        <row r="928">
          <cell r="D928">
            <v>0</v>
          </cell>
        </row>
        <row r="929">
          <cell r="B929" t="str">
            <v>CODIGO</v>
          </cell>
        </row>
        <row r="930">
          <cell r="A930" t="str">
            <v>CODIGO</v>
          </cell>
          <cell r="B930" t="str">
            <v>RECURSOS</v>
          </cell>
          <cell r="C930" t="str">
            <v>UNIDAD</v>
          </cell>
          <cell r="D930" t="str">
            <v>CANT.</v>
          </cell>
        </row>
        <row r="931">
          <cell r="B931" t="str">
            <v>MATERIALES</v>
          </cell>
        </row>
        <row r="932">
          <cell r="B932">
            <v>0</v>
          </cell>
          <cell r="C932">
            <v>0</v>
          </cell>
        </row>
        <row r="933">
          <cell r="B933">
            <v>0</v>
          </cell>
          <cell r="C933">
            <v>0</v>
          </cell>
        </row>
        <row r="934">
          <cell r="B934">
            <v>0</v>
          </cell>
          <cell r="C934">
            <v>0</v>
          </cell>
        </row>
        <row r="935">
          <cell r="B935">
            <v>0</v>
          </cell>
          <cell r="C935">
            <v>0</v>
          </cell>
        </row>
        <row r="937">
          <cell r="B937" t="str">
            <v>EQUIPO</v>
          </cell>
        </row>
        <row r="938">
          <cell r="B938" t="str">
            <v>HTA MENOR (5% de M. de O.)</v>
          </cell>
        </row>
        <row r="939">
          <cell r="A939">
            <v>0</v>
          </cell>
          <cell r="B939">
            <v>0</v>
          </cell>
          <cell r="C939">
            <v>0</v>
          </cell>
        </row>
        <row r="940">
          <cell r="A940">
            <v>0</v>
          </cell>
          <cell r="B940">
            <v>0</v>
          </cell>
          <cell r="C940">
            <v>0</v>
          </cell>
        </row>
        <row r="941">
          <cell r="A941">
            <v>0</v>
          </cell>
          <cell r="B941">
            <v>0</v>
          </cell>
          <cell r="C941">
            <v>0</v>
          </cell>
        </row>
        <row r="943">
          <cell r="B943" t="str">
            <v>MANO DE OBRA</v>
          </cell>
        </row>
        <row r="944">
          <cell r="B944">
            <v>0</v>
          </cell>
          <cell r="C944">
            <v>0</v>
          </cell>
        </row>
        <row r="945">
          <cell r="A945">
            <v>0</v>
          </cell>
          <cell r="B945">
            <v>0</v>
          </cell>
          <cell r="C945">
            <v>0</v>
          </cell>
        </row>
        <row r="946">
          <cell r="A946">
            <v>0</v>
          </cell>
          <cell r="B946">
            <v>0</v>
          </cell>
          <cell r="C946">
            <v>0</v>
          </cell>
        </row>
        <row r="947">
          <cell r="A947">
            <v>0</v>
          </cell>
          <cell r="B947">
            <v>0</v>
          </cell>
          <cell r="C947">
            <v>0</v>
          </cell>
        </row>
        <row r="949">
          <cell r="B949" t="str">
            <v>TRANSPORTE</v>
          </cell>
        </row>
        <row r="951">
          <cell r="A951">
            <v>0</v>
          </cell>
          <cell r="B951">
            <v>0</v>
          </cell>
          <cell r="C951">
            <v>0</v>
          </cell>
        </row>
        <row r="952">
          <cell r="A952">
            <v>0</v>
          </cell>
          <cell r="B952">
            <v>0</v>
          </cell>
          <cell r="C952">
            <v>0</v>
          </cell>
        </row>
        <row r="953">
          <cell r="A953">
            <v>0</v>
          </cell>
          <cell r="B953">
            <v>0</v>
          </cell>
          <cell r="C953">
            <v>0</v>
          </cell>
        </row>
        <row r="959">
          <cell r="A959" t="str">
            <v>CODIGO</v>
          </cell>
          <cell r="B959" t="str">
            <v>ITEM</v>
          </cell>
          <cell r="C959" t="str">
            <v>UNIDAD</v>
          </cell>
        </row>
        <row r="960">
          <cell r="D960">
            <v>0</v>
          </cell>
        </row>
        <row r="961">
          <cell r="B961" t="str">
            <v>CODIGO</v>
          </cell>
        </row>
        <row r="962">
          <cell r="A962" t="str">
            <v>CODIGO</v>
          </cell>
          <cell r="B962" t="str">
            <v>RECURSOS</v>
          </cell>
          <cell r="C962" t="str">
            <v>UNIDAD</v>
          </cell>
          <cell r="D962" t="str">
            <v>CANT.</v>
          </cell>
        </row>
        <row r="963">
          <cell r="B963" t="str">
            <v>MATERIALES</v>
          </cell>
        </row>
        <row r="964">
          <cell r="B964">
            <v>0</v>
          </cell>
          <cell r="C964">
            <v>0</v>
          </cell>
        </row>
        <row r="965">
          <cell r="B965">
            <v>0</v>
          </cell>
          <cell r="C965">
            <v>0</v>
          </cell>
        </row>
        <row r="966">
          <cell r="B966">
            <v>0</v>
          </cell>
          <cell r="C966">
            <v>0</v>
          </cell>
        </row>
        <row r="967">
          <cell r="B967">
            <v>0</v>
          </cell>
          <cell r="C967">
            <v>0</v>
          </cell>
        </row>
        <row r="969">
          <cell r="B969" t="str">
            <v>EQUIPO</v>
          </cell>
        </row>
        <row r="970">
          <cell r="B970" t="str">
            <v>HTA MENOR (5% de M. de O.)</v>
          </cell>
        </row>
        <row r="971">
          <cell r="A971">
            <v>0</v>
          </cell>
          <cell r="B971">
            <v>0</v>
          </cell>
          <cell r="C971">
            <v>0</v>
          </cell>
        </row>
        <row r="972">
          <cell r="A972">
            <v>0</v>
          </cell>
          <cell r="B972">
            <v>0</v>
          </cell>
          <cell r="C972">
            <v>0</v>
          </cell>
        </row>
        <row r="973">
          <cell r="A973">
            <v>0</v>
          </cell>
          <cell r="B973">
            <v>0</v>
          </cell>
          <cell r="C973">
            <v>0</v>
          </cell>
        </row>
        <row r="975">
          <cell r="B975" t="str">
            <v>MANO DE OBRA</v>
          </cell>
        </row>
        <row r="976">
          <cell r="B976">
            <v>0</v>
          </cell>
          <cell r="C976">
            <v>0</v>
          </cell>
        </row>
        <row r="977">
          <cell r="A977">
            <v>0</v>
          </cell>
          <cell r="B977">
            <v>0</v>
          </cell>
          <cell r="C977">
            <v>0</v>
          </cell>
        </row>
        <row r="978">
          <cell r="A978">
            <v>0</v>
          </cell>
          <cell r="B978">
            <v>0</v>
          </cell>
          <cell r="C978">
            <v>0</v>
          </cell>
        </row>
        <row r="979">
          <cell r="A979">
            <v>0</v>
          </cell>
          <cell r="B979">
            <v>0</v>
          </cell>
          <cell r="C979">
            <v>0</v>
          </cell>
        </row>
        <row r="981">
          <cell r="B981" t="str">
            <v>TRANSPORTE</v>
          </cell>
        </row>
        <row r="983">
          <cell r="A983">
            <v>0</v>
          </cell>
          <cell r="B983">
            <v>0</v>
          </cell>
          <cell r="C983">
            <v>0</v>
          </cell>
        </row>
        <row r="984">
          <cell r="A984">
            <v>0</v>
          </cell>
          <cell r="B984">
            <v>0</v>
          </cell>
          <cell r="C984">
            <v>0</v>
          </cell>
        </row>
        <row r="985">
          <cell r="A985">
            <v>0</v>
          </cell>
          <cell r="B985">
            <v>0</v>
          </cell>
          <cell r="C985">
            <v>0</v>
          </cell>
        </row>
        <row r="990">
          <cell r="A990" t="str">
            <v>CODIGO</v>
          </cell>
          <cell r="B990" t="str">
            <v>ITEM</v>
          </cell>
          <cell r="C990" t="str">
            <v>UNIDAD</v>
          </cell>
        </row>
        <row r="991">
          <cell r="D991">
            <v>0</v>
          </cell>
        </row>
        <row r="992">
          <cell r="B992" t="str">
            <v>CODIGO</v>
          </cell>
        </row>
        <row r="993">
          <cell r="A993" t="str">
            <v>CODIGO</v>
          </cell>
          <cell r="B993" t="str">
            <v>RECURSOS</v>
          </cell>
          <cell r="C993" t="str">
            <v>UNIDAD</v>
          </cell>
          <cell r="D993" t="str">
            <v>CANT.</v>
          </cell>
        </row>
        <row r="994">
          <cell r="B994" t="str">
            <v>MATERIALES</v>
          </cell>
        </row>
        <row r="995">
          <cell r="B995">
            <v>0</v>
          </cell>
          <cell r="C995">
            <v>0</v>
          </cell>
        </row>
        <row r="996">
          <cell r="B996">
            <v>0</v>
          </cell>
          <cell r="C996">
            <v>0</v>
          </cell>
        </row>
        <row r="997">
          <cell r="B997">
            <v>0</v>
          </cell>
          <cell r="C997">
            <v>0</v>
          </cell>
        </row>
        <row r="998">
          <cell r="B998">
            <v>0</v>
          </cell>
          <cell r="C998">
            <v>0</v>
          </cell>
        </row>
        <row r="1000">
          <cell r="B1000" t="str">
            <v>EQUIPO</v>
          </cell>
        </row>
        <row r="1001">
          <cell r="B1001" t="str">
            <v>HTA MENOR (5% de M. de O.)</v>
          </cell>
        </row>
        <row r="1002">
          <cell r="A1002">
            <v>0</v>
          </cell>
          <cell r="B1002">
            <v>0</v>
          </cell>
          <cell r="C1002">
            <v>0</v>
          </cell>
        </row>
        <row r="1003">
          <cell r="A1003">
            <v>0</v>
          </cell>
          <cell r="B1003">
            <v>0</v>
          </cell>
          <cell r="C1003">
            <v>0</v>
          </cell>
        </row>
        <row r="1004">
          <cell r="A1004">
            <v>0</v>
          </cell>
          <cell r="B1004">
            <v>0</v>
          </cell>
          <cell r="C1004">
            <v>0</v>
          </cell>
        </row>
        <row r="1006">
          <cell r="B1006" t="str">
            <v>MANO DE OBRA</v>
          </cell>
        </row>
        <row r="1007">
          <cell r="B1007">
            <v>0</v>
          </cell>
          <cell r="C1007">
            <v>0</v>
          </cell>
        </row>
        <row r="1008">
          <cell r="A1008">
            <v>0</v>
          </cell>
          <cell r="B1008">
            <v>0</v>
          </cell>
          <cell r="C1008">
            <v>0</v>
          </cell>
        </row>
        <row r="1009">
          <cell r="A1009">
            <v>0</v>
          </cell>
          <cell r="B1009">
            <v>0</v>
          </cell>
          <cell r="C1009">
            <v>0</v>
          </cell>
        </row>
        <row r="1010">
          <cell r="A1010">
            <v>0</v>
          </cell>
          <cell r="B1010">
            <v>0</v>
          </cell>
          <cell r="C1010">
            <v>0</v>
          </cell>
        </row>
        <row r="1012">
          <cell r="B1012" t="str">
            <v>TRANSPORTE</v>
          </cell>
        </row>
        <row r="1014">
          <cell r="A1014">
            <v>0</v>
          </cell>
          <cell r="B1014">
            <v>0</v>
          </cell>
          <cell r="C1014">
            <v>0</v>
          </cell>
        </row>
        <row r="1015">
          <cell r="A1015">
            <v>0</v>
          </cell>
          <cell r="B1015">
            <v>0</v>
          </cell>
          <cell r="C1015">
            <v>0</v>
          </cell>
        </row>
        <row r="1016">
          <cell r="A1016">
            <v>0</v>
          </cell>
          <cell r="B1016">
            <v>0</v>
          </cell>
          <cell r="C1016">
            <v>0</v>
          </cell>
        </row>
        <row r="1021">
          <cell r="A1021" t="str">
            <v>CODIGO</v>
          </cell>
          <cell r="B1021" t="str">
            <v>ITEM</v>
          </cell>
          <cell r="C1021" t="str">
            <v>UNIDAD</v>
          </cell>
        </row>
        <row r="1022">
          <cell r="D1022">
            <v>0</v>
          </cell>
        </row>
        <row r="1023">
          <cell r="B1023" t="str">
            <v>CODIGO</v>
          </cell>
        </row>
        <row r="1024">
          <cell r="A1024" t="str">
            <v>CODIGO</v>
          </cell>
          <cell r="B1024" t="str">
            <v>RECURSOS</v>
          </cell>
          <cell r="C1024" t="str">
            <v>UNIDAD</v>
          </cell>
          <cell r="D1024" t="str">
            <v>CANT.</v>
          </cell>
        </row>
        <row r="1025">
          <cell r="B1025" t="str">
            <v>MATERIALES</v>
          </cell>
        </row>
        <row r="1026">
          <cell r="B1026">
            <v>0</v>
          </cell>
          <cell r="C1026">
            <v>0</v>
          </cell>
        </row>
        <row r="1027">
          <cell r="B1027">
            <v>0</v>
          </cell>
          <cell r="C1027">
            <v>0</v>
          </cell>
        </row>
        <row r="1028">
          <cell r="B1028">
            <v>0</v>
          </cell>
          <cell r="C1028">
            <v>0</v>
          </cell>
        </row>
        <row r="1029">
          <cell r="B1029">
            <v>0</v>
          </cell>
          <cell r="C1029">
            <v>0</v>
          </cell>
        </row>
        <row r="1031">
          <cell r="B1031" t="str">
            <v>EQUIPO</v>
          </cell>
        </row>
        <row r="1032">
          <cell r="B1032" t="str">
            <v>HTA MENOR (5% de M. de O.)</v>
          </cell>
        </row>
        <row r="1033">
          <cell r="A1033">
            <v>0</v>
          </cell>
          <cell r="B1033">
            <v>0</v>
          </cell>
          <cell r="C1033">
            <v>0</v>
          </cell>
        </row>
        <row r="1034">
          <cell r="A1034">
            <v>0</v>
          </cell>
          <cell r="B1034">
            <v>0</v>
          </cell>
          <cell r="C1034">
            <v>0</v>
          </cell>
        </row>
        <row r="1035">
          <cell r="A1035">
            <v>0</v>
          </cell>
          <cell r="B1035">
            <v>0</v>
          </cell>
          <cell r="C1035">
            <v>0</v>
          </cell>
        </row>
        <row r="1037">
          <cell r="B1037" t="str">
            <v>MANO DE OBRA</v>
          </cell>
        </row>
        <row r="1038">
          <cell r="B1038">
            <v>0</v>
          </cell>
          <cell r="C1038">
            <v>0</v>
          </cell>
        </row>
        <row r="1039">
          <cell r="A1039">
            <v>0</v>
          </cell>
          <cell r="B1039">
            <v>0</v>
          </cell>
          <cell r="C1039">
            <v>0</v>
          </cell>
        </row>
        <row r="1040">
          <cell r="A1040">
            <v>0</v>
          </cell>
          <cell r="B1040">
            <v>0</v>
          </cell>
          <cell r="C1040">
            <v>0</v>
          </cell>
        </row>
        <row r="1041">
          <cell r="A1041">
            <v>0</v>
          </cell>
          <cell r="B1041">
            <v>0</v>
          </cell>
          <cell r="C1041">
            <v>0</v>
          </cell>
        </row>
        <row r="1043">
          <cell r="B1043" t="str">
            <v>TRANSPORTE</v>
          </cell>
        </row>
        <row r="1045">
          <cell r="A1045">
            <v>0</v>
          </cell>
          <cell r="B1045">
            <v>0</v>
          </cell>
          <cell r="C1045">
            <v>0</v>
          </cell>
        </row>
        <row r="1046">
          <cell r="A1046">
            <v>0</v>
          </cell>
          <cell r="B1046">
            <v>0</v>
          </cell>
          <cell r="C1046">
            <v>0</v>
          </cell>
        </row>
        <row r="1047">
          <cell r="A1047">
            <v>0</v>
          </cell>
          <cell r="B1047">
            <v>0</v>
          </cell>
          <cell r="C1047">
            <v>0</v>
          </cell>
        </row>
        <row r="1052">
          <cell r="A1052" t="str">
            <v>CODIGO</v>
          </cell>
          <cell r="B1052" t="str">
            <v>ITEM</v>
          </cell>
          <cell r="C1052" t="str">
            <v>UNIDAD</v>
          </cell>
        </row>
        <row r="1053">
          <cell r="D1053">
            <v>0</v>
          </cell>
        </row>
        <row r="1054">
          <cell r="B1054" t="str">
            <v>CODIGO</v>
          </cell>
        </row>
        <row r="1055">
          <cell r="A1055" t="str">
            <v>CODIGO</v>
          </cell>
          <cell r="B1055" t="str">
            <v>RECURSOS</v>
          </cell>
          <cell r="C1055" t="str">
            <v>UNIDAD</v>
          </cell>
          <cell r="D1055" t="str">
            <v>CANT.</v>
          </cell>
        </row>
        <row r="1056">
          <cell r="B1056" t="str">
            <v>MATERIALES</v>
          </cell>
        </row>
        <row r="1057">
          <cell r="B1057">
            <v>0</v>
          </cell>
          <cell r="C1057">
            <v>0</v>
          </cell>
        </row>
        <row r="1058">
          <cell r="B1058">
            <v>0</v>
          </cell>
          <cell r="C1058">
            <v>0</v>
          </cell>
        </row>
        <row r="1059">
          <cell r="B1059">
            <v>0</v>
          </cell>
          <cell r="C1059">
            <v>0</v>
          </cell>
        </row>
        <row r="1060">
          <cell r="B1060">
            <v>0</v>
          </cell>
          <cell r="C1060">
            <v>0</v>
          </cell>
        </row>
        <row r="1062">
          <cell r="B1062" t="str">
            <v>EQUIPO</v>
          </cell>
        </row>
        <row r="1063">
          <cell r="B1063" t="str">
            <v>HTA MENOR (5% de M. de O.)</v>
          </cell>
        </row>
        <row r="1064">
          <cell r="A1064">
            <v>0</v>
          </cell>
          <cell r="B1064">
            <v>0</v>
          </cell>
          <cell r="C1064">
            <v>0</v>
          </cell>
        </row>
        <row r="1065">
          <cell r="A1065">
            <v>0</v>
          </cell>
          <cell r="B1065">
            <v>0</v>
          </cell>
          <cell r="C1065">
            <v>0</v>
          </cell>
        </row>
        <row r="1066">
          <cell r="A1066">
            <v>0</v>
          </cell>
          <cell r="B1066">
            <v>0</v>
          </cell>
          <cell r="C1066">
            <v>0</v>
          </cell>
        </row>
        <row r="1068">
          <cell r="B1068" t="str">
            <v>MANO DE OBRA</v>
          </cell>
        </row>
        <row r="1069">
          <cell r="B1069">
            <v>0</v>
          </cell>
          <cell r="C1069">
            <v>0</v>
          </cell>
        </row>
        <row r="1070">
          <cell r="A1070">
            <v>0</v>
          </cell>
          <cell r="B1070">
            <v>0</v>
          </cell>
          <cell r="C1070">
            <v>0</v>
          </cell>
        </row>
        <row r="1071">
          <cell r="A1071">
            <v>0</v>
          </cell>
          <cell r="B1071">
            <v>0</v>
          </cell>
          <cell r="C1071">
            <v>0</v>
          </cell>
        </row>
        <row r="1072">
          <cell r="A1072">
            <v>0</v>
          </cell>
          <cell r="B1072">
            <v>0</v>
          </cell>
          <cell r="C1072">
            <v>0</v>
          </cell>
        </row>
        <row r="1074">
          <cell r="B1074" t="str">
            <v>TRANSPORTE</v>
          </cell>
        </row>
        <row r="1076">
          <cell r="A1076">
            <v>0</v>
          </cell>
          <cell r="B1076">
            <v>0</v>
          </cell>
          <cell r="C1076">
            <v>0</v>
          </cell>
        </row>
        <row r="1077">
          <cell r="A1077">
            <v>0</v>
          </cell>
          <cell r="B1077">
            <v>0</v>
          </cell>
          <cell r="C1077">
            <v>0</v>
          </cell>
        </row>
        <row r="1078">
          <cell r="A1078">
            <v>0</v>
          </cell>
          <cell r="B1078">
            <v>0</v>
          </cell>
          <cell r="C1078">
            <v>0</v>
          </cell>
        </row>
        <row r="1083">
          <cell r="A1083" t="str">
            <v>CODIGO</v>
          </cell>
          <cell r="B1083" t="str">
            <v>ITEM</v>
          </cell>
          <cell r="C1083" t="str">
            <v>UNIDAD</v>
          </cell>
        </row>
        <row r="1084">
          <cell r="D1084">
            <v>0</v>
          </cell>
        </row>
        <row r="1085">
          <cell r="B1085" t="str">
            <v>CODIGO</v>
          </cell>
        </row>
        <row r="1086">
          <cell r="A1086" t="str">
            <v>CODIGO</v>
          </cell>
          <cell r="B1086" t="str">
            <v>RECURSOS</v>
          </cell>
          <cell r="C1086" t="str">
            <v>UNIDAD</v>
          </cell>
          <cell r="D1086" t="str">
            <v>CANT.</v>
          </cell>
        </row>
        <row r="1087">
          <cell r="B1087" t="str">
            <v>MATERIALES</v>
          </cell>
        </row>
        <row r="1088">
          <cell r="B1088">
            <v>0</v>
          </cell>
          <cell r="C1088">
            <v>0</v>
          </cell>
        </row>
        <row r="1089">
          <cell r="B1089">
            <v>0</v>
          </cell>
          <cell r="C1089">
            <v>0</v>
          </cell>
        </row>
        <row r="1090">
          <cell r="B1090">
            <v>0</v>
          </cell>
          <cell r="C1090">
            <v>0</v>
          </cell>
        </row>
        <row r="1091">
          <cell r="B1091">
            <v>0</v>
          </cell>
          <cell r="C1091">
            <v>0</v>
          </cell>
        </row>
        <row r="1093">
          <cell r="B1093" t="str">
            <v>EQUIPO</v>
          </cell>
        </row>
        <row r="1094">
          <cell r="B1094" t="str">
            <v>HTA MENOR (5% de M. de O.)</v>
          </cell>
        </row>
        <row r="1095">
          <cell r="A1095">
            <v>0</v>
          </cell>
          <cell r="B1095">
            <v>0</v>
          </cell>
          <cell r="C1095">
            <v>0</v>
          </cell>
        </row>
        <row r="1096">
          <cell r="A1096">
            <v>0</v>
          </cell>
          <cell r="B1096">
            <v>0</v>
          </cell>
          <cell r="C1096">
            <v>0</v>
          </cell>
        </row>
        <row r="1097">
          <cell r="A1097">
            <v>0</v>
          </cell>
          <cell r="B1097">
            <v>0</v>
          </cell>
          <cell r="C1097">
            <v>0</v>
          </cell>
        </row>
        <row r="1099">
          <cell r="B1099" t="str">
            <v>MANO DE OBRA</v>
          </cell>
        </row>
        <row r="1100">
          <cell r="B1100">
            <v>0</v>
          </cell>
          <cell r="C1100">
            <v>0</v>
          </cell>
        </row>
        <row r="1101">
          <cell r="A1101">
            <v>0</v>
          </cell>
          <cell r="B1101">
            <v>0</v>
          </cell>
          <cell r="C1101">
            <v>0</v>
          </cell>
        </row>
        <row r="1102">
          <cell r="A1102">
            <v>0</v>
          </cell>
          <cell r="B1102">
            <v>0</v>
          </cell>
          <cell r="C1102">
            <v>0</v>
          </cell>
        </row>
        <row r="1103">
          <cell r="A1103">
            <v>0</v>
          </cell>
          <cell r="B1103">
            <v>0</v>
          </cell>
          <cell r="C1103">
            <v>0</v>
          </cell>
        </row>
        <row r="1105">
          <cell r="B1105" t="str">
            <v>TRANSPORTE</v>
          </cell>
        </row>
        <row r="1107">
          <cell r="A1107">
            <v>0</v>
          </cell>
          <cell r="B1107">
            <v>0</v>
          </cell>
          <cell r="C1107">
            <v>0</v>
          </cell>
        </row>
        <row r="1108">
          <cell r="A1108">
            <v>0</v>
          </cell>
          <cell r="B1108">
            <v>0</v>
          </cell>
          <cell r="C1108">
            <v>0</v>
          </cell>
        </row>
        <row r="1109">
          <cell r="A1109">
            <v>0</v>
          </cell>
          <cell r="B1109">
            <v>0</v>
          </cell>
          <cell r="C1109">
            <v>0</v>
          </cell>
        </row>
        <row r="1114">
          <cell r="A1114" t="str">
            <v>CODIGO</v>
          </cell>
          <cell r="B1114" t="str">
            <v>ITEM</v>
          </cell>
          <cell r="C1114" t="str">
            <v>UNIDAD</v>
          </cell>
        </row>
        <row r="1115">
          <cell r="D1115">
            <v>0</v>
          </cell>
        </row>
        <row r="1116">
          <cell r="B1116" t="str">
            <v>CODIGO</v>
          </cell>
        </row>
        <row r="1117">
          <cell r="A1117" t="str">
            <v>CODIGO</v>
          </cell>
          <cell r="B1117" t="str">
            <v>RECURSOS</v>
          </cell>
          <cell r="C1117" t="str">
            <v>UNIDAD</v>
          </cell>
          <cell r="D1117" t="str">
            <v>CANT.</v>
          </cell>
        </row>
        <row r="1118">
          <cell r="B1118" t="str">
            <v>MATERIALES</v>
          </cell>
        </row>
        <row r="1119">
          <cell r="B1119">
            <v>0</v>
          </cell>
          <cell r="C1119">
            <v>0</v>
          </cell>
        </row>
        <row r="1120">
          <cell r="B1120">
            <v>0</v>
          </cell>
          <cell r="C1120">
            <v>0</v>
          </cell>
        </row>
        <row r="1121">
          <cell r="B1121">
            <v>0</v>
          </cell>
          <cell r="C1121">
            <v>0</v>
          </cell>
        </row>
        <row r="1122">
          <cell r="B1122">
            <v>0</v>
          </cell>
          <cell r="C1122">
            <v>0</v>
          </cell>
        </row>
        <row r="1124">
          <cell r="B1124" t="str">
            <v>EQUIPO</v>
          </cell>
        </row>
        <row r="1125">
          <cell r="B1125" t="str">
            <v>HTA MENOR (5% de M. de O.)</v>
          </cell>
        </row>
        <row r="1126">
          <cell r="A1126">
            <v>0</v>
          </cell>
          <cell r="B1126">
            <v>0</v>
          </cell>
          <cell r="C1126">
            <v>0</v>
          </cell>
        </row>
        <row r="1127">
          <cell r="A1127">
            <v>0</v>
          </cell>
          <cell r="B1127">
            <v>0</v>
          </cell>
          <cell r="C1127">
            <v>0</v>
          </cell>
        </row>
        <row r="1128">
          <cell r="A1128">
            <v>0</v>
          </cell>
          <cell r="B1128">
            <v>0</v>
          </cell>
          <cell r="C1128">
            <v>0</v>
          </cell>
        </row>
        <row r="1130">
          <cell r="B1130" t="str">
            <v>MANO DE OBRA</v>
          </cell>
        </row>
        <row r="1131">
          <cell r="B1131">
            <v>0</v>
          </cell>
          <cell r="C1131">
            <v>0</v>
          </cell>
        </row>
        <row r="1132">
          <cell r="A1132">
            <v>0</v>
          </cell>
          <cell r="B1132">
            <v>0</v>
          </cell>
          <cell r="C1132">
            <v>0</v>
          </cell>
        </row>
        <row r="1133">
          <cell r="A1133">
            <v>0</v>
          </cell>
          <cell r="B1133">
            <v>0</v>
          </cell>
          <cell r="C1133">
            <v>0</v>
          </cell>
        </row>
        <row r="1134">
          <cell r="A1134">
            <v>0</v>
          </cell>
          <cell r="B1134">
            <v>0</v>
          </cell>
          <cell r="C1134">
            <v>0</v>
          </cell>
        </row>
        <row r="1136">
          <cell r="B1136" t="str">
            <v>TRANSPORTE</v>
          </cell>
        </row>
        <row r="1138">
          <cell r="A1138">
            <v>0</v>
          </cell>
          <cell r="B1138">
            <v>0</v>
          </cell>
          <cell r="C1138">
            <v>0</v>
          </cell>
        </row>
        <row r="1139">
          <cell r="A1139">
            <v>0</v>
          </cell>
          <cell r="B1139">
            <v>0</v>
          </cell>
          <cell r="C1139">
            <v>0</v>
          </cell>
        </row>
        <row r="1140">
          <cell r="A1140">
            <v>0</v>
          </cell>
          <cell r="B1140">
            <v>0</v>
          </cell>
          <cell r="C1140">
            <v>0</v>
          </cell>
        </row>
        <row r="1145">
          <cell r="A1145" t="str">
            <v>CODIGO</v>
          </cell>
          <cell r="B1145" t="str">
            <v>ITEM</v>
          </cell>
          <cell r="C1145" t="str">
            <v>UNIDAD</v>
          </cell>
        </row>
        <row r="1146">
          <cell r="D1146">
            <v>0</v>
          </cell>
        </row>
        <row r="1147">
          <cell r="B1147" t="str">
            <v>CODIGO</v>
          </cell>
        </row>
        <row r="1148">
          <cell r="A1148" t="str">
            <v>CODIGO</v>
          </cell>
          <cell r="B1148" t="str">
            <v>RECURSOS</v>
          </cell>
          <cell r="C1148" t="str">
            <v>UNIDAD</v>
          </cell>
          <cell r="D1148" t="str">
            <v>CANT.</v>
          </cell>
        </row>
        <row r="1149">
          <cell r="B1149" t="str">
            <v>MATERIALES</v>
          </cell>
        </row>
        <row r="1150">
          <cell r="B1150">
            <v>0</v>
          </cell>
          <cell r="C1150">
            <v>0</v>
          </cell>
        </row>
        <row r="1151">
          <cell r="B1151">
            <v>0</v>
          </cell>
          <cell r="C1151">
            <v>0</v>
          </cell>
        </row>
        <row r="1152">
          <cell r="B1152">
            <v>0</v>
          </cell>
          <cell r="C1152">
            <v>0</v>
          </cell>
        </row>
        <row r="1153">
          <cell r="B1153">
            <v>0</v>
          </cell>
          <cell r="C1153">
            <v>0</v>
          </cell>
        </row>
        <row r="1155">
          <cell r="B1155" t="str">
            <v>EQUIPO</v>
          </cell>
        </row>
        <row r="1156">
          <cell r="B1156" t="str">
            <v>HTA MENOR (5% de M. de O.)</v>
          </cell>
        </row>
        <row r="1157">
          <cell r="A1157">
            <v>0</v>
          </cell>
          <cell r="B1157">
            <v>0</v>
          </cell>
          <cell r="C1157">
            <v>0</v>
          </cell>
        </row>
        <row r="1158">
          <cell r="A1158">
            <v>0</v>
          </cell>
          <cell r="B1158">
            <v>0</v>
          </cell>
          <cell r="C1158">
            <v>0</v>
          </cell>
        </row>
        <row r="1159">
          <cell r="A1159">
            <v>0</v>
          </cell>
          <cell r="B1159">
            <v>0</v>
          </cell>
          <cell r="C1159">
            <v>0</v>
          </cell>
        </row>
        <row r="1161">
          <cell r="B1161" t="str">
            <v>MANO DE OBRA</v>
          </cell>
        </row>
        <row r="1162">
          <cell r="B1162">
            <v>0</v>
          </cell>
          <cell r="C1162">
            <v>0</v>
          </cell>
        </row>
        <row r="1163">
          <cell r="A1163">
            <v>0</v>
          </cell>
          <cell r="B1163">
            <v>0</v>
          </cell>
          <cell r="C1163">
            <v>0</v>
          </cell>
        </row>
        <row r="1164">
          <cell r="A1164">
            <v>0</v>
          </cell>
          <cell r="B1164">
            <v>0</v>
          </cell>
          <cell r="C1164">
            <v>0</v>
          </cell>
        </row>
        <row r="1165">
          <cell r="A1165">
            <v>0</v>
          </cell>
          <cell r="B1165">
            <v>0</v>
          </cell>
          <cell r="C1165">
            <v>0</v>
          </cell>
        </row>
        <row r="1167">
          <cell r="B1167" t="str">
            <v>TRANSPORTE</v>
          </cell>
        </row>
        <row r="1169">
          <cell r="A1169">
            <v>0</v>
          </cell>
          <cell r="B1169">
            <v>0</v>
          </cell>
          <cell r="C1169">
            <v>0</v>
          </cell>
        </row>
        <row r="1170">
          <cell r="A1170">
            <v>0</v>
          </cell>
          <cell r="B1170">
            <v>0</v>
          </cell>
          <cell r="C1170">
            <v>0</v>
          </cell>
        </row>
        <row r="1171">
          <cell r="A1171">
            <v>0</v>
          </cell>
          <cell r="B1171">
            <v>0</v>
          </cell>
          <cell r="C1171">
            <v>0</v>
          </cell>
        </row>
        <row r="1176">
          <cell r="A1176" t="str">
            <v>CODIGO</v>
          </cell>
          <cell r="B1176" t="str">
            <v>ITEM</v>
          </cell>
          <cell r="C1176" t="str">
            <v>UNIDAD</v>
          </cell>
        </row>
        <row r="1177">
          <cell r="D1177">
            <v>0</v>
          </cell>
        </row>
        <row r="1178">
          <cell r="B1178" t="str">
            <v>CODIGO</v>
          </cell>
        </row>
        <row r="1179">
          <cell r="A1179" t="str">
            <v>CODIGO</v>
          </cell>
          <cell r="B1179" t="str">
            <v>RECURSOS</v>
          </cell>
          <cell r="C1179" t="str">
            <v>UNIDAD</v>
          </cell>
          <cell r="D1179" t="str">
            <v>CANT.</v>
          </cell>
        </row>
        <row r="1180">
          <cell r="B1180" t="str">
            <v>MATERIALES</v>
          </cell>
        </row>
        <row r="1181">
          <cell r="B1181">
            <v>0</v>
          </cell>
          <cell r="C1181">
            <v>0</v>
          </cell>
        </row>
        <row r="1182">
          <cell r="B1182">
            <v>0</v>
          </cell>
          <cell r="C1182">
            <v>0</v>
          </cell>
        </row>
        <row r="1183">
          <cell r="B1183">
            <v>0</v>
          </cell>
          <cell r="C1183">
            <v>0</v>
          </cell>
        </row>
        <row r="1184">
          <cell r="B1184">
            <v>0</v>
          </cell>
          <cell r="C1184">
            <v>0</v>
          </cell>
        </row>
        <row r="1186">
          <cell r="B1186" t="str">
            <v>EQUIPO</v>
          </cell>
        </row>
        <row r="1187">
          <cell r="B1187" t="str">
            <v>HTA MENOR (5% de M. de O.)</v>
          </cell>
        </row>
        <row r="1188">
          <cell r="A1188">
            <v>0</v>
          </cell>
          <cell r="B1188">
            <v>0</v>
          </cell>
          <cell r="C1188">
            <v>0</v>
          </cell>
        </row>
        <row r="1189">
          <cell r="A1189">
            <v>0</v>
          </cell>
          <cell r="B1189">
            <v>0</v>
          </cell>
          <cell r="C1189">
            <v>0</v>
          </cell>
        </row>
        <row r="1190">
          <cell r="A1190">
            <v>0</v>
          </cell>
          <cell r="B1190">
            <v>0</v>
          </cell>
          <cell r="C1190">
            <v>0</v>
          </cell>
        </row>
        <row r="1192">
          <cell r="B1192" t="str">
            <v>MANO DE OBRA</v>
          </cell>
        </row>
        <row r="1193">
          <cell r="B1193">
            <v>0</v>
          </cell>
          <cell r="C1193">
            <v>0</v>
          </cell>
        </row>
        <row r="1194">
          <cell r="A1194">
            <v>0</v>
          </cell>
          <cell r="B1194">
            <v>0</v>
          </cell>
          <cell r="C1194">
            <v>0</v>
          </cell>
        </row>
        <row r="1195">
          <cell r="A1195">
            <v>0</v>
          </cell>
          <cell r="B1195">
            <v>0</v>
          </cell>
          <cell r="C1195">
            <v>0</v>
          </cell>
        </row>
        <row r="1196">
          <cell r="A1196">
            <v>0</v>
          </cell>
          <cell r="B1196">
            <v>0</v>
          </cell>
          <cell r="C1196">
            <v>0</v>
          </cell>
        </row>
        <row r="1198">
          <cell r="B1198" t="str">
            <v>TRANSPORTE</v>
          </cell>
        </row>
        <row r="1200">
          <cell r="A1200">
            <v>0</v>
          </cell>
          <cell r="B1200">
            <v>0</v>
          </cell>
          <cell r="C1200">
            <v>0</v>
          </cell>
        </row>
        <row r="1201">
          <cell r="A1201">
            <v>0</v>
          </cell>
          <cell r="B1201">
            <v>0</v>
          </cell>
          <cell r="C1201">
            <v>0</v>
          </cell>
        </row>
        <row r="1202">
          <cell r="A1202">
            <v>0</v>
          </cell>
          <cell r="B1202">
            <v>0</v>
          </cell>
          <cell r="C1202">
            <v>0</v>
          </cell>
        </row>
        <row r="1207">
          <cell r="A1207" t="str">
            <v>CODIGO</v>
          </cell>
          <cell r="B1207" t="str">
            <v>ITEM</v>
          </cell>
          <cell r="C1207" t="str">
            <v>UNIDAD</v>
          </cell>
        </row>
        <row r="1208">
          <cell r="D1208">
            <v>0</v>
          </cell>
        </row>
        <row r="1209">
          <cell r="B1209" t="str">
            <v>CODIGO</v>
          </cell>
        </row>
        <row r="1210">
          <cell r="A1210" t="str">
            <v>CODIGO</v>
          </cell>
          <cell r="B1210" t="str">
            <v>RECURSOS</v>
          </cell>
          <cell r="C1210" t="str">
            <v>UNIDAD</v>
          </cell>
          <cell r="D1210" t="str">
            <v>CANT.</v>
          </cell>
        </row>
        <row r="1211">
          <cell r="B1211" t="str">
            <v>MATERIALES</v>
          </cell>
        </row>
        <row r="1212">
          <cell r="B1212">
            <v>0</v>
          </cell>
          <cell r="C1212">
            <v>0</v>
          </cell>
        </row>
        <row r="1213">
          <cell r="B1213">
            <v>0</v>
          </cell>
          <cell r="C1213">
            <v>0</v>
          </cell>
        </row>
        <row r="1214">
          <cell r="B1214">
            <v>0</v>
          </cell>
          <cell r="C1214">
            <v>0</v>
          </cell>
        </row>
        <row r="1215">
          <cell r="B1215">
            <v>0</v>
          </cell>
          <cell r="C1215">
            <v>0</v>
          </cell>
        </row>
        <row r="1217">
          <cell r="B1217" t="str">
            <v>EQUIPO</v>
          </cell>
        </row>
        <row r="1218">
          <cell r="B1218" t="str">
            <v>HTA MENOR (5% de M. de O.)</v>
          </cell>
        </row>
        <row r="1219">
          <cell r="A1219">
            <v>0</v>
          </cell>
          <cell r="B1219">
            <v>0</v>
          </cell>
          <cell r="C1219">
            <v>0</v>
          </cell>
        </row>
        <row r="1220">
          <cell r="A1220">
            <v>0</v>
          </cell>
          <cell r="B1220">
            <v>0</v>
          </cell>
          <cell r="C1220">
            <v>0</v>
          </cell>
        </row>
        <row r="1221">
          <cell r="A1221">
            <v>0</v>
          </cell>
          <cell r="B1221">
            <v>0</v>
          </cell>
          <cell r="C1221">
            <v>0</v>
          </cell>
        </row>
        <row r="1223">
          <cell r="B1223" t="str">
            <v>MANO DE OBRA</v>
          </cell>
        </row>
        <row r="1224">
          <cell r="B1224">
            <v>0</v>
          </cell>
          <cell r="C1224">
            <v>0</v>
          </cell>
        </row>
        <row r="1225">
          <cell r="A1225">
            <v>0</v>
          </cell>
          <cell r="B1225">
            <v>0</v>
          </cell>
          <cell r="C1225">
            <v>0</v>
          </cell>
        </row>
        <row r="1226">
          <cell r="A1226">
            <v>0</v>
          </cell>
          <cell r="B1226">
            <v>0</v>
          </cell>
          <cell r="C1226">
            <v>0</v>
          </cell>
        </row>
        <row r="1227">
          <cell r="A1227">
            <v>0</v>
          </cell>
          <cell r="B1227">
            <v>0</v>
          </cell>
          <cell r="C1227">
            <v>0</v>
          </cell>
        </row>
        <row r="1229">
          <cell r="B1229" t="str">
            <v>TRANSPORTE</v>
          </cell>
        </row>
        <row r="1231">
          <cell r="A1231">
            <v>0</v>
          </cell>
          <cell r="B1231">
            <v>0</v>
          </cell>
          <cell r="C1231">
            <v>0</v>
          </cell>
        </row>
        <row r="1232">
          <cell r="A1232">
            <v>0</v>
          </cell>
          <cell r="B1232">
            <v>0</v>
          </cell>
          <cell r="C1232">
            <v>0</v>
          </cell>
        </row>
        <row r="1233">
          <cell r="A1233">
            <v>0</v>
          </cell>
          <cell r="B1233">
            <v>0</v>
          </cell>
          <cell r="C1233">
            <v>0</v>
          </cell>
        </row>
        <row r="1238">
          <cell r="A1238" t="str">
            <v>CODIGO</v>
          </cell>
          <cell r="B1238" t="str">
            <v>ITEM</v>
          </cell>
          <cell r="C1238" t="str">
            <v>UNIDAD</v>
          </cell>
        </row>
        <row r="1239">
          <cell r="D1239">
            <v>0</v>
          </cell>
        </row>
        <row r="1240">
          <cell r="B1240" t="str">
            <v>CODIGO</v>
          </cell>
        </row>
        <row r="1241">
          <cell r="A1241" t="str">
            <v>CODIGO</v>
          </cell>
          <cell r="B1241" t="str">
            <v>RECURSOS</v>
          </cell>
          <cell r="C1241" t="str">
            <v>UNIDAD</v>
          </cell>
          <cell r="D1241" t="str">
            <v>CANT.</v>
          </cell>
        </row>
        <row r="1242">
          <cell r="B1242" t="str">
            <v>MATERIALES</v>
          </cell>
        </row>
        <row r="1243">
          <cell r="B1243">
            <v>0</v>
          </cell>
          <cell r="C1243">
            <v>0</v>
          </cell>
        </row>
        <row r="1244">
          <cell r="B1244">
            <v>0</v>
          </cell>
          <cell r="C1244">
            <v>0</v>
          </cell>
        </row>
        <row r="1245">
          <cell r="B1245">
            <v>0</v>
          </cell>
          <cell r="C1245">
            <v>0</v>
          </cell>
        </row>
        <row r="1246">
          <cell r="B1246">
            <v>0</v>
          </cell>
          <cell r="C1246">
            <v>0</v>
          </cell>
        </row>
        <row r="1248">
          <cell r="B1248" t="str">
            <v>EQUIPO</v>
          </cell>
        </row>
        <row r="1249">
          <cell r="B1249" t="str">
            <v>HTA MENOR (5% de M. de O.)</v>
          </cell>
        </row>
        <row r="1250">
          <cell r="A1250">
            <v>0</v>
          </cell>
          <cell r="B1250">
            <v>0</v>
          </cell>
          <cell r="C1250">
            <v>0</v>
          </cell>
        </row>
        <row r="1251">
          <cell r="A1251">
            <v>0</v>
          </cell>
          <cell r="B1251">
            <v>0</v>
          </cell>
          <cell r="C1251">
            <v>0</v>
          </cell>
        </row>
        <row r="1252">
          <cell r="A1252">
            <v>0</v>
          </cell>
          <cell r="B1252">
            <v>0</v>
          </cell>
          <cell r="C1252">
            <v>0</v>
          </cell>
        </row>
        <row r="1254">
          <cell r="B1254" t="str">
            <v>MANO DE OBRA</v>
          </cell>
        </row>
        <row r="1255">
          <cell r="B1255">
            <v>0</v>
          </cell>
          <cell r="C1255">
            <v>0</v>
          </cell>
        </row>
        <row r="1256">
          <cell r="A1256">
            <v>0</v>
          </cell>
          <cell r="B1256">
            <v>0</v>
          </cell>
          <cell r="C1256">
            <v>0</v>
          </cell>
        </row>
        <row r="1257">
          <cell r="A1257">
            <v>0</v>
          </cell>
          <cell r="B1257">
            <v>0</v>
          </cell>
          <cell r="C1257">
            <v>0</v>
          </cell>
        </row>
        <row r="1258">
          <cell r="A1258">
            <v>0</v>
          </cell>
          <cell r="B1258">
            <v>0</v>
          </cell>
          <cell r="C1258">
            <v>0</v>
          </cell>
        </row>
        <row r="1260">
          <cell r="B1260" t="str">
            <v>TRANSPORTE</v>
          </cell>
        </row>
        <row r="1262">
          <cell r="A1262">
            <v>0</v>
          </cell>
          <cell r="B1262">
            <v>0</v>
          </cell>
          <cell r="C1262">
            <v>0</v>
          </cell>
        </row>
        <row r="1263">
          <cell r="A1263">
            <v>0</v>
          </cell>
          <cell r="B1263">
            <v>0</v>
          </cell>
          <cell r="C1263">
            <v>0</v>
          </cell>
        </row>
        <row r="1264">
          <cell r="A1264">
            <v>0</v>
          </cell>
          <cell r="B1264">
            <v>0</v>
          </cell>
          <cell r="C1264">
            <v>0</v>
          </cell>
        </row>
        <row r="1269">
          <cell r="A1269" t="str">
            <v>CODIGO</v>
          </cell>
          <cell r="B1269" t="str">
            <v>ITEM</v>
          </cell>
          <cell r="C1269" t="str">
            <v>UNIDAD</v>
          </cell>
        </row>
        <row r="1270">
          <cell r="D1270">
            <v>0</v>
          </cell>
        </row>
        <row r="1271">
          <cell r="B1271" t="str">
            <v>CODIGO</v>
          </cell>
        </row>
        <row r="1272">
          <cell r="A1272" t="str">
            <v>CODIGO</v>
          </cell>
          <cell r="B1272" t="str">
            <v>RECURSOS</v>
          </cell>
          <cell r="C1272" t="str">
            <v>UNIDAD</v>
          </cell>
          <cell r="D1272" t="str">
            <v>CANT.</v>
          </cell>
        </row>
        <row r="1273">
          <cell r="B1273" t="str">
            <v>MATERIALES</v>
          </cell>
        </row>
        <row r="1274">
          <cell r="B1274">
            <v>0</v>
          </cell>
          <cell r="C1274">
            <v>0</v>
          </cell>
        </row>
        <row r="1275">
          <cell r="B1275">
            <v>0</v>
          </cell>
          <cell r="C1275">
            <v>0</v>
          </cell>
        </row>
        <row r="1276">
          <cell r="B1276">
            <v>0</v>
          </cell>
          <cell r="C1276">
            <v>0</v>
          </cell>
        </row>
        <row r="1277">
          <cell r="B1277">
            <v>0</v>
          </cell>
          <cell r="C1277">
            <v>0</v>
          </cell>
        </row>
        <row r="1279">
          <cell r="B1279" t="str">
            <v>EQUIPO</v>
          </cell>
        </row>
        <row r="1280">
          <cell r="B1280" t="str">
            <v>HTA MENOR (5% de M. de O.)</v>
          </cell>
        </row>
        <row r="1281">
          <cell r="A1281">
            <v>0</v>
          </cell>
          <cell r="B1281">
            <v>0</v>
          </cell>
          <cell r="C1281">
            <v>0</v>
          </cell>
        </row>
        <row r="1282">
          <cell r="A1282">
            <v>0</v>
          </cell>
          <cell r="B1282">
            <v>0</v>
          </cell>
          <cell r="C1282">
            <v>0</v>
          </cell>
        </row>
        <row r="1283">
          <cell r="A1283">
            <v>0</v>
          </cell>
          <cell r="B1283">
            <v>0</v>
          </cell>
          <cell r="C1283">
            <v>0</v>
          </cell>
        </row>
        <row r="1285">
          <cell r="B1285" t="str">
            <v>MANO DE OBRA</v>
          </cell>
        </row>
        <row r="1286">
          <cell r="B1286">
            <v>0</v>
          </cell>
          <cell r="C1286">
            <v>0</v>
          </cell>
        </row>
        <row r="1287">
          <cell r="A1287">
            <v>0</v>
          </cell>
          <cell r="B1287">
            <v>0</v>
          </cell>
          <cell r="C1287">
            <v>0</v>
          </cell>
        </row>
        <row r="1288">
          <cell r="A1288">
            <v>0</v>
          </cell>
          <cell r="B1288">
            <v>0</v>
          </cell>
          <cell r="C1288">
            <v>0</v>
          </cell>
        </row>
        <row r="1289">
          <cell r="A1289">
            <v>0</v>
          </cell>
          <cell r="B1289">
            <v>0</v>
          </cell>
          <cell r="C1289">
            <v>0</v>
          </cell>
        </row>
        <row r="1291">
          <cell r="B1291" t="str">
            <v>TRANSPORTE</v>
          </cell>
        </row>
        <row r="1293">
          <cell r="A1293">
            <v>0</v>
          </cell>
          <cell r="B1293">
            <v>0</v>
          </cell>
          <cell r="C1293">
            <v>0</v>
          </cell>
        </row>
        <row r="1294">
          <cell r="A1294">
            <v>0</v>
          </cell>
          <cell r="B1294">
            <v>0</v>
          </cell>
          <cell r="C1294">
            <v>0</v>
          </cell>
        </row>
        <row r="1295">
          <cell r="A1295">
            <v>0</v>
          </cell>
          <cell r="B1295">
            <v>0</v>
          </cell>
          <cell r="C1295">
            <v>0</v>
          </cell>
        </row>
        <row r="1300">
          <cell r="A1300" t="str">
            <v>CODIGO</v>
          </cell>
          <cell r="B1300" t="str">
            <v>ITEM</v>
          </cell>
          <cell r="C1300" t="str">
            <v>UNIDAD</v>
          </cell>
        </row>
        <row r="1301">
          <cell r="D1301">
            <v>0</v>
          </cell>
        </row>
        <row r="1302">
          <cell r="B1302" t="str">
            <v>CODIGO</v>
          </cell>
        </row>
        <row r="1303">
          <cell r="A1303" t="str">
            <v>CODIGO</v>
          </cell>
          <cell r="B1303" t="str">
            <v>RECURSOS</v>
          </cell>
          <cell r="C1303" t="str">
            <v>UNIDAD</v>
          </cell>
          <cell r="D1303" t="str">
            <v>CANT.</v>
          </cell>
        </row>
        <row r="1304">
          <cell r="B1304" t="str">
            <v>MATERIALES</v>
          </cell>
        </row>
        <row r="1305">
          <cell r="B1305">
            <v>0</v>
          </cell>
          <cell r="C1305">
            <v>0</v>
          </cell>
        </row>
        <row r="1306">
          <cell r="B1306">
            <v>0</v>
          </cell>
          <cell r="C1306">
            <v>0</v>
          </cell>
        </row>
        <row r="1307">
          <cell r="B1307">
            <v>0</v>
          </cell>
          <cell r="C1307">
            <v>0</v>
          </cell>
        </row>
        <row r="1308">
          <cell r="B1308">
            <v>0</v>
          </cell>
          <cell r="C1308">
            <v>0</v>
          </cell>
        </row>
        <row r="1310">
          <cell r="B1310" t="str">
            <v>EQUIPO</v>
          </cell>
        </row>
        <row r="1311">
          <cell r="B1311" t="str">
            <v>HTA MENOR (5% de M. de O.)</v>
          </cell>
        </row>
        <row r="1312">
          <cell r="A1312">
            <v>0</v>
          </cell>
          <cell r="B1312">
            <v>0</v>
          </cell>
          <cell r="C1312">
            <v>0</v>
          </cell>
        </row>
        <row r="1313">
          <cell r="A1313">
            <v>0</v>
          </cell>
          <cell r="B1313">
            <v>0</v>
          </cell>
          <cell r="C1313">
            <v>0</v>
          </cell>
        </row>
        <row r="1314">
          <cell r="A1314">
            <v>0</v>
          </cell>
          <cell r="B1314">
            <v>0</v>
          </cell>
          <cell r="C1314">
            <v>0</v>
          </cell>
        </row>
        <row r="1316">
          <cell r="B1316" t="str">
            <v>MANO DE OBRA</v>
          </cell>
        </row>
        <row r="1317">
          <cell r="B1317">
            <v>0</v>
          </cell>
          <cell r="C1317">
            <v>0</v>
          </cell>
        </row>
        <row r="1318">
          <cell r="A1318">
            <v>0</v>
          </cell>
          <cell r="B1318">
            <v>0</v>
          </cell>
          <cell r="C1318">
            <v>0</v>
          </cell>
        </row>
        <row r="1319">
          <cell r="A1319">
            <v>0</v>
          </cell>
          <cell r="B1319">
            <v>0</v>
          </cell>
          <cell r="C1319">
            <v>0</v>
          </cell>
        </row>
        <row r="1320">
          <cell r="A1320">
            <v>0</v>
          </cell>
          <cell r="B1320">
            <v>0</v>
          </cell>
          <cell r="C1320">
            <v>0</v>
          </cell>
        </row>
        <row r="1322">
          <cell r="B1322" t="str">
            <v>TRANSPORTE</v>
          </cell>
        </row>
        <row r="1324">
          <cell r="A1324">
            <v>0</v>
          </cell>
          <cell r="B1324">
            <v>0</v>
          </cell>
          <cell r="C1324">
            <v>0</v>
          </cell>
        </row>
        <row r="1325">
          <cell r="A1325">
            <v>0</v>
          </cell>
          <cell r="B1325">
            <v>0</v>
          </cell>
          <cell r="C1325">
            <v>0</v>
          </cell>
        </row>
        <row r="1326">
          <cell r="A1326">
            <v>0</v>
          </cell>
          <cell r="B1326">
            <v>0</v>
          </cell>
          <cell r="C1326">
            <v>0</v>
          </cell>
        </row>
        <row r="1332">
          <cell r="A1332" t="str">
            <v>CODIGO</v>
          </cell>
          <cell r="B1332" t="str">
            <v>ITEM</v>
          </cell>
          <cell r="C1332" t="str">
            <v>UNIDAD</v>
          </cell>
        </row>
        <row r="1333">
          <cell r="D1333">
            <v>0</v>
          </cell>
        </row>
        <row r="1334">
          <cell r="B1334" t="str">
            <v>CODIGO</v>
          </cell>
        </row>
        <row r="1335">
          <cell r="A1335" t="str">
            <v>CODIGO</v>
          </cell>
          <cell r="B1335" t="str">
            <v>RECURSOS</v>
          </cell>
          <cell r="C1335" t="str">
            <v>UNIDAD</v>
          </cell>
          <cell r="D1335" t="str">
            <v>CANT.</v>
          </cell>
        </row>
        <row r="1336">
          <cell r="B1336" t="str">
            <v>MATERIALES</v>
          </cell>
        </row>
        <row r="1337">
          <cell r="B1337">
            <v>0</v>
          </cell>
          <cell r="C1337">
            <v>0</v>
          </cell>
        </row>
        <row r="1338">
          <cell r="B1338">
            <v>0</v>
          </cell>
          <cell r="C1338">
            <v>0</v>
          </cell>
        </row>
        <row r="1339">
          <cell r="B1339">
            <v>0</v>
          </cell>
          <cell r="C1339">
            <v>0</v>
          </cell>
        </row>
        <row r="1340">
          <cell r="B1340">
            <v>0</v>
          </cell>
          <cell r="C1340">
            <v>0</v>
          </cell>
        </row>
        <row r="1342">
          <cell r="B1342" t="str">
            <v>EQUIPO</v>
          </cell>
        </row>
        <row r="1343">
          <cell r="B1343" t="str">
            <v>HTA MENOR (5% de M. de O.)</v>
          </cell>
        </row>
        <row r="1344">
          <cell r="A1344">
            <v>0</v>
          </cell>
          <cell r="B1344">
            <v>0</v>
          </cell>
          <cell r="C1344">
            <v>0</v>
          </cell>
        </row>
        <row r="1345">
          <cell r="A1345">
            <v>0</v>
          </cell>
          <cell r="B1345">
            <v>0</v>
          </cell>
          <cell r="C1345">
            <v>0</v>
          </cell>
        </row>
        <row r="1346">
          <cell r="A1346">
            <v>0</v>
          </cell>
          <cell r="B1346">
            <v>0</v>
          </cell>
          <cell r="C1346">
            <v>0</v>
          </cell>
        </row>
        <row r="1348">
          <cell r="B1348" t="str">
            <v>MANO DE OBRA</v>
          </cell>
        </row>
        <row r="1349">
          <cell r="B1349">
            <v>0</v>
          </cell>
          <cell r="C1349">
            <v>0</v>
          </cell>
        </row>
        <row r="1350">
          <cell r="A1350">
            <v>0</v>
          </cell>
          <cell r="B1350">
            <v>0</v>
          </cell>
          <cell r="C1350">
            <v>0</v>
          </cell>
        </row>
        <row r="1351">
          <cell r="A1351">
            <v>0</v>
          </cell>
          <cell r="B1351">
            <v>0</v>
          </cell>
          <cell r="C1351">
            <v>0</v>
          </cell>
        </row>
        <row r="1352">
          <cell r="A1352">
            <v>0</v>
          </cell>
          <cell r="B1352">
            <v>0</v>
          </cell>
          <cell r="C1352">
            <v>0</v>
          </cell>
        </row>
        <row r="1354">
          <cell r="B1354" t="str">
            <v>TRANSPORTE</v>
          </cell>
        </row>
        <row r="1356">
          <cell r="A1356">
            <v>0</v>
          </cell>
          <cell r="B1356">
            <v>0</v>
          </cell>
          <cell r="C1356">
            <v>0</v>
          </cell>
        </row>
        <row r="1357">
          <cell r="A1357">
            <v>0</v>
          </cell>
          <cell r="B1357">
            <v>0</v>
          </cell>
          <cell r="C1357">
            <v>0</v>
          </cell>
        </row>
        <row r="1358">
          <cell r="A1358">
            <v>0</v>
          </cell>
          <cell r="B1358">
            <v>0</v>
          </cell>
          <cell r="C1358">
            <v>0</v>
          </cell>
        </row>
        <row r="1363">
          <cell r="A1363" t="str">
            <v>CODIGO</v>
          </cell>
          <cell r="B1363" t="str">
            <v>ITEM</v>
          </cell>
          <cell r="C1363" t="str">
            <v>UNIDAD</v>
          </cell>
        </row>
        <row r="1364">
          <cell r="D1364">
            <v>0</v>
          </cell>
        </row>
        <row r="1365">
          <cell r="B1365" t="str">
            <v>CODIGO</v>
          </cell>
        </row>
        <row r="1366">
          <cell r="A1366" t="str">
            <v>CODIGO</v>
          </cell>
          <cell r="B1366" t="str">
            <v>RECURSOS</v>
          </cell>
          <cell r="C1366" t="str">
            <v>UNIDAD</v>
          </cell>
          <cell r="D1366" t="str">
            <v>CANT.</v>
          </cell>
        </row>
        <row r="1367">
          <cell r="B1367" t="str">
            <v>MATERIALES</v>
          </cell>
        </row>
        <row r="1368">
          <cell r="B1368">
            <v>0</v>
          </cell>
          <cell r="C1368">
            <v>0</v>
          </cell>
        </row>
        <row r="1369">
          <cell r="B1369">
            <v>0</v>
          </cell>
          <cell r="C1369">
            <v>0</v>
          </cell>
        </row>
        <row r="1370">
          <cell r="B1370">
            <v>0</v>
          </cell>
          <cell r="C1370">
            <v>0</v>
          </cell>
        </row>
        <row r="1371">
          <cell r="B1371">
            <v>0</v>
          </cell>
          <cell r="C1371">
            <v>0</v>
          </cell>
        </row>
        <row r="1373">
          <cell r="B1373" t="str">
            <v>EQUIPO</v>
          </cell>
        </row>
        <row r="1374">
          <cell r="B1374" t="str">
            <v>HTA MENOR (5% de M. de O.)</v>
          </cell>
        </row>
        <row r="1375">
          <cell r="A1375">
            <v>0</v>
          </cell>
          <cell r="B1375">
            <v>0</v>
          </cell>
          <cell r="C1375">
            <v>0</v>
          </cell>
        </row>
        <row r="1376">
          <cell r="A1376">
            <v>0</v>
          </cell>
          <cell r="B1376">
            <v>0</v>
          </cell>
          <cell r="C1376">
            <v>0</v>
          </cell>
        </row>
        <row r="1377">
          <cell r="A1377">
            <v>0</v>
          </cell>
          <cell r="B1377">
            <v>0</v>
          </cell>
          <cell r="C1377">
            <v>0</v>
          </cell>
        </row>
        <row r="1379">
          <cell r="B1379" t="str">
            <v>MANO DE OBRA</v>
          </cell>
        </row>
        <row r="1380">
          <cell r="B1380">
            <v>0</v>
          </cell>
          <cell r="C1380">
            <v>0</v>
          </cell>
        </row>
        <row r="1381">
          <cell r="A1381">
            <v>0</v>
          </cell>
          <cell r="B1381">
            <v>0</v>
          </cell>
          <cell r="C1381">
            <v>0</v>
          </cell>
        </row>
        <row r="1382">
          <cell r="A1382">
            <v>0</v>
          </cell>
          <cell r="B1382">
            <v>0</v>
          </cell>
          <cell r="C1382">
            <v>0</v>
          </cell>
        </row>
        <row r="1383">
          <cell r="A1383">
            <v>0</v>
          </cell>
          <cell r="B1383">
            <v>0</v>
          </cell>
          <cell r="C1383">
            <v>0</v>
          </cell>
        </row>
        <row r="1385">
          <cell r="B1385" t="str">
            <v>TRANSPORTE</v>
          </cell>
        </row>
        <row r="1387">
          <cell r="A1387">
            <v>0</v>
          </cell>
          <cell r="B1387">
            <v>0</v>
          </cell>
          <cell r="C1387">
            <v>0</v>
          </cell>
        </row>
        <row r="1388">
          <cell r="A1388">
            <v>0</v>
          </cell>
          <cell r="B1388">
            <v>0</v>
          </cell>
          <cell r="C1388">
            <v>0</v>
          </cell>
        </row>
        <row r="1389">
          <cell r="A1389">
            <v>0</v>
          </cell>
          <cell r="B1389">
            <v>0</v>
          </cell>
          <cell r="C1389">
            <v>0</v>
          </cell>
        </row>
        <row r="1394">
          <cell r="A1394" t="str">
            <v>CODIGO</v>
          </cell>
          <cell r="B1394" t="str">
            <v>ITEM</v>
          </cell>
          <cell r="C1394" t="str">
            <v>UNIDAD</v>
          </cell>
        </row>
        <row r="1395">
          <cell r="D1395">
            <v>0</v>
          </cell>
        </row>
        <row r="1396">
          <cell r="B1396" t="str">
            <v>CODIGO</v>
          </cell>
        </row>
        <row r="1397">
          <cell r="A1397" t="str">
            <v>CODIGO</v>
          </cell>
          <cell r="B1397" t="str">
            <v>RECURSOS</v>
          </cell>
          <cell r="C1397" t="str">
            <v>UNIDAD</v>
          </cell>
          <cell r="D1397" t="str">
            <v>CANT.</v>
          </cell>
        </row>
        <row r="1398">
          <cell r="B1398" t="str">
            <v>MATERIALES</v>
          </cell>
        </row>
        <row r="1399">
          <cell r="B1399">
            <v>0</v>
          </cell>
          <cell r="C1399">
            <v>0</v>
          </cell>
        </row>
        <row r="1400">
          <cell r="B1400">
            <v>0</v>
          </cell>
          <cell r="C1400">
            <v>0</v>
          </cell>
        </row>
        <row r="1401">
          <cell r="B1401">
            <v>0</v>
          </cell>
          <cell r="C1401">
            <v>0</v>
          </cell>
        </row>
        <row r="1402">
          <cell r="B1402">
            <v>0</v>
          </cell>
          <cell r="C1402">
            <v>0</v>
          </cell>
        </row>
        <row r="1404">
          <cell r="B1404" t="str">
            <v>EQUIPO</v>
          </cell>
        </row>
        <row r="1405">
          <cell r="B1405" t="str">
            <v>HTA MENOR (5% de M. de O.)</v>
          </cell>
        </row>
        <row r="1406">
          <cell r="A1406">
            <v>0</v>
          </cell>
          <cell r="B1406">
            <v>0</v>
          </cell>
          <cell r="C1406">
            <v>0</v>
          </cell>
        </row>
        <row r="1407">
          <cell r="A1407">
            <v>0</v>
          </cell>
          <cell r="B1407">
            <v>0</v>
          </cell>
          <cell r="C1407">
            <v>0</v>
          </cell>
        </row>
        <row r="1408">
          <cell r="A1408">
            <v>0</v>
          </cell>
          <cell r="B1408">
            <v>0</v>
          </cell>
          <cell r="C1408">
            <v>0</v>
          </cell>
        </row>
        <row r="1410">
          <cell r="B1410" t="str">
            <v>MANO DE OBRA</v>
          </cell>
        </row>
        <row r="1411">
          <cell r="B1411">
            <v>0</v>
          </cell>
          <cell r="C1411">
            <v>0</v>
          </cell>
        </row>
        <row r="1412">
          <cell r="A1412">
            <v>0</v>
          </cell>
          <cell r="B1412">
            <v>0</v>
          </cell>
          <cell r="C1412">
            <v>0</v>
          </cell>
        </row>
        <row r="1413">
          <cell r="A1413">
            <v>0</v>
          </cell>
          <cell r="B1413">
            <v>0</v>
          </cell>
          <cell r="C1413">
            <v>0</v>
          </cell>
        </row>
        <row r="1414">
          <cell r="A1414">
            <v>0</v>
          </cell>
          <cell r="B1414">
            <v>0</v>
          </cell>
          <cell r="C1414">
            <v>0</v>
          </cell>
        </row>
        <row r="1416">
          <cell r="B1416" t="str">
            <v>TRANSPORTE</v>
          </cell>
        </row>
        <row r="1418">
          <cell r="A1418">
            <v>0</v>
          </cell>
          <cell r="B1418">
            <v>0</v>
          </cell>
          <cell r="C1418">
            <v>0</v>
          </cell>
        </row>
        <row r="1419">
          <cell r="A1419">
            <v>0</v>
          </cell>
          <cell r="B1419">
            <v>0</v>
          </cell>
          <cell r="C1419">
            <v>0</v>
          </cell>
        </row>
        <row r="1420">
          <cell r="A1420">
            <v>0</v>
          </cell>
          <cell r="B1420">
            <v>0</v>
          </cell>
          <cell r="C1420">
            <v>0</v>
          </cell>
        </row>
        <row r="1425">
          <cell r="A1425" t="str">
            <v>CODIGO</v>
          </cell>
          <cell r="B1425" t="str">
            <v>ITEM</v>
          </cell>
          <cell r="C1425" t="str">
            <v>UNIDAD</v>
          </cell>
        </row>
        <row r="1426">
          <cell r="D1426">
            <v>0</v>
          </cell>
        </row>
        <row r="1427">
          <cell r="B1427" t="str">
            <v>CODIGO</v>
          </cell>
        </row>
        <row r="1428">
          <cell r="A1428" t="str">
            <v>CODIGO</v>
          </cell>
          <cell r="B1428" t="str">
            <v>RECURSOS</v>
          </cell>
          <cell r="C1428" t="str">
            <v>UNIDAD</v>
          </cell>
          <cell r="D1428" t="str">
            <v>CANT.</v>
          </cell>
        </row>
        <row r="1429">
          <cell r="B1429" t="str">
            <v>MATERIALES</v>
          </cell>
        </row>
        <row r="1430">
          <cell r="B1430">
            <v>0</v>
          </cell>
          <cell r="C1430">
            <v>0</v>
          </cell>
        </row>
        <row r="1431">
          <cell r="B1431">
            <v>0</v>
          </cell>
          <cell r="C1431">
            <v>0</v>
          </cell>
        </row>
        <row r="1432">
          <cell r="B1432">
            <v>0</v>
          </cell>
          <cell r="C1432">
            <v>0</v>
          </cell>
        </row>
        <row r="1433">
          <cell r="B1433">
            <v>0</v>
          </cell>
          <cell r="C1433">
            <v>0</v>
          </cell>
        </row>
        <row r="1435">
          <cell r="B1435" t="str">
            <v>EQUIPO</v>
          </cell>
        </row>
        <row r="1436">
          <cell r="B1436" t="str">
            <v>HTA MENOR (5% de M. de O.)</v>
          </cell>
        </row>
        <row r="1437">
          <cell r="A1437">
            <v>0</v>
          </cell>
          <cell r="B1437">
            <v>0</v>
          </cell>
          <cell r="C1437">
            <v>0</v>
          </cell>
        </row>
        <row r="1438">
          <cell r="A1438">
            <v>0</v>
          </cell>
          <cell r="B1438">
            <v>0</v>
          </cell>
          <cell r="C1438">
            <v>0</v>
          </cell>
        </row>
        <row r="1439">
          <cell r="A1439">
            <v>0</v>
          </cell>
          <cell r="B1439">
            <v>0</v>
          </cell>
          <cell r="C1439">
            <v>0</v>
          </cell>
        </row>
        <row r="1441">
          <cell r="B1441" t="str">
            <v>MANO DE OBRA</v>
          </cell>
        </row>
        <row r="1442">
          <cell r="B1442">
            <v>0</v>
          </cell>
          <cell r="C1442">
            <v>0</v>
          </cell>
        </row>
        <row r="1443">
          <cell r="A1443">
            <v>0</v>
          </cell>
          <cell r="B1443">
            <v>0</v>
          </cell>
          <cell r="C1443">
            <v>0</v>
          </cell>
        </row>
        <row r="1444">
          <cell r="A1444">
            <v>0</v>
          </cell>
          <cell r="B1444">
            <v>0</v>
          </cell>
          <cell r="C1444">
            <v>0</v>
          </cell>
        </row>
        <row r="1445">
          <cell r="A1445">
            <v>0</v>
          </cell>
          <cell r="B1445">
            <v>0</v>
          </cell>
          <cell r="C1445">
            <v>0</v>
          </cell>
        </row>
        <row r="1447">
          <cell r="B1447" t="str">
            <v>TRANSPORTE</v>
          </cell>
        </row>
        <row r="1449">
          <cell r="A1449">
            <v>0</v>
          </cell>
          <cell r="B1449">
            <v>0</v>
          </cell>
          <cell r="C1449">
            <v>0</v>
          </cell>
        </row>
        <row r="1450">
          <cell r="A1450">
            <v>0</v>
          </cell>
          <cell r="B1450">
            <v>0</v>
          </cell>
          <cell r="C1450">
            <v>0</v>
          </cell>
        </row>
        <row r="1451">
          <cell r="A1451">
            <v>0</v>
          </cell>
          <cell r="B1451">
            <v>0</v>
          </cell>
          <cell r="C1451">
            <v>0</v>
          </cell>
        </row>
        <row r="1456">
          <cell r="A1456" t="str">
            <v>CODIGO</v>
          </cell>
          <cell r="B1456" t="str">
            <v>ITEM</v>
          </cell>
          <cell r="C1456" t="str">
            <v>UNIDAD</v>
          </cell>
        </row>
        <row r="1457">
          <cell r="D1457">
            <v>0</v>
          </cell>
        </row>
        <row r="1458">
          <cell r="B1458" t="str">
            <v>CODIGO</v>
          </cell>
        </row>
        <row r="1459">
          <cell r="A1459" t="str">
            <v>CODIGO</v>
          </cell>
          <cell r="B1459" t="str">
            <v>RECURSOS</v>
          </cell>
          <cell r="C1459" t="str">
            <v>UNIDAD</v>
          </cell>
          <cell r="D1459" t="str">
            <v>CANT.</v>
          </cell>
        </row>
        <row r="1460">
          <cell r="B1460" t="str">
            <v>MATERIALES</v>
          </cell>
        </row>
        <row r="1461">
          <cell r="B1461">
            <v>0</v>
          </cell>
          <cell r="C1461">
            <v>0</v>
          </cell>
        </row>
        <row r="1462">
          <cell r="B1462">
            <v>0</v>
          </cell>
          <cell r="C1462">
            <v>0</v>
          </cell>
        </row>
        <row r="1463">
          <cell r="B1463">
            <v>0</v>
          </cell>
          <cell r="C1463">
            <v>0</v>
          </cell>
        </row>
        <row r="1464">
          <cell r="B1464">
            <v>0</v>
          </cell>
          <cell r="C1464">
            <v>0</v>
          </cell>
        </row>
        <row r="1466">
          <cell r="B1466" t="str">
            <v>EQUIPO</v>
          </cell>
        </row>
        <row r="1467">
          <cell r="B1467" t="str">
            <v>HTA MENOR (5% de M. de O.)</v>
          </cell>
        </row>
        <row r="1468">
          <cell r="A1468">
            <v>0</v>
          </cell>
          <cell r="B1468">
            <v>0</v>
          </cell>
          <cell r="C1468">
            <v>0</v>
          </cell>
        </row>
        <row r="1469">
          <cell r="A1469">
            <v>0</v>
          </cell>
          <cell r="B1469">
            <v>0</v>
          </cell>
          <cell r="C1469">
            <v>0</v>
          </cell>
        </row>
        <row r="1470">
          <cell r="A1470">
            <v>0</v>
          </cell>
          <cell r="B1470">
            <v>0</v>
          </cell>
          <cell r="C1470">
            <v>0</v>
          </cell>
        </row>
        <row r="1472">
          <cell r="B1472" t="str">
            <v>MANO DE OBRA</v>
          </cell>
        </row>
        <row r="1473">
          <cell r="B1473">
            <v>0</v>
          </cell>
          <cell r="C1473">
            <v>0</v>
          </cell>
        </row>
        <row r="1474">
          <cell r="A1474">
            <v>0</v>
          </cell>
          <cell r="B1474">
            <v>0</v>
          </cell>
          <cell r="C1474">
            <v>0</v>
          </cell>
        </row>
        <row r="1475">
          <cell r="A1475">
            <v>0</v>
          </cell>
          <cell r="B1475">
            <v>0</v>
          </cell>
          <cell r="C1475">
            <v>0</v>
          </cell>
        </row>
        <row r="1476">
          <cell r="A1476">
            <v>0</v>
          </cell>
          <cell r="B1476">
            <v>0</v>
          </cell>
          <cell r="C1476">
            <v>0</v>
          </cell>
        </row>
        <row r="1478">
          <cell r="B1478" t="str">
            <v>TRANSPORTE</v>
          </cell>
        </row>
        <row r="1480">
          <cell r="A1480">
            <v>0</v>
          </cell>
          <cell r="B1480">
            <v>0</v>
          </cell>
          <cell r="C1480">
            <v>0</v>
          </cell>
        </row>
        <row r="1481">
          <cell r="A1481">
            <v>0</v>
          </cell>
          <cell r="B1481">
            <v>0</v>
          </cell>
          <cell r="C1481">
            <v>0</v>
          </cell>
        </row>
        <row r="1482">
          <cell r="A1482">
            <v>0</v>
          </cell>
          <cell r="B1482">
            <v>0</v>
          </cell>
          <cell r="C1482">
            <v>0</v>
          </cell>
        </row>
        <row r="1487">
          <cell r="A1487" t="str">
            <v>CODIGO</v>
          </cell>
          <cell r="B1487" t="str">
            <v>ITEM</v>
          </cell>
          <cell r="C1487" t="str">
            <v>UNIDAD</v>
          </cell>
        </row>
        <row r="1488">
          <cell r="D1488">
            <v>0</v>
          </cell>
        </row>
        <row r="1489">
          <cell r="B1489" t="str">
            <v>CODIGO</v>
          </cell>
        </row>
        <row r="1490">
          <cell r="A1490" t="str">
            <v>CODIGO</v>
          </cell>
          <cell r="B1490" t="str">
            <v>RECURSOS</v>
          </cell>
          <cell r="C1490" t="str">
            <v>UNIDAD</v>
          </cell>
          <cell r="D1490" t="str">
            <v>CANT.</v>
          </cell>
        </row>
        <row r="1491">
          <cell r="B1491" t="str">
            <v>MATERIALES</v>
          </cell>
        </row>
        <row r="1492">
          <cell r="B1492">
            <v>0</v>
          </cell>
          <cell r="C1492">
            <v>0</v>
          </cell>
        </row>
        <row r="1493">
          <cell r="B1493">
            <v>0</v>
          </cell>
          <cell r="C1493">
            <v>0</v>
          </cell>
        </row>
        <row r="1494">
          <cell r="B1494">
            <v>0</v>
          </cell>
          <cell r="C1494">
            <v>0</v>
          </cell>
        </row>
        <row r="1495">
          <cell r="B1495">
            <v>0</v>
          </cell>
          <cell r="C1495">
            <v>0</v>
          </cell>
        </row>
        <row r="1497">
          <cell r="B1497" t="str">
            <v>EQUIPO</v>
          </cell>
        </row>
        <row r="1498">
          <cell r="B1498" t="str">
            <v>HTA MENOR (5% de M. de O.)</v>
          </cell>
        </row>
        <row r="1499">
          <cell r="A1499">
            <v>0</v>
          </cell>
          <cell r="B1499">
            <v>0</v>
          </cell>
          <cell r="C1499">
            <v>0</v>
          </cell>
        </row>
        <row r="1500">
          <cell r="A1500">
            <v>0</v>
          </cell>
          <cell r="B1500">
            <v>0</v>
          </cell>
          <cell r="C1500">
            <v>0</v>
          </cell>
        </row>
        <row r="1501">
          <cell r="A1501">
            <v>0</v>
          </cell>
          <cell r="B1501">
            <v>0</v>
          </cell>
          <cell r="C1501">
            <v>0</v>
          </cell>
        </row>
        <row r="1503">
          <cell r="B1503" t="str">
            <v>MANO DE OBRA</v>
          </cell>
        </row>
        <row r="1504">
          <cell r="B1504">
            <v>0</v>
          </cell>
          <cell r="C1504">
            <v>0</v>
          </cell>
        </row>
        <row r="1505">
          <cell r="A1505">
            <v>0</v>
          </cell>
          <cell r="B1505">
            <v>0</v>
          </cell>
          <cell r="C1505">
            <v>0</v>
          </cell>
        </row>
        <row r="1506">
          <cell r="A1506">
            <v>0</v>
          </cell>
          <cell r="B1506">
            <v>0</v>
          </cell>
          <cell r="C1506">
            <v>0</v>
          </cell>
        </row>
        <row r="1507">
          <cell r="A1507">
            <v>0</v>
          </cell>
          <cell r="B1507">
            <v>0</v>
          </cell>
          <cell r="C1507">
            <v>0</v>
          </cell>
        </row>
        <row r="1509">
          <cell r="B1509" t="str">
            <v>TRANSPORTE</v>
          </cell>
        </row>
        <row r="1511">
          <cell r="A1511">
            <v>0</v>
          </cell>
          <cell r="B1511">
            <v>0</v>
          </cell>
          <cell r="C1511">
            <v>0</v>
          </cell>
        </row>
        <row r="1512">
          <cell r="A1512">
            <v>0</v>
          </cell>
          <cell r="B1512">
            <v>0</v>
          </cell>
          <cell r="C1512">
            <v>0</v>
          </cell>
        </row>
        <row r="1513">
          <cell r="A1513">
            <v>0</v>
          </cell>
          <cell r="B1513">
            <v>0</v>
          </cell>
          <cell r="C1513">
            <v>0</v>
          </cell>
        </row>
        <row r="1518">
          <cell r="A1518" t="str">
            <v>CODIGO</v>
          </cell>
          <cell r="B1518" t="str">
            <v>ITEM</v>
          </cell>
          <cell r="C1518" t="str">
            <v>UNIDAD</v>
          </cell>
        </row>
        <row r="1519">
          <cell r="D1519">
            <v>0</v>
          </cell>
        </row>
        <row r="1520">
          <cell r="B1520" t="str">
            <v>CODIGO</v>
          </cell>
        </row>
        <row r="1521">
          <cell r="A1521" t="str">
            <v>CODIGO</v>
          </cell>
          <cell r="B1521" t="str">
            <v>RECURSOS</v>
          </cell>
          <cell r="C1521" t="str">
            <v>UNIDAD</v>
          </cell>
          <cell r="D1521" t="str">
            <v>CANT.</v>
          </cell>
        </row>
        <row r="1522">
          <cell r="B1522" t="str">
            <v>MATERIALES</v>
          </cell>
        </row>
        <row r="1523">
          <cell r="B1523">
            <v>0</v>
          </cell>
          <cell r="C1523">
            <v>0</v>
          </cell>
        </row>
        <row r="1524">
          <cell r="B1524">
            <v>0</v>
          </cell>
          <cell r="C1524">
            <v>0</v>
          </cell>
        </row>
        <row r="1525">
          <cell r="B1525">
            <v>0</v>
          </cell>
          <cell r="C1525">
            <v>0</v>
          </cell>
        </row>
        <row r="1526">
          <cell r="B1526">
            <v>0</v>
          </cell>
          <cell r="C1526">
            <v>0</v>
          </cell>
        </row>
        <row r="1528">
          <cell r="B1528" t="str">
            <v>EQUIPO</v>
          </cell>
        </row>
        <row r="1529">
          <cell r="B1529" t="str">
            <v>HTA MENOR (5% de M. de O.)</v>
          </cell>
        </row>
        <row r="1530">
          <cell r="A1530">
            <v>0</v>
          </cell>
          <cell r="B1530">
            <v>0</v>
          </cell>
          <cell r="C1530">
            <v>0</v>
          </cell>
        </row>
        <row r="1531">
          <cell r="A1531">
            <v>0</v>
          </cell>
          <cell r="B1531">
            <v>0</v>
          </cell>
          <cell r="C1531">
            <v>0</v>
          </cell>
        </row>
        <row r="1532">
          <cell r="A1532">
            <v>0</v>
          </cell>
          <cell r="B1532">
            <v>0</v>
          </cell>
          <cell r="C1532">
            <v>0</v>
          </cell>
        </row>
        <row r="1534">
          <cell r="B1534" t="str">
            <v>MANO DE OBRA</v>
          </cell>
        </row>
        <row r="1535">
          <cell r="B1535">
            <v>0</v>
          </cell>
          <cell r="C1535">
            <v>0</v>
          </cell>
        </row>
        <row r="1536">
          <cell r="A1536">
            <v>0</v>
          </cell>
          <cell r="B1536">
            <v>0</v>
          </cell>
          <cell r="C1536">
            <v>0</v>
          </cell>
        </row>
        <row r="1537">
          <cell r="A1537">
            <v>0</v>
          </cell>
          <cell r="B1537">
            <v>0</v>
          </cell>
          <cell r="C1537">
            <v>0</v>
          </cell>
        </row>
        <row r="1538">
          <cell r="A1538">
            <v>0</v>
          </cell>
          <cell r="B1538">
            <v>0</v>
          </cell>
          <cell r="C1538">
            <v>0</v>
          </cell>
        </row>
        <row r="1540">
          <cell r="B1540" t="str">
            <v>TRANSPORTE</v>
          </cell>
        </row>
        <row r="1542">
          <cell r="A1542">
            <v>0</v>
          </cell>
          <cell r="B1542">
            <v>0</v>
          </cell>
          <cell r="C1542">
            <v>0</v>
          </cell>
        </row>
        <row r="1543">
          <cell r="A1543">
            <v>0</v>
          </cell>
          <cell r="B1543">
            <v>0</v>
          </cell>
          <cell r="C1543">
            <v>0</v>
          </cell>
        </row>
        <row r="1544">
          <cell r="A1544">
            <v>0</v>
          </cell>
          <cell r="B1544">
            <v>0</v>
          </cell>
          <cell r="C1544">
            <v>0</v>
          </cell>
        </row>
        <row r="1549">
          <cell r="A1549" t="str">
            <v>CODIGO</v>
          </cell>
          <cell r="B1549" t="str">
            <v>ITEM</v>
          </cell>
          <cell r="C1549" t="str">
            <v>UNIDAD</v>
          </cell>
        </row>
        <row r="1550">
          <cell r="D1550">
            <v>0</v>
          </cell>
        </row>
        <row r="1551">
          <cell r="B1551" t="str">
            <v>CODIGO</v>
          </cell>
        </row>
        <row r="1552">
          <cell r="A1552" t="str">
            <v>CODIGO</v>
          </cell>
          <cell r="B1552" t="str">
            <v>RECURSOS</v>
          </cell>
          <cell r="C1552" t="str">
            <v>UNIDAD</v>
          </cell>
          <cell r="D1552" t="str">
            <v>CANT.</v>
          </cell>
        </row>
        <row r="1553">
          <cell r="B1553" t="str">
            <v>MATERIALES</v>
          </cell>
        </row>
        <row r="1554">
          <cell r="B1554">
            <v>0</v>
          </cell>
          <cell r="C1554">
            <v>0</v>
          </cell>
        </row>
        <row r="1555">
          <cell r="B1555">
            <v>0</v>
          </cell>
          <cell r="C1555">
            <v>0</v>
          </cell>
        </row>
        <row r="1556">
          <cell r="B1556">
            <v>0</v>
          </cell>
          <cell r="C1556">
            <v>0</v>
          </cell>
        </row>
        <row r="1557">
          <cell r="B1557">
            <v>0</v>
          </cell>
          <cell r="C1557">
            <v>0</v>
          </cell>
        </row>
        <row r="1559">
          <cell r="B1559" t="str">
            <v>EQUIPO</v>
          </cell>
        </row>
        <row r="1560">
          <cell r="B1560" t="str">
            <v>HTA MENOR (5% de M. de O.)</v>
          </cell>
        </row>
        <row r="1561">
          <cell r="A1561">
            <v>0</v>
          </cell>
          <cell r="B1561">
            <v>0</v>
          </cell>
          <cell r="C1561">
            <v>0</v>
          </cell>
        </row>
        <row r="1562">
          <cell r="A1562">
            <v>0</v>
          </cell>
          <cell r="B1562">
            <v>0</v>
          </cell>
          <cell r="C1562">
            <v>0</v>
          </cell>
        </row>
        <row r="1563">
          <cell r="A1563">
            <v>0</v>
          </cell>
          <cell r="B1563">
            <v>0</v>
          </cell>
          <cell r="C1563">
            <v>0</v>
          </cell>
        </row>
        <row r="1565">
          <cell r="B1565" t="str">
            <v>MANO DE OBRA</v>
          </cell>
        </row>
        <row r="1566">
          <cell r="B1566">
            <v>0</v>
          </cell>
          <cell r="C1566">
            <v>0</v>
          </cell>
        </row>
        <row r="1567">
          <cell r="A1567">
            <v>0</v>
          </cell>
          <cell r="B1567">
            <v>0</v>
          </cell>
          <cell r="C1567">
            <v>0</v>
          </cell>
        </row>
        <row r="1568">
          <cell r="A1568">
            <v>0</v>
          </cell>
          <cell r="B1568">
            <v>0</v>
          </cell>
          <cell r="C1568">
            <v>0</v>
          </cell>
        </row>
        <row r="1569">
          <cell r="A1569">
            <v>0</v>
          </cell>
          <cell r="B1569">
            <v>0</v>
          </cell>
          <cell r="C1569">
            <v>0</v>
          </cell>
        </row>
        <row r="1571">
          <cell r="B1571" t="str">
            <v>TRANSPORTE</v>
          </cell>
        </row>
        <row r="1573">
          <cell r="A1573">
            <v>0</v>
          </cell>
          <cell r="B1573">
            <v>0</v>
          </cell>
          <cell r="C1573">
            <v>0</v>
          </cell>
        </row>
        <row r="1574">
          <cell r="A1574">
            <v>0</v>
          </cell>
          <cell r="B1574">
            <v>0</v>
          </cell>
          <cell r="C1574">
            <v>0</v>
          </cell>
        </row>
        <row r="1575">
          <cell r="A1575">
            <v>0</v>
          </cell>
          <cell r="B1575">
            <v>0</v>
          </cell>
          <cell r="C1575">
            <v>0</v>
          </cell>
        </row>
        <row r="1580">
          <cell r="A1580" t="str">
            <v>CODIGO</v>
          </cell>
          <cell r="B1580" t="str">
            <v>ITEM</v>
          </cell>
          <cell r="C1580" t="str">
            <v>UNIDAD</v>
          </cell>
        </row>
        <row r="1581">
          <cell r="D1581">
            <v>0</v>
          </cell>
        </row>
        <row r="1582">
          <cell r="B1582" t="str">
            <v>CODIGO</v>
          </cell>
        </row>
        <row r="1583">
          <cell r="A1583" t="str">
            <v>CODIGO</v>
          </cell>
          <cell r="B1583" t="str">
            <v>RECURSOS</v>
          </cell>
          <cell r="C1583" t="str">
            <v>UNIDAD</v>
          </cell>
          <cell r="D1583" t="str">
            <v>CANT.</v>
          </cell>
        </row>
        <row r="1584">
          <cell r="B1584" t="str">
            <v>MATERIALES</v>
          </cell>
        </row>
        <row r="1585">
          <cell r="B1585">
            <v>0</v>
          </cell>
          <cell r="C1585">
            <v>0</v>
          </cell>
        </row>
        <row r="1586">
          <cell r="B1586">
            <v>0</v>
          </cell>
          <cell r="C1586">
            <v>0</v>
          </cell>
        </row>
        <row r="1587">
          <cell r="B1587">
            <v>0</v>
          </cell>
          <cell r="C1587">
            <v>0</v>
          </cell>
        </row>
        <row r="1588">
          <cell r="B1588">
            <v>0</v>
          </cell>
          <cell r="C1588">
            <v>0</v>
          </cell>
        </row>
        <row r="1590">
          <cell r="B1590" t="str">
            <v>EQUIPO</v>
          </cell>
        </row>
        <row r="1591">
          <cell r="B1591" t="str">
            <v>HTA MENOR (5% de M. de O.)</v>
          </cell>
        </row>
        <row r="1592">
          <cell r="A1592">
            <v>0</v>
          </cell>
          <cell r="B1592">
            <v>0</v>
          </cell>
          <cell r="C1592">
            <v>0</v>
          </cell>
        </row>
        <row r="1593">
          <cell r="A1593">
            <v>0</v>
          </cell>
          <cell r="B1593">
            <v>0</v>
          </cell>
          <cell r="C1593">
            <v>0</v>
          </cell>
        </row>
        <row r="1594">
          <cell r="A1594">
            <v>0</v>
          </cell>
          <cell r="B1594">
            <v>0</v>
          </cell>
          <cell r="C1594">
            <v>0</v>
          </cell>
        </row>
        <row r="1596">
          <cell r="B1596" t="str">
            <v>MANO DE OBRA</v>
          </cell>
        </row>
        <row r="1597">
          <cell r="B1597">
            <v>0</v>
          </cell>
          <cell r="C1597">
            <v>0</v>
          </cell>
        </row>
        <row r="1598">
          <cell r="A1598">
            <v>0</v>
          </cell>
          <cell r="B1598">
            <v>0</v>
          </cell>
          <cell r="C1598">
            <v>0</v>
          </cell>
        </row>
        <row r="1599">
          <cell r="A1599">
            <v>0</v>
          </cell>
          <cell r="B1599">
            <v>0</v>
          </cell>
          <cell r="C1599">
            <v>0</v>
          </cell>
        </row>
        <row r="1600">
          <cell r="A1600">
            <v>0</v>
          </cell>
          <cell r="B1600">
            <v>0</v>
          </cell>
          <cell r="C1600">
            <v>0</v>
          </cell>
        </row>
        <row r="1602">
          <cell r="B1602" t="str">
            <v>TRANSPORTE</v>
          </cell>
        </row>
        <row r="1604">
          <cell r="A1604">
            <v>0</v>
          </cell>
          <cell r="B1604">
            <v>0</v>
          </cell>
          <cell r="C1604">
            <v>0</v>
          </cell>
        </row>
        <row r="1605">
          <cell r="A1605">
            <v>0</v>
          </cell>
          <cell r="B1605">
            <v>0</v>
          </cell>
          <cell r="C1605">
            <v>0</v>
          </cell>
        </row>
        <row r="1606">
          <cell r="A1606">
            <v>0</v>
          </cell>
          <cell r="B1606">
            <v>0</v>
          </cell>
          <cell r="C1606">
            <v>0</v>
          </cell>
        </row>
        <row r="1611">
          <cell r="A1611" t="str">
            <v>CODIGO</v>
          </cell>
          <cell r="B1611" t="str">
            <v>ITEM</v>
          </cell>
          <cell r="C1611" t="str">
            <v>UNIDAD</v>
          </cell>
        </row>
        <row r="1612">
          <cell r="D1612">
            <v>0</v>
          </cell>
        </row>
        <row r="1613">
          <cell r="B1613" t="str">
            <v>CODIGO</v>
          </cell>
        </row>
        <row r="1614">
          <cell r="A1614" t="str">
            <v>CODIGO</v>
          </cell>
          <cell r="B1614" t="str">
            <v>RECURSOS</v>
          </cell>
          <cell r="C1614" t="str">
            <v>UNIDAD</v>
          </cell>
          <cell r="D1614" t="str">
            <v>CANT.</v>
          </cell>
        </row>
        <row r="1615">
          <cell r="B1615" t="str">
            <v>MATERIALES</v>
          </cell>
        </row>
        <row r="1616">
          <cell r="B1616">
            <v>0</v>
          </cell>
          <cell r="C1616">
            <v>0</v>
          </cell>
        </row>
        <row r="1617">
          <cell r="B1617">
            <v>0</v>
          </cell>
          <cell r="C1617">
            <v>0</v>
          </cell>
        </row>
        <row r="1618">
          <cell r="B1618">
            <v>0</v>
          </cell>
          <cell r="C1618">
            <v>0</v>
          </cell>
        </row>
        <row r="1619">
          <cell r="B1619">
            <v>0</v>
          </cell>
          <cell r="C1619">
            <v>0</v>
          </cell>
        </row>
        <row r="1621">
          <cell r="B1621" t="str">
            <v>EQUIPO</v>
          </cell>
        </row>
        <row r="1622">
          <cell r="B1622" t="str">
            <v>HTA MENOR (5% de M. de O.)</v>
          </cell>
        </row>
        <row r="1623">
          <cell r="A1623">
            <v>0</v>
          </cell>
          <cell r="B1623">
            <v>0</v>
          </cell>
          <cell r="C1623">
            <v>0</v>
          </cell>
        </row>
        <row r="1624">
          <cell r="A1624">
            <v>0</v>
          </cell>
          <cell r="B1624">
            <v>0</v>
          </cell>
          <cell r="C1624">
            <v>0</v>
          </cell>
        </row>
        <row r="1625">
          <cell r="A1625">
            <v>0</v>
          </cell>
          <cell r="B1625">
            <v>0</v>
          </cell>
          <cell r="C1625">
            <v>0</v>
          </cell>
        </row>
        <row r="1627">
          <cell r="B1627" t="str">
            <v>MANO DE OBRA</v>
          </cell>
        </row>
        <row r="1628">
          <cell r="B1628">
            <v>0</v>
          </cell>
          <cell r="C1628">
            <v>0</v>
          </cell>
        </row>
        <row r="1629">
          <cell r="A1629">
            <v>0</v>
          </cell>
          <cell r="B1629">
            <v>0</v>
          </cell>
          <cell r="C1629">
            <v>0</v>
          </cell>
        </row>
        <row r="1630">
          <cell r="A1630">
            <v>0</v>
          </cell>
          <cell r="B1630">
            <v>0</v>
          </cell>
          <cell r="C1630">
            <v>0</v>
          </cell>
        </row>
        <row r="1631">
          <cell r="A1631">
            <v>0</v>
          </cell>
          <cell r="B1631">
            <v>0</v>
          </cell>
          <cell r="C1631">
            <v>0</v>
          </cell>
        </row>
        <row r="1633">
          <cell r="B1633" t="str">
            <v>TRANSPORTE</v>
          </cell>
        </row>
        <row r="1635">
          <cell r="A1635">
            <v>0</v>
          </cell>
          <cell r="B1635">
            <v>0</v>
          </cell>
          <cell r="C1635">
            <v>0</v>
          </cell>
        </row>
        <row r="1636">
          <cell r="A1636">
            <v>0</v>
          </cell>
          <cell r="B1636">
            <v>0</v>
          </cell>
          <cell r="C1636">
            <v>0</v>
          </cell>
        </row>
        <row r="1637">
          <cell r="A1637">
            <v>0</v>
          </cell>
          <cell r="B1637">
            <v>0</v>
          </cell>
          <cell r="C1637">
            <v>0</v>
          </cell>
        </row>
        <row r="1642">
          <cell r="A1642" t="str">
            <v>CODIGO</v>
          </cell>
          <cell r="B1642" t="str">
            <v>ITEM</v>
          </cell>
          <cell r="C1642" t="str">
            <v>UNIDAD</v>
          </cell>
        </row>
        <row r="1643">
          <cell r="D1643">
            <v>0</v>
          </cell>
        </row>
        <row r="1644">
          <cell r="B1644" t="str">
            <v>CODIGO</v>
          </cell>
        </row>
        <row r="1645">
          <cell r="A1645" t="str">
            <v>CODIGO</v>
          </cell>
          <cell r="B1645" t="str">
            <v>RECURSOS</v>
          </cell>
          <cell r="C1645" t="str">
            <v>UNIDAD</v>
          </cell>
          <cell r="D1645" t="str">
            <v>CANT.</v>
          </cell>
        </row>
        <row r="1646">
          <cell r="B1646" t="str">
            <v>MATERIALES</v>
          </cell>
        </row>
        <row r="1647">
          <cell r="B1647">
            <v>0</v>
          </cell>
          <cell r="C1647">
            <v>0</v>
          </cell>
        </row>
        <row r="1648">
          <cell r="B1648">
            <v>0</v>
          </cell>
          <cell r="C1648">
            <v>0</v>
          </cell>
        </row>
        <row r="1649">
          <cell r="B1649">
            <v>0</v>
          </cell>
          <cell r="C1649">
            <v>0</v>
          </cell>
        </row>
        <row r="1650">
          <cell r="B1650">
            <v>0</v>
          </cell>
          <cell r="C1650">
            <v>0</v>
          </cell>
        </row>
        <row r="1652">
          <cell r="B1652" t="str">
            <v>EQUIPO</v>
          </cell>
        </row>
        <row r="1653">
          <cell r="B1653" t="str">
            <v>HTA MENOR (5% de M. de O.)</v>
          </cell>
        </row>
        <row r="1654">
          <cell r="A1654">
            <v>0</v>
          </cell>
          <cell r="B1654">
            <v>0</v>
          </cell>
          <cell r="C1654">
            <v>0</v>
          </cell>
        </row>
        <row r="1655">
          <cell r="A1655">
            <v>0</v>
          </cell>
          <cell r="B1655">
            <v>0</v>
          </cell>
          <cell r="C1655">
            <v>0</v>
          </cell>
        </row>
        <row r="1656">
          <cell r="A1656">
            <v>0</v>
          </cell>
          <cell r="B1656">
            <v>0</v>
          </cell>
          <cell r="C1656">
            <v>0</v>
          </cell>
        </row>
        <row r="1658">
          <cell r="B1658" t="str">
            <v>MANO DE OBRA</v>
          </cell>
        </row>
        <row r="1659">
          <cell r="B1659">
            <v>0</v>
          </cell>
          <cell r="C1659">
            <v>0</v>
          </cell>
        </row>
        <row r="1660">
          <cell r="A1660">
            <v>0</v>
          </cell>
          <cell r="B1660">
            <v>0</v>
          </cell>
          <cell r="C1660">
            <v>0</v>
          </cell>
        </row>
        <row r="1661">
          <cell r="A1661">
            <v>0</v>
          </cell>
          <cell r="B1661">
            <v>0</v>
          </cell>
          <cell r="C1661">
            <v>0</v>
          </cell>
        </row>
        <row r="1662">
          <cell r="A1662">
            <v>0</v>
          </cell>
          <cell r="B1662">
            <v>0</v>
          </cell>
          <cell r="C1662">
            <v>0</v>
          </cell>
        </row>
        <row r="1664">
          <cell r="B1664" t="str">
            <v>TRANSPORTE</v>
          </cell>
        </row>
        <row r="1666">
          <cell r="A1666">
            <v>0</v>
          </cell>
          <cell r="B1666">
            <v>0</v>
          </cell>
          <cell r="C1666">
            <v>0</v>
          </cell>
        </row>
        <row r="1667">
          <cell r="A1667">
            <v>0</v>
          </cell>
          <cell r="B1667">
            <v>0</v>
          </cell>
          <cell r="C1667">
            <v>0</v>
          </cell>
        </row>
        <row r="1668">
          <cell r="A1668">
            <v>0</v>
          </cell>
          <cell r="B1668">
            <v>0</v>
          </cell>
          <cell r="C1668">
            <v>0</v>
          </cell>
        </row>
        <row r="1673">
          <cell r="A1673" t="str">
            <v>CODIGO</v>
          </cell>
          <cell r="B1673" t="str">
            <v>ITEM</v>
          </cell>
          <cell r="C1673" t="str">
            <v>UNIDAD</v>
          </cell>
        </row>
        <row r="1674">
          <cell r="D1674">
            <v>0</v>
          </cell>
        </row>
        <row r="1675">
          <cell r="B1675" t="str">
            <v>CODIGO</v>
          </cell>
        </row>
        <row r="1676">
          <cell r="A1676" t="str">
            <v>CODIGO</v>
          </cell>
          <cell r="B1676" t="str">
            <v>RECURSOS</v>
          </cell>
          <cell r="C1676" t="str">
            <v>UNIDAD</v>
          </cell>
          <cell r="D1676" t="str">
            <v>CANT.</v>
          </cell>
        </row>
        <row r="1677">
          <cell r="B1677" t="str">
            <v>MATERIALES</v>
          </cell>
        </row>
        <row r="1678">
          <cell r="B1678">
            <v>0</v>
          </cell>
          <cell r="C1678">
            <v>0</v>
          </cell>
        </row>
        <row r="1679">
          <cell r="B1679">
            <v>0</v>
          </cell>
          <cell r="C1679">
            <v>0</v>
          </cell>
        </row>
        <row r="1680">
          <cell r="B1680">
            <v>0</v>
          </cell>
          <cell r="C1680">
            <v>0</v>
          </cell>
        </row>
        <row r="1681">
          <cell r="B1681">
            <v>0</v>
          </cell>
          <cell r="C1681">
            <v>0</v>
          </cell>
        </row>
        <row r="1683">
          <cell r="B1683" t="str">
            <v>EQUIPO</v>
          </cell>
        </row>
        <row r="1684">
          <cell r="B1684" t="str">
            <v>HTA MENOR (5% de M. de O.)</v>
          </cell>
        </row>
        <row r="1685">
          <cell r="A1685">
            <v>0</v>
          </cell>
          <cell r="B1685">
            <v>0</v>
          </cell>
          <cell r="C1685">
            <v>0</v>
          </cell>
        </row>
        <row r="1686">
          <cell r="A1686">
            <v>0</v>
          </cell>
          <cell r="B1686">
            <v>0</v>
          </cell>
          <cell r="C1686">
            <v>0</v>
          </cell>
        </row>
        <row r="1687">
          <cell r="A1687">
            <v>0</v>
          </cell>
          <cell r="B1687">
            <v>0</v>
          </cell>
          <cell r="C1687">
            <v>0</v>
          </cell>
        </row>
        <row r="1689">
          <cell r="B1689" t="str">
            <v>MANO DE OBRA</v>
          </cell>
        </row>
        <row r="1690">
          <cell r="B1690">
            <v>0</v>
          </cell>
          <cell r="C1690">
            <v>0</v>
          </cell>
        </row>
        <row r="1691">
          <cell r="A1691">
            <v>0</v>
          </cell>
          <cell r="B1691">
            <v>0</v>
          </cell>
          <cell r="C1691">
            <v>0</v>
          </cell>
        </row>
        <row r="1692">
          <cell r="A1692">
            <v>0</v>
          </cell>
          <cell r="B1692">
            <v>0</v>
          </cell>
          <cell r="C1692">
            <v>0</v>
          </cell>
        </row>
        <row r="1693">
          <cell r="A1693">
            <v>0</v>
          </cell>
          <cell r="B1693">
            <v>0</v>
          </cell>
          <cell r="C1693">
            <v>0</v>
          </cell>
        </row>
        <row r="1695">
          <cell r="B1695" t="str">
            <v>TRANSPORTE</v>
          </cell>
        </row>
        <row r="1697">
          <cell r="A1697">
            <v>0</v>
          </cell>
          <cell r="B1697">
            <v>0</v>
          </cell>
          <cell r="C1697">
            <v>0</v>
          </cell>
        </row>
        <row r="1698">
          <cell r="A1698">
            <v>0</v>
          </cell>
          <cell r="B1698">
            <v>0</v>
          </cell>
          <cell r="C1698">
            <v>0</v>
          </cell>
        </row>
        <row r="1699">
          <cell r="A1699">
            <v>0</v>
          </cell>
          <cell r="B1699">
            <v>0</v>
          </cell>
          <cell r="C1699">
            <v>0</v>
          </cell>
        </row>
        <row r="1705">
          <cell r="A1705" t="str">
            <v>CODIGO</v>
          </cell>
          <cell r="B1705" t="str">
            <v>ITEM</v>
          </cell>
          <cell r="C1705" t="str">
            <v>UNIDAD</v>
          </cell>
        </row>
        <row r="1706">
          <cell r="D1706">
            <v>0</v>
          </cell>
        </row>
        <row r="1707">
          <cell r="B1707" t="str">
            <v>CODIGO</v>
          </cell>
        </row>
        <row r="1708">
          <cell r="A1708" t="str">
            <v>CODIGO</v>
          </cell>
          <cell r="B1708" t="str">
            <v>RECURSOS</v>
          </cell>
          <cell r="C1708" t="str">
            <v>UNIDAD</v>
          </cell>
          <cell r="D1708" t="str">
            <v>CANT.</v>
          </cell>
        </row>
        <row r="1709">
          <cell r="B1709" t="str">
            <v>MATERIALES</v>
          </cell>
        </row>
        <row r="1710">
          <cell r="B1710">
            <v>0</v>
          </cell>
          <cell r="C1710">
            <v>0</v>
          </cell>
        </row>
        <row r="1711">
          <cell r="B1711">
            <v>0</v>
          </cell>
          <cell r="C1711">
            <v>0</v>
          </cell>
        </row>
        <row r="1712">
          <cell r="B1712">
            <v>0</v>
          </cell>
          <cell r="C1712">
            <v>0</v>
          </cell>
        </row>
        <row r="1713">
          <cell r="B1713">
            <v>0</v>
          </cell>
          <cell r="C1713">
            <v>0</v>
          </cell>
        </row>
        <row r="1715">
          <cell r="B1715" t="str">
            <v>EQUIPO</v>
          </cell>
        </row>
        <row r="1716">
          <cell r="B1716" t="str">
            <v>HTA MENOR (5% de M. de O.)</v>
          </cell>
        </row>
        <row r="1717">
          <cell r="A1717">
            <v>0</v>
          </cell>
          <cell r="B1717">
            <v>0</v>
          </cell>
          <cell r="C1717">
            <v>0</v>
          </cell>
        </row>
        <row r="1718">
          <cell r="A1718">
            <v>0</v>
          </cell>
          <cell r="B1718">
            <v>0</v>
          </cell>
          <cell r="C1718">
            <v>0</v>
          </cell>
        </row>
        <row r="1719">
          <cell r="A1719">
            <v>0</v>
          </cell>
          <cell r="B1719">
            <v>0</v>
          </cell>
          <cell r="C1719">
            <v>0</v>
          </cell>
        </row>
        <row r="1721">
          <cell r="B1721" t="str">
            <v>MANO DE OBRA</v>
          </cell>
        </row>
        <row r="1722">
          <cell r="B1722">
            <v>0</v>
          </cell>
          <cell r="C1722">
            <v>0</v>
          </cell>
        </row>
        <row r="1723">
          <cell r="A1723">
            <v>0</v>
          </cell>
          <cell r="B1723">
            <v>0</v>
          </cell>
          <cell r="C1723">
            <v>0</v>
          </cell>
        </row>
        <row r="1724">
          <cell r="A1724">
            <v>0</v>
          </cell>
          <cell r="B1724">
            <v>0</v>
          </cell>
          <cell r="C1724">
            <v>0</v>
          </cell>
        </row>
        <row r="1725">
          <cell r="A1725">
            <v>0</v>
          </cell>
          <cell r="B1725">
            <v>0</v>
          </cell>
          <cell r="C1725">
            <v>0</v>
          </cell>
        </row>
        <row r="1727">
          <cell r="B1727" t="str">
            <v>TRANSPORTE</v>
          </cell>
        </row>
        <row r="1729">
          <cell r="A1729">
            <v>0</v>
          </cell>
          <cell r="B1729">
            <v>0</v>
          </cell>
          <cell r="C1729">
            <v>0</v>
          </cell>
        </row>
        <row r="1730">
          <cell r="A1730">
            <v>0</v>
          </cell>
          <cell r="B1730">
            <v>0</v>
          </cell>
          <cell r="C1730">
            <v>0</v>
          </cell>
        </row>
        <row r="1731">
          <cell r="A1731">
            <v>0</v>
          </cell>
          <cell r="B1731">
            <v>0</v>
          </cell>
          <cell r="C1731">
            <v>0</v>
          </cell>
        </row>
        <row r="1736">
          <cell r="A1736" t="str">
            <v>CODIGO</v>
          </cell>
          <cell r="B1736" t="str">
            <v>ITEM</v>
          </cell>
          <cell r="C1736" t="str">
            <v>UNIDAD</v>
          </cell>
        </row>
        <row r="1737">
          <cell r="D1737">
            <v>0</v>
          </cell>
        </row>
        <row r="1738">
          <cell r="B1738" t="str">
            <v>CODIGO</v>
          </cell>
        </row>
        <row r="1739">
          <cell r="A1739" t="str">
            <v>CODIGO</v>
          </cell>
          <cell r="B1739" t="str">
            <v>RECURSOS</v>
          </cell>
          <cell r="C1739" t="str">
            <v>UNIDAD</v>
          </cell>
          <cell r="D1739" t="str">
            <v>CANT.</v>
          </cell>
        </row>
        <row r="1740">
          <cell r="B1740" t="str">
            <v>MATERIALES</v>
          </cell>
        </row>
        <row r="1741">
          <cell r="B1741">
            <v>0</v>
          </cell>
          <cell r="C1741">
            <v>0</v>
          </cell>
        </row>
        <row r="1742">
          <cell r="B1742">
            <v>0</v>
          </cell>
          <cell r="C1742">
            <v>0</v>
          </cell>
        </row>
        <row r="1743">
          <cell r="B1743">
            <v>0</v>
          </cell>
          <cell r="C1743">
            <v>0</v>
          </cell>
        </row>
        <row r="1744">
          <cell r="B1744">
            <v>0</v>
          </cell>
          <cell r="C1744">
            <v>0</v>
          </cell>
        </row>
        <row r="1746">
          <cell r="B1746" t="str">
            <v>EQUIPO</v>
          </cell>
        </row>
        <row r="1747">
          <cell r="B1747" t="str">
            <v>HTA MENOR (5% de M. de O.)</v>
          </cell>
        </row>
        <row r="1748">
          <cell r="A1748">
            <v>0</v>
          </cell>
          <cell r="B1748">
            <v>0</v>
          </cell>
          <cell r="C1748">
            <v>0</v>
          </cell>
        </row>
        <row r="1749">
          <cell r="A1749">
            <v>0</v>
          </cell>
          <cell r="B1749">
            <v>0</v>
          </cell>
          <cell r="C1749">
            <v>0</v>
          </cell>
        </row>
        <row r="1750">
          <cell r="A1750">
            <v>0</v>
          </cell>
          <cell r="B1750">
            <v>0</v>
          </cell>
          <cell r="C1750">
            <v>0</v>
          </cell>
        </row>
        <row r="1752">
          <cell r="B1752" t="str">
            <v>MANO DE OBRA</v>
          </cell>
        </row>
        <row r="1753">
          <cell r="B1753">
            <v>0</v>
          </cell>
          <cell r="C1753">
            <v>0</v>
          </cell>
        </row>
        <row r="1754">
          <cell r="A1754">
            <v>0</v>
          </cell>
          <cell r="B1754">
            <v>0</v>
          </cell>
          <cell r="C1754">
            <v>0</v>
          </cell>
        </row>
        <row r="1755">
          <cell r="A1755">
            <v>0</v>
          </cell>
          <cell r="B1755">
            <v>0</v>
          </cell>
          <cell r="C1755">
            <v>0</v>
          </cell>
        </row>
        <row r="1756">
          <cell r="A1756">
            <v>0</v>
          </cell>
          <cell r="B1756">
            <v>0</v>
          </cell>
          <cell r="C1756">
            <v>0</v>
          </cell>
        </row>
        <row r="1758">
          <cell r="B1758" t="str">
            <v>TRANSPORTE</v>
          </cell>
        </row>
        <row r="1760">
          <cell r="A1760">
            <v>0</v>
          </cell>
          <cell r="B1760">
            <v>0</v>
          </cell>
          <cell r="C1760">
            <v>0</v>
          </cell>
        </row>
        <row r="1761">
          <cell r="A1761">
            <v>0</v>
          </cell>
          <cell r="B1761">
            <v>0</v>
          </cell>
          <cell r="C1761">
            <v>0</v>
          </cell>
        </row>
        <row r="1762">
          <cell r="A1762">
            <v>0</v>
          </cell>
          <cell r="B1762">
            <v>0</v>
          </cell>
          <cell r="C1762">
            <v>0</v>
          </cell>
        </row>
        <row r="1767">
          <cell r="A1767" t="str">
            <v>CODIGO</v>
          </cell>
          <cell r="B1767" t="str">
            <v>ITEM</v>
          </cell>
          <cell r="C1767" t="str">
            <v>UNIDAD</v>
          </cell>
        </row>
        <row r="1768">
          <cell r="D1768">
            <v>0</v>
          </cell>
        </row>
        <row r="1769">
          <cell r="B1769" t="str">
            <v>CODIGO</v>
          </cell>
        </row>
        <row r="1770">
          <cell r="A1770" t="str">
            <v>CODIGO</v>
          </cell>
          <cell r="B1770" t="str">
            <v>RECURSOS</v>
          </cell>
          <cell r="C1770" t="str">
            <v>UNIDAD</v>
          </cell>
          <cell r="D1770" t="str">
            <v>CANT.</v>
          </cell>
        </row>
        <row r="1771">
          <cell r="B1771" t="str">
            <v>MATERIALES</v>
          </cell>
        </row>
        <row r="1772">
          <cell r="B1772">
            <v>0</v>
          </cell>
          <cell r="C1772">
            <v>0</v>
          </cell>
        </row>
        <row r="1773">
          <cell r="B1773">
            <v>0</v>
          </cell>
          <cell r="C1773">
            <v>0</v>
          </cell>
        </row>
        <row r="1774">
          <cell r="B1774">
            <v>0</v>
          </cell>
          <cell r="C1774">
            <v>0</v>
          </cell>
        </row>
        <row r="1775">
          <cell r="B1775">
            <v>0</v>
          </cell>
          <cell r="C1775">
            <v>0</v>
          </cell>
        </row>
        <row r="1777">
          <cell r="B1777" t="str">
            <v>EQUIPO</v>
          </cell>
        </row>
        <row r="1778">
          <cell r="B1778" t="str">
            <v>HTA MENOR (5% de M. de O.)</v>
          </cell>
        </row>
        <row r="1779">
          <cell r="A1779">
            <v>0</v>
          </cell>
          <cell r="B1779">
            <v>0</v>
          </cell>
          <cell r="C1779">
            <v>0</v>
          </cell>
        </row>
        <row r="1780">
          <cell r="A1780">
            <v>0</v>
          </cell>
          <cell r="B1780">
            <v>0</v>
          </cell>
          <cell r="C1780">
            <v>0</v>
          </cell>
        </row>
        <row r="1781">
          <cell r="A1781">
            <v>0</v>
          </cell>
          <cell r="B1781">
            <v>0</v>
          </cell>
          <cell r="C1781">
            <v>0</v>
          </cell>
        </row>
        <row r="1783">
          <cell r="B1783" t="str">
            <v>MANO DE OBRA</v>
          </cell>
        </row>
        <row r="1784">
          <cell r="B1784">
            <v>0</v>
          </cell>
          <cell r="C1784">
            <v>0</v>
          </cell>
        </row>
        <row r="1785">
          <cell r="A1785">
            <v>0</v>
          </cell>
          <cell r="B1785">
            <v>0</v>
          </cell>
          <cell r="C1785">
            <v>0</v>
          </cell>
        </row>
        <row r="1786">
          <cell r="A1786">
            <v>0</v>
          </cell>
          <cell r="B1786">
            <v>0</v>
          </cell>
          <cell r="C1786">
            <v>0</v>
          </cell>
        </row>
        <row r="1787">
          <cell r="A1787">
            <v>0</v>
          </cell>
          <cell r="B1787">
            <v>0</v>
          </cell>
          <cell r="C1787">
            <v>0</v>
          </cell>
        </row>
        <row r="1789">
          <cell r="B1789" t="str">
            <v>TRANSPORTE</v>
          </cell>
        </row>
        <row r="1791">
          <cell r="A1791">
            <v>0</v>
          </cell>
          <cell r="B1791">
            <v>0</v>
          </cell>
          <cell r="C1791">
            <v>0</v>
          </cell>
        </row>
        <row r="1792">
          <cell r="A1792">
            <v>0</v>
          </cell>
          <cell r="B1792">
            <v>0</v>
          </cell>
          <cell r="C1792">
            <v>0</v>
          </cell>
        </row>
        <row r="1793">
          <cell r="A1793">
            <v>0</v>
          </cell>
          <cell r="B1793">
            <v>0</v>
          </cell>
          <cell r="C1793">
            <v>0</v>
          </cell>
        </row>
        <row r="1798">
          <cell r="A1798" t="str">
            <v>CODIGO</v>
          </cell>
          <cell r="B1798" t="str">
            <v>ITEM</v>
          </cell>
          <cell r="C1798" t="str">
            <v>UNIDAD</v>
          </cell>
        </row>
        <row r="1799">
          <cell r="D1799">
            <v>0</v>
          </cell>
        </row>
        <row r="1800">
          <cell r="B1800" t="str">
            <v>CODIGO</v>
          </cell>
        </row>
        <row r="1801">
          <cell r="A1801" t="str">
            <v>CODIGO</v>
          </cell>
          <cell r="B1801" t="str">
            <v>RECURSOS</v>
          </cell>
          <cell r="C1801" t="str">
            <v>UNIDAD</v>
          </cell>
          <cell r="D1801" t="str">
            <v>CANT.</v>
          </cell>
        </row>
        <row r="1802">
          <cell r="B1802" t="str">
            <v>MATERIALES</v>
          </cell>
        </row>
        <row r="1803">
          <cell r="B1803">
            <v>0</v>
          </cell>
          <cell r="C1803">
            <v>0</v>
          </cell>
        </row>
        <row r="1804">
          <cell r="B1804">
            <v>0</v>
          </cell>
          <cell r="C1804">
            <v>0</v>
          </cell>
        </row>
        <row r="1805">
          <cell r="B1805">
            <v>0</v>
          </cell>
          <cell r="C1805">
            <v>0</v>
          </cell>
        </row>
        <row r="1806">
          <cell r="B1806">
            <v>0</v>
          </cell>
          <cell r="C1806">
            <v>0</v>
          </cell>
        </row>
        <row r="1808">
          <cell r="B1808" t="str">
            <v>EQUIPO</v>
          </cell>
        </row>
        <row r="1809">
          <cell r="B1809" t="str">
            <v>HTA MENOR (5% de M. de O.)</v>
          </cell>
        </row>
        <row r="1810">
          <cell r="A1810">
            <v>0</v>
          </cell>
          <cell r="B1810">
            <v>0</v>
          </cell>
          <cell r="C1810">
            <v>0</v>
          </cell>
        </row>
        <row r="1811">
          <cell r="A1811">
            <v>0</v>
          </cell>
          <cell r="B1811">
            <v>0</v>
          </cell>
          <cell r="C1811">
            <v>0</v>
          </cell>
        </row>
        <row r="1812">
          <cell r="A1812">
            <v>0</v>
          </cell>
          <cell r="B1812">
            <v>0</v>
          </cell>
          <cell r="C1812">
            <v>0</v>
          </cell>
        </row>
        <row r="1814">
          <cell r="B1814" t="str">
            <v>MANO DE OBRA</v>
          </cell>
        </row>
        <row r="1815">
          <cell r="B1815">
            <v>0</v>
          </cell>
          <cell r="C1815">
            <v>0</v>
          </cell>
        </row>
        <row r="1816">
          <cell r="A1816">
            <v>0</v>
          </cell>
          <cell r="B1816">
            <v>0</v>
          </cell>
          <cell r="C1816">
            <v>0</v>
          </cell>
        </row>
        <row r="1817">
          <cell r="A1817">
            <v>0</v>
          </cell>
          <cell r="B1817">
            <v>0</v>
          </cell>
          <cell r="C1817">
            <v>0</v>
          </cell>
        </row>
        <row r="1818">
          <cell r="A1818">
            <v>0</v>
          </cell>
          <cell r="B1818">
            <v>0</v>
          </cell>
          <cell r="C1818">
            <v>0</v>
          </cell>
        </row>
        <row r="1820">
          <cell r="B1820" t="str">
            <v>TRANSPORTE</v>
          </cell>
        </row>
        <row r="1822">
          <cell r="A1822">
            <v>0</v>
          </cell>
          <cell r="B1822">
            <v>0</v>
          </cell>
          <cell r="C1822">
            <v>0</v>
          </cell>
        </row>
        <row r="1823">
          <cell r="A1823">
            <v>0</v>
          </cell>
          <cell r="B1823">
            <v>0</v>
          </cell>
          <cell r="C1823">
            <v>0</v>
          </cell>
        </row>
        <row r="1824">
          <cell r="A1824">
            <v>0</v>
          </cell>
          <cell r="B1824">
            <v>0</v>
          </cell>
          <cell r="C1824">
            <v>0</v>
          </cell>
        </row>
        <row r="1829">
          <cell r="A1829" t="str">
            <v>CODIGO</v>
          </cell>
          <cell r="B1829" t="str">
            <v>ITEM</v>
          </cell>
          <cell r="C1829" t="str">
            <v>UNIDAD</v>
          </cell>
        </row>
        <row r="1830">
          <cell r="D1830">
            <v>0</v>
          </cell>
        </row>
        <row r="1831">
          <cell r="B1831" t="str">
            <v>CODIGO</v>
          </cell>
        </row>
        <row r="1832">
          <cell r="A1832" t="str">
            <v>CODIGO</v>
          </cell>
          <cell r="B1832" t="str">
            <v>RECURSOS</v>
          </cell>
          <cell r="C1832" t="str">
            <v>UNIDAD</v>
          </cell>
          <cell r="D1832" t="str">
            <v>CANT.</v>
          </cell>
        </row>
        <row r="1833">
          <cell r="B1833" t="str">
            <v>MATERIALES</v>
          </cell>
        </row>
        <row r="1834">
          <cell r="B1834">
            <v>0</v>
          </cell>
          <cell r="C1834">
            <v>0</v>
          </cell>
        </row>
        <row r="1835">
          <cell r="B1835">
            <v>0</v>
          </cell>
          <cell r="C1835">
            <v>0</v>
          </cell>
        </row>
        <row r="1836">
          <cell r="B1836">
            <v>0</v>
          </cell>
          <cell r="C1836">
            <v>0</v>
          </cell>
        </row>
        <row r="1837">
          <cell r="B1837">
            <v>0</v>
          </cell>
          <cell r="C1837">
            <v>0</v>
          </cell>
        </row>
        <row r="1839">
          <cell r="B1839" t="str">
            <v>EQUIPO</v>
          </cell>
        </row>
        <row r="1840">
          <cell r="B1840" t="str">
            <v>HTA MENOR (5% de M. de O.)</v>
          </cell>
        </row>
        <row r="1841">
          <cell r="A1841">
            <v>0</v>
          </cell>
          <cell r="B1841">
            <v>0</v>
          </cell>
          <cell r="C1841">
            <v>0</v>
          </cell>
        </row>
        <row r="1842">
          <cell r="A1842">
            <v>0</v>
          </cell>
          <cell r="B1842">
            <v>0</v>
          </cell>
          <cell r="C1842">
            <v>0</v>
          </cell>
        </row>
        <row r="1843">
          <cell r="A1843">
            <v>0</v>
          </cell>
          <cell r="B1843">
            <v>0</v>
          </cell>
          <cell r="C1843">
            <v>0</v>
          </cell>
        </row>
        <row r="1845">
          <cell r="B1845" t="str">
            <v>MANO DE OBRA</v>
          </cell>
        </row>
        <row r="1846">
          <cell r="B1846">
            <v>0</v>
          </cell>
          <cell r="C1846">
            <v>0</v>
          </cell>
        </row>
        <row r="1847">
          <cell r="A1847">
            <v>0</v>
          </cell>
          <cell r="B1847">
            <v>0</v>
          </cell>
          <cell r="C1847">
            <v>0</v>
          </cell>
        </row>
        <row r="1848">
          <cell r="A1848">
            <v>0</v>
          </cell>
          <cell r="B1848">
            <v>0</v>
          </cell>
          <cell r="C1848">
            <v>0</v>
          </cell>
        </row>
        <row r="1849">
          <cell r="A1849">
            <v>0</v>
          </cell>
          <cell r="B1849">
            <v>0</v>
          </cell>
          <cell r="C1849">
            <v>0</v>
          </cell>
        </row>
        <row r="1851">
          <cell r="B1851" t="str">
            <v>TRANSPORTE</v>
          </cell>
        </row>
        <row r="1853">
          <cell r="A1853">
            <v>0</v>
          </cell>
          <cell r="B1853">
            <v>0</v>
          </cell>
          <cell r="C1853">
            <v>0</v>
          </cell>
        </row>
        <row r="1854">
          <cell r="A1854">
            <v>0</v>
          </cell>
          <cell r="B1854">
            <v>0</v>
          </cell>
          <cell r="C1854">
            <v>0</v>
          </cell>
        </row>
        <row r="1855">
          <cell r="A1855">
            <v>0</v>
          </cell>
          <cell r="B1855">
            <v>0</v>
          </cell>
          <cell r="C1855">
            <v>0</v>
          </cell>
        </row>
        <row r="1860">
          <cell r="A1860" t="str">
            <v>CODIGO</v>
          </cell>
          <cell r="B1860" t="str">
            <v>ITEM</v>
          </cell>
          <cell r="C1860" t="str">
            <v>UNIDAD</v>
          </cell>
        </row>
        <row r="1861">
          <cell r="D1861">
            <v>0</v>
          </cell>
        </row>
        <row r="1862">
          <cell r="B1862" t="str">
            <v>CODIGO</v>
          </cell>
        </row>
        <row r="1863">
          <cell r="A1863" t="str">
            <v>CODIGO</v>
          </cell>
          <cell r="B1863" t="str">
            <v>RECURSOS</v>
          </cell>
          <cell r="C1863" t="str">
            <v>UNIDAD</v>
          </cell>
          <cell r="D1863" t="str">
            <v>CANT.</v>
          </cell>
        </row>
        <row r="1864">
          <cell r="B1864" t="str">
            <v>MATERIALES</v>
          </cell>
        </row>
        <row r="1865">
          <cell r="B1865">
            <v>0</v>
          </cell>
          <cell r="C1865">
            <v>0</v>
          </cell>
        </row>
        <row r="1866">
          <cell r="B1866">
            <v>0</v>
          </cell>
          <cell r="C1866">
            <v>0</v>
          </cell>
        </row>
        <row r="1867">
          <cell r="B1867">
            <v>0</v>
          </cell>
          <cell r="C1867">
            <v>0</v>
          </cell>
        </row>
        <row r="1868">
          <cell r="B1868">
            <v>0</v>
          </cell>
          <cell r="C1868">
            <v>0</v>
          </cell>
        </row>
        <row r="1870">
          <cell r="B1870" t="str">
            <v>EQUIPO</v>
          </cell>
        </row>
        <row r="1871">
          <cell r="B1871" t="str">
            <v>HTA MENOR (5% de M. de O.)</v>
          </cell>
        </row>
        <row r="1872">
          <cell r="A1872">
            <v>0</v>
          </cell>
          <cell r="B1872">
            <v>0</v>
          </cell>
          <cell r="C1872">
            <v>0</v>
          </cell>
        </row>
        <row r="1873">
          <cell r="A1873">
            <v>0</v>
          </cell>
          <cell r="B1873">
            <v>0</v>
          </cell>
          <cell r="C1873">
            <v>0</v>
          </cell>
        </row>
        <row r="1874">
          <cell r="A1874">
            <v>0</v>
          </cell>
          <cell r="B1874">
            <v>0</v>
          </cell>
          <cell r="C1874">
            <v>0</v>
          </cell>
        </row>
        <row r="1876">
          <cell r="B1876" t="str">
            <v>MANO DE OBRA</v>
          </cell>
        </row>
        <row r="1877">
          <cell r="B1877">
            <v>0</v>
          </cell>
          <cell r="C1877">
            <v>0</v>
          </cell>
        </row>
        <row r="1878">
          <cell r="A1878">
            <v>0</v>
          </cell>
          <cell r="B1878">
            <v>0</v>
          </cell>
          <cell r="C1878">
            <v>0</v>
          </cell>
        </row>
        <row r="1879">
          <cell r="A1879">
            <v>0</v>
          </cell>
          <cell r="B1879">
            <v>0</v>
          </cell>
          <cell r="C1879">
            <v>0</v>
          </cell>
        </row>
        <row r="1880">
          <cell r="A1880">
            <v>0</v>
          </cell>
          <cell r="B1880">
            <v>0</v>
          </cell>
          <cell r="C1880">
            <v>0</v>
          </cell>
        </row>
        <row r="1882">
          <cell r="B1882" t="str">
            <v>TRANSPORTE</v>
          </cell>
        </row>
        <row r="1884">
          <cell r="A1884">
            <v>0</v>
          </cell>
          <cell r="B1884">
            <v>0</v>
          </cell>
          <cell r="C1884">
            <v>0</v>
          </cell>
        </row>
        <row r="1885">
          <cell r="A1885">
            <v>0</v>
          </cell>
          <cell r="B1885">
            <v>0</v>
          </cell>
          <cell r="C1885">
            <v>0</v>
          </cell>
        </row>
        <row r="1886">
          <cell r="A1886">
            <v>0</v>
          </cell>
          <cell r="B1886">
            <v>0</v>
          </cell>
          <cell r="C1886">
            <v>0</v>
          </cell>
        </row>
        <row r="1891">
          <cell r="A1891" t="str">
            <v>CODIGO</v>
          </cell>
          <cell r="B1891" t="str">
            <v>ITEM</v>
          </cell>
          <cell r="C1891" t="str">
            <v>UNIDAD</v>
          </cell>
        </row>
        <row r="1892">
          <cell r="D1892">
            <v>0</v>
          </cell>
        </row>
        <row r="1893">
          <cell r="B1893" t="str">
            <v>CODIGO</v>
          </cell>
        </row>
        <row r="1894">
          <cell r="A1894" t="str">
            <v>CODIGO</v>
          </cell>
          <cell r="B1894" t="str">
            <v>RECURSOS</v>
          </cell>
          <cell r="C1894" t="str">
            <v>UNIDAD</v>
          </cell>
          <cell r="D1894" t="str">
            <v>CANT.</v>
          </cell>
        </row>
        <row r="1895">
          <cell r="B1895" t="str">
            <v>MATERIALES</v>
          </cell>
        </row>
        <row r="1896">
          <cell r="B1896">
            <v>0</v>
          </cell>
          <cell r="C1896">
            <v>0</v>
          </cell>
        </row>
        <row r="1897">
          <cell r="B1897">
            <v>0</v>
          </cell>
          <cell r="C1897">
            <v>0</v>
          </cell>
        </row>
        <row r="1898">
          <cell r="B1898">
            <v>0</v>
          </cell>
          <cell r="C1898">
            <v>0</v>
          </cell>
        </row>
        <row r="1899">
          <cell r="B1899">
            <v>0</v>
          </cell>
          <cell r="C1899">
            <v>0</v>
          </cell>
        </row>
        <row r="1901">
          <cell r="B1901" t="str">
            <v>EQUIPO</v>
          </cell>
        </row>
        <row r="1902">
          <cell r="B1902" t="str">
            <v>HTA MENOR (5% de M. de O.)</v>
          </cell>
        </row>
        <row r="1903">
          <cell r="A1903">
            <v>0</v>
          </cell>
          <cell r="B1903">
            <v>0</v>
          </cell>
          <cell r="C1903">
            <v>0</v>
          </cell>
        </row>
        <row r="1904">
          <cell r="A1904">
            <v>0</v>
          </cell>
          <cell r="B1904">
            <v>0</v>
          </cell>
          <cell r="C1904">
            <v>0</v>
          </cell>
        </row>
        <row r="1905">
          <cell r="A1905">
            <v>0</v>
          </cell>
          <cell r="B1905">
            <v>0</v>
          </cell>
          <cell r="C1905">
            <v>0</v>
          </cell>
        </row>
        <row r="1907">
          <cell r="B1907" t="str">
            <v>MANO DE OBRA</v>
          </cell>
        </row>
        <row r="1908">
          <cell r="B1908">
            <v>0</v>
          </cell>
          <cell r="C1908">
            <v>0</v>
          </cell>
        </row>
        <row r="1909">
          <cell r="A1909">
            <v>0</v>
          </cell>
          <cell r="B1909">
            <v>0</v>
          </cell>
          <cell r="C1909">
            <v>0</v>
          </cell>
        </row>
        <row r="1910">
          <cell r="A1910">
            <v>0</v>
          </cell>
          <cell r="B1910">
            <v>0</v>
          </cell>
          <cell r="C1910">
            <v>0</v>
          </cell>
        </row>
        <row r="1911">
          <cell r="A1911">
            <v>0</v>
          </cell>
          <cell r="B1911">
            <v>0</v>
          </cell>
          <cell r="C1911">
            <v>0</v>
          </cell>
        </row>
        <row r="1913">
          <cell r="B1913" t="str">
            <v>TRANSPORTE</v>
          </cell>
        </row>
        <row r="1915">
          <cell r="A1915">
            <v>0</v>
          </cell>
          <cell r="B1915">
            <v>0</v>
          </cell>
          <cell r="C1915">
            <v>0</v>
          </cell>
        </row>
        <row r="1916">
          <cell r="A1916">
            <v>0</v>
          </cell>
          <cell r="B1916">
            <v>0</v>
          </cell>
          <cell r="C1916">
            <v>0</v>
          </cell>
        </row>
        <row r="1917">
          <cell r="A1917">
            <v>0</v>
          </cell>
          <cell r="B1917">
            <v>0</v>
          </cell>
          <cell r="C1917">
            <v>0</v>
          </cell>
        </row>
        <row r="1922">
          <cell r="A1922" t="str">
            <v>CODIGO</v>
          </cell>
          <cell r="B1922" t="str">
            <v>ITEM</v>
          </cell>
          <cell r="C1922" t="str">
            <v>UNIDAD</v>
          </cell>
        </row>
        <row r="1923">
          <cell r="D1923">
            <v>0</v>
          </cell>
        </row>
        <row r="1924">
          <cell r="B1924" t="str">
            <v>CODIGO</v>
          </cell>
        </row>
        <row r="1925">
          <cell r="A1925" t="str">
            <v>CODIGO</v>
          </cell>
          <cell r="B1925" t="str">
            <v>RECURSOS</v>
          </cell>
          <cell r="C1925" t="str">
            <v>UNIDAD</v>
          </cell>
          <cell r="D1925" t="str">
            <v>CANT.</v>
          </cell>
        </row>
        <row r="1926">
          <cell r="B1926" t="str">
            <v>MATERIALES</v>
          </cell>
        </row>
        <row r="1927">
          <cell r="B1927">
            <v>0</v>
          </cell>
          <cell r="C1927">
            <v>0</v>
          </cell>
        </row>
        <row r="1928">
          <cell r="B1928">
            <v>0</v>
          </cell>
          <cell r="C1928">
            <v>0</v>
          </cell>
        </row>
        <row r="1929">
          <cell r="B1929">
            <v>0</v>
          </cell>
          <cell r="C1929">
            <v>0</v>
          </cell>
        </row>
        <row r="1930">
          <cell r="B1930">
            <v>0</v>
          </cell>
          <cell r="C1930">
            <v>0</v>
          </cell>
        </row>
        <row r="1932">
          <cell r="B1932" t="str">
            <v>EQUIPO</v>
          </cell>
        </row>
        <row r="1933">
          <cell r="B1933" t="str">
            <v>HTA MENOR (5% de M. de O.)</v>
          </cell>
        </row>
        <row r="1934">
          <cell r="A1934">
            <v>0</v>
          </cell>
          <cell r="B1934">
            <v>0</v>
          </cell>
          <cell r="C1934">
            <v>0</v>
          </cell>
        </row>
        <row r="1935">
          <cell r="A1935">
            <v>0</v>
          </cell>
          <cell r="B1935">
            <v>0</v>
          </cell>
          <cell r="C1935">
            <v>0</v>
          </cell>
        </row>
        <row r="1936">
          <cell r="A1936">
            <v>0</v>
          </cell>
          <cell r="B1936">
            <v>0</v>
          </cell>
          <cell r="C1936">
            <v>0</v>
          </cell>
        </row>
        <row r="1938">
          <cell r="B1938" t="str">
            <v>MANO DE OBRA</v>
          </cell>
        </row>
        <row r="1939">
          <cell r="B1939">
            <v>0</v>
          </cell>
          <cell r="C1939">
            <v>0</v>
          </cell>
        </row>
        <row r="1940">
          <cell r="A1940">
            <v>0</v>
          </cell>
          <cell r="B1940">
            <v>0</v>
          </cell>
          <cell r="C1940">
            <v>0</v>
          </cell>
        </row>
        <row r="1941">
          <cell r="A1941">
            <v>0</v>
          </cell>
          <cell r="B1941">
            <v>0</v>
          </cell>
          <cell r="C1941">
            <v>0</v>
          </cell>
        </row>
        <row r="1942">
          <cell r="A1942">
            <v>0</v>
          </cell>
          <cell r="B1942">
            <v>0</v>
          </cell>
          <cell r="C1942">
            <v>0</v>
          </cell>
        </row>
        <row r="1944">
          <cell r="B1944" t="str">
            <v>TRANSPORTE</v>
          </cell>
        </row>
        <row r="1946">
          <cell r="A1946">
            <v>0</v>
          </cell>
          <cell r="B1946">
            <v>0</v>
          </cell>
          <cell r="C1946">
            <v>0</v>
          </cell>
        </row>
        <row r="1947">
          <cell r="A1947">
            <v>0</v>
          </cell>
          <cell r="B1947">
            <v>0</v>
          </cell>
          <cell r="C1947">
            <v>0</v>
          </cell>
        </row>
        <row r="1948">
          <cell r="A1948">
            <v>0</v>
          </cell>
          <cell r="B1948">
            <v>0</v>
          </cell>
          <cell r="C1948">
            <v>0</v>
          </cell>
        </row>
        <row r="1953">
          <cell r="A1953" t="str">
            <v>CODIGO</v>
          </cell>
          <cell r="B1953" t="str">
            <v>ITEM</v>
          </cell>
          <cell r="C1953" t="str">
            <v>UNIDAD</v>
          </cell>
        </row>
        <row r="1954">
          <cell r="D1954">
            <v>0</v>
          </cell>
        </row>
        <row r="1955">
          <cell r="B1955" t="str">
            <v>CODIGO</v>
          </cell>
        </row>
        <row r="1956">
          <cell r="A1956" t="str">
            <v>CODIGO</v>
          </cell>
          <cell r="B1956" t="str">
            <v>RECURSOS</v>
          </cell>
          <cell r="C1956" t="str">
            <v>UNIDAD</v>
          </cell>
          <cell r="D1956" t="str">
            <v>CANT.</v>
          </cell>
        </row>
        <row r="1957">
          <cell r="B1957" t="str">
            <v>MATERIALES</v>
          </cell>
        </row>
        <row r="1958">
          <cell r="B1958">
            <v>0</v>
          </cell>
          <cell r="C1958">
            <v>0</v>
          </cell>
        </row>
        <row r="1959">
          <cell r="B1959">
            <v>0</v>
          </cell>
          <cell r="C1959">
            <v>0</v>
          </cell>
        </row>
        <row r="1960">
          <cell r="B1960">
            <v>0</v>
          </cell>
          <cell r="C1960">
            <v>0</v>
          </cell>
        </row>
        <row r="1961">
          <cell r="B1961">
            <v>0</v>
          </cell>
          <cell r="C1961">
            <v>0</v>
          </cell>
        </row>
        <row r="1963">
          <cell r="B1963" t="str">
            <v>EQUIPO</v>
          </cell>
        </row>
        <row r="1964">
          <cell r="B1964" t="str">
            <v>HTA MENOR (5% de M. de O.)</v>
          </cell>
        </row>
        <row r="1965">
          <cell r="A1965">
            <v>0</v>
          </cell>
          <cell r="B1965">
            <v>0</v>
          </cell>
          <cell r="C1965">
            <v>0</v>
          </cell>
        </row>
        <row r="1966">
          <cell r="A1966">
            <v>0</v>
          </cell>
          <cell r="B1966">
            <v>0</v>
          </cell>
          <cell r="C1966">
            <v>0</v>
          </cell>
        </row>
        <row r="1967">
          <cell r="A1967">
            <v>0</v>
          </cell>
          <cell r="B1967">
            <v>0</v>
          </cell>
          <cell r="C1967">
            <v>0</v>
          </cell>
        </row>
        <row r="1969">
          <cell r="B1969" t="str">
            <v>MANO DE OBRA</v>
          </cell>
        </row>
        <row r="1970">
          <cell r="B1970">
            <v>0</v>
          </cell>
          <cell r="C1970">
            <v>0</v>
          </cell>
        </row>
        <row r="1971">
          <cell r="A1971">
            <v>0</v>
          </cell>
          <cell r="B1971">
            <v>0</v>
          </cell>
          <cell r="C1971">
            <v>0</v>
          </cell>
        </row>
        <row r="1972">
          <cell r="A1972">
            <v>0</v>
          </cell>
          <cell r="B1972">
            <v>0</v>
          </cell>
          <cell r="C1972">
            <v>0</v>
          </cell>
        </row>
        <row r="1973">
          <cell r="A1973">
            <v>0</v>
          </cell>
          <cell r="B1973">
            <v>0</v>
          </cell>
          <cell r="C1973">
            <v>0</v>
          </cell>
        </row>
        <row r="1975">
          <cell r="B1975" t="str">
            <v>TRANSPORTE</v>
          </cell>
        </row>
        <row r="1977">
          <cell r="A1977">
            <v>0</v>
          </cell>
          <cell r="B1977">
            <v>0</v>
          </cell>
          <cell r="C1977">
            <v>0</v>
          </cell>
        </row>
        <row r="1978">
          <cell r="A1978">
            <v>0</v>
          </cell>
          <cell r="B1978">
            <v>0</v>
          </cell>
          <cell r="C1978">
            <v>0</v>
          </cell>
        </row>
        <row r="1979">
          <cell r="A1979">
            <v>0</v>
          </cell>
          <cell r="B1979">
            <v>0</v>
          </cell>
          <cell r="C1979">
            <v>0</v>
          </cell>
        </row>
        <row r="1984">
          <cell r="A1984" t="str">
            <v>CODIGO</v>
          </cell>
          <cell r="B1984" t="str">
            <v>ITEM</v>
          </cell>
          <cell r="C1984" t="str">
            <v>UNIDAD</v>
          </cell>
        </row>
        <row r="1985">
          <cell r="D1985">
            <v>0</v>
          </cell>
        </row>
        <row r="1986">
          <cell r="B1986" t="str">
            <v>CODIGO</v>
          </cell>
        </row>
        <row r="1987">
          <cell r="A1987" t="str">
            <v>CODIGO</v>
          </cell>
          <cell r="B1987" t="str">
            <v>RECURSOS</v>
          </cell>
          <cell r="C1987" t="str">
            <v>UNIDAD</v>
          </cell>
          <cell r="D1987" t="str">
            <v>CANT.</v>
          </cell>
        </row>
        <row r="1988">
          <cell r="B1988" t="str">
            <v>MATERIALES</v>
          </cell>
        </row>
        <row r="1989">
          <cell r="B1989">
            <v>0</v>
          </cell>
          <cell r="C1989">
            <v>0</v>
          </cell>
        </row>
        <row r="1990">
          <cell r="B1990">
            <v>0</v>
          </cell>
          <cell r="C1990">
            <v>0</v>
          </cell>
        </row>
        <row r="1991">
          <cell r="B1991">
            <v>0</v>
          </cell>
          <cell r="C1991">
            <v>0</v>
          </cell>
        </row>
        <row r="1992">
          <cell r="B1992">
            <v>0</v>
          </cell>
          <cell r="C1992">
            <v>0</v>
          </cell>
        </row>
        <row r="1994">
          <cell r="B1994" t="str">
            <v>EQUIPO</v>
          </cell>
        </row>
        <row r="1995">
          <cell r="B1995" t="str">
            <v>HTA MENOR (5% de M. de O.)</v>
          </cell>
        </row>
        <row r="1996">
          <cell r="A1996">
            <v>0</v>
          </cell>
          <cell r="B1996">
            <v>0</v>
          </cell>
          <cell r="C1996">
            <v>0</v>
          </cell>
        </row>
        <row r="1997">
          <cell r="A1997">
            <v>0</v>
          </cell>
          <cell r="B1997">
            <v>0</v>
          </cell>
          <cell r="C1997">
            <v>0</v>
          </cell>
        </row>
        <row r="1998">
          <cell r="A1998">
            <v>0</v>
          </cell>
          <cell r="B1998">
            <v>0</v>
          </cell>
          <cell r="C1998">
            <v>0</v>
          </cell>
        </row>
        <row r="2000">
          <cell r="B2000" t="str">
            <v>MANO DE OBRA</v>
          </cell>
        </row>
        <row r="2001">
          <cell r="B2001">
            <v>0</v>
          </cell>
          <cell r="C2001">
            <v>0</v>
          </cell>
        </row>
        <row r="2002">
          <cell r="A2002">
            <v>0</v>
          </cell>
          <cell r="B2002">
            <v>0</v>
          </cell>
          <cell r="C2002">
            <v>0</v>
          </cell>
        </row>
        <row r="2003">
          <cell r="A2003">
            <v>0</v>
          </cell>
          <cell r="B2003">
            <v>0</v>
          </cell>
          <cell r="C2003">
            <v>0</v>
          </cell>
        </row>
        <row r="2004">
          <cell r="A2004">
            <v>0</v>
          </cell>
          <cell r="B2004">
            <v>0</v>
          </cell>
          <cell r="C2004">
            <v>0</v>
          </cell>
        </row>
        <row r="2006">
          <cell r="B2006" t="str">
            <v>TRANSPORTE</v>
          </cell>
        </row>
        <row r="2008">
          <cell r="A2008">
            <v>0</v>
          </cell>
          <cell r="B2008">
            <v>0</v>
          </cell>
          <cell r="C2008">
            <v>0</v>
          </cell>
        </row>
        <row r="2009">
          <cell r="A2009">
            <v>0</v>
          </cell>
          <cell r="B2009">
            <v>0</v>
          </cell>
          <cell r="C2009">
            <v>0</v>
          </cell>
        </row>
        <row r="2010">
          <cell r="A2010">
            <v>0</v>
          </cell>
          <cell r="B2010">
            <v>0</v>
          </cell>
          <cell r="C2010">
            <v>0</v>
          </cell>
        </row>
        <row r="2015">
          <cell r="A2015" t="str">
            <v>CODIGO</v>
          </cell>
          <cell r="B2015" t="str">
            <v>ITEM</v>
          </cell>
          <cell r="C2015" t="str">
            <v>UNIDAD</v>
          </cell>
        </row>
        <row r="2016">
          <cell r="D2016">
            <v>0</v>
          </cell>
        </row>
        <row r="2017">
          <cell r="B2017" t="str">
            <v>CODIGO</v>
          </cell>
        </row>
        <row r="2018">
          <cell r="A2018" t="str">
            <v>CODIGO</v>
          </cell>
          <cell r="B2018" t="str">
            <v>RECURSOS</v>
          </cell>
          <cell r="C2018" t="str">
            <v>UNIDAD</v>
          </cell>
          <cell r="D2018" t="str">
            <v>CANT.</v>
          </cell>
        </row>
        <row r="2019">
          <cell r="B2019" t="str">
            <v>MATERIALES</v>
          </cell>
        </row>
        <row r="2020">
          <cell r="B2020">
            <v>0</v>
          </cell>
          <cell r="C2020">
            <v>0</v>
          </cell>
        </row>
        <row r="2021">
          <cell r="B2021">
            <v>0</v>
          </cell>
          <cell r="C2021">
            <v>0</v>
          </cell>
        </row>
        <row r="2022">
          <cell r="B2022">
            <v>0</v>
          </cell>
          <cell r="C2022">
            <v>0</v>
          </cell>
        </row>
        <row r="2023">
          <cell r="B2023">
            <v>0</v>
          </cell>
          <cell r="C2023">
            <v>0</v>
          </cell>
        </row>
        <row r="2025">
          <cell r="B2025" t="str">
            <v>EQUIPO</v>
          </cell>
        </row>
        <row r="2026">
          <cell r="B2026" t="str">
            <v>HTA MENOR (5% de M. de O.)</v>
          </cell>
        </row>
        <row r="2027">
          <cell r="A2027">
            <v>0</v>
          </cell>
          <cell r="B2027">
            <v>0</v>
          </cell>
          <cell r="C2027">
            <v>0</v>
          </cell>
        </row>
        <row r="2028">
          <cell r="A2028">
            <v>0</v>
          </cell>
          <cell r="B2028">
            <v>0</v>
          </cell>
          <cell r="C2028">
            <v>0</v>
          </cell>
        </row>
        <row r="2029">
          <cell r="A2029">
            <v>0</v>
          </cell>
          <cell r="B2029">
            <v>0</v>
          </cell>
          <cell r="C2029">
            <v>0</v>
          </cell>
        </row>
        <row r="2031">
          <cell r="B2031" t="str">
            <v>MANO DE OBRA</v>
          </cell>
        </row>
        <row r="2032">
          <cell r="B2032">
            <v>0</v>
          </cell>
          <cell r="C2032">
            <v>0</v>
          </cell>
        </row>
        <row r="2033">
          <cell r="A2033">
            <v>0</v>
          </cell>
          <cell r="B2033">
            <v>0</v>
          </cell>
          <cell r="C2033">
            <v>0</v>
          </cell>
        </row>
        <row r="2034">
          <cell r="A2034">
            <v>0</v>
          </cell>
          <cell r="B2034">
            <v>0</v>
          </cell>
          <cell r="C2034">
            <v>0</v>
          </cell>
        </row>
        <row r="2035">
          <cell r="A2035">
            <v>0</v>
          </cell>
          <cell r="B2035">
            <v>0</v>
          </cell>
          <cell r="C2035">
            <v>0</v>
          </cell>
        </row>
        <row r="2037">
          <cell r="B2037" t="str">
            <v>TRANSPORTE</v>
          </cell>
        </row>
        <row r="2039">
          <cell r="A2039">
            <v>0</v>
          </cell>
          <cell r="B2039">
            <v>0</v>
          </cell>
          <cell r="C2039">
            <v>0</v>
          </cell>
        </row>
        <row r="2040">
          <cell r="A2040">
            <v>0</v>
          </cell>
          <cell r="B2040">
            <v>0</v>
          </cell>
          <cell r="C2040">
            <v>0</v>
          </cell>
        </row>
        <row r="2041">
          <cell r="A2041">
            <v>0</v>
          </cell>
          <cell r="B2041">
            <v>0</v>
          </cell>
          <cell r="C2041">
            <v>0</v>
          </cell>
        </row>
        <row r="2046">
          <cell r="A2046" t="str">
            <v>CODIGO</v>
          </cell>
          <cell r="B2046" t="str">
            <v>ITEM</v>
          </cell>
          <cell r="C2046" t="str">
            <v>UNIDAD</v>
          </cell>
        </row>
        <row r="2047">
          <cell r="D2047">
            <v>0</v>
          </cell>
        </row>
        <row r="2048">
          <cell r="B2048" t="str">
            <v>CODIGO</v>
          </cell>
        </row>
        <row r="2049">
          <cell r="A2049" t="str">
            <v>CODIGO</v>
          </cell>
          <cell r="B2049" t="str">
            <v>RECURSOS</v>
          </cell>
          <cell r="C2049" t="str">
            <v>UNIDAD</v>
          </cell>
          <cell r="D2049" t="str">
            <v>CANT.</v>
          </cell>
        </row>
        <row r="2050">
          <cell r="B2050" t="str">
            <v>MATERIALES</v>
          </cell>
        </row>
        <row r="2051">
          <cell r="B2051">
            <v>0</v>
          </cell>
          <cell r="C2051">
            <v>0</v>
          </cell>
        </row>
        <row r="2052">
          <cell r="B2052">
            <v>0</v>
          </cell>
          <cell r="C2052">
            <v>0</v>
          </cell>
        </row>
        <row r="2053">
          <cell r="B2053">
            <v>0</v>
          </cell>
          <cell r="C2053">
            <v>0</v>
          </cell>
        </row>
        <row r="2054">
          <cell r="B2054">
            <v>0</v>
          </cell>
          <cell r="C2054">
            <v>0</v>
          </cell>
        </row>
        <row r="2056">
          <cell r="B2056" t="str">
            <v>EQUIPO</v>
          </cell>
        </row>
        <row r="2057">
          <cell r="B2057" t="str">
            <v>HTA MENOR (5% de M. de O.)</v>
          </cell>
        </row>
        <row r="2058">
          <cell r="A2058">
            <v>0</v>
          </cell>
          <cell r="B2058">
            <v>0</v>
          </cell>
          <cell r="C2058">
            <v>0</v>
          </cell>
        </row>
        <row r="2059">
          <cell r="A2059">
            <v>0</v>
          </cell>
          <cell r="B2059">
            <v>0</v>
          </cell>
          <cell r="C2059">
            <v>0</v>
          </cell>
        </row>
        <row r="2060">
          <cell r="A2060">
            <v>0</v>
          </cell>
          <cell r="B2060">
            <v>0</v>
          </cell>
          <cell r="C2060">
            <v>0</v>
          </cell>
        </row>
        <row r="2062">
          <cell r="B2062" t="str">
            <v>MANO DE OBRA</v>
          </cell>
        </row>
        <row r="2063">
          <cell r="B2063">
            <v>0</v>
          </cell>
          <cell r="C2063">
            <v>0</v>
          </cell>
        </row>
        <row r="2064">
          <cell r="A2064">
            <v>0</v>
          </cell>
          <cell r="B2064">
            <v>0</v>
          </cell>
          <cell r="C2064">
            <v>0</v>
          </cell>
        </row>
        <row r="2065">
          <cell r="A2065">
            <v>0</v>
          </cell>
          <cell r="B2065">
            <v>0</v>
          </cell>
          <cell r="C2065">
            <v>0</v>
          </cell>
        </row>
        <row r="2066">
          <cell r="A2066">
            <v>0</v>
          </cell>
          <cell r="B2066">
            <v>0</v>
          </cell>
          <cell r="C2066">
            <v>0</v>
          </cell>
        </row>
        <row r="2068">
          <cell r="B2068" t="str">
            <v>TRANSPORTE</v>
          </cell>
        </row>
        <row r="2070">
          <cell r="A2070">
            <v>0</v>
          </cell>
          <cell r="B2070">
            <v>0</v>
          </cell>
          <cell r="C2070">
            <v>0</v>
          </cell>
        </row>
        <row r="2071">
          <cell r="A2071">
            <v>0</v>
          </cell>
          <cell r="B2071">
            <v>0</v>
          </cell>
          <cell r="C2071">
            <v>0</v>
          </cell>
        </row>
        <row r="2072">
          <cell r="A2072">
            <v>0</v>
          </cell>
          <cell r="B2072">
            <v>0</v>
          </cell>
          <cell r="C2072">
            <v>0</v>
          </cell>
        </row>
        <row r="2078">
          <cell r="A2078" t="str">
            <v>CODIGO</v>
          </cell>
          <cell r="B2078" t="str">
            <v>ITEM</v>
          </cell>
          <cell r="C2078" t="str">
            <v>UNIDAD</v>
          </cell>
        </row>
        <row r="2079">
          <cell r="D2079">
            <v>0</v>
          </cell>
        </row>
        <row r="2080">
          <cell r="B2080" t="str">
            <v>CODIGO</v>
          </cell>
        </row>
        <row r="2081">
          <cell r="A2081" t="str">
            <v>CODIGO</v>
          </cell>
          <cell r="B2081" t="str">
            <v>RECURSOS</v>
          </cell>
          <cell r="C2081" t="str">
            <v>UNIDAD</v>
          </cell>
          <cell r="D2081" t="str">
            <v>CANT.</v>
          </cell>
        </row>
        <row r="2082">
          <cell r="B2082" t="str">
            <v>MATERIALES</v>
          </cell>
        </row>
        <row r="2083">
          <cell r="B2083">
            <v>0</v>
          </cell>
          <cell r="C2083">
            <v>0</v>
          </cell>
        </row>
        <row r="2084">
          <cell r="B2084">
            <v>0</v>
          </cell>
          <cell r="C2084">
            <v>0</v>
          </cell>
        </row>
        <row r="2085">
          <cell r="B2085">
            <v>0</v>
          </cell>
          <cell r="C2085">
            <v>0</v>
          </cell>
        </row>
        <row r="2086">
          <cell r="B2086">
            <v>0</v>
          </cell>
          <cell r="C2086">
            <v>0</v>
          </cell>
        </row>
        <row r="2088">
          <cell r="B2088" t="str">
            <v>EQUIPO</v>
          </cell>
        </row>
        <row r="2089">
          <cell r="B2089" t="str">
            <v>HTA MENOR (5% de M. de O.)</v>
          </cell>
        </row>
        <row r="2090">
          <cell r="A2090">
            <v>0</v>
          </cell>
          <cell r="B2090">
            <v>0</v>
          </cell>
          <cell r="C2090">
            <v>0</v>
          </cell>
        </row>
        <row r="2091">
          <cell r="A2091">
            <v>0</v>
          </cell>
          <cell r="B2091">
            <v>0</v>
          </cell>
          <cell r="C2091">
            <v>0</v>
          </cell>
        </row>
        <row r="2092">
          <cell r="A2092">
            <v>0</v>
          </cell>
          <cell r="B2092">
            <v>0</v>
          </cell>
          <cell r="C2092">
            <v>0</v>
          </cell>
        </row>
        <row r="2094">
          <cell r="B2094" t="str">
            <v>MANO DE OBRA</v>
          </cell>
        </row>
        <row r="2095">
          <cell r="B2095">
            <v>0</v>
          </cell>
          <cell r="C2095">
            <v>0</v>
          </cell>
        </row>
        <row r="2096">
          <cell r="A2096">
            <v>0</v>
          </cell>
          <cell r="B2096">
            <v>0</v>
          </cell>
          <cell r="C2096">
            <v>0</v>
          </cell>
        </row>
        <row r="2097">
          <cell r="A2097">
            <v>0</v>
          </cell>
          <cell r="B2097">
            <v>0</v>
          </cell>
          <cell r="C2097">
            <v>0</v>
          </cell>
        </row>
        <row r="2098">
          <cell r="A2098">
            <v>0</v>
          </cell>
          <cell r="B2098">
            <v>0</v>
          </cell>
          <cell r="C2098">
            <v>0</v>
          </cell>
        </row>
        <row r="2100">
          <cell r="B2100" t="str">
            <v>TRANSPORTE</v>
          </cell>
        </row>
        <row r="2102">
          <cell r="A2102">
            <v>0</v>
          </cell>
          <cell r="B2102">
            <v>0</v>
          </cell>
          <cell r="C2102">
            <v>0</v>
          </cell>
        </row>
        <row r="2103">
          <cell r="A2103">
            <v>0</v>
          </cell>
          <cell r="B2103">
            <v>0</v>
          </cell>
          <cell r="C2103">
            <v>0</v>
          </cell>
        </row>
        <row r="2104">
          <cell r="A2104">
            <v>0</v>
          </cell>
          <cell r="B2104">
            <v>0</v>
          </cell>
          <cell r="C2104">
            <v>0</v>
          </cell>
        </row>
        <row r="2109">
          <cell r="A2109" t="str">
            <v>CODIGO</v>
          </cell>
          <cell r="B2109" t="str">
            <v>ITEM</v>
          </cell>
          <cell r="C2109" t="str">
            <v>UNIDAD</v>
          </cell>
        </row>
        <row r="2110">
          <cell r="D2110">
            <v>0</v>
          </cell>
        </row>
        <row r="2111">
          <cell r="B2111" t="str">
            <v>CODIGO</v>
          </cell>
        </row>
        <row r="2112">
          <cell r="A2112" t="str">
            <v>CODIGO</v>
          </cell>
          <cell r="B2112" t="str">
            <v>RECURSOS</v>
          </cell>
          <cell r="C2112" t="str">
            <v>UNIDAD</v>
          </cell>
          <cell r="D2112" t="str">
            <v>CANT.</v>
          </cell>
        </row>
        <row r="2113">
          <cell r="B2113" t="str">
            <v>MATERIALES</v>
          </cell>
        </row>
        <row r="2114">
          <cell r="B2114">
            <v>0</v>
          </cell>
          <cell r="C2114">
            <v>0</v>
          </cell>
        </row>
        <row r="2115">
          <cell r="B2115">
            <v>0</v>
          </cell>
          <cell r="C2115">
            <v>0</v>
          </cell>
        </row>
        <row r="2116">
          <cell r="B2116">
            <v>0</v>
          </cell>
          <cell r="C2116">
            <v>0</v>
          </cell>
        </row>
        <row r="2117">
          <cell r="B2117">
            <v>0</v>
          </cell>
          <cell r="C2117">
            <v>0</v>
          </cell>
        </row>
        <row r="2119">
          <cell r="B2119" t="str">
            <v>EQUIPO</v>
          </cell>
        </row>
        <row r="2120">
          <cell r="B2120" t="str">
            <v>HTA MENOR (5% de M. de O.)</v>
          </cell>
        </row>
        <row r="2121">
          <cell r="A2121">
            <v>0</v>
          </cell>
          <cell r="B2121">
            <v>0</v>
          </cell>
          <cell r="C2121">
            <v>0</v>
          </cell>
        </row>
        <row r="2122">
          <cell r="A2122">
            <v>0</v>
          </cell>
          <cell r="B2122">
            <v>0</v>
          </cell>
          <cell r="C2122">
            <v>0</v>
          </cell>
        </row>
        <row r="2123">
          <cell r="A2123">
            <v>0</v>
          </cell>
          <cell r="B2123">
            <v>0</v>
          </cell>
          <cell r="C2123">
            <v>0</v>
          </cell>
        </row>
        <row r="2125">
          <cell r="B2125" t="str">
            <v>MANO DE OBRA</v>
          </cell>
        </row>
        <row r="2126">
          <cell r="B2126">
            <v>0</v>
          </cell>
          <cell r="C2126">
            <v>0</v>
          </cell>
        </row>
        <row r="2127">
          <cell r="A2127">
            <v>0</v>
          </cell>
          <cell r="B2127">
            <v>0</v>
          </cell>
          <cell r="C2127">
            <v>0</v>
          </cell>
        </row>
        <row r="2128">
          <cell r="A2128">
            <v>0</v>
          </cell>
          <cell r="B2128">
            <v>0</v>
          </cell>
          <cell r="C2128">
            <v>0</v>
          </cell>
        </row>
        <row r="2129">
          <cell r="A2129">
            <v>0</v>
          </cell>
          <cell r="B2129">
            <v>0</v>
          </cell>
          <cell r="C2129">
            <v>0</v>
          </cell>
        </row>
        <row r="2131">
          <cell r="B2131" t="str">
            <v>TRANSPORTE</v>
          </cell>
        </row>
        <row r="2133">
          <cell r="A2133">
            <v>0</v>
          </cell>
          <cell r="B2133">
            <v>0</v>
          </cell>
          <cell r="C2133">
            <v>0</v>
          </cell>
        </row>
        <row r="2134">
          <cell r="A2134">
            <v>0</v>
          </cell>
          <cell r="B2134">
            <v>0</v>
          </cell>
          <cell r="C2134">
            <v>0</v>
          </cell>
        </row>
        <row r="2135">
          <cell r="A2135">
            <v>0</v>
          </cell>
          <cell r="B2135">
            <v>0</v>
          </cell>
          <cell r="C2135">
            <v>0</v>
          </cell>
        </row>
        <row r="2140">
          <cell r="A2140" t="str">
            <v>CODIGO</v>
          </cell>
          <cell r="B2140" t="str">
            <v>ITEM</v>
          </cell>
          <cell r="C2140" t="str">
            <v>UNIDAD</v>
          </cell>
        </row>
        <row r="2141">
          <cell r="D2141">
            <v>0</v>
          </cell>
        </row>
        <row r="2142">
          <cell r="B2142" t="str">
            <v>CODIGO</v>
          </cell>
        </row>
        <row r="2143">
          <cell r="A2143" t="str">
            <v>CODIGO</v>
          </cell>
          <cell r="B2143" t="str">
            <v>RECURSOS</v>
          </cell>
          <cell r="C2143" t="str">
            <v>UNIDAD</v>
          </cell>
          <cell r="D2143" t="str">
            <v>CANT.</v>
          </cell>
        </row>
        <row r="2144">
          <cell r="B2144" t="str">
            <v>MATERIALES</v>
          </cell>
        </row>
        <row r="2145">
          <cell r="B2145">
            <v>0</v>
          </cell>
          <cell r="C2145">
            <v>0</v>
          </cell>
        </row>
        <row r="2146">
          <cell r="B2146">
            <v>0</v>
          </cell>
          <cell r="C2146">
            <v>0</v>
          </cell>
        </row>
        <row r="2147">
          <cell r="B2147">
            <v>0</v>
          </cell>
          <cell r="C2147">
            <v>0</v>
          </cell>
        </row>
        <row r="2148">
          <cell r="B2148">
            <v>0</v>
          </cell>
          <cell r="C2148">
            <v>0</v>
          </cell>
        </row>
        <row r="2150">
          <cell r="B2150" t="str">
            <v>EQUIPO</v>
          </cell>
        </row>
        <row r="2151">
          <cell r="B2151" t="str">
            <v>HTA MENOR (5% de M. de O.)</v>
          </cell>
        </row>
        <row r="2152">
          <cell r="A2152">
            <v>0</v>
          </cell>
          <cell r="B2152">
            <v>0</v>
          </cell>
          <cell r="C2152">
            <v>0</v>
          </cell>
        </row>
        <row r="2153">
          <cell r="A2153">
            <v>0</v>
          </cell>
          <cell r="B2153">
            <v>0</v>
          </cell>
          <cell r="C2153">
            <v>0</v>
          </cell>
        </row>
        <row r="2154">
          <cell r="A2154">
            <v>0</v>
          </cell>
          <cell r="B2154">
            <v>0</v>
          </cell>
          <cell r="C2154">
            <v>0</v>
          </cell>
        </row>
        <row r="2156">
          <cell r="B2156" t="str">
            <v>MANO DE OBRA</v>
          </cell>
        </row>
        <row r="2157">
          <cell r="B2157">
            <v>0</v>
          </cell>
          <cell r="C2157">
            <v>0</v>
          </cell>
        </row>
        <row r="2158">
          <cell r="A2158">
            <v>0</v>
          </cell>
          <cell r="B2158">
            <v>0</v>
          </cell>
          <cell r="C2158">
            <v>0</v>
          </cell>
        </row>
        <row r="2159">
          <cell r="A2159">
            <v>0</v>
          </cell>
          <cell r="B2159">
            <v>0</v>
          </cell>
          <cell r="C2159">
            <v>0</v>
          </cell>
        </row>
        <row r="2160">
          <cell r="A2160">
            <v>0</v>
          </cell>
          <cell r="B2160">
            <v>0</v>
          </cell>
          <cell r="C2160">
            <v>0</v>
          </cell>
        </row>
        <row r="2162">
          <cell r="B2162" t="str">
            <v>TRANSPORTE</v>
          </cell>
        </row>
        <row r="2164">
          <cell r="A2164">
            <v>0</v>
          </cell>
          <cell r="B2164">
            <v>0</v>
          </cell>
          <cell r="C2164">
            <v>0</v>
          </cell>
        </row>
        <row r="2165">
          <cell r="A2165">
            <v>0</v>
          </cell>
          <cell r="B2165">
            <v>0</v>
          </cell>
          <cell r="C2165">
            <v>0</v>
          </cell>
        </row>
        <row r="2166">
          <cell r="A2166">
            <v>0</v>
          </cell>
          <cell r="B2166">
            <v>0</v>
          </cell>
          <cell r="C2166">
            <v>0</v>
          </cell>
        </row>
        <row r="2171">
          <cell r="A2171" t="str">
            <v>CODIGO</v>
          </cell>
          <cell r="B2171" t="str">
            <v>ITEM</v>
          </cell>
          <cell r="C2171" t="str">
            <v>UNIDAD</v>
          </cell>
        </row>
        <row r="2172">
          <cell r="D2172">
            <v>0</v>
          </cell>
        </row>
        <row r="2173">
          <cell r="B2173" t="str">
            <v>CODIGO</v>
          </cell>
        </row>
        <row r="2174">
          <cell r="A2174" t="str">
            <v>CODIGO</v>
          </cell>
          <cell r="B2174" t="str">
            <v>RECURSOS</v>
          </cell>
          <cell r="C2174" t="str">
            <v>UNIDAD</v>
          </cell>
          <cell r="D2174" t="str">
            <v>CANT.</v>
          </cell>
        </row>
        <row r="2175">
          <cell r="B2175" t="str">
            <v>MATERIALES</v>
          </cell>
        </row>
        <row r="2176">
          <cell r="B2176">
            <v>0</v>
          </cell>
          <cell r="C2176">
            <v>0</v>
          </cell>
        </row>
        <row r="2177">
          <cell r="B2177">
            <v>0</v>
          </cell>
          <cell r="C2177">
            <v>0</v>
          </cell>
        </row>
        <row r="2178">
          <cell r="B2178">
            <v>0</v>
          </cell>
          <cell r="C2178">
            <v>0</v>
          </cell>
        </row>
        <row r="2179">
          <cell r="B2179">
            <v>0</v>
          </cell>
          <cell r="C2179">
            <v>0</v>
          </cell>
        </row>
        <row r="2181">
          <cell r="B2181" t="str">
            <v>EQUIPO</v>
          </cell>
        </row>
        <row r="2182">
          <cell r="B2182" t="str">
            <v>HTA MENOR (5% de M. de O.)</v>
          </cell>
        </row>
        <row r="2183">
          <cell r="A2183">
            <v>0</v>
          </cell>
          <cell r="B2183">
            <v>0</v>
          </cell>
          <cell r="C2183">
            <v>0</v>
          </cell>
        </row>
        <row r="2184">
          <cell r="A2184">
            <v>0</v>
          </cell>
          <cell r="B2184">
            <v>0</v>
          </cell>
          <cell r="C2184">
            <v>0</v>
          </cell>
        </row>
        <row r="2185">
          <cell r="A2185">
            <v>0</v>
          </cell>
          <cell r="B2185">
            <v>0</v>
          </cell>
          <cell r="C2185">
            <v>0</v>
          </cell>
        </row>
        <row r="2187">
          <cell r="B2187" t="str">
            <v>MANO DE OBRA</v>
          </cell>
        </row>
        <row r="2188">
          <cell r="B2188">
            <v>0</v>
          </cell>
          <cell r="C2188">
            <v>0</v>
          </cell>
        </row>
        <row r="2189">
          <cell r="A2189">
            <v>0</v>
          </cell>
          <cell r="B2189">
            <v>0</v>
          </cell>
          <cell r="C2189">
            <v>0</v>
          </cell>
        </row>
        <row r="2190">
          <cell r="A2190">
            <v>0</v>
          </cell>
          <cell r="B2190">
            <v>0</v>
          </cell>
          <cell r="C2190">
            <v>0</v>
          </cell>
        </row>
        <row r="2191">
          <cell r="A2191">
            <v>0</v>
          </cell>
          <cell r="B2191">
            <v>0</v>
          </cell>
          <cell r="C2191">
            <v>0</v>
          </cell>
        </row>
        <row r="2193">
          <cell r="B2193" t="str">
            <v>TRANSPORTE</v>
          </cell>
        </row>
        <row r="2195">
          <cell r="A2195">
            <v>0</v>
          </cell>
          <cell r="B2195">
            <v>0</v>
          </cell>
          <cell r="C2195">
            <v>0</v>
          </cell>
        </row>
        <row r="2196">
          <cell r="A2196">
            <v>0</v>
          </cell>
          <cell r="B2196">
            <v>0</v>
          </cell>
          <cell r="C2196">
            <v>0</v>
          </cell>
        </row>
        <row r="2197">
          <cell r="A2197">
            <v>0</v>
          </cell>
          <cell r="B2197">
            <v>0</v>
          </cell>
          <cell r="C2197">
            <v>0</v>
          </cell>
        </row>
        <row r="2202">
          <cell r="A2202" t="str">
            <v>CODIGO</v>
          </cell>
          <cell r="B2202" t="str">
            <v>ITEM</v>
          </cell>
          <cell r="C2202" t="str">
            <v>UNIDAD</v>
          </cell>
        </row>
        <row r="2203">
          <cell r="D2203">
            <v>0</v>
          </cell>
        </row>
        <row r="2204">
          <cell r="B2204" t="str">
            <v>CODIGO</v>
          </cell>
        </row>
        <row r="2205">
          <cell r="A2205" t="str">
            <v>CODIGO</v>
          </cell>
          <cell r="B2205" t="str">
            <v>RECURSOS</v>
          </cell>
          <cell r="C2205" t="str">
            <v>UNIDAD</v>
          </cell>
          <cell r="D2205" t="str">
            <v>CANT.</v>
          </cell>
        </row>
        <row r="2206">
          <cell r="B2206" t="str">
            <v>MATERIALES</v>
          </cell>
        </row>
        <row r="2207">
          <cell r="B2207">
            <v>0</v>
          </cell>
          <cell r="C2207">
            <v>0</v>
          </cell>
        </row>
        <row r="2208">
          <cell r="B2208">
            <v>0</v>
          </cell>
          <cell r="C2208">
            <v>0</v>
          </cell>
        </row>
        <row r="2209">
          <cell r="B2209">
            <v>0</v>
          </cell>
          <cell r="C2209">
            <v>0</v>
          </cell>
        </row>
        <row r="2210">
          <cell r="B2210">
            <v>0</v>
          </cell>
          <cell r="C2210">
            <v>0</v>
          </cell>
        </row>
        <row r="2212">
          <cell r="B2212" t="str">
            <v>EQUIPO</v>
          </cell>
        </row>
        <row r="2213">
          <cell r="B2213" t="str">
            <v>HTA MENOR (5% de M. de O.)</v>
          </cell>
        </row>
        <row r="2214">
          <cell r="A2214">
            <v>0</v>
          </cell>
          <cell r="B2214">
            <v>0</v>
          </cell>
          <cell r="C2214">
            <v>0</v>
          </cell>
        </row>
        <row r="2215">
          <cell r="A2215">
            <v>0</v>
          </cell>
          <cell r="B2215">
            <v>0</v>
          </cell>
          <cell r="C2215">
            <v>0</v>
          </cell>
        </row>
        <row r="2216">
          <cell r="A2216">
            <v>0</v>
          </cell>
          <cell r="B2216">
            <v>0</v>
          </cell>
          <cell r="C2216">
            <v>0</v>
          </cell>
        </row>
        <row r="2218">
          <cell r="B2218" t="str">
            <v>MANO DE OBRA</v>
          </cell>
        </row>
        <row r="2219">
          <cell r="B2219">
            <v>0</v>
          </cell>
          <cell r="C2219">
            <v>0</v>
          </cell>
        </row>
        <row r="2220">
          <cell r="A2220">
            <v>0</v>
          </cell>
          <cell r="B2220">
            <v>0</v>
          </cell>
          <cell r="C2220">
            <v>0</v>
          </cell>
        </row>
        <row r="2221">
          <cell r="A2221">
            <v>0</v>
          </cell>
          <cell r="B2221">
            <v>0</v>
          </cell>
          <cell r="C2221">
            <v>0</v>
          </cell>
        </row>
        <row r="2222">
          <cell r="A2222">
            <v>0</v>
          </cell>
          <cell r="B2222">
            <v>0</v>
          </cell>
          <cell r="C2222">
            <v>0</v>
          </cell>
        </row>
        <row r="2224">
          <cell r="B2224" t="str">
            <v>TRANSPORTE</v>
          </cell>
        </row>
        <row r="2226">
          <cell r="A2226">
            <v>0</v>
          </cell>
          <cell r="B2226">
            <v>0</v>
          </cell>
          <cell r="C2226">
            <v>0</v>
          </cell>
        </row>
        <row r="2227">
          <cell r="A2227">
            <v>0</v>
          </cell>
          <cell r="B2227">
            <v>0</v>
          </cell>
          <cell r="C2227">
            <v>0</v>
          </cell>
        </row>
        <row r="2228">
          <cell r="A2228">
            <v>0</v>
          </cell>
          <cell r="B2228">
            <v>0</v>
          </cell>
          <cell r="C2228">
            <v>0</v>
          </cell>
        </row>
        <row r="2233">
          <cell r="A2233" t="str">
            <v>CODIGO</v>
          </cell>
          <cell r="B2233" t="str">
            <v>ITEM</v>
          </cell>
          <cell r="C2233" t="str">
            <v>UNIDAD</v>
          </cell>
        </row>
        <row r="2234">
          <cell r="D2234">
            <v>0</v>
          </cell>
        </row>
        <row r="2235">
          <cell r="B2235" t="str">
            <v>CODIGO</v>
          </cell>
        </row>
        <row r="2236">
          <cell r="A2236" t="str">
            <v>CODIGO</v>
          </cell>
          <cell r="B2236" t="str">
            <v>RECURSOS</v>
          </cell>
          <cell r="C2236" t="str">
            <v>UNIDAD</v>
          </cell>
          <cell r="D2236" t="str">
            <v>CANT.</v>
          </cell>
        </row>
        <row r="2237">
          <cell r="B2237" t="str">
            <v>MATERIALES</v>
          </cell>
        </row>
        <row r="2238">
          <cell r="B2238">
            <v>0</v>
          </cell>
          <cell r="C2238">
            <v>0</v>
          </cell>
        </row>
        <row r="2239">
          <cell r="B2239">
            <v>0</v>
          </cell>
          <cell r="C2239">
            <v>0</v>
          </cell>
        </row>
        <row r="2240">
          <cell r="B2240">
            <v>0</v>
          </cell>
          <cell r="C2240">
            <v>0</v>
          </cell>
        </row>
        <row r="2241">
          <cell r="B2241">
            <v>0</v>
          </cell>
          <cell r="C2241">
            <v>0</v>
          </cell>
        </row>
        <row r="2243">
          <cell r="B2243" t="str">
            <v>EQUIPO</v>
          </cell>
        </row>
        <row r="2244">
          <cell r="B2244" t="str">
            <v>HTA MENOR (5% de M. de O.)</v>
          </cell>
        </row>
        <row r="2245">
          <cell r="A2245">
            <v>0</v>
          </cell>
          <cell r="B2245">
            <v>0</v>
          </cell>
          <cell r="C2245">
            <v>0</v>
          </cell>
        </row>
        <row r="2246">
          <cell r="A2246">
            <v>0</v>
          </cell>
          <cell r="B2246">
            <v>0</v>
          </cell>
          <cell r="C2246">
            <v>0</v>
          </cell>
        </row>
        <row r="2247">
          <cell r="A2247">
            <v>0</v>
          </cell>
          <cell r="B2247">
            <v>0</v>
          </cell>
          <cell r="C2247">
            <v>0</v>
          </cell>
        </row>
        <row r="2249">
          <cell r="B2249" t="str">
            <v>MANO DE OBRA</v>
          </cell>
        </row>
        <row r="2250">
          <cell r="B2250">
            <v>0</v>
          </cell>
          <cell r="C2250">
            <v>0</v>
          </cell>
        </row>
        <row r="2251">
          <cell r="A2251">
            <v>0</v>
          </cell>
          <cell r="B2251">
            <v>0</v>
          </cell>
          <cell r="C2251">
            <v>0</v>
          </cell>
        </row>
        <row r="2252">
          <cell r="A2252">
            <v>0</v>
          </cell>
          <cell r="B2252">
            <v>0</v>
          </cell>
          <cell r="C2252">
            <v>0</v>
          </cell>
        </row>
        <row r="2253">
          <cell r="A2253">
            <v>0</v>
          </cell>
          <cell r="B2253">
            <v>0</v>
          </cell>
          <cell r="C2253">
            <v>0</v>
          </cell>
        </row>
        <row r="2255">
          <cell r="B2255" t="str">
            <v>TRANSPORTE</v>
          </cell>
        </row>
        <row r="2257">
          <cell r="A2257">
            <v>0</v>
          </cell>
          <cell r="B2257">
            <v>0</v>
          </cell>
          <cell r="C2257">
            <v>0</v>
          </cell>
        </row>
        <row r="2258">
          <cell r="A2258">
            <v>0</v>
          </cell>
          <cell r="B2258">
            <v>0</v>
          </cell>
          <cell r="C2258">
            <v>0</v>
          </cell>
        </row>
        <row r="2259">
          <cell r="A2259">
            <v>0</v>
          </cell>
          <cell r="B2259">
            <v>0</v>
          </cell>
          <cell r="C2259">
            <v>0</v>
          </cell>
        </row>
        <row r="2264">
          <cell r="A2264" t="str">
            <v>CODIGO</v>
          </cell>
          <cell r="B2264" t="str">
            <v>ITEM</v>
          </cell>
          <cell r="C2264" t="str">
            <v>UNIDAD</v>
          </cell>
        </row>
        <row r="2265">
          <cell r="D2265">
            <v>0</v>
          </cell>
        </row>
        <row r="2266">
          <cell r="B2266" t="str">
            <v>CODIGO</v>
          </cell>
        </row>
        <row r="2267">
          <cell r="A2267" t="str">
            <v>CODIGO</v>
          </cell>
          <cell r="B2267" t="str">
            <v>RECURSOS</v>
          </cell>
          <cell r="C2267" t="str">
            <v>UNIDAD</v>
          </cell>
          <cell r="D2267" t="str">
            <v>CANT.</v>
          </cell>
        </row>
        <row r="2268">
          <cell r="B2268" t="str">
            <v>MATERIALES</v>
          </cell>
        </row>
        <row r="2269">
          <cell r="B2269">
            <v>0</v>
          </cell>
          <cell r="C2269">
            <v>0</v>
          </cell>
        </row>
        <row r="2270">
          <cell r="B2270">
            <v>0</v>
          </cell>
          <cell r="C2270">
            <v>0</v>
          </cell>
        </row>
        <row r="2271">
          <cell r="B2271">
            <v>0</v>
          </cell>
          <cell r="C2271">
            <v>0</v>
          </cell>
        </row>
        <row r="2272">
          <cell r="B2272">
            <v>0</v>
          </cell>
          <cell r="C2272">
            <v>0</v>
          </cell>
        </row>
        <row r="2274">
          <cell r="B2274" t="str">
            <v>EQUIPO</v>
          </cell>
        </row>
        <row r="2275">
          <cell r="B2275" t="str">
            <v>HTA MENOR (5% de M. de O.)</v>
          </cell>
        </row>
        <row r="2276">
          <cell r="A2276">
            <v>0</v>
          </cell>
          <cell r="B2276">
            <v>0</v>
          </cell>
          <cell r="C2276">
            <v>0</v>
          </cell>
        </row>
        <row r="2277">
          <cell r="A2277">
            <v>0</v>
          </cell>
          <cell r="B2277">
            <v>0</v>
          </cell>
          <cell r="C2277">
            <v>0</v>
          </cell>
        </row>
        <row r="2278">
          <cell r="A2278">
            <v>0</v>
          </cell>
          <cell r="B2278">
            <v>0</v>
          </cell>
          <cell r="C2278">
            <v>0</v>
          </cell>
        </row>
        <row r="2280">
          <cell r="B2280" t="str">
            <v>MANO DE OBRA</v>
          </cell>
        </row>
        <row r="2281">
          <cell r="B2281">
            <v>0</v>
          </cell>
          <cell r="C2281">
            <v>0</v>
          </cell>
        </row>
        <row r="2282">
          <cell r="A2282">
            <v>0</v>
          </cell>
          <cell r="B2282">
            <v>0</v>
          </cell>
          <cell r="C2282">
            <v>0</v>
          </cell>
        </row>
        <row r="2283">
          <cell r="A2283">
            <v>0</v>
          </cell>
          <cell r="B2283">
            <v>0</v>
          </cell>
          <cell r="C2283">
            <v>0</v>
          </cell>
        </row>
        <row r="2284">
          <cell r="A2284">
            <v>0</v>
          </cell>
          <cell r="B2284">
            <v>0</v>
          </cell>
          <cell r="C2284">
            <v>0</v>
          </cell>
        </row>
        <row r="2286">
          <cell r="B2286" t="str">
            <v>TRANSPORTE</v>
          </cell>
        </row>
        <row r="2288">
          <cell r="A2288">
            <v>0</v>
          </cell>
          <cell r="B2288">
            <v>0</v>
          </cell>
          <cell r="C2288">
            <v>0</v>
          </cell>
        </row>
        <row r="2289">
          <cell r="A2289">
            <v>0</v>
          </cell>
          <cell r="B2289">
            <v>0</v>
          </cell>
          <cell r="C2289">
            <v>0</v>
          </cell>
        </row>
        <row r="2290">
          <cell r="A2290">
            <v>0</v>
          </cell>
          <cell r="B2290">
            <v>0</v>
          </cell>
          <cell r="C2290">
            <v>0</v>
          </cell>
        </row>
        <row r="2295">
          <cell r="A2295" t="str">
            <v>CODIGO</v>
          </cell>
          <cell r="B2295" t="str">
            <v>ITEM</v>
          </cell>
          <cell r="C2295" t="str">
            <v>UNIDAD</v>
          </cell>
        </row>
        <row r="2296">
          <cell r="D2296">
            <v>0</v>
          </cell>
        </row>
        <row r="2297">
          <cell r="B2297" t="str">
            <v>CODIGO</v>
          </cell>
        </row>
        <row r="2298">
          <cell r="A2298" t="str">
            <v>CODIGO</v>
          </cell>
          <cell r="B2298" t="str">
            <v>RECURSOS</v>
          </cell>
          <cell r="C2298" t="str">
            <v>UNIDAD</v>
          </cell>
          <cell r="D2298" t="str">
            <v>CANT.</v>
          </cell>
        </row>
        <row r="2299">
          <cell r="B2299" t="str">
            <v>MATERIALES</v>
          </cell>
        </row>
        <row r="2300">
          <cell r="B2300">
            <v>0</v>
          </cell>
          <cell r="C2300">
            <v>0</v>
          </cell>
        </row>
        <row r="2301">
          <cell r="B2301">
            <v>0</v>
          </cell>
          <cell r="C2301">
            <v>0</v>
          </cell>
        </row>
        <row r="2302">
          <cell r="B2302">
            <v>0</v>
          </cell>
          <cell r="C2302">
            <v>0</v>
          </cell>
        </row>
        <row r="2303">
          <cell r="B2303">
            <v>0</v>
          </cell>
          <cell r="C2303">
            <v>0</v>
          </cell>
        </row>
        <row r="2305">
          <cell r="B2305" t="str">
            <v>EQUIPO</v>
          </cell>
        </row>
        <row r="2306">
          <cell r="B2306" t="str">
            <v>HTA MENOR (5% de M. de O.)</v>
          </cell>
        </row>
        <row r="2307">
          <cell r="A2307">
            <v>0</v>
          </cell>
          <cell r="B2307">
            <v>0</v>
          </cell>
          <cell r="C2307">
            <v>0</v>
          </cell>
        </row>
        <row r="2308">
          <cell r="A2308">
            <v>0</v>
          </cell>
          <cell r="B2308">
            <v>0</v>
          </cell>
          <cell r="C2308">
            <v>0</v>
          </cell>
        </row>
        <row r="2309">
          <cell r="A2309">
            <v>0</v>
          </cell>
          <cell r="B2309">
            <v>0</v>
          </cell>
          <cell r="C2309">
            <v>0</v>
          </cell>
        </row>
        <row r="2311">
          <cell r="B2311" t="str">
            <v>MANO DE OBRA</v>
          </cell>
        </row>
        <row r="2312">
          <cell r="B2312">
            <v>0</v>
          </cell>
          <cell r="C2312">
            <v>0</v>
          </cell>
        </row>
        <row r="2313">
          <cell r="A2313">
            <v>0</v>
          </cell>
          <cell r="B2313">
            <v>0</v>
          </cell>
          <cell r="C2313">
            <v>0</v>
          </cell>
        </row>
        <row r="2314">
          <cell r="A2314">
            <v>0</v>
          </cell>
          <cell r="B2314">
            <v>0</v>
          </cell>
          <cell r="C2314">
            <v>0</v>
          </cell>
        </row>
        <row r="2315">
          <cell r="A2315">
            <v>0</v>
          </cell>
          <cell r="B2315">
            <v>0</v>
          </cell>
          <cell r="C2315">
            <v>0</v>
          </cell>
        </row>
        <row r="2317">
          <cell r="B2317" t="str">
            <v>TRANSPORTE</v>
          </cell>
        </row>
        <row r="2319">
          <cell r="A2319">
            <v>0</v>
          </cell>
          <cell r="B2319">
            <v>0</v>
          </cell>
          <cell r="C2319">
            <v>0</v>
          </cell>
        </row>
        <row r="2320">
          <cell r="A2320">
            <v>0</v>
          </cell>
          <cell r="B2320">
            <v>0</v>
          </cell>
          <cell r="C2320">
            <v>0</v>
          </cell>
        </row>
        <row r="2321">
          <cell r="A2321">
            <v>0</v>
          </cell>
          <cell r="B2321">
            <v>0</v>
          </cell>
          <cell r="C2321">
            <v>0</v>
          </cell>
        </row>
        <row r="2326">
          <cell r="A2326" t="str">
            <v>CODIGO</v>
          </cell>
          <cell r="B2326" t="str">
            <v>ITEM</v>
          </cell>
          <cell r="C2326" t="str">
            <v>UNIDAD</v>
          </cell>
        </row>
        <row r="2327">
          <cell r="D2327">
            <v>0</v>
          </cell>
        </row>
        <row r="2328">
          <cell r="B2328" t="str">
            <v>CODIGO</v>
          </cell>
        </row>
        <row r="2329">
          <cell r="A2329" t="str">
            <v>CODIGO</v>
          </cell>
          <cell r="B2329" t="str">
            <v>RECURSOS</v>
          </cell>
          <cell r="C2329" t="str">
            <v>UNIDAD</v>
          </cell>
          <cell r="D2329" t="str">
            <v>CANT.</v>
          </cell>
        </row>
        <row r="2330">
          <cell r="B2330" t="str">
            <v>MATERIALES</v>
          </cell>
        </row>
        <row r="2331">
          <cell r="B2331">
            <v>0</v>
          </cell>
          <cell r="C2331">
            <v>0</v>
          </cell>
        </row>
        <row r="2332">
          <cell r="B2332">
            <v>0</v>
          </cell>
          <cell r="C2332">
            <v>0</v>
          </cell>
        </row>
        <row r="2333">
          <cell r="B2333">
            <v>0</v>
          </cell>
          <cell r="C2333">
            <v>0</v>
          </cell>
        </row>
        <row r="2334">
          <cell r="B2334">
            <v>0</v>
          </cell>
          <cell r="C2334">
            <v>0</v>
          </cell>
        </row>
        <row r="2336">
          <cell r="B2336" t="str">
            <v>EQUIPO</v>
          </cell>
        </row>
        <row r="2337">
          <cell r="B2337" t="str">
            <v>HTA MENOR (5% de M. de O.)</v>
          </cell>
        </row>
        <row r="2338">
          <cell r="A2338">
            <v>0</v>
          </cell>
          <cell r="B2338">
            <v>0</v>
          </cell>
          <cell r="C2338">
            <v>0</v>
          </cell>
        </row>
        <row r="2339">
          <cell r="A2339">
            <v>0</v>
          </cell>
          <cell r="B2339">
            <v>0</v>
          </cell>
          <cell r="C2339">
            <v>0</v>
          </cell>
        </row>
        <row r="2340">
          <cell r="A2340">
            <v>0</v>
          </cell>
          <cell r="B2340">
            <v>0</v>
          </cell>
          <cell r="C2340">
            <v>0</v>
          </cell>
        </row>
        <row r="2342">
          <cell r="B2342" t="str">
            <v>MANO DE OBRA</v>
          </cell>
        </row>
        <row r="2343">
          <cell r="B2343">
            <v>0</v>
          </cell>
          <cell r="C2343">
            <v>0</v>
          </cell>
        </row>
        <row r="2344">
          <cell r="A2344">
            <v>0</v>
          </cell>
          <cell r="B2344">
            <v>0</v>
          </cell>
          <cell r="C2344">
            <v>0</v>
          </cell>
        </row>
        <row r="2345">
          <cell r="A2345">
            <v>0</v>
          </cell>
          <cell r="B2345">
            <v>0</v>
          </cell>
          <cell r="C2345">
            <v>0</v>
          </cell>
        </row>
        <row r="2346">
          <cell r="A2346">
            <v>0</v>
          </cell>
          <cell r="B2346">
            <v>0</v>
          </cell>
          <cell r="C2346">
            <v>0</v>
          </cell>
        </row>
        <row r="2348">
          <cell r="B2348" t="str">
            <v>TRANSPORTE</v>
          </cell>
        </row>
        <row r="2350">
          <cell r="A2350">
            <v>0</v>
          </cell>
          <cell r="B2350">
            <v>0</v>
          </cell>
          <cell r="C2350">
            <v>0</v>
          </cell>
        </row>
        <row r="2351">
          <cell r="A2351">
            <v>0</v>
          </cell>
          <cell r="B2351">
            <v>0</v>
          </cell>
          <cell r="C2351">
            <v>0</v>
          </cell>
        </row>
        <row r="2352">
          <cell r="A2352">
            <v>0</v>
          </cell>
          <cell r="B2352">
            <v>0</v>
          </cell>
          <cell r="C2352">
            <v>0</v>
          </cell>
        </row>
        <row r="2357">
          <cell r="A2357" t="str">
            <v>CODIGO</v>
          </cell>
          <cell r="B2357" t="str">
            <v>ITEM</v>
          </cell>
          <cell r="C2357" t="str">
            <v>UNIDAD</v>
          </cell>
        </row>
        <row r="2358">
          <cell r="D2358">
            <v>0</v>
          </cell>
        </row>
        <row r="2359">
          <cell r="B2359" t="str">
            <v>CODIGO</v>
          </cell>
        </row>
        <row r="2360">
          <cell r="A2360" t="str">
            <v>CODIGO</v>
          </cell>
          <cell r="B2360" t="str">
            <v>RECURSOS</v>
          </cell>
          <cell r="C2360" t="str">
            <v>UNIDAD</v>
          </cell>
          <cell r="D2360" t="str">
            <v>CANT.</v>
          </cell>
        </row>
        <row r="2361">
          <cell r="B2361" t="str">
            <v>MATERIALES</v>
          </cell>
        </row>
        <row r="2362">
          <cell r="B2362">
            <v>0</v>
          </cell>
          <cell r="C2362">
            <v>0</v>
          </cell>
        </row>
        <row r="2363">
          <cell r="B2363">
            <v>0</v>
          </cell>
          <cell r="C2363">
            <v>0</v>
          </cell>
        </row>
        <row r="2364">
          <cell r="B2364">
            <v>0</v>
          </cell>
          <cell r="C2364">
            <v>0</v>
          </cell>
        </row>
        <row r="2365">
          <cell r="B2365">
            <v>0</v>
          </cell>
          <cell r="C2365">
            <v>0</v>
          </cell>
        </row>
        <row r="2367">
          <cell r="B2367" t="str">
            <v>EQUIPO</v>
          </cell>
        </row>
        <row r="2368">
          <cell r="B2368" t="str">
            <v>HTA MENOR (5% de M. de O.)</v>
          </cell>
        </row>
        <row r="2369">
          <cell r="A2369">
            <v>0</v>
          </cell>
          <cell r="B2369">
            <v>0</v>
          </cell>
          <cell r="C2369">
            <v>0</v>
          </cell>
        </row>
        <row r="2370">
          <cell r="A2370">
            <v>0</v>
          </cell>
          <cell r="B2370">
            <v>0</v>
          </cell>
          <cell r="C2370">
            <v>0</v>
          </cell>
        </row>
        <row r="2371">
          <cell r="A2371">
            <v>0</v>
          </cell>
          <cell r="B2371">
            <v>0</v>
          </cell>
          <cell r="C2371">
            <v>0</v>
          </cell>
        </row>
        <row r="2373">
          <cell r="B2373" t="str">
            <v>MANO DE OBRA</v>
          </cell>
        </row>
        <row r="2374">
          <cell r="B2374">
            <v>0</v>
          </cell>
          <cell r="C2374">
            <v>0</v>
          </cell>
        </row>
        <row r="2375">
          <cell r="A2375">
            <v>0</v>
          </cell>
          <cell r="B2375">
            <v>0</v>
          </cell>
          <cell r="C2375">
            <v>0</v>
          </cell>
        </row>
        <row r="2376">
          <cell r="A2376">
            <v>0</v>
          </cell>
          <cell r="B2376">
            <v>0</v>
          </cell>
          <cell r="C2376">
            <v>0</v>
          </cell>
        </row>
        <row r="2377">
          <cell r="A2377">
            <v>0</v>
          </cell>
          <cell r="B2377">
            <v>0</v>
          </cell>
          <cell r="C2377">
            <v>0</v>
          </cell>
        </row>
        <row r="2379">
          <cell r="B2379" t="str">
            <v>TRANSPORTE</v>
          </cell>
        </row>
        <row r="2381">
          <cell r="A2381">
            <v>0</v>
          </cell>
          <cell r="B2381">
            <v>0</v>
          </cell>
          <cell r="C2381">
            <v>0</v>
          </cell>
        </row>
        <row r="2382">
          <cell r="A2382">
            <v>0</v>
          </cell>
          <cell r="B2382">
            <v>0</v>
          </cell>
          <cell r="C2382">
            <v>0</v>
          </cell>
        </row>
        <row r="2383">
          <cell r="A2383">
            <v>0</v>
          </cell>
          <cell r="B2383">
            <v>0</v>
          </cell>
          <cell r="C2383">
            <v>0</v>
          </cell>
        </row>
        <row r="2388">
          <cell r="A2388" t="str">
            <v>CODIGO</v>
          </cell>
          <cell r="B2388" t="str">
            <v>ITEM</v>
          </cell>
          <cell r="C2388" t="str">
            <v>UNIDAD</v>
          </cell>
        </row>
        <row r="2389">
          <cell r="D2389">
            <v>0</v>
          </cell>
        </row>
        <row r="2390">
          <cell r="B2390" t="str">
            <v>CODIGO</v>
          </cell>
        </row>
        <row r="2391">
          <cell r="A2391" t="str">
            <v>CODIGO</v>
          </cell>
          <cell r="B2391" t="str">
            <v>RECURSOS</v>
          </cell>
          <cell r="C2391" t="str">
            <v>UNIDAD</v>
          </cell>
          <cell r="D2391" t="str">
            <v>CANT.</v>
          </cell>
        </row>
        <row r="2392">
          <cell r="B2392" t="str">
            <v>MATERIALES</v>
          </cell>
        </row>
        <row r="2393">
          <cell r="B2393">
            <v>0</v>
          </cell>
          <cell r="C2393">
            <v>0</v>
          </cell>
        </row>
        <row r="2394">
          <cell r="B2394">
            <v>0</v>
          </cell>
          <cell r="C2394">
            <v>0</v>
          </cell>
        </row>
        <row r="2395">
          <cell r="B2395">
            <v>0</v>
          </cell>
          <cell r="C2395">
            <v>0</v>
          </cell>
        </row>
        <row r="2396">
          <cell r="B2396">
            <v>0</v>
          </cell>
          <cell r="C2396">
            <v>0</v>
          </cell>
        </row>
        <row r="2398">
          <cell r="B2398" t="str">
            <v>EQUIPO</v>
          </cell>
        </row>
        <row r="2399">
          <cell r="B2399" t="str">
            <v>HTA MENOR (5% de M. de O.)</v>
          </cell>
        </row>
        <row r="2400">
          <cell r="A2400">
            <v>0</v>
          </cell>
          <cell r="B2400">
            <v>0</v>
          </cell>
          <cell r="C2400">
            <v>0</v>
          </cell>
        </row>
        <row r="2401">
          <cell r="A2401">
            <v>0</v>
          </cell>
          <cell r="B2401">
            <v>0</v>
          </cell>
          <cell r="C2401">
            <v>0</v>
          </cell>
        </row>
        <row r="2402">
          <cell r="A2402">
            <v>0</v>
          </cell>
          <cell r="B2402">
            <v>0</v>
          </cell>
          <cell r="C2402">
            <v>0</v>
          </cell>
        </row>
        <row r="2404">
          <cell r="B2404" t="str">
            <v>MANO DE OBRA</v>
          </cell>
        </row>
        <row r="2405">
          <cell r="B2405">
            <v>0</v>
          </cell>
          <cell r="C2405">
            <v>0</v>
          </cell>
        </row>
        <row r="2406">
          <cell r="A2406">
            <v>0</v>
          </cell>
          <cell r="B2406">
            <v>0</v>
          </cell>
          <cell r="C2406">
            <v>0</v>
          </cell>
        </row>
        <row r="2407">
          <cell r="A2407">
            <v>0</v>
          </cell>
          <cell r="B2407">
            <v>0</v>
          </cell>
          <cell r="C2407">
            <v>0</v>
          </cell>
        </row>
        <row r="2408">
          <cell r="A2408">
            <v>0</v>
          </cell>
          <cell r="B2408">
            <v>0</v>
          </cell>
          <cell r="C2408">
            <v>0</v>
          </cell>
        </row>
        <row r="2410">
          <cell r="B2410" t="str">
            <v>TRANSPORTE</v>
          </cell>
        </row>
        <row r="2412">
          <cell r="A2412">
            <v>0</v>
          </cell>
          <cell r="B2412">
            <v>0</v>
          </cell>
          <cell r="C2412">
            <v>0</v>
          </cell>
        </row>
        <row r="2413">
          <cell r="A2413">
            <v>0</v>
          </cell>
          <cell r="B2413">
            <v>0</v>
          </cell>
          <cell r="C2413">
            <v>0</v>
          </cell>
        </row>
        <row r="2414">
          <cell r="A2414">
            <v>0</v>
          </cell>
          <cell r="B2414">
            <v>0</v>
          </cell>
          <cell r="C2414">
            <v>0</v>
          </cell>
        </row>
        <row r="2419">
          <cell r="A2419" t="str">
            <v>CODIGO</v>
          </cell>
          <cell r="B2419" t="str">
            <v>ITEM</v>
          </cell>
          <cell r="C2419" t="str">
            <v>UNIDAD</v>
          </cell>
        </row>
        <row r="2420">
          <cell r="D2420">
            <v>0</v>
          </cell>
        </row>
        <row r="2421">
          <cell r="B2421" t="str">
            <v>CODIGO</v>
          </cell>
        </row>
        <row r="2422">
          <cell r="A2422" t="str">
            <v>CODIGO</v>
          </cell>
          <cell r="B2422" t="str">
            <v>RECURSOS</v>
          </cell>
          <cell r="C2422" t="str">
            <v>UNIDAD</v>
          </cell>
          <cell r="D2422" t="str">
            <v>CANT.</v>
          </cell>
        </row>
        <row r="2423">
          <cell r="B2423" t="str">
            <v>MATERIALES</v>
          </cell>
        </row>
        <row r="2424">
          <cell r="B2424">
            <v>0</v>
          </cell>
          <cell r="C2424">
            <v>0</v>
          </cell>
        </row>
        <row r="2425">
          <cell r="B2425">
            <v>0</v>
          </cell>
          <cell r="C2425">
            <v>0</v>
          </cell>
        </row>
        <row r="2426">
          <cell r="B2426">
            <v>0</v>
          </cell>
          <cell r="C2426">
            <v>0</v>
          </cell>
        </row>
        <row r="2427">
          <cell r="B2427">
            <v>0</v>
          </cell>
          <cell r="C2427">
            <v>0</v>
          </cell>
        </row>
        <row r="2429">
          <cell r="B2429" t="str">
            <v>EQUIPO</v>
          </cell>
        </row>
        <row r="2430">
          <cell r="B2430" t="str">
            <v>HTA MENOR (5% de M. de O.)</v>
          </cell>
        </row>
        <row r="2431">
          <cell r="A2431">
            <v>0</v>
          </cell>
          <cell r="B2431">
            <v>0</v>
          </cell>
          <cell r="C2431">
            <v>0</v>
          </cell>
        </row>
        <row r="2432">
          <cell r="A2432">
            <v>0</v>
          </cell>
          <cell r="B2432">
            <v>0</v>
          </cell>
          <cell r="C2432">
            <v>0</v>
          </cell>
        </row>
        <row r="2433">
          <cell r="A2433">
            <v>0</v>
          </cell>
          <cell r="B2433">
            <v>0</v>
          </cell>
          <cell r="C2433">
            <v>0</v>
          </cell>
        </row>
        <row r="2435">
          <cell r="B2435" t="str">
            <v>MANO DE OBRA</v>
          </cell>
        </row>
        <row r="2436">
          <cell r="B2436">
            <v>0</v>
          </cell>
          <cell r="C2436">
            <v>0</v>
          </cell>
        </row>
        <row r="2437">
          <cell r="A2437">
            <v>0</v>
          </cell>
          <cell r="B2437">
            <v>0</v>
          </cell>
          <cell r="C2437">
            <v>0</v>
          </cell>
        </row>
        <row r="2438">
          <cell r="A2438">
            <v>0</v>
          </cell>
          <cell r="B2438">
            <v>0</v>
          </cell>
          <cell r="C2438">
            <v>0</v>
          </cell>
        </row>
        <row r="2439">
          <cell r="A2439">
            <v>0</v>
          </cell>
          <cell r="B2439">
            <v>0</v>
          </cell>
          <cell r="C2439">
            <v>0</v>
          </cell>
        </row>
        <row r="2441">
          <cell r="B2441" t="str">
            <v>TRANSPORTE</v>
          </cell>
        </row>
        <row r="2443">
          <cell r="A2443">
            <v>0</v>
          </cell>
          <cell r="B2443">
            <v>0</v>
          </cell>
          <cell r="C2443">
            <v>0</v>
          </cell>
        </row>
        <row r="2444">
          <cell r="A2444">
            <v>0</v>
          </cell>
          <cell r="B2444">
            <v>0</v>
          </cell>
          <cell r="C2444">
            <v>0</v>
          </cell>
        </row>
        <row r="2445">
          <cell r="A2445">
            <v>0</v>
          </cell>
          <cell r="B2445">
            <v>0</v>
          </cell>
          <cell r="C2445">
            <v>0</v>
          </cell>
        </row>
        <row r="2451">
          <cell r="A2451" t="str">
            <v>CODIGO</v>
          </cell>
          <cell r="B2451" t="str">
            <v>ITEM</v>
          </cell>
          <cell r="C2451" t="str">
            <v>UNIDAD</v>
          </cell>
        </row>
        <row r="2452">
          <cell r="D2452">
            <v>0</v>
          </cell>
        </row>
        <row r="2453">
          <cell r="B2453" t="str">
            <v>CODIGO</v>
          </cell>
        </row>
        <row r="2454">
          <cell r="A2454" t="str">
            <v>CODIGO</v>
          </cell>
          <cell r="B2454" t="str">
            <v>RECURSOS</v>
          </cell>
          <cell r="C2454" t="str">
            <v>UNIDAD</v>
          </cell>
          <cell r="D2454" t="str">
            <v>CANT.</v>
          </cell>
        </row>
        <row r="2455">
          <cell r="B2455" t="str">
            <v>MATERIALES</v>
          </cell>
        </row>
        <row r="2456">
          <cell r="B2456">
            <v>0</v>
          </cell>
          <cell r="C2456">
            <v>0</v>
          </cell>
        </row>
        <row r="2457">
          <cell r="B2457">
            <v>0</v>
          </cell>
          <cell r="C2457">
            <v>0</v>
          </cell>
        </row>
        <row r="2458">
          <cell r="B2458">
            <v>0</v>
          </cell>
          <cell r="C2458">
            <v>0</v>
          </cell>
        </row>
        <row r="2459">
          <cell r="B2459">
            <v>0</v>
          </cell>
          <cell r="C2459">
            <v>0</v>
          </cell>
        </row>
        <row r="2461">
          <cell r="B2461" t="str">
            <v>EQUIPO</v>
          </cell>
        </row>
        <row r="2462">
          <cell r="B2462" t="str">
            <v>HTA MENOR (5% de M. de O.)</v>
          </cell>
        </row>
        <row r="2463">
          <cell r="A2463">
            <v>0</v>
          </cell>
          <cell r="B2463">
            <v>0</v>
          </cell>
          <cell r="C2463">
            <v>0</v>
          </cell>
        </row>
        <row r="2464">
          <cell r="A2464">
            <v>0</v>
          </cell>
          <cell r="B2464">
            <v>0</v>
          </cell>
          <cell r="C2464">
            <v>0</v>
          </cell>
        </row>
        <row r="2465">
          <cell r="A2465">
            <v>0</v>
          </cell>
          <cell r="B2465">
            <v>0</v>
          </cell>
          <cell r="C2465">
            <v>0</v>
          </cell>
        </row>
        <row r="2467">
          <cell r="B2467" t="str">
            <v>MANO DE OBRA</v>
          </cell>
        </row>
        <row r="2468">
          <cell r="B2468">
            <v>0</v>
          </cell>
          <cell r="C2468">
            <v>0</v>
          </cell>
        </row>
        <row r="2469">
          <cell r="A2469">
            <v>0</v>
          </cell>
          <cell r="B2469">
            <v>0</v>
          </cell>
          <cell r="C2469">
            <v>0</v>
          </cell>
        </row>
        <row r="2470">
          <cell r="A2470">
            <v>0</v>
          </cell>
          <cell r="B2470">
            <v>0</v>
          </cell>
          <cell r="C2470">
            <v>0</v>
          </cell>
        </row>
        <row r="2471">
          <cell r="A2471">
            <v>0</v>
          </cell>
          <cell r="B2471">
            <v>0</v>
          </cell>
          <cell r="C2471">
            <v>0</v>
          </cell>
        </row>
        <row r="2473">
          <cell r="B2473" t="str">
            <v>TRANSPORTE</v>
          </cell>
        </row>
        <row r="2475">
          <cell r="A2475">
            <v>0</v>
          </cell>
          <cell r="B2475">
            <v>0</v>
          </cell>
          <cell r="C2475">
            <v>0</v>
          </cell>
        </row>
        <row r="2476">
          <cell r="A2476">
            <v>0</v>
          </cell>
          <cell r="B2476">
            <v>0</v>
          </cell>
          <cell r="C2476">
            <v>0</v>
          </cell>
        </row>
        <row r="2477">
          <cell r="A2477">
            <v>0</v>
          </cell>
          <cell r="B2477">
            <v>0</v>
          </cell>
          <cell r="C2477">
            <v>0</v>
          </cell>
        </row>
        <row r="2482">
          <cell r="A2482" t="str">
            <v>CODIGO</v>
          </cell>
          <cell r="B2482" t="str">
            <v>ITEM</v>
          </cell>
          <cell r="C2482" t="str">
            <v>UNIDAD</v>
          </cell>
        </row>
        <row r="2483">
          <cell r="D2483">
            <v>0</v>
          </cell>
        </row>
        <row r="2484">
          <cell r="B2484" t="str">
            <v>CODIGO</v>
          </cell>
        </row>
        <row r="2485">
          <cell r="A2485" t="str">
            <v>CODIGO</v>
          </cell>
          <cell r="B2485" t="str">
            <v>RECURSOS</v>
          </cell>
          <cell r="C2485" t="str">
            <v>UNIDAD</v>
          </cell>
          <cell r="D2485" t="str">
            <v>CANT.</v>
          </cell>
        </row>
        <row r="2486">
          <cell r="B2486" t="str">
            <v>MATERIALES</v>
          </cell>
        </row>
        <row r="2487">
          <cell r="B2487">
            <v>0</v>
          </cell>
          <cell r="C2487">
            <v>0</v>
          </cell>
        </row>
        <row r="2488">
          <cell r="B2488">
            <v>0</v>
          </cell>
          <cell r="C2488">
            <v>0</v>
          </cell>
        </row>
        <row r="2489">
          <cell r="B2489">
            <v>0</v>
          </cell>
          <cell r="C2489">
            <v>0</v>
          </cell>
        </row>
        <row r="2490">
          <cell r="B2490">
            <v>0</v>
          </cell>
          <cell r="C2490">
            <v>0</v>
          </cell>
        </row>
        <row r="2492">
          <cell r="B2492" t="str">
            <v>EQUIPO</v>
          </cell>
        </row>
        <row r="2493">
          <cell r="B2493" t="str">
            <v>HTA MENOR (5% de M. de O.)</v>
          </cell>
        </row>
        <row r="2494">
          <cell r="A2494">
            <v>0</v>
          </cell>
          <cell r="B2494">
            <v>0</v>
          </cell>
          <cell r="C2494">
            <v>0</v>
          </cell>
        </row>
        <row r="2495">
          <cell r="A2495">
            <v>0</v>
          </cell>
          <cell r="B2495">
            <v>0</v>
          </cell>
          <cell r="C2495">
            <v>0</v>
          </cell>
        </row>
        <row r="2496">
          <cell r="A2496">
            <v>0</v>
          </cell>
          <cell r="B2496">
            <v>0</v>
          </cell>
          <cell r="C2496">
            <v>0</v>
          </cell>
        </row>
        <row r="2498">
          <cell r="B2498" t="str">
            <v>MANO DE OBRA</v>
          </cell>
        </row>
        <row r="2499">
          <cell r="B2499">
            <v>0</v>
          </cell>
          <cell r="C2499">
            <v>0</v>
          </cell>
        </row>
        <row r="2500">
          <cell r="A2500">
            <v>0</v>
          </cell>
          <cell r="B2500">
            <v>0</v>
          </cell>
          <cell r="C2500">
            <v>0</v>
          </cell>
        </row>
        <row r="2501">
          <cell r="A2501">
            <v>0</v>
          </cell>
          <cell r="B2501">
            <v>0</v>
          </cell>
          <cell r="C2501">
            <v>0</v>
          </cell>
        </row>
        <row r="2502">
          <cell r="A2502">
            <v>0</v>
          </cell>
          <cell r="B2502">
            <v>0</v>
          </cell>
          <cell r="C2502">
            <v>0</v>
          </cell>
        </row>
        <row r="2504">
          <cell r="B2504" t="str">
            <v>TRANSPORTE</v>
          </cell>
        </row>
        <row r="2506">
          <cell r="A2506">
            <v>0</v>
          </cell>
          <cell r="B2506">
            <v>0</v>
          </cell>
          <cell r="C2506">
            <v>0</v>
          </cell>
        </row>
        <row r="2507">
          <cell r="A2507">
            <v>0</v>
          </cell>
          <cell r="B2507">
            <v>0</v>
          </cell>
          <cell r="C2507">
            <v>0</v>
          </cell>
        </row>
        <row r="2508">
          <cell r="A2508">
            <v>0</v>
          </cell>
          <cell r="B2508">
            <v>0</v>
          </cell>
          <cell r="C2508">
            <v>0</v>
          </cell>
        </row>
        <row r="2513">
          <cell r="A2513" t="str">
            <v>CODIGO</v>
          </cell>
          <cell r="B2513" t="str">
            <v>ITEM</v>
          </cell>
          <cell r="C2513" t="str">
            <v>UNIDAD</v>
          </cell>
        </row>
        <row r="2514">
          <cell r="D2514">
            <v>0</v>
          </cell>
        </row>
        <row r="2515">
          <cell r="B2515" t="str">
            <v>CODIGO</v>
          </cell>
        </row>
        <row r="2516">
          <cell r="A2516" t="str">
            <v>CODIGO</v>
          </cell>
          <cell r="B2516" t="str">
            <v>RECURSOS</v>
          </cell>
          <cell r="C2516" t="str">
            <v>UNIDAD</v>
          </cell>
          <cell r="D2516" t="str">
            <v>CANT.</v>
          </cell>
        </row>
        <row r="2517">
          <cell r="B2517" t="str">
            <v>MATERIALES</v>
          </cell>
        </row>
        <row r="2518">
          <cell r="B2518">
            <v>0</v>
          </cell>
          <cell r="C2518">
            <v>0</v>
          </cell>
        </row>
        <row r="2519">
          <cell r="B2519">
            <v>0</v>
          </cell>
          <cell r="C2519">
            <v>0</v>
          </cell>
        </row>
        <row r="2520">
          <cell r="B2520">
            <v>0</v>
          </cell>
          <cell r="C2520">
            <v>0</v>
          </cell>
        </row>
        <row r="2521">
          <cell r="B2521">
            <v>0</v>
          </cell>
          <cell r="C2521">
            <v>0</v>
          </cell>
        </row>
        <row r="2523">
          <cell r="B2523" t="str">
            <v>EQUIPO</v>
          </cell>
        </row>
        <row r="2524">
          <cell r="B2524" t="str">
            <v>HTA MENOR (5% de M. de O.)</v>
          </cell>
        </row>
        <row r="2525">
          <cell r="A2525">
            <v>0</v>
          </cell>
          <cell r="B2525">
            <v>0</v>
          </cell>
          <cell r="C2525">
            <v>0</v>
          </cell>
        </row>
        <row r="2526">
          <cell r="A2526">
            <v>0</v>
          </cell>
          <cell r="B2526">
            <v>0</v>
          </cell>
          <cell r="C2526">
            <v>0</v>
          </cell>
        </row>
        <row r="2527">
          <cell r="A2527">
            <v>0</v>
          </cell>
          <cell r="B2527">
            <v>0</v>
          </cell>
          <cell r="C2527">
            <v>0</v>
          </cell>
        </row>
        <row r="2529">
          <cell r="B2529" t="str">
            <v>MANO DE OBRA</v>
          </cell>
        </row>
        <row r="2530">
          <cell r="B2530">
            <v>0</v>
          </cell>
          <cell r="C2530">
            <v>0</v>
          </cell>
        </row>
        <row r="2531">
          <cell r="A2531">
            <v>0</v>
          </cell>
          <cell r="B2531">
            <v>0</v>
          </cell>
          <cell r="C2531">
            <v>0</v>
          </cell>
        </row>
        <row r="2532">
          <cell r="A2532">
            <v>0</v>
          </cell>
          <cell r="B2532">
            <v>0</v>
          </cell>
          <cell r="C2532">
            <v>0</v>
          </cell>
        </row>
        <row r="2533">
          <cell r="A2533">
            <v>0</v>
          </cell>
          <cell r="B2533">
            <v>0</v>
          </cell>
          <cell r="C2533">
            <v>0</v>
          </cell>
        </row>
        <row r="2535">
          <cell r="B2535" t="str">
            <v>TRANSPORTE</v>
          </cell>
        </row>
        <row r="2537">
          <cell r="A2537">
            <v>0</v>
          </cell>
          <cell r="B2537">
            <v>0</v>
          </cell>
          <cell r="C2537">
            <v>0</v>
          </cell>
        </row>
        <row r="2538">
          <cell r="A2538">
            <v>0</v>
          </cell>
          <cell r="B2538">
            <v>0</v>
          </cell>
          <cell r="C2538">
            <v>0</v>
          </cell>
        </row>
        <row r="2539">
          <cell r="A2539">
            <v>0</v>
          </cell>
          <cell r="B2539">
            <v>0</v>
          </cell>
          <cell r="C2539">
            <v>0</v>
          </cell>
        </row>
        <row r="2544">
          <cell r="A2544" t="str">
            <v>CODIGO</v>
          </cell>
          <cell r="B2544" t="str">
            <v>ITEM</v>
          </cell>
          <cell r="C2544" t="str">
            <v>UNIDAD</v>
          </cell>
        </row>
        <row r="2545">
          <cell r="D2545">
            <v>0</v>
          </cell>
        </row>
        <row r="2546">
          <cell r="B2546" t="str">
            <v>CODIGO</v>
          </cell>
        </row>
        <row r="2547">
          <cell r="A2547" t="str">
            <v>CODIGO</v>
          </cell>
          <cell r="B2547" t="str">
            <v>RECURSOS</v>
          </cell>
          <cell r="C2547" t="str">
            <v>UNIDAD</v>
          </cell>
          <cell r="D2547" t="str">
            <v>CANT.</v>
          </cell>
        </row>
        <row r="2548">
          <cell r="B2548" t="str">
            <v>MATERIALES</v>
          </cell>
        </row>
        <row r="2549">
          <cell r="B2549">
            <v>0</v>
          </cell>
          <cell r="C2549">
            <v>0</v>
          </cell>
        </row>
        <row r="2550">
          <cell r="B2550">
            <v>0</v>
          </cell>
          <cell r="C2550">
            <v>0</v>
          </cell>
        </row>
        <row r="2551">
          <cell r="B2551">
            <v>0</v>
          </cell>
          <cell r="C2551">
            <v>0</v>
          </cell>
        </row>
        <row r="2552">
          <cell r="B2552">
            <v>0</v>
          </cell>
          <cell r="C2552">
            <v>0</v>
          </cell>
        </row>
        <row r="2554">
          <cell r="B2554" t="str">
            <v>EQUIPO</v>
          </cell>
        </row>
        <row r="2555">
          <cell r="B2555" t="str">
            <v>HTA MENOR (5% de M. de O.)</v>
          </cell>
        </row>
        <row r="2556">
          <cell r="A2556">
            <v>0</v>
          </cell>
          <cell r="B2556">
            <v>0</v>
          </cell>
          <cell r="C2556">
            <v>0</v>
          </cell>
        </row>
        <row r="2557">
          <cell r="A2557">
            <v>0</v>
          </cell>
          <cell r="B2557">
            <v>0</v>
          </cell>
          <cell r="C2557">
            <v>0</v>
          </cell>
        </row>
        <row r="2558">
          <cell r="A2558">
            <v>0</v>
          </cell>
          <cell r="B2558">
            <v>0</v>
          </cell>
          <cell r="C2558">
            <v>0</v>
          </cell>
        </row>
        <row r="2560">
          <cell r="B2560" t="str">
            <v>MANO DE OBRA</v>
          </cell>
        </row>
        <row r="2561">
          <cell r="B2561">
            <v>0</v>
          </cell>
          <cell r="C2561">
            <v>0</v>
          </cell>
        </row>
        <row r="2562">
          <cell r="A2562">
            <v>0</v>
          </cell>
          <cell r="B2562">
            <v>0</v>
          </cell>
          <cell r="C2562">
            <v>0</v>
          </cell>
        </row>
        <row r="2563">
          <cell r="A2563">
            <v>0</v>
          </cell>
          <cell r="B2563">
            <v>0</v>
          </cell>
          <cell r="C2563">
            <v>0</v>
          </cell>
        </row>
        <row r="2564">
          <cell r="A2564">
            <v>0</v>
          </cell>
          <cell r="B2564">
            <v>0</v>
          </cell>
          <cell r="C2564">
            <v>0</v>
          </cell>
        </row>
        <row r="2566">
          <cell r="B2566" t="str">
            <v>TRANSPORTE</v>
          </cell>
        </row>
        <row r="2568">
          <cell r="A2568">
            <v>0</v>
          </cell>
          <cell r="B2568">
            <v>0</v>
          </cell>
          <cell r="C2568">
            <v>0</v>
          </cell>
        </row>
        <row r="2569">
          <cell r="A2569">
            <v>0</v>
          </cell>
          <cell r="B2569">
            <v>0</v>
          </cell>
          <cell r="C2569">
            <v>0</v>
          </cell>
        </row>
        <row r="2570">
          <cell r="A2570">
            <v>0</v>
          </cell>
          <cell r="B2570">
            <v>0</v>
          </cell>
          <cell r="C2570">
            <v>0</v>
          </cell>
        </row>
        <row r="2575">
          <cell r="A2575" t="str">
            <v>CODIGO</v>
          </cell>
          <cell r="B2575" t="str">
            <v>ITEM</v>
          </cell>
          <cell r="C2575" t="str">
            <v>UNIDAD</v>
          </cell>
        </row>
        <row r="2576">
          <cell r="D2576">
            <v>0</v>
          </cell>
        </row>
        <row r="2577">
          <cell r="B2577" t="str">
            <v>CODIGO</v>
          </cell>
        </row>
        <row r="2578">
          <cell r="A2578" t="str">
            <v>CODIGO</v>
          </cell>
          <cell r="B2578" t="str">
            <v>RECURSOS</v>
          </cell>
          <cell r="C2578" t="str">
            <v>UNIDAD</v>
          </cell>
          <cell r="D2578" t="str">
            <v>CANT.</v>
          </cell>
        </row>
        <row r="2579">
          <cell r="B2579" t="str">
            <v>MATERIALES</v>
          </cell>
        </row>
        <row r="2580">
          <cell r="B2580">
            <v>0</v>
          </cell>
          <cell r="C2580">
            <v>0</v>
          </cell>
        </row>
        <row r="2581">
          <cell r="B2581">
            <v>0</v>
          </cell>
          <cell r="C2581">
            <v>0</v>
          </cell>
        </row>
        <row r="2582">
          <cell r="B2582">
            <v>0</v>
          </cell>
          <cell r="C2582">
            <v>0</v>
          </cell>
        </row>
        <row r="2583">
          <cell r="B2583">
            <v>0</v>
          </cell>
          <cell r="C2583">
            <v>0</v>
          </cell>
        </row>
        <row r="2585">
          <cell r="B2585" t="str">
            <v>EQUIPO</v>
          </cell>
        </row>
        <row r="2586">
          <cell r="B2586" t="str">
            <v>HTA MENOR (5% de M. de O.)</v>
          </cell>
        </row>
        <row r="2587">
          <cell r="A2587">
            <v>0</v>
          </cell>
          <cell r="B2587">
            <v>0</v>
          </cell>
          <cell r="C2587">
            <v>0</v>
          </cell>
        </row>
        <row r="2588">
          <cell r="A2588">
            <v>0</v>
          </cell>
          <cell r="B2588">
            <v>0</v>
          </cell>
          <cell r="C2588">
            <v>0</v>
          </cell>
        </row>
        <row r="2589">
          <cell r="A2589">
            <v>0</v>
          </cell>
          <cell r="B2589">
            <v>0</v>
          </cell>
          <cell r="C2589">
            <v>0</v>
          </cell>
        </row>
        <row r="2591">
          <cell r="B2591" t="str">
            <v>MANO DE OBRA</v>
          </cell>
        </row>
        <row r="2592">
          <cell r="B2592">
            <v>0</v>
          </cell>
          <cell r="C2592">
            <v>0</v>
          </cell>
        </row>
        <row r="2593">
          <cell r="A2593">
            <v>0</v>
          </cell>
          <cell r="B2593">
            <v>0</v>
          </cell>
          <cell r="C2593">
            <v>0</v>
          </cell>
        </row>
        <row r="2594">
          <cell r="A2594">
            <v>0</v>
          </cell>
          <cell r="B2594">
            <v>0</v>
          </cell>
          <cell r="C2594">
            <v>0</v>
          </cell>
        </row>
        <row r="2595">
          <cell r="A2595">
            <v>0</v>
          </cell>
          <cell r="B2595">
            <v>0</v>
          </cell>
          <cell r="C2595">
            <v>0</v>
          </cell>
        </row>
        <row r="2597">
          <cell r="B2597" t="str">
            <v>TRANSPORTE</v>
          </cell>
        </row>
        <row r="2599">
          <cell r="A2599">
            <v>0</v>
          </cell>
          <cell r="B2599">
            <v>0</v>
          </cell>
          <cell r="C2599">
            <v>0</v>
          </cell>
        </row>
        <row r="2600">
          <cell r="A2600">
            <v>0</v>
          </cell>
          <cell r="B2600">
            <v>0</v>
          </cell>
          <cell r="C2600">
            <v>0</v>
          </cell>
        </row>
        <row r="2601">
          <cell r="A2601">
            <v>0</v>
          </cell>
          <cell r="B2601">
            <v>0</v>
          </cell>
          <cell r="C2601">
            <v>0</v>
          </cell>
        </row>
        <row r="2606">
          <cell r="A2606" t="str">
            <v>CODIGO</v>
          </cell>
          <cell r="B2606" t="str">
            <v>ITEM</v>
          </cell>
          <cell r="C2606" t="str">
            <v>UNIDAD</v>
          </cell>
        </row>
        <row r="2607">
          <cell r="D2607">
            <v>0</v>
          </cell>
        </row>
        <row r="2608">
          <cell r="B2608" t="str">
            <v>CODIGO</v>
          </cell>
        </row>
        <row r="2609">
          <cell r="A2609" t="str">
            <v>CODIGO</v>
          </cell>
          <cell r="B2609" t="str">
            <v>RECURSOS</v>
          </cell>
          <cell r="C2609" t="str">
            <v>UNIDAD</v>
          </cell>
          <cell r="D2609" t="str">
            <v>CANT.</v>
          </cell>
        </row>
        <row r="2610">
          <cell r="B2610" t="str">
            <v>MATERIALES</v>
          </cell>
        </row>
        <row r="2611">
          <cell r="B2611">
            <v>0</v>
          </cell>
          <cell r="C2611">
            <v>0</v>
          </cell>
        </row>
        <row r="2612">
          <cell r="B2612">
            <v>0</v>
          </cell>
          <cell r="C2612">
            <v>0</v>
          </cell>
        </row>
        <row r="2613">
          <cell r="B2613">
            <v>0</v>
          </cell>
          <cell r="C2613">
            <v>0</v>
          </cell>
        </row>
        <row r="2614">
          <cell r="B2614">
            <v>0</v>
          </cell>
          <cell r="C2614">
            <v>0</v>
          </cell>
        </row>
        <row r="2616">
          <cell r="B2616" t="str">
            <v>EQUIPO</v>
          </cell>
        </row>
        <row r="2617">
          <cell r="B2617" t="str">
            <v>HTA MENOR (5% de M. de O.)</v>
          </cell>
        </row>
        <row r="2618">
          <cell r="A2618">
            <v>0</v>
          </cell>
          <cell r="B2618">
            <v>0</v>
          </cell>
          <cell r="C2618">
            <v>0</v>
          </cell>
        </row>
        <row r="2619">
          <cell r="A2619">
            <v>0</v>
          </cell>
          <cell r="B2619">
            <v>0</v>
          </cell>
          <cell r="C2619">
            <v>0</v>
          </cell>
        </row>
        <row r="2620">
          <cell r="A2620">
            <v>0</v>
          </cell>
          <cell r="B2620">
            <v>0</v>
          </cell>
          <cell r="C2620">
            <v>0</v>
          </cell>
        </row>
        <row r="2622">
          <cell r="B2622" t="str">
            <v>MANO DE OBRA</v>
          </cell>
        </row>
        <row r="2623">
          <cell r="B2623">
            <v>0</v>
          </cell>
          <cell r="C2623">
            <v>0</v>
          </cell>
        </row>
        <row r="2624">
          <cell r="A2624">
            <v>0</v>
          </cell>
          <cell r="B2624">
            <v>0</v>
          </cell>
          <cell r="C2624">
            <v>0</v>
          </cell>
        </row>
        <row r="2625">
          <cell r="A2625">
            <v>0</v>
          </cell>
          <cell r="B2625">
            <v>0</v>
          </cell>
          <cell r="C2625">
            <v>0</v>
          </cell>
        </row>
        <row r="2626">
          <cell r="A2626">
            <v>0</v>
          </cell>
          <cell r="B2626">
            <v>0</v>
          </cell>
          <cell r="C2626">
            <v>0</v>
          </cell>
        </row>
        <row r="2628">
          <cell r="B2628" t="str">
            <v>TRANSPORTE</v>
          </cell>
        </row>
        <row r="2630">
          <cell r="A2630">
            <v>0</v>
          </cell>
          <cell r="B2630">
            <v>0</v>
          </cell>
          <cell r="C2630">
            <v>0</v>
          </cell>
        </row>
        <row r="2631">
          <cell r="A2631">
            <v>0</v>
          </cell>
          <cell r="B2631">
            <v>0</v>
          </cell>
          <cell r="C2631">
            <v>0</v>
          </cell>
        </row>
        <row r="2632">
          <cell r="A2632">
            <v>0</v>
          </cell>
          <cell r="B2632">
            <v>0</v>
          </cell>
          <cell r="C2632">
            <v>0</v>
          </cell>
        </row>
        <row r="2637">
          <cell r="A2637" t="str">
            <v>CODIGO</v>
          </cell>
          <cell r="B2637" t="str">
            <v>ITEM</v>
          </cell>
          <cell r="C2637" t="str">
            <v>UNIDAD</v>
          </cell>
        </row>
        <row r="2638">
          <cell r="D2638">
            <v>0</v>
          </cell>
        </row>
        <row r="2639">
          <cell r="B2639" t="str">
            <v>CODIGO</v>
          </cell>
        </row>
        <row r="2640">
          <cell r="A2640" t="str">
            <v>CODIGO</v>
          </cell>
          <cell r="B2640" t="str">
            <v>RECURSOS</v>
          </cell>
          <cell r="C2640" t="str">
            <v>UNIDAD</v>
          </cell>
          <cell r="D2640" t="str">
            <v>CANT.</v>
          </cell>
        </row>
        <row r="2641">
          <cell r="B2641" t="str">
            <v>MATERIALES</v>
          </cell>
        </row>
        <row r="2642">
          <cell r="B2642">
            <v>0</v>
          </cell>
          <cell r="C2642">
            <v>0</v>
          </cell>
        </row>
        <row r="2643">
          <cell r="B2643">
            <v>0</v>
          </cell>
          <cell r="C2643">
            <v>0</v>
          </cell>
        </row>
        <row r="2644">
          <cell r="B2644">
            <v>0</v>
          </cell>
          <cell r="C2644">
            <v>0</v>
          </cell>
        </row>
        <row r="2645">
          <cell r="B2645">
            <v>0</v>
          </cell>
          <cell r="C2645">
            <v>0</v>
          </cell>
        </row>
        <row r="2647">
          <cell r="B2647" t="str">
            <v>EQUIPO</v>
          </cell>
        </row>
        <row r="2648">
          <cell r="B2648" t="str">
            <v>HTA MENOR (5% de M. de O.)</v>
          </cell>
        </row>
        <row r="2649">
          <cell r="A2649">
            <v>0</v>
          </cell>
          <cell r="B2649">
            <v>0</v>
          </cell>
          <cell r="C2649">
            <v>0</v>
          </cell>
        </row>
        <row r="2650">
          <cell r="A2650">
            <v>0</v>
          </cell>
          <cell r="B2650">
            <v>0</v>
          </cell>
          <cell r="C2650">
            <v>0</v>
          </cell>
        </row>
        <row r="2651">
          <cell r="A2651">
            <v>0</v>
          </cell>
          <cell r="B2651">
            <v>0</v>
          </cell>
          <cell r="C2651">
            <v>0</v>
          </cell>
        </row>
        <row r="2653">
          <cell r="B2653" t="str">
            <v>MANO DE OBRA</v>
          </cell>
        </row>
        <row r="2654">
          <cell r="B2654">
            <v>0</v>
          </cell>
          <cell r="C2654">
            <v>0</v>
          </cell>
        </row>
        <row r="2655">
          <cell r="A2655">
            <v>0</v>
          </cell>
          <cell r="B2655">
            <v>0</v>
          </cell>
          <cell r="C2655">
            <v>0</v>
          </cell>
        </row>
        <row r="2656">
          <cell r="A2656">
            <v>0</v>
          </cell>
          <cell r="B2656">
            <v>0</v>
          </cell>
          <cell r="C2656">
            <v>0</v>
          </cell>
        </row>
        <row r="2657">
          <cell r="A2657">
            <v>0</v>
          </cell>
          <cell r="B2657">
            <v>0</v>
          </cell>
          <cell r="C2657">
            <v>0</v>
          </cell>
        </row>
        <row r="2659">
          <cell r="B2659" t="str">
            <v>TRANSPORTE</v>
          </cell>
        </row>
        <row r="2661">
          <cell r="A2661">
            <v>0</v>
          </cell>
          <cell r="B2661">
            <v>0</v>
          </cell>
          <cell r="C2661">
            <v>0</v>
          </cell>
        </row>
        <row r="2662">
          <cell r="A2662">
            <v>0</v>
          </cell>
          <cell r="B2662">
            <v>0</v>
          </cell>
          <cell r="C2662">
            <v>0</v>
          </cell>
        </row>
        <row r="2663">
          <cell r="A2663">
            <v>0</v>
          </cell>
          <cell r="B2663">
            <v>0</v>
          </cell>
          <cell r="C2663">
            <v>0</v>
          </cell>
        </row>
        <row r="2668">
          <cell r="A2668" t="str">
            <v>CODIGO</v>
          </cell>
          <cell r="B2668" t="str">
            <v>ITEM</v>
          </cell>
          <cell r="C2668" t="str">
            <v>UNIDAD</v>
          </cell>
        </row>
        <row r="2669">
          <cell r="D2669">
            <v>0</v>
          </cell>
        </row>
        <row r="2670">
          <cell r="B2670" t="str">
            <v>CODIGO</v>
          </cell>
        </row>
        <row r="2671">
          <cell r="A2671" t="str">
            <v>CODIGO</v>
          </cell>
          <cell r="B2671" t="str">
            <v>RECURSOS</v>
          </cell>
          <cell r="C2671" t="str">
            <v>UNIDAD</v>
          </cell>
          <cell r="D2671" t="str">
            <v>CANT.</v>
          </cell>
        </row>
        <row r="2672">
          <cell r="B2672" t="str">
            <v>MATERIALES</v>
          </cell>
        </row>
        <row r="2673">
          <cell r="B2673">
            <v>0</v>
          </cell>
          <cell r="C2673">
            <v>0</v>
          </cell>
        </row>
        <row r="2674">
          <cell r="B2674">
            <v>0</v>
          </cell>
          <cell r="C2674">
            <v>0</v>
          </cell>
        </row>
        <row r="2675">
          <cell r="B2675">
            <v>0</v>
          </cell>
          <cell r="C2675">
            <v>0</v>
          </cell>
        </row>
        <row r="2676">
          <cell r="B2676">
            <v>0</v>
          </cell>
          <cell r="C2676">
            <v>0</v>
          </cell>
        </row>
        <row r="2678">
          <cell r="B2678" t="str">
            <v>EQUIPO</v>
          </cell>
        </row>
        <row r="2679">
          <cell r="B2679" t="str">
            <v>HTA MENOR (5% de M. de O.)</v>
          </cell>
        </row>
        <row r="2680">
          <cell r="A2680">
            <v>0</v>
          </cell>
          <cell r="B2680">
            <v>0</v>
          </cell>
          <cell r="C2680">
            <v>0</v>
          </cell>
        </row>
        <row r="2681">
          <cell r="A2681">
            <v>0</v>
          </cell>
          <cell r="B2681">
            <v>0</v>
          </cell>
          <cell r="C2681">
            <v>0</v>
          </cell>
        </row>
        <row r="2682">
          <cell r="A2682">
            <v>0</v>
          </cell>
          <cell r="B2682">
            <v>0</v>
          </cell>
          <cell r="C2682">
            <v>0</v>
          </cell>
        </row>
        <row r="2684">
          <cell r="B2684" t="str">
            <v>MANO DE OBRA</v>
          </cell>
        </row>
        <row r="2685">
          <cell r="B2685">
            <v>0</v>
          </cell>
          <cell r="C2685">
            <v>0</v>
          </cell>
        </row>
        <row r="2686">
          <cell r="A2686">
            <v>0</v>
          </cell>
          <cell r="B2686">
            <v>0</v>
          </cell>
          <cell r="C2686">
            <v>0</v>
          </cell>
        </row>
        <row r="2687">
          <cell r="A2687">
            <v>0</v>
          </cell>
          <cell r="B2687">
            <v>0</v>
          </cell>
          <cell r="C2687">
            <v>0</v>
          </cell>
        </row>
        <row r="2688">
          <cell r="A2688">
            <v>0</v>
          </cell>
          <cell r="B2688">
            <v>0</v>
          </cell>
          <cell r="C2688">
            <v>0</v>
          </cell>
        </row>
        <row r="2690">
          <cell r="B2690" t="str">
            <v>TRANSPORTE</v>
          </cell>
        </row>
        <row r="2692">
          <cell r="A2692">
            <v>0</v>
          </cell>
          <cell r="B2692">
            <v>0</v>
          </cell>
          <cell r="C2692">
            <v>0</v>
          </cell>
        </row>
        <row r="2693">
          <cell r="A2693">
            <v>0</v>
          </cell>
          <cell r="B2693">
            <v>0</v>
          </cell>
          <cell r="C2693">
            <v>0</v>
          </cell>
        </row>
        <row r="2694">
          <cell r="A2694">
            <v>0</v>
          </cell>
          <cell r="B2694">
            <v>0</v>
          </cell>
          <cell r="C2694">
            <v>0</v>
          </cell>
        </row>
        <row r="2699">
          <cell r="A2699" t="str">
            <v>CODIGO</v>
          </cell>
          <cell r="B2699" t="str">
            <v>ITEM</v>
          </cell>
          <cell r="C2699" t="str">
            <v>UNIDAD</v>
          </cell>
        </row>
        <row r="2700">
          <cell r="D2700">
            <v>0</v>
          </cell>
        </row>
        <row r="2701">
          <cell r="B2701" t="str">
            <v>CODIGO</v>
          </cell>
        </row>
        <row r="2702">
          <cell r="A2702" t="str">
            <v>CODIGO</v>
          </cell>
          <cell r="B2702" t="str">
            <v>RECURSOS</v>
          </cell>
          <cell r="C2702" t="str">
            <v>UNIDAD</v>
          </cell>
          <cell r="D2702" t="str">
            <v>CANT.</v>
          </cell>
        </row>
        <row r="2703">
          <cell r="B2703" t="str">
            <v>MATERIALES</v>
          </cell>
        </row>
        <row r="2704">
          <cell r="B2704">
            <v>0</v>
          </cell>
          <cell r="C2704">
            <v>0</v>
          </cell>
        </row>
        <row r="2705">
          <cell r="B2705">
            <v>0</v>
          </cell>
          <cell r="C2705">
            <v>0</v>
          </cell>
        </row>
        <row r="2706">
          <cell r="B2706">
            <v>0</v>
          </cell>
          <cell r="C2706">
            <v>0</v>
          </cell>
        </row>
        <row r="2707">
          <cell r="B2707">
            <v>0</v>
          </cell>
          <cell r="C2707">
            <v>0</v>
          </cell>
        </row>
        <row r="2709">
          <cell r="B2709" t="str">
            <v>EQUIPO</v>
          </cell>
        </row>
        <row r="2710">
          <cell r="B2710" t="str">
            <v>HTA MENOR (5% de M. de O.)</v>
          </cell>
        </row>
        <row r="2711">
          <cell r="A2711">
            <v>0</v>
          </cell>
          <cell r="B2711">
            <v>0</v>
          </cell>
          <cell r="C2711">
            <v>0</v>
          </cell>
        </row>
        <row r="2712">
          <cell r="A2712">
            <v>0</v>
          </cell>
          <cell r="B2712">
            <v>0</v>
          </cell>
          <cell r="C2712">
            <v>0</v>
          </cell>
        </row>
        <row r="2713">
          <cell r="A2713">
            <v>0</v>
          </cell>
          <cell r="B2713">
            <v>0</v>
          </cell>
          <cell r="C2713">
            <v>0</v>
          </cell>
        </row>
        <row r="2715">
          <cell r="B2715" t="str">
            <v>MANO DE OBRA</v>
          </cell>
        </row>
        <row r="2716">
          <cell r="B2716">
            <v>0</v>
          </cell>
          <cell r="C2716">
            <v>0</v>
          </cell>
        </row>
        <row r="2717">
          <cell r="A2717">
            <v>0</v>
          </cell>
          <cell r="B2717">
            <v>0</v>
          </cell>
          <cell r="C2717">
            <v>0</v>
          </cell>
        </row>
        <row r="2718">
          <cell r="A2718">
            <v>0</v>
          </cell>
          <cell r="B2718">
            <v>0</v>
          </cell>
          <cell r="C2718">
            <v>0</v>
          </cell>
        </row>
        <row r="2719">
          <cell r="A2719">
            <v>0</v>
          </cell>
          <cell r="B2719">
            <v>0</v>
          </cell>
          <cell r="C2719">
            <v>0</v>
          </cell>
        </row>
        <row r="2721">
          <cell r="B2721" t="str">
            <v>TRANSPORTE</v>
          </cell>
        </row>
        <row r="2723">
          <cell r="A2723">
            <v>0</v>
          </cell>
          <cell r="B2723">
            <v>0</v>
          </cell>
          <cell r="C2723">
            <v>0</v>
          </cell>
        </row>
        <row r="2724">
          <cell r="A2724">
            <v>0</v>
          </cell>
          <cell r="B2724">
            <v>0</v>
          </cell>
          <cell r="C2724">
            <v>0</v>
          </cell>
        </row>
        <row r="2725">
          <cell r="A2725">
            <v>0</v>
          </cell>
          <cell r="B2725">
            <v>0</v>
          </cell>
          <cell r="C2725">
            <v>0</v>
          </cell>
        </row>
        <row r="2730">
          <cell r="A2730" t="str">
            <v>CODIGO</v>
          </cell>
          <cell r="B2730" t="str">
            <v>ITEM</v>
          </cell>
          <cell r="C2730" t="str">
            <v>UNIDAD</v>
          </cell>
        </row>
        <row r="2731">
          <cell r="D2731">
            <v>0</v>
          </cell>
        </row>
        <row r="2732">
          <cell r="B2732" t="str">
            <v>CODIGO</v>
          </cell>
        </row>
        <row r="2733">
          <cell r="A2733" t="str">
            <v>CODIGO</v>
          </cell>
          <cell r="B2733" t="str">
            <v>RECURSOS</v>
          </cell>
          <cell r="C2733" t="str">
            <v>UNIDAD</v>
          </cell>
          <cell r="D2733" t="str">
            <v>CANT.</v>
          </cell>
        </row>
        <row r="2734">
          <cell r="B2734" t="str">
            <v>MATERIALES</v>
          </cell>
        </row>
        <row r="2735">
          <cell r="B2735">
            <v>0</v>
          </cell>
          <cell r="C2735">
            <v>0</v>
          </cell>
        </row>
        <row r="2736">
          <cell r="B2736">
            <v>0</v>
          </cell>
          <cell r="C2736">
            <v>0</v>
          </cell>
        </row>
        <row r="2737">
          <cell r="B2737">
            <v>0</v>
          </cell>
          <cell r="C2737">
            <v>0</v>
          </cell>
        </row>
        <row r="2738">
          <cell r="B2738">
            <v>0</v>
          </cell>
          <cell r="C2738">
            <v>0</v>
          </cell>
        </row>
        <row r="2740">
          <cell r="B2740" t="str">
            <v>EQUIPO</v>
          </cell>
        </row>
        <row r="2741">
          <cell r="B2741" t="str">
            <v>HTA MENOR (5% de M. de O.)</v>
          </cell>
        </row>
        <row r="2742">
          <cell r="A2742">
            <v>0</v>
          </cell>
          <cell r="B2742">
            <v>0</v>
          </cell>
          <cell r="C2742">
            <v>0</v>
          </cell>
        </row>
        <row r="2743">
          <cell r="A2743">
            <v>0</v>
          </cell>
          <cell r="B2743">
            <v>0</v>
          </cell>
          <cell r="C2743">
            <v>0</v>
          </cell>
        </row>
        <row r="2744">
          <cell r="A2744">
            <v>0</v>
          </cell>
          <cell r="B2744">
            <v>0</v>
          </cell>
          <cell r="C2744">
            <v>0</v>
          </cell>
        </row>
        <row r="2746">
          <cell r="B2746" t="str">
            <v>MANO DE OBRA</v>
          </cell>
        </row>
        <row r="2747">
          <cell r="B2747">
            <v>0</v>
          </cell>
          <cell r="C2747">
            <v>0</v>
          </cell>
        </row>
        <row r="2748">
          <cell r="A2748">
            <v>0</v>
          </cell>
          <cell r="B2748">
            <v>0</v>
          </cell>
          <cell r="C2748">
            <v>0</v>
          </cell>
        </row>
        <row r="2749">
          <cell r="A2749">
            <v>0</v>
          </cell>
          <cell r="B2749">
            <v>0</v>
          </cell>
          <cell r="C2749">
            <v>0</v>
          </cell>
        </row>
        <row r="2750">
          <cell r="A2750">
            <v>0</v>
          </cell>
          <cell r="B2750">
            <v>0</v>
          </cell>
          <cell r="C2750">
            <v>0</v>
          </cell>
        </row>
        <row r="2752">
          <cell r="B2752" t="str">
            <v>TRANSPORTE</v>
          </cell>
        </row>
        <row r="2754">
          <cell r="A2754">
            <v>0</v>
          </cell>
          <cell r="B2754">
            <v>0</v>
          </cell>
          <cell r="C2754">
            <v>0</v>
          </cell>
        </row>
        <row r="2755">
          <cell r="A2755">
            <v>0</v>
          </cell>
          <cell r="B2755">
            <v>0</v>
          </cell>
          <cell r="C2755">
            <v>0</v>
          </cell>
        </row>
        <row r="2756">
          <cell r="A2756">
            <v>0</v>
          </cell>
          <cell r="B2756">
            <v>0</v>
          </cell>
          <cell r="C2756">
            <v>0</v>
          </cell>
        </row>
        <row r="2761">
          <cell r="A2761" t="str">
            <v>CODIGO</v>
          </cell>
          <cell r="B2761" t="str">
            <v>ITEM</v>
          </cell>
          <cell r="C2761" t="str">
            <v>UNIDAD</v>
          </cell>
        </row>
        <row r="2762">
          <cell r="D2762">
            <v>0</v>
          </cell>
        </row>
        <row r="2763">
          <cell r="B2763" t="str">
            <v>CODIGO</v>
          </cell>
        </row>
        <row r="2764">
          <cell r="A2764" t="str">
            <v>CODIGO</v>
          </cell>
          <cell r="B2764" t="str">
            <v>RECURSOS</v>
          </cell>
          <cell r="C2764" t="str">
            <v>UNIDAD</v>
          </cell>
          <cell r="D2764" t="str">
            <v>CANT.</v>
          </cell>
        </row>
        <row r="2765">
          <cell r="B2765" t="str">
            <v>MATERIALES</v>
          </cell>
        </row>
        <row r="2766">
          <cell r="B2766">
            <v>0</v>
          </cell>
          <cell r="C2766">
            <v>0</v>
          </cell>
        </row>
        <row r="2767">
          <cell r="B2767">
            <v>0</v>
          </cell>
          <cell r="C2767">
            <v>0</v>
          </cell>
        </row>
        <row r="2768">
          <cell r="B2768">
            <v>0</v>
          </cell>
          <cell r="C2768">
            <v>0</v>
          </cell>
        </row>
        <row r="2769">
          <cell r="B2769">
            <v>0</v>
          </cell>
          <cell r="C2769">
            <v>0</v>
          </cell>
        </row>
        <row r="2771">
          <cell r="B2771" t="str">
            <v>EQUIPO</v>
          </cell>
        </row>
        <row r="2772">
          <cell r="B2772" t="str">
            <v>HTA MENOR (5% de M. de O.)</v>
          </cell>
        </row>
        <row r="2773">
          <cell r="A2773">
            <v>0</v>
          </cell>
          <cell r="B2773">
            <v>0</v>
          </cell>
          <cell r="C2773">
            <v>0</v>
          </cell>
        </row>
        <row r="2774">
          <cell r="A2774">
            <v>0</v>
          </cell>
          <cell r="B2774">
            <v>0</v>
          </cell>
          <cell r="C2774">
            <v>0</v>
          </cell>
        </row>
        <row r="2775">
          <cell r="A2775">
            <v>0</v>
          </cell>
          <cell r="B2775">
            <v>0</v>
          </cell>
          <cell r="C2775">
            <v>0</v>
          </cell>
        </row>
        <row r="2777">
          <cell r="B2777" t="str">
            <v>MANO DE OBRA</v>
          </cell>
        </row>
        <row r="2778">
          <cell r="B2778">
            <v>0</v>
          </cell>
          <cell r="C2778">
            <v>0</v>
          </cell>
        </row>
        <row r="2779">
          <cell r="A2779">
            <v>0</v>
          </cell>
          <cell r="B2779">
            <v>0</v>
          </cell>
          <cell r="C2779">
            <v>0</v>
          </cell>
        </row>
        <row r="2780">
          <cell r="A2780">
            <v>0</v>
          </cell>
          <cell r="B2780">
            <v>0</v>
          </cell>
          <cell r="C2780">
            <v>0</v>
          </cell>
        </row>
        <row r="2781">
          <cell r="A2781">
            <v>0</v>
          </cell>
          <cell r="B2781">
            <v>0</v>
          </cell>
          <cell r="C2781">
            <v>0</v>
          </cell>
        </row>
        <row r="2783">
          <cell r="B2783" t="str">
            <v>TRANSPORTE</v>
          </cell>
        </row>
        <row r="2785">
          <cell r="A2785">
            <v>0</v>
          </cell>
          <cell r="B2785">
            <v>0</v>
          </cell>
          <cell r="C2785">
            <v>0</v>
          </cell>
        </row>
        <row r="2786">
          <cell r="A2786">
            <v>0</v>
          </cell>
          <cell r="B2786">
            <v>0</v>
          </cell>
          <cell r="C2786">
            <v>0</v>
          </cell>
        </row>
        <row r="2787">
          <cell r="A2787">
            <v>0</v>
          </cell>
          <cell r="B2787">
            <v>0</v>
          </cell>
          <cell r="C2787">
            <v>0</v>
          </cell>
        </row>
        <row r="2792">
          <cell r="A2792" t="str">
            <v>CODIGO</v>
          </cell>
          <cell r="B2792" t="str">
            <v>ITEM</v>
          </cell>
          <cell r="C2792" t="str">
            <v>UNIDAD</v>
          </cell>
        </row>
        <row r="2793">
          <cell r="D2793">
            <v>0</v>
          </cell>
        </row>
        <row r="2794">
          <cell r="B2794" t="str">
            <v>CODIGO</v>
          </cell>
        </row>
        <row r="2795">
          <cell r="A2795" t="str">
            <v>CODIGO</v>
          </cell>
          <cell r="B2795" t="str">
            <v>RECURSOS</v>
          </cell>
          <cell r="C2795" t="str">
            <v>UNIDAD</v>
          </cell>
          <cell r="D2795" t="str">
            <v>CANT.</v>
          </cell>
        </row>
        <row r="2796">
          <cell r="B2796" t="str">
            <v>MATERIALES</v>
          </cell>
        </row>
        <row r="2797">
          <cell r="B2797">
            <v>0</v>
          </cell>
          <cell r="C2797">
            <v>0</v>
          </cell>
        </row>
        <row r="2798">
          <cell r="B2798">
            <v>0</v>
          </cell>
          <cell r="C2798">
            <v>0</v>
          </cell>
        </row>
        <row r="2799">
          <cell r="B2799">
            <v>0</v>
          </cell>
          <cell r="C2799">
            <v>0</v>
          </cell>
        </row>
        <row r="2800">
          <cell r="B2800">
            <v>0</v>
          </cell>
          <cell r="C2800">
            <v>0</v>
          </cell>
        </row>
        <row r="2802">
          <cell r="B2802" t="str">
            <v>EQUIPO</v>
          </cell>
        </row>
        <row r="2803">
          <cell r="B2803" t="str">
            <v>HTA MENOR (5% de M. de O.)</v>
          </cell>
        </row>
        <row r="2804">
          <cell r="A2804">
            <v>0</v>
          </cell>
          <cell r="B2804">
            <v>0</v>
          </cell>
          <cell r="C2804">
            <v>0</v>
          </cell>
        </row>
        <row r="2805">
          <cell r="A2805">
            <v>0</v>
          </cell>
          <cell r="B2805">
            <v>0</v>
          </cell>
          <cell r="C2805">
            <v>0</v>
          </cell>
        </row>
        <row r="2806">
          <cell r="A2806">
            <v>0</v>
          </cell>
          <cell r="B2806">
            <v>0</v>
          </cell>
          <cell r="C2806">
            <v>0</v>
          </cell>
        </row>
        <row r="2808">
          <cell r="B2808" t="str">
            <v>MANO DE OBRA</v>
          </cell>
        </row>
        <row r="2809">
          <cell r="B2809">
            <v>0</v>
          </cell>
          <cell r="C2809">
            <v>0</v>
          </cell>
        </row>
        <row r="2810">
          <cell r="A2810">
            <v>0</v>
          </cell>
          <cell r="B2810">
            <v>0</v>
          </cell>
          <cell r="C2810">
            <v>0</v>
          </cell>
        </row>
        <row r="2811">
          <cell r="A2811">
            <v>0</v>
          </cell>
          <cell r="B2811">
            <v>0</v>
          </cell>
          <cell r="C2811">
            <v>0</v>
          </cell>
        </row>
        <row r="2812">
          <cell r="A2812">
            <v>0</v>
          </cell>
          <cell r="B2812">
            <v>0</v>
          </cell>
          <cell r="C2812">
            <v>0</v>
          </cell>
        </row>
        <row r="2814">
          <cell r="B2814" t="str">
            <v>TRANSPORTE</v>
          </cell>
        </row>
        <row r="2816">
          <cell r="A2816">
            <v>0</v>
          </cell>
          <cell r="B2816">
            <v>0</v>
          </cell>
          <cell r="C2816">
            <v>0</v>
          </cell>
        </row>
        <row r="2817">
          <cell r="A2817">
            <v>0</v>
          </cell>
          <cell r="B2817">
            <v>0</v>
          </cell>
          <cell r="C2817">
            <v>0</v>
          </cell>
        </row>
        <row r="2818">
          <cell r="A2818">
            <v>0</v>
          </cell>
          <cell r="B2818">
            <v>0</v>
          </cell>
          <cell r="C2818">
            <v>0</v>
          </cell>
        </row>
        <row r="2824">
          <cell r="A2824" t="str">
            <v>CODIGO</v>
          </cell>
          <cell r="B2824" t="str">
            <v>ITEM</v>
          </cell>
          <cell r="C2824" t="str">
            <v>UNIDAD</v>
          </cell>
        </row>
        <row r="2825">
          <cell r="D2825">
            <v>0</v>
          </cell>
        </row>
        <row r="2826">
          <cell r="B2826" t="str">
            <v>CODIGO</v>
          </cell>
        </row>
        <row r="2827">
          <cell r="A2827" t="str">
            <v>CODIGO</v>
          </cell>
          <cell r="B2827" t="str">
            <v>RECURSOS</v>
          </cell>
          <cell r="C2827" t="str">
            <v>UNIDAD</v>
          </cell>
          <cell r="D2827" t="str">
            <v>CANT.</v>
          </cell>
        </row>
        <row r="2828">
          <cell r="B2828" t="str">
            <v>MATERIALES</v>
          </cell>
        </row>
        <row r="2829">
          <cell r="B2829">
            <v>0</v>
          </cell>
          <cell r="C2829">
            <v>0</v>
          </cell>
        </row>
        <row r="2830">
          <cell r="B2830">
            <v>0</v>
          </cell>
          <cell r="C2830">
            <v>0</v>
          </cell>
        </row>
        <row r="2831">
          <cell r="B2831">
            <v>0</v>
          </cell>
          <cell r="C2831">
            <v>0</v>
          </cell>
        </row>
        <row r="2832">
          <cell r="B2832">
            <v>0</v>
          </cell>
          <cell r="C2832">
            <v>0</v>
          </cell>
        </row>
        <row r="2834">
          <cell r="B2834" t="str">
            <v>EQUIPO</v>
          </cell>
        </row>
        <row r="2835">
          <cell r="B2835" t="str">
            <v>HTA MENOR (5% de M. de O.)</v>
          </cell>
        </row>
        <row r="2836">
          <cell r="A2836">
            <v>0</v>
          </cell>
          <cell r="B2836">
            <v>0</v>
          </cell>
          <cell r="C2836">
            <v>0</v>
          </cell>
        </row>
        <row r="2837">
          <cell r="A2837">
            <v>0</v>
          </cell>
          <cell r="B2837">
            <v>0</v>
          </cell>
          <cell r="C2837">
            <v>0</v>
          </cell>
        </row>
        <row r="2838">
          <cell r="A2838">
            <v>0</v>
          </cell>
          <cell r="B2838">
            <v>0</v>
          </cell>
          <cell r="C2838">
            <v>0</v>
          </cell>
        </row>
        <row r="2840">
          <cell r="B2840" t="str">
            <v>MANO DE OBRA</v>
          </cell>
        </row>
        <row r="2841">
          <cell r="B2841">
            <v>0</v>
          </cell>
          <cell r="C2841">
            <v>0</v>
          </cell>
        </row>
        <row r="2842">
          <cell r="A2842">
            <v>0</v>
          </cell>
          <cell r="B2842">
            <v>0</v>
          </cell>
          <cell r="C2842">
            <v>0</v>
          </cell>
        </row>
        <row r="2843">
          <cell r="A2843">
            <v>0</v>
          </cell>
          <cell r="B2843">
            <v>0</v>
          </cell>
          <cell r="C2843">
            <v>0</v>
          </cell>
        </row>
        <row r="2844">
          <cell r="A2844">
            <v>0</v>
          </cell>
          <cell r="B2844">
            <v>0</v>
          </cell>
          <cell r="C2844">
            <v>0</v>
          </cell>
        </row>
        <row r="2846">
          <cell r="B2846" t="str">
            <v>TRANSPORTE</v>
          </cell>
        </row>
        <row r="2848">
          <cell r="A2848">
            <v>0</v>
          </cell>
          <cell r="B2848">
            <v>0</v>
          </cell>
          <cell r="C2848">
            <v>0</v>
          </cell>
        </row>
        <row r="2849">
          <cell r="A2849">
            <v>0</v>
          </cell>
          <cell r="B2849">
            <v>0</v>
          </cell>
          <cell r="C2849">
            <v>0</v>
          </cell>
        </row>
        <row r="2850">
          <cell r="A2850">
            <v>0</v>
          </cell>
          <cell r="B2850">
            <v>0</v>
          </cell>
          <cell r="C2850">
            <v>0</v>
          </cell>
        </row>
        <row r="2855">
          <cell r="A2855" t="str">
            <v>CODIGO</v>
          </cell>
          <cell r="B2855" t="str">
            <v>ITEM</v>
          </cell>
          <cell r="C2855" t="str">
            <v>UNIDAD</v>
          </cell>
        </row>
        <row r="2856">
          <cell r="D2856">
            <v>0</v>
          </cell>
        </row>
        <row r="2857">
          <cell r="B2857" t="str">
            <v>CODIGO</v>
          </cell>
        </row>
        <row r="2858">
          <cell r="A2858" t="str">
            <v>CODIGO</v>
          </cell>
          <cell r="B2858" t="str">
            <v>RECURSOS</v>
          </cell>
          <cell r="C2858" t="str">
            <v>UNIDAD</v>
          </cell>
          <cell r="D2858" t="str">
            <v>CANT.</v>
          </cell>
        </row>
        <row r="2859">
          <cell r="B2859" t="str">
            <v>MATERIALES</v>
          </cell>
        </row>
        <row r="2860">
          <cell r="B2860">
            <v>0</v>
          </cell>
          <cell r="C2860">
            <v>0</v>
          </cell>
        </row>
        <row r="2861">
          <cell r="B2861">
            <v>0</v>
          </cell>
          <cell r="C2861">
            <v>0</v>
          </cell>
        </row>
        <row r="2862">
          <cell r="B2862">
            <v>0</v>
          </cell>
          <cell r="C2862">
            <v>0</v>
          </cell>
        </row>
        <row r="2863">
          <cell r="B2863">
            <v>0</v>
          </cell>
          <cell r="C2863">
            <v>0</v>
          </cell>
        </row>
        <row r="2865">
          <cell r="B2865" t="str">
            <v>EQUIPO</v>
          </cell>
        </row>
        <row r="2866">
          <cell r="B2866" t="str">
            <v>HTA MENOR (5% de M. de O.)</v>
          </cell>
        </row>
        <row r="2867">
          <cell r="A2867">
            <v>0</v>
          </cell>
          <cell r="B2867">
            <v>0</v>
          </cell>
          <cell r="C2867">
            <v>0</v>
          </cell>
        </row>
        <row r="2868">
          <cell r="A2868">
            <v>0</v>
          </cell>
          <cell r="B2868">
            <v>0</v>
          </cell>
          <cell r="C2868">
            <v>0</v>
          </cell>
        </row>
        <row r="2869">
          <cell r="A2869">
            <v>0</v>
          </cell>
          <cell r="B2869">
            <v>0</v>
          </cell>
          <cell r="C2869">
            <v>0</v>
          </cell>
        </row>
        <row r="2871">
          <cell r="B2871" t="str">
            <v>MANO DE OBRA</v>
          </cell>
        </row>
        <row r="2872">
          <cell r="B2872">
            <v>0</v>
          </cell>
          <cell r="C2872">
            <v>0</v>
          </cell>
        </row>
        <row r="2873">
          <cell r="A2873">
            <v>0</v>
          </cell>
          <cell r="B2873">
            <v>0</v>
          </cell>
          <cell r="C2873">
            <v>0</v>
          </cell>
        </row>
        <row r="2874">
          <cell r="A2874">
            <v>0</v>
          </cell>
          <cell r="B2874">
            <v>0</v>
          </cell>
          <cell r="C2874">
            <v>0</v>
          </cell>
        </row>
        <row r="2875">
          <cell r="A2875">
            <v>0</v>
          </cell>
          <cell r="B2875">
            <v>0</v>
          </cell>
          <cell r="C2875">
            <v>0</v>
          </cell>
        </row>
        <row r="2877">
          <cell r="B2877" t="str">
            <v>TRANSPORTE</v>
          </cell>
        </row>
        <row r="2879">
          <cell r="A2879">
            <v>0</v>
          </cell>
          <cell r="B2879">
            <v>0</v>
          </cell>
          <cell r="C2879">
            <v>0</v>
          </cell>
        </row>
        <row r="2880">
          <cell r="A2880">
            <v>0</v>
          </cell>
          <cell r="B2880">
            <v>0</v>
          </cell>
          <cell r="C2880">
            <v>0</v>
          </cell>
        </row>
        <row r="2881">
          <cell r="A2881">
            <v>0</v>
          </cell>
          <cell r="B2881">
            <v>0</v>
          </cell>
          <cell r="C2881">
            <v>0</v>
          </cell>
        </row>
        <row r="2886">
          <cell r="A2886" t="str">
            <v>CODIGO</v>
          </cell>
          <cell r="B2886" t="str">
            <v>ITEM</v>
          </cell>
          <cell r="C2886" t="str">
            <v>UNIDAD</v>
          </cell>
        </row>
        <row r="2887">
          <cell r="D2887">
            <v>0</v>
          </cell>
        </row>
        <row r="2888">
          <cell r="B2888" t="str">
            <v>CODIGO</v>
          </cell>
        </row>
        <row r="2889">
          <cell r="A2889" t="str">
            <v>CODIGO</v>
          </cell>
          <cell r="B2889" t="str">
            <v>RECURSOS</v>
          </cell>
          <cell r="C2889" t="str">
            <v>UNIDAD</v>
          </cell>
          <cell r="D2889" t="str">
            <v>CANT.</v>
          </cell>
        </row>
        <row r="2890">
          <cell r="B2890" t="str">
            <v>MATERIALES</v>
          </cell>
        </row>
        <row r="2891">
          <cell r="B2891">
            <v>0</v>
          </cell>
          <cell r="C2891">
            <v>0</v>
          </cell>
        </row>
        <row r="2892">
          <cell r="B2892">
            <v>0</v>
          </cell>
          <cell r="C2892">
            <v>0</v>
          </cell>
        </row>
        <row r="2893">
          <cell r="B2893">
            <v>0</v>
          </cell>
          <cell r="C2893">
            <v>0</v>
          </cell>
        </row>
        <row r="2894">
          <cell r="B2894">
            <v>0</v>
          </cell>
          <cell r="C2894">
            <v>0</v>
          </cell>
        </row>
        <row r="2896">
          <cell r="B2896" t="str">
            <v>EQUIPO</v>
          </cell>
        </row>
        <row r="2897">
          <cell r="B2897" t="str">
            <v>HTA MENOR (5% de M. de O.)</v>
          </cell>
        </row>
        <row r="2898">
          <cell r="A2898">
            <v>0</v>
          </cell>
          <cell r="B2898">
            <v>0</v>
          </cell>
          <cell r="C2898">
            <v>0</v>
          </cell>
        </row>
        <row r="2899">
          <cell r="A2899">
            <v>0</v>
          </cell>
          <cell r="B2899">
            <v>0</v>
          </cell>
          <cell r="C2899">
            <v>0</v>
          </cell>
        </row>
        <row r="2900">
          <cell r="A2900">
            <v>0</v>
          </cell>
          <cell r="B2900">
            <v>0</v>
          </cell>
          <cell r="C2900">
            <v>0</v>
          </cell>
        </row>
        <row r="2902">
          <cell r="B2902" t="str">
            <v>MANO DE OBRA</v>
          </cell>
        </row>
        <row r="2903">
          <cell r="B2903">
            <v>0</v>
          </cell>
          <cell r="C2903">
            <v>0</v>
          </cell>
        </row>
        <row r="2904">
          <cell r="A2904">
            <v>0</v>
          </cell>
          <cell r="B2904">
            <v>0</v>
          </cell>
          <cell r="C2904">
            <v>0</v>
          </cell>
        </row>
        <row r="2905">
          <cell r="A2905">
            <v>0</v>
          </cell>
          <cell r="B2905">
            <v>0</v>
          </cell>
          <cell r="C2905">
            <v>0</v>
          </cell>
        </row>
        <row r="2906">
          <cell r="A2906">
            <v>0</v>
          </cell>
          <cell r="B2906">
            <v>0</v>
          </cell>
          <cell r="C2906">
            <v>0</v>
          </cell>
        </row>
        <row r="2908">
          <cell r="B2908" t="str">
            <v>TRANSPORTE</v>
          </cell>
        </row>
        <row r="2910">
          <cell r="A2910">
            <v>0</v>
          </cell>
          <cell r="B2910">
            <v>0</v>
          </cell>
          <cell r="C2910">
            <v>0</v>
          </cell>
        </row>
        <row r="2911">
          <cell r="A2911">
            <v>0</v>
          </cell>
          <cell r="B2911">
            <v>0</v>
          </cell>
          <cell r="C2911">
            <v>0</v>
          </cell>
        </row>
        <row r="2912">
          <cell r="A2912">
            <v>0</v>
          </cell>
          <cell r="B2912">
            <v>0</v>
          </cell>
          <cell r="C2912">
            <v>0</v>
          </cell>
        </row>
        <row r="2917">
          <cell r="A2917" t="str">
            <v>CODIGO</v>
          </cell>
          <cell r="B2917" t="str">
            <v>ITEM</v>
          </cell>
          <cell r="C2917" t="str">
            <v>UNIDAD</v>
          </cell>
        </row>
        <row r="2918">
          <cell r="D2918">
            <v>0</v>
          </cell>
        </row>
        <row r="2919">
          <cell r="B2919" t="str">
            <v>CODIGO</v>
          </cell>
        </row>
        <row r="2920">
          <cell r="A2920" t="str">
            <v>CODIGO</v>
          </cell>
          <cell r="B2920" t="str">
            <v>RECURSOS</v>
          </cell>
          <cell r="C2920" t="str">
            <v>UNIDAD</v>
          </cell>
          <cell r="D2920" t="str">
            <v>CANT.</v>
          </cell>
        </row>
        <row r="2921">
          <cell r="B2921" t="str">
            <v>MATERIALES</v>
          </cell>
        </row>
        <row r="2922">
          <cell r="B2922">
            <v>0</v>
          </cell>
          <cell r="C2922">
            <v>0</v>
          </cell>
        </row>
        <row r="2923">
          <cell r="B2923">
            <v>0</v>
          </cell>
          <cell r="C2923">
            <v>0</v>
          </cell>
        </row>
        <row r="2924">
          <cell r="B2924">
            <v>0</v>
          </cell>
          <cell r="C2924">
            <v>0</v>
          </cell>
        </row>
        <row r="2925">
          <cell r="B2925">
            <v>0</v>
          </cell>
          <cell r="C2925">
            <v>0</v>
          </cell>
        </row>
        <row r="2927">
          <cell r="B2927" t="str">
            <v>EQUIPO</v>
          </cell>
        </row>
        <row r="2928">
          <cell r="B2928" t="str">
            <v>HTA MENOR (5% de M. de O.)</v>
          </cell>
        </row>
        <row r="2929">
          <cell r="A2929">
            <v>0</v>
          </cell>
          <cell r="B2929">
            <v>0</v>
          </cell>
          <cell r="C2929">
            <v>0</v>
          </cell>
        </row>
        <row r="2930">
          <cell r="A2930">
            <v>0</v>
          </cell>
          <cell r="B2930">
            <v>0</v>
          </cell>
          <cell r="C2930">
            <v>0</v>
          </cell>
        </row>
        <row r="2931">
          <cell r="A2931">
            <v>0</v>
          </cell>
          <cell r="B2931">
            <v>0</v>
          </cell>
          <cell r="C2931">
            <v>0</v>
          </cell>
        </row>
        <row r="2933">
          <cell r="B2933" t="str">
            <v>MANO DE OBRA</v>
          </cell>
        </row>
        <row r="2934">
          <cell r="B2934">
            <v>0</v>
          </cell>
          <cell r="C2934">
            <v>0</v>
          </cell>
        </row>
        <row r="2935">
          <cell r="A2935">
            <v>0</v>
          </cell>
          <cell r="B2935">
            <v>0</v>
          </cell>
          <cell r="C2935">
            <v>0</v>
          </cell>
        </row>
        <row r="2936">
          <cell r="A2936">
            <v>0</v>
          </cell>
          <cell r="B2936">
            <v>0</v>
          </cell>
          <cell r="C2936">
            <v>0</v>
          </cell>
        </row>
        <row r="2937">
          <cell r="A2937">
            <v>0</v>
          </cell>
          <cell r="B2937">
            <v>0</v>
          </cell>
          <cell r="C2937">
            <v>0</v>
          </cell>
        </row>
        <row r="2939">
          <cell r="B2939" t="str">
            <v>TRANSPORTE</v>
          </cell>
        </row>
        <row r="2941">
          <cell r="A2941">
            <v>0</v>
          </cell>
          <cell r="B2941">
            <v>0</v>
          </cell>
          <cell r="C2941">
            <v>0</v>
          </cell>
        </row>
        <row r="2942">
          <cell r="A2942">
            <v>0</v>
          </cell>
          <cell r="B2942">
            <v>0</v>
          </cell>
          <cell r="C2942">
            <v>0</v>
          </cell>
        </row>
        <row r="2943">
          <cell r="A2943">
            <v>0</v>
          </cell>
          <cell r="B2943">
            <v>0</v>
          </cell>
          <cell r="C2943">
            <v>0</v>
          </cell>
        </row>
        <row r="2948">
          <cell r="A2948" t="str">
            <v>CODIGO</v>
          </cell>
          <cell r="B2948" t="str">
            <v>ITEM</v>
          </cell>
          <cell r="C2948" t="str">
            <v>UNIDAD</v>
          </cell>
        </row>
        <row r="2949">
          <cell r="D2949">
            <v>0</v>
          </cell>
        </row>
        <row r="2950">
          <cell r="B2950" t="str">
            <v>CODIGO</v>
          </cell>
        </row>
        <row r="2951">
          <cell r="A2951" t="str">
            <v>CODIGO</v>
          </cell>
          <cell r="B2951" t="str">
            <v>RECURSOS</v>
          </cell>
          <cell r="C2951" t="str">
            <v>UNIDAD</v>
          </cell>
          <cell r="D2951" t="str">
            <v>CANT.</v>
          </cell>
        </row>
        <row r="2952">
          <cell r="B2952" t="str">
            <v>MATERIALES</v>
          </cell>
        </row>
        <row r="2953">
          <cell r="B2953">
            <v>0</v>
          </cell>
          <cell r="C2953">
            <v>0</v>
          </cell>
        </row>
        <row r="2954">
          <cell r="B2954">
            <v>0</v>
          </cell>
          <cell r="C2954">
            <v>0</v>
          </cell>
        </row>
        <row r="2955">
          <cell r="B2955">
            <v>0</v>
          </cell>
          <cell r="C2955">
            <v>0</v>
          </cell>
        </row>
        <row r="2956">
          <cell r="B2956">
            <v>0</v>
          </cell>
          <cell r="C2956">
            <v>0</v>
          </cell>
        </row>
        <row r="2958">
          <cell r="B2958" t="str">
            <v>EQUIPO</v>
          </cell>
        </row>
        <row r="2959">
          <cell r="B2959" t="str">
            <v>HTA MENOR (5% de M. de O.)</v>
          </cell>
        </row>
        <row r="2960">
          <cell r="A2960">
            <v>0</v>
          </cell>
          <cell r="B2960">
            <v>0</v>
          </cell>
          <cell r="C2960">
            <v>0</v>
          </cell>
        </row>
        <row r="2961">
          <cell r="A2961">
            <v>0</v>
          </cell>
          <cell r="B2961">
            <v>0</v>
          </cell>
          <cell r="C2961">
            <v>0</v>
          </cell>
        </row>
        <row r="2962">
          <cell r="A2962">
            <v>0</v>
          </cell>
          <cell r="B2962">
            <v>0</v>
          </cell>
          <cell r="C2962">
            <v>0</v>
          </cell>
        </row>
        <row r="2964">
          <cell r="B2964" t="str">
            <v>MANO DE OBRA</v>
          </cell>
        </row>
        <row r="2965">
          <cell r="B2965">
            <v>0</v>
          </cell>
          <cell r="C2965">
            <v>0</v>
          </cell>
        </row>
        <row r="2966">
          <cell r="A2966">
            <v>0</v>
          </cell>
          <cell r="B2966">
            <v>0</v>
          </cell>
          <cell r="C2966">
            <v>0</v>
          </cell>
        </row>
        <row r="2967">
          <cell r="A2967">
            <v>0</v>
          </cell>
          <cell r="B2967">
            <v>0</v>
          </cell>
          <cell r="C2967">
            <v>0</v>
          </cell>
        </row>
        <row r="2968">
          <cell r="A2968">
            <v>0</v>
          </cell>
          <cell r="B2968">
            <v>0</v>
          </cell>
          <cell r="C2968">
            <v>0</v>
          </cell>
        </row>
        <row r="2970">
          <cell r="B2970" t="str">
            <v>TRANSPORTE</v>
          </cell>
        </row>
        <row r="2972">
          <cell r="A2972">
            <v>0</v>
          </cell>
          <cell r="B2972">
            <v>0</v>
          </cell>
          <cell r="C2972">
            <v>0</v>
          </cell>
        </row>
        <row r="2973">
          <cell r="A2973">
            <v>0</v>
          </cell>
          <cell r="B2973">
            <v>0</v>
          </cell>
          <cell r="C2973">
            <v>0</v>
          </cell>
        </row>
        <row r="2974">
          <cell r="A2974">
            <v>0</v>
          </cell>
          <cell r="B2974">
            <v>0</v>
          </cell>
          <cell r="C2974">
            <v>0</v>
          </cell>
        </row>
        <row r="2979">
          <cell r="A2979" t="str">
            <v>CODIGO</v>
          </cell>
          <cell r="B2979" t="str">
            <v>ITEM</v>
          </cell>
          <cell r="C2979" t="str">
            <v>UNIDAD</v>
          </cell>
        </row>
        <row r="2980">
          <cell r="D2980">
            <v>0</v>
          </cell>
        </row>
        <row r="2981">
          <cell r="B2981" t="str">
            <v>CODIGO</v>
          </cell>
        </row>
        <row r="2982">
          <cell r="A2982" t="str">
            <v>CODIGO</v>
          </cell>
          <cell r="B2982" t="str">
            <v>RECURSOS</v>
          </cell>
          <cell r="C2982" t="str">
            <v>UNIDAD</v>
          </cell>
          <cell r="D2982" t="str">
            <v>CANT.</v>
          </cell>
        </row>
        <row r="2983">
          <cell r="B2983" t="str">
            <v>MATERIALES</v>
          </cell>
        </row>
        <row r="2984">
          <cell r="B2984">
            <v>0</v>
          </cell>
          <cell r="C2984">
            <v>0</v>
          </cell>
        </row>
        <row r="2985">
          <cell r="B2985">
            <v>0</v>
          </cell>
          <cell r="C2985">
            <v>0</v>
          </cell>
        </row>
        <row r="2986">
          <cell r="B2986">
            <v>0</v>
          </cell>
          <cell r="C2986">
            <v>0</v>
          </cell>
        </row>
        <row r="2987">
          <cell r="B2987">
            <v>0</v>
          </cell>
          <cell r="C2987">
            <v>0</v>
          </cell>
        </row>
        <row r="2989">
          <cell r="B2989" t="str">
            <v>EQUIPO</v>
          </cell>
        </row>
        <row r="2990">
          <cell r="B2990" t="str">
            <v>HTA MENOR (5% de M. de O.)</v>
          </cell>
        </row>
        <row r="2991">
          <cell r="A2991">
            <v>0</v>
          </cell>
          <cell r="B2991">
            <v>0</v>
          </cell>
          <cell r="C2991">
            <v>0</v>
          </cell>
        </row>
        <row r="2992">
          <cell r="A2992">
            <v>0</v>
          </cell>
          <cell r="B2992">
            <v>0</v>
          </cell>
          <cell r="C2992">
            <v>0</v>
          </cell>
        </row>
        <row r="2993">
          <cell r="A2993">
            <v>0</v>
          </cell>
          <cell r="B2993">
            <v>0</v>
          </cell>
          <cell r="C2993">
            <v>0</v>
          </cell>
        </row>
        <row r="2995">
          <cell r="B2995" t="str">
            <v>MANO DE OBRA</v>
          </cell>
        </row>
        <row r="2996">
          <cell r="B2996">
            <v>0</v>
          </cell>
          <cell r="C2996">
            <v>0</v>
          </cell>
        </row>
        <row r="2997">
          <cell r="A2997">
            <v>0</v>
          </cell>
          <cell r="B2997">
            <v>0</v>
          </cell>
          <cell r="C2997">
            <v>0</v>
          </cell>
        </row>
        <row r="2998">
          <cell r="A2998">
            <v>0</v>
          </cell>
          <cell r="B2998">
            <v>0</v>
          </cell>
          <cell r="C2998">
            <v>0</v>
          </cell>
        </row>
        <row r="2999">
          <cell r="A2999">
            <v>0</v>
          </cell>
          <cell r="B2999">
            <v>0</v>
          </cell>
          <cell r="C2999">
            <v>0</v>
          </cell>
        </row>
        <row r="3001">
          <cell r="B3001" t="str">
            <v>TRANSPORTE</v>
          </cell>
        </row>
        <row r="3003">
          <cell r="A3003">
            <v>0</v>
          </cell>
          <cell r="B3003">
            <v>0</v>
          </cell>
          <cell r="C3003">
            <v>0</v>
          </cell>
        </row>
        <row r="3004">
          <cell r="A3004">
            <v>0</v>
          </cell>
          <cell r="B3004">
            <v>0</v>
          </cell>
          <cell r="C3004">
            <v>0</v>
          </cell>
        </row>
        <row r="3005">
          <cell r="A3005">
            <v>0</v>
          </cell>
          <cell r="B3005">
            <v>0</v>
          </cell>
          <cell r="C3005">
            <v>0</v>
          </cell>
        </row>
        <row r="3010">
          <cell r="A3010" t="str">
            <v>CODIGO</v>
          </cell>
          <cell r="B3010" t="str">
            <v>ITEM</v>
          </cell>
          <cell r="C3010" t="str">
            <v>UNIDAD</v>
          </cell>
        </row>
        <row r="3011">
          <cell r="D3011">
            <v>0</v>
          </cell>
        </row>
        <row r="3012">
          <cell r="B3012" t="str">
            <v>CODIGO</v>
          </cell>
        </row>
        <row r="3013">
          <cell r="A3013" t="str">
            <v>CODIGO</v>
          </cell>
          <cell r="B3013" t="str">
            <v>RECURSOS</v>
          </cell>
          <cell r="C3013" t="str">
            <v>UNIDAD</v>
          </cell>
          <cell r="D3013" t="str">
            <v>CANT.</v>
          </cell>
        </row>
        <row r="3014">
          <cell r="B3014" t="str">
            <v>MATERIALES</v>
          </cell>
        </row>
        <row r="3015">
          <cell r="B3015">
            <v>0</v>
          </cell>
          <cell r="C3015">
            <v>0</v>
          </cell>
        </row>
        <row r="3016">
          <cell r="B3016">
            <v>0</v>
          </cell>
          <cell r="C3016">
            <v>0</v>
          </cell>
        </row>
        <row r="3017">
          <cell r="B3017">
            <v>0</v>
          </cell>
          <cell r="C3017">
            <v>0</v>
          </cell>
        </row>
        <row r="3018">
          <cell r="B3018">
            <v>0</v>
          </cell>
          <cell r="C3018">
            <v>0</v>
          </cell>
        </row>
        <row r="3020">
          <cell r="B3020" t="str">
            <v>EQUIPO</v>
          </cell>
        </row>
        <row r="3021">
          <cell r="B3021" t="str">
            <v>HTA MENOR (5% de M. de O.)</v>
          </cell>
        </row>
        <row r="3022">
          <cell r="A3022">
            <v>0</v>
          </cell>
          <cell r="B3022">
            <v>0</v>
          </cell>
          <cell r="C3022">
            <v>0</v>
          </cell>
        </row>
        <row r="3023">
          <cell r="A3023">
            <v>0</v>
          </cell>
          <cell r="B3023">
            <v>0</v>
          </cell>
          <cell r="C3023">
            <v>0</v>
          </cell>
        </row>
        <row r="3024">
          <cell r="A3024">
            <v>0</v>
          </cell>
          <cell r="B3024">
            <v>0</v>
          </cell>
          <cell r="C3024">
            <v>0</v>
          </cell>
        </row>
        <row r="3026">
          <cell r="B3026" t="str">
            <v>MANO DE OBRA</v>
          </cell>
        </row>
        <row r="3027">
          <cell r="B3027">
            <v>0</v>
          </cell>
          <cell r="C3027">
            <v>0</v>
          </cell>
        </row>
        <row r="3028">
          <cell r="A3028">
            <v>0</v>
          </cell>
          <cell r="B3028">
            <v>0</v>
          </cell>
          <cell r="C3028">
            <v>0</v>
          </cell>
        </row>
        <row r="3029">
          <cell r="A3029">
            <v>0</v>
          </cell>
          <cell r="B3029">
            <v>0</v>
          </cell>
          <cell r="C3029">
            <v>0</v>
          </cell>
        </row>
        <row r="3030">
          <cell r="A3030">
            <v>0</v>
          </cell>
          <cell r="B3030">
            <v>0</v>
          </cell>
          <cell r="C3030">
            <v>0</v>
          </cell>
        </row>
        <row r="3032">
          <cell r="B3032" t="str">
            <v>TRANSPORTE</v>
          </cell>
        </row>
        <row r="3034">
          <cell r="A3034">
            <v>0</v>
          </cell>
          <cell r="B3034">
            <v>0</v>
          </cell>
          <cell r="C3034">
            <v>0</v>
          </cell>
        </row>
        <row r="3035">
          <cell r="A3035">
            <v>0</v>
          </cell>
          <cell r="B3035">
            <v>0</v>
          </cell>
          <cell r="C3035">
            <v>0</v>
          </cell>
        </row>
        <row r="3036">
          <cell r="A3036">
            <v>0</v>
          </cell>
          <cell r="B3036">
            <v>0</v>
          </cell>
          <cell r="C3036">
            <v>0</v>
          </cell>
        </row>
        <row r="3041">
          <cell r="A3041" t="str">
            <v>CODIGO</v>
          </cell>
          <cell r="B3041" t="str">
            <v>ITEM</v>
          </cell>
          <cell r="C3041" t="str">
            <v>UNIDAD</v>
          </cell>
        </row>
        <row r="3042">
          <cell r="D3042">
            <v>0</v>
          </cell>
        </row>
        <row r="3043">
          <cell r="B3043" t="str">
            <v>CODIGO</v>
          </cell>
        </row>
        <row r="3044">
          <cell r="A3044" t="str">
            <v>CODIGO</v>
          </cell>
          <cell r="B3044" t="str">
            <v>RECURSOS</v>
          </cell>
          <cell r="C3044" t="str">
            <v>UNIDAD</v>
          </cell>
          <cell r="D3044" t="str">
            <v>CANT.</v>
          </cell>
        </row>
        <row r="3045">
          <cell r="B3045" t="str">
            <v>MATERIALES</v>
          </cell>
        </row>
        <row r="3046">
          <cell r="B3046">
            <v>0</v>
          </cell>
          <cell r="C3046">
            <v>0</v>
          </cell>
        </row>
        <row r="3047">
          <cell r="B3047">
            <v>0</v>
          </cell>
          <cell r="C3047">
            <v>0</v>
          </cell>
        </row>
        <row r="3048">
          <cell r="B3048">
            <v>0</v>
          </cell>
          <cell r="C3048">
            <v>0</v>
          </cell>
        </row>
        <row r="3049">
          <cell r="B3049">
            <v>0</v>
          </cell>
          <cell r="C3049">
            <v>0</v>
          </cell>
        </row>
        <row r="3051">
          <cell r="B3051" t="str">
            <v>EQUIPO</v>
          </cell>
        </row>
        <row r="3052">
          <cell r="B3052" t="str">
            <v>HTA MENOR (5% de M. de O.)</v>
          </cell>
        </row>
        <row r="3053">
          <cell r="A3053">
            <v>0</v>
          </cell>
          <cell r="B3053">
            <v>0</v>
          </cell>
          <cell r="C3053">
            <v>0</v>
          </cell>
        </row>
        <row r="3054">
          <cell r="A3054">
            <v>0</v>
          </cell>
          <cell r="B3054">
            <v>0</v>
          </cell>
          <cell r="C3054">
            <v>0</v>
          </cell>
        </row>
        <row r="3055">
          <cell r="A3055">
            <v>0</v>
          </cell>
          <cell r="B3055">
            <v>0</v>
          </cell>
          <cell r="C3055">
            <v>0</v>
          </cell>
        </row>
        <row r="3057">
          <cell r="B3057" t="str">
            <v>MANO DE OBRA</v>
          </cell>
        </row>
        <row r="3058">
          <cell r="B3058">
            <v>0</v>
          </cell>
          <cell r="C3058">
            <v>0</v>
          </cell>
        </row>
        <row r="3059">
          <cell r="A3059">
            <v>0</v>
          </cell>
          <cell r="B3059">
            <v>0</v>
          </cell>
          <cell r="C3059">
            <v>0</v>
          </cell>
        </row>
        <row r="3060">
          <cell r="A3060">
            <v>0</v>
          </cell>
          <cell r="B3060">
            <v>0</v>
          </cell>
          <cell r="C3060">
            <v>0</v>
          </cell>
        </row>
        <row r="3061">
          <cell r="A3061">
            <v>0</v>
          </cell>
          <cell r="B3061">
            <v>0</v>
          </cell>
          <cell r="C3061">
            <v>0</v>
          </cell>
        </row>
        <row r="3063">
          <cell r="B3063" t="str">
            <v>TRANSPORTE</v>
          </cell>
        </row>
        <row r="3065">
          <cell r="A3065">
            <v>0</v>
          </cell>
          <cell r="B3065">
            <v>0</v>
          </cell>
          <cell r="C3065">
            <v>0</v>
          </cell>
        </row>
        <row r="3066">
          <cell r="A3066">
            <v>0</v>
          </cell>
          <cell r="B3066">
            <v>0</v>
          </cell>
          <cell r="C3066">
            <v>0</v>
          </cell>
        </row>
        <row r="3067">
          <cell r="A3067">
            <v>0</v>
          </cell>
          <cell r="B3067">
            <v>0</v>
          </cell>
          <cell r="C3067">
            <v>0</v>
          </cell>
        </row>
        <row r="3072">
          <cell r="A3072" t="str">
            <v>CODIGO</v>
          </cell>
          <cell r="B3072" t="str">
            <v>ITEM</v>
          </cell>
          <cell r="C3072" t="str">
            <v>UNIDAD</v>
          </cell>
        </row>
        <row r="3073">
          <cell r="D3073">
            <v>0</v>
          </cell>
        </row>
        <row r="3074">
          <cell r="B3074" t="str">
            <v>CODIGO</v>
          </cell>
        </row>
        <row r="3075">
          <cell r="A3075" t="str">
            <v>CODIGO</v>
          </cell>
          <cell r="B3075" t="str">
            <v>RECURSOS</v>
          </cell>
          <cell r="C3075" t="str">
            <v>UNIDAD</v>
          </cell>
          <cell r="D3075" t="str">
            <v>CANT.</v>
          </cell>
        </row>
        <row r="3076">
          <cell r="B3076" t="str">
            <v>MATERIALES</v>
          </cell>
        </row>
        <row r="3077">
          <cell r="B3077">
            <v>0</v>
          </cell>
          <cell r="C3077">
            <v>0</v>
          </cell>
        </row>
        <row r="3078">
          <cell r="B3078">
            <v>0</v>
          </cell>
          <cell r="C3078">
            <v>0</v>
          </cell>
        </row>
        <row r="3079">
          <cell r="B3079">
            <v>0</v>
          </cell>
          <cell r="C3079">
            <v>0</v>
          </cell>
        </row>
        <row r="3080">
          <cell r="B3080">
            <v>0</v>
          </cell>
          <cell r="C3080">
            <v>0</v>
          </cell>
        </row>
        <row r="3082">
          <cell r="B3082" t="str">
            <v>EQUIPO</v>
          </cell>
        </row>
        <row r="3083">
          <cell r="B3083" t="str">
            <v>HTA MENOR (5% de M. de O.)</v>
          </cell>
        </row>
        <row r="3084">
          <cell r="A3084">
            <v>0</v>
          </cell>
          <cell r="B3084">
            <v>0</v>
          </cell>
          <cell r="C3084">
            <v>0</v>
          </cell>
        </row>
        <row r="3085">
          <cell r="A3085">
            <v>0</v>
          </cell>
          <cell r="B3085">
            <v>0</v>
          </cell>
          <cell r="C3085">
            <v>0</v>
          </cell>
        </row>
        <row r="3086">
          <cell r="A3086">
            <v>0</v>
          </cell>
          <cell r="B3086">
            <v>0</v>
          </cell>
          <cell r="C3086">
            <v>0</v>
          </cell>
        </row>
        <row r="3088">
          <cell r="B3088" t="str">
            <v>MANO DE OBRA</v>
          </cell>
        </row>
        <row r="3089">
          <cell r="B3089">
            <v>0</v>
          </cell>
          <cell r="C3089">
            <v>0</v>
          </cell>
        </row>
        <row r="3090">
          <cell r="A3090">
            <v>0</v>
          </cell>
          <cell r="B3090">
            <v>0</v>
          </cell>
          <cell r="C3090">
            <v>0</v>
          </cell>
        </row>
        <row r="3091">
          <cell r="A3091">
            <v>0</v>
          </cell>
          <cell r="B3091">
            <v>0</v>
          </cell>
          <cell r="C3091">
            <v>0</v>
          </cell>
        </row>
        <row r="3092">
          <cell r="A3092">
            <v>0</v>
          </cell>
          <cell r="B3092">
            <v>0</v>
          </cell>
          <cell r="C3092">
            <v>0</v>
          </cell>
        </row>
        <row r="3094">
          <cell r="B3094" t="str">
            <v>TRANSPORTE</v>
          </cell>
        </row>
        <row r="3096">
          <cell r="A3096">
            <v>0</v>
          </cell>
          <cell r="B3096">
            <v>0</v>
          </cell>
          <cell r="C3096">
            <v>0</v>
          </cell>
        </row>
        <row r="3097">
          <cell r="A3097">
            <v>0</v>
          </cell>
          <cell r="B3097">
            <v>0</v>
          </cell>
          <cell r="C3097">
            <v>0</v>
          </cell>
        </row>
        <row r="3098">
          <cell r="A3098">
            <v>0</v>
          </cell>
          <cell r="B3098">
            <v>0</v>
          </cell>
          <cell r="C3098">
            <v>0</v>
          </cell>
        </row>
        <row r="3103">
          <cell r="A3103" t="str">
            <v>CODIGO</v>
          </cell>
          <cell r="B3103" t="str">
            <v>ITEM</v>
          </cell>
          <cell r="C3103" t="str">
            <v>UNIDAD</v>
          </cell>
        </row>
        <row r="3104">
          <cell r="D3104">
            <v>0</v>
          </cell>
        </row>
        <row r="3105">
          <cell r="B3105" t="str">
            <v>CODIGO</v>
          </cell>
        </row>
        <row r="3106">
          <cell r="A3106" t="str">
            <v>CODIGO</v>
          </cell>
          <cell r="B3106" t="str">
            <v>RECURSOS</v>
          </cell>
          <cell r="C3106" t="str">
            <v>UNIDAD</v>
          </cell>
          <cell r="D3106" t="str">
            <v>CANT.</v>
          </cell>
        </row>
        <row r="3107">
          <cell r="B3107" t="str">
            <v>MATERIALES</v>
          </cell>
        </row>
        <row r="3108">
          <cell r="B3108">
            <v>0</v>
          </cell>
          <cell r="C3108">
            <v>0</v>
          </cell>
        </row>
        <row r="3109">
          <cell r="B3109">
            <v>0</v>
          </cell>
          <cell r="C3109">
            <v>0</v>
          </cell>
        </row>
        <row r="3110">
          <cell r="B3110">
            <v>0</v>
          </cell>
          <cell r="C3110">
            <v>0</v>
          </cell>
        </row>
        <row r="3111">
          <cell r="B3111">
            <v>0</v>
          </cell>
          <cell r="C3111">
            <v>0</v>
          </cell>
        </row>
        <row r="3113">
          <cell r="B3113" t="str">
            <v>EQUIPO</v>
          </cell>
        </row>
        <row r="3114">
          <cell r="B3114" t="str">
            <v>HTA MENOR (5% de M. de O.)</v>
          </cell>
        </row>
        <row r="3115">
          <cell r="A3115">
            <v>0</v>
          </cell>
          <cell r="B3115">
            <v>0</v>
          </cell>
          <cell r="C3115">
            <v>0</v>
          </cell>
        </row>
        <row r="3116">
          <cell r="A3116">
            <v>0</v>
          </cell>
          <cell r="B3116">
            <v>0</v>
          </cell>
          <cell r="C3116">
            <v>0</v>
          </cell>
        </row>
        <row r="3117">
          <cell r="A3117">
            <v>0</v>
          </cell>
          <cell r="B3117">
            <v>0</v>
          </cell>
          <cell r="C3117">
            <v>0</v>
          </cell>
        </row>
        <row r="3119">
          <cell r="B3119" t="str">
            <v>MANO DE OBRA</v>
          </cell>
        </row>
        <row r="3120">
          <cell r="B3120">
            <v>0</v>
          </cell>
          <cell r="C3120">
            <v>0</v>
          </cell>
        </row>
        <row r="3121">
          <cell r="A3121">
            <v>0</v>
          </cell>
          <cell r="B3121">
            <v>0</v>
          </cell>
          <cell r="C3121">
            <v>0</v>
          </cell>
        </row>
        <row r="3122">
          <cell r="A3122">
            <v>0</v>
          </cell>
          <cell r="B3122">
            <v>0</v>
          </cell>
          <cell r="C3122">
            <v>0</v>
          </cell>
        </row>
        <row r="3123">
          <cell r="A3123">
            <v>0</v>
          </cell>
          <cell r="B3123">
            <v>0</v>
          </cell>
          <cell r="C3123">
            <v>0</v>
          </cell>
        </row>
        <row r="3125">
          <cell r="B3125" t="str">
            <v>TRANSPORTE</v>
          </cell>
        </row>
        <row r="3127">
          <cell r="A3127">
            <v>0</v>
          </cell>
          <cell r="B3127">
            <v>0</v>
          </cell>
          <cell r="C3127">
            <v>0</v>
          </cell>
        </row>
        <row r="3128">
          <cell r="A3128">
            <v>0</v>
          </cell>
          <cell r="B3128">
            <v>0</v>
          </cell>
          <cell r="C3128">
            <v>0</v>
          </cell>
        </row>
        <row r="3129">
          <cell r="A3129">
            <v>0</v>
          </cell>
          <cell r="B3129">
            <v>0</v>
          </cell>
          <cell r="C3129">
            <v>0</v>
          </cell>
        </row>
        <row r="3134">
          <cell r="A3134" t="str">
            <v>CODIGO</v>
          </cell>
          <cell r="B3134" t="str">
            <v>ITEM</v>
          </cell>
          <cell r="C3134" t="str">
            <v>UNIDAD</v>
          </cell>
        </row>
        <row r="3135">
          <cell r="D3135">
            <v>0</v>
          </cell>
        </row>
        <row r="3136">
          <cell r="B3136" t="str">
            <v>CODIGO</v>
          </cell>
        </row>
        <row r="3137">
          <cell r="A3137" t="str">
            <v>CODIGO</v>
          </cell>
          <cell r="B3137" t="str">
            <v>RECURSOS</v>
          </cell>
          <cell r="C3137" t="str">
            <v>UNIDAD</v>
          </cell>
          <cell r="D3137" t="str">
            <v>CANT.</v>
          </cell>
        </row>
        <row r="3138">
          <cell r="B3138" t="str">
            <v>MATERIALES</v>
          </cell>
        </row>
        <row r="3139">
          <cell r="B3139">
            <v>0</v>
          </cell>
          <cell r="C3139">
            <v>0</v>
          </cell>
        </row>
        <row r="3140">
          <cell r="B3140">
            <v>0</v>
          </cell>
          <cell r="C3140">
            <v>0</v>
          </cell>
        </row>
        <row r="3141">
          <cell r="B3141">
            <v>0</v>
          </cell>
          <cell r="C3141">
            <v>0</v>
          </cell>
        </row>
        <row r="3142">
          <cell r="B3142">
            <v>0</v>
          </cell>
          <cell r="C3142">
            <v>0</v>
          </cell>
        </row>
        <row r="3144">
          <cell r="B3144" t="str">
            <v>EQUIPO</v>
          </cell>
        </row>
        <row r="3145">
          <cell r="B3145" t="str">
            <v>HTA MENOR (5% de M. de O.)</v>
          </cell>
        </row>
        <row r="3146">
          <cell r="A3146">
            <v>0</v>
          </cell>
          <cell r="B3146">
            <v>0</v>
          </cell>
          <cell r="C3146">
            <v>0</v>
          </cell>
        </row>
        <row r="3147">
          <cell r="A3147">
            <v>0</v>
          </cell>
          <cell r="B3147">
            <v>0</v>
          </cell>
          <cell r="C3147">
            <v>0</v>
          </cell>
        </row>
        <row r="3148">
          <cell r="A3148">
            <v>0</v>
          </cell>
          <cell r="B3148">
            <v>0</v>
          </cell>
          <cell r="C3148">
            <v>0</v>
          </cell>
        </row>
        <row r="3150">
          <cell r="B3150" t="str">
            <v>MANO DE OBRA</v>
          </cell>
        </row>
        <row r="3151">
          <cell r="B3151">
            <v>0</v>
          </cell>
          <cell r="C3151">
            <v>0</v>
          </cell>
        </row>
        <row r="3152">
          <cell r="A3152">
            <v>0</v>
          </cell>
          <cell r="B3152">
            <v>0</v>
          </cell>
          <cell r="C3152">
            <v>0</v>
          </cell>
        </row>
        <row r="3153">
          <cell r="A3153">
            <v>0</v>
          </cell>
          <cell r="B3153">
            <v>0</v>
          </cell>
          <cell r="C3153">
            <v>0</v>
          </cell>
        </row>
        <row r="3154">
          <cell r="A3154">
            <v>0</v>
          </cell>
          <cell r="B3154">
            <v>0</v>
          </cell>
          <cell r="C3154">
            <v>0</v>
          </cell>
        </row>
        <row r="3156">
          <cell r="B3156" t="str">
            <v>TRANSPORTE</v>
          </cell>
        </row>
        <row r="3158">
          <cell r="A3158">
            <v>0</v>
          </cell>
          <cell r="B3158">
            <v>0</v>
          </cell>
          <cell r="C3158">
            <v>0</v>
          </cell>
        </row>
        <row r="3159">
          <cell r="A3159">
            <v>0</v>
          </cell>
          <cell r="B3159">
            <v>0</v>
          </cell>
          <cell r="C3159">
            <v>0</v>
          </cell>
        </row>
        <row r="3160">
          <cell r="A3160">
            <v>0</v>
          </cell>
          <cell r="B3160">
            <v>0</v>
          </cell>
          <cell r="C3160">
            <v>0</v>
          </cell>
        </row>
        <row r="3165">
          <cell r="A3165" t="str">
            <v>CODIGO</v>
          </cell>
          <cell r="B3165" t="str">
            <v>ITEM</v>
          </cell>
          <cell r="C3165" t="str">
            <v>UNIDAD</v>
          </cell>
        </row>
        <row r="3166">
          <cell r="D3166">
            <v>0</v>
          </cell>
        </row>
        <row r="3167">
          <cell r="B3167" t="str">
            <v>CODIGO</v>
          </cell>
        </row>
        <row r="3168">
          <cell r="A3168" t="str">
            <v>CODIGO</v>
          </cell>
          <cell r="B3168" t="str">
            <v>RECURSOS</v>
          </cell>
          <cell r="C3168" t="str">
            <v>UNIDAD</v>
          </cell>
          <cell r="D3168" t="str">
            <v>CANT.</v>
          </cell>
        </row>
        <row r="3169">
          <cell r="B3169" t="str">
            <v>MATERIALES</v>
          </cell>
        </row>
        <row r="3170">
          <cell r="B3170">
            <v>0</v>
          </cell>
          <cell r="C3170">
            <v>0</v>
          </cell>
        </row>
        <row r="3171">
          <cell r="B3171">
            <v>0</v>
          </cell>
          <cell r="C3171">
            <v>0</v>
          </cell>
        </row>
        <row r="3172">
          <cell r="B3172">
            <v>0</v>
          </cell>
          <cell r="C3172">
            <v>0</v>
          </cell>
        </row>
        <row r="3173">
          <cell r="B3173">
            <v>0</v>
          </cell>
          <cell r="C3173">
            <v>0</v>
          </cell>
        </row>
        <row r="3175">
          <cell r="B3175" t="str">
            <v>EQUIPO</v>
          </cell>
        </row>
        <row r="3176">
          <cell r="B3176" t="str">
            <v>HTA MENOR (5% de M. de O.)</v>
          </cell>
        </row>
        <row r="3177">
          <cell r="A3177">
            <v>0</v>
          </cell>
          <cell r="B3177">
            <v>0</v>
          </cell>
          <cell r="C3177">
            <v>0</v>
          </cell>
        </row>
        <row r="3178">
          <cell r="A3178">
            <v>0</v>
          </cell>
          <cell r="B3178">
            <v>0</v>
          </cell>
          <cell r="C3178">
            <v>0</v>
          </cell>
        </row>
        <row r="3179">
          <cell r="A3179">
            <v>0</v>
          </cell>
          <cell r="B3179">
            <v>0</v>
          </cell>
          <cell r="C3179">
            <v>0</v>
          </cell>
        </row>
        <row r="3181">
          <cell r="B3181" t="str">
            <v>MANO DE OBRA</v>
          </cell>
        </row>
        <row r="3182">
          <cell r="B3182">
            <v>0</v>
          </cell>
          <cell r="C3182">
            <v>0</v>
          </cell>
        </row>
        <row r="3183">
          <cell r="A3183">
            <v>0</v>
          </cell>
          <cell r="B3183">
            <v>0</v>
          </cell>
          <cell r="C3183">
            <v>0</v>
          </cell>
        </row>
        <row r="3184">
          <cell r="A3184">
            <v>0</v>
          </cell>
          <cell r="B3184">
            <v>0</v>
          </cell>
          <cell r="C3184">
            <v>0</v>
          </cell>
        </row>
        <row r="3185">
          <cell r="A3185">
            <v>0</v>
          </cell>
          <cell r="B3185">
            <v>0</v>
          </cell>
          <cell r="C3185">
            <v>0</v>
          </cell>
        </row>
        <row r="3187">
          <cell r="B3187" t="str">
            <v>TRANSPORTE</v>
          </cell>
        </row>
        <row r="3189">
          <cell r="A3189">
            <v>0</v>
          </cell>
          <cell r="B3189">
            <v>0</v>
          </cell>
          <cell r="C3189">
            <v>0</v>
          </cell>
        </row>
        <row r="3190">
          <cell r="A3190">
            <v>0</v>
          </cell>
          <cell r="B3190">
            <v>0</v>
          </cell>
          <cell r="C3190">
            <v>0</v>
          </cell>
        </row>
        <row r="3191">
          <cell r="A3191">
            <v>0</v>
          </cell>
          <cell r="B3191">
            <v>0</v>
          </cell>
          <cell r="C3191">
            <v>0</v>
          </cell>
        </row>
        <row r="3197">
          <cell r="A3197" t="str">
            <v>CODIGO</v>
          </cell>
          <cell r="B3197" t="str">
            <v>ITEM</v>
          </cell>
          <cell r="C3197" t="str">
            <v>UNIDAD</v>
          </cell>
        </row>
        <row r="3198">
          <cell r="D3198">
            <v>0</v>
          </cell>
        </row>
        <row r="3199">
          <cell r="B3199" t="str">
            <v>CODIGO</v>
          </cell>
        </row>
        <row r="3200">
          <cell r="A3200" t="str">
            <v>CODIGO</v>
          </cell>
          <cell r="B3200" t="str">
            <v>RECURSOS</v>
          </cell>
          <cell r="C3200" t="str">
            <v>UNIDAD</v>
          </cell>
          <cell r="D3200" t="str">
            <v>CANT.</v>
          </cell>
        </row>
        <row r="3201">
          <cell r="B3201" t="str">
            <v>MATERIALES</v>
          </cell>
        </row>
        <row r="3202">
          <cell r="B3202">
            <v>0</v>
          </cell>
          <cell r="C3202">
            <v>0</v>
          </cell>
        </row>
        <row r="3203">
          <cell r="B3203">
            <v>0</v>
          </cell>
          <cell r="C3203">
            <v>0</v>
          </cell>
        </row>
        <row r="3204">
          <cell r="B3204">
            <v>0</v>
          </cell>
          <cell r="C3204">
            <v>0</v>
          </cell>
        </row>
        <row r="3205">
          <cell r="B3205">
            <v>0</v>
          </cell>
          <cell r="C3205">
            <v>0</v>
          </cell>
        </row>
        <row r="3207">
          <cell r="B3207" t="str">
            <v>EQUIPO</v>
          </cell>
        </row>
        <row r="3208">
          <cell r="B3208" t="str">
            <v>HTA MENOR (5% de M. de O.)</v>
          </cell>
        </row>
        <row r="3209">
          <cell r="A3209">
            <v>0</v>
          </cell>
          <cell r="B3209">
            <v>0</v>
          </cell>
          <cell r="C3209">
            <v>0</v>
          </cell>
        </row>
        <row r="3210">
          <cell r="A3210">
            <v>0</v>
          </cell>
          <cell r="B3210">
            <v>0</v>
          </cell>
          <cell r="C3210">
            <v>0</v>
          </cell>
        </row>
        <row r="3211">
          <cell r="A3211">
            <v>0</v>
          </cell>
          <cell r="B3211">
            <v>0</v>
          </cell>
          <cell r="C3211">
            <v>0</v>
          </cell>
        </row>
        <row r="3213">
          <cell r="B3213" t="str">
            <v>MANO DE OBRA</v>
          </cell>
        </row>
        <row r="3214">
          <cell r="B3214">
            <v>0</v>
          </cell>
          <cell r="C3214">
            <v>0</v>
          </cell>
        </row>
        <row r="3215">
          <cell r="A3215">
            <v>0</v>
          </cell>
          <cell r="B3215">
            <v>0</v>
          </cell>
          <cell r="C3215">
            <v>0</v>
          </cell>
        </row>
        <row r="3216">
          <cell r="A3216">
            <v>0</v>
          </cell>
          <cell r="B3216">
            <v>0</v>
          </cell>
          <cell r="C3216">
            <v>0</v>
          </cell>
        </row>
        <row r="3217">
          <cell r="A3217">
            <v>0</v>
          </cell>
          <cell r="B3217">
            <v>0</v>
          </cell>
          <cell r="C3217">
            <v>0</v>
          </cell>
        </row>
        <row r="3219">
          <cell r="B3219" t="str">
            <v>TRANSPORTE</v>
          </cell>
        </row>
        <row r="3221">
          <cell r="A3221">
            <v>0</v>
          </cell>
          <cell r="B3221">
            <v>0</v>
          </cell>
          <cell r="C3221">
            <v>0</v>
          </cell>
        </row>
        <row r="3222">
          <cell r="A3222">
            <v>0</v>
          </cell>
          <cell r="B3222">
            <v>0</v>
          </cell>
          <cell r="C3222">
            <v>0</v>
          </cell>
        </row>
        <row r="3223">
          <cell r="A3223">
            <v>0</v>
          </cell>
          <cell r="B3223">
            <v>0</v>
          </cell>
          <cell r="C3223">
            <v>0</v>
          </cell>
        </row>
        <row r="3229">
          <cell r="A3229" t="str">
            <v>CODIGO</v>
          </cell>
          <cell r="B3229" t="str">
            <v>ITEM</v>
          </cell>
          <cell r="C3229" t="str">
            <v>UNIDAD</v>
          </cell>
        </row>
        <row r="3230">
          <cell r="D3230">
            <v>0</v>
          </cell>
        </row>
        <row r="3231">
          <cell r="B3231" t="str">
            <v>CODIGO</v>
          </cell>
        </row>
        <row r="3232">
          <cell r="A3232" t="str">
            <v>CODIGO</v>
          </cell>
          <cell r="B3232" t="str">
            <v>RECURSOS</v>
          </cell>
          <cell r="C3232" t="str">
            <v>UNIDAD</v>
          </cell>
          <cell r="D3232" t="str">
            <v>CANT.</v>
          </cell>
        </row>
        <row r="3233">
          <cell r="B3233" t="str">
            <v>MATERIALES</v>
          </cell>
        </row>
        <row r="3234">
          <cell r="B3234">
            <v>0</v>
          </cell>
          <cell r="C3234">
            <v>0</v>
          </cell>
        </row>
        <row r="3235">
          <cell r="B3235">
            <v>0</v>
          </cell>
          <cell r="C3235">
            <v>0</v>
          </cell>
        </row>
        <row r="3236">
          <cell r="B3236">
            <v>0</v>
          </cell>
          <cell r="C3236">
            <v>0</v>
          </cell>
        </row>
        <row r="3237">
          <cell r="B3237">
            <v>0</v>
          </cell>
          <cell r="C3237">
            <v>0</v>
          </cell>
        </row>
        <row r="3239">
          <cell r="B3239" t="str">
            <v>EQUIPO</v>
          </cell>
        </row>
        <row r="3240">
          <cell r="B3240" t="str">
            <v>HTA MENOR (5% de M. de O.)</v>
          </cell>
        </row>
        <row r="3241">
          <cell r="A3241">
            <v>0</v>
          </cell>
          <cell r="B3241">
            <v>0</v>
          </cell>
          <cell r="C3241">
            <v>0</v>
          </cell>
        </row>
        <row r="3242">
          <cell r="A3242">
            <v>0</v>
          </cell>
          <cell r="B3242">
            <v>0</v>
          </cell>
          <cell r="C3242">
            <v>0</v>
          </cell>
        </row>
        <row r="3243">
          <cell r="A3243">
            <v>0</v>
          </cell>
          <cell r="B3243">
            <v>0</v>
          </cell>
          <cell r="C3243">
            <v>0</v>
          </cell>
        </row>
        <row r="3245">
          <cell r="B3245" t="str">
            <v>MANO DE OBRA</v>
          </cell>
        </row>
        <row r="3246">
          <cell r="B3246">
            <v>0</v>
          </cell>
          <cell r="C3246">
            <v>0</v>
          </cell>
        </row>
        <row r="3247">
          <cell r="A3247">
            <v>0</v>
          </cell>
          <cell r="B3247">
            <v>0</v>
          </cell>
          <cell r="C3247">
            <v>0</v>
          </cell>
        </row>
        <row r="3248">
          <cell r="A3248">
            <v>0</v>
          </cell>
          <cell r="B3248">
            <v>0</v>
          </cell>
          <cell r="C3248">
            <v>0</v>
          </cell>
        </row>
        <row r="3249">
          <cell r="A3249">
            <v>0</v>
          </cell>
          <cell r="B3249">
            <v>0</v>
          </cell>
          <cell r="C3249">
            <v>0</v>
          </cell>
        </row>
        <row r="3251">
          <cell r="B3251" t="str">
            <v>TRANSPORTE</v>
          </cell>
        </row>
        <row r="3253">
          <cell r="A3253">
            <v>0</v>
          </cell>
          <cell r="B3253">
            <v>0</v>
          </cell>
          <cell r="C3253">
            <v>0</v>
          </cell>
        </row>
        <row r="3254">
          <cell r="A3254">
            <v>0</v>
          </cell>
          <cell r="B3254">
            <v>0</v>
          </cell>
          <cell r="C3254">
            <v>0</v>
          </cell>
        </row>
        <row r="3255">
          <cell r="A3255">
            <v>0</v>
          </cell>
          <cell r="B3255">
            <v>0</v>
          </cell>
          <cell r="C3255">
            <v>0</v>
          </cell>
        </row>
        <row r="3260">
          <cell r="A3260" t="str">
            <v>CODIGO</v>
          </cell>
          <cell r="B3260" t="str">
            <v>ITEM</v>
          </cell>
          <cell r="C3260" t="str">
            <v>UNIDAD</v>
          </cell>
        </row>
        <row r="3261">
          <cell r="D3261">
            <v>0</v>
          </cell>
        </row>
        <row r="3262">
          <cell r="B3262" t="str">
            <v>CODIGO</v>
          </cell>
        </row>
        <row r="3263">
          <cell r="A3263" t="str">
            <v>CODIGO</v>
          </cell>
          <cell r="B3263" t="str">
            <v>RECURSOS</v>
          </cell>
          <cell r="C3263" t="str">
            <v>UNIDAD</v>
          </cell>
          <cell r="D3263" t="str">
            <v>CANT.</v>
          </cell>
        </row>
        <row r="3264">
          <cell r="B3264" t="str">
            <v>MATERIALES</v>
          </cell>
        </row>
        <row r="3265">
          <cell r="B3265">
            <v>0</v>
          </cell>
          <cell r="C3265">
            <v>0</v>
          </cell>
        </row>
        <row r="3266">
          <cell r="B3266">
            <v>0</v>
          </cell>
          <cell r="C3266">
            <v>0</v>
          </cell>
        </row>
        <row r="3267">
          <cell r="B3267">
            <v>0</v>
          </cell>
          <cell r="C3267">
            <v>0</v>
          </cell>
        </row>
        <row r="3268">
          <cell r="B3268">
            <v>0</v>
          </cell>
          <cell r="C3268">
            <v>0</v>
          </cell>
        </row>
        <row r="3270">
          <cell r="B3270" t="str">
            <v>EQUIPO</v>
          </cell>
        </row>
        <row r="3271">
          <cell r="B3271" t="str">
            <v>HTA MENOR (5% de M. de O.)</v>
          </cell>
        </row>
        <row r="3272">
          <cell r="A3272">
            <v>0</v>
          </cell>
          <cell r="B3272">
            <v>0</v>
          </cell>
          <cell r="C3272">
            <v>0</v>
          </cell>
        </row>
        <row r="3273">
          <cell r="A3273">
            <v>0</v>
          </cell>
          <cell r="B3273">
            <v>0</v>
          </cell>
          <cell r="C3273">
            <v>0</v>
          </cell>
        </row>
        <row r="3274">
          <cell r="A3274">
            <v>0</v>
          </cell>
          <cell r="B3274">
            <v>0</v>
          </cell>
          <cell r="C3274">
            <v>0</v>
          </cell>
        </row>
        <row r="3276">
          <cell r="B3276" t="str">
            <v>MANO DE OBRA</v>
          </cell>
        </row>
        <row r="3277">
          <cell r="B3277">
            <v>0</v>
          </cell>
          <cell r="C3277">
            <v>0</v>
          </cell>
        </row>
        <row r="3278">
          <cell r="A3278">
            <v>0</v>
          </cell>
          <cell r="B3278">
            <v>0</v>
          </cell>
          <cell r="C3278">
            <v>0</v>
          </cell>
        </row>
        <row r="3279">
          <cell r="A3279">
            <v>0</v>
          </cell>
          <cell r="B3279">
            <v>0</v>
          </cell>
          <cell r="C3279">
            <v>0</v>
          </cell>
        </row>
        <row r="3280">
          <cell r="A3280">
            <v>0</v>
          </cell>
          <cell r="B3280">
            <v>0</v>
          </cell>
          <cell r="C3280">
            <v>0</v>
          </cell>
        </row>
        <row r="3282">
          <cell r="B3282" t="str">
            <v>TRANSPORTE</v>
          </cell>
        </row>
        <row r="3284">
          <cell r="A3284">
            <v>0</v>
          </cell>
          <cell r="B3284">
            <v>0</v>
          </cell>
          <cell r="C3284">
            <v>0</v>
          </cell>
        </row>
        <row r="3285">
          <cell r="A3285">
            <v>0</v>
          </cell>
          <cell r="B3285">
            <v>0</v>
          </cell>
          <cell r="C3285">
            <v>0</v>
          </cell>
        </row>
        <row r="3286">
          <cell r="A3286">
            <v>0</v>
          </cell>
          <cell r="B3286">
            <v>0</v>
          </cell>
          <cell r="C3286">
            <v>0</v>
          </cell>
        </row>
        <row r="3291">
          <cell r="A3291" t="str">
            <v>CODIGO</v>
          </cell>
          <cell r="B3291" t="str">
            <v>ITEM</v>
          </cell>
          <cell r="C3291" t="str">
            <v>UNIDAD</v>
          </cell>
        </row>
        <row r="3292">
          <cell r="D3292">
            <v>0</v>
          </cell>
        </row>
        <row r="3293">
          <cell r="B3293" t="str">
            <v>CODIGO</v>
          </cell>
        </row>
        <row r="3294">
          <cell r="A3294" t="str">
            <v>CODIGO</v>
          </cell>
          <cell r="B3294" t="str">
            <v>RECURSOS</v>
          </cell>
          <cell r="C3294" t="str">
            <v>UNIDAD</v>
          </cell>
          <cell r="D3294" t="str">
            <v>CANT.</v>
          </cell>
        </row>
        <row r="3295">
          <cell r="B3295" t="str">
            <v>MATERIALES</v>
          </cell>
        </row>
        <row r="3296">
          <cell r="B3296">
            <v>0</v>
          </cell>
          <cell r="C3296">
            <v>0</v>
          </cell>
        </row>
        <row r="3297">
          <cell r="B3297">
            <v>0</v>
          </cell>
          <cell r="C3297">
            <v>0</v>
          </cell>
        </row>
        <row r="3298">
          <cell r="B3298">
            <v>0</v>
          </cell>
          <cell r="C3298">
            <v>0</v>
          </cell>
        </row>
        <row r="3299">
          <cell r="B3299">
            <v>0</v>
          </cell>
          <cell r="C3299">
            <v>0</v>
          </cell>
        </row>
        <row r="3301">
          <cell r="B3301" t="str">
            <v>EQUIPO</v>
          </cell>
        </row>
        <row r="3302">
          <cell r="B3302" t="str">
            <v>HTA MENOR (5% de M. de O.)</v>
          </cell>
        </row>
        <row r="3303">
          <cell r="A3303">
            <v>0</v>
          </cell>
          <cell r="B3303">
            <v>0</v>
          </cell>
          <cell r="C3303">
            <v>0</v>
          </cell>
        </row>
        <row r="3304">
          <cell r="A3304">
            <v>0</v>
          </cell>
          <cell r="B3304">
            <v>0</v>
          </cell>
          <cell r="C3304">
            <v>0</v>
          </cell>
        </row>
        <row r="3305">
          <cell r="A3305">
            <v>0</v>
          </cell>
          <cell r="B3305">
            <v>0</v>
          </cell>
          <cell r="C3305">
            <v>0</v>
          </cell>
        </row>
        <row r="3307">
          <cell r="B3307" t="str">
            <v>MANO DE OBRA</v>
          </cell>
        </row>
        <row r="3308">
          <cell r="B3308">
            <v>0</v>
          </cell>
          <cell r="C3308">
            <v>0</v>
          </cell>
        </row>
        <row r="3309">
          <cell r="A3309">
            <v>0</v>
          </cell>
          <cell r="B3309">
            <v>0</v>
          </cell>
          <cell r="C3309">
            <v>0</v>
          </cell>
        </row>
        <row r="3310">
          <cell r="A3310">
            <v>0</v>
          </cell>
          <cell r="B3310">
            <v>0</v>
          </cell>
          <cell r="C3310">
            <v>0</v>
          </cell>
        </row>
        <row r="3311">
          <cell r="A3311">
            <v>0</v>
          </cell>
          <cell r="B3311">
            <v>0</v>
          </cell>
          <cell r="C3311">
            <v>0</v>
          </cell>
        </row>
        <row r="3313">
          <cell r="B3313" t="str">
            <v>TRANSPORTE</v>
          </cell>
        </row>
        <row r="3315">
          <cell r="A3315">
            <v>0</v>
          </cell>
          <cell r="B3315">
            <v>0</v>
          </cell>
          <cell r="C3315">
            <v>0</v>
          </cell>
        </row>
        <row r="3316">
          <cell r="A3316">
            <v>0</v>
          </cell>
          <cell r="B3316">
            <v>0</v>
          </cell>
          <cell r="C3316">
            <v>0</v>
          </cell>
        </row>
        <row r="3317">
          <cell r="A3317">
            <v>0</v>
          </cell>
          <cell r="B3317">
            <v>0</v>
          </cell>
          <cell r="C3317">
            <v>0</v>
          </cell>
        </row>
        <row r="3322">
          <cell r="A3322" t="str">
            <v>CODIGO</v>
          </cell>
          <cell r="B3322" t="str">
            <v>ITEM</v>
          </cell>
          <cell r="C3322" t="str">
            <v>UNIDAD</v>
          </cell>
        </row>
        <row r="3323">
          <cell r="D3323">
            <v>0</v>
          </cell>
        </row>
        <row r="3324">
          <cell r="B3324" t="str">
            <v>CODIGO</v>
          </cell>
        </row>
        <row r="3325">
          <cell r="A3325" t="str">
            <v>CODIGO</v>
          </cell>
          <cell r="B3325" t="str">
            <v>RECURSOS</v>
          </cell>
          <cell r="C3325" t="str">
            <v>UNIDAD</v>
          </cell>
          <cell r="D3325" t="str">
            <v>CANT.</v>
          </cell>
        </row>
        <row r="3326">
          <cell r="B3326" t="str">
            <v>MATERIALES</v>
          </cell>
        </row>
        <row r="3327">
          <cell r="B3327">
            <v>0</v>
          </cell>
          <cell r="C3327">
            <v>0</v>
          </cell>
        </row>
        <row r="3328">
          <cell r="B3328">
            <v>0</v>
          </cell>
          <cell r="C3328">
            <v>0</v>
          </cell>
        </row>
        <row r="3329">
          <cell r="B3329">
            <v>0</v>
          </cell>
          <cell r="C3329">
            <v>0</v>
          </cell>
        </row>
        <row r="3330">
          <cell r="B3330">
            <v>0</v>
          </cell>
          <cell r="C3330">
            <v>0</v>
          </cell>
        </row>
        <row r="3332">
          <cell r="B3332" t="str">
            <v>EQUIPO</v>
          </cell>
        </row>
        <row r="3333">
          <cell r="B3333" t="str">
            <v>HTA MENOR (5% de M. de O.)</v>
          </cell>
        </row>
        <row r="3334">
          <cell r="A3334">
            <v>0</v>
          </cell>
          <cell r="B3334">
            <v>0</v>
          </cell>
          <cell r="C3334">
            <v>0</v>
          </cell>
        </row>
        <row r="3335">
          <cell r="A3335">
            <v>0</v>
          </cell>
          <cell r="B3335">
            <v>0</v>
          </cell>
          <cell r="C3335">
            <v>0</v>
          </cell>
        </row>
        <row r="3336">
          <cell r="A3336">
            <v>0</v>
          </cell>
          <cell r="B3336">
            <v>0</v>
          </cell>
          <cell r="C3336">
            <v>0</v>
          </cell>
        </row>
        <row r="3338">
          <cell r="B3338" t="str">
            <v>MANO DE OBRA</v>
          </cell>
        </row>
        <row r="3339">
          <cell r="B3339">
            <v>0</v>
          </cell>
          <cell r="C3339">
            <v>0</v>
          </cell>
        </row>
        <row r="3340">
          <cell r="A3340">
            <v>0</v>
          </cell>
          <cell r="B3340">
            <v>0</v>
          </cell>
          <cell r="C3340">
            <v>0</v>
          </cell>
        </row>
        <row r="3341">
          <cell r="A3341">
            <v>0</v>
          </cell>
          <cell r="B3341">
            <v>0</v>
          </cell>
          <cell r="C3341">
            <v>0</v>
          </cell>
        </row>
        <row r="3342">
          <cell r="A3342">
            <v>0</v>
          </cell>
          <cell r="B3342">
            <v>0</v>
          </cell>
          <cell r="C3342">
            <v>0</v>
          </cell>
        </row>
        <row r="3344">
          <cell r="B3344" t="str">
            <v>TRANSPORTE</v>
          </cell>
        </row>
        <row r="3346">
          <cell r="A3346">
            <v>0</v>
          </cell>
          <cell r="B3346">
            <v>0</v>
          </cell>
          <cell r="C3346">
            <v>0</v>
          </cell>
        </row>
        <row r="3347">
          <cell r="A3347">
            <v>0</v>
          </cell>
          <cell r="B3347">
            <v>0</v>
          </cell>
          <cell r="C3347">
            <v>0</v>
          </cell>
        </row>
        <row r="3348">
          <cell r="A3348">
            <v>0</v>
          </cell>
          <cell r="B3348">
            <v>0</v>
          </cell>
          <cell r="C3348">
            <v>0</v>
          </cell>
        </row>
        <row r="3353">
          <cell r="A3353" t="str">
            <v>CODIGO</v>
          </cell>
          <cell r="B3353" t="str">
            <v>ITEM</v>
          </cell>
          <cell r="C3353" t="str">
            <v>UNIDAD</v>
          </cell>
        </row>
        <row r="3354">
          <cell r="D3354">
            <v>0</v>
          </cell>
        </row>
        <row r="3355">
          <cell r="B3355" t="str">
            <v>CODIGO</v>
          </cell>
        </row>
        <row r="3356">
          <cell r="A3356" t="str">
            <v>CODIGO</v>
          </cell>
          <cell r="B3356" t="str">
            <v>RECURSOS</v>
          </cell>
          <cell r="C3356" t="str">
            <v>UNIDAD</v>
          </cell>
          <cell r="D3356" t="str">
            <v>CANT.</v>
          </cell>
        </row>
        <row r="3357">
          <cell r="B3357" t="str">
            <v>MATERIALES</v>
          </cell>
        </row>
        <row r="3358">
          <cell r="B3358">
            <v>0</v>
          </cell>
          <cell r="C3358">
            <v>0</v>
          </cell>
        </row>
        <row r="3359">
          <cell r="B3359">
            <v>0</v>
          </cell>
          <cell r="C3359">
            <v>0</v>
          </cell>
        </row>
        <row r="3360">
          <cell r="B3360">
            <v>0</v>
          </cell>
          <cell r="C3360">
            <v>0</v>
          </cell>
        </row>
        <row r="3361">
          <cell r="B3361">
            <v>0</v>
          </cell>
          <cell r="C3361">
            <v>0</v>
          </cell>
        </row>
        <row r="3363">
          <cell r="B3363" t="str">
            <v>EQUIPO</v>
          </cell>
        </row>
        <row r="3364">
          <cell r="B3364" t="str">
            <v>HTA MENOR (5% de M. de O.)</v>
          </cell>
        </row>
        <row r="3365">
          <cell r="A3365">
            <v>0</v>
          </cell>
          <cell r="B3365">
            <v>0</v>
          </cell>
          <cell r="C3365">
            <v>0</v>
          </cell>
        </row>
        <row r="3366">
          <cell r="A3366">
            <v>0</v>
          </cell>
          <cell r="B3366">
            <v>0</v>
          </cell>
          <cell r="C3366">
            <v>0</v>
          </cell>
        </row>
        <row r="3367">
          <cell r="A3367">
            <v>0</v>
          </cell>
          <cell r="B3367">
            <v>0</v>
          </cell>
          <cell r="C3367">
            <v>0</v>
          </cell>
        </row>
        <row r="3369">
          <cell r="B3369" t="str">
            <v>MANO DE OBRA</v>
          </cell>
        </row>
        <row r="3370">
          <cell r="B3370">
            <v>0</v>
          </cell>
          <cell r="C3370">
            <v>0</v>
          </cell>
        </row>
        <row r="3371">
          <cell r="A3371">
            <v>0</v>
          </cell>
          <cell r="B3371">
            <v>0</v>
          </cell>
          <cell r="C3371">
            <v>0</v>
          </cell>
        </row>
        <row r="3372">
          <cell r="A3372">
            <v>0</v>
          </cell>
          <cell r="B3372">
            <v>0</v>
          </cell>
          <cell r="C3372">
            <v>0</v>
          </cell>
        </row>
        <row r="3373">
          <cell r="A3373">
            <v>0</v>
          </cell>
          <cell r="B3373">
            <v>0</v>
          </cell>
          <cell r="C3373">
            <v>0</v>
          </cell>
        </row>
        <row r="3375">
          <cell r="B3375" t="str">
            <v>TRANSPORTE</v>
          </cell>
        </row>
        <row r="3377">
          <cell r="A3377">
            <v>0</v>
          </cell>
          <cell r="B3377">
            <v>0</v>
          </cell>
          <cell r="C3377">
            <v>0</v>
          </cell>
        </row>
        <row r="3378">
          <cell r="A3378">
            <v>0</v>
          </cell>
          <cell r="B3378">
            <v>0</v>
          </cell>
          <cell r="C3378">
            <v>0</v>
          </cell>
        </row>
        <row r="3379">
          <cell r="A3379">
            <v>0</v>
          </cell>
          <cell r="B3379">
            <v>0</v>
          </cell>
          <cell r="C3379">
            <v>0</v>
          </cell>
        </row>
        <row r="3384">
          <cell r="A3384" t="str">
            <v>CODIGO</v>
          </cell>
          <cell r="B3384" t="str">
            <v>ITEM</v>
          </cell>
          <cell r="C3384" t="str">
            <v>UNIDAD</v>
          </cell>
        </row>
        <row r="3385">
          <cell r="D3385">
            <v>0</v>
          </cell>
        </row>
        <row r="3386">
          <cell r="B3386" t="str">
            <v>CODIGO</v>
          </cell>
        </row>
        <row r="3387">
          <cell r="A3387" t="str">
            <v>CODIGO</v>
          </cell>
          <cell r="B3387" t="str">
            <v>RECURSOS</v>
          </cell>
          <cell r="C3387" t="str">
            <v>UNIDAD</v>
          </cell>
          <cell r="D3387" t="str">
            <v>CANT.</v>
          </cell>
        </row>
        <row r="3388">
          <cell r="B3388" t="str">
            <v>MATERIALES</v>
          </cell>
        </row>
        <row r="3389">
          <cell r="B3389">
            <v>0</v>
          </cell>
          <cell r="C3389">
            <v>0</v>
          </cell>
        </row>
        <row r="3390">
          <cell r="B3390">
            <v>0</v>
          </cell>
          <cell r="C3390">
            <v>0</v>
          </cell>
        </row>
        <row r="3391">
          <cell r="B3391">
            <v>0</v>
          </cell>
          <cell r="C3391">
            <v>0</v>
          </cell>
        </row>
        <row r="3392">
          <cell r="B3392">
            <v>0</v>
          </cell>
          <cell r="C3392">
            <v>0</v>
          </cell>
        </row>
        <row r="3394">
          <cell r="B3394" t="str">
            <v>EQUIPO</v>
          </cell>
        </row>
        <row r="3395">
          <cell r="B3395" t="str">
            <v>HTA MENOR (5% de M. de O.)</v>
          </cell>
        </row>
        <row r="3396">
          <cell r="A3396">
            <v>0</v>
          </cell>
          <cell r="B3396">
            <v>0</v>
          </cell>
          <cell r="C3396">
            <v>0</v>
          </cell>
        </row>
        <row r="3397">
          <cell r="A3397">
            <v>0</v>
          </cell>
          <cell r="B3397">
            <v>0</v>
          </cell>
          <cell r="C3397">
            <v>0</v>
          </cell>
        </row>
        <row r="3398">
          <cell r="A3398">
            <v>0</v>
          </cell>
          <cell r="B3398">
            <v>0</v>
          </cell>
          <cell r="C3398">
            <v>0</v>
          </cell>
        </row>
        <row r="3400">
          <cell r="B3400" t="str">
            <v>MANO DE OBRA</v>
          </cell>
        </row>
        <row r="3401">
          <cell r="B3401">
            <v>0</v>
          </cell>
          <cell r="C3401">
            <v>0</v>
          </cell>
        </row>
        <row r="3402">
          <cell r="A3402">
            <v>0</v>
          </cell>
          <cell r="B3402">
            <v>0</v>
          </cell>
          <cell r="C3402">
            <v>0</v>
          </cell>
        </row>
        <row r="3403">
          <cell r="A3403">
            <v>0</v>
          </cell>
          <cell r="B3403">
            <v>0</v>
          </cell>
          <cell r="C3403">
            <v>0</v>
          </cell>
        </row>
        <row r="3404">
          <cell r="A3404">
            <v>0</v>
          </cell>
          <cell r="B3404">
            <v>0</v>
          </cell>
          <cell r="C3404">
            <v>0</v>
          </cell>
        </row>
        <row r="3406">
          <cell r="B3406" t="str">
            <v>TRANSPORTE</v>
          </cell>
        </row>
        <row r="3408">
          <cell r="A3408">
            <v>0</v>
          </cell>
          <cell r="B3408">
            <v>0</v>
          </cell>
          <cell r="C3408">
            <v>0</v>
          </cell>
        </row>
        <row r="3409">
          <cell r="A3409">
            <v>0</v>
          </cell>
          <cell r="B3409">
            <v>0</v>
          </cell>
          <cell r="C3409">
            <v>0</v>
          </cell>
        </row>
        <row r="3410">
          <cell r="A3410">
            <v>0</v>
          </cell>
          <cell r="B3410">
            <v>0</v>
          </cell>
          <cell r="C3410">
            <v>0</v>
          </cell>
        </row>
        <row r="3415">
          <cell r="A3415" t="str">
            <v>CODIGO</v>
          </cell>
          <cell r="B3415" t="str">
            <v>ITEM</v>
          </cell>
          <cell r="C3415" t="str">
            <v>UNIDAD</v>
          </cell>
        </row>
        <row r="3416">
          <cell r="D3416">
            <v>0</v>
          </cell>
        </row>
        <row r="3417">
          <cell r="B3417" t="str">
            <v>CODIGO</v>
          </cell>
        </row>
        <row r="3418">
          <cell r="A3418" t="str">
            <v>CODIGO</v>
          </cell>
          <cell r="B3418" t="str">
            <v>RECURSOS</v>
          </cell>
          <cell r="C3418" t="str">
            <v>UNIDAD</v>
          </cell>
          <cell r="D3418" t="str">
            <v>CANT.</v>
          </cell>
        </row>
        <row r="3419">
          <cell r="B3419" t="str">
            <v>MATERIALES</v>
          </cell>
        </row>
        <row r="3420">
          <cell r="B3420">
            <v>0</v>
          </cell>
          <cell r="C3420">
            <v>0</v>
          </cell>
        </row>
        <row r="3421">
          <cell r="B3421">
            <v>0</v>
          </cell>
          <cell r="C3421">
            <v>0</v>
          </cell>
        </row>
        <row r="3422">
          <cell r="B3422">
            <v>0</v>
          </cell>
          <cell r="C3422">
            <v>0</v>
          </cell>
        </row>
        <row r="3423">
          <cell r="B3423">
            <v>0</v>
          </cell>
          <cell r="C3423">
            <v>0</v>
          </cell>
        </row>
        <row r="3425">
          <cell r="B3425" t="str">
            <v>EQUIPO</v>
          </cell>
        </row>
        <row r="3426">
          <cell r="B3426" t="str">
            <v>HTA MENOR (5% de M. de O.)</v>
          </cell>
        </row>
        <row r="3427">
          <cell r="A3427">
            <v>0</v>
          </cell>
          <cell r="B3427">
            <v>0</v>
          </cell>
          <cell r="C3427">
            <v>0</v>
          </cell>
        </row>
        <row r="3428">
          <cell r="A3428">
            <v>0</v>
          </cell>
          <cell r="B3428">
            <v>0</v>
          </cell>
          <cell r="C3428">
            <v>0</v>
          </cell>
        </row>
        <row r="3429">
          <cell r="A3429">
            <v>0</v>
          </cell>
          <cell r="B3429">
            <v>0</v>
          </cell>
          <cell r="C3429">
            <v>0</v>
          </cell>
        </row>
        <row r="3431">
          <cell r="B3431" t="str">
            <v>MANO DE OBRA</v>
          </cell>
        </row>
        <row r="3432">
          <cell r="B3432">
            <v>0</v>
          </cell>
          <cell r="C3432">
            <v>0</v>
          </cell>
        </row>
        <row r="3433">
          <cell r="A3433">
            <v>0</v>
          </cell>
          <cell r="B3433">
            <v>0</v>
          </cell>
          <cell r="C3433">
            <v>0</v>
          </cell>
        </row>
        <row r="3434">
          <cell r="A3434">
            <v>0</v>
          </cell>
          <cell r="B3434">
            <v>0</v>
          </cell>
          <cell r="C3434">
            <v>0</v>
          </cell>
        </row>
        <row r="3435">
          <cell r="A3435">
            <v>0</v>
          </cell>
          <cell r="B3435">
            <v>0</v>
          </cell>
          <cell r="C3435">
            <v>0</v>
          </cell>
        </row>
        <row r="3437">
          <cell r="B3437" t="str">
            <v>TRANSPORTE</v>
          </cell>
        </row>
        <row r="3439">
          <cell r="A3439">
            <v>0</v>
          </cell>
          <cell r="B3439">
            <v>0</v>
          </cell>
          <cell r="C3439">
            <v>0</v>
          </cell>
        </row>
        <row r="3440">
          <cell r="A3440">
            <v>0</v>
          </cell>
          <cell r="B3440">
            <v>0</v>
          </cell>
          <cell r="C3440">
            <v>0</v>
          </cell>
        </row>
        <row r="3441">
          <cell r="A3441">
            <v>0</v>
          </cell>
          <cell r="B3441">
            <v>0</v>
          </cell>
          <cell r="C3441">
            <v>0</v>
          </cell>
        </row>
        <row r="3446">
          <cell r="A3446" t="str">
            <v>CODIGO</v>
          </cell>
          <cell r="B3446" t="str">
            <v>ITEM</v>
          </cell>
          <cell r="C3446" t="str">
            <v>UNIDAD</v>
          </cell>
        </row>
        <row r="3447">
          <cell r="D3447">
            <v>0</v>
          </cell>
        </row>
        <row r="3448">
          <cell r="B3448" t="str">
            <v>CODIGO</v>
          </cell>
        </row>
        <row r="3449">
          <cell r="A3449" t="str">
            <v>CODIGO</v>
          </cell>
          <cell r="B3449" t="str">
            <v>RECURSOS</v>
          </cell>
          <cell r="C3449" t="str">
            <v>UNIDAD</v>
          </cell>
          <cell r="D3449" t="str">
            <v>CANT.</v>
          </cell>
        </row>
        <row r="3450">
          <cell r="B3450" t="str">
            <v>MATERIALES</v>
          </cell>
        </row>
        <row r="3451">
          <cell r="B3451">
            <v>0</v>
          </cell>
          <cell r="C3451">
            <v>0</v>
          </cell>
        </row>
        <row r="3452">
          <cell r="B3452">
            <v>0</v>
          </cell>
          <cell r="C3452">
            <v>0</v>
          </cell>
        </row>
        <row r="3453">
          <cell r="B3453">
            <v>0</v>
          </cell>
          <cell r="C3453">
            <v>0</v>
          </cell>
        </row>
        <row r="3454">
          <cell r="B3454">
            <v>0</v>
          </cell>
          <cell r="C3454">
            <v>0</v>
          </cell>
        </row>
        <row r="3456">
          <cell r="B3456" t="str">
            <v>EQUIPO</v>
          </cell>
        </row>
        <row r="3457">
          <cell r="B3457" t="str">
            <v>HTA MENOR (5% de M. de O.)</v>
          </cell>
        </row>
        <row r="3458">
          <cell r="A3458">
            <v>0</v>
          </cell>
          <cell r="B3458">
            <v>0</v>
          </cell>
          <cell r="C3458">
            <v>0</v>
          </cell>
        </row>
        <row r="3459">
          <cell r="A3459">
            <v>0</v>
          </cell>
          <cell r="B3459">
            <v>0</v>
          </cell>
          <cell r="C3459">
            <v>0</v>
          </cell>
        </row>
        <row r="3460">
          <cell r="A3460">
            <v>0</v>
          </cell>
          <cell r="B3460">
            <v>0</v>
          </cell>
          <cell r="C3460">
            <v>0</v>
          </cell>
        </row>
        <row r="3462">
          <cell r="B3462" t="str">
            <v>MANO DE OBRA</v>
          </cell>
        </row>
        <row r="3463">
          <cell r="B3463">
            <v>0</v>
          </cell>
          <cell r="C3463">
            <v>0</v>
          </cell>
        </row>
        <row r="3464">
          <cell r="A3464">
            <v>0</v>
          </cell>
          <cell r="B3464">
            <v>0</v>
          </cell>
          <cell r="C3464">
            <v>0</v>
          </cell>
        </row>
        <row r="3465">
          <cell r="A3465">
            <v>0</v>
          </cell>
          <cell r="B3465">
            <v>0</v>
          </cell>
          <cell r="C3465">
            <v>0</v>
          </cell>
        </row>
        <row r="3466">
          <cell r="A3466">
            <v>0</v>
          </cell>
          <cell r="B3466">
            <v>0</v>
          </cell>
          <cell r="C3466">
            <v>0</v>
          </cell>
        </row>
        <row r="3468">
          <cell r="B3468" t="str">
            <v>TRANSPORTE</v>
          </cell>
        </row>
        <row r="3470">
          <cell r="A3470">
            <v>0</v>
          </cell>
          <cell r="B3470">
            <v>0</v>
          </cell>
          <cell r="C3470">
            <v>0</v>
          </cell>
        </row>
        <row r="3471">
          <cell r="A3471">
            <v>0</v>
          </cell>
          <cell r="B3471">
            <v>0</v>
          </cell>
          <cell r="C3471">
            <v>0</v>
          </cell>
        </row>
        <row r="3472">
          <cell r="A3472">
            <v>0</v>
          </cell>
          <cell r="B3472">
            <v>0</v>
          </cell>
          <cell r="C3472">
            <v>0</v>
          </cell>
        </row>
        <row r="3477">
          <cell r="A3477" t="str">
            <v>CODIGO</v>
          </cell>
          <cell r="B3477" t="str">
            <v>ITEM</v>
          </cell>
          <cell r="C3477" t="str">
            <v>UNIDAD</v>
          </cell>
        </row>
        <row r="3478">
          <cell r="D3478">
            <v>0</v>
          </cell>
        </row>
        <row r="3479">
          <cell r="B3479" t="str">
            <v>CODIGO</v>
          </cell>
        </row>
        <row r="3480">
          <cell r="A3480" t="str">
            <v>CODIGO</v>
          </cell>
          <cell r="B3480" t="str">
            <v>RECURSOS</v>
          </cell>
          <cell r="C3480" t="str">
            <v>UNIDAD</v>
          </cell>
          <cell r="D3480" t="str">
            <v>CANT.</v>
          </cell>
        </row>
        <row r="3481">
          <cell r="B3481" t="str">
            <v>MATERIALES</v>
          </cell>
        </row>
        <row r="3482">
          <cell r="B3482">
            <v>0</v>
          </cell>
          <cell r="C3482">
            <v>0</v>
          </cell>
        </row>
        <row r="3483">
          <cell r="B3483">
            <v>0</v>
          </cell>
          <cell r="C3483">
            <v>0</v>
          </cell>
        </row>
        <row r="3484">
          <cell r="B3484">
            <v>0</v>
          </cell>
          <cell r="C3484">
            <v>0</v>
          </cell>
        </row>
        <row r="3485">
          <cell r="B3485">
            <v>0</v>
          </cell>
          <cell r="C3485">
            <v>0</v>
          </cell>
        </row>
        <row r="3487">
          <cell r="B3487" t="str">
            <v>EQUIPO</v>
          </cell>
        </row>
        <row r="3488">
          <cell r="B3488" t="str">
            <v>HTA MENOR (5% de M. de O.)</v>
          </cell>
        </row>
        <row r="3489">
          <cell r="A3489">
            <v>0</v>
          </cell>
          <cell r="B3489">
            <v>0</v>
          </cell>
          <cell r="C3489">
            <v>0</v>
          </cell>
        </row>
        <row r="3490">
          <cell r="A3490">
            <v>0</v>
          </cell>
          <cell r="B3490">
            <v>0</v>
          </cell>
          <cell r="C3490">
            <v>0</v>
          </cell>
        </row>
        <row r="3491">
          <cell r="A3491">
            <v>0</v>
          </cell>
          <cell r="B3491">
            <v>0</v>
          </cell>
          <cell r="C3491">
            <v>0</v>
          </cell>
        </row>
        <row r="3493">
          <cell r="B3493" t="str">
            <v>MANO DE OBRA</v>
          </cell>
        </row>
        <row r="3494">
          <cell r="B3494">
            <v>0</v>
          </cell>
          <cell r="C3494">
            <v>0</v>
          </cell>
        </row>
        <row r="3495">
          <cell r="A3495">
            <v>0</v>
          </cell>
          <cell r="B3495">
            <v>0</v>
          </cell>
          <cell r="C3495">
            <v>0</v>
          </cell>
        </row>
        <row r="3496">
          <cell r="A3496">
            <v>0</v>
          </cell>
          <cell r="B3496">
            <v>0</v>
          </cell>
          <cell r="C3496">
            <v>0</v>
          </cell>
        </row>
        <row r="3497">
          <cell r="A3497">
            <v>0</v>
          </cell>
          <cell r="B3497">
            <v>0</v>
          </cell>
          <cell r="C3497">
            <v>0</v>
          </cell>
        </row>
        <row r="3499">
          <cell r="B3499" t="str">
            <v>TRANSPORTE</v>
          </cell>
        </row>
        <row r="3501">
          <cell r="A3501">
            <v>0</v>
          </cell>
          <cell r="B3501">
            <v>0</v>
          </cell>
          <cell r="C3501">
            <v>0</v>
          </cell>
        </row>
        <row r="3502">
          <cell r="A3502">
            <v>0</v>
          </cell>
          <cell r="B3502">
            <v>0</v>
          </cell>
          <cell r="C3502">
            <v>0</v>
          </cell>
        </row>
        <row r="3503">
          <cell r="A3503">
            <v>0</v>
          </cell>
          <cell r="B3503">
            <v>0</v>
          </cell>
          <cell r="C3503">
            <v>0</v>
          </cell>
        </row>
        <row r="3508">
          <cell r="A3508" t="str">
            <v>CODIGO</v>
          </cell>
          <cell r="B3508" t="str">
            <v>ITEM</v>
          </cell>
          <cell r="C3508" t="str">
            <v>UNIDAD</v>
          </cell>
        </row>
        <row r="3509">
          <cell r="D3509">
            <v>0</v>
          </cell>
        </row>
        <row r="3510">
          <cell r="B3510" t="str">
            <v>CODIGO</v>
          </cell>
        </row>
        <row r="3511">
          <cell r="A3511" t="str">
            <v>CODIGO</v>
          </cell>
          <cell r="B3511" t="str">
            <v>RECURSOS</v>
          </cell>
          <cell r="C3511" t="str">
            <v>UNIDAD</v>
          </cell>
          <cell r="D3511" t="str">
            <v>CANT.</v>
          </cell>
        </row>
        <row r="3512">
          <cell r="B3512" t="str">
            <v>MATERIALES</v>
          </cell>
        </row>
        <row r="3513">
          <cell r="B3513">
            <v>0</v>
          </cell>
          <cell r="C3513">
            <v>0</v>
          </cell>
        </row>
        <row r="3514">
          <cell r="B3514">
            <v>0</v>
          </cell>
          <cell r="C3514">
            <v>0</v>
          </cell>
        </row>
        <row r="3515">
          <cell r="B3515">
            <v>0</v>
          </cell>
          <cell r="C3515">
            <v>0</v>
          </cell>
        </row>
        <row r="3516">
          <cell r="B3516">
            <v>0</v>
          </cell>
          <cell r="C3516">
            <v>0</v>
          </cell>
        </row>
        <row r="3518">
          <cell r="B3518" t="str">
            <v>EQUIPO</v>
          </cell>
        </row>
        <row r="3519">
          <cell r="B3519" t="str">
            <v>HTA MENOR (5% de M. de O.)</v>
          </cell>
        </row>
        <row r="3520">
          <cell r="A3520">
            <v>0</v>
          </cell>
          <cell r="B3520">
            <v>0</v>
          </cell>
          <cell r="C3520">
            <v>0</v>
          </cell>
        </row>
        <row r="3521">
          <cell r="A3521">
            <v>0</v>
          </cell>
          <cell r="B3521">
            <v>0</v>
          </cell>
          <cell r="C3521">
            <v>0</v>
          </cell>
        </row>
        <row r="3522">
          <cell r="A3522">
            <v>0</v>
          </cell>
          <cell r="B3522">
            <v>0</v>
          </cell>
          <cell r="C3522">
            <v>0</v>
          </cell>
        </row>
        <row r="3524">
          <cell r="B3524" t="str">
            <v>MANO DE OBRA</v>
          </cell>
        </row>
        <row r="3525">
          <cell r="B3525">
            <v>0</v>
          </cell>
          <cell r="C3525">
            <v>0</v>
          </cell>
        </row>
        <row r="3526">
          <cell r="A3526">
            <v>0</v>
          </cell>
          <cell r="B3526">
            <v>0</v>
          </cell>
          <cell r="C3526">
            <v>0</v>
          </cell>
        </row>
        <row r="3527">
          <cell r="A3527">
            <v>0</v>
          </cell>
          <cell r="B3527">
            <v>0</v>
          </cell>
          <cell r="C3527">
            <v>0</v>
          </cell>
        </row>
        <row r="3528">
          <cell r="A3528">
            <v>0</v>
          </cell>
          <cell r="B3528">
            <v>0</v>
          </cell>
          <cell r="C3528">
            <v>0</v>
          </cell>
        </row>
        <row r="3530">
          <cell r="B3530" t="str">
            <v>TRANSPORTE</v>
          </cell>
        </row>
        <row r="3532">
          <cell r="A3532">
            <v>0</v>
          </cell>
          <cell r="B3532">
            <v>0</v>
          </cell>
          <cell r="C3532">
            <v>0</v>
          </cell>
        </row>
        <row r="3533">
          <cell r="A3533">
            <v>0</v>
          </cell>
          <cell r="B3533">
            <v>0</v>
          </cell>
          <cell r="C3533">
            <v>0</v>
          </cell>
        </row>
        <row r="3534">
          <cell r="A3534">
            <v>0</v>
          </cell>
          <cell r="B3534">
            <v>0</v>
          </cell>
          <cell r="C3534">
            <v>0</v>
          </cell>
        </row>
        <row r="3539">
          <cell r="A3539" t="str">
            <v>CODIGO</v>
          </cell>
          <cell r="B3539" t="str">
            <v>ITEM</v>
          </cell>
          <cell r="C3539" t="str">
            <v>UNIDAD</v>
          </cell>
        </row>
        <row r="3540">
          <cell r="D3540">
            <v>0</v>
          </cell>
        </row>
        <row r="3541">
          <cell r="B3541" t="str">
            <v>CODIGO</v>
          </cell>
        </row>
        <row r="3542">
          <cell r="A3542" t="str">
            <v>CODIGO</v>
          </cell>
          <cell r="B3542" t="str">
            <v>RECURSOS</v>
          </cell>
          <cell r="C3542" t="str">
            <v>UNIDAD</v>
          </cell>
          <cell r="D3542" t="str">
            <v>CANT.</v>
          </cell>
        </row>
        <row r="3543">
          <cell r="B3543" t="str">
            <v>MATERIALES</v>
          </cell>
        </row>
        <row r="3544">
          <cell r="B3544">
            <v>0</v>
          </cell>
          <cell r="C3544">
            <v>0</v>
          </cell>
        </row>
        <row r="3545">
          <cell r="B3545">
            <v>0</v>
          </cell>
          <cell r="C3545">
            <v>0</v>
          </cell>
        </row>
        <row r="3546">
          <cell r="B3546">
            <v>0</v>
          </cell>
          <cell r="C3546">
            <v>0</v>
          </cell>
        </row>
        <row r="3547">
          <cell r="B3547">
            <v>0</v>
          </cell>
          <cell r="C3547">
            <v>0</v>
          </cell>
        </row>
        <row r="3549">
          <cell r="B3549" t="str">
            <v>EQUIPO</v>
          </cell>
        </row>
        <row r="3550">
          <cell r="B3550" t="str">
            <v>HTA MENOR (5% de M. de O.)</v>
          </cell>
        </row>
        <row r="3551">
          <cell r="A3551">
            <v>0</v>
          </cell>
          <cell r="B3551">
            <v>0</v>
          </cell>
          <cell r="C3551">
            <v>0</v>
          </cell>
        </row>
        <row r="3552">
          <cell r="A3552">
            <v>0</v>
          </cell>
          <cell r="B3552">
            <v>0</v>
          </cell>
          <cell r="C3552">
            <v>0</v>
          </cell>
        </row>
        <row r="3553">
          <cell r="A3553">
            <v>0</v>
          </cell>
          <cell r="B3553">
            <v>0</v>
          </cell>
          <cell r="C3553">
            <v>0</v>
          </cell>
        </row>
        <row r="3555">
          <cell r="B3555" t="str">
            <v>MANO DE OBRA</v>
          </cell>
        </row>
        <row r="3556">
          <cell r="B3556">
            <v>0</v>
          </cell>
          <cell r="C3556">
            <v>0</v>
          </cell>
        </row>
        <row r="3557">
          <cell r="A3557">
            <v>0</v>
          </cell>
          <cell r="B3557">
            <v>0</v>
          </cell>
          <cell r="C3557">
            <v>0</v>
          </cell>
        </row>
        <row r="3558">
          <cell r="A3558">
            <v>0</v>
          </cell>
          <cell r="B3558">
            <v>0</v>
          </cell>
          <cell r="C3558">
            <v>0</v>
          </cell>
        </row>
        <row r="3559">
          <cell r="A3559">
            <v>0</v>
          </cell>
          <cell r="B3559">
            <v>0</v>
          </cell>
          <cell r="C3559">
            <v>0</v>
          </cell>
        </row>
        <row r="3561">
          <cell r="B3561" t="str">
            <v>TRANSPORTE</v>
          </cell>
        </row>
        <row r="3563">
          <cell r="A3563">
            <v>0</v>
          </cell>
          <cell r="B3563">
            <v>0</v>
          </cell>
          <cell r="C3563">
            <v>0</v>
          </cell>
        </row>
        <row r="3564">
          <cell r="A3564">
            <v>0</v>
          </cell>
          <cell r="B3564">
            <v>0</v>
          </cell>
          <cell r="C3564">
            <v>0</v>
          </cell>
        </row>
        <row r="3565">
          <cell r="A3565">
            <v>0</v>
          </cell>
          <cell r="B3565">
            <v>0</v>
          </cell>
          <cell r="C3565">
            <v>0</v>
          </cell>
        </row>
        <row r="3571">
          <cell r="A3571" t="str">
            <v>CODIGO</v>
          </cell>
          <cell r="B3571" t="str">
            <v>ITEM</v>
          </cell>
          <cell r="C3571" t="str">
            <v>UNIDAD</v>
          </cell>
        </row>
        <row r="3572">
          <cell r="D3572">
            <v>0</v>
          </cell>
        </row>
        <row r="3573">
          <cell r="B3573" t="str">
            <v>CODIGO</v>
          </cell>
        </row>
        <row r="3574">
          <cell r="A3574" t="str">
            <v>CODIGO</v>
          </cell>
          <cell r="B3574" t="str">
            <v>RECURSOS</v>
          </cell>
          <cell r="C3574" t="str">
            <v>UNIDAD</v>
          </cell>
          <cell r="D3574" t="str">
            <v>CANT.</v>
          </cell>
        </row>
        <row r="3575">
          <cell r="B3575" t="str">
            <v>MATERIALES</v>
          </cell>
        </row>
        <row r="3576">
          <cell r="B3576">
            <v>0</v>
          </cell>
          <cell r="C3576">
            <v>0</v>
          </cell>
        </row>
        <row r="3577">
          <cell r="B3577">
            <v>0</v>
          </cell>
          <cell r="C3577">
            <v>0</v>
          </cell>
        </row>
        <row r="3578">
          <cell r="B3578">
            <v>0</v>
          </cell>
          <cell r="C3578">
            <v>0</v>
          </cell>
        </row>
        <row r="3579">
          <cell r="B3579">
            <v>0</v>
          </cell>
          <cell r="C3579">
            <v>0</v>
          </cell>
        </row>
        <row r="3581">
          <cell r="B3581" t="str">
            <v>EQUIPO</v>
          </cell>
        </row>
        <row r="3582">
          <cell r="B3582" t="str">
            <v>HTA MENOR (5% de M. de O.)</v>
          </cell>
        </row>
        <row r="3583">
          <cell r="A3583">
            <v>0</v>
          </cell>
          <cell r="B3583">
            <v>0</v>
          </cell>
          <cell r="C3583">
            <v>0</v>
          </cell>
        </row>
        <row r="3584">
          <cell r="A3584">
            <v>0</v>
          </cell>
          <cell r="B3584">
            <v>0</v>
          </cell>
          <cell r="C3584">
            <v>0</v>
          </cell>
        </row>
        <row r="3585">
          <cell r="A3585">
            <v>0</v>
          </cell>
          <cell r="B3585">
            <v>0</v>
          </cell>
          <cell r="C3585">
            <v>0</v>
          </cell>
        </row>
        <row r="3587">
          <cell r="B3587" t="str">
            <v>MANO DE OBRA</v>
          </cell>
        </row>
        <row r="3588">
          <cell r="B3588">
            <v>0</v>
          </cell>
          <cell r="C3588">
            <v>0</v>
          </cell>
        </row>
        <row r="3589">
          <cell r="A3589">
            <v>0</v>
          </cell>
          <cell r="B3589">
            <v>0</v>
          </cell>
          <cell r="C3589">
            <v>0</v>
          </cell>
        </row>
        <row r="3590">
          <cell r="A3590">
            <v>0</v>
          </cell>
          <cell r="B3590">
            <v>0</v>
          </cell>
          <cell r="C3590">
            <v>0</v>
          </cell>
        </row>
        <row r="3591">
          <cell r="A3591">
            <v>0</v>
          </cell>
          <cell r="B3591">
            <v>0</v>
          </cell>
          <cell r="C3591">
            <v>0</v>
          </cell>
        </row>
        <row r="3593">
          <cell r="B3593" t="str">
            <v>TRANSPORTE</v>
          </cell>
        </row>
        <row r="3595">
          <cell r="A3595">
            <v>0</v>
          </cell>
          <cell r="B3595">
            <v>0</v>
          </cell>
          <cell r="C3595">
            <v>0</v>
          </cell>
        </row>
        <row r="3596">
          <cell r="A3596">
            <v>0</v>
          </cell>
          <cell r="B3596">
            <v>0</v>
          </cell>
          <cell r="C3596">
            <v>0</v>
          </cell>
        </row>
        <row r="3597">
          <cell r="A3597">
            <v>0</v>
          </cell>
          <cell r="B3597">
            <v>0</v>
          </cell>
          <cell r="C3597">
            <v>0</v>
          </cell>
        </row>
        <row r="3602">
          <cell r="A3602" t="str">
            <v>CODIGO</v>
          </cell>
          <cell r="B3602" t="str">
            <v>ITEM</v>
          </cell>
          <cell r="C3602" t="str">
            <v>UNIDAD</v>
          </cell>
        </row>
        <row r="3603">
          <cell r="D3603">
            <v>0</v>
          </cell>
        </row>
        <row r="3604">
          <cell r="B3604" t="str">
            <v>CODIGO</v>
          </cell>
        </row>
        <row r="3605">
          <cell r="A3605" t="str">
            <v>CODIGO</v>
          </cell>
          <cell r="B3605" t="str">
            <v>RECURSOS</v>
          </cell>
          <cell r="C3605" t="str">
            <v>UNIDAD</v>
          </cell>
          <cell r="D3605" t="str">
            <v>CANT.</v>
          </cell>
        </row>
        <row r="3606">
          <cell r="B3606" t="str">
            <v>MATERIALES</v>
          </cell>
        </row>
        <row r="3607">
          <cell r="B3607">
            <v>0</v>
          </cell>
          <cell r="C3607">
            <v>0</v>
          </cell>
        </row>
        <row r="3608">
          <cell r="B3608">
            <v>0</v>
          </cell>
          <cell r="C3608">
            <v>0</v>
          </cell>
        </row>
        <row r="3609">
          <cell r="B3609">
            <v>0</v>
          </cell>
          <cell r="C3609">
            <v>0</v>
          </cell>
        </row>
        <row r="3610">
          <cell r="B3610">
            <v>0</v>
          </cell>
          <cell r="C3610">
            <v>0</v>
          </cell>
        </row>
        <row r="3612">
          <cell r="B3612" t="str">
            <v>EQUIPO</v>
          </cell>
        </row>
        <row r="3613">
          <cell r="B3613" t="str">
            <v>HTA MENOR (5% de M. de O.)</v>
          </cell>
        </row>
        <row r="3614">
          <cell r="A3614">
            <v>0</v>
          </cell>
          <cell r="B3614">
            <v>0</v>
          </cell>
          <cell r="C3614">
            <v>0</v>
          </cell>
        </row>
        <row r="3615">
          <cell r="A3615">
            <v>0</v>
          </cell>
          <cell r="B3615">
            <v>0</v>
          </cell>
          <cell r="C3615">
            <v>0</v>
          </cell>
        </row>
        <row r="3616">
          <cell r="A3616">
            <v>0</v>
          </cell>
          <cell r="B3616">
            <v>0</v>
          </cell>
          <cell r="C3616">
            <v>0</v>
          </cell>
        </row>
        <row r="3618">
          <cell r="B3618" t="str">
            <v>MANO DE OBRA</v>
          </cell>
        </row>
        <row r="3619">
          <cell r="B3619">
            <v>0</v>
          </cell>
          <cell r="C3619">
            <v>0</v>
          </cell>
        </row>
        <row r="3620">
          <cell r="A3620">
            <v>0</v>
          </cell>
          <cell r="B3620">
            <v>0</v>
          </cell>
          <cell r="C3620">
            <v>0</v>
          </cell>
        </row>
        <row r="3621">
          <cell r="A3621">
            <v>0</v>
          </cell>
          <cell r="B3621">
            <v>0</v>
          </cell>
          <cell r="C3621">
            <v>0</v>
          </cell>
        </row>
        <row r="3622">
          <cell r="A3622">
            <v>0</v>
          </cell>
          <cell r="B3622">
            <v>0</v>
          </cell>
          <cell r="C3622">
            <v>0</v>
          </cell>
        </row>
        <row r="3624">
          <cell r="B3624" t="str">
            <v>TRANSPORTE</v>
          </cell>
        </row>
        <row r="3626">
          <cell r="A3626">
            <v>0</v>
          </cell>
          <cell r="B3626">
            <v>0</v>
          </cell>
          <cell r="C3626">
            <v>0</v>
          </cell>
        </row>
        <row r="3627">
          <cell r="A3627">
            <v>0</v>
          </cell>
          <cell r="B3627">
            <v>0</v>
          </cell>
          <cell r="C3627">
            <v>0</v>
          </cell>
        </row>
        <row r="3628">
          <cell r="A3628">
            <v>0</v>
          </cell>
          <cell r="B3628">
            <v>0</v>
          </cell>
          <cell r="C3628">
            <v>0</v>
          </cell>
        </row>
        <row r="3633">
          <cell r="A3633" t="str">
            <v>CODIGO</v>
          </cell>
          <cell r="B3633" t="str">
            <v>ITEM</v>
          </cell>
          <cell r="C3633" t="str">
            <v>UNIDAD</v>
          </cell>
        </row>
        <row r="3634">
          <cell r="D3634">
            <v>0</v>
          </cell>
        </row>
        <row r="3635">
          <cell r="B3635" t="str">
            <v>CODIGO</v>
          </cell>
        </row>
        <row r="3636">
          <cell r="A3636" t="str">
            <v>CODIGO</v>
          </cell>
          <cell r="B3636" t="str">
            <v>RECURSOS</v>
          </cell>
          <cell r="C3636" t="str">
            <v>UNIDAD</v>
          </cell>
          <cell r="D3636" t="str">
            <v>CANT.</v>
          </cell>
        </row>
        <row r="3637">
          <cell r="B3637" t="str">
            <v>MATERIALES</v>
          </cell>
        </row>
        <row r="3638">
          <cell r="B3638">
            <v>0</v>
          </cell>
          <cell r="C3638">
            <v>0</v>
          </cell>
        </row>
        <row r="3639">
          <cell r="B3639">
            <v>0</v>
          </cell>
          <cell r="C3639">
            <v>0</v>
          </cell>
        </row>
        <row r="3640">
          <cell r="B3640">
            <v>0</v>
          </cell>
          <cell r="C3640">
            <v>0</v>
          </cell>
        </row>
        <row r="3641">
          <cell r="B3641">
            <v>0</v>
          </cell>
          <cell r="C3641">
            <v>0</v>
          </cell>
        </row>
        <row r="3643">
          <cell r="B3643" t="str">
            <v>EQUIPO</v>
          </cell>
        </row>
        <row r="3644">
          <cell r="B3644" t="str">
            <v>HTA MENOR (5% de M. de O.)</v>
          </cell>
        </row>
        <row r="3645">
          <cell r="A3645">
            <v>0</v>
          </cell>
          <cell r="B3645">
            <v>0</v>
          </cell>
          <cell r="C3645">
            <v>0</v>
          </cell>
        </row>
        <row r="3646">
          <cell r="A3646">
            <v>0</v>
          </cell>
          <cell r="B3646">
            <v>0</v>
          </cell>
          <cell r="C3646">
            <v>0</v>
          </cell>
        </row>
        <row r="3647">
          <cell r="A3647">
            <v>0</v>
          </cell>
          <cell r="B3647">
            <v>0</v>
          </cell>
          <cell r="C3647">
            <v>0</v>
          </cell>
        </row>
        <row r="3649">
          <cell r="B3649" t="str">
            <v>MANO DE OBRA</v>
          </cell>
        </row>
        <row r="3650">
          <cell r="B3650">
            <v>0</v>
          </cell>
          <cell r="C3650">
            <v>0</v>
          </cell>
        </row>
        <row r="3651">
          <cell r="A3651">
            <v>0</v>
          </cell>
          <cell r="B3651">
            <v>0</v>
          </cell>
          <cell r="C3651">
            <v>0</v>
          </cell>
        </row>
        <row r="3652">
          <cell r="A3652">
            <v>0</v>
          </cell>
          <cell r="B3652">
            <v>0</v>
          </cell>
          <cell r="C3652">
            <v>0</v>
          </cell>
        </row>
        <row r="3653">
          <cell r="A3653">
            <v>0</v>
          </cell>
          <cell r="B3653">
            <v>0</v>
          </cell>
          <cell r="C3653">
            <v>0</v>
          </cell>
        </row>
        <row r="3655">
          <cell r="B3655" t="str">
            <v>TRANSPORTE</v>
          </cell>
        </row>
        <row r="3657">
          <cell r="A3657">
            <v>0</v>
          </cell>
          <cell r="B3657">
            <v>0</v>
          </cell>
          <cell r="C3657">
            <v>0</v>
          </cell>
        </row>
        <row r="3658">
          <cell r="A3658">
            <v>0</v>
          </cell>
          <cell r="B3658">
            <v>0</v>
          </cell>
          <cell r="C3658">
            <v>0</v>
          </cell>
        </row>
        <row r="3659">
          <cell r="A3659">
            <v>0</v>
          </cell>
          <cell r="B3659">
            <v>0</v>
          </cell>
          <cell r="C3659">
            <v>0</v>
          </cell>
        </row>
        <row r="3664">
          <cell r="A3664" t="str">
            <v>CODIGO</v>
          </cell>
          <cell r="B3664" t="str">
            <v>ITEM</v>
          </cell>
          <cell r="C3664" t="str">
            <v>UNIDAD</v>
          </cell>
        </row>
        <row r="3665">
          <cell r="D3665">
            <v>0</v>
          </cell>
        </row>
        <row r="3666">
          <cell r="B3666" t="str">
            <v>CODIGO</v>
          </cell>
        </row>
        <row r="3667">
          <cell r="A3667" t="str">
            <v>CODIGO</v>
          </cell>
          <cell r="B3667" t="str">
            <v>RECURSOS</v>
          </cell>
          <cell r="C3667" t="str">
            <v>UNIDAD</v>
          </cell>
          <cell r="D3667" t="str">
            <v>CANT.</v>
          </cell>
        </row>
        <row r="3668">
          <cell r="B3668" t="str">
            <v>MATERIALES</v>
          </cell>
        </row>
        <row r="3669">
          <cell r="B3669">
            <v>0</v>
          </cell>
          <cell r="C3669">
            <v>0</v>
          </cell>
        </row>
        <row r="3670">
          <cell r="B3670">
            <v>0</v>
          </cell>
          <cell r="C3670">
            <v>0</v>
          </cell>
        </row>
        <row r="3671">
          <cell r="B3671">
            <v>0</v>
          </cell>
          <cell r="C3671">
            <v>0</v>
          </cell>
        </row>
        <row r="3672">
          <cell r="B3672">
            <v>0</v>
          </cell>
          <cell r="C3672">
            <v>0</v>
          </cell>
        </row>
        <row r="3674">
          <cell r="B3674" t="str">
            <v>EQUIPO</v>
          </cell>
        </row>
        <row r="3675">
          <cell r="B3675" t="str">
            <v>HTA MENOR (5% de M. de O.)</v>
          </cell>
        </row>
        <row r="3676">
          <cell r="A3676">
            <v>0</v>
          </cell>
          <cell r="B3676">
            <v>0</v>
          </cell>
          <cell r="C3676">
            <v>0</v>
          </cell>
        </row>
        <row r="3677">
          <cell r="A3677">
            <v>0</v>
          </cell>
          <cell r="B3677">
            <v>0</v>
          </cell>
          <cell r="C3677">
            <v>0</v>
          </cell>
        </row>
        <row r="3678">
          <cell r="A3678">
            <v>0</v>
          </cell>
          <cell r="B3678">
            <v>0</v>
          </cell>
          <cell r="C3678">
            <v>0</v>
          </cell>
        </row>
        <row r="3680">
          <cell r="B3680" t="str">
            <v>MANO DE OBRA</v>
          </cell>
        </row>
        <row r="3681">
          <cell r="B3681">
            <v>0</v>
          </cell>
          <cell r="C3681">
            <v>0</v>
          </cell>
        </row>
        <row r="3682">
          <cell r="A3682">
            <v>0</v>
          </cell>
          <cell r="B3682">
            <v>0</v>
          </cell>
          <cell r="C3682">
            <v>0</v>
          </cell>
        </row>
        <row r="3683">
          <cell r="A3683">
            <v>0</v>
          </cell>
          <cell r="B3683">
            <v>0</v>
          </cell>
          <cell r="C3683">
            <v>0</v>
          </cell>
        </row>
        <row r="3684">
          <cell r="A3684">
            <v>0</v>
          </cell>
          <cell r="B3684">
            <v>0</v>
          </cell>
          <cell r="C3684">
            <v>0</v>
          </cell>
        </row>
        <row r="3686">
          <cell r="B3686" t="str">
            <v>TRANSPORTE</v>
          </cell>
        </row>
        <row r="3688">
          <cell r="A3688">
            <v>0</v>
          </cell>
          <cell r="B3688">
            <v>0</v>
          </cell>
          <cell r="C3688">
            <v>0</v>
          </cell>
        </row>
        <row r="3689">
          <cell r="A3689">
            <v>0</v>
          </cell>
          <cell r="B3689">
            <v>0</v>
          </cell>
          <cell r="C3689">
            <v>0</v>
          </cell>
        </row>
        <row r="3690">
          <cell r="A3690">
            <v>0</v>
          </cell>
          <cell r="B3690">
            <v>0</v>
          </cell>
          <cell r="C3690">
            <v>0</v>
          </cell>
        </row>
        <row r="3695">
          <cell r="A3695" t="str">
            <v>CODIGO</v>
          </cell>
          <cell r="B3695" t="str">
            <v>ITEM</v>
          </cell>
          <cell r="C3695" t="str">
            <v>UNIDAD</v>
          </cell>
        </row>
        <row r="3696">
          <cell r="D3696">
            <v>0</v>
          </cell>
        </row>
        <row r="3697">
          <cell r="B3697" t="str">
            <v>CODIGO</v>
          </cell>
        </row>
        <row r="3698">
          <cell r="A3698" t="str">
            <v>CODIGO</v>
          </cell>
          <cell r="B3698" t="str">
            <v>RECURSOS</v>
          </cell>
          <cell r="C3698" t="str">
            <v>UNIDAD</v>
          </cell>
          <cell r="D3698" t="str">
            <v>CANT.</v>
          </cell>
        </row>
        <row r="3699">
          <cell r="B3699" t="str">
            <v>MATERIALES</v>
          </cell>
        </row>
        <row r="3700">
          <cell r="B3700">
            <v>0</v>
          </cell>
          <cell r="C3700">
            <v>0</v>
          </cell>
        </row>
        <row r="3701">
          <cell r="B3701">
            <v>0</v>
          </cell>
          <cell r="C3701">
            <v>0</v>
          </cell>
        </row>
        <row r="3702">
          <cell r="B3702">
            <v>0</v>
          </cell>
          <cell r="C3702">
            <v>0</v>
          </cell>
        </row>
        <row r="3703">
          <cell r="B3703">
            <v>0</v>
          </cell>
          <cell r="C3703">
            <v>0</v>
          </cell>
        </row>
        <row r="3705">
          <cell r="B3705" t="str">
            <v>EQUIPO</v>
          </cell>
        </row>
        <row r="3706">
          <cell r="B3706" t="str">
            <v>HTA MENOR (5% de M. de O.)</v>
          </cell>
        </row>
        <row r="3707">
          <cell r="A3707">
            <v>0</v>
          </cell>
          <cell r="B3707">
            <v>0</v>
          </cell>
          <cell r="C3707">
            <v>0</v>
          </cell>
        </row>
        <row r="3708">
          <cell r="A3708">
            <v>0</v>
          </cell>
          <cell r="B3708">
            <v>0</v>
          </cell>
          <cell r="C3708">
            <v>0</v>
          </cell>
        </row>
        <row r="3709">
          <cell r="A3709">
            <v>0</v>
          </cell>
          <cell r="B3709">
            <v>0</v>
          </cell>
          <cell r="C3709">
            <v>0</v>
          </cell>
        </row>
        <row r="3711">
          <cell r="B3711" t="str">
            <v>MANO DE OBRA</v>
          </cell>
        </row>
        <row r="3712">
          <cell r="B3712">
            <v>0</v>
          </cell>
          <cell r="C3712">
            <v>0</v>
          </cell>
        </row>
        <row r="3713">
          <cell r="A3713">
            <v>0</v>
          </cell>
          <cell r="B3713">
            <v>0</v>
          </cell>
          <cell r="C3713">
            <v>0</v>
          </cell>
        </row>
        <row r="3714">
          <cell r="A3714">
            <v>0</v>
          </cell>
          <cell r="B3714">
            <v>0</v>
          </cell>
          <cell r="C3714">
            <v>0</v>
          </cell>
        </row>
        <row r="3715">
          <cell r="A3715">
            <v>0</v>
          </cell>
          <cell r="B3715">
            <v>0</v>
          </cell>
          <cell r="C3715">
            <v>0</v>
          </cell>
        </row>
        <row r="3717">
          <cell r="B3717" t="str">
            <v>TRANSPORTE</v>
          </cell>
        </row>
        <row r="3719">
          <cell r="A3719">
            <v>0</v>
          </cell>
          <cell r="B3719">
            <v>0</v>
          </cell>
          <cell r="C3719">
            <v>0</v>
          </cell>
        </row>
        <row r="3720">
          <cell r="A3720">
            <v>0</v>
          </cell>
          <cell r="B3720">
            <v>0</v>
          </cell>
          <cell r="C3720">
            <v>0</v>
          </cell>
        </row>
        <row r="3721">
          <cell r="A3721">
            <v>0</v>
          </cell>
          <cell r="B3721">
            <v>0</v>
          </cell>
          <cell r="C3721">
            <v>0</v>
          </cell>
        </row>
        <row r="3726">
          <cell r="A3726" t="str">
            <v>CODIGO</v>
          </cell>
          <cell r="B3726" t="str">
            <v>ITEM</v>
          </cell>
          <cell r="C3726" t="str">
            <v>UNIDAD</v>
          </cell>
        </row>
        <row r="3727">
          <cell r="D3727">
            <v>0</v>
          </cell>
        </row>
        <row r="3728">
          <cell r="B3728" t="str">
            <v>CODIGO</v>
          </cell>
        </row>
        <row r="3729">
          <cell r="A3729" t="str">
            <v>CODIGO</v>
          </cell>
          <cell r="B3729" t="str">
            <v>RECURSOS</v>
          </cell>
          <cell r="C3729" t="str">
            <v>UNIDAD</v>
          </cell>
          <cell r="D3729" t="str">
            <v>CANT.</v>
          </cell>
        </row>
        <row r="3730">
          <cell r="B3730" t="str">
            <v>MATERIALES</v>
          </cell>
        </row>
        <row r="3731">
          <cell r="B3731">
            <v>0</v>
          </cell>
          <cell r="C3731">
            <v>0</v>
          </cell>
        </row>
        <row r="3732">
          <cell r="B3732">
            <v>0</v>
          </cell>
          <cell r="C3732">
            <v>0</v>
          </cell>
        </row>
        <row r="3733">
          <cell r="B3733">
            <v>0</v>
          </cell>
          <cell r="C3733">
            <v>0</v>
          </cell>
        </row>
        <row r="3734">
          <cell r="B3734">
            <v>0</v>
          </cell>
          <cell r="C3734">
            <v>0</v>
          </cell>
        </row>
        <row r="3736">
          <cell r="B3736" t="str">
            <v>EQUIPO</v>
          </cell>
        </row>
        <row r="3737">
          <cell r="B3737" t="str">
            <v>HTA MENOR (5% de M. de O.)</v>
          </cell>
        </row>
        <row r="3738">
          <cell r="A3738">
            <v>0</v>
          </cell>
          <cell r="B3738">
            <v>0</v>
          </cell>
          <cell r="C3738">
            <v>0</v>
          </cell>
        </row>
        <row r="3739">
          <cell r="A3739">
            <v>0</v>
          </cell>
          <cell r="B3739">
            <v>0</v>
          </cell>
          <cell r="C3739">
            <v>0</v>
          </cell>
        </row>
        <row r="3740">
          <cell r="A3740">
            <v>0</v>
          </cell>
          <cell r="B3740">
            <v>0</v>
          </cell>
          <cell r="C3740">
            <v>0</v>
          </cell>
        </row>
        <row r="3742">
          <cell r="B3742" t="str">
            <v>MANO DE OBRA</v>
          </cell>
        </row>
        <row r="3743">
          <cell r="B3743">
            <v>0</v>
          </cell>
          <cell r="C3743">
            <v>0</v>
          </cell>
        </row>
        <row r="3744">
          <cell r="A3744">
            <v>0</v>
          </cell>
          <cell r="B3744">
            <v>0</v>
          </cell>
          <cell r="C3744">
            <v>0</v>
          </cell>
        </row>
        <row r="3745">
          <cell r="A3745">
            <v>0</v>
          </cell>
          <cell r="B3745">
            <v>0</v>
          </cell>
          <cell r="C3745">
            <v>0</v>
          </cell>
        </row>
        <row r="3746">
          <cell r="A3746">
            <v>0</v>
          </cell>
          <cell r="B3746">
            <v>0</v>
          </cell>
          <cell r="C3746">
            <v>0</v>
          </cell>
        </row>
        <row r="3748">
          <cell r="B3748" t="str">
            <v>TRANSPORTE</v>
          </cell>
        </row>
        <row r="3750">
          <cell r="A3750">
            <v>0</v>
          </cell>
          <cell r="B3750">
            <v>0</v>
          </cell>
          <cell r="C3750">
            <v>0</v>
          </cell>
        </row>
        <row r="3751">
          <cell r="A3751">
            <v>0</v>
          </cell>
          <cell r="B3751">
            <v>0</v>
          </cell>
          <cell r="C3751">
            <v>0</v>
          </cell>
        </row>
        <row r="3752">
          <cell r="A3752">
            <v>0</v>
          </cell>
          <cell r="B3752">
            <v>0</v>
          </cell>
          <cell r="C3752">
            <v>0</v>
          </cell>
        </row>
        <row r="3757">
          <cell r="A3757" t="str">
            <v>CODIGO</v>
          </cell>
          <cell r="B3757" t="str">
            <v>ITEM</v>
          </cell>
          <cell r="C3757" t="str">
            <v>UNIDAD</v>
          </cell>
        </row>
        <row r="3758">
          <cell r="D3758">
            <v>0</v>
          </cell>
        </row>
        <row r="3759">
          <cell r="B3759" t="str">
            <v>CODIGO</v>
          </cell>
        </row>
        <row r="3760">
          <cell r="A3760" t="str">
            <v>CODIGO</v>
          </cell>
          <cell r="B3760" t="str">
            <v>RECURSOS</v>
          </cell>
          <cell r="C3760" t="str">
            <v>UNIDAD</v>
          </cell>
          <cell r="D3760" t="str">
            <v>CANT.</v>
          </cell>
        </row>
        <row r="3761">
          <cell r="B3761" t="str">
            <v>MATERIALES</v>
          </cell>
        </row>
        <row r="3762">
          <cell r="B3762">
            <v>0</v>
          </cell>
          <cell r="C3762">
            <v>0</v>
          </cell>
        </row>
        <row r="3763">
          <cell r="B3763">
            <v>0</v>
          </cell>
          <cell r="C3763">
            <v>0</v>
          </cell>
        </row>
        <row r="3764">
          <cell r="B3764">
            <v>0</v>
          </cell>
          <cell r="C3764">
            <v>0</v>
          </cell>
        </row>
        <row r="3765">
          <cell r="B3765">
            <v>0</v>
          </cell>
          <cell r="C3765">
            <v>0</v>
          </cell>
        </row>
        <row r="3767">
          <cell r="B3767" t="str">
            <v>EQUIPO</v>
          </cell>
        </row>
        <row r="3768">
          <cell r="B3768" t="str">
            <v>HTA MENOR (5% de M. de O.)</v>
          </cell>
        </row>
        <row r="3769">
          <cell r="A3769">
            <v>0</v>
          </cell>
          <cell r="B3769">
            <v>0</v>
          </cell>
          <cell r="C3769">
            <v>0</v>
          </cell>
        </row>
        <row r="3770">
          <cell r="A3770">
            <v>0</v>
          </cell>
          <cell r="B3770">
            <v>0</v>
          </cell>
          <cell r="C3770">
            <v>0</v>
          </cell>
        </row>
        <row r="3771">
          <cell r="A3771">
            <v>0</v>
          </cell>
          <cell r="B3771">
            <v>0</v>
          </cell>
          <cell r="C3771">
            <v>0</v>
          </cell>
        </row>
        <row r="3773">
          <cell r="B3773" t="str">
            <v>MANO DE OBRA</v>
          </cell>
        </row>
        <row r="3774">
          <cell r="B3774">
            <v>0</v>
          </cell>
          <cell r="C3774">
            <v>0</v>
          </cell>
        </row>
        <row r="3775">
          <cell r="A3775">
            <v>0</v>
          </cell>
          <cell r="B3775">
            <v>0</v>
          </cell>
          <cell r="C3775">
            <v>0</v>
          </cell>
        </row>
        <row r="3776">
          <cell r="A3776">
            <v>0</v>
          </cell>
          <cell r="B3776">
            <v>0</v>
          </cell>
          <cell r="C3776">
            <v>0</v>
          </cell>
        </row>
        <row r="3777">
          <cell r="A3777">
            <v>0</v>
          </cell>
          <cell r="B3777">
            <v>0</v>
          </cell>
          <cell r="C3777">
            <v>0</v>
          </cell>
        </row>
        <row r="3779">
          <cell r="B3779" t="str">
            <v>TRANSPORTE</v>
          </cell>
        </row>
        <row r="3781">
          <cell r="A3781">
            <v>0</v>
          </cell>
          <cell r="B3781">
            <v>0</v>
          </cell>
          <cell r="C3781">
            <v>0</v>
          </cell>
        </row>
        <row r="3782">
          <cell r="A3782">
            <v>0</v>
          </cell>
          <cell r="B3782">
            <v>0</v>
          </cell>
          <cell r="C3782">
            <v>0</v>
          </cell>
        </row>
        <row r="3783">
          <cell r="A3783">
            <v>0</v>
          </cell>
          <cell r="B3783">
            <v>0</v>
          </cell>
          <cell r="C3783">
            <v>0</v>
          </cell>
        </row>
        <row r="3788">
          <cell r="A3788" t="str">
            <v>CODIGO</v>
          </cell>
          <cell r="B3788" t="str">
            <v>ITEM</v>
          </cell>
          <cell r="C3788" t="str">
            <v>UNIDAD</v>
          </cell>
        </row>
        <row r="3789">
          <cell r="D3789">
            <v>0</v>
          </cell>
        </row>
        <row r="3790">
          <cell r="B3790" t="str">
            <v>CODIGO</v>
          </cell>
        </row>
        <row r="3791">
          <cell r="A3791" t="str">
            <v>CODIGO</v>
          </cell>
          <cell r="B3791" t="str">
            <v>RECURSOS</v>
          </cell>
          <cell r="C3791" t="str">
            <v>UNIDAD</v>
          </cell>
          <cell r="D3791" t="str">
            <v>CANT.</v>
          </cell>
        </row>
        <row r="3792">
          <cell r="B3792" t="str">
            <v>MATERIALES</v>
          </cell>
        </row>
        <row r="3793">
          <cell r="B3793">
            <v>0</v>
          </cell>
          <cell r="C3793">
            <v>0</v>
          </cell>
        </row>
        <row r="3794">
          <cell r="B3794">
            <v>0</v>
          </cell>
          <cell r="C3794">
            <v>0</v>
          </cell>
        </row>
        <row r="3795">
          <cell r="B3795">
            <v>0</v>
          </cell>
          <cell r="C3795">
            <v>0</v>
          </cell>
        </row>
        <row r="3796">
          <cell r="B3796">
            <v>0</v>
          </cell>
          <cell r="C3796">
            <v>0</v>
          </cell>
        </row>
        <row r="3798">
          <cell r="B3798" t="str">
            <v>EQUIPO</v>
          </cell>
        </row>
        <row r="3799">
          <cell r="B3799" t="str">
            <v>HTA MENOR (5% de M. de O.)</v>
          </cell>
        </row>
        <row r="3800">
          <cell r="A3800">
            <v>0</v>
          </cell>
          <cell r="B3800">
            <v>0</v>
          </cell>
          <cell r="C3800">
            <v>0</v>
          </cell>
        </row>
        <row r="3801">
          <cell r="A3801">
            <v>0</v>
          </cell>
          <cell r="B3801">
            <v>0</v>
          </cell>
          <cell r="C3801">
            <v>0</v>
          </cell>
        </row>
        <row r="3802">
          <cell r="A3802">
            <v>0</v>
          </cell>
          <cell r="B3802">
            <v>0</v>
          </cell>
          <cell r="C3802">
            <v>0</v>
          </cell>
        </row>
        <row r="3804">
          <cell r="B3804" t="str">
            <v>MANO DE OBRA</v>
          </cell>
        </row>
        <row r="3805">
          <cell r="B3805">
            <v>0</v>
          </cell>
          <cell r="C3805">
            <v>0</v>
          </cell>
        </row>
        <row r="3806">
          <cell r="A3806">
            <v>0</v>
          </cell>
          <cell r="B3806">
            <v>0</v>
          </cell>
          <cell r="C3806">
            <v>0</v>
          </cell>
        </row>
        <row r="3807">
          <cell r="A3807">
            <v>0</v>
          </cell>
          <cell r="B3807">
            <v>0</v>
          </cell>
          <cell r="C3807">
            <v>0</v>
          </cell>
        </row>
        <row r="3808">
          <cell r="A3808">
            <v>0</v>
          </cell>
          <cell r="B3808">
            <v>0</v>
          </cell>
          <cell r="C3808">
            <v>0</v>
          </cell>
        </row>
        <row r="3810">
          <cell r="B3810" t="str">
            <v>TRANSPORTE</v>
          </cell>
        </row>
        <row r="3812">
          <cell r="A3812">
            <v>0</v>
          </cell>
          <cell r="B3812">
            <v>0</v>
          </cell>
          <cell r="C3812">
            <v>0</v>
          </cell>
        </row>
        <row r="3813">
          <cell r="A3813">
            <v>0</v>
          </cell>
          <cell r="B3813">
            <v>0</v>
          </cell>
          <cell r="C3813">
            <v>0</v>
          </cell>
        </row>
        <row r="3814">
          <cell r="A3814">
            <v>0</v>
          </cell>
          <cell r="B3814">
            <v>0</v>
          </cell>
          <cell r="C3814">
            <v>0</v>
          </cell>
        </row>
        <row r="3819">
          <cell r="A3819" t="str">
            <v>CODIGO</v>
          </cell>
          <cell r="B3819" t="str">
            <v>ITEM</v>
          </cell>
          <cell r="C3819" t="str">
            <v>UNIDAD</v>
          </cell>
        </row>
        <row r="3820">
          <cell r="D3820">
            <v>0</v>
          </cell>
        </row>
        <row r="3821">
          <cell r="B3821" t="str">
            <v>CODIGO</v>
          </cell>
        </row>
        <row r="3822">
          <cell r="A3822" t="str">
            <v>CODIGO</v>
          </cell>
          <cell r="B3822" t="str">
            <v>RECURSOS</v>
          </cell>
          <cell r="C3822" t="str">
            <v>UNIDAD</v>
          </cell>
          <cell r="D3822" t="str">
            <v>CANT.</v>
          </cell>
        </row>
        <row r="3823">
          <cell r="B3823" t="str">
            <v>MATERIALES</v>
          </cell>
        </row>
        <row r="3824">
          <cell r="B3824">
            <v>0</v>
          </cell>
          <cell r="C3824">
            <v>0</v>
          </cell>
        </row>
        <row r="3825">
          <cell r="B3825">
            <v>0</v>
          </cell>
          <cell r="C3825">
            <v>0</v>
          </cell>
        </row>
        <row r="3826">
          <cell r="B3826">
            <v>0</v>
          </cell>
          <cell r="C3826">
            <v>0</v>
          </cell>
        </row>
        <row r="3827">
          <cell r="B3827">
            <v>0</v>
          </cell>
          <cell r="C3827">
            <v>0</v>
          </cell>
        </row>
        <row r="3829">
          <cell r="B3829" t="str">
            <v>EQUIPO</v>
          </cell>
        </row>
        <row r="3830">
          <cell r="B3830" t="str">
            <v>HTA MENOR (5% de M. de O.)</v>
          </cell>
        </row>
        <row r="3831">
          <cell r="A3831">
            <v>0</v>
          </cell>
          <cell r="B3831">
            <v>0</v>
          </cell>
          <cell r="C3831">
            <v>0</v>
          </cell>
        </row>
        <row r="3832">
          <cell r="A3832">
            <v>0</v>
          </cell>
          <cell r="B3832">
            <v>0</v>
          </cell>
          <cell r="C3832">
            <v>0</v>
          </cell>
        </row>
        <row r="3833">
          <cell r="A3833">
            <v>0</v>
          </cell>
          <cell r="B3833">
            <v>0</v>
          </cell>
          <cell r="C3833">
            <v>0</v>
          </cell>
        </row>
        <row r="3835">
          <cell r="B3835" t="str">
            <v>MANO DE OBRA</v>
          </cell>
        </row>
        <row r="3836">
          <cell r="B3836">
            <v>0</v>
          </cell>
          <cell r="C3836">
            <v>0</v>
          </cell>
        </row>
        <row r="3837">
          <cell r="A3837">
            <v>0</v>
          </cell>
          <cell r="B3837">
            <v>0</v>
          </cell>
          <cell r="C3837">
            <v>0</v>
          </cell>
        </row>
        <row r="3838">
          <cell r="A3838">
            <v>0</v>
          </cell>
          <cell r="B3838">
            <v>0</v>
          </cell>
          <cell r="C3838">
            <v>0</v>
          </cell>
        </row>
        <row r="3839">
          <cell r="A3839">
            <v>0</v>
          </cell>
          <cell r="B3839">
            <v>0</v>
          </cell>
          <cell r="C3839">
            <v>0</v>
          </cell>
        </row>
        <row r="3841">
          <cell r="B3841" t="str">
            <v>TRANSPORTE</v>
          </cell>
        </row>
        <row r="3843">
          <cell r="A3843">
            <v>0</v>
          </cell>
          <cell r="B3843">
            <v>0</v>
          </cell>
          <cell r="C3843">
            <v>0</v>
          </cell>
        </row>
        <row r="3844">
          <cell r="A3844">
            <v>0</v>
          </cell>
          <cell r="B3844">
            <v>0</v>
          </cell>
          <cell r="C3844">
            <v>0</v>
          </cell>
        </row>
        <row r="3845">
          <cell r="A3845">
            <v>0</v>
          </cell>
          <cell r="B3845">
            <v>0</v>
          </cell>
          <cell r="C3845">
            <v>0</v>
          </cell>
        </row>
        <row r="3850">
          <cell r="A3850" t="str">
            <v>CODIGO</v>
          </cell>
          <cell r="B3850" t="str">
            <v>ITEM</v>
          </cell>
          <cell r="C3850" t="str">
            <v>UNIDAD</v>
          </cell>
        </row>
        <row r="3851">
          <cell r="D3851">
            <v>0</v>
          </cell>
        </row>
        <row r="3852">
          <cell r="B3852" t="str">
            <v>CODIGO</v>
          </cell>
        </row>
        <row r="3853">
          <cell r="A3853" t="str">
            <v>CODIGO</v>
          </cell>
          <cell r="B3853" t="str">
            <v>RECURSOS</v>
          </cell>
          <cell r="C3853" t="str">
            <v>UNIDAD</v>
          </cell>
          <cell r="D3853" t="str">
            <v>CANT.</v>
          </cell>
        </row>
        <row r="3854">
          <cell r="B3854" t="str">
            <v>MATERIALES</v>
          </cell>
        </row>
        <row r="3855">
          <cell r="B3855">
            <v>0</v>
          </cell>
          <cell r="C3855">
            <v>0</v>
          </cell>
        </row>
        <row r="3856">
          <cell r="B3856">
            <v>0</v>
          </cell>
          <cell r="C3856">
            <v>0</v>
          </cell>
        </row>
        <row r="3857">
          <cell r="B3857">
            <v>0</v>
          </cell>
          <cell r="C3857">
            <v>0</v>
          </cell>
        </row>
        <row r="3858">
          <cell r="B3858">
            <v>0</v>
          </cell>
          <cell r="C3858">
            <v>0</v>
          </cell>
        </row>
        <row r="3860">
          <cell r="B3860" t="str">
            <v>EQUIPO</v>
          </cell>
        </row>
        <row r="3861">
          <cell r="B3861" t="str">
            <v>HTA MENOR (5% de M. de O.)</v>
          </cell>
        </row>
        <row r="3862">
          <cell r="A3862">
            <v>0</v>
          </cell>
          <cell r="B3862">
            <v>0</v>
          </cell>
          <cell r="C3862">
            <v>0</v>
          </cell>
        </row>
        <row r="3863">
          <cell r="A3863">
            <v>0</v>
          </cell>
          <cell r="B3863">
            <v>0</v>
          </cell>
          <cell r="C3863">
            <v>0</v>
          </cell>
        </row>
        <row r="3864">
          <cell r="A3864">
            <v>0</v>
          </cell>
          <cell r="B3864">
            <v>0</v>
          </cell>
          <cell r="C3864">
            <v>0</v>
          </cell>
        </row>
        <row r="3866">
          <cell r="B3866" t="str">
            <v>MANO DE OBRA</v>
          </cell>
        </row>
        <row r="3867">
          <cell r="B3867">
            <v>0</v>
          </cell>
          <cell r="C3867">
            <v>0</v>
          </cell>
        </row>
        <row r="3868">
          <cell r="A3868">
            <v>0</v>
          </cell>
          <cell r="B3868">
            <v>0</v>
          </cell>
          <cell r="C3868">
            <v>0</v>
          </cell>
        </row>
        <row r="3869">
          <cell r="A3869">
            <v>0</v>
          </cell>
          <cell r="B3869">
            <v>0</v>
          </cell>
          <cell r="C3869">
            <v>0</v>
          </cell>
        </row>
        <row r="3870">
          <cell r="A3870">
            <v>0</v>
          </cell>
          <cell r="B3870">
            <v>0</v>
          </cell>
          <cell r="C3870">
            <v>0</v>
          </cell>
        </row>
        <row r="3872">
          <cell r="B3872" t="str">
            <v>TRANSPORTE</v>
          </cell>
        </row>
        <row r="3874">
          <cell r="A3874">
            <v>0</v>
          </cell>
          <cell r="B3874">
            <v>0</v>
          </cell>
          <cell r="C3874">
            <v>0</v>
          </cell>
        </row>
        <row r="3875">
          <cell r="A3875">
            <v>0</v>
          </cell>
          <cell r="B3875">
            <v>0</v>
          </cell>
          <cell r="C3875">
            <v>0</v>
          </cell>
        </row>
        <row r="3876">
          <cell r="A3876">
            <v>0</v>
          </cell>
          <cell r="B3876">
            <v>0</v>
          </cell>
          <cell r="C3876">
            <v>0</v>
          </cell>
        </row>
        <row r="3881">
          <cell r="A3881" t="str">
            <v>CODIGO</v>
          </cell>
          <cell r="B3881" t="str">
            <v>ITEM</v>
          </cell>
          <cell r="C3881" t="str">
            <v>UNIDAD</v>
          </cell>
        </row>
        <row r="3882">
          <cell r="D3882">
            <v>0</v>
          </cell>
        </row>
        <row r="3883">
          <cell r="B3883" t="str">
            <v>CODIGO</v>
          </cell>
        </row>
        <row r="3884">
          <cell r="A3884" t="str">
            <v>CODIGO</v>
          </cell>
          <cell r="B3884" t="str">
            <v>RECURSOS</v>
          </cell>
          <cell r="C3884" t="str">
            <v>UNIDAD</v>
          </cell>
          <cell r="D3884" t="str">
            <v>CANT.</v>
          </cell>
        </row>
        <row r="3885">
          <cell r="B3885" t="str">
            <v>MATERIALES</v>
          </cell>
        </row>
        <row r="3886">
          <cell r="B3886">
            <v>0</v>
          </cell>
          <cell r="C3886">
            <v>0</v>
          </cell>
        </row>
        <row r="3887">
          <cell r="B3887">
            <v>0</v>
          </cell>
          <cell r="C3887">
            <v>0</v>
          </cell>
        </row>
        <row r="3888">
          <cell r="B3888">
            <v>0</v>
          </cell>
          <cell r="C3888">
            <v>0</v>
          </cell>
        </row>
        <row r="3889">
          <cell r="B3889">
            <v>0</v>
          </cell>
          <cell r="C3889">
            <v>0</v>
          </cell>
        </row>
        <row r="3891">
          <cell r="B3891" t="str">
            <v>EQUIPO</v>
          </cell>
        </row>
        <row r="3892">
          <cell r="B3892" t="str">
            <v>HTA MENOR (5% de M. de O.)</v>
          </cell>
        </row>
        <row r="3893">
          <cell r="A3893">
            <v>0</v>
          </cell>
          <cell r="B3893">
            <v>0</v>
          </cell>
          <cell r="C3893">
            <v>0</v>
          </cell>
        </row>
        <row r="3894">
          <cell r="A3894">
            <v>0</v>
          </cell>
          <cell r="B3894">
            <v>0</v>
          </cell>
          <cell r="C3894">
            <v>0</v>
          </cell>
        </row>
        <row r="3895">
          <cell r="A3895">
            <v>0</v>
          </cell>
          <cell r="B3895">
            <v>0</v>
          </cell>
          <cell r="C3895">
            <v>0</v>
          </cell>
        </row>
        <row r="3897">
          <cell r="B3897" t="str">
            <v>MANO DE OBRA</v>
          </cell>
        </row>
        <row r="3898">
          <cell r="B3898">
            <v>0</v>
          </cell>
          <cell r="C3898">
            <v>0</v>
          </cell>
        </row>
        <row r="3899">
          <cell r="A3899">
            <v>0</v>
          </cell>
          <cell r="B3899">
            <v>0</v>
          </cell>
          <cell r="C3899">
            <v>0</v>
          </cell>
        </row>
        <row r="3900">
          <cell r="A3900">
            <v>0</v>
          </cell>
          <cell r="B3900">
            <v>0</v>
          </cell>
          <cell r="C3900">
            <v>0</v>
          </cell>
        </row>
        <row r="3901">
          <cell r="A3901">
            <v>0</v>
          </cell>
          <cell r="B3901">
            <v>0</v>
          </cell>
          <cell r="C3901">
            <v>0</v>
          </cell>
        </row>
        <row r="3903">
          <cell r="B3903" t="str">
            <v>TRANSPORTE</v>
          </cell>
        </row>
        <row r="3905">
          <cell r="A3905">
            <v>0</v>
          </cell>
          <cell r="B3905">
            <v>0</v>
          </cell>
          <cell r="C3905">
            <v>0</v>
          </cell>
        </row>
        <row r="3906">
          <cell r="A3906">
            <v>0</v>
          </cell>
          <cell r="B3906">
            <v>0</v>
          </cell>
          <cell r="C3906">
            <v>0</v>
          </cell>
        </row>
        <row r="3907">
          <cell r="A3907">
            <v>0</v>
          </cell>
          <cell r="B3907">
            <v>0</v>
          </cell>
          <cell r="C3907">
            <v>0</v>
          </cell>
        </row>
        <row r="3912">
          <cell r="A3912" t="str">
            <v>CODIGO</v>
          </cell>
          <cell r="B3912" t="str">
            <v>ITEM</v>
          </cell>
          <cell r="C3912" t="str">
            <v>UNIDAD</v>
          </cell>
        </row>
        <row r="3913">
          <cell r="D3913">
            <v>0</v>
          </cell>
        </row>
        <row r="3914">
          <cell r="B3914" t="str">
            <v>CODIGO</v>
          </cell>
        </row>
        <row r="3915">
          <cell r="A3915" t="str">
            <v>CODIGO</v>
          </cell>
          <cell r="B3915" t="str">
            <v>RECURSOS</v>
          </cell>
          <cell r="C3915" t="str">
            <v>UNIDAD</v>
          </cell>
          <cell r="D3915" t="str">
            <v>CANT.</v>
          </cell>
        </row>
        <row r="3916">
          <cell r="B3916" t="str">
            <v>MATERIALES</v>
          </cell>
        </row>
        <row r="3917">
          <cell r="B3917">
            <v>0</v>
          </cell>
          <cell r="C3917">
            <v>0</v>
          </cell>
        </row>
        <row r="3918">
          <cell r="B3918">
            <v>0</v>
          </cell>
          <cell r="C3918">
            <v>0</v>
          </cell>
        </row>
        <row r="3919">
          <cell r="B3919">
            <v>0</v>
          </cell>
          <cell r="C3919">
            <v>0</v>
          </cell>
        </row>
        <row r="3920">
          <cell r="B3920">
            <v>0</v>
          </cell>
          <cell r="C3920">
            <v>0</v>
          </cell>
        </row>
        <row r="3922">
          <cell r="B3922" t="str">
            <v>EQUIPO</v>
          </cell>
        </row>
        <row r="3923">
          <cell r="B3923" t="str">
            <v>HTA MENOR (5% de M. de O.)</v>
          </cell>
        </row>
        <row r="3924">
          <cell r="A3924">
            <v>0</v>
          </cell>
          <cell r="B3924">
            <v>0</v>
          </cell>
          <cell r="C3924">
            <v>0</v>
          </cell>
        </row>
        <row r="3925">
          <cell r="A3925">
            <v>0</v>
          </cell>
          <cell r="B3925">
            <v>0</v>
          </cell>
          <cell r="C3925">
            <v>0</v>
          </cell>
        </row>
        <row r="3926">
          <cell r="A3926">
            <v>0</v>
          </cell>
          <cell r="B3926">
            <v>0</v>
          </cell>
          <cell r="C3926">
            <v>0</v>
          </cell>
        </row>
        <row r="3928">
          <cell r="B3928" t="str">
            <v>MANO DE OBRA</v>
          </cell>
        </row>
        <row r="3929">
          <cell r="B3929">
            <v>0</v>
          </cell>
          <cell r="C3929">
            <v>0</v>
          </cell>
        </row>
        <row r="3930">
          <cell r="A3930">
            <v>0</v>
          </cell>
          <cell r="B3930">
            <v>0</v>
          </cell>
          <cell r="C3930">
            <v>0</v>
          </cell>
        </row>
        <row r="3931">
          <cell r="A3931">
            <v>0</v>
          </cell>
          <cell r="B3931">
            <v>0</v>
          </cell>
          <cell r="C3931">
            <v>0</v>
          </cell>
        </row>
        <row r="3932">
          <cell r="A3932">
            <v>0</v>
          </cell>
          <cell r="B3932">
            <v>0</v>
          </cell>
          <cell r="C3932">
            <v>0</v>
          </cell>
        </row>
        <row r="3934">
          <cell r="B3934" t="str">
            <v>TRANSPORTE</v>
          </cell>
        </row>
        <row r="3936">
          <cell r="A3936">
            <v>0</v>
          </cell>
          <cell r="B3936">
            <v>0</v>
          </cell>
          <cell r="C3936">
            <v>0</v>
          </cell>
        </row>
        <row r="3937">
          <cell r="A3937">
            <v>0</v>
          </cell>
          <cell r="B3937">
            <v>0</v>
          </cell>
          <cell r="C3937">
            <v>0</v>
          </cell>
        </row>
        <row r="3938">
          <cell r="A3938">
            <v>0</v>
          </cell>
          <cell r="B3938">
            <v>0</v>
          </cell>
          <cell r="C3938">
            <v>0</v>
          </cell>
        </row>
        <row r="3944">
          <cell r="A3944" t="str">
            <v>CODIGO</v>
          </cell>
          <cell r="B3944" t="str">
            <v>ITEM</v>
          </cell>
          <cell r="C3944" t="str">
            <v>UNIDAD</v>
          </cell>
        </row>
        <row r="3945">
          <cell r="D3945">
            <v>0</v>
          </cell>
        </row>
        <row r="3946">
          <cell r="B3946" t="str">
            <v>CODIGO</v>
          </cell>
        </row>
        <row r="3947">
          <cell r="A3947" t="str">
            <v>CODIGO</v>
          </cell>
          <cell r="B3947" t="str">
            <v>RECURSOS</v>
          </cell>
          <cell r="C3947" t="str">
            <v>UNIDAD</v>
          </cell>
          <cell r="D3947" t="str">
            <v>CANT.</v>
          </cell>
        </row>
        <row r="3948">
          <cell r="B3948" t="str">
            <v>MATERIALES</v>
          </cell>
        </row>
        <row r="3949">
          <cell r="B3949">
            <v>0</v>
          </cell>
          <cell r="C3949">
            <v>0</v>
          </cell>
        </row>
        <row r="3950">
          <cell r="B3950">
            <v>0</v>
          </cell>
          <cell r="C3950">
            <v>0</v>
          </cell>
        </row>
        <row r="3951">
          <cell r="B3951">
            <v>0</v>
          </cell>
          <cell r="C3951">
            <v>0</v>
          </cell>
        </row>
        <row r="3952">
          <cell r="B3952">
            <v>0</v>
          </cell>
          <cell r="C3952">
            <v>0</v>
          </cell>
        </row>
        <row r="3954">
          <cell r="B3954" t="str">
            <v>EQUIPO</v>
          </cell>
        </row>
        <row r="3955">
          <cell r="B3955" t="str">
            <v>HTA MENOR (5% de M. de O.)</v>
          </cell>
        </row>
        <row r="3956">
          <cell r="A3956">
            <v>0</v>
          </cell>
          <cell r="B3956">
            <v>0</v>
          </cell>
          <cell r="C3956">
            <v>0</v>
          </cell>
        </row>
        <row r="3957">
          <cell r="A3957">
            <v>0</v>
          </cell>
          <cell r="B3957">
            <v>0</v>
          </cell>
          <cell r="C3957">
            <v>0</v>
          </cell>
        </row>
        <row r="3958">
          <cell r="A3958">
            <v>0</v>
          </cell>
          <cell r="B3958">
            <v>0</v>
          </cell>
          <cell r="C3958">
            <v>0</v>
          </cell>
        </row>
        <row r="3960">
          <cell r="B3960" t="str">
            <v>MANO DE OBRA</v>
          </cell>
        </row>
        <row r="3961">
          <cell r="B3961">
            <v>0</v>
          </cell>
          <cell r="C3961">
            <v>0</v>
          </cell>
        </row>
        <row r="3962">
          <cell r="A3962">
            <v>0</v>
          </cell>
          <cell r="B3962">
            <v>0</v>
          </cell>
          <cell r="C3962">
            <v>0</v>
          </cell>
        </row>
        <row r="3963">
          <cell r="A3963">
            <v>0</v>
          </cell>
          <cell r="B3963">
            <v>0</v>
          </cell>
          <cell r="C3963">
            <v>0</v>
          </cell>
        </row>
        <row r="3964">
          <cell r="A3964">
            <v>0</v>
          </cell>
          <cell r="B3964">
            <v>0</v>
          </cell>
          <cell r="C3964">
            <v>0</v>
          </cell>
        </row>
        <row r="3966">
          <cell r="B3966" t="str">
            <v>TRANSPORTE</v>
          </cell>
        </row>
        <row r="3968">
          <cell r="A3968">
            <v>0</v>
          </cell>
          <cell r="B3968">
            <v>0</v>
          </cell>
          <cell r="C3968">
            <v>0</v>
          </cell>
        </row>
        <row r="3969">
          <cell r="A3969">
            <v>0</v>
          </cell>
          <cell r="B3969">
            <v>0</v>
          </cell>
          <cell r="C3969">
            <v>0</v>
          </cell>
        </row>
        <row r="3970">
          <cell r="A3970">
            <v>0</v>
          </cell>
          <cell r="B3970">
            <v>0</v>
          </cell>
          <cell r="C397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CODIGO</v>
          </cell>
        </row>
      </sheetData>
      <sheetData sheetId="17"/>
      <sheetData sheetId="18">
        <row r="1">
          <cell r="A1" t="str">
            <v>CODIGO</v>
          </cell>
        </row>
      </sheetData>
      <sheetData sheetId="19"/>
      <sheetData sheetId="20">
        <row r="1">
          <cell r="A1" t="str">
            <v>CODIGO</v>
          </cell>
        </row>
      </sheetData>
      <sheetData sheetId="21"/>
      <sheetData sheetId="22" refreshError="1"/>
      <sheetData sheetId="23" refreshError="1"/>
      <sheetData sheetId="24">
        <row r="1">
          <cell r="A1" t="str">
            <v>CODIGO</v>
          </cell>
        </row>
      </sheetData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gdalena PIR 2008"/>
      <sheetName val="Magdalena PIR 2009"/>
      <sheetName val="Información para Prorrogas"/>
      <sheetName val="Inf. Comisión Feb.10"/>
      <sheetName val="Inf. Consejo Comunal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01"/>
      <sheetName val="RESUMEN CONFIS"/>
      <sheetName val="Grafica"/>
      <sheetName val="Hoja3"/>
      <sheetName val="Hoja1"/>
    </sheetNames>
    <sheetDataSet>
      <sheetData sheetId="0" refreshError="1"/>
      <sheetData sheetId="1" refreshError="1"/>
      <sheetData sheetId="2" refreshError="1"/>
      <sheetData sheetId="3" refreshError="1">
        <row r="4">
          <cell r="B4" t="str">
            <v>01</v>
          </cell>
          <cell r="C4" t="str">
            <v>Superintendencias Mares / Rio</v>
          </cell>
          <cell r="D4" t="str">
            <v>01*</v>
          </cell>
          <cell r="E4" t="str">
            <v>01*</v>
          </cell>
          <cell r="F4">
            <v>0</v>
          </cell>
        </row>
        <row r="5">
          <cell r="B5" t="str">
            <v>06</v>
          </cell>
          <cell r="C5" t="str">
            <v>Superintendencia Catatumbo</v>
          </cell>
          <cell r="D5" t="str">
            <v>06*</v>
          </cell>
          <cell r="E5" t="str">
            <v>06*</v>
          </cell>
          <cell r="F5">
            <v>0</v>
          </cell>
        </row>
        <row r="6">
          <cell r="B6" t="str">
            <v>07</v>
          </cell>
          <cell r="C6" t="str">
            <v>Operaciones Asociadas</v>
          </cell>
          <cell r="D6" t="str">
            <v>07*</v>
          </cell>
          <cell r="E6" t="str">
            <v>07*</v>
          </cell>
          <cell r="F6">
            <v>0</v>
          </cell>
        </row>
        <row r="7">
          <cell r="B7" t="str">
            <v>08</v>
          </cell>
          <cell r="C7" t="str">
            <v>Gerencia Sur</v>
          </cell>
          <cell r="D7" t="str">
            <v>08*</v>
          </cell>
          <cell r="E7" t="str">
            <v>08*</v>
          </cell>
          <cell r="F7">
            <v>0</v>
          </cell>
        </row>
        <row r="8">
          <cell r="B8" t="str">
            <v>10</v>
          </cell>
          <cell r="C8" t="str">
            <v>Gerencia Llanos</v>
          </cell>
          <cell r="D8" t="str">
            <v>10*</v>
          </cell>
          <cell r="E8" t="str">
            <v>10*</v>
          </cell>
          <cell r="F8">
            <v>0</v>
          </cell>
        </row>
        <row r="9">
          <cell r="B9" t="str">
            <v>12</v>
          </cell>
          <cell r="C9" t="str">
            <v>Superintendencia Provincia</v>
          </cell>
          <cell r="D9" t="str">
            <v>12*</v>
          </cell>
          <cell r="E9" t="str">
            <v>12*</v>
          </cell>
          <cell r="F9">
            <v>0</v>
          </cell>
        </row>
        <row r="10">
          <cell r="B10" t="str">
            <v>14</v>
          </cell>
          <cell r="C10" t="str">
            <v>Gerencia Alto Magdalena</v>
          </cell>
          <cell r="D10" t="str">
            <v>14*</v>
          </cell>
          <cell r="E10" t="str">
            <v>14*</v>
          </cell>
          <cell r="F10">
            <v>0</v>
          </cell>
        </row>
        <row r="11">
          <cell r="B11" t="str">
            <v>15</v>
          </cell>
          <cell r="C11" t="str">
            <v>Operación Riesgo Compartido</v>
          </cell>
          <cell r="D11" t="str">
            <v>15*</v>
          </cell>
          <cell r="E11" t="str">
            <v>15*</v>
          </cell>
          <cell r="F11">
            <v>0</v>
          </cell>
        </row>
        <row r="12">
          <cell r="B12" t="str">
            <v>16</v>
          </cell>
          <cell r="C12" t="str">
            <v>Administración Exploración y Producción</v>
          </cell>
          <cell r="D12" t="str">
            <v>16*</v>
          </cell>
          <cell r="E12" t="str">
            <v>16*</v>
          </cell>
          <cell r="F12">
            <v>0</v>
          </cell>
        </row>
        <row r="13">
          <cell r="B13" t="str">
            <v>17</v>
          </cell>
          <cell r="C13" t="str">
            <v>Gerencia Cusiana</v>
          </cell>
          <cell r="D13" t="str">
            <v>17*</v>
          </cell>
          <cell r="E13" t="str">
            <v>17*</v>
          </cell>
          <cell r="F13">
            <v>0</v>
          </cell>
        </row>
        <row r="14">
          <cell r="B14" t="str">
            <v>21</v>
          </cell>
          <cell r="C14" t="str">
            <v>Gerencia Centro Oriente</v>
          </cell>
          <cell r="D14" t="str">
            <v>&lt;07*</v>
          </cell>
          <cell r="E14" t="str">
            <v>12*</v>
          </cell>
          <cell r="F14">
            <v>0</v>
          </cell>
        </row>
        <row r="15">
          <cell r="B15" t="str">
            <v>22</v>
          </cell>
          <cell r="C15" t="str">
            <v>Adjunta Asociados Corporativo</v>
          </cell>
          <cell r="D15" t="str">
            <v>16-22*</v>
          </cell>
          <cell r="E15" t="str">
            <v>16-22*</v>
          </cell>
          <cell r="F15">
            <v>0</v>
          </cell>
        </row>
        <row r="16">
          <cell r="B16" t="str">
            <v>23</v>
          </cell>
          <cell r="C16" t="str">
            <v>Adjunta Producción Corportivo</v>
          </cell>
          <cell r="D16" t="str">
            <v>16-23*</v>
          </cell>
          <cell r="E16" t="str">
            <v>16-23*</v>
          </cell>
          <cell r="F16">
            <v>0</v>
          </cell>
        </row>
        <row r="17">
          <cell r="B17" t="str">
            <v>51</v>
          </cell>
          <cell r="C17" t="str">
            <v>Unidad de Planeación Sola</v>
          </cell>
          <cell r="D17" t="str">
            <v>=16-20200</v>
          </cell>
          <cell r="E17" t="str">
            <v>=16-20200</v>
          </cell>
        </row>
        <row r="18">
          <cell r="B18" t="str">
            <v>52</v>
          </cell>
          <cell r="C18" t="str">
            <v>Unidad de Planeación R259</v>
          </cell>
          <cell r="D18" t="str">
            <v>=16-20200-R259</v>
          </cell>
          <cell r="E18" t="str">
            <v>=16-20200-R259</v>
          </cell>
        </row>
        <row r="19">
          <cell r="B19" t="str">
            <v>53</v>
          </cell>
          <cell r="C19" t="str">
            <v>Unidad de Planeación X-R 888</v>
          </cell>
          <cell r="D19" t="str">
            <v>=16-20200-?888</v>
          </cell>
          <cell r="E19" t="str">
            <v>=16-20200-?888</v>
          </cell>
        </row>
        <row r="20">
          <cell r="B20" t="str">
            <v>54</v>
          </cell>
          <cell r="C20" t="str">
            <v>Gerencia de Servicios</v>
          </cell>
          <cell r="D20" t="str">
            <v>=16-20100*</v>
          </cell>
          <cell r="E20" t="str">
            <v>=16-20100*</v>
          </cell>
        </row>
        <row r="21">
          <cell r="B21" t="str">
            <v>55</v>
          </cell>
          <cell r="C21" t="str">
            <v>Gerencia de Perforación</v>
          </cell>
          <cell r="D21" t="str">
            <v>16-20400*</v>
          </cell>
          <cell r="E21" t="str">
            <v>16-20400*</v>
          </cell>
        </row>
        <row r="22">
          <cell r="B22" t="str">
            <v>56</v>
          </cell>
          <cell r="C22" t="str">
            <v>Gerencia de Yacimientos</v>
          </cell>
          <cell r="D22" t="str">
            <v>16-20300*</v>
          </cell>
          <cell r="E22" t="str">
            <v>16-20300*</v>
          </cell>
        </row>
        <row r="23">
          <cell r="B23" t="str">
            <v>88</v>
          </cell>
          <cell r="C23" t="str">
            <v>Gerencia de Servicios</v>
          </cell>
          <cell r="D23" t="str">
            <v>16-20100*</v>
          </cell>
          <cell r="E23" t="str">
            <v>16-20100*</v>
          </cell>
          <cell r="F23">
            <v>0</v>
          </cell>
        </row>
        <row r="24">
          <cell r="B24" t="str">
            <v>90</v>
          </cell>
          <cell r="C24" t="str">
            <v>Corporativo VEP</v>
          </cell>
          <cell r="D24" t="str">
            <v>16-20*</v>
          </cell>
          <cell r="E24" t="str">
            <v>16-20*</v>
          </cell>
          <cell r="F24">
            <v>0</v>
          </cell>
        </row>
        <row r="25">
          <cell r="B25" t="str">
            <v>91</v>
          </cell>
          <cell r="C25" t="str">
            <v>Adjunta de Exploración</v>
          </cell>
          <cell r="D25" t="str">
            <v>16-21*</v>
          </cell>
          <cell r="E25" t="str">
            <v>16-21*</v>
          </cell>
          <cell r="F25">
            <v>0</v>
          </cell>
        </row>
        <row r="26">
          <cell r="B26" t="str">
            <v>92</v>
          </cell>
          <cell r="C26" t="str">
            <v>Adjunta de Asociados</v>
          </cell>
          <cell r="D26" t="str">
            <v>?7*</v>
          </cell>
          <cell r="E26" t="str">
            <v>16-22*</v>
          </cell>
          <cell r="F26">
            <v>0</v>
          </cell>
        </row>
        <row r="27">
          <cell r="B27" t="str">
            <v>93</v>
          </cell>
          <cell r="C27" t="str">
            <v>Adjunta de Producción</v>
          </cell>
          <cell r="D27" t="str">
            <v>&lt;15*</v>
          </cell>
          <cell r="E27" t="str">
            <v>16-23*</v>
          </cell>
          <cell r="F27" t="str">
            <v>&lt;&gt;07*</v>
          </cell>
        </row>
        <row r="28">
          <cell r="B28" t="str">
            <v>99</v>
          </cell>
          <cell r="C28" t="str">
            <v>Consolidado Vicepresidencia</v>
          </cell>
          <cell r="D28">
            <v>0</v>
          </cell>
          <cell r="E28">
            <v>0</v>
          </cell>
          <cell r="F28">
            <v>0</v>
          </cell>
        </row>
      </sheetData>
      <sheetData sheetId="4" refreshError="1"/>
    </sheetDataSet>
  </externalBook>
</externalLink>
</file>

<file path=xl/externalLinks/externalLink1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.P.U"/>
    </sheetNames>
    <sheetDataSet>
      <sheetData sheetId="0" refreshError="1"/>
    </sheetDataSet>
  </externalBook>
</externalLink>
</file>

<file path=xl/externalLinks/externalLink1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.P.U"/>
    </sheetNames>
    <sheetDataSet>
      <sheetData sheetId="0" refreshError="1"/>
    </sheetDataSet>
  </externalBook>
</externalLink>
</file>

<file path=xl/externalLinks/externalLink1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RIFAS"/>
      <sheetName val="UNITARIOS GENERALES"/>
    </sheetNames>
    <sheetDataSet>
      <sheetData sheetId="0">
        <row r="2">
          <cell r="A2" t="str">
            <v>CODIGO</v>
          </cell>
          <cell r="B2" t="str">
            <v>EQUIPOS</v>
          </cell>
          <cell r="C2" t="str">
            <v>TIPO</v>
          </cell>
          <cell r="D2" t="str">
            <v>TARIFA/HORA</v>
          </cell>
          <cell r="E2" t="str">
            <v>RENDIMIENTO</v>
          </cell>
        </row>
        <row r="3">
          <cell r="A3">
            <v>1</v>
          </cell>
          <cell r="B3" t="str">
            <v>RETROCARGADOR</v>
          </cell>
          <cell r="C3" t="str">
            <v>JD-510</v>
          </cell>
          <cell r="D3">
            <v>35000</v>
          </cell>
        </row>
        <row r="4">
          <cell r="A4">
            <v>2</v>
          </cell>
          <cell r="B4" t="str">
            <v>MOTONIVELADORA</v>
          </cell>
          <cell r="C4" t="str">
            <v xml:space="preserve">CAT </v>
          </cell>
          <cell r="D4">
            <v>45000</v>
          </cell>
        </row>
        <row r="5">
          <cell r="A5">
            <v>3</v>
          </cell>
          <cell r="B5" t="str">
            <v>VIBROCOMPACTADOR</v>
          </cell>
          <cell r="C5" t="str">
            <v xml:space="preserve">CAT </v>
          </cell>
          <cell r="D5">
            <v>45000</v>
          </cell>
        </row>
        <row r="6">
          <cell r="A6">
            <v>4</v>
          </cell>
          <cell r="B6" t="str">
            <v>RETROEXCAVADORA</v>
          </cell>
          <cell r="C6" t="str">
            <v xml:space="preserve">CAT </v>
          </cell>
          <cell r="D6">
            <v>60000</v>
          </cell>
        </row>
        <row r="7">
          <cell r="A7">
            <v>5</v>
          </cell>
          <cell r="B7" t="str">
            <v>BULLDOZER</v>
          </cell>
          <cell r="C7" t="str">
            <v>D6D</v>
          </cell>
          <cell r="D7">
            <v>45000</v>
          </cell>
        </row>
        <row r="8">
          <cell r="A8">
            <v>6</v>
          </cell>
          <cell r="B8" t="str">
            <v>VOLQUETA</v>
          </cell>
          <cell r="C8" t="str">
            <v>5m3</v>
          </cell>
          <cell r="D8">
            <v>22500</v>
          </cell>
        </row>
        <row r="9">
          <cell r="A9">
            <v>7</v>
          </cell>
          <cell r="B9" t="str">
            <v>MOTOBOMBA</v>
          </cell>
          <cell r="D9">
            <v>4000</v>
          </cell>
        </row>
        <row r="10">
          <cell r="A10">
            <v>8</v>
          </cell>
          <cell r="B10" t="str">
            <v>HERRAMIENTA 1O% M.O</v>
          </cell>
        </row>
        <row r="11">
          <cell r="A11">
            <v>9</v>
          </cell>
          <cell r="B11" t="str">
            <v xml:space="preserve">CARROTANQUE </v>
          </cell>
          <cell r="C11" t="str">
            <v>2500 GL</v>
          </cell>
          <cell r="D11">
            <v>22500</v>
          </cell>
        </row>
        <row r="12">
          <cell r="A12">
            <v>10</v>
          </cell>
          <cell r="B12" t="str">
            <v>FINISHER</v>
          </cell>
          <cell r="C12" t="str">
            <v xml:space="preserve">CAT </v>
          </cell>
          <cell r="D12">
            <v>80000</v>
          </cell>
        </row>
        <row r="13">
          <cell r="A13">
            <v>11</v>
          </cell>
          <cell r="B13" t="str">
            <v>TRITURADORA</v>
          </cell>
          <cell r="C13" t="str">
            <v xml:space="preserve">CAT </v>
          </cell>
          <cell r="D13">
            <v>100000</v>
          </cell>
        </row>
        <row r="14">
          <cell r="A14">
            <v>12</v>
          </cell>
          <cell r="B14" t="str">
            <v>CARGADOR</v>
          </cell>
          <cell r="C14" t="str">
            <v xml:space="preserve">CAT </v>
          </cell>
          <cell r="D14">
            <v>45000</v>
          </cell>
        </row>
        <row r="15">
          <cell r="A15">
            <v>13</v>
          </cell>
          <cell r="B15" t="str">
            <v>COMPACTADOR</v>
          </cell>
          <cell r="C15" t="str">
            <v xml:space="preserve">CAT </v>
          </cell>
          <cell r="D15">
            <v>45000</v>
          </cell>
        </row>
        <row r="16">
          <cell r="A16">
            <v>14</v>
          </cell>
          <cell r="B16" t="str">
            <v>IRRIGADOR</v>
          </cell>
          <cell r="C16" t="str">
            <v>600M2/h</v>
          </cell>
          <cell r="D16">
            <v>45000</v>
          </cell>
        </row>
        <row r="17">
          <cell r="A17">
            <v>15</v>
          </cell>
          <cell r="B17" t="str">
            <v>RANA</v>
          </cell>
          <cell r="C17" t="str">
            <v>5 HP</v>
          </cell>
          <cell r="D17">
            <v>5375</v>
          </cell>
        </row>
        <row r="18">
          <cell r="A18">
            <v>16</v>
          </cell>
          <cell r="B18" t="str">
            <v xml:space="preserve">MEZCLADORA </v>
          </cell>
          <cell r="C18" t="str">
            <v>1.5 Bultos</v>
          </cell>
          <cell r="D18">
            <v>6125</v>
          </cell>
        </row>
        <row r="19">
          <cell r="A19">
            <v>17</v>
          </cell>
          <cell r="B19" t="str">
            <v>MAQUINA DEMARCADORA</v>
          </cell>
          <cell r="C19" t="str">
            <v>CHORRO</v>
          </cell>
          <cell r="D19">
            <v>40000</v>
          </cell>
        </row>
        <row r="21">
          <cell r="A21" t="str">
            <v>CODIGO</v>
          </cell>
          <cell r="B21" t="str">
            <v>MATERIALES</v>
          </cell>
          <cell r="C21" t="str">
            <v>UNIDAD</v>
          </cell>
          <cell r="D21" t="str">
            <v>TARIFA</v>
          </cell>
        </row>
        <row r="22">
          <cell r="A22">
            <v>18</v>
          </cell>
          <cell r="B22" t="str">
            <v>LAMINA GALVANIZADA</v>
          </cell>
          <cell r="C22" t="str">
            <v>M2</v>
          </cell>
          <cell r="D22">
            <v>30000</v>
          </cell>
        </row>
        <row r="23">
          <cell r="A23">
            <v>19</v>
          </cell>
          <cell r="B23" t="str">
            <v>SOPORTES</v>
          </cell>
          <cell r="C23" t="str">
            <v>UNI.</v>
          </cell>
          <cell r="D23">
            <v>120000</v>
          </cell>
        </row>
        <row r="24">
          <cell r="A24">
            <v>20</v>
          </cell>
          <cell r="B24" t="str">
            <v>PINTURA</v>
          </cell>
          <cell r="C24" t="str">
            <v>GALON</v>
          </cell>
          <cell r="D24">
            <v>25000</v>
          </cell>
        </row>
        <row r="25">
          <cell r="A25">
            <v>21</v>
          </cell>
          <cell r="B25" t="str">
            <v>ARTE</v>
          </cell>
          <cell r="C25" t="str">
            <v>GLOBAL</v>
          </cell>
          <cell r="D25">
            <v>350000</v>
          </cell>
        </row>
        <row r="26">
          <cell r="A26">
            <v>22</v>
          </cell>
          <cell r="B26" t="str">
            <v>INSTALACION</v>
          </cell>
          <cell r="C26" t="str">
            <v>GLOBAL</v>
          </cell>
          <cell r="D26">
            <v>250000</v>
          </cell>
        </row>
        <row r="27">
          <cell r="A27">
            <v>23</v>
          </cell>
          <cell r="B27" t="str">
            <v>FABRICACION</v>
          </cell>
          <cell r="C27" t="str">
            <v>GLOBAL</v>
          </cell>
          <cell r="D27">
            <v>250000</v>
          </cell>
        </row>
        <row r="28">
          <cell r="A28">
            <v>24</v>
          </cell>
          <cell r="B28" t="str">
            <v>EQUIPO DE TOPOGRAFIA</v>
          </cell>
          <cell r="C28" t="str">
            <v>KEM</v>
          </cell>
          <cell r="D28">
            <v>7500</v>
          </cell>
        </row>
        <row r="29">
          <cell r="A29">
            <v>25</v>
          </cell>
          <cell r="B29" t="str">
            <v xml:space="preserve">ESTACAS </v>
          </cell>
          <cell r="C29" t="str">
            <v>GLOBAL</v>
          </cell>
          <cell r="D29">
            <v>20000</v>
          </cell>
        </row>
        <row r="30">
          <cell r="A30">
            <v>26</v>
          </cell>
          <cell r="B30" t="str">
            <v>CARTERAS</v>
          </cell>
          <cell r="C30" t="str">
            <v>GLOBAL</v>
          </cell>
          <cell r="D30">
            <v>30000</v>
          </cell>
        </row>
        <row r="31">
          <cell r="A31">
            <v>27</v>
          </cell>
          <cell r="B31" t="str">
            <v>PAPELERIA</v>
          </cell>
          <cell r="C31" t="str">
            <v>GLOBAL</v>
          </cell>
          <cell r="D31">
            <v>10000</v>
          </cell>
        </row>
        <row r="32">
          <cell r="A32">
            <v>28</v>
          </cell>
          <cell r="B32" t="str">
            <v>1 TOPOGRAFO</v>
          </cell>
          <cell r="C32">
            <v>35000</v>
          </cell>
          <cell r="D32">
            <v>92</v>
          </cell>
        </row>
        <row r="33">
          <cell r="A33">
            <v>29</v>
          </cell>
          <cell r="B33" t="str">
            <v>CADENERO</v>
          </cell>
          <cell r="C33">
            <v>15000</v>
          </cell>
          <cell r="D33">
            <v>92</v>
          </cell>
        </row>
        <row r="34">
          <cell r="A34">
            <v>30</v>
          </cell>
          <cell r="B34" t="str">
            <v>PORTAMIRA</v>
          </cell>
          <cell r="C34">
            <v>10000</v>
          </cell>
          <cell r="D34">
            <v>92</v>
          </cell>
        </row>
        <row r="35">
          <cell r="A35">
            <v>31</v>
          </cell>
          <cell r="B35" t="str">
            <v>1 AYUDANTE</v>
          </cell>
          <cell r="C35">
            <v>10000</v>
          </cell>
          <cell r="D35">
            <v>92</v>
          </cell>
        </row>
        <row r="36">
          <cell r="A36">
            <v>32</v>
          </cell>
          <cell r="B36" t="str">
            <v>HOYADORA</v>
          </cell>
          <cell r="C36" t="str">
            <v>GLOBAL</v>
          </cell>
          <cell r="D36">
            <v>10000</v>
          </cell>
        </row>
        <row r="37">
          <cell r="A37">
            <v>33</v>
          </cell>
          <cell r="B37" t="str">
            <v>POSTES EN CONCRETO 1.80 M.</v>
          </cell>
          <cell r="C37" t="str">
            <v>UNI.</v>
          </cell>
          <cell r="D37">
            <v>12000</v>
          </cell>
        </row>
        <row r="38">
          <cell r="A38">
            <v>34</v>
          </cell>
          <cell r="B38" t="str">
            <v>ALAMBRE</v>
          </cell>
          <cell r="C38" t="str">
            <v>ML</v>
          </cell>
          <cell r="D38">
            <v>100</v>
          </cell>
        </row>
        <row r="39">
          <cell r="A39">
            <v>35</v>
          </cell>
          <cell r="B39" t="str">
            <v>AMARRE</v>
          </cell>
          <cell r="C39" t="str">
            <v>GLOBAL</v>
          </cell>
          <cell r="D39">
            <v>20</v>
          </cell>
        </row>
        <row r="40">
          <cell r="A40">
            <v>36</v>
          </cell>
          <cell r="B40" t="str">
            <v>4 AYUDANTES</v>
          </cell>
          <cell r="C40">
            <v>40000</v>
          </cell>
          <cell r="D40">
            <v>92</v>
          </cell>
        </row>
        <row r="41">
          <cell r="A41">
            <v>37</v>
          </cell>
          <cell r="B41" t="str">
            <v>DERECHO DE EXPLOTACION</v>
          </cell>
          <cell r="C41" t="str">
            <v>M3</v>
          </cell>
          <cell r="D41">
            <v>3000</v>
          </cell>
        </row>
        <row r="42">
          <cell r="A42">
            <v>38</v>
          </cell>
          <cell r="B42" t="str">
            <v>MATERIAL DE TER</v>
          </cell>
          <cell r="C42">
            <v>1.25</v>
          </cell>
          <cell r="D42">
            <v>515</v>
          </cell>
        </row>
        <row r="43">
          <cell r="A43">
            <v>39</v>
          </cell>
          <cell r="B43" t="str">
            <v>MATERIAL DE ALUVION</v>
          </cell>
          <cell r="C43" t="str">
            <v>M3</v>
          </cell>
          <cell r="D43">
            <v>7000</v>
          </cell>
        </row>
        <row r="44">
          <cell r="A44">
            <v>40</v>
          </cell>
          <cell r="B44" t="str">
            <v>Desp. POR COMPACTACION25%</v>
          </cell>
          <cell r="D44">
            <v>1750</v>
          </cell>
        </row>
        <row r="45">
          <cell r="A45">
            <v>41</v>
          </cell>
          <cell r="B45" t="str">
            <v>CLASIFICACION DE MATERIAL</v>
          </cell>
          <cell r="C45" t="str">
            <v>M3</v>
          </cell>
          <cell r="D45">
            <v>6000</v>
          </cell>
        </row>
        <row r="46">
          <cell r="A46">
            <v>42</v>
          </cell>
          <cell r="B46" t="str">
            <v>DESPERDICIO 10%</v>
          </cell>
          <cell r="D46">
            <v>2700</v>
          </cell>
        </row>
        <row r="47">
          <cell r="A47">
            <v>43</v>
          </cell>
          <cell r="B47" t="str">
            <v>3 AYUDANTES</v>
          </cell>
          <cell r="C47">
            <v>30000</v>
          </cell>
          <cell r="D47">
            <v>92</v>
          </cell>
        </row>
        <row r="48">
          <cell r="A48">
            <v>44</v>
          </cell>
          <cell r="B48" t="str">
            <v>1 JEFE DE PLANTA</v>
          </cell>
          <cell r="C48">
            <v>25000</v>
          </cell>
          <cell r="D48">
            <v>92</v>
          </cell>
        </row>
        <row r="49">
          <cell r="A49">
            <v>45</v>
          </cell>
          <cell r="B49" t="str">
            <v>1 AUXILIAR</v>
          </cell>
          <cell r="C49">
            <v>20000</v>
          </cell>
          <cell r="D49">
            <v>92</v>
          </cell>
        </row>
        <row r="50">
          <cell r="A50">
            <v>46</v>
          </cell>
          <cell r="B50" t="str">
            <v>TRITURADO</v>
          </cell>
          <cell r="C50" t="str">
            <v>M3</v>
          </cell>
          <cell r="D50">
            <v>26998</v>
          </cell>
        </row>
        <row r="51">
          <cell r="A51">
            <v>47</v>
          </cell>
          <cell r="B51" t="str">
            <v>PLANTA DE ASFALTO</v>
          </cell>
          <cell r="C51" t="str">
            <v>CAT</v>
          </cell>
          <cell r="D51">
            <v>180000</v>
          </cell>
        </row>
        <row r="52">
          <cell r="A52">
            <v>48</v>
          </cell>
          <cell r="B52" t="str">
            <v>MATERIAL BASE</v>
          </cell>
          <cell r="C52" t="str">
            <v>M3</v>
          </cell>
          <cell r="D52">
            <v>26998</v>
          </cell>
        </row>
      </sheetData>
      <sheetData sheetId="1" refreshError="1"/>
    </sheetDataSet>
  </externalBook>
</externalLink>
</file>

<file path=xl/externalLinks/externalLink1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RIFAS"/>
      <sheetName val="UNITARIOS GENERALES"/>
    </sheetNames>
    <sheetDataSet>
      <sheetData sheetId="0">
        <row r="2">
          <cell r="A2" t="str">
            <v>CODIGO</v>
          </cell>
          <cell r="B2" t="str">
            <v>EQUIPOS</v>
          </cell>
          <cell r="C2" t="str">
            <v>TIPO</v>
          </cell>
          <cell r="D2" t="str">
            <v>TARIFA/HORA</v>
          </cell>
          <cell r="E2" t="str">
            <v>RENDIMIENTO</v>
          </cell>
        </row>
        <row r="3">
          <cell r="A3">
            <v>1</v>
          </cell>
          <cell r="B3" t="str">
            <v>RETROCARGADOR</v>
          </cell>
          <cell r="C3" t="str">
            <v>JD-510</v>
          </cell>
          <cell r="D3">
            <v>35000</v>
          </cell>
        </row>
        <row r="4">
          <cell r="A4">
            <v>2</v>
          </cell>
          <cell r="B4" t="str">
            <v>MOTONIVELADORA</v>
          </cell>
          <cell r="C4" t="str">
            <v xml:space="preserve">CAT </v>
          </cell>
          <cell r="D4">
            <v>45000</v>
          </cell>
        </row>
        <row r="5">
          <cell r="A5">
            <v>3</v>
          </cell>
          <cell r="B5" t="str">
            <v>VIBROCOMPACTADOR</v>
          </cell>
          <cell r="C5" t="str">
            <v xml:space="preserve">CAT </v>
          </cell>
          <cell r="D5">
            <v>45000</v>
          </cell>
        </row>
        <row r="6">
          <cell r="A6">
            <v>4</v>
          </cell>
          <cell r="B6" t="str">
            <v>RETROEXCAVADORA</v>
          </cell>
          <cell r="C6" t="str">
            <v xml:space="preserve">CAT </v>
          </cell>
          <cell r="D6">
            <v>60000</v>
          </cell>
        </row>
        <row r="7">
          <cell r="A7">
            <v>5</v>
          </cell>
          <cell r="B7" t="str">
            <v>BULLDOZER</v>
          </cell>
          <cell r="C7" t="str">
            <v>D6D</v>
          </cell>
          <cell r="D7">
            <v>45000</v>
          </cell>
        </row>
        <row r="8">
          <cell r="A8">
            <v>6</v>
          </cell>
          <cell r="B8" t="str">
            <v>VOLQUETA</v>
          </cell>
          <cell r="C8" t="str">
            <v>5m3</v>
          </cell>
          <cell r="D8">
            <v>22500</v>
          </cell>
        </row>
        <row r="9">
          <cell r="A9">
            <v>7</v>
          </cell>
          <cell r="B9" t="str">
            <v>MOTOBOMBA</v>
          </cell>
          <cell r="D9">
            <v>4000</v>
          </cell>
        </row>
        <row r="10">
          <cell r="A10">
            <v>8</v>
          </cell>
          <cell r="B10" t="str">
            <v>HERRAMIENTA 1O% M.O</v>
          </cell>
        </row>
        <row r="11">
          <cell r="A11">
            <v>9</v>
          </cell>
          <cell r="B11" t="str">
            <v xml:space="preserve">CARROTANQUE </v>
          </cell>
          <cell r="C11" t="str">
            <v>2500 GL</v>
          </cell>
          <cell r="D11">
            <v>22500</v>
          </cell>
        </row>
        <row r="12">
          <cell r="A12">
            <v>10</v>
          </cell>
          <cell r="B12" t="str">
            <v>FINISHER</v>
          </cell>
          <cell r="C12" t="str">
            <v xml:space="preserve">CAT </v>
          </cell>
          <cell r="D12">
            <v>80000</v>
          </cell>
        </row>
        <row r="13">
          <cell r="A13">
            <v>11</v>
          </cell>
          <cell r="B13" t="str">
            <v>TRITURADORA</v>
          </cell>
          <cell r="C13" t="str">
            <v xml:space="preserve">CAT </v>
          </cell>
          <cell r="D13">
            <v>100000</v>
          </cell>
        </row>
        <row r="14">
          <cell r="A14">
            <v>12</v>
          </cell>
          <cell r="B14" t="str">
            <v>CARGADOR</v>
          </cell>
          <cell r="C14" t="str">
            <v xml:space="preserve">CAT </v>
          </cell>
          <cell r="D14">
            <v>45000</v>
          </cell>
        </row>
        <row r="15">
          <cell r="A15">
            <v>13</v>
          </cell>
          <cell r="B15" t="str">
            <v>COMPACTADOR</v>
          </cell>
          <cell r="C15" t="str">
            <v xml:space="preserve">CAT </v>
          </cell>
          <cell r="D15">
            <v>45000</v>
          </cell>
        </row>
        <row r="16">
          <cell r="A16">
            <v>14</v>
          </cell>
          <cell r="B16" t="str">
            <v>IRRIGADOR</v>
          </cell>
          <cell r="C16" t="str">
            <v>600M2/h</v>
          </cell>
          <cell r="D16">
            <v>45000</v>
          </cell>
        </row>
        <row r="17">
          <cell r="A17">
            <v>15</v>
          </cell>
          <cell r="B17" t="str">
            <v>RANA</v>
          </cell>
          <cell r="C17" t="str">
            <v>5 HP</v>
          </cell>
          <cell r="D17">
            <v>5375</v>
          </cell>
        </row>
        <row r="18">
          <cell r="A18">
            <v>16</v>
          </cell>
          <cell r="B18" t="str">
            <v xml:space="preserve">MEZCLADORA </v>
          </cell>
          <cell r="C18" t="str">
            <v>1.5 Bultos</v>
          </cell>
          <cell r="D18">
            <v>6125</v>
          </cell>
        </row>
        <row r="19">
          <cell r="A19">
            <v>17</v>
          </cell>
          <cell r="B19" t="str">
            <v>MAQUINA DEMARCADORA</v>
          </cell>
          <cell r="C19" t="str">
            <v>CHORRO</v>
          </cell>
          <cell r="D19">
            <v>40000</v>
          </cell>
        </row>
        <row r="21">
          <cell r="A21" t="str">
            <v>CODIGO</v>
          </cell>
          <cell r="B21" t="str">
            <v>MATERIALES</v>
          </cell>
          <cell r="C21" t="str">
            <v>UNIDAD</v>
          </cell>
          <cell r="D21" t="str">
            <v>TARIFA</v>
          </cell>
        </row>
        <row r="22">
          <cell r="A22">
            <v>18</v>
          </cell>
          <cell r="B22" t="str">
            <v>LAMINA GALVANIZADA</v>
          </cell>
          <cell r="C22" t="str">
            <v>M2</v>
          </cell>
          <cell r="D22">
            <v>30000</v>
          </cell>
        </row>
        <row r="23">
          <cell r="A23">
            <v>19</v>
          </cell>
          <cell r="B23" t="str">
            <v>SOPORTES</v>
          </cell>
          <cell r="C23" t="str">
            <v>UNI.</v>
          </cell>
          <cell r="D23">
            <v>120000</v>
          </cell>
        </row>
        <row r="24">
          <cell r="A24">
            <v>20</v>
          </cell>
          <cell r="B24" t="str">
            <v>PINTURA</v>
          </cell>
          <cell r="C24" t="str">
            <v>GALON</v>
          </cell>
          <cell r="D24">
            <v>25000</v>
          </cell>
        </row>
        <row r="25">
          <cell r="A25">
            <v>21</v>
          </cell>
          <cell r="B25" t="str">
            <v>ARTE</v>
          </cell>
          <cell r="C25" t="str">
            <v>GLOBAL</v>
          </cell>
          <cell r="D25">
            <v>350000</v>
          </cell>
        </row>
        <row r="26">
          <cell r="A26">
            <v>22</v>
          </cell>
          <cell r="B26" t="str">
            <v>INSTALACION</v>
          </cell>
          <cell r="C26" t="str">
            <v>GLOBAL</v>
          </cell>
          <cell r="D26">
            <v>250000</v>
          </cell>
        </row>
        <row r="27">
          <cell r="A27">
            <v>23</v>
          </cell>
          <cell r="B27" t="str">
            <v>FABRICACION</v>
          </cell>
          <cell r="C27" t="str">
            <v>GLOBAL</v>
          </cell>
          <cell r="D27">
            <v>250000</v>
          </cell>
        </row>
        <row r="28">
          <cell r="A28">
            <v>24</v>
          </cell>
          <cell r="B28" t="str">
            <v>EQUIPO DE TOPOGRAFIA</v>
          </cell>
          <cell r="C28" t="str">
            <v>KEM</v>
          </cell>
          <cell r="D28">
            <v>7500</v>
          </cell>
        </row>
        <row r="29">
          <cell r="A29">
            <v>25</v>
          </cell>
          <cell r="B29" t="str">
            <v xml:space="preserve">ESTACAS </v>
          </cell>
          <cell r="C29" t="str">
            <v>GLOBAL</v>
          </cell>
          <cell r="D29">
            <v>20000</v>
          </cell>
        </row>
        <row r="30">
          <cell r="A30">
            <v>26</v>
          </cell>
          <cell r="B30" t="str">
            <v>CARTERAS</v>
          </cell>
          <cell r="C30" t="str">
            <v>GLOBAL</v>
          </cell>
          <cell r="D30">
            <v>30000</v>
          </cell>
        </row>
        <row r="31">
          <cell r="A31">
            <v>27</v>
          </cell>
          <cell r="B31" t="str">
            <v>PAPELERIA</v>
          </cell>
          <cell r="C31" t="str">
            <v>GLOBAL</v>
          </cell>
          <cell r="D31">
            <v>10000</v>
          </cell>
        </row>
        <row r="32">
          <cell r="A32">
            <v>28</v>
          </cell>
          <cell r="B32" t="str">
            <v>1 TOPOGRAFO</v>
          </cell>
          <cell r="C32">
            <v>35000</v>
          </cell>
          <cell r="D32">
            <v>92</v>
          </cell>
        </row>
        <row r="33">
          <cell r="A33">
            <v>29</v>
          </cell>
          <cell r="B33" t="str">
            <v>CADENERO</v>
          </cell>
          <cell r="C33">
            <v>15000</v>
          </cell>
          <cell r="D33">
            <v>92</v>
          </cell>
        </row>
        <row r="34">
          <cell r="A34">
            <v>30</v>
          </cell>
          <cell r="B34" t="str">
            <v>PORTAMIRA</v>
          </cell>
          <cell r="C34">
            <v>10000</v>
          </cell>
          <cell r="D34">
            <v>92</v>
          </cell>
        </row>
        <row r="35">
          <cell r="A35">
            <v>31</v>
          </cell>
          <cell r="B35" t="str">
            <v>1 AYUDANTE</v>
          </cell>
          <cell r="C35">
            <v>10000</v>
          </cell>
          <cell r="D35">
            <v>92</v>
          </cell>
        </row>
        <row r="36">
          <cell r="A36">
            <v>32</v>
          </cell>
          <cell r="B36" t="str">
            <v>HOYADORA</v>
          </cell>
          <cell r="C36" t="str">
            <v>GLOBAL</v>
          </cell>
          <cell r="D36">
            <v>10000</v>
          </cell>
        </row>
        <row r="37">
          <cell r="A37">
            <v>33</v>
          </cell>
          <cell r="B37" t="str">
            <v>POSTES EN CONCRETO 1.80 M.</v>
          </cell>
          <cell r="C37" t="str">
            <v>UNI.</v>
          </cell>
          <cell r="D37">
            <v>12000</v>
          </cell>
        </row>
        <row r="38">
          <cell r="A38">
            <v>34</v>
          </cell>
          <cell r="B38" t="str">
            <v>ALAMBRE</v>
          </cell>
          <cell r="C38" t="str">
            <v>ML</v>
          </cell>
          <cell r="D38">
            <v>100</v>
          </cell>
        </row>
        <row r="39">
          <cell r="A39">
            <v>35</v>
          </cell>
          <cell r="B39" t="str">
            <v>AMARRE</v>
          </cell>
          <cell r="C39" t="str">
            <v>GLOBAL</v>
          </cell>
          <cell r="D39">
            <v>20</v>
          </cell>
        </row>
        <row r="40">
          <cell r="A40">
            <v>36</v>
          </cell>
          <cell r="B40" t="str">
            <v>4 AYUDANTES</v>
          </cell>
          <cell r="C40">
            <v>40000</v>
          </cell>
          <cell r="D40">
            <v>92</v>
          </cell>
        </row>
        <row r="41">
          <cell r="A41">
            <v>37</v>
          </cell>
          <cell r="B41" t="str">
            <v>DERECHO DE EXPLOTACION</v>
          </cell>
          <cell r="C41" t="str">
            <v>M3</v>
          </cell>
          <cell r="D41">
            <v>3000</v>
          </cell>
        </row>
        <row r="42">
          <cell r="A42">
            <v>38</v>
          </cell>
          <cell r="B42" t="str">
            <v>MATERIAL DE TER</v>
          </cell>
          <cell r="C42">
            <v>1.25</v>
          </cell>
          <cell r="D42">
            <v>515</v>
          </cell>
        </row>
        <row r="43">
          <cell r="A43">
            <v>39</v>
          </cell>
          <cell r="B43" t="str">
            <v>MATERIAL DE ALUVION</v>
          </cell>
          <cell r="C43" t="str">
            <v>M3</v>
          </cell>
          <cell r="D43">
            <v>7000</v>
          </cell>
        </row>
        <row r="44">
          <cell r="A44">
            <v>40</v>
          </cell>
          <cell r="B44" t="str">
            <v>Desp. POR COMPACTACION25%</v>
          </cell>
          <cell r="D44">
            <v>1750</v>
          </cell>
        </row>
        <row r="45">
          <cell r="A45">
            <v>41</v>
          </cell>
          <cell r="B45" t="str">
            <v>CLASIFICACION DE MATERIAL</v>
          </cell>
          <cell r="C45" t="str">
            <v>M3</v>
          </cell>
          <cell r="D45">
            <v>6000</v>
          </cell>
        </row>
        <row r="46">
          <cell r="A46">
            <v>42</v>
          </cell>
          <cell r="B46" t="str">
            <v>DESPERDICIO 10%</v>
          </cell>
          <cell r="D46">
            <v>2700</v>
          </cell>
        </row>
        <row r="47">
          <cell r="A47">
            <v>43</v>
          </cell>
          <cell r="B47" t="str">
            <v>3 AYUDANTES</v>
          </cell>
          <cell r="C47">
            <v>30000</v>
          </cell>
          <cell r="D47">
            <v>92</v>
          </cell>
        </row>
        <row r="48">
          <cell r="A48">
            <v>44</v>
          </cell>
          <cell r="B48" t="str">
            <v>1 JEFE DE PLANTA</v>
          </cell>
          <cell r="C48">
            <v>25000</v>
          </cell>
          <cell r="D48">
            <v>92</v>
          </cell>
        </row>
        <row r="49">
          <cell r="A49">
            <v>45</v>
          </cell>
          <cell r="B49" t="str">
            <v>1 AUXILIAR</v>
          </cell>
          <cell r="C49">
            <v>20000</v>
          </cell>
          <cell r="D49">
            <v>92</v>
          </cell>
        </row>
        <row r="50">
          <cell r="A50">
            <v>46</v>
          </cell>
          <cell r="B50" t="str">
            <v>TRITURADO</v>
          </cell>
          <cell r="C50" t="str">
            <v>M3</v>
          </cell>
          <cell r="D50">
            <v>26998</v>
          </cell>
        </row>
        <row r="51">
          <cell r="A51">
            <v>47</v>
          </cell>
          <cell r="B51" t="str">
            <v>PLANTA DE ASFALTO</v>
          </cell>
          <cell r="C51" t="str">
            <v>CAT</v>
          </cell>
          <cell r="D51">
            <v>180000</v>
          </cell>
        </row>
        <row r="52">
          <cell r="A52">
            <v>48</v>
          </cell>
          <cell r="B52" t="str">
            <v>MATERIAL BASE</v>
          </cell>
          <cell r="C52" t="str">
            <v>M3</v>
          </cell>
          <cell r="D52">
            <v>26998</v>
          </cell>
        </row>
      </sheetData>
      <sheetData sheetId="1" refreshError="1"/>
    </sheetDataSet>
  </externalBook>
</externalLink>
</file>

<file path=xl/externalLinks/externalLink1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RIFAS"/>
    </sheetNames>
    <sheetDataSet>
      <sheetData sheetId="0"/>
    </sheetDataSet>
  </externalBook>
</externalLink>
</file>

<file path=xl/externalLinks/externalLink1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s 2A"/>
      <sheetName val="Refin"/>
      <sheetName val="URCs"/>
      <sheetName val="Petroq."/>
      <sheetName val="Eletex"/>
      <sheetName val="Serv.Ind."/>
      <sheetName val="Manto, Otros"/>
    </sheetNames>
    <sheetDataSet>
      <sheetData sheetId="0" refreshError="1">
        <row r="20">
          <cell r="C20">
            <v>2265.5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folio"/>
      <sheetName val="Identificación"/>
      <sheetName val="Calificación"/>
      <sheetName val="I Ejecutivo"/>
      <sheetName val="Requerimientos"/>
      <sheetName val="Matriz Resp"/>
      <sheetName val="I.Cierre"/>
      <sheetName val="C.Cambios"/>
      <sheetName val="Indice Oferta"/>
    </sheetNames>
    <sheetDataSet>
      <sheetData sheetId="0"/>
      <sheetData sheetId="1">
        <row r="6">
          <cell r="C6" t="str">
            <v>14-xxx</v>
          </cell>
        </row>
      </sheetData>
      <sheetData sheetId="2"/>
      <sheetData sheetId="3">
        <row r="149">
          <cell r="B149" t="str">
            <v>Cimentaciones</v>
          </cell>
        </row>
        <row r="150">
          <cell r="B150" t="str">
            <v>Edificaciones</v>
          </cell>
        </row>
        <row r="151">
          <cell r="B151" t="str">
            <v>Movimiento de Tierras</v>
          </cell>
        </row>
        <row r="152">
          <cell r="B152" t="str">
            <v>Puentes</v>
          </cell>
        </row>
        <row r="153">
          <cell r="B153" t="str">
            <v>Túneles</v>
          </cell>
        </row>
        <row r="154">
          <cell r="B154" t="str">
            <v>Aeropuertos</v>
          </cell>
        </row>
        <row r="155">
          <cell r="B155" t="str">
            <v>Vías</v>
          </cell>
        </row>
        <row r="156">
          <cell r="B156" t="str">
            <v>Vivienda</v>
          </cell>
        </row>
      </sheetData>
      <sheetData sheetId="4"/>
      <sheetData sheetId="5"/>
      <sheetData sheetId="6"/>
      <sheetData sheetId="7"/>
      <sheetData sheetId="8"/>
    </sheetDataSet>
  </externalBook>
</externalLink>
</file>

<file path=xl/externalLinks/externalLink1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monte"/>
      <sheetName val="ESCARIFICACION"/>
      <sheetName val="PUNITARIOS PARA 241201 2S"/>
      <sheetName val="PR 1"/>
      <sheetName val="Hoja1"/>
      <sheetName val="items"/>
      <sheetName val="ESTADO RED TEC"/>
      <sheetName val="A-HOR"/>
      <sheetName val="INSUMOS"/>
      <sheetName val="BANCOS"/>
      <sheetName val="CARGOS"/>
      <sheetName val="EPS"/>
      <sheetName val="PENSIONES"/>
      <sheetName val="PREACTA 10"/>
      <sheetName val="DATOS"/>
      <sheetName val="PREACTA 9"/>
      <sheetName val="Res-Accide-10"/>
      <sheetName val="TARIFAS"/>
      <sheetName val="TRANSPORTE"/>
      <sheetName val="PUNITARIOS%20PARA%20241201%202S"/>
      <sheetName val="PRECIOS"/>
      <sheetName val="PREACTA 6"/>
      <sheetName val="TABLA 2008"/>
      <sheetName val="Equipo"/>
      <sheetName val="Excavación Mat. Común Estacione"/>
      <sheetName val="Demolición Pavimento"/>
      <sheetName val="SUB APU"/>
      <sheetName val="Insum"/>
      <sheetName val="PRESUPUESTO"/>
      <sheetName val="ESTADO VÍA-CRIT.TECNICO"/>
      <sheetName val="RELACION MES"/>
      <sheetName val="Listas"/>
      <sheetName val="GCB2000"/>
      <sheetName val="A. P. U."/>
      <sheetName val="Presup_Cancha"/>
      <sheetName val="CRA.MODI"/>
      <sheetName val="FORMULA"/>
      <sheetName val="K16+000 AL K18+500"/>
      <sheetName val="K23+200 AL K24+700"/>
      <sheetName val="k18+500 AL K23+050"/>
      <sheetName val="Presupuesto PUENTE"/>
      <sheetName val="VOLUMENES (4)"/>
      <sheetName val="VOLUMENES (4SA)"/>
      <sheetName val="c2.5y2.6"/>
      <sheetName val="ESTADO_RED_TEC"/>
      <sheetName val="PR_1"/>
      <sheetName val="PUNITARIOS_PARA_241201_2S"/>
      <sheetName val="PREACTA_10"/>
      <sheetName val="PREACTA_9"/>
      <sheetName val="ESTADO_RED_TEC1"/>
      <sheetName val="PR_11"/>
      <sheetName val="PUNITARIOS_PARA_241201_2S1"/>
      <sheetName val="PREACTA_101"/>
      <sheetName val="PREACTA_91"/>
      <sheetName val="ESTADO_RED_TEC2"/>
      <sheetName val="PR_12"/>
      <sheetName val="PUNITARIOS_PARA_241201_2S2"/>
      <sheetName val="PREACTA_102"/>
      <sheetName val="PREACTA_92"/>
      <sheetName val="ESTADO_RED_TEC3"/>
      <sheetName val="PR_13"/>
      <sheetName val="PUNITARIOS_PARA_241201_2S3"/>
      <sheetName val="PREACTA_103"/>
      <sheetName val="PREACTA_93"/>
      <sheetName val="ESTADO_RED_TEC4"/>
      <sheetName val="PR_14"/>
      <sheetName val="PUNITARIOS_PARA_241201_2S4"/>
      <sheetName val="PREACTA_104"/>
      <sheetName val="PREACTA_94"/>
      <sheetName val="ESTADO_RED_TEC5"/>
      <sheetName val="PR_15"/>
      <sheetName val="PUNITARIOS_PARA_241201_2S5"/>
      <sheetName val="PREACTA_105"/>
      <sheetName val="PREACTA_95"/>
      <sheetName val="ESTADO_RED_TEC8"/>
      <sheetName val="PR_18"/>
      <sheetName val="PUNITARIOS_PARA_241201_2S8"/>
      <sheetName val="PREACTA_108"/>
      <sheetName val="PREACTA_98"/>
      <sheetName val="ESTADO_RED_TEC6"/>
      <sheetName val="PR_16"/>
      <sheetName val="PUNITARIOS_PARA_241201_2S6"/>
      <sheetName val="PREACTA_106"/>
      <sheetName val="PREACTA_96"/>
      <sheetName val="ESTADO_RED_TEC7"/>
      <sheetName val="PR_17"/>
      <sheetName val="PUNITARIOS_PARA_241201_2S7"/>
      <sheetName val="PREACTA_107"/>
      <sheetName val="PREACTA_97"/>
      <sheetName val="PUNITARIOS_PARA_241201_2S9"/>
      <sheetName val="PR_19"/>
      <sheetName val="ESTADO_RED_TEC9"/>
      <sheetName val="PREACTA_109"/>
      <sheetName val="PREACTA_99"/>
      <sheetName val="A.P.U"/>
      <sheetName val="5. ELECTRICO"/>
      <sheetName val="LISTA DE PRECIOS"/>
      <sheetName val="062"/>
      <sheetName val="Listado"/>
      <sheetName val=" Liquidacion de Obra por Tramos"/>
      <sheetName val="CLASIFICACION"/>
      <sheetName val="REC-COD,"/>
      <sheetName val="Lp"/>
      <sheetName val="PUNITARIOS_PARA_241201_2S10"/>
      <sheetName val="PR_110"/>
      <sheetName val="ESTADO_RED_TEC10"/>
      <sheetName val="PREACTA_1010"/>
      <sheetName val="PREACTA_910"/>
      <sheetName val="TRAPMO"/>
      <sheetName val="c2_5y2_6"/>
      <sheetName val="c2_5y2_62"/>
      <sheetName val="c2_5y2_61"/>
      <sheetName val="c2_5y2_63"/>
      <sheetName val="c2_5y2_65"/>
      <sheetName val="c2_5y2_64"/>
      <sheetName val="c2_5y2_66"/>
      <sheetName val="c2_5y2_67"/>
      <sheetName val="c2_5y2_68"/>
      <sheetName val="c2_5y2_69"/>
      <sheetName val="c2_5y2_610"/>
      <sheetName val="FINANC"/>
      <sheetName val="TODAS"/>
      <sheetName val="Summary"/>
      <sheetName val="CODCONST"/>
      <sheetName val="skj452"/>
      <sheetName val="ita878"/>
      <sheetName val="aea-944"/>
      <sheetName val="dub-823"/>
      <sheetName val="gpi 526"/>
      <sheetName val="xxj617"/>
      <sheetName val="sng_855"/>
      <sheetName val="vea 374"/>
      <sheetName val="hfb024"/>
      <sheetName val="paj825"/>
      <sheetName val="2,2,6,1 Pilotes 0,30"/>
    </sheetNames>
    <sheetDataSet>
      <sheetData sheetId="0">
        <row r="48">
          <cell r="E48">
            <v>6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 refreshError="1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 refreshError="1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1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PRESUPUESTO"/>
      <sheetName val="ANALISIS"/>
      <sheetName val="PROGRAMACION"/>
      <sheetName val="CUADRO"/>
      <sheetName val="CONCRETO"/>
      <sheetName val="CUADRILLAS"/>
      <sheetName val="Hoja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B15">
            <v>35000</v>
          </cell>
        </row>
      </sheetData>
    </sheetDataSet>
  </externalBook>
</externalLink>
</file>

<file path=xl/externalLinks/externalLink1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as"/>
      <sheetName val="PACC Contratacion PIO"/>
    </sheetNames>
    <sheetDataSet>
      <sheetData sheetId="0" refreshError="1">
        <row r="2">
          <cell r="B2">
            <v>2381</v>
          </cell>
        </row>
      </sheetData>
      <sheetData sheetId="1" refreshError="1"/>
    </sheetDataSet>
  </externalBook>
</externalLink>
</file>

<file path=xl/externalLinks/externalLink1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sup_Cancha"/>
    </sheetNames>
    <sheetDataSet>
      <sheetData sheetId="0" refreshError="1"/>
    </sheetDataSet>
  </externalBook>
</externalLink>
</file>

<file path=xl/externalLinks/externalLink2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RESPONSABLES"/>
      <sheetName val="PPTO IB"/>
      <sheetName val="Insum"/>
      <sheetName val="Sop&amp;Sup-Cantidades"/>
      <sheetName val="Lista APU"/>
      <sheetName val="Datos"/>
      <sheetName val="U-8.11.06"/>
      <sheetName val="U-8.11.05"/>
      <sheetName val="U-8.11.04"/>
      <sheetName val="U-8.11.03"/>
      <sheetName val="U-8.11.02"/>
      <sheetName val="U-8.11.01"/>
      <sheetName val="U-8.10.06"/>
      <sheetName val="U-8.10.05"/>
      <sheetName val="U-8.10.04"/>
      <sheetName val="U-8.10.03"/>
      <sheetName val="U-8.10.02"/>
      <sheetName val="U-8.10.01"/>
      <sheetName val="U-8.09.06"/>
      <sheetName val="U-8.09.05"/>
      <sheetName val="U-8.09.04"/>
      <sheetName val="U-8.09.03"/>
      <sheetName val="U-8.09.02"/>
      <sheetName val="U-8.09.01"/>
      <sheetName val="U-8.08.06"/>
      <sheetName val="U-8.08.05"/>
      <sheetName val="U-8.08.04"/>
      <sheetName val="U-8.08.03"/>
      <sheetName val="U-8.08.02"/>
      <sheetName val="U-8.08.01"/>
      <sheetName val="U-8.07.06"/>
      <sheetName val="U-8.07.05"/>
      <sheetName val="U-8.07.04"/>
      <sheetName val="U-8.07.03"/>
      <sheetName val="U-8.07.02"/>
      <sheetName val="U-8.07.01"/>
      <sheetName val="U-8.06.05"/>
      <sheetName val="U-8.06.06"/>
      <sheetName val="U-8.06.04"/>
      <sheetName val="U-8.06.03"/>
      <sheetName val="U-8.06.02"/>
      <sheetName val="U-8.06.01"/>
      <sheetName val="U-8.05.06"/>
      <sheetName val="U-8.05.05"/>
      <sheetName val="U-8.05.04"/>
      <sheetName val="U-8.05.03"/>
      <sheetName val="U-8.05.02"/>
      <sheetName val="U-8.05.01"/>
      <sheetName val="U-8.04.09"/>
      <sheetName val="U-8.04.08"/>
      <sheetName val="U-8.04.07"/>
      <sheetName val="U-8.04.06"/>
      <sheetName val="U-8.04.05"/>
      <sheetName val="U-8.04.04"/>
      <sheetName val="U-8.04.03"/>
      <sheetName val="U-8.04.02"/>
      <sheetName val="U-8.04.01"/>
      <sheetName val="U-8.03.09"/>
      <sheetName val="U-8.03.08"/>
      <sheetName val="U-8.03.07"/>
      <sheetName val="U-8.03.06"/>
      <sheetName val="U-8.03.05"/>
      <sheetName val="U-8.03.04"/>
      <sheetName val="U-8.03.03"/>
      <sheetName val="U-8.03.02"/>
      <sheetName val="U-8.03.01"/>
      <sheetName val="U-8.02.03"/>
      <sheetName val="U-8.02.02"/>
      <sheetName val="U-8.02.01"/>
      <sheetName val="U-8.01.06"/>
      <sheetName val="U-8.01.05"/>
      <sheetName val="U-8.01.04"/>
      <sheetName val="U-8.01.03"/>
      <sheetName val="U-8.01.02"/>
      <sheetName val="U-8.01.01"/>
      <sheetName val="U-7.20.02"/>
      <sheetName val="U-7.20.01"/>
      <sheetName val="U-7.19.05"/>
      <sheetName val="U-7.19.04"/>
      <sheetName val="U-7.19.03"/>
      <sheetName val="U-7.19.02"/>
      <sheetName val="U-7.19.01"/>
      <sheetName val="U-7.18.01"/>
      <sheetName val="U-7.17.01"/>
      <sheetName val="U-7.15.08"/>
      <sheetName val="U-7.15.07"/>
      <sheetName val="U-7.15.06"/>
      <sheetName val="U-7.15.05"/>
      <sheetName val="U-7.15.04"/>
      <sheetName val="U-7.15.03"/>
      <sheetName val="U-7.15.02"/>
      <sheetName val="U-7.15.01"/>
      <sheetName val="U-7.14.06"/>
      <sheetName val="U-7.14.05"/>
      <sheetName val="U-7.14.04"/>
      <sheetName val="U-7.14.03"/>
      <sheetName val="U-7.14.02"/>
      <sheetName val="U-7.14.01"/>
      <sheetName val="U-7.13.08"/>
      <sheetName val="U-7.13.07"/>
      <sheetName val="U-7.13.06"/>
      <sheetName val="U-7.13.05"/>
      <sheetName val="U-7.13.04"/>
      <sheetName val="U-7.13.03"/>
      <sheetName val="U-7.13.02"/>
      <sheetName val="U-7.13.01"/>
      <sheetName val="U-7.12.08"/>
      <sheetName val="U-7.12.07"/>
      <sheetName val="U-7.12.06"/>
      <sheetName val="U-7.12.05"/>
      <sheetName val="U-7.12.04"/>
      <sheetName val="U-7.12.03"/>
      <sheetName val="U-7.12.02"/>
      <sheetName val="U-7.12.01"/>
      <sheetName val="U-7.11.06"/>
      <sheetName val="U-7.11.05"/>
      <sheetName val="U-7.11.04"/>
      <sheetName val="U-7.11.03"/>
      <sheetName val="U-7.11.02"/>
      <sheetName val="U-7.11.01"/>
      <sheetName val="U-7.10.13"/>
      <sheetName val="U-7.10.12"/>
      <sheetName val="U-7.10.11"/>
      <sheetName val="U-7.10.10"/>
      <sheetName val="U-7.10.09"/>
      <sheetName val="U-7.10.08"/>
      <sheetName val="U-7.10.07"/>
      <sheetName val="U-7.10.06"/>
      <sheetName val="U-7.10.05"/>
      <sheetName val="U-7.10.04"/>
      <sheetName val="U-7.10.03"/>
      <sheetName val="U-7.10.02"/>
      <sheetName val="U-7.10.01"/>
      <sheetName val="U-7.09.04"/>
      <sheetName val="U-7.09.03"/>
      <sheetName val="U-7.09.02"/>
      <sheetName val="U-7.09.01"/>
      <sheetName val="U-7.08.06"/>
      <sheetName val="U-7.08.05"/>
      <sheetName val="U-7.08.04"/>
      <sheetName val="U-7.08.03"/>
      <sheetName val="U-7.08.02"/>
      <sheetName val="U-7.08.01"/>
      <sheetName val="U-7.06.05"/>
      <sheetName val="U-7.06.04"/>
      <sheetName val="U-7.06.03"/>
      <sheetName val="U-7.06.02"/>
      <sheetName val="U-7.06.01"/>
      <sheetName val="U-7.05.04"/>
      <sheetName val="U-7.05.03"/>
      <sheetName val="U-7.05.02"/>
      <sheetName val="U-7.05.01"/>
      <sheetName val="U-7.03.04"/>
      <sheetName val="U-7.03.03"/>
      <sheetName val="U-7.03.02"/>
      <sheetName val="U-7.03.01"/>
      <sheetName val="U-7.02.04"/>
      <sheetName val="U-7.02.03"/>
      <sheetName val="U-7.02.02"/>
      <sheetName val="U-7.02.01"/>
      <sheetName val="U-7.01.04"/>
      <sheetName val="U-7.01.03"/>
      <sheetName val="U-7.01.02"/>
      <sheetName val="U-7.01.01"/>
      <sheetName val="U-6.07.05"/>
      <sheetName val="U-6.07.04"/>
      <sheetName val="U-6.07.03"/>
      <sheetName val="U-6.07.02"/>
      <sheetName val="U-6.07.01"/>
      <sheetName val="U-6.06.05"/>
      <sheetName val="U-6.06.04"/>
      <sheetName val="U-6.06.03"/>
      <sheetName val="U-6.06.02"/>
      <sheetName val="U-6.06.01"/>
      <sheetName val="U-6.05.05"/>
      <sheetName val="U-6.05.04"/>
      <sheetName val="U-6.05.03"/>
      <sheetName val="U-6.05.02"/>
      <sheetName val="U-6.05.01"/>
      <sheetName val="U-6.04.05"/>
      <sheetName val="U-6.04.04"/>
      <sheetName val="U-6.04.03"/>
      <sheetName val="U-6.04.02"/>
      <sheetName val="U-6.04.01"/>
      <sheetName val="U-6.03.06"/>
      <sheetName val="U-6.03.05"/>
      <sheetName val="U-6.03.04"/>
      <sheetName val="U-6.03.03"/>
      <sheetName val="U-6.03.02"/>
      <sheetName val="U-6.03.01"/>
      <sheetName val="U-6.02.07"/>
      <sheetName val="U-6.02.06"/>
      <sheetName val="U-6.02.05"/>
      <sheetName val="U-6.02.04"/>
      <sheetName val="U-6.02.03"/>
      <sheetName val="U-6.02.02"/>
      <sheetName val="U-6.02.01"/>
      <sheetName val="U-6.01.06"/>
      <sheetName val="U-6.01.05"/>
      <sheetName val="U-6.01.04"/>
      <sheetName val="U-6.01.03"/>
      <sheetName val="U-6.01.02"/>
      <sheetName val="U-6.01.01"/>
      <sheetName val="U-5.04.11"/>
      <sheetName val="U-5.04.10"/>
      <sheetName val="U-5.04.09"/>
      <sheetName val="U-5.04.08"/>
      <sheetName val="U-5.04.07"/>
      <sheetName val="U-5.04.06"/>
      <sheetName val="U-5.04.05"/>
      <sheetName val="U-5.04.04"/>
      <sheetName val="U-5.04.03"/>
      <sheetName val="U-5.04.02"/>
      <sheetName val="U-5.04.01"/>
      <sheetName val="U-5.03.11"/>
      <sheetName val="U-5.03.10"/>
      <sheetName val="U-5.03.09"/>
      <sheetName val="U-5.03.08"/>
      <sheetName val="U-5.03.07"/>
      <sheetName val="U-5.03.06"/>
      <sheetName val="U-5.03.05"/>
      <sheetName val="U-5.03.04"/>
      <sheetName val="U-5.03.03"/>
      <sheetName val="U-5.03.02"/>
      <sheetName val="U-5.03.01"/>
      <sheetName val="U-5.02.15"/>
      <sheetName val="U-5.02.14"/>
      <sheetName val="U-5.02.13"/>
      <sheetName val="U-5.02.12"/>
      <sheetName val="U-5.02.11"/>
      <sheetName val="U-5.02.10"/>
      <sheetName val="U-5.02.09"/>
      <sheetName val="U-5.02.08"/>
      <sheetName val="U-5.02.07"/>
      <sheetName val="U-5.02.06"/>
      <sheetName val="U-5.02.05"/>
      <sheetName val="U-5.02.04"/>
      <sheetName val="U-5.02.03"/>
      <sheetName val="U-5.02.02"/>
      <sheetName val="U-5.02.01"/>
      <sheetName val="U-5.01.15"/>
      <sheetName val="U-5.01.14"/>
      <sheetName val="U-5.01.13"/>
      <sheetName val="U-5.01.12"/>
      <sheetName val="U-5.01.11"/>
      <sheetName val="U-5.01.10"/>
      <sheetName val="U-5.01.09"/>
      <sheetName val="U-5.01.08"/>
      <sheetName val="U-5.01.07"/>
      <sheetName val="U-5.01.06"/>
      <sheetName val="U-5.01.05"/>
      <sheetName val="U-5.01.04"/>
      <sheetName val="U-5.01.03"/>
      <sheetName val="U-5.01.02"/>
      <sheetName val="U-5.01.01"/>
      <sheetName val="U-4.06.14"/>
      <sheetName val="U-4.06.13"/>
      <sheetName val="U-4.06.12"/>
      <sheetName val="U-4.06.11"/>
      <sheetName val="U-4.06.10"/>
      <sheetName val="U-4.06.09"/>
      <sheetName val="U-4.06.08"/>
      <sheetName val="U-4.06.07"/>
      <sheetName val="U-4.06.06"/>
      <sheetName val="U-4.06.05"/>
      <sheetName val="U-4.06.04"/>
      <sheetName val="U-4.06.03"/>
      <sheetName val="U-4.06.02"/>
      <sheetName val="U-4.06.01"/>
      <sheetName val="U-4.05.19"/>
      <sheetName val="U-4.05.18"/>
      <sheetName val="U-4.05.17"/>
      <sheetName val="U-4.05.16"/>
      <sheetName val="U-4.05.15"/>
      <sheetName val="U-4.05.14"/>
      <sheetName val="U-4.05.13"/>
      <sheetName val="U-4.05.12"/>
      <sheetName val="U-4.05.11"/>
      <sheetName val="U-4.05.10"/>
      <sheetName val="U-4.05.09"/>
      <sheetName val="U-4.05.08"/>
      <sheetName val="U-4.05.07"/>
      <sheetName val="U-4.05.06"/>
      <sheetName val="U-4.05.05"/>
      <sheetName val="U-4.05.04"/>
      <sheetName val="U-4.05.03"/>
      <sheetName val="U-4.05.02"/>
      <sheetName val="U-4.05.01"/>
      <sheetName val="U-4.04.13"/>
      <sheetName val="U-4.04.12"/>
      <sheetName val="U-4.04.11"/>
      <sheetName val="U-4.04.10"/>
      <sheetName val="U-4.04.09"/>
      <sheetName val="U-4.04.08"/>
      <sheetName val="U-4.04.07"/>
      <sheetName val="U-4.04.06"/>
      <sheetName val="U-4.04.05"/>
      <sheetName val="U-4.04.04"/>
      <sheetName val="U-4.04.03"/>
      <sheetName val="U-4.04.02"/>
      <sheetName val="U-4.04.01"/>
      <sheetName val="U-4.03.16"/>
      <sheetName val="U-4.03.15"/>
      <sheetName val="U-4.03.14"/>
      <sheetName val="U-4.03.13"/>
      <sheetName val="U-4.03.12"/>
      <sheetName val="U-4.03.11"/>
      <sheetName val="U-4.03.10"/>
      <sheetName val="U-4.03.09"/>
      <sheetName val="U-4.03.08"/>
      <sheetName val="U-4.03.07"/>
      <sheetName val="U-4.03.06"/>
      <sheetName val="U-4.03.05"/>
      <sheetName val="U-4.03.04"/>
      <sheetName val="U-4.03.03"/>
      <sheetName val="U-4.03.02"/>
      <sheetName val="U-4.03.01"/>
      <sheetName val="U-4.02.27"/>
      <sheetName val="U-4.02.26"/>
      <sheetName val="U-4.02.25"/>
      <sheetName val="U-4.02.24"/>
      <sheetName val="U-4.02.23"/>
      <sheetName val="U-4.02.22"/>
      <sheetName val="U-4.02.21"/>
      <sheetName val="U-4.02.20"/>
      <sheetName val="U-4.02.19"/>
      <sheetName val="U-4.02.18"/>
      <sheetName val="U-4.02.17"/>
      <sheetName val="U-4.02.16"/>
      <sheetName val="U-4.02.15"/>
      <sheetName val="U-4.02.14"/>
      <sheetName val="U-4.02.13"/>
      <sheetName val="U-4.02.12"/>
      <sheetName val="U-4.02.11"/>
      <sheetName val="U-4.02.10"/>
      <sheetName val="U-4.02.09"/>
      <sheetName val="U-4.02.08"/>
      <sheetName val="U-4.02.07"/>
      <sheetName val="U-4.02.06"/>
      <sheetName val="U-4.02.05"/>
      <sheetName val="U-4.02.04"/>
      <sheetName val="U-4.02.03"/>
      <sheetName val="U-4.02.02"/>
      <sheetName val="U-4.02.01"/>
      <sheetName val="U-4.01.17"/>
      <sheetName val="U-4.01.16"/>
      <sheetName val="U-4.01.15"/>
      <sheetName val="U-4.01.14"/>
      <sheetName val="U-4.01.13"/>
      <sheetName val="U-4.01.12"/>
      <sheetName val="U-4.01.11"/>
      <sheetName val="U-4.01.10"/>
      <sheetName val="U-4.01.09"/>
      <sheetName val="U-4.01.08"/>
      <sheetName val="U-4.01.07"/>
      <sheetName val="U-4.01.06"/>
      <sheetName val="U-4.01.05"/>
      <sheetName val="U-4.01.04"/>
      <sheetName val="U-4.01.03"/>
      <sheetName val="U-4.01.02"/>
      <sheetName val="U-4.01.01"/>
      <sheetName val="U-3.08.06"/>
      <sheetName val="U-3.08.05"/>
      <sheetName val="U-3.08.04"/>
      <sheetName val="U-3.08.03"/>
      <sheetName val="U-3.08.02"/>
      <sheetName val="U-3.08.01"/>
      <sheetName val="U-3.07.04"/>
      <sheetName val="U-3.07.03"/>
      <sheetName val="U-3.07.02"/>
      <sheetName val="U-3.07.01"/>
      <sheetName val="U-3.06.10"/>
      <sheetName val="U-3.06.09"/>
      <sheetName val="U-3.06.08"/>
      <sheetName val="U-3.06.07"/>
      <sheetName val="U-3.06.06"/>
      <sheetName val="U-3.06.05"/>
      <sheetName val="U-3.06.04"/>
      <sheetName val="U-3.06.03"/>
      <sheetName val="U-3.06.02"/>
      <sheetName val="U-3.06.01"/>
      <sheetName val="U-3.05.05"/>
      <sheetName val="U-3.05.04"/>
      <sheetName val="U-3.05.03"/>
      <sheetName val="U-3.05.02"/>
      <sheetName val="U-3.05.01"/>
      <sheetName val="U-3.04.06"/>
      <sheetName val="U-3.04.05"/>
      <sheetName val="U-3.04.04"/>
      <sheetName val="U-3.04.03"/>
      <sheetName val="U-3.04.02"/>
      <sheetName val="U-3.04.01"/>
      <sheetName val="U-3.03.12"/>
      <sheetName val="U-3.03.11"/>
      <sheetName val="U-3.03.10"/>
      <sheetName val="U-3.03.09"/>
      <sheetName val="U-3.03.08"/>
      <sheetName val="U-3.03.07"/>
      <sheetName val="U-3.03.06"/>
      <sheetName val="U-3.03.05"/>
      <sheetName val="U-3.03.04"/>
      <sheetName val="U-3.03.03"/>
      <sheetName val="U-3.03.02"/>
      <sheetName val="U-3.03.01"/>
      <sheetName val="U-3.02.10"/>
      <sheetName val="U-3.02.09"/>
      <sheetName val="U-3.02.08"/>
      <sheetName val="U-3.02.07"/>
      <sheetName val="U-3.02.06"/>
      <sheetName val="U-3.02.05"/>
      <sheetName val="U-3.02.04"/>
      <sheetName val="U-3.02.03"/>
      <sheetName val="U-3.02.02"/>
      <sheetName val="U-3.02.01"/>
      <sheetName val="U-3.01.07"/>
      <sheetName val="U-3.01.06"/>
      <sheetName val="U-3.01.05"/>
      <sheetName val="U-3.01.04"/>
      <sheetName val="U-3.01.03"/>
      <sheetName val="U-3.01.02"/>
      <sheetName val="U-3.01.01"/>
      <sheetName val="U-2.11.02"/>
      <sheetName val="U-2.11.01"/>
      <sheetName val="U-2.10.06"/>
      <sheetName val="U-2.10.05"/>
      <sheetName val="U-2.10.04"/>
      <sheetName val="U-2.10.03"/>
      <sheetName val="U-2.10.02"/>
      <sheetName val="U-2.10.01"/>
      <sheetName val="U-2.09.06"/>
      <sheetName val="U-2.09.05"/>
      <sheetName val="U-2.09.04"/>
      <sheetName val="U-2.09.03"/>
      <sheetName val="U-2.09.02"/>
      <sheetName val="U-2.09.01"/>
      <sheetName val="U-2.08.02"/>
      <sheetName val="U-2.08.01"/>
      <sheetName val="U-2.07.02"/>
      <sheetName val="U-2.07.01"/>
      <sheetName val="U-2.06.02"/>
      <sheetName val="U-2.06.01"/>
      <sheetName val="U-2.05.02"/>
      <sheetName val="U-2.05.01"/>
      <sheetName val="U-2.04.02"/>
      <sheetName val="U-2.04.01"/>
      <sheetName val="U-2.03.02"/>
      <sheetName val="U-2.03.01"/>
      <sheetName val="U-2.02.02"/>
      <sheetName val="U-2.02.01"/>
      <sheetName val="U-2.01.02"/>
      <sheetName val="U-2.01.01"/>
      <sheetName val="U-1.00.02"/>
      <sheetName val="U-1.00.01"/>
      <sheetName val="nombr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3">
          <cell r="A3" t="str">
            <v>COD</v>
          </cell>
          <cell r="B3" t="str">
            <v>ACTIVIDAD</v>
          </cell>
          <cell r="C3" t="str">
            <v>UNIDAD</v>
          </cell>
          <cell r="D3" t="str">
            <v>VR. UNITARIO</v>
          </cell>
        </row>
        <row r="4">
          <cell r="A4" t="str">
            <v>U-1.00.01</v>
          </cell>
          <cell r="B4" t="str">
            <v>Localización y Replanteo</v>
          </cell>
          <cell r="C4" t="str">
            <v>m2</v>
          </cell>
          <cell r="D4">
            <v>748</v>
          </cell>
        </row>
        <row r="5">
          <cell r="A5" t="str">
            <v>U-1.00.02</v>
          </cell>
          <cell r="B5" t="str">
            <v>Desmonte, Descapote y Limpieza</v>
          </cell>
          <cell r="C5" t="str">
            <v>m2</v>
          </cell>
          <cell r="D5">
            <v>2683</v>
          </cell>
        </row>
        <row r="6">
          <cell r="A6" t="str">
            <v>U-2.01.01</v>
          </cell>
          <cell r="B6" t="str">
            <v>Excavación mecánica en material común y disposición del material sobrante</v>
          </cell>
          <cell r="C6" t="str">
            <v>m3</v>
          </cell>
          <cell r="D6">
            <v>19730</v>
          </cell>
        </row>
        <row r="7">
          <cell r="A7" t="str">
            <v>U-2.01.02</v>
          </cell>
          <cell r="B7" t="str">
            <v>Terraplen compensado en Relleno Tipo 3 (Material seleccionado de la excavación)</v>
          </cell>
          <cell r="C7" t="str">
            <v>m3</v>
          </cell>
          <cell r="D7">
            <v>12828</v>
          </cell>
        </row>
        <row r="8">
          <cell r="A8" t="str">
            <v>U-2.02.01</v>
          </cell>
          <cell r="B8" t="str">
            <v>Excavación mecánica en material común y disposición del material sobrante</v>
          </cell>
          <cell r="C8" t="str">
            <v>m3</v>
          </cell>
          <cell r="D8">
            <v>19730</v>
          </cell>
        </row>
        <row r="9">
          <cell r="A9" t="str">
            <v>U-2.02.02</v>
          </cell>
          <cell r="B9" t="str">
            <v>Terraplen compensado en Relleno Tipo 3 (Material seleccionado de la excavación)</v>
          </cell>
          <cell r="C9" t="str">
            <v>m3</v>
          </cell>
          <cell r="D9">
            <v>12828</v>
          </cell>
        </row>
        <row r="10">
          <cell r="A10" t="str">
            <v>U-2.03.01</v>
          </cell>
          <cell r="B10" t="str">
            <v>Excavación mecánica en material común y disposición del material sobrante</v>
          </cell>
          <cell r="C10" t="str">
            <v>m3</v>
          </cell>
          <cell r="D10">
            <v>19730</v>
          </cell>
        </row>
        <row r="11">
          <cell r="A11" t="str">
            <v>U-2.03.02</v>
          </cell>
          <cell r="B11" t="str">
            <v>Terraplen compensado en Relleno Tipo 3 (Material seleccionado de la excavación)</v>
          </cell>
          <cell r="C11" t="str">
            <v>m3</v>
          </cell>
          <cell r="D11">
            <v>12828</v>
          </cell>
        </row>
        <row r="12">
          <cell r="A12" t="str">
            <v>U-2.04.01</v>
          </cell>
          <cell r="B12" t="str">
            <v>Excavación mecánica en material común y disposición del material sobrante</v>
          </cell>
          <cell r="C12" t="str">
            <v>m3</v>
          </cell>
          <cell r="D12">
            <v>19730</v>
          </cell>
        </row>
        <row r="13">
          <cell r="A13" t="str">
            <v>U-2.04.02</v>
          </cell>
          <cell r="B13" t="str">
            <v>Terraplen compensado en Relleno Tipo 3 (Material seleccionado de la excavación)</v>
          </cell>
          <cell r="C13" t="str">
            <v>m3</v>
          </cell>
          <cell r="D13">
            <v>12828</v>
          </cell>
        </row>
        <row r="14">
          <cell r="A14" t="str">
            <v>U-2.05.01</v>
          </cell>
          <cell r="B14" t="str">
            <v>Excavación mecánica en material común y disposición del material sobrante</v>
          </cell>
          <cell r="C14" t="str">
            <v>m3</v>
          </cell>
          <cell r="D14">
            <v>19730</v>
          </cell>
        </row>
        <row r="15">
          <cell r="A15" t="str">
            <v>U-2.05.02</v>
          </cell>
          <cell r="B15" t="str">
            <v>Terraplen compensado en Relleno Tipo 3 (Material seleccionado de la excavación)</v>
          </cell>
          <cell r="C15" t="str">
            <v>m3</v>
          </cell>
          <cell r="D15">
            <v>12828</v>
          </cell>
        </row>
        <row r="16">
          <cell r="A16" t="str">
            <v>U-2.06.01</v>
          </cell>
          <cell r="B16" t="str">
            <v>Excavación mecánica en material común y disposición del material sobrante</v>
          </cell>
          <cell r="C16" t="str">
            <v>m3</v>
          </cell>
          <cell r="D16">
            <v>19730</v>
          </cell>
        </row>
        <row r="17">
          <cell r="A17" t="str">
            <v>U-2.06.02</v>
          </cell>
          <cell r="B17" t="str">
            <v>Terraplen compensado en Relleno Tipo 3 (Material seleccionado de la excavación)</v>
          </cell>
          <cell r="C17" t="str">
            <v>m3</v>
          </cell>
          <cell r="D17">
            <v>12828</v>
          </cell>
        </row>
        <row r="18">
          <cell r="A18" t="str">
            <v>U-2.07.01</v>
          </cell>
          <cell r="B18" t="str">
            <v>Excavación mecánica en material común y disposición del material sobrante</v>
          </cell>
          <cell r="C18" t="str">
            <v>m3</v>
          </cell>
          <cell r="D18">
            <v>19730</v>
          </cell>
        </row>
        <row r="19">
          <cell r="A19" t="str">
            <v>U-2.07.02</v>
          </cell>
          <cell r="B19" t="str">
            <v>Terraplen compensado en Relleno Tipo 3 (Material seleccionado de la excavación)</v>
          </cell>
          <cell r="C19" t="str">
            <v>m3</v>
          </cell>
          <cell r="D19">
            <v>12828</v>
          </cell>
        </row>
        <row r="20">
          <cell r="A20" t="str">
            <v>U-2.08.01</v>
          </cell>
          <cell r="B20" t="str">
            <v>Excavación mecánica en material común y disposición del material sobrante</v>
          </cell>
          <cell r="C20" t="str">
            <v>m3</v>
          </cell>
          <cell r="D20">
            <v>19730</v>
          </cell>
        </row>
        <row r="21">
          <cell r="A21" t="str">
            <v>U-2.08.02</v>
          </cell>
          <cell r="B21" t="str">
            <v>Terraplen compensado en Relleno Tipo 3 (Material seleccionado de la excavación)</v>
          </cell>
          <cell r="C21" t="str">
            <v>m3</v>
          </cell>
          <cell r="D21">
            <v>12828</v>
          </cell>
        </row>
        <row r="22">
          <cell r="A22" t="str">
            <v>U-2.09.01</v>
          </cell>
          <cell r="B22" t="str">
            <v>Excavación mecánica en material común y disposición del material sobrante</v>
          </cell>
          <cell r="C22" t="str">
            <v>m3</v>
          </cell>
          <cell r="D22">
            <v>19730</v>
          </cell>
        </row>
        <row r="23">
          <cell r="A23" t="str">
            <v>U-2.09.02</v>
          </cell>
          <cell r="B23" t="str">
            <v>Suministro y colocación Concreto Clase D (21.0 Mpa; 210 kg/cm2; 3000 PSI) para Cimentación de Cerramiento (Cinta y Dados)</v>
          </cell>
          <cell r="C23" t="str">
            <v>m3</v>
          </cell>
          <cell r="D23">
            <v>463509</v>
          </cell>
        </row>
        <row r="24">
          <cell r="A24" t="str">
            <v>U-2.09.03</v>
          </cell>
          <cell r="B24" t="str">
            <v>Relleno Tipo 2  (Recebo o material de prestamo seleccionado)</v>
          </cell>
          <cell r="C24" t="str">
            <v>m3</v>
          </cell>
          <cell r="D24">
            <v>30014</v>
          </cell>
        </row>
        <row r="25">
          <cell r="A25" t="str">
            <v>U-2.09.04</v>
          </cell>
          <cell r="B25" t="str">
            <v>Cerramiento Perimetral en Malla Eslabonada Calibre 9, 2"x2" (Incluye Postes y Alambre de Púas - 3 hilos)</v>
          </cell>
          <cell r="C25" t="str">
            <v>ml</v>
          </cell>
          <cell r="D25">
            <v>99694</v>
          </cell>
        </row>
        <row r="26">
          <cell r="A26" t="str">
            <v>U-2.09.05</v>
          </cell>
          <cell r="B26" t="str">
            <v>Cerramiento Puerta de Acceso Vehicular y Peatonal</v>
          </cell>
          <cell r="C26" t="str">
            <v>Und</v>
          </cell>
          <cell r="D26">
            <v>1249031</v>
          </cell>
        </row>
        <row r="27">
          <cell r="A27" t="str">
            <v>U-2.09.06</v>
          </cell>
          <cell r="B27" t="str">
            <v>Cerramiento Puerta de Acceso Auxiliar</v>
          </cell>
          <cell r="C27" t="str">
            <v>Und</v>
          </cell>
          <cell r="D27">
            <v>1011114</v>
          </cell>
        </row>
        <row r="28">
          <cell r="A28" t="str">
            <v>U-2.10.01</v>
          </cell>
          <cell r="B28" t="str">
            <v>Excavación mecánica en material común y disposición del material sobrante</v>
          </cell>
          <cell r="C28" t="str">
            <v>m3</v>
          </cell>
          <cell r="D28">
            <v>19730</v>
          </cell>
        </row>
        <row r="29">
          <cell r="A29" t="str">
            <v>U-2.10.02</v>
          </cell>
          <cell r="B29" t="str">
            <v>Suministro y colocación Concreto Clase D (21.0 Mpa; 210 kg/cm2; 3000 PSI) para Cimentación de Cerramiento (Cinta y Dados)</v>
          </cell>
          <cell r="C29" t="str">
            <v>m3</v>
          </cell>
          <cell r="D29">
            <v>463509</v>
          </cell>
        </row>
        <row r="30">
          <cell r="A30" t="str">
            <v>U-2.10.03</v>
          </cell>
          <cell r="B30" t="str">
            <v>Relleno Tipo 2  (Recebo o material de prestamo seleccionado)</v>
          </cell>
          <cell r="C30" t="str">
            <v>m3</v>
          </cell>
          <cell r="D30">
            <v>30014</v>
          </cell>
        </row>
        <row r="31">
          <cell r="A31" t="str">
            <v>U-2.10.04</v>
          </cell>
          <cell r="B31" t="str">
            <v>Cerramiento Perimetral en Malla Eslabonada Calibre 9, 2"x2" (Incluye Postes y Alambre de Púas - 3 hilos)</v>
          </cell>
          <cell r="C31" t="str">
            <v>ml</v>
          </cell>
          <cell r="D31">
            <v>99694</v>
          </cell>
        </row>
        <row r="32">
          <cell r="A32" t="str">
            <v>U-2.10.05</v>
          </cell>
          <cell r="B32" t="str">
            <v>Cerramiento Puerta de Acceso Vehicular y Peatonal 01</v>
          </cell>
          <cell r="C32" t="str">
            <v>Und</v>
          </cell>
          <cell r="D32">
            <v>1249031</v>
          </cell>
        </row>
        <row r="33">
          <cell r="A33" t="str">
            <v>U-2.10.06</v>
          </cell>
          <cell r="B33" t="str">
            <v>Cerramiento Puerta Vehicular 03</v>
          </cell>
          <cell r="C33" t="str">
            <v>Und</v>
          </cell>
          <cell r="D33">
            <v>783985</v>
          </cell>
        </row>
        <row r="34">
          <cell r="A34" t="str">
            <v>U-2.11.01</v>
          </cell>
          <cell r="B34" t="str">
            <v>Demolición de Pavimento Asfáltico (Incluye cargue y retiro de material sobrante)</v>
          </cell>
          <cell r="C34" t="str">
            <v>m2</v>
          </cell>
          <cell r="D34">
            <v>5838</v>
          </cell>
        </row>
        <row r="35">
          <cell r="A35" t="str">
            <v>U-2.11.02</v>
          </cell>
          <cell r="B35" t="str">
            <v>Demolición de Concreto Reforzado e=0.15m placa Manifold de Entrada FOU-MNF (Incluye cargue y retiro de material sobrante)</v>
          </cell>
          <cell r="C35" t="str">
            <v>m2</v>
          </cell>
          <cell r="D35">
            <v>51181</v>
          </cell>
        </row>
        <row r="36">
          <cell r="A36" t="str">
            <v>U-3.01.01</v>
          </cell>
          <cell r="B36" t="str">
            <v>Excavación mecánica en material común y disposición del material sobrante</v>
          </cell>
          <cell r="C36" t="str">
            <v>m3</v>
          </cell>
          <cell r="D36">
            <v>19730</v>
          </cell>
        </row>
        <row r="37">
          <cell r="A37" t="str">
            <v>U-3.01.02</v>
          </cell>
          <cell r="B37" t="str">
            <v>Suministro y colocación Concreto Clase F (14.0 Mpa; 140 kg/cm2; 2000 PSI)</v>
          </cell>
          <cell r="C37" t="str">
            <v>m3</v>
          </cell>
          <cell r="D37">
            <v>381672</v>
          </cell>
        </row>
        <row r="38">
          <cell r="A38" t="str">
            <v>U-3.01.03</v>
          </cell>
          <cell r="B38" t="str">
            <v>Suministro y colocación Concreto Clase D (21.0 Mpa; 210 kg/cm2; 3000 PSI) para Vigas de Amarre</v>
          </cell>
          <cell r="C38" t="str">
            <v>m3</v>
          </cell>
          <cell r="D38">
            <v>465971</v>
          </cell>
        </row>
        <row r="39">
          <cell r="A39" t="str">
            <v>U-3.01.04</v>
          </cell>
          <cell r="B39" t="str">
            <v>Suministro y colocación Mortero de Nivelación (Grouting) tipo SikaGrout 200</v>
          </cell>
          <cell r="C39" t="str">
            <v>lt</v>
          </cell>
          <cell r="D39">
            <v>6082</v>
          </cell>
        </row>
        <row r="40">
          <cell r="A40" t="str">
            <v>U-3.01.05</v>
          </cell>
          <cell r="B40" t="str">
            <v>Varillas Corrugadas Acero A-706; Fy =420 Mpa, 4200 kg/cm2, 60000 PSI</v>
          </cell>
          <cell r="C40" t="str">
            <v>kg</v>
          </cell>
          <cell r="D40">
            <v>2786</v>
          </cell>
        </row>
        <row r="41">
          <cell r="A41" t="str">
            <v>U-3.01.06</v>
          </cell>
          <cell r="B41" t="str">
            <v>Pernos de Anclaje en Acero Calidad SAE 1045</v>
          </cell>
          <cell r="C41" t="str">
            <v>kg</v>
          </cell>
          <cell r="D41">
            <v>15447</v>
          </cell>
        </row>
        <row r="42">
          <cell r="A42" t="str">
            <v>U-3.01.07</v>
          </cell>
          <cell r="B42" t="str">
            <v xml:space="preserve">Juntas de Dilatación con material llenante Tipo Sika Rod y sellante Sikaflex 1CSL </v>
          </cell>
          <cell r="C42" t="str">
            <v>ml</v>
          </cell>
          <cell r="D42">
            <v>19710</v>
          </cell>
        </row>
        <row r="43">
          <cell r="A43" t="str">
            <v>U-3.02.01</v>
          </cell>
          <cell r="B43" t="str">
            <v>Excavación mecánica en material común y disposición del material sobrante</v>
          </cell>
          <cell r="C43" t="str">
            <v>m3</v>
          </cell>
          <cell r="D43">
            <v>19730</v>
          </cell>
        </row>
        <row r="44">
          <cell r="A44" t="str">
            <v>U-3.02.02</v>
          </cell>
          <cell r="B44" t="str">
            <v>Relleno Tipo 1  (Arena lavada o arena lavada + gravilla)</v>
          </cell>
          <cell r="C44" t="str">
            <v>m3</v>
          </cell>
          <cell r="D44">
            <v>56014</v>
          </cell>
        </row>
        <row r="45">
          <cell r="A45" t="str">
            <v>U-3.02.03</v>
          </cell>
          <cell r="B45" t="str">
            <v>Relleno Tipo 2  (Recebo o material de prestamo seleccionado)</v>
          </cell>
          <cell r="C45" t="str">
            <v>m3</v>
          </cell>
          <cell r="D45">
            <v>30014</v>
          </cell>
        </row>
        <row r="46">
          <cell r="A46" t="str">
            <v>U-3.02.04</v>
          </cell>
          <cell r="B46" t="str">
            <v>Suministro y colocación Concreto Clase F (14.0 Mpa; 140 kg/cm2; 2000 PSI)</v>
          </cell>
          <cell r="C46" t="str">
            <v>m3</v>
          </cell>
          <cell r="D46">
            <v>381672</v>
          </cell>
        </row>
        <row r="47">
          <cell r="A47" t="str">
            <v>U-3.02.05</v>
          </cell>
          <cell r="B47" t="str">
            <v>Suministro y colocación Concreto Clase D (21.0 Mpa; 210 kg/cm2; 3000 PSI) para cimientos</v>
          </cell>
          <cell r="C47" t="str">
            <v>m3</v>
          </cell>
          <cell r="D47">
            <v>465971</v>
          </cell>
        </row>
        <row r="48">
          <cell r="A48" t="str">
            <v>U-3.02.06</v>
          </cell>
          <cell r="B48" t="str">
            <v>Varillas Corrugadas Acero A-706; Fy =420 Mpa, 4200 kg/cm2, 60000 PSI</v>
          </cell>
          <cell r="C48" t="str">
            <v>kg</v>
          </cell>
          <cell r="D48">
            <v>2786</v>
          </cell>
        </row>
        <row r="49">
          <cell r="A49" t="str">
            <v>U-3.02.07</v>
          </cell>
          <cell r="B49" t="str">
            <v>Geomembrana tipo PERMAFLEX HR-500</v>
          </cell>
          <cell r="C49" t="str">
            <v>m2</v>
          </cell>
          <cell r="D49">
            <v>13717</v>
          </cell>
        </row>
        <row r="50">
          <cell r="A50" t="str">
            <v>U-3.02.08</v>
          </cell>
          <cell r="B50" t="str">
            <v>Geotextil Tipo NT-1800</v>
          </cell>
          <cell r="C50" t="str">
            <v>m2</v>
          </cell>
          <cell r="D50">
            <v>3505</v>
          </cell>
        </row>
        <row r="51">
          <cell r="A51" t="str">
            <v>U-3.02.09</v>
          </cell>
          <cell r="B51" t="str">
            <v>Cinta SIKA PVC Tipo 0-22</v>
          </cell>
          <cell r="C51" t="str">
            <v>ml</v>
          </cell>
          <cell r="D51">
            <v>28417</v>
          </cell>
        </row>
        <row r="52">
          <cell r="A52" t="str">
            <v>U-3.02.10</v>
          </cell>
          <cell r="B52" t="str">
            <v>Tubo D=2" Metálico Galvanizado</v>
          </cell>
          <cell r="C52" t="str">
            <v>ml</v>
          </cell>
          <cell r="D52">
            <v>17236</v>
          </cell>
        </row>
        <row r="53">
          <cell r="A53" t="str">
            <v>U-3.03.01</v>
          </cell>
          <cell r="B53" t="str">
            <v>Excavación a máquina (anillo cimiento) y disposición del material sobrante</v>
          </cell>
          <cell r="C53" t="str">
            <v>m3</v>
          </cell>
          <cell r="D53">
            <v>19730</v>
          </cell>
        </row>
        <row r="54">
          <cell r="A54" t="str">
            <v>U-3.03.02</v>
          </cell>
          <cell r="B54" t="str">
            <v>Relleno Tipo 1  (Arena lavada o arena lavada + gravilla)</v>
          </cell>
          <cell r="C54" t="str">
            <v>m3</v>
          </cell>
          <cell r="D54">
            <v>56014</v>
          </cell>
        </row>
        <row r="55">
          <cell r="A55" t="str">
            <v>U-3.03.03</v>
          </cell>
          <cell r="B55" t="str">
            <v>Relleno Tipo 2  (Recebo o material de prestamo seleccionado)</v>
          </cell>
          <cell r="C55" t="str">
            <v>m3</v>
          </cell>
          <cell r="D55">
            <v>30014</v>
          </cell>
        </row>
        <row r="56">
          <cell r="A56" t="str">
            <v>U-3.03.04</v>
          </cell>
          <cell r="B56" t="str">
            <v>Suministro y colocación Concreto Clase F (14.0 Mpa; 140 kg/cm2; 2000 PSI)</v>
          </cell>
          <cell r="C56" t="str">
            <v>m3</v>
          </cell>
          <cell r="D56">
            <v>381672</v>
          </cell>
        </row>
        <row r="57">
          <cell r="A57" t="str">
            <v>U-3.03.05</v>
          </cell>
          <cell r="B57" t="str">
            <v>Suministro y colocación Concreto Clase D (21.0 Mpa; 210 kg/cm2; 3000 PSI) para cimientos</v>
          </cell>
          <cell r="C57" t="str">
            <v>m3</v>
          </cell>
          <cell r="D57">
            <v>465971</v>
          </cell>
        </row>
        <row r="58">
          <cell r="A58" t="str">
            <v>U-3.03.06</v>
          </cell>
          <cell r="B58" t="str">
            <v>Varillas Corrugadas Acero A-706; Fy =420 Mpa, 4200 kg/cm2, 60000 PSI</v>
          </cell>
          <cell r="C58" t="str">
            <v>kg</v>
          </cell>
          <cell r="D58">
            <v>2786</v>
          </cell>
        </row>
        <row r="59">
          <cell r="A59" t="str">
            <v>U-3.03.07</v>
          </cell>
          <cell r="B59" t="str">
            <v>Malla Electrosoldada Acero G-485; Fy =550 Mpa, 5500 kg/cm2, 4mmX150mmX150mm</v>
          </cell>
          <cell r="C59" t="str">
            <v>kg</v>
          </cell>
          <cell r="D59">
            <v>2997</v>
          </cell>
        </row>
        <row r="60">
          <cell r="A60" t="str">
            <v>U-3.03.08</v>
          </cell>
          <cell r="B60" t="str">
            <v>Geomembrana tipo PERMAFLEX HR-500</v>
          </cell>
          <cell r="C60" t="str">
            <v>m2</v>
          </cell>
          <cell r="D60">
            <v>13717</v>
          </cell>
        </row>
        <row r="61">
          <cell r="A61" t="str">
            <v>U-3.03.09</v>
          </cell>
          <cell r="B61" t="str">
            <v>Geotextil Tipo NT-1800</v>
          </cell>
          <cell r="C61" t="str">
            <v>m2</v>
          </cell>
          <cell r="D61">
            <v>3505</v>
          </cell>
        </row>
        <row r="62">
          <cell r="A62" t="str">
            <v>U-3.03.10</v>
          </cell>
          <cell r="B62" t="str">
            <v>Cinta SIKA PVC Tipo 0-22</v>
          </cell>
          <cell r="C62" t="str">
            <v>ml</v>
          </cell>
          <cell r="D62">
            <v>28417</v>
          </cell>
        </row>
        <row r="63">
          <cell r="A63" t="str">
            <v>U-3.03.11</v>
          </cell>
          <cell r="B63" t="str">
            <v>Tubo D=2" Metálico Galvanizado</v>
          </cell>
          <cell r="C63" t="str">
            <v>ml</v>
          </cell>
          <cell r="D63">
            <v>17236</v>
          </cell>
        </row>
        <row r="64">
          <cell r="A64" t="str">
            <v>U-3.03.12</v>
          </cell>
          <cell r="B64" t="str">
            <v>Tubo D=4" Metálico Galvanizado</v>
          </cell>
          <cell r="C64" t="str">
            <v>ml</v>
          </cell>
          <cell r="D64">
            <v>41083</v>
          </cell>
        </row>
        <row r="65">
          <cell r="A65" t="str">
            <v>U-3.04.01</v>
          </cell>
          <cell r="B65" t="str">
            <v>Excavación a máquina (anillo cimiento) y disposición del material sobrante</v>
          </cell>
          <cell r="C65" t="str">
            <v>m3</v>
          </cell>
          <cell r="D65">
            <v>19730</v>
          </cell>
        </row>
        <row r="66">
          <cell r="A66" t="str">
            <v>U-3.04.02</v>
          </cell>
          <cell r="B66" t="str">
            <v>Relleno Tipo 1  (Arena lavada o arena lavada + gravilla)</v>
          </cell>
          <cell r="C66" t="str">
            <v>m3</v>
          </cell>
          <cell r="D66">
            <v>56014</v>
          </cell>
        </row>
        <row r="67">
          <cell r="A67" t="str">
            <v>U-3.04.03</v>
          </cell>
          <cell r="B67" t="str">
            <v>Relleno Tipo 2  (Recebo o material de prestamo seleccionado)</v>
          </cell>
          <cell r="C67" t="str">
            <v>m3</v>
          </cell>
          <cell r="D67">
            <v>30014</v>
          </cell>
        </row>
        <row r="68">
          <cell r="A68" t="str">
            <v>U-3.04.04</v>
          </cell>
          <cell r="B68" t="str">
            <v>Suministro y colocación Concreto Clase F (14.0 Mpa; 140 kg/cm2; 2000 PSI)</v>
          </cell>
          <cell r="C68" t="str">
            <v>m3</v>
          </cell>
          <cell r="D68">
            <v>381672</v>
          </cell>
        </row>
        <row r="69">
          <cell r="A69" t="str">
            <v>U-3.04.05</v>
          </cell>
          <cell r="B69" t="str">
            <v>Suministro y colocación Concreto Clase D (21.0 Mpa; 210 kg/cm2; 3000 PSI) para cimientos</v>
          </cell>
          <cell r="C69" t="str">
            <v>m3</v>
          </cell>
          <cell r="D69">
            <v>465971</v>
          </cell>
        </row>
        <row r="70">
          <cell r="A70" t="str">
            <v>U-3.04.06</v>
          </cell>
          <cell r="B70" t="str">
            <v>Varillas Corrugadas Acero A-706; Fy =420 Mpa, 4200 kg/cm2, 60000 PSI</v>
          </cell>
          <cell r="C70" t="str">
            <v>kg</v>
          </cell>
          <cell r="D70">
            <v>2786</v>
          </cell>
        </row>
        <row r="71">
          <cell r="A71" t="str">
            <v>U-3.05.01</v>
          </cell>
          <cell r="B71" t="str">
            <v>Excavación mecánica en material común y disposición del material sobrante</v>
          </cell>
          <cell r="C71" t="str">
            <v>m3</v>
          </cell>
          <cell r="D71">
            <v>19730</v>
          </cell>
        </row>
        <row r="72">
          <cell r="A72" t="str">
            <v>U-3.05.02</v>
          </cell>
          <cell r="B72" t="str">
            <v>Relleno Tipo 2  (Recebo o material de prestamo seleccionado)</v>
          </cell>
          <cell r="C72" t="str">
            <v>m3</v>
          </cell>
          <cell r="D72">
            <v>30014</v>
          </cell>
        </row>
        <row r="73">
          <cell r="A73" t="str">
            <v>U-3.05.03</v>
          </cell>
          <cell r="B73" t="str">
            <v>Suministro y colocación Concreto Clase F (14.0 Mpa; 140 kg/cm2; 2000 PSI)</v>
          </cell>
          <cell r="C73" t="str">
            <v>m3</v>
          </cell>
          <cell r="D73">
            <v>381672</v>
          </cell>
        </row>
        <row r="74">
          <cell r="A74" t="str">
            <v>U-3.05.04</v>
          </cell>
          <cell r="B74" t="str">
            <v>Suministro y colocación Concreto Clase D (21.0 Mpa; 210 kg/cm2; 3000 PSI) para cimientos</v>
          </cell>
          <cell r="C74" t="str">
            <v>m3</v>
          </cell>
          <cell r="D74">
            <v>465971</v>
          </cell>
        </row>
        <row r="75">
          <cell r="A75" t="str">
            <v>U-3.05.05</v>
          </cell>
          <cell r="B75" t="str">
            <v>Malla Electrosoldada Acero G-485; Fy =550 Mpa, 5500 kg/cm2, 4mmX150mmX150mm</v>
          </cell>
          <cell r="C75" t="str">
            <v>kg</v>
          </cell>
          <cell r="D75">
            <v>2997</v>
          </cell>
        </row>
        <row r="76">
          <cell r="A76" t="str">
            <v>U-3.06.01</v>
          </cell>
          <cell r="B76" t="str">
            <v>Suministro y colocación Concreto Clase F (14.0 Mpa; 140 kg/cm2; 2000 PSI) - FOU-T-PAY-C</v>
          </cell>
          <cell r="C76" t="str">
            <v>m3</v>
          </cell>
          <cell r="D76">
            <v>366713</v>
          </cell>
        </row>
        <row r="77">
          <cell r="A77" t="str">
            <v>U-3.06.02</v>
          </cell>
          <cell r="B77" t="str">
            <v>Suministro y colocación Concreto Clase D (21.0 Mpa; 210 kg/cm2; 3000 PSI) para cimientos - FOU-T-PAY-C</v>
          </cell>
          <cell r="C77" t="str">
            <v>m3</v>
          </cell>
          <cell r="D77">
            <v>447657</v>
          </cell>
        </row>
        <row r="78">
          <cell r="A78" t="str">
            <v>U-3.06.03</v>
          </cell>
          <cell r="B78" t="str">
            <v>Suministro y colocación Mortero de Nivelación (Grouting) tipo SikaGrout 200 - FOU-T-PAY-C</v>
          </cell>
          <cell r="C78" t="str">
            <v>lt</v>
          </cell>
          <cell r="D78">
            <v>6082</v>
          </cell>
        </row>
        <row r="79">
          <cell r="A79" t="str">
            <v>U-3.06.04</v>
          </cell>
          <cell r="B79" t="str">
            <v>Varillas Corrugadas Acero A-706; Fy =420 Mpa, 4200 kg/cm2, 60000 PSI - FOU-T-PAY-C</v>
          </cell>
          <cell r="C79" t="str">
            <v>kg</v>
          </cell>
          <cell r="D79">
            <v>2786</v>
          </cell>
        </row>
        <row r="80">
          <cell r="A80" t="str">
            <v>U-3.06.05</v>
          </cell>
          <cell r="B80" t="str">
            <v>Pernos de Anclaje en Acero Calidad SAE 1045 - FOU-T-PAY-C</v>
          </cell>
          <cell r="C80" t="str">
            <v>kg</v>
          </cell>
          <cell r="D80">
            <v>15447</v>
          </cell>
        </row>
        <row r="81">
          <cell r="A81" t="str">
            <v>U-3.06.06</v>
          </cell>
          <cell r="B81" t="str">
            <v>Suministro y colocación Concreto Clase F (14.0 Mpa; 140 kg/cm2; 2000 PSI) - FOU-T-PAY-A/B FOU-T-PAW A/B/C/D</v>
          </cell>
          <cell r="C81" t="str">
            <v>m3</v>
          </cell>
          <cell r="D81">
            <v>381672</v>
          </cell>
        </row>
        <row r="82">
          <cell r="A82" t="str">
            <v>U-3.06.07</v>
          </cell>
          <cell r="B82" t="str">
            <v>Suministro y colocación Concreto Clase D (21.0 Mpa; 210 kg/cm2; 3000 PSI) para cimientos - FOU-T-PAY-A/B FOU-T-PAW A/B/C/D</v>
          </cell>
          <cell r="C82" t="str">
            <v>m3</v>
          </cell>
          <cell r="D82">
            <v>465971</v>
          </cell>
        </row>
        <row r="83">
          <cell r="A83" t="str">
            <v>U-3.06.08</v>
          </cell>
          <cell r="B83" t="str">
            <v>Suministro y colocación Mortero de Nivelación (Grouting) tipo SikaGrout 200 - FOU-T-PAY-A/B FOU-T-PAW A/B/C/D</v>
          </cell>
          <cell r="C83" t="str">
            <v>lt</v>
          </cell>
          <cell r="D83">
            <v>6082</v>
          </cell>
        </row>
        <row r="84">
          <cell r="A84" t="str">
            <v>U-3.06.09</v>
          </cell>
          <cell r="B84" t="str">
            <v>Varillas Corrugadas Acero A-706; Fy =420 Mpa, 4200 kg/cm2, 60000 PSI - FOU-T-PAY-A/B FOU-T-PAW A/B/C/D</v>
          </cell>
          <cell r="C84" t="str">
            <v>kg</v>
          </cell>
          <cell r="D84">
            <v>2786</v>
          </cell>
        </row>
        <row r="85">
          <cell r="A85" t="str">
            <v>U-3.06.10</v>
          </cell>
          <cell r="B85" t="str">
            <v>Pernos de Anclaje en Acero Calidad SAE 1045 - FOU-T-PAY-A/B FOU-T-PAW A/B/C/D</v>
          </cell>
          <cell r="C85" t="str">
            <v>kg</v>
          </cell>
          <cell r="D85">
            <v>15447</v>
          </cell>
        </row>
        <row r="86">
          <cell r="A86" t="str">
            <v>U-3.07.01</v>
          </cell>
          <cell r="B86" t="str">
            <v>Suministro y colocación Concreto Clase F (14.0 Mpa; 140 kg/cm2; 2000 PSI)</v>
          </cell>
          <cell r="C86" t="str">
            <v>m3</v>
          </cell>
          <cell r="D86">
            <v>381672</v>
          </cell>
        </row>
        <row r="87">
          <cell r="A87" t="str">
            <v>U-3.07.02</v>
          </cell>
          <cell r="B87" t="str">
            <v>Suministro y colocación Concreto Clase D (21.0 Mpa; 210 kg/cm2; 3000 PSI) para cimientos</v>
          </cell>
          <cell r="C87" t="str">
            <v>m3</v>
          </cell>
          <cell r="D87">
            <v>465971</v>
          </cell>
        </row>
        <row r="88">
          <cell r="A88" t="str">
            <v>U-3.07.03</v>
          </cell>
          <cell r="B88" t="str">
            <v>Suministro y colocación Mortero de Nivelación (Grouting) tipo SikaGrout 200</v>
          </cell>
          <cell r="C88" t="str">
            <v>lt</v>
          </cell>
          <cell r="D88">
            <v>6082</v>
          </cell>
        </row>
        <row r="89">
          <cell r="A89" t="str">
            <v>U-3.07.04</v>
          </cell>
          <cell r="B89" t="str">
            <v>Pernos de Anclaje en Acero Calidad SAE 1045</v>
          </cell>
          <cell r="C89" t="str">
            <v>kg</v>
          </cell>
          <cell r="D89">
            <v>15447</v>
          </cell>
        </row>
        <row r="90">
          <cell r="A90" t="str">
            <v>U-3.08.01</v>
          </cell>
          <cell r="B90" t="str">
            <v>Excavación mecánica en material común y disposición del material sobrante</v>
          </cell>
          <cell r="C90" t="str">
            <v>m3</v>
          </cell>
          <cell r="D90">
            <v>19730</v>
          </cell>
        </row>
        <row r="91">
          <cell r="A91" t="str">
            <v>U-3.08.02</v>
          </cell>
          <cell r="B91" t="str">
            <v>Relleno Tipo 2  (Recebo o material de prestamo seleccionado)</v>
          </cell>
          <cell r="C91" t="str">
            <v>m3</v>
          </cell>
          <cell r="D91">
            <v>30014</v>
          </cell>
        </row>
        <row r="92">
          <cell r="A92" t="str">
            <v>U-3.08.03</v>
          </cell>
          <cell r="B92" t="str">
            <v>Relleno Tipo 3  (Material seleccionado de la excavación)</v>
          </cell>
          <cell r="C92" t="str">
            <v>m3</v>
          </cell>
          <cell r="D92">
            <v>12074</v>
          </cell>
        </row>
        <row r="93">
          <cell r="A93" t="str">
            <v>U-3.08.04</v>
          </cell>
          <cell r="B93" t="str">
            <v>Suministro y colocación Concreto Clase F (14.0 Mpa; 140 kg/cm2; 2000 PSI)</v>
          </cell>
          <cell r="C93" t="str">
            <v>m3</v>
          </cell>
          <cell r="D93">
            <v>381672</v>
          </cell>
        </row>
        <row r="94">
          <cell r="A94" t="str">
            <v>U-3.08.05</v>
          </cell>
          <cell r="B94" t="str">
            <v>Suministro y colocación Concreto Clase D (21.0 Mpa; 210 kg/cm2; 3000 PSI) para cimientos</v>
          </cell>
          <cell r="C94" t="str">
            <v>m3</v>
          </cell>
          <cell r="D94">
            <v>463396</v>
          </cell>
        </row>
        <row r="95">
          <cell r="A95" t="str">
            <v>U-3.08.06</v>
          </cell>
          <cell r="B95" t="str">
            <v>Varillas Corrugadas Acero A-706; Fy =420 Mpa, 4200 kg/cm2, 60000 PSI</v>
          </cell>
          <cell r="C95" t="str">
            <v>kg</v>
          </cell>
          <cell r="D95">
            <v>2786</v>
          </cell>
        </row>
        <row r="96">
          <cell r="A96" t="str">
            <v>U-4.01.01</v>
          </cell>
          <cell r="B96" t="str">
            <v>Excavación manual en material común y disposición del material sobrante</v>
          </cell>
          <cell r="C96" t="str">
            <v>m3</v>
          </cell>
          <cell r="D96">
            <v>27274</v>
          </cell>
        </row>
        <row r="97">
          <cell r="A97" t="str">
            <v>U-4.01.02</v>
          </cell>
          <cell r="B97" t="str">
            <v>Relleno Tipo 3  (Material seleccionado de la excavación)</v>
          </cell>
          <cell r="C97" t="str">
            <v>m3</v>
          </cell>
          <cell r="D97">
            <v>12074</v>
          </cell>
        </row>
        <row r="98">
          <cell r="A98" t="str">
            <v>U-4.01.03</v>
          </cell>
          <cell r="B98" t="str">
            <v>Relleno Tipo 4  (Subbase Granular)</v>
          </cell>
          <cell r="C98" t="str">
            <v>m3</v>
          </cell>
          <cell r="D98">
            <v>35214</v>
          </cell>
        </row>
        <row r="99">
          <cell r="A99" t="str">
            <v>U-4.01.04</v>
          </cell>
          <cell r="B99" t="str">
            <v>Suministro y colocación Concreto Clase G (14.0 Mpa; 140 kg/cm2; 2000 PSI Ciclópeo) para Muros Interiores</v>
          </cell>
          <cell r="C99" t="str">
            <v>m3</v>
          </cell>
          <cell r="D99">
            <v>276317</v>
          </cell>
        </row>
        <row r="100">
          <cell r="A100" t="str">
            <v>U-4.01.05</v>
          </cell>
          <cell r="B100" t="str">
            <v>Suministro y colocación Concreto Clase F (14.0 Mpa; 140 kg/cm2; 2000 PSI para solado)</v>
          </cell>
          <cell r="C100" t="str">
            <v>m3</v>
          </cell>
          <cell r="D100">
            <v>381672</v>
          </cell>
        </row>
        <row r="101">
          <cell r="A101" t="str">
            <v>U-4.01.06</v>
          </cell>
          <cell r="B101" t="str">
            <v>Suministro y colocación Concreto Clase D (21.0 Mpa; 210 kg/cm2; 3000 PSI) para cimientos</v>
          </cell>
          <cell r="C101" t="str">
            <v>m3</v>
          </cell>
          <cell r="D101">
            <v>463396</v>
          </cell>
        </row>
        <row r="102">
          <cell r="A102" t="str">
            <v>U-4.01.07</v>
          </cell>
          <cell r="B102" t="str">
            <v>Suministro y colocación Concreto Clase D (21.0 Mpa; 210 kg/cm2; 3000 PSI) para Placa de Piso</v>
          </cell>
          <cell r="C102" t="str">
            <v>m3</v>
          </cell>
          <cell r="D102">
            <v>467122</v>
          </cell>
        </row>
        <row r="103">
          <cell r="A103" t="str">
            <v>U-4.01.08</v>
          </cell>
          <cell r="B103" t="str">
            <v>Suministro y colocación Concreto Clase D (21.0 Mpa; 210 kg/cm2; 3000 PSI) para Vigas de Amarre Muros Internos</v>
          </cell>
          <cell r="C103" t="str">
            <v>m3</v>
          </cell>
          <cell r="D103">
            <v>452229</v>
          </cell>
        </row>
        <row r="104">
          <cell r="A104" t="str">
            <v>U-4.01.09</v>
          </cell>
          <cell r="B104" t="str">
            <v>Suministro y colocación Concreto Clase D (21.0 Mpa; 210 kg/cm2; 3000 PSI) para Columnas</v>
          </cell>
          <cell r="C104" t="str">
            <v>m3</v>
          </cell>
          <cell r="D104">
            <v>510559</v>
          </cell>
        </row>
        <row r="105">
          <cell r="A105" t="str">
            <v>U-4.01.10</v>
          </cell>
          <cell r="B105" t="str">
            <v>Suministro y colocación Concreto Clase D (21.0 Mpa; 210 kg/cm2; 3000 PSI) para Vigas Aéreas (incluye placa de voladizo)</v>
          </cell>
          <cell r="C105" t="str">
            <v>m3</v>
          </cell>
          <cell r="D105">
            <v>491091</v>
          </cell>
        </row>
        <row r="106">
          <cell r="A106" t="str">
            <v>U-4.01.11</v>
          </cell>
          <cell r="B106" t="str">
            <v>Suministro y colocación Concreto Clase D (21.0 Mpa; 210 kg/cm2; 3000 PSI) para Riostras</v>
          </cell>
          <cell r="C106" t="str">
            <v>m3</v>
          </cell>
          <cell r="D106">
            <v>491091</v>
          </cell>
        </row>
        <row r="107">
          <cell r="A107" t="str">
            <v>U-4.01.12</v>
          </cell>
          <cell r="B107" t="str">
            <v>Suministro y colocación Concreto Clase D (21.0 Mpa; 210 kg/cm2; 3000 PSI) para Placa Aligerada de Cubierta</v>
          </cell>
          <cell r="C107" t="str">
            <v>m2</v>
          </cell>
          <cell r="D107">
            <v>74335</v>
          </cell>
        </row>
        <row r="108">
          <cell r="A108" t="str">
            <v>U-4.01.13</v>
          </cell>
          <cell r="B108" t="str">
            <v>Varillas Corrugadas Acero A-706; Fy =420 Mpa, 4200 kg/cm2, 60000 PSI</v>
          </cell>
          <cell r="C108" t="str">
            <v>kg</v>
          </cell>
          <cell r="D108">
            <v>2786</v>
          </cell>
        </row>
        <row r="109">
          <cell r="A109" t="str">
            <v>U-4.01.14</v>
          </cell>
          <cell r="B109" t="str">
            <v>Malla Electrosoldada Acero G-485; Fy =550 Mpa, 5500 kg/cm2, 4mmX150mmX150mm</v>
          </cell>
          <cell r="C109" t="str">
            <v>kg</v>
          </cell>
          <cell r="D109">
            <v>2997</v>
          </cell>
        </row>
        <row r="110">
          <cell r="A110" t="str">
            <v>U-4.01.15</v>
          </cell>
          <cell r="B110" t="str">
            <v>Malla Electrosoldada Acero G-485; Fy =550 Mpa, 5500 kg/cm2, 6mmX250mmX250mm</v>
          </cell>
          <cell r="C110" t="str">
            <v>kg</v>
          </cell>
          <cell r="D110">
            <v>2997</v>
          </cell>
        </row>
        <row r="111">
          <cell r="A111" t="str">
            <v>U-4.01.16</v>
          </cell>
          <cell r="B111" t="str">
            <v>Impermeabilización de Cubierta en Membrana PVC Termosoldada tipo SikaPlan 12GCO (12mm)</v>
          </cell>
          <cell r="C111" t="str">
            <v>m2</v>
          </cell>
          <cell r="D111">
            <v>42996</v>
          </cell>
        </row>
        <row r="112">
          <cell r="A112" t="str">
            <v>U-4.01.17</v>
          </cell>
          <cell r="B112" t="str">
            <v>Andén en Concreto Simple Clase E (17.5 Mpa; 175 kg/cm2; 2500 PSI), e=0.15m</v>
          </cell>
          <cell r="C112" t="str">
            <v>m2</v>
          </cell>
          <cell r="D112">
            <v>52299</v>
          </cell>
        </row>
        <row r="113">
          <cell r="A113" t="str">
            <v>U-4.02.01</v>
          </cell>
          <cell r="B113" t="str">
            <v>Muro en Ladrillo Prensado Liviano 24,5 x 12 x 5,5 color terracota Santa Fe e = 0,12m</v>
          </cell>
          <cell r="C113" t="str">
            <v>m2</v>
          </cell>
          <cell r="D113">
            <v>56013</v>
          </cell>
        </row>
        <row r="114">
          <cell r="A114" t="str">
            <v>U-4.02.02</v>
          </cell>
          <cell r="B114" t="str">
            <v>Muro Perimetral de Cubierta en Ladrillo Prensado Liviano 24,5 x 12 x 7 color terracota Sante Fe e = 0,055m</v>
          </cell>
          <cell r="C114" t="str">
            <v>m2</v>
          </cell>
          <cell r="D114">
            <v>56013</v>
          </cell>
        </row>
        <row r="115">
          <cell r="A115" t="str">
            <v>U-4.02.03</v>
          </cell>
          <cell r="B115" t="str">
            <v>Piso en Baldosa Tipo BH5 de 0.30x0.30m ALFA (para Laboratorio, Cafetería y Baños)</v>
          </cell>
          <cell r="C115" t="str">
            <v>m2</v>
          </cell>
          <cell r="D115">
            <v>45643</v>
          </cell>
        </row>
        <row r="116">
          <cell r="A116" t="str">
            <v>U-4.02.04</v>
          </cell>
          <cell r="B116" t="str">
            <v>Piso en Baldosa para trafico pesado tipo Piedra Cid River Sand ALFA 45 x 45 (para Cuartos de Control, Tableros de Control, Depósito, Lockers y Area de Trabajo 01)</v>
          </cell>
          <cell r="C116" t="str">
            <v>m2</v>
          </cell>
          <cell r="D116">
            <v>41268</v>
          </cell>
        </row>
        <row r="117">
          <cell r="A117" t="str">
            <v>U-4.02.05</v>
          </cell>
          <cell r="B117" t="str">
            <v>Guardaescoba Piedra Cid River Sand ALFA  9 x 45</v>
          </cell>
          <cell r="C117" t="str">
            <v>ml</v>
          </cell>
          <cell r="D117">
            <v>4059</v>
          </cell>
        </row>
        <row r="118">
          <cell r="A118" t="str">
            <v>U-4.02.06</v>
          </cell>
          <cell r="B118" t="str">
            <v xml:space="preserve">Enchape en Baldosa blanca tipo Mediterraneo ALFA 20 x 20 </v>
          </cell>
          <cell r="C118" t="str">
            <v>m2</v>
          </cell>
          <cell r="D118">
            <v>27571</v>
          </cell>
        </row>
        <row r="119">
          <cell r="A119" t="str">
            <v>U-4.02.07</v>
          </cell>
          <cell r="B119" t="str">
            <v>Pañete en mortero 1:5 e=0.02m</v>
          </cell>
          <cell r="C119" t="str">
            <v>m2</v>
          </cell>
          <cell r="D119">
            <v>8977</v>
          </cell>
        </row>
        <row r="120">
          <cell r="A120" t="str">
            <v>U-4.02.08</v>
          </cell>
          <cell r="B120" t="str">
            <v>Estuco y Pintura tipo Viniltex de Pintuco color almendra (3 manos)</v>
          </cell>
          <cell r="C120" t="str">
            <v>m2</v>
          </cell>
          <cell r="D120">
            <v>9879</v>
          </cell>
        </row>
        <row r="121">
          <cell r="A121" t="str">
            <v>U-4.02.09</v>
          </cell>
          <cell r="B121" t="str">
            <v>Ventana tipo V-3 módulo corredizo serie titanio en aluminio anodizado 5030 anolock, con cristal bronce 6mm y alfajia LEH-413 (8cms)</v>
          </cell>
          <cell r="C121" t="str">
            <v>m2</v>
          </cell>
          <cell r="D121">
            <v>360000</v>
          </cell>
        </row>
        <row r="122">
          <cell r="A122" t="str">
            <v>U-4.02.10</v>
          </cell>
          <cell r="B122" t="str">
            <v>Ventana tipo V-4 módulo de cuerpo fijo serie M-338 en aluminio anodizado 5030 anolock, cristal laminado termoacústico polarizado y alfajia LEH-413 (8cms)</v>
          </cell>
          <cell r="C122" t="str">
            <v>m2</v>
          </cell>
          <cell r="D122">
            <v>390000</v>
          </cell>
        </row>
        <row r="123">
          <cell r="A123" t="str">
            <v>U-4.02.11</v>
          </cell>
          <cell r="B123" t="str">
            <v>Ventana tipo V-5 proyectante horizontal serie M-338 en aluminio anodizado 5030 anolock, con cristal bronce 6mm y alfajia LEH-413 (8cms)</v>
          </cell>
          <cell r="C123" t="str">
            <v>m2</v>
          </cell>
          <cell r="D123">
            <v>250000</v>
          </cell>
        </row>
        <row r="124">
          <cell r="A124" t="str">
            <v>U-4.02.12</v>
          </cell>
          <cell r="B124" t="str">
            <v>Puerta Tipo P-3 metálica en lamina cold rolled calibre 18 rellenas de material contra fuego y termo acústico, con barra antipánico y ventanilla, pintura electrostática color anolock.</v>
          </cell>
          <cell r="C124" t="str">
            <v>m2</v>
          </cell>
          <cell r="D124">
            <v>380000</v>
          </cell>
        </row>
        <row r="125">
          <cell r="A125" t="str">
            <v>U-4.02.13</v>
          </cell>
          <cell r="B125" t="str">
            <v>Puerta Tipo P-7 metálica en lamina cold rolled calibre 18, ventanilla 0.30mx0.30m, pintura electrostática color anolock.</v>
          </cell>
          <cell r="C125" t="str">
            <v>m2</v>
          </cell>
          <cell r="D125">
            <v>305000</v>
          </cell>
        </row>
        <row r="126">
          <cell r="A126" t="str">
            <v>U-4.02.14</v>
          </cell>
          <cell r="B126" t="str">
            <v>Puerta Tipo P-8 metálica en lamina cold rolled calibre 18, pintura electrostática color anolock.</v>
          </cell>
          <cell r="C126" t="str">
            <v>m2</v>
          </cell>
          <cell r="D126">
            <v>305000</v>
          </cell>
        </row>
        <row r="127">
          <cell r="A127" t="str">
            <v>U-4.02.15</v>
          </cell>
          <cell r="B127" t="str">
            <v>Rejilla en aluminio CC - 6" x 4" de Colrejillas para bajantes de aguas lluvias.</v>
          </cell>
          <cell r="C127" t="str">
            <v>und</v>
          </cell>
          <cell r="D127">
            <v>19233</v>
          </cell>
        </row>
        <row r="128">
          <cell r="A128" t="str">
            <v>U-4.02.16</v>
          </cell>
          <cell r="B128" t="str">
            <v>Bajante de Aguas Lluvias PVC D=4" (incluye accesorios hasta empate con cuneta perimetral)</v>
          </cell>
          <cell r="C128" t="str">
            <v>ml</v>
          </cell>
          <cell r="D128">
            <v>21900</v>
          </cell>
        </row>
        <row r="129">
          <cell r="A129" t="str">
            <v>U-4.02.17</v>
          </cell>
          <cell r="B129" t="str">
            <v>Suministro e Instalación Lavamanos Tipo Shelby ALFA, color blanco</v>
          </cell>
          <cell r="C129" t="str">
            <v>und</v>
          </cell>
          <cell r="D129">
            <v>92804</v>
          </cell>
        </row>
        <row r="130">
          <cell r="A130" t="str">
            <v>U-4.02.18</v>
          </cell>
          <cell r="B130" t="str">
            <v xml:space="preserve">Suministro e Instalación Sanitario Tipo Savex ALFA, color blanco </v>
          </cell>
          <cell r="C130" t="str">
            <v>und</v>
          </cell>
          <cell r="D130">
            <v>207804</v>
          </cell>
        </row>
        <row r="131">
          <cell r="A131" t="str">
            <v>U-4.02.19</v>
          </cell>
          <cell r="B131" t="str">
            <v>Suministro e Instalación Juego de Accesorios adhesivos Tipo Mini ALFA, color blanco.</v>
          </cell>
          <cell r="C131" t="str">
            <v>und</v>
          </cell>
          <cell r="D131">
            <v>46829</v>
          </cell>
        </row>
        <row r="132">
          <cell r="A132" t="str">
            <v>U-4.02.20</v>
          </cell>
          <cell r="B132" t="str">
            <v xml:space="preserve">Suministro e Instalación Combo Orinal Tipo Sidney de ALFA, color blanco, incluye accesorios </v>
          </cell>
          <cell r="C132" t="str">
            <v>und</v>
          </cell>
          <cell r="D132">
            <v>190975</v>
          </cell>
        </row>
        <row r="133">
          <cell r="A133" t="str">
            <v>U-4.02.21</v>
          </cell>
          <cell r="B133" t="str">
            <v>Suministro e Instalación Ducha Tipo Gricol Mezclador OG - 1618</v>
          </cell>
          <cell r="C133" t="str">
            <v>und</v>
          </cell>
          <cell r="D133">
            <v>82520</v>
          </cell>
        </row>
        <row r="134">
          <cell r="A134" t="str">
            <v>U-4.02.22</v>
          </cell>
          <cell r="B134" t="str">
            <v>Suministro e Instalación Meson en Concreto 5.80x0.60m, enchapado en baldosa Mediterraneo ALFA 0.20x0.20m con Lavaplatos en acero inoxidable Ref. GUINOVART 502, 0.64x0.54m</v>
          </cell>
          <cell r="C134" t="str">
            <v>und</v>
          </cell>
          <cell r="D134">
            <v>736656</v>
          </cell>
        </row>
        <row r="135">
          <cell r="A135" t="str">
            <v>U-4.02.23</v>
          </cell>
          <cell r="B135" t="str">
            <v>Suministro e Instalación Griferia Tipo Gricol para lavaplatos OG 0428</v>
          </cell>
          <cell r="C135" t="str">
            <v>und</v>
          </cell>
          <cell r="D135">
            <v>59517</v>
          </cell>
        </row>
        <row r="136">
          <cell r="A136" t="str">
            <v>U-4.02.24</v>
          </cell>
          <cell r="B136" t="str">
            <v>Suministro e Instalación Mueble inferior para laboratorio con 4 puertas y entrepaño</v>
          </cell>
          <cell r="C136" t="str">
            <v>und</v>
          </cell>
          <cell r="D136">
            <v>400000</v>
          </cell>
        </row>
        <row r="137">
          <cell r="A137" t="str">
            <v>U-4.02.25</v>
          </cell>
          <cell r="B137" t="str">
            <v>Suministro e Instalación Meson en Concreto 1.00x0.60m, enchapado en baldosa Mediterraneo ALFA 0.20x0.20m con Lavaplatos en acero inoxidable, 0.45x0.53m</v>
          </cell>
          <cell r="C137" t="str">
            <v>und</v>
          </cell>
          <cell r="D137">
            <v>360475</v>
          </cell>
        </row>
        <row r="138">
          <cell r="A138" t="str">
            <v>U-4.02.26</v>
          </cell>
          <cell r="B138" t="str">
            <v>Suministro e Instalación Ducha de Emergencia con Lavaojos en A.B.S. Color verde, Tubo Galvanizado, Plato Rectangular, Marca HAWS</v>
          </cell>
          <cell r="C138" t="str">
            <v>und</v>
          </cell>
          <cell r="D138">
            <v>3000000</v>
          </cell>
        </row>
        <row r="139">
          <cell r="A139" t="str">
            <v>U-4.02.27</v>
          </cell>
          <cell r="B139" t="str">
            <v>Suministro e Instalación Sistema Offiplus para división modular</v>
          </cell>
          <cell r="C139" t="str">
            <v>m2</v>
          </cell>
          <cell r="D139">
            <v>600000</v>
          </cell>
        </row>
        <row r="140">
          <cell r="A140" t="str">
            <v>U-4.03.01</v>
          </cell>
          <cell r="B140" t="str">
            <v>Excavación manual en material común y disposición del material sobrante</v>
          </cell>
          <cell r="C140" t="str">
            <v>m3</v>
          </cell>
          <cell r="D140">
            <v>27274</v>
          </cell>
        </row>
        <row r="141">
          <cell r="A141" t="str">
            <v>U-4.03.02</v>
          </cell>
          <cell r="B141" t="str">
            <v>Relleno Tipo 3  (Material seleccionado de la excavación)</v>
          </cell>
          <cell r="C141" t="str">
            <v>m3</v>
          </cell>
          <cell r="D141">
            <v>12074</v>
          </cell>
        </row>
        <row r="142">
          <cell r="A142" t="str">
            <v>U-4.03.03</v>
          </cell>
          <cell r="B142" t="str">
            <v>Relleno Tipo 4  (Subbase Granular)</v>
          </cell>
          <cell r="C142" t="str">
            <v>m3</v>
          </cell>
          <cell r="D142">
            <v>35214</v>
          </cell>
        </row>
        <row r="143">
          <cell r="A143" t="str">
            <v>U-4.03.04</v>
          </cell>
          <cell r="B143" t="str">
            <v>Suministro y colocación Concreto Clase F (14.0 Mpa; 140 kg/cm2; 2000 PSI para solado)</v>
          </cell>
          <cell r="C143" t="str">
            <v>m3</v>
          </cell>
          <cell r="D143">
            <v>381672</v>
          </cell>
        </row>
        <row r="144">
          <cell r="A144" t="str">
            <v>U-4.03.05</v>
          </cell>
          <cell r="B144" t="str">
            <v>Suministro y colocación Concreto Clase D (21.0 Mpa; 210 kg/cm2; 3000 PSI) para cimientos</v>
          </cell>
          <cell r="C144" t="str">
            <v>m3</v>
          </cell>
          <cell r="D144">
            <v>465971</v>
          </cell>
        </row>
        <row r="145">
          <cell r="A145" t="str">
            <v>U-4.03.06</v>
          </cell>
          <cell r="B145" t="str">
            <v>Suministro y colocación Concreto Clase D (21.0 Mpa; 210 kg/cm2; 3000 PSI) para Placa de Piso</v>
          </cell>
          <cell r="C145" t="str">
            <v>m3</v>
          </cell>
          <cell r="D145">
            <v>467122</v>
          </cell>
        </row>
        <row r="146">
          <cell r="A146" t="str">
            <v>U-4.03.07</v>
          </cell>
          <cell r="B146" t="str">
            <v>Suministro y colocación Concreto Clase D (21.0 Mpa; 210 kg/cm2; 3000 PSI) para Columnas</v>
          </cell>
          <cell r="C146" t="str">
            <v>m3</v>
          </cell>
          <cell r="D146">
            <v>510559</v>
          </cell>
        </row>
        <row r="147">
          <cell r="A147" t="str">
            <v>U-4.03.08</v>
          </cell>
          <cell r="B147" t="str">
            <v>Suministro y colocación Concreto Clase D (21.0 Mpa; 210 kg/cm2; 3000 PSI) para Vigas Aéreas (incluye placa de voladizo)</v>
          </cell>
          <cell r="C147" t="str">
            <v>m3</v>
          </cell>
          <cell r="D147">
            <v>491091</v>
          </cell>
        </row>
        <row r="148">
          <cell r="A148" t="str">
            <v>U-4.03.09</v>
          </cell>
          <cell r="B148" t="str">
            <v>Suministro y colocación Concreto Clase D (21.0 Mpa; 210 kg/cm2; 3000 PSI) para Riostras</v>
          </cell>
          <cell r="C148" t="str">
            <v>m3</v>
          </cell>
          <cell r="D148">
            <v>491091</v>
          </cell>
        </row>
        <row r="149">
          <cell r="A149" t="str">
            <v>U-4.03.10</v>
          </cell>
          <cell r="B149" t="str">
            <v>Suministro y colocación Concreto Clase D (21.0 Mpa; 210 kg/cm2; 3000 PSI) para Placa Aligerada de Cubierta</v>
          </cell>
          <cell r="C149" t="str">
            <v>m2</v>
          </cell>
          <cell r="D149">
            <v>74335</v>
          </cell>
        </row>
        <row r="150">
          <cell r="A150" t="str">
            <v>U-4.03.11</v>
          </cell>
          <cell r="B150" t="str">
            <v>Varillas Corrugadas Acero A-706; Fy =420 Mpa, 4200 kg/cm2, 60000 PSI</v>
          </cell>
          <cell r="C150" t="str">
            <v>kg</v>
          </cell>
          <cell r="D150">
            <v>2786</v>
          </cell>
        </row>
        <row r="151">
          <cell r="A151" t="str">
            <v>U-4.03.12</v>
          </cell>
          <cell r="B151" t="str">
            <v>Malla Electrosoldada Acero G-485; Fy =550 Mpa, 5500 kg/cm2, 4mmX150mmX150mm</v>
          </cell>
          <cell r="C151" t="str">
            <v>kg</v>
          </cell>
          <cell r="D151">
            <v>2997</v>
          </cell>
        </row>
        <row r="152">
          <cell r="A152" t="str">
            <v>U-4.03.13</v>
          </cell>
          <cell r="B152" t="str">
            <v>Malla Electrosoldada Acero G-485; Fy =550 Mpa, 5500 kg/cm2, 6mmX250mmX250mm</v>
          </cell>
          <cell r="C152" t="str">
            <v>kg</v>
          </cell>
          <cell r="D152">
            <v>2997</v>
          </cell>
        </row>
        <row r="153">
          <cell r="A153" t="str">
            <v>U-4.03.14</v>
          </cell>
          <cell r="B153" t="str">
            <v>Impermeabilización de Cubierta en Membrana PVC Termosoldada tipo SikaPlan 12GCO (12mm)</v>
          </cell>
          <cell r="C153" t="str">
            <v>m2</v>
          </cell>
          <cell r="D153">
            <v>40316</v>
          </cell>
        </row>
        <row r="154">
          <cell r="A154" t="str">
            <v>U-4.03.15</v>
          </cell>
          <cell r="B154" t="str">
            <v>Andén en Concreto Simple Clase E (17.5 Mpa; 175 kg/cm2; 2500 PSI), e=0.15m</v>
          </cell>
          <cell r="C154" t="str">
            <v>m2</v>
          </cell>
          <cell r="D154">
            <v>52299</v>
          </cell>
        </row>
        <row r="155">
          <cell r="A155" t="str">
            <v>U-4.03.16</v>
          </cell>
          <cell r="B155" t="str">
            <v>Cerramiento Perimetral en Malla Eslabonada Calibre 9, 2"x2" (Incluye Postes) para transformadores</v>
          </cell>
          <cell r="C155" t="str">
            <v>ml</v>
          </cell>
          <cell r="D155">
            <v>124926</v>
          </cell>
        </row>
        <row r="156">
          <cell r="A156" t="str">
            <v>U-4.04.01</v>
          </cell>
          <cell r="B156" t="str">
            <v>Muro en Ladrillo Prensado Liviano 24,5 x 12 x 5,5 color terracota Santa Fe e = 0,12m</v>
          </cell>
          <cell r="C156" t="str">
            <v>m2</v>
          </cell>
          <cell r="D156">
            <v>56013</v>
          </cell>
        </row>
        <row r="157">
          <cell r="A157" t="str">
            <v>U-4.04.02</v>
          </cell>
          <cell r="B157" t="str">
            <v>Muro Perimetral de Cubierta en Ladrillo Prensado Liviano 24,5 x 12 x 7 color terracota Sante Fe e = 0,055m</v>
          </cell>
          <cell r="C157" t="str">
            <v>m2</v>
          </cell>
          <cell r="D157">
            <v>56013</v>
          </cell>
        </row>
        <row r="158">
          <cell r="A158" t="str">
            <v>U-4.04.03</v>
          </cell>
          <cell r="B158" t="str">
            <v>Piso en Baldosa Tráfico Pesado Tipo Piedra CID Riversand ALFA 0.45x0.45m</v>
          </cell>
          <cell r="C158" t="str">
            <v>m2</v>
          </cell>
          <cell r="D158">
            <v>41268</v>
          </cell>
        </row>
        <row r="159">
          <cell r="A159" t="str">
            <v>U-4.04.04</v>
          </cell>
          <cell r="B159" t="str">
            <v>Guardaescoba Piedra Cid River Sand ALFA  9 x 45</v>
          </cell>
          <cell r="C159" t="str">
            <v>ml</v>
          </cell>
          <cell r="D159">
            <v>4059</v>
          </cell>
        </row>
        <row r="160">
          <cell r="A160" t="str">
            <v>U-4.04.05</v>
          </cell>
          <cell r="B160" t="str">
            <v>Pañete en mortero 1:5 e=0.02m</v>
          </cell>
          <cell r="C160" t="str">
            <v>m2</v>
          </cell>
          <cell r="D160">
            <v>8977</v>
          </cell>
        </row>
        <row r="161">
          <cell r="A161" t="str">
            <v>U-4.04.06</v>
          </cell>
          <cell r="B161" t="str">
            <v>Estuco y Pintura tipo Viniltex de Pintuco color almendra (3 manos)</v>
          </cell>
          <cell r="C161" t="str">
            <v>m2</v>
          </cell>
          <cell r="D161">
            <v>9879</v>
          </cell>
        </row>
        <row r="162">
          <cell r="A162" t="str">
            <v>U-4.04.07</v>
          </cell>
          <cell r="B162" t="str">
            <v>Ventana tipo V-1 módulo de cuerpo fijo serie M-338 en aluminio anodizado 5030 anolock, cristal laminado termoacústico polarizado y alfajia LEH-413 (8cms)</v>
          </cell>
          <cell r="C162" t="str">
            <v>m2</v>
          </cell>
          <cell r="D162">
            <v>480000</v>
          </cell>
        </row>
        <row r="163">
          <cell r="A163" t="str">
            <v>U-4.04.08</v>
          </cell>
          <cell r="B163" t="str">
            <v>Ventana tipo V-2 módulo de cuerpo fijo serie M-338 en aluminio anodizado 5030 anolock, cristal laminado termoacústico polarizado y alfajia LEH-413 (8cms)</v>
          </cell>
          <cell r="C163" t="str">
            <v>m2</v>
          </cell>
          <cell r="D163">
            <v>480000</v>
          </cell>
        </row>
        <row r="164">
          <cell r="A164" t="str">
            <v>U-4.04.09</v>
          </cell>
          <cell r="B164" t="str">
            <v>Puerta Tipo P-5 metálica en lamina cold rolled calibre 18 rellenas de material contra fuego y termo acústico, con barra antipánico y ventanilla, pintura electrostática color anolock, ventanilla no menor a 0.30x0.30m, persiana superior en lámina para venti</v>
          </cell>
          <cell r="C164" t="str">
            <v>m2</v>
          </cell>
          <cell r="D164">
            <v>500000</v>
          </cell>
        </row>
        <row r="165">
          <cell r="A165" t="str">
            <v>U-4.04.10</v>
          </cell>
          <cell r="B165" t="str">
            <v>Puerta Tipo P-6 metálica en lamina cold rolled calibre 18 rellenas de material contra fuego y termo acústico, con barra antipánico y ventanilla, pintura electrostática color anolock, ventanilla no menor a 0.30x0.30m</v>
          </cell>
          <cell r="C165" t="str">
            <v>m2</v>
          </cell>
          <cell r="D165">
            <v>1200000</v>
          </cell>
        </row>
        <row r="166">
          <cell r="A166" t="str">
            <v>U-4.04.11</v>
          </cell>
          <cell r="B166" t="str">
            <v>Puerta Tipo P-7 metálica en lamina cold rolled calibre 18 rellenas de material contra fuego y termo acústico, con barra antipánico y ventanilla, pintura electrostática color anolock, ventanilla no menor a 0.30x0.30m</v>
          </cell>
          <cell r="C166" t="str">
            <v>m2</v>
          </cell>
          <cell r="D166">
            <v>305000</v>
          </cell>
        </row>
        <row r="167">
          <cell r="A167" t="str">
            <v>U-4.04.12</v>
          </cell>
          <cell r="B167" t="str">
            <v>Rejilla en aluminio CC - 6" x 4" de Colrejillas para bajantes de aguas lluvias.</v>
          </cell>
          <cell r="C167" t="str">
            <v>und</v>
          </cell>
          <cell r="D167">
            <v>19233</v>
          </cell>
        </row>
        <row r="168">
          <cell r="A168" t="str">
            <v>U-4.04.13</v>
          </cell>
          <cell r="B168" t="str">
            <v>Bajante de Aguas Lluvias PVC D=4" (incluye accesorios hasta empate con cuneta perimetral)</v>
          </cell>
          <cell r="C168" t="str">
            <v>ml</v>
          </cell>
          <cell r="D168">
            <v>21900</v>
          </cell>
        </row>
        <row r="169">
          <cell r="A169" t="str">
            <v>U-4.05.01</v>
          </cell>
          <cell r="B169" t="str">
            <v>Excavación manual en material común y disposición del material sobrante</v>
          </cell>
          <cell r="C169" t="str">
            <v>m3</v>
          </cell>
          <cell r="D169">
            <v>27274</v>
          </cell>
        </row>
        <row r="170">
          <cell r="A170" t="str">
            <v>U-4.05.02</v>
          </cell>
          <cell r="B170" t="str">
            <v>Relleno Tipo 2  (Recebo o material de prestamo seleccionado)</v>
          </cell>
          <cell r="C170" t="str">
            <v>m3</v>
          </cell>
          <cell r="D170">
            <v>30014</v>
          </cell>
        </row>
        <row r="171">
          <cell r="A171" t="str">
            <v>U-4.05.03</v>
          </cell>
          <cell r="B171" t="str">
            <v>Relleno Tipo 3  (Material seleccionado de la excavación)</v>
          </cell>
          <cell r="C171" t="str">
            <v>m3</v>
          </cell>
          <cell r="D171">
            <v>12074</v>
          </cell>
        </row>
        <row r="172">
          <cell r="A172" t="str">
            <v>U-4.05.04</v>
          </cell>
          <cell r="B172" t="str">
            <v>Suministro y colocación Concreto Clase G (14.0 Mpa; 140 kg/cm2; 2000 PSI Ciclópeo) para Muros Interiores</v>
          </cell>
          <cell r="C172" t="str">
            <v>m3</v>
          </cell>
          <cell r="D172">
            <v>276317</v>
          </cell>
        </row>
        <row r="173">
          <cell r="A173" t="str">
            <v>U-4.05.05</v>
          </cell>
          <cell r="B173" t="str">
            <v>Suministro y colocación Concreto Clase F (14.0 Mpa; 140 kg/cm2; 2000 PSI para solado)</v>
          </cell>
          <cell r="C173" t="str">
            <v>m3</v>
          </cell>
          <cell r="D173">
            <v>381672</v>
          </cell>
        </row>
        <row r="174">
          <cell r="A174" t="str">
            <v>U-4.05.06</v>
          </cell>
          <cell r="B174" t="str">
            <v>Suministro y colocación Concreto Clase D (21.0 Mpa; 210 kg/cm2; 3000 PSI) para cimientos</v>
          </cell>
          <cell r="C174" t="str">
            <v>m3</v>
          </cell>
          <cell r="D174">
            <v>465971</v>
          </cell>
        </row>
        <row r="175">
          <cell r="A175" t="str">
            <v>U-4.05.07</v>
          </cell>
          <cell r="B175" t="str">
            <v>Suministro y colocación Concreto Clase D (21.0 Mpa; 210 kg/cm2; 3000 PSI) para Placa de Piso</v>
          </cell>
          <cell r="C175" t="str">
            <v>m3</v>
          </cell>
          <cell r="D175">
            <v>467122</v>
          </cell>
        </row>
        <row r="176">
          <cell r="A176" t="str">
            <v>U-4.05.08</v>
          </cell>
          <cell r="B176" t="str">
            <v>Suministro y colocación Concreto Clase D (21.0 Mpa; 210 kg/cm2; 3000 PSI) para Vigas de Amarre Muros Internos</v>
          </cell>
          <cell r="C176" t="str">
            <v>m3</v>
          </cell>
          <cell r="D176">
            <v>452229</v>
          </cell>
        </row>
        <row r="177">
          <cell r="A177" t="str">
            <v>U-4.05.09</v>
          </cell>
          <cell r="B177" t="str">
            <v>Suministro y colocación Concreto Clase D (21.0 Mpa; 210 kg/cm2; 3000 PSI) para Columnas</v>
          </cell>
          <cell r="C177" t="str">
            <v>m3</v>
          </cell>
          <cell r="D177">
            <v>494325</v>
          </cell>
        </row>
        <row r="178">
          <cell r="A178" t="str">
            <v>U-4.05.10</v>
          </cell>
          <cell r="B178" t="str">
            <v>Suministro y colocación Concreto Clase D (21.0 Mpa; 210 kg/cm2; 3000 PSI) para Vigas Aéreas (incluye placa de voladizo)</v>
          </cell>
          <cell r="C178" t="str">
            <v>m3</v>
          </cell>
          <cell r="D178">
            <v>491091</v>
          </cell>
        </row>
        <row r="179">
          <cell r="A179" t="str">
            <v>U-4.05.11</v>
          </cell>
          <cell r="B179" t="str">
            <v>Suministro y colocación Concreto Clase D (21.0 Mpa; 210 kg/cm2; 3000 PSI) para Riostras</v>
          </cell>
          <cell r="C179" t="str">
            <v>m3</v>
          </cell>
          <cell r="D179">
            <v>491091</v>
          </cell>
        </row>
        <row r="180">
          <cell r="A180" t="str">
            <v>U-4.05.12</v>
          </cell>
          <cell r="B180" t="str">
            <v>Suministro y colocación Concreto Clase D (21.0 Mpa; 210 kg/cm2; 3000 PSI) para Placa Aligerada de Cubierta</v>
          </cell>
          <cell r="C180" t="str">
            <v>m2</v>
          </cell>
          <cell r="D180">
            <v>74335</v>
          </cell>
        </row>
        <row r="181">
          <cell r="A181" t="str">
            <v>U-4.05.13</v>
          </cell>
          <cell r="B181" t="str">
            <v>Varillas Corrugadas Acero A-706; Fy =420 Mpa, 4200 kg/cm2, 60000 PSI</v>
          </cell>
          <cell r="C181" t="str">
            <v>kg</v>
          </cell>
          <cell r="D181">
            <v>2786</v>
          </cell>
        </row>
        <row r="182">
          <cell r="A182" t="str">
            <v>U-4.05.14</v>
          </cell>
          <cell r="B182" t="str">
            <v>Malla Electrosoldada Acero G-485; Fy =550 Mpa, 5500 kg/cm2, 4mmX150mmX150mm</v>
          </cell>
          <cell r="C182" t="str">
            <v>kg</v>
          </cell>
          <cell r="D182">
            <v>2997</v>
          </cell>
        </row>
        <row r="183">
          <cell r="A183" t="str">
            <v>U-4.05.15</v>
          </cell>
          <cell r="B183" t="str">
            <v>Malla Electrosoldada Acero G-485; Fy =550 Mpa, 5500 kg/cm2, 5mmX150mmX150mm</v>
          </cell>
          <cell r="C183" t="str">
            <v>kg</v>
          </cell>
          <cell r="D183">
            <v>2997</v>
          </cell>
        </row>
        <row r="184">
          <cell r="A184" t="str">
            <v>U-4.05.16</v>
          </cell>
          <cell r="B184" t="str">
            <v>Impermeabilización de Cubierta en Membrana PVC Termosoldada tipo SikaPlan 12GCO (12mm)</v>
          </cell>
          <cell r="C184" t="str">
            <v>m2</v>
          </cell>
          <cell r="D184">
            <v>42996</v>
          </cell>
        </row>
        <row r="185">
          <cell r="A185" t="str">
            <v>U-4.05.17</v>
          </cell>
          <cell r="B185" t="str">
            <v>Andén en Concreto Simple Clase E (17.5 Mpa; 175 kg/cm2; 2500 PSI), e=0.15m</v>
          </cell>
          <cell r="C185" t="str">
            <v>m2</v>
          </cell>
          <cell r="D185">
            <v>52299</v>
          </cell>
        </row>
        <row r="186">
          <cell r="A186" t="str">
            <v>U-4.05.18</v>
          </cell>
          <cell r="B186" t="str">
            <v>Suministro y colocación Concreto Clase D (21.0 Mpa; 210 kg/cm2; 3000 PSI) para Placa de Piso</v>
          </cell>
          <cell r="C186" t="str">
            <v>m3</v>
          </cell>
          <cell r="D186">
            <v>450317</v>
          </cell>
        </row>
        <row r="187">
          <cell r="A187" t="str">
            <v>U-4.05.19</v>
          </cell>
          <cell r="B187" t="str">
            <v>Cerramiento Perimetral en Malla Eslabonada Calibre 9, 2"x2" (Incluye Postes)</v>
          </cell>
          <cell r="C187" t="str">
            <v>ml</v>
          </cell>
          <cell r="D187">
            <v>95001</v>
          </cell>
        </row>
        <row r="188">
          <cell r="A188" t="str">
            <v>U-4.06.01</v>
          </cell>
          <cell r="B188" t="str">
            <v>Muro en Ladrillo Prensado Liviano 24,5 x 12 x 5,5 color terracota Santa Fe e = 0,12m</v>
          </cell>
          <cell r="C188" t="str">
            <v>m2</v>
          </cell>
          <cell r="D188">
            <v>56013</v>
          </cell>
        </row>
        <row r="189">
          <cell r="A189" t="str">
            <v>U-4.06.02</v>
          </cell>
          <cell r="B189" t="str">
            <v>Muro Perimetral de Cubierta en Ladrillo Prensado Liviano 24,5 x 12 x 7 color terracota Sante Fe e = 0,055m</v>
          </cell>
          <cell r="C189" t="str">
            <v>m2</v>
          </cell>
          <cell r="D189">
            <v>56013</v>
          </cell>
        </row>
        <row r="190">
          <cell r="A190" t="str">
            <v>U-4.06.03</v>
          </cell>
          <cell r="B190" t="str">
            <v>Piso en Baldosa Tráfico Pesado Tipo Piedra CID Riversand ALFA 0.45x0.45m</v>
          </cell>
          <cell r="C190" t="str">
            <v>m2</v>
          </cell>
          <cell r="D190">
            <v>41268</v>
          </cell>
        </row>
        <row r="191">
          <cell r="A191" t="str">
            <v>U-4.06.04</v>
          </cell>
          <cell r="B191" t="str">
            <v>Guardaescoba Piedra Cid River Sand ALFA  9 x 45</v>
          </cell>
          <cell r="C191" t="str">
            <v>ml</v>
          </cell>
          <cell r="D191">
            <v>4059</v>
          </cell>
        </row>
        <row r="192">
          <cell r="A192" t="str">
            <v>U-4.06.05</v>
          </cell>
          <cell r="B192" t="str">
            <v>Pañete en mortero 1:5 e=0.02m</v>
          </cell>
          <cell r="C192" t="str">
            <v>m2</v>
          </cell>
          <cell r="D192">
            <v>8977</v>
          </cell>
        </row>
        <row r="193">
          <cell r="A193" t="str">
            <v>U-4.06.06</v>
          </cell>
          <cell r="B193" t="str">
            <v>Estuco y Pintura tipo Viniltex de Pintuco color almendra (3 manos)</v>
          </cell>
          <cell r="C193" t="str">
            <v>m2</v>
          </cell>
          <cell r="D193">
            <v>9879</v>
          </cell>
        </row>
        <row r="194">
          <cell r="A194" t="str">
            <v>U-4.06.07</v>
          </cell>
          <cell r="B194" t="str">
            <v>Ventana tipo V-1 módulo de cuerpo fijo serie M-338 en aluminio anodizado 5030 anolock, cristal laminado termoacústico polarizado y alfajia LEH-413 (8cms)</v>
          </cell>
          <cell r="C194" t="str">
            <v>m2</v>
          </cell>
          <cell r="D194">
            <v>480000</v>
          </cell>
        </row>
        <row r="195">
          <cell r="A195" t="str">
            <v>U-4.06.08</v>
          </cell>
          <cell r="B195" t="str">
            <v>Puerta Tipo P-1 metálica en lamina cold rolled calibre 18 rellenas de material contra fuego y termo acústico, con barra antipánico y ventanilla, pintura electrostática color anolock, ventanilla con puerta batiente (0.90x2m acceso personal)</v>
          </cell>
          <cell r="C195" t="str">
            <v>m2</v>
          </cell>
          <cell r="D195">
            <v>670000</v>
          </cell>
        </row>
        <row r="196">
          <cell r="A196" t="str">
            <v>U-4.06.09</v>
          </cell>
          <cell r="B196" t="str">
            <v>Puerta Tipo P-2 metálica en lamina cold rolled calibre 18 rejilla de ventilación, con barra antipánico, pintura electrostática color anolock, ventanilla no menor a 0.30x0.30m</v>
          </cell>
          <cell r="C196" t="str">
            <v>m2</v>
          </cell>
          <cell r="D196">
            <v>305000</v>
          </cell>
        </row>
        <row r="197">
          <cell r="A197" t="str">
            <v>U-4.06.10</v>
          </cell>
          <cell r="B197" t="str">
            <v>Puerta Tipo P-3 metálica en lamina cold rolled calibre 18 rellenas de material contra fuego y termo acústico, con barra antipánico y ventanilla, pintura electrostática color anolock.</v>
          </cell>
          <cell r="C197" t="str">
            <v>m2</v>
          </cell>
          <cell r="D197">
            <v>380000</v>
          </cell>
        </row>
        <row r="198">
          <cell r="A198" t="str">
            <v>U-4.06.11</v>
          </cell>
          <cell r="B198" t="str">
            <v>Puerta Tipo P-4 metálica en lamina cold rolled calibre 18 rejilla de ventilación, con barra antipánico, pintura electrostática color anolock, ventanilla no menor a 0.80x0.30m</v>
          </cell>
          <cell r="C198" t="str">
            <v>m2</v>
          </cell>
          <cell r="D198">
            <v>2100000</v>
          </cell>
        </row>
        <row r="199">
          <cell r="A199" t="str">
            <v>U-4.06.12</v>
          </cell>
          <cell r="B199" t="str">
            <v>Puerta Tipo P-5 metálica en lamina cold rolled calibre 18 rellenas de material contra fuego y termoacústico con barra antipánico, pintura electrostática color anolock, ventanilla no menor a 0.80x0.30m, persiana superior en lámina para ventilación</v>
          </cell>
          <cell r="C199" t="str">
            <v>m2</v>
          </cell>
          <cell r="D199">
            <v>500000</v>
          </cell>
        </row>
        <row r="200">
          <cell r="A200" t="str">
            <v>U-4.06.13</v>
          </cell>
          <cell r="B200" t="str">
            <v>Rejilla en aluminio CC - 6" x 4" de Colrejillas para bajantes de aguas lluvias.</v>
          </cell>
          <cell r="C200" t="str">
            <v>und</v>
          </cell>
          <cell r="D200">
            <v>19233</v>
          </cell>
        </row>
        <row r="201">
          <cell r="A201" t="str">
            <v>U-4.06.14</v>
          </cell>
          <cell r="B201" t="str">
            <v>Bajante de Aguas Lluvias PVC D=4" (incluye accesorios hasta empate con cuneta perimetral)</v>
          </cell>
          <cell r="C201" t="str">
            <v>ml</v>
          </cell>
          <cell r="D201">
            <v>21900</v>
          </cell>
        </row>
        <row r="202">
          <cell r="A202" t="str">
            <v>U-5.01.01</v>
          </cell>
          <cell r="B202" t="str">
            <v>Excavación manual en material común y disposición del material sobrante</v>
          </cell>
          <cell r="C202" t="str">
            <v>m3</v>
          </cell>
          <cell r="D202">
            <v>27274</v>
          </cell>
        </row>
        <row r="203">
          <cell r="A203" t="str">
            <v>U-5.01.02</v>
          </cell>
          <cell r="B203" t="str">
            <v>Relleno Tipo 2  (Recebo o material de prestamo seleccionado)</v>
          </cell>
          <cell r="C203" t="str">
            <v>m3</v>
          </cell>
          <cell r="D203">
            <v>30014</v>
          </cell>
        </row>
        <row r="204">
          <cell r="A204" t="str">
            <v>U-5.01.03</v>
          </cell>
          <cell r="B204" t="str">
            <v>Relleno Tipo 3  (Material seleccionado de la excavación)</v>
          </cell>
          <cell r="C204" t="str">
            <v>m3</v>
          </cell>
          <cell r="D204">
            <v>12074</v>
          </cell>
        </row>
        <row r="205">
          <cell r="A205" t="str">
            <v>U-5.01.04</v>
          </cell>
          <cell r="B205" t="str">
            <v>Suministro y colocación Concreto Clase F (14.0 Mpa; 140 kg/cm2; 2000 PSI)</v>
          </cell>
          <cell r="C205" t="str">
            <v>m3</v>
          </cell>
          <cell r="D205">
            <v>381672</v>
          </cell>
        </row>
        <row r="206">
          <cell r="A206" t="str">
            <v>U-5.01.05</v>
          </cell>
          <cell r="B206" t="str">
            <v>Suministro y colocación Concreto Clase D (21.0 Mpa; 210 kg/cm2; 3000 PSI) para Pedestales</v>
          </cell>
          <cell r="C206" t="str">
            <v>m3</v>
          </cell>
          <cell r="D206">
            <v>460934</v>
          </cell>
        </row>
        <row r="207">
          <cell r="A207" t="str">
            <v>U-5.01.06</v>
          </cell>
          <cell r="B207" t="str">
            <v>Suministro y colocación Concreto Clase D (21.0 Mpa; 210 kg/cm2; 3000 PSI) para Vigas de Amarre</v>
          </cell>
          <cell r="C207" t="str">
            <v>m3</v>
          </cell>
          <cell r="D207">
            <v>460038</v>
          </cell>
        </row>
        <row r="208">
          <cell r="A208" t="str">
            <v>U-5.01.07</v>
          </cell>
          <cell r="B208" t="str">
            <v>Suministro y colocación Concreto Clase D (21.0 Mpa; 210 kg/cm2; 3000 PSI) para Zapatas</v>
          </cell>
          <cell r="C208" t="str">
            <v>m3</v>
          </cell>
          <cell r="D208">
            <v>458606</v>
          </cell>
        </row>
        <row r="209">
          <cell r="A209" t="str">
            <v>U-5.01.08</v>
          </cell>
          <cell r="B209" t="str">
            <v>Suministro y colocación Concreto Clase D (21.0 Mpa; 210 kg/cm2; 3000 PSI) para Placas</v>
          </cell>
          <cell r="C209" t="str">
            <v>m3</v>
          </cell>
          <cell r="D209">
            <v>467122</v>
          </cell>
        </row>
        <row r="210">
          <cell r="A210" t="str">
            <v>U-5.01.09</v>
          </cell>
          <cell r="B210" t="str">
            <v>Suministro y colocación Mortero de Nivelación (Grouting) tipo SikaGrout 200</v>
          </cell>
          <cell r="C210" t="str">
            <v>lt</v>
          </cell>
          <cell r="D210">
            <v>6082</v>
          </cell>
        </row>
        <row r="211">
          <cell r="A211" t="str">
            <v>U-5.01.10</v>
          </cell>
          <cell r="B211" t="str">
            <v>Varillas Corrugadas Acero A-706; Fy =420 Mpa, 4200 kg/cm2, 60000 PSI</v>
          </cell>
          <cell r="C211" t="str">
            <v>kg</v>
          </cell>
          <cell r="D211">
            <v>2786</v>
          </cell>
        </row>
        <row r="212">
          <cell r="A212" t="str">
            <v>U-5.01.11</v>
          </cell>
          <cell r="B212" t="str">
            <v>Malla Electrosoldada Acero G-485; Fy =550 Mpa, 5500 kg/cm2, 4mmX150mmX150mm</v>
          </cell>
          <cell r="C212" t="str">
            <v>kg</v>
          </cell>
          <cell r="D212">
            <v>2997</v>
          </cell>
        </row>
        <row r="213">
          <cell r="A213" t="str">
            <v>U-5.01.12</v>
          </cell>
          <cell r="B213" t="str">
            <v>Pernos de Anclaje en Acero Calidad SAE 1045</v>
          </cell>
          <cell r="C213" t="str">
            <v>kg</v>
          </cell>
          <cell r="D213">
            <v>15447</v>
          </cell>
        </row>
        <row r="214">
          <cell r="A214" t="str">
            <v>U-5.01.13</v>
          </cell>
          <cell r="B214" t="str">
            <v>Acero Estructural ASTM A36 (incluye pintura de recubrimiento)</v>
          </cell>
          <cell r="C214" t="str">
            <v>kg</v>
          </cell>
          <cell r="D214">
            <v>8500</v>
          </cell>
        </row>
        <row r="215">
          <cell r="A215" t="str">
            <v>U-5.01.14</v>
          </cell>
          <cell r="B215" t="str">
            <v>Cubierta liviana en Teja Ondulada de Fibrocemento tipo P-7 de Eternit, Color</v>
          </cell>
          <cell r="C215" t="str">
            <v>m2</v>
          </cell>
          <cell r="D215">
            <v>39178</v>
          </cell>
        </row>
        <row r="216">
          <cell r="A216" t="str">
            <v>U-5.01.15</v>
          </cell>
          <cell r="B216" t="str">
            <v>Canal en Lámina Galvanizada Calibre 18, a = 1.1 m</v>
          </cell>
          <cell r="C216" t="str">
            <v>ml</v>
          </cell>
          <cell r="D216">
            <v>110000</v>
          </cell>
        </row>
        <row r="217">
          <cell r="A217" t="str">
            <v>U-5.02.01</v>
          </cell>
          <cell r="B217" t="str">
            <v>Excavación manual en material común y disposición del material sobrante</v>
          </cell>
          <cell r="C217" t="str">
            <v>m3</v>
          </cell>
          <cell r="D217">
            <v>27274</v>
          </cell>
        </row>
        <row r="218">
          <cell r="A218" t="str">
            <v>U-5.02.02</v>
          </cell>
          <cell r="B218" t="str">
            <v>Relleno Tipo 2  (Recebo o material de prestamo seleccionado)</v>
          </cell>
          <cell r="C218" t="str">
            <v>m3</v>
          </cell>
          <cell r="D218">
            <v>30014</v>
          </cell>
        </row>
        <row r="219">
          <cell r="A219" t="str">
            <v>U-5.02.03</v>
          </cell>
          <cell r="B219" t="str">
            <v>Relleno Tipo 3  (Material seleccionado de la excavación)</v>
          </cell>
          <cell r="C219" t="str">
            <v>m3</v>
          </cell>
          <cell r="D219">
            <v>12074</v>
          </cell>
        </row>
        <row r="220">
          <cell r="A220" t="str">
            <v>U-5.02.04</v>
          </cell>
          <cell r="B220" t="str">
            <v>Suministro y colocación Concreto Clase F (14.0 Mpa; 140 kg/cm2; 2000 PSI)</v>
          </cell>
          <cell r="C220" t="str">
            <v>m3</v>
          </cell>
          <cell r="D220">
            <v>381672</v>
          </cell>
        </row>
        <row r="221">
          <cell r="A221" t="str">
            <v>U-5.02.05</v>
          </cell>
          <cell r="B221" t="str">
            <v>Suministro y colocación Concreto Clase D (21.0 Mpa; 210 kg/cm2; 3000 PSI) para Pedestales</v>
          </cell>
          <cell r="C221" t="str">
            <v>m3</v>
          </cell>
          <cell r="D221">
            <v>460934</v>
          </cell>
        </row>
        <row r="222">
          <cell r="A222" t="str">
            <v>U-5.02.06</v>
          </cell>
          <cell r="B222" t="str">
            <v>Suministro y colocación Concreto Clase D (21.0 Mpa; 210 kg/cm2; 3000 PSI) para Vigas de Amarre</v>
          </cell>
          <cell r="C222" t="str">
            <v>m3</v>
          </cell>
          <cell r="D222">
            <v>460038</v>
          </cell>
        </row>
        <row r="223">
          <cell r="A223" t="str">
            <v>U-5.02.07</v>
          </cell>
          <cell r="B223" t="str">
            <v>Suministro y colocación Concreto Clase D (21.0 Mpa; 210 kg/cm2; 3000 PSI) para Zapatas</v>
          </cell>
          <cell r="C223" t="str">
            <v>m3</v>
          </cell>
          <cell r="D223">
            <v>458606</v>
          </cell>
        </row>
        <row r="224">
          <cell r="A224" t="str">
            <v>U-5.02.08</v>
          </cell>
          <cell r="B224" t="str">
            <v>Suministro y colocación Concreto Clase D (21.0 Mpa; 210 kg/cm2; 3000 PSI) para Placas</v>
          </cell>
          <cell r="C224" t="str">
            <v>m3</v>
          </cell>
          <cell r="D224">
            <v>466122</v>
          </cell>
        </row>
        <row r="225">
          <cell r="A225" t="str">
            <v>U-5.02.09</v>
          </cell>
          <cell r="B225" t="str">
            <v>Suministro y colocación Mortero de Nivelación (Grouting) tipo SikaGrout 200</v>
          </cell>
          <cell r="C225" t="str">
            <v>lt</v>
          </cell>
          <cell r="D225">
            <v>6082</v>
          </cell>
        </row>
        <row r="226">
          <cell r="A226" t="str">
            <v>U-5.02.10</v>
          </cell>
          <cell r="B226" t="str">
            <v>Varillas Corrugadas Acero A-706; Fy =420 Mpa, 4200 kg/cm2, 60000 PSI</v>
          </cell>
          <cell r="C226" t="str">
            <v>kg</v>
          </cell>
          <cell r="D226">
            <v>2786</v>
          </cell>
        </row>
        <row r="227">
          <cell r="A227" t="str">
            <v>U-5.02.11</v>
          </cell>
          <cell r="B227" t="str">
            <v>Malla Electrosoldada Acero G-485; Fy =550 Mpa, 5500 kg/cm2, 4mmX150mmX150mm</v>
          </cell>
          <cell r="C227" t="str">
            <v>kg</v>
          </cell>
          <cell r="D227">
            <v>2997</v>
          </cell>
        </row>
        <row r="228">
          <cell r="A228" t="str">
            <v>U-5.02.12</v>
          </cell>
          <cell r="B228" t="str">
            <v>Pernos de Anclaje en Acero Calidad SAE 1045</v>
          </cell>
          <cell r="C228" t="str">
            <v>kg</v>
          </cell>
          <cell r="D228">
            <v>15447</v>
          </cell>
        </row>
        <row r="229">
          <cell r="A229" t="str">
            <v>U-5.02.13</v>
          </cell>
          <cell r="B229" t="str">
            <v>Acero Estructural ASTM A36 (incluye pintura de recubrimiento)</v>
          </cell>
          <cell r="C229" t="str">
            <v>kg</v>
          </cell>
          <cell r="D229">
            <v>8500</v>
          </cell>
        </row>
        <row r="230">
          <cell r="A230" t="str">
            <v>U-5.02.14</v>
          </cell>
          <cell r="B230" t="str">
            <v>Cubierta liviana en Teja Ondulada de Fibrocemento tipo P-7 de Eternit, Color</v>
          </cell>
          <cell r="C230" t="str">
            <v>m2</v>
          </cell>
          <cell r="D230">
            <v>39178</v>
          </cell>
        </row>
        <row r="231">
          <cell r="A231" t="str">
            <v>U-5.02.15</v>
          </cell>
          <cell r="B231" t="str">
            <v>Canal en Lámina Galvanizada Calibre 18, a = 1.1 m</v>
          </cell>
          <cell r="C231" t="str">
            <v>ml</v>
          </cell>
          <cell r="D231">
            <v>110000</v>
          </cell>
        </row>
        <row r="232">
          <cell r="A232" t="str">
            <v>U-5.03.01</v>
          </cell>
          <cell r="B232" t="str">
            <v>Excavación manual en material común y disposición del material sobrante</v>
          </cell>
          <cell r="C232" t="str">
            <v>m3</v>
          </cell>
          <cell r="D232">
            <v>27274</v>
          </cell>
        </row>
        <row r="233">
          <cell r="A233" t="str">
            <v>U-5.03.02</v>
          </cell>
          <cell r="B233" t="str">
            <v>Relleno Tipo 2  (Recebo o material de prestamo seleccionado)</v>
          </cell>
          <cell r="C233" t="str">
            <v>m3</v>
          </cell>
          <cell r="D233">
            <v>30014</v>
          </cell>
        </row>
        <row r="234">
          <cell r="A234" t="str">
            <v>U-5.03.03</v>
          </cell>
          <cell r="B234" t="str">
            <v>Relleno Tipo 3  (Material seleccionado de la excavación)</v>
          </cell>
          <cell r="C234" t="str">
            <v>m3</v>
          </cell>
          <cell r="D234">
            <v>12074</v>
          </cell>
        </row>
        <row r="235">
          <cell r="A235" t="str">
            <v>U-5.03.04</v>
          </cell>
          <cell r="B235" t="str">
            <v>Suministro y colocación Concreto Clase F (14.0 Mpa; 140 kg/cm2; 2000 PSI para solado)</v>
          </cell>
          <cell r="C235" t="str">
            <v>m3</v>
          </cell>
          <cell r="D235">
            <v>381672</v>
          </cell>
        </row>
        <row r="236">
          <cell r="A236" t="str">
            <v>U-5.03.05</v>
          </cell>
          <cell r="B236" t="str">
            <v>Suministro y colocación Concreto Clase D (21.0 Mpa; 210 kg/cm2; 3000 PSI) para Zapatas</v>
          </cell>
          <cell r="C236" t="str">
            <v>m3</v>
          </cell>
          <cell r="D236">
            <v>458606</v>
          </cell>
        </row>
        <row r="237">
          <cell r="A237" t="str">
            <v>U-5.03.06</v>
          </cell>
          <cell r="B237" t="str">
            <v>Suministro y colocación Concreto Clase D (21.0 Mpa; 210 kg/cm2; 3000 PSI) para Pedestales</v>
          </cell>
          <cell r="C237" t="str">
            <v>m3</v>
          </cell>
          <cell r="D237">
            <v>460934</v>
          </cell>
        </row>
        <row r="238">
          <cell r="A238" t="str">
            <v>U-5.03.07</v>
          </cell>
          <cell r="B238" t="str">
            <v>Suministro y colocación Concreto Clase D (21.0 Mpa; 210 kg/cm2; 3000 PSI) para Placa de Piso, e=0.1m</v>
          </cell>
          <cell r="C238" t="str">
            <v>m3</v>
          </cell>
          <cell r="D238">
            <v>467122</v>
          </cell>
        </row>
        <row r="239">
          <cell r="A239" t="str">
            <v>U-5.03.08</v>
          </cell>
          <cell r="B239" t="str">
            <v>Varillas Corrugadas Acero A-706; Fy =420 Mpa, 4200 kg/cm2, 60000 PSI</v>
          </cell>
          <cell r="C239" t="str">
            <v>kg</v>
          </cell>
          <cell r="D239">
            <v>2786</v>
          </cell>
        </row>
        <row r="240">
          <cell r="A240" t="str">
            <v>U-5.03.09</v>
          </cell>
          <cell r="B240" t="str">
            <v>Malla Electrosoldada Acero G-485; Fy =550 Mpa, 5500 kg/cm2, 3mmX150mmX150mm</v>
          </cell>
          <cell r="C240" t="str">
            <v>kg</v>
          </cell>
          <cell r="D240">
            <v>2997</v>
          </cell>
        </row>
        <row r="241">
          <cell r="A241" t="str">
            <v>U-5.03.10</v>
          </cell>
          <cell r="B241" t="str">
            <v>Acero Estructural ASTM A36 para Estructura de soporte TEA (incluye pernos, uniones y lámina alfajor 1/4")</v>
          </cell>
          <cell r="C241" t="str">
            <v>kg</v>
          </cell>
          <cell r="D241">
            <v>8500</v>
          </cell>
        </row>
        <row r="242">
          <cell r="A242" t="str">
            <v>U-5.03.11</v>
          </cell>
          <cell r="B242" t="str">
            <v>Acero Estructural ASTM A36 para Escalera metálica de estructura TEA (Incluye pernos y uniones)</v>
          </cell>
          <cell r="C242" t="str">
            <v>kg</v>
          </cell>
          <cell r="D242">
            <v>8500</v>
          </cell>
        </row>
        <row r="243">
          <cell r="A243" t="str">
            <v>U-5.04.01</v>
          </cell>
          <cell r="B243" t="str">
            <v>Excavación a máquina en material común y disposición del material sobrante</v>
          </cell>
          <cell r="C243" t="str">
            <v>m3</v>
          </cell>
          <cell r="D243">
            <v>19730</v>
          </cell>
        </row>
        <row r="244">
          <cell r="A244" t="str">
            <v>U-5.04.02</v>
          </cell>
          <cell r="B244" t="str">
            <v>Relleno Tipo 2  (Recebo o material de prestamo seleccionado)</v>
          </cell>
          <cell r="C244" t="str">
            <v>m3</v>
          </cell>
          <cell r="D244">
            <v>30014</v>
          </cell>
        </row>
        <row r="245">
          <cell r="A245" t="str">
            <v>U-5.04.03</v>
          </cell>
          <cell r="B245" t="str">
            <v>Relleno Tipo 3  (Material seleccionado de la excavación)</v>
          </cell>
          <cell r="C245" t="str">
            <v>m3</v>
          </cell>
          <cell r="D245">
            <v>12074</v>
          </cell>
        </row>
        <row r="246">
          <cell r="A246" t="str">
            <v>U-5.04.04</v>
          </cell>
          <cell r="B246" t="str">
            <v>Suministro y colocación Concreto Clase F (14.0 Mpa; 140 kg/cm2; 2000 PSI para solado)</v>
          </cell>
          <cell r="C246" t="str">
            <v>m3</v>
          </cell>
          <cell r="D246">
            <v>381672</v>
          </cell>
        </row>
        <row r="247">
          <cell r="A247" t="str">
            <v>U-5.04.05</v>
          </cell>
          <cell r="B247" t="str">
            <v>Suministro y colocación Concreto Clase D (21.0 Mpa; 210 kg/cm2; 3000 PSI) para Zapatas</v>
          </cell>
          <cell r="C247" t="str">
            <v>m3</v>
          </cell>
          <cell r="D247">
            <v>458606</v>
          </cell>
        </row>
        <row r="248">
          <cell r="A248" t="str">
            <v>U-5.04.06</v>
          </cell>
          <cell r="B248" t="str">
            <v>Suministro y colocación Concreto Clase D (21.0 Mpa; 210 kg/cm2; 3000 PSI) para Pedestales</v>
          </cell>
          <cell r="C248" t="str">
            <v>m3</v>
          </cell>
          <cell r="D248">
            <v>460934</v>
          </cell>
        </row>
        <row r="249">
          <cell r="A249" t="str">
            <v>U-5.04.07</v>
          </cell>
          <cell r="B249" t="str">
            <v>Suministro y colocación Concreto Clase D (21.0 Mpa; 210 kg/cm2; 3000 PSI) para Vigas de Amarre y Contrapesos</v>
          </cell>
          <cell r="C249" t="str">
            <v>m3</v>
          </cell>
          <cell r="D249">
            <v>460038</v>
          </cell>
        </row>
        <row r="250">
          <cell r="A250" t="str">
            <v>U-5.04.08</v>
          </cell>
          <cell r="B250" t="str">
            <v>Suministro y colocación Concreto Clase D (21.0 Mpa; 210 kg/cm2; 3000 PSI) para Placa de Piso, e=0.15m</v>
          </cell>
          <cell r="C250" t="str">
            <v>m3</v>
          </cell>
          <cell r="D250">
            <v>467122</v>
          </cell>
        </row>
        <row r="251">
          <cell r="A251" t="str">
            <v>U-5.04.09</v>
          </cell>
          <cell r="B251" t="str">
            <v>Suministro y colocación Mortero de Nivelación (Grouting) tipo SikaGrout 200</v>
          </cell>
          <cell r="C251" t="str">
            <v>lt</v>
          </cell>
          <cell r="D251">
            <v>6082</v>
          </cell>
        </row>
        <row r="252">
          <cell r="A252" t="str">
            <v>U-5.04.10</v>
          </cell>
          <cell r="B252" t="str">
            <v>Varillas Corrugadas Acero A-706; Fy =420 Mpa, 4200 kg/cm2, 60000 PSI</v>
          </cell>
          <cell r="C252" t="str">
            <v>kg</v>
          </cell>
          <cell r="D252">
            <v>2786</v>
          </cell>
        </row>
        <row r="253">
          <cell r="A253" t="str">
            <v>U-5.04.11</v>
          </cell>
          <cell r="B253" t="str">
            <v>Malla Electrosoldada Acero G-485; Fy =550 Mpa, 5500 kg/cm2, 4mmX150mmX150mm</v>
          </cell>
          <cell r="C253" t="str">
            <v>kg</v>
          </cell>
          <cell r="D253">
            <v>2997</v>
          </cell>
        </row>
        <row r="254">
          <cell r="A254" t="str">
            <v>U-6.01.01</v>
          </cell>
          <cell r="B254" t="str">
            <v>Excavación a máquina en material común y disposición del material sobrante</v>
          </cell>
          <cell r="C254" t="str">
            <v>m3</v>
          </cell>
          <cell r="D254">
            <v>19730</v>
          </cell>
        </row>
        <row r="255">
          <cell r="A255" t="str">
            <v>U-6.01.02</v>
          </cell>
          <cell r="B255" t="str">
            <v>Nivelación y Compactacion de Subrasante</v>
          </cell>
          <cell r="C255" t="str">
            <v>m2</v>
          </cell>
          <cell r="D255">
            <v>490</v>
          </cell>
        </row>
        <row r="256">
          <cell r="A256" t="str">
            <v>U-6.01.03</v>
          </cell>
          <cell r="B256" t="str">
            <v>Suministro y compactación de Afirmado (Relleno Tipo 4)</v>
          </cell>
          <cell r="C256" t="str">
            <v>m3</v>
          </cell>
          <cell r="D256">
            <v>28961</v>
          </cell>
        </row>
        <row r="257">
          <cell r="A257" t="str">
            <v>U-6.01.04</v>
          </cell>
          <cell r="B257" t="str">
            <v>Suministro y compactación de Subbase Granular (Relleno Tipo 4)</v>
          </cell>
          <cell r="C257" t="str">
            <v>m3</v>
          </cell>
          <cell r="D257">
            <v>34161</v>
          </cell>
        </row>
        <row r="258">
          <cell r="A258" t="str">
            <v>U-6.01.05</v>
          </cell>
          <cell r="B258" t="str">
            <v>Suministro y compactación de Base Granular (Relleno Tipo 5)</v>
          </cell>
          <cell r="C258" t="str">
            <v>m3</v>
          </cell>
          <cell r="D258">
            <v>41961</v>
          </cell>
        </row>
        <row r="259">
          <cell r="A259" t="str">
            <v>U-6.01.06</v>
          </cell>
          <cell r="B259" t="str">
            <v>Suministro y colocación de Tratamiento Superficial Doble</v>
          </cell>
          <cell r="C259" t="str">
            <v>m2</v>
          </cell>
          <cell r="D259">
            <v>5862</v>
          </cell>
        </row>
        <row r="260">
          <cell r="A260" t="str">
            <v>U-6.02.01</v>
          </cell>
          <cell r="B260" t="str">
            <v>Excavación a máquina en material común y disposición del material sobrante</v>
          </cell>
          <cell r="C260" t="str">
            <v>m3</v>
          </cell>
          <cell r="D260">
            <v>19730</v>
          </cell>
        </row>
        <row r="261">
          <cell r="A261" t="str">
            <v>U-6.02.02</v>
          </cell>
          <cell r="B261" t="str">
            <v>Nivelación y Compactacion de Subrasante</v>
          </cell>
          <cell r="C261" t="str">
            <v>m2</v>
          </cell>
          <cell r="D261">
            <v>490</v>
          </cell>
        </row>
        <row r="262">
          <cell r="A262" t="str">
            <v>U-6.02.03</v>
          </cell>
          <cell r="B262" t="str">
            <v>Suministro y compactación de Afirmado (Relleno Tipo 4)</v>
          </cell>
          <cell r="C262" t="str">
            <v>m3</v>
          </cell>
          <cell r="D262">
            <v>28961</v>
          </cell>
        </row>
        <row r="263">
          <cell r="A263" t="str">
            <v>U-6.02.04</v>
          </cell>
          <cell r="B263" t="str">
            <v>Suministro y compactación de Subbase Granular (Relleno Tipo 4)</v>
          </cell>
          <cell r="C263" t="str">
            <v>m3</v>
          </cell>
          <cell r="D263">
            <v>34161</v>
          </cell>
        </row>
        <row r="264">
          <cell r="A264" t="str">
            <v>U-6.02.05</v>
          </cell>
          <cell r="B264" t="str">
            <v>Suministro y compactación de Base Granular (Relleno Tipo 5)</v>
          </cell>
          <cell r="C264" t="str">
            <v>m3</v>
          </cell>
          <cell r="D264">
            <v>41961</v>
          </cell>
        </row>
        <row r="265">
          <cell r="A265" t="str">
            <v>U-6.02.06</v>
          </cell>
          <cell r="B265" t="str">
            <v>Suministro e Imprimación en emulsión tipo CRL-0</v>
          </cell>
          <cell r="C265" t="str">
            <v>m2</v>
          </cell>
          <cell r="D265">
            <v>1045</v>
          </cell>
        </row>
        <row r="266">
          <cell r="A266" t="str">
            <v>U-6.02.07</v>
          </cell>
          <cell r="B266" t="str">
            <v>Pavimento Flexible en Concreto Asfáltico, e=0.05m</v>
          </cell>
          <cell r="C266" t="str">
            <v>m3</v>
          </cell>
          <cell r="D266">
            <v>388513</v>
          </cell>
        </row>
        <row r="267">
          <cell r="A267" t="str">
            <v>U-6.03.01</v>
          </cell>
          <cell r="B267" t="str">
            <v>Excavación a máquina en material común y disposición del material sobrante</v>
          </cell>
          <cell r="C267" t="str">
            <v>m3</v>
          </cell>
          <cell r="D267">
            <v>19730</v>
          </cell>
        </row>
        <row r="268">
          <cell r="A268" t="str">
            <v>U-6.03.02</v>
          </cell>
          <cell r="B268" t="str">
            <v>Nivelación y Compactacion de Subrasante</v>
          </cell>
          <cell r="C268" t="str">
            <v>m2</v>
          </cell>
          <cell r="D268">
            <v>490</v>
          </cell>
        </row>
        <row r="269">
          <cell r="A269" t="str">
            <v>U-6.03.03</v>
          </cell>
          <cell r="B269" t="str">
            <v>Suministro y compactación de Afirmado (Relleno Tipo 4)</v>
          </cell>
          <cell r="C269" t="str">
            <v>m3</v>
          </cell>
          <cell r="D269">
            <v>28961</v>
          </cell>
        </row>
        <row r="270">
          <cell r="A270" t="str">
            <v>U-6.03.04</v>
          </cell>
          <cell r="B270" t="str">
            <v>Suministro y compactación de Subbase Granular (Relleno Tipo 4)</v>
          </cell>
          <cell r="C270" t="str">
            <v>m3</v>
          </cell>
          <cell r="D270">
            <v>34161</v>
          </cell>
        </row>
        <row r="271">
          <cell r="A271" t="str">
            <v>U-6.03.05</v>
          </cell>
          <cell r="B271" t="str">
            <v>Suministro y compactación de Base Granular (Relleno Tipo 5)</v>
          </cell>
          <cell r="C271" t="str">
            <v>m3</v>
          </cell>
          <cell r="D271">
            <v>41961</v>
          </cell>
        </row>
        <row r="272">
          <cell r="A272" t="str">
            <v>U-6.03.06</v>
          </cell>
          <cell r="B272" t="str">
            <v>Suministro y colocación de Tratamiento Superficial Doble</v>
          </cell>
          <cell r="C272" t="str">
            <v>m2</v>
          </cell>
          <cell r="D272">
            <v>5862</v>
          </cell>
        </row>
        <row r="273">
          <cell r="A273" t="str">
            <v>U-6.04.01</v>
          </cell>
          <cell r="B273" t="str">
            <v>Nivelación y Compactacion de Subrasante</v>
          </cell>
          <cell r="C273" t="str">
            <v>m2</v>
          </cell>
          <cell r="D273">
            <v>490</v>
          </cell>
        </row>
        <row r="274">
          <cell r="A274" t="str">
            <v>U-6.04.02</v>
          </cell>
          <cell r="B274" t="str">
            <v>Suministro y compactación de Subbase Granular (Relleno Tipo 4)</v>
          </cell>
          <cell r="C274" t="str">
            <v>m3</v>
          </cell>
          <cell r="D274">
            <v>34161</v>
          </cell>
        </row>
        <row r="275">
          <cell r="A275" t="str">
            <v>U-6.04.03</v>
          </cell>
          <cell r="B275" t="str">
            <v>Suministro y compactación de Base Granular (Relleno Tipo 5)</v>
          </cell>
          <cell r="C275" t="str">
            <v>m3</v>
          </cell>
          <cell r="D275">
            <v>41961</v>
          </cell>
        </row>
        <row r="276">
          <cell r="A276" t="str">
            <v>U-6.04.04</v>
          </cell>
          <cell r="B276" t="str">
            <v>Suministro e Imprimación en emulsión tipo CRL-0</v>
          </cell>
          <cell r="C276" t="str">
            <v>m2</v>
          </cell>
          <cell r="D276">
            <v>1045</v>
          </cell>
        </row>
        <row r="277">
          <cell r="A277" t="str">
            <v>U-6.04.05</v>
          </cell>
          <cell r="B277" t="str">
            <v>Pavimento Flexible en Concreto Asfáltico, e=0.05m</v>
          </cell>
          <cell r="C277" t="str">
            <v>m3</v>
          </cell>
          <cell r="D277">
            <v>388513</v>
          </cell>
        </row>
        <row r="278">
          <cell r="A278" t="str">
            <v>U-6.05.01</v>
          </cell>
          <cell r="B278" t="str">
            <v>Nivelación y Compactacion de Subrasante</v>
          </cell>
          <cell r="C278" t="str">
            <v>m2</v>
          </cell>
          <cell r="D278">
            <v>490</v>
          </cell>
        </row>
        <row r="279">
          <cell r="A279" t="str">
            <v>U-6.05.02</v>
          </cell>
          <cell r="B279" t="str">
            <v>Suministro y compactación de Subbase Granular (Relleno Tipo 4)</v>
          </cell>
          <cell r="C279" t="str">
            <v>m3</v>
          </cell>
          <cell r="D279">
            <v>34161</v>
          </cell>
        </row>
        <row r="280">
          <cell r="A280" t="str">
            <v>U-6.05.03</v>
          </cell>
          <cell r="B280" t="str">
            <v>Suministro y compactación de Base Granular (Relleno Tipo 5)</v>
          </cell>
          <cell r="C280" t="str">
            <v>m3</v>
          </cell>
          <cell r="D280">
            <v>41961</v>
          </cell>
        </row>
        <row r="281">
          <cell r="A281" t="str">
            <v>U-6.05.04</v>
          </cell>
          <cell r="B281" t="str">
            <v>Suministro e Imprimación en emulsión tipo CRL-0</v>
          </cell>
          <cell r="C281" t="str">
            <v>m2</v>
          </cell>
          <cell r="D281">
            <v>1045</v>
          </cell>
        </row>
        <row r="282">
          <cell r="A282" t="str">
            <v>U-6.05.05</v>
          </cell>
          <cell r="B282" t="str">
            <v>Pavimento Flexible en Concreto Asfáltico, e=0.05m</v>
          </cell>
          <cell r="C282" t="str">
            <v>m3</v>
          </cell>
          <cell r="D282">
            <v>388513</v>
          </cell>
        </row>
        <row r="283">
          <cell r="A283" t="str">
            <v>U-6.06.01</v>
          </cell>
          <cell r="B283" t="str">
            <v>Nivelación y Compactacion de Subrasante</v>
          </cell>
          <cell r="C283" t="str">
            <v>m2</v>
          </cell>
          <cell r="D283">
            <v>490</v>
          </cell>
        </row>
        <row r="284">
          <cell r="A284" t="str">
            <v>U-6.06.02</v>
          </cell>
          <cell r="B284" t="str">
            <v>Suministro y compactación de Subbase Granular (Relleno Tipo 4)</v>
          </cell>
          <cell r="C284" t="str">
            <v>m3</v>
          </cell>
          <cell r="D284">
            <v>34161</v>
          </cell>
        </row>
        <row r="285">
          <cell r="A285" t="str">
            <v>U-6.06.03</v>
          </cell>
          <cell r="B285" t="str">
            <v>Suministro y compactación de Base Granular (Relleno Tipo 5)</v>
          </cell>
          <cell r="C285" t="str">
            <v>m3</v>
          </cell>
          <cell r="D285">
            <v>41961</v>
          </cell>
        </row>
        <row r="286">
          <cell r="A286" t="str">
            <v>U-6.06.04</v>
          </cell>
          <cell r="B286" t="str">
            <v>Suministro e Imprimación en emulsión tipo CRL-0</v>
          </cell>
          <cell r="C286" t="str">
            <v>m2</v>
          </cell>
          <cell r="D286">
            <v>1045</v>
          </cell>
        </row>
        <row r="287">
          <cell r="A287" t="str">
            <v>U-6.06.05</v>
          </cell>
          <cell r="B287" t="str">
            <v>Pavimento Flexible en Concreto Asfáltico, e=0.05m</v>
          </cell>
          <cell r="C287" t="str">
            <v>m3</v>
          </cell>
          <cell r="D287">
            <v>388513</v>
          </cell>
        </row>
        <row r="288">
          <cell r="A288" t="str">
            <v>U-6.07.01</v>
          </cell>
          <cell r="B288" t="str">
            <v>Excavación manual en material común y disposición del material sobrante</v>
          </cell>
          <cell r="C288" t="str">
            <v>m3</v>
          </cell>
          <cell r="D288">
            <v>27274</v>
          </cell>
        </row>
        <row r="289">
          <cell r="A289" t="str">
            <v>U-6.07.02</v>
          </cell>
          <cell r="B289" t="str">
            <v>Relleno Tipo 2  (Recebo o material de prestamo seleccionado)</v>
          </cell>
          <cell r="C289" t="str">
            <v>m3</v>
          </cell>
          <cell r="D289">
            <v>30014</v>
          </cell>
        </row>
        <row r="290">
          <cell r="A290" t="str">
            <v>U-6.07.03</v>
          </cell>
          <cell r="B290" t="str">
            <v>Suministro y colocación Concreto Clase F (14.0 Mpa; 140 kg/cm2; 2000 PSI para solado)</v>
          </cell>
          <cell r="C290" t="str">
            <v>m3</v>
          </cell>
          <cell r="D290">
            <v>381672</v>
          </cell>
        </row>
        <row r="291">
          <cell r="A291" t="str">
            <v>U-6.07.04</v>
          </cell>
          <cell r="B291" t="str">
            <v>Suministro y colocación Concreto Clase D (21.0 Mpa; 210 kg/cm2; 3000 PSI) para Muros</v>
          </cell>
          <cell r="C291" t="str">
            <v>m3</v>
          </cell>
          <cell r="D291">
            <v>500774</v>
          </cell>
        </row>
        <row r="292">
          <cell r="A292" t="str">
            <v>U-6.07.05</v>
          </cell>
          <cell r="B292" t="str">
            <v>Varillas Corrugadas Acero A-706; Fy =420 Mpa, 4200 kg/cm2, 60000 PSI</v>
          </cell>
          <cell r="C292" t="str">
            <v>kg</v>
          </cell>
          <cell r="D292">
            <v>2786</v>
          </cell>
        </row>
        <row r="293">
          <cell r="A293" t="str">
            <v>U-7.01.01</v>
          </cell>
          <cell r="B293" t="str">
            <v>Excavación manual en material común y disposición del material sobrante</v>
          </cell>
          <cell r="C293" t="str">
            <v>m3</v>
          </cell>
          <cell r="D293">
            <v>27274</v>
          </cell>
        </row>
        <row r="294">
          <cell r="A294" t="str">
            <v>U-7.01.02</v>
          </cell>
          <cell r="B294" t="str">
            <v>Relleno Tipo 2  (Recebo o material de prestamo seleccionado)</v>
          </cell>
          <cell r="C294" t="str">
            <v>m3</v>
          </cell>
          <cell r="D294">
            <v>30014</v>
          </cell>
        </row>
        <row r="295">
          <cell r="A295" t="str">
            <v>U-7.01.03</v>
          </cell>
          <cell r="B295" t="str">
            <v>Suministro y colocación Concreto Clase F (14.0 Mpa; 140 kg/cm2; 2000 PSI) para solado Canal Perimetral Edificio de Operaciones</v>
          </cell>
          <cell r="C295" t="str">
            <v>m3</v>
          </cell>
          <cell r="D295">
            <v>381672</v>
          </cell>
        </row>
        <row r="296">
          <cell r="A296" t="str">
            <v>U-7.01.04</v>
          </cell>
          <cell r="B296" t="str">
            <v>Canal Perimetral 0.25mx0.30m en Concreto Clase E (17.5 Mpa; 175 kg/cm2; 2500 PSI) Edificio de Operaciones (Incluye rejilla metálica) (Incluye refuerzo, base y relleno)</v>
          </cell>
          <cell r="C296" t="str">
            <v>ml</v>
          </cell>
          <cell r="D296">
            <v>200421</v>
          </cell>
        </row>
        <row r="297">
          <cell r="A297" t="str">
            <v>U-7.02.01</v>
          </cell>
          <cell r="B297" t="str">
            <v>Excavación manual en material común y disposición del material sobrante</v>
          </cell>
          <cell r="C297" t="str">
            <v>m3</v>
          </cell>
          <cell r="D297">
            <v>27274</v>
          </cell>
        </row>
        <row r="298">
          <cell r="A298" t="str">
            <v>U-7.02.02</v>
          </cell>
          <cell r="B298" t="str">
            <v>Relleno Tipo 2  (Recebo o material de prestamo seleccionado)</v>
          </cell>
          <cell r="C298" t="str">
            <v>m3</v>
          </cell>
          <cell r="D298">
            <v>30014</v>
          </cell>
        </row>
        <row r="299">
          <cell r="A299" t="str">
            <v>U-7.02.03</v>
          </cell>
          <cell r="B299" t="str">
            <v>Suministro y colocación Concreto Clase F (14.0 Mpa; 140 kg/cm2; 2000 PSI) para solado Canal Perimetral Edificio CDP y CCM Bombas PIA</v>
          </cell>
          <cell r="C299" t="str">
            <v>m3</v>
          </cell>
          <cell r="D299">
            <v>381672</v>
          </cell>
        </row>
        <row r="300">
          <cell r="A300" t="str">
            <v>U-7.02.04</v>
          </cell>
          <cell r="B300" t="str">
            <v>Canal Perimetral 0.25mx0.30m en Concreto Clase E (17.5 Mpa; 175 kg/cm2; 2500 PSI) Edificio CDP y CCM Bombas PIA (Incluye refuerzo, base y relleno)</v>
          </cell>
          <cell r="C300" t="str">
            <v>ml</v>
          </cell>
          <cell r="D300">
            <v>200421</v>
          </cell>
        </row>
        <row r="301">
          <cell r="A301" t="str">
            <v>U-7.03.01</v>
          </cell>
          <cell r="B301" t="str">
            <v>Excavación manual en material común y disposición del material sobrante</v>
          </cell>
          <cell r="C301" t="str">
            <v>m3</v>
          </cell>
          <cell r="D301">
            <v>27274</v>
          </cell>
        </row>
        <row r="302">
          <cell r="A302" t="str">
            <v>U-7.03.02</v>
          </cell>
          <cell r="B302" t="str">
            <v>Relleno Tipo 2  (Recebo o material de prestamo seleccionado)</v>
          </cell>
          <cell r="C302" t="str">
            <v>m3</v>
          </cell>
          <cell r="D302">
            <v>30014</v>
          </cell>
        </row>
        <row r="303">
          <cell r="A303" t="str">
            <v>U-7.03.03</v>
          </cell>
          <cell r="B303" t="str">
            <v>Suministro y colocación Concreto Clase F (14.0 Mpa; 140 kg/cm2; 2000 PSI) para solado Canal Perimetral Edificio CDP y CCM Bombas PIA</v>
          </cell>
          <cell r="C303" t="str">
            <v>m3</v>
          </cell>
          <cell r="D303">
            <v>381672</v>
          </cell>
        </row>
        <row r="304">
          <cell r="A304" t="str">
            <v>U-7.03.04</v>
          </cell>
          <cell r="B304" t="str">
            <v>Canal Perimetral 0.25mx0.30m en Concreto Clase E (17.5 Mpa; 175 kg/cm2; 2500 PSI) Edificio CDP y CCM Bombas PIA (Incluye refuerzo, base y relleno)</v>
          </cell>
          <cell r="C304" t="str">
            <v>ml</v>
          </cell>
          <cell r="D304">
            <v>200421</v>
          </cell>
        </row>
        <row r="305">
          <cell r="A305" t="str">
            <v>U-7.05.01</v>
          </cell>
          <cell r="B305" t="str">
            <v>Excavación a máquina en material común y disposición del material sobrante</v>
          </cell>
          <cell r="C305" t="str">
            <v>m3</v>
          </cell>
          <cell r="D305">
            <v>19730</v>
          </cell>
        </row>
        <row r="306">
          <cell r="A306" t="str">
            <v>U-7.05.02</v>
          </cell>
          <cell r="B306" t="str">
            <v>Suministro y colocación Concreto Clase F (14.0 Mpa; 140 kg/cm2; 2000 PSI para solado)</v>
          </cell>
          <cell r="C306" t="str">
            <v>m3</v>
          </cell>
          <cell r="D306">
            <v>381672</v>
          </cell>
        </row>
        <row r="307">
          <cell r="A307" t="str">
            <v>U-7.05.03</v>
          </cell>
          <cell r="B307" t="str">
            <v>Suministro y colocación Concreto Clase C (28.0 Mpa; 280 kg/cm2; 4000 PSI) para Muros</v>
          </cell>
          <cell r="C307" t="str">
            <v>m3</v>
          </cell>
          <cell r="D307">
            <v>536259</v>
          </cell>
        </row>
        <row r="308">
          <cell r="A308" t="str">
            <v>U-7.05.04</v>
          </cell>
          <cell r="B308" t="str">
            <v>Varillas Corrugadas Acero A-706; Fy =420 Mpa, 4200 kg/cm2, 60000 PSI</v>
          </cell>
          <cell r="C308" t="str">
            <v>kg</v>
          </cell>
          <cell r="D308">
            <v>2786</v>
          </cell>
        </row>
        <row r="309">
          <cell r="A309" t="str">
            <v>U-7.06.01</v>
          </cell>
          <cell r="B309" t="str">
            <v>Excavación a máquina en material común y disposición del material sobrante</v>
          </cell>
          <cell r="C309" t="str">
            <v>m3</v>
          </cell>
          <cell r="D309">
            <v>19730</v>
          </cell>
        </row>
        <row r="310">
          <cell r="A310" t="str">
            <v>U-7.06.02</v>
          </cell>
          <cell r="B310" t="str">
            <v>Suministro y colocación Concreto Clase F (14.0 Mpa; 140 kg/cm2; 2000 PSI para solado)</v>
          </cell>
          <cell r="C310" t="str">
            <v>m3</v>
          </cell>
          <cell r="D310">
            <v>381672</v>
          </cell>
        </row>
        <row r="311">
          <cell r="A311" t="str">
            <v>U-7.06.03</v>
          </cell>
          <cell r="B311" t="str">
            <v>Suministro y colocación Concreto Clase C (28.0 Mpa; 280 kg/cm2; 4000 PSI) para Muros</v>
          </cell>
          <cell r="C311" t="str">
            <v>m3</v>
          </cell>
          <cell r="D311">
            <v>536259</v>
          </cell>
        </row>
        <row r="312">
          <cell r="A312" t="str">
            <v>U-7.06.04</v>
          </cell>
          <cell r="B312" t="str">
            <v>Varillas Corrugadas Acero A-706; Fy =420 Mpa, 4200 kg/cm2, 60000 PSI</v>
          </cell>
          <cell r="C312" t="str">
            <v>kg</v>
          </cell>
          <cell r="D312">
            <v>2786</v>
          </cell>
        </row>
        <row r="313">
          <cell r="A313" t="str">
            <v>U-7.06.05</v>
          </cell>
          <cell r="B313" t="str">
            <v>Cinta SIKA PVC Tipo 0-22</v>
          </cell>
          <cell r="C313" t="str">
            <v>ml</v>
          </cell>
          <cell r="D313">
            <v>28417</v>
          </cell>
        </row>
        <row r="314">
          <cell r="A314" t="str">
            <v>U-7.08.01</v>
          </cell>
          <cell r="B314" t="str">
            <v>Excavación manual en material común y disposición del material sobrante</v>
          </cell>
          <cell r="C314" t="str">
            <v>m3</v>
          </cell>
          <cell r="D314">
            <v>27274</v>
          </cell>
        </row>
        <row r="315">
          <cell r="A315" t="str">
            <v>U-7.08.02</v>
          </cell>
          <cell r="B315" t="str">
            <v>Cuneta Tipo 1 en Concreto simple de 3000 PSI</v>
          </cell>
          <cell r="C315" t="str">
            <v>ml</v>
          </cell>
          <cell r="D315">
            <v>152693</v>
          </cell>
        </row>
        <row r="316">
          <cell r="A316" t="str">
            <v>U-7.08.03</v>
          </cell>
          <cell r="B316" t="str">
            <v>Cuneta Tipo 2 en Concreto simple de 3000 PSI</v>
          </cell>
          <cell r="C316" t="str">
            <v>ml</v>
          </cell>
          <cell r="D316">
            <v>46412</v>
          </cell>
        </row>
        <row r="317">
          <cell r="A317" t="str">
            <v>U-7.08.04</v>
          </cell>
          <cell r="B317" t="str">
            <v>Cuneta Tipo 3 en Concreto de 3000 PSI (Incluye refuerzo)</v>
          </cell>
          <cell r="C317" t="str">
            <v>ml</v>
          </cell>
          <cell r="D317">
            <v>46150</v>
          </cell>
        </row>
        <row r="318">
          <cell r="A318" t="str">
            <v>U-7.08.05</v>
          </cell>
          <cell r="B318" t="str">
            <v>Cuneta Tipo 4 en Concreto de 3000 PSI (Incluye refuerzo)</v>
          </cell>
          <cell r="C318" t="str">
            <v>ml</v>
          </cell>
          <cell r="D318">
            <v>40835</v>
          </cell>
        </row>
        <row r="319">
          <cell r="A319" t="str">
            <v>U-7.08.06</v>
          </cell>
          <cell r="B319" t="str">
            <v>Cuneta Tipo 5 en Concreto de 3000 PSI</v>
          </cell>
          <cell r="C319" t="str">
            <v>ml</v>
          </cell>
          <cell r="D319">
            <v>66542</v>
          </cell>
        </row>
        <row r="320">
          <cell r="A320" t="str">
            <v>U-7.09.01</v>
          </cell>
          <cell r="B320" t="str">
            <v>Excavación manual en material común y disposición del material sobrante</v>
          </cell>
          <cell r="C320" t="str">
            <v>m3</v>
          </cell>
          <cell r="D320">
            <v>27274</v>
          </cell>
        </row>
        <row r="321">
          <cell r="A321" t="str">
            <v>U-7.09.02</v>
          </cell>
          <cell r="B321" t="str">
            <v>Suministro y colocación Concreto Clase F (14.0 Mpa; 140 kg/cm2; 2000 PSI para solado)</v>
          </cell>
          <cell r="C321" t="str">
            <v>m3</v>
          </cell>
          <cell r="D321">
            <v>381672</v>
          </cell>
        </row>
        <row r="322">
          <cell r="A322" t="str">
            <v>U-7.09.03</v>
          </cell>
          <cell r="B322" t="str">
            <v>Cuneta Tipo A en Concreto simple de 3000 PSI (Incluye rejilla)</v>
          </cell>
          <cell r="C322" t="str">
            <v>ml</v>
          </cell>
          <cell r="D322">
            <v>106236</v>
          </cell>
        </row>
        <row r="323">
          <cell r="A323" t="str">
            <v>U-7.09.04</v>
          </cell>
          <cell r="B323" t="str">
            <v>Cuneta Tipo B en Concreto simple de 3000 PSI (Incluye rejilla)</v>
          </cell>
          <cell r="C323" t="str">
            <v>ml</v>
          </cell>
          <cell r="D323">
            <v>108881</v>
          </cell>
        </row>
        <row r="324">
          <cell r="A324" t="str">
            <v>U-7.10.01</v>
          </cell>
          <cell r="B324" t="str">
            <v>Excavación a máquina en material común y disposición del material sobrante</v>
          </cell>
          <cell r="C324" t="str">
            <v>m3</v>
          </cell>
          <cell r="D324">
            <v>19730</v>
          </cell>
        </row>
        <row r="325">
          <cell r="A325" t="str">
            <v>U-7.10.02</v>
          </cell>
          <cell r="B325" t="str">
            <v>Tubería de acero al carbón ASTM A-53 / A-106 Grado B D=3/4" (Incluye relleno)</v>
          </cell>
          <cell r="C325" t="str">
            <v>ml</v>
          </cell>
          <cell r="D325">
            <v>56837</v>
          </cell>
        </row>
        <row r="326">
          <cell r="A326" t="str">
            <v>U-7.10.03</v>
          </cell>
          <cell r="B326" t="str">
            <v>Tubería de acero al carbón ASTM A-53 / A-106 Grado B D=1" (Incluye relleno)</v>
          </cell>
          <cell r="C326" t="str">
            <v>ml</v>
          </cell>
          <cell r="D326">
            <v>62441</v>
          </cell>
        </row>
        <row r="327">
          <cell r="A327" t="str">
            <v>U-7.10.04</v>
          </cell>
          <cell r="B327" t="str">
            <v>Tubería de acero al carbón ASTM A-53 / A-106 Grado B D=2" (Incluye relleno)</v>
          </cell>
          <cell r="C327" t="str">
            <v>ml</v>
          </cell>
          <cell r="D327">
            <v>68072</v>
          </cell>
        </row>
        <row r="328">
          <cell r="A328" t="str">
            <v>U-7.10.05</v>
          </cell>
          <cell r="B328" t="str">
            <v>Tubería de acero al carbón ASTM A-53 / A-106 Grado B D=3" (Incluye relleno)</v>
          </cell>
          <cell r="C328" t="str">
            <v>ml</v>
          </cell>
          <cell r="D328">
            <v>131440</v>
          </cell>
        </row>
        <row r="329">
          <cell r="A329" t="str">
            <v>U-7.10.06</v>
          </cell>
          <cell r="B329" t="str">
            <v>Tubería de acero al carbón ASTM A-53 / A-106 Grado B D=4" (Incluye relleno)</v>
          </cell>
          <cell r="C329" t="str">
            <v>ml</v>
          </cell>
          <cell r="D329">
            <v>178029</v>
          </cell>
        </row>
        <row r="330">
          <cell r="A330" t="str">
            <v>U-7.10.07</v>
          </cell>
          <cell r="B330" t="str">
            <v>Tubería de acero al carbón ASTM A-53 / A-106 Grado B D=6" (Incluye relleno)</v>
          </cell>
          <cell r="C330" t="str">
            <v>ml</v>
          </cell>
          <cell r="D330">
            <v>338432</v>
          </cell>
        </row>
        <row r="331">
          <cell r="A331" t="str">
            <v>U-7.10.08</v>
          </cell>
          <cell r="B331" t="str">
            <v>Tubería de acero al carbón ASTM A-53 / A-106 Grado B D=8" (Incluye relleno)</v>
          </cell>
          <cell r="C331" t="str">
            <v>ml</v>
          </cell>
          <cell r="D331">
            <v>504122</v>
          </cell>
        </row>
        <row r="332">
          <cell r="A332" t="str">
            <v>U-7.10.09</v>
          </cell>
          <cell r="B332" t="str">
            <v>Tubería de acero al carbón ASTM A-53 / A-106 Grado B D=10" (Incluye relleno)</v>
          </cell>
          <cell r="C332" t="str">
            <v>ml</v>
          </cell>
          <cell r="D332">
            <v>543848</v>
          </cell>
        </row>
        <row r="333">
          <cell r="A333" t="str">
            <v>U-7.10.10</v>
          </cell>
          <cell r="B333" t="str">
            <v>Tubería PVC Tipo NOVAFORT o similar D=4" (Incluye relleno)</v>
          </cell>
          <cell r="C333" t="str">
            <v>ml</v>
          </cell>
          <cell r="D333">
            <v>49779</v>
          </cell>
        </row>
        <row r="334">
          <cell r="A334" t="str">
            <v>U-7.10.11</v>
          </cell>
          <cell r="B334" t="str">
            <v>Tubería PVC Tipo NOVAFORT o similar D=6" (Incluye relleno)</v>
          </cell>
          <cell r="C334" t="str">
            <v>ml</v>
          </cell>
          <cell r="D334">
            <v>63182</v>
          </cell>
        </row>
        <row r="335">
          <cell r="A335" t="str">
            <v>U-7.10.12</v>
          </cell>
          <cell r="B335" t="str">
            <v>Tubería PVC Tipo NOVAFORT o similar D=12" (Incluye relleno)</v>
          </cell>
          <cell r="C335" t="str">
            <v>ml</v>
          </cell>
          <cell r="D335">
            <v>124609</v>
          </cell>
        </row>
        <row r="336">
          <cell r="A336" t="str">
            <v>U-7.10.13</v>
          </cell>
          <cell r="B336" t="str">
            <v>Tubería PVC Tipo NOVAFORT o similar D=24" (Incluye relleno)</v>
          </cell>
          <cell r="C336" t="str">
            <v>ml</v>
          </cell>
          <cell r="D336">
            <v>143438</v>
          </cell>
        </row>
        <row r="337">
          <cell r="A337" t="str">
            <v>U-7.11.01</v>
          </cell>
          <cell r="B337" t="str">
            <v>Excavación manual en material común y disposición del material sobrante</v>
          </cell>
          <cell r="C337" t="str">
            <v>m3</v>
          </cell>
          <cell r="D337">
            <v>27274</v>
          </cell>
        </row>
        <row r="338">
          <cell r="A338" t="str">
            <v>U-7.11.02</v>
          </cell>
          <cell r="B338" t="str">
            <v>Relleno Tipo 3  (Material seleccionado de la excavación)</v>
          </cell>
          <cell r="C338" t="str">
            <v>m3</v>
          </cell>
          <cell r="D338">
            <v>12074</v>
          </cell>
        </row>
        <row r="339">
          <cell r="A339" t="str">
            <v>U-7.11.03</v>
          </cell>
          <cell r="B339" t="str">
            <v>Suministro y colocación Concreto Clase F (14.0 Mpa; 140 kg/cm2; 2000 PSI para solado)</v>
          </cell>
          <cell r="C339" t="str">
            <v>m3</v>
          </cell>
          <cell r="D339">
            <v>381672</v>
          </cell>
        </row>
        <row r="340">
          <cell r="A340" t="str">
            <v>U-7.11.04</v>
          </cell>
          <cell r="B340" t="str">
            <v>Suministro y colocación Concreto Clase D (21.0 Mpa; 210 kg/cm2; 3000 PSI) para Pedestales</v>
          </cell>
          <cell r="C340" t="str">
            <v>m3</v>
          </cell>
          <cell r="D340">
            <v>460934</v>
          </cell>
        </row>
        <row r="341">
          <cell r="A341" t="str">
            <v>U-7.11.05</v>
          </cell>
          <cell r="B341" t="str">
            <v>Varillas Corrugadas Acero A-706; Fy =420 Mpa, 4200 kg/cm2, 60000 PSI</v>
          </cell>
          <cell r="C341" t="str">
            <v>kg</v>
          </cell>
          <cell r="D341">
            <v>2786</v>
          </cell>
        </row>
        <row r="342">
          <cell r="A342" t="str">
            <v>U-7.11.06</v>
          </cell>
          <cell r="B342" t="str">
            <v>Acero Estructural ASTM A36 para soportería</v>
          </cell>
          <cell r="C342" t="str">
            <v>kg</v>
          </cell>
          <cell r="D342">
            <v>7223</v>
          </cell>
        </row>
        <row r="343">
          <cell r="A343" t="str">
            <v>U-7.12.01</v>
          </cell>
          <cell r="B343" t="str">
            <v>Excavación manual en material común y disposición del material sobrante</v>
          </cell>
          <cell r="C343" t="str">
            <v>m3</v>
          </cell>
          <cell r="D343">
            <v>27274</v>
          </cell>
        </row>
        <row r="344">
          <cell r="A344" t="str">
            <v>U-7.12.02</v>
          </cell>
          <cell r="B344" t="str">
            <v>Relleno Tipo 2  (Recebo o material de prestamo seleccionado)</v>
          </cell>
          <cell r="C344" t="str">
            <v>m3</v>
          </cell>
          <cell r="D344">
            <v>30014</v>
          </cell>
        </row>
        <row r="345">
          <cell r="A345" t="str">
            <v>U-7.12.03</v>
          </cell>
          <cell r="B345" t="str">
            <v>Relleno Tipo 3  (Material seleccionado de la excavación)</v>
          </cell>
          <cell r="C345" t="str">
            <v>m3</v>
          </cell>
          <cell r="D345">
            <v>12074</v>
          </cell>
        </row>
        <row r="346">
          <cell r="A346" t="str">
            <v>U-7.12.04</v>
          </cell>
          <cell r="B346" t="str">
            <v>Suministro y colocación Concreto Clase D (21.0 Mpa; 210 kg/cm2; 3000 PSI) para Pedestales</v>
          </cell>
          <cell r="C346" t="str">
            <v>m3</v>
          </cell>
          <cell r="D346">
            <v>460934</v>
          </cell>
        </row>
        <row r="347">
          <cell r="A347" t="str">
            <v>U-7.12.05</v>
          </cell>
          <cell r="B347" t="str">
            <v>Suministro y colocación Concreto Clase F (14.0 Mpa; 140 kg/cm2; 2000 PSI para solado)</v>
          </cell>
          <cell r="C347" t="str">
            <v>m3</v>
          </cell>
          <cell r="D347">
            <v>381672</v>
          </cell>
        </row>
        <row r="348">
          <cell r="A348" t="str">
            <v>U-7.12.06</v>
          </cell>
          <cell r="B348" t="str">
            <v>Varillas Corrugadas Acero A-706; Fy =420 Mpa, 4200 kg/cm2, 60000 PSI</v>
          </cell>
          <cell r="C348" t="str">
            <v>kg</v>
          </cell>
          <cell r="D348">
            <v>2786</v>
          </cell>
        </row>
        <row r="349">
          <cell r="A349" t="str">
            <v>U-7.12.07</v>
          </cell>
          <cell r="B349" t="str">
            <v>Acero Estructural ASTM A36 para soportería</v>
          </cell>
          <cell r="C349" t="str">
            <v>kg</v>
          </cell>
          <cell r="D349">
            <v>7223</v>
          </cell>
        </row>
        <row r="350">
          <cell r="A350" t="str">
            <v>U-7.12.08</v>
          </cell>
          <cell r="B350" t="str">
            <v>Acero Estructural ASTM A36 para Perfiles - Soportería</v>
          </cell>
          <cell r="C350" t="str">
            <v>kg</v>
          </cell>
          <cell r="D350">
            <v>8500</v>
          </cell>
        </row>
        <row r="351">
          <cell r="A351" t="str">
            <v>U-7.13.01</v>
          </cell>
          <cell r="B351" t="str">
            <v>Excavación manual en material común y disposición del material sobrante</v>
          </cell>
          <cell r="C351" t="str">
            <v>m3</v>
          </cell>
          <cell r="D351">
            <v>27274</v>
          </cell>
        </row>
        <row r="352">
          <cell r="A352" t="str">
            <v>U-7.13.02</v>
          </cell>
          <cell r="B352" t="str">
            <v>Relleno Tipo 2  (Recebo o material de prestamo seleccionado)</v>
          </cell>
          <cell r="C352" t="str">
            <v>m3</v>
          </cell>
          <cell r="D352">
            <v>30014</v>
          </cell>
        </row>
        <row r="353">
          <cell r="A353" t="str">
            <v>U-7.13.03</v>
          </cell>
          <cell r="B353" t="str">
            <v>Relleno Tipo 3  (Material seleccionado de la excavación)</v>
          </cell>
          <cell r="C353" t="str">
            <v>m3</v>
          </cell>
          <cell r="D353">
            <v>12074</v>
          </cell>
        </row>
        <row r="354">
          <cell r="A354" t="str">
            <v>U-7.13.04</v>
          </cell>
          <cell r="B354" t="str">
            <v>Suministro y colocación Concreto Clase F (14.0 Mpa; 140 kg/cm2; 2000 PSI para solado)</v>
          </cell>
          <cell r="C354" t="str">
            <v>m3</v>
          </cell>
          <cell r="D354">
            <v>381672</v>
          </cell>
        </row>
        <row r="355">
          <cell r="A355" t="str">
            <v>U-7.13.05</v>
          </cell>
          <cell r="B355" t="str">
            <v>Suministro y colocación Concreto Clase D (21.0 Mpa; 210 kg/cm2; 3000 PSI) para Pedestales</v>
          </cell>
          <cell r="C355" t="str">
            <v>m3</v>
          </cell>
          <cell r="D355">
            <v>460934</v>
          </cell>
        </row>
        <row r="356">
          <cell r="A356" t="str">
            <v>U-7.13.06</v>
          </cell>
          <cell r="B356" t="str">
            <v>Varillas Corrugadas Acero A-706; Fy =420 Mpa, 4200 kg/cm2, 60000 PSI</v>
          </cell>
          <cell r="C356" t="str">
            <v>kg</v>
          </cell>
          <cell r="D356">
            <v>2786</v>
          </cell>
        </row>
        <row r="357">
          <cell r="A357" t="str">
            <v>U-7.13.07</v>
          </cell>
          <cell r="B357" t="str">
            <v>Acero Estructural ASTM A36 para soportería</v>
          </cell>
          <cell r="C357" t="str">
            <v>kg</v>
          </cell>
          <cell r="D357">
            <v>7223</v>
          </cell>
        </row>
        <row r="358">
          <cell r="A358" t="str">
            <v>U-7.13.08</v>
          </cell>
          <cell r="B358" t="str">
            <v>Acero Estructural ASTM A36 para Perfiles - Soportería</v>
          </cell>
          <cell r="C358" t="str">
            <v>kg</v>
          </cell>
          <cell r="D358">
            <v>8500</v>
          </cell>
        </row>
        <row r="359">
          <cell r="A359" t="str">
            <v>U-7.14.01</v>
          </cell>
          <cell r="B359" t="str">
            <v>Excavación manual en material común y disposición del material sobrante</v>
          </cell>
          <cell r="C359" t="str">
            <v>m3</v>
          </cell>
          <cell r="D359">
            <v>27274</v>
          </cell>
        </row>
        <row r="360">
          <cell r="A360" t="str">
            <v>U-7.14.02</v>
          </cell>
          <cell r="B360" t="str">
            <v>Relleno Tipo 2  (Recebo o material de prestamo seleccionado)</v>
          </cell>
          <cell r="C360" t="str">
            <v>m3</v>
          </cell>
          <cell r="D360">
            <v>30014</v>
          </cell>
        </row>
        <row r="361">
          <cell r="A361" t="str">
            <v>U-7.14.03</v>
          </cell>
          <cell r="B361" t="str">
            <v>Relleno Tipo 3  (Material seleccionado de la excavación)</v>
          </cell>
          <cell r="C361" t="str">
            <v>m3</v>
          </cell>
          <cell r="D361">
            <v>12074</v>
          </cell>
        </row>
        <row r="362">
          <cell r="A362" t="str">
            <v>U-7.14.04</v>
          </cell>
          <cell r="B362" t="str">
            <v>Varillas Corrugadas Acero A-706; Fy =420 Mpa, 4200 kg/cm2, 60000 PSI</v>
          </cell>
          <cell r="C362" t="str">
            <v>kg</v>
          </cell>
          <cell r="D362">
            <v>2786</v>
          </cell>
        </row>
        <row r="363">
          <cell r="A363" t="str">
            <v>U-7.14.05</v>
          </cell>
          <cell r="B363" t="str">
            <v>Acero Estructural ASTM A36 para soportería</v>
          </cell>
          <cell r="C363" t="str">
            <v>kg</v>
          </cell>
          <cell r="D363">
            <v>7223</v>
          </cell>
        </row>
        <row r="364">
          <cell r="A364" t="str">
            <v>U-7.14.06</v>
          </cell>
          <cell r="B364" t="str">
            <v>Acero Estructural ASTM A36 para Perfiles - Soportería</v>
          </cell>
          <cell r="C364" t="str">
            <v>kg</v>
          </cell>
          <cell r="D364">
            <v>8500</v>
          </cell>
        </row>
        <row r="365">
          <cell r="A365" t="str">
            <v>U-7.15.01</v>
          </cell>
          <cell r="B365" t="str">
            <v>Excavación manual en material común y disposición del material sobrante</v>
          </cell>
          <cell r="C365" t="str">
            <v>m3</v>
          </cell>
          <cell r="D365">
            <v>27274</v>
          </cell>
        </row>
        <row r="366">
          <cell r="A366" t="str">
            <v>U-7.15.02</v>
          </cell>
          <cell r="B366" t="str">
            <v>Relleno Tipo 2  (Recebo o material de prestamo seleccionado)</v>
          </cell>
          <cell r="C366" t="str">
            <v>m3</v>
          </cell>
          <cell r="D366">
            <v>30014</v>
          </cell>
        </row>
        <row r="367">
          <cell r="A367" t="str">
            <v>U-7.15.03</v>
          </cell>
          <cell r="B367" t="str">
            <v>Relleno Tipo 3  (Material seleccionado de la excavación)</v>
          </cell>
          <cell r="C367" t="str">
            <v>m3</v>
          </cell>
          <cell r="D367">
            <v>12074</v>
          </cell>
        </row>
        <row r="368">
          <cell r="A368" t="str">
            <v>U-7.15.04</v>
          </cell>
          <cell r="B368" t="str">
            <v>Suministro y colocación Concreto Clase F (14.0 Mpa; 140 kg/cm2; 2000 PSI para solado)</v>
          </cell>
          <cell r="C368" t="str">
            <v>m3</v>
          </cell>
          <cell r="D368">
            <v>381672</v>
          </cell>
        </row>
        <row r="369">
          <cell r="A369" t="str">
            <v>U-7.15.05</v>
          </cell>
          <cell r="B369" t="str">
            <v>Suministro y colocación Concreto Clase D (21.0 Mpa; 210 kg/cm2; 3000 PSI) para Pedestales</v>
          </cell>
          <cell r="C369" t="str">
            <v>m3</v>
          </cell>
          <cell r="D369">
            <v>460934</v>
          </cell>
        </row>
        <row r="370">
          <cell r="A370" t="str">
            <v>U-7.15.06</v>
          </cell>
          <cell r="B370" t="str">
            <v>Varillas Corrugadas Acero A-706; Fy =420 Mpa, 4200 kg/cm2, 60000 PSI</v>
          </cell>
          <cell r="C370" t="str">
            <v>kg</v>
          </cell>
          <cell r="D370">
            <v>2786</v>
          </cell>
        </row>
        <row r="371">
          <cell r="A371" t="str">
            <v>U-7.15.07</v>
          </cell>
          <cell r="B371" t="str">
            <v>Acero Estructural ASTM A36 para soportería</v>
          </cell>
          <cell r="C371" t="str">
            <v>kg</v>
          </cell>
          <cell r="D371">
            <v>7223</v>
          </cell>
        </row>
        <row r="372">
          <cell r="A372" t="str">
            <v>U-7.15.08</v>
          </cell>
          <cell r="B372" t="str">
            <v>Acero Estructural ASTM A36 para Perfiles - Soportería</v>
          </cell>
          <cell r="C372" t="str">
            <v>kg</v>
          </cell>
          <cell r="D372">
            <v>8500</v>
          </cell>
        </row>
        <row r="373">
          <cell r="A373" t="str">
            <v>U-7.17.01</v>
          </cell>
          <cell r="B373" t="str">
            <v>Acero Estructural ASTM A36 para Perfiles - Soportería</v>
          </cell>
          <cell r="C373" t="str">
            <v>kg</v>
          </cell>
          <cell r="D373">
            <v>8500</v>
          </cell>
        </row>
        <row r="374">
          <cell r="A374" t="str">
            <v>U-7.18.01</v>
          </cell>
          <cell r="B374" t="str">
            <v>Acero Estructural ASTM A36 para Perfiles - Soportería</v>
          </cell>
          <cell r="C374" t="str">
            <v>kg</v>
          </cell>
          <cell r="D374">
            <v>8500</v>
          </cell>
        </row>
        <row r="375">
          <cell r="A375" t="str">
            <v>U-7.19.01</v>
          </cell>
          <cell r="B375" t="str">
            <v>Excavación manual en material común y disposición del material sobrante</v>
          </cell>
          <cell r="C375" t="str">
            <v>m3</v>
          </cell>
          <cell r="D375">
            <v>27274</v>
          </cell>
        </row>
        <row r="376">
          <cell r="A376" t="str">
            <v>U-7.19.02</v>
          </cell>
          <cell r="B376" t="str">
            <v>Relleno Tipo 2  (Recebo o material de prestamo seleccionado)</v>
          </cell>
          <cell r="C376" t="str">
            <v>m3</v>
          </cell>
          <cell r="D376">
            <v>30014</v>
          </cell>
        </row>
        <row r="377">
          <cell r="A377" t="str">
            <v>U-7.19.03</v>
          </cell>
          <cell r="B377" t="str">
            <v>Relleno Tipo 3  (Material seleccionado de la excavación)</v>
          </cell>
          <cell r="C377" t="str">
            <v>m3</v>
          </cell>
          <cell r="D377">
            <v>12074</v>
          </cell>
        </row>
        <row r="378">
          <cell r="A378" t="str">
            <v>U-7.19.04</v>
          </cell>
          <cell r="B378" t="str">
            <v>Varillas Corrugadas Acero A-706; Fy =420 Mpa, 4200 kg/cm2, 60000 PSI</v>
          </cell>
          <cell r="C378" t="str">
            <v>kg</v>
          </cell>
          <cell r="D378">
            <v>2786</v>
          </cell>
        </row>
        <row r="379">
          <cell r="A379" t="str">
            <v>U-7.19.05</v>
          </cell>
          <cell r="B379" t="str">
            <v>Acero Estructural ASTM A36 para Perfiles - Soportería</v>
          </cell>
          <cell r="C379" t="str">
            <v>kg</v>
          </cell>
          <cell r="D379">
            <v>8500</v>
          </cell>
        </row>
        <row r="380">
          <cell r="A380" t="str">
            <v>U-7.20.01</v>
          </cell>
          <cell r="B380" t="str">
            <v>Suministro y colocación Piedra Pegada con Mortero</v>
          </cell>
          <cell r="C380" t="str">
            <v>m3</v>
          </cell>
          <cell r="D380">
            <v>220539</v>
          </cell>
        </row>
        <row r="381">
          <cell r="A381" t="str">
            <v>U-7.20.02</v>
          </cell>
          <cell r="B381" t="str">
            <v>Suministro y colocación Mortero de Limpieza</v>
          </cell>
          <cell r="C381" t="str">
            <v>m3</v>
          </cell>
          <cell r="D381">
            <v>155000</v>
          </cell>
        </row>
        <row r="382">
          <cell r="A382" t="str">
            <v>U-8.01.01</v>
          </cell>
          <cell r="B382" t="str">
            <v>Excavación a máquina en material común y disposición del material sobrante</v>
          </cell>
          <cell r="C382" t="str">
            <v>m3</v>
          </cell>
          <cell r="D382">
            <v>19730</v>
          </cell>
        </row>
        <row r="383">
          <cell r="A383" t="str">
            <v>U-8.01.02</v>
          </cell>
          <cell r="B383" t="str">
            <v>Relleno Tipo 2  (Recebo o material de prestamo seleccionado)</v>
          </cell>
          <cell r="C383" t="str">
            <v>m3</v>
          </cell>
          <cell r="D383">
            <v>30014</v>
          </cell>
        </row>
        <row r="384">
          <cell r="A384" t="str">
            <v>U-8.01.03</v>
          </cell>
          <cell r="B384" t="str">
            <v>Suministro y colocación Concreto Clase F (14.0 Mpa; 140 kg/cm2; 2000 PSI para solado)</v>
          </cell>
          <cell r="C384" t="str">
            <v>m3</v>
          </cell>
          <cell r="D384">
            <v>381672</v>
          </cell>
        </row>
        <row r="385">
          <cell r="A385" t="str">
            <v>U-8.01.04</v>
          </cell>
          <cell r="B385" t="str">
            <v>Suministro y colocación Concreto Clase D (21.0 Mpa; 210 kg/cm2; 3000 PSI) para Muros</v>
          </cell>
          <cell r="C385" t="str">
            <v>m3</v>
          </cell>
          <cell r="D385">
            <v>500774</v>
          </cell>
        </row>
        <row r="386">
          <cell r="A386" t="str">
            <v>U-8.01.05</v>
          </cell>
          <cell r="B386" t="str">
            <v>Varillas Corrugadas Acero A-706; Fy =420 Mpa, 4200 kg/cm2, 60000 PSI</v>
          </cell>
          <cell r="C386" t="str">
            <v>kg</v>
          </cell>
          <cell r="D386">
            <v>2786</v>
          </cell>
        </row>
        <row r="387">
          <cell r="A387" t="str">
            <v>U-8.01.06</v>
          </cell>
          <cell r="B387" t="str">
            <v>Cinta SIKA PVC Tipo 0-22</v>
          </cell>
          <cell r="C387" t="str">
            <v>ml</v>
          </cell>
          <cell r="D387">
            <v>28417</v>
          </cell>
        </row>
        <row r="388">
          <cell r="A388" t="str">
            <v>U-8.02.01</v>
          </cell>
          <cell r="B388" t="str">
            <v>Suministro y colocación Concreto Clase F (14.0 Mpa; 140 kg/cm2; 2000 PSI para solado)</v>
          </cell>
          <cell r="C388" t="str">
            <v>m3</v>
          </cell>
          <cell r="D388">
            <v>381672</v>
          </cell>
        </row>
        <row r="389">
          <cell r="A389" t="str">
            <v>U-8.02.02</v>
          </cell>
          <cell r="B389" t="str">
            <v>Suministro y colocación Concreto Clase D (21.0 Mpa; 210 kg/cm2; 3000 PSI) para Escaleras</v>
          </cell>
          <cell r="C389" t="str">
            <v>m3</v>
          </cell>
          <cell r="D389">
            <v>647881</v>
          </cell>
        </row>
        <row r="390">
          <cell r="A390" t="str">
            <v>U-8.02.03</v>
          </cell>
          <cell r="B390" t="str">
            <v>Varillas Corrugadas Acero A-706; Fy =420 Mpa, 4200 kg/cm2, 60000 PSI</v>
          </cell>
          <cell r="C390" t="str">
            <v>kg</v>
          </cell>
          <cell r="D390">
            <v>2786</v>
          </cell>
        </row>
        <row r="391">
          <cell r="A391" t="str">
            <v>U-8.03.01</v>
          </cell>
          <cell r="B391" t="str">
            <v>Excavación a máquina en material común y disposición del material sobrante</v>
          </cell>
          <cell r="C391" t="str">
            <v>m3</v>
          </cell>
          <cell r="D391">
            <v>19730</v>
          </cell>
        </row>
        <row r="392">
          <cell r="A392" t="str">
            <v>U-8.03.02</v>
          </cell>
          <cell r="B392" t="str">
            <v>Relleno Tipo 2  (Recebo o material de prestamo seleccionado)</v>
          </cell>
          <cell r="C392" t="str">
            <v>m3</v>
          </cell>
          <cell r="D392">
            <v>30014</v>
          </cell>
        </row>
        <row r="393">
          <cell r="A393" t="str">
            <v>U-8.03.03</v>
          </cell>
          <cell r="B393" t="str">
            <v>Relleno Tipo 3  (Material seleccionado de la excavación)</v>
          </cell>
          <cell r="C393" t="str">
            <v>m3</v>
          </cell>
          <cell r="D393">
            <v>12074</v>
          </cell>
        </row>
        <row r="394">
          <cell r="A394" t="str">
            <v>U-8.03.04</v>
          </cell>
          <cell r="B394" t="str">
            <v>Suministro y colocación Concreto Clase D (21.0 Mpa; 210 kg/cm2; 3000 PSI) para Placa de Piso</v>
          </cell>
          <cell r="C394" t="str">
            <v>m3</v>
          </cell>
          <cell r="D394">
            <v>467122</v>
          </cell>
        </row>
        <row r="395">
          <cell r="A395" t="str">
            <v>U-8.03.05</v>
          </cell>
          <cell r="B395" t="str">
            <v>Suministro y colocación Concreto Clase D (21.0 Mpa; 210 kg/cm2; 3000 PSI) para Paredes de Dique</v>
          </cell>
          <cell r="C395" t="str">
            <v>m3</v>
          </cell>
          <cell r="D395">
            <v>505924</v>
          </cell>
        </row>
        <row r="396">
          <cell r="A396" t="str">
            <v>U-8.03.06</v>
          </cell>
          <cell r="B396" t="str">
            <v>Malla Electrosoldada Acero G-485; Fy =550 Mpa, 5500 kg/cm2, 4mmX250mmX250mm</v>
          </cell>
          <cell r="C396" t="str">
            <v>kg</v>
          </cell>
          <cell r="D396">
            <v>2997</v>
          </cell>
        </row>
        <row r="397">
          <cell r="A397" t="str">
            <v>U-8.03.07</v>
          </cell>
          <cell r="B397" t="str">
            <v>Geomembrana tipo PERMAFLEX HR-500</v>
          </cell>
          <cell r="C397" t="str">
            <v>m2</v>
          </cell>
          <cell r="D397">
            <v>13717</v>
          </cell>
        </row>
        <row r="398">
          <cell r="A398" t="str">
            <v>U-8.03.08</v>
          </cell>
          <cell r="B398" t="str">
            <v>Geotextil Tipo NT-1800</v>
          </cell>
          <cell r="C398" t="str">
            <v>m2</v>
          </cell>
          <cell r="D398">
            <v>3505</v>
          </cell>
        </row>
        <row r="399">
          <cell r="A399" t="str">
            <v>U-8.03.09</v>
          </cell>
          <cell r="B399" t="str">
            <v>Cinta SIKA PVC Tipo 0-22</v>
          </cell>
          <cell r="C399" t="str">
            <v>ml</v>
          </cell>
          <cell r="D399">
            <v>28417</v>
          </cell>
        </row>
        <row r="400">
          <cell r="A400" t="str">
            <v>U-8.04.01</v>
          </cell>
          <cell r="B400" t="str">
            <v>Excavación a máquina en material común y disposición del material sobrante</v>
          </cell>
          <cell r="C400" t="str">
            <v>m3</v>
          </cell>
          <cell r="D400">
            <v>19730</v>
          </cell>
        </row>
        <row r="401">
          <cell r="A401" t="str">
            <v>U-8.04.02</v>
          </cell>
          <cell r="B401" t="str">
            <v>Relleno Tipo 2  (Recebo o material de prestamo seleccionado)</v>
          </cell>
          <cell r="C401" t="str">
            <v>m3</v>
          </cell>
          <cell r="D401">
            <v>30014</v>
          </cell>
        </row>
        <row r="402">
          <cell r="A402" t="str">
            <v>U-8.04.03</v>
          </cell>
          <cell r="B402" t="str">
            <v>Relleno Tipo 3  (Material seleccionado de la excavación)</v>
          </cell>
          <cell r="C402" t="str">
            <v>m3</v>
          </cell>
          <cell r="D402">
            <v>12074</v>
          </cell>
        </row>
        <row r="403">
          <cell r="A403" t="str">
            <v>U-8.04.04</v>
          </cell>
          <cell r="B403" t="str">
            <v>Suministro y colocación Concreto Clase D (21.0 Mpa; 210 kg/cm2; 3000 PSI) para Placa de Piso</v>
          </cell>
          <cell r="C403" t="str">
            <v>m3</v>
          </cell>
          <cell r="D403">
            <v>467122</v>
          </cell>
        </row>
        <row r="404">
          <cell r="A404" t="str">
            <v>U-8.04.05</v>
          </cell>
          <cell r="B404" t="str">
            <v>Suministro y colocación Concreto Clase D (21.0 Mpa; 210 kg/cm2; 3000 PSI) para Paredes de Dique</v>
          </cell>
          <cell r="C404" t="str">
            <v>m3</v>
          </cell>
          <cell r="D404">
            <v>505924</v>
          </cell>
        </row>
        <row r="405">
          <cell r="A405" t="str">
            <v>U-8.04.06</v>
          </cell>
          <cell r="B405" t="str">
            <v>Malla Electrosoldada Acero G-485; Fy =550 Mpa, 5500 kg/cm2, 4mmX250mmX250mm</v>
          </cell>
          <cell r="C405" t="str">
            <v>kg</v>
          </cell>
          <cell r="D405">
            <v>2997</v>
          </cell>
        </row>
        <row r="406">
          <cell r="A406" t="str">
            <v>U-8.04.07</v>
          </cell>
          <cell r="B406" t="str">
            <v>Geomembrana tipo PERMAFLEX HR-500</v>
          </cell>
          <cell r="C406" t="str">
            <v>m2</v>
          </cell>
          <cell r="D406">
            <v>13717</v>
          </cell>
        </row>
        <row r="407">
          <cell r="A407" t="str">
            <v>U-8.04.08</v>
          </cell>
          <cell r="B407" t="str">
            <v>Geotextil Tipo NT-1800</v>
          </cell>
          <cell r="C407" t="str">
            <v>m2</v>
          </cell>
          <cell r="D407">
            <v>3505</v>
          </cell>
        </row>
        <row r="408">
          <cell r="A408" t="str">
            <v>U-8.04.09</v>
          </cell>
          <cell r="B408" t="str">
            <v>Cinta SIKA PVC Tipo 0-22</v>
          </cell>
          <cell r="C408" t="str">
            <v>ml</v>
          </cell>
          <cell r="D408">
            <v>28417</v>
          </cell>
        </row>
        <row r="409">
          <cell r="A409" t="str">
            <v>U-8.05.01</v>
          </cell>
          <cell r="B409" t="str">
            <v>Suministro y colocación Concreto Clase D (21.0 Mpa; 210 kg/cm2; 3000 PSI) para Placa de Piso</v>
          </cell>
          <cell r="C409" t="str">
            <v>m3</v>
          </cell>
          <cell r="D409">
            <v>467122</v>
          </cell>
        </row>
        <row r="410">
          <cell r="A410" t="str">
            <v>U-8.05.02</v>
          </cell>
          <cell r="B410" t="str">
            <v>Suministro y colocación Concreto Clase D (21.0 Mpa; 210 kg/cm2; 3000 PSI) para Paredes de Dique</v>
          </cell>
          <cell r="C410" t="str">
            <v>m3</v>
          </cell>
          <cell r="D410">
            <v>505924</v>
          </cell>
        </row>
        <row r="411">
          <cell r="A411" t="str">
            <v>U-8.05.03</v>
          </cell>
          <cell r="B411" t="str">
            <v>Malla Electrosoldada Acero G-485; Fy =550 Mpa, 5500 kg/cm2, 4mmX250mmX250mm</v>
          </cell>
          <cell r="C411" t="str">
            <v>kg</v>
          </cell>
          <cell r="D411">
            <v>2997</v>
          </cell>
        </row>
        <row r="412">
          <cell r="A412" t="str">
            <v>U-8.05.04</v>
          </cell>
          <cell r="B412" t="str">
            <v>Geomembrana tipo PERMAFLEX HR-500</v>
          </cell>
          <cell r="C412" t="str">
            <v>m2</v>
          </cell>
          <cell r="D412">
            <v>13717</v>
          </cell>
        </row>
        <row r="413">
          <cell r="A413" t="str">
            <v>U-8.05.05</v>
          </cell>
          <cell r="B413" t="str">
            <v>Geotextil Tipo NT-1800</v>
          </cell>
          <cell r="C413" t="str">
            <v>m2</v>
          </cell>
          <cell r="D413">
            <v>3505</v>
          </cell>
        </row>
        <row r="414">
          <cell r="A414" t="str">
            <v>U-8.05.06</v>
          </cell>
          <cell r="B414" t="str">
            <v>Cinta SIKA PVC Tipo 0-22</v>
          </cell>
          <cell r="C414" t="str">
            <v>ml</v>
          </cell>
          <cell r="D414">
            <v>28417</v>
          </cell>
        </row>
        <row r="415">
          <cell r="A415" t="str">
            <v>U-8.06.01</v>
          </cell>
          <cell r="B415" t="str">
            <v>Excavación a máquina en material común y disposición del material sobrante</v>
          </cell>
          <cell r="C415" t="str">
            <v>m3</v>
          </cell>
          <cell r="D415">
            <v>19730</v>
          </cell>
        </row>
        <row r="416">
          <cell r="A416" t="str">
            <v>U-8.06.02</v>
          </cell>
          <cell r="B416" t="str">
            <v>Relleno Tipo 2  (Recebo o material de prestamo seleccionado)</v>
          </cell>
          <cell r="C416" t="str">
            <v>m3</v>
          </cell>
          <cell r="D416">
            <v>30014</v>
          </cell>
        </row>
        <row r="417">
          <cell r="A417" t="str">
            <v>U-8.06.03</v>
          </cell>
          <cell r="B417" t="str">
            <v>Suministro y colocación Concreto Clase F (14.0 Mpa; 140 kg/cm2; 2000 PSI para solado)</v>
          </cell>
          <cell r="C417" t="str">
            <v>m3</v>
          </cell>
          <cell r="D417">
            <v>381672</v>
          </cell>
        </row>
        <row r="418">
          <cell r="A418" t="str">
            <v>U-8.06.04</v>
          </cell>
          <cell r="B418" t="str">
            <v>Suministro y colocación Concreto Clase D (21.0 Mpa; 210 kg/cm2; 3000 PSI) para Muros</v>
          </cell>
          <cell r="C418" t="str">
            <v>m3</v>
          </cell>
          <cell r="D418">
            <v>500774</v>
          </cell>
        </row>
        <row r="419">
          <cell r="A419" t="str">
            <v>U-8.06.05</v>
          </cell>
          <cell r="B419" t="str">
            <v>Varillas Corrugadas Acero A-706; Fy =420 Mpa, 4200 kg/cm2, 60000 PSI</v>
          </cell>
          <cell r="C419" t="str">
            <v>kg</v>
          </cell>
          <cell r="D419">
            <v>2786</v>
          </cell>
        </row>
        <row r="420">
          <cell r="A420" t="str">
            <v>U-8.06.06</v>
          </cell>
          <cell r="B420" t="str">
            <v>Cinta SIKA PVC Tipo 0-22</v>
          </cell>
          <cell r="C420" t="str">
            <v>ml</v>
          </cell>
          <cell r="D420">
            <v>28417</v>
          </cell>
        </row>
        <row r="421">
          <cell r="A421" t="str">
            <v>U-8.07.01</v>
          </cell>
          <cell r="B421" t="str">
            <v>Excavación a máquina en material común y disposición del material sobrante</v>
          </cell>
          <cell r="C421" t="str">
            <v>m3</v>
          </cell>
          <cell r="D421">
            <v>19730</v>
          </cell>
        </row>
        <row r="422">
          <cell r="A422" t="str">
            <v>U-8.07.02</v>
          </cell>
          <cell r="B422" t="str">
            <v>Relleno Tipo 2  (Recebo o material de prestamo seleccionado)</v>
          </cell>
          <cell r="C422" t="str">
            <v>m3</v>
          </cell>
          <cell r="D422">
            <v>30014</v>
          </cell>
        </row>
        <row r="423">
          <cell r="A423" t="str">
            <v>U-8.07.03</v>
          </cell>
          <cell r="B423" t="str">
            <v>Suministro y colocación Concreto Clase F (14.0 Mpa; 140 kg/cm2; 2000 PSI para solado)</v>
          </cell>
          <cell r="C423" t="str">
            <v>m3</v>
          </cell>
          <cell r="D423">
            <v>381672</v>
          </cell>
        </row>
        <row r="424">
          <cell r="A424" t="str">
            <v>U-8.07.04</v>
          </cell>
          <cell r="B424" t="str">
            <v>Suministro y colocación Concreto Clase D (21.0 Mpa; 210 kg/cm2; 3000 PSI) para Muros</v>
          </cell>
          <cell r="C424" t="str">
            <v>m3</v>
          </cell>
          <cell r="D424">
            <v>500774</v>
          </cell>
        </row>
        <row r="425">
          <cell r="A425" t="str">
            <v>U-8.07.05</v>
          </cell>
          <cell r="B425" t="str">
            <v>Varillas Corrugadas Acero A-706; Fy =420 Mpa, 4200 kg/cm2, 60000 PSI</v>
          </cell>
          <cell r="C425" t="str">
            <v>kg</v>
          </cell>
          <cell r="D425">
            <v>2786</v>
          </cell>
        </row>
        <row r="426">
          <cell r="A426" t="str">
            <v>U-8.07.06</v>
          </cell>
          <cell r="B426" t="str">
            <v>Cinta SIKA PVC Tipo 0-22</v>
          </cell>
          <cell r="C426" t="str">
            <v>ml</v>
          </cell>
          <cell r="D426">
            <v>28417</v>
          </cell>
        </row>
        <row r="427">
          <cell r="A427" t="str">
            <v>U-8.08.01</v>
          </cell>
          <cell r="B427" t="str">
            <v>Excavación a máquina en material común y disposición del material sobrante</v>
          </cell>
          <cell r="C427" t="str">
            <v>m3</v>
          </cell>
          <cell r="D427">
            <v>19730</v>
          </cell>
        </row>
        <row r="428">
          <cell r="A428" t="str">
            <v>U-8.08.02</v>
          </cell>
          <cell r="B428" t="str">
            <v>Relleno Tipo 2  (Recebo o material de prestamo seleccionado)</v>
          </cell>
          <cell r="C428" t="str">
            <v>m3</v>
          </cell>
          <cell r="D428">
            <v>30014</v>
          </cell>
        </row>
        <row r="429">
          <cell r="A429" t="str">
            <v>U-8.08.03</v>
          </cell>
          <cell r="B429" t="str">
            <v>Suministro y colocación Concreto Clase F (14.0 Mpa; 140 kg/cm2; 2000 PSI para solado)</v>
          </cell>
          <cell r="C429" t="str">
            <v>m3</v>
          </cell>
          <cell r="D429">
            <v>381672</v>
          </cell>
        </row>
        <row r="430">
          <cell r="A430" t="str">
            <v>U-8.08.04</v>
          </cell>
          <cell r="B430" t="str">
            <v>Suministro y colocación Concreto Clase D (21.0 Mpa; 210 kg/cm2; 3000 PSI) para Muros</v>
          </cell>
          <cell r="C430" t="str">
            <v>m3</v>
          </cell>
          <cell r="D430">
            <v>500774</v>
          </cell>
        </row>
        <row r="431">
          <cell r="A431" t="str">
            <v>U-8.08.05</v>
          </cell>
          <cell r="B431" t="str">
            <v>Varillas Corrugadas Acero A-706; Fy =420 Mpa, 4200 kg/cm2, 60000 PSI</v>
          </cell>
          <cell r="C431" t="str">
            <v>kg</v>
          </cell>
          <cell r="D431">
            <v>2786</v>
          </cell>
        </row>
        <row r="432">
          <cell r="A432" t="str">
            <v>U-8.08.06</v>
          </cell>
          <cell r="B432" t="str">
            <v>Cinta SIKA PVC Tipo 0-22</v>
          </cell>
          <cell r="C432" t="str">
            <v>ml</v>
          </cell>
          <cell r="D432">
            <v>28417</v>
          </cell>
        </row>
        <row r="433">
          <cell r="A433" t="str">
            <v>U-8.09.01</v>
          </cell>
          <cell r="B433" t="str">
            <v>Excavación a máquina en material común y disposición del material sobrante</v>
          </cell>
          <cell r="C433" t="str">
            <v>m3</v>
          </cell>
          <cell r="D433">
            <v>19730</v>
          </cell>
        </row>
        <row r="434">
          <cell r="A434" t="str">
            <v>U-8.09.02</v>
          </cell>
          <cell r="B434" t="str">
            <v>Relleno Tipo 2  (Recebo o material de prestamo seleccionado)</v>
          </cell>
          <cell r="C434" t="str">
            <v>m3</v>
          </cell>
          <cell r="D434">
            <v>30014</v>
          </cell>
        </row>
        <row r="435">
          <cell r="A435" t="str">
            <v>U-8.09.03</v>
          </cell>
          <cell r="B435" t="str">
            <v>Suministro y colocación Concreto Clase F (14.0 Mpa; 140 kg/cm2; 2000 PSI para solado)</v>
          </cell>
          <cell r="C435" t="str">
            <v>m3</v>
          </cell>
          <cell r="D435">
            <v>381672</v>
          </cell>
        </row>
        <row r="436">
          <cell r="A436" t="str">
            <v>U-8.09.04</v>
          </cell>
          <cell r="B436" t="str">
            <v>Suministro y colocación Concreto Clase D (21.0 Mpa; 210 kg/cm2; 3000 PSI) para Muros</v>
          </cell>
          <cell r="C436" t="str">
            <v>m3</v>
          </cell>
          <cell r="D436">
            <v>500774</v>
          </cell>
        </row>
        <row r="437">
          <cell r="A437" t="str">
            <v>U-8.09.05</v>
          </cell>
          <cell r="B437" t="str">
            <v>Varillas Corrugadas Acero A-706; Fy =420 Mpa, 4200 kg/cm2, 60000 PSI</v>
          </cell>
          <cell r="C437" t="str">
            <v>kg</v>
          </cell>
          <cell r="D437">
            <v>2786</v>
          </cell>
        </row>
        <row r="438">
          <cell r="A438" t="str">
            <v>U-8.09.06</v>
          </cell>
          <cell r="B438" t="str">
            <v>Cinta SIKA PVC Tipo 0-22</v>
          </cell>
          <cell r="C438" t="str">
            <v>ml</v>
          </cell>
          <cell r="D438">
            <v>28417</v>
          </cell>
        </row>
        <row r="439">
          <cell r="A439" t="str">
            <v>U-8.10.01</v>
          </cell>
          <cell r="B439" t="str">
            <v>Excavación a máquina en material común y disposición del material sobrante</v>
          </cell>
          <cell r="C439" t="str">
            <v>m3</v>
          </cell>
          <cell r="D439">
            <v>19730</v>
          </cell>
        </row>
        <row r="440">
          <cell r="A440" t="str">
            <v>U-8.10.02</v>
          </cell>
          <cell r="B440" t="str">
            <v>Relleno Tipo 2  (Recebo o material de prestamo seleccionado)</v>
          </cell>
          <cell r="C440" t="str">
            <v>m3</v>
          </cell>
          <cell r="D440">
            <v>30014</v>
          </cell>
        </row>
        <row r="441">
          <cell r="A441" t="str">
            <v>U-8.10.03</v>
          </cell>
          <cell r="B441" t="str">
            <v>Suministro y colocación Concreto Clase F (14.0 Mpa; 140 kg/cm2; 2000 PSI para solado)</v>
          </cell>
          <cell r="C441" t="str">
            <v>m3</v>
          </cell>
          <cell r="D441">
            <v>381672</v>
          </cell>
        </row>
        <row r="442">
          <cell r="A442" t="str">
            <v>U-8.10.04</v>
          </cell>
          <cell r="B442" t="str">
            <v>Suministro y colocación Concreto Clase D (21.0 Mpa; 210 kg/cm2; 3000 PSI) para Muros</v>
          </cell>
          <cell r="C442" t="str">
            <v>m3</v>
          </cell>
          <cell r="D442">
            <v>500774</v>
          </cell>
        </row>
        <row r="443">
          <cell r="A443" t="str">
            <v>U-8.10.05</v>
          </cell>
          <cell r="B443" t="str">
            <v>Varillas Corrugadas Acero A-706; Fy =420 Mpa, 4200 kg/cm2, 60000 PSI</v>
          </cell>
          <cell r="C443" t="str">
            <v>kg</v>
          </cell>
          <cell r="D443">
            <v>2786</v>
          </cell>
        </row>
        <row r="444">
          <cell r="A444" t="str">
            <v>U-8.10.06</v>
          </cell>
          <cell r="B444" t="str">
            <v>Cinta SIKA PVC Tipo 0-22</v>
          </cell>
          <cell r="C444" t="str">
            <v>ml</v>
          </cell>
          <cell r="D444">
            <v>28417</v>
          </cell>
        </row>
        <row r="445">
          <cell r="A445" t="str">
            <v>U-8.11.01</v>
          </cell>
          <cell r="B445" t="str">
            <v>Excavación a máquina en material común y disposición del material sobrante</v>
          </cell>
          <cell r="C445" t="str">
            <v>m3</v>
          </cell>
          <cell r="D445">
            <v>19730</v>
          </cell>
        </row>
        <row r="446">
          <cell r="A446" t="str">
            <v>U-8.11.02</v>
          </cell>
          <cell r="B446" t="str">
            <v>Relleno Tipo 2  (Recebo o material de prestamo seleccionado)</v>
          </cell>
          <cell r="C446" t="str">
            <v>m3</v>
          </cell>
          <cell r="D446">
            <v>30014</v>
          </cell>
        </row>
        <row r="447">
          <cell r="A447" t="str">
            <v>U-8.11.03</v>
          </cell>
          <cell r="B447" t="str">
            <v>Relleno Tipo 3  (Material seleccionado de la excavación)</v>
          </cell>
          <cell r="C447" t="str">
            <v>m3</v>
          </cell>
          <cell r="D447">
            <v>12074</v>
          </cell>
        </row>
        <row r="448">
          <cell r="A448" t="str">
            <v>U-8.11.04</v>
          </cell>
          <cell r="B448" t="str">
            <v>Suministro y colocación Concreto Clase F (14.0 Mpa; 140 kg/cm2; 2000 PSI para solado)</v>
          </cell>
          <cell r="C448" t="str">
            <v>m3</v>
          </cell>
          <cell r="D448">
            <v>381672</v>
          </cell>
        </row>
        <row r="449">
          <cell r="A449" t="str">
            <v>U-7.13.05</v>
          </cell>
          <cell r="B449" t="str">
            <v>Suministro y colocación Concreto Clase D (21.0 Mpa; 210 kg/cm2; 3000 PSI) para Pedestales</v>
          </cell>
          <cell r="C449" t="str">
            <v>m3</v>
          </cell>
          <cell r="D449">
            <v>460934</v>
          </cell>
        </row>
        <row r="450">
          <cell r="A450" t="str">
            <v>U-8.11.06</v>
          </cell>
          <cell r="B450" t="str">
            <v>Varillas Corrugadas Acero A-706; Fy =420 Mpa, 4200 kg/cm2, 60000 PSI</v>
          </cell>
          <cell r="C450" t="str">
            <v>kg</v>
          </cell>
          <cell r="D450">
            <v>2786</v>
          </cell>
        </row>
        <row r="451">
          <cell r="A451" t="e">
            <v>#REF!</v>
          </cell>
          <cell r="B451" t="e">
            <v>#REF!</v>
          </cell>
          <cell r="C451" t="e">
            <v>#REF!</v>
          </cell>
          <cell r="D451" t="e">
            <v>#REF!</v>
          </cell>
        </row>
        <row r="452">
          <cell r="A452" t="e">
            <v>#REF!</v>
          </cell>
          <cell r="B452" t="e">
            <v>#REF!</v>
          </cell>
          <cell r="C452" t="e">
            <v>#REF!</v>
          </cell>
          <cell r="D452" t="e">
            <v>#REF!</v>
          </cell>
        </row>
        <row r="453">
          <cell r="A453" t="e">
            <v>#REF!</v>
          </cell>
          <cell r="B453" t="e">
            <v>#REF!</v>
          </cell>
          <cell r="C453" t="e">
            <v>#REF!</v>
          </cell>
          <cell r="D453" t="e">
            <v>#REF!</v>
          </cell>
        </row>
        <row r="454">
          <cell r="A454" t="e">
            <v>#REF!</v>
          </cell>
          <cell r="B454" t="e">
            <v>#REF!</v>
          </cell>
          <cell r="C454" t="e">
            <v>#REF!</v>
          </cell>
          <cell r="D454" t="e">
            <v>#REF!</v>
          </cell>
        </row>
        <row r="455">
          <cell r="A455" t="e">
            <v>#REF!</v>
          </cell>
          <cell r="B455" t="e">
            <v>#REF!</v>
          </cell>
          <cell r="C455" t="e">
            <v>#REF!</v>
          </cell>
          <cell r="D455" t="e">
            <v>#REF!</v>
          </cell>
        </row>
        <row r="456">
          <cell r="A456" t="e">
            <v>#REF!</v>
          </cell>
          <cell r="B456" t="e">
            <v>#REF!</v>
          </cell>
          <cell r="C456" t="e">
            <v>#REF!</v>
          </cell>
          <cell r="D456" t="e">
            <v>#REF!</v>
          </cell>
        </row>
        <row r="457">
          <cell r="A457" t="e">
            <v>#REF!</v>
          </cell>
          <cell r="B457" t="e">
            <v>#REF!</v>
          </cell>
          <cell r="C457" t="e">
            <v>#REF!</v>
          </cell>
          <cell r="D457" t="e">
            <v>#REF!</v>
          </cell>
        </row>
        <row r="458">
          <cell r="A458" t="e">
            <v>#REF!</v>
          </cell>
          <cell r="B458" t="e">
            <v>#REF!</v>
          </cell>
          <cell r="C458" t="e">
            <v>#REF!</v>
          </cell>
          <cell r="D458" t="e">
            <v>#REF!</v>
          </cell>
        </row>
        <row r="459">
          <cell r="A459" t="e">
            <v>#REF!</v>
          </cell>
          <cell r="B459" t="e">
            <v>#REF!</v>
          </cell>
          <cell r="C459" t="e">
            <v>#REF!</v>
          </cell>
          <cell r="D459" t="e">
            <v>#REF!</v>
          </cell>
        </row>
        <row r="460">
          <cell r="A460" t="e">
            <v>#REF!</v>
          </cell>
          <cell r="B460" t="e">
            <v>#REF!</v>
          </cell>
          <cell r="C460" t="e">
            <v>#REF!</v>
          </cell>
          <cell r="D460" t="e">
            <v>#REF!</v>
          </cell>
        </row>
        <row r="461">
          <cell r="A461" t="e">
            <v>#REF!</v>
          </cell>
          <cell r="B461" t="e">
            <v>#REF!</v>
          </cell>
          <cell r="C461" t="e">
            <v>#REF!</v>
          </cell>
          <cell r="D461" t="e">
            <v>#REF!</v>
          </cell>
        </row>
        <row r="462">
          <cell r="A462" t="e">
            <v>#REF!</v>
          </cell>
          <cell r="B462" t="e">
            <v>#REF!</v>
          </cell>
          <cell r="C462" t="e">
            <v>#REF!</v>
          </cell>
          <cell r="D462" t="e">
            <v>#REF!</v>
          </cell>
        </row>
        <row r="463">
          <cell r="A463" t="e">
            <v>#REF!</v>
          </cell>
          <cell r="B463" t="e">
            <v>#REF!</v>
          </cell>
          <cell r="C463" t="e">
            <v>#REF!</v>
          </cell>
          <cell r="D463" t="e">
            <v>#REF!</v>
          </cell>
        </row>
        <row r="464">
          <cell r="A464" t="e">
            <v>#REF!</v>
          </cell>
          <cell r="B464" t="e">
            <v>#REF!</v>
          </cell>
          <cell r="C464" t="e">
            <v>#REF!</v>
          </cell>
          <cell r="D464" t="e">
            <v>#REF!</v>
          </cell>
        </row>
        <row r="465">
          <cell r="A465" t="e">
            <v>#REF!</v>
          </cell>
          <cell r="B465" t="e">
            <v>#REF!</v>
          </cell>
          <cell r="C465" t="e">
            <v>#REF!</v>
          </cell>
          <cell r="D465" t="e">
            <v>#REF!</v>
          </cell>
        </row>
        <row r="466">
          <cell r="A466" t="e">
            <v>#REF!</v>
          </cell>
          <cell r="B466" t="e">
            <v>#REF!</v>
          </cell>
          <cell r="C466" t="e">
            <v>#REF!</v>
          </cell>
          <cell r="D466" t="e">
            <v>#REF!</v>
          </cell>
        </row>
        <row r="467">
          <cell r="A467" t="e">
            <v>#REF!</v>
          </cell>
          <cell r="B467" t="e">
            <v>#REF!</v>
          </cell>
          <cell r="C467" t="e">
            <v>#REF!</v>
          </cell>
          <cell r="D467" t="e">
            <v>#REF!</v>
          </cell>
        </row>
        <row r="468">
          <cell r="A468" t="e">
            <v>#REF!</v>
          </cell>
          <cell r="B468" t="e">
            <v>#REF!</v>
          </cell>
          <cell r="C468" t="e">
            <v>#REF!</v>
          </cell>
          <cell r="D468" t="e">
            <v>#REF!</v>
          </cell>
        </row>
        <row r="469">
          <cell r="A469" t="e">
            <v>#REF!</v>
          </cell>
          <cell r="B469" t="e">
            <v>#REF!</v>
          </cell>
          <cell r="C469" t="e">
            <v>#REF!</v>
          </cell>
          <cell r="D469" t="e">
            <v>#REF!</v>
          </cell>
        </row>
        <row r="470">
          <cell r="A470" t="e">
            <v>#REF!</v>
          </cell>
          <cell r="B470" t="e">
            <v>#REF!</v>
          </cell>
          <cell r="C470" t="e">
            <v>#REF!</v>
          </cell>
          <cell r="D470" t="e">
            <v>#REF!</v>
          </cell>
        </row>
        <row r="471">
          <cell r="A471" t="e">
            <v>#REF!</v>
          </cell>
          <cell r="B471" t="e">
            <v>#REF!</v>
          </cell>
          <cell r="C471" t="e">
            <v>#REF!</v>
          </cell>
          <cell r="D471" t="e">
            <v>#REF!</v>
          </cell>
        </row>
        <row r="472">
          <cell r="A472" t="e">
            <v>#REF!</v>
          </cell>
          <cell r="B472" t="e">
            <v>#REF!</v>
          </cell>
          <cell r="C472" t="e">
            <v>#REF!</v>
          </cell>
          <cell r="D472" t="e">
            <v>#REF!</v>
          </cell>
        </row>
        <row r="473">
          <cell r="A473" t="e">
            <v>#REF!</v>
          </cell>
          <cell r="B473" t="e">
            <v>#REF!</v>
          </cell>
          <cell r="C473" t="e">
            <v>#REF!</v>
          </cell>
          <cell r="D473" t="e">
            <v>#REF!</v>
          </cell>
        </row>
        <row r="474">
          <cell r="A474" t="e">
            <v>#REF!</v>
          </cell>
          <cell r="B474" t="e">
            <v>#REF!</v>
          </cell>
          <cell r="C474" t="e">
            <v>#REF!</v>
          </cell>
          <cell r="D474" t="e">
            <v>#REF!</v>
          </cell>
        </row>
        <row r="475">
          <cell r="A475" t="e">
            <v>#REF!</v>
          </cell>
          <cell r="B475" t="e">
            <v>#REF!</v>
          </cell>
          <cell r="C475" t="e">
            <v>#REF!</v>
          </cell>
          <cell r="D475" t="e">
            <v>#REF!</v>
          </cell>
        </row>
        <row r="476">
          <cell r="A476" t="e">
            <v>#REF!</v>
          </cell>
          <cell r="B476" t="e">
            <v>#REF!</v>
          </cell>
          <cell r="C476" t="e">
            <v>#REF!</v>
          </cell>
          <cell r="D476" t="e">
            <v>#REF!</v>
          </cell>
        </row>
        <row r="477">
          <cell r="A477" t="e">
            <v>#REF!</v>
          </cell>
          <cell r="B477" t="e">
            <v>#REF!</v>
          </cell>
          <cell r="C477" t="e">
            <v>#REF!</v>
          </cell>
          <cell r="D477" t="e">
            <v>#REF!</v>
          </cell>
        </row>
        <row r="478">
          <cell r="A478" t="e">
            <v>#REF!</v>
          </cell>
          <cell r="B478" t="e">
            <v>#REF!</v>
          </cell>
          <cell r="C478" t="e">
            <v>#REF!</v>
          </cell>
          <cell r="D478" t="e">
            <v>#REF!</v>
          </cell>
        </row>
        <row r="479">
          <cell r="A479" t="str">
            <v>U-99.09.09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</sheetDataSet>
  </externalBook>
</externalLink>
</file>

<file path=xl/externalLinks/externalLink2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esup"/>
      <sheetName val="Unitarios"/>
      <sheetName val="Insum"/>
      <sheetName val="A000"/>
      <sheetName val="An-Unit"/>
      <sheetName val="U001"/>
      <sheetName val="U002"/>
      <sheetName val="U003"/>
      <sheetName val="U004"/>
      <sheetName val="U005"/>
      <sheetName val="U006"/>
      <sheetName val="U007"/>
      <sheetName val="U008"/>
      <sheetName val="U009"/>
      <sheetName val="PROGR."/>
      <sheetName val="desmonte"/>
      <sheetName val="A. P. U."/>
      <sheetName val="ACTA DE MODIFICACION  (2)"/>
      <sheetName val="VrEqpBasica"/>
      <sheetName val="PROGR_1"/>
      <sheetName val="PROGR_"/>
      <sheetName val="ModeloPresupuesto"/>
      <sheetName val="Presup_Cancha"/>
      <sheetName val="CRA.MODI"/>
      <sheetName val="devdics"/>
      <sheetName val="glvc"/>
    </sheetNames>
    <sheetDataSet>
      <sheetData sheetId="0"/>
      <sheetData sheetId="1">
        <row r="3">
          <cell r="A3" t="str">
            <v>COD</v>
          </cell>
        </row>
      </sheetData>
      <sheetData sheetId="2" refreshError="1">
        <row r="3">
          <cell r="A3" t="str">
            <v>COD</v>
          </cell>
          <cell r="B3" t="str">
            <v>ACTIVIDAD</v>
          </cell>
          <cell r="C3" t="str">
            <v>UNIDAD</v>
          </cell>
          <cell r="D3" t="str">
            <v>VR. UNITARIO</v>
          </cell>
        </row>
        <row r="4">
          <cell r="A4" t="str">
            <v>U001</v>
          </cell>
          <cell r="B4" t="str">
            <v>Replanteo con comision de topografía</v>
          </cell>
          <cell r="C4" t="str">
            <v>M2</v>
          </cell>
          <cell r="D4">
            <v>8707</v>
          </cell>
        </row>
        <row r="5">
          <cell r="A5" t="str">
            <v>U002</v>
          </cell>
          <cell r="B5" t="str">
            <v>Conformacion calzada y cuneteada</v>
          </cell>
          <cell r="C5" t="str">
            <v>KM</v>
          </cell>
          <cell r="D5">
            <v>368640</v>
          </cell>
        </row>
        <row r="6">
          <cell r="A6" t="str">
            <v>U003</v>
          </cell>
          <cell r="B6" t="str">
            <v>Alcantarilla de 36"</v>
          </cell>
          <cell r="C6" t="str">
            <v>UN</v>
          </cell>
          <cell r="D6">
            <v>1792500</v>
          </cell>
        </row>
        <row r="7">
          <cell r="A7" t="str">
            <v>U004</v>
          </cell>
          <cell r="B7" t="str">
            <v>Cunetas en concreto</v>
          </cell>
          <cell r="C7" t="str">
            <v>Ml</v>
          </cell>
          <cell r="D7">
            <v>20913</v>
          </cell>
        </row>
        <row r="8">
          <cell r="A8" t="str">
            <v>U005</v>
          </cell>
          <cell r="B8" t="str">
            <v>Subbase Granular</v>
          </cell>
          <cell r="C8" t="str">
            <v>M3</v>
          </cell>
          <cell r="D8">
            <v>36382</v>
          </cell>
        </row>
        <row r="9">
          <cell r="A9" t="str">
            <v>U006</v>
          </cell>
          <cell r="B9" t="str">
            <v>Base Granular</v>
          </cell>
          <cell r="C9" t="str">
            <v>M3</v>
          </cell>
          <cell r="D9">
            <v>41060</v>
          </cell>
        </row>
        <row r="10">
          <cell r="A10" t="str">
            <v>U007</v>
          </cell>
          <cell r="B10" t="str">
            <v>Imprimaciôn</v>
          </cell>
          <cell r="C10" t="str">
            <v>M2</v>
          </cell>
          <cell r="D10">
            <v>1668</v>
          </cell>
        </row>
        <row r="11">
          <cell r="A11" t="str">
            <v>U008</v>
          </cell>
          <cell r="B11" t="str">
            <v>Base Asfàltica</v>
          </cell>
          <cell r="C11" t="str">
            <v>M3</v>
          </cell>
          <cell r="D11">
            <v>191420</v>
          </cell>
        </row>
        <row r="12">
          <cell r="A12" t="str">
            <v>U009</v>
          </cell>
          <cell r="B12" t="str">
            <v>Rodadura</v>
          </cell>
          <cell r="C12" t="str">
            <v>M3</v>
          </cell>
          <cell r="D12">
            <v>202420</v>
          </cell>
        </row>
        <row r="13">
          <cell r="A13" t="str">
            <v>U999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>
        <row r="6">
          <cell r="A6" t="str">
            <v>UNIDAD ADMINISTRATIVA ESPECIAL DE LA AERONAUTICA CIVIL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ICIO"/>
      <sheetName val="EMPRESA"/>
      <sheetName val="CONTRATO"/>
      <sheetName val="EMPLEADOS"/>
      <sheetName val="LIQUIDA-NOMINA"/>
      <sheetName val="NOMINA 1"/>
      <sheetName val="NOMINA 2"/>
      <sheetName val="ISS"/>
      <sheetName val="SALUD"/>
      <sheetName val="CAFABA"/>
      <sheetName val="PAZ Y SALVO"/>
      <sheetName val="CONTROL DIA"/>
      <sheetName val="EJECUCION DIARIA"/>
      <sheetName val="BITACORA"/>
      <sheetName val="INFORME CONTRATO"/>
      <sheetName val="PBC ORIG"/>
      <sheetName val="GRAFICO GEN"/>
      <sheetName val="PROGRAMA INICIAL"/>
      <sheetName val="PROGRAMA PROYECTADO"/>
      <sheetName val="EJECPAGO1"/>
      <sheetName val="PAGO 1 "/>
      <sheetName val="EJECPAGO 2"/>
      <sheetName val="PAGO 2"/>
      <sheetName val="PAGO OMAR I "/>
      <sheetName val="PAGO acumulado"/>
      <sheetName val="COMUNICACIONES"/>
      <sheetName val="EJECPAGO3"/>
      <sheetName val="PAGO 3"/>
      <sheetName val="ING PETROLEROS"/>
      <sheetName val="CONSULTORIA INICIAL"/>
      <sheetName val="MAYOR CANTIDAD DE CONS"/>
      <sheetName val="CON ADICIONAL"/>
      <sheetName val="INFORME 1 AL ADMINISTRADOR"/>
      <sheetName val="INFORME 2 AL ADMINISTRADOR "/>
      <sheetName val="COMUNICACIONES 1"/>
      <sheetName val="COMUNICACIONES 2"/>
      <sheetName val="EJECPAGO 3"/>
      <sheetName val="acumulado datos SAP"/>
      <sheetName val="ELECTRICOS"/>
      <sheetName val="almacenes"/>
      <sheetName val="TUBERIA Y TANQUES"/>
      <sheetName val="Gráfico1JUNIO"/>
      <sheetName val="INFORME 3 AL ADMINISTRADOR "/>
      <sheetName val="datos para graficos"/>
      <sheetName val="GRAFICO ACUMULADO"/>
      <sheetName val="GRAFICAS"/>
      <sheetName val="Lista APU"/>
    </sheetNames>
    <sheetDataSet>
      <sheetData sheetId="0"/>
      <sheetData sheetId="1"/>
      <sheetData sheetId="2">
        <row r="9">
          <cell r="E9">
            <v>390802412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/>
      <sheetData sheetId="43"/>
      <sheetData sheetId="44" refreshError="1"/>
      <sheetData sheetId="45"/>
      <sheetData sheetId="46" refreshError="1"/>
    </sheetDataSet>
  </externalBook>
</externalLink>
</file>

<file path=xl/externalLinks/externalLink2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4"/>
      <sheetName val="HMR"/>
      <sheetName val="ASF"/>
      <sheetName val="LUB"/>
      <sheetName val="EyL"/>
      <sheetName val="ADM"/>
      <sheetName val="GRAFICO"/>
      <sheetName val="recursos"/>
      <sheetName val="P3 2004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</sheetDataSet>
  </externalBook>
</externalLink>
</file>

<file path=xl/externalLinks/externalLink2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IU"/>
      <sheetName val="FACTOR PRESTACIONAL 2009"/>
      <sheetName val="HISTORICO"/>
      <sheetName val="SALARIO CELADOR 2008"/>
      <sheetName val="TARIFAS REGISTRO DISTRITAL 2009"/>
      <sheetName val="COSTOS OFICINA"/>
      <sheetName val="COSTOS CAMPAMENTO"/>
      <sheetName val="Presup_Cancha"/>
      <sheetName val="EQUIPO"/>
      <sheetName val="MATERIAL"/>
      <sheetName val="basico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IU"/>
      <sheetName val="FACTOR PRESTACIONAL 2009"/>
      <sheetName val="HISTORICO"/>
      <sheetName val="SALARIO CELADOR 2008"/>
      <sheetName val="TARIFAS REGISTRO DISTRITAL 2009"/>
      <sheetName val="COSTOS OFICINA"/>
      <sheetName val="COSTOS CAMPAMENTO"/>
      <sheetName val="Presup_Cancha"/>
      <sheetName val="EQUIPO"/>
      <sheetName val="MATERIAL"/>
      <sheetName val="basico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ERIALES"/>
      <sheetName val="COMBUSTIBLE"/>
      <sheetName val="relacion de equipo"/>
      <sheetName val="CUADRILLAS"/>
      <sheetName val="PRESTACIONES"/>
      <sheetName val="ANALISIS"/>
      <sheetName val="PRES OSW"/>
    </sheetNames>
    <sheetDataSet>
      <sheetData sheetId="0"/>
      <sheetData sheetId="1"/>
      <sheetData sheetId="2"/>
      <sheetData sheetId="3">
        <row r="17">
          <cell r="D17">
            <v>134300</v>
          </cell>
        </row>
      </sheetData>
      <sheetData sheetId="4"/>
      <sheetData sheetId="5"/>
      <sheetData sheetId="6"/>
    </sheetDataSet>
  </externalBook>
</externalLink>
</file>

<file path=xl/externalLinks/externalLink2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AMC"/>
      <sheetName val="Basico"/>
      <sheetName val="Iva"/>
      <sheetName val="Total"/>
      <sheetName val="amc_acta"/>
      <sheetName val="amc_bas"/>
      <sheetName val="amc_iva"/>
      <sheetName val="amc_total"/>
      <sheetName val="amc_anticip"/>
      <sheetName val="A MInformes M"/>
      <sheetName val="desmonte"/>
      <sheetName val="A%20MInformes%20M"/>
      <sheetName val="A. P. U."/>
      <sheetName val="Unitarios"/>
    </sheetNames>
    <definedNames>
      <definedName name="absc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 Sheet"/>
      <sheetName val="AISLAMIENTO CATEGORIAS II Y III"/>
      <sheetName val="AISLAMIENTO DIESEL"/>
      <sheetName val="AISLAMIENTO POSITIVO"/>
      <sheetName val="AISLAMIENTO ELECTRICO"/>
      <sheetName val="ACTIVIDAD INTRUSIVA(1)"/>
      <sheetName val="ACTIVIDAD INTRUSIVA(2)"/>
      <sheetName val="RTA Module"/>
    </sheetNames>
    <sheetDataSet>
      <sheetData sheetId="0"/>
      <sheetData sheetId="1">
        <row r="17">
          <cell r="G17" t="str">
            <v>HAZARDS</v>
          </cell>
          <cell r="I17" t="str">
            <v>Consecuencia</v>
          </cell>
        </row>
        <row r="18">
          <cell r="G18" t="str">
            <v>Type</v>
          </cell>
          <cell r="H18" t="str">
            <v>RAM</v>
          </cell>
        </row>
        <row r="21">
          <cell r="G21" t="str">
            <v>EC</v>
          </cell>
          <cell r="H21" t="str">
            <v>L</v>
          </cell>
          <cell r="I21" t="str">
            <v>no hay control</v>
          </cell>
        </row>
        <row r="22">
          <cell r="G22" t="str">
            <v>EC</v>
          </cell>
          <cell r="H22" t="str">
            <v>L</v>
          </cell>
          <cell r="I22" t="str">
            <v>conocimiento deficiente</v>
          </cell>
        </row>
        <row r="23">
          <cell r="G23" t="str">
            <v>EC/AM</v>
          </cell>
          <cell r="H23" t="str">
            <v>M</v>
          </cell>
          <cell r="I23" t="str">
            <v>conocimiento deficiente/ disturbio operacional</v>
          </cell>
        </row>
        <row r="24">
          <cell r="G24" t="str">
            <v>EC</v>
          </cell>
          <cell r="H24" t="str">
            <v>L</v>
          </cell>
          <cell r="I24" t="str">
            <v>perdida de tiempo</v>
          </cell>
        </row>
        <row r="25">
          <cell r="G25" t="str">
            <v xml:space="preserve">PE/EC </v>
          </cell>
          <cell r="H25" t="str">
            <v>L</v>
          </cell>
          <cell r="I25" t="str">
            <v>no hay control</v>
          </cell>
        </row>
        <row r="26">
          <cell r="G26" t="str">
            <v xml:space="preserve">PE/EC </v>
          </cell>
          <cell r="H26" t="str">
            <v>L</v>
          </cell>
          <cell r="I26" t="str">
            <v>no hay control</v>
          </cell>
        </row>
        <row r="29">
          <cell r="G29" t="str">
            <v>EC</v>
          </cell>
          <cell r="H29" t="str">
            <v>L</v>
          </cell>
          <cell r="I29" t="str">
            <v>conocimiento deficiente</v>
          </cell>
        </row>
        <row r="30">
          <cell r="G30" t="str">
            <v>EC</v>
          </cell>
          <cell r="H30" t="str">
            <v>L</v>
          </cell>
          <cell r="I30" t="str">
            <v>no hay control</v>
          </cell>
        </row>
        <row r="31">
          <cell r="G31" t="str">
            <v>PE/EC/AM</v>
          </cell>
          <cell r="H31" t="str">
            <v>M</v>
          </cell>
          <cell r="I31" t="str">
            <v>Lesión a las personas/ disturbio operacional</v>
          </cell>
        </row>
        <row r="32">
          <cell r="G32" t="str">
            <v>PE/EC/AM</v>
          </cell>
          <cell r="H32" t="str">
            <v>H</v>
          </cell>
        </row>
        <row r="35">
          <cell r="I35" t="str">
            <v>conocimiento deficiente</v>
          </cell>
        </row>
        <row r="36">
          <cell r="I36" t="str">
            <v>no hay control/ disturbio operacional</v>
          </cell>
        </row>
        <row r="37">
          <cell r="I37" t="str">
            <v>Lesión a las personas/ disturbio operacional</v>
          </cell>
        </row>
        <row r="38">
          <cell r="I38" t="str">
            <v>no hay control/ disturbio operacional</v>
          </cell>
        </row>
        <row r="39">
          <cell r="I39" t="str">
            <v>Lesión a las personas</v>
          </cell>
        </row>
        <row r="41">
          <cell r="G41" t="str">
            <v>PE/EC/AM</v>
          </cell>
          <cell r="H41" t="str">
            <v>M</v>
          </cell>
        </row>
        <row r="43">
          <cell r="I43" t="str">
            <v>no hay control/ disturbio operacional</v>
          </cell>
        </row>
        <row r="44">
          <cell r="G44" t="str">
            <v>PE/EC/AM</v>
          </cell>
          <cell r="H44" t="str">
            <v>M</v>
          </cell>
          <cell r="I44" t="str">
            <v>no hay control/ disturbio operacional</v>
          </cell>
        </row>
        <row r="45">
          <cell r="G45" t="str">
            <v>PE</v>
          </cell>
          <cell r="H45" t="str">
            <v>M</v>
          </cell>
          <cell r="I45" t="str">
            <v>Lesión a las personas</v>
          </cell>
        </row>
        <row r="46">
          <cell r="G46" t="str">
            <v>AM</v>
          </cell>
          <cell r="H46" t="str">
            <v>L</v>
          </cell>
          <cell r="I46" t="str">
            <v>efectos en el ambiente</v>
          </cell>
        </row>
        <row r="47">
          <cell r="G47" t="str">
            <v>PE</v>
          </cell>
          <cell r="H47" t="str">
            <v>M</v>
          </cell>
          <cell r="I47" t="str">
            <v>Lesión a las personas</v>
          </cell>
        </row>
        <row r="48">
          <cell r="G48" t="str">
            <v>PE/EC/AM</v>
          </cell>
          <cell r="H48" t="str">
            <v>M</v>
          </cell>
          <cell r="I48" t="str">
            <v>no hay control/ disturbio operacional</v>
          </cell>
        </row>
        <row r="49">
          <cell r="G49" t="str">
            <v>PE/EC/AM</v>
          </cell>
          <cell r="H49" t="str">
            <v>M</v>
          </cell>
          <cell r="I49" t="str">
            <v>no hay control</v>
          </cell>
        </row>
        <row r="52">
          <cell r="G52" t="str">
            <v>PE/EC/AM</v>
          </cell>
          <cell r="H52" t="str">
            <v>M</v>
          </cell>
          <cell r="I52" t="str">
            <v>no hay control</v>
          </cell>
        </row>
        <row r="53">
          <cell r="G53" t="str">
            <v>PE/EC/AM</v>
          </cell>
          <cell r="H53" t="str">
            <v>M</v>
          </cell>
          <cell r="I53" t="str">
            <v>conocimiento deficiente</v>
          </cell>
        </row>
        <row r="57">
          <cell r="G57" t="str">
            <v>PE</v>
          </cell>
          <cell r="H57" t="str">
            <v>M</v>
          </cell>
          <cell r="I57" t="str">
            <v>no hay control/ disturbio operacional</v>
          </cell>
        </row>
        <row r="58">
          <cell r="G58" t="str">
            <v>EC</v>
          </cell>
          <cell r="H58" t="str">
            <v>L</v>
          </cell>
          <cell r="I58" t="str">
            <v>conocimiento deficiente</v>
          </cell>
        </row>
      </sheetData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2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RESUPUESTO ETAPA I"/>
      <sheetName val="AIU "/>
      <sheetName val="PPTO INTERVENTORIA"/>
      <sheetName val="PRESUPUESTO PGIO"/>
      <sheetName val="APOYO A LA SUPERVISION"/>
      <sheetName val="Prest Soc 1"/>
      <sheetName val="Prest Soc 2"/>
      <sheetName val="Prest Soc 3"/>
      <sheetName val="FM INT OK"/>
      <sheetName val="PRESUPUESTO ENSAYOS"/>
      <sheetName val="APU'S ETAPA I"/>
      <sheetName val="APU'S RCI P1"/>
      <sheetName val="Hoja2"/>
      <sheetName val="Hoja3"/>
      <sheetName val="Hoja4"/>
      <sheetName val="APU'S RCI P2"/>
      <sheetName val="APU'S IE ETAPA I"/>
      <sheetName val="MC ARQUITECTONICO"/>
      <sheetName val="MC RED ELEC P2"/>
      <sheetName val="MC RED ELEC P3"/>
      <sheetName val="MEMORIAS DE CÁLCULO ESTR."/>
      <sheetName val="MC RED ELECT P1"/>
      <sheetName val="INSUMOS ETAPA I"/>
      <sheetName val="MAT IE"/>
      <sheetName val="TRAN. IE"/>
      <sheetName val="EQUIPOS IE"/>
      <sheetName val="MANO DE OBRA IE"/>
      <sheetName val="INSUMOS RCI"/>
      <sheetName val="INSUMOS RCI 2"/>
      <sheetName val="MEMORIAS DE CÁLCULO ARQ."/>
      <sheetName val="1.PPTO RCI"/>
      <sheetName val="Hoja1"/>
    </sheetNames>
    <definedNames>
      <definedName name="SbtPpto" sheetId="0"/>
      <definedName name="TtlCD" sheetId="0"/>
    </definedNames>
    <sheetDataSet>
      <sheetData sheetId="0" refreshError="1">
        <row r="465">
          <cell r="I465">
            <v>24130485216</v>
          </cell>
        </row>
        <row r="494">
          <cell r="I494">
            <v>7480450417</v>
          </cell>
        </row>
        <row r="495">
          <cell r="I495">
            <v>241304852</v>
          </cell>
        </row>
        <row r="496">
          <cell r="I496">
            <v>965219409</v>
          </cell>
        </row>
        <row r="497">
          <cell r="I497">
            <v>8686974678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>
        <row r="22">
          <cell r="E22">
            <v>0.58539600000000003</v>
          </cell>
        </row>
      </sheetData>
      <sheetData sheetId="6" refreshError="1">
        <row r="23">
          <cell r="E23">
            <v>0.59539600000000004</v>
          </cell>
        </row>
      </sheetData>
      <sheetData sheetId="7" refreshError="1">
        <row r="24">
          <cell r="E24">
            <v>0.69443711111111117</v>
          </cell>
        </row>
      </sheetData>
      <sheetData sheetId="8" refreshError="1"/>
      <sheetData sheetId="9" refreshError="1">
        <row r="205">
          <cell r="I205">
            <v>42286370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ommunity.secop.gov.co/Public/Tendering/OpportunityDetail/Index?noticeUID=CO1.NTC.2822237&amp;isFromPublicArea=True&amp;isModal=true&amp;asPopupView=true&amp;currentLanguage=es&amp;currentCulture=es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5.emf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2.xml"/><Relationship Id="rId5" Type="http://schemas.openxmlformats.org/officeDocument/2006/relationships/image" Target="../media/image4.emf"/><Relationship Id="rId4" Type="http://schemas.openxmlformats.org/officeDocument/2006/relationships/control" Target="../activeX/activeX1.xml"/><Relationship Id="rId9" Type="http://schemas.openxmlformats.org/officeDocument/2006/relationships/image" Target="../media/image6.emf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drive.google.com/drive/folders/19S8MLcolCJEm7EG8j2-JXVEIN3-jUqfO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1.emf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6" Type="http://schemas.openxmlformats.org/officeDocument/2006/relationships/control" Target="../activeX/activeX5.xml"/><Relationship Id="rId5" Type="http://schemas.openxmlformats.org/officeDocument/2006/relationships/image" Target="../media/image10.emf"/><Relationship Id="rId4" Type="http://schemas.openxmlformats.org/officeDocument/2006/relationships/control" Target="../activeX/activeX4.xml"/><Relationship Id="rId9" Type="http://schemas.openxmlformats.org/officeDocument/2006/relationships/image" Target="../media/image4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31B70-D9EA-41EB-8A52-11A633D1F18A}">
  <dimension ref="A2:I350"/>
  <sheetViews>
    <sheetView workbookViewId="0">
      <selection activeCell="F13" sqref="F13"/>
    </sheetView>
  </sheetViews>
  <sheetFormatPr baseColWidth="10" defaultRowHeight="12"/>
  <cols>
    <col min="1" max="1" width="8.28515625" style="1" customWidth="1"/>
    <col min="2" max="2" width="11.42578125" style="1" hidden="1" customWidth="1"/>
    <col min="3" max="3" width="48.5703125" style="1" customWidth="1"/>
    <col min="4" max="4" width="8" style="1" customWidth="1"/>
    <col min="5" max="5" width="11.28515625" style="1" customWidth="1"/>
    <col min="6" max="6" width="15.28515625" style="1" customWidth="1"/>
    <col min="7" max="7" width="15.140625" style="1" bestFit="1" customWidth="1"/>
    <col min="8" max="8" width="7.140625" style="1" bestFit="1" customWidth="1"/>
    <col min="9" max="9" width="9.5703125" style="1" bestFit="1" customWidth="1"/>
    <col min="10" max="16384" width="11.42578125" style="1"/>
  </cols>
  <sheetData>
    <row r="2" spans="1:9" ht="14.25" hidden="1">
      <c r="A2" s="1076" t="s">
        <v>0</v>
      </c>
      <c r="B2" s="1076"/>
      <c r="C2" s="1076"/>
      <c r="D2" s="1076"/>
      <c r="E2" s="1076"/>
      <c r="F2" s="1076"/>
      <c r="G2" s="1076"/>
      <c r="H2" s="1076"/>
      <c r="I2" s="1076"/>
    </row>
    <row r="3" spans="1:9" ht="12" customHeight="1">
      <c r="A3" s="1077" t="s">
        <v>2899</v>
      </c>
      <c r="B3" s="1077"/>
      <c r="C3" s="1077"/>
      <c r="D3" s="1077"/>
      <c r="E3" s="1077"/>
      <c r="F3" s="1077"/>
      <c r="G3" s="1077"/>
      <c r="H3" s="1077"/>
      <c r="I3" s="1077"/>
    </row>
    <row r="4" spans="1:9" ht="12" customHeight="1">
      <c r="A4" s="1077" t="s">
        <v>1748</v>
      </c>
      <c r="B4" s="1077"/>
      <c r="C4" s="1077"/>
      <c r="D4" s="1077"/>
      <c r="E4" s="1077"/>
      <c r="F4" s="1078">
        <v>45007</v>
      </c>
      <c r="G4" s="1078"/>
      <c r="H4" s="1078"/>
      <c r="I4" s="1078"/>
    </row>
    <row r="6" spans="1:9">
      <c r="A6" s="1079" t="s">
        <v>3</v>
      </c>
      <c r="B6" s="564" t="s">
        <v>3</v>
      </c>
      <c r="C6" s="1079" t="s">
        <v>1749</v>
      </c>
      <c r="D6" s="1080" t="s">
        <v>6</v>
      </c>
      <c r="E6" s="1080" t="s">
        <v>8</v>
      </c>
      <c r="F6" s="1080" t="s">
        <v>1750</v>
      </c>
      <c r="G6" s="1080" t="s">
        <v>1751</v>
      </c>
      <c r="H6" s="564" t="s">
        <v>1752</v>
      </c>
      <c r="I6" s="564" t="s">
        <v>1753</v>
      </c>
    </row>
    <row r="7" spans="1:9">
      <c r="A7" s="1079"/>
      <c r="B7" s="564" t="s">
        <v>1754</v>
      </c>
      <c r="C7" s="1079"/>
      <c r="D7" s="1080"/>
      <c r="E7" s="1080"/>
      <c r="F7" s="1080"/>
      <c r="G7" s="1080"/>
      <c r="H7" s="564" t="s">
        <v>1755</v>
      </c>
      <c r="I7" s="564" t="s">
        <v>1756</v>
      </c>
    </row>
    <row r="8" spans="1:9">
      <c r="A8" s="1075" t="s">
        <v>1757</v>
      </c>
      <c r="B8" s="1075"/>
      <c r="C8" s="1075"/>
      <c r="D8" s="1075"/>
      <c r="E8" s="1075"/>
      <c r="F8" s="1075"/>
      <c r="G8" s="566">
        <v>21679154935.290001</v>
      </c>
      <c r="H8" s="1075"/>
      <c r="I8" s="1075"/>
    </row>
    <row r="9" spans="1:9">
      <c r="A9" s="1073" t="s">
        <v>2306</v>
      </c>
      <c r="B9" s="1073"/>
      <c r="C9" s="1073"/>
      <c r="D9" s="1073"/>
      <c r="E9" s="1073"/>
      <c r="F9" s="1073"/>
      <c r="G9" s="568">
        <v>116119377.20999999</v>
      </c>
      <c r="H9" s="567"/>
      <c r="I9" s="568">
        <v>0.53</v>
      </c>
    </row>
    <row r="10" spans="1:9">
      <c r="A10" s="4" t="s">
        <v>1442</v>
      </c>
      <c r="B10" s="569" t="s">
        <v>1758</v>
      </c>
      <c r="C10" s="4" t="s">
        <v>1759</v>
      </c>
      <c r="D10" s="570" t="s">
        <v>44</v>
      </c>
      <c r="E10" s="569">
        <v>105</v>
      </c>
      <c r="F10" s="569">
        <v>82050.429999999993</v>
      </c>
      <c r="G10" s="569">
        <v>8615295.1500000004</v>
      </c>
      <c r="H10" s="569">
        <v>7.41</v>
      </c>
      <c r="I10" s="569">
        <v>0.03</v>
      </c>
    </row>
    <row r="11" spans="1:9">
      <c r="A11" s="4" t="s">
        <v>1443</v>
      </c>
      <c r="B11" s="569" t="s">
        <v>1760</v>
      </c>
      <c r="C11" s="4" t="s">
        <v>2307</v>
      </c>
      <c r="D11" s="570" t="s">
        <v>44</v>
      </c>
      <c r="E11" s="569">
        <v>75</v>
      </c>
      <c r="F11" s="569">
        <v>52287.73</v>
      </c>
      <c r="G11" s="569">
        <v>3921579.45</v>
      </c>
      <c r="H11" s="569">
        <v>3.37</v>
      </c>
      <c r="I11" s="569">
        <v>0.01</v>
      </c>
    </row>
    <row r="12" spans="1:9">
      <c r="A12" s="4" t="s">
        <v>1444</v>
      </c>
      <c r="B12" s="569" t="s">
        <v>1761</v>
      </c>
      <c r="C12" s="4" t="s">
        <v>2308</v>
      </c>
      <c r="D12" s="570" t="s">
        <v>44</v>
      </c>
      <c r="E12" s="569">
        <v>1840</v>
      </c>
      <c r="F12" s="569">
        <v>16402.63</v>
      </c>
      <c r="G12" s="569">
        <v>30180830</v>
      </c>
      <c r="H12" s="569">
        <v>25.99</v>
      </c>
      <c r="I12" s="569">
        <v>0.13</v>
      </c>
    </row>
    <row r="13" spans="1:9">
      <c r="A13" s="4" t="s">
        <v>1445</v>
      </c>
      <c r="B13" s="569" t="s">
        <v>1762</v>
      </c>
      <c r="C13" s="4" t="s">
        <v>2309</v>
      </c>
      <c r="D13" s="570" t="s">
        <v>24</v>
      </c>
      <c r="E13" s="569">
        <v>798</v>
      </c>
      <c r="F13" s="569">
        <v>90070.39</v>
      </c>
      <c r="G13" s="569">
        <v>71876168.349999994</v>
      </c>
      <c r="H13" s="569">
        <v>61.89</v>
      </c>
      <c r="I13" s="569">
        <v>0.33</v>
      </c>
    </row>
    <row r="14" spans="1:9">
      <c r="A14" s="4" t="s">
        <v>1446</v>
      </c>
      <c r="B14" s="569" t="s">
        <v>1763</v>
      </c>
      <c r="C14" s="4" t="s">
        <v>2310</v>
      </c>
      <c r="D14" s="570" t="s">
        <v>15</v>
      </c>
      <c r="E14" s="569">
        <v>2</v>
      </c>
      <c r="F14" s="569">
        <v>335859.36</v>
      </c>
      <c r="G14" s="569">
        <v>671718.72</v>
      </c>
      <c r="H14" s="569">
        <v>0.56999999999999995</v>
      </c>
      <c r="I14" s="569">
        <v>0</v>
      </c>
    </row>
    <row r="15" spans="1:9">
      <c r="A15" s="4" t="s">
        <v>1447</v>
      </c>
      <c r="B15" s="569" t="s">
        <v>1764</v>
      </c>
      <c r="C15" s="4" t="s">
        <v>1765</v>
      </c>
      <c r="D15" s="570" t="s">
        <v>15</v>
      </c>
      <c r="E15" s="569">
        <v>5</v>
      </c>
      <c r="F15" s="569">
        <v>170757.11</v>
      </c>
      <c r="G15" s="569">
        <v>853785.55</v>
      </c>
      <c r="H15" s="569">
        <v>0.73</v>
      </c>
      <c r="I15" s="569">
        <v>0</v>
      </c>
    </row>
    <row r="16" spans="1:9">
      <c r="A16" s="1073" t="s">
        <v>2311</v>
      </c>
      <c r="B16" s="1073"/>
      <c r="C16" s="1073"/>
      <c r="D16" s="1073"/>
      <c r="E16" s="1073"/>
      <c r="F16" s="1073"/>
      <c r="G16" s="568">
        <v>353814588.58999997</v>
      </c>
      <c r="H16" s="567"/>
      <c r="I16" s="568">
        <v>1.63</v>
      </c>
    </row>
    <row r="17" spans="1:9">
      <c r="A17" s="4" t="s">
        <v>1448</v>
      </c>
      <c r="B17" s="569" t="s">
        <v>1766</v>
      </c>
      <c r="C17" s="4" t="s">
        <v>1767</v>
      </c>
      <c r="D17" s="570" t="s">
        <v>15</v>
      </c>
      <c r="E17" s="569">
        <v>103</v>
      </c>
      <c r="F17" s="569">
        <v>55893.78</v>
      </c>
      <c r="G17" s="569">
        <v>5757059.3399999999</v>
      </c>
      <c r="H17" s="569">
        <v>1.62</v>
      </c>
      <c r="I17" s="569">
        <v>0.02</v>
      </c>
    </row>
    <row r="18" spans="1:9">
      <c r="A18" s="4" t="s">
        <v>1449</v>
      </c>
      <c r="B18" s="569" t="s">
        <v>1768</v>
      </c>
      <c r="C18" s="4" t="s">
        <v>2312</v>
      </c>
      <c r="D18" s="570" t="s">
        <v>44</v>
      </c>
      <c r="E18" s="569">
        <v>26.4</v>
      </c>
      <c r="F18" s="569">
        <v>43258.34</v>
      </c>
      <c r="G18" s="569">
        <v>1142020.18</v>
      </c>
      <c r="H18" s="569">
        <v>0.32</v>
      </c>
      <c r="I18" s="569">
        <v>0</v>
      </c>
    </row>
    <row r="19" spans="1:9">
      <c r="A19" s="4" t="s">
        <v>1450</v>
      </c>
      <c r="B19" s="569" t="s">
        <v>1769</v>
      </c>
      <c r="C19" s="4" t="s">
        <v>1770</v>
      </c>
      <c r="D19" s="570" t="s">
        <v>44</v>
      </c>
      <c r="E19" s="569">
        <v>1264</v>
      </c>
      <c r="F19" s="569">
        <v>18336.580000000002</v>
      </c>
      <c r="G19" s="569">
        <v>23177437.120000001</v>
      </c>
      <c r="H19" s="569">
        <v>6.55</v>
      </c>
      <c r="I19" s="569">
        <v>0.1</v>
      </c>
    </row>
    <row r="20" spans="1:9">
      <c r="A20" s="4" t="s">
        <v>1451</v>
      </c>
      <c r="B20" s="569" t="s">
        <v>1771</v>
      </c>
      <c r="C20" s="4" t="s">
        <v>2313</v>
      </c>
      <c r="D20" s="570" t="s">
        <v>24</v>
      </c>
      <c r="E20" s="569">
        <v>400</v>
      </c>
      <c r="F20" s="569">
        <v>10748.58</v>
      </c>
      <c r="G20" s="569">
        <v>4299432</v>
      </c>
      <c r="H20" s="569">
        <v>1.21</v>
      </c>
      <c r="I20" s="569">
        <v>0.01</v>
      </c>
    </row>
    <row r="21" spans="1:9">
      <c r="A21" s="4" t="s">
        <v>1452</v>
      </c>
      <c r="B21" s="569" t="s">
        <v>1772</v>
      </c>
      <c r="C21" s="4" t="s">
        <v>1773</v>
      </c>
      <c r="D21" s="570" t="s">
        <v>44</v>
      </c>
      <c r="E21" s="569">
        <v>661</v>
      </c>
      <c r="F21" s="569">
        <v>30306</v>
      </c>
      <c r="G21" s="569">
        <v>20032266</v>
      </c>
      <c r="H21" s="569">
        <v>5.66</v>
      </c>
      <c r="I21" s="569">
        <v>0.09</v>
      </c>
    </row>
    <row r="22" spans="1:9">
      <c r="A22" s="4" t="s">
        <v>1453</v>
      </c>
      <c r="B22" s="569" t="s">
        <v>1774</v>
      </c>
      <c r="C22" s="4" t="s">
        <v>1775</v>
      </c>
      <c r="D22" s="570" t="s">
        <v>24</v>
      </c>
      <c r="E22" s="569">
        <v>61</v>
      </c>
      <c r="F22" s="569">
        <v>13760.08</v>
      </c>
      <c r="G22" s="569">
        <v>839364.97</v>
      </c>
      <c r="H22" s="569">
        <v>0.23</v>
      </c>
      <c r="I22" s="569">
        <v>0</v>
      </c>
    </row>
    <row r="23" spans="1:9">
      <c r="A23" s="4" t="s">
        <v>1454</v>
      </c>
      <c r="B23" s="569" t="s">
        <v>1776</v>
      </c>
      <c r="C23" s="4" t="s">
        <v>1777</v>
      </c>
      <c r="D23" s="570" t="s">
        <v>24</v>
      </c>
      <c r="E23" s="569">
        <v>240</v>
      </c>
      <c r="F23" s="569">
        <v>9179.76</v>
      </c>
      <c r="G23" s="569">
        <v>2203142.4</v>
      </c>
      <c r="H23" s="569">
        <v>0.62</v>
      </c>
      <c r="I23" s="569">
        <v>0.01</v>
      </c>
    </row>
    <row r="24" spans="1:9">
      <c r="A24" s="4" t="s">
        <v>1455</v>
      </c>
      <c r="B24" s="569" t="s">
        <v>1778</v>
      </c>
      <c r="C24" s="4" t="s">
        <v>2314</v>
      </c>
      <c r="D24" s="570" t="s">
        <v>15</v>
      </c>
      <c r="E24" s="569">
        <v>1500</v>
      </c>
      <c r="F24" s="569">
        <v>15145.38</v>
      </c>
      <c r="G24" s="569">
        <v>22718070</v>
      </c>
      <c r="H24" s="569">
        <v>6.42</v>
      </c>
      <c r="I24" s="569">
        <v>0.1</v>
      </c>
    </row>
    <row r="25" spans="1:9" ht="22.5">
      <c r="A25" s="4" t="s">
        <v>1456</v>
      </c>
      <c r="B25" s="569" t="s">
        <v>1779</v>
      </c>
      <c r="C25" s="4" t="s">
        <v>1780</v>
      </c>
      <c r="D25" s="570" t="s">
        <v>44</v>
      </c>
      <c r="E25" s="569">
        <v>16</v>
      </c>
      <c r="F25" s="569">
        <v>16292.25</v>
      </c>
      <c r="G25" s="569">
        <v>260676</v>
      </c>
      <c r="H25" s="569">
        <v>7.0000000000000007E-2</v>
      </c>
      <c r="I25" s="569">
        <v>0</v>
      </c>
    </row>
    <row r="26" spans="1:9" ht="33.75">
      <c r="A26" s="4" t="s">
        <v>1457</v>
      </c>
      <c r="B26" s="569" t="s">
        <v>1781</v>
      </c>
      <c r="C26" s="4" t="s">
        <v>2262</v>
      </c>
      <c r="D26" s="570" t="s">
        <v>44</v>
      </c>
      <c r="E26" s="569">
        <v>318.3</v>
      </c>
      <c r="F26" s="569">
        <v>81481.759999999995</v>
      </c>
      <c r="G26" s="569">
        <v>25935644.210000001</v>
      </c>
      <c r="H26" s="569">
        <v>7.33</v>
      </c>
      <c r="I26" s="569">
        <v>0.11</v>
      </c>
    </row>
    <row r="27" spans="1:9">
      <c r="A27" s="4" t="s">
        <v>1458</v>
      </c>
      <c r="B27" s="569" t="s">
        <v>1782</v>
      </c>
      <c r="C27" s="4" t="s">
        <v>1783</v>
      </c>
      <c r="D27" s="570" t="s">
        <v>15</v>
      </c>
      <c r="E27" s="569">
        <v>12</v>
      </c>
      <c r="F27" s="569">
        <v>48349.15</v>
      </c>
      <c r="G27" s="569">
        <v>580189.80000000005</v>
      </c>
      <c r="H27" s="569">
        <v>0.16</v>
      </c>
      <c r="I27" s="569">
        <v>0</v>
      </c>
    </row>
    <row r="28" spans="1:9">
      <c r="A28" s="4" t="s">
        <v>1459</v>
      </c>
      <c r="B28" s="569" t="s">
        <v>1784</v>
      </c>
      <c r="C28" s="4" t="s">
        <v>1785</v>
      </c>
      <c r="D28" s="570" t="s">
        <v>24</v>
      </c>
      <c r="E28" s="569">
        <v>390</v>
      </c>
      <c r="F28" s="569">
        <v>6779.83</v>
      </c>
      <c r="G28" s="569">
        <v>2644133.7000000002</v>
      </c>
      <c r="H28" s="569">
        <v>0.74</v>
      </c>
      <c r="I28" s="569">
        <v>0.01</v>
      </c>
    </row>
    <row r="29" spans="1:9">
      <c r="A29" s="4" t="s">
        <v>1460</v>
      </c>
      <c r="B29" s="569" t="s">
        <v>1786</v>
      </c>
      <c r="C29" s="4" t="s">
        <v>1787</v>
      </c>
      <c r="D29" s="570" t="s">
        <v>44</v>
      </c>
      <c r="E29" s="569">
        <v>120.3</v>
      </c>
      <c r="F29" s="569">
        <v>81481.759999999995</v>
      </c>
      <c r="G29" s="569">
        <v>9802255.7300000004</v>
      </c>
      <c r="H29" s="569">
        <v>2.77</v>
      </c>
      <c r="I29" s="569">
        <v>0.04</v>
      </c>
    </row>
    <row r="30" spans="1:9">
      <c r="A30" s="4" t="s">
        <v>1461</v>
      </c>
      <c r="B30" s="569" t="s">
        <v>1788</v>
      </c>
      <c r="C30" s="4" t="s">
        <v>1789</v>
      </c>
      <c r="D30" s="570" t="s">
        <v>44</v>
      </c>
      <c r="E30" s="569">
        <v>510</v>
      </c>
      <c r="F30" s="569">
        <v>12951.71</v>
      </c>
      <c r="G30" s="569">
        <v>6605372.0999999996</v>
      </c>
      <c r="H30" s="569">
        <v>1.86</v>
      </c>
      <c r="I30" s="569">
        <v>0.03</v>
      </c>
    </row>
    <row r="31" spans="1:9">
      <c r="A31" s="4" t="s">
        <v>1462</v>
      </c>
      <c r="B31" s="569" t="s">
        <v>1790</v>
      </c>
      <c r="C31" s="4" t="s">
        <v>1791</v>
      </c>
      <c r="D31" s="570" t="s">
        <v>44</v>
      </c>
      <c r="E31" s="569">
        <v>473</v>
      </c>
      <c r="F31" s="569">
        <v>12951.71</v>
      </c>
      <c r="G31" s="569">
        <v>6126158.8300000001</v>
      </c>
      <c r="H31" s="569">
        <v>1.73</v>
      </c>
      <c r="I31" s="569">
        <v>0.02</v>
      </c>
    </row>
    <row r="32" spans="1:9">
      <c r="A32" s="4" t="s">
        <v>1463</v>
      </c>
      <c r="B32" s="569" t="s">
        <v>1792</v>
      </c>
      <c r="C32" s="4" t="s">
        <v>1793</v>
      </c>
      <c r="D32" s="570" t="s">
        <v>44</v>
      </c>
      <c r="E32" s="569">
        <v>10.7</v>
      </c>
      <c r="F32" s="569">
        <v>50903.56</v>
      </c>
      <c r="G32" s="569">
        <v>544668.13</v>
      </c>
      <c r="H32" s="569">
        <v>0.15</v>
      </c>
      <c r="I32" s="569">
        <v>0</v>
      </c>
    </row>
    <row r="33" spans="1:9">
      <c r="A33" s="4" t="s">
        <v>1464</v>
      </c>
      <c r="B33" s="569" t="s">
        <v>1794</v>
      </c>
      <c r="C33" s="4" t="s">
        <v>1795</v>
      </c>
      <c r="D33" s="570" t="s">
        <v>44</v>
      </c>
      <c r="E33" s="569">
        <v>75</v>
      </c>
      <c r="F33" s="569">
        <v>3243.9</v>
      </c>
      <c r="G33" s="569">
        <v>243292.5</v>
      </c>
      <c r="H33" s="569">
        <v>0.06</v>
      </c>
      <c r="I33" s="569">
        <v>0</v>
      </c>
    </row>
    <row r="34" spans="1:9">
      <c r="A34" s="4" t="s">
        <v>1465</v>
      </c>
      <c r="B34" s="569" t="s">
        <v>1796</v>
      </c>
      <c r="C34" s="4" t="s">
        <v>2315</v>
      </c>
      <c r="D34" s="570" t="s">
        <v>44</v>
      </c>
      <c r="E34" s="569">
        <v>1690.8</v>
      </c>
      <c r="F34" s="569">
        <v>126959.88</v>
      </c>
      <c r="G34" s="569">
        <v>214663762.22999999</v>
      </c>
      <c r="H34" s="569">
        <v>60.67</v>
      </c>
      <c r="I34" s="569">
        <v>0.99</v>
      </c>
    </row>
    <row r="35" spans="1:9">
      <c r="A35" s="4" t="s">
        <v>1466</v>
      </c>
      <c r="B35" s="569" t="s">
        <v>1797</v>
      </c>
      <c r="C35" s="4" t="s">
        <v>1798</v>
      </c>
      <c r="D35" s="570" t="s">
        <v>246</v>
      </c>
      <c r="E35" s="569">
        <v>3043.58</v>
      </c>
      <c r="F35" s="569">
        <v>2050.1</v>
      </c>
      <c r="G35" s="569">
        <v>6239643.3600000003</v>
      </c>
      <c r="H35" s="569">
        <v>1.76</v>
      </c>
      <c r="I35" s="569">
        <v>0.02</v>
      </c>
    </row>
    <row r="36" spans="1:9">
      <c r="A36" s="1073" t="s">
        <v>2316</v>
      </c>
      <c r="B36" s="1073"/>
      <c r="C36" s="1073"/>
      <c r="D36" s="1073"/>
      <c r="E36" s="1073"/>
      <c r="F36" s="1073"/>
      <c r="G36" s="568">
        <v>212991255.94</v>
      </c>
      <c r="H36" s="567"/>
      <c r="I36" s="568">
        <v>0.98</v>
      </c>
    </row>
    <row r="37" spans="1:9">
      <c r="A37" s="4" t="s">
        <v>1467</v>
      </c>
      <c r="B37" s="569" t="s">
        <v>1799</v>
      </c>
      <c r="C37" s="4" t="s">
        <v>1800</v>
      </c>
      <c r="D37" s="570" t="s">
        <v>44</v>
      </c>
      <c r="E37" s="569">
        <v>214</v>
      </c>
      <c r="F37" s="569">
        <v>195757.43</v>
      </c>
      <c r="G37" s="569">
        <v>41892088.979999997</v>
      </c>
      <c r="H37" s="569">
        <v>19.66</v>
      </c>
      <c r="I37" s="569">
        <v>0.19</v>
      </c>
    </row>
    <row r="38" spans="1:9" ht="22.5">
      <c r="A38" s="4" t="s">
        <v>1468</v>
      </c>
      <c r="B38" s="569" t="s">
        <v>1801</v>
      </c>
      <c r="C38" s="4" t="s">
        <v>2317</v>
      </c>
      <c r="D38" s="570" t="s">
        <v>24</v>
      </c>
      <c r="E38" s="569">
        <v>77</v>
      </c>
      <c r="F38" s="569">
        <v>84509.49</v>
      </c>
      <c r="G38" s="569">
        <v>6507230.9400000004</v>
      </c>
      <c r="H38" s="569">
        <v>3.05</v>
      </c>
      <c r="I38" s="569">
        <v>0.03</v>
      </c>
    </row>
    <row r="39" spans="1:9">
      <c r="A39" s="4" t="s">
        <v>1469</v>
      </c>
      <c r="B39" s="569" t="s">
        <v>1802</v>
      </c>
      <c r="C39" s="4" t="s">
        <v>1803</v>
      </c>
      <c r="D39" s="570" t="s">
        <v>44</v>
      </c>
      <c r="E39" s="569">
        <v>214</v>
      </c>
      <c r="F39" s="569">
        <v>54653.32</v>
      </c>
      <c r="G39" s="569">
        <v>11695811.02</v>
      </c>
      <c r="H39" s="569">
        <v>5.49</v>
      </c>
      <c r="I39" s="569">
        <v>0.05</v>
      </c>
    </row>
    <row r="40" spans="1:9">
      <c r="A40" s="4" t="s">
        <v>1470</v>
      </c>
      <c r="B40" s="569" t="s">
        <v>1804</v>
      </c>
      <c r="C40" s="4" t="s">
        <v>1805</v>
      </c>
      <c r="D40" s="570" t="s">
        <v>44</v>
      </c>
      <c r="E40" s="569">
        <v>668.5</v>
      </c>
      <c r="F40" s="569">
        <v>84966.05</v>
      </c>
      <c r="G40" s="569">
        <v>56799801.420000002</v>
      </c>
      <c r="H40" s="569">
        <v>26.66</v>
      </c>
      <c r="I40" s="569">
        <v>0.26</v>
      </c>
    </row>
    <row r="41" spans="1:9">
      <c r="A41" s="4" t="s">
        <v>1471</v>
      </c>
      <c r="B41" s="569" t="s">
        <v>1806</v>
      </c>
      <c r="C41" s="4" t="s">
        <v>1807</v>
      </c>
      <c r="D41" s="570" t="s">
        <v>44</v>
      </c>
      <c r="E41" s="569">
        <v>75</v>
      </c>
      <c r="F41" s="569">
        <v>32136.69</v>
      </c>
      <c r="G41" s="569">
        <v>2410251.75</v>
      </c>
      <c r="H41" s="569">
        <v>1.1299999999999999</v>
      </c>
      <c r="I41" s="569">
        <v>0.01</v>
      </c>
    </row>
    <row r="42" spans="1:9">
      <c r="A42" s="4" t="s">
        <v>1472</v>
      </c>
      <c r="B42" s="569" t="s">
        <v>1808</v>
      </c>
      <c r="C42" s="4" t="s">
        <v>1809</v>
      </c>
      <c r="D42" s="570" t="s">
        <v>44</v>
      </c>
      <c r="E42" s="569">
        <v>896.8</v>
      </c>
      <c r="F42" s="569">
        <v>32136.69</v>
      </c>
      <c r="G42" s="569">
        <v>28820183.59</v>
      </c>
      <c r="H42" s="569">
        <v>13.53</v>
      </c>
      <c r="I42" s="569">
        <v>0.13</v>
      </c>
    </row>
    <row r="43" spans="1:9">
      <c r="A43" s="4" t="s">
        <v>1473</v>
      </c>
      <c r="B43" s="569" t="s">
        <v>1810</v>
      </c>
      <c r="C43" s="4" t="s">
        <v>1811</v>
      </c>
      <c r="D43" s="570" t="s">
        <v>44</v>
      </c>
      <c r="E43" s="569">
        <v>896.8</v>
      </c>
      <c r="F43" s="569">
        <v>45382.65</v>
      </c>
      <c r="G43" s="569">
        <v>40699163.479999997</v>
      </c>
      <c r="H43" s="569">
        <v>19.100000000000001</v>
      </c>
      <c r="I43" s="569">
        <v>0.18</v>
      </c>
    </row>
    <row r="44" spans="1:9" ht="22.5">
      <c r="A44" s="4" t="s">
        <v>1474</v>
      </c>
      <c r="B44" s="569" t="s">
        <v>1812</v>
      </c>
      <c r="C44" s="4" t="s">
        <v>1813</v>
      </c>
      <c r="D44" s="570" t="s">
        <v>44</v>
      </c>
      <c r="E44" s="569">
        <v>52</v>
      </c>
      <c r="F44" s="569">
        <v>62689.58</v>
      </c>
      <c r="G44" s="569">
        <v>3259858.34</v>
      </c>
      <c r="H44" s="569">
        <v>1.53</v>
      </c>
      <c r="I44" s="569">
        <v>0.01</v>
      </c>
    </row>
    <row r="45" spans="1:9">
      <c r="A45" s="4" t="s">
        <v>1475</v>
      </c>
      <c r="B45" s="569" t="s">
        <v>1814</v>
      </c>
      <c r="C45" s="4" t="s">
        <v>1815</v>
      </c>
      <c r="D45" s="570" t="s">
        <v>15</v>
      </c>
      <c r="E45" s="569">
        <v>7.5</v>
      </c>
      <c r="F45" s="569">
        <v>1729128.09</v>
      </c>
      <c r="G45" s="569">
        <v>12968460.68</v>
      </c>
      <c r="H45" s="569">
        <v>6.08</v>
      </c>
      <c r="I45" s="569">
        <v>0.05</v>
      </c>
    </row>
    <row r="46" spans="1:9">
      <c r="A46" s="4" t="s">
        <v>1476</v>
      </c>
      <c r="B46" s="569" t="s">
        <v>1816</v>
      </c>
      <c r="C46" s="4" t="s">
        <v>1817</v>
      </c>
      <c r="D46" s="570" t="s">
        <v>24</v>
      </c>
      <c r="E46" s="569">
        <v>1175</v>
      </c>
      <c r="F46" s="569">
        <v>6756.09</v>
      </c>
      <c r="G46" s="569">
        <v>7938405.75</v>
      </c>
      <c r="H46" s="569">
        <v>3.72</v>
      </c>
      <c r="I46" s="569">
        <v>0.03</v>
      </c>
    </row>
    <row r="47" spans="1:9">
      <c r="A47" s="1073" t="s">
        <v>2318</v>
      </c>
      <c r="B47" s="1073"/>
      <c r="C47" s="1073"/>
      <c r="D47" s="1073"/>
      <c r="E47" s="1073"/>
      <c r="F47" s="1073"/>
      <c r="G47" s="568">
        <v>98610528.170000002</v>
      </c>
      <c r="H47" s="567"/>
      <c r="I47" s="568">
        <v>0.45</v>
      </c>
    </row>
    <row r="48" spans="1:9" ht="22.5">
      <c r="A48" s="4" t="s">
        <v>1477</v>
      </c>
      <c r="B48" s="569" t="s">
        <v>1818</v>
      </c>
      <c r="C48" s="4" t="s">
        <v>1819</v>
      </c>
      <c r="D48" s="570" t="s">
        <v>44</v>
      </c>
      <c r="E48" s="569">
        <v>966</v>
      </c>
      <c r="F48" s="569">
        <v>33872.339999999997</v>
      </c>
      <c r="G48" s="569">
        <v>32720682.859999999</v>
      </c>
      <c r="H48" s="569">
        <v>33.18</v>
      </c>
      <c r="I48" s="569">
        <v>0.15</v>
      </c>
    </row>
    <row r="49" spans="1:9" ht="22.5">
      <c r="A49" s="4" t="s">
        <v>1478</v>
      </c>
      <c r="B49" s="569" t="s">
        <v>1820</v>
      </c>
      <c r="C49" s="4" t="s">
        <v>1821</v>
      </c>
      <c r="D49" s="570" t="s">
        <v>44</v>
      </c>
      <c r="E49" s="569">
        <v>570</v>
      </c>
      <c r="F49" s="569">
        <v>33872.339999999997</v>
      </c>
      <c r="G49" s="569">
        <v>19307235.23</v>
      </c>
      <c r="H49" s="569">
        <v>19.57</v>
      </c>
      <c r="I49" s="569">
        <v>0.08</v>
      </c>
    </row>
    <row r="50" spans="1:9">
      <c r="A50" s="4" t="s">
        <v>1479</v>
      </c>
      <c r="B50" s="569" t="s">
        <v>1816</v>
      </c>
      <c r="C50" s="4" t="s">
        <v>1817</v>
      </c>
      <c r="D50" s="570" t="s">
        <v>24</v>
      </c>
      <c r="E50" s="569">
        <v>1985</v>
      </c>
      <c r="F50" s="569">
        <v>6756.09</v>
      </c>
      <c r="G50" s="569">
        <v>13410838.65</v>
      </c>
      <c r="H50" s="569">
        <v>13.59</v>
      </c>
      <c r="I50" s="569">
        <v>0.06</v>
      </c>
    </row>
    <row r="51" spans="1:9">
      <c r="A51" s="4" t="s">
        <v>1480</v>
      </c>
      <c r="B51" s="569" t="s">
        <v>1822</v>
      </c>
      <c r="C51" s="4" t="s">
        <v>1823</v>
      </c>
      <c r="D51" s="570" t="s">
        <v>24</v>
      </c>
      <c r="E51" s="569">
        <v>112.8</v>
      </c>
      <c r="F51" s="569">
        <v>41266.51</v>
      </c>
      <c r="G51" s="569">
        <v>4654862.09</v>
      </c>
      <c r="H51" s="569">
        <v>4.72</v>
      </c>
      <c r="I51" s="569">
        <v>0.02</v>
      </c>
    </row>
    <row r="52" spans="1:9">
      <c r="A52" s="4" t="s">
        <v>1481</v>
      </c>
      <c r="B52" s="569" t="s">
        <v>1824</v>
      </c>
      <c r="C52" s="4" t="s">
        <v>1825</v>
      </c>
      <c r="D52" s="570" t="s">
        <v>44</v>
      </c>
      <c r="E52" s="569">
        <v>656.4</v>
      </c>
      <c r="F52" s="569">
        <v>43444.41</v>
      </c>
      <c r="G52" s="569">
        <v>28516909.350000001</v>
      </c>
      <c r="H52" s="569">
        <v>28.91</v>
      </c>
      <c r="I52" s="569">
        <v>0.13</v>
      </c>
    </row>
    <row r="53" spans="1:9">
      <c r="A53" s="1073" t="s">
        <v>2319</v>
      </c>
      <c r="B53" s="1073"/>
      <c r="C53" s="1073"/>
      <c r="D53" s="1073"/>
      <c r="E53" s="1073"/>
      <c r="F53" s="1073"/>
      <c r="G53" s="568">
        <v>942908888.33000004</v>
      </c>
      <c r="H53" s="567"/>
      <c r="I53" s="568">
        <v>4.34</v>
      </c>
    </row>
    <row r="54" spans="1:9" ht="22.5">
      <c r="A54" s="4" t="s">
        <v>1482</v>
      </c>
      <c r="B54" s="569" t="s">
        <v>1826</v>
      </c>
      <c r="C54" s="4" t="s">
        <v>2263</v>
      </c>
      <c r="D54" s="570" t="s">
        <v>44</v>
      </c>
      <c r="E54" s="569">
        <v>775</v>
      </c>
      <c r="F54" s="569">
        <v>231630.35</v>
      </c>
      <c r="G54" s="569">
        <v>179513517.96000001</v>
      </c>
      <c r="H54" s="569">
        <v>19.03</v>
      </c>
      <c r="I54" s="569">
        <v>0.82</v>
      </c>
    </row>
    <row r="55" spans="1:9" ht="22.5">
      <c r="A55" s="4" t="s">
        <v>1483</v>
      </c>
      <c r="B55" s="569" t="s">
        <v>1827</v>
      </c>
      <c r="C55" s="4" t="s">
        <v>2264</v>
      </c>
      <c r="D55" s="570" t="s">
        <v>44</v>
      </c>
      <c r="E55" s="569">
        <v>446</v>
      </c>
      <c r="F55" s="569">
        <v>231630.35</v>
      </c>
      <c r="G55" s="569">
        <v>103307134.2</v>
      </c>
      <c r="H55" s="569">
        <v>10.95</v>
      </c>
      <c r="I55" s="569">
        <v>0.47</v>
      </c>
    </row>
    <row r="56" spans="1:9" ht="22.5">
      <c r="A56" s="4" t="s">
        <v>1484</v>
      </c>
      <c r="B56" s="569" t="s">
        <v>1828</v>
      </c>
      <c r="C56" s="4" t="s">
        <v>2265</v>
      </c>
      <c r="D56" s="570" t="s">
        <v>44</v>
      </c>
      <c r="E56" s="569">
        <v>546</v>
      </c>
      <c r="F56" s="569">
        <v>231630.35</v>
      </c>
      <c r="G56" s="569">
        <v>126470168.78</v>
      </c>
      <c r="H56" s="569">
        <v>13.41</v>
      </c>
      <c r="I56" s="569">
        <v>0.57999999999999996</v>
      </c>
    </row>
    <row r="57" spans="1:9" ht="22.5">
      <c r="A57" s="4" t="s">
        <v>1485</v>
      </c>
      <c r="B57" s="569" t="s">
        <v>1829</v>
      </c>
      <c r="C57" s="4" t="s">
        <v>2266</v>
      </c>
      <c r="D57" s="570" t="s">
        <v>44</v>
      </c>
      <c r="E57" s="569">
        <v>92</v>
      </c>
      <c r="F57" s="569">
        <v>231630.35</v>
      </c>
      <c r="G57" s="569">
        <v>21309991.809999999</v>
      </c>
      <c r="H57" s="569">
        <v>2.2599999999999998</v>
      </c>
      <c r="I57" s="569">
        <v>0.09</v>
      </c>
    </row>
    <row r="58" spans="1:9" ht="22.5">
      <c r="A58" s="4" t="s">
        <v>1486</v>
      </c>
      <c r="B58" s="569" t="s">
        <v>1830</v>
      </c>
      <c r="C58" s="4" t="s">
        <v>2267</v>
      </c>
      <c r="D58" s="570" t="s">
        <v>44</v>
      </c>
      <c r="E58" s="569">
        <v>210</v>
      </c>
      <c r="F58" s="569">
        <v>231630.35</v>
      </c>
      <c r="G58" s="569">
        <v>48642372.609999999</v>
      </c>
      <c r="H58" s="569">
        <v>5.15</v>
      </c>
      <c r="I58" s="569">
        <v>0.22</v>
      </c>
    </row>
    <row r="59" spans="1:9">
      <c r="A59" s="4" t="s">
        <v>1487</v>
      </c>
      <c r="B59" s="569" t="s">
        <v>1831</v>
      </c>
      <c r="C59" s="4" t="s">
        <v>1832</v>
      </c>
      <c r="D59" s="570" t="s">
        <v>24</v>
      </c>
      <c r="E59" s="569">
        <v>110</v>
      </c>
      <c r="F59" s="569">
        <v>98145.73</v>
      </c>
      <c r="G59" s="569">
        <v>10796030.710000001</v>
      </c>
      <c r="H59" s="569">
        <v>1.1399999999999999</v>
      </c>
      <c r="I59" s="569">
        <v>0.04</v>
      </c>
    </row>
    <row r="60" spans="1:9">
      <c r="A60" s="4" t="s">
        <v>1488</v>
      </c>
      <c r="B60" s="569" t="s">
        <v>1833</v>
      </c>
      <c r="C60" s="4" t="s">
        <v>1834</v>
      </c>
      <c r="D60" s="570" t="s">
        <v>44</v>
      </c>
      <c r="E60" s="569">
        <v>485</v>
      </c>
      <c r="F60" s="569">
        <v>223374.21</v>
      </c>
      <c r="G60" s="569">
        <v>108336489.91</v>
      </c>
      <c r="H60" s="569">
        <v>11.48</v>
      </c>
      <c r="I60" s="569">
        <v>0.49</v>
      </c>
    </row>
    <row r="61" spans="1:9">
      <c r="A61" s="4" t="s">
        <v>1489</v>
      </c>
      <c r="B61" s="569" t="s">
        <v>1835</v>
      </c>
      <c r="C61" s="4" t="s">
        <v>1836</v>
      </c>
      <c r="D61" s="570" t="s">
        <v>44</v>
      </c>
      <c r="E61" s="569">
        <v>365</v>
      </c>
      <c r="F61" s="569">
        <v>193999.25</v>
      </c>
      <c r="G61" s="569">
        <v>70809724.790000007</v>
      </c>
      <c r="H61" s="569">
        <v>7.5</v>
      </c>
      <c r="I61" s="569">
        <v>0.32</v>
      </c>
    </row>
    <row r="62" spans="1:9" ht="22.5">
      <c r="A62" s="4" t="s">
        <v>1490</v>
      </c>
      <c r="B62" s="569" t="s">
        <v>1837</v>
      </c>
      <c r="C62" s="4" t="s">
        <v>1838</v>
      </c>
      <c r="D62" s="570" t="s">
        <v>44</v>
      </c>
      <c r="E62" s="569">
        <v>83</v>
      </c>
      <c r="F62" s="569">
        <v>219672.44</v>
      </c>
      <c r="G62" s="569">
        <v>18232812.34</v>
      </c>
      <c r="H62" s="569">
        <v>1.93</v>
      </c>
      <c r="I62" s="569">
        <v>0.08</v>
      </c>
    </row>
    <row r="63" spans="1:9">
      <c r="A63" s="4" t="s">
        <v>1491</v>
      </c>
      <c r="B63" s="569" t="s">
        <v>1839</v>
      </c>
      <c r="C63" s="4" t="s">
        <v>1840</v>
      </c>
      <c r="D63" s="570" t="s">
        <v>44</v>
      </c>
      <c r="E63" s="569">
        <v>898</v>
      </c>
      <c r="F63" s="569">
        <v>182702.63</v>
      </c>
      <c r="G63" s="569">
        <v>164066957.78999999</v>
      </c>
      <c r="H63" s="569">
        <v>17.399999999999999</v>
      </c>
      <c r="I63" s="569">
        <v>0.75</v>
      </c>
    </row>
    <row r="64" spans="1:9" ht="22.5">
      <c r="A64" s="4" t="s">
        <v>1492</v>
      </c>
      <c r="B64" s="569" t="s">
        <v>1841</v>
      </c>
      <c r="C64" s="4" t="s">
        <v>1842</v>
      </c>
      <c r="D64" s="570" t="s">
        <v>44</v>
      </c>
      <c r="E64" s="569">
        <v>1081.4000000000001</v>
      </c>
      <c r="F64" s="569">
        <v>84541.97</v>
      </c>
      <c r="G64" s="569">
        <v>91423687.439999998</v>
      </c>
      <c r="H64" s="569">
        <v>9.69</v>
      </c>
      <c r="I64" s="569">
        <v>0.42</v>
      </c>
    </row>
    <row r="65" spans="1:9">
      <c r="A65" s="1073" t="s">
        <v>2320</v>
      </c>
      <c r="B65" s="1073"/>
      <c r="C65" s="1073"/>
      <c r="D65" s="1073"/>
      <c r="E65" s="1073"/>
      <c r="F65" s="1073"/>
      <c r="G65" s="568">
        <v>276479966.93000001</v>
      </c>
      <c r="H65" s="567"/>
      <c r="I65" s="568">
        <v>1.27</v>
      </c>
    </row>
    <row r="66" spans="1:9">
      <c r="A66" s="4" t="s">
        <v>1493</v>
      </c>
      <c r="B66" s="569" t="s">
        <v>1843</v>
      </c>
      <c r="C66" s="4" t="s">
        <v>1844</v>
      </c>
      <c r="D66" s="570" t="s">
        <v>44</v>
      </c>
      <c r="E66" s="569">
        <v>320</v>
      </c>
      <c r="F66" s="569">
        <v>587986.39</v>
      </c>
      <c r="G66" s="569">
        <v>188155645.81999999</v>
      </c>
      <c r="H66" s="569">
        <v>68.05</v>
      </c>
      <c r="I66" s="569">
        <v>0.86</v>
      </c>
    </row>
    <row r="67" spans="1:9">
      <c r="A67" s="4" t="s">
        <v>1494</v>
      </c>
      <c r="B67" s="569" t="s">
        <v>1845</v>
      </c>
      <c r="C67" s="4" t="s">
        <v>1846</v>
      </c>
      <c r="D67" s="570" t="s">
        <v>44</v>
      </c>
      <c r="E67" s="569">
        <v>315</v>
      </c>
      <c r="F67" s="569">
        <v>206363.1</v>
      </c>
      <c r="G67" s="569">
        <v>65004376.82</v>
      </c>
      <c r="H67" s="569">
        <v>23.51</v>
      </c>
      <c r="I67" s="569">
        <v>0.28999999999999998</v>
      </c>
    </row>
    <row r="68" spans="1:9">
      <c r="A68" s="4" t="s">
        <v>1495</v>
      </c>
      <c r="B68" s="569" t="s">
        <v>1847</v>
      </c>
      <c r="C68" s="4" t="s">
        <v>1848</v>
      </c>
      <c r="D68" s="570" t="s">
        <v>44</v>
      </c>
      <c r="E68" s="569">
        <v>170</v>
      </c>
      <c r="F68" s="569">
        <v>40341.519999999997</v>
      </c>
      <c r="G68" s="569">
        <v>6858058.4000000004</v>
      </c>
      <c r="H68" s="569">
        <v>2.48</v>
      </c>
      <c r="I68" s="569">
        <v>0.03</v>
      </c>
    </row>
    <row r="69" spans="1:9">
      <c r="A69" s="4" t="s">
        <v>1496</v>
      </c>
      <c r="B69" s="569" t="s">
        <v>1849</v>
      </c>
      <c r="C69" s="4" t="s">
        <v>1850</v>
      </c>
      <c r="D69" s="570" t="s">
        <v>44</v>
      </c>
      <c r="E69" s="569">
        <v>315</v>
      </c>
      <c r="F69" s="569">
        <v>52259.96</v>
      </c>
      <c r="G69" s="569">
        <v>16461885.890000001</v>
      </c>
      <c r="H69" s="569">
        <v>5.95</v>
      </c>
      <c r="I69" s="569">
        <v>7.0000000000000007E-2</v>
      </c>
    </row>
    <row r="70" spans="1:9">
      <c r="A70" s="1073" t="s">
        <v>2321</v>
      </c>
      <c r="B70" s="1073"/>
      <c r="C70" s="1073"/>
      <c r="D70" s="1073"/>
      <c r="E70" s="1073"/>
      <c r="F70" s="1073"/>
      <c r="G70" s="568">
        <v>1892461146.6500001</v>
      </c>
      <c r="H70" s="567"/>
      <c r="I70" s="568">
        <v>8.7200000000000006</v>
      </c>
    </row>
    <row r="71" spans="1:9">
      <c r="A71" s="4" t="s">
        <v>1497</v>
      </c>
      <c r="B71" s="569" t="s">
        <v>1851</v>
      </c>
      <c r="C71" s="4" t="s">
        <v>1852</v>
      </c>
      <c r="D71" s="570" t="s">
        <v>44</v>
      </c>
      <c r="E71" s="569">
        <v>1050</v>
      </c>
      <c r="F71" s="569">
        <v>481029.41</v>
      </c>
      <c r="G71" s="569">
        <v>505080880.5</v>
      </c>
      <c r="H71" s="569">
        <v>26.68</v>
      </c>
      <c r="I71" s="569">
        <v>2.3199999999999998</v>
      </c>
    </row>
    <row r="72" spans="1:9" ht="22.5">
      <c r="A72" s="4" t="s">
        <v>1498</v>
      </c>
      <c r="B72" s="569" t="s">
        <v>1853</v>
      </c>
      <c r="C72" s="4" t="s">
        <v>1854</v>
      </c>
      <c r="D72" s="570" t="s">
        <v>44</v>
      </c>
      <c r="E72" s="569">
        <v>1600</v>
      </c>
      <c r="F72" s="569">
        <v>411472.22</v>
      </c>
      <c r="G72" s="569">
        <v>658355552</v>
      </c>
      <c r="H72" s="569">
        <v>34.78</v>
      </c>
      <c r="I72" s="569">
        <v>3.03</v>
      </c>
    </row>
    <row r="73" spans="1:9">
      <c r="A73" s="4" t="s">
        <v>1499</v>
      </c>
      <c r="B73" s="569" t="s">
        <v>1855</v>
      </c>
      <c r="C73" s="4" t="s">
        <v>1856</v>
      </c>
      <c r="D73" s="570" t="s">
        <v>44</v>
      </c>
      <c r="E73" s="569">
        <v>450</v>
      </c>
      <c r="F73" s="569">
        <v>344335.38</v>
      </c>
      <c r="G73" s="569">
        <v>154950920.09999999</v>
      </c>
      <c r="H73" s="569">
        <v>8.18</v>
      </c>
      <c r="I73" s="569">
        <v>0.71</v>
      </c>
    </row>
    <row r="74" spans="1:9" ht="22.5">
      <c r="A74" s="4" t="s">
        <v>1500</v>
      </c>
      <c r="B74" s="569" t="s">
        <v>1857</v>
      </c>
      <c r="C74" s="4" t="s">
        <v>1858</v>
      </c>
      <c r="D74" s="570" t="s">
        <v>15</v>
      </c>
      <c r="E74" s="569">
        <v>103</v>
      </c>
      <c r="F74" s="569">
        <v>1294305.93</v>
      </c>
      <c r="G74" s="569">
        <v>133313510.64</v>
      </c>
      <c r="H74" s="569">
        <v>7.04</v>
      </c>
      <c r="I74" s="569">
        <v>0.61</v>
      </c>
    </row>
    <row r="75" spans="1:9" ht="45">
      <c r="A75" s="4" t="s">
        <v>1501</v>
      </c>
      <c r="B75" s="569" t="s">
        <v>1859</v>
      </c>
      <c r="C75" s="4" t="s">
        <v>2268</v>
      </c>
      <c r="D75" s="570" t="s">
        <v>15</v>
      </c>
      <c r="E75" s="569">
        <v>20</v>
      </c>
      <c r="F75" s="569">
        <v>12828441.4</v>
      </c>
      <c r="G75" s="569">
        <v>256568828</v>
      </c>
      <c r="H75" s="569">
        <v>13.55</v>
      </c>
      <c r="I75" s="569">
        <v>1.18</v>
      </c>
    </row>
    <row r="76" spans="1:9" ht="22.5">
      <c r="A76" s="4" t="s">
        <v>1502</v>
      </c>
      <c r="B76" s="569" t="s">
        <v>1860</v>
      </c>
      <c r="C76" s="4" t="s">
        <v>2322</v>
      </c>
      <c r="D76" s="570" t="s">
        <v>15</v>
      </c>
      <c r="E76" s="569">
        <v>20</v>
      </c>
      <c r="F76" s="569">
        <v>303126.03000000003</v>
      </c>
      <c r="G76" s="569">
        <v>6062520.5999999996</v>
      </c>
      <c r="H76" s="569">
        <v>0.32</v>
      </c>
      <c r="I76" s="569">
        <v>0.02</v>
      </c>
    </row>
    <row r="77" spans="1:9" ht="22.5">
      <c r="A77" s="4" t="s">
        <v>1503</v>
      </c>
      <c r="B77" s="569" t="s">
        <v>1861</v>
      </c>
      <c r="C77" s="4" t="s">
        <v>2269</v>
      </c>
      <c r="D77" s="570" t="s">
        <v>44</v>
      </c>
      <c r="E77" s="569">
        <v>223</v>
      </c>
      <c r="F77" s="569">
        <v>429276.62</v>
      </c>
      <c r="G77" s="569">
        <v>95728685.909999996</v>
      </c>
      <c r="H77" s="569">
        <v>5.05</v>
      </c>
      <c r="I77" s="569">
        <v>0.44</v>
      </c>
    </row>
    <row r="78" spans="1:9" ht="22.5">
      <c r="A78" s="4" t="s">
        <v>1504</v>
      </c>
      <c r="B78" s="569" t="s">
        <v>1862</v>
      </c>
      <c r="C78" s="4" t="s">
        <v>2270</v>
      </c>
      <c r="D78" s="570" t="s">
        <v>15</v>
      </c>
      <c r="E78" s="569">
        <v>86</v>
      </c>
      <c r="F78" s="569">
        <v>878951.34</v>
      </c>
      <c r="G78" s="569">
        <v>75589814.900000006</v>
      </c>
      <c r="H78" s="569">
        <v>3.99</v>
      </c>
      <c r="I78" s="569">
        <v>0.34</v>
      </c>
    </row>
    <row r="79" spans="1:9">
      <c r="A79" s="4" t="s">
        <v>1505</v>
      </c>
      <c r="B79" s="569" t="s">
        <v>1863</v>
      </c>
      <c r="C79" s="4" t="s">
        <v>1864</v>
      </c>
      <c r="D79" s="570" t="s">
        <v>24</v>
      </c>
      <c r="E79" s="569">
        <v>4</v>
      </c>
      <c r="F79" s="569">
        <v>1289568</v>
      </c>
      <c r="G79" s="569">
        <v>5158272</v>
      </c>
      <c r="H79" s="569">
        <v>0.27</v>
      </c>
      <c r="I79" s="569">
        <v>0.02</v>
      </c>
    </row>
    <row r="80" spans="1:9" ht="22.5">
      <c r="A80" s="4" t="s">
        <v>1506</v>
      </c>
      <c r="B80" s="569" t="s">
        <v>1865</v>
      </c>
      <c r="C80" s="4" t="s">
        <v>2323</v>
      </c>
      <c r="D80" s="570" t="s">
        <v>15</v>
      </c>
      <c r="E80" s="569">
        <v>1</v>
      </c>
      <c r="F80" s="569">
        <v>1652162</v>
      </c>
      <c r="G80" s="569">
        <v>1652162</v>
      </c>
      <c r="H80" s="569">
        <v>0.08</v>
      </c>
      <c r="I80" s="569">
        <v>0</v>
      </c>
    </row>
    <row r="81" spans="1:9">
      <c r="A81" s="1073" t="s">
        <v>2324</v>
      </c>
      <c r="B81" s="1073"/>
      <c r="C81" s="1073"/>
      <c r="D81" s="1073"/>
      <c r="E81" s="1073"/>
      <c r="F81" s="1073"/>
      <c r="G81" s="568">
        <v>365103358.26999998</v>
      </c>
      <c r="H81" s="567"/>
      <c r="I81" s="568">
        <v>1.68</v>
      </c>
    </row>
    <row r="82" spans="1:9" ht="22.5">
      <c r="A82" s="4" t="s">
        <v>1507</v>
      </c>
      <c r="B82" s="569" t="s">
        <v>1866</v>
      </c>
      <c r="C82" s="4" t="s">
        <v>2325</v>
      </c>
      <c r="D82" s="570" t="s">
        <v>15</v>
      </c>
      <c r="E82" s="569">
        <v>6</v>
      </c>
      <c r="F82" s="569">
        <v>107653.22</v>
      </c>
      <c r="G82" s="569">
        <v>645919.31999999995</v>
      </c>
      <c r="H82" s="569">
        <v>0.17</v>
      </c>
      <c r="I82" s="569">
        <v>0</v>
      </c>
    </row>
    <row r="83" spans="1:9">
      <c r="A83" s="4" t="s">
        <v>1508</v>
      </c>
      <c r="B83" s="569" t="s">
        <v>1867</v>
      </c>
      <c r="C83" s="4" t="s">
        <v>1868</v>
      </c>
      <c r="D83" s="570" t="s">
        <v>15</v>
      </c>
      <c r="E83" s="569">
        <v>4</v>
      </c>
      <c r="F83" s="569">
        <v>427879.67999999999</v>
      </c>
      <c r="G83" s="569">
        <v>1711518.71</v>
      </c>
      <c r="H83" s="569">
        <v>0.46</v>
      </c>
      <c r="I83" s="569">
        <v>0</v>
      </c>
    </row>
    <row r="84" spans="1:9">
      <c r="A84" s="4" t="s">
        <v>1509</v>
      </c>
      <c r="B84" s="569" t="s">
        <v>1869</v>
      </c>
      <c r="C84" s="4" t="s">
        <v>1870</v>
      </c>
      <c r="D84" s="570" t="s">
        <v>15</v>
      </c>
      <c r="E84" s="569">
        <v>43</v>
      </c>
      <c r="F84" s="569">
        <v>20872.04</v>
      </c>
      <c r="G84" s="569">
        <v>897497.62</v>
      </c>
      <c r="H84" s="569">
        <v>0.24</v>
      </c>
      <c r="I84" s="569">
        <v>0</v>
      </c>
    </row>
    <row r="85" spans="1:9">
      <c r="A85" s="4" t="s">
        <v>1510</v>
      </c>
      <c r="B85" s="569" t="s">
        <v>1871</v>
      </c>
      <c r="C85" s="4" t="s">
        <v>1872</v>
      </c>
      <c r="D85" s="570" t="s">
        <v>24</v>
      </c>
      <c r="E85" s="569">
        <v>44</v>
      </c>
      <c r="F85" s="569">
        <v>7969.09</v>
      </c>
      <c r="G85" s="569">
        <v>350639.96</v>
      </c>
      <c r="H85" s="569">
        <v>0.09</v>
      </c>
      <c r="I85" s="569">
        <v>0</v>
      </c>
    </row>
    <row r="86" spans="1:9" ht="33.75">
      <c r="A86" s="4" t="s">
        <v>1511</v>
      </c>
      <c r="B86" s="569" t="s">
        <v>1873</v>
      </c>
      <c r="C86" s="4" t="s">
        <v>1874</v>
      </c>
      <c r="D86" s="570" t="s">
        <v>15</v>
      </c>
      <c r="E86" s="569">
        <v>8</v>
      </c>
      <c r="F86" s="569">
        <v>880946.69</v>
      </c>
      <c r="G86" s="569">
        <v>7047573.5199999996</v>
      </c>
      <c r="H86" s="569">
        <v>1.93</v>
      </c>
      <c r="I86" s="569">
        <v>0.03</v>
      </c>
    </row>
    <row r="87" spans="1:9">
      <c r="A87" s="4" t="s">
        <v>1512</v>
      </c>
      <c r="B87" s="569" t="s">
        <v>1875</v>
      </c>
      <c r="C87" s="4" t="s">
        <v>1876</v>
      </c>
      <c r="D87" s="570" t="s">
        <v>24</v>
      </c>
      <c r="E87" s="569">
        <v>20</v>
      </c>
      <c r="F87" s="569">
        <v>816151.7</v>
      </c>
      <c r="G87" s="569">
        <v>16323034.050000001</v>
      </c>
      <c r="H87" s="569">
        <v>4.47</v>
      </c>
      <c r="I87" s="569">
        <v>7.0000000000000007E-2</v>
      </c>
    </row>
    <row r="88" spans="1:9">
      <c r="A88" s="4" t="s">
        <v>1513</v>
      </c>
      <c r="B88" s="569" t="s">
        <v>1877</v>
      </c>
      <c r="C88" s="4" t="s">
        <v>2271</v>
      </c>
      <c r="D88" s="570" t="s">
        <v>15</v>
      </c>
      <c r="E88" s="569">
        <v>118</v>
      </c>
      <c r="F88" s="569">
        <v>1242899.54</v>
      </c>
      <c r="G88" s="569">
        <v>146662146.24000001</v>
      </c>
      <c r="H88" s="569">
        <v>40.17</v>
      </c>
      <c r="I88" s="569">
        <v>0.67</v>
      </c>
    </row>
    <row r="89" spans="1:9" ht="22.5">
      <c r="A89" s="4" t="s">
        <v>1514</v>
      </c>
      <c r="B89" s="569" t="s">
        <v>1878</v>
      </c>
      <c r="C89" s="4" t="s">
        <v>2326</v>
      </c>
      <c r="D89" s="570" t="s">
        <v>15</v>
      </c>
      <c r="E89" s="569">
        <v>40</v>
      </c>
      <c r="F89" s="569">
        <v>739129.07</v>
      </c>
      <c r="G89" s="569">
        <v>29565162.859999999</v>
      </c>
      <c r="H89" s="569">
        <v>8.09</v>
      </c>
      <c r="I89" s="569">
        <v>0.13</v>
      </c>
    </row>
    <row r="90" spans="1:9" ht="22.5">
      <c r="A90" s="4" t="s">
        <v>1515</v>
      </c>
      <c r="B90" s="569" t="s">
        <v>1879</v>
      </c>
      <c r="C90" s="4" t="s">
        <v>2327</v>
      </c>
      <c r="D90" s="570" t="s">
        <v>15</v>
      </c>
      <c r="E90" s="569">
        <v>15</v>
      </c>
      <c r="F90" s="569">
        <v>739129.07</v>
      </c>
      <c r="G90" s="569">
        <v>11086936.07</v>
      </c>
      <c r="H90" s="569">
        <v>3.03</v>
      </c>
      <c r="I90" s="569">
        <v>0.05</v>
      </c>
    </row>
    <row r="91" spans="1:9" ht="22.5">
      <c r="A91" s="4" t="s">
        <v>1516</v>
      </c>
      <c r="B91" s="569" t="s">
        <v>1880</v>
      </c>
      <c r="C91" s="4" t="s">
        <v>2328</v>
      </c>
      <c r="D91" s="570" t="s">
        <v>15</v>
      </c>
      <c r="E91" s="569">
        <v>15</v>
      </c>
      <c r="F91" s="569">
        <v>234710.7</v>
      </c>
      <c r="G91" s="569">
        <v>3520660.5</v>
      </c>
      <c r="H91" s="569">
        <v>0.96</v>
      </c>
      <c r="I91" s="569">
        <v>0.01</v>
      </c>
    </row>
    <row r="92" spans="1:9" ht="22.5">
      <c r="A92" s="4" t="s">
        <v>1517</v>
      </c>
      <c r="B92" s="569" t="s">
        <v>1881</v>
      </c>
      <c r="C92" s="4" t="s">
        <v>1882</v>
      </c>
      <c r="D92" s="570" t="s">
        <v>15</v>
      </c>
      <c r="E92" s="569">
        <v>12</v>
      </c>
      <c r="F92" s="569">
        <v>63200.98</v>
      </c>
      <c r="G92" s="569">
        <v>758411.76</v>
      </c>
      <c r="H92" s="569">
        <v>0.2</v>
      </c>
      <c r="I92" s="569">
        <v>0</v>
      </c>
    </row>
    <row r="93" spans="1:9">
      <c r="A93" s="4" t="s">
        <v>1518</v>
      </c>
      <c r="B93" s="569" t="s">
        <v>1883</v>
      </c>
      <c r="C93" s="4" t="s">
        <v>1884</v>
      </c>
      <c r="D93" s="570" t="s">
        <v>44</v>
      </c>
      <c r="E93" s="569">
        <v>31</v>
      </c>
      <c r="F93" s="569">
        <v>95956.160000000003</v>
      </c>
      <c r="G93" s="569">
        <v>2974640.96</v>
      </c>
      <c r="H93" s="569">
        <v>0.81</v>
      </c>
      <c r="I93" s="569">
        <v>0.01</v>
      </c>
    </row>
    <row r="94" spans="1:9" ht="22.5">
      <c r="A94" s="4" t="s">
        <v>1519</v>
      </c>
      <c r="B94" s="569" t="s">
        <v>1885</v>
      </c>
      <c r="C94" s="4" t="s">
        <v>2329</v>
      </c>
      <c r="D94" s="570" t="s">
        <v>15</v>
      </c>
      <c r="E94" s="569">
        <v>6</v>
      </c>
      <c r="F94" s="569">
        <v>747974</v>
      </c>
      <c r="G94" s="569">
        <v>4487844.03</v>
      </c>
      <c r="H94" s="569">
        <v>1.22</v>
      </c>
      <c r="I94" s="569">
        <v>0.02</v>
      </c>
    </row>
    <row r="95" spans="1:9" ht="22.5">
      <c r="A95" s="4" t="s">
        <v>1520</v>
      </c>
      <c r="B95" s="569" t="s">
        <v>1886</v>
      </c>
      <c r="C95" s="4" t="s">
        <v>2330</v>
      </c>
      <c r="D95" s="570" t="s">
        <v>15</v>
      </c>
      <c r="E95" s="569">
        <v>57</v>
      </c>
      <c r="F95" s="569">
        <v>1165751.46</v>
      </c>
      <c r="G95" s="569">
        <v>66447833.219999999</v>
      </c>
      <c r="H95" s="569">
        <v>18.190000000000001</v>
      </c>
      <c r="I95" s="569">
        <v>0.3</v>
      </c>
    </row>
    <row r="96" spans="1:9" ht="22.5">
      <c r="A96" s="4" t="s">
        <v>1521</v>
      </c>
      <c r="B96" s="569" t="s">
        <v>1887</v>
      </c>
      <c r="C96" s="4" t="s">
        <v>1888</v>
      </c>
      <c r="D96" s="570" t="s">
        <v>15</v>
      </c>
      <c r="E96" s="569">
        <v>16</v>
      </c>
      <c r="F96" s="569">
        <v>838067.63</v>
      </c>
      <c r="G96" s="569">
        <v>13409082.08</v>
      </c>
      <c r="H96" s="569">
        <v>3.67</v>
      </c>
      <c r="I96" s="569">
        <v>0.06</v>
      </c>
    </row>
    <row r="97" spans="1:9" ht="22.5">
      <c r="A97" s="4" t="s">
        <v>1522</v>
      </c>
      <c r="B97" s="569" t="s">
        <v>1889</v>
      </c>
      <c r="C97" s="4" t="s">
        <v>1890</v>
      </c>
      <c r="D97" s="570" t="s">
        <v>15</v>
      </c>
      <c r="E97" s="569">
        <v>14</v>
      </c>
      <c r="F97" s="569">
        <v>103288.88</v>
      </c>
      <c r="G97" s="569">
        <v>1446044.32</v>
      </c>
      <c r="H97" s="569">
        <v>0.39</v>
      </c>
      <c r="I97" s="569">
        <v>0</v>
      </c>
    </row>
    <row r="98" spans="1:9">
      <c r="A98" s="4" t="s">
        <v>1523</v>
      </c>
      <c r="B98" s="569" t="s">
        <v>1891</v>
      </c>
      <c r="C98" s="4" t="s">
        <v>2331</v>
      </c>
      <c r="D98" s="570" t="s">
        <v>15</v>
      </c>
      <c r="E98" s="569">
        <v>33</v>
      </c>
      <c r="F98" s="569">
        <v>241740.14</v>
      </c>
      <c r="G98" s="569">
        <v>7977424.6200000001</v>
      </c>
      <c r="H98" s="569">
        <v>2.1800000000000002</v>
      </c>
      <c r="I98" s="569">
        <v>0.03</v>
      </c>
    </row>
    <row r="99" spans="1:9" ht="22.5">
      <c r="A99" s="4" t="s">
        <v>1524</v>
      </c>
      <c r="B99" s="569" t="s">
        <v>1892</v>
      </c>
      <c r="C99" s="4" t="s">
        <v>2332</v>
      </c>
      <c r="D99" s="570" t="s">
        <v>15</v>
      </c>
      <c r="E99" s="569">
        <v>58</v>
      </c>
      <c r="F99" s="569">
        <v>293540.68</v>
      </c>
      <c r="G99" s="569">
        <v>17025359.440000001</v>
      </c>
      <c r="H99" s="569">
        <v>4.66</v>
      </c>
      <c r="I99" s="569">
        <v>7.0000000000000007E-2</v>
      </c>
    </row>
    <row r="100" spans="1:9" ht="22.5">
      <c r="A100" s="4" t="s">
        <v>1525</v>
      </c>
      <c r="B100" s="569" t="s">
        <v>1893</v>
      </c>
      <c r="C100" s="4" t="s">
        <v>2333</v>
      </c>
      <c r="D100" s="570" t="s">
        <v>24</v>
      </c>
      <c r="E100" s="569">
        <v>18.579999999999998</v>
      </c>
      <c r="F100" s="569">
        <v>1763489.18</v>
      </c>
      <c r="G100" s="569">
        <v>32765629</v>
      </c>
      <c r="H100" s="569">
        <v>8.9700000000000006</v>
      </c>
      <c r="I100" s="569">
        <v>0.15</v>
      </c>
    </row>
    <row r="101" spans="1:9">
      <c r="A101" s="1073" t="s">
        <v>2334</v>
      </c>
      <c r="B101" s="1073"/>
      <c r="C101" s="1073"/>
      <c r="D101" s="1073"/>
      <c r="E101" s="1073"/>
      <c r="F101" s="1073"/>
      <c r="G101" s="568">
        <v>217853490</v>
      </c>
      <c r="H101" s="567"/>
      <c r="I101" s="568">
        <v>1</v>
      </c>
    </row>
    <row r="102" spans="1:9">
      <c r="A102" s="4"/>
      <c r="B102" s="569" t="s">
        <v>1894</v>
      </c>
      <c r="C102" s="4" t="s">
        <v>1895</v>
      </c>
      <c r="D102" s="570" t="s">
        <v>15</v>
      </c>
      <c r="E102" s="569">
        <v>1500</v>
      </c>
      <c r="F102" s="569">
        <v>145235.66</v>
      </c>
      <c r="G102" s="569">
        <v>217853490</v>
      </c>
      <c r="H102" s="569">
        <v>100</v>
      </c>
      <c r="I102" s="569">
        <v>1</v>
      </c>
    </row>
    <row r="103" spans="1:9">
      <c r="A103" s="1073" t="s">
        <v>2335</v>
      </c>
      <c r="B103" s="1073"/>
      <c r="C103" s="1073"/>
      <c r="D103" s="1073"/>
      <c r="E103" s="1073"/>
      <c r="F103" s="1073"/>
      <c r="G103" s="568">
        <v>158111396.38999999</v>
      </c>
      <c r="H103" s="567"/>
      <c r="I103" s="568">
        <v>0.72</v>
      </c>
    </row>
    <row r="104" spans="1:9">
      <c r="A104" s="4" t="s">
        <v>1526</v>
      </c>
      <c r="B104" s="569" t="s">
        <v>1896</v>
      </c>
      <c r="C104" s="4" t="s">
        <v>1897</v>
      </c>
      <c r="D104" s="570" t="s">
        <v>44</v>
      </c>
      <c r="E104" s="569">
        <v>1800</v>
      </c>
      <c r="F104" s="569">
        <v>52261.29</v>
      </c>
      <c r="G104" s="569">
        <v>94070323.079999998</v>
      </c>
      <c r="H104" s="569">
        <v>59.49</v>
      </c>
      <c r="I104" s="569">
        <v>0.43</v>
      </c>
    </row>
    <row r="105" spans="1:9">
      <c r="A105" s="4" t="s">
        <v>1527</v>
      </c>
      <c r="B105" s="569" t="s">
        <v>1898</v>
      </c>
      <c r="C105" s="4" t="s">
        <v>1899</v>
      </c>
      <c r="D105" s="570" t="s">
        <v>44</v>
      </c>
      <c r="E105" s="569">
        <v>800</v>
      </c>
      <c r="F105" s="569">
        <v>40341.519999999997</v>
      </c>
      <c r="G105" s="569">
        <v>32273216</v>
      </c>
      <c r="H105" s="569">
        <v>20.41</v>
      </c>
      <c r="I105" s="569">
        <v>0.14000000000000001</v>
      </c>
    </row>
    <row r="106" spans="1:9">
      <c r="A106" s="4" t="s">
        <v>1528</v>
      </c>
      <c r="B106" s="569" t="s">
        <v>1900</v>
      </c>
      <c r="C106" s="4" t="s">
        <v>1901</v>
      </c>
      <c r="D106" s="570" t="s">
        <v>44</v>
      </c>
      <c r="E106" s="569">
        <v>700</v>
      </c>
      <c r="F106" s="569">
        <v>45382.65</v>
      </c>
      <c r="G106" s="569">
        <v>31767857.309999999</v>
      </c>
      <c r="H106" s="569">
        <v>20.09</v>
      </c>
      <c r="I106" s="569">
        <v>0.14000000000000001</v>
      </c>
    </row>
    <row r="107" spans="1:9">
      <c r="A107" s="1073" t="s">
        <v>2336</v>
      </c>
      <c r="B107" s="1073"/>
      <c r="C107" s="1073"/>
      <c r="D107" s="1073"/>
      <c r="E107" s="1073"/>
      <c r="F107" s="1073"/>
      <c r="G107" s="568">
        <v>516384922.43000001</v>
      </c>
      <c r="H107" s="567"/>
      <c r="I107" s="568">
        <v>2.38</v>
      </c>
    </row>
    <row r="108" spans="1:9">
      <c r="A108" s="4" t="s">
        <v>1529</v>
      </c>
      <c r="B108" s="569" t="s">
        <v>1902</v>
      </c>
      <c r="C108" s="4" t="s">
        <v>1903</v>
      </c>
      <c r="D108" s="570" t="s">
        <v>44</v>
      </c>
      <c r="E108" s="569">
        <v>5580</v>
      </c>
      <c r="F108" s="569">
        <v>77886.52</v>
      </c>
      <c r="G108" s="569">
        <v>434606781.60000002</v>
      </c>
      <c r="H108" s="569">
        <v>84.16</v>
      </c>
      <c r="I108" s="569">
        <v>2</v>
      </c>
    </row>
    <row r="109" spans="1:9" ht="22.5">
      <c r="A109" s="4" t="s">
        <v>1530</v>
      </c>
      <c r="B109" s="569" t="s">
        <v>1904</v>
      </c>
      <c r="C109" s="4" t="s">
        <v>1905</v>
      </c>
      <c r="D109" s="570" t="s">
        <v>44</v>
      </c>
      <c r="E109" s="569">
        <v>142.5</v>
      </c>
      <c r="F109" s="569">
        <v>573881.68999999994</v>
      </c>
      <c r="G109" s="569">
        <v>81778140.829999998</v>
      </c>
      <c r="H109" s="569">
        <v>15.83</v>
      </c>
      <c r="I109" s="569">
        <v>0.37</v>
      </c>
    </row>
    <row r="110" spans="1:9">
      <c r="A110" s="1073" t="s">
        <v>2337</v>
      </c>
      <c r="B110" s="1073"/>
      <c r="C110" s="1073"/>
      <c r="D110" s="1073"/>
      <c r="E110" s="1073"/>
      <c r="F110" s="1073"/>
      <c r="G110" s="568">
        <v>963883.2</v>
      </c>
      <c r="H110" s="567"/>
      <c r="I110" s="568">
        <v>0</v>
      </c>
    </row>
    <row r="111" spans="1:9" ht="22.5">
      <c r="A111" s="4" t="s">
        <v>1531</v>
      </c>
      <c r="B111" s="569" t="s">
        <v>1906</v>
      </c>
      <c r="C111" s="4" t="s">
        <v>2338</v>
      </c>
      <c r="D111" s="570" t="s">
        <v>15</v>
      </c>
      <c r="E111" s="569">
        <v>35</v>
      </c>
      <c r="F111" s="569">
        <v>27539.52</v>
      </c>
      <c r="G111" s="569">
        <v>963883.2</v>
      </c>
      <c r="H111" s="569">
        <v>100</v>
      </c>
      <c r="I111" s="569">
        <v>0</v>
      </c>
    </row>
    <row r="112" spans="1:9">
      <c r="A112" s="1073" t="s">
        <v>2339</v>
      </c>
      <c r="B112" s="1073"/>
      <c r="C112" s="1073"/>
      <c r="D112" s="1073"/>
      <c r="E112" s="1073"/>
      <c r="F112" s="1073"/>
      <c r="G112" s="568">
        <v>269748751.27999997</v>
      </c>
      <c r="H112" s="567"/>
      <c r="I112" s="568">
        <v>1.24</v>
      </c>
    </row>
    <row r="113" spans="1:9">
      <c r="A113" s="4" t="s">
        <v>1532</v>
      </c>
      <c r="B113" s="569" t="s">
        <v>1907</v>
      </c>
      <c r="C113" s="4" t="s">
        <v>1908</v>
      </c>
      <c r="D113" s="570" t="s">
        <v>24</v>
      </c>
      <c r="E113" s="569">
        <v>480</v>
      </c>
      <c r="F113" s="569">
        <v>11453.16</v>
      </c>
      <c r="G113" s="569">
        <v>5497517.2300000004</v>
      </c>
      <c r="H113" s="569">
        <v>2.0299999999999998</v>
      </c>
      <c r="I113" s="569">
        <v>0.02</v>
      </c>
    </row>
    <row r="114" spans="1:9">
      <c r="A114" s="4" t="s">
        <v>1533</v>
      </c>
      <c r="B114" s="569" t="s">
        <v>1909</v>
      </c>
      <c r="C114" s="4" t="s">
        <v>1910</v>
      </c>
      <c r="D114" s="570" t="s">
        <v>44</v>
      </c>
      <c r="E114" s="569">
        <v>210</v>
      </c>
      <c r="F114" s="569">
        <v>76354.66</v>
      </c>
      <c r="G114" s="569">
        <v>16034479</v>
      </c>
      <c r="H114" s="569">
        <v>5.94</v>
      </c>
      <c r="I114" s="569">
        <v>7.0000000000000007E-2</v>
      </c>
    </row>
    <row r="115" spans="1:9">
      <c r="A115" s="4" t="s">
        <v>1534</v>
      </c>
      <c r="B115" s="569" t="s">
        <v>1911</v>
      </c>
      <c r="C115" s="4" t="s">
        <v>1912</v>
      </c>
      <c r="D115" s="570" t="s">
        <v>44</v>
      </c>
      <c r="E115" s="569">
        <v>3427</v>
      </c>
      <c r="F115" s="569">
        <v>30540.94</v>
      </c>
      <c r="G115" s="569">
        <v>104663787.33</v>
      </c>
      <c r="H115" s="569">
        <v>38.799999999999997</v>
      </c>
      <c r="I115" s="569">
        <v>0.48</v>
      </c>
    </row>
    <row r="116" spans="1:9">
      <c r="A116" s="4" t="s">
        <v>1535</v>
      </c>
      <c r="B116" s="569" t="s">
        <v>1797</v>
      </c>
      <c r="C116" s="4" t="s">
        <v>1798</v>
      </c>
      <c r="D116" s="570" t="s">
        <v>246</v>
      </c>
      <c r="E116" s="571">
        <v>48458085</v>
      </c>
      <c r="F116" s="569">
        <v>2050.1</v>
      </c>
      <c r="G116" s="569">
        <v>9934392.0099999998</v>
      </c>
      <c r="H116" s="569">
        <v>3.68</v>
      </c>
      <c r="I116" s="569">
        <v>0.04</v>
      </c>
    </row>
    <row r="117" spans="1:9">
      <c r="A117" s="4" t="s">
        <v>1536</v>
      </c>
      <c r="B117" s="569" t="s">
        <v>1761</v>
      </c>
      <c r="C117" s="4" t="s">
        <v>2308</v>
      </c>
      <c r="D117" s="570" t="s">
        <v>44</v>
      </c>
      <c r="E117" s="569">
        <v>3600</v>
      </c>
      <c r="F117" s="569">
        <v>16402.63</v>
      </c>
      <c r="G117" s="569">
        <v>59049450</v>
      </c>
      <c r="H117" s="569">
        <v>21.89</v>
      </c>
      <c r="I117" s="569">
        <v>0.27</v>
      </c>
    </row>
    <row r="118" spans="1:9" ht="22.5">
      <c r="A118" s="4" t="s">
        <v>1537</v>
      </c>
      <c r="B118" s="569" t="s">
        <v>1913</v>
      </c>
      <c r="C118" s="4" t="s">
        <v>2272</v>
      </c>
      <c r="D118" s="570" t="s">
        <v>24</v>
      </c>
      <c r="E118" s="569">
        <v>862</v>
      </c>
      <c r="F118" s="569">
        <v>86507.11</v>
      </c>
      <c r="G118" s="569">
        <v>74569125.719999999</v>
      </c>
      <c r="H118" s="569">
        <v>27.64</v>
      </c>
      <c r="I118" s="569">
        <v>0.34</v>
      </c>
    </row>
    <row r="119" spans="1:9">
      <c r="A119" s="1073" t="s">
        <v>2340</v>
      </c>
      <c r="B119" s="1073"/>
      <c r="C119" s="1073"/>
      <c r="D119" s="1073"/>
      <c r="E119" s="1073"/>
      <c r="F119" s="1073"/>
      <c r="G119" s="568">
        <v>1806417032.25</v>
      </c>
      <c r="H119" s="567"/>
      <c r="I119" s="568">
        <v>8.33</v>
      </c>
    </row>
    <row r="120" spans="1:9">
      <c r="A120" s="4" t="s">
        <v>1538</v>
      </c>
      <c r="B120" s="569" t="s">
        <v>1914</v>
      </c>
      <c r="C120" s="4" t="s">
        <v>1915</v>
      </c>
      <c r="D120" s="570" t="s">
        <v>28</v>
      </c>
      <c r="E120" s="569">
        <v>1713.5</v>
      </c>
      <c r="F120" s="569">
        <v>37359.26</v>
      </c>
      <c r="G120" s="569">
        <v>64015098.859999999</v>
      </c>
      <c r="H120" s="569">
        <v>3.54</v>
      </c>
      <c r="I120" s="569">
        <v>0.28999999999999998</v>
      </c>
    </row>
    <row r="121" spans="1:9">
      <c r="A121" s="4" t="s">
        <v>1539</v>
      </c>
      <c r="B121" s="569" t="s">
        <v>1916</v>
      </c>
      <c r="C121" s="4" t="s">
        <v>1917</v>
      </c>
      <c r="D121" s="570" t="s">
        <v>28</v>
      </c>
      <c r="E121" s="569">
        <v>570</v>
      </c>
      <c r="F121" s="569">
        <v>24972.89</v>
      </c>
      <c r="G121" s="569">
        <v>14234547.300000001</v>
      </c>
      <c r="H121" s="569">
        <v>0.78</v>
      </c>
      <c r="I121" s="569">
        <v>0.06</v>
      </c>
    </row>
    <row r="122" spans="1:9">
      <c r="A122" s="4" t="s">
        <v>1540</v>
      </c>
      <c r="B122" s="569" t="s">
        <v>1918</v>
      </c>
      <c r="C122" s="4" t="s">
        <v>1919</v>
      </c>
      <c r="D122" s="570" t="s">
        <v>28</v>
      </c>
      <c r="E122" s="569">
        <v>842</v>
      </c>
      <c r="F122" s="569">
        <v>17999.560000000001</v>
      </c>
      <c r="G122" s="569">
        <v>15155629.52</v>
      </c>
      <c r="H122" s="569">
        <v>0.83</v>
      </c>
      <c r="I122" s="569">
        <v>0.06</v>
      </c>
    </row>
    <row r="123" spans="1:9">
      <c r="A123" s="4" t="s">
        <v>1541</v>
      </c>
      <c r="B123" s="569" t="s">
        <v>1920</v>
      </c>
      <c r="C123" s="4" t="s">
        <v>1921</v>
      </c>
      <c r="D123" s="570" t="s">
        <v>44</v>
      </c>
      <c r="E123" s="569">
        <v>650</v>
      </c>
      <c r="F123" s="569">
        <v>885413.95</v>
      </c>
      <c r="G123" s="569">
        <v>575519067.5</v>
      </c>
      <c r="H123" s="569">
        <v>31.85</v>
      </c>
      <c r="I123" s="569">
        <v>2.65</v>
      </c>
    </row>
    <row r="124" spans="1:9">
      <c r="A124" s="4" t="s">
        <v>1542</v>
      </c>
      <c r="B124" s="569" t="s">
        <v>1922</v>
      </c>
      <c r="C124" s="4" t="s">
        <v>1923</v>
      </c>
      <c r="D124" s="570" t="s">
        <v>246</v>
      </c>
      <c r="E124" s="569">
        <v>152840</v>
      </c>
      <c r="F124" s="569">
        <v>2050.1</v>
      </c>
      <c r="G124" s="569">
        <v>313337284</v>
      </c>
      <c r="H124" s="569">
        <v>17.34</v>
      </c>
      <c r="I124" s="569">
        <v>1.44</v>
      </c>
    </row>
    <row r="125" spans="1:9">
      <c r="A125" s="4" t="s">
        <v>1543</v>
      </c>
      <c r="B125" s="569" t="s">
        <v>1924</v>
      </c>
      <c r="C125" s="4" t="s">
        <v>1925</v>
      </c>
      <c r="D125" s="570" t="s">
        <v>28</v>
      </c>
      <c r="E125" s="569">
        <v>2401.59</v>
      </c>
      <c r="F125" s="569">
        <v>56560</v>
      </c>
      <c r="G125" s="569">
        <v>135833930.40000001</v>
      </c>
      <c r="H125" s="569">
        <v>7.51</v>
      </c>
      <c r="I125" s="569">
        <v>0.62</v>
      </c>
    </row>
    <row r="126" spans="1:9">
      <c r="A126" s="4" t="s">
        <v>1544</v>
      </c>
      <c r="B126" s="569" t="s">
        <v>1926</v>
      </c>
      <c r="C126" s="4" t="s">
        <v>1927</v>
      </c>
      <c r="D126" s="570" t="s">
        <v>28</v>
      </c>
      <c r="E126" s="569">
        <v>856.75</v>
      </c>
      <c r="F126" s="569">
        <v>803409.95</v>
      </c>
      <c r="G126" s="569">
        <v>688321474.65999997</v>
      </c>
      <c r="H126" s="569">
        <v>38.1</v>
      </c>
      <c r="I126" s="569">
        <v>3.17</v>
      </c>
    </row>
    <row r="127" spans="1:9">
      <c r="A127" s="1073" t="s">
        <v>2341</v>
      </c>
      <c r="B127" s="1073"/>
      <c r="C127" s="1073"/>
      <c r="D127" s="1073"/>
      <c r="E127" s="1073"/>
      <c r="F127" s="1073"/>
      <c r="G127" s="568">
        <v>521361139.73000002</v>
      </c>
      <c r="H127" s="567"/>
      <c r="I127" s="568">
        <v>2.4</v>
      </c>
    </row>
    <row r="128" spans="1:9">
      <c r="A128" s="4" t="s">
        <v>1545</v>
      </c>
      <c r="B128" s="569" t="s">
        <v>1928</v>
      </c>
      <c r="C128" s="4" t="s">
        <v>1929</v>
      </c>
      <c r="D128" s="570" t="s">
        <v>28</v>
      </c>
      <c r="E128" s="569">
        <v>96.83</v>
      </c>
      <c r="F128" s="569">
        <v>1730215.08</v>
      </c>
      <c r="G128" s="569">
        <v>167536726.34999999</v>
      </c>
      <c r="H128" s="569">
        <v>32.130000000000003</v>
      </c>
      <c r="I128" s="569">
        <v>0.77</v>
      </c>
    </row>
    <row r="129" spans="1:9">
      <c r="A129" s="4" t="s">
        <v>1546</v>
      </c>
      <c r="B129" s="569" t="s">
        <v>1930</v>
      </c>
      <c r="C129" s="4" t="s">
        <v>1931</v>
      </c>
      <c r="D129" s="570" t="s">
        <v>28</v>
      </c>
      <c r="E129" s="569">
        <v>125</v>
      </c>
      <c r="F129" s="569">
        <v>2830595.31</v>
      </c>
      <c r="G129" s="569">
        <v>353824413.38</v>
      </c>
      <c r="H129" s="569">
        <v>67.86</v>
      </c>
      <c r="I129" s="569">
        <v>1.63</v>
      </c>
    </row>
    <row r="130" spans="1:9">
      <c r="A130" s="1073" t="s">
        <v>2342</v>
      </c>
      <c r="B130" s="1073"/>
      <c r="C130" s="1073"/>
      <c r="D130" s="1073"/>
      <c r="E130" s="1073"/>
      <c r="F130" s="1073"/>
      <c r="G130" s="568">
        <v>2142474322.23</v>
      </c>
      <c r="H130" s="567"/>
      <c r="I130" s="568">
        <v>9.8800000000000008</v>
      </c>
    </row>
    <row r="131" spans="1:9" ht="22.5">
      <c r="A131" s="4" t="s">
        <v>1547</v>
      </c>
      <c r="B131" s="569" t="s">
        <v>1932</v>
      </c>
      <c r="C131" s="4" t="s">
        <v>1933</v>
      </c>
      <c r="D131" s="570" t="s">
        <v>44</v>
      </c>
      <c r="E131" s="569">
        <v>3510</v>
      </c>
      <c r="F131" s="569">
        <v>249713.7</v>
      </c>
      <c r="G131" s="569">
        <v>876495087</v>
      </c>
      <c r="H131" s="569">
        <v>40.909999999999997</v>
      </c>
      <c r="I131" s="569">
        <v>4.04</v>
      </c>
    </row>
    <row r="132" spans="1:9" ht="22.5">
      <c r="A132" s="4" t="s">
        <v>1548</v>
      </c>
      <c r="B132" s="569" t="s">
        <v>1934</v>
      </c>
      <c r="C132" s="4" t="s">
        <v>2273</v>
      </c>
      <c r="D132" s="570" t="s">
        <v>44</v>
      </c>
      <c r="E132" s="569">
        <v>487.6</v>
      </c>
      <c r="F132" s="569">
        <v>249713.7</v>
      </c>
      <c r="G132" s="569">
        <v>121760400.12</v>
      </c>
      <c r="H132" s="569">
        <v>5.68</v>
      </c>
      <c r="I132" s="569">
        <v>0.56000000000000005</v>
      </c>
    </row>
    <row r="133" spans="1:9">
      <c r="A133" s="4" t="s">
        <v>1549</v>
      </c>
      <c r="B133" s="569" t="s">
        <v>1935</v>
      </c>
      <c r="C133" s="4" t="s">
        <v>1936</v>
      </c>
      <c r="D133" s="570" t="s">
        <v>17</v>
      </c>
      <c r="E133" s="569">
        <v>8750</v>
      </c>
      <c r="F133" s="569">
        <v>8753.4500000000007</v>
      </c>
      <c r="G133" s="569">
        <v>76592720.75</v>
      </c>
      <c r="H133" s="569">
        <v>3.57</v>
      </c>
      <c r="I133" s="569">
        <v>0.35</v>
      </c>
    </row>
    <row r="134" spans="1:9" ht="22.5">
      <c r="A134" s="4" t="s">
        <v>1550</v>
      </c>
      <c r="B134" s="569" t="s">
        <v>1937</v>
      </c>
      <c r="C134" s="4" t="s">
        <v>1938</v>
      </c>
      <c r="D134" s="570" t="s">
        <v>44</v>
      </c>
      <c r="E134" s="569">
        <v>578</v>
      </c>
      <c r="F134" s="569">
        <v>193461.04</v>
      </c>
      <c r="G134" s="569">
        <v>111820481.58</v>
      </c>
      <c r="H134" s="569">
        <v>5.21</v>
      </c>
      <c r="I134" s="569">
        <v>0.51</v>
      </c>
    </row>
    <row r="135" spans="1:9">
      <c r="A135" s="4" t="s">
        <v>1551</v>
      </c>
      <c r="B135" s="569" t="s">
        <v>1920</v>
      </c>
      <c r="C135" s="4" t="s">
        <v>1921</v>
      </c>
      <c r="D135" s="570" t="s">
        <v>44</v>
      </c>
      <c r="E135" s="569">
        <v>96.83</v>
      </c>
      <c r="F135" s="569">
        <v>885413.95</v>
      </c>
      <c r="G135" s="569">
        <v>85734632.780000001</v>
      </c>
      <c r="H135" s="569">
        <v>4</v>
      </c>
      <c r="I135" s="569">
        <v>0.39</v>
      </c>
    </row>
    <row r="136" spans="1:9">
      <c r="A136" s="4" t="s">
        <v>1552</v>
      </c>
      <c r="B136" s="569" t="s">
        <v>1939</v>
      </c>
      <c r="C136" s="4" t="s">
        <v>2343</v>
      </c>
      <c r="D136" s="570" t="s">
        <v>28</v>
      </c>
      <c r="E136" s="569">
        <v>1250</v>
      </c>
      <c r="F136" s="569">
        <v>696056.8</v>
      </c>
      <c r="G136" s="569">
        <v>870071000</v>
      </c>
      <c r="H136" s="569">
        <v>40.61</v>
      </c>
      <c r="I136" s="569">
        <v>4.01</v>
      </c>
    </row>
    <row r="137" spans="1:9">
      <c r="A137" s="1073" t="s">
        <v>2344</v>
      </c>
      <c r="B137" s="1073"/>
      <c r="C137" s="1073"/>
      <c r="D137" s="1073"/>
      <c r="E137" s="1073"/>
      <c r="F137" s="1073"/>
      <c r="G137" s="568">
        <v>647503.61</v>
      </c>
      <c r="H137" s="567"/>
      <c r="I137" s="568">
        <v>0</v>
      </c>
    </row>
    <row r="138" spans="1:9" ht="22.5">
      <c r="A138" s="4" t="s">
        <v>1553</v>
      </c>
      <c r="B138" s="569" t="s">
        <v>1940</v>
      </c>
      <c r="C138" s="4" t="s">
        <v>1941</v>
      </c>
      <c r="D138" s="570" t="s">
        <v>44</v>
      </c>
      <c r="E138" s="569">
        <v>32</v>
      </c>
      <c r="F138" s="569">
        <v>20234.490000000002</v>
      </c>
      <c r="G138" s="569">
        <v>647503.61</v>
      </c>
      <c r="H138" s="569">
        <v>100</v>
      </c>
      <c r="I138" s="569">
        <v>0</v>
      </c>
    </row>
    <row r="139" spans="1:9">
      <c r="A139" s="1073" t="s">
        <v>2345</v>
      </c>
      <c r="B139" s="1073"/>
      <c r="C139" s="1073"/>
      <c r="D139" s="1073"/>
      <c r="E139" s="1073"/>
      <c r="F139" s="1073"/>
      <c r="G139" s="568">
        <v>73305080.920000002</v>
      </c>
      <c r="H139" s="567"/>
      <c r="I139" s="568">
        <v>0.33</v>
      </c>
    </row>
    <row r="140" spans="1:9" ht="22.5">
      <c r="A140" s="4" t="s">
        <v>1554</v>
      </c>
      <c r="B140" s="569" t="s">
        <v>1942</v>
      </c>
      <c r="C140" s="4" t="s">
        <v>1943</v>
      </c>
      <c r="D140" s="570" t="s">
        <v>15</v>
      </c>
      <c r="E140" s="569">
        <v>6</v>
      </c>
      <c r="F140" s="569">
        <v>823008.09</v>
      </c>
      <c r="G140" s="569">
        <v>4938048.54</v>
      </c>
      <c r="H140" s="569">
        <v>6.73</v>
      </c>
      <c r="I140" s="569">
        <v>0.02</v>
      </c>
    </row>
    <row r="141" spans="1:9" ht="22.5">
      <c r="A141" s="4" t="s">
        <v>1555</v>
      </c>
      <c r="B141" s="569" t="s">
        <v>1944</v>
      </c>
      <c r="C141" s="4" t="s">
        <v>2274</v>
      </c>
      <c r="D141" s="570" t="s">
        <v>15</v>
      </c>
      <c r="E141" s="569">
        <v>120</v>
      </c>
      <c r="F141" s="569">
        <v>428111.69</v>
      </c>
      <c r="G141" s="569">
        <v>51373403.140000001</v>
      </c>
      <c r="H141" s="569">
        <v>70.08</v>
      </c>
      <c r="I141" s="569">
        <v>0.23</v>
      </c>
    </row>
    <row r="142" spans="1:9">
      <c r="A142" s="4" t="s">
        <v>1556</v>
      </c>
      <c r="B142" s="569" t="s">
        <v>1945</v>
      </c>
      <c r="C142" s="4" t="s">
        <v>1946</v>
      </c>
      <c r="D142" s="570" t="s">
        <v>44</v>
      </c>
      <c r="E142" s="569">
        <v>12.5</v>
      </c>
      <c r="F142" s="569">
        <v>538854.61</v>
      </c>
      <c r="G142" s="569">
        <v>6735682.5800000001</v>
      </c>
      <c r="H142" s="569">
        <v>9.18</v>
      </c>
      <c r="I142" s="569">
        <v>0.03</v>
      </c>
    </row>
    <row r="143" spans="1:9">
      <c r="A143" s="4" t="s">
        <v>1557</v>
      </c>
      <c r="B143" s="569" t="s">
        <v>1947</v>
      </c>
      <c r="C143" s="4" t="s">
        <v>1948</v>
      </c>
      <c r="D143" s="570" t="s">
        <v>44</v>
      </c>
      <c r="E143" s="569">
        <v>3.82</v>
      </c>
      <c r="F143" s="569">
        <v>350656.61</v>
      </c>
      <c r="G143" s="569">
        <v>1339508.26</v>
      </c>
      <c r="H143" s="569">
        <v>1.82</v>
      </c>
      <c r="I143" s="569">
        <v>0</v>
      </c>
    </row>
    <row r="144" spans="1:9" ht="22.5">
      <c r="A144" s="4" t="s">
        <v>1558</v>
      </c>
      <c r="B144" s="569" t="s">
        <v>1949</v>
      </c>
      <c r="C144" s="4" t="s">
        <v>1950</v>
      </c>
      <c r="D144" s="570" t="s">
        <v>15</v>
      </c>
      <c r="E144" s="569">
        <v>32</v>
      </c>
      <c r="F144" s="569">
        <v>278701.2</v>
      </c>
      <c r="G144" s="569">
        <v>8918438.4000000004</v>
      </c>
      <c r="H144" s="569">
        <v>12.16</v>
      </c>
      <c r="I144" s="569">
        <v>0.04</v>
      </c>
    </row>
    <row r="145" spans="1:9">
      <c r="A145" s="1073" t="s">
        <v>2346</v>
      </c>
      <c r="B145" s="1073"/>
      <c r="C145" s="1073"/>
      <c r="D145" s="1073"/>
      <c r="E145" s="1073"/>
      <c r="F145" s="1073"/>
      <c r="G145" s="568">
        <v>82727973.239999995</v>
      </c>
      <c r="H145" s="567"/>
      <c r="I145" s="568">
        <v>0.38</v>
      </c>
    </row>
    <row r="146" spans="1:9" ht="33.75">
      <c r="A146" s="4" t="s">
        <v>1559</v>
      </c>
      <c r="B146" s="569" t="s">
        <v>1951</v>
      </c>
      <c r="C146" s="4" t="s">
        <v>2347</v>
      </c>
      <c r="D146" s="570" t="s">
        <v>44</v>
      </c>
      <c r="E146" s="569">
        <v>129.94999999999999</v>
      </c>
      <c r="F146" s="569">
        <v>85795.74</v>
      </c>
      <c r="G146" s="569">
        <v>11149156.710000001</v>
      </c>
      <c r="H146" s="569">
        <v>13.47</v>
      </c>
      <c r="I146" s="569">
        <v>0.05</v>
      </c>
    </row>
    <row r="147" spans="1:9" ht="101.25">
      <c r="A147" s="4" t="s">
        <v>1560</v>
      </c>
      <c r="B147" s="569" t="s">
        <v>1952</v>
      </c>
      <c r="C147" s="4" t="s">
        <v>2348</v>
      </c>
      <c r="D147" s="570" t="s">
        <v>28</v>
      </c>
      <c r="E147" s="569">
        <v>2</v>
      </c>
      <c r="F147" s="569">
        <v>596490.14</v>
      </c>
      <c r="G147" s="569">
        <v>1192980.28</v>
      </c>
      <c r="H147" s="569">
        <v>1.44</v>
      </c>
      <c r="I147" s="569">
        <v>0</v>
      </c>
    </row>
    <row r="148" spans="1:9" ht="101.25">
      <c r="A148" s="4" t="s">
        <v>1561</v>
      </c>
      <c r="B148" s="569" t="s">
        <v>1953</v>
      </c>
      <c r="C148" s="4" t="s">
        <v>2349</v>
      </c>
      <c r="D148" s="570" t="s">
        <v>28</v>
      </c>
      <c r="E148" s="569">
        <v>17</v>
      </c>
      <c r="F148" s="569">
        <v>596490.14</v>
      </c>
      <c r="G148" s="569">
        <v>10140332.34</v>
      </c>
      <c r="H148" s="569">
        <v>12.25</v>
      </c>
      <c r="I148" s="569">
        <v>0.04</v>
      </c>
    </row>
    <row r="149" spans="1:9" ht="101.25">
      <c r="A149" s="4" t="s">
        <v>1562</v>
      </c>
      <c r="B149" s="569" t="s">
        <v>1954</v>
      </c>
      <c r="C149" s="4" t="s">
        <v>2350</v>
      </c>
      <c r="D149" s="570" t="s">
        <v>28</v>
      </c>
      <c r="E149" s="569">
        <v>72</v>
      </c>
      <c r="F149" s="569">
        <v>596490.14</v>
      </c>
      <c r="G149" s="569">
        <v>42947289.909999996</v>
      </c>
      <c r="H149" s="569">
        <v>51.91</v>
      </c>
      <c r="I149" s="569">
        <v>0.19</v>
      </c>
    </row>
    <row r="150" spans="1:9" ht="101.25">
      <c r="A150" s="4" t="s">
        <v>1563</v>
      </c>
      <c r="B150" s="569" t="s">
        <v>1955</v>
      </c>
      <c r="C150" s="4" t="s">
        <v>2351</v>
      </c>
      <c r="D150" s="570" t="s">
        <v>28</v>
      </c>
      <c r="E150" s="569">
        <v>29</v>
      </c>
      <c r="F150" s="569">
        <v>596490.14</v>
      </c>
      <c r="G150" s="569">
        <v>17298213.989999998</v>
      </c>
      <c r="H150" s="569">
        <v>20.9</v>
      </c>
      <c r="I150" s="569">
        <v>7.0000000000000007E-2</v>
      </c>
    </row>
    <row r="151" spans="1:9">
      <c r="A151" s="1073" t="s">
        <v>2352</v>
      </c>
      <c r="B151" s="1073"/>
      <c r="C151" s="1073"/>
      <c r="D151" s="1073"/>
      <c r="E151" s="1073"/>
      <c r="F151" s="1073"/>
      <c r="G151" s="568">
        <v>306125494.04000002</v>
      </c>
      <c r="H151" s="567"/>
      <c r="I151" s="568">
        <v>1.41</v>
      </c>
    </row>
    <row r="152" spans="1:9" ht="56.25">
      <c r="A152" s="4" t="s">
        <v>1564</v>
      </c>
      <c r="B152" s="569" t="s">
        <v>1956</v>
      </c>
      <c r="C152" s="4" t="s">
        <v>2353</v>
      </c>
      <c r="D152" s="570" t="s">
        <v>28</v>
      </c>
      <c r="E152" s="569">
        <v>274.7</v>
      </c>
      <c r="F152" s="569">
        <v>325455.84999999998</v>
      </c>
      <c r="G152" s="569">
        <v>89402721.5</v>
      </c>
      <c r="H152" s="569">
        <v>29.2</v>
      </c>
      <c r="I152" s="569">
        <v>0.41</v>
      </c>
    </row>
    <row r="153" spans="1:9">
      <c r="A153" s="4" t="s">
        <v>1565</v>
      </c>
      <c r="B153" s="569" t="s">
        <v>1920</v>
      </c>
      <c r="C153" s="4" t="s">
        <v>1921</v>
      </c>
      <c r="D153" s="570" t="s">
        <v>44</v>
      </c>
      <c r="E153" s="569">
        <v>244.77</v>
      </c>
      <c r="F153" s="569">
        <v>885413.95</v>
      </c>
      <c r="G153" s="569">
        <v>216722772.53999999</v>
      </c>
      <c r="H153" s="569">
        <v>70.790000000000006</v>
      </c>
      <c r="I153" s="569">
        <v>0.99</v>
      </c>
    </row>
    <row r="154" spans="1:9">
      <c r="A154" s="1073" t="s">
        <v>2354</v>
      </c>
      <c r="B154" s="1073"/>
      <c r="C154" s="1073"/>
      <c r="D154" s="1073"/>
      <c r="E154" s="1073"/>
      <c r="F154" s="1073"/>
      <c r="G154" s="568">
        <v>3735503224.4200001</v>
      </c>
      <c r="H154" s="567"/>
      <c r="I154" s="568">
        <v>17.23</v>
      </c>
    </row>
    <row r="155" spans="1:9" ht="67.5">
      <c r="A155" s="4" t="s">
        <v>1566</v>
      </c>
      <c r="B155" s="569" t="s">
        <v>1957</v>
      </c>
      <c r="C155" s="4" t="s">
        <v>2355</v>
      </c>
      <c r="D155" s="570" t="s">
        <v>28</v>
      </c>
      <c r="E155" s="569">
        <v>9</v>
      </c>
      <c r="F155" s="569">
        <v>1952084.14</v>
      </c>
      <c r="G155" s="569">
        <v>17568757.23</v>
      </c>
      <c r="H155" s="569">
        <v>0.47</v>
      </c>
      <c r="I155" s="569">
        <v>0.08</v>
      </c>
    </row>
    <row r="156" spans="1:9" ht="112.5">
      <c r="A156" s="4" t="s">
        <v>1567</v>
      </c>
      <c r="B156" s="569" t="s">
        <v>1958</v>
      </c>
      <c r="C156" s="4" t="s">
        <v>2356</v>
      </c>
      <c r="D156" s="570" t="s">
        <v>28</v>
      </c>
      <c r="E156" s="569">
        <v>21.77</v>
      </c>
      <c r="F156" s="569">
        <v>2405577.2999999998</v>
      </c>
      <c r="G156" s="569">
        <v>52369417.759999998</v>
      </c>
      <c r="H156" s="569">
        <v>1.4</v>
      </c>
      <c r="I156" s="569">
        <v>0.24</v>
      </c>
    </row>
    <row r="157" spans="1:9" ht="112.5">
      <c r="A157" s="4" t="s">
        <v>1568</v>
      </c>
      <c r="B157" s="569" t="s">
        <v>1959</v>
      </c>
      <c r="C157" s="4" t="s">
        <v>2357</v>
      </c>
      <c r="D157" s="570" t="s">
        <v>28</v>
      </c>
      <c r="E157" s="569">
        <v>42.06</v>
      </c>
      <c r="F157" s="569">
        <v>2536092.58</v>
      </c>
      <c r="G157" s="569">
        <v>106668053.93000001</v>
      </c>
      <c r="H157" s="569">
        <v>2.85</v>
      </c>
      <c r="I157" s="569">
        <v>0.49</v>
      </c>
    </row>
    <row r="158" spans="1:9" ht="78.75">
      <c r="A158" s="4" t="s">
        <v>1569</v>
      </c>
      <c r="B158" s="569" t="s">
        <v>1960</v>
      </c>
      <c r="C158" s="4" t="s">
        <v>2358</v>
      </c>
      <c r="D158" s="570" t="s">
        <v>28</v>
      </c>
      <c r="E158" s="569">
        <v>2</v>
      </c>
      <c r="F158" s="569">
        <v>2509786.11</v>
      </c>
      <c r="G158" s="569">
        <v>5019572.21</v>
      </c>
      <c r="H158" s="569">
        <v>0.13</v>
      </c>
      <c r="I158" s="569">
        <v>0.02</v>
      </c>
    </row>
    <row r="159" spans="1:9" ht="78.75">
      <c r="A159" s="4" t="s">
        <v>1570</v>
      </c>
      <c r="B159" s="569" t="s">
        <v>1961</v>
      </c>
      <c r="C159" s="4" t="s">
        <v>2359</v>
      </c>
      <c r="D159" s="570" t="s">
        <v>28</v>
      </c>
      <c r="E159" s="569">
        <v>17</v>
      </c>
      <c r="F159" s="569">
        <v>2526753.81</v>
      </c>
      <c r="G159" s="569">
        <v>42954814.829999998</v>
      </c>
      <c r="H159" s="569">
        <v>1.1399999999999999</v>
      </c>
      <c r="I159" s="569">
        <v>0.19</v>
      </c>
    </row>
    <row r="160" spans="1:9" ht="78.75">
      <c r="A160" s="4" t="s">
        <v>1571</v>
      </c>
      <c r="B160" s="569" t="s">
        <v>1962</v>
      </c>
      <c r="C160" s="4" t="s">
        <v>2360</v>
      </c>
      <c r="D160" s="570" t="s">
        <v>28</v>
      </c>
      <c r="E160" s="569">
        <v>72</v>
      </c>
      <c r="F160" s="569">
        <v>2521098.9900000002</v>
      </c>
      <c r="G160" s="569">
        <v>181519127.02000001</v>
      </c>
      <c r="H160" s="569">
        <v>4.8499999999999996</v>
      </c>
      <c r="I160" s="569">
        <v>0.83</v>
      </c>
    </row>
    <row r="161" spans="1:9" ht="78.75">
      <c r="A161" s="4" t="s">
        <v>1572</v>
      </c>
      <c r="B161" s="569" t="s">
        <v>1963</v>
      </c>
      <c r="C161" s="4" t="s">
        <v>2361</v>
      </c>
      <c r="D161" s="570" t="s">
        <v>28</v>
      </c>
      <c r="E161" s="569">
        <v>29</v>
      </c>
      <c r="F161" s="569">
        <v>2521098.9900000002</v>
      </c>
      <c r="G161" s="569">
        <v>73111870.599999994</v>
      </c>
      <c r="H161" s="569">
        <v>1.95</v>
      </c>
      <c r="I161" s="569">
        <v>0.33</v>
      </c>
    </row>
    <row r="162" spans="1:9" ht="45">
      <c r="A162" s="4" t="s">
        <v>1573</v>
      </c>
      <c r="B162" s="569" t="s">
        <v>1964</v>
      </c>
      <c r="C162" s="4" t="s">
        <v>2362</v>
      </c>
      <c r="D162" s="570" t="s">
        <v>44</v>
      </c>
      <c r="E162" s="569">
        <v>74.77</v>
      </c>
      <c r="F162" s="569">
        <v>444283.34</v>
      </c>
      <c r="G162" s="569">
        <v>33219065.41</v>
      </c>
      <c r="H162" s="569">
        <v>0.88</v>
      </c>
      <c r="I162" s="569">
        <v>0.15</v>
      </c>
    </row>
    <row r="163" spans="1:9" ht="78.75">
      <c r="A163" s="4" t="s">
        <v>1574</v>
      </c>
      <c r="B163" s="569" t="s">
        <v>1965</v>
      </c>
      <c r="C163" s="4" t="s">
        <v>2363</v>
      </c>
      <c r="D163" s="570" t="s">
        <v>44</v>
      </c>
      <c r="E163" s="569">
        <v>712.28</v>
      </c>
      <c r="F163" s="569">
        <v>328012.43</v>
      </c>
      <c r="G163" s="569">
        <v>233636690.50999999</v>
      </c>
      <c r="H163" s="569">
        <v>6.25</v>
      </c>
      <c r="I163" s="569">
        <v>1.07</v>
      </c>
    </row>
    <row r="164" spans="1:9" ht="78.75">
      <c r="A164" s="4" t="s">
        <v>1575</v>
      </c>
      <c r="B164" s="569" t="s">
        <v>1966</v>
      </c>
      <c r="C164" s="4" t="s">
        <v>2364</v>
      </c>
      <c r="D164" s="570" t="s">
        <v>28</v>
      </c>
      <c r="E164" s="569">
        <v>468.06</v>
      </c>
      <c r="F164" s="569">
        <v>3210709.19</v>
      </c>
      <c r="G164" s="569">
        <v>1502804543.6500001</v>
      </c>
      <c r="H164" s="569">
        <v>40.229999999999997</v>
      </c>
      <c r="I164" s="569">
        <v>6.93</v>
      </c>
    </row>
    <row r="165" spans="1:9" ht="67.5">
      <c r="A165" s="4" t="s">
        <v>1576</v>
      </c>
      <c r="B165" s="569" t="s">
        <v>1967</v>
      </c>
      <c r="C165" s="4" t="s">
        <v>2365</v>
      </c>
      <c r="D165" s="570" t="s">
        <v>28</v>
      </c>
      <c r="E165" s="569">
        <v>94.76</v>
      </c>
      <c r="F165" s="569">
        <v>2779503.33</v>
      </c>
      <c r="G165" s="569">
        <v>263385735.34999999</v>
      </c>
      <c r="H165" s="569">
        <v>7.05</v>
      </c>
      <c r="I165" s="569">
        <v>1.21</v>
      </c>
    </row>
    <row r="166" spans="1:9" ht="101.25">
      <c r="A166" s="4" t="s">
        <v>1577</v>
      </c>
      <c r="B166" s="569" t="s">
        <v>1968</v>
      </c>
      <c r="C166" s="4" t="s">
        <v>2366</v>
      </c>
      <c r="D166" s="570" t="s">
        <v>28</v>
      </c>
      <c r="E166" s="569">
        <v>75.819999999999993</v>
      </c>
      <c r="F166" s="569">
        <v>3033555.43</v>
      </c>
      <c r="G166" s="569">
        <v>230004172.72999999</v>
      </c>
      <c r="H166" s="569">
        <v>6.15</v>
      </c>
      <c r="I166" s="569">
        <v>1.06</v>
      </c>
    </row>
    <row r="167" spans="1:9" ht="135">
      <c r="A167" s="4" t="s">
        <v>1578</v>
      </c>
      <c r="B167" s="569" t="s">
        <v>1969</v>
      </c>
      <c r="C167" s="4" t="s">
        <v>2367</v>
      </c>
      <c r="D167" s="570" t="s">
        <v>28</v>
      </c>
      <c r="E167" s="569">
        <v>57.8</v>
      </c>
      <c r="F167" s="569">
        <v>3033555.43</v>
      </c>
      <c r="G167" s="569">
        <v>175339503.88</v>
      </c>
      <c r="H167" s="569">
        <v>4.6900000000000004</v>
      </c>
      <c r="I167" s="569">
        <v>0.8</v>
      </c>
    </row>
    <row r="168" spans="1:9" ht="90">
      <c r="A168" s="4" t="s">
        <v>1579</v>
      </c>
      <c r="B168" s="569" t="s">
        <v>1970</v>
      </c>
      <c r="C168" s="4" t="s">
        <v>2368</v>
      </c>
      <c r="D168" s="570" t="s">
        <v>28</v>
      </c>
      <c r="E168" s="569">
        <v>99.8</v>
      </c>
      <c r="F168" s="569">
        <v>2732615.43</v>
      </c>
      <c r="G168" s="569">
        <v>272715019.94999999</v>
      </c>
      <c r="H168" s="569">
        <v>7.3</v>
      </c>
      <c r="I168" s="569">
        <v>1.25</v>
      </c>
    </row>
    <row r="169" spans="1:9" ht="33.75">
      <c r="A169" s="4" t="s">
        <v>1580</v>
      </c>
      <c r="B169" s="569" t="s">
        <v>1971</v>
      </c>
      <c r="C169" s="4" t="s">
        <v>2369</v>
      </c>
      <c r="D169" s="570" t="s">
        <v>1053</v>
      </c>
      <c r="E169" s="569">
        <v>1548</v>
      </c>
      <c r="F169" s="569">
        <v>44852.98</v>
      </c>
      <c r="G169" s="569">
        <v>69432413.040000007</v>
      </c>
      <c r="H169" s="569">
        <v>1.85</v>
      </c>
      <c r="I169" s="569">
        <v>0.32</v>
      </c>
    </row>
    <row r="170" spans="1:9" ht="22.5">
      <c r="A170" s="4" t="s">
        <v>1581</v>
      </c>
      <c r="B170" s="569" t="s">
        <v>1972</v>
      </c>
      <c r="C170" s="4" t="s">
        <v>2370</v>
      </c>
      <c r="D170" s="570" t="s">
        <v>17</v>
      </c>
      <c r="E170" s="569">
        <v>12387.51</v>
      </c>
      <c r="F170" s="569">
        <v>8753.01</v>
      </c>
      <c r="G170" s="569">
        <v>108427993.95</v>
      </c>
      <c r="H170" s="569">
        <v>2.9</v>
      </c>
      <c r="I170" s="569">
        <v>0.5</v>
      </c>
    </row>
    <row r="171" spans="1:9" ht="22.5">
      <c r="A171" s="4" t="s">
        <v>1582</v>
      </c>
      <c r="B171" s="569" t="s">
        <v>1973</v>
      </c>
      <c r="C171" s="4" t="s">
        <v>2371</v>
      </c>
      <c r="D171" s="570" t="s">
        <v>17</v>
      </c>
      <c r="E171" s="569">
        <v>11642.47</v>
      </c>
      <c r="F171" s="569">
        <v>30245.77</v>
      </c>
      <c r="G171" s="569">
        <v>352135463.07999998</v>
      </c>
      <c r="H171" s="569">
        <v>9.42</v>
      </c>
      <c r="I171" s="569">
        <v>1.62</v>
      </c>
    </row>
    <row r="172" spans="1:9" ht="33.75">
      <c r="A172" s="4" t="s">
        <v>1583</v>
      </c>
      <c r="B172" s="569" t="s">
        <v>1974</v>
      </c>
      <c r="C172" s="4" t="s">
        <v>2372</v>
      </c>
      <c r="D172" s="570" t="s">
        <v>15</v>
      </c>
      <c r="E172" s="569">
        <v>195</v>
      </c>
      <c r="F172" s="569">
        <v>77902.61</v>
      </c>
      <c r="G172" s="569">
        <v>15191009.289999999</v>
      </c>
      <c r="H172" s="569">
        <v>0.4</v>
      </c>
      <c r="I172" s="569">
        <v>7.0000000000000007E-2</v>
      </c>
    </row>
    <row r="173" spans="1:9">
      <c r="A173" s="1073" t="s">
        <v>2373</v>
      </c>
      <c r="B173" s="1073"/>
      <c r="C173" s="1073"/>
      <c r="D173" s="1073"/>
      <c r="E173" s="1073"/>
      <c r="F173" s="1073"/>
      <c r="G173" s="568">
        <v>1877723779</v>
      </c>
      <c r="H173" s="567"/>
      <c r="I173" s="568">
        <v>8.66</v>
      </c>
    </row>
    <row r="174" spans="1:9">
      <c r="A174" s="4" t="s">
        <v>1584</v>
      </c>
      <c r="B174" s="569" t="s">
        <v>1975</v>
      </c>
      <c r="C174" s="4" t="s">
        <v>2374</v>
      </c>
      <c r="D174" s="570" t="s">
        <v>15</v>
      </c>
      <c r="E174" s="569">
        <v>1</v>
      </c>
      <c r="F174" s="569">
        <v>129823200</v>
      </c>
      <c r="G174" s="569">
        <v>129823200</v>
      </c>
      <c r="H174" s="569">
        <v>6.91</v>
      </c>
      <c r="I174" s="569">
        <v>0.59</v>
      </c>
    </row>
    <row r="175" spans="1:9" ht="22.5">
      <c r="A175" s="4" t="s">
        <v>1585</v>
      </c>
      <c r="B175" s="569" t="s">
        <v>1976</v>
      </c>
      <c r="C175" s="4" t="s">
        <v>2275</v>
      </c>
      <c r="D175" s="570" t="s">
        <v>15</v>
      </c>
      <c r="E175" s="569">
        <v>1</v>
      </c>
      <c r="F175" s="569">
        <v>180583000</v>
      </c>
      <c r="G175" s="569">
        <v>180583000</v>
      </c>
      <c r="H175" s="569">
        <v>9.61</v>
      </c>
      <c r="I175" s="569">
        <v>0.83</v>
      </c>
    </row>
    <row r="176" spans="1:9" ht="22.5">
      <c r="A176" s="4" t="s">
        <v>1586</v>
      </c>
      <c r="B176" s="569" t="s">
        <v>1977</v>
      </c>
      <c r="C176" s="4" t="s">
        <v>2276</v>
      </c>
      <c r="D176" s="570" t="s">
        <v>15</v>
      </c>
      <c r="E176" s="569">
        <v>270</v>
      </c>
      <c r="F176" s="569">
        <v>691321.7</v>
      </c>
      <c r="G176" s="569">
        <v>186656859</v>
      </c>
      <c r="H176" s="569">
        <v>9.94</v>
      </c>
      <c r="I176" s="569">
        <v>0.86</v>
      </c>
    </row>
    <row r="177" spans="1:9" ht="22.5">
      <c r="A177" s="4" t="s">
        <v>1587</v>
      </c>
      <c r="B177" s="569" t="s">
        <v>1978</v>
      </c>
      <c r="C177" s="4" t="s">
        <v>2277</v>
      </c>
      <c r="D177" s="570" t="s">
        <v>15</v>
      </c>
      <c r="E177" s="569">
        <v>1</v>
      </c>
      <c r="F177" s="569">
        <v>28663700</v>
      </c>
      <c r="G177" s="569">
        <v>28663700</v>
      </c>
      <c r="H177" s="569">
        <v>1.52</v>
      </c>
      <c r="I177" s="569">
        <v>0.13</v>
      </c>
    </row>
    <row r="178" spans="1:9" ht="22.5">
      <c r="A178" s="4" t="s">
        <v>1588</v>
      </c>
      <c r="B178" s="569" t="s">
        <v>1979</v>
      </c>
      <c r="C178" s="4" t="s">
        <v>1980</v>
      </c>
      <c r="D178" s="570" t="s">
        <v>15</v>
      </c>
      <c r="E178" s="569">
        <v>20</v>
      </c>
      <c r="F178" s="569">
        <v>3023251</v>
      </c>
      <c r="G178" s="569">
        <v>60465020</v>
      </c>
      <c r="H178" s="569">
        <v>3.22</v>
      </c>
      <c r="I178" s="569">
        <v>0.27</v>
      </c>
    </row>
    <row r="179" spans="1:9" ht="22.5">
      <c r="A179" s="4" t="s">
        <v>1589</v>
      </c>
      <c r="B179" s="569" t="s">
        <v>1981</v>
      </c>
      <c r="C179" s="4" t="s">
        <v>1982</v>
      </c>
      <c r="D179" s="570" t="s">
        <v>15</v>
      </c>
      <c r="E179" s="569">
        <v>1</v>
      </c>
      <c r="F179" s="569">
        <v>178049300</v>
      </c>
      <c r="G179" s="569">
        <v>178049300</v>
      </c>
      <c r="H179" s="569">
        <v>9.48</v>
      </c>
      <c r="I179" s="569">
        <v>0.82</v>
      </c>
    </row>
    <row r="180" spans="1:9" ht="22.5">
      <c r="A180" s="4" t="s">
        <v>1590</v>
      </c>
      <c r="B180" s="569" t="s">
        <v>1983</v>
      </c>
      <c r="C180" s="4" t="s">
        <v>1984</v>
      </c>
      <c r="D180" s="570" t="s">
        <v>15</v>
      </c>
      <c r="E180" s="569">
        <v>1</v>
      </c>
      <c r="F180" s="569">
        <v>137761520</v>
      </c>
      <c r="G180" s="569">
        <v>137761520</v>
      </c>
      <c r="H180" s="569">
        <v>7.33</v>
      </c>
      <c r="I180" s="569">
        <v>0.63</v>
      </c>
    </row>
    <row r="181" spans="1:9" ht="22.5">
      <c r="A181" s="4" t="s">
        <v>1591</v>
      </c>
      <c r="B181" s="569" t="s">
        <v>1985</v>
      </c>
      <c r="C181" s="4" t="s">
        <v>1986</v>
      </c>
      <c r="D181" s="570" t="s">
        <v>15</v>
      </c>
      <c r="E181" s="569">
        <v>1</v>
      </c>
      <c r="F181" s="569">
        <v>495020180</v>
      </c>
      <c r="G181" s="569">
        <v>495020180</v>
      </c>
      <c r="H181" s="569">
        <v>26.36</v>
      </c>
      <c r="I181" s="569">
        <v>2.2799999999999998</v>
      </c>
    </row>
    <row r="182" spans="1:9">
      <c r="A182" s="4" t="s">
        <v>1592</v>
      </c>
      <c r="B182" s="569" t="s">
        <v>1987</v>
      </c>
      <c r="C182" s="4" t="s">
        <v>1988</v>
      </c>
      <c r="D182" s="570" t="s">
        <v>15</v>
      </c>
      <c r="E182" s="569">
        <v>1</v>
      </c>
      <c r="F182" s="569">
        <v>412752600</v>
      </c>
      <c r="G182" s="569">
        <v>412752600</v>
      </c>
      <c r="H182" s="569">
        <v>21.98</v>
      </c>
      <c r="I182" s="569">
        <v>1.9</v>
      </c>
    </row>
    <row r="183" spans="1:9">
      <c r="A183" s="4" t="s">
        <v>1593</v>
      </c>
      <c r="B183" s="569" t="s">
        <v>1989</v>
      </c>
      <c r="C183" s="4" t="s">
        <v>1990</v>
      </c>
      <c r="D183" s="570" t="s">
        <v>15</v>
      </c>
      <c r="E183" s="569">
        <v>1</v>
      </c>
      <c r="F183" s="569">
        <v>67948400</v>
      </c>
      <c r="G183" s="569">
        <v>67948400</v>
      </c>
      <c r="H183" s="569">
        <v>3.61</v>
      </c>
      <c r="I183" s="569">
        <v>0.31</v>
      </c>
    </row>
    <row r="184" spans="1:9">
      <c r="A184" s="1073" t="s">
        <v>2375</v>
      </c>
      <c r="B184" s="1073"/>
      <c r="C184" s="1073"/>
      <c r="D184" s="1073"/>
      <c r="E184" s="1073"/>
      <c r="F184" s="1073"/>
      <c r="G184" s="568">
        <v>1807569478.3699999</v>
      </c>
      <c r="H184" s="567"/>
      <c r="I184" s="568">
        <v>8.33</v>
      </c>
    </row>
    <row r="185" spans="1:9" ht="22.5">
      <c r="A185" s="4" t="s">
        <v>1594</v>
      </c>
      <c r="B185" s="569" t="s">
        <v>1991</v>
      </c>
      <c r="C185" s="4" t="s">
        <v>1992</v>
      </c>
      <c r="D185" s="570" t="s">
        <v>15</v>
      </c>
      <c r="E185" s="569">
        <v>68</v>
      </c>
      <c r="F185" s="569">
        <v>3922192.87</v>
      </c>
      <c r="G185" s="569">
        <v>266709115.16</v>
      </c>
      <c r="H185" s="569">
        <v>14.75</v>
      </c>
      <c r="I185" s="569">
        <v>1.23</v>
      </c>
    </row>
    <row r="186" spans="1:9" ht="22.5">
      <c r="A186" s="4" t="s">
        <v>1595</v>
      </c>
      <c r="B186" s="569" t="s">
        <v>1993</v>
      </c>
      <c r="C186" s="4" t="s">
        <v>1994</v>
      </c>
      <c r="D186" s="570" t="s">
        <v>15</v>
      </c>
      <c r="E186" s="569">
        <v>8</v>
      </c>
      <c r="F186" s="569">
        <v>52324805</v>
      </c>
      <c r="G186" s="569">
        <v>418598440</v>
      </c>
      <c r="H186" s="569">
        <v>23.15</v>
      </c>
      <c r="I186" s="569">
        <v>1.93</v>
      </c>
    </row>
    <row r="187" spans="1:9">
      <c r="A187" s="4" t="s">
        <v>1596</v>
      </c>
      <c r="B187" s="569" t="s">
        <v>1995</v>
      </c>
      <c r="C187" s="4" t="s">
        <v>1996</v>
      </c>
      <c r="D187" s="570" t="s">
        <v>15</v>
      </c>
      <c r="E187" s="569">
        <v>1</v>
      </c>
      <c r="F187" s="569">
        <v>23368280</v>
      </c>
      <c r="G187" s="569">
        <v>23368280</v>
      </c>
      <c r="H187" s="569">
        <v>1.29</v>
      </c>
      <c r="I187" s="569">
        <v>0.1</v>
      </c>
    </row>
    <row r="188" spans="1:9">
      <c r="A188" s="4" t="s">
        <v>1597</v>
      </c>
      <c r="B188" s="569" t="s">
        <v>1997</v>
      </c>
      <c r="C188" s="4" t="s">
        <v>1998</v>
      </c>
      <c r="D188" s="570" t="s">
        <v>15</v>
      </c>
      <c r="E188" s="569">
        <v>1</v>
      </c>
      <c r="F188" s="569">
        <v>21184280</v>
      </c>
      <c r="G188" s="569">
        <v>21184280</v>
      </c>
      <c r="H188" s="569">
        <v>1.17</v>
      </c>
      <c r="I188" s="569">
        <v>0.09</v>
      </c>
    </row>
    <row r="189" spans="1:9">
      <c r="A189" s="4" t="s">
        <v>1598</v>
      </c>
      <c r="B189" s="569" t="s">
        <v>1999</v>
      </c>
      <c r="C189" s="4" t="s">
        <v>2000</v>
      </c>
      <c r="D189" s="570" t="s">
        <v>15</v>
      </c>
      <c r="E189" s="569">
        <v>1</v>
      </c>
      <c r="F189" s="569">
        <v>19475690</v>
      </c>
      <c r="G189" s="569">
        <v>19475690</v>
      </c>
      <c r="H189" s="569">
        <v>1.07</v>
      </c>
      <c r="I189" s="569">
        <v>0.08</v>
      </c>
    </row>
    <row r="190" spans="1:9">
      <c r="A190" s="4" t="s">
        <v>1599</v>
      </c>
      <c r="B190" s="569" t="s">
        <v>2001</v>
      </c>
      <c r="C190" s="4" t="s">
        <v>2002</v>
      </c>
      <c r="D190" s="570" t="s">
        <v>15</v>
      </c>
      <c r="E190" s="569">
        <v>1</v>
      </c>
      <c r="F190" s="569">
        <v>16479580</v>
      </c>
      <c r="G190" s="569">
        <v>16479580</v>
      </c>
      <c r="H190" s="569">
        <v>0.91</v>
      </c>
      <c r="I190" s="569">
        <v>7.0000000000000007E-2</v>
      </c>
    </row>
    <row r="191" spans="1:9">
      <c r="A191" s="4" t="s">
        <v>1600</v>
      </c>
      <c r="B191" s="569" t="s">
        <v>2003</v>
      </c>
      <c r="C191" s="4" t="s">
        <v>2004</v>
      </c>
      <c r="D191" s="570" t="s">
        <v>15</v>
      </c>
      <c r="E191" s="569">
        <v>1</v>
      </c>
      <c r="F191" s="569">
        <v>17207580</v>
      </c>
      <c r="G191" s="569">
        <v>17207580</v>
      </c>
      <c r="H191" s="569">
        <v>0.95</v>
      </c>
      <c r="I191" s="569">
        <v>7.0000000000000007E-2</v>
      </c>
    </row>
    <row r="192" spans="1:9" ht="22.5">
      <c r="A192" s="4" t="s">
        <v>1601</v>
      </c>
      <c r="B192" s="569" t="s">
        <v>2005</v>
      </c>
      <c r="C192" s="4" t="s">
        <v>2006</v>
      </c>
      <c r="D192" s="570" t="s">
        <v>15</v>
      </c>
      <c r="E192" s="569">
        <v>1</v>
      </c>
      <c r="F192" s="569">
        <v>73829330</v>
      </c>
      <c r="G192" s="569">
        <v>73829330</v>
      </c>
      <c r="H192" s="569">
        <v>4.08</v>
      </c>
      <c r="I192" s="569">
        <v>0.34</v>
      </c>
    </row>
    <row r="193" spans="1:9" ht="22.5">
      <c r="A193" s="4" t="s">
        <v>1602</v>
      </c>
      <c r="B193" s="569" t="s">
        <v>2007</v>
      </c>
      <c r="C193" s="4" t="s">
        <v>2008</v>
      </c>
      <c r="D193" s="570" t="s">
        <v>15</v>
      </c>
      <c r="E193" s="569">
        <v>1</v>
      </c>
      <c r="F193" s="569">
        <v>58730230</v>
      </c>
      <c r="G193" s="569">
        <v>58730230</v>
      </c>
      <c r="H193" s="569">
        <v>3.24</v>
      </c>
      <c r="I193" s="569">
        <v>0.27</v>
      </c>
    </row>
    <row r="194" spans="1:9" ht="22.5">
      <c r="A194" s="4" t="s">
        <v>1603</v>
      </c>
      <c r="B194" s="569" t="s">
        <v>2009</v>
      </c>
      <c r="C194" s="4" t="s">
        <v>2376</v>
      </c>
      <c r="D194" s="570" t="s">
        <v>15</v>
      </c>
      <c r="E194" s="569">
        <v>1</v>
      </c>
      <c r="F194" s="569">
        <v>18168280</v>
      </c>
      <c r="G194" s="569">
        <v>18168280</v>
      </c>
      <c r="H194" s="569">
        <v>1</v>
      </c>
      <c r="I194" s="569">
        <v>0.08</v>
      </c>
    </row>
    <row r="195" spans="1:9" ht="22.5">
      <c r="A195" s="4" t="s">
        <v>1604</v>
      </c>
      <c r="B195" s="569" t="s">
        <v>2010</v>
      </c>
      <c r="C195" s="4" t="s">
        <v>2377</v>
      </c>
      <c r="D195" s="570" t="s">
        <v>15</v>
      </c>
      <c r="E195" s="569">
        <v>1</v>
      </c>
      <c r="F195" s="569">
        <v>19351280</v>
      </c>
      <c r="G195" s="569">
        <v>19351280</v>
      </c>
      <c r="H195" s="569">
        <v>1.07</v>
      </c>
      <c r="I195" s="569">
        <v>0.08</v>
      </c>
    </row>
    <row r="196" spans="1:9" ht="22.5">
      <c r="A196" s="4" t="s">
        <v>1605</v>
      </c>
      <c r="B196" s="569" t="s">
        <v>2011</v>
      </c>
      <c r="C196" s="4" t="s">
        <v>2378</v>
      </c>
      <c r="D196" s="570" t="s">
        <v>15</v>
      </c>
      <c r="E196" s="569">
        <v>1</v>
      </c>
      <c r="F196" s="569">
        <v>36004280</v>
      </c>
      <c r="G196" s="569">
        <v>36004280</v>
      </c>
      <c r="H196" s="569">
        <v>1.99</v>
      </c>
      <c r="I196" s="569">
        <v>0.16</v>
      </c>
    </row>
    <row r="197" spans="1:9" ht="22.5">
      <c r="A197" s="4" t="s">
        <v>1606</v>
      </c>
      <c r="B197" s="569" t="s">
        <v>2012</v>
      </c>
      <c r="C197" s="4" t="s">
        <v>2013</v>
      </c>
      <c r="D197" s="570" t="s">
        <v>15</v>
      </c>
      <c r="E197" s="569">
        <v>1</v>
      </c>
      <c r="F197" s="569">
        <v>18768880</v>
      </c>
      <c r="G197" s="569">
        <v>18768880</v>
      </c>
      <c r="H197" s="569">
        <v>1.03</v>
      </c>
      <c r="I197" s="569">
        <v>0.08</v>
      </c>
    </row>
    <row r="198" spans="1:9" ht="22.5">
      <c r="A198" s="4" t="s">
        <v>1607</v>
      </c>
      <c r="B198" s="569" t="s">
        <v>2014</v>
      </c>
      <c r="C198" s="4" t="s">
        <v>2015</v>
      </c>
      <c r="D198" s="570" t="s">
        <v>15</v>
      </c>
      <c r="E198" s="569">
        <v>40</v>
      </c>
      <c r="F198" s="569">
        <v>2517151</v>
      </c>
      <c r="G198" s="569">
        <v>100686040</v>
      </c>
      <c r="H198" s="569">
        <v>5.57</v>
      </c>
      <c r="I198" s="569">
        <v>0.46</v>
      </c>
    </row>
    <row r="199" spans="1:9" ht="22.5">
      <c r="A199" s="4" t="s">
        <v>1608</v>
      </c>
      <c r="B199" s="569" t="s">
        <v>2016</v>
      </c>
      <c r="C199" s="4" t="s">
        <v>2017</v>
      </c>
      <c r="D199" s="570" t="s">
        <v>15</v>
      </c>
      <c r="E199" s="569">
        <v>74</v>
      </c>
      <c r="F199" s="569">
        <v>1151500.49</v>
      </c>
      <c r="G199" s="569">
        <v>85211036.260000005</v>
      </c>
      <c r="H199" s="569">
        <v>4.71</v>
      </c>
      <c r="I199" s="569">
        <v>0.39</v>
      </c>
    </row>
    <row r="200" spans="1:9" ht="22.5">
      <c r="A200" s="4" t="s">
        <v>1609</v>
      </c>
      <c r="B200" s="569" t="s">
        <v>2018</v>
      </c>
      <c r="C200" s="4" t="s">
        <v>2019</v>
      </c>
      <c r="D200" s="570" t="s">
        <v>15</v>
      </c>
      <c r="E200" s="569">
        <v>4</v>
      </c>
      <c r="F200" s="569">
        <v>1408585.4</v>
      </c>
      <c r="G200" s="569">
        <v>5634341.5999999996</v>
      </c>
      <c r="H200" s="569">
        <v>0.31</v>
      </c>
      <c r="I200" s="569">
        <v>0.02</v>
      </c>
    </row>
    <row r="201" spans="1:9" ht="22.5">
      <c r="A201" s="4" t="s">
        <v>1610</v>
      </c>
      <c r="B201" s="569" t="s">
        <v>2020</v>
      </c>
      <c r="C201" s="4" t="s">
        <v>2021</v>
      </c>
      <c r="D201" s="570" t="s">
        <v>15</v>
      </c>
      <c r="E201" s="569">
        <v>153</v>
      </c>
      <c r="F201" s="569">
        <v>1023771.78</v>
      </c>
      <c r="G201" s="569">
        <v>156637082.34</v>
      </c>
      <c r="H201" s="569">
        <v>8.66</v>
      </c>
      <c r="I201" s="569">
        <v>0.72</v>
      </c>
    </row>
    <row r="202" spans="1:9" ht="22.5">
      <c r="A202" s="4" t="s">
        <v>1611</v>
      </c>
      <c r="B202" s="569" t="s">
        <v>2022</v>
      </c>
      <c r="C202" s="4" t="s">
        <v>2023</v>
      </c>
      <c r="D202" s="570" t="s">
        <v>15</v>
      </c>
      <c r="E202" s="569">
        <v>65</v>
      </c>
      <c r="F202" s="569">
        <v>1145514.3999999999</v>
      </c>
      <c r="G202" s="569">
        <v>74458436</v>
      </c>
      <c r="H202" s="569">
        <v>4.1100000000000003</v>
      </c>
      <c r="I202" s="569">
        <v>0.34</v>
      </c>
    </row>
    <row r="203" spans="1:9" ht="22.5">
      <c r="A203" s="4" t="s">
        <v>1612</v>
      </c>
      <c r="B203" s="569" t="s">
        <v>2024</v>
      </c>
      <c r="C203" s="4" t="s">
        <v>2025</v>
      </c>
      <c r="D203" s="570" t="s">
        <v>15</v>
      </c>
      <c r="E203" s="569">
        <v>23</v>
      </c>
      <c r="F203" s="569">
        <v>2775530.51</v>
      </c>
      <c r="G203" s="569">
        <v>63837201.719999999</v>
      </c>
      <c r="H203" s="569">
        <v>3.53</v>
      </c>
      <c r="I203" s="569">
        <v>0.28999999999999998</v>
      </c>
    </row>
    <row r="204" spans="1:9" ht="22.5">
      <c r="A204" s="4" t="s">
        <v>1613</v>
      </c>
      <c r="B204" s="569" t="s">
        <v>2026</v>
      </c>
      <c r="C204" s="4" t="s">
        <v>2027</v>
      </c>
      <c r="D204" s="570" t="s">
        <v>15</v>
      </c>
      <c r="E204" s="569">
        <v>6</v>
      </c>
      <c r="F204" s="569">
        <v>1016284.67</v>
      </c>
      <c r="G204" s="569">
        <v>6097708.0199999996</v>
      </c>
      <c r="H204" s="569">
        <v>0.33</v>
      </c>
      <c r="I204" s="569">
        <v>0.02</v>
      </c>
    </row>
    <row r="205" spans="1:9" ht="22.5">
      <c r="A205" s="4" t="s">
        <v>1614</v>
      </c>
      <c r="B205" s="569" t="s">
        <v>2028</v>
      </c>
      <c r="C205" s="4" t="s">
        <v>2029</v>
      </c>
      <c r="D205" s="570" t="s">
        <v>15</v>
      </c>
      <c r="E205" s="569">
        <v>23</v>
      </c>
      <c r="F205" s="569">
        <v>694230.43</v>
      </c>
      <c r="G205" s="569">
        <v>15967299.890000001</v>
      </c>
      <c r="H205" s="569">
        <v>0.88</v>
      </c>
      <c r="I205" s="569">
        <v>7.0000000000000007E-2</v>
      </c>
    </row>
    <row r="206" spans="1:9" ht="22.5">
      <c r="A206" s="4" t="s">
        <v>1615</v>
      </c>
      <c r="B206" s="569" t="s">
        <v>2030</v>
      </c>
      <c r="C206" s="4" t="s">
        <v>2031</v>
      </c>
      <c r="D206" s="570" t="s">
        <v>15</v>
      </c>
      <c r="E206" s="569">
        <v>4</v>
      </c>
      <c r="F206" s="569">
        <v>928426</v>
      </c>
      <c r="G206" s="569">
        <v>3713704</v>
      </c>
      <c r="H206" s="569">
        <v>0.2</v>
      </c>
      <c r="I206" s="569">
        <v>0.01</v>
      </c>
    </row>
    <row r="207" spans="1:9" ht="22.5">
      <c r="A207" s="4" t="s">
        <v>1616</v>
      </c>
      <c r="B207" s="569" t="s">
        <v>2032</v>
      </c>
      <c r="C207" s="4" t="s">
        <v>2033</v>
      </c>
      <c r="D207" s="570" t="s">
        <v>15</v>
      </c>
      <c r="E207" s="569">
        <v>69</v>
      </c>
      <c r="F207" s="569">
        <v>565260.14</v>
      </c>
      <c r="G207" s="569">
        <v>39002949.659999996</v>
      </c>
      <c r="H207" s="569">
        <v>2.15</v>
      </c>
      <c r="I207" s="569">
        <v>0.17</v>
      </c>
    </row>
    <row r="208" spans="1:9" ht="22.5">
      <c r="A208" s="4" t="s">
        <v>1617</v>
      </c>
      <c r="B208" s="569" t="s">
        <v>2034</v>
      </c>
      <c r="C208" s="4" t="s">
        <v>2035</v>
      </c>
      <c r="D208" s="570" t="s">
        <v>15</v>
      </c>
      <c r="E208" s="569">
        <v>40</v>
      </c>
      <c r="F208" s="569">
        <v>568675</v>
      </c>
      <c r="G208" s="569">
        <v>22747000</v>
      </c>
      <c r="H208" s="569">
        <v>1.25</v>
      </c>
      <c r="I208" s="569">
        <v>0.1</v>
      </c>
    </row>
    <row r="209" spans="1:9" ht="22.5">
      <c r="A209" s="4" t="s">
        <v>1618</v>
      </c>
      <c r="B209" s="569" t="s">
        <v>2036</v>
      </c>
      <c r="C209" s="4" t="s">
        <v>2037</v>
      </c>
      <c r="D209" s="570" t="s">
        <v>15</v>
      </c>
      <c r="E209" s="569">
        <v>41</v>
      </c>
      <c r="F209" s="569">
        <v>532506</v>
      </c>
      <c r="G209" s="569">
        <v>21832746</v>
      </c>
      <c r="H209" s="569">
        <v>1.2</v>
      </c>
      <c r="I209" s="569">
        <v>0.1</v>
      </c>
    </row>
    <row r="210" spans="1:9" ht="22.5">
      <c r="A210" s="4" t="s">
        <v>1619</v>
      </c>
      <c r="B210" s="569" t="s">
        <v>2038</v>
      </c>
      <c r="C210" s="4" t="s">
        <v>2039</v>
      </c>
      <c r="D210" s="570" t="s">
        <v>15</v>
      </c>
      <c r="E210" s="569">
        <v>10</v>
      </c>
      <c r="F210" s="569">
        <v>574641</v>
      </c>
      <c r="G210" s="569">
        <v>5746410</v>
      </c>
      <c r="H210" s="569">
        <v>0.31</v>
      </c>
      <c r="I210" s="569">
        <v>0.02</v>
      </c>
    </row>
    <row r="211" spans="1:9" ht="22.5">
      <c r="A211" s="4" t="s">
        <v>1620</v>
      </c>
      <c r="B211" s="569" t="s">
        <v>2040</v>
      </c>
      <c r="C211" s="4" t="s">
        <v>2041</v>
      </c>
      <c r="D211" s="570" t="s">
        <v>15</v>
      </c>
      <c r="E211" s="569">
        <v>110</v>
      </c>
      <c r="F211" s="569">
        <v>253975.55</v>
      </c>
      <c r="G211" s="569">
        <v>27937310.5</v>
      </c>
      <c r="H211" s="569">
        <v>1.54</v>
      </c>
      <c r="I211" s="569">
        <v>0.12</v>
      </c>
    </row>
    <row r="212" spans="1:9" ht="22.5">
      <c r="A212" s="4" t="s">
        <v>1621</v>
      </c>
      <c r="B212" s="569" t="s">
        <v>2042</v>
      </c>
      <c r="C212" s="4" t="s">
        <v>2278</v>
      </c>
      <c r="D212" s="570" t="s">
        <v>15</v>
      </c>
      <c r="E212" s="569">
        <v>90</v>
      </c>
      <c r="F212" s="569">
        <v>511248.11</v>
      </c>
      <c r="G212" s="569">
        <v>46012329.899999999</v>
      </c>
      <c r="H212" s="569">
        <v>2.54</v>
      </c>
      <c r="I212" s="569">
        <v>0.21</v>
      </c>
    </row>
    <row r="213" spans="1:9" ht="22.5">
      <c r="A213" s="4" t="s">
        <v>1622</v>
      </c>
      <c r="B213" s="569" t="s">
        <v>2043</v>
      </c>
      <c r="C213" s="4" t="s">
        <v>2279</v>
      </c>
      <c r="D213" s="570" t="s">
        <v>15</v>
      </c>
      <c r="E213" s="569">
        <v>12</v>
      </c>
      <c r="F213" s="569">
        <v>511248.11</v>
      </c>
      <c r="G213" s="569">
        <v>6134977.3200000003</v>
      </c>
      <c r="H213" s="569">
        <v>0.33</v>
      </c>
      <c r="I213" s="569">
        <v>0.02</v>
      </c>
    </row>
    <row r="214" spans="1:9">
      <c r="A214" s="4" t="s">
        <v>1623</v>
      </c>
      <c r="B214" s="569" t="s">
        <v>2044</v>
      </c>
      <c r="C214" s="4" t="s">
        <v>2045</v>
      </c>
      <c r="D214" s="570" t="s">
        <v>15</v>
      </c>
      <c r="E214" s="569">
        <v>700</v>
      </c>
      <c r="F214" s="569">
        <v>107442.4</v>
      </c>
      <c r="G214" s="569">
        <v>75209680</v>
      </c>
      <c r="H214" s="569">
        <v>4.16</v>
      </c>
      <c r="I214" s="569">
        <v>0.34</v>
      </c>
    </row>
    <row r="215" spans="1:9" ht="22.5">
      <c r="A215" s="4" t="s">
        <v>1624</v>
      </c>
      <c r="B215" s="569" t="s">
        <v>2046</v>
      </c>
      <c r="C215" s="4" t="s">
        <v>2280</v>
      </c>
      <c r="D215" s="570" t="s">
        <v>15</v>
      </c>
      <c r="E215" s="569">
        <v>1</v>
      </c>
      <c r="F215" s="569">
        <v>42827980</v>
      </c>
      <c r="G215" s="569">
        <v>42827980</v>
      </c>
      <c r="H215" s="569">
        <v>2.36</v>
      </c>
      <c r="I215" s="569">
        <v>0.19</v>
      </c>
    </row>
    <row r="216" spans="1:9">
      <c r="A216" s="1073" t="s">
        <v>2379</v>
      </c>
      <c r="B216" s="1073"/>
      <c r="C216" s="1073"/>
      <c r="D216" s="1073"/>
      <c r="E216" s="1073"/>
      <c r="F216" s="1073"/>
      <c r="G216" s="568">
        <v>2319219096.8800001</v>
      </c>
      <c r="H216" s="567"/>
      <c r="I216" s="568">
        <v>10.69</v>
      </c>
    </row>
    <row r="217" spans="1:9" ht="22.5">
      <c r="A217" s="4" t="s">
        <v>1625</v>
      </c>
      <c r="B217" s="569" t="s">
        <v>2047</v>
      </c>
      <c r="C217" s="4" t="s">
        <v>2048</v>
      </c>
      <c r="D217" s="570" t="s">
        <v>429</v>
      </c>
      <c r="E217" s="569">
        <v>72900</v>
      </c>
      <c r="F217" s="569">
        <v>4384.76</v>
      </c>
      <c r="G217" s="569">
        <v>319649020.58999997</v>
      </c>
      <c r="H217" s="569">
        <v>13.78</v>
      </c>
      <c r="I217" s="569">
        <v>1.47</v>
      </c>
    </row>
    <row r="218" spans="1:9">
      <c r="A218" s="4" t="s">
        <v>1626</v>
      </c>
      <c r="B218" s="569" t="s">
        <v>2049</v>
      </c>
      <c r="C218" s="4" t="s">
        <v>2050</v>
      </c>
      <c r="D218" s="570" t="s">
        <v>44</v>
      </c>
      <c r="E218" s="569">
        <v>340</v>
      </c>
      <c r="F218" s="569">
        <v>480357.64</v>
      </c>
      <c r="G218" s="569">
        <v>163321597.84999999</v>
      </c>
      <c r="H218" s="569">
        <v>7.04</v>
      </c>
      <c r="I218" s="569">
        <v>0.75</v>
      </c>
    </row>
    <row r="219" spans="1:9" ht="22.5">
      <c r="A219" s="4" t="s">
        <v>1627</v>
      </c>
      <c r="B219" s="569" t="s">
        <v>2051</v>
      </c>
      <c r="C219" s="4" t="s">
        <v>2052</v>
      </c>
      <c r="D219" s="570" t="s">
        <v>24</v>
      </c>
      <c r="E219" s="569">
        <v>570</v>
      </c>
      <c r="F219" s="569">
        <v>96060.68</v>
      </c>
      <c r="G219" s="569">
        <v>54754590.219999999</v>
      </c>
      <c r="H219" s="569">
        <v>2.36</v>
      </c>
      <c r="I219" s="569">
        <v>0.25</v>
      </c>
    </row>
    <row r="220" spans="1:9" ht="22.5">
      <c r="A220" s="4" t="s">
        <v>1628</v>
      </c>
      <c r="B220" s="569" t="s">
        <v>2053</v>
      </c>
      <c r="C220" s="4" t="s">
        <v>2054</v>
      </c>
      <c r="D220" s="570" t="s">
        <v>24</v>
      </c>
      <c r="E220" s="569">
        <v>1</v>
      </c>
      <c r="F220" s="569">
        <v>79775371</v>
      </c>
      <c r="G220" s="569">
        <v>79775371</v>
      </c>
      <c r="H220" s="569">
        <v>3.43</v>
      </c>
      <c r="I220" s="569">
        <v>0.36</v>
      </c>
    </row>
    <row r="221" spans="1:9" ht="33.75">
      <c r="A221" s="4" t="s">
        <v>1629</v>
      </c>
      <c r="B221" s="569" t="s">
        <v>2055</v>
      </c>
      <c r="C221" s="4" t="s">
        <v>2056</v>
      </c>
      <c r="D221" s="570" t="s">
        <v>24</v>
      </c>
      <c r="E221" s="569">
        <v>1</v>
      </c>
      <c r="F221" s="569">
        <v>13051220</v>
      </c>
      <c r="G221" s="569">
        <v>13051220</v>
      </c>
      <c r="H221" s="569">
        <v>0.56000000000000005</v>
      </c>
      <c r="I221" s="569">
        <v>0.06</v>
      </c>
    </row>
    <row r="222" spans="1:9" ht="33.75">
      <c r="A222" s="4" t="s">
        <v>1630</v>
      </c>
      <c r="B222" s="569" t="s">
        <v>2057</v>
      </c>
      <c r="C222" s="4" t="s">
        <v>2380</v>
      </c>
      <c r="D222" s="570" t="s">
        <v>24</v>
      </c>
      <c r="E222" s="569">
        <v>1</v>
      </c>
      <c r="F222" s="569">
        <v>76724830</v>
      </c>
      <c r="G222" s="569">
        <v>76724830</v>
      </c>
      <c r="H222" s="569">
        <v>3.3</v>
      </c>
      <c r="I222" s="569">
        <v>0.35</v>
      </c>
    </row>
    <row r="223" spans="1:9" ht="22.5">
      <c r="A223" s="4" t="s">
        <v>1631</v>
      </c>
      <c r="B223" s="569" t="s">
        <v>2058</v>
      </c>
      <c r="C223" s="4" t="s">
        <v>2059</v>
      </c>
      <c r="D223" s="570" t="s">
        <v>24</v>
      </c>
      <c r="E223" s="569">
        <v>10</v>
      </c>
      <c r="F223" s="569">
        <v>122673135</v>
      </c>
      <c r="G223" s="569">
        <v>1226731350</v>
      </c>
      <c r="H223" s="569">
        <v>52.89</v>
      </c>
      <c r="I223" s="569">
        <v>5.65</v>
      </c>
    </row>
    <row r="224" spans="1:9" ht="22.5">
      <c r="A224" s="4" t="s">
        <v>1632</v>
      </c>
      <c r="B224" s="569" t="s">
        <v>2060</v>
      </c>
      <c r="C224" s="4" t="s">
        <v>2061</v>
      </c>
      <c r="D224" s="570" t="s">
        <v>24</v>
      </c>
      <c r="E224" s="569">
        <v>1</v>
      </c>
      <c r="F224" s="569">
        <v>79737060</v>
      </c>
      <c r="G224" s="569">
        <v>79737060</v>
      </c>
      <c r="H224" s="569">
        <v>3.43</v>
      </c>
      <c r="I224" s="569">
        <v>0.36</v>
      </c>
    </row>
    <row r="225" spans="1:9" ht="22.5">
      <c r="A225" s="4" t="s">
        <v>1633</v>
      </c>
      <c r="B225" s="569" t="s">
        <v>2062</v>
      </c>
      <c r="C225" s="4" t="s">
        <v>2281</v>
      </c>
      <c r="D225" s="570" t="s">
        <v>24</v>
      </c>
      <c r="E225" s="569">
        <v>6</v>
      </c>
      <c r="F225" s="569">
        <v>42937687.869999997</v>
      </c>
      <c r="G225" s="569">
        <v>257626127.22</v>
      </c>
      <c r="H225" s="569">
        <v>11.1</v>
      </c>
      <c r="I225" s="569">
        <v>1.18</v>
      </c>
    </row>
    <row r="226" spans="1:9" ht="33.75">
      <c r="A226" s="4" t="s">
        <v>1634</v>
      </c>
      <c r="B226" s="569" t="s">
        <v>2063</v>
      </c>
      <c r="C226" s="4" t="s">
        <v>2381</v>
      </c>
      <c r="D226" s="570" t="s">
        <v>24</v>
      </c>
      <c r="E226" s="569">
        <v>1</v>
      </c>
      <c r="F226" s="569">
        <v>47847930</v>
      </c>
      <c r="G226" s="569">
        <v>47847930</v>
      </c>
      <c r="H226" s="569">
        <v>2.06</v>
      </c>
      <c r="I226" s="569">
        <v>0.22</v>
      </c>
    </row>
    <row r="227" spans="1:9">
      <c r="A227" s="1073" t="s">
        <v>2382</v>
      </c>
      <c r="B227" s="1073"/>
      <c r="C227" s="1073"/>
      <c r="D227" s="1073"/>
      <c r="E227" s="1073"/>
      <c r="F227" s="1073"/>
      <c r="G227" s="568">
        <v>87250534.870000005</v>
      </c>
      <c r="H227" s="567"/>
      <c r="I227" s="568">
        <v>0.4</v>
      </c>
    </row>
    <row r="228" spans="1:9">
      <c r="A228" s="4" t="s">
        <v>1635</v>
      </c>
      <c r="B228" s="569" t="s">
        <v>2064</v>
      </c>
      <c r="C228" s="4" t="s">
        <v>2065</v>
      </c>
      <c r="D228" s="570" t="s">
        <v>24</v>
      </c>
      <c r="E228" s="569">
        <v>472.3</v>
      </c>
      <c r="F228" s="569">
        <v>1805.49</v>
      </c>
      <c r="G228" s="569">
        <v>852731.51</v>
      </c>
      <c r="H228" s="569">
        <v>0.97</v>
      </c>
      <c r="I228" s="569">
        <v>0</v>
      </c>
    </row>
    <row r="229" spans="1:9">
      <c r="A229" s="4" t="s">
        <v>1636</v>
      </c>
      <c r="B229" s="569" t="s">
        <v>2066</v>
      </c>
      <c r="C229" s="4" t="s">
        <v>2067</v>
      </c>
      <c r="D229" s="570" t="s">
        <v>24</v>
      </c>
      <c r="E229" s="569">
        <v>12.6</v>
      </c>
      <c r="F229" s="569">
        <v>326215.25</v>
      </c>
      <c r="G229" s="569">
        <v>4110312.12</v>
      </c>
      <c r="H229" s="569">
        <v>4.71</v>
      </c>
      <c r="I229" s="569">
        <v>0.01</v>
      </c>
    </row>
    <row r="230" spans="1:9">
      <c r="A230" s="4" t="s">
        <v>1637</v>
      </c>
      <c r="B230" s="569" t="s">
        <v>2068</v>
      </c>
      <c r="C230" s="4" t="s">
        <v>2069</v>
      </c>
      <c r="D230" s="570" t="s">
        <v>24</v>
      </c>
      <c r="E230" s="569">
        <v>125.4</v>
      </c>
      <c r="F230" s="569">
        <v>216601.38</v>
      </c>
      <c r="G230" s="569">
        <v>27161813.52</v>
      </c>
      <c r="H230" s="569">
        <v>31.13</v>
      </c>
      <c r="I230" s="569">
        <v>0.12</v>
      </c>
    </row>
    <row r="231" spans="1:9">
      <c r="A231" s="4" t="s">
        <v>1638</v>
      </c>
      <c r="B231" s="569" t="s">
        <v>2070</v>
      </c>
      <c r="C231" s="4" t="s">
        <v>2071</v>
      </c>
      <c r="D231" s="570" t="s">
        <v>24</v>
      </c>
      <c r="E231" s="569">
        <v>289.2</v>
      </c>
      <c r="F231" s="569">
        <v>131105.85999999999</v>
      </c>
      <c r="G231" s="569">
        <v>37915814.780000001</v>
      </c>
      <c r="H231" s="569">
        <v>43.45</v>
      </c>
      <c r="I231" s="569">
        <v>0.17</v>
      </c>
    </row>
    <row r="232" spans="1:9">
      <c r="A232" s="4" t="s">
        <v>1639</v>
      </c>
      <c r="B232" s="569" t="s">
        <v>2072</v>
      </c>
      <c r="C232" s="4" t="s">
        <v>2073</v>
      </c>
      <c r="D232" s="570" t="s">
        <v>24</v>
      </c>
      <c r="E232" s="569">
        <v>45.1</v>
      </c>
      <c r="F232" s="569">
        <v>100414.21</v>
      </c>
      <c r="G232" s="569">
        <v>4528680.96</v>
      </c>
      <c r="H232" s="569">
        <v>5.19</v>
      </c>
      <c r="I232" s="569">
        <v>0.02</v>
      </c>
    </row>
    <row r="233" spans="1:9">
      <c r="A233" s="4" t="s">
        <v>1640</v>
      </c>
      <c r="B233" s="569" t="s">
        <v>2074</v>
      </c>
      <c r="C233" s="4" t="s">
        <v>2075</v>
      </c>
      <c r="D233" s="570" t="s">
        <v>24</v>
      </c>
      <c r="E233" s="569">
        <v>24</v>
      </c>
      <c r="F233" s="569">
        <v>372548.34</v>
      </c>
      <c r="G233" s="569">
        <v>8941160.1400000006</v>
      </c>
      <c r="H233" s="569">
        <v>10.24</v>
      </c>
      <c r="I233" s="569">
        <v>0.04</v>
      </c>
    </row>
    <row r="234" spans="1:9">
      <c r="A234" s="4" t="s">
        <v>1641</v>
      </c>
      <c r="B234" s="569" t="s">
        <v>2076</v>
      </c>
      <c r="C234" s="4" t="s">
        <v>2077</v>
      </c>
      <c r="D234" s="570" t="s">
        <v>24</v>
      </c>
      <c r="E234" s="569">
        <v>472.3</v>
      </c>
      <c r="F234" s="569">
        <v>7918.74</v>
      </c>
      <c r="G234" s="569">
        <v>3740021.85</v>
      </c>
      <c r="H234" s="569">
        <v>4.28</v>
      </c>
      <c r="I234" s="569">
        <v>0.01</v>
      </c>
    </row>
    <row r="235" spans="1:9">
      <c r="A235" s="1073" t="s">
        <v>2383</v>
      </c>
      <c r="B235" s="1073"/>
      <c r="C235" s="1073"/>
      <c r="D235" s="1073"/>
      <c r="E235" s="1073"/>
      <c r="F235" s="1073"/>
      <c r="G235" s="568">
        <v>19315709.84</v>
      </c>
      <c r="H235" s="567"/>
      <c r="I235" s="568">
        <v>0.08</v>
      </c>
    </row>
    <row r="236" spans="1:9">
      <c r="A236" s="4" t="s">
        <v>1642</v>
      </c>
      <c r="B236" s="569" t="s">
        <v>2078</v>
      </c>
      <c r="C236" s="4" t="s">
        <v>2079</v>
      </c>
      <c r="D236" s="570" t="s">
        <v>15</v>
      </c>
      <c r="E236" s="569">
        <v>8</v>
      </c>
      <c r="F236" s="569">
        <v>106261.85</v>
      </c>
      <c r="G236" s="569">
        <v>850094.76</v>
      </c>
      <c r="H236" s="569">
        <v>4.4000000000000004</v>
      </c>
      <c r="I236" s="569">
        <v>0</v>
      </c>
    </row>
    <row r="237" spans="1:9" ht="22.5">
      <c r="A237" s="4" t="s">
        <v>1643</v>
      </c>
      <c r="B237" s="569" t="s">
        <v>2080</v>
      </c>
      <c r="C237" s="4" t="s">
        <v>2081</v>
      </c>
      <c r="D237" s="570" t="s">
        <v>15</v>
      </c>
      <c r="E237" s="569">
        <v>6</v>
      </c>
      <c r="F237" s="569">
        <v>67613.45</v>
      </c>
      <c r="G237" s="569">
        <v>405680.7</v>
      </c>
      <c r="H237" s="569">
        <v>2.1</v>
      </c>
      <c r="I237" s="569">
        <v>0</v>
      </c>
    </row>
    <row r="238" spans="1:9" ht="22.5">
      <c r="A238" s="4" t="s">
        <v>1644</v>
      </c>
      <c r="B238" s="569" t="s">
        <v>2082</v>
      </c>
      <c r="C238" s="4" t="s">
        <v>2083</v>
      </c>
      <c r="D238" s="570" t="s">
        <v>15</v>
      </c>
      <c r="E238" s="569">
        <v>5</v>
      </c>
      <c r="F238" s="569">
        <v>89724.91</v>
      </c>
      <c r="G238" s="569">
        <v>448624.57</v>
      </c>
      <c r="H238" s="569">
        <v>2.3199999999999998</v>
      </c>
      <c r="I238" s="569">
        <v>0</v>
      </c>
    </row>
    <row r="239" spans="1:9" ht="22.5">
      <c r="A239" s="4" t="s">
        <v>1645</v>
      </c>
      <c r="B239" s="569" t="s">
        <v>2084</v>
      </c>
      <c r="C239" s="4" t="s">
        <v>2085</v>
      </c>
      <c r="D239" s="570" t="s">
        <v>15</v>
      </c>
      <c r="E239" s="569">
        <v>189</v>
      </c>
      <c r="F239" s="569">
        <v>26953.66</v>
      </c>
      <c r="G239" s="569">
        <v>5094241.59</v>
      </c>
      <c r="H239" s="569">
        <v>26.37</v>
      </c>
      <c r="I239" s="569">
        <v>0.02</v>
      </c>
    </row>
    <row r="240" spans="1:9">
      <c r="A240" s="4" t="s">
        <v>1646</v>
      </c>
      <c r="B240" s="569" t="s">
        <v>2086</v>
      </c>
      <c r="C240" s="4" t="s">
        <v>2087</v>
      </c>
      <c r="D240" s="570" t="s">
        <v>15</v>
      </c>
      <c r="E240" s="569">
        <v>4</v>
      </c>
      <c r="F240" s="569">
        <v>125460.93</v>
      </c>
      <c r="G240" s="569">
        <v>501843.7</v>
      </c>
      <c r="H240" s="569">
        <v>2.59</v>
      </c>
      <c r="I240" s="569">
        <v>0</v>
      </c>
    </row>
    <row r="241" spans="1:9">
      <c r="A241" s="4" t="s">
        <v>1647</v>
      </c>
      <c r="B241" s="569" t="s">
        <v>2088</v>
      </c>
      <c r="C241" s="4" t="s">
        <v>2089</v>
      </c>
      <c r="D241" s="570" t="s">
        <v>15</v>
      </c>
      <c r="E241" s="569">
        <v>12</v>
      </c>
      <c r="F241" s="569">
        <v>66648.23</v>
      </c>
      <c r="G241" s="569">
        <v>799778.73</v>
      </c>
      <c r="H241" s="569">
        <v>4.1399999999999997</v>
      </c>
      <c r="I241" s="569">
        <v>0</v>
      </c>
    </row>
    <row r="242" spans="1:9" ht="22.5">
      <c r="A242" s="4" t="s">
        <v>1648</v>
      </c>
      <c r="B242" s="569" t="s">
        <v>2090</v>
      </c>
      <c r="C242" s="4" t="s">
        <v>2091</v>
      </c>
      <c r="D242" s="570" t="s">
        <v>15</v>
      </c>
      <c r="E242" s="569">
        <v>12</v>
      </c>
      <c r="F242" s="569">
        <v>21592.74</v>
      </c>
      <c r="G242" s="569">
        <v>259112.91</v>
      </c>
      <c r="H242" s="569">
        <v>1.34</v>
      </c>
      <c r="I242" s="569">
        <v>0</v>
      </c>
    </row>
    <row r="243" spans="1:9" ht="22.5">
      <c r="A243" s="4" t="s">
        <v>1649</v>
      </c>
      <c r="B243" s="569" t="s">
        <v>2092</v>
      </c>
      <c r="C243" s="4" t="s">
        <v>2093</v>
      </c>
      <c r="D243" s="570" t="s">
        <v>15</v>
      </c>
      <c r="E243" s="569">
        <v>5</v>
      </c>
      <c r="F243" s="569">
        <v>27264.22</v>
      </c>
      <c r="G243" s="569">
        <v>136321.10999999999</v>
      </c>
      <c r="H243" s="569">
        <v>0.7</v>
      </c>
      <c r="I243" s="569">
        <v>0</v>
      </c>
    </row>
    <row r="244" spans="1:9" ht="22.5">
      <c r="A244" s="4" t="s">
        <v>1650</v>
      </c>
      <c r="B244" s="569" t="s">
        <v>2094</v>
      </c>
      <c r="C244" s="4" t="s">
        <v>2095</v>
      </c>
      <c r="D244" s="570" t="s">
        <v>15</v>
      </c>
      <c r="E244" s="569">
        <v>201</v>
      </c>
      <c r="F244" s="569">
        <v>20129.22</v>
      </c>
      <c r="G244" s="569">
        <v>4045973.64</v>
      </c>
      <c r="H244" s="569">
        <v>20.94</v>
      </c>
      <c r="I244" s="569">
        <v>0.01</v>
      </c>
    </row>
    <row r="245" spans="1:9" ht="22.5">
      <c r="A245" s="4" t="s">
        <v>1651</v>
      </c>
      <c r="B245" s="569" t="s">
        <v>2096</v>
      </c>
      <c r="C245" s="4" t="s">
        <v>2097</v>
      </c>
      <c r="D245" s="570" t="s">
        <v>15</v>
      </c>
      <c r="E245" s="569">
        <v>210</v>
      </c>
      <c r="F245" s="569">
        <v>18779.89</v>
      </c>
      <c r="G245" s="569">
        <v>3943775.86</v>
      </c>
      <c r="H245" s="569">
        <v>20.41</v>
      </c>
      <c r="I245" s="569">
        <v>0.01</v>
      </c>
    </row>
    <row r="246" spans="1:9">
      <c r="A246" s="4" t="s">
        <v>1652</v>
      </c>
      <c r="B246" s="569" t="s">
        <v>2098</v>
      </c>
      <c r="C246" s="4" t="s">
        <v>2099</v>
      </c>
      <c r="D246" s="570" t="s">
        <v>15</v>
      </c>
      <c r="E246" s="569">
        <v>5</v>
      </c>
      <c r="F246" s="569">
        <v>13355.28</v>
      </c>
      <c r="G246" s="569">
        <v>66776.39</v>
      </c>
      <c r="H246" s="569">
        <v>0.34</v>
      </c>
      <c r="I246" s="569">
        <v>0</v>
      </c>
    </row>
    <row r="247" spans="1:9">
      <c r="A247" s="4" t="s">
        <v>1653</v>
      </c>
      <c r="B247" s="569" t="s">
        <v>2100</v>
      </c>
      <c r="C247" s="4" t="s">
        <v>2101</v>
      </c>
      <c r="D247" s="570" t="s">
        <v>15</v>
      </c>
      <c r="E247" s="569">
        <v>3</v>
      </c>
      <c r="F247" s="569">
        <v>62018.35</v>
      </c>
      <c r="G247" s="569">
        <v>186055.06</v>
      </c>
      <c r="H247" s="569">
        <v>0.96</v>
      </c>
      <c r="I247" s="569">
        <v>0</v>
      </c>
    </row>
    <row r="248" spans="1:9">
      <c r="A248" s="4" t="s">
        <v>1654</v>
      </c>
      <c r="B248" s="569" t="s">
        <v>2102</v>
      </c>
      <c r="C248" s="4" t="s">
        <v>2103</v>
      </c>
      <c r="D248" s="570" t="s">
        <v>15</v>
      </c>
      <c r="E248" s="569">
        <v>3</v>
      </c>
      <c r="F248" s="569">
        <v>859143.61</v>
      </c>
      <c r="G248" s="569">
        <v>2577430.8199999998</v>
      </c>
      <c r="H248" s="569">
        <v>13.34</v>
      </c>
      <c r="I248" s="569">
        <v>0.01</v>
      </c>
    </row>
    <row r="249" spans="1:9">
      <c r="A249" s="1073" t="s">
        <v>2384</v>
      </c>
      <c r="B249" s="1073"/>
      <c r="C249" s="1073"/>
      <c r="D249" s="1073"/>
      <c r="E249" s="1073"/>
      <c r="F249" s="1073"/>
      <c r="G249" s="568">
        <v>89326131.379999995</v>
      </c>
      <c r="H249" s="567"/>
      <c r="I249" s="568">
        <v>0.41</v>
      </c>
    </row>
    <row r="250" spans="1:9">
      <c r="A250" s="4" t="s">
        <v>1655</v>
      </c>
      <c r="B250" s="569" t="s">
        <v>2104</v>
      </c>
      <c r="C250" s="4" t="s">
        <v>2385</v>
      </c>
      <c r="D250" s="570" t="s">
        <v>15</v>
      </c>
      <c r="E250" s="569">
        <v>210</v>
      </c>
      <c r="F250" s="569">
        <v>425362.53</v>
      </c>
      <c r="G250" s="569">
        <v>89326131.379999995</v>
      </c>
      <c r="H250" s="569">
        <v>100</v>
      </c>
      <c r="I250" s="569">
        <v>0.41</v>
      </c>
    </row>
    <row r="251" spans="1:9">
      <c r="A251" s="1073" t="s">
        <v>2386</v>
      </c>
      <c r="B251" s="1073"/>
      <c r="C251" s="1073"/>
      <c r="D251" s="1073"/>
      <c r="E251" s="1073"/>
      <c r="F251" s="1073"/>
      <c r="G251" s="568">
        <v>62636306.490000002</v>
      </c>
      <c r="H251" s="567"/>
      <c r="I251" s="568">
        <v>0.28000000000000003</v>
      </c>
    </row>
    <row r="252" spans="1:9">
      <c r="A252" s="4" t="s">
        <v>1656</v>
      </c>
      <c r="B252" s="569" t="s">
        <v>2105</v>
      </c>
      <c r="C252" s="4" t="s">
        <v>2106</v>
      </c>
      <c r="D252" s="570" t="s">
        <v>15</v>
      </c>
      <c r="E252" s="569">
        <v>14</v>
      </c>
      <c r="F252" s="569">
        <v>75674.490000000005</v>
      </c>
      <c r="G252" s="569">
        <v>1059442.8500000001</v>
      </c>
      <c r="H252" s="569">
        <v>1.69</v>
      </c>
      <c r="I252" s="569">
        <v>0</v>
      </c>
    </row>
    <row r="253" spans="1:9">
      <c r="A253" s="4" t="s">
        <v>1657</v>
      </c>
      <c r="B253" s="569" t="s">
        <v>2107</v>
      </c>
      <c r="C253" s="4" t="s">
        <v>2108</v>
      </c>
      <c r="D253" s="570" t="s">
        <v>15</v>
      </c>
      <c r="E253" s="569">
        <v>2</v>
      </c>
      <c r="F253" s="569">
        <v>66251.490000000005</v>
      </c>
      <c r="G253" s="569">
        <v>132502.98000000001</v>
      </c>
      <c r="H253" s="569">
        <v>0.21</v>
      </c>
      <c r="I253" s="569">
        <v>0</v>
      </c>
    </row>
    <row r="254" spans="1:9">
      <c r="A254" s="4" t="s">
        <v>1658</v>
      </c>
      <c r="B254" s="569" t="s">
        <v>2109</v>
      </c>
      <c r="C254" s="4" t="s">
        <v>2110</v>
      </c>
      <c r="D254" s="570" t="s">
        <v>15</v>
      </c>
      <c r="E254" s="569">
        <v>38</v>
      </c>
      <c r="F254" s="569">
        <v>45170.5</v>
      </c>
      <c r="G254" s="569">
        <v>1716479.08</v>
      </c>
      <c r="H254" s="569">
        <v>2.74</v>
      </c>
      <c r="I254" s="569">
        <v>0</v>
      </c>
    </row>
    <row r="255" spans="1:9" ht="22.5">
      <c r="A255" s="4" t="s">
        <v>1659</v>
      </c>
      <c r="B255" s="569" t="s">
        <v>2111</v>
      </c>
      <c r="C255" s="4" t="s">
        <v>2112</v>
      </c>
      <c r="D255" s="570" t="s">
        <v>15</v>
      </c>
      <c r="E255" s="569">
        <v>2</v>
      </c>
      <c r="F255" s="569">
        <v>37618.49</v>
      </c>
      <c r="G255" s="569">
        <v>75236.97</v>
      </c>
      <c r="H255" s="569">
        <v>0.12</v>
      </c>
      <c r="I255" s="569">
        <v>0</v>
      </c>
    </row>
    <row r="256" spans="1:9">
      <c r="A256" s="4" t="s">
        <v>1660</v>
      </c>
      <c r="B256" s="569" t="s">
        <v>2113</v>
      </c>
      <c r="C256" s="4" t="s">
        <v>2114</v>
      </c>
      <c r="D256" s="570" t="s">
        <v>15</v>
      </c>
      <c r="E256" s="569">
        <v>4</v>
      </c>
      <c r="F256" s="569">
        <v>36541.49</v>
      </c>
      <c r="G256" s="569">
        <v>146165.95000000001</v>
      </c>
      <c r="H256" s="569">
        <v>0.23</v>
      </c>
      <c r="I256" s="569">
        <v>0</v>
      </c>
    </row>
    <row r="257" spans="1:9" ht="22.5">
      <c r="A257" s="4" t="s">
        <v>1661</v>
      </c>
      <c r="B257" s="569" t="s">
        <v>2115</v>
      </c>
      <c r="C257" s="4" t="s">
        <v>2116</v>
      </c>
      <c r="D257" s="570" t="s">
        <v>15</v>
      </c>
      <c r="E257" s="569">
        <v>102</v>
      </c>
      <c r="F257" s="569">
        <v>29379.79</v>
      </c>
      <c r="G257" s="569">
        <v>2996738.6</v>
      </c>
      <c r="H257" s="569">
        <v>4.78</v>
      </c>
      <c r="I257" s="569">
        <v>0.01</v>
      </c>
    </row>
    <row r="258" spans="1:9">
      <c r="A258" s="4" t="s">
        <v>1662</v>
      </c>
      <c r="B258" s="569" t="s">
        <v>2117</v>
      </c>
      <c r="C258" s="4" t="s">
        <v>2118</v>
      </c>
      <c r="D258" s="570" t="s">
        <v>15</v>
      </c>
      <c r="E258" s="569">
        <v>4</v>
      </c>
      <c r="F258" s="569">
        <v>569591.06000000006</v>
      </c>
      <c r="G258" s="569">
        <v>2278364.25</v>
      </c>
      <c r="H258" s="569">
        <v>3.63</v>
      </c>
      <c r="I258" s="569">
        <v>0.01</v>
      </c>
    </row>
    <row r="259" spans="1:9">
      <c r="A259" s="4" t="s">
        <v>1663</v>
      </c>
      <c r="B259" s="569" t="s">
        <v>2119</v>
      </c>
      <c r="C259" s="4" t="s">
        <v>2120</v>
      </c>
      <c r="D259" s="570" t="s">
        <v>15</v>
      </c>
      <c r="E259" s="569">
        <v>1</v>
      </c>
      <c r="F259" s="569">
        <v>41966.55</v>
      </c>
      <c r="G259" s="569">
        <v>41966.55</v>
      </c>
      <c r="H259" s="569">
        <v>0.06</v>
      </c>
      <c r="I259" s="569">
        <v>0</v>
      </c>
    </row>
    <row r="260" spans="1:9">
      <c r="A260" s="4" t="s">
        <v>1664</v>
      </c>
      <c r="B260" s="569" t="s">
        <v>2121</v>
      </c>
      <c r="C260" s="4" t="s">
        <v>2122</v>
      </c>
      <c r="D260" s="570" t="s">
        <v>15</v>
      </c>
      <c r="E260" s="569">
        <v>4</v>
      </c>
      <c r="F260" s="569">
        <v>35235.550000000003</v>
      </c>
      <c r="G260" s="569">
        <v>140942.21</v>
      </c>
      <c r="H260" s="569">
        <v>0.22</v>
      </c>
      <c r="I260" s="569">
        <v>0</v>
      </c>
    </row>
    <row r="261" spans="1:9">
      <c r="A261" s="4" t="s">
        <v>1665</v>
      </c>
      <c r="B261" s="569" t="s">
        <v>2123</v>
      </c>
      <c r="C261" s="4" t="s">
        <v>2124</v>
      </c>
      <c r="D261" s="570" t="s">
        <v>15</v>
      </c>
      <c r="E261" s="569">
        <v>54</v>
      </c>
      <c r="F261" s="569">
        <v>34293.550000000003</v>
      </c>
      <c r="G261" s="569">
        <v>1851851.89</v>
      </c>
      <c r="H261" s="569">
        <v>2.95</v>
      </c>
      <c r="I261" s="569">
        <v>0</v>
      </c>
    </row>
    <row r="262" spans="1:9">
      <c r="A262" s="4" t="s">
        <v>1666</v>
      </c>
      <c r="B262" s="569" t="s">
        <v>2125</v>
      </c>
      <c r="C262" s="4" t="s">
        <v>2126</v>
      </c>
      <c r="D262" s="570" t="s">
        <v>15</v>
      </c>
      <c r="E262" s="569">
        <v>2</v>
      </c>
      <c r="F262" s="569">
        <v>31845.38</v>
      </c>
      <c r="G262" s="569">
        <v>63690.75</v>
      </c>
      <c r="H262" s="569">
        <v>0.1</v>
      </c>
      <c r="I262" s="569">
        <v>0</v>
      </c>
    </row>
    <row r="263" spans="1:9">
      <c r="A263" s="4" t="s">
        <v>1667</v>
      </c>
      <c r="B263" s="569" t="s">
        <v>2127</v>
      </c>
      <c r="C263" s="4" t="s">
        <v>2128</v>
      </c>
      <c r="D263" s="570" t="s">
        <v>15</v>
      </c>
      <c r="E263" s="569">
        <v>454</v>
      </c>
      <c r="F263" s="569">
        <v>31017.35</v>
      </c>
      <c r="G263" s="569">
        <v>14081878.460000001</v>
      </c>
      <c r="H263" s="569">
        <v>22.48</v>
      </c>
      <c r="I263" s="569">
        <v>0.06</v>
      </c>
    </row>
    <row r="264" spans="1:9">
      <c r="A264" s="4" t="s">
        <v>1668</v>
      </c>
      <c r="B264" s="569" t="s">
        <v>2129</v>
      </c>
      <c r="C264" s="4" t="s">
        <v>2130</v>
      </c>
      <c r="D264" s="570" t="s">
        <v>15</v>
      </c>
      <c r="E264" s="569">
        <v>1</v>
      </c>
      <c r="F264" s="569">
        <v>247971.53</v>
      </c>
      <c r="G264" s="569">
        <v>247971.53</v>
      </c>
      <c r="H264" s="569">
        <v>0.39</v>
      </c>
      <c r="I264" s="569">
        <v>0</v>
      </c>
    </row>
    <row r="265" spans="1:9">
      <c r="A265" s="4" t="s">
        <v>1669</v>
      </c>
      <c r="B265" s="569" t="s">
        <v>2131</v>
      </c>
      <c r="C265" s="4" t="s">
        <v>2132</v>
      </c>
      <c r="D265" s="570" t="s">
        <v>15</v>
      </c>
      <c r="E265" s="569">
        <v>4</v>
      </c>
      <c r="F265" s="569">
        <v>207587.53</v>
      </c>
      <c r="G265" s="569">
        <v>830350.13</v>
      </c>
      <c r="H265" s="569">
        <v>1.32</v>
      </c>
      <c r="I265" s="569">
        <v>0</v>
      </c>
    </row>
    <row r="266" spans="1:9" ht="22.5">
      <c r="A266" s="4" t="s">
        <v>1670</v>
      </c>
      <c r="B266" s="569" t="s">
        <v>2133</v>
      </c>
      <c r="C266" s="4" t="s">
        <v>2134</v>
      </c>
      <c r="D266" s="570" t="s">
        <v>15</v>
      </c>
      <c r="E266" s="569">
        <v>8</v>
      </c>
      <c r="F266" s="569">
        <v>247971.53</v>
      </c>
      <c r="G266" s="569">
        <v>1983772.25</v>
      </c>
      <c r="H266" s="569">
        <v>3.16</v>
      </c>
      <c r="I266" s="569">
        <v>0</v>
      </c>
    </row>
    <row r="267" spans="1:9" ht="22.5">
      <c r="A267" s="4" t="s">
        <v>1671</v>
      </c>
      <c r="B267" s="569" t="s">
        <v>2135</v>
      </c>
      <c r="C267" s="4" t="s">
        <v>2136</v>
      </c>
      <c r="D267" s="570" t="s">
        <v>15</v>
      </c>
      <c r="E267" s="569">
        <v>1</v>
      </c>
      <c r="F267" s="569">
        <v>281624.53000000003</v>
      </c>
      <c r="G267" s="569">
        <v>281624.53000000003</v>
      </c>
      <c r="H267" s="569">
        <v>0.44</v>
      </c>
      <c r="I267" s="569">
        <v>0</v>
      </c>
    </row>
    <row r="268" spans="1:9">
      <c r="A268" s="4" t="s">
        <v>1672</v>
      </c>
      <c r="B268" s="569" t="s">
        <v>2137</v>
      </c>
      <c r="C268" s="4" t="s">
        <v>2138</v>
      </c>
      <c r="D268" s="570" t="s">
        <v>15</v>
      </c>
      <c r="E268" s="569">
        <v>8</v>
      </c>
      <c r="F268" s="569">
        <v>1162896.01</v>
      </c>
      <c r="G268" s="569">
        <v>9303168.1099999994</v>
      </c>
      <c r="H268" s="569">
        <v>14.85</v>
      </c>
      <c r="I268" s="569">
        <v>0.04</v>
      </c>
    </row>
    <row r="269" spans="1:9">
      <c r="A269" s="4" t="s">
        <v>1673</v>
      </c>
      <c r="B269" s="569" t="s">
        <v>2139</v>
      </c>
      <c r="C269" s="4" t="s">
        <v>2140</v>
      </c>
      <c r="D269" s="570" t="s">
        <v>15</v>
      </c>
      <c r="E269" s="569">
        <v>87</v>
      </c>
      <c r="F269" s="569">
        <v>292001.83</v>
      </c>
      <c r="G269" s="569">
        <v>25404159.379999999</v>
      </c>
      <c r="H269" s="569">
        <v>40.549999999999997</v>
      </c>
      <c r="I269" s="569">
        <v>0.11</v>
      </c>
    </row>
    <row r="270" spans="1:9">
      <c r="A270" s="1073" t="s">
        <v>2387</v>
      </c>
      <c r="B270" s="1073"/>
      <c r="C270" s="1073"/>
      <c r="D270" s="1073"/>
      <c r="E270" s="1073"/>
      <c r="F270" s="1073"/>
      <c r="G270" s="568">
        <v>42795887</v>
      </c>
      <c r="H270" s="567"/>
      <c r="I270" s="568">
        <v>0.19</v>
      </c>
    </row>
    <row r="271" spans="1:9">
      <c r="A271" s="4" t="s">
        <v>1674</v>
      </c>
      <c r="B271" s="569" t="s">
        <v>2141</v>
      </c>
      <c r="C271" s="4" t="s">
        <v>2142</v>
      </c>
      <c r="D271" s="570" t="s">
        <v>15</v>
      </c>
      <c r="E271" s="569">
        <v>2</v>
      </c>
      <c r="F271" s="569">
        <v>561162.72</v>
      </c>
      <c r="G271" s="569">
        <v>1122325.43</v>
      </c>
      <c r="H271" s="569">
        <v>2.62</v>
      </c>
      <c r="I271" s="569">
        <v>0</v>
      </c>
    </row>
    <row r="272" spans="1:9">
      <c r="A272" s="4" t="s">
        <v>1675</v>
      </c>
      <c r="B272" s="569" t="s">
        <v>2143</v>
      </c>
      <c r="C272" s="4" t="s">
        <v>2144</v>
      </c>
      <c r="D272" s="570" t="s">
        <v>15</v>
      </c>
      <c r="E272" s="569">
        <v>2</v>
      </c>
      <c r="F272" s="569">
        <v>534240.72</v>
      </c>
      <c r="G272" s="569">
        <v>1068481.43</v>
      </c>
      <c r="H272" s="569">
        <v>2.4900000000000002</v>
      </c>
      <c r="I272" s="569">
        <v>0</v>
      </c>
    </row>
    <row r="273" spans="1:9">
      <c r="A273" s="4" t="s">
        <v>1676</v>
      </c>
      <c r="B273" s="569" t="s">
        <v>2145</v>
      </c>
      <c r="C273" s="4" t="s">
        <v>2282</v>
      </c>
      <c r="D273" s="570" t="s">
        <v>15</v>
      </c>
      <c r="E273" s="569">
        <v>2</v>
      </c>
      <c r="F273" s="569">
        <v>844726.09</v>
      </c>
      <c r="G273" s="569">
        <v>1689452.17</v>
      </c>
      <c r="H273" s="569">
        <v>3.94</v>
      </c>
      <c r="I273" s="569">
        <v>0</v>
      </c>
    </row>
    <row r="274" spans="1:9" ht="22.5">
      <c r="A274" s="4" t="s">
        <v>1677</v>
      </c>
      <c r="B274" s="569" t="s">
        <v>2146</v>
      </c>
      <c r="C274" s="4" t="s">
        <v>2147</v>
      </c>
      <c r="D274" s="570" t="s">
        <v>15</v>
      </c>
      <c r="E274" s="569">
        <v>2</v>
      </c>
      <c r="F274" s="569">
        <v>979098.82</v>
      </c>
      <c r="G274" s="569">
        <v>1958197.64</v>
      </c>
      <c r="H274" s="569">
        <v>4.57</v>
      </c>
      <c r="I274" s="569">
        <v>0</v>
      </c>
    </row>
    <row r="275" spans="1:9">
      <c r="A275" s="4" t="s">
        <v>1678</v>
      </c>
      <c r="B275" s="569" t="s">
        <v>2148</v>
      </c>
      <c r="C275" s="4" t="s">
        <v>2149</v>
      </c>
      <c r="D275" s="570" t="s">
        <v>15</v>
      </c>
      <c r="E275" s="569">
        <v>1</v>
      </c>
      <c r="F275" s="569">
        <v>576934.79</v>
      </c>
      <c r="G275" s="569">
        <v>576934.79</v>
      </c>
      <c r="H275" s="569">
        <v>1.34</v>
      </c>
      <c r="I275" s="569">
        <v>0</v>
      </c>
    </row>
    <row r="276" spans="1:9">
      <c r="A276" s="4" t="s">
        <v>1679</v>
      </c>
      <c r="B276" s="569" t="s">
        <v>2150</v>
      </c>
      <c r="C276" s="4" t="s">
        <v>2151</v>
      </c>
      <c r="D276" s="570" t="s">
        <v>15</v>
      </c>
      <c r="E276" s="569">
        <v>2</v>
      </c>
      <c r="F276" s="569">
        <v>590395.79</v>
      </c>
      <c r="G276" s="569">
        <v>1180791.57</v>
      </c>
      <c r="H276" s="569">
        <v>2.75</v>
      </c>
      <c r="I276" s="569">
        <v>0</v>
      </c>
    </row>
    <row r="277" spans="1:9" ht="56.25">
      <c r="A277" s="4" t="s">
        <v>1680</v>
      </c>
      <c r="B277" s="569" t="s">
        <v>2152</v>
      </c>
      <c r="C277" s="4" t="s">
        <v>2283</v>
      </c>
      <c r="D277" s="570" t="s">
        <v>15</v>
      </c>
      <c r="E277" s="569">
        <v>6</v>
      </c>
      <c r="F277" s="569">
        <v>3142118.55</v>
      </c>
      <c r="G277" s="569">
        <v>18852711.300000001</v>
      </c>
      <c r="H277" s="569">
        <v>44.05</v>
      </c>
      <c r="I277" s="569">
        <v>0.08</v>
      </c>
    </row>
    <row r="278" spans="1:9">
      <c r="A278" s="4" t="s">
        <v>1681</v>
      </c>
      <c r="B278" s="569" t="s">
        <v>2153</v>
      </c>
      <c r="C278" s="4" t="s">
        <v>2154</v>
      </c>
      <c r="D278" s="570" t="s">
        <v>15</v>
      </c>
      <c r="E278" s="569">
        <v>2</v>
      </c>
      <c r="F278" s="569">
        <v>3208390.35</v>
      </c>
      <c r="G278" s="569">
        <v>6416780.7000000002</v>
      </c>
      <c r="H278" s="569">
        <v>14.99</v>
      </c>
      <c r="I278" s="569">
        <v>0.02</v>
      </c>
    </row>
    <row r="279" spans="1:9">
      <c r="A279" s="4" t="s">
        <v>1682</v>
      </c>
      <c r="B279" s="569" t="s">
        <v>2155</v>
      </c>
      <c r="C279" s="4" t="s">
        <v>2156</v>
      </c>
      <c r="D279" s="570" t="s">
        <v>15</v>
      </c>
      <c r="E279" s="569">
        <v>1</v>
      </c>
      <c r="F279" s="569">
        <v>3478754.65</v>
      </c>
      <c r="G279" s="569">
        <v>3478754.65</v>
      </c>
      <c r="H279" s="569">
        <v>8.1199999999999992</v>
      </c>
      <c r="I279" s="569">
        <v>0.01</v>
      </c>
    </row>
    <row r="280" spans="1:9">
      <c r="A280" s="4" t="s">
        <v>1683</v>
      </c>
      <c r="B280" s="569" t="s">
        <v>2157</v>
      </c>
      <c r="C280" s="4" t="s">
        <v>2158</v>
      </c>
      <c r="D280" s="570" t="s">
        <v>15</v>
      </c>
      <c r="E280" s="569">
        <v>2</v>
      </c>
      <c r="F280" s="569">
        <v>682216.23</v>
      </c>
      <c r="G280" s="569">
        <v>1364432.47</v>
      </c>
      <c r="H280" s="569">
        <v>3.18</v>
      </c>
      <c r="I280" s="569">
        <v>0</v>
      </c>
    </row>
    <row r="281" spans="1:9">
      <c r="A281" s="4" t="s">
        <v>1684</v>
      </c>
      <c r="B281" s="569" t="s">
        <v>2159</v>
      </c>
      <c r="C281" s="4" t="s">
        <v>2160</v>
      </c>
      <c r="D281" s="570" t="s">
        <v>15</v>
      </c>
      <c r="E281" s="569">
        <v>6</v>
      </c>
      <c r="F281" s="569">
        <v>847837.48</v>
      </c>
      <c r="G281" s="569">
        <v>5087024.8499999996</v>
      </c>
      <c r="H281" s="569">
        <v>11.88</v>
      </c>
      <c r="I281" s="569">
        <v>0.02</v>
      </c>
    </row>
    <row r="282" spans="1:9">
      <c r="A282" s="1073" t="s">
        <v>2388</v>
      </c>
      <c r="B282" s="1073"/>
      <c r="C282" s="1073"/>
      <c r="D282" s="1073"/>
      <c r="E282" s="1073"/>
      <c r="F282" s="1073"/>
      <c r="G282" s="568">
        <v>715128353.37</v>
      </c>
      <c r="H282" s="567"/>
      <c r="I282" s="568">
        <v>3.29</v>
      </c>
    </row>
    <row r="283" spans="1:9" ht="45">
      <c r="A283" s="4" t="s">
        <v>1685</v>
      </c>
      <c r="B283" s="569" t="s">
        <v>2161</v>
      </c>
      <c r="C283" s="4" t="s">
        <v>2389</v>
      </c>
      <c r="D283" s="570" t="s">
        <v>15</v>
      </c>
      <c r="E283" s="569">
        <v>1</v>
      </c>
      <c r="F283" s="569">
        <v>590842056.24000001</v>
      </c>
      <c r="G283" s="569">
        <v>590842056.24000001</v>
      </c>
      <c r="H283" s="569">
        <v>82.62</v>
      </c>
      <c r="I283" s="569">
        <v>2.72</v>
      </c>
    </row>
    <row r="284" spans="1:9" ht="22.5">
      <c r="A284" s="4" t="s">
        <v>1686</v>
      </c>
      <c r="B284" s="569" t="s">
        <v>2162</v>
      </c>
      <c r="C284" s="4" t="s">
        <v>2284</v>
      </c>
      <c r="D284" s="570" t="s">
        <v>15</v>
      </c>
      <c r="E284" s="569">
        <v>2</v>
      </c>
      <c r="F284" s="569">
        <v>155701.87</v>
      </c>
      <c r="G284" s="569">
        <v>311403.74</v>
      </c>
      <c r="H284" s="569">
        <v>0.04</v>
      </c>
      <c r="I284" s="569">
        <v>0</v>
      </c>
    </row>
    <row r="285" spans="1:9" ht="22.5">
      <c r="A285" s="4" t="s">
        <v>1687</v>
      </c>
      <c r="B285" s="569" t="s">
        <v>2163</v>
      </c>
      <c r="C285" s="4" t="s">
        <v>2285</v>
      </c>
      <c r="D285" s="570" t="s">
        <v>15</v>
      </c>
      <c r="E285" s="569">
        <v>4</v>
      </c>
      <c r="F285" s="569">
        <v>71512.14</v>
      </c>
      <c r="G285" s="569">
        <v>286048.57</v>
      </c>
      <c r="H285" s="569">
        <v>0.03</v>
      </c>
      <c r="I285" s="569">
        <v>0</v>
      </c>
    </row>
    <row r="286" spans="1:9" ht="22.5">
      <c r="A286" s="4" t="s">
        <v>1688</v>
      </c>
      <c r="B286" s="569" t="s">
        <v>2164</v>
      </c>
      <c r="C286" s="4" t="s">
        <v>2286</v>
      </c>
      <c r="D286" s="570" t="s">
        <v>15</v>
      </c>
      <c r="E286" s="569">
        <v>4</v>
      </c>
      <c r="F286" s="569">
        <v>179460.57</v>
      </c>
      <c r="G286" s="569">
        <v>717842.3</v>
      </c>
      <c r="H286" s="569">
        <v>0.1</v>
      </c>
      <c r="I286" s="569">
        <v>0</v>
      </c>
    </row>
    <row r="287" spans="1:9" ht="22.5">
      <c r="A287" s="4" t="s">
        <v>1689</v>
      </c>
      <c r="B287" s="569" t="s">
        <v>2165</v>
      </c>
      <c r="C287" s="4" t="s">
        <v>2287</v>
      </c>
      <c r="D287" s="570" t="s">
        <v>15</v>
      </c>
      <c r="E287" s="569">
        <v>6</v>
      </c>
      <c r="F287" s="569">
        <v>186505.26</v>
      </c>
      <c r="G287" s="569">
        <v>1119031.53</v>
      </c>
      <c r="H287" s="569">
        <v>0.15</v>
      </c>
      <c r="I287" s="569">
        <v>0</v>
      </c>
    </row>
    <row r="288" spans="1:9" ht="22.5">
      <c r="A288" s="4" t="s">
        <v>1690</v>
      </c>
      <c r="B288" s="569" t="s">
        <v>2166</v>
      </c>
      <c r="C288" s="4" t="s">
        <v>2288</v>
      </c>
      <c r="D288" s="570" t="s">
        <v>15</v>
      </c>
      <c r="E288" s="569">
        <v>7</v>
      </c>
      <c r="F288" s="569">
        <v>59101.63</v>
      </c>
      <c r="G288" s="569">
        <v>413711.38</v>
      </c>
      <c r="H288" s="569">
        <v>0.05</v>
      </c>
      <c r="I288" s="569">
        <v>0</v>
      </c>
    </row>
    <row r="289" spans="1:9">
      <c r="A289" s="4" t="s">
        <v>1691</v>
      </c>
      <c r="B289" s="569" t="s">
        <v>2167</v>
      </c>
      <c r="C289" s="4" t="s">
        <v>2289</v>
      </c>
      <c r="D289" s="570" t="s">
        <v>15</v>
      </c>
      <c r="E289" s="569">
        <v>12</v>
      </c>
      <c r="F289" s="569">
        <v>44211.18</v>
      </c>
      <c r="G289" s="569">
        <v>530534.22</v>
      </c>
      <c r="H289" s="569">
        <v>7.0000000000000007E-2</v>
      </c>
      <c r="I289" s="569">
        <v>0</v>
      </c>
    </row>
    <row r="290" spans="1:9">
      <c r="A290" s="4" t="s">
        <v>1692</v>
      </c>
      <c r="B290" s="569" t="s">
        <v>2168</v>
      </c>
      <c r="C290" s="4" t="s">
        <v>2290</v>
      </c>
      <c r="D290" s="570" t="s">
        <v>15</v>
      </c>
      <c r="E290" s="569">
        <v>1</v>
      </c>
      <c r="F290" s="569">
        <v>1545741.2</v>
      </c>
      <c r="G290" s="569">
        <v>1545741.2</v>
      </c>
      <c r="H290" s="569">
        <v>0.21</v>
      </c>
      <c r="I290" s="569">
        <v>0</v>
      </c>
    </row>
    <row r="291" spans="1:9" ht="22.5">
      <c r="A291" s="4" t="s">
        <v>1693</v>
      </c>
      <c r="B291" s="569" t="s">
        <v>2169</v>
      </c>
      <c r="C291" s="4" t="s">
        <v>2291</v>
      </c>
      <c r="D291" s="570" t="s">
        <v>15</v>
      </c>
      <c r="E291" s="569">
        <v>1</v>
      </c>
      <c r="F291" s="569">
        <v>422202.61</v>
      </c>
      <c r="G291" s="569">
        <v>422202.61</v>
      </c>
      <c r="H291" s="569">
        <v>0.05</v>
      </c>
      <c r="I291" s="569">
        <v>0</v>
      </c>
    </row>
    <row r="292" spans="1:9" ht="22.5">
      <c r="A292" s="4" t="s">
        <v>1694</v>
      </c>
      <c r="B292" s="569" t="s">
        <v>2170</v>
      </c>
      <c r="C292" s="4" t="s">
        <v>2292</v>
      </c>
      <c r="D292" s="570" t="s">
        <v>15</v>
      </c>
      <c r="E292" s="569">
        <v>2</v>
      </c>
      <c r="F292" s="569">
        <v>4872936.0999999996</v>
      </c>
      <c r="G292" s="569">
        <v>9745872.1999999993</v>
      </c>
      <c r="H292" s="569">
        <v>1.36</v>
      </c>
      <c r="I292" s="569">
        <v>0.04</v>
      </c>
    </row>
    <row r="293" spans="1:9">
      <c r="A293" s="4" t="s">
        <v>1695</v>
      </c>
      <c r="B293" s="569" t="s">
        <v>2171</v>
      </c>
      <c r="C293" s="4" t="s">
        <v>2172</v>
      </c>
      <c r="D293" s="570" t="s">
        <v>15</v>
      </c>
      <c r="E293" s="569">
        <v>1</v>
      </c>
      <c r="F293" s="569">
        <v>105577.8</v>
      </c>
      <c r="G293" s="569">
        <v>105577.8</v>
      </c>
      <c r="H293" s="569">
        <v>0.01</v>
      </c>
      <c r="I293" s="569">
        <v>0</v>
      </c>
    </row>
    <row r="294" spans="1:9" ht="22.5">
      <c r="A294" s="4" t="s">
        <v>1696</v>
      </c>
      <c r="B294" s="569" t="s">
        <v>2173</v>
      </c>
      <c r="C294" s="4" t="s">
        <v>2293</v>
      </c>
      <c r="D294" s="570" t="s">
        <v>15</v>
      </c>
      <c r="E294" s="569">
        <v>2</v>
      </c>
      <c r="F294" s="569">
        <v>159889.99</v>
      </c>
      <c r="G294" s="569">
        <v>319779.96999999997</v>
      </c>
      <c r="H294" s="569">
        <v>0.04</v>
      </c>
      <c r="I294" s="569">
        <v>0</v>
      </c>
    </row>
    <row r="295" spans="1:9">
      <c r="A295" s="4" t="s">
        <v>1697</v>
      </c>
      <c r="B295" s="569" t="s">
        <v>2174</v>
      </c>
      <c r="C295" s="4" t="s">
        <v>2294</v>
      </c>
      <c r="D295" s="570" t="s">
        <v>15</v>
      </c>
      <c r="E295" s="569">
        <v>1</v>
      </c>
      <c r="F295" s="569">
        <v>165274.99</v>
      </c>
      <c r="G295" s="569">
        <v>165274.99</v>
      </c>
      <c r="H295" s="569">
        <v>0.02</v>
      </c>
      <c r="I295" s="569">
        <v>0</v>
      </c>
    </row>
    <row r="296" spans="1:9">
      <c r="A296" s="4" t="s">
        <v>1698</v>
      </c>
      <c r="B296" s="569" t="s">
        <v>2175</v>
      </c>
      <c r="C296" s="4" t="s">
        <v>2295</v>
      </c>
      <c r="D296" s="570" t="s">
        <v>15</v>
      </c>
      <c r="E296" s="569">
        <v>4</v>
      </c>
      <c r="F296" s="569">
        <v>339312.23</v>
      </c>
      <c r="G296" s="569">
        <v>1357248.94</v>
      </c>
      <c r="H296" s="569">
        <v>0.18</v>
      </c>
      <c r="I296" s="569">
        <v>0</v>
      </c>
    </row>
    <row r="297" spans="1:9" ht="22.5">
      <c r="A297" s="4" t="s">
        <v>1699</v>
      </c>
      <c r="B297" s="569" t="s">
        <v>2176</v>
      </c>
      <c r="C297" s="4" t="s">
        <v>2296</v>
      </c>
      <c r="D297" s="570" t="s">
        <v>15</v>
      </c>
      <c r="E297" s="569">
        <v>1</v>
      </c>
      <c r="F297" s="569">
        <v>430728.23</v>
      </c>
      <c r="G297" s="569">
        <v>430728.23</v>
      </c>
      <c r="H297" s="569">
        <v>0.06</v>
      </c>
      <c r="I297" s="569">
        <v>0</v>
      </c>
    </row>
    <row r="298" spans="1:9">
      <c r="A298" s="4" t="s">
        <v>1700</v>
      </c>
      <c r="B298" s="569" t="s">
        <v>2177</v>
      </c>
      <c r="C298" s="4" t="s">
        <v>2297</v>
      </c>
      <c r="D298" s="570" t="s">
        <v>15</v>
      </c>
      <c r="E298" s="569">
        <v>1</v>
      </c>
      <c r="F298" s="569">
        <v>576934.79</v>
      </c>
      <c r="G298" s="569">
        <v>576934.79</v>
      </c>
      <c r="H298" s="569">
        <v>0.08</v>
      </c>
      <c r="I298" s="569">
        <v>0</v>
      </c>
    </row>
    <row r="299" spans="1:9">
      <c r="A299" s="4" t="s">
        <v>1701</v>
      </c>
      <c r="B299" s="569" t="s">
        <v>2178</v>
      </c>
      <c r="C299" s="4" t="s">
        <v>2298</v>
      </c>
      <c r="D299" s="570" t="s">
        <v>15</v>
      </c>
      <c r="E299" s="569">
        <v>4</v>
      </c>
      <c r="F299" s="569">
        <v>5430316.0199999996</v>
      </c>
      <c r="G299" s="569">
        <v>21721264.079999998</v>
      </c>
      <c r="H299" s="569">
        <v>3.03</v>
      </c>
      <c r="I299" s="569">
        <v>0.1</v>
      </c>
    </row>
    <row r="300" spans="1:9">
      <c r="A300" s="4" t="s">
        <v>1702</v>
      </c>
      <c r="B300" s="569" t="s">
        <v>2179</v>
      </c>
      <c r="C300" s="4" t="s">
        <v>2180</v>
      </c>
      <c r="D300" s="570" t="s">
        <v>15</v>
      </c>
      <c r="E300" s="569">
        <v>3</v>
      </c>
      <c r="F300" s="569">
        <v>242139.72</v>
      </c>
      <c r="G300" s="569">
        <v>726419.16</v>
      </c>
      <c r="H300" s="569">
        <v>0.1</v>
      </c>
      <c r="I300" s="569">
        <v>0</v>
      </c>
    </row>
    <row r="301" spans="1:9">
      <c r="A301" s="4" t="s">
        <v>1703</v>
      </c>
      <c r="B301" s="569" t="s">
        <v>2181</v>
      </c>
      <c r="C301" s="4" t="s">
        <v>2182</v>
      </c>
      <c r="D301" s="570" t="s">
        <v>15</v>
      </c>
      <c r="E301" s="569">
        <v>5</v>
      </c>
      <c r="F301" s="569">
        <v>1073620.1200000001</v>
      </c>
      <c r="G301" s="569">
        <v>5368100.5999999996</v>
      </c>
      <c r="H301" s="569">
        <v>0.75</v>
      </c>
      <c r="I301" s="569">
        <v>0.02</v>
      </c>
    </row>
    <row r="302" spans="1:9">
      <c r="A302" s="4" t="s">
        <v>1704</v>
      </c>
      <c r="B302" s="569" t="s">
        <v>2183</v>
      </c>
      <c r="C302" s="4" t="s">
        <v>2299</v>
      </c>
      <c r="D302" s="570" t="s">
        <v>15</v>
      </c>
      <c r="E302" s="569">
        <v>2</v>
      </c>
      <c r="F302" s="569">
        <v>1892554.62</v>
      </c>
      <c r="G302" s="569">
        <v>3785109.24</v>
      </c>
      <c r="H302" s="569">
        <v>0.52</v>
      </c>
      <c r="I302" s="569">
        <v>0.01</v>
      </c>
    </row>
    <row r="303" spans="1:9" ht="22.5">
      <c r="A303" s="4" t="s">
        <v>1705</v>
      </c>
      <c r="B303" s="569" t="s">
        <v>2184</v>
      </c>
      <c r="C303" s="4" t="s">
        <v>2300</v>
      </c>
      <c r="D303" s="570" t="s">
        <v>15</v>
      </c>
      <c r="E303" s="569">
        <v>1</v>
      </c>
      <c r="F303" s="569">
        <v>1684329.12</v>
      </c>
      <c r="G303" s="569">
        <v>1684329.12</v>
      </c>
      <c r="H303" s="569">
        <v>0.23</v>
      </c>
      <c r="I303" s="569">
        <v>0</v>
      </c>
    </row>
    <row r="304" spans="1:9" ht="22.5">
      <c r="A304" s="4" t="s">
        <v>1706</v>
      </c>
      <c r="B304" s="569" t="s">
        <v>2185</v>
      </c>
      <c r="C304" s="4" t="s">
        <v>2301</v>
      </c>
      <c r="D304" s="570" t="s">
        <v>15</v>
      </c>
      <c r="E304" s="569">
        <v>2</v>
      </c>
      <c r="F304" s="569">
        <v>283006.3</v>
      </c>
      <c r="G304" s="569">
        <v>566012.61</v>
      </c>
      <c r="H304" s="569">
        <v>7.0000000000000007E-2</v>
      </c>
      <c r="I304" s="569">
        <v>0</v>
      </c>
    </row>
    <row r="305" spans="1:9">
      <c r="A305" s="4" t="s">
        <v>1707</v>
      </c>
      <c r="B305" s="569" t="s">
        <v>2186</v>
      </c>
      <c r="C305" s="4" t="s">
        <v>2302</v>
      </c>
      <c r="D305" s="570" t="s">
        <v>15</v>
      </c>
      <c r="E305" s="569">
        <v>2</v>
      </c>
      <c r="F305" s="569">
        <v>256265.62</v>
      </c>
      <c r="G305" s="569">
        <v>512531.24</v>
      </c>
      <c r="H305" s="569">
        <v>7.0000000000000007E-2</v>
      </c>
      <c r="I305" s="569">
        <v>0</v>
      </c>
    </row>
    <row r="306" spans="1:9" ht="22.5">
      <c r="A306" s="4" t="s">
        <v>1708</v>
      </c>
      <c r="B306" s="569" t="s">
        <v>2187</v>
      </c>
      <c r="C306" s="4" t="s">
        <v>2303</v>
      </c>
      <c r="D306" s="570" t="s">
        <v>15</v>
      </c>
      <c r="E306" s="569">
        <v>1</v>
      </c>
      <c r="F306" s="569">
        <v>310110.62</v>
      </c>
      <c r="G306" s="569">
        <v>310110.62</v>
      </c>
      <c r="H306" s="569">
        <v>0.04</v>
      </c>
      <c r="I306" s="569">
        <v>0</v>
      </c>
    </row>
    <row r="307" spans="1:9" ht="22.5">
      <c r="A307" s="4" t="s">
        <v>1709</v>
      </c>
      <c r="B307" s="569" t="s">
        <v>2188</v>
      </c>
      <c r="C307" s="4" t="s">
        <v>2304</v>
      </c>
      <c r="D307" s="570" t="s">
        <v>15</v>
      </c>
      <c r="E307" s="569">
        <v>2</v>
      </c>
      <c r="F307" s="569">
        <v>323572.62</v>
      </c>
      <c r="G307" s="569">
        <v>647145.24</v>
      </c>
      <c r="H307" s="569">
        <v>0.09</v>
      </c>
      <c r="I307" s="569">
        <v>0</v>
      </c>
    </row>
    <row r="308" spans="1:9" ht="22.5">
      <c r="A308" s="4" t="s">
        <v>1710</v>
      </c>
      <c r="B308" s="569" t="s">
        <v>2189</v>
      </c>
      <c r="C308" s="4" t="s">
        <v>2190</v>
      </c>
      <c r="D308" s="570" t="s">
        <v>15</v>
      </c>
      <c r="E308" s="569">
        <v>8</v>
      </c>
      <c r="F308" s="569">
        <v>478207.62</v>
      </c>
      <c r="G308" s="569">
        <v>3825660.97</v>
      </c>
      <c r="H308" s="569">
        <v>0.53</v>
      </c>
      <c r="I308" s="569">
        <v>0.01</v>
      </c>
    </row>
    <row r="309" spans="1:9">
      <c r="A309" s="4" t="s">
        <v>1711</v>
      </c>
      <c r="B309" s="569" t="s">
        <v>2191</v>
      </c>
      <c r="C309" s="4" t="s">
        <v>2192</v>
      </c>
      <c r="D309" s="570" t="s">
        <v>15</v>
      </c>
      <c r="E309" s="569">
        <v>2</v>
      </c>
      <c r="F309" s="569">
        <v>215881.62</v>
      </c>
      <c r="G309" s="569">
        <v>431763.24</v>
      </c>
      <c r="H309" s="569">
        <v>0.06</v>
      </c>
      <c r="I309" s="569">
        <v>0</v>
      </c>
    </row>
    <row r="310" spans="1:9" ht="22.5">
      <c r="A310" s="4" t="s">
        <v>1712</v>
      </c>
      <c r="B310" s="569" t="s">
        <v>2193</v>
      </c>
      <c r="C310" s="4" t="s">
        <v>2390</v>
      </c>
      <c r="D310" s="570" t="s">
        <v>15</v>
      </c>
      <c r="E310" s="569">
        <v>1</v>
      </c>
      <c r="F310" s="569">
        <v>1685180.62</v>
      </c>
      <c r="G310" s="569">
        <v>1685180.62</v>
      </c>
      <c r="H310" s="569">
        <v>0.23</v>
      </c>
      <c r="I310" s="569">
        <v>0</v>
      </c>
    </row>
    <row r="311" spans="1:9">
      <c r="A311" s="4" t="s">
        <v>1713</v>
      </c>
      <c r="B311" s="569" t="s">
        <v>2194</v>
      </c>
      <c r="C311" s="4" t="s">
        <v>2195</v>
      </c>
      <c r="D311" s="570" t="s">
        <v>15</v>
      </c>
      <c r="E311" s="569">
        <v>1</v>
      </c>
      <c r="F311" s="569">
        <v>473665.62</v>
      </c>
      <c r="G311" s="569">
        <v>473665.62</v>
      </c>
      <c r="H311" s="569">
        <v>0.06</v>
      </c>
      <c r="I311" s="569">
        <v>0</v>
      </c>
    </row>
    <row r="312" spans="1:9" ht="22.5">
      <c r="A312" s="4" t="s">
        <v>1714</v>
      </c>
      <c r="B312" s="569" t="s">
        <v>2196</v>
      </c>
      <c r="C312" s="4" t="s">
        <v>2197</v>
      </c>
      <c r="D312" s="570" t="s">
        <v>15</v>
      </c>
      <c r="E312" s="569">
        <v>6</v>
      </c>
      <c r="F312" s="569">
        <v>120328.23</v>
      </c>
      <c r="G312" s="569">
        <v>721969.38</v>
      </c>
      <c r="H312" s="569">
        <v>0.1</v>
      </c>
      <c r="I312" s="569">
        <v>0</v>
      </c>
    </row>
    <row r="313" spans="1:9" ht="33.75">
      <c r="A313" s="4" t="s">
        <v>1715</v>
      </c>
      <c r="B313" s="569" t="s">
        <v>2198</v>
      </c>
      <c r="C313" s="4" t="s">
        <v>2305</v>
      </c>
      <c r="D313" s="570" t="s">
        <v>15</v>
      </c>
      <c r="E313" s="569">
        <v>2</v>
      </c>
      <c r="F313" s="569">
        <v>7674258.6200000001</v>
      </c>
      <c r="G313" s="569">
        <v>15348517.24</v>
      </c>
      <c r="H313" s="569">
        <v>2.14</v>
      </c>
      <c r="I313" s="569">
        <v>7.0000000000000007E-2</v>
      </c>
    </row>
    <row r="314" spans="1:9" ht="22.5">
      <c r="A314" s="4" t="s">
        <v>1716</v>
      </c>
      <c r="B314" s="569" t="s">
        <v>2199</v>
      </c>
      <c r="C314" s="4" t="s">
        <v>2200</v>
      </c>
      <c r="D314" s="570" t="s">
        <v>15</v>
      </c>
      <c r="E314" s="569">
        <v>4</v>
      </c>
      <c r="F314" s="569">
        <v>1047229.62</v>
      </c>
      <c r="G314" s="569">
        <v>4188918.48</v>
      </c>
      <c r="H314" s="569">
        <v>0.57999999999999996</v>
      </c>
      <c r="I314" s="569">
        <v>0.01</v>
      </c>
    </row>
    <row r="315" spans="1:9">
      <c r="A315" s="4" t="s">
        <v>1717</v>
      </c>
      <c r="B315" s="569" t="s">
        <v>2201</v>
      </c>
      <c r="C315" s="4" t="s">
        <v>2202</v>
      </c>
      <c r="D315" s="570" t="s">
        <v>15</v>
      </c>
      <c r="E315" s="569">
        <v>2</v>
      </c>
      <c r="F315" s="569">
        <v>1373846.62</v>
      </c>
      <c r="G315" s="569">
        <v>2747693.24</v>
      </c>
      <c r="H315" s="569">
        <v>0.38</v>
      </c>
      <c r="I315" s="569">
        <v>0.01</v>
      </c>
    </row>
    <row r="316" spans="1:9" ht="22.5">
      <c r="A316" s="4" t="s">
        <v>1718</v>
      </c>
      <c r="B316" s="569" t="s">
        <v>2203</v>
      </c>
      <c r="C316" s="4" t="s">
        <v>2204</v>
      </c>
      <c r="D316" s="570" t="s">
        <v>15</v>
      </c>
      <c r="E316" s="569">
        <v>2</v>
      </c>
      <c r="F316" s="569">
        <v>1643072.62</v>
      </c>
      <c r="G316" s="569">
        <v>3286145.24</v>
      </c>
      <c r="H316" s="569">
        <v>0.45</v>
      </c>
      <c r="I316" s="569">
        <v>0.01</v>
      </c>
    </row>
    <row r="317" spans="1:9" ht="22.5">
      <c r="A317" s="4" t="s">
        <v>1719</v>
      </c>
      <c r="B317" s="569" t="s">
        <v>2205</v>
      </c>
      <c r="C317" s="4" t="s">
        <v>2206</v>
      </c>
      <c r="D317" s="570" t="s">
        <v>15</v>
      </c>
      <c r="E317" s="569">
        <v>2</v>
      </c>
      <c r="F317" s="569">
        <v>1074038.6200000001</v>
      </c>
      <c r="G317" s="569">
        <v>2148077.2400000002</v>
      </c>
      <c r="H317" s="569">
        <v>0.3</v>
      </c>
      <c r="I317" s="569">
        <v>0</v>
      </c>
    </row>
    <row r="318" spans="1:9">
      <c r="A318" s="4" t="s">
        <v>1720</v>
      </c>
      <c r="B318" s="569" t="s">
        <v>2207</v>
      </c>
      <c r="C318" s="4" t="s">
        <v>2208</v>
      </c>
      <c r="D318" s="570" t="s">
        <v>15</v>
      </c>
      <c r="E318" s="569">
        <v>22.5</v>
      </c>
      <c r="F318" s="569">
        <v>1602655.62</v>
      </c>
      <c r="G318" s="569">
        <v>36059751.469999999</v>
      </c>
      <c r="H318" s="569">
        <v>5.04</v>
      </c>
      <c r="I318" s="569">
        <v>0.16</v>
      </c>
    </row>
    <row r="319" spans="1:9">
      <c r="A319" s="1073" t="s">
        <v>2391</v>
      </c>
      <c r="B319" s="1073"/>
      <c r="C319" s="1073"/>
      <c r="D319" s="1073"/>
      <c r="E319" s="1073"/>
      <c r="F319" s="1073"/>
      <c r="G319" s="568">
        <v>1771328.62</v>
      </c>
      <c r="H319" s="567"/>
      <c r="I319" s="568">
        <v>0</v>
      </c>
    </row>
    <row r="320" spans="1:9">
      <c r="A320" s="4" t="s">
        <v>1721</v>
      </c>
      <c r="B320" s="569" t="s">
        <v>2209</v>
      </c>
      <c r="C320" s="4" t="s">
        <v>2210</v>
      </c>
      <c r="D320" s="570" t="s">
        <v>15</v>
      </c>
      <c r="E320" s="569">
        <v>1</v>
      </c>
      <c r="F320" s="569">
        <v>1771328.62</v>
      </c>
      <c r="G320" s="569">
        <v>1771328.62</v>
      </c>
      <c r="H320" s="569">
        <v>100</v>
      </c>
      <c r="I320" s="569">
        <v>0</v>
      </c>
    </row>
    <row r="321" spans="1:9">
      <c r="A321" s="1073" t="s">
        <v>2392</v>
      </c>
      <c r="B321" s="1073"/>
      <c r="C321" s="1073"/>
      <c r="D321" s="1073"/>
      <c r="E321" s="1073"/>
      <c r="F321" s="1073"/>
      <c r="G321" s="568">
        <v>168166890.96000001</v>
      </c>
      <c r="H321" s="567"/>
      <c r="I321" s="568">
        <v>0.77</v>
      </c>
    </row>
    <row r="322" spans="1:9">
      <c r="A322" s="4" t="s">
        <v>1722</v>
      </c>
      <c r="B322" s="569" t="s">
        <v>2211</v>
      </c>
      <c r="C322" s="4" t="s">
        <v>2393</v>
      </c>
      <c r="D322" s="570" t="s">
        <v>44</v>
      </c>
      <c r="E322" s="569">
        <v>36</v>
      </c>
      <c r="F322" s="569">
        <v>776921.93</v>
      </c>
      <c r="G322" s="569">
        <v>27969189.510000002</v>
      </c>
      <c r="H322" s="569">
        <v>16.63</v>
      </c>
      <c r="I322" s="569">
        <v>0.12</v>
      </c>
    </row>
    <row r="323" spans="1:9">
      <c r="A323" s="4" t="s">
        <v>1723</v>
      </c>
      <c r="B323" s="569" t="s">
        <v>2212</v>
      </c>
      <c r="C323" s="4" t="s">
        <v>2213</v>
      </c>
      <c r="D323" s="570" t="s">
        <v>44</v>
      </c>
      <c r="E323" s="569">
        <v>1</v>
      </c>
      <c r="F323" s="569">
        <v>140197701.44999999</v>
      </c>
      <c r="G323" s="569">
        <v>140197701.44999999</v>
      </c>
      <c r="H323" s="569">
        <v>83.36</v>
      </c>
      <c r="I323" s="569">
        <v>0.64</v>
      </c>
    </row>
    <row r="324" spans="1:9">
      <c r="A324" s="1073" t="s">
        <v>2394</v>
      </c>
      <c r="B324" s="1073"/>
      <c r="C324" s="1073"/>
      <c r="D324" s="1073"/>
      <c r="E324" s="1073"/>
      <c r="F324" s="1073"/>
      <c r="G324" s="568">
        <v>398138114.69999999</v>
      </c>
      <c r="H324" s="567"/>
      <c r="I324" s="568">
        <v>1.83</v>
      </c>
    </row>
    <row r="325" spans="1:9">
      <c r="A325" s="4" t="s">
        <v>1724</v>
      </c>
      <c r="B325" s="569" t="s">
        <v>2214</v>
      </c>
      <c r="C325" s="4" t="s">
        <v>2215</v>
      </c>
      <c r="D325" s="570" t="s">
        <v>15</v>
      </c>
      <c r="E325" s="569">
        <v>252</v>
      </c>
      <c r="F325" s="569">
        <v>1051725.17</v>
      </c>
      <c r="G325" s="569">
        <v>265034743.97</v>
      </c>
      <c r="H325" s="569">
        <v>66.56</v>
      </c>
      <c r="I325" s="569">
        <v>1.22</v>
      </c>
    </row>
    <row r="326" spans="1:9">
      <c r="A326" s="4" t="s">
        <v>1725</v>
      </c>
      <c r="B326" s="569" t="s">
        <v>2216</v>
      </c>
      <c r="C326" s="4" t="s">
        <v>2217</v>
      </c>
      <c r="D326" s="570" t="s">
        <v>15</v>
      </c>
      <c r="E326" s="569">
        <v>4</v>
      </c>
      <c r="F326" s="569">
        <v>8805422.1699999999</v>
      </c>
      <c r="G326" s="569">
        <v>35221688.700000003</v>
      </c>
      <c r="H326" s="569">
        <v>8.84</v>
      </c>
      <c r="I326" s="569">
        <v>0.16</v>
      </c>
    </row>
    <row r="327" spans="1:9">
      <c r="A327" s="4" t="s">
        <v>1726</v>
      </c>
      <c r="B327" s="569" t="s">
        <v>2218</v>
      </c>
      <c r="C327" s="4" t="s">
        <v>2219</v>
      </c>
      <c r="D327" s="570" t="s">
        <v>15</v>
      </c>
      <c r="E327" s="569">
        <v>12</v>
      </c>
      <c r="F327" s="569">
        <v>493755.17</v>
      </c>
      <c r="G327" s="569">
        <v>5925062.0899999999</v>
      </c>
      <c r="H327" s="569">
        <v>1.48</v>
      </c>
      <c r="I327" s="569">
        <v>0.02</v>
      </c>
    </row>
    <row r="328" spans="1:9">
      <c r="A328" s="4" t="s">
        <v>1727</v>
      </c>
      <c r="B328" s="569" t="s">
        <v>2220</v>
      </c>
      <c r="C328" s="4" t="s">
        <v>2221</v>
      </c>
      <c r="D328" s="570" t="s">
        <v>15</v>
      </c>
      <c r="E328" s="569">
        <v>24</v>
      </c>
      <c r="F328" s="569">
        <v>574522.17000000004</v>
      </c>
      <c r="G328" s="569">
        <v>13788532.189999999</v>
      </c>
      <c r="H328" s="569">
        <v>3.46</v>
      </c>
      <c r="I328" s="569">
        <v>0.06</v>
      </c>
    </row>
    <row r="329" spans="1:9">
      <c r="A329" s="4" t="s">
        <v>1728</v>
      </c>
      <c r="B329" s="569" t="s">
        <v>2222</v>
      </c>
      <c r="C329" s="4" t="s">
        <v>2223</v>
      </c>
      <c r="D329" s="570" t="s">
        <v>15</v>
      </c>
      <c r="E329" s="569">
        <v>4</v>
      </c>
      <c r="F329" s="569">
        <v>17898.73</v>
      </c>
      <c r="G329" s="569">
        <v>71594.899999999994</v>
      </c>
      <c r="H329" s="569">
        <v>0.01</v>
      </c>
      <c r="I329" s="569">
        <v>0</v>
      </c>
    </row>
    <row r="330" spans="1:9">
      <c r="A330" s="4" t="s">
        <v>1729</v>
      </c>
      <c r="B330" s="569" t="s">
        <v>2224</v>
      </c>
      <c r="C330" s="4" t="s">
        <v>2225</v>
      </c>
      <c r="D330" s="570" t="s">
        <v>15</v>
      </c>
      <c r="E330" s="569">
        <v>1252</v>
      </c>
      <c r="F330" s="569">
        <v>12916.15</v>
      </c>
      <c r="G330" s="569">
        <v>16171022.859999999</v>
      </c>
      <c r="H330" s="569">
        <v>4.0599999999999996</v>
      </c>
      <c r="I330" s="569">
        <v>7.0000000000000007E-2</v>
      </c>
    </row>
    <row r="331" spans="1:9">
      <c r="A331" s="4" t="s">
        <v>1730</v>
      </c>
      <c r="B331" s="569" t="s">
        <v>2226</v>
      </c>
      <c r="C331" s="4" t="s">
        <v>2227</v>
      </c>
      <c r="D331" s="570" t="s">
        <v>15</v>
      </c>
      <c r="E331" s="569">
        <v>420</v>
      </c>
      <c r="F331" s="569">
        <v>3209.89</v>
      </c>
      <c r="G331" s="569">
        <v>1348151.87</v>
      </c>
      <c r="H331" s="569">
        <v>0.33</v>
      </c>
      <c r="I331" s="569">
        <v>0</v>
      </c>
    </row>
    <row r="332" spans="1:9">
      <c r="A332" s="4" t="s">
        <v>1731</v>
      </c>
      <c r="B332" s="569" t="s">
        <v>2228</v>
      </c>
      <c r="C332" s="4" t="s">
        <v>2229</v>
      </c>
      <c r="D332" s="570" t="s">
        <v>15</v>
      </c>
      <c r="E332" s="569">
        <v>220</v>
      </c>
      <c r="F332" s="569">
        <v>3792.89</v>
      </c>
      <c r="G332" s="569">
        <v>834434.79</v>
      </c>
      <c r="H332" s="569">
        <v>0.2</v>
      </c>
      <c r="I332" s="569">
        <v>0</v>
      </c>
    </row>
    <row r="333" spans="1:9">
      <c r="A333" s="4" t="s">
        <v>1732</v>
      </c>
      <c r="B333" s="569" t="s">
        <v>2230</v>
      </c>
      <c r="C333" s="4" t="s">
        <v>2231</v>
      </c>
      <c r="D333" s="570" t="s">
        <v>15</v>
      </c>
      <c r="E333" s="569">
        <v>52</v>
      </c>
      <c r="F333" s="569">
        <v>30104.33</v>
      </c>
      <c r="G333" s="569">
        <v>1565424.92</v>
      </c>
      <c r="H333" s="569">
        <v>0.39</v>
      </c>
      <c r="I333" s="569">
        <v>0</v>
      </c>
    </row>
    <row r="334" spans="1:9">
      <c r="A334" s="4" t="s">
        <v>1733</v>
      </c>
      <c r="B334" s="569" t="s">
        <v>2232</v>
      </c>
      <c r="C334" s="4" t="s">
        <v>2233</v>
      </c>
      <c r="D334" s="570" t="s">
        <v>15</v>
      </c>
      <c r="E334" s="569">
        <v>80</v>
      </c>
      <c r="F334" s="569">
        <v>23430.33</v>
      </c>
      <c r="G334" s="569">
        <v>1874426.03</v>
      </c>
      <c r="H334" s="569">
        <v>0.47</v>
      </c>
      <c r="I334" s="569">
        <v>0</v>
      </c>
    </row>
    <row r="335" spans="1:9">
      <c r="A335" s="4" t="s">
        <v>1734</v>
      </c>
      <c r="B335" s="569" t="s">
        <v>2234</v>
      </c>
      <c r="C335" s="4" t="s">
        <v>2235</v>
      </c>
      <c r="D335" s="570" t="s">
        <v>15</v>
      </c>
      <c r="E335" s="569">
        <v>42</v>
      </c>
      <c r="F335" s="569">
        <v>20169.14</v>
      </c>
      <c r="G335" s="569">
        <v>847103.86</v>
      </c>
      <c r="H335" s="569">
        <v>0.21</v>
      </c>
      <c r="I335" s="569">
        <v>0</v>
      </c>
    </row>
    <row r="336" spans="1:9">
      <c r="A336" s="4" t="s">
        <v>1735</v>
      </c>
      <c r="B336" s="569" t="s">
        <v>2236</v>
      </c>
      <c r="C336" s="4" t="s">
        <v>2237</v>
      </c>
      <c r="D336" s="570" t="s">
        <v>15</v>
      </c>
      <c r="E336" s="569">
        <v>650</v>
      </c>
      <c r="F336" s="569">
        <v>17317.5</v>
      </c>
      <c r="G336" s="569">
        <v>11256372.02</v>
      </c>
      <c r="H336" s="569">
        <v>2.82</v>
      </c>
      <c r="I336" s="569">
        <v>0.05</v>
      </c>
    </row>
    <row r="337" spans="1:9">
      <c r="A337" s="4" t="s">
        <v>1736</v>
      </c>
      <c r="B337" s="569" t="s">
        <v>2238</v>
      </c>
      <c r="C337" s="4" t="s">
        <v>2239</v>
      </c>
      <c r="D337" s="570" t="s">
        <v>15</v>
      </c>
      <c r="E337" s="569">
        <v>4</v>
      </c>
      <c r="F337" s="569">
        <v>661261.92000000004</v>
      </c>
      <c r="G337" s="569">
        <v>2645047.7000000002</v>
      </c>
      <c r="H337" s="569">
        <v>0.66</v>
      </c>
      <c r="I337" s="569">
        <v>0.01</v>
      </c>
    </row>
    <row r="338" spans="1:9">
      <c r="A338" s="4" t="s">
        <v>1737</v>
      </c>
      <c r="B338" s="569" t="s">
        <v>2240</v>
      </c>
      <c r="C338" s="4" t="s">
        <v>2241</v>
      </c>
      <c r="D338" s="570" t="s">
        <v>15</v>
      </c>
      <c r="E338" s="569">
        <v>1200</v>
      </c>
      <c r="F338" s="569">
        <v>1486.86</v>
      </c>
      <c r="G338" s="569">
        <v>1784226.89</v>
      </c>
      <c r="H338" s="569">
        <v>0.44</v>
      </c>
      <c r="I338" s="569">
        <v>0</v>
      </c>
    </row>
    <row r="339" spans="1:9">
      <c r="A339" s="4" t="s">
        <v>1738</v>
      </c>
      <c r="B339" s="569" t="s">
        <v>2242</v>
      </c>
      <c r="C339" s="4" t="s">
        <v>2243</v>
      </c>
      <c r="D339" s="570" t="s">
        <v>15</v>
      </c>
      <c r="E339" s="569">
        <v>350</v>
      </c>
      <c r="F339" s="569">
        <v>1633.86</v>
      </c>
      <c r="G339" s="569">
        <v>571849.51</v>
      </c>
      <c r="H339" s="569">
        <v>0.14000000000000001</v>
      </c>
      <c r="I339" s="569">
        <v>0</v>
      </c>
    </row>
    <row r="340" spans="1:9">
      <c r="A340" s="4" t="s">
        <v>1739</v>
      </c>
      <c r="B340" s="569" t="s">
        <v>2244</v>
      </c>
      <c r="C340" s="4" t="s">
        <v>2245</v>
      </c>
      <c r="D340" s="570" t="s">
        <v>15</v>
      </c>
      <c r="E340" s="569">
        <v>500</v>
      </c>
      <c r="F340" s="569">
        <v>1866.07</v>
      </c>
      <c r="G340" s="569">
        <v>933033.23</v>
      </c>
      <c r="H340" s="569">
        <v>0.23</v>
      </c>
      <c r="I340" s="569">
        <v>0</v>
      </c>
    </row>
    <row r="341" spans="1:9" ht="22.5">
      <c r="A341" s="4" t="s">
        <v>1740</v>
      </c>
      <c r="B341" s="569" t="s">
        <v>2246</v>
      </c>
      <c r="C341" s="4" t="s">
        <v>2395</v>
      </c>
      <c r="D341" s="570" t="s">
        <v>15</v>
      </c>
      <c r="E341" s="569">
        <v>1</v>
      </c>
      <c r="F341" s="569">
        <v>20726991.699999999</v>
      </c>
      <c r="G341" s="569">
        <v>20726991.699999999</v>
      </c>
      <c r="H341" s="569">
        <v>5.2</v>
      </c>
      <c r="I341" s="569">
        <v>0.09</v>
      </c>
    </row>
    <row r="342" spans="1:9">
      <c r="A342" s="4" t="s">
        <v>1741</v>
      </c>
      <c r="B342" s="569" t="s">
        <v>2247</v>
      </c>
      <c r="C342" s="4" t="s">
        <v>2248</v>
      </c>
      <c r="D342" s="570" t="s">
        <v>15</v>
      </c>
      <c r="E342" s="569">
        <v>40</v>
      </c>
      <c r="F342" s="569">
        <v>16917.349999999999</v>
      </c>
      <c r="G342" s="569">
        <v>676694.1</v>
      </c>
      <c r="H342" s="569">
        <v>0.16</v>
      </c>
      <c r="I342" s="569">
        <v>0</v>
      </c>
    </row>
    <row r="343" spans="1:9">
      <c r="A343" s="4" t="s">
        <v>1742</v>
      </c>
      <c r="B343" s="569" t="s">
        <v>2249</v>
      </c>
      <c r="C343" s="4" t="s">
        <v>2250</v>
      </c>
      <c r="D343" s="570" t="s">
        <v>15</v>
      </c>
      <c r="E343" s="569">
        <v>2</v>
      </c>
      <c r="F343" s="569">
        <v>1971592.63</v>
      </c>
      <c r="G343" s="569">
        <v>3943185.25</v>
      </c>
      <c r="H343" s="569">
        <v>0.99</v>
      </c>
      <c r="I343" s="569">
        <v>0.01</v>
      </c>
    </row>
    <row r="344" spans="1:9">
      <c r="A344" s="4" t="s">
        <v>1743</v>
      </c>
      <c r="B344" s="569" t="s">
        <v>2251</v>
      </c>
      <c r="C344" s="4" t="s">
        <v>2252</v>
      </c>
      <c r="D344" s="570" t="s">
        <v>15</v>
      </c>
      <c r="E344" s="569">
        <v>4</v>
      </c>
      <c r="F344" s="569">
        <v>238412.63</v>
      </c>
      <c r="G344" s="569">
        <v>953650.5</v>
      </c>
      <c r="H344" s="569">
        <v>0.23</v>
      </c>
      <c r="I344" s="569">
        <v>0</v>
      </c>
    </row>
    <row r="345" spans="1:9">
      <c r="A345" s="4" t="s">
        <v>1744</v>
      </c>
      <c r="B345" s="569" t="s">
        <v>2253</v>
      </c>
      <c r="C345" s="4" t="s">
        <v>2254</v>
      </c>
      <c r="D345" s="570" t="s">
        <v>15</v>
      </c>
      <c r="E345" s="569">
        <v>25</v>
      </c>
      <c r="F345" s="569">
        <v>22783.79</v>
      </c>
      <c r="G345" s="569">
        <v>569594.64</v>
      </c>
      <c r="H345" s="569">
        <v>0.14000000000000001</v>
      </c>
      <c r="I345" s="569">
        <v>0</v>
      </c>
    </row>
    <row r="346" spans="1:9">
      <c r="A346" s="4" t="s">
        <v>1745</v>
      </c>
      <c r="B346" s="569" t="s">
        <v>2255</v>
      </c>
      <c r="C346" s="4" t="s">
        <v>2256</v>
      </c>
      <c r="D346" s="570" t="s">
        <v>15</v>
      </c>
      <c r="E346" s="569">
        <v>1</v>
      </c>
      <c r="F346" s="569">
        <v>7356551.1900000004</v>
      </c>
      <c r="G346" s="569">
        <v>7356551.1900000004</v>
      </c>
      <c r="H346" s="569">
        <v>1.84</v>
      </c>
      <c r="I346" s="569">
        <v>0.03</v>
      </c>
    </row>
    <row r="347" spans="1:9">
      <c r="A347" s="4" t="s">
        <v>1746</v>
      </c>
      <c r="B347" s="569" t="s">
        <v>2257</v>
      </c>
      <c r="C347" s="4" t="s">
        <v>2258</v>
      </c>
      <c r="D347" s="570" t="s">
        <v>15</v>
      </c>
      <c r="E347" s="569">
        <v>1</v>
      </c>
      <c r="F347" s="569">
        <v>213450.9</v>
      </c>
      <c r="G347" s="569">
        <v>213450.9</v>
      </c>
      <c r="H347" s="569">
        <v>0.05</v>
      </c>
      <c r="I347" s="569">
        <v>0</v>
      </c>
    </row>
    <row r="348" spans="1:9">
      <c r="A348" s="4" t="s">
        <v>1747</v>
      </c>
      <c r="B348" s="569" t="s">
        <v>2259</v>
      </c>
      <c r="C348" s="4" t="s">
        <v>2260</v>
      </c>
      <c r="D348" s="570" t="s">
        <v>15</v>
      </c>
      <c r="E348" s="569">
        <v>28</v>
      </c>
      <c r="F348" s="569">
        <v>136617.17000000001</v>
      </c>
      <c r="G348" s="569">
        <v>3825280.89</v>
      </c>
      <c r="H348" s="569">
        <v>0.96</v>
      </c>
      <c r="I348" s="569">
        <v>0.01</v>
      </c>
    </row>
    <row r="349" spans="1:9" s="21" customFormat="1" ht="11.25">
      <c r="A349" s="1074"/>
      <c r="B349" s="1074"/>
      <c r="C349" s="1074"/>
      <c r="D349" s="1074"/>
      <c r="E349" s="1074"/>
      <c r="F349" s="1074"/>
      <c r="G349" s="1074"/>
      <c r="H349" s="1074"/>
      <c r="I349" s="1074"/>
    </row>
    <row r="350" spans="1:9">
      <c r="A350" s="1074" t="s">
        <v>2261</v>
      </c>
      <c r="B350" s="1074"/>
      <c r="C350" s="1074"/>
      <c r="D350" s="1074"/>
      <c r="E350" s="1074"/>
      <c r="F350" s="1074"/>
      <c r="G350" s="569">
        <v>21679154935.290001</v>
      </c>
      <c r="H350" s="1074"/>
      <c r="I350" s="1074"/>
    </row>
  </sheetData>
  <mergeCells count="48">
    <mergeCell ref="A101:F101"/>
    <mergeCell ref="A103:F103"/>
    <mergeCell ref="A107:F107"/>
    <mergeCell ref="A110:F110"/>
    <mergeCell ref="A47:F47"/>
    <mergeCell ref="A53:F53"/>
    <mergeCell ref="A65:F65"/>
    <mergeCell ref="A70:F70"/>
    <mergeCell ref="A81:F81"/>
    <mergeCell ref="A2:I2"/>
    <mergeCell ref="A3:I3"/>
    <mergeCell ref="A4:E4"/>
    <mergeCell ref="F4:I4"/>
    <mergeCell ref="A6:A7"/>
    <mergeCell ref="C6:C7"/>
    <mergeCell ref="D6:D7"/>
    <mergeCell ref="E6:E7"/>
    <mergeCell ref="F6:F7"/>
    <mergeCell ref="G6:G7"/>
    <mergeCell ref="A8:F8"/>
    <mergeCell ref="H8:I8"/>
    <mergeCell ref="A9:F9"/>
    <mergeCell ref="A16:F16"/>
    <mergeCell ref="A36:F36"/>
    <mergeCell ref="A112:F112"/>
    <mergeCell ref="A119:F119"/>
    <mergeCell ref="A127:F127"/>
    <mergeCell ref="A130:F130"/>
    <mergeCell ref="A137:F137"/>
    <mergeCell ref="A139:F139"/>
    <mergeCell ref="A145:F145"/>
    <mergeCell ref="A151:F151"/>
    <mergeCell ref="A154:F154"/>
    <mergeCell ref="A173:F173"/>
    <mergeCell ref="A184:F184"/>
    <mergeCell ref="A216:F216"/>
    <mergeCell ref="A227:F227"/>
    <mergeCell ref="A235:F235"/>
    <mergeCell ref="A249:F249"/>
    <mergeCell ref="A324:F324"/>
    <mergeCell ref="A349:I349"/>
    <mergeCell ref="A350:F350"/>
    <mergeCell ref="H350:I350"/>
    <mergeCell ref="A251:F251"/>
    <mergeCell ref="A270:F270"/>
    <mergeCell ref="A282:F282"/>
    <mergeCell ref="A319:F319"/>
    <mergeCell ref="A321:F32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AE277-8D0B-4B00-8F8C-64325505F825}">
  <dimension ref="A2:AI512"/>
  <sheetViews>
    <sheetView topLeftCell="A470" workbookViewId="0">
      <selection activeCell="E405" sqref="E405:E510"/>
    </sheetView>
  </sheetViews>
  <sheetFormatPr baseColWidth="10" defaultRowHeight="12"/>
  <cols>
    <col min="1" max="1" width="9.140625" style="1" bestFit="1" customWidth="1"/>
    <col min="2" max="2" width="45.7109375" style="1" bestFit="1" customWidth="1"/>
    <col min="3" max="3" width="7" style="1" bestFit="1" customWidth="1"/>
    <col min="4" max="4" width="7.5703125" style="1" bestFit="1" customWidth="1"/>
    <col min="5" max="6" width="12.7109375" style="1" bestFit="1" customWidth="1"/>
    <col min="7" max="7" width="14.7109375" style="1" bestFit="1" customWidth="1"/>
    <col min="8" max="9" width="12.7109375" style="1" bestFit="1" customWidth="1"/>
    <col min="10" max="10" width="14.7109375" style="1" bestFit="1" customWidth="1"/>
    <col min="11" max="11" width="10.7109375" style="1" bestFit="1" customWidth="1"/>
    <col min="12" max="12" width="8.42578125" style="1" bestFit="1" customWidth="1"/>
    <col min="13" max="13" width="11.140625" style="1" bestFit="1" customWidth="1"/>
    <col min="14" max="14" width="10.7109375" style="1" bestFit="1" customWidth="1"/>
    <col min="15" max="15" width="8.42578125" style="1" bestFit="1" customWidth="1"/>
    <col min="16" max="16" width="7.5703125" style="1" bestFit="1" customWidth="1"/>
    <col min="17" max="17" width="10.7109375" style="1" bestFit="1" customWidth="1"/>
    <col min="18" max="18" width="8.42578125" style="1" bestFit="1" customWidth="1"/>
    <col min="19" max="19" width="7.5703125" style="1" bestFit="1" customWidth="1"/>
    <col min="20" max="20" width="10.7109375" style="1" bestFit="1" customWidth="1"/>
    <col min="21" max="21" width="8.42578125" style="1" bestFit="1" customWidth="1"/>
    <col min="22" max="22" width="7.5703125" style="1" bestFit="1" customWidth="1"/>
    <col min="23" max="23" width="10.7109375" style="1" bestFit="1" customWidth="1"/>
    <col min="24" max="24" width="8.42578125" style="1" bestFit="1" customWidth="1"/>
    <col min="25" max="25" width="7.5703125" style="1" bestFit="1" customWidth="1"/>
    <col min="26" max="27" width="12.7109375" style="1" bestFit="1" customWidth="1"/>
    <col min="28" max="28" width="14.7109375" style="1" bestFit="1" customWidth="1"/>
    <col min="29" max="29" width="10.7109375" style="1" bestFit="1" customWidth="1"/>
    <col min="30" max="30" width="8.42578125" style="1" bestFit="1" customWidth="1"/>
    <col min="31" max="31" width="7.5703125" style="1" bestFit="1" customWidth="1"/>
    <col min="32" max="32" width="7.28515625" style="1" bestFit="1" customWidth="1"/>
    <col min="33" max="33" width="6.42578125" style="1" bestFit="1" customWidth="1"/>
    <col min="34" max="34" width="7.7109375" style="1" bestFit="1" customWidth="1"/>
    <col min="35" max="35" width="6.42578125" style="1" bestFit="1" customWidth="1"/>
    <col min="36" max="16384" width="11.42578125" style="1"/>
  </cols>
  <sheetData>
    <row r="2" spans="1:35" ht="14.25" hidden="1">
      <c r="A2" s="1076" t="s">
        <v>0</v>
      </c>
      <c r="B2" s="1076"/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076"/>
      <c r="V2" s="1076"/>
      <c r="W2" s="1076"/>
      <c r="X2" s="1076"/>
      <c r="Y2" s="1076"/>
      <c r="Z2" s="1076"/>
      <c r="AA2" s="1076"/>
      <c r="AB2" s="1076"/>
      <c r="AC2" s="1076"/>
      <c r="AD2" s="1076"/>
      <c r="AE2" s="1076"/>
      <c r="AF2" s="1076"/>
      <c r="AG2" s="1076"/>
      <c r="AH2" s="1076"/>
      <c r="AI2" s="1076"/>
    </row>
    <row r="3" spans="1:35" ht="12" customHeight="1">
      <c r="A3" s="1077" t="s">
        <v>1</v>
      </c>
      <c r="B3" s="1077"/>
      <c r="C3" s="1077"/>
      <c r="D3" s="1077"/>
      <c r="E3" s="1077"/>
      <c r="F3" s="1077"/>
      <c r="G3" s="1077"/>
      <c r="H3" s="1077"/>
      <c r="I3" s="1077"/>
      <c r="J3" s="1077"/>
      <c r="K3" s="1077"/>
      <c r="L3" s="1077"/>
      <c r="M3" s="1077"/>
      <c r="N3" s="1077"/>
      <c r="O3" s="1077"/>
      <c r="P3" s="1077"/>
      <c r="Q3" s="1077"/>
      <c r="R3" s="1077"/>
      <c r="S3" s="1086" t="s">
        <v>2434</v>
      </c>
      <c r="T3" s="1086"/>
      <c r="U3" s="1086"/>
      <c r="V3" s="1086"/>
      <c r="W3" s="1086"/>
      <c r="X3" s="1086"/>
      <c r="Y3" s="1086"/>
      <c r="Z3" s="1086"/>
      <c r="AA3" s="1086"/>
      <c r="AB3" s="1086"/>
      <c r="AC3" s="1086"/>
      <c r="AD3" s="1086"/>
      <c r="AE3" s="1086"/>
      <c r="AF3" s="1086"/>
      <c r="AG3" s="1086"/>
      <c r="AH3" s="1086"/>
      <c r="AI3" s="1086"/>
    </row>
    <row r="4" spans="1:35" ht="12" customHeight="1">
      <c r="A4" s="1077" t="s">
        <v>2</v>
      </c>
      <c r="B4" s="1077"/>
      <c r="C4" s="1077"/>
      <c r="D4" s="1077"/>
      <c r="E4" s="1077"/>
      <c r="F4" s="1077"/>
      <c r="G4" s="1077"/>
      <c r="H4" s="1077"/>
      <c r="I4" s="1077"/>
      <c r="J4" s="1077"/>
      <c r="K4" s="1077"/>
      <c r="L4" s="1077"/>
      <c r="M4" s="1077"/>
      <c r="N4" s="1077"/>
      <c r="O4" s="1077"/>
      <c r="P4" s="1077"/>
      <c r="Q4" s="1077"/>
      <c r="R4" s="1077"/>
      <c r="S4" s="1086" t="s">
        <v>2435</v>
      </c>
      <c r="T4" s="1086"/>
      <c r="U4" s="1086"/>
      <c r="V4" s="1086"/>
      <c r="W4" s="1086"/>
      <c r="X4" s="1086"/>
      <c r="Y4" s="1086"/>
      <c r="Z4" s="1086"/>
      <c r="AA4" s="1086"/>
      <c r="AB4" s="1086"/>
      <c r="AC4" s="1086"/>
      <c r="AD4" s="1086"/>
      <c r="AE4" s="1086"/>
      <c r="AF4" s="1086"/>
      <c r="AG4" s="1086"/>
      <c r="AH4" s="1086"/>
      <c r="AI4" s="1086"/>
    </row>
    <row r="5" spans="1:35" ht="12" customHeight="1">
      <c r="A5" s="1085" t="s">
        <v>3</v>
      </c>
      <c r="B5" s="1080" t="s">
        <v>4</v>
      </c>
      <c r="C5" s="1085" t="s">
        <v>5</v>
      </c>
      <c r="D5" s="1085" t="s">
        <v>6</v>
      </c>
      <c r="E5" s="1085" t="s">
        <v>7</v>
      </c>
      <c r="F5" s="1085"/>
      <c r="G5" s="1085"/>
      <c r="H5" s="1085" t="s">
        <v>546</v>
      </c>
      <c r="I5" s="1085"/>
      <c r="J5" s="1085"/>
      <c r="K5" s="1085" t="s">
        <v>547</v>
      </c>
      <c r="L5" s="1085"/>
      <c r="M5" s="1085"/>
      <c r="N5" s="1085" t="s">
        <v>548</v>
      </c>
      <c r="O5" s="1085"/>
      <c r="P5" s="1085"/>
      <c r="Q5" s="1085" t="s">
        <v>549</v>
      </c>
      <c r="R5" s="1085"/>
      <c r="S5" s="1085"/>
      <c r="T5" s="1085" t="s">
        <v>550</v>
      </c>
      <c r="U5" s="1085"/>
      <c r="V5" s="1085"/>
      <c r="W5" s="1085" t="s">
        <v>551</v>
      </c>
      <c r="X5" s="1085"/>
      <c r="Y5" s="1085"/>
      <c r="Z5" s="1085" t="s">
        <v>552</v>
      </c>
      <c r="AA5" s="1085"/>
      <c r="AB5" s="1085"/>
      <c r="AC5" s="1085" t="s">
        <v>553</v>
      </c>
      <c r="AD5" s="1085"/>
      <c r="AE5" s="1085"/>
      <c r="AF5" s="1085" t="s">
        <v>554</v>
      </c>
      <c r="AG5" s="1085"/>
      <c r="AH5" s="1085"/>
      <c r="AI5" s="1085"/>
    </row>
    <row r="6" spans="1:35">
      <c r="A6" s="1085"/>
      <c r="B6" s="1080"/>
      <c r="C6" s="1085"/>
      <c r="D6" s="1085"/>
      <c r="E6" s="2" t="s">
        <v>8</v>
      </c>
      <c r="F6" s="2" t="s">
        <v>9</v>
      </c>
      <c r="G6" s="2" t="s">
        <v>10</v>
      </c>
      <c r="H6" s="2" t="s">
        <v>8</v>
      </c>
      <c r="I6" s="2" t="s">
        <v>9</v>
      </c>
      <c r="J6" s="2" t="s">
        <v>10</v>
      </c>
      <c r="K6" s="2" t="s">
        <v>8</v>
      </c>
      <c r="L6" s="2" t="s">
        <v>9</v>
      </c>
      <c r="M6" s="2" t="s">
        <v>555</v>
      </c>
      <c r="N6" s="2" t="s">
        <v>8</v>
      </c>
      <c r="O6" s="2" t="s">
        <v>9</v>
      </c>
      <c r="P6" s="2" t="s">
        <v>10</v>
      </c>
      <c r="Q6" s="2" t="s">
        <v>8</v>
      </c>
      <c r="R6" s="2" t="s">
        <v>9</v>
      </c>
      <c r="S6" s="2" t="s">
        <v>10</v>
      </c>
      <c r="T6" s="2" t="s">
        <v>8</v>
      </c>
      <c r="U6" s="2" t="s">
        <v>9</v>
      </c>
      <c r="V6" s="2" t="s">
        <v>10</v>
      </c>
      <c r="W6" s="2" t="s">
        <v>8</v>
      </c>
      <c r="X6" s="2" t="s">
        <v>9</v>
      </c>
      <c r="Y6" s="2" t="s">
        <v>10</v>
      </c>
      <c r="Z6" s="2" t="s">
        <v>8</v>
      </c>
      <c r="AA6" s="2" t="s">
        <v>9</v>
      </c>
      <c r="AB6" s="2" t="s">
        <v>10</v>
      </c>
      <c r="AC6" s="2" t="s">
        <v>8</v>
      </c>
      <c r="AD6" s="2" t="s">
        <v>9</v>
      </c>
      <c r="AE6" s="2" t="s">
        <v>10</v>
      </c>
      <c r="AF6" s="2" t="s">
        <v>556</v>
      </c>
      <c r="AG6" s="2" t="s">
        <v>11</v>
      </c>
      <c r="AH6" s="2" t="s">
        <v>557</v>
      </c>
      <c r="AI6" s="2" t="s">
        <v>11</v>
      </c>
    </row>
    <row r="7" spans="1:35">
      <c r="A7" s="3">
        <v>1</v>
      </c>
      <c r="B7" s="21" t="s">
        <v>12</v>
      </c>
      <c r="C7" s="21"/>
      <c r="D7" s="21"/>
      <c r="E7" s="576">
        <v>965267723.52999997</v>
      </c>
      <c r="F7" s="576"/>
      <c r="G7" s="576"/>
      <c r="H7" s="1082">
        <v>965267723.52999997</v>
      </c>
      <c r="I7" s="1082"/>
      <c r="J7" s="1082"/>
      <c r="K7" s="1082">
        <v>0</v>
      </c>
      <c r="L7" s="1082"/>
      <c r="M7" s="1082"/>
      <c r="N7" s="1082">
        <v>0</v>
      </c>
      <c r="O7" s="1082"/>
      <c r="P7" s="1082"/>
      <c r="Q7" s="1082">
        <v>0</v>
      </c>
      <c r="R7" s="1082"/>
      <c r="S7" s="1082"/>
      <c r="T7" s="1082">
        <v>0</v>
      </c>
      <c r="U7" s="1082"/>
      <c r="V7" s="1082"/>
      <c r="W7" s="1082">
        <v>0</v>
      </c>
      <c r="X7" s="1082"/>
      <c r="Y7" s="1082"/>
      <c r="Z7" s="1082">
        <v>965267723.52999997</v>
      </c>
      <c r="AA7" s="1082"/>
      <c r="AB7" s="1082"/>
      <c r="AC7" s="1082">
        <v>0</v>
      </c>
      <c r="AD7" s="1082"/>
      <c r="AE7" s="1082"/>
      <c r="AF7" s="1081">
        <v>0</v>
      </c>
      <c r="AG7" s="1082"/>
      <c r="AH7" s="3">
        <v>0</v>
      </c>
      <c r="AI7" s="24">
        <v>0</v>
      </c>
    </row>
    <row r="8" spans="1:35">
      <c r="A8" s="3">
        <v>1003</v>
      </c>
      <c r="B8" s="4" t="s">
        <v>13</v>
      </c>
      <c r="C8" s="5" t="s">
        <v>14</v>
      </c>
      <c r="D8" s="5" t="s">
        <v>15</v>
      </c>
      <c r="E8" s="3">
        <v>0.24</v>
      </c>
      <c r="F8" s="3">
        <v>58936</v>
      </c>
      <c r="G8" s="3">
        <v>14144.64</v>
      </c>
      <c r="H8" s="3">
        <v>0.24</v>
      </c>
      <c r="I8" s="3">
        <v>58936</v>
      </c>
      <c r="J8" s="3">
        <v>14144.64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0.24</v>
      </c>
      <c r="AA8" s="3">
        <v>58936</v>
      </c>
      <c r="AB8" s="3">
        <v>14144.64</v>
      </c>
      <c r="AC8" s="3">
        <v>0</v>
      </c>
      <c r="AD8" s="3">
        <v>0</v>
      </c>
      <c r="AE8" s="3">
        <v>0</v>
      </c>
      <c r="AF8" s="3">
        <v>0</v>
      </c>
      <c r="AG8" s="24">
        <v>0</v>
      </c>
      <c r="AH8" s="3">
        <v>0</v>
      </c>
      <c r="AI8" s="24">
        <v>0</v>
      </c>
    </row>
    <row r="9" spans="1:35">
      <c r="A9" s="3">
        <v>104</v>
      </c>
      <c r="B9" s="4" t="s">
        <v>16</v>
      </c>
      <c r="C9" s="5" t="s">
        <v>14</v>
      </c>
      <c r="D9" s="5" t="s">
        <v>17</v>
      </c>
      <c r="E9" s="3">
        <v>1143.4000000000001</v>
      </c>
      <c r="F9" s="3">
        <v>1278</v>
      </c>
      <c r="G9" s="3">
        <v>1461265.2</v>
      </c>
      <c r="H9" s="3">
        <v>1143.4000000000001</v>
      </c>
      <c r="I9" s="3">
        <v>1278</v>
      </c>
      <c r="J9" s="3">
        <v>1461265.2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1143.4000000000001</v>
      </c>
      <c r="AA9" s="3">
        <v>1278</v>
      </c>
      <c r="AB9" s="3">
        <v>1461265.2</v>
      </c>
      <c r="AC9" s="3">
        <v>0</v>
      </c>
      <c r="AD9" s="3">
        <v>0</v>
      </c>
      <c r="AE9" s="3">
        <v>0</v>
      </c>
      <c r="AF9" s="3">
        <v>0</v>
      </c>
      <c r="AG9" s="24">
        <v>0</v>
      </c>
      <c r="AH9" s="3">
        <v>0</v>
      </c>
      <c r="AI9" s="24">
        <v>0</v>
      </c>
    </row>
    <row r="10" spans="1:35">
      <c r="A10" s="3">
        <v>1057</v>
      </c>
      <c r="B10" s="4" t="s">
        <v>18</v>
      </c>
      <c r="C10" s="5" t="s">
        <v>14</v>
      </c>
      <c r="D10" s="5" t="s">
        <v>19</v>
      </c>
      <c r="E10" s="3">
        <v>17.96</v>
      </c>
      <c r="F10" s="3">
        <v>50897</v>
      </c>
      <c r="G10" s="3">
        <v>914110.12</v>
      </c>
      <c r="H10" s="3">
        <v>17.96</v>
      </c>
      <c r="I10" s="3">
        <v>50897</v>
      </c>
      <c r="J10" s="3">
        <v>914110.12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17.96</v>
      </c>
      <c r="AA10" s="3">
        <v>50897</v>
      </c>
      <c r="AB10" s="3">
        <v>914110.12</v>
      </c>
      <c r="AC10" s="3">
        <v>0</v>
      </c>
      <c r="AD10" s="3">
        <v>0</v>
      </c>
      <c r="AE10" s="3">
        <v>0</v>
      </c>
      <c r="AF10" s="3">
        <v>0</v>
      </c>
      <c r="AG10" s="24">
        <v>0</v>
      </c>
      <c r="AH10" s="3">
        <v>0</v>
      </c>
      <c r="AI10" s="24">
        <v>0</v>
      </c>
    </row>
    <row r="11" spans="1:35">
      <c r="A11" s="3">
        <v>1058</v>
      </c>
      <c r="B11" s="4" t="s">
        <v>20</v>
      </c>
      <c r="C11" s="5" t="s">
        <v>14</v>
      </c>
      <c r="D11" s="5" t="s">
        <v>17</v>
      </c>
      <c r="E11" s="3">
        <v>759936.28</v>
      </c>
      <c r="F11" s="3">
        <v>1192</v>
      </c>
      <c r="G11" s="3">
        <v>905844043.88</v>
      </c>
      <c r="H11" s="3">
        <v>759936.28</v>
      </c>
      <c r="I11" s="3">
        <v>1192</v>
      </c>
      <c r="J11" s="3">
        <v>905844043.88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759936.28</v>
      </c>
      <c r="AA11" s="3">
        <v>1192</v>
      </c>
      <c r="AB11" s="3">
        <v>905844043.88</v>
      </c>
      <c r="AC11" s="3">
        <v>0</v>
      </c>
      <c r="AD11" s="3">
        <v>0</v>
      </c>
      <c r="AE11" s="3">
        <v>0</v>
      </c>
      <c r="AF11" s="3">
        <v>0</v>
      </c>
      <c r="AG11" s="24">
        <v>0</v>
      </c>
      <c r="AH11" s="3">
        <v>0</v>
      </c>
      <c r="AI11" s="24">
        <v>0</v>
      </c>
    </row>
    <row r="12" spans="1:35">
      <c r="A12" s="3">
        <v>109</v>
      </c>
      <c r="B12" s="4" t="s">
        <v>2436</v>
      </c>
      <c r="C12" s="5" t="s">
        <v>14</v>
      </c>
      <c r="D12" s="5" t="s">
        <v>17</v>
      </c>
      <c r="E12" s="3">
        <v>236.02</v>
      </c>
      <c r="F12" s="3">
        <v>2549</v>
      </c>
      <c r="G12" s="3">
        <v>601627.42000000004</v>
      </c>
      <c r="H12" s="3">
        <v>236.02</v>
      </c>
      <c r="I12" s="3">
        <v>2549</v>
      </c>
      <c r="J12" s="3">
        <v>601627.42000000004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236.02</v>
      </c>
      <c r="AA12" s="3">
        <v>2549</v>
      </c>
      <c r="AB12" s="3">
        <v>601627.42000000004</v>
      </c>
      <c r="AC12" s="3">
        <v>0</v>
      </c>
      <c r="AD12" s="3">
        <v>0</v>
      </c>
      <c r="AE12" s="3">
        <v>0</v>
      </c>
      <c r="AF12" s="3">
        <v>0</v>
      </c>
      <c r="AG12" s="24">
        <v>0</v>
      </c>
      <c r="AH12" s="3">
        <v>0</v>
      </c>
      <c r="AI12" s="24">
        <v>0</v>
      </c>
    </row>
    <row r="13" spans="1:35">
      <c r="A13" s="3">
        <v>1130</v>
      </c>
      <c r="B13" s="4" t="s">
        <v>21</v>
      </c>
      <c r="C13" s="5" t="s">
        <v>14</v>
      </c>
      <c r="D13" s="5" t="s">
        <v>17</v>
      </c>
      <c r="E13" s="3">
        <v>6069.49</v>
      </c>
      <c r="F13" s="3">
        <v>8220</v>
      </c>
      <c r="G13" s="3">
        <v>49891166.289999999</v>
      </c>
      <c r="H13" s="3">
        <v>6069.49</v>
      </c>
      <c r="I13" s="3">
        <v>8220</v>
      </c>
      <c r="J13" s="3">
        <v>49891166.289999999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6069.49</v>
      </c>
      <c r="AA13" s="3">
        <v>8220</v>
      </c>
      <c r="AB13" s="3">
        <v>49891166.289999999</v>
      </c>
      <c r="AC13" s="3">
        <v>0</v>
      </c>
      <c r="AD13" s="3">
        <v>0</v>
      </c>
      <c r="AE13" s="3">
        <v>0</v>
      </c>
      <c r="AF13" s="3">
        <v>0</v>
      </c>
      <c r="AG13" s="24">
        <v>0</v>
      </c>
      <c r="AH13" s="3">
        <v>0</v>
      </c>
      <c r="AI13" s="24">
        <v>0</v>
      </c>
    </row>
    <row r="14" spans="1:35">
      <c r="A14" s="3">
        <v>1392</v>
      </c>
      <c r="B14" s="4" t="s">
        <v>22</v>
      </c>
      <c r="C14" s="5" t="s">
        <v>14</v>
      </c>
      <c r="D14" s="5" t="s">
        <v>15</v>
      </c>
      <c r="E14" s="3">
        <v>4</v>
      </c>
      <c r="F14" s="3">
        <v>310641</v>
      </c>
      <c r="G14" s="3">
        <v>1242564</v>
      </c>
      <c r="H14" s="3">
        <v>4</v>
      </c>
      <c r="I14" s="3">
        <v>310641</v>
      </c>
      <c r="J14" s="3">
        <v>1242564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4</v>
      </c>
      <c r="AA14" s="3">
        <v>310641</v>
      </c>
      <c r="AB14" s="3">
        <v>1242564</v>
      </c>
      <c r="AC14" s="3">
        <v>0</v>
      </c>
      <c r="AD14" s="3">
        <v>0</v>
      </c>
      <c r="AE14" s="3">
        <v>0</v>
      </c>
      <c r="AF14" s="3">
        <v>0</v>
      </c>
      <c r="AG14" s="24">
        <v>0</v>
      </c>
      <c r="AH14" s="3">
        <v>0</v>
      </c>
      <c r="AI14" s="24">
        <v>0</v>
      </c>
    </row>
    <row r="15" spans="1:35">
      <c r="A15" s="3">
        <v>1393</v>
      </c>
      <c r="B15" s="4" t="s">
        <v>23</v>
      </c>
      <c r="C15" s="5" t="s">
        <v>14</v>
      </c>
      <c r="D15" s="5" t="s">
        <v>24</v>
      </c>
      <c r="E15" s="3">
        <v>126</v>
      </c>
      <c r="F15" s="3">
        <v>38634</v>
      </c>
      <c r="G15" s="3">
        <v>4867884</v>
      </c>
      <c r="H15" s="3">
        <v>126</v>
      </c>
      <c r="I15" s="3">
        <v>38634</v>
      </c>
      <c r="J15" s="3">
        <v>4867884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126</v>
      </c>
      <c r="AA15" s="3">
        <v>38634</v>
      </c>
      <c r="AB15" s="3">
        <v>4867884</v>
      </c>
      <c r="AC15" s="3">
        <v>0</v>
      </c>
      <c r="AD15" s="3">
        <v>0</v>
      </c>
      <c r="AE15" s="3">
        <v>0</v>
      </c>
      <c r="AF15" s="3">
        <v>0</v>
      </c>
      <c r="AG15" s="24">
        <v>0</v>
      </c>
      <c r="AH15" s="3">
        <v>0</v>
      </c>
      <c r="AI15" s="24">
        <v>0</v>
      </c>
    </row>
    <row r="16" spans="1:35">
      <c r="A16" s="3">
        <v>465</v>
      </c>
      <c r="B16" s="4" t="s">
        <v>25</v>
      </c>
      <c r="C16" s="5" t="s">
        <v>14</v>
      </c>
      <c r="D16" s="5" t="s">
        <v>17</v>
      </c>
      <c r="E16" s="3">
        <v>29.56</v>
      </c>
      <c r="F16" s="3">
        <v>14577</v>
      </c>
      <c r="G16" s="3">
        <v>430917.99</v>
      </c>
      <c r="H16" s="3">
        <v>29.56</v>
      </c>
      <c r="I16" s="3">
        <v>14577</v>
      </c>
      <c r="J16" s="3">
        <v>430917.99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29.56</v>
      </c>
      <c r="AA16" s="3">
        <v>14577</v>
      </c>
      <c r="AB16" s="3">
        <v>430917.99</v>
      </c>
      <c r="AC16" s="3">
        <v>0</v>
      </c>
      <c r="AD16" s="3">
        <v>0</v>
      </c>
      <c r="AE16" s="3">
        <v>0</v>
      </c>
      <c r="AF16" s="3">
        <v>0</v>
      </c>
      <c r="AG16" s="24">
        <v>0</v>
      </c>
      <c r="AH16" s="3">
        <v>0</v>
      </c>
      <c r="AI16" s="24">
        <v>0</v>
      </c>
    </row>
    <row r="17" spans="1:35">
      <c r="A17" s="3">
        <v>2</v>
      </c>
      <c r="B17" s="21" t="s">
        <v>26</v>
      </c>
      <c r="C17" s="21"/>
      <c r="D17" s="21"/>
      <c r="E17" s="576">
        <v>4637784503.4499998</v>
      </c>
      <c r="F17" s="576"/>
      <c r="G17" s="576"/>
      <c r="H17" s="1082">
        <v>4637784503.4499998</v>
      </c>
      <c r="I17" s="1082"/>
      <c r="J17" s="1082"/>
      <c r="K17" s="1082">
        <v>0</v>
      </c>
      <c r="L17" s="1082"/>
      <c r="M17" s="1082"/>
      <c r="N17" s="1082">
        <v>0</v>
      </c>
      <c r="O17" s="1082"/>
      <c r="P17" s="1082"/>
      <c r="Q17" s="1082">
        <v>0</v>
      </c>
      <c r="R17" s="1082"/>
      <c r="S17" s="1082"/>
      <c r="T17" s="1082">
        <v>0</v>
      </c>
      <c r="U17" s="1082"/>
      <c r="V17" s="1082"/>
      <c r="W17" s="1082">
        <v>0</v>
      </c>
      <c r="X17" s="1082"/>
      <c r="Y17" s="1082"/>
      <c r="Z17" s="1082">
        <v>4637784503.4499998</v>
      </c>
      <c r="AA17" s="1082"/>
      <c r="AB17" s="1082"/>
      <c r="AC17" s="1082">
        <v>0</v>
      </c>
      <c r="AD17" s="1082"/>
      <c r="AE17" s="1082"/>
      <c r="AF17" s="1081">
        <v>0</v>
      </c>
      <c r="AG17" s="1082"/>
      <c r="AH17" s="3">
        <v>0</v>
      </c>
      <c r="AI17" s="24">
        <v>0</v>
      </c>
    </row>
    <row r="18" spans="1:35">
      <c r="A18" s="3">
        <v>1019</v>
      </c>
      <c r="B18" s="4" t="s">
        <v>474</v>
      </c>
      <c r="C18" s="5" t="s">
        <v>14</v>
      </c>
      <c r="D18" s="5" t="s">
        <v>17</v>
      </c>
      <c r="E18" s="3">
        <v>12414</v>
      </c>
      <c r="F18" s="3">
        <v>3088</v>
      </c>
      <c r="G18" s="3">
        <v>38334432</v>
      </c>
      <c r="H18" s="3">
        <v>12414</v>
      </c>
      <c r="I18" s="3">
        <v>3088</v>
      </c>
      <c r="J18" s="3">
        <v>38334432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12414</v>
      </c>
      <c r="AA18" s="3">
        <v>3088</v>
      </c>
      <c r="AB18" s="3">
        <v>38334432</v>
      </c>
      <c r="AC18" s="3">
        <v>0</v>
      </c>
      <c r="AD18" s="3">
        <v>0</v>
      </c>
      <c r="AE18" s="3">
        <v>0</v>
      </c>
      <c r="AF18" s="3">
        <v>0</v>
      </c>
      <c r="AG18" s="24">
        <v>0</v>
      </c>
      <c r="AH18" s="3">
        <v>0</v>
      </c>
      <c r="AI18" s="24">
        <v>0</v>
      </c>
    </row>
    <row r="19" spans="1:35">
      <c r="A19" s="3">
        <v>114</v>
      </c>
      <c r="B19" s="4" t="s">
        <v>27</v>
      </c>
      <c r="C19" s="5" t="s">
        <v>14</v>
      </c>
      <c r="D19" s="5" t="s">
        <v>28</v>
      </c>
      <c r="E19" s="3">
        <v>29.76</v>
      </c>
      <c r="F19" s="3">
        <v>857988.42</v>
      </c>
      <c r="G19" s="3">
        <v>25537682.23</v>
      </c>
      <c r="H19" s="3">
        <v>29.76</v>
      </c>
      <c r="I19" s="3">
        <v>857988.42</v>
      </c>
      <c r="J19" s="3">
        <v>25537682.23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29.76</v>
      </c>
      <c r="AA19" s="3">
        <v>857988.42</v>
      </c>
      <c r="AB19" s="3">
        <v>25537682.23</v>
      </c>
      <c r="AC19" s="3">
        <v>0</v>
      </c>
      <c r="AD19" s="3">
        <v>0</v>
      </c>
      <c r="AE19" s="3">
        <v>0</v>
      </c>
      <c r="AF19" s="3">
        <v>0</v>
      </c>
      <c r="AG19" s="24">
        <v>0</v>
      </c>
      <c r="AH19" s="3">
        <v>0</v>
      </c>
      <c r="AI19" s="24">
        <v>0</v>
      </c>
    </row>
    <row r="20" spans="1:35">
      <c r="A20" s="3">
        <v>1142</v>
      </c>
      <c r="B20" s="4" t="s">
        <v>475</v>
      </c>
      <c r="C20" s="5" t="s">
        <v>14</v>
      </c>
      <c r="D20" s="5" t="s">
        <v>28</v>
      </c>
      <c r="E20" s="3">
        <v>2248.11</v>
      </c>
      <c r="F20" s="3">
        <v>865338.98</v>
      </c>
      <c r="G20" s="3">
        <v>1945379981.3199999</v>
      </c>
      <c r="H20" s="3">
        <v>2248.11</v>
      </c>
      <c r="I20" s="3">
        <v>865338.98</v>
      </c>
      <c r="J20" s="3">
        <v>1945379981.3199999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2248.11</v>
      </c>
      <c r="AA20" s="3">
        <v>865338.98</v>
      </c>
      <c r="AB20" s="3">
        <v>1945379981.3199999</v>
      </c>
      <c r="AC20" s="3">
        <v>0</v>
      </c>
      <c r="AD20" s="3">
        <v>0</v>
      </c>
      <c r="AE20" s="3">
        <v>0</v>
      </c>
      <c r="AF20" s="3">
        <v>0</v>
      </c>
      <c r="AG20" s="24">
        <v>0</v>
      </c>
      <c r="AH20" s="3">
        <v>0</v>
      </c>
      <c r="AI20" s="24">
        <v>0</v>
      </c>
    </row>
    <row r="21" spans="1:35">
      <c r="A21" s="3">
        <v>1187</v>
      </c>
      <c r="B21" s="4" t="s">
        <v>29</v>
      </c>
      <c r="C21" s="5" t="s">
        <v>14</v>
      </c>
      <c r="D21" s="5" t="s">
        <v>28</v>
      </c>
      <c r="E21" s="3">
        <v>2402.86</v>
      </c>
      <c r="F21" s="3">
        <v>598392</v>
      </c>
      <c r="G21" s="3">
        <v>1437849209.1600001</v>
      </c>
      <c r="H21" s="3">
        <v>2402.86</v>
      </c>
      <c r="I21" s="3">
        <v>598392</v>
      </c>
      <c r="J21" s="3">
        <v>1437849209.1600001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2402.86</v>
      </c>
      <c r="AA21" s="3">
        <v>598392</v>
      </c>
      <c r="AB21" s="3">
        <v>1437849209.1600001</v>
      </c>
      <c r="AC21" s="3">
        <v>0</v>
      </c>
      <c r="AD21" s="3">
        <v>0</v>
      </c>
      <c r="AE21" s="3">
        <v>0</v>
      </c>
      <c r="AF21" s="3">
        <v>0</v>
      </c>
      <c r="AG21" s="24">
        <v>0</v>
      </c>
      <c r="AH21" s="3">
        <v>0</v>
      </c>
      <c r="AI21" s="24">
        <v>0</v>
      </c>
    </row>
    <row r="22" spans="1:35">
      <c r="A22" s="3">
        <v>1256</v>
      </c>
      <c r="B22" s="4" t="s">
        <v>30</v>
      </c>
      <c r="C22" s="5" t="s">
        <v>14</v>
      </c>
      <c r="D22" s="5" t="s">
        <v>17</v>
      </c>
      <c r="E22" s="3">
        <v>6106.71</v>
      </c>
      <c r="F22" s="3">
        <v>1353</v>
      </c>
      <c r="G22" s="3">
        <v>8262382.0099999998</v>
      </c>
      <c r="H22" s="3">
        <v>6106.71</v>
      </c>
      <c r="I22" s="3">
        <v>1353</v>
      </c>
      <c r="J22" s="3">
        <v>8262382.0099999998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6106.71</v>
      </c>
      <c r="AA22" s="3">
        <v>1353</v>
      </c>
      <c r="AB22" s="3">
        <v>8262382.0099999998</v>
      </c>
      <c r="AC22" s="3">
        <v>0</v>
      </c>
      <c r="AD22" s="3">
        <v>0</v>
      </c>
      <c r="AE22" s="3">
        <v>0</v>
      </c>
      <c r="AF22" s="3">
        <v>0</v>
      </c>
      <c r="AG22" s="24">
        <v>0</v>
      </c>
      <c r="AH22" s="3">
        <v>0</v>
      </c>
      <c r="AI22" s="24">
        <v>0</v>
      </c>
    </row>
    <row r="23" spans="1:35">
      <c r="A23" s="3">
        <v>1257</v>
      </c>
      <c r="B23" s="4" t="s">
        <v>31</v>
      </c>
      <c r="C23" s="5" t="s">
        <v>14</v>
      </c>
      <c r="D23" s="5" t="s">
        <v>17</v>
      </c>
      <c r="E23" s="3">
        <v>3664.03</v>
      </c>
      <c r="F23" s="3">
        <v>1443</v>
      </c>
      <c r="G23" s="3">
        <v>5287191.68</v>
      </c>
      <c r="H23" s="3">
        <v>3664.03</v>
      </c>
      <c r="I23" s="3">
        <v>1443</v>
      </c>
      <c r="J23" s="3">
        <v>5287191.68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3664.03</v>
      </c>
      <c r="AA23" s="3">
        <v>1443</v>
      </c>
      <c r="AB23" s="3">
        <v>5287191.68</v>
      </c>
      <c r="AC23" s="3">
        <v>0</v>
      </c>
      <c r="AD23" s="3">
        <v>0</v>
      </c>
      <c r="AE23" s="3">
        <v>0</v>
      </c>
      <c r="AF23" s="3">
        <v>0</v>
      </c>
      <c r="AG23" s="24">
        <v>0</v>
      </c>
      <c r="AH23" s="3">
        <v>0</v>
      </c>
      <c r="AI23" s="24">
        <v>0</v>
      </c>
    </row>
    <row r="24" spans="1:35">
      <c r="A24" s="3">
        <v>740</v>
      </c>
      <c r="B24" s="4" t="s">
        <v>32</v>
      </c>
      <c r="C24" s="5" t="s">
        <v>14</v>
      </c>
      <c r="D24" s="5" t="s">
        <v>28</v>
      </c>
      <c r="E24" s="3">
        <v>1236.47</v>
      </c>
      <c r="F24" s="3">
        <v>857989.03</v>
      </c>
      <c r="G24" s="3">
        <v>1060879581.8200001</v>
      </c>
      <c r="H24" s="3">
        <v>1236.47</v>
      </c>
      <c r="I24" s="3">
        <v>857989.03</v>
      </c>
      <c r="J24" s="3">
        <v>1060879581.8200001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1236.47</v>
      </c>
      <c r="AA24" s="3">
        <v>857989.03</v>
      </c>
      <c r="AB24" s="3">
        <v>1060879581.8200001</v>
      </c>
      <c r="AC24" s="3">
        <v>0</v>
      </c>
      <c r="AD24" s="3">
        <v>0</v>
      </c>
      <c r="AE24" s="3">
        <v>0</v>
      </c>
      <c r="AF24" s="3">
        <v>0</v>
      </c>
      <c r="AG24" s="24">
        <v>0</v>
      </c>
      <c r="AH24" s="3">
        <v>0</v>
      </c>
      <c r="AI24" s="24">
        <v>0</v>
      </c>
    </row>
    <row r="25" spans="1:35">
      <c r="A25" s="3">
        <v>748</v>
      </c>
      <c r="B25" s="4" t="s">
        <v>2437</v>
      </c>
      <c r="C25" s="5" t="s">
        <v>14</v>
      </c>
      <c r="D25" s="5" t="s">
        <v>28</v>
      </c>
      <c r="E25" s="3">
        <v>135.5</v>
      </c>
      <c r="F25" s="3">
        <v>857988.75</v>
      </c>
      <c r="G25" s="3">
        <v>116254043.22</v>
      </c>
      <c r="H25" s="3">
        <v>135.5</v>
      </c>
      <c r="I25" s="3">
        <v>857988.75</v>
      </c>
      <c r="J25" s="3">
        <v>116254043.22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135.5</v>
      </c>
      <c r="AA25" s="3">
        <v>857988.75</v>
      </c>
      <c r="AB25" s="3">
        <v>116254043.22</v>
      </c>
      <c r="AC25" s="3">
        <v>0</v>
      </c>
      <c r="AD25" s="3">
        <v>0</v>
      </c>
      <c r="AE25" s="3">
        <v>0</v>
      </c>
      <c r="AF25" s="3">
        <v>0</v>
      </c>
      <c r="AG25" s="24">
        <v>0</v>
      </c>
      <c r="AH25" s="3">
        <v>0</v>
      </c>
      <c r="AI25" s="24">
        <v>0</v>
      </c>
    </row>
    <row r="26" spans="1:35">
      <c r="A26" s="3">
        <v>3</v>
      </c>
      <c r="B26" s="21" t="s">
        <v>33</v>
      </c>
      <c r="C26" s="21"/>
      <c r="D26" s="21"/>
      <c r="E26" s="576">
        <v>746997047.13</v>
      </c>
      <c r="F26" s="576"/>
      <c r="G26" s="576"/>
      <c r="H26" s="1082">
        <v>746997047.13</v>
      </c>
      <c r="I26" s="1082"/>
      <c r="J26" s="1082"/>
      <c r="K26" s="1082">
        <v>0</v>
      </c>
      <c r="L26" s="1082"/>
      <c r="M26" s="1082"/>
      <c r="N26" s="1082">
        <v>0</v>
      </c>
      <c r="O26" s="1082"/>
      <c r="P26" s="1082"/>
      <c r="Q26" s="1082">
        <v>0</v>
      </c>
      <c r="R26" s="1082"/>
      <c r="S26" s="1082"/>
      <c r="T26" s="1082">
        <v>0</v>
      </c>
      <c r="U26" s="1082"/>
      <c r="V26" s="1082"/>
      <c r="W26" s="1082">
        <v>0</v>
      </c>
      <c r="X26" s="1082"/>
      <c r="Y26" s="1082"/>
      <c r="Z26" s="1082">
        <v>746997047.13</v>
      </c>
      <c r="AA26" s="1082"/>
      <c r="AB26" s="1082"/>
      <c r="AC26" s="1082">
        <v>0</v>
      </c>
      <c r="AD26" s="1082"/>
      <c r="AE26" s="1082"/>
      <c r="AF26" s="1081">
        <v>0</v>
      </c>
      <c r="AG26" s="1082"/>
      <c r="AH26" s="3">
        <v>0</v>
      </c>
      <c r="AI26" s="24">
        <v>0</v>
      </c>
    </row>
    <row r="27" spans="1:35">
      <c r="A27" s="3">
        <v>1012</v>
      </c>
      <c r="B27" s="4" t="s">
        <v>34</v>
      </c>
      <c r="C27" s="5" t="s">
        <v>14</v>
      </c>
      <c r="D27" s="5" t="s">
        <v>17</v>
      </c>
      <c r="E27" s="3">
        <v>974.96</v>
      </c>
      <c r="F27" s="3">
        <v>9533</v>
      </c>
      <c r="G27" s="3">
        <v>9294289.8699999992</v>
      </c>
      <c r="H27" s="3">
        <v>974.96</v>
      </c>
      <c r="I27" s="3">
        <v>9533</v>
      </c>
      <c r="J27" s="3">
        <v>9294289.8699999992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974.96</v>
      </c>
      <c r="AA27" s="3">
        <v>9533</v>
      </c>
      <c r="AB27" s="3">
        <v>9294289.8699999992</v>
      </c>
      <c r="AC27" s="3">
        <v>0</v>
      </c>
      <c r="AD27" s="3">
        <v>0</v>
      </c>
      <c r="AE27" s="3">
        <v>0</v>
      </c>
      <c r="AF27" s="3">
        <v>0</v>
      </c>
      <c r="AG27" s="24">
        <v>0</v>
      </c>
      <c r="AH27" s="3">
        <v>0</v>
      </c>
      <c r="AI27" s="24">
        <v>0</v>
      </c>
    </row>
    <row r="28" spans="1:35">
      <c r="A28" s="3">
        <v>1176</v>
      </c>
      <c r="B28" s="4" t="s">
        <v>35</v>
      </c>
      <c r="C28" s="5" t="s">
        <v>14</v>
      </c>
      <c r="D28" s="5" t="s">
        <v>17</v>
      </c>
      <c r="E28" s="3">
        <v>1.44</v>
      </c>
      <c r="F28" s="3">
        <v>5851</v>
      </c>
      <c r="G28" s="3">
        <v>8431.2900000000009</v>
      </c>
      <c r="H28" s="3">
        <v>1.44</v>
      </c>
      <c r="I28" s="3">
        <v>5851</v>
      </c>
      <c r="J28" s="3">
        <v>8431.2900000000009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1.44</v>
      </c>
      <c r="AA28" s="3">
        <v>5851</v>
      </c>
      <c r="AB28" s="3">
        <v>8431.2900000000009</v>
      </c>
      <c r="AC28" s="3">
        <v>0</v>
      </c>
      <c r="AD28" s="3">
        <v>0</v>
      </c>
      <c r="AE28" s="3">
        <v>0</v>
      </c>
      <c r="AF28" s="3">
        <v>0</v>
      </c>
      <c r="AG28" s="24">
        <v>0</v>
      </c>
      <c r="AH28" s="3">
        <v>0</v>
      </c>
      <c r="AI28" s="24">
        <v>0</v>
      </c>
    </row>
    <row r="29" spans="1:35">
      <c r="A29" s="3">
        <v>1238</v>
      </c>
      <c r="B29" s="4" t="s">
        <v>476</v>
      </c>
      <c r="C29" s="5" t="s">
        <v>14</v>
      </c>
      <c r="D29" s="5" t="s">
        <v>36</v>
      </c>
      <c r="E29" s="3">
        <v>2.9</v>
      </c>
      <c r="F29" s="3">
        <v>9050</v>
      </c>
      <c r="G29" s="3">
        <v>26289.35</v>
      </c>
      <c r="H29" s="3">
        <v>2.9</v>
      </c>
      <c r="I29" s="3">
        <v>9050</v>
      </c>
      <c r="J29" s="3">
        <v>26289.35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2.9</v>
      </c>
      <c r="AA29" s="3">
        <v>9050</v>
      </c>
      <c r="AB29" s="3">
        <v>26289.35</v>
      </c>
      <c r="AC29" s="3">
        <v>0</v>
      </c>
      <c r="AD29" s="3">
        <v>0</v>
      </c>
      <c r="AE29" s="3">
        <v>0</v>
      </c>
      <c r="AF29" s="3">
        <v>0</v>
      </c>
      <c r="AG29" s="24">
        <v>0</v>
      </c>
      <c r="AH29" s="3">
        <v>0</v>
      </c>
      <c r="AI29" s="24">
        <v>0</v>
      </c>
    </row>
    <row r="30" spans="1:35">
      <c r="A30" s="3">
        <v>1239</v>
      </c>
      <c r="B30" s="4" t="s">
        <v>477</v>
      </c>
      <c r="C30" s="5" t="s">
        <v>14</v>
      </c>
      <c r="D30" s="5" t="s">
        <v>36</v>
      </c>
      <c r="E30" s="3">
        <v>3.6</v>
      </c>
      <c r="F30" s="3">
        <v>9050</v>
      </c>
      <c r="G30" s="3">
        <v>32580</v>
      </c>
      <c r="H30" s="3">
        <v>3.6</v>
      </c>
      <c r="I30" s="3">
        <v>9050</v>
      </c>
      <c r="J30" s="3">
        <v>32580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3.6</v>
      </c>
      <c r="AA30" s="3">
        <v>9050</v>
      </c>
      <c r="AB30" s="3">
        <v>32580</v>
      </c>
      <c r="AC30" s="3">
        <v>0</v>
      </c>
      <c r="AD30" s="3">
        <v>0</v>
      </c>
      <c r="AE30" s="3">
        <v>0</v>
      </c>
      <c r="AF30" s="3">
        <v>0</v>
      </c>
      <c r="AG30" s="24">
        <v>0</v>
      </c>
      <c r="AH30" s="3">
        <v>0</v>
      </c>
      <c r="AI30" s="24">
        <v>0</v>
      </c>
    </row>
    <row r="31" spans="1:35">
      <c r="A31" s="3">
        <v>1240</v>
      </c>
      <c r="B31" s="4" t="s">
        <v>37</v>
      </c>
      <c r="C31" s="5" t="s">
        <v>14</v>
      </c>
      <c r="D31" s="5" t="s">
        <v>36</v>
      </c>
      <c r="E31" s="3">
        <v>6</v>
      </c>
      <c r="F31" s="3">
        <v>9050</v>
      </c>
      <c r="G31" s="3">
        <v>54300</v>
      </c>
      <c r="H31" s="3">
        <v>6</v>
      </c>
      <c r="I31" s="3">
        <v>9050</v>
      </c>
      <c r="J31" s="3">
        <v>54300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6</v>
      </c>
      <c r="AA31" s="3">
        <v>9050</v>
      </c>
      <c r="AB31" s="3">
        <v>54300</v>
      </c>
      <c r="AC31" s="3">
        <v>0</v>
      </c>
      <c r="AD31" s="3">
        <v>0</v>
      </c>
      <c r="AE31" s="3">
        <v>0</v>
      </c>
      <c r="AF31" s="3">
        <v>0</v>
      </c>
      <c r="AG31" s="24">
        <v>0</v>
      </c>
      <c r="AH31" s="3">
        <v>0</v>
      </c>
      <c r="AI31" s="24">
        <v>0</v>
      </c>
    </row>
    <row r="32" spans="1:35">
      <c r="A32" s="3">
        <v>2187</v>
      </c>
      <c r="B32" s="4" t="s">
        <v>478</v>
      </c>
      <c r="C32" s="5" t="s">
        <v>14</v>
      </c>
      <c r="D32" s="5" t="s">
        <v>15</v>
      </c>
      <c r="E32" s="3">
        <v>8</v>
      </c>
      <c r="F32" s="3">
        <v>26265</v>
      </c>
      <c r="G32" s="3">
        <v>210120</v>
      </c>
      <c r="H32" s="3">
        <v>8</v>
      </c>
      <c r="I32" s="3">
        <v>26265</v>
      </c>
      <c r="J32" s="3">
        <v>210120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8</v>
      </c>
      <c r="AA32" s="3">
        <v>26265</v>
      </c>
      <c r="AB32" s="3">
        <v>210120</v>
      </c>
      <c r="AC32" s="3">
        <v>0</v>
      </c>
      <c r="AD32" s="3">
        <v>0</v>
      </c>
      <c r="AE32" s="3">
        <v>0</v>
      </c>
      <c r="AF32" s="3">
        <v>0</v>
      </c>
      <c r="AG32" s="24">
        <v>0</v>
      </c>
      <c r="AH32" s="3">
        <v>0</v>
      </c>
      <c r="AI32" s="24">
        <v>0</v>
      </c>
    </row>
    <row r="33" spans="1:35">
      <c r="A33" s="3">
        <v>673</v>
      </c>
      <c r="B33" s="4" t="s">
        <v>479</v>
      </c>
      <c r="C33" s="5" t="s">
        <v>14</v>
      </c>
      <c r="D33" s="5" t="s">
        <v>36</v>
      </c>
      <c r="E33" s="3">
        <v>19.489999999999998</v>
      </c>
      <c r="F33" s="3">
        <v>9050</v>
      </c>
      <c r="G33" s="3">
        <v>176370.93</v>
      </c>
      <c r="H33" s="3">
        <v>19.489999999999998</v>
      </c>
      <c r="I33" s="3">
        <v>9050</v>
      </c>
      <c r="J33" s="3">
        <v>176370.93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19.489999999999998</v>
      </c>
      <c r="AA33" s="3">
        <v>9050</v>
      </c>
      <c r="AB33" s="3">
        <v>176370.93</v>
      </c>
      <c r="AC33" s="3">
        <v>0</v>
      </c>
      <c r="AD33" s="3">
        <v>0</v>
      </c>
      <c r="AE33" s="3">
        <v>0</v>
      </c>
      <c r="AF33" s="3">
        <v>0</v>
      </c>
      <c r="AG33" s="24">
        <v>0</v>
      </c>
      <c r="AH33" s="3">
        <v>0</v>
      </c>
      <c r="AI33" s="24">
        <v>0</v>
      </c>
    </row>
    <row r="34" spans="1:35">
      <c r="A34" s="3">
        <v>679</v>
      </c>
      <c r="B34" s="4" t="s">
        <v>38</v>
      </c>
      <c r="C34" s="5" t="s">
        <v>14</v>
      </c>
      <c r="D34" s="5" t="s">
        <v>17</v>
      </c>
      <c r="E34" s="3">
        <v>142</v>
      </c>
      <c r="F34" s="3">
        <v>11828</v>
      </c>
      <c r="G34" s="3">
        <v>1679576</v>
      </c>
      <c r="H34" s="3">
        <v>142</v>
      </c>
      <c r="I34" s="3">
        <v>11828</v>
      </c>
      <c r="J34" s="3">
        <v>1679576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142</v>
      </c>
      <c r="AA34" s="3">
        <v>11828</v>
      </c>
      <c r="AB34" s="3">
        <v>1679576</v>
      </c>
      <c r="AC34" s="3">
        <v>0</v>
      </c>
      <c r="AD34" s="3">
        <v>0</v>
      </c>
      <c r="AE34" s="3">
        <v>0</v>
      </c>
      <c r="AF34" s="3">
        <v>0</v>
      </c>
      <c r="AG34" s="24">
        <v>0</v>
      </c>
      <c r="AH34" s="3">
        <v>0</v>
      </c>
      <c r="AI34" s="24">
        <v>0</v>
      </c>
    </row>
    <row r="35" spans="1:35">
      <c r="A35" s="3">
        <v>724</v>
      </c>
      <c r="B35" s="4" t="s">
        <v>39</v>
      </c>
      <c r="C35" s="5" t="s">
        <v>14</v>
      </c>
      <c r="D35" s="5" t="s">
        <v>17</v>
      </c>
      <c r="E35" s="3">
        <v>72127.03</v>
      </c>
      <c r="F35" s="3">
        <v>10181</v>
      </c>
      <c r="G35" s="3">
        <v>734325254.55999994</v>
      </c>
      <c r="H35" s="3">
        <v>72127.03</v>
      </c>
      <c r="I35" s="3">
        <v>10181</v>
      </c>
      <c r="J35" s="3">
        <v>734325254.55999994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72127.03</v>
      </c>
      <c r="AA35" s="3">
        <v>10181</v>
      </c>
      <c r="AB35" s="3">
        <v>734325254.55999994</v>
      </c>
      <c r="AC35" s="3">
        <v>0</v>
      </c>
      <c r="AD35" s="3">
        <v>0</v>
      </c>
      <c r="AE35" s="3">
        <v>0</v>
      </c>
      <c r="AF35" s="3">
        <v>0</v>
      </c>
      <c r="AG35" s="24">
        <v>0</v>
      </c>
      <c r="AH35" s="3">
        <v>0</v>
      </c>
      <c r="AI35" s="24">
        <v>0</v>
      </c>
    </row>
    <row r="36" spans="1:35">
      <c r="A36" s="3">
        <v>745</v>
      </c>
      <c r="B36" s="4" t="s">
        <v>480</v>
      </c>
      <c r="C36" s="5" t="s">
        <v>14</v>
      </c>
      <c r="D36" s="5" t="s">
        <v>17</v>
      </c>
      <c r="E36" s="3">
        <v>116.87</v>
      </c>
      <c r="F36" s="3">
        <v>10181</v>
      </c>
      <c r="G36" s="3">
        <v>1189835.1399999999</v>
      </c>
      <c r="H36" s="3">
        <v>116.87</v>
      </c>
      <c r="I36" s="3">
        <v>10181</v>
      </c>
      <c r="J36" s="3">
        <v>1189835.1399999999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116.87</v>
      </c>
      <c r="AA36" s="3">
        <v>10181</v>
      </c>
      <c r="AB36" s="3">
        <v>1189835.1399999999</v>
      </c>
      <c r="AC36" s="3">
        <v>0</v>
      </c>
      <c r="AD36" s="3">
        <v>0</v>
      </c>
      <c r="AE36" s="3">
        <v>0</v>
      </c>
      <c r="AF36" s="3">
        <v>0</v>
      </c>
      <c r="AG36" s="24">
        <v>0</v>
      </c>
      <c r="AH36" s="3">
        <v>0</v>
      </c>
      <c r="AI36" s="24">
        <v>0</v>
      </c>
    </row>
    <row r="37" spans="1:35">
      <c r="A37" s="3">
        <v>4</v>
      </c>
      <c r="B37" s="21" t="s">
        <v>40</v>
      </c>
      <c r="C37" s="21"/>
      <c r="D37" s="21"/>
      <c r="E37" s="576">
        <v>13041.05</v>
      </c>
      <c r="F37" s="576"/>
      <c r="G37" s="576"/>
      <c r="H37" s="1082">
        <v>13041.05</v>
      </c>
      <c r="I37" s="1082"/>
      <c r="J37" s="1082"/>
      <c r="K37" s="1082">
        <v>0</v>
      </c>
      <c r="L37" s="1082"/>
      <c r="M37" s="1082"/>
      <c r="N37" s="1082">
        <v>0</v>
      </c>
      <c r="O37" s="1082"/>
      <c r="P37" s="1082"/>
      <c r="Q37" s="1082">
        <v>0</v>
      </c>
      <c r="R37" s="1082"/>
      <c r="S37" s="1082"/>
      <c r="T37" s="1082">
        <v>0</v>
      </c>
      <c r="U37" s="1082"/>
      <c r="V37" s="1082"/>
      <c r="W37" s="1082">
        <v>0</v>
      </c>
      <c r="X37" s="1082"/>
      <c r="Y37" s="1082"/>
      <c r="Z37" s="1082">
        <v>13041.05</v>
      </c>
      <c r="AA37" s="1082"/>
      <c r="AB37" s="1082"/>
      <c r="AC37" s="1082">
        <v>0</v>
      </c>
      <c r="AD37" s="1082"/>
      <c r="AE37" s="1082"/>
      <c r="AF37" s="1081">
        <v>0</v>
      </c>
      <c r="AG37" s="1082"/>
      <c r="AH37" s="3">
        <v>0</v>
      </c>
      <c r="AI37" s="24">
        <v>0</v>
      </c>
    </row>
    <row r="38" spans="1:35">
      <c r="A38" s="3">
        <v>717</v>
      </c>
      <c r="B38" s="4" t="s">
        <v>481</v>
      </c>
      <c r="C38" s="5" t="s">
        <v>14</v>
      </c>
      <c r="D38" s="5" t="s">
        <v>36</v>
      </c>
      <c r="E38" s="3">
        <v>1.44</v>
      </c>
      <c r="F38" s="3">
        <v>9050</v>
      </c>
      <c r="G38" s="3">
        <v>13041.05</v>
      </c>
      <c r="H38" s="3">
        <v>1.44</v>
      </c>
      <c r="I38" s="3">
        <v>9050</v>
      </c>
      <c r="J38" s="3">
        <v>13041.05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1.44</v>
      </c>
      <c r="AA38" s="3">
        <v>9050</v>
      </c>
      <c r="AB38" s="3">
        <v>13041.05</v>
      </c>
      <c r="AC38" s="3">
        <v>0</v>
      </c>
      <c r="AD38" s="3">
        <v>0</v>
      </c>
      <c r="AE38" s="3">
        <v>0</v>
      </c>
      <c r="AF38" s="3">
        <v>0</v>
      </c>
      <c r="AG38" s="24">
        <v>0</v>
      </c>
      <c r="AH38" s="3">
        <v>0</v>
      </c>
      <c r="AI38" s="24">
        <v>0</v>
      </c>
    </row>
    <row r="39" spans="1:35">
      <c r="A39" s="3">
        <v>8</v>
      </c>
      <c r="B39" s="21" t="s">
        <v>41</v>
      </c>
      <c r="C39" s="21"/>
      <c r="D39" s="21"/>
      <c r="E39" s="576">
        <v>895905</v>
      </c>
      <c r="F39" s="576"/>
      <c r="G39" s="576"/>
      <c r="H39" s="1082">
        <v>895905</v>
      </c>
      <c r="I39" s="1082"/>
      <c r="J39" s="1082"/>
      <c r="K39" s="1082">
        <v>0</v>
      </c>
      <c r="L39" s="1082"/>
      <c r="M39" s="1082"/>
      <c r="N39" s="1082">
        <v>0</v>
      </c>
      <c r="O39" s="1082"/>
      <c r="P39" s="1082"/>
      <c r="Q39" s="1082">
        <v>0</v>
      </c>
      <c r="R39" s="1082"/>
      <c r="S39" s="1082"/>
      <c r="T39" s="1082">
        <v>0</v>
      </c>
      <c r="U39" s="1082"/>
      <c r="V39" s="1082"/>
      <c r="W39" s="1082">
        <v>0</v>
      </c>
      <c r="X39" s="1082"/>
      <c r="Y39" s="1082"/>
      <c r="Z39" s="1082">
        <v>895905</v>
      </c>
      <c r="AA39" s="1082"/>
      <c r="AB39" s="1082"/>
      <c r="AC39" s="1082">
        <v>0</v>
      </c>
      <c r="AD39" s="1082"/>
      <c r="AE39" s="1082"/>
      <c r="AF39" s="1081">
        <v>0</v>
      </c>
      <c r="AG39" s="1082"/>
      <c r="AH39" s="3">
        <v>0</v>
      </c>
      <c r="AI39" s="24">
        <v>0</v>
      </c>
    </row>
    <row r="40" spans="1:35">
      <c r="A40" s="3">
        <v>2113</v>
      </c>
      <c r="B40" s="4" t="s">
        <v>42</v>
      </c>
      <c r="C40" s="5" t="s">
        <v>14</v>
      </c>
      <c r="D40" s="5" t="s">
        <v>28</v>
      </c>
      <c r="E40" s="3">
        <v>22.5</v>
      </c>
      <c r="F40" s="3">
        <v>39818</v>
      </c>
      <c r="G40" s="3">
        <v>895905</v>
      </c>
      <c r="H40" s="3">
        <v>22.5</v>
      </c>
      <c r="I40" s="3">
        <v>39818</v>
      </c>
      <c r="J40" s="3">
        <v>895905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22.5</v>
      </c>
      <c r="AA40" s="3">
        <v>39818</v>
      </c>
      <c r="AB40" s="3">
        <v>895905</v>
      </c>
      <c r="AC40" s="3">
        <v>0</v>
      </c>
      <c r="AD40" s="3">
        <v>0</v>
      </c>
      <c r="AE40" s="3">
        <v>0</v>
      </c>
      <c r="AF40" s="3">
        <v>0</v>
      </c>
      <c r="AG40" s="24">
        <v>0</v>
      </c>
      <c r="AH40" s="3">
        <v>0</v>
      </c>
      <c r="AI40" s="24">
        <v>0</v>
      </c>
    </row>
    <row r="41" spans="1:35">
      <c r="A41" s="3">
        <v>12</v>
      </c>
      <c r="B41" s="21" t="s">
        <v>43</v>
      </c>
      <c r="C41" s="21"/>
      <c r="D41" s="21"/>
      <c r="E41" s="576">
        <v>358566282.06999999</v>
      </c>
      <c r="F41" s="576"/>
      <c r="G41" s="576"/>
      <c r="H41" s="1082">
        <v>358566282.06999999</v>
      </c>
      <c r="I41" s="1082"/>
      <c r="J41" s="1082"/>
      <c r="K41" s="1082">
        <v>0</v>
      </c>
      <c r="L41" s="1082"/>
      <c r="M41" s="1082"/>
      <c r="N41" s="1082">
        <v>0</v>
      </c>
      <c r="O41" s="1082"/>
      <c r="P41" s="1082"/>
      <c r="Q41" s="1082">
        <v>0</v>
      </c>
      <c r="R41" s="1082"/>
      <c r="S41" s="1082"/>
      <c r="T41" s="1082">
        <v>0</v>
      </c>
      <c r="U41" s="1082"/>
      <c r="V41" s="1082"/>
      <c r="W41" s="1082">
        <v>0</v>
      </c>
      <c r="X41" s="1082"/>
      <c r="Y41" s="1082"/>
      <c r="Z41" s="1082">
        <v>358566282.06999999</v>
      </c>
      <c r="AA41" s="1082"/>
      <c r="AB41" s="1082"/>
      <c r="AC41" s="1082">
        <v>0</v>
      </c>
      <c r="AD41" s="1082"/>
      <c r="AE41" s="1082"/>
      <c r="AF41" s="1081">
        <v>0</v>
      </c>
      <c r="AG41" s="1082"/>
      <c r="AH41" s="3">
        <v>0</v>
      </c>
      <c r="AI41" s="24">
        <v>0</v>
      </c>
    </row>
    <row r="42" spans="1:35">
      <c r="A42" s="3">
        <v>1010</v>
      </c>
      <c r="B42" s="4" t="s">
        <v>482</v>
      </c>
      <c r="C42" s="5" t="s">
        <v>14</v>
      </c>
      <c r="D42" s="5" t="s">
        <v>44</v>
      </c>
      <c r="E42" s="3">
        <v>3997.6</v>
      </c>
      <c r="F42" s="3">
        <v>83888</v>
      </c>
      <c r="G42" s="3">
        <v>335350668.80000001</v>
      </c>
      <c r="H42" s="3">
        <v>3997.6</v>
      </c>
      <c r="I42" s="3">
        <v>83888</v>
      </c>
      <c r="J42" s="3">
        <v>335350668.80000001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3997.6</v>
      </c>
      <c r="AA42" s="3">
        <v>83888</v>
      </c>
      <c r="AB42" s="3">
        <v>335350668.80000001</v>
      </c>
      <c r="AC42" s="3">
        <v>0</v>
      </c>
      <c r="AD42" s="3">
        <v>0</v>
      </c>
      <c r="AE42" s="3">
        <v>0</v>
      </c>
      <c r="AF42" s="3">
        <v>0</v>
      </c>
      <c r="AG42" s="24">
        <v>0</v>
      </c>
      <c r="AH42" s="3">
        <v>0</v>
      </c>
      <c r="AI42" s="24">
        <v>0</v>
      </c>
    </row>
    <row r="43" spans="1:35">
      <c r="A43" s="3">
        <v>1028</v>
      </c>
      <c r="B43" s="4" t="s">
        <v>45</v>
      </c>
      <c r="C43" s="5" t="s">
        <v>14</v>
      </c>
      <c r="D43" s="5" t="s">
        <v>15</v>
      </c>
      <c r="E43" s="3">
        <v>436.56</v>
      </c>
      <c r="F43" s="3">
        <v>3959</v>
      </c>
      <c r="G43" s="3">
        <v>1728341.04</v>
      </c>
      <c r="H43" s="3">
        <v>436.56</v>
      </c>
      <c r="I43" s="3">
        <v>3959</v>
      </c>
      <c r="J43" s="3">
        <v>1728341.04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436.56</v>
      </c>
      <c r="AA43" s="3">
        <v>3959</v>
      </c>
      <c r="AB43" s="3">
        <v>1728341.04</v>
      </c>
      <c r="AC43" s="3">
        <v>0</v>
      </c>
      <c r="AD43" s="3">
        <v>0</v>
      </c>
      <c r="AE43" s="3">
        <v>0</v>
      </c>
      <c r="AF43" s="3">
        <v>0</v>
      </c>
      <c r="AG43" s="24">
        <v>0</v>
      </c>
      <c r="AH43" s="3">
        <v>0</v>
      </c>
      <c r="AI43" s="24">
        <v>0</v>
      </c>
    </row>
    <row r="44" spans="1:35">
      <c r="A44" s="3">
        <v>1029</v>
      </c>
      <c r="B44" s="4" t="s">
        <v>46</v>
      </c>
      <c r="C44" s="5" t="s">
        <v>14</v>
      </c>
      <c r="D44" s="5" t="s">
        <v>15</v>
      </c>
      <c r="E44" s="3">
        <v>2182.8000000000002</v>
      </c>
      <c r="F44" s="3">
        <v>3959</v>
      </c>
      <c r="G44" s="3">
        <v>8641705.1999999993</v>
      </c>
      <c r="H44" s="3">
        <v>2182.8000000000002</v>
      </c>
      <c r="I44" s="3">
        <v>3959</v>
      </c>
      <c r="J44" s="3">
        <v>8641705.1999999993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2182.8000000000002</v>
      </c>
      <c r="AA44" s="3">
        <v>3959</v>
      </c>
      <c r="AB44" s="3">
        <v>8641705.1999999993</v>
      </c>
      <c r="AC44" s="3">
        <v>0</v>
      </c>
      <c r="AD44" s="3">
        <v>0</v>
      </c>
      <c r="AE44" s="3">
        <v>0</v>
      </c>
      <c r="AF44" s="3">
        <v>0</v>
      </c>
      <c r="AG44" s="24">
        <v>0</v>
      </c>
      <c r="AH44" s="3">
        <v>0</v>
      </c>
      <c r="AI44" s="24">
        <v>0</v>
      </c>
    </row>
    <row r="45" spans="1:35">
      <c r="A45" s="3">
        <v>1030</v>
      </c>
      <c r="B45" s="4" t="s">
        <v>47</v>
      </c>
      <c r="C45" s="5" t="s">
        <v>14</v>
      </c>
      <c r="D45" s="5" t="s">
        <v>15</v>
      </c>
      <c r="E45" s="3">
        <v>327.42</v>
      </c>
      <c r="F45" s="3">
        <v>3959</v>
      </c>
      <c r="G45" s="3">
        <v>1296255.78</v>
      </c>
      <c r="H45" s="3">
        <v>327.42</v>
      </c>
      <c r="I45" s="3">
        <v>3959</v>
      </c>
      <c r="J45" s="3">
        <v>1296255.78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327.42</v>
      </c>
      <c r="AA45" s="3">
        <v>3959</v>
      </c>
      <c r="AB45" s="3">
        <v>1296255.78</v>
      </c>
      <c r="AC45" s="3">
        <v>0</v>
      </c>
      <c r="AD45" s="3">
        <v>0</v>
      </c>
      <c r="AE45" s="3">
        <v>0</v>
      </c>
      <c r="AF45" s="3">
        <v>0</v>
      </c>
      <c r="AG45" s="24">
        <v>0</v>
      </c>
      <c r="AH45" s="3">
        <v>0</v>
      </c>
      <c r="AI45" s="24">
        <v>0</v>
      </c>
    </row>
    <row r="46" spans="1:35">
      <c r="A46" s="3">
        <v>1141</v>
      </c>
      <c r="B46" s="4" t="s">
        <v>48</v>
      </c>
      <c r="C46" s="5" t="s">
        <v>14</v>
      </c>
      <c r="D46" s="5" t="s">
        <v>19</v>
      </c>
      <c r="E46" s="3">
        <v>41.25</v>
      </c>
      <c r="F46" s="3">
        <v>5753</v>
      </c>
      <c r="G46" s="3">
        <v>237311.25</v>
      </c>
      <c r="H46" s="3">
        <v>41.25</v>
      </c>
      <c r="I46" s="3">
        <v>5753</v>
      </c>
      <c r="J46" s="3">
        <v>237311.25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41.25</v>
      </c>
      <c r="AA46" s="3">
        <v>5753</v>
      </c>
      <c r="AB46" s="3">
        <v>237311.25</v>
      </c>
      <c r="AC46" s="3">
        <v>0</v>
      </c>
      <c r="AD46" s="3">
        <v>0</v>
      </c>
      <c r="AE46" s="3">
        <v>0</v>
      </c>
      <c r="AF46" s="3">
        <v>0</v>
      </c>
      <c r="AG46" s="24">
        <v>0</v>
      </c>
      <c r="AH46" s="3">
        <v>0</v>
      </c>
      <c r="AI46" s="24">
        <v>0</v>
      </c>
    </row>
    <row r="47" spans="1:35">
      <c r="A47" s="3">
        <v>1161</v>
      </c>
      <c r="B47" s="4" t="s">
        <v>49</v>
      </c>
      <c r="C47" s="5" t="s">
        <v>14</v>
      </c>
      <c r="D47" s="5" t="s">
        <v>44</v>
      </c>
      <c r="E47" s="3">
        <v>20</v>
      </c>
      <c r="F47" s="3">
        <v>565600</v>
      </c>
      <c r="G47" s="3">
        <v>11312000</v>
      </c>
      <c r="H47" s="3">
        <v>20</v>
      </c>
      <c r="I47" s="3">
        <v>565600</v>
      </c>
      <c r="J47" s="3">
        <v>11312000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20</v>
      </c>
      <c r="AA47" s="3">
        <v>565600</v>
      </c>
      <c r="AB47" s="3">
        <v>11312000</v>
      </c>
      <c r="AC47" s="3">
        <v>0</v>
      </c>
      <c r="AD47" s="3">
        <v>0</v>
      </c>
      <c r="AE47" s="3">
        <v>0</v>
      </c>
      <c r="AF47" s="3">
        <v>0</v>
      </c>
      <c r="AG47" s="24">
        <v>0</v>
      </c>
      <c r="AH47" s="3">
        <v>0</v>
      </c>
      <c r="AI47" s="24">
        <v>0</v>
      </c>
    </row>
    <row r="48" spans="1:35">
      <c r="A48" s="3">
        <v>13</v>
      </c>
      <c r="B48" s="21" t="s">
        <v>50</v>
      </c>
      <c r="C48" s="21"/>
      <c r="D48" s="21"/>
      <c r="E48" s="576">
        <v>3116774.88</v>
      </c>
      <c r="F48" s="576"/>
      <c r="G48" s="576"/>
      <c r="H48" s="1082">
        <v>3116774.88</v>
      </c>
      <c r="I48" s="1082"/>
      <c r="J48" s="1082"/>
      <c r="K48" s="1082">
        <v>0</v>
      </c>
      <c r="L48" s="1082"/>
      <c r="M48" s="1082"/>
      <c r="N48" s="1082">
        <v>0</v>
      </c>
      <c r="O48" s="1082"/>
      <c r="P48" s="1082"/>
      <c r="Q48" s="1082">
        <v>0</v>
      </c>
      <c r="R48" s="1082"/>
      <c r="S48" s="1082"/>
      <c r="T48" s="1082">
        <v>0</v>
      </c>
      <c r="U48" s="1082"/>
      <c r="V48" s="1082"/>
      <c r="W48" s="1082">
        <v>0</v>
      </c>
      <c r="X48" s="1082"/>
      <c r="Y48" s="1082"/>
      <c r="Z48" s="1082">
        <v>3116774.88</v>
      </c>
      <c r="AA48" s="1082"/>
      <c r="AB48" s="1082"/>
      <c r="AC48" s="1082">
        <v>0</v>
      </c>
      <c r="AD48" s="1082"/>
      <c r="AE48" s="1082"/>
      <c r="AF48" s="1081">
        <v>0</v>
      </c>
      <c r="AG48" s="1082"/>
      <c r="AH48" s="3">
        <v>0</v>
      </c>
      <c r="AI48" s="24">
        <v>0</v>
      </c>
    </row>
    <row r="49" spans="1:35">
      <c r="A49" s="3">
        <v>1109</v>
      </c>
      <c r="B49" s="4" t="s">
        <v>51</v>
      </c>
      <c r="C49" s="5" t="s">
        <v>14</v>
      </c>
      <c r="D49" s="5" t="s">
        <v>28</v>
      </c>
      <c r="E49" s="3">
        <v>2.25</v>
      </c>
      <c r="F49" s="3">
        <v>391056</v>
      </c>
      <c r="G49" s="3">
        <v>879876</v>
      </c>
      <c r="H49" s="3">
        <v>2.25</v>
      </c>
      <c r="I49" s="3">
        <v>391056</v>
      </c>
      <c r="J49" s="3">
        <v>879876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2.25</v>
      </c>
      <c r="AA49" s="3">
        <v>391056</v>
      </c>
      <c r="AB49" s="3">
        <v>879876</v>
      </c>
      <c r="AC49" s="3">
        <v>0</v>
      </c>
      <c r="AD49" s="3">
        <v>0</v>
      </c>
      <c r="AE49" s="3">
        <v>0</v>
      </c>
      <c r="AF49" s="3">
        <v>0</v>
      </c>
      <c r="AG49" s="24">
        <v>0</v>
      </c>
      <c r="AH49" s="3">
        <v>0</v>
      </c>
      <c r="AI49" s="24">
        <v>0</v>
      </c>
    </row>
    <row r="50" spans="1:35">
      <c r="A50" s="3">
        <v>2107</v>
      </c>
      <c r="B50" s="4" t="s">
        <v>53</v>
      </c>
      <c r="C50" s="5" t="s">
        <v>14</v>
      </c>
      <c r="D50" s="5" t="s">
        <v>28</v>
      </c>
      <c r="E50" s="3">
        <v>2.88</v>
      </c>
      <c r="F50" s="3">
        <v>776701</v>
      </c>
      <c r="G50" s="3">
        <v>2236898.88</v>
      </c>
      <c r="H50" s="3">
        <v>2.88</v>
      </c>
      <c r="I50" s="3">
        <v>776701</v>
      </c>
      <c r="J50" s="3">
        <v>2236898.88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2.88</v>
      </c>
      <c r="AA50" s="3">
        <v>776701</v>
      </c>
      <c r="AB50" s="3">
        <v>2236898.88</v>
      </c>
      <c r="AC50" s="3">
        <v>0</v>
      </c>
      <c r="AD50" s="3">
        <v>0</v>
      </c>
      <c r="AE50" s="3">
        <v>0</v>
      </c>
      <c r="AF50" s="3">
        <v>0</v>
      </c>
      <c r="AG50" s="24">
        <v>0</v>
      </c>
      <c r="AH50" s="3">
        <v>0</v>
      </c>
      <c r="AI50" s="24">
        <v>0</v>
      </c>
    </row>
    <row r="51" spans="1:35">
      <c r="A51" s="3">
        <v>14</v>
      </c>
      <c r="B51" s="21" t="s">
        <v>54</v>
      </c>
      <c r="C51" s="21"/>
      <c r="D51" s="21"/>
      <c r="E51" s="576">
        <v>569656668.53999996</v>
      </c>
      <c r="F51" s="576"/>
      <c r="G51" s="576"/>
      <c r="H51" s="1082">
        <v>569656668.53999996</v>
      </c>
      <c r="I51" s="1082"/>
      <c r="J51" s="1082"/>
      <c r="K51" s="1082">
        <v>0</v>
      </c>
      <c r="L51" s="1082"/>
      <c r="M51" s="1082"/>
      <c r="N51" s="1082">
        <v>0</v>
      </c>
      <c r="O51" s="1082"/>
      <c r="P51" s="1082"/>
      <c r="Q51" s="1082">
        <v>0</v>
      </c>
      <c r="R51" s="1082"/>
      <c r="S51" s="1082"/>
      <c r="T51" s="1082">
        <v>0</v>
      </c>
      <c r="U51" s="1082"/>
      <c r="V51" s="1082"/>
      <c r="W51" s="1082">
        <v>0</v>
      </c>
      <c r="X51" s="1082"/>
      <c r="Y51" s="1082"/>
      <c r="Z51" s="1082">
        <v>569656668.53999996</v>
      </c>
      <c r="AA51" s="1082"/>
      <c r="AB51" s="1082"/>
      <c r="AC51" s="1082">
        <v>0</v>
      </c>
      <c r="AD51" s="1082"/>
      <c r="AE51" s="1082"/>
      <c r="AF51" s="1081">
        <v>0</v>
      </c>
      <c r="AG51" s="1082"/>
      <c r="AH51" s="3">
        <v>0</v>
      </c>
      <c r="AI51" s="24">
        <v>0</v>
      </c>
    </row>
    <row r="52" spans="1:35">
      <c r="A52" s="3">
        <v>1072</v>
      </c>
      <c r="B52" s="4" t="s">
        <v>55</v>
      </c>
      <c r="C52" s="5" t="s">
        <v>14</v>
      </c>
      <c r="D52" s="5" t="s">
        <v>44</v>
      </c>
      <c r="E52" s="3">
        <v>320</v>
      </c>
      <c r="F52" s="3">
        <v>361984</v>
      </c>
      <c r="G52" s="3">
        <v>115834880</v>
      </c>
      <c r="H52" s="3">
        <v>320</v>
      </c>
      <c r="I52" s="3">
        <v>361984</v>
      </c>
      <c r="J52" s="3">
        <v>115834880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320</v>
      </c>
      <c r="AA52" s="3">
        <v>361984</v>
      </c>
      <c r="AB52" s="3">
        <v>115834880</v>
      </c>
      <c r="AC52" s="3">
        <v>0</v>
      </c>
      <c r="AD52" s="3">
        <v>0</v>
      </c>
      <c r="AE52" s="3">
        <v>0</v>
      </c>
      <c r="AF52" s="3">
        <v>0</v>
      </c>
      <c r="AG52" s="24">
        <v>0</v>
      </c>
      <c r="AH52" s="3">
        <v>0</v>
      </c>
      <c r="AI52" s="24">
        <v>0</v>
      </c>
    </row>
    <row r="53" spans="1:35">
      <c r="A53" s="3">
        <v>1113</v>
      </c>
      <c r="B53" s="4" t="s">
        <v>56</v>
      </c>
      <c r="C53" s="5" t="s">
        <v>14</v>
      </c>
      <c r="D53" s="5" t="s">
        <v>15</v>
      </c>
      <c r="E53" s="3">
        <v>1720.23</v>
      </c>
      <c r="F53" s="3">
        <v>18519</v>
      </c>
      <c r="G53" s="3">
        <v>31856992.98</v>
      </c>
      <c r="H53" s="3">
        <v>1720.23</v>
      </c>
      <c r="I53" s="3">
        <v>18519</v>
      </c>
      <c r="J53" s="3">
        <v>31856992.98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1720.23</v>
      </c>
      <c r="AA53" s="3">
        <v>18519</v>
      </c>
      <c r="AB53" s="3">
        <v>31856992.98</v>
      </c>
      <c r="AC53" s="3">
        <v>0</v>
      </c>
      <c r="AD53" s="3">
        <v>0</v>
      </c>
      <c r="AE53" s="3">
        <v>0</v>
      </c>
      <c r="AF53" s="3">
        <v>0</v>
      </c>
      <c r="AG53" s="24">
        <v>0</v>
      </c>
      <c r="AH53" s="3">
        <v>0</v>
      </c>
      <c r="AI53" s="24">
        <v>0</v>
      </c>
    </row>
    <row r="54" spans="1:35">
      <c r="A54" s="3">
        <v>1145</v>
      </c>
      <c r="B54" s="4" t="s">
        <v>484</v>
      </c>
      <c r="C54" s="5" t="s">
        <v>14</v>
      </c>
      <c r="D54" s="5" t="s">
        <v>15</v>
      </c>
      <c r="E54" s="3">
        <v>9484.92</v>
      </c>
      <c r="F54" s="3">
        <v>12545</v>
      </c>
      <c r="G54" s="3">
        <v>118988321.40000001</v>
      </c>
      <c r="H54" s="3">
        <v>9484.92</v>
      </c>
      <c r="I54" s="3">
        <v>12545</v>
      </c>
      <c r="J54" s="3">
        <v>118988321.40000001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9484.92</v>
      </c>
      <c r="AA54" s="3">
        <v>12545</v>
      </c>
      <c r="AB54" s="3">
        <v>118988321.40000001</v>
      </c>
      <c r="AC54" s="3">
        <v>0</v>
      </c>
      <c r="AD54" s="3">
        <v>0</v>
      </c>
      <c r="AE54" s="3">
        <v>0</v>
      </c>
      <c r="AF54" s="3">
        <v>0</v>
      </c>
      <c r="AG54" s="24">
        <v>0</v>
      </c>
      <c r="AH54" s="3">
        <v>0</v>
      </c>
      <c r="AI54" s="24">
        <v>0</v>
      </c>
    </row>
    <row r="55" spans="1:35">
      <c r="A55" s="3">
        <v>1167</v>
      </c>
      <c r="B55" s="4" t="s">
        <v>57</v>
      </c>
      <c r="C55" s="5" t="s">
        <v>14</v>
      </c>
      <c r="D55" s="5" t="s">
        <v>15</v>
      </c>
      <c r="E55" s="3">
        <v>96.83</v>
      </c>
      <c r="F55" s="3">
        <v>15732</v>
      </c>
      <c r="G55" s="3">
        <v>1523329.56</v>
      </c>
      <c r="H55" s="3">
        <v>96.83</v>
      </c>
      <c r="I55" s="3">
        <v>15732</v>
      </c>
      <c r="J55" s="3">
        <v>1523329.56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96.83</v>
      </c>
      <c r="AA55" s="3">
        <v>15732</v>
      </c>
      <c r="AB55" s="3">
        <v>1523329.56</v>
      </c>
      <c r="AC55" s="3">
        <v>0</v>
      </c>
      <c r="AD55" s="3">
        <v>0</v>
      </c>
      <c r="AE55" s="3">
        <v>0</v>
      </c>
      <c r="AF55" s="3">
        <v>0</v>
      </c>
      <c r="AG55" s="24">
        <v>0</v>
      </c>
      <c r="AH55" s="3">
        <v>0</v>
      </c>
      <c r="AI55" s="24">
        <v>0</v>
      </c>
    </row>
    <row r="56" spans="1:35">
      <c r="A56" s="3">
        <v>1168</v>
      </c>
      <c r="B56" s="4" t="s">
        <v>58</v>
      </c>
      <c r="C56" s="5" t="s">
        <v>14</v>
      </c>
      <c r="D56" s="5" t="s">
        <v>15</v>
      </c>
      <c r="E56" s="3">
        <v>9.65</v>
      </c>
      <c r="F56" s="3">
        <v>31462</v>
      </c>
      <c r="G56" s="3">
        <v>303756.17</v>
      </c>
      <c r="H56" s="3">
        <v>9.65</v>
      </c>
      <c r="I56" s="3">
        <v>31462</v>
      </c>
      <c r="J56" s="3">
        <v>303756.17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9.65</v>
      </c>
      <c r="AA56" s="3">
        <v>31462</v>
      </c>
      <c r="AB56" s="3">
        <v>303756.17</v>
      </c>
      <c r="AC56" s="3">
        <v>0</v>
      </c>
      <c r="AD56" s="3">
        <v>0</v>
      </c>
      <c r="AE56" s="3">
        <v>0</v>
      </c>
      <c r="AF56" s="3">
        <v>0</v>
      </c>
      <c r="AG56" s="24">
        <v>0</v>
      </c>
      <c r="AH56" s="3">
        <v>0</v>
      </c>
      <c r="AI56" s="24">
        <v>0</v>
      </c>
    </row>
    <row r="57" spans="1:35">
      <c r="A57" s="3">
        <v>1169</v>
      </c>
      <c r="B57" s="4" t="s">
        <v>59</v>
      </c>
      <c r="C57" s="5" t="s">
        <v>14</v>
      </c>
      <c r="D57" s="5" t="s">
        <v>15</v>
      </c>
      <c r="E57" s="3">
        <v>618.99</v>
      </c>
      <c r="F57" s="3">
        <v>7050</v>
      </c>
      <c r="G57" s="3">
        <v>4363907.7</v>
      </c>
      <c r="H57" s="3">
        <v>618.99</v>
      </c>
      <c r="I57" s="3">
        <v>7050</v>
      </c>
      <c r="J57" s="3">
        <v>4363907.7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618.99</v>
      </c>
      <c r="AA57" s="3">
        <v>7050</v>
      </c>
      <c r="AB57" s="3">
        <v>4363907.7</v>
      </c>
      <c r="AC57" s="3">
        <v>0</v>
      </c>
      <c r="AD57" s="3">
        <v>0</v>
      </c>
      <c r="AE57" s="3">
        <v>0</v>
      </c>
      <c r="AF57" s="3">
        <v>0</v>
      </c>
      <c r="AG57" s="24">
        <v>0</v>
      </c>
      <c r="AH57" s="3">
        <v>0</v>
      </c>
      <c r="AI57" s="24">
        <v>0</v>
      </c>
    </row>
    <row r="58" spans="1:35">
      <c r="A58" s="3">
        <v>1255</v>
      </c>
      <c r="B58" s="4" t="s">
        <v>60</v>
      </c>
      <c r="C58" s="5" t="s">
        <v>14</v>
      </c>
      <c r="D58" s="5" t="s">
        <v>44</v>
      </c>
      <c r="E58" s="3">
        <v>450</v>
      </c>
      <c r="F58" s="3">
        <v>248864</v>
      </c>
      <c r="G58" s="3">
        <v>111988800</v>
      </c>
      <c r="H58" s="3">
        <v>450</v>
      </c>
      <c r="I58" s="3">
        <v>248864</v>
      </c>
      <c r="J58" s="3">
        <v>111988800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450</v>
      </c>
      <c r="AA58" s="3">
        <v>248864</v>
      </c>
      <c r="AB58" s="3">
        <v>111988800</v>
      </c>
      <c r="AC58" s="3">
        <v>0</v>
      </c>
      <c r="AD58" s="3">
        <v>0</v>
      </c>
      <c r="AE58" s="3">
        <v>0</v>
      </c>
      <c r="AF58" s="3">
        <v>0</v>
      </c>
      <c r="AG58" s="24">
        <v>0</v>
      </c>
      <c r="AH58" s="3">
        <v>0</v>
      </c>
      <c r="AI58" s="24">
        <v>0</v>
      </c>
    </row>
    <row r="59" spans="1:35">
      <c r="A59" s="3">
        <v>1342</v>
      </c>
      <c r="B59" s="4" t="s">
        <v>61</v>
      </c>
      <c r="C59" s="5" t="s">
        <v>14</v>
      </c>
      <c r="D59" s="5" t="s">
        <v>15</v>
      </c>
      <c r="E59" s="3">
        <v>111.03</v>
      </c>
      <c r="F59" s="3">
        <v>16986</v>
      </c>
      <c r="G59" s="3">
        <v>1885904.62</v>
      </c>
      <c r="H59" s="3">
        <v>111.03</v>
      </c>
      <c r="I59" s="3">
        <v>16986</v>
      </c>
      <c r="J59" s="3">
        <v>1885904.62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111.03</v>
      </c>
      <c r="AA59" s="3">
        <v>16986</v>
      </c>
      <c r="AB59" s="3">
        <v>1885904.62</v>
      </c>
      <c r="AC59" s="3">
        <v>0</v>
      </c>
      <c r="AD59" s="3">
        <v>0</v>
      </c>
      <c r="AE59" s="3">
        <v>0</v>
      </c>
      <c r="AF59" s="3">
        <v>0</v>
      </c>
      <c r="AG59" s="24">
        <v>0</v>
      </c>
      <c r="AH59" s="3">
        <v>0</v>
      </c>
      <c r="AI59" s="24">
        <v>0</v>
      </c>
    </row>
    <row r="60" spans="1:35">
      <c r="A60" s="3">
        <v>1343</v>
      </c>
      <c r="B60" s="4" t="s">
        <v>62</v>
      </c>
      <c r="C60" s="5" t="s">
        <v>14</v>
      </c>
      <c r="D60" s="5" t="s">
        <v>15</v>
      </c>
      <c r="E60" s="3">
        <v>274.7</v>
      </c>
      <c r="F60" s="3">
        <v>24925</v>
      </c>
      <c r="G60" s="3">
        <v>6846897.5</v>
      </c>
      <c r="H60" s="3">
        <v>274.7</v>
      </c>
      <c r="I60" s="3">
        <v>24925</v>
      </c>
      <c r="J60" s="3">
        <v>6846897.5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274.7</v>
      </c>
      <c r="AA60" s="3">
        <v>24925</v>
      </c>
      <c r="AB60" s="3">
        <v>6846897.5</v>
      </c>
      <c r="AC60" s="3">
        <v>0</v>
      </c>
      <c r="AD60" s="3">
        <v>0</v>
      </c>
      <c r="AE60" s="3">
        <v>0</v>
      </c>
      <c r="AF60" s="3">
        <v>0</v>
      </c>
      <c r="AG60" s="24">
        <v>0</v>
      </c>
      <c r="AH60" s="3">
        <v>0</v>
      </c>
      <c r="AI60" s="24">
        <v>0</v>
      </c>
    </row>
    <row r="61" spans="1:35">
      <c r="A61" s="3">
        <v>1443</v>
      </c>
      <c r="B61" s="4" t="s">
        <v>63</v>
      </c>
      <c r="C61" s="5" t="s">
        <v>14</v>
      </c>
      <c r="D61" s="5" t="s">
        <v>15</v>
      </c>
      <c r="E61" s="3">
        <v>839.31</v>
      </c>
      <c r="F61" s="3">
        <v>3823</v>
      </c>
      <c r="G61" s="3">
        <v>3208687.47</v>
      </c>
      <c r="H61" s="3">
        <v>839.31</v>
      </c>
      <c r="I61" s="3">
        <v>3823</v>
      </c>
      <c r="J61" s="3">
        <v>3208687.47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839.31</v>
      </c>
      <c r="AA61" s="3">
        <v>3823</v>
      </c>
      <c r="AB61" s="3">
        <v>3208687.47</v>
      </c>
      <c r="AC61" s="3">
        <v>0</v>
      </c>
      <c r="AD61" s="3">
        <v>0</v>
      </c>
      <c r="AE61" s="3">
        <v>0</v>
      </c>
      <c r="AF61" s="3">
        <v>0</v>
      </c>
      <c r="AG61" s="24">
        <v>0</v>
      </c>
      <c r="AH61" s="3">
        <v>0</v>
      </c>
      <c r="AI61" s="24">
        <v>0</v>
      </c>
    </row>
    <row r="62" spans="1:35">
      <c r="A62" s="3">
        <v>1444</v>
      </c>
      <c r="B62" s="4" t="s">
        <v>64</v>
      </c>
      <c r="C62" s="5" t="s">
        <v>14</v>
      </c>
      <c r="D62" s="5" t="s">
        <v>24</v>
      </c>
      <c r="E62" s="3">
        <v>493.7</v>
      </c>
      <c r="F62" s="3">
        <v>11878</v>
      </c>
      <c r="G62" s="3">
        <v>5864168.5999999996</v>
      </c>
      <c r="H62" s="3">
        <v>493.7</v>
      </c>
      <c r="I62" s="3">
        <v>11878</v>
      </c>
      <c r="J62" s="3">
        <v>5864168.5999999996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493.7</v>
      </c>
      <c r="AA62" s="3">
        <v>11878</v>
      </c>
      <c r="AB62" s="3">
        <v>5864168.5999999996</v>
      </c>
      <c r="AC62" s="3">
        <v>0</v>
      </c>
      <c r="AD62" s="3">
        <v>0</v>
      </c>
      <c r="AE62" s="3">
        <v>0</v>
      </c>
      <c r="AF62" s="3">
        <v>0</v>
      </c>
      <c r="AG62" s="24">
        <v>0</v>
      </c>
      <c r="AH62" s="3">
        <v>0</v>
      </c>
      <c r="AI62" s="24">
        <v>0</v>
      </c>
    </row>
    <row r="63" spans="1:35">
      <c r="A63" s="3">
        <v>2161</v>
      </c>
      <c r="B63" s="4" t="s">
        <v>65</v>
      </c>
      <c r="C63" s="5" t="s">
        <v>14</v>
      </c>
      <c r="D63" s="5" t="s">
        <v>66</v>
      </c>
      <c r="E63" s="3">
        <v>719.9</v>
      </c>
      <c r="F63" s="3">
        <v>3394</v>
      </c>
      <c r="G63" s="3">
        <v>2443340.6</v>
      </c>
      <c r="H63" s="3">
        <v>719.9</v>
      </c>
      <c r="I63" s="3">
        <v>3394</v>
      </c>
      <c r="J63" s="3">
        <v>2443340.6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719.9</v>
      </c>
      <c r="AA63" s="3">
        <v>3394</v>
      </c>
      <c r="AB63" s="3">
        <v>2443340.6</v>
      </c>
      <c r="AC63" s="3">
        <v>0</v>
      </c>
      <c r="AD63" s="3">
        <v>0</v>
      </c>
      <c r="AE63" s="3">
        <v>0</v>
      </c>
      <c r="AF63" s="3">
        <v>0</v>
      </c>
      <c r="AG63" s="24">
        <v>0</v>
      </c>
      <c r="AH63" s="3">
        <v>0</v>
      </c>
      <c r="AI63" s="24">
        <v>0</v>
      </c>
    </row>
    <row r="64" spans="1:35">
      <c r="A64" s="3">
        <v>473</v>
      </c>
      <c r="B64" s="4" t="s">
        <v>67</v>
      </c>
      <c r="C64" s="5" t="s">
        <v>14</v>
      </c>
      <c r="D64" s="5" t="s">
        <v>15</v>
      </c>
      <c r="E64" s="3">
        <v>8031.15</v>
      </c>
      <c r="F64" s="3">
        <v>15540</v>
      </c>
      <c r="G64" s="3">
        <v>124803994.84999999</v>
      </c>
      <c r="H64" s="3">
        <v>8031.15</v>
      </c>
      <c r="I64" s="3">
        <v>15540</v>
      </c>
      <c r="J64" s="3">
        <v>124803994.84999999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8031.15</v>
      </c>
      <c r="AA64" s="3">
        <v>15540</v>
      </c>
      <c r="AB64" s="3">
        <v>124803994.84999999</v>
      </c>
      <c r="AC64" s="3">
        <v>0</v>
      </c>
      <c r="AD64" s="3">
        <v>0</v>
      </c>
      <c r="AE64" s="3">
        <v>0</v>
      </c>
      <c r="AF64" s="3">
        <v>0</v>
      </c>
      <c r="AG64" s="24">
        <v>0</v>
      </c>
      <c r="AH64" s="3">
        <v>0</v>
      </c>
      <c r="AI64" s="24">
        <v>0</v>
      </c>
    </row>
    <row r="65" spans="1:35">
      <c r="A65" s="3">
        <v>677</v>
      </c>
      <c r="B65" s="4" t="s">
        <v>485</v>
      </c>
      <c r="C65" s="5" t="s">
        <v>14</v>
      </c>
      <c r="D65" s="5" t="s">
        <v>15</v>
      </c>
      <c r="E65" s="3">
        <v>105</v>
      </c>
      <c r="F65" s="3">
        <v>12545</v>
      </c>
      <c r="G65" s="3">
        <v>1317225</v>
      </c>
      <c r="H65" s="3">
        <v>105</v>
      </c>
      <c r="I65" s="3">
        <v>12545</v>
      </c>
      <c r="J65" s="3">
        <v>1317225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105</v>
      </c>
      <c r="AA65" s="3">
        <v>12545</v>
      </c>
      <c r="AB65" s="3">
        <v>1317225</v>
      </c>
      <c r="AC65" s="3">
        <v>0</v>
      </c>
      <c r="AD65" s="3">
        <v>0</v>
      </c>
      <c r="AE65" s="3">
        <v>0</v>
      </c>
      <c r="AF65" s="3">
        <v>0</v>
      </c>
      <c r="AG65" s="24">
        <v>0</v>
      </c>
      <c r="AH65" s="3">
        <v>0</v>
      </c>
      <c r="AI65" s="24">
        <v>0</v>
      </c>
    </row>
    <row r="66" spans="1:35">
      <c r="A66" s="3">
        <v>728</v>
      </c>
      <c r="B66" s="4" t="s">
        <v>68</v>
      </c>
      <c r="C66" s="5" t="s">
        <v>14</v>
      </c>
      <c r="D66" s="5" t="s">
        <v>24</v>
      </c>
      <c r="E66" s="3">
        <v>7442.34</v>
      </c>
      <c r="F66" s="3">
        <v>3823</v>
      </c>
      <c r="G66" s="3">
        <v>28452061.23</v>
      </c>
      <c r="H66" s="3">
        <v>7442.34</v>
      </c>
      <c r="I66" s="3">
        <v>3823</v>
      </c>
      <c r="J66" s="3">
        <v>28452061.23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7442.34</v>
      </c>
      <c r="AA66" s="3">
        <v>3823</v>
      </c>
      <c r="AB66" s="3">
        <v>28452061.23</v>
      </c>
      <c r="AC66" s="3">
        <v>0</v>
      </c>
      <c r="AD66" s="3">
        <v>0</v>
      </c>
      <c r="AE66" s="3">
        <v>0</v>
      </c>
      <c r="AF66" s="3">
        <v>0</v>
      </c>
      <c r="AG66" s="24">
        <v>0</v>
      </c>
      <c r="AH66" s="3">
        <v>0</v>
      </c>
      <c r="AI66" s="24">
        <v>0</v>
      </c>
    </row>
    <row r="67" spans="1:35">
      <c r="A67" s="3">
        <v>738</v>
      </c>
      <c r="B67" s="4" t="s">
        <v>69</v>
      </c>
      <c r="C67" s="5" t="s">
        <v>14</v>
      </c>
      <c r="D67" s="5" t="s">
        <v>15</v>
      </c>
      <c r="E67" s="3">
        <v>25.05</v>
      </c>
      <c r="F67" s="3">
        <v>9786.98</v>
      </c>
      <c r="G67" s="3">
        <v>245144.29</v>
      </c>
      <c r="H67" s="3">
        <v>25.05</v>
      </c>
      <c r="I67" s="3">
        <v>9786.98</v>
      </c>
      <c r="J67" s="3">
        <v>245144.29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25.05</v>
      </c>
      <c r="AA67" s="3">
        <v>9786.98</v>
      </c>
      <c r="AB67" s="3">
        <v>245144.29</v>
      </c>
      <c r="AC67" s="3">
        <v>0</v>
      </c>
      <c r="AD67" s="3">
        <v>0</v>
      </c>
      <c r="AE67" s="3">
        <v>0</v>
      </c>
      <c r="AF67" s="3">
        <v>0</v>
      </c>
      <c r="AG67" s="24">
        <v>0</v>
      </c>
      <c r="AH67" s="3">
        <v>0</v>
      </c>
      <c r="AI67" s="24">
        <v>0</v>
      </c>
    </row>
    <row r="68" spans="1:35">
      <c r="A68" s="3">
        <v>739</v>
      </c>
      <c r="B68" s="4" t="s">
        <v>70</v>
      </c>
      <c r="C68" s="5" t="s">
        <v>14</v>
      </c>
      <c r="D68" s="5" t="s">
        <v>15</v>
      </c>
      <c r="E68" s="3">
        <v>2388.7199999999998</v>
      </c>
      <c r="F68" s="3">
        <v>4073</v>
      </c>
      <c r="G68" s="3">
        <v>9729256.5600000005</v>
      </c>
      <c r="H68" s="3">
        <v>2388.7199999999998</v>
      </c>
      <c r="I68" s="3">
        <v>4073</v>
      </c>
      <c r="J68" s="3">
        <v>9729256.5600000005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2388.7199999999998</v>
      </c>
      <c r="AA68" s="3">
        <v>4073</v>
      </c>
      <c r="AB68" s="3">
        <v>9729256.5600000005</v>
      </c>
      <c r="AC68" s="3">
        <v>0</v>
      </c>
      <c r="AD68" s="3">
        <v>0</v>
      </c>
      <c r="AE68" s="3">
        <v>0</v>
      </c>
      <c r="AF68" s="3">
        <v>0</v>
      </c>
      <c r="AG68" s="24">
        <v>0</v>
      </c>
      <c r="AH68" s="3">
        <v>0</v>
      </c>
      <c r="AI68" s="24">
        <v>0</v>
      </c>
    </row>
    <row r="69" spans="1:35">
      <c r="A69" s="3">
        <v>17</v>
      </c>
      <c r="B69" s="21" t="s">
        <v>71</v>
      </c>
      <c r="C69" s="21"/>
      <c r="D69" s="21"/>
      <c r="E69" s="576">
        <v>88213138.400000006</v>
      </c>
      <c r="F69" s="576"/>
      <c r="G69" s="576"/>
      <c r="H69" s="1082">
        <v>88213138.400000006</v>
      </c>
      <c r="I69" s="1082"/>
      <c r="J69" s="1082"/>
      <c r="K69" s="1082">
        <v>0</v>
      </c>
      <c r="L69" s="1082"/>
      <c r="M69" s="1082"/>
      <c r="N69" s="1082">
        <v>0</v>
      </c>
      <c r="O69" s="1082"/>
      <c r="P69" s="1082"/>
      <c r="Q69" s="1082">
        <v>0</v>
      </c>
      <c r="R69" s="1082"/>
      <c r="S69" s="1082"/>
      <c r="T69" s="1082">
        <v>0</v>
      </c>
      <c r="U69" s="1082"/>
      <c r="V69" s="1082"/>
      <c r="W69" s="1082">
        <v>0</v>
      </c>
      <c r="X69" s="1082"/>
      <c r="Y69" s="1082"/>
      <c r="Z69" s="1082">
        <v>88213138.400000006</v>
      </c>
      <c r="AA69" s="1082"/>
      <c r="AB69" s="1082"/>
      <c r="AC69" s="1082">
        <v>0</v>
      </c>
      <c r="AD69" s="1082"/>
      <c r="AE69" s="1082"/>
      <c r="AF69" s="1081">
        <v>0</v>
      </c>
      <c r="AG69" s="1082"/>
      <c r="AH69" s="3">
        <v>0</v>
      </c>
      <c r="AI69" s="24">
        <v>0</v>
      </c>
    </row>
    <row r="70" spans="1:35" ht="12" customHeight="1">
      <c r="A70" s="3">
        <v>1052</v>
      </c>
      <c r="B70" s="4" t="s">
        <v>72</v>
      </c>
      <c r="C70" s="5" t="s">
        <v>14</v>
      </c>
      <c r="D70" s="5" t="s">
        <v>15</v>
      </c>
      <c r="E70" s="3">
        <v>6</v>
      </c>
      <c r="F70" s="3">
        <v>37635</v>
      </c>
      <c r="G70" s="3">
        <v>225810</v>
      </c>
      <c r="H70" s="3">
        <v>6</v>
      </c>
      <c r="I70" s="3">
        <v>37635</v>
      </c>
      <c r="J70" s="3">
        <v>225810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6</v>
      </c>
      <c r="AA70" s="3">
        <v>37635</v>
      </c>
      <c r="AB70" s="3">
        <v>225810</v>
      </c>
      <c r="AC70" s="3">
        <v>0</v>
      </c>
      <c r="AD70" s="3">
        <v>0</v>
      </c>
      <c r="AE70" s="3">
        <v>0</v>
      </c>
      <c r="AF70" s="3">
        <v>0</v>
      </c>
      <c r="AG70" s="24">
        <v>0</v>
      </c>
      <c r="AH70" s="3">
        <v>0</v>
      </c>
      <c r="AI70" s="24">
        <v>0</v>
      </c>
    </row>
    <row r="71" spans="1:35" ht="12" customHeight="1">
      <c r="A71" s="3">
        <v>1137</v>
      </c>
      <c r="B71" s="4" t="s">
        <v>73</v>
      </c>
      <c r="C71" s="5" t="s">
        <v>14</v>
      </c>
      <c r="D71" s="5" t="s">
        <v>15</v>
      </c>
      <c r="E71" s="3">
        <v>57</v>
      </c>
      <c r="F71" s="3">
        <v>305862</v>
      </c>
      <c r="G71" s="3">
        <v>17434134</v>
      </c>
      <c r="H71" s="3">
        <v>57</v>
      </c>
      <c r="I71" s="3">
        <v>305862</v>
      </c>
      <c r="J71" s="3">
        <v>17434134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57</v>
      </c>
      <c r="AA71" s="3">
        <v>305862</v>
      </c>
      <c r="AB71" s="3">
        <v>17434134</v>
      </c>
      <c r="AC71" s="3">
        <v>0</v>
      </c>
      <c r="AD71" s="3">
        <v>0</v>
      </c>
      <c r="AE71" s="3">
        <v>0</v>
      </c>
      <c r="AF71" s="3">
        <v>0</v>
      </c>
      <c r="AG71" s="24">
        <v>0</v>
      </c>
      <c r="AH71" s="3">
        <v>0</v>
      </c>
      <c r="AI71" s="24">
        <v>0</v>
      </c>
    </row>
    <row r="72" spans="1:35" ht="12" customHeight="1">
      <c r="A72" s="3">
        <v>1181</v>
      </c>
      <c r="B72" s="4" t="s">
        <v>74</v>
      </c>
      <c r="C72" s="5" t="s">
        <v>14</v>
      </c>
      <c r="D72" s="5" t="s">
        <v>15</v>
      </c>
      <c r="E72" s="3">
        <v>3</v>
      </c>
      <c r="F72" s="3">
        <v>161535</v>
      </c>
      <c r="G72" s="3">
        <v>484605</v>
      </c>
      <c r="H72" s="3">
        <v>3</v>
      </c>
      <c r="I72" s="3">
        <v>161535</v>
      </c>
      <c r="J72" s="3">
        <v>484605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3</v>
      </c>
      <c r="AA72" s="3">
        <v>161535</v>
      </c>
      <c r="AB72" s="3">
        <v>484605</v>
      </c>
      <c r="AC72" s="3">
        <v>0</v>
      </c>
      <c r="AD72" s="3">
        <v>0</v>
      </c>
      <c r="AE72" s="3">
        <v>0</v>
      </c>
      <c r="AF72" s="3">
        <v>0</v>
      </c>
      <c r="AG72" s="24">
        <v>0</v>
      </c>
      <c r="AH72" s="3">
        <v>0</v>
      </c>
      <c r="AI72" s="24">
        <v>0</v>
      </c>
    </row>
    <row r="73" spans="1:35" ht="12" customHeight="1">
      <c r="A73" s="3">
        <v>1254</v>
      </c>
      <c r="B73" s="4" t="s">
        <v>75</v>
      </c>
      <c r="C73" s="5" t="s">
        <v>14</v>
      </c>
      <c r="D73" s="5" t="s">
        <v>15</v>
      </c>
      <c r="E73" s="3">
        <v>43</v>
      </c>
      <c r="F73" s="3">
        <v>10156</v>
      </c>
      <c r="G73" s="3">
        <v>436708</v>
      </c>
      <c r="H73" s="3">
        <v>43</v>
      </c>
      <c r="I73" s="3">
        <v>10156</v>
      </c>
      <c r="J73" s="3">
        <v>436708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43</v>
      </c>
      <c r="AA73" s="3">
        <v>10156</v>
      </c>
      <c r="AB73" s="3">
        <v>436708</v>
      </c>
      <c r="AC73" s="3">
        <v>0</v>
      </c>
      <c r="AD73" s="3">
        <v>0</v>
      </c>
      <c r="AE73" s="3">
        <v>0</v>
      </c>
      <c r="AF73" s="3">
        <v>0</v>
      </c>
      <c r="AG73" s="24">
        <v>0</v>
      </c>
      <c r="AH73" s="3">
        <v>0</v>
      </c>
      <c r="AI73" s="24">
        <v>0</v>
      </c>
    </row>
    <row r="74" spans="1:35" ht="12" customHeight="1">
      <c r="A74" s="3">
        <v>1432</v>
      </c>
      <c r="B74" s="4" t="s">
        <v>76</v>
      </c>
      <c r="C74" s="5" t="s">
        <v>14</v>
      </c>
      <c r="D74" s="5" t="s">
        <v>15</v>
      </c>
      <c r="E74" s="3">
        <v>2</v>
      </c>
      <c r="F74" s="3">
        <v>419992</v>
      </c>
      <c r="G74" s="3">
        <v>839984</v>
      </c>
      <c r="H74" s="3">
        <v>2</v>
      </c>
      <c r="I74" s="3">
        <v>419992</v>
      </c>
      <c r="J74" s="3">
        <v>839984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2</v>
      </c>
      <c r="AA74" s="3">
        <v>419992</v>
      </c>
      <c r="AB74" s="3">
        <v>839984</v>
      </c>
      <c r="AC74" s="3">
        <v>0</v>
      </c>
      <c r="AD74" s="3">
        <v>0</v>
      </c>
      <c r="AE74" s="3">
        <v>0</v>
      </c>
      <c r="AF74" s="3">
        <v>0</v>
      </c>
      <c r="AG74" s="24">
        <v>0</v>
      </c>
      <c r="AH74" s="3">
        <v>0</v>
      </c>
      <c r="AI74" s="24">
        <v>0</v>
      </c>
    </row>
    <row r="75" spans="1:35" ht="12" customHeight="1">
      <c r="A75" s="3">
        <v>1435</v>
      </c>
      <c r="B75" s="4" t="s">
        <v>77</v>
      </c>
      <c r="C75" s="5" t="s">
        <v>14</v>
      </c>
      <c r="D75" s="5" t="s">
        <v>15</v>
      </c>
      <c r="E75" s="3">
        <v>1</v>
      </c>
      <c r="F75" s="3">
        <v>419992</v>
      </c>
      <c r="G75" s="3">
        <v>419992</v>
      </c>
      <c r="H75" s="3">
        <v>1</v>
      </c>
      <c r="I75" s="3">
        <v>419992</v>
      </c>
      <c r="J75" s="3">
        <v>419992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1</v>
      </c>
      <c r="AA75" s="3">
        <v>419992</v>
      </c>
      <c r="AB75" s="3">
        <v>419992</v>
      </c>
      <c r="AC75" s="3">
        <v>0</v>
      </c>
      <c r="AD75" s="3">
        <v>0</v>
      </c>
      <c r="AE75" s="3">
        <v>0</v>
      </c>
      <c r="AF75" s="3">
        <v>0</v>
      </c>
      <c r="AG75" s="24">
        <v>0</v>
      </c>
      <c r="AH75" s="3">
        <v>0</v>
      </c>
      <c r="AI75" s="24">
        <v>0</v>
      </c>
    </row>
    <row r="76" spans="1:35" ht="12" customHeight="1">
      <c r="A76" s="3">
        <v>1437</v>
      </c>
      <c r="B76" s="4" t="s">
        <v>78</v>
      </c>
      <c r="C76" s="5" t="s">
        <v>14</v>
      </c>
      <c r="D76" s="5" t="s">
        <v>15</v>
      </c>
      <c r="E76" s="3">
        <v>2</v>
      </c>
      <c r="F76" s="3">
        <v>446914</v>
      </c>
      <c r="G76" s="3">
        <v>893828</v>
      </c>
      <c r="H76" s="3">
        <v>2</v>
      </c>
      <c r="I76" s="3">
        <v>446914</v>
      </c>
      <c r="J76" s="3">
        <v>893828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2</v>
      </c>
      <c r="AA76" s="3">
        <v>446914</v>
      </c>
      <c r="AB76" s="3">
        <v>893828</v>
      </c>
      <c r="AC76" s="3">
        <v>0</v>
      </c>
      <c r="AD76" s="3">
        <v>0</v>
      </c>
      <c r="AE76" s="3">
        <v>0</v>
      </c>
      <c r="AF76" s="3">
        <v>0</v>
      </c>
      <c r="AG76" s="24">
        <v>0</v>
      </c>
      <c r="AH76" s="3">
        <v>0</v>
      </c>
      <c r="AI76" s="24">
        <v>0</v>
      </c>
    </row>
    <row r="77" spans="1:35" ht="12" customHeight="1">
      <c r="A77" s="3">
        <v>1448</v>
      </c>
      <c r="B77" s="4" t="s">
        <v>79</v>
      </c>
      <c r="C77" s="5" t="s">
        <v>14</v>
      </c>
      <c r="D77" s="5" t="s">
        <v>17</v>
      </c>
      <c r="E77" s="3">
        <v>174.8</v>
      </c>
      <c r="F77" s="3">
        <v>7913</v>
      </c>
      <c r="G77" s="3">
        <v>1383192.4</v>
      </c>
      <c r="H77" s="3">
        <v>174.8</v>
      </c>
      <c r="I77" s="3">
        <v>7913</v>
      </c>
      <c r="J77" s="3">
        <v>1383192.4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174.8</v>
      </c>
      <c r="AA77" s="3">
        <v>7913</v>
      </c>
      <c r="AB77" s="3">
        <v>1383192.4</v>
      </c>
      <c r="AC77" s="3">
        <v>0</v>
      </c>
      <c r="AD77" s="3">
        <v>0</v>
      </c>
      <c r="AE77" s="3">
        <v>0</v>
      </c>
      <c r="AF77" s="3">
        <v>0</v>
      </c>
      <c r="AG77" s="24">
        <v>0</v>
      </c>
      <c r="AH77" s="3">
        <v>0</v>
      </c>
      <c r="AI77" s="24">
        <v>0</v>
      </c>
    </row>
    <row r="78" spans="1:35" ht="22.5" customHeight="1">
      <c r="A78" s="3">
        <v>2126</v>
      </c>
      <c r="B78" s="4" t="s">
        <v>80</v>
      </c>
      <c r="C78" s="5" t="s">
        <v>14</v>
      </c>
      <c r="D78" s="5" t="s">
        <v>15</v>
      </c>
      <c r="E78" s="3">
        <v>1</v>
      </c>
      <c r="F78" s="3">
        <v>66094885</v>
      </c>
      <c r="G78" s="3">
        <v>66094885</v>
      </c>
      <c r="H78" s="3">
        <v>1</v>
      </c>
      <c r="I78" s="3">
        <v>66094885</v>
      </c>
      <c r="J78" s="3">
        <v>66094885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1</v>
      </c>
      <c r="AA78" s="3">
        <v>66094885</v>
      </c>
      <c r="AB78" s="3">
        <v>66094885</v>
      </c>
      <c r="AC78" s="3">
        <v>0</v>
      </c>
      <c r="AD78" s="3">
        <v>0</v>
      </c>
      <c r="AE78" s="3">
        <v>0</v>
      </c>
      <c r="AF78" s="3">
        <v>0</v>
      </c>
      <c r="AG78" s="24">
        <v>0</v>
      </c>
      <c r="AH78" s="3">
        <v>0</v>
      </c>
      <c r="AI78" s="24">
        <v>0</v>
      </c>
    </row>
    <row r="79" spans="1:35">
      <c r="A79" s="3">
        <v>20</v>
      </c>
      <c r="B79" s="21" t="s">
        <v>81</v>
      </c>
      <c r="C79" s="21"/>
      <c r="D79" s="21"/>
      <c r="E79" s="576">
        <v>2069925</v>
      </c>
      <c r="F79" s="576"/>
      <c r="G79" s="576"/>
      <c r="H79" s="1082">
        <v>2069925</v>
      </c>
      <c r="I79" s="1082"/>
      <c r="J79" s="1082"/>
      <c r="K79" s="1082">
        <v>0</v>
      </c>
      <c r="L79" s="1082"/>
      <c r="M79" s="1082"/>
      <c r="N79" s="1082">
        <v>0</v>
      </c>
      <c r="O79" s="1082"/>
      <c r="P79" s="1082"/>
      <c r="Q79" s="1082">
        <v>0</v>
      </c>
      <c r="R79" s="1082"/>
      <c r="S79" s="1082"/>
      <c r="T79" s="1082">
        <v>0</v>
      </c>
      <c r="U79" s="1082"/>
      <c r="V79" s="1082"/>
      <c r="W79" s="1082">
        <v>0</v>
      </c>
      <c r="X79" s="1082"/>
      <c r="Y79" s="1082"/>
      <c r="Z79" s="1082">
        <v>2069925</v>
      </c>
      <c r="AA79" s="1082"/>
      <c r="AB79" s="1082"/>
      <c r="AC79" s="1082">
        <v>0</v>
      </c>
      <c r="AD79" s="1082"/>
      <c r="AE79" s="1082"/>
      <c r="AF79" s="1081">
        <v>0</v>
      </c>
      <c r="AG79" s="1082"/>
      <c r="AH79" s="3">
        <v>0</v>
      </c>
      <c r="AI79" s="24">
        <v>0</v>
      </c>
    </row>
    <row r="80" spans="1:35" ht="12" customHeight="1">
      <c r="A80" s="3">
        <v>1278</v>
      </c>
      <c r="B80" s="4" t="s">
        <v>82</v>
      </c>
      <c r="C80" s="5" t="s">
        <v>14</v>
      </c>
      <c r="D80" s="5" t="s">
        <v>15</v>
      </c>
      <c r="E80" s="3">
        <v>55</v>
      </c>
      <c r="F80" s="3">
        <v>37635</v>
      </c>
      <c r="G80" s="3">
        <v>2069925</v>
      </c>
      <c r="H80" s="3">
        <v>55</v>
      </c>
      <c r="I80" s="3">
        <v>37635</v>
      </c>
      <c r="J80" s="3">
        <v>2069925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55</v>
      </c>
      <c r="AA80" s="3">
        <v>37635</v>
      </c>
      <c r="AB80" s="3">
        <v>2069925</v>
      </c>
      <c r="AC80" s="3">
        <v>0</v>
      </c>
      <c r="AD80" s="3">
        <v>0</v>
      </c>
      <c r="AE80" s="3">
        <v>0</v>
      </c>
      <c r="AF80" s="3">
        <v>0</v>
      </c>
      <c r="AG80" s="24">
        <v>0</v>
      </c>
      <c r="AH80" s="3">
        <v>0</v>
      </c>
      <c r="AI80" s="24">
        <v>0</v>
      </c>
    </row>
    <row r="81" spans="1:35">
      <c r="A81" s="3">
        <v>23</v>
      </c>
      <c r="B81" s="21" t="s">
        <v>83</v>
      </c>
      <c r="C81" s="21"/>
      <c r="D81" s="21"/>
      <c r="E81" s="576">
        <v>60060000</v>
      </c>
      <c r="F81" s="576"/>
      <c r="G81" s="576"/>
      <c r="H81" s="1082">
        <v>60060000</v>
      </c>
      <c r="I81" s="1082"/>
      <c r="J81" s="1082"/>
      <c r="K81" s="1082">
        <v>0</v>
      </c>
      <c r="L81" s="1082"/>
      <c r="M81" s="1082"/>
      <c r="N81" s="1082">
        <v>0</v>
      </c>
      <c r="O81" s="1082"/>
      <c r="P81" s="1082"/>
      <c r="Q81" s="1082">
        <v>0</v>
      </c>
      <c r="R81" s="1082"/>
      <c r="S81" s="1082"/>
      <c r="T81" s="1082">
        <v>0</v>
      </c>
      <c r="U81" s="1082"/>
      <c r="V81" s="1082"/>
      <c r="W81" s="1082">
        <v>0</v>
      </c>
      <c r="X81" s="1082"/>
      <c r="Y81" s="1082"/>
      <c r="Z81" s="1082">
        <v>60060000</v>
      </c>
      <c r="AA81" s="1082"/>
      <c r="AB81" s="1082"/>
      <c r="AC81" s="1082">
        <v>0</v>
      </c>
      <c r="AD81" s="1082"/>
      <c r="AE81" s="1082"/>
      <c r="AF81" s="1081">
        <v>0</v>
      </c>
      <c r="AG81" s="1082"/>
      <c r="AH81" s="3">
        <v>0</v>
      </c>
      <c r="AI81" s="24">
        <v>0</v>
      </c>
    </row>
    <row r="82" spans="1:35" ht="12" customHeight="1">
      <c r="A82" s="3">
        <v>2205</v>
      </c>
      <c r="B82" s="4" t="s">
        <v>84</v>
      </c>
      <c r="C82" s="5" t="s">
        <v>14</v>
      </c>
      <c r="D82" s="5" t="s">
        <v>24</v>
      </c>
      <c r="E82" s="3">
        <v>200</v>
      </c>
      <c r="F82" s="3">
        <v>300300</v>
      </c>
      <c r="G82" s="3">
        <v>60060000</v>
      </c>
      <c r="H82" s="3">
        <v>200</v>
      </c>
      <c r="I82" s="3">
        <v>300300</v>
      </c>
      <c r="J82" s="3">
        <v>60060000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200</v>
      </c>
      <c r="AA82" s="3">
        <v>300300</v>
      </c>
      <c r="AB82" s="3">
        <v>60060000</v>
      </c>
      <c r="AC82" s="3">
        <v>0</v>
      </c>
      <c r="AD82" s="3">
        <v>0</v>
      </c>
      <c r="AE82" s="3">
        <v>0</v>
      </c>
      <c r="AF82" s="3">
        <v>0</v>
      </c>
      <c r="AG82" s="24">
        <v>0</v>
      </c>
      <c r="AH82" s="3">
        <v>0</v>
      </c>
      <c r="AI82" s="24">
        <v>0</v>
      </c>
    </row>
    <row r="83" spans="1:35">
      <c r="A83" s="3">
        <v>30</v>
      </c>
      <c r="B83" s="21" t="s">
        <v>89</v>
      </c>
      <c r="C83" s="21"/>
      <c r="D83" s="21"/>
      <c r="E83" s="576">
        <v>25402481.699999999</v>
      </c>
      <c r="F83" s="576"/>
      <c r="G83" s="576"/>
      <c r="H83" s="1082">
        <v>25402481.699999999</v>
      </c>
      <c r="I83" s="1082"/>
      <c r="J83" s="1082"/>
      <c r="K83" s="1082">
        <v>0</v>
      </c>
      <c r="L83" s="1082"/>
      <c r="M83" s="1082"/>
      <c r="N83" s="1082">
        <v>0</v>
      </c>
      <c r="O83" s="1082"/>
      <c r="P83" s="1082"/>
      <c r="Q83" s="1082">
        <v>0</v>
      </c>
      <c r="R83" s="1082"/>
      <c r="S83" s="1082"/>
      <c r="T83" s="1082">
        <v>0</v>
      </c>
      <c r="U83" s="1082"/>
      <c r="V83" s="1082"/>
      <c r="W83" s="1082">
        <v>0</v>
      </c>
      <c r="X83" s="1082"/>
      <c r="Y83" s="1082"/>
      <c r="Z83" s="1082">
        <v>25402481.699999999</v>
      </c>
      <c r="AA83" s="1082"/>
      <c r="AB83" s="1082"/>
      <c r="AC83" s="1082">
        <v>0</v>
      </c>
      <c r="AD83" s="1082"/>
      <c r="AE83" s="1082"/>
      <c r="AF83" s="1081">
        <v>0</v>
      </c>
      <c r="AG83" s="1082"/>
      <c r="AH83" s="3">
        <v>0</v>
      </c>
      <c r="AI83" s="24">
        <v>0</v>
      </c>
    </row>
    <row r="84" spans="1:35" ht="12" customHeight="1">
      <c r="A84" s="3">
        <v>1004</v>
      </c>
      <c r="B84" s="4" t="s">
        <v>90</v>
      </c>
      <c r="C84" s="5" t="s">
        <v>14</v>
      </c>
      <c r="D84" s="5" t="s">
        <v>91</v>
      </c>
      <c r="E84" s="3">
        <v>0.38</v>
      </c>
      <c r="F84" s="3">
        <v>37918</v>
      </c>
      <c r="G84" s="3">
        <v>14219.25</v>
      </c>
      <c r="H84" s="3">
        <v>0.38</v>
      </c>
      <c r="I84" s="3">
        <v>37918</v>
      </c>
      <c r="J84" s="3">
        <v>14219.25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0.38</v>
      </c>
      <c r="AA84" s="3">
        <v>37918</v>
      </c>
      <c r="AB84" s="3">
        <v>14219.25</v>
      </c>
      <c r="AC84" s="3">
        <v>0</v>
      </c>
      <c r="AD84" s="3">
        <v>0</v>
      </c>
      <c r="AE84" s="3">
        <v>0</v>
      </c>
      <c r="AF84" s="3">
        <v>0</v>
      </c>
      <c r="AG84" s="24">
        <v>0</v>
      </c>
      <c r="AH84" s="3">
        <v>0</v>
      </c>
      <c r="AI84" s="24">
        <v>0</v>
      </c>
    </row>
    <row r="85" spans="1:35" ht="12" customHeight="1">
      <c r="A85" s="3">
        <v>1048</v>
      </c>
      <c r="B85" s="4" t="s">
        <v>92</v>
      </c>
      <c r="C85" s="5" t="s">
        <v>14</v>
      </c>
      <c r="D85" s="5" t="s">
        <v>19</v>
      </c>
      <c r="E85" s="3">
        <v>31.6</v>
      </c>
      <c r="F85" s="3">
        <v>484</v>
      </c>
      <c r="G85" s="3">
        <v>15294.4</v>
      </c>
      <c r="H85" s="3">
        <v>31.6</v>
      </c>
      <c r="I85" s="3">
        <v>484</v>
      </c>
      <c r="J85" s="3">
        <v>15294.4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31.6</v>
      </c>
      <c r="AA85" s="3">
        <v>484</v>
      </c>
      <c r="AB85" s="3">
        <v>15294.4</v>
      </c>
      <c r="AC85" s="3">
        <v>0</v>
      </c>
      <c r="AD85" s="3">
        <v>0</v>
      </c>
      <c r="AE85" s="3">
        <v>0</v>
      </c>
      <c r="AF85" s="3">
        <v>0</v>
      </c>
      <c r="AG85" s="24">
        <v>0</v>
      </c>
      <c r="AH85" s="3">
        <v>0</v>
      </c>
      <c r="AI85" s="24">
        <v>0</v>
      </c>
    </row>
    <row r="86" spans="1:35" ht="12" customHeight="1">
      <c r="A86" s="3">
        <v>1107</v>
      </c>
      <c r="B86" s="4" t="s">
        <v>93</v>
      </c>
      <c r="C86" s="5" t="s">
        <v>14</v>
      </c>
      <c r="D86" s="5" t="s">
        <v>17</v>
      </c>
      <c r="E86" s="3">
        <v>35.49</v>
      </c>
      <c r="F86" s="3">
        <v>5018</v>
      </c>
      <c r="G86" s="3">
        <v>178088.82</v>
      </c>
      <c r="H86" s="3">
        <v>35.49</v>
      </c>
      <c r="I86" s="3">
        <v>5018</v>
      </c>
      <c r="J86" s="3">
        <v>178088.82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35.49</v>
      </c>
      <c r="AA86" s="3">
        <v>5018</v>
      </c>
      <c r="AB86" s="3">
        <v>178088.82</v>
      </c>
      <c r="AC86" s="3">
        <v>0</v>
      </c>
      <c r="AD86" s="3">
        <v>0</v>
      </c>
      <c r="AE86" s="3">
        <v>0</v>
      </c>
      <c r="AF86" s="3">
        <v>0</v>
      </c>
      <c r="AG86" s="24">
        <v>0</v>
      </c>
      <c r="AH86" s="3">
        <v>0</v>
      </c>
      <c r="AI86" s="24">
        <v>0</v>
      </c>
    </row>
    <row r="87" spans="1:35" ht="12" customHeight="1">
      <c r="A87" s="3">
        <v>1114</v>
      </c>
      <c r="B87" s="4" t="s">
        <v>486</v>
      </c>
      <c r="C87" s="5" t="s">
        <v>14</v>
      </c>
      <c r="D87" s="5" t="s">
        <v>17</v>
      </c>
      <c r="E87" s="3">
        <v>668.7</v>
      </c>
      <c r="F87" s="3">
        <v>12336</v>
      </c>
      <c r="G87" s="3">
        <v>8249093.0700000003</v>
      </c>
      <c r="H87" s="3">
        <v>668.7</v>
      </c>
      <c r="I87" s="3">
        <v>12336</v>
      </c>
      <c r="J87" s="3">
        <v>8249093.0700000003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668.7</v>
      </c>
      <c r="AA87" s="3">
        <v>12336</v>
      </c>
      <c r="AB87" s="3">
        <v>8249093.0700000003</v>
      </c>
      <c r="AC87" s="3">
        <v>0</v>
      </c>
      <c r="AD87" s="3">
        <v>0</v>
      </c>
      <c r="AE87" s="3">
        <v>0</v>
      </c>
      <c r="AF87" s="3">
        <v>0</v>
      </c>
      <c r="AG87" s="24">
        <v>0</v>
      </c>
      <c r="AH87" s="3">
        <v>0</v>
      </c>
      <c r="AI87" s="24">
        <v>0</v>
      </c>
    </row>
    <row r="88" spans="1:35" ht="12" customHeight="1">
      <c r="A88" s="3">
        <v>1266</v>
      </c>
      <c r="B88" s="4" t="s">
        <v>94</v>
      </c>
      <c r="C88" s="5" t="s">
        <v>14</v>
      </c>
      <c r="D88" s="5" t="s">
        <v>95</v>
      </c>
      <c r="E88" s="3">
        <v>52.24</v>
      </c>
      <c r="F88" s="3">
        <v>57246.95</v>
      </c>
      <c r="G88" s="3">
        <v>2990712.09</v>
      </c>
      <c r="H88" s="3">
        <v>52.24</v>
      </c>
      <c r="I88" s="3">
        <v>57246.95</v>
      </c>
      <c r="J88" s="3">
        <v>2990712.09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52.24</v>
      </c>
      <c r="AA88" s="3">
        <v>57246.95</v>
      </c>
      <c r="AB88" s="3">
        <v>2990712.09</v>
      </c>
      <c r="AC88" s="3">
        <v>0</v>
      </c>
      <c r="AD88" s="3">
        <v>0</v>
      </c>
      <c r="AE88" s="3">
        <v>0</v>
      </c>
      <c r="AF88" s="3">
        <v>0</v>
      </c>
      <c r="AG88" s="24">
        <v>0</v>
      </c>
      <c r="AH88" s="3">
        <v>0</v>
      </c>
      <c r="AI88" s="24">
        <v>0</v>
      </c>
    </row>
    <row r="89" spans="1:35" ht="12" customHeight="1">
      <c r="A89" s="3">
        <v>1271</v>
      </c>
      <c r="B89" s="4" t="s">
        <v>96</v>
      </c>
      <c r="C89" s="5" t="s">
        <v>14</v>
      </c>
      <c r="D89" s="5" t="s">
        <v>17</v>
      </c>
      <c r="E89" s="3">
        <v>41.79</v>
      </c>
      <c r="F89" s="3">
        <v>25030</v>
      </c>
      <c r="G89" s="3">
        <v>1046098.81</v>
      </c>
      <c r="H89" s="3">
        <v>41.79</v>
      </c>
      <c r="I89" s="3">
        <v>25030</v>
      </c>
      <c r="J89" s="3">
        <v>1046098.81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41.79</v>
      </c>
      <c r="AA89" s="3">
        <v>25030</v>
      </c>
      <c r="AB89" s="3">
        <v>1046098.81</v>
      </c>
      <c r="AC89" s="3">
        <v>0</v>
      </c>
      <c r="AD89" s="3">
        <v>0</v>
      </c>
      <c r="AE89" s="3">
        <v>0</v>
      </c>
      <c r="AF89" s="3">
        <v>0</v>
      </c>
      <c r="AG89" s="24">
        <v>0</v>
      </c>
      <c r="AH89" s="3">
        <v>0</v>
      </c>
      <c r="AI89" s="24">
        <v>0</v>
      </c>
    </row>
    <row r="90" spans="1:35" ht="12" customHeight="1">
      <c r="A90" s="3">
        <v>1274</v>
      </c>
      <c r="B90" s="4" t="s">
        <v>97</v>
      </c>
      <c r="C90" s="5" t="s">
        <v>14</v>
      </c>
      <c r="D90" s="5" t="s">
        <v>15</v>
      </c>
      <c r="E90" s="3">
        <v>0.6</v>
      </c>
      <c r="F90" s="3">
        <v>73528</v>
      </c>
      <c r="G90" s="3">
        <v>44116.800000000003</v>
      </c>
      <c r="H90" s="3">
        <v>0.6</v>
      </c>
      <c r="I90" s="3">
        <v>73528</v>
      </c>
      <c r="J90" s="3">
        <v>44116.800000000003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0.6</v>
      </c>
      <c r="AA90" s="3">
        <v>73528</v>
      </c>
      <c r="AB90" s="3">
        <v>44116.800000000003</v>
      </c>
      <c r="AC90" s="3">
        <v>0</v>
      </c>
      <c r="AD90" s="3">
        <v>0</v>
      </c>
      <c r="AE90" s="3">
        <v>0</v>
      </c>
      <c r="AF90" s="3">
        <v>0</v>
      </c>
      <c r="AG90" s="24">
        <v>0</v>
      </c>
      <c r="AH90" s="3">
        <v>0</v>
      </c>
      <c r="AI90" s="24">
        <v>0</v>
      </c>
    </row>
    <row r="91" spans="1:35" ht="12" customHeight="1">
      <c r="A91" s="3">
        <v>1275</v>
      </c>
      <c r="B91" s="4" t="s">
        <v>98</v>
      </c>
      <c r="C91" s="5" t="s">
        <v>14</v>
      </c>
      <c r="D91" s="5" t="s">
        <v>15</v>
      </c>
      <c r="E91" s="3">
        <v>18.899999999999999</v>
      </c>
      <c r="F91" s="3">
        <v>10746</v>
      </c>
      <c r="G91" s="3">
        <v>203099.4</v>
      </c>
      <c r="H91" s="3">
        <v>18.899999999999999</v>
      </c>
      <c r="I91" s="3">
        <v>10746</v>
      </c>
      <c r="J91" s="3">
        <v>203099.4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18.899999999999999</v>
      </c>
      <c r="AA91" s="3">
        <v>10746</v>
      </c>
      <c r="AB91" s="3">
        <v>203099.4</v>
      </c>
      <c r="AC91" s="3">
        <v>0</v>
      </c>
      <c r="AD91" s="3">
        <v>0</v>
      </c>
      <c r="AE91" s="3">
        <v>0</v>
      </c>
      <c r="AF91" s="3">
        <v>0</v>
      </c>
      <c r="AG91" s="24">
        <v>0</v>
      </c>
      <c r="AH91" s="3">
        <v>0</v>
      </c>
      <c r="AI91" s="24">
        <v>0</v>
      </c>
    </row>
    <row r="92" spans="1:35" ht="12" customHeight="1">
      <c r="A92" s="3">
        <v>1283</v>
      </c>
      <c r="B92" s="4" t="s">
        <v>99</v>
      </c>
      <c r="C92" s="5" t="s">
        <v>14</v>
      </c>
      <c r="D92" s="5" t="s">
        <v>17</v>
      </c>
      <c r="E92" s="3">
        <v>8</v>
      </c>
      <c r="F92" s="3">
        <v>2808</v>
      </c>
      <c r="G92" s="3">
        <v>22464</v>
      </c>
      <c r="H92" s="3">
        <v>8</v>
      </c>
      <c r="I92" s="3">
        <v>2808</v>
      </c>
      <c r="J92" s="3">
        <v>22464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8</v>
      </c>
      <c r="AA92" s="3">
        <v>2808</v>
      </c>
      <c r="AB92" s="3">
        <v>22464</v>
      </c>
      <c r="AC92" s="3">
        <v>0</v>
      </c>
      <c r="AD92" s="3">
        <v>0</v>
      </c>
      <c r="AE92" s="3">
        <v>0</v>
      </c>
      <c r="AF92" s="3">
        <v>0</v>
      </c>
      <c r="AG92" s="24">
        <v>0</v>
      </c>
      <c r="AH92" s="3">
        <v>0</v>
      </c>
      <c r="AI92" s="24">
        <v>0</v>
      </c>
    </row>
    <row r="93" spans="1:35" ht="12" customHeight="1">
      <c r="A93" s="3">
        <v>1464</v>
      </c>
      <c r="B93" s="4" t="s">
        <v>100</v>
      </c>
      <c r="C93" s="5" t="s">
        <v>14</v>
      </c>
      <c r="D93" s="5" t="s">
        <v>17</v>
      </c>
      <c r="E93" s="3">
        <v>756.98</v>
      </c>
      <c r="F93" s="3">
        <v>16697</v>
      </c>
      <c r="G93" s="3">
        <v>12639295.060000001</v>
      </c>
      <c r="H93" s="3">
        <v>756.98</v>
      </c>
      <c r="I93" s="3">
        <v>16697</v>
      </c>
      <c r="J93" s="3">
        <v>12639295.060000001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756.98</v>
      </c>
      <c r="AA93" s="3">
        <v>16697</v>
      </c>
      <c r="AB93" s="3">
        <v>12639295.060000001</v>
      </c>
      <c r="AC93" s="3">
        <v>0</v>
      </c>
      <c r="AD93" s="3">
        <v>0</v>
      </c>
      <c r="AE93" s="3">
        <v>0</v>
      </c>
      <c r="AF93" s="3">
        <v>0</v>
      </c>
      <c r="AG93" s="24">
        <v>0</v>
      </c>
      <c r="AH93" s="3">
        <v>0</v>
      </c>
      <c r="AI93" s="24">
        <v>0</v>
      </c>
    </row>
    <row r="94" spans="1:35">
      <c r="A94" s="3">
        <v>31</v>
      </c>
      <c r="B94" s="21" t="s">
        <v>101</v>
      </c>
      <c r="C94" s="21"/>
      <c r="D94" s="21"/>
      <c r="E94" s="576">
        <v>14865005.220000001</v>
      </c>
      <c r="F94" s="576"/>
      <c r="G94" s="576"/>
      <c r="H94" s="1082">
        <v>14865005.220000001</v>
      </c>
      <c r="I94" s="1082"/>
      <c r="J94" s="1082"/>
      <c r="K94" s="1082">
        <v>0</v>
      </c>
      <c r="L94" s="1082"/>
      <c r="M94" s="1082"/>
      <c r="N94" s="1082">
        <v>0</v>
      </c>
      <c r="O94" s="1082"/>
      <c r="P94" s="1082"/>
      <c r="Q94" s="1082">
        <v>0</v>
      </c>
      <c r="R94" s="1082"/>
      <c r="S94" s="1082"/>
      <c r="T94" s="1082">
        <v>0</v>
      </c>
      <c r="U94" s="1082"/>
      <c r="V94" s="1082"/>
      <c r="W94" s="1082">
        <v>0</v>
      </c>
      <c r="X94" s="1082"/>
      <c r="Y94" s="1082"/>
      <c r="Z94" s="1082">
        <v>14865005.220000001</v>
      </c>
      <c r="AA94" s="1082"/>
      <c r="AB94" s="1082"/>
      <c r="AC94" s="1082">
        <v>0</v>
      </c>
      <c r="AD94" s="1082"/>
      <c r="AE94" s="1082"/>
      <c r="AF94" s="1081">
        <v>0</v>
      </c>
      <c r="AG94" s="1082"/>
      <c r="AH94" s="3">
        <v>0</v>
      </c>
      <c r="AI94" s="24">
        <v>0</v>
      </c>
    </row>
    <row r="95" spans="1:35" ht="12" customHeight="1">
      <c r="A95" s="3">
        <v>1017</v>
      </c>
      <c r="B95" s="4" t="s">
        <v>102</v>
      </c>
      <c r="C95" s="5" t="s">
        <v>14</v>
      </c>
      <c r="D95" s="5" t="s">
        <v>17</v>
      </c>
      <c r="E95" s="3">
        <v>16.600000000000001</v>
      </c>
      <c r="F95" s="3">
        <v>22104</v>
      </c>
      <c r="G95" s="3">
        <v>366926.4</v>
      </c>
      <c r="H95" s="3">
        <v>16.600000000000001</v>
      </c>
      <c r="I95" s="3">
        <v>22104</v>
      </c>
      <c r="J95" s="3">
        <v>366926.4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16.600000000000001</v>
      </c>
      <c r="AA95" s="3">
        <v>22104</v>
      </c>
      <c r="AB95" s="3">
        <v>366926.4</v>
      </c>
      <c r="AC95" s="3">
        <v>0</v>
      </c>
      <c r="AD95" s="3">
        <v>0</v>
      </c>
      <c r="AE95" s="3">
        <v>0</v>
      </c>
      <c r="AF95" s="3">
        <v>0</v>
      </c>
      <c r="AG95" s="24">
        <v>0</v>
      </c>
      <c r="AH95" s="3">
        <v>0</v>
      </c>
      <c r="AI95" s="24">
        <v>0</v>
      </c>
    </row>
    <row r="96" spans="1:35" ht="12" customHeight="1">
      <c r="A96" s="3">
        <v>1463</v>
      </c>
      <c r="B96" s="4" t="s">
        <v>103</v>
      </c>
      <c r="C96" s="5" t="s">
        <v>14</v>
      </c>
      <c r="D96" s="5" t="s">
        <v>17</v>
      </c>
      <c r="E96" s="3">
        <v>1103.19</v>
      </c>
      <c r="F96" s="3">
        <v>13142</v>
      </c>
      <c r="G96" s="3">
        <v>14498078.82</v>
      </c>
      <c r="H96" s="3">
        <v>1103.19</v>
      </c>
      <c r="I96" s="3">
        <v>13142</v>
      </c>
      <c r="J96" s="3">
        <v>14498078.82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1103.19</v>
      </c>
      <c r="AA96" s="3">
        <v>13142</v>
      </c>
      <c r="AB96" s="3">
        <v>14498078.82</v>
      </c>
      <c r="AC96" s="3">
        <v>0</v>
      </c>
      <c r="AD96" s="3">
        <v>0</v>
      </c>
      <c r="AE96" s="3">
        <v>0</v>
      </c>
      <c r="AF96" s="3">
        <v>0</v>
      </c>
      <c r="AG96" s="24">
        <v>0</v>
      </c>
      <c r="AH96" s="3">
        <v>0</v>
      </c>
      <c r="AI96" s="24">
        <v>0</v>
      </c>
    </row>
    <row r="97" spans="1:35">
      <c r="A97" s="3">
        <v>32</v>
      </c>
      <c r="B97" s="21" t="s">
        <v>438</v>
      </c>
      <c r="C97" s="21"/>
      <c r="D97" s="21"/>
      <c r="E97" s="576">
        <v>2316514.33</v>
      </c>
      <c r="F97" s="576"/>
      <c r="G97" s="576"/>
      <c r="H97" s="1082">
        <v>2316514.33</v>
      </c>
      <c r="I97" s="1082"/>
      <c r="J97" s="1082"/>
      <c r="K97" s="1082">
        <v>0</v>
      </c>
      <c r="L97" s="1082"/>
      <c r="M97" s="1082"/>
      <c r="N97" s="1082">
        <v>0</v>
      </c>
      <c r="O97" s="1082"/>
      <c r="P97" s="1082"/>
      <c r="Q97" s="1082">
        <v>0</v>
      </c>
      <c r="R97" s="1082"/>
      <c r="S97" s="1082"/>
      <c r="T97" s="1082">
        <v>0</v>
      </c>
      <c r="U97" s="1082"/>
      <c r="V97" s="1082"/>
      <c r="W97" s="1082">
        <v>0</v>
      </c>
      <c r="X97" s="1082"/>
      <c r="Y97" s="1082"/>
      <c r="Z97" s="1082">
        <v>2316514.33</v>
      </c>
      <c r="AA97" s="1082"/>
      <c r="AB97" s="1082"/>
      <c r="AC97" s="1082">
        <v>0</v>
      </c>
      <c r="AD97" s="1082"/>
      <c r="AE97" s="1082"/>
      <c r="AF97" s="1081">
        <v>0</v>
      </c>
      <c r="AG97" s="1082"/>
      <c r="AH97" s="3">
        <v>0</v>
      </c>
      <c r="AI97" s="24">
        <v>0</v>
      </c>
    </row>
    <row r="98" spans="1:35" ht="12" customHeight="1">
      <c r="A98" s="3">
        <v>1267</v>
      </c>
      <c r="B98" s="4" t="s">
        <v>104</v>
      </c>
      <c r="C98" s="5" t="s">
        <v>14</v>
      </c>
      <c r="D98" s="5" t="s">
        <v>24</v>
      </c>
      <c r="E98" s="3">
        <v>1389.64</v>
      </c>
      <c r="F98" s="3">
        <v>1472</v>
      </c>
      <c r="G98" s="3">
        <v>2045555.75</v>
      </c>
      <c r="H98" s="3">
        <v>1389.64</v>
      </c>
      <c r="I98" s="3">
        <v>1472</v>
      </c>
      <c r="J98" s="3">
        <v>2045555.75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1389.64</v>
      </c>
      <c r="AA98" s="3">
        <v>1472</v>
      </c>
      <c r="AB98" s="3">
        <v>2045555.75</v>
      </c>
      <c r="AC98" s="3">
        <v>0</v>
      </c>
      <c r="AD98" s="3">
        <v>0</v>
      </c>
      <c r="AE98" s="3">
        <v>0</v>
      </c>
      <c r="AF98" s="3">
        <v>0</v>
      </c>
      <c r="AG98" s="24">
        <v>0</v>
      </c>
      <c r="AH98" s="3">
        <v>0</v>
      </c>
      <c r="AI98" s="24">
        <v>0</v>
      </c>
    </row>
    <row r="99" spans="1:35" ht="12" customHeight="1">
      <c r="A99" s="3">
        <v>1285</v>
      </c>
      <c r="B99" s="4" t="s">
        <v>105</v>
      </c>
      <c r="C99" s="5" t="s">
        <v>14</v>
      </c>
      <c r="D99" s="5" t="s">
        <v>15</v>
      </c>
      <c r="E99" s="3">
        <v>4.6900000000000004</v>
      </c>
      <c r="F99" s="3">
        <v>35723</v>
      </c>
      <c r="G99" s="3">
        <v>167415.84</v>
      </c>
      <c r="H99" s="3">
        <v>4.6900000000000004</v>
      </c>
      <c r="I99" s="3">
        <v>35723</v>
      </c>
      <c r="J99" s="3">
        <v>167415.84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4.6900000000000004</v>
      </c>
      <c r="AA99" s="3">
        <v>35723</v>
      </c>
      <c r="AB99" s="3">
        <v>167415.84</v>
      </c>
      <c r="AC99" s="3">
        <v>0</v>
      </c>
      <c r="AD99" s="3">
        <v>0</v>
      </c>
      <c r="AE99" s="3">
        <v>0</v>
      </c>
      <c r="AF99" s="3">
        <v>0</v>
      </c>
      <c r="AG99" s="24">
        <v>0</v>
      </c>
      <c r="AH99" s="3">
        <v>0</v>
      </c>
      <c r="AI99" s="24">
        <v>0</v>
      </c>
    </row>
    <row r="100" spans="1:35" ht="12" customHeight="1">
      <c r="A100" s="3">
        <v>716</v>
      </c>
      <c r="B100" s="4" t="s">
        <v>106</v>
      </c>
      <c r="C100" s="5" t="s">
        <v>14</v>
      </c>
      <c r="D100" s="5" t="s">
        <v>15</v>
      </c>
      <c r="E100" s="3">
        <v>2.42</v>
      </c>
      <c r="F100" s="3">
        <v>42772.12</v>
      </c>
      <c r="G100" s="3">
        <v>103542.74</v>
      </c>
      <c r="H100" s="3">
        <v>2.42</v>
      </c>
      <c r="I100" s="3">
        <v>42772.12</v>
      </c>
      <c r="J100" s="3">
        <v>103542.74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2.42</v>
      </c>
      <c r="AA100" s="3">
        <v>42772.12</v>
      </c>
      <c r="AB100" s="3">
        <v>103542.74</v>
      </c>
      <c r="AC100" s="3">
        <v>0</v>
      </c>
      <c r="AD100" s="3">
        <v>0</v>
      </c>
      <c r="AE100" s="3">
        <v>0</v>
      </c>
      <c r="AF100" s="3">
        <v>0</v>
      </c>
      <c r="AG100" s="24">
        <v>0</v>
      </c>
      <c r="AH100" s="3">
        <v>0</v>
      </c>
      <c r="AI100" s="24">
        <v>0</v>
      </c>
    </row>
    <row r="101" spans="1:35">
      <c r="A101" s="3">
        <v>33</v>
      </c>
      <c r="B101" s="21" t="s">
        <v>107</v>
      </c>
      <c r="C101" s="21"/>
      <c r="D101" s="21"/>
      <c r="E101" s="576">
        <v>796358</v>
      </c>
      <c r="F101" s="576"/>
      <c r="G101" s="576"/>
      <c r="H101" s="1082">
        <v>796358</v>
      </c>
      <c r="I101" s="1082"/>
      <c r="J101" s="1082"/>
      <c r="K101" s="1082">
        <v>0</v>
      </c>
      <c r="L101" s="1082"/>
      <c r="M101" s="1082"/>
      <c r="N101" s="1082">
        <v>0</v>
      </c>
      <c r="O101" s="1082"/>
      <c r="P101" s="1082"/>
      <c r="Q101" s="1082">
        <v>0</v>
      </c>
      <c r="R101" s="1082"/>
      <c r="S101" s="1082"/>
      <c r="T101" s="1082">
        <v>0</v>
      </c>
      <c r="U101" s="1082"/>
      <c r="V101" s="1082"/>
      <c r="W101" s="1082">
        <v>0</v>
      </c>
      <c r="X101" s="1082"/>
      <c r="Y101" s="1082"/>
      <c r="Z101" s="1082">
        <v>796358</v>
      </c>
      <c r="AA101" s="1082"/>
      <c r="AB101" s="1082"/>
      <c r="AC101" s="1082">
        <v>0</v>
      </c>
      <c r="AD101" s="1082"/>
      <c r="AE101" s="1082"/>
      <c r="AF101" s="1081">
        <v>0</v>
      </c>
      <c r="AG101" s="1082"/>
      <c r="AH101" s="3">
        <v>0</v>
      </c>
      <c r="AI101" s="24">
        <v>0</v>
      </c>
    </row>
    <row r="102" spans="1:35" ht="12" customHeight="1">
      <c r="A102" s="3">
        <v>700</v>
      </c>
      <c r="B102" s="4" t="s">
        <v>108</v>
      </c>
      <c r="C102" s="5" t="s">
        <v>14</v>
      </c>
      <c r="D102" s="5" t="s">
        <v>91</v>
      </c>
      <c r="E102" s="3">
        <v>2.12</v>
      </c>
      <c r="F102" s="3">
        <v>53766.25</v>
      </c>
      <c r="G102" s="3">
        <v>114091.99</v>
      </c>
      <c r="H102" s="3">
        <v>2.12</v>
      </c>
      <c r="I102" s="3">
        <v>53766.25</v>
      </c>
      <c r="J102" s="3">
        <v>114091.99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2.12</v>
      </c>
      <c r="AA102" s="3">
        <v>53766.25</v>
      </c>
      <c r="AB102" s="3">
        <v>114091.99</v>
      </c>
      <c r="AC102" s="3">
        <v>0</v>
      </c>
      <c r="AD102" s="3">
        <v>0</v>
      </c>
      <c r="AE102" s="3">
        <v>0</v>
      </c>
      <c r="AF102" s="3">
        <v>0</v>
      </c>
      <c r="AG102" s="24">
        <v>0</v>
      </c>
      <c r="AH102" s="3">
        <v>0</v>
      </c>
      <c r="AI102" s="24">
        <v>0</v>
      </c>
    </row>
    <row r="103" spans="1:35" ht="12" customHeight="1">
      <c r="A103" s="3">
        <v>701</v>
      </c>
      <c r="B103" s="4" t="s">
        <v>109</v>
      </c>
      <c r="C103" s="5" t="s">
        <v>14</v>
      </c>
      <c r="D103" s="5" t="s">
        <v>91</v>
      </c>
      <c r="E103" s="3">
        <v>14.28</v>
      </c>
      <c r="F103" s="3">
        <v>47194</v>
      </c>
      <c r="G103" s="3">
        <v>673854.81</v>
      </c>
      <c r="H103" s="3">
        <v>14.28</v>
      </c>
      <c r="I103" s="3">
        <v>47194</v>
      </c>
      <c r="J103" s="3">
        <v>673854.81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14.28</v>
      </c>
      <c r="AA103" s="3">
        <v>47194</v>
      </c>
      <c r="AB103" s="3">
        <v>673854.81</v>
      </c>
      <c r="AC103" s="3">
        <v>0</v>
      </c>
      <c r="AD103" s="3">
        <v>0</v>
      </c>
      <c r="AE103" s="3">
        <v>0</v>
      </c>
      <c r="AF103" s="3">
        <v>0</v>
      </c>
      <c r="AG103" s="24">
        <v>0</v>
      </c>
      <c r="AH103" s="3">
        <v>0</v>
      </c>
      <c r="AI103" s="24">
        <v>0</v>
      </c>
    </row>
    <row r="104" spans="1:35" ht="12" customHeight="1">
      <c r="A104" s="3">
        <v>772</v>
      </c>
      <c r="B104" s="4" t="s">
        <v>110</v>
      </c>
      <c r="C104" s="5" t="s">
        <v>14</v>
      </c>
      <c r="D104" s="5" t="s">
        <v>91</v>
      </c>
      <c r="E104" s="3">
        <v>0.32</v>
      </c>
      <c r="F104" s="3">
        <v>26285</v>
      </c>
      <c r="G104" s="3">
        <v>8411.2000000000007</v>
      </c>
      <c r="H104" s="3">
        <v>0.32</v>
      </c>
      <c r="I104" s="3">
        <v>26285</v>
      </c>
      <c r="J104" s="3">
        <v>8411.2000000000007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0.32</v>
      </c>
      <c r="AA104" s="3">
        <v>26285</v>
      </c>
      <c r="AB104" s="3">
        <v>8411.2000000000007</v>
      </c>
      <c r="AC104" s="3">
        <v>0</v>
      </c>
      <c r="AD104" s="3">
        <v>0</v>
      </c>
      <c r="AE104" s="3">
        <v>0</v>
      </c>
      <c r="AF104" s="3">
        <v>0</v>
      </c>
      <c r="AG104" s="24">
        <v>0</v>
      </c>
      <c r="AH104" s="3">
        <v>0</v>
      </c>
      <c r="AI104" s="24">
        <v>0</v>
      </c>
    </row>
    <row r="105" spans="1:35">
      <c r="A105" s="3">
        <v>34</v>
      </c>
      <c r="B105" s="21" t="s">
        <v>111</v>
      </c>
      <c r="C105" s="21"/>
      <c r="D105" s="21"/>
      <c r="E105" s="576">
        <v>8186056.7699999996</v>
      </c>
      <c r="F105" s="576"/>
      <c r="G105" s="576"/>
      <c r="H105" s="1082">
        <v>8186056.7699999996</v>
      </c>
      <c r="I105" s="1082"/>
      <c r="J105" s="1082"/>
      <c r="K105" s="1082">
        <v>0</v>
      </c>
      <c r="L105" s="1082"/>
      <c r="M105" s="1082"/>
      <c r="N105" s="1082">
        <v>0</v>
      </c>
      <c r="O105" s="1082"/>
      <c r="P105" s="1082"/>
      <c r="Q105" s="1082">
        <v>0</v>
      </c>
      <c r="R105" s="1082"/>
      <c r="S105" s="1082"/>
      <c r="T105" s="1082">
        <v>0</v>
      </c>
      <c r="U105" s="1082"/>
      <c r="V105" s="1082"/>
      <c r="W105" s="1082">
        <v>0</v>
      </c>
      <c r="X105" s="1082"/>
      <c r="Y105" s="1082"/>
      <c r="Z105" s="1082">
        <v>8186056.7699999996</v>
      </c>
      <c r="AA105" s="1082"/>
      <c r="AB105" s="1082"/>
      <c r="AC105" s="1082">
        <v>0</v>
      </c>
      <c r="AD105" s="1082"/>
      <c r="AE105" s="1082"/>
      <c r="AF105" s="1081">
        <v>0</v>
      </c>
      <c r="AG105" s="1082"/>
      <c r="AH105" s="3">
        <v>0</v>
      </c>
      <c r="AI105" s="24">
        <v>0</v>
      </c>
    </row>
    <row r="106" spans="1:35" ht="12" customHeight="1">
      <c r="A106" s="3">
        <v>1227</v>
      </c>
      <c r="B106" s="4" t="s">
        <v>112</v>
      </c>
      <c r="C106" s="5" t="s">
        <v>14</v>
      </c>
      <c r="D106" s="5" t="s">
        <v>15</v>
      </c>
      <c r="E106" s="3">
        <v>108.17</v>
      </c>
      <c r="F106" s="3">
        <v>75677</v>
      </c>
      <c r="G106" s="3">
        <v>8186056.7699999996</v>
      </c>
      <c r="H106" s="3">
        <v>108.17</v>
      </c>
      <c r="I106" s="3">
        <v>75677</v>
      </c>
      <c r="J106" s="3">
        <v>8186056.7699999996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108.17</v>
      </c>
      <c r="AA106" s="3">
        <v>75677</v>
      </c>
      <c r="AB106" s="3">
        <v>8186056.7699999996</v>
      </c>
      <c r="AC106" s="3">
        <v>0</v>
      </c>
      <c r="AD106" s="3">
        <v>0</v>
      </c>
      <c r="AE106" s="3">
        <v>0</v>
      </c>
      <c r="AF106" s="3">
        <v>0</v>
      </c>
      <c r="AG106" s="24">
        <v>0</v>
      </c>
      <c r="AH106" s="3">
        <v>0</v>
      </c>
      <c r="AI106" s="24">
        <v>0</v>
      </c>
    </row>
    <row r="107" spans="1:35">
      <c r="A107" s="3">
        <v>35</v>
      </c>
      <c r="B107" s="21" t="s">
        <v>113</v>
      </c>
      <c r="C107" s="21"/>
      <c r="D107" s="21"/>
      <c r="E107" s="576">
        <v>8829925.8599999994</v>
      </c>
      <c r="F107" s="576"/>
      <c r="G107" s="576"/>
      <c r="H107" s="1082">
        <v>8829925.8599999994</v>
      </c>
      <c r="I107" s="1082"/>
      <c r="J107" s="1082"/>
      <c r="K107" s="1082">
        <v>0</v>
      </c>
      <c r="L107" s="1082"/>
      <c r="M107" s="1082"/>
      <c r="N107" s="1082">
        <v>0</v>
      </c>
      <c r="O107" s="1082"/>
      <c r="P107" s="1082"/>
      <c r="Q107" s="1082">
        <v>0</v>
      </c>
      <c r="R107" s="1082"/>
      <c r="S107" s="1082"/>
      <c r="T107" s="1082">
        <v>0</v>
      </c>
      <c r="U107" s="1082"/>
      <c r="V107" s="1082"/>
      <c r="W107" s="1082">
        <v>0</v>
      </c>
      <c r="X107" s="1082"/>
      <c r="Y107" s="1082"/>
      <c r="Z107" s="1082">
        <v>8829925.8599999994</v>
      </c>
      <c r="AA107" s="1082"/>
      <c r="AB107" s="1082"/>
      <c r="AC107" s="1082">
        <v>0</v>
      </c>
      <c r="AD107" s="1082"/>
      <c r="AE107" s="1082"/>
      <c r="AF107" s="1081">
        <v>0</v>
      </c>
      <c r="AG107" s="1082"/>
      <c r="AH107" s="3">
        <v>0</v>
      </c>
      <c r="AI107" s="24">
        <v>0</v>
      </c>
    </row>
    <row r="108" spans="1:35" ht="12" customHeight="1">
      <c r="A108" s="3">
        <v>1128</v>
      </c>
      <c r="B108" s="4" t="s">
        <v>114</v>
      </c>
      <c r="C108" s="5" t="s">
        <v>14</v>
      </c>
      <c r="D108" s="5" t="s">
        <v>17</v>
      </c>
      <c r="E108" s="3">
        <v>1275.25</v>
      </c>
      <c r="F108" s="3">
        <v>1326</v>
      </c>
      <c r="G108" s="3">
        <v>1690981.5</v>
      </c>
      <c r="H108" s="3">
        <v>1275.25</v>
      </c>
      <c r="I108" s="3">
        <v>1326</v>
      </c>
      <c r="J108" s="3">
        <v>1690981.5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1275.25</v>
      </c>
      <c r="AA108" s="3">
        <v>1326</v>
      </c>
      <c r="AB108" s="3">
        <v>1690981.5</v>
      </c>
      <c r="AC108" s="3">
        <v>0</v>
      </c>
      <c r="AD108" s="3">
        <v>0</v>
      </c>
      <c r="AE108" s="3">
        <v>0</v>
      </c>
      <c r="AF108" s="3">
        <v>0</v>
      </c>
      <c r="AG108" s="24">
        <v>0</v>
      </c>
      <c r="AH108" s="3">
        <v>0</v>
      </c>
      <c r="AI108" s="24">
        <v>0</v>
      </c>
    </row>
    <row r="109" spans="1:35" ht="12" customHeight="1">
      <c r="A109" s="3">
        <v>1131</v>
      </c>
      <c r="B109" s="4" t="s">
        <v>115</v>
      </c>
      <c r="C109" s="5" t="s">
        <v>14</v>
      </c>
      <c r="D109" s="5" t="s">
        <v>17</v>
      </c>
      <c r="E109" s="3">
        <v>3053.36</v>
      </c>
      <c r="F109" s="3">
        <v>1489</v>
      </c>
      <c r="G109" s="3">
        <v>4546447.46</v>
      </c>
      <c r="H109" s="3">
        <v>3053.36</v>
      </c>
      <c r="I109" s="3">
        <v>1489</v>
      </c>
      <c r="J109" s="3">
        <v>4546447.46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3053.36</v>
      </c>
      <c r="AA109" s="3">
        <v>1489</v>
      </c>
      <c r="AB109" s="3">
        <v>4546447.46</v>
      </c>
      <c r="AC109" s="3">
        <v>0</v>
      </c>
      <c r="AD109" s="3">
        <v>0</v>
      </c>
      <c r="AE109" s="3">
        <v>0</v>
      </c>
      <c r="AF109" s="3">
        <v>0</v>
      </c>
      <c r="AG109" s="24">
        <v>0</v>
      </c>
      <c r="AH109" s="3">
        <v>0</v>
      </c>
      <c r="AI109" s="24">
        <v>0</v>
      </c>
    </row>
    <row r="110" spans="1:35" ht="12" customHeight="1">
      <c r="A110" s="3">
        <v>1185</v>
      </c>
      <c r="B110" s="4" t="s">
        <v>116</v>
      </c>
      <c r="C110" s="5" t="s">
        <v>14</v>
      </c>
      <c r="D110" s="5" t="s">
        <v>19</v>
      </c>
      <c r="E110" s="3">
        <v>27.5</v>
      </c>
      <c r="F110" s="3">
        <v>15944</v>
      </c>
      <c r="G110" s="3">
        <v>438460</v>
      </c>
      <c r="H110" s="3">
        <v>27.5</v>
      </c>
      <c r="I110" s="3">
        <v>15944</v>
      </c>
      <c r="J110" s="3">
        <v>438460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27.5</v>
      </c>
      <c r="AA110" s="3">
        <v>15944</v>
      </c>
      <c r="AB110" s="3">
        <v>438460</v>
      </c>
      <c r="AC110" s="3">
        <v>0</v>
      </c>
      <c r="AD110" s="3">
        <v>0</v>
      </c>
      <c r="AE110" s="3">
        <v>0</v>
      </c>
      <c r="AF110" s="3">
        <v>0</v>
      </c>
      <c r="AG110" s="24">
        <v>0</v>
      </c>
      <c r="AH110" s="3">
        <v>0</v>
      </c>
      <c r="AI110" s="24">
        <v>0</v>
      </c>
    </row>
    <row r="111" spans="1:35" ht="12" customHeight="1">
      <c r="A111" s="3">
        <v>1461</v>
      </c>
      <c r="B111" s="4" t="s">
        <v>117</v>
      </c>
      <c r="C111" s="5" t="s">
        <v>14</v>
      </c>
      <c r="D111" s="5" t="s">
        <v>19</v>
      </c>
      <c r="E111" s="3">
        <v>31.6</v>
      </c>
      <c r="F111" s="3">
        <v>25449</v>
      </c>
      <c r="G111" s="3">
        <v>804188.4</v>
      </c>
      <c r="H111" s="3">
        <v>31.6</v>
      </c>
      <c r="I111" s="3">
        <v>25449</v>
      </c>
      <c r="J111" s="3">
        <v>804188.4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31.6</v>
      </c>
      <c r="AA111" s="3">
        <v>25449</v>
      </c>
      <c r="AB111" s="3">
        <v>804188.4</v>
      </c>
      <c r="AC111" s="3">
        <v>0</v>
      </c>
      <c r="AD111" s="3">
        <v>0</v>
      </c>
      <c r="AE111" s="3">
        <v>0</v>
      </c>
      <c r="AF111" s="3">
        <v>0</v>
      </c>
      <c r="AG111" s="24">
        <v>0</v>
      </c>
      <c r="AH111" s="3">
        <v>0</v>
      </c>
      <c r="AI111" s="24">
        <v>0</v>
      </c>
    </row>
    <row r="112" spans="1:35" ht="12" customHeight="1">
      <c r="A112" s="3">
        <v>2185</v>
      </c>
      <c r="B112" s="4" t="s">
        <v>118</v>
      </c>
      <c r="C112" s="5" t="s">
        <v>14</v>
      </c>
      <c r="D112" s="5" t="s">
        <v>119</v>
      </c>
      <c r="E112" s="3">
        <v>10.5</v>
      </c>
      <c r="F112" s="3">
        <v>128557</v>
      </c>
      <c r="G112" s="3">
        <v>1349848.5</v>
      </c>
      <c r="H112" s="3">
        <v>10.5</v>
      </c>
      <c r="I112" s="3">
        <v>128557</v>
      </c>
      <c r="J112" s="3">
        <v>1349848.5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10.5</v>
      </c>
      <c r="AA112" s="3">
        <v>128557</v>
      </c>
      <c r="AB112" s="3">
        <v>1349848.5</v>
      </c>
      <c r="AC112" s="3">
        <v>0</v>
      </c>
      <c r="AD112" s="3">
        <v>0</v>
      </c>
      <c r="AE112" s="3">
        <v>0</v>
      </c>
      <c r="AF112" s="3">
        <v>0</v>
      </c>
      <c r="AG112" s="24">
        <v>0</v>
      </c>
      <c r="AH112" s="3">
        <v>0</v>
      </c>
      <c r="AI112" s="24">
        <v>0</v>
      </c>
    </row>
    <row r="113" spans="1:35">
      <c r="A113" s="3">
        <v>36</v>
      </c>
      <c r="B113" s="21" t="s">
        <v>120</v>
      </c>
      <c r="C113" s="21"/>
      <c r="D113" s="21"/>
      <c r="E113" s="576">
        <v>27109610.370000001</v>
      </c>
      <c r="F113" s="576"/>
      <c r="G113" s="576"/>
      <c r="H113" s="1082">
        <v>27109610.370000001</v>
      </c>
      <c r="I113" s="1082"/>
      <c r="J113" s="1082"/>
      <c r="K113" s="1082">
        <v>0</v>
      </c>
      <c r="L113" s="1082"/>
      <c r="M113" s="1082"/>
      <c r="N113" s="1082">
        <v>0</v>
      </c>
      <c r="O113" s="1082"/>
      <c r="P113" s="1082"/>
      <c r="Q113" s="1082">
        <v>0</v>
      </c>
      <c r="R113" s="1082"/>
      <c r="S113" s="1082"/>
      <c r="T113" s="1082">
        <v>0</v>
      </c>
      <c r="U113" s="1082"/>
      <c r="V113" s="1082"/>
      <c r="W113" s="1082">
        <v>0</v>
      </c>
      <c r="X113" s="1082"/>
      <c r="Y113" s="1082"/>
      <c r="Z113" s="1082">
        <v>27109610.370000001</v>
      </c>
      <c r="AA113" s="1082"/>
      <c r="AB113" s="1082"/>
      <c r="AC113" s="1082">
        <v>0</v>
      </c>
      <c r="AD113" s="1082"/>
      <c r="AE113" s="1082"/>
      <c r="AF113" s="1081">
        <v>0</v>
      </c>
      <c r="AG113" s="1082"/>
      <c r="AH113" s="3">
        <v>0</v>
      </c>
      <c r="AI113" s="24">
        <v>0</v>
      </c>
    </row>
    <row r="114" spans="1:35" ht="12" customHeight="1">
      <c r="A114" s="3">
        <v>1016</v>
      </c>
      <c r="B114" s="4" t="s">
        <v>121</v>
      </c>
      <c r="C114" s="5" t="s">
        <v>14</v>
      </c>
      <c r="D114" s="5" t="s">
        <v>91</v>
      </c>
      <c r="E114" s="3">
        <v>11.76</v>
      </c>
      <c r="F114" s="3">
        <v>51972.98</v>
      </c>
      <c r="G114" s="3">
        <v>611145.03</v>
      </c>
      <c r="H114" s="3">
        <v>11.76</v>
      </c>
      <c r="I114" s="3">
        <v>51972.98</v>
      </c>
      <c r="J114" s="3">
        <v>611145.03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11.76</v>
      </c>
      <c r="AA114" s="3">
        <v>51972.98</v>
      </c>
      <c r="AB114" s="3">
        <v>611145.03</v>
      </c>
      <c r="AC114" s="3">
        <v>0</v>
      </c>
      <c r="AD114" s="3">
        <v>0</v>
      </c>
      <c r="AE114" s="3">
        <v>0</v>
      </c>
      <c r="AF114" s="3">
        <v>0</v>
      </c>
      <c r="AG114" s="24">
        <v>0</v>
      </c>
      <c r="AH114" s="3">
        <v>0</v>
      </c>
      <c r="AI114" s="24">
        <v>0</v>
      </c>
    </row>
    <row r="115" spans="1:35" ht="12" customHeight="1">
      <c r="A115" s="3">
        <v>1155</v>
      </c>
      <c r="B115" s="4" t="s">
        <v>122</v>
      </c>
      <c r="C115" s="5" t="s">
        <v>14</v>
      </c>
      <c r="D115" s="5" t="s">
        <v>91</v>
      </c>
      <c r="E115" s="3">
        <v>31.5</v>
      </c>
      <c r="F115" s="3">
        <v>109613</v>
      </c>
      <c r="G115" s="3">
        <v>3452809.5</v>
      </c>
      <c r="H115" s="3">
        <v>31.5</v>
      </c>
      <c r="I115" s="3">
        <v>109613</v>
      </c>
      <c r="J115" s="3">
        <v>3452809.5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31.5</v>
      </c>
      <c r="AA115" s="3">
        <v>109613</v>
      </c>
      <c r="AB115" s="3">
        <v>3452809.5</v>
      </c>
      <c r="AC115" s="3">
        <v>0</v>
      </c>
      <c r="AD115" s="3">
        <v>0</v>
      </c>
      <c r="AE115" s="3">
        <v>0</v>
      </c>
      <c r="AF115" s="3">
        <v>0</v>
      </c>
      <c r="AG115" s="24">
        <v>0</v>
      </c>
      <c r="AH115" s="3">
        <v>0</v>
      </c>
      <c r="AI115" s="24">
        <v>0</v>
      </c>
    </row>
    <row r="116" spans="1:35" ht="12" customHeight="1">
      <c r="A116" s="3">
        <v>1156</v>
      </c>
      <c r="B116" s="4" t="s">
        <v>123</v>
      </c>
      <c r="C116" s="5" t="s">
        <v>14</v>
      </c>
      <c r="D116" s="5" t="s">
        <v>91</v>
      </c>
      <c r="E116" s="3">
        <v>9.4499999999999993</v>
      </c>
      <c r="F116" s="3">
        <v>109613</v>
      </c>
      <c r="G116" s="3">
        <v>1036237.46</v>
      </c>
      <c r="H116" s="3">
        <v>9.4499999999999993</v>
      </c>
      <c r="I116" s="3">
        <v>109613</v>
      </c>
      <c r="J116" s="3">
        <v>1036237.46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9.4499999999999993</v>
      </c>
      <c r="AA116" s="3">
        <v>109613</v>
      </c>
      <c r="AB116" s="3">
        <v>1036237.46</v>
      </c>
      <c r="AC116" s="3">
        <v>0</v>
      </c>
      <c r="AD116" s="3">
        <v>0</v>
      </c>
      <c r="AE116" s="3">
        <v>0</v>
      </c>
      <c r="AF116" s="3">
        <v>0</v>
      </c>
      <c r="AG116" s="24">
        <v>0</v>
      </c>
      <c r="AH116" s="3">
        <v>0</v>
      </c>
      <c r="AI116" s="24">
        <v>0</v>
      </c>
    </row>
    <row r="117" spans="1:35" ht="12" customHeight="1">
      <c r="A117" s="3">
        <v>1446</v>
      </c>
      <c r="B117" s="4" t="s">
        <v>124</v>
      </c>
      <c r="C117" s="5" t="s">
        <v>14</v>
      </c>
      <c r="D117" s="5" t="s">
        <v>91</v>
      </c>
      <c r="E117" s="3">
        <v>22.05</v>
      </c>
      <c r="F117" s="3">
        <v>117532</v>
      </c>
      <c r="G117" s="3">
        <v>2591580.6</v>
      </c>
      <c r="H117" s="3">
        <v>22.05</v>
      </c>
      <c r="I117" s="3">
        <v>117532</v>
      </c>
      <c r="J117" s="3">
        <v>2591580.6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22.05</v>
      </c>
      <c r="AA117" s="3">
        <v>117532</v>
      </c>
      <c r="AB117" s="3">
        <v>2591580.6</v>
      </c>
      <c r="AC117" s="3">
        <v>0</v>
      </c>
      <c r="AD117" s="3">
        <v>0</v>
      </c>
      <c r="AE117" s="3">
        <v>0</v>
      </c>
      <c r="AF117" s="3">
        <v>0</v>
      </c>
      <c r="AG117" s="24">
        <v>0</v>
      </c>
      <c r="AH117" s="3">
        <v>0</v>
      </c>
      <c r="AI117" s="24">
        <v>0</v>
      </c>
    </row>
    <row r="118" spans="1:35" ht="12" customHeight="1">
      <c r="A118" s="3">
        <v>1447</v>
      </c>
      <c r="B118" s="4" t="s">
        <v>125</v>
      </c>
      <c r="C118" s="5" t="s">
        <v>14</v>
      </c>
      <c r="D118" s="5" t="s">
        <v>91</v>
      </c>
      <c r="E118" s="3">
        <v>145.15</v>
      </c>
      <c r="F118" s="3">
        <v>132237.01999999999</v>
      </c>
      <c r="G118" s="3">
        <v>19194084.18</v>
      </c>
      <c r="H118" s="3">
        <v>145.15</v>
      </c>
      <c r="I118" s="3">
        <v>132237.01999999999</v>
      </c>
      <c r="J118" s="3">
        <v>19194084.18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145.15</v>
      </c>
      <c r="AA118" s="3">
        <v>132237.01999999999</v>
      </c>
      <c r="AB118" s="3">
        <v>19194084.18</v>
      </c>
      <c r="AC118" s="3">
        <v>0</v>
      </c>
      <c r="AD118" s="3">
        <v>0</v>
      </c>
      <c r="AE118" s="3">
        <v>0</v>
      </c>
      <c r="AF118" s="3">
        <v>0</v>
      </c>
      <c r="AG118" s="24">
        <v>0</v>
      </c>
      <c r="AH118" s="3">
        <v>0</v>
      </c>
      <c r="AI118" s="24">
        <v>0</v>
      </c>
    </row>
    <row r="119" spans="1:35" ht="12" customHeight="1">
      <c r="A119" s="3">
        <v>773</v>
      </c>
      <c r="B119" s="4" t="s">
        <v>126</v>
      </c>
      <c r="C119" s="5" t="s">
        <v>14</v>
      </c>
      <c r="D119" s="5" t="s">
        <v>91</v>
      </c>
      <c r="E119" s="3">
        <v>1.6</v>
      </c>
      <c r="F119" s="3">
        <v>139846</v>
      </c>
      <c r="G119" s="3">
        <v>223753.60000000001</v>
      </c>
      <c r="H119" s="3">
        <v>1.6</v>
      </c>
      <c r="I119" s="3">
        <v>139846</v>
      </c>
      <c r="J119" s="3">
        <v>223753.60000000001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1.6</v>
      </c>
      <c r="AA119" s="3">
        <v>139846</v>
      </c>
      <c r="AB119" s="3">
        <v>223753.60000000001</v>
      </c>
      <c r="AC119" s="3">
        <v>0</v>
      </c>
      <c r="AD119" s="3">
        <v>0</v>
      </c>
      <c r="AE119" s="3">
        <v>0</v>
      </c>
      <c r="AF119" s="3">
        <v>0</v>
      </c>
      <c r="AG119" s="24">
        <v>0</v>
      </c>
      <c r="AH119" s="3">
        <v>0</v>
      </c>
      <c r="AI119" s="24">
        <v>0</v>
      </c>
    </row>
    <row r="120" spans="1:35">
      <c r="A120" s="3">
        <v>37</v>
      </c>
      <c r="B120" s="21" t="s">
        <v>127</v>
      </c>
      <c r="C120" s="21"/>
      <c r="D120" s="21"/>
      <c r="E120" s="576">
        <v>2870513.1</v>
      </c>
      <c r="F120" s="576"/>
      <c r="G120" s="576"/>
      <c r="H120" s="1082">
        <v>2870513.1</v>
      </c>
      <c r="I120" s="1082"/>
      <c r="J120" s="1082"/>
      <c r="K120" s="1082">
        <v>0</v>
      </c>
      <c r="L120" s="1082"/>
      <c r="M120" s="1082"/>
      <c r="N120" s="1082">
        <v>0</v>
      </c>
      <c r="O120" s="1082"/>
      <c r="P120" s="1082"/>
      <c r="Q120" s="1082">
        <v>0</v>
      </c>
      <c r="R120" s="1082"/>
      <c r="S120" s="1082"/>
      <c r="T120" s="1082">
        <v>0</v>
      </c>
      <c r="U120" s="1082"/>
      <c r="V120" s="1082"/>
      <c r="W120" s="1082">
        <v>0</v>
      </c>
      <c r="X120" s="1082"/>
      <c r="Y120" s="1082"/>
      <c r="Z120" s="1082">
        <v>2870513.1</v>
      </c>
      <c r="AA120" s="1082"/>
      <c r="AB120" s="1082"/>
      <c r="AC120" s="1082">
        <v>0</v>
      </c>
      <c r="AD120" s="1082"/>
      <c r="AE120" s="1082"/>
      <c r="AF120" s="1081">
        <v>0</v>
      </c>
      <c r="AG120" s="1082"/>
      <c r="AH120" s="3">
        <v>0</v>
      </c>
      <c r="AI120" s="24">
        <v>0</v>
      </c>
    </row>
    <row r="121" spans="1:35" ht="12" customHeight="1">
      <c r="A121" s="3">
        <v>1384</v>
      </c>
      <c r="B121" s="4" t="s">
        <v>487</v>
      </c>
      <c r="C121" s="5" t="s">
        <v>14</v>
      </c>
      <c r="D121" s="5" t="s">
        <v>15</v>
      </c>
      <c r="E121" s="3">
        <v>40.950000000000003</v>
      </c>
      <c r="F121" s="3">
        <v>70098</v>
      </c>
      <c r="G121" s="3">
        <v>2870513.1</v>
      </c>
      <c r="H121" s="3">
        <v>40.950000000000003</v>
      </c>
      <c r="I121" s="3">
        <v>70098</v>
      </c>
      <c r="J121" s="3">
        <v>2870513.1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40.950000000000003</v>
      </c>
      <c r="AA121" s="3">
        <v>70098</v>
      </c>
      <c r="AB121" s="3">
        <v>2870513.1</v>
      </c>
      <c r="AC121" s="3">
        <v>0</v>
      </c>
      <c r="AD121" s="3">
        <v>0</v>
      </c>
      <c r="AE121" s="3">
        <v>0</v>
      </c>
      <c r="AF121" s="3">
        <v>0</v>
      </c>
      <c r="AG121" s="24">
        <v>0</v>
      </c>
      <c r="AH121" s="3">
        <v>0</v>
      </c>
      <c r="AI121" s="24">
        <v>0</v>
      </c>
    </row>
    <row r="122" spans="1:35">
      <c r="A122" s="3">
        <v>38</v>
      </c>
      <c r="B122" s="21" t="s">
        <v>128</v>
      </c>
      <c r="C122" s="21"/>
      <c r="D122" s="21"/>
      <c r="E122" s="576">
        <v>276048666.13</v>
      </c>
      <c r="F122" s="576"/>
      <c r="G122" s="576"/>
      <c r="H122" s="1082">
        <v>276048666.13</v>
      </c>
      <c r="I122" s="1082"/>
      <c r="J122" s="1082"/>
      <c r="K122" s="1082">
        <v>0</v>
      </c>
      <c r="L122" s="1082"/>
      <c r="M122" s="1082"/>
      <c r="N122" s="1082">
        <v>0</v>
      </c>
      <c r="O122" s="1082"/>
      <c r="P122" s="1082"/>
      <c r="Q122" s="1082">
        <v>0</v>
      </c>
      <c r="R122" s="1082"/>
      <c r="S122" s="1082"/>
      <c r="T122" s="1082">
        <v>0</v>
      </c>
      <c r="U122" s="1082"/>
      <c r="V122" s="1082"/>
      <c r="W122" s="1082">
        <v>0</v>
      </c>
      <c r="X122" s="1082"/>
      <c r="Y122" s="1082"/>
      <c r="Z122" s="1082">
        <v>276048666.13</v>
      </c>
      <c r="AA122" s="1082"/>
      <c r="AB122" s="1082"/>
      <c r="AC122" s="1082">
        <v>0</v>
      </c>
      <c r="AD122" s="1082"/>
      <c r="AE122" s="1082"/>
      <c r="AF122" s="1081">
        <v>0</v>
      </c>
      <c r="AG122" s="1082"/>
      <c r="AH122" s="3">
        <v>0</v>
      </c>
      <c r="AI122" s="24">
        <v>0</v>
      </c>
    </row>
    <row r="123" spans="1:35" ht="12" customHeight="1">
      <c r="A123" s="3">
        <v>1021</v>
      </c>
      <c r="B123" s="4" t="s">
        <v>129</v>
      </c>
      <c r="C123" s="5" t="s">
        <v>14</v>
      </c>
      <c r="D123" s="5" t="s">
        <v>44</v>
      </c>
      <c r="E123" s="3">
        <v>583.78</v>
      </c>
      <c r="F123" s="3">
        <v>63204</v>
      </c>
      <c r="G123" s="3">
        <v>36897231.119999997</v>
      </c>
      <c r="H123" s="3">
        <v>583.78</v>
      </c>
      <c r="I123" s="3">
        <v>63204</v>
      </c>
      <c r="J123" s="3">
        <v>36897231.119999997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583.78</v>
      </c>
      <c r="AA123" s="3">
        <v>63204</v>
      </c>
      <c r="AB123" s="3">
        <v>36897231.119999997</v>
      </c>
      <c r="AC123" s="3">
        <v>0</v>
      </c>
      <c r="AD123" s="3">
        <v>0</v>
      </c>
      <c r="AE123" s="3">
        <v>0</v>
      </c>
      <c r="AF123" s="3">
        <v>0</v>
      </c>
      <c r="AG123" s="24">
        <v>0</v>
      </c>
      <c r="AH123" s="3">
        <v>0</v>
      </c>
      <c r="AI123" s="24">
        <v>0</v>
      </c>
    </row>
    <row r="124" spans="1:35" ht="12" customHeight="1">
      <c r="A124" s="3">
        <v>1059</v>
      </c>
      <c r="B124" s="4" t="s">
        <v>488</v>
      </c>
      <c r="C124" s="5" t="s">
        <v>14</v>
      </c>
      <c r="D124" s="5" t="s">
        <v>44</v>
      </c>
      <c r="E124" s="3">
        <v>28.8</v>
      </c>
      <c r="F124" s="3">
        <v>26509</v>
      </c>
      <c r="G124" s="3">
        <v>763459.2</v>
      </c>
      <c r="H124" s="3">
        <v>28.8</v>
      </c>
      <c r="I124" s="3">
        <v>26509</v>
      </c>
      <c r="J124" s="3">
        <v>763459.2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28.8</v>
      </c>
      <c r="AA124" s="3">
        <v>26509</v>
      </c>
      <c r="AB124" s="3">
        <v>763459.2</v>
      </c>
      <c r="AC124" s="3">
        <v>0</v>
      </c>
      <c r="AD124" s="3">
        <v>0</v>
      </c>
      <c r="AE124" s="3">
        <v>0</v>
      </c>
      <c r="AF124" s="3">
        <v>0</v>
      </c>
      <c r="AG124" s="24">
        <v>0</v>
      </c>
      <c r="AH124" s="3">
        <v>0</v>
      </c>
      <c r="AI124" s="24">
        <v>0</v>
      </c>
    </row>
    <row r="125" spans="1:35" ht="12" customHeight="1">
      <c r="A125" s="3">
        <v>1060</v>
      </c>
      <c r="B125" s="4" t="s">
        <v>489</v>
      </c>
      <c r="C125" s="5" t="s">
        <v>14</v>
      </c>
      <c r="D125" s="5" t="s">
        <v>44</v>
      </c>
      <c r="E125" s="3">
        <v>226.75</v>
      </c>
      <c r="F125" s="3">
        <v>103165</v>
      </c>
      <c r="G125" s="3">
        <v>23392147.93</v>
      </c>
      <c r="H125" s="3">
        <v>226.75</v>
      </c>
      <c r="I125" s="3">
        <v>103165</v>
      </c>
      <c r="J125" s="3">
        <v>23392147.93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226.75</v>
      </c>
      <c r="AA125" s="3">
        <v>103165</v>
      </c>
      <c r="AB125" s="3">
        <v>23392147.93</v>
      </c>
      <c r="AC125" s="3">
        <v>0</v>
      </c>
      <c r="AD125" s="3">
        <v>0</v>
      </c>
      <c r="AE125" s="3">
        <v>0</v>
      </c>
      <c r="AF125" s="3">
        <v>0</v>
      </c>
      <c r="AG125" s="24">
        <v>0</v>
      </c>
      <c r="AH125" s="3">
        <v>0</v>
      </c>
      <c r="AI125" s="24">
        <v>0</v>
      </c>
    </row>
    <row r="126" spans="1:35" ht="12" customHeight="1">
      <c r="A126" s="3">
        <v>1061</v>
      </c>
      <c r="B126" s="4" t="s">
        <v>130</v>
      </c>
      <c r="C126" s="5" t="s">
        <v>14</v>
      </c>
      <c r="D126" s="5" t="s">
        <v>44</v>
      </c>
      <c r="E126" s="3">
        <v>379.6</v>
      </c>
      <c r="F126" s="3">
        <v>92396</v>
      </c>
      <c r="G126" s="3">
        <v>35073521.600000001</v>
      </c>
      <c r="H126" s="3">
        <v>379.6</v>
      </c>
      <c r="I126" s="3">
        <v>92396</v>
      </c>
      <c r="J126" s="3">
        <v>35073521.600000001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379.6</v>
      </c>
      <c r="AA126" s="3">
        <v>92396</v>
      </c>
      <c r="AB126" s="3">
        <v>35073521.600000001</v>
      </c>
      <c r="AC126" s="3">
        <v>0</v>
      </c>
      <c r="AD126" s="3">
        <v>0</v>
      </c>
      <c r="AE126" s="3">
        <v>0</v>
      </c>
      <c r="AF126" s="3">
        <v>0</v>
      </c>
      <c r="AG126" s="24">
        <v>0</v>
      </c>
      <c r="AH126" s="3">
        <v>0</v>
      </c>
      <c r="AI126" s="24">
        <v>0</v>
      </c>
    </row>
    <row r="127" spans="1:35" ht="12" customHeight="1">
      <c r="A127" s="3">
        <v>1062</v>
      </c>
      <c r="B127" s="4" t="s">
        <v>131</v>
      </c>
      <c r="C127" s="5" t="s">
        <v>14</v>
      </c>
      <c r="D127" s="5" t="s">
        <v>44</v>
      </c>
      <c r="E127" s="3">
        <v>504.4</v>
      </c>
      <c r="F127" s="3">
        <v>121675</v>
      </c>
      <c r="G127" s="3">
        <v>61372870</v>
      </c>
      <c r="H127" s="3">
        <v>504.4</v>
      </c>
      <c r="I127" s="3">
        <v>121675</v>
      </c>
      <c r="J127" s="3">
        <v>61372870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504.4</v>
      </c>
      <c r="AA127" s="3">
        <v>121675</v>
      </c>
      <c r="AB127" s="3">
        <v>61372870</v>
      </c>
      <c r="AC127" s="3">
        <v>0</v>
      </c>
      <c r="AD127" s="3">
        <v>0</v>
      </c>
      <c r="AE127" s="3">
        <v>0</v>
      </c>
      <c r="AF127" s="3">
        <v>0</v>
      </c>
      <c r="AG127" s="24">
        <v>0</v>
      </c>
      <c r="AH127" s="3">
        <v>0</v>
      </c>
      <c r="AI127" s="24">
        <v>0</v>
      </c>
    </row>
    <row r="128" spans="1:35" ht="12" customHeight="1">
      <c r="A128" s="3">
        <v>1063</v>
      </c>
      <c r="B128" s="4" t="s">
        <v>490</v>
      </c>
      <c r="C128" s="5" t="s">
        <v>14</v>
      </c>
      <c r="D128" s="5" t="s">
        <v>44</v>
      </c>
      <c r="E128" s="3">
        <v>226.75</v>
      </c>
      <c r="F128" s="3">
        <v>103165</v>
      </c>
      <c r="G128" s="3">
        <v>23392147.93</v>
      </c>
      <c r="H128" s="3">
        <v>226.75</v>
      </c>
      <c r="I128" s="3">
        <v>103165</v>
      </c>
      <c r="J128" s="3">
        <v>23392147.93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226.75</v>
      </c>
      <c r="AA128" s="3">
        <v>103165</v>
      </c>
      <c r="AB128" s="3">
        <v>23392147.93</v>
      </c>
      <c r="AC128" s="3">
        <v>0</v>
      </c>
      <c r="AD128" s="3">
        <v>0</v>
      </c>
      <c r="AE128" s="3">
        <v>0</v>
      </c>
      <c r="AF128" s="3">
        <v>0</v>
      </c>
      <c r="AG128" s="24">
        <v>0</v>
      </c>
      <c r="AH128" s="3">
        <v>0</v>
      </c>
      <c r="AI128" s="24">
        <v>0</v>
      </c>
    </row>
    <row r="129" spans="1:35" ht="12" customHeight="1">
      <c r="A129" s="3">
        <v>1064</v>
      </c>
      <c r="B129" s="4" t="s">
        <v>491</v>
      </c>
      <c r="C129" s="5" t="s">
        <v>14</v>
      </c>
      <c r="D129" s="5" t="s">
        <v>44</v>
      </c>
      <c r="E129" s="3">
        <v>226.75</v>
      </c>
      <c r="F129" s="3">
        <v>103165</v>
      </c>
      <c r="G129" s="3">
        <v>23392147.93</v>
      </c>
      <c r="H129" s="3">
        <v>226.75</v>
      </c>
      <c r="I129" s="3">
        <v>103165</v>
      </c>
      <c r="J129" s="3">
        <v>23392147.93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226.75</v>
      </c>
      <c r="AA129" s="3">
        <v>103165</v>
      </c>
      <c r="AB129" s="3">
        <v>23392147.93</v>
      </c>
      <c r="AC129" s="3">
        <v>0</v>
      </c>
      <c r="AD129" s="3">
        <v>0</v>
      </c>
      <c r="AE129" s="3">
        <v>0</v>
      </c>
      <c r="AF129" s="3">
        <v>0</v>
      </c>
      <c r="AG129" s="24">
        <v>0</v>
      </c>
      <c r="AH129" s="3">
        <v>0</v>
      </c>
      <c r="AI129" s="24">
        <v>0</v>
      </c>
    </row>
    <row r="130" spans="1:35" ht="12" customHeight="1">
      <c r="A130" s="3">
        <v>1065</v>
      </c>
      <c r="B130" s="4" t="s">
        <v>492</v>
      </c>
      <c r="C130" s="5" t="s">
        <v>14</v>
      </c>
      <c r="D130" s="5" t="s">
        <v>44</v>
      </c>
      <c r="E130" s="3">
        <v>226.75</v>
      </c>
      <c r="F130" s="3">
        <v>103165</v>
      </c>
      <c r="G130" s="3">
        <v>23392147.93</v>
      </c>
      <c r="H130" s="3">
        <v>226.75</v>
      </c>
      <c r="I130" s="3">
        <v>103165</v>
      </c>
      <c r="J130" s="3">
        <v>23392147.93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226.75</v>
      </c>
      <c r="AA130" s="3">
        <v>103165</v>
      </c>
      <c r="AB130" s="3">
        <v>23392147.93</v>
      </c>
      <c r="AC130" s="3">
        <v>0</v>
      </c>
      <c r="AD130" s="3">
        <v>0</v>
      </c>
      <c r="AE130" s="3">
        <v>0</v>
      </c>
      <c r="AF130" s="3">
        <v>0</v>
      </c>
      <c r="AG130" s="24">
        <v>0</v>
      </c>
      <c r="AH130" s="3">
        <v>0</v>
      </c>
      <c r="AI130" s="24">
        <v>0</v>
      </c>
    </row>
    <row r="131" spans="1:35" ht="12" customHeight="1">
      <c r="A131" s="3">
        <v>1122</v>
      </c>
      <c r="B131" s="4" t="s">
        <v>132</v>
      </c>
      <c r="C131" s="5" t="s">
        <v>14</v>
      </c>
      <c r="D131" s="5" t="s">
        <v>17</v>
      </c>
      <c r="E131" s="3">
        <v>309.75</v>
      </c>
      <c r="F131" s="3">
        <v>7168</v>
      </c>
      <c r="G131" s="3">
        <v>2220288</v>
      </c>
      <c r="H131" s="3">
        <v>309.75</v>
      </c>
      <c r="I131" s="3">
        <v>7168</v>
      </c>
      <c r="J131" s="3">
        <v>2220288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309.75</v>
      </c>
      <c r="AA131" s="3">
        <v>7168</v>
      </c>
      <c r="AB131" s="3">
        <v>2220288</v>
      </c>
      <c r="AC131" s="3">
        <v>0</v>
      </c>
      <c r="AD131" s="3">
        <v>0</v>
      </c>
      <c r="AE131" s="3">
        <v>0</v>
      </c>
      <c r="AF131" s="3">
        <v>0</v>
      </c>
      <c r="AG131" s="24">
        <v>0</v>
      </c>
      <c r="AH131" s="3">
        <v>0</v>
      </c>
      <c r="AI131" s="24">
        <v>0</v>
      </c>
    </row>
    <row r="132" spans="1:35" ht="12" customHeight="1">
      <c r="A132" s="3">
        <v>1124</v>
      </c>
      <c r="B132" s="4" t="s">
        <v>493</v>
      </c>
      <c r="C132" s="5" t="s">
        <v>14</v>
      </c>
      <c r="D132" s="5" t="s">
        <v>17</v>
      </c>
      <c r="E132" s="3">
        <v>8776.7000000000007</v>
      </c>
      <c r="F132" s="3">
        <v>3414</v>
      </c>
      <c r="G132" s="3">
        <v>29963646.969999999</v>
      </c>
      <c r="H132" s="3">
        <v>8776.7000000000007</v>
      </c>
      <c r="I132" s="3">
        <v>3414</v>
      </c>
      <c r="J132" s="3">
        <v>29963646.969999999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8776.7000000000007</v>
      </c>
      <c r="AA132" s="3">
        <v>3414</v>
      </c>
      <c r="AB132" s="3">
        <v>29963646.969999999</v>
      </c>
      <c r="AC132" s="3">
        <v>0</v>
      </c>
      <c r="AD132" s="3">
        <v>0</v>
      </c>
      <c r="AE132" s="3">
        <v>0</v>
      </c>
      <c r="AF132" s="3">
        <v>0</v>
      </c>
      <c r="AG132" s="24">
        <v>0</v>
      </c>
      <c r="AH132" s="3">
        <v>0</v>
      </c>
      <c r="AI132" s="24">
        <v>0</v>
      </c>
    </row>
    <row r="133" spans="1:35" ht="12" customHeight="1">
      <c r="A133" s="3">
        <v>1174</v>
      </c>
      <c r="B133" s="4" t="s">
        <v>133</v>
      </c>
      <c r="C133" s="5" t="s">
        <v>14</v>
      </c>
      <c r="D133" s="5" t="s">
        <v>44</v>
      </c>
      <c r="E133" s="3">
        <v>16.48</v>
      </c>
      <c r="F133" s="3">
        <v>80994</v>
      </c>
      <c r="G133" s="3">
        <v>1335040.3</v>
      </c>
      <c r="H133" s="3">
        <v>16.48</v>
      </c>
      <c r="I133" s="3">
        <v>80994</v>
      </c>
      <c r="J133" s="3">
        <v>1335040.3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16.48</v>
      </c>
      <c r="AA133" s="3">
        <v>80994</v>
      </c>
      <c r="AB133" s="3">
        <v>1335040.3</v>
      </c>
      <c r="AC133" s="3">
        <v>0</v>
      </c>
      <c r="AD133" s="3">
        <v>0</v>
      </c>
      <c r="AE133" s="3">
        <v>0</v>
      </c>
      <c r="AF133" s="3">
        <v>0</v>
      </c>
      <c r="AG133" s="24">
        <v>0</v>
      </c>
      <c r="AH133" s="3">
        <v>0</v>
      </c>
      <c r="AI133" s="24">
        <v>0</v>
      </c>
    </row>
    <row r="134" spans="1:35" ht="12" customHeight="1">
      <c r="A134" s="3">
        <v>1220</v>
      </c>
      <c r="B134" s="4" t="s">
        <v>134</v>
      </c>
      <c r="C134" s="5" t="s">
        <v>14</v>
      </c>
      <c r="D134" s="5" t="s">
        <v>17</v>
      </c>
      <c r="E134" s="3">
        <v>2747.88</v>
      </c>
      <c r="F134" s="3">
        <v>3223</v>
      </c>
      <c r="G134" s="3">
        <v>8856417.2400000002</v>
      </c>
      <c r="H134" s="3">
        <v>2747.88</v>
      </c>
      <c r="I134" s="3">
        <v>3223</v>
      </c>
      <c r="J134" s="3">
        <v>8856417.2400000002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2747.88</v>
      </c>
      <c r="AA134" s="3">
        <v>3223</v>
      </c>
      <c r="AB134" s="3">
        <v>8856417.2400000002</v>
      </c>
      <c r="AC134" s="3">
        <v>0</v>
      </c>
      <c r="AD134" s="3">
        <v>0</v>
      </c>
      <c r="AE134" s="3">
        <v>0</v>
      </c>
      <c r="AF134" s="3">
        <v>0</v>
      </c>
      <c r="AG134" s="24">
        <v>0</v>
      </c>
      <c r="AH134" s="3">
        <v>0</v>
      </c>
      <c r="AI134" s="24">
        <v>0</v>
      </c>
    </row>
    <row r="135" spans="1:35" ht="12" customHeight="1">
      <c r="A135" s="3">
        <v>1221</v>
      </c>
      <c r="B135" s="4" t="s">
        <v>135</v>
      </c>
      <c r="C135" s="5" t="s">
        <v>14</v>
      </c>
      <c r="D135" s="5" t="s">
        <v>17</v>
      </c>
      <c r="E135" s="3">
        <v>3400</v>
      </c>
      <c r="F135" s="3">
        <v>1764</v>
      </c>
      <c r="G135" s="3">
        <v>5997600</v>
      </c>
      <c r="H135" s="3">
        <v>3400</v>
      </c>
      <c r="I135" s="3">
        <v>1764</v>
      </c>
      <c r="J135" s="3">
        <v>5997600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3400</v>
      </c>
      <c r="AA135" s="3">
        <v>1764</v>
      </c>
      <c r="AB135" s="3">
        <v>5997600</v>
      </c>
      <c r="AC135" s="3">
        <v>0</v>
      </c>
      <c r="AD135" s="3">
        <v>0</v>
      </c>
      <c r="AE135" s="3">
        <v>0</v>
      </c>
      <c r="AF135" s="3">
        <v>0</v>
      </c>
      <c r="AG135" s="24">
        <v>0</v>
      </c>
      <c r="AH135" s="3">
        <v>0</v>
      </c>
      <c r="AI135" s="24">
        <v>0</v>
      </c>
    </row>
    <row r="136" spans="1:35">
      <c r="A136" s="3">
        <v>40</v>
      </c>
      <c r="B136" s="21" t="s">
        <v>136</v>
      </c>
      <c r="C136" s="21"/>
      <c r="D136" s="21"/>
      <c r="E136" s="576">
        <v>22204410</v>
      </c>
      <c r="F136" s="576"/>
      <c r="G136" s="576"/>
      <c r="H136" s="1082">
        <v>22204410</v>
      </c>
      <c r="I136" s="1082"/>
      <c r="J136" s="1082"/>
      <c r="K136" s="1082">
        <v>0</v>
      </c>
      <c r="L136" s="1082"/>
      <c r="M136" s="1082"/>
      <c r="N136" s="1082">
        <v>0</v>
      </c>
      <c r="O136" s="1082"/>
      <c r="P136" s="1082"/>
      <c r="Q136" s="1082">
        <v>0</v>
      </c>
      <c r="R136" s="1082"/>
      <c r="S136" s="1082"/>
      <c r="T136" s="1082">
        <v>0</v>
      </c>
      <c r="U136" s="1082"/>
      <c r="V136" s="1082"/>
      <c r="W136" s="1082">
        <v>0</v>
      </c>
      <c r="X136" s="1082"/>
      <c r="Y136" s="1082"/>
      <c r="Z136" s="1082">
        <v>22204410</v>
      </c>
      <c r="AA136" s="1082"/>
      <c r="AB136" s="1082"/>
      <c r="AC136" s="1082">
        <v>0</v>
      </c>
      <c r="AD136" s="1082"/>
      <c r="AE136" s="1082"/>
      <c r="AF136" s="1081">
        <v>0</v>
      </c>
      <c r="AG136" s="1082"/>
      <c r="AH136" s="3">
        <v>0</v>
      </c>
      <c r="AI136" s="24">
        <v>0</v>
      </c>
    </row>
    <row r="137" spans="1:35" ht="12" customHeight="1">
      <c r="A137" s="3">
        <v>1115</v>
      </c>
      <c r="B137" s="4" t="s">
        <v>494</v>
      </c>
      <c r="C137" s="5" t="s">
        <v>14</v>
      </c>
      <c r="D137" s="5" t="s">
        <v>15</v>
      </c>
      <c r="E137" s="3">
        <v>33</v>
      </c>
      <c r="F137" s="3">
        <v>192304</v>
      </c>
      <c r="G137" s="3">
        <v>6346032</v>
      </c>
      <c r="H137" s="3">
        <v>33</v>
      </c>
      <c r="I137" s="3">
        <v>192304</v>
      </c>
      <c r="J137" s="3">
        <v>6346032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33</v>
      </c>
      <c r="AA137" s="3">
        <v>192304</v>
      </c>
      <c r="AB137" s="3">
        <v>6346032</v>
      </c>
      <c r="AC137" s="3">
        <v>0</v>
      </c>
      <c r="AD137" s="3">
        <v>0</v>
      </c>
      <c r="AE137" s="3">
        <v>0</v>
      </c>
      <c r="AF137" s="3">
        <v>0</v>
      </c>
      <c r="AG137" s="24">
        <v>0</v>
      </c>
      <c r="AH137" s="3">
        <v>0</v>
      </c>
      <c r="AI137" s="24">
        <v>0</v>
      </c>
    </row>
    <row r="138" spans="1:35" ht="12" customHeight="1">
      <c r="A138" s="3">
        <v>1116</v>
      </c>
      <c r="B138" s="4" t="s">
        <v>137</v>
      </c>
      <c r="C138" s="5" t="s">
        <v>14</v>
      </c>
      <c r="D138" s="5" t="s">
        <v>15</v>
      </c>
      <c r="E138" s="3">
        <v>58</v>
      </c>
      <c r="F138" s="3">
        <v>222733</v>
      </c>
      <c r="G138" s="3">
        <v>12918514</v>
      </c>
      <c r="H138" s="3">
        <v>58</v>
      </c>
      <c r="I138" s="3">
        <v>222733</v>
      </c>
      <c r="J138" s="3">
        <v>12918514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58</v>
      </c>
      <c r="AA138" s="3">
        <v>222733</v>
      </c>
      <c r="AB138" s="3">
        <v>12918514</v>
      </c>
      <c r="AC138" s="3">
        <v>0</v>
      </c>
      <c r="AD138" s="3">
        <v>0</v>
      </c>
      <c r="AE138" s="3">
        <v>0</v>
      </c>
      <c r="AF138" s="3">
        <v>0</v>
      </c>
      <c r="AG138" s="24">
        <v>0</v>
      </c>
      <c r="AH138" s="3">
        <v>0</v>
      </c>
      <c r="AI138" s="24">
        <v>0</v>
      </c>
    </row>
    <row r="139" spans="1:35" ht="12" customHeight="1">
      <c r="A139" s="3">
        <v>1143</v>
      </c>
      <c r="B139" s="4" t="s">
        <v>138</v>
      </c>
      <c r="C139" s="5" t="s">
        <v>14</v>
      </c>
      <c r="D139" s="5" t="s">
        <v>15</v>
      </c>
      <c r="E139" s="3">
        <v>14</v>
      </c>
      <c r="F139" s="3">
        <v>54841</v>
      </c>
      <c r="G139" s="3">
        <v>767774</v>
      </c>
      <c r="H139" s="3">
        <v>14</v>
      </c>
      <c r="I139" s="3">
        <v>54841</v>
      </c>
      <c r="J139" s="3">
        <v>767774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14</v>
      </c>
      <c r="AA139" s="3">
        <v>54841</v>
      </c>
      <c r="AB139" s="3">
        <v>767774</v>
      </c>
      <c r="AC139" s="3">
        <v>0</v>
      </c>
      <c r="AD139" s="3">
        <v>0</v>
      </c>
      <c r="AE139" s="3">
        <v>0</v>
      </c>
      <c r="AF139" s="3">
        <v>0</v>
      </c>
      <c r="AG139" s="24">
        <v>0</v>
      </c>
      <c r="AH139" s="3">
        <v>0</v>
      </c>
      <c r="AI139" s="24">
        <v>0</v>
      </c>
    </row>
    <row r="140" spans="1:35" ht="12" customHeight="1">
      <c r="A140" s="3">
        <v>1144</v>
      </c>
      <c r="B140" s="4" t="s">
        <v>495</v>
      </c>
      <c r="C140" s="5" t="s">
        <v>14</v>
      </c>
      <c r="D140" s="5" t="s">
        <v>15</v>
      </c>
      <c r="E140" s="3">
        <v>15</v>
      </c>
      <c r="F140" s="3">
        <v>144806</v>
      </c>
      <c r="G140" s="3">
        <v>2172090</v>
      </c>
      <c r="H140" s="3">
        <v>15</v>
      </c>
      <c r="I140" s="3">
        <v>144806</v>
      </c>
      <c r="J140" s="3">
        <v>2172090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15</v>
      </c>
      <c r="AA140" s="3">
        <v>144806</v>
      </c>
      <c r="AB140" s="3">
        <v>2172090</v>
      </c>
      <c r="AC140" s="3">
        <v>0</v>
      </c>
      <c r="AD140" s="3">
        <v>0</v>
      </c>
      <c r="AE140" s="3">
        <v>0</v>
      </c>
      <c r="AF140" s="3">
        <v>0</v>
      </c>
      <c r="AG140" s="24">
        <v>0</v>
      </c>
      <c r="AH140" s="3">
        <v>0</v>
      </c>
      <c r="AI140" s="24">
        <v>0</v>
      </c>
    </row>
    <row r="141" spans="1:35">
      <c r="A141" s="3">
        <v>42</v>
      </c>
      <c r="B141" s="21" t="s">
        <v>139</v>
      </c>
      <c r="C141" s="21"/>
      <c r="D141" s="21"/>
      <c r="E141" s="576">
        <v>75289646</v>
      </c>
      <c r="F141" s="576"/>
      <c r="G141" s="576"/>
      <c r="H141" s="1082">
        <v>75289646</v>
      </c>
      <c r="I141" s="1082"/>
      <c r="J141" s="1082"/>
      <c r="K141" s="1082">
        <v>0</v>
      </c>
      <c r="L141" s="1082"/>
      <c r="M141" s="1082"/>
      <c r="N141" s="1082">
        <v>0</v>
      </c>
      <c r="O141" s="1082"/>
      <c r="P141" s="1082"/>
      <c r="Q141" s="1082">
        <v>0</v>
      </c>
      <c r="R141" s="1082"/>
      <c r="S141" s="1082"/>
      <c r="T141" s="1082">
        <v>0</v>
      </c>
      <c r="U141" s="1082"/>
      <c r="V141" s="1082"/>
      <c r="W141" s="1082">
        <v>0</v>
      </c>
      <c r="X141" s="1082"/>
      <c r="Y141" s="1082"/>
      <c r="Z141" s="1082">
        <v>75289646</v>
      </c>
      <c r="AA141" s="1082"/>
      <c r="AB141" s="1082"/>
      <c r="AC141" s="1082">
        <v>0</v>
      </c>
      <c r="AD141" s="1082"/>
      <c r="AE141" s="1082"/>
      <c r="AF141" s="1081">
        <v>0</v>
      </c>
      <c r="AG141" s="1082"/>
      <c r="AH141" s="3">
        <v>0</v>
      </c>
      <c r="AI141" s="24">
        <v>0</v>
      </c>
    </row>
    <row r="142" spans="1:35" ht="12" customHeight="1">
      <c r="A142" s="3">
        <v>1024</v>
      </c>
      <c r="B142" s="4" t="s">
        <v>140</v>
      </c>
      <c r="C142" s="5" t="s">
        <v>14</v>
      </c>
      <c r="D142" s="5" t="s">
        <v>15</v>
      </c>
      <c r="E142" s="3">
        <v>20</v>
      </c>
      <c r="F142" s="3">
        <v>203111</v>
      </c>
      <c r="G142" s="3">
        <v>4062220</v>
      </c>
      <c r="H142" s="3">
        <v>20</v>
      </c>
      <c r="I142" s="3">
        <v>203111</v>
      </c>
      <c r="J142" s="3">
        <v>4062220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20</v>
      </c>
      <c r="AA142" s="3">
        <v>203111</v>
      </c>
      <c r="AB142" s="3">
        <v>4062220</v>
      </c>
      <c r="AC142" s="3">
        <v>0</v>
      </c>
      <c r="AD142" s="3">
        <v>0</v>
      </c>
      <c r="AE142" s="3">
        <v>0</v>
      </c>
      <c r="AF142" s="3">
        <v>0</v>
      </c>
      <c r="AG142" s="24">
        <v>0</v>
      </c>
      <c r="AH142" s="3">
        <v>0</v>
      </c>
      <c r="AI142" s="24">
        <v>0</v>
      </c>
    </row>
    <row r="143" spans="1:35" ht="12" customHeight="1">
      <c r="A143" s="3">
        <v>1154</v>
      </c>
      <c r="B143" s="4" t="s">
        <v>141</v>
      </c>
      <c r="C143" s="5" t="s">
        <v>14</v>
      </c>
      <c r="D143" s="5" t="s">
        <v>15</v>
      </c>
      <c r="E143" s="3">
        <v>12</v>
      </c>
      <c r="F143" s="3">
        <v>45759</v>
      </c>
      <c r="G143" s="3">
        <v>549108</v>
      </c>
      <c r="H143" s="3">
        <v>12</v>
      </c>
      <c r="I143" s="3">
        <v>45759</v>
      </c>
      <c r="J143" s="3">
        <v>549108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12</v>
      </c>
      <c r="AA143" s="3">
        <v>45759</v>
      </c>
      <c r="AB143" s="3">
        <v>549108</v>
      </c>
      <c r="AC143" s="3">
        <v>0</v>
      </c>
      <c r="AD143" s="3">
        <v>0</v>
      </c>
      <c r="AE143" s="3">
        <v>0</v>
      </c>
      <c r="AF143" s="3">
        <v>0</v>
      </c>
      <c r="AG143" s="24">
        <v>0</v>
      </c>
      <c r="AH143" s="3">
        <v>0</v>
      </c>
      <c r="AI143" s="24">
        <v>0</v>
      </c>
    </row>
    <row r="144" spans="1:35" ht="12" customHeight="1">
      <c r="A144" s="3">
        <v>1162</v>
      </c>
      <c r="B144" s="4" t="s">
        <v>496</v>
      </c>
      <c r="C144" s="5" t="s">
        <v>14</v>
      </c>
      <c r="D144" s="5" t="s">
        <v>15</v>
      </c>
      <c r="E144" s="3">
        <v>55</v>
      </c>
      <c r="F144" s="3">
        <v>394275</v>
      </c>
      <c r="G144" s="3">
        <v>21685125</v>
      </c>
      <c r="H144" s="3">
        <v>55</v>
      </c>
      <c r="I144" s="3">
        <v>394275</v>
      </c>
      <c r="J144" s="3">
        <v>21685125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55</v>
      </c>
      <c r="AA144" s="3">
        <v>394275</v>
      </c>
      <c r="AB144" s="3">
        <v>21685125</v>
      </c>
      <c r="AC144" s="3">
        <v>0</v>
      </c>
      <c r="AD144" s="3">
        <v>0</v>
      </c>
      <c r="AE144" s="3">
        <v>0</v>
      </c>
      <c r="AF144" s="3">
        <v>0</v>
      </c>
      <c r="AG144" s="24">
        <v>0</v>
      </c>
      <c r="AH144" s="3">
        <v>0</v>
      </c>
      <c r="AI144" s="24">
        <v>0</v>
      </c>
    </row>
    <row r="145" spans="1:35" ht="12" customHeight="1">
      <c r="A145" s="3">
        <v>1163</v>
      </c>
      <c r="B145" s="4" t="s">
        <v>497</v>
      </c>
      <c r="C145" s="5" t="s">
        <v>14</v>
      </c>
      <c r="D145" s="5" t="s">
        <v>15</v>
      </c>
      <c r="E145" s="3">
        <v>55</v>
      </c>
      <c r="F145" s="3">
        <v>192358</v>
      </c>
      <c r="G145" s="3">
        <v>10579690</v>
      </c>
      <c r="H145" s="3">
        <v>55</v>
      </c>
      <c r="I145" s="3">
        <v>192358</v>
      </c>
      <c r="J145" s="3">
        <v>10579690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55</v>
      </c>
      <c r="AA145" s="3">
        <v>192358</v>
      </c>
      <c r="AB145" s="3">
        <v>10579690</v>
      </c>
      <c r="AC145" s="3">
        <v>0</v>
      </c>
      <c r="AD145" s="3">
        <v>0</v>
      </c>
      <c r="AE145" s="3">
        <v>0</v>
      </c>
      <c r="AF145" s="3">
        <v>0</v>
      </c>
      <c r="AG145" s="24">
        <v>0</v>
      </c>
      <c r="AH145" s="3">
        <v>0</v>
      </c>
      <c r="AI145" s="24">
        <v>0</v>
      </c>
    </row>
    <row r="146" spans="1:35" ht="12" customHeight="1">
      <c r="A146" s="3">
        <v>1164</v>
      </c>
      <c r="B146" s="4" t="s">
        <v>142</v>
      </c>
      <c r="C146" s="5" t="s">
        <v>14</v>
      </c>
      <c r="D146" s="5" t="s">
        <v>15</v>
      </c>
      <c r="E146" s="3">
        <v>6</v>
      </c>
      <c r="F146" s="3">
        <v>580660</v>
      </c>
      <c r="G146" s="3">
        <v>3483960</v>
      </c>
      <c r="H146" s="3">
        <v>6</v>
      </c>
      <c r="I146" s="3">
        <v>580660</v>
      </c>
      <c r="J146" s="3">
        <v>3483960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6</v>
      </c>
      <c r="AA146" s="3">
        <v>580660</v>
      </c>
      <c r="AB146" s="3">
        <v>3483960</v>
      </c>
      <c r="AC146" s="3">
        <v>0</v>
      </c>
      <c r="AD146" s="3">
        <v>0</v>
      </c>
      <c r="AE146" s="3">
        <v>0</v>
      </c>
      <c r="AF146" s="3">
        <v>0</v>
      </c>
      <c r="AG146" s="24">
        <v>0</v>
      </c>
      <c r="AH146" s="3">
        <v>0</v>
      </c>
      <c r="AI146" s="24">
        <v>0</v>
      </c>
    </row>
    <row r="147" spans="1:35" ht="12" customHeight="1">
      <c r="A147" s="3">
        <v>1362</v>
      </c>
      <c r="B147" s="4" t="s">
        <v>143</v>
      </c>
      <c r="C147" s="5" t="s">
        <v>14</v>
      </c>
      <c r="D147" s="5" t="s">
        <v>15</v>
      </c>
      <c r="E147" s="3">
        <v>57</v>
      </c>
      <c r="F147" s="3">
        <v>612799</v>
      </c>
      <c r="G147" s="3">
        <v>34929543</v>
      </c>
      <c r="H147" s="3">
        <v>57</v>
      </c>
      <c r="I147" s="3">
        <v>612799</v>
      </c>
      <c r="J147" s="3">
        <v>34929543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57</v>
      </c>
      <c r="AA147" s="3">
        <v>612799</v>
      </c>
      <c r="AB147" s="3">
        <v>34929543</v>
      </c>
      <c r="AC147" s="3">
        <v>0</v>
      </c>
      <c r="AD147" s="3">
        <v>0</v>
      </c>
      <c r="AE147" s="3">
        <v>0</v>
      </c>
      <c r="AF147" s="3">
        <v>0</v>
      </c>
      <c r="AG147" s="24">
        <v>0</v>
      </c>
      <c r="AH147" s="3">
        <v>0</v>
      </c>
      <c r="AI147" s="24">
        <v>0</v>
      </c>
    </row>
    <row r="148" spans="1:35">
      <c r="A148" s="3">
        <v>43</v>
      </c>
      <c r="B148" s="21" t="s">
        <v>144</v>
      </c>
      <c r="C148" s="21"/>
      <c r="D148" s="21"/>
      <c r="E148" s="576">
        <v>8982859</v>
      </c>
      <c r="F148" s="576"/>
      <c r="G148" s="576"/>
      <c r="H148" s="1082">
        <v>8982859</v>
      </c>
      <c r="I148" s="1082"/>
      <c r="J148" s="1082"/>
      <c r="K148" s="1082">
        <v>0</v>
      </c>
      <c r="L148" s="1082"/>
      <c r="M148" s="1082"/>
      <c r="N148" s="1082">
        <v>0</v>
      </c>
      <c r="O148" s="1082"/>
      <c r="P148" s="1082"/>
      <c r="Q148" s="1082">
        <v>0</v>
      </c>
      <c r="R148" s="1082"/>
      <c r="S148" s="1082"/>
      <c r="T148" s="1082">
        <v>0</v>
      </c>
      <c r="U148" s="1082"/>
      <c r="V148" s="1082"/>
      <c r="W148" s="1082">
        <v>0</v>
      </c>
      <c r="X148" s="1082"/>
      <c r="Y148" s="1082"/>
      <c r="Z148" s="1082">
        <v>8982859</v>
      </c>
      <c r="AA148" s="1082"/>
      <c r="AB148" s="1082"/>
      <c r="AC148" s="1082">
        <v>0</v>
      </c>
      <c r="AD148" s="1082"/>
      <c r="AE148" s="1082"/>
      <c r="AF148" s="1081">
        <v>0</v>
      </c>
      <c r="AG148" s="1082"/>
      <c r="AH148" s="3">
        <v>0</v>
      </c>
      <c r="AI148" s="24">
        <v>0</v>
      </c>
    </row>
    <row r="149" spans="1:35" ht="22.5" customHeight="1">
      <c r="A149" s="3">
        <v>1217</v>
      </c>
      <c r="B149" s="4" t="s">
        <v>498</v>
      </c>
      <c r="C149" s="5" t="s">
        <v>14</v>
      </c>
      <c r="D149" s="5" t="s">
        <v>15</v>
      </c>
      <c r="E149" s="3">
        <v>1</v>
      </c>
      <c r="F149" s="3">
        <v>8982859</v>
      </c>
      <c r="G149" s="3">
        <v>8982859</v>
      </c>
      <c r="H149" s="3">
        <v>1</v>
      </c>
      <c r="I149" s="3">
        <v>8982859</v>
      </c>
      <c r="J149" s="3">
        <v>8982859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1</v>
      </c>
      <c r="AA149" s="3">
        <v>8982859</v>
      </c>
      <c r="AB149" s="3">
        <v>8982859</v>
      </c>
      <c r="AC149" s="3">
        <v>0</v>
      </c>
      <c r="AD149" s="3">
        <v>0</v>
      </c>
      <c r="AE149" s="3">
        <v>0</v>
      </c>
      <c r="AF149" s="3">
        <v>0</v>
      </c>
      <c r="AG149" s="24">
        <v>0</v>
      </c>
      <c r="AH149" s="3">
        <v>0</v>
      </c>
      <c r="AI149" s="24">
        <v>0</v>
      </c>
    </row>
    <row r="150" spans="1:35">
      <c r="A150" s="3">
        <v>44</v>
      </c>
      <c r="B150" s="21" t="s">
        <v>145</v>
      </c>
      <c r="C150" s="21"/>
      <c r="D150" s="21"/>
      <c r="E150" s="576">
        <v>178918921.87</v>
      </c>
      <c r="F150" s="576"/>
      <c r="G150" s="576"/>
      <c r="H150" s="1082">
        <v>178918921.87</v>
      </c>
      <c r="I150" s="1082"/>
      <c r="J150" s="1082"/>
      <c r="K150" s="1082">
        <v>0</v>
      </c>
      <c r="L150" s="1082"/>
      <c r="M150" s="1082"/>
      <c r="N150" s="1082">
        <v>0</v>
      </c>
      <c r="O150" s="1082"/>
      <c r="P150" s="1082"/>
      <c r="Q150" s="1082">
        <v>0</v>
      </c>
      <c r="R150" s="1082"/>
      <c r="S150" s="1082"/>
      <c r="T150" s="1082">
        <v>0</v>
      </c>
      <c r="U150" s="1082"/>
      <c r="V150" s="1082"/>
      <c r="W150" s="1082">
        <v>0</v>
      </c>
      <c r="X150" s="1082"/>
      <c r="Y150" s="1082"/>
      <c r="Z150" s="1082">
        <v>178918921.87</v>
      </c>
      <c r="AA150" s="1082"/>
      <c r="AB150" s="1082"/>
      <c r="AC150" s="1082">
        <v>0</v>
      </c>
      <c r="AD150" s="1082"/>
      <c r="AE150" s="1082"/>
      <c r="AF150" s="1081">
        <v>0</v>
      </c>
      <c r="AG150" s="1082"/>
      <c r="AH150" s="3">
        <v>0</v>
      </c>
      <c r="AI150" s="24">
        <v>0</v>
      </c>
    </row>
    <row r="151" spans="1:35" ht="12" customHeight="1">
      <c r="A151" s="3">
        <v>1222</v>
      </c>
      <c r="B151" s="4" t="s">
        <v>499</v>
      </c>
      <c r="C151" s="5" t="s">
        <v>14</v>
      </c>
      <c r="D151" s="5" t="s">
        <v>15</v>
      </c>
      <c r="E151" s="3">
        <v>19.43</v>
      </c>
      <c r="F151" s="3">
        <v>26782.93</v>
      </c>
      <c r="G151" s="3">
        <v>520512.87</v>
      </c>
      <c r="H151" s="3">
        <v>19.43</v>
      </c>
      <c r="I151" s="3">
        <v>26782.93</v>
      </c>
      <c r="J151" s="3">
        <v>520512.87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19.43</v>
      </c>
      <c r="AA151" s="3">
        <v>26782.93</v>
      </c>
      <c r="AB151" s="3">
        <v>520512.87</v>
      </c>
      <c r="AC151" s="3">
        <v>0</v>
      </c>
      <c r="AD151" s="3">
        <v>0</v>
      </c>
      <c r="AE151" s="3">
        <v>0</v>
      </c>
      <c r="AF151" s="3">
        <v>0</v>
      </c>
      <c r="AG151" s="24">
        <v>0</v>
      </c>
      <c r="AH151" s="3">
        <v>0</v>
      </c>
      <c r="AI151" s="24">
        <v>0</v>
      </c>
    </row>
    <row r="152" spans="1:35" ht="12" customHeight="1">
      <c r="A152" s="3">
        <v>1232</v>
      </c>
      <c r="B152" s="4" t="s">
        <v>146</v>
      </c>
      <c r="C152" s="5" t="s">
        <v>14</v>
      </c>
      <c r="D152" s="5" t="s">
        <v>15</v>
      </c>
      <c r="E152" s="3">
        <v>103</v>
      </c>
      <c r="F152" s="3">
        <v>978361</v>
      </c>
      <c r="G152" s="3">
        <v>100771183</v>
      </c>
      <c r="H152" s="3">
        <v>103</v>
      </c>
      <c r="I152" s="3">
        <v>978361</v>
      </c>
      <c r="J152" s="3">
        <v>100771183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103</v>
      </c>
      <c r="AA152" s="3">
        <v>978361</v>
      </c>
      <c r="AB152" s="3">
        <v>100771183</v>
      </c>
      <c r="AC152" s="3">
        <v>0</v>
      </c>
      <c r="AD152" s="3">
        <v>0</v>
      </c>
      <c r="AE152" s="3">
        <v>0</v>
      </c>
      <c r="AF152" s="3">
        <v>0</v>
      </c>
      <c r="AG152" s="24">
        <v>0</v>
      </c>
      <c r="AH152" s="3">
        <v>0</v>
      </c>
      <c r="AI152" s="24">
        <v>0</v>
      </c>
    </row>
    <row r="153" spans="1:35" ht="12" customHeight="1">
      <c r="A153" s="3">
        <v>1237</v>
      </c>
      <c r="B153" s="4" t="s">
        <v>147</v>
      </c>
      <c r="C153" s="5" t="s">
        <v>14</v>
      </c>
      <c r="D153" s="5" t="s">
        <v>15</v>
      </c>
      <c r="E153" s="3">
        <v>86</v>
      </c>
      <c r="F153" s="3">
        <v>791236</v>
      </c>
      <c r="G153" s="3">
        <v>68046296</v>
      </c>
      <c r="H153" s="3">
        <v>86</v>
      </c>
      <c r="I153" s="3">
        <v>791236</v>
      </c>
      <c r="J153" s="3">
        <v>68046296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86</v>
      </c>
      <c r="AA153" s="3">
        <v>791236</v>
      </c>
      <c r="AB153" s="3">
        <v>68046296</v>
      </c>
      <c r="AC153" s="3">
        <v>0</v>
      </c>
      <c r="AD153" s="3">
        <v>0</v>
      </c>
      <c r="AE153" s="3">
        <v>0</v>
      </c>
      <c r="AF153" s="3">
        <v>0</v>
      </c>
      <c r="AG153" s="24">
        <v>0</v>
      </c>
      <c r="AH153" s="3">
        <v>0</v>
      </c>
      <c r="AI153" s="24">
        <v>0</v>
      </c>
    </row>
    <row r="154" spans="1:35" ht="12" customHeight="1">
      <c r="A154" s="3">
        <v>1394</v>
      </c>
      <c r="B154" s="4" t="s">
        <v>148</v>
      </c>
      <c r="C154" s="5" t="s">
        <v>14</v>
      </c>
      <c r="D154" s="5" t="s">
        <v>15</v>
      </c>
      <c r="E154" s="3">
        <v>626</v>
      </c>
      <c r="F154" s="3">
        <v>15305</v>
      </c>
      <c r="G154" s="3">
        <v>9580930</v>
      </c>
      <c r="H154" s="3">
        <v>626</v>
      </c>
      <c r="I154" s="3">
        <v>15305</v>
      </c>
      <c r="J154" s="3">
        <v>9580930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626</v>
      </c>
      <c r="AA154" s="3">
        <v>15305</v>
      </c>
      <c r="AB154" s="3">
        <v>9580930</v>
      </c>
      <c r="AC154" s="3">
        <v>0</v>
      </c>
      <c r="AD154" s="3">
        <v>0</v>
      </c>
      <c r="AE154" s="3">
        <v>0</v>
      </c>
      <c r="AF154" s="3">
        <v>0</v>
      </c>
      <c r="AG154" s="24">
        <v>0</v>
      </c>
      <c r="AH154" s="3">
        <v>0</v>
      </c>
      <c r="AI154" s="24">
        <v>0</v>
      </c>
    </row>
    <row r="155" spans="1:35">
      <c r="A155" s="3">
        <v>45</v>
      </c>
      <c r="B155" s="21" t="s">
        <v>149</v>
      </c>
      <c r="C155" s="21"/>
      <c r="D155" s="21"/>
      <c r="E155" s="576">
        <v>398182400</v>
      </c>
      <c r="F155" s="576"/>
      <c r="G155" s="576"/>
      <c r="H155" s="1082">
        <v>398182400</v>
      </c>
      <c r="I155" s="1082"/>
      <c r="J155" s="1082"/>
      <c r="K155" s="1082">
        <v>0</v>
      </c>
      <c r="L155" s="1082"/>
      <c r="M155" s="1082"/>
      <c r="N155" s="1082">
        <v>0</v>
      </c>
      <c r="O155" s="1082"/>
      <c r="P155" s="1082"/>
      <c r="Q155" s="1082">
        <v>0</v>
      </c>
      <c r="R155" s="1082"/>
      <c r="S155" s="1082"/>
      <c r="T155" s="1082">
        <v>0</v>
      </c>
      <c r="U155" s="1082"/>
      <c r="V155" s="1082"/>
      <c r="W155" s="1082">
        <v>0</v>
      </c>
      <c r="X155" s="1082"/>
      <c r="Y155" s="1082"/>
      <c r="Z155" s="1082">
        <v>398182400</v>
      </c>
      <c r="AA155" s="1082"/>
      <c r="AB155" s="1082"/>
      <c r="AC155" s="1082">
        <v>0</v>
      </c>
      <c r="AD155" s="1082"/>
      <c r="AE155" s="1082"/>
      <c r="AF155" s="1081">
        <v>0</v>
      </c>
      <c r="AG155" s="1082"/>
      <c r="AH155" s="3">
        <v>0</v>
      </c>
      <c r="AI155" s="24">
        <v>0</v>
      </c>
    </row>
    <row r="156" spans="1:35" ht="12" customHeight="1">
      <c r="A156" s="3">
        <v>1136</v>
      </c>
      <c r="B156" s="4" t="s">
        <v>150</v>
      </c>
      <c r="C156" s="5" t="s">
        <v>14</v>
      </c>
      <c r="D156" s="5" t="s">
        <v>44</v>
      </c>
      <c r="E156" s="3">
        <v>1600</v>
      </c>
      <c r="F156" s="3">
        <v>248864</v>
      </c>
      <c r="G156" s="3">
        <v>398182400</v>
      </c>
      <c r="H156" s="3">
        <v>1600</v>
      </c>
      <c r="I156" s="3">
        <v>248864</v>
      </c>
      <c r="J156" s="3">
        <v>398182400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1600</v>
      </c>
      <c r="AA156" s="3">
        <v>248864</v>
      </c>
      <c r="AB156" s="3">
        <v>398182400</v>
      </c>
      <c r="AC156" s="3">
        <v>0</v>
      </c>
      <c r="AD156" s="3">
        <v>0</v>
      </c>
      <c r="AE156" s="3">
        <v>0</v>
      </c>
      <c r="AF156" s="3">
        <v>0</v>
      </c>
      <c r="AG156" s="24">
        <v>0</v>
      </c>
      <c r="AH156" s="3">
        <v>0</v>
      </c>
      <c r="AI156" s="24">
        <v>0</v>
      </c>
    </row>
    <row r="157" spans="1:35">
      <c r="A157" s="3">
        <v>46</v>
      </c>
      <c r="B157" s="21" t="s">
        <v>151</v>
      </c>
      <c r="C157" s="21"/>
      <c r="D157" s="21"/>
      <c r="E157" s="576">
        <v>518801884.77999997</v>
      </c>
      <c r="F157" s="576"/>
      <c r="G157" s="576"/>
      <c r="H157" s="1082">
        <v>518801884.77999997</v>
      </c>
      <c r="I157" s="1082"/>
      <c r="J157" s="1082"/>
      <c r="K157" s="1082">
        <v>0</v>
      </c>
      <c r="L157" s="1082"/>
      <c r="M157" s="1082"/>
      <c r="N157" s="1082">
        <v>0</v>
      </c>
      <c r="O157" s="1082"/>
      <c r="P157" s="1082"/>
      <c r="Q157" s="1082">
        <v>0</v>
      </c>
      <c r="R157" s="1082"/>
      <c r="S157" s="1082"/>
      <c r="T157" s="1082">
        <v>0</v>
      </c>
      <c r="U157" s="1082"/>
      <c r="V157" s="1082"/>
      <c r="W157" s="1082">
        <v>0</v>
      </c>
      <c r="X157" s="1082"/>
      <c r="Y157" s="1082"/>
      <c r="Z157" s="1082">
        <v>518801884.77999997</v>
      </c>
      <c r="AA157" s="1082"/>
      <c r="AB157" s="1082"/>
      <c r="AC157" s="1082">
        <v>0</v>
      </c>
      <c r="AD157" s="1082"/>
      <c r="AE157" s="1082"/>
      <c r="AF157" s="1081">
        <v>0</v>
      </c>
      <c r="AG157" s="1082"/>
      <c r="AH157" s="3">
        <v>0</v>
      </c>
      <c r="AI157" s="24">
        <v>0</v>
      </c>
    </row>
    <row r="158" spans="1:35" ht="12" customHeight="1">
      <c r="A158" s="3">
        <v>1013</v>
      </c>
      <c r="B158" s="4" t="s">
        <v>152</v>
      </c>
      <c r="C158" s="5" t="s">
        <v>14</v>
      </c>
      <c r="D158" s="5" t="s">
        <v>24</v>
      </c>
      <c r="E158" s="3">
        <v>400</v>
      </c>
      <c r="F158" s="3">
        <v>6930</v>
      </c>
      <c r="G158" s="3">
        <v>2772000</v>
      </c>
      <c r="H158" s="3">
        <v>400</v>
      </c>
      <c r="I158" s="3">
        <v>6930</v>
      </c>
      <c r="J158" s="3">
        <v>2772000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400</v>
      </c>
      <c r="AA158" s="3">
        <v>6930</v>
      </c>
      <c r="AB158" s="3">
        <v>2772000</v>
      </c>
      <c r="AC158" s="3">
        <v>0</v>
      </c>
      <c r="AD158" s="3">
        <v>0</v>
      </c>
      <c r="AE158" s="3">
        <v>0</v>
      </c>
      <c r="AF158" s="3">
        <v>0</v>
      </c>
      <c r="AG158" s="24">
        <v>0</v>
      </c>
      <c r="AH158" s="3">
        <v>0</v>
      </c>
      <c r="AI158" s="24">
        <v>0</v>
      </c>
    </row>
    <row r="159" spans="1:35" ht="12" customHeight="1">
      <c r="A159" s="3">
        <v>1014</v>
      </c>
      <c r="B159" s="4" t="s">
        <v>439</v>
      </c>
      <c r="C159" s="5" t="s">
        <v>14</v>
      </c>
      <c r="D159" s="5" t="s">
        <v>15</v>
      </c>
      <c r="E159" s="3">
        <v>2100</v>
      </c>
      <c r="F159" s="3">
        <v>44326</v>
      </c>
      <c r="G159" s="3">
        <v>93084600</v>
      </c>
      <c r="H159" s="3">
        <v>2100</v>
      </c>
      <c r="I159" s="3">
        <v>44326</v>
      </c>
      <c r="J159" s="3">
        <v>93084600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2100</v>
      </c>
      <c r="AA159" s="3">
        <v>44326</v>
      </c>
      <c r="AB159" s="3">
        <v>93084600</v>
      </c>
      <c r="AC159" s="3">
        <v>0</v>
      </c>
      <c r="AD159" s="3">
        <v>0</v>
      </c>
      <c r="AE159" s="3">
        <v>0</v>
      </c>
      <c r="AF159" s="3">
        <v>0</v>
      </c>
      <c r="AG159" s="24">
        <v>0</v>
      </c>
      <c r="AH159" s="3">
        <v>0</v>
      </c>
      <c r="AI159" s="24">
        <v>0</v>
      </c>
    </row>
    <row r="160" spans="1:35" ht="12" customHeight="1">
      <c r="A160" s="3">
        <v>1015</v>
      </c>
      <c r="B160" s="4" t="s">
        <v>153</v>
      </c>
      <c r="C160" s="5" t="s">
        <v>14</v>
      </c>
      <c r="D160" s="5" t="s">
        <v>24</v>
      </c>
      <c r="E160" s="3">
        <v>66.150000000000006</v>
      </c>
      <c r="F160" s="3">
        <v>5735</v>
      </c>
      <c r="G160" s="3">
        <v>379370.25</v>
      </c>
      <c r="H160" s="3">
        <v>66.150000000000006</v>
      </c>
      <c r="I160" s="3">
        <v>5735</v>
      </c>
      <c r="J160" s="3">
        <v>379370.25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66.150000000000006</v>
      </c>
      <c r="AA160" s="3">
        <v>5735</v>
      </c>
      <c r="AB160" s="3">
        <v>379370.25</v>
      </c>
      <c r="AC160" s="3">
        <v>0</v>
      </c>
      <c r="AD160" s="3">
        <v>0</v>
      </c>
      <c r="AE160" s="3">
        <v>0</v>
      </c>
      <c r="AF160" s="3">
        <v>0</v>
      </c>
      <c r="AG160" s="24">
        <v>0</v>
      </c>
      <c r="AH160" s="3">
        <v>0</v>
      </c>
      <c r="AI160" s="24">
        <v>0</v>
      </c>
    </row>
    <row r="161" spans="1:35" ht="12" customHeight="1">
      <c r="A161" s="3">
        <v>1067</v>
      </c>
      <c r="B161" s="4" t="s">
        <v>154</v>
      </c>
      <c r="C161" s="5" t="s">
        <v>14</v>
      </c>
      <c r="D161" s="5" t="s">
        <v>44</v>
      </c>
      <c r="E161" s="3">
        <v>142.5</v>
      </c>
      <c r="F161" s="3">
        <v>429856</v>
      </c>
      <c r="G161" s="3">
        <v>61254480</v>
      </c>
      <c r="H161" s="3">
        <v>142.5</v>
      </c>
      <c r="I161" s="3">
        <v>429856</v>
      </c>
      <c r="J161" s="3">
        <v>61254480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142.5</v>
      </c>
      <c r="AA161" s="3">
        <v>429856</v>
      </c>
      <c r="AB161" s="3">
        <v>61254480</v>
      </c>
      <c r="AC161" s="3">
        <v>0</v>
      </c>
      <c r="AD161" s="3">
        <v>0</v>
      </c>
      <c r="AE161" s="3">
        <v>0</v>
      </c>
      <c r="AF161" s="3">
        <v>0</v>
      </c>
      <c r="AG161" s="24">
        <v>0</v>
      </c>
      <c r="AH161" s="3">
        <v>0</v>
      </c>
      <c r="AI161" s="24">
        <v>0</v>
      </c>
    </row>
    <row r="162" spans="1:35" ht="12" customHeight="1">
      <c r="A162" s="3">
        <v>1117</v>
      </c>
      <c r="B162" s="4" t="s">
        <v>500</v>
      </c>
      <c r="C162" s="5" t="s">
        <v>14</v>
      </c>
      <c r="D162" s="5" t="s">
        <v>15</v>
      </c>
      <c r="E162" s="3">
        <v>7.5</v>
      </c>
      <c r="F162" s="3">
        <v>1504494</v>
      </c>
      <c r="G162" s="3">
        <v>11283705</v>
      </c>
      <c r="H162" s="3">
        <v>7.5</v>
      </c>
      <c r="I162" s="3">
        <v>1504494</v>
      </c>
      <c r="J162" s="3">
        <v>11283705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7.5</v>
      </c>
      <c r="AA162" s="3">
        <v>1504494</v>
      </c>
      <c r="AB162" s="3">
        <v>11283705</v>
      </c>
      <c r="AC162" s="3">
        <v>0</v>
      </c>
      <c r="AD162" s="3">
        <v>0</v>
      </c>
      <c r="AE162" s="3">
        <v>0</v>
      </c>
      <c r="AF162" s="3">
        <v>0</v>
      </c>
      <c r="AG162" s="24">
        <v>0</v>
      </c>
      <c r="AH162" s="3">
        <v>0</v>
      </c>
      <c r="AI162" s="24">
        <v>0</v>
      </c>
    </row>
    <row r="163" spans="1:35" ht="12" customHeight="1">
      <c r="A163" s="3">
        <v>1118</v>
      </c>
      <c r="B163" s="4" t="s">
        <v>155</v>
      </c>
      <c r="C163" s="5" t="s">
        <v>14</v>
      </c>
      <c r="D163" s="5" t="s">
        <v>44</v>
      </c>
      <c r="E163" s="3">
        <v>223</v>
      </c>
      <c r="F163" s="3">
        <v>110737</v>
      </c>
      <c r="G163" s="3">
        <v>24694351</v>
      </c>
      <c r="H163" s="3">
        <v>223</v>
      </c>
      <c r="I163" s="3">
        <v>110737</v>
      </c>
      <c r="J163" s="3">
        <v>24694351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223</v>
      </c>
      <c r="AA163" s="3">
        <v>110737</v>
      </c>
      <c r="AB163" s="3">
        <v>24694351</v>
      </c>
      <c r="AC163" s="3">
        <v>0</v>
      </c>
      <c r="AD163" s="3">
        <v>0</v>
      </c>
      <c r="AE163" s="3">
        <v>0</v>
      </c>
      <c r="AF163" s="3">
        <v>0</v>
      </c>
      <c r="AG163" s="24">
        <v>0</v>
      </c>
      <c r="AH163" s="3">
        <v>0</v>
      </c>
      <c r="AI163" s="24">
        <v>0</v>
      </c>
    </row>
    <row r="164" spans="1:35" ht="12" customHeight="1">
      <c r="A164" s="3">
        <v>1173</v>
      </c>
      <c r="B164" s="4" t="s">
        <v>156</v>
      </c>
      <c r="C164" s="5" t="s">
        <v>14</v>
      </c>
      <c r="D164" s="5" t="s">
        <v>15</v>
      </c>
      <c r="E164" s="3">
        <v>118</v>
      </c>
      <c r="F164" s="3">
        <v>859599</v>
      </c>
      <c r="G164" s="3">
        <v>101432682</v>
      </c>
      <c r="H164" s="3">
        <v>118</v>
      </c>
      <c r="I164" s="3">
        <v>859599</v>
      </c>
      <c r="J164" s="3">
        <v>101432682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118</v>
      </c>
      <c r="AA164" s="3">
        <v>859599</v>
      </c>
      <c r="AB164" s="3">
        <v>101432682</v>
      </c>
      <c r="AC164" s="3">
        <v>0</v>
      </c>
      <c r="AD164" s="3">
        <v>0</v>
      </c>
      <c r="AE164" s="3">
        <v>0</v>
      </c>
      <c r="AF164" s="3">
        <v>0</v>
      </c>
      <c r="AG164" s="24">
        <v>0</v>
      </c>
      <c r="AH164" s="3">
        <v>0</v>
      </c>
      <c r="AI164" s="24">
        <v>0</v>
      </c>
    </row>
    <row r="165" spans="1:35" ht="12" customHeight="1">
      <c r="A165" s="3">
        <v>1183</v>
      </c>
      <c r="B165" s="4" t="s">
        <v>501</v>
      </c>
      <c r="C165" s="5" t="s">
        <v>14</v>
      </c>
      <c r="D165" s="5" t="s">
        <v>15</v>
      </c>
      <c r="E165" s="3">
        <v>20</v>
      </c>
      <c r="F165" s="3">
        <v>10653057</v>
      </c>
      <c r="G165" s="3">
        <v>213061140</v>
      </c>
      <c r="H165" s="3">
        <v>20</v>
      </c>
      <c r="I165" s="3">
        <v>10653057</v>
      </c>
      <c r="J165" s="3">
        <v>213061140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20</v>
      </c>
      <c r="AA165" s="3">
        <v>10653057</v>
      </c>
      <c r="AB165" s="3">
        <v>213061140</v>
      </c>
      <c r="AC165" s="3">
        <v>0</v>
      </c>
      <c r="AD165" s="3">
        <v>0</v>
      </c>
      <c r="AE165" s="3">
        <v>0</v>
      </c>
      <c r="AF165" s="3">
        <v>0</v>
      </c>
      <c r="AG165" s="24">
        <v>0</v>
      </c>
      <c r="AH165" s="3">
        <v>0</v>
      </c>
      <c r="AI165" s="24">
        <v>0</v>
      </c>
    </row>
    <row r="166" spans="1:35" ht="12" customHeight="1">
      <c r="A166" s="3">
        <v>1231</v>
      </c>
      <c r="B166" s="4" t="s">
        <v>157</v>
      </c>
      <c r="C166" s="5" t="s">
        <v>14</v>
      </c>
      <c r="D166" s="5" t="s">
        <v>15</v>
      </c>
      <c r="E166" s="3">
        <v>4</v>
      </c>
      <c r="F166" s="3">
        <v>11142</v>
      </c>
      <c r="G166" s="3">
        <v>44568</v>
      </c>
      <c r="H166" s="3">
        <v>4</v>
      </c>
      <c r="I166" s="3">
        <v>11142</v>
      </c>
      <c r="J166" s="3">
        <v>44568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4</v>
      </c>
      <c r="AA166" s="3">
        <v>11142</v>
      </c>
      <c r="AB166" s="3">
        <v>44568</v>
      </c>
      <c r="AC166" s="3">
        <v>0</v>
      </c>
      <c r="AD166" s="3">
        <v>0</v>
      </c>
      <c r="AE166" s="3">
        <v>0</v>
      </c>
      <c r="AF166" s="3">
        <v>0</v>
      </c>
      <c r="AG166" s="24">
        <v>0</v>
      </c>
      <c r="AH166" s="3">
        <v>0</v>
      </c>
      <c r="AI166" s="24">
        <v>0</v>
      </c>
    </row>
    <row r="167" spans="1:35" ht="12" customHeight="1">
      <c r="A167" s="3">
        <v>2087</v>
      </c>
      <c r="B167" s="4" t="s">
        <v>158</v>
      </c>
      <c r="C167" s="5" t="s">
        <v>14</v>
      </c>
      <c r="D167" s="5" t="s">
        <v>66</v>
      </c>
      <c r="E167" s="3">
        <v>28.71</v>
      </c>
      <c r="F167" s="3">
        <v>218399.65</v>
      </c>
      <c r="G167" s="3">
        <v>6270188.5300000003</v>
      </c>
      <c r="H167" s="3">
        <v>28.71</v>
      </c>
      <c r="I167" s="3">
        <v>218399.65</v>
      </c>
      <c r="J167" s="3">
        <v>6270188.5300000003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28.71</v>
      </c>
      <c r="AA167" s="3">
        <v>218399.65</v>
      </c>
      <c r="AB167" s="3">
        <v>6270188.5300000003</v>
      </c>
      <c r="AC167" s="3">
        <v>0</v>
      </c>
      <c r="AD167" s="3">
        <v>0</v>
      </c>
      <c r="AE167" s="3">
        <v>0</v>
      </c>
      <c r="AF167" s="3">
        <v>0</v>
      </c>
      <c r="AG167" s="24">
        <v>0</v>
      </c>
      <c r="AH167" s="3">
        <v>0</v>
      </c>
      <c r="AI167" s="24">
        <v>0</v>
      </c>
    </row>
    <row r="168" spans="1:35" ht="22.5" customHeight="1">
      <c r="A168" s="3">
        <v>2175</v>
      </c>
      <c r="B168" s="4" t="s">
        <v>159</v>
      </c>
      <c r="C168" s="5" t="s">
        <v>14</v>
      </c>
      <c r="D168" s="5" t="s">
        <v>24</v>
      </c>
      <c r="E168" s="3">
        <v>4</v>
      </c>
      <c r="F168" s="3">
        <v>1131200</v>
      </c>
      <c r="G168" s="3">
        <v>4524800</v>
      </c>
      <c r="H168" s="3">
        <v>4</v>
      </c>
      <c r="I168" s="3">
        <v>1131200</v>
      </c>
      <c r="J168" s="3">
        <v>4524800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4</v>
      </c>
      <c r="AA168" s="3">
        <v>1131200</v>
      </c>
      <c r="AB168" s="3">
        <v>4524800</v>
      </c>
      <c r="AC168" s="3">
        <v>0</v>
      </c>
      <c r="AD168" s="3">
        <v>0</v>
      </c>
      <c r="AE168" s="3">
        <v>0</v>
      </c>
      <c r="AF168" s="3">
        <v>0</v>
      </c>
      <c r="AG168" s="24">
        <v>0</v>
      </c>
      <c r="AH168" s="3">
        <v>0</v>
      </c>
      <c r="AI168" s="24">
        <v>0</v>
      </c>
    </row>
    <row r="169" spans="1:35">
      <c r="A169" s="3">
        <v>47</v>
      </c>
      <c r="B169" s="21" t="s">
        <v>160</v>
      </c>
      <c r="C169" s="21"/>
      <c r="D169" s="21"/>
      <c r="E169" s="576">
        <v>24971327</v>
      </c>
      <c r="F169" s="576"/>
      <c r="G169" s="576"/>
      <c r="H169" s="1082">
        <v>24971327</v>
      </c>
      <c r="I169" s="1082"/>
      <c r="J169" s="1082"/>
      <c r="K169" s="1082">
        <v>0</v>
      </c>
      <c r="L169" s="1082"/>
      <c r="M169" s="1082"/>
      <c r="N169" s="1082">
        <v>0</v>
      </c>
      <c r="O169" s="1082"/>
      <c r="P169" s="1082"/>
      <c r="Q169" s="1082">
        <v>0</v>
      </c>
      <c r="R169" s="1082"/>
      <c r="S169" s="1082"/>
      <c r="T169" s="1082">
        <v>0</v>
      </c>
      <c r="U169" s="1082"/>
      <c r="V169" s="1082"/>
      <c r="W169" s="1082">
        <v>0</v>
      </c>
      <c r="X169" s="1082"/>
      <c r="Y169" s="1082"/>
      <c r="Z169" s="1082">
        <v>24971327</v>
      </c>
      <c r="AA169" s="1082"/>
      <c r="AB169" s="1082"/>
      <c r="AC169" s="1082">
        <v>0</v>
      </c>
      <c r="AD169" s="1082"/>
      <c r="AE169" s="1082"/>
      <c r="AF169" s="1081">
        <v>0</v>
      </c>
      <c r="AG169" s="1082"/>
      <c r="AH169" s="3">
        <v>0</v>
      </c>
      <c r="AI169" s="24">
        <v>0</v>
      </c>
    </row>
    <row r="170" spans="1:35" ht="12" customHeight="1">
      <c r="A170" s="3">
        <v>1066</v>
      </c>
      <c r="B170" s="4" t="s">
        <v>161</v>
      </c>
      <c r="C170" s="5" t="s">
        <v>14</v>
      </c>
      <c r="D170" s="5" t="s">
        <v>15</v>
      </c>
      <c r="E170" s="3">
        <v>103</v>
      </c>
      <c r="F170" s="3">
        <v>50904</v>
      </c>
      <c r="G170" s="3">
        <v>5243112</v>
      </c>
      <c r="H170" s="3">
        <v>103</v>
      </c>
      <c r="I170" s="3">
        <v>50904</v>
      </c>
      <c r="J170" s="3">
        <v>5243112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103</v>
      </c>
      <c r="AA170" s="3">
        <v>50904</v>
      </c>
      <c r="AB170" s="3">
        <v>5243112</v>
      </c>
      <c r="AC170" s="3">
        <v>0</v>
      </c>
      <c r="AD170" s="3">
        <v>0</v>
      </c>
      <c r="AE170" s="3">
        <v>0</v>
      </c>
      <c r="AF170" s="3">
        <v>0</v>
      </c>
      <c r="AG170" s="24">
        <v>0</v>
      </c>
      <c r="AH170" s="3">
        <v>0</v>
      </c>
      <c r="AI170" s="24">
        <v>0</v>
      </c>
    </row>
    <row r="171" spans="1:35" ht="12" customHeight="1">
      <c r="A171" s="3">
        <v>1068</v>
      </c>
      <c r="B171" s="4" t="s">
        <v>162</v>
      </c>
      <c r="C171" s="5" t="s">
        <v>14</v>
      </c>
      <c r="D171" s="5" t="s">
        <v>15</v>
      </c>
      <c r="E171" s="3">
        <v>20</v>
      </c>
      <c r="F171" s="3">
        <v>904960</v>
      </c>
      <c r="G171" s="3">
        <v>18099200</v>
      </c>
      <c r="H171" s="3">
        <v>20</v>
      </c>
      <c r="I171" s="3">
        <v>904960</v>
      </c>
      <c r="J171" s="3">
        <v>18099200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20</v>
      </c>
      <c r="AA171" s="3">
        <v>904960</v>
      </c>
      <c r="AB171" s="3">
        <v>18099200</v>
      </c>
      <c r="AC171" s="3">
        <v>0</v>
      </c>
      <c r="AD171" s="3">
        <v>0</v>
      </c>
      <c r="AE171" s="3">
        <v>0</v>
      </c>
      <c r="AF171" s="3">
        <v>0</v>
      </c>
      <c r="AG171" s="24">
        <v>0</v>
      </c>
      <c r="AH171" s="3">
        <v>0</v>
      </c>
      <c r="AI171" s="24">
        <v>0</v>
      </c>
    </row>
    <row r="172" spans="1:35" ht="12" customHeight="1">
      <c r="A172" s="3">
        <v>1180</v>
      </c>
      <c r="B172" s="4" t="s">
        <v>502</v>
      </c>
      <c r="C172" s="5" t="s">
        <v>14</v>
      </c>
      <c r="D172" s="5" t="s">
        <v>15</v>
      </c>
      <c r="E172" s="3">
        <v>223</v>
      </c>
      <c r="F172" s="3">
        <v>7305</v>
      </c>
      <c r="G172" s="3">
        <v>1629015</v>
      </c>
      <c r="H172" s="3">
        <v>223</v>
      </c>
      <c r="I172" s="3">
        <v>7305</v>
      </c>
      <c r="J172" s="3">
        <v>1629015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223</v>
      </c>
      <c r="AA172" s="3">
        <v>7305</v>
      </c>
      <c r="AB172" s="3">
        <v>1629015</v>
      </c>
      <c r="AC172" s="3">
        <v>0</v>
      </c>
      <c r="AD172" s="3">
        <v>0</v>
      </c>
      <c r="AE172" s="3">
        <v>0</v>
      </c>
      <c r="AF172" s="3">
        <v>0</v>
      </c>
      <c r="AG172" s="24">
        <v>0</v>
      </c>
      <c r="AH172" s="3">
        <v>0</v>
      </c>
      <c r="AI172" s="24">
        <v>0</v>
      </c>
    </row>
    <row r="173" spans="1:35">
      <c r="A173" s="3">
        <v>49</v>
      </c>
      <c r="B173" s="21" t="s">
        <v>440</v>
      </c>
      <c r="C173" s="21"/>
      <c r="D173" s="21"/>
      <c r="E173" s="576">
        <v>6489910.4500000002</v>
      </c>
      <c r="F173" s="576"/>
      <c r="G173" s="576"/>
      <c r="H173" s="1082">
        <v>6489910.4500000002</v>
      </c>
      <c r="I173" s="1082"/>
      <c r="J173" s="1082"/>
      <c r="K173" s="1082">
        <v>0</v>
      </c>
      <c r="L173" s="1082"/>
      <c r="M173" s="1082"/>
      <c r="N173" s="1082">
        <v>0</v>
      </c>
      <c r="O173" s="1082"/>
      <c r="P173" s="1082"/>
      <c r="Q173" s="1082">
        <v>0</v>
      </c>
      <c r="R173" s="1082"/>
      <c r="S173" s="1082"/>
      <c r="T173" s="1082">
        <v>0</v>
      </c>
      <c r="U173" s="1082"/>
      <c r="V173" s="1082"/>
      <c r="W173" s="1082">
        <v>0</v>
      </c>
      <c r="X173" s="1082"/>
      <c r="Y173" s="1082"/>
      <c r="Z173" s="1082">
        <v>6489910.4500000002</v>
      </c>
      <c r="AA173" s="1082"/>
      <c r="AB173" s="1082"/>
      <c r="AC173" s="1082">
        <v>0</v>
      </c>
      <c r="AD173" s="1082"/>
      <c r="AE173" s="1082"/>
      <c r="AF173" s="1081">
        <v>0</v>
      </c>
      <c r="AG173" s="1082"/>
      <c r="AH173" s="3">
        <v>0</v>
      </c>
      <c r="AI173" s="24">
        <v>0</v>
      </c>
    </row>
    <row r="174" spans="1:35" ht="12" customHeight="1">
      <c r="A174" s="3">
        <v>682</v>
      </c>
      <c r="B174" s="4" t="s">
        <v>163</v>
      </c>
      <c r="C174" s="5" t="s">
        <v>14</v>
      </c>
      <c r="D174" s="5" t="s">
        <v>91</v>
      </c>
      <c r="E174" s="3">
        <v>248.32</v>
      </c>
      <c r="F174" s="3">
        <v>14518.01</v>
      </c>
      <c r="G174" s="3">
        <v>3605041.56</v>
      </c>
      <c r="H174" s="3">
        <v>248.32</v>
      </c>
      <c r="I174" s="3">
        <v>14518.01</v>
      </c>
      <c r="J174" s="3">
        <v>3605041.56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248.32</v>
      </c>
      <c r="AA174" s="3">
        <v>14518.01</v>
      </c>
      <c r="AB174" s="3">
        <v>3605041.56</v>
      </c>
      <c r="AC174" s="3">
        <v>0</v>
      </c>
      <c r="AD174" s="3">
        <v>0</v>
      </c>
      <c r="AE174" s="3">
        <v>0</v>
      </c>
      <c r="AF174" s="3">
        <v>0</v>
      </c>
      <c r="AG174" s="24">
        <v>0</v>
      </c>
      <c r="AH174" s="3">
        <v>0</v>
      </c>
      <c r="AI174" s="24">
        <v>0</v>
      </c>
    </row>
    <row r="175" spans="1:35" ht="12" customHeight="1">
      <c r="A175" s="3">
        <v>683</v>
      </c>
      <c r="B175" s="4" t="s">
        <v>164</v>
      </c>
      <c r="C175" s="5" t="s">
        <v>14</v>
      </c>
      <c r="D175" s="5" t="s">
        <v>91</v>
      </c>
      <c r="E175" s="3">
        <v>27.84</v>
      </c>
      <c r="F175" s="3">
        <v>103497.63</v>
      </c>
      <c r="G175" s="3">
        <v>2881084.09</v>
      </c>
      <c r="H175" s="3">
        <v>27.84</v>
      </c>
      <c r="I175" s="3">
        <v>103497.63</v>
      </c>
      <c r="J175" s="3">
        <v>2881084.09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27.84</v>
      </c>
      <c r="AA175" s="3">
        <v>103497.63</v>
      </c>
      <c r="AB175" s="3">
        <v>2881084.09</v>
      </c>
      <c r="AC175" s="3">
        <v>0</v>
      </c>
      <c r="AD175" s="3">
        <v>0</v>
      </c>
      <c r="AE175" s="3">
        <v>0</v>
      </c>
      <c r="AF175" s="3">
        <v>0</v>
      </c>
      <c r="AG175" s="24">
        <v>0</v>
      </c>
      <c r="AH175" s="3">
        <v>0</v>
      </c>
      <c r="AI175" s="24">
        <v>0</v>
      </c>
    </row>
    <row r="176" spans="1:35" ht="12" customHeight="1">
      <c r="A176" s="3">
        <v>736</v>
      </c>
      <c r="B176" s="4" t="s">
        <v>165</v>
      </c>
      <c r="C176" s="5" t="s">
        <v>14</v>
      </c>
      <c r="D176" s="5" t="s">
        <v>91</v>
      </c>
      <c r="E176" s="3">
        <v>4.1500000000000004</v>
      </c>
      <c r="F176" s="3">
        <v>912</v>
      </c>
      <c r="G176" s="3">
        <v>3784.8</v>
      </c>
      <c r="H176" s="3">
        <v>4.1500000000000004</v>
      </c>
      <c r="I176" s="3">
        <v>912</v>
      </c>
      <c r="J176" s="3">
        <v>3784.8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4.1500000000000004</v>
      </c>
      <c r="AA176" s="3">
        <v>912</v>
      </c>
      <c r="AB176" s="3">
        <v>3784.8</v>
      </c>
      <c r="AC176" s="3">
        <v>0</v>
      </c>
      <c r="AD176" s="3">
        <v>0</v>
      </c>
      <c r="AE176" s="3">
        <v>0</v>
      </c>
      <c r="AF176" s="3">
        <v>0</v>
      </c>
      <c r="AG176" s="24">
        <v>0</v>
      </c>
      <c r="AH176" s="3">
        <v>0</v>
      </c>
      <c r="AI176" s="24">
        <v>0</v>
      </c>
    </row>
    <row r="177" spans="1:35">
      <c r="A177" s="3">
        <v>51</v>
      </c>
      <c r="B177" s="21" t="s">
        <v>166</v>
      </c>
      <c r="C177" s="21"/>
      <c r="D177" s="21"/>
      <c r="E177" s="576">
        <v>2372276.5499999998</v>
      </c>
      <c r="F177" s="576"/>
      <c r="G177" s="576"/>
      <c r="H177" s="1082">
        <v>2372276.5499999998</v>
      </c>
      <c r="I177" s="1082"/>
      <c r="J177" s="1082"/>
      <c r="K177" s="1082">
        <v>0</v>
      </c>
      <c r="L177" s="1082"/>
      <c r="M177" s="1082"/>
      <c r="N177" s="1082">
        <v>0</v>
      </c>
      <c r="O177" s="1082"/>
      <c r="P177" s="1082"/>
      <c r="Q177" s="1082">
        <v>0</v>
      </c>
      <c r="R177" s="1082"/>
      <c r="S177" s="1082"/>
      <c r="T177" s="1082">
        <v>0</v>
      </c>
      <c r="U177" s="1082"/>
      <c r="V177" s="1082"/>
      <c r="W177" s="1082">
        <v>0</v>
      </c>
      <c r="X177" s="1082"/>
      <c r="Y177" s="1082"/>
      <c r="Z177" s="1082">
        <v>2372276.5499999998</v>
      </c>
      <c r="AA177" s="1082"/>
      <c r="AB177" s="1082"/>
      <c r="AC177" s="1082">
        <v>0</v>
      </c>
      <c r="AD177" s="1082"/>
      <c r="AE177" s="1082"/>
      <c r="AF177" s="1081">
        <v>0</v>
      </c>
      <c r="AG177" s="1082"/>
      <c r="AH177" s="3">
        <v>0</v>
      </c>
      <c r="AI177" s="24">
        <v>0</v>
      </c>
    </row>
    <row r="178" spans="1:35" ht="12" customHeight="1">
      <c r="A178" s="3">
        <v>1126</v>
      </c>
      <c r="B178" s="4" t="s">
        <v>167</v>
      </c>
      <c r="C178" s="5" t="s">
        <v>14</v>
      </c>
      <c r="D178" s="5" t="s">
        <v>44</v>
      </c>
      <c r="E178" s="3">
        <v>32.549999999999997</v>
      </c>
      <c r="F178" s="3">
        <v>72881</v>
      </c>
      <c r="G178" s="3">
        <v>2372276.5499999998</v>
      </c>
      <c r="H178" s="3">
        <v>32.549999999999997</v>
      </c>
      <c r="I178" s="3">
        <v>72881</v>
      </c>
      <c r="J178" s="3">
        <v>2372276.5499999998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32.549999999999997</v>
      </c>
      <c r="AA178" s="3">
        <v>72881</v>
      </c>
      <c r="AB178" s="3">
        <v>2372276.5499999998</v>
      </c>
      <c r="AC178" s="3">
        <v>0</v>
      </c>
      <c r="AD178" s="3">
        <v>0</v>
      </c>
      <c r="AE178" s="3">
        <v>0</v>
      </c>
      <c r="AF178" s="3">
        <v>0</v>
      </c>
      <c r="AG178" s="24">
        <v>0</v>
      </c>
      <c r="AH178" s="3">
        <v>0</v>
      </c>
      <c r="AI178" s="24">
        <v>0</v>
      </c>
    </row>
    <row r="179" spans="1:35">
      <c r="A179" s="3">
        <v>56</v>
      </c>
      <c r="B179" s="21" t="s">
        <v>168</v>
      </c>
      <c r="C179" s="21"/>
      <c r="D179" s="21"/>
      <c r="E179" s="576">
        <v>203208462</v>
      </c>
      <c r="F179" s="576"/>
      <c r="G179" s="576"/>
      <c r="H179" s="1082">
        <v>203208462</v>
      </c>
      <c r="I179" s="1082"/>
      <c r="J179" s="1082"/>
      <c r="K179" s="1082">
        <v>0</v>
      </c>
      <c r="L179" s="1082"/>
      <c r="M179" s="1082"/>
      <c r="N179" s="1082">
        <v>0</v>
      </c>
      <c r="O179" s="1082"/>
      <c r="P179" s="1082"/>
      <c r="Q179" s="1082">
        <v>0</v>
      </c>
      <c r="R179" s="1082"/>
      <c r="S179" s="1082"/>
      <c r="T179" s="1082">
        <v>0</v>
      </c>
      <c r="U179" s="1082"/>
      <c r="V179" s="1082"/>
      <c r="W179" s="1082">
        <v>0</v>
      </c>
      <c r="X179" s="1082"/>
      <c r="Y179" s="1082"/>
      <c r="Z179" s="1082">
        <v>203208462</v>
      </c>
      <c r="AA179" s="1082"/>
      <c r="AB179" s="1082"/>
      <c r="AC179" s="1082">
        <v>0</v>
      </c>
      <c r="AD179" s="1082"/>
      <c r="AE179" s="1082"/>
      <c r="AF179" s="1081">
        <v>0</v>
      </c>
      <c r="AG179" s="1082"/>
      <c r="AH179" s="3">
        <v>0</v>
      </c>
      <c r="AI179" s="24">
        <v>0</v>
      </c>
    </row>
    <row r="180" spans="1:35" ht="12" customHeight="1">
      <c r="A180" s="3">
        <v>1054</v>
      </c>
      <c r="B180" s="4" t="s">
        <v>169</v>
      </c>
      <c r="C180" s="5" t="s">
        <v>14</v>
      </c>
      <c r="D180" s="5" t="s">
        <v>15</v>
      </c>
      <c r="E180" s="3">
        <v>6</v>
      </c>
      <c r="F180" s="3">
        <v>810414</v>
      </c>
      <c r="G180" s="3">
        <v>4862484</v>
      </c>
      <c r="H180" s="3">
        <v>6</v>
      </c>
      <c r="I180" s="3">
        <v>810414</v>
      </c>
      <c r="J180" s="3">
        <v>4862484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6</v>
      </c>
      <c r="AA180" s="3">
        <v>810414</v>
      </c>
      <c r="AB180" s="3">
        <v>4862484</v>
      </c>
      <c r="AC180" s="3">
        <v>0</v>
      </c>
      <c r="AD180" s="3">
        <v>0</v>
      </c>
      <c r="AE180" s="3">
        <v>0</v>
      </c>
      <c r="AF180" s="3">
        <v>0</v>
      </c>
      <c r="AG180" s="24">
        <v>0</v>
      </c>
      <c r="AH180" s="3">
        <v>0</v>
      </c>
      <c r="AI180" s="24">
        <v>0</v>
      </c>
    </row>
    <row r="181" spans="1:35" ht="12" customHeight="1">
      <c r="A181" s="3">
        <v>1055</v>
      </c>
      <c r="B181" s="4" t="s">
        <v>170</v>
      </c>
      <c r="C181" s="5" t="s">
        <v>14</v>
      </c>
      <c r="D181" s="5" t="s">
        <v>15</v>
      </c>
      <c r="E181" s="3">
        <v>8</v>
      </c>
      <c r="F181" s="3">
        <v>810414</v>
      </c>
      <c r="G181" s="3">
        <v>6483312</v>
      </c>
      <c r="H181" s="3">
        <v>8</v>
      </c>
      <c r="I181" s="3">
        <v>810414</v>
      </c>
      <c r="J181" s="3">
        <v>6483312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8</v>
      </c>
      <c r="AA181" s="3">
        <v>810414</v>
      </c>
      <c r="AB181" s="3">
        <v>6483312</v>
      </c>
      <c r="AC181" s="3">
        <v>0</v>
      </c>
      <c r="AD181" s="3">
        <v>0</v>
      </c>
      <c r="AE181" s="3">
        <v>0</v>
      </c>
      <c r="AF181" s="3">
        <v>0</v>
      </c>
      <c r="AG181" s="24">
        <v>0</v>
      </c>
      <c r="AH181" s="3">
        <v>0</v>
      </c>
      <c r="AI181" s="24">
        <v>0</v>
      </c>
    </row>
    <row r="182" spans="1:35" ht="12" customHeight="1">
      <c r="A182" s="3">
        <v>1286</v>
      </c>
      <c r="B182" s="4" t="s">
        <v>171</v>
      </c>
      <c r="C182" s="5" t="s">
        <v>14</v>
      </c>
      <c r="D182" s="5" t="s">
        <v>15</v>
      </c>
      <c r="E182" s="3">
        <v>1500</v>
      </c>
      <c r="F182" s="3">
        <v>126536</v>
      </c>
      <c r="G182" s="3">
        <v>189804000</v>
      </c>
      <c r="H182" s="3">
        <v>1500</v>
      </c>
      <c r="I182" s="3">
        <v>126536</v>
      </c>
      <c r="J182" s="3">
        <v>189804000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1500</v>
      </c>
      <c r="AA182" s="3">
        <v>126536</v>
      </c>
      <c r="AB182" s="3">
        <v>189804000</v>
      </c>
      <c r="AC182" s="3">
        <v>0</v>
      </c>
      <c r="AD182" s="3">
        <v>0</v>
      </c>
      <c r="AE182" s="3">
        <v>0</v>
      </c>
      <c r="AF182" s="3">
        <v>0</v>
      </c>
      <c r="AG182" s="24">
        <v>0</v>
      </c>
      <c r="AH182" s="3">
        <v>0</v>
      </c>
      <c r="AI182" s="24">
        <v>0</v>
      </c>
    </row>
    <row r="183" spans="1:35" ht="12" customHeight="1">
      <c r="A183" s="3">
        <v>1298</v>
      </c>
      <c r="B183" s="4" t="s">
        <v>172</v>
      </c>
      <c r="C183" s="5" t="s">
        <v>14</v>
      </c>
      <c r="D183" s="5" t="s">
        <v>15</v>
      </c>
      <c r="E183" s="3">
        <v>446</v>
      </c>
      <c r="F183" s="3">
        <v>3555</v>
      </c>
      <c r="G183" s="3">
        <v>1585530</v>
      </c>
      <c r="H183" s="3">
        <v>446</v>
      </c>
      <c r="I183" s="3">
        <v>3555</v>
      </c>
      <c r="J183" s="3">
        <v>1585530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446</v>
      </c>
      <c r="AA183" s="3">
        <v>3555</v>
      </c>
      <c r="AB183" s="3">
        <v>1585530</v>
      </c>
      <c r="AC183" s="3">
        <v>0</v>
      </c>
      <c r="AD183" s="3">
        <v>0</v>
      </c>
      <c r="AE183" s="3">
        <v>0</v>
      </c>
      <c r="AF183" s="3">
        <v>0</v>
      </c>
      <c r="AG183" s="24">
        <v>0</v>
      </c>
      <c r="AH183" s="3">
        <v>0</v>
      </c>
      <c r="AI183" s="24">
        <v>0</v>
      </c>
    </row>
    <row r="184" spans="1:35" ht="12" customHeight="1">
      <c r="A184" s="3">
        <v>1388</v>
      </c>
      <c r="B184" s="4" t="s">
        <v>173</v>
      </c>
      <c r="C184" s="5" t="s">
        <v>14</v>
      </c>
      <c r="D184" s="5" t="s">
        <v>15</v>
      </c>
      <c r="E184" s="3">
        <v>12</v>
      </c>
      <c r="F184" s="3">
        <v>39428</v>
      </c>
      <c r="G184" s="3">
        <v>473136</v>
      </c>
      <c r="H184" s="3">
        <v>12</v>
      </c>
      <c r="I184" s="3">
        <v>39428</v>
      </c>
      <c r="J184" s="3">
        <v>473136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12</v>
      </c>
      <c r="AA184" s="3">
        <v>39428</v>
      </c>
      <c r="AB184" s="3">
        <v>473136</v>
      </c>
      <c r="AC184" s="3">
        <v>0</v>
      </c>
      <c r="AD184" s="3">
        <v>0</v>
      </c>
      <c r="AE184" s="3">
        <v>0</v>
      </c>
      <c r="AF184" s="3">
        <v>0</v>
      </c>
      <c r="AG184" s="24">
        <v>0</v>
      </c>
      <c r="AH184" s="3">
        <v>0</v>
      </c>
      <c r="AI184" s="24">
        <v>0</v>
      </c>
    </row>
    <row r="185" spans="1:35">
      <c r="A185" s="3">
        <v>58</v>
      </c>
      <c r="B185" s="21" t="s">
        <v>174</v>
      </c>
      <c r="C185" s="21"/>
      <c r="D185" s="21"/>
      <c r="E185" s="576">
        <v>963900459.65999997</v>
      </c>
      <c r="F185" s="576"/>
      <c r="G185" s="576"/>
      <c r="H185" s="1082">
        <v>963900459.65999997</v>
      </c>
      <c r="I185" s="1082"/>
      <c r="J185" s="1082"/>
      <c r="K185" s="1082">
        <v>0</v>
      </c>
      <c r="L185" s="1082"/>
      <c r="M185" s="1082"/>
      <c r="N185" s="1082">
        <v>0</v>
      </c>
      <c r="O185" s="1082"/>
      <c r="P185" s="1082"/>
      <c r="Q185" s="1082">
        <v>0</v>
      </c>
      <c r="R185" s="1082"/>
      <c r="S185" s="1082"/>
      <c r="T185" s="1082">
        <v>0</v>
      </c>
      <c r="U185" s="1082"/>
      <c r="V185" s="1082"/>
      <c r="W185" s="1082">
        <v>0</v>
      </c>
      <c r="X185" s="1082"/>
      <c r="Y185" s="1082"/>
      <c r="Z185" s="1082">
        <v>963900459.65999997</v>
      </c>
      <c r="AA185" s="1082"/>
      <c r="AB185" s="1082"/>
      <c r="AC185" s="1082">
        <v>0</v>
      </c>
      <c r="AD185" s="1082"/>
      <c r="AE185" s="1082"/>
      <c r="AF185" s="1081">
        <v>0</v>
      </c>
      <c r="AG185" s="1082"/>
      <c r="AH185" s="3">
        <v>0</v>
      </c>
      <c r="AI185" s="24">
        <v>0</v>
      </c>
    </row>
    <row r="186" spans="1:35" ht="45" customHeight="1">
      <c r="A186" s="3">
        <v>1032</v>
      </c>
      <c r="B186" s="4" t="s">
        <v>503</v>
      </c>
      <c r="C186" s="5" t="s">
        <v>14</v>
      </c>
      <c r="D186" s="5" t="s">
        <v>15</v>
      </c>
      <c r="E186" s="3">
        <v>1</v>
      </c>
      <c r="F186" s="3">
        <v>572131323</v>
      </c>
      <c r="G186" s="3">
        <v>572131323</v>
      </c>
      <c r="H186" s="3">
        <v>1</v>
      </c>
      <c r="I186" s="3">
        <v>572131323</v>
      </c>
      <c r="J186" s="3">
        <v>572131323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1</v>
      </c>
      <c r="AA186" s="3">
        <v>572131323</v>
      </c>
      <c r="AB186" s="3">
        <v>572131323</v>
      </c>
      <c r="AC186" s="3">
        <v>0</v>
      </c>
      <c r="AD186" s="3">
        <v>0</v>
      </c>
      <c r="AE186" s="3">
        <v>0</v>
      </c>
      <c r="AF186" s="3">
        <v>0</v>
      </c>
      <c r="AG186" s="24">
        <v>0</v>
      </c>
      <c r="AH186" s="3">
        <v>0</v>
      </c>
      <c r="AI186" s="24">
        <v>0</v>
      </c>
    </row>
    <row r="187" spans="1:35" ht="12" customHeight="1">
      <c r="A187" s="3">
        <v>1036</v>
      </c>
      <c r="B187" s="4" t="s">
        <v>441</v>
      </c>
      <c r="C187" s="5" t="s">
        <v>14</v>
      </c>
      <c r="D187" s="5" t="s">
        <v>15</v>
      </c>
      <c r="E187" s="3">
        <v>56.66</v>
      </c>
      <c r="F187" s="3">
        <v>86477.97</v>
      </c>
      <c r="G187" s="3">
        <v>4899954.17</v>
      </c>
      <c r="H187" s="3">
        <v>56.66</v>
      </c>
      <c r="I187" s="3">
        <v>86477.97</v>
      </c>
      <c r="J187" s="3">
        <v>4899954.17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56.66</v>
      </c>
      <c r="AA187" s="3">
        <v>86477.97</v>
      </c>
      <c r="AB187" s="3">
        <v>4899954.17</v>
      </c>
      <c r="AC187" s="3">
        <v>0</v>
      </c>
      <c r="AD187" s="3">
        <v>0</v>
      </c>
      <c r="AE187" s="3">
        <v>0</v>
      </c>
      <c r="AF187" s="3">
        <v>0</v>
      </c>
      <c r="AG187" s="24">
        <v>0</v>
      </c>
      <c r="AH187" s="3">
        <v>0</v>
      </c>
      <c r="AI187" s="24">
        <v>0</v>
      </c>
    </row>
    <row r="188" spans="1:35" ht="12" customHeight="1">
      <c r="A188" s="3">
        <v>1042</v>
      </c>
      <c r="B188" s="4" t="s">
        <v>175</v>
      </c>
      <c r="C188" s="5" t="s">
        <v>14</v>
      </c>
      <c r="D188" s="5" t="s">
        <v>15</v>
      </c>
      <c r="E188" s="3">
        <v>24.12</v>
      </c>
      <c r="F188" s="3">
        <v>215111</v>
      </c>
      <c r="G188" s="3">
        <v>5188477.32</v>
      </c>
      <c r="H188" s="3">
        <v>24.12</v>
      </c>
      <c r="I188" s="3">
        <v>215111</v>
      </c>
      <c r="J188" s="3">
        <v>5188477.32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24.12</v>
      </c>
      <c r="AA188" s="3">
        <v>215111</v>
      </c>
      <c r="AB188" s="3">
        <v>5188477.32</v>
      </c>
      <c r="AC188" s="3">
        <v>0</v>
      </c>
      <c r="AD188" s="3">
        <v>0</v>
      </c>
      <c r="AE188" s="3">
        <v>0</v>
      </c>
      <c r="AF188" s="3">
        <v>0</v>
      </c>
      <c r="AG188" s="24">
        <v>0</v>
      </c>
      <c r="AH188" s="3">
        <v>0</v>
      </c>
      <c r="AI188" s="24">
        <v>0</v>
      </c>
    </row>
    <row r="189" spans="1:35" ht="12" customHeight="1">
      <c r="A189" s="3">
        <v>1043</v>
      </c>
      <c r="B189" s="4" t="s">
        <v>442</v>
      </c>
      <c r="C189" s="5" t="s">
        <v>14</v>
      </c>
      <c r="D189" s="5" t="s">
        <v>15</v>
      </c>
      <c r="E189" s="3">
        <v>4</v>
      </c>
      <c r="F189" s="3">
        <v>2853791</v>
      </c>
      <c r="G189" s="3">
        <v>11415164</v>
      </c>
      <c r="H189" s="3">
        <v>4</v>
      </c>
      <c r="I189" s="3">
        <v>2853791</v>
      </c>
      <c r="J189" s="3">
        <v>11415164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4</v>
      </c>
      <c r="AA189" s="3">
        <v>2853791</v>
      </c>
      <c r="AB189" s="3">
        <v>11415164</v>
      </c>
      <c r="AC189" s="3">
        <v>0</v>
      </c>
      <c r="AD189" s="3">
        <v>0</v>
      </c>
      <c r="AE189" s="3">
        <v>0</v>
      </c>
      <c r="AF189" s="3">
        <v>0</v>
      </c>
      <c r="AG189" s="24">
        <v>0</v>
      </c>
      <c r="AH189" s="3">
        <v>0</v>
      </c>
      <c r="AI189" s="24">
        <v>0</v>
      </c>
    </row>
    <row r="190" spans="1:35" ht="12" customHeight="1">
      <c r="A190" s="3">
        <v>1080</v>
      </c>
      <c r="B190" s="4" t="s">
        <v>176</v>
      </c>
      <c r="C190" s="5" t="s">
        <v>14</v>
      </c>
      <c r="D190" s="5" t="s">
        <v>15</v>
      </c>
      <c r="E190" s="3">
        <v>3</v>
      </c>
      <c r="F190" s="3">
        <v>848061</v>
      </c>
      <c r="G190" s="3">
        <v>2544183</v>
      </c>
      <c r="H190" s="3">
        <v>3</v>
      </c>
      <c r="I190" s="3">
        <v>848061</v>
      </c>
      <c r="J190" s="3">
        <v>2544183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3</v>
      </c>
      <c r="AA190" s="3">
        <v>848061</v>
      </c>
      <c r="AB190" s="3">
        <v>2544183</v>
      </c>
      <c r="AC190" s="3">
        <v>0</v>
      </c>
      <c r="AD190" s="3">
        <v>0</v>
      </c>
      <c r="AE190" s="3">
        <v>0</v>
      </c>
      <c r="AF190" s="3">
        <v>0</v>
      </c>
      <c r="AG190" s="24">
        <v>0</v>
      </c>
      <c r="AH190" s="3">
        <v>0</v>
      </c>
      <c r="AI190" s="24">
        <v>0</v>
      </c>
    </row>
    <row r="191" spans="1:35" ht="12" customHeight="1">
      <c r="A191" s="3">
        <v>1127</v>
      </c>
      <c r="B191" s="4" t="s">
        <v>177</v>
      </c>
      <c r="C191" s="5" t="s">
        <v>14</v>
      </c>
      <c r="D191" s="5" t="s">
        <v>15</v>
      </c>
      <c r="E191" s="3">
        <v>24</v>
      </c>
      <c r="F191" s="3">
        <v>391050</v>
      </c>
      <c r="G191" s="3">
        <v>9385200</v>
      </c>
      <c r="H191" s="3">
        <v>24</v>
      </c>
      <c r="I191" s="3">
        <v>391050</v>
      </c>
      <c r="J191" s="3">
        <v>9385200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24</v>
      </c>
      <c r="AA191" s="3">
        <v>391050</v>
      </c>
      <c r="AB191" s="3">
        <v>9385200</v>
      </c>
      <c r="AC191" s="3">
        <v>0</v>
      </c>
      <c r="AD191" s="3">
        <v>0</v>
      </c>
      <c r="AE191" s="3">
        <v>0</v>
      </c>
      <c r="AF191" s="3">
        <v>0</v>
      </c>
      <c r="AG191" s="24">
        <v>0</v>
      </c>
      <c r="AH191" s="3">
        <v>0</v>
      </c>
      <c r="AI191" s="24">
        <v>0</v>
      </c>
    </row>
    <row r="192" spans="1:35" ht="12" customHeight="1">
      <c r="A192" s="3">
        <v>1138</v>
      </c>
      <c r="B192" s="4" t="s">
        <v>178</v>
      </c>
      <c r="C192" s="5" t="s">
        <v>14</v>
      </c>
      <c r="D192" s="5" t="s">
        <v>15</v>
      </c>
      <c r="E192" s="3">
        <v>6</v>
      </c>
      <c r="F192" s="3">
        <v>96152</v>
      </c>
      <c r="G192" s="3">
        <v>576912</v>
      </c>
      <c r="H192" s="3">
        <v>6</v>
      </c>
      <c r="I192" s="3">
        <v>96152</v>
      </c>
      <c r="J192" s="3">
        <v>576912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6</v>
      </c>
      <c r="AA192" s="3">
        <v>96152</v>
      </c>
      <c r="AB192" s="3">
        <v>576912</v>
      </c>
      <c r="AC192" s="3">
        <v>0</v>
      </c>
      <c r="AD192" s="3">
        <v>0</v>
      </c>
      <c r="AE192" s="3">
        <v>0</v>
      </c>
      <c r="AF192" s="3">
        <v>0</v>
      </c>
      <c r="AG192" s="24">
        <v>0</v>
      </c>
      <c r="AH192" s="3">
        <v>0</v>
      </c>
      <c r="AI192" s="24">
        <v>0</v>
      </c>
    </row>
    <row r="193" spans="1:35" ht="12" customHeight="1">
      <c r="A193" s="3">
        <v>1179</v>
      </c>
      <c r="B193" s="4" t="s">
        <v>179</v>
      </c>
      <c r="C193" s="5" t="s">
        <v>14</v>
      </c>
      <c r="D193" s="5" t="s">
        <v>15</v>
      </c>
      <c r="E193" s="3">
        <v>30</v>
      </c>
      <c r="F193" s="3">
        <v>4779</v>
      </c>
      <c r="G193" s="3">
        <v>143370</v>
      </c>
      <c r="H193" s="3">
        <v>30</v>
      </c>
      <c r="I193" s="3">
        <v>4779</v>
      </c>
      <c r="J193" s="3">
        <v>143370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30</v>
      </c>
      <c r="AA193" s="3">
        <v>4779</v>
      </c>
      <c r="AB193" s="3">
        <v>143370</v>
      </c>
      <c r="AC193" s="3">
        <v>0</v>
      </c>
      <c r="AD193" s="3">
        <v>0</v>
      </c>
      <c r="AE193" s="3">
        <v>0</v>
      </c>
      <c r="AF193" s="3">
        <v>0</v>
      </c>
      <c r="AG193" s="24">
        <v>0</v>
      </c>
      <c r="AH193" s="3">
        <v>0</v>
      </c>
      <c r="AI193" s="24">
        <v>0</v>
      </c>
    </row>
    <row r="194" spans="1:35" ht="12" customHeight="1">
      <c r="A194" s="3">
        <v>1203</v>
      </c>
      <c r="B194" s="4" t="s">
        <v>504</v>
      </c>
      <c r="C194" s="5" t="s">
        <v>14</v>
      </c>
      <c r="D194" s="5" t="s">
        <v>15</v>
      </c>
      <c r="E194" s="3">
        <v>30</v>
      </c>
      <c r="F194" s="3">
        <v>4648</v>
      </c>
      <c r="G194" s="3">
        <v>139440</v>
      </c>
      <c r="H194" s="3">
        <v>30</v>
      </c>
      <c r="I194" s="3">
        <v>4648</v>
      </c>
      <c r="J194" s="3">
        <v>139440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30</v>
      </c>
      <c r="AA194" s="3">
        <v>4648</v>
      </c>
      <c r="AB194" s="3">
        <v>139440</v>
      </c>
      <c r="AC194" s="3">
        <v>0</v>
      </c>
      <c r="AD194" s="3">
        <v>0</v>
      </c>
      <c r="AE194" s="3">
        <v>0</v>
      </c>
      <c r="AF194" s="3">
        <v>0</v>
      </c>
      <c r="AG194" s="24">
        <v>0</v>
      </c>
      <c r="AH194" s="3">
        <v>0</v>
      </c>
      <c r="AI194" s="24">
        <v>0</v>
      </c>
    </row>
    <row r="195" spans="1:35" ht="12" customHeight="1">
      <c r="A195" s="3">
        <v>1260</v>
      </c>
      <c r="B195" s="4" t="s">
        <v>180</v>
      </c>
      <c r="C195" s="5" t="s">
        <v>14</v>
      </c>
      <c r="D195" s="5" t="s">
        <v>15</v>
      </c>
      <c r="E195" s="3">
        <v>2.4</v>
      </c>
      <c r="F195" s="3">
        <v>36312</v>
      </c>
      <c r="G195" s="3">
        <v>87148.800000000003</v>
      </c>
      <c r="H195" s="3">
        <v>2.4</v>
      </c>
      <c r="I195" s="3">
        <v>36312</v>
      </c>
      <c r="J195" s="3">
        <v>87148.800000000003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2.4</v>
      </c>
      <c r="AA195" s="3">
        <v>36312</v>
      </c>
      <c r="AB195" s="3">
        <v>87148.800000000003</v>
      </c>
      <c r="AC195" s="3">
        <v>0</v>
      </c>
      <c r="AD195" s="3">
        <v>0</v>
      </c>
      <c r="AE195" s="3">
        <v>0</v>
      </c>
      <c r="AF195" s="3">
        <v>0</v>
      </c>
      <c r="AG195" s="24">
        <v>0</v>
      </c>
      <c r="AH195" s="3">
        <v>0</v>
      </c>
      <c r="AI195" s="24">
        <v>0</v>
      </c>
    </row>
    <row r="196" spans="1:35" ht="12" customHeight="1">
      <c r="A196" s="3">
        <v>1261</v>
      </c>
      <c r="B196" s="4" t="s">
        <v>181</v>
      </c>
      <c r="C196" s="5" t="s">
        <v>14</v>
      </c>
      <c r="D196" s="5" t="s">
        <v>15</v>
      </c>
      <c r="E196" s="3">
        <v>8</v>
      </c>
      <c r="F196" s="3">
        <v>864214</v>
      </c>
      <c r="G196" s="3">
        <v>6913712</v>
      </c>
      <c r="H196" s="3">
        <v>8</v>
      </c>
      <c r="I196" s="3">
        <v>864214</v>
      </c>
      <c r="J196" s="3">
        <v>6913712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8</v>
      </c>
      <c r="AA196" s="3">
        <v>864214</v>
      </c>
      <c r="AB196" s="3">
        <v>6913712</v>
      </c>
      <c r="AC196" s="3">
        <v>0</v>
      </c>
      <c r="AD196" s="3">
        <v>0</v>
      </c>
      <c r="AE196" s="3">
        <v>0</v>
      </c>
      <c r="AF196" s="3">
        <v>0</v>
      </c>
      <c r="AG196" s="24">
        <v>0</v>
      </c>
      <c r="AH196" s="3">
        <v>0</v>
      </c>
      <c r="AI196" s="24">
        <v>0</v>
      </c>
    </row>
    <row r="197" spans="1:35" ht="12" customHeight="1">
      <c r="A197" s="3">
        <v>1262</v>
      </c>
      <c r="B197" s="4" t="s">
        <v>505</v>
      </c>
      <c r="C197" s="5" t="s">
        <v>14</v>
      </c>
      <c r="D197" s="5" t="s">
        <v>15</v>
      </c>
      <c r="E197" s="3">
        <v>210</v>
      </c>
      <c r="F197" s="3">
        <v>66401</v>
      </c>
      <c r="G197" s="3">
        <v>13944210</v>
      </c>
      <c r="H197" s="3">
        <v>210</v>
      </c>
      <c r="I197" s="3">
        <v>66401</v>
      </c>
      <c r="J197" s="3">
        <v>13944210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210</v>
      </c>
      <c r="AA197" s="3">
        <v>66401</v>
      </c>
      <c r="AB197" s="3">
        <v>13944210</v>
      </c>
      <c r="AC197" s="3">
        <v>0</v>
      </c>
      <c r="AD197" s="3">
        <v>0</v>
      </c>
      <c r="AE197" s="3">
        <v>0</v>
      </c>
      <c r="AF197" s="3">
        <v>0</v>
      </c>
      <c r="AG197" s="24">
        <v>0</v>
      </c>
      <c r="AH197" s="3">
        <v>0</v>
      </c>
      <c r="AI197" s="24">
        <v>0</v>
      </c>
    </row>
    <row r="198" spans="1:35" ht="12" customHeight="1">
      <c r="A198" s="3">
        <v>1268</v>
      </c>
      <c r="B198" s="4" t="s">
        <v>182</v>
      </c>
      <c r="C198" s="5" t="s">
        <v>14</v>
      </c>
      <c r="D198" s="5" t="s">
        <v>15</v>
      </c>
      <c r="E198" s="3">
        <v>2</v>
      </c>
      <c r="F198" s="3">
        <v>433453</v>
      </c>
      <c r="G198" s="3">
        <v>866906</v>
      </c>
      <c r="H198" s="3">
        <v>2</v>
      </c>
      <c r="I198" s="3">
        <v>433453</v>
      </c>
      <c r="J198" s="3">
        <v>866906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2</v>
      </c>
      <c r="AA198" s="3">
        <v>433453</v>
      </c>
      <c r="AB198" s="3">
        <v>866906</v>
      </c>
      <c r="AC198" s="3">
        <v>0</v>
      </c>
      <c r="AD198" s="3">
        <v>0</v>
      </c>
      <c r="AE198" s="3">
        <v>0</v>
      </c>
      <c r="AF198" s="3">
        <v>0</v>
      </c>
      <c r="AG198" s="24">
        <v>0</v>
      </c>
      <c r="AH198" s="3">
        <v>0</v>
      </c>
      <c r="AI198" s="24">
        <v>0</v>
      </c>
    </row>
    <row r="199" spans="1:35" ht="12" customHeight="1">
      <c r="A199" s="3">
        <v>1269</v>
      </c>
      <c r="B199" s="4" t="s">
        <v>183</v>
      </c>
      <c r="C199" s="5" t="s">
        <v>14</v>
      </c>
      <c r="D199" s="5" t="s">
        <v>15</v>
      </c>
      <c r="E199" s="3">
        <v>252</v>
      </c>
      <c r="F199" s="3">
        <v>868253</v>
      </c>
      <c r="G199" s="3">
        <v>218799756</v>
      </c>
      <c r="H199" s="3">
        <v>252</v>
      </c>
      <c r="I199" s="3">
        <v>868253</v>
      </c>
      <c r="J199" s="3">
        <v>218799756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252</v>
      </c>
      <c r="AA199" s="3">
        <v>868253</v>
      </c>
      <c r="AB199" s="3">
        <v>218799756</v>
      </c>
      <c r="AC199" s="3">
        <v>0</v>
      </c>
      <c r="AD199" s="3">
        <v>0</v>
      </c>
      <c r="AE199" s="3">
        <v>0</v>
      </c>
      <c r="AF199" s="3">
        <v>0</v>
      </c>
      <c r="AG199" s="24">
        <v>0</v>
      </c>
      <c r="AH199" s="3">
        <v>0</v>
      </c>
      <c r="AI199" s="24">
        <v>0</v>
      </c>
    </row>
    <row r="200" spans="1:35" ht="12" customHeight="1">
      <c r="A200" s="3">
        <v>1276</v>
      </c>
      <c r="B200" s="4" t="s">
        <v>184</v>
      </c>
      <c r="C200" s="5" t="s">
        <v>14</v>
      </c>
      <c r="D200" s="5" t="s">
        <v>15</v>
      </c>
      <c r="E200" s="3">
        <v>1</v>
      </c>
      <c r="F200" s="3">
        <v>2980327</v>
      </c>
      <c r="G200" s="3">
        <v>2980327</v>
      </c>
      <c r="H200" s="3">
        <v>1</v>
      </c>
      <c r="I200" s="3">
        <v>2980327</v>
      </c>
      <c r="J200" s="3">
        <v>2980327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1</v>
      </c>
      <c r="AA200" s="3">
        <v>2980327</v>
      </c>
      <c r="AB200" s="3">
        <v>2980327</v>
      </c>
      <c r="AC200" s="3">
        <v>0</v>
      </c>
      <c r="AD200" s="3">
        <v>0</v>
      </c>
      <c r="AE200" s="3">
        <v>0</v>
      </c>
      <c r="AF200" s="3">
        <v>0</v>
      </c>
      <c r="AG200" s="24">
        <v>0</v>
      </c>
      <c r="AH200" s="3">
        <v>0</v>
      </c>
      <c r="AI200" s="24">
        <v>0</v>
      </c>
    </row>
    <row r="201" spans="1:35" ht="22.5" customHeight="1">
      <c r="A201" s="3">
        <v>1308</v>
      </c>
      <c r="B201" s="4" t="s">
        <v>443</v>
      </c>
      <c r="C201" s="5" t="s">
        <v>14</v>
      </c>
      <c r="D201" s="5" t="s">
        <v>15</v>
      </c>
      <c r="E201" s="3">
        <v>7</v>
      </c>
      <c r="F201" s="3">
        <v>44261</v>
      </c>
      <c r="G201" s="3">
        <v>309827</v>
      </c>
      <c r="H201" s="3">
        <v>7</v>
      </c>
      <c r="I201" s="3">
        <v>44261</v>
      </c>
      <c r="J201" s="3">
        <v>309827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7</v>
      </c>
      <c r="AA201" s="3">
        <v>44261</v>
      </c>
      <c r="AB201" s="3">
        <v>309827</v>
      </c>
      <c r="AC201" s="3">
        <v>0</v>
      </c>
      <c r="AD201" s="3">
        <v>0</v>
      </c>
      <c r="AE201" s="3">
        <v>0</v>
      </c>
      <c r="AF201" s="3">
        <v>0</v>
      </c>
      <c r="AG201" s="24">
        <v>0</v>
      </c>
      <c r="AH201" s="3">
        <v>0</v>
      </c>
      <c r="AI201" s="24">
        <v>0</v>
      </c>
    </row>
    <row r="202" spans="1:35" ht="22.5" customHeight="1">
      <c r="A202" s="3">
        <v>1309</v>
      </c>
      <c r="B202" s="4" t="s">
        <v>444</v>
      </c>
      <c r="C202" s="5" t="s">
        <v>14</v>
      </c>
      <c r="D202" s="5" t="s">
        <v>15</v>
      </c>
      <c r="E202" s="3">
        <v>4</v>
      </c>
      <c r="F202" s="3">
        <v>56805</v>
      </c>
      <c r="G202" s="3">
        <v>227220</v>
      </c>
      <c r="H202" s="3">
        <v>4</v>
      </c>
      <c r="I202" s="3">
        <v>56805</v>
      </c>
      <c r="J202" s="3">
        <v>227220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4</v>
      </c>
      <c r="AA202" s="3">
        <v>56805</v>
      </c>
      <c r="AB202" s="3">
        <v>227220</v>
      </c>
      <c r="AC202" s="3">
        <v>0</v>
      </c>
      <c r="AD202" s="3">
        <v>0</v>
      </c>
      <c r="AE202" s="3">
        <v>0</v>
      </c>
      <c r="AF202" s="3">
        <v>0</v>
      </c>
      <c r="AG202" s="24">
        <v>0</v>
      </c>
      <c r="AH202" s="3">
        <v>0</v>
      </c>
      <c r="AI202" s="24">
        <v>0</v>
      </c>
    </row>
    <row r="203" spans="1:35" ht="22.5" customHeight="1">
      <c r="A203" s="3">
        <v>1310</v>
      </c>
      <c r="B203" s="4" t="s">
        <v>445</v>
      </c>
      <c r="C203" s="5" t="s">
        <v>14</v>
      </c>
      <c r="D203" s="5" t="s">
        <v>15</v>
      </c>
      <c r="E203" s="3">
        <v>2</v>
      </c>
      <c r="F203" s="3">
        <v>76997</v>
      </c>
      <c r="G203" s="3">
        <v>153994</v>
      </c>
      <c r="H203" s="3">
        <v>2</v>
      </c>
      <c r="I203" s="3">
        <v>76997</v>
      </c>
      <c r="J203" s="3">
        <v>153994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2</v>
      </c>
      <c r="AA203" s="3">
        <v>76997</v>
      </c>
      <c r="AB203" s="3">
        <v>153994</v>
      </c>
      <c r="AC203" s="3">
        <v>0</v>
      </c>
      <c r="AD203" s="3">
        <v>0</v>
      </c>
      <c r="AE203" s="3">
        <v>0</v>
      </c>
      <c r="AF203" s="3">
        <v>0</v>
      </c>
      <c r="AG203" s="24">
        <v>0</v>
      </c>
      <c r="AH203" s="3">
        <v>0</v>
      </c>
      <c r="AI203" s="24">
        <v>0</v>
      </c>
    </row>
    <row r="204" spans="1:35" ht="22.5" customHeight="1">
      <c r="A204" s="3">
        <v>1311</v>
      </c>
      <c r="B204" s="4" t="s">
        <v>446</v>
      </c>
      <c r="C204" s="5" t="s">
        <v>14</v>
      </c>
      <c r="D204" s="5" t="s">
        <v>15</v>
      </c>
      <c r="E204" s="3">
        <v>4</v>
      </c>
      <c r="F204" s="3">
        <v>164066</v>
      </c>
      <c r="G204" s="3">
        <v>656264</v>
      </c>
      <c r="H204" s="3">
        <v>4</v>
      </c>
      <c r="I204" s="3">
        <v>164066</v>
      </c>
      <c r="J204" s="3">
        <v>656264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4</v>
      </c>
      <c r="AA204" s="3">
        <v>164066</v>
      </c>
      <c r="AB204" s="3">
        <v>656264</v>
      </c>
      <c r="AC204" s="3">
        <v>0</v>
      </c>
      <c r="AD204" s="3">
        <v>0</v>
      </c>
      <c r="AE204" s="3">
        <v>0</v>
      </c>
      <c r="AF204" s="3">
        <v>0</v>
      </c>
      <c r="AG204" s="24">
        <v>0</v>
      </c>
      <c r="AH204" s="3">
        <v>0</v>
      </c>
      <c r="AI204" s="24">
        <v>0</v>
      </c>
    </row>
    <row r="205" spans="1:35" ht="22.5" customHeight="1">
      <c r="A205" s="3">
        <v>1312</v>
      </c>
      <c r="B205" s="4" t="s">
        <v>447</v>
      </c>
      <c r="C205" s="5" t="s">
        <v>14</v>
      </c>
      <c r="D205" s="5" t="s">
        <v>15</v>
      </c>
      <c r="E205" s="3">
        <v>6</v>
      </c>
      <c r="F205" s="3">
        <v>170797</v>
      </c>
      <c r="G205" s="3">
        <v>1024782</v>
      </c>
      <c r="H205" s="3">
        <v>6</v>
      </c>
      <c r="I205" s="3">
        <v>170797</v>
      </c>
      <c r="J205" s="3">
        <v>1024782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6</v>
      </c>
      <c r="AA205" s="3">
        <v>170797</v>
      </c>
      <c r="AB205" s="3">
        <v>1024782</v>
      </c>
      <c r="AC205" s="3">
        <v>0</v>
      </c>
      <c r="AD205" s="3">
        <v>0</v>
      </c>
      <c r="AE205" s="3">
        <v>0</v>
      </c>
      <c r="AF205" s="3">
        <v>0</v>
      </c>
      <c r="AG205" s="24">
        <v>0</v>
      </c>
      <c r="AH205" s="3">
        <v>0</v>
      </c>
      <c r="AI205" s="24">
        <v>0</v>
      </c>
    </row>
    <row r="206" spans="1:35" ht="22.5" customHeight="1">
      <c r="A206" s="3">
        <v>1313</v>
      </c>
      <c r="B206" s="4" t="s">
        <v>448</v>
      </c>
      <c r="C206" s="5" t="s">
        <v>14</v>
      </c>
      <c r="D206" s="5" t="s">
        <v>15</v>
      </c>
      <c r="E206" s="3">
        <v>1</v>
      </c>
      <c r="F206" s="3">
        <v>247688</v>
      </c>
      <c r="G206" s="3">
        <v>247688</v>
      </c>
      <c r="H206" s="3">
        <v>1</v>
      </c>
      <c r="I206" s="3">
        <v>247688</v>
      </c>
      <c r="J206" s="3">
        <v>247688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1</v>
      </c>
      <c r="AA206" s="3">
        <v>247688</v>
      </c>
      <c r="AB206" s="3">
        <v>247688</v>
      </c>
      <c r="AC206" s="3">
        <v>0</v>
      </c>
      <c r="AD206" s="3">
        <v>0</v>
      </c>
      <c r="AE206" s="3">
        <v>0</v>
      </c>
      <c r="AF206" s="3">
        <v>0</v>
      </c>
      <c r="AG206" s="24">
        <v>0</v>
      </c>
      <c r="AH206" s="3">
        <v>0</v>
      </c>
      <c r="AI206" s="24">
        <v>0</v>
      </c>
    </row>
    <row r="207" spans="1:35" ht="22.5" customHeight="1">
      <c r="A207" s="3">
        <v>1314</v>
      </c>
      <c r="B207" s="4" t="s">
        <v>185</v>
      </c>
      <c r="C207" s="5" t="s">
        <v>14</v>
      </c>
      <c r="D207" s="5" t="s">
        <v>15</v>
      </c>
      <c r="E207" s="3">
        <v>12</v>
      </c>
      <c r="F207" s="3">
        <v>12788</v>
      </c>
      <c r="G207" s="3">
        <v>153456</v>
      </c>
      <c r="H207" s="3">
        <v>12</v>
      </c>
      <c r="I207" s="3">
        <v>12788</v>
      </c>
      <c r="J207" s="3">
        <v>153456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12</v>
      </c>
      <c r="AA207" s="3">
        <v>12788</v>
      </c>
      <c r="AB207" s="3">
        <v>153456</v>
      </c>
      <c r="AC207" s="3">
        <v>0</v>
      </c>
      <c r="AD207" s="3">
        <v>0</v>
      </c>
      <c r="AE207" s="3">
        <v>0</v>
      </c>
      <c r="AF207" s="3">
        <v>0</v>
      </c>
      <c r="AG207" s="24">
        <v>0</v>
      </c>
      <c r="AH207" s="3">
        <v>0</v>
      </c>
      <c r="AI207" s="24">
        <v>0</v>
      </c>
    </row>
    <row r="208" spans="1:35" ht="22.5" customHeight="1">
      <c r="A208" s="3">
        <v>1315</v>
      </c>
      <c r="B208" s="4" t="s">
        <v>186</v>
      </c>
      <c r="C208" s="5" t="s">
        <v>14</v>
      </c>
      <c r="D208" s="5" t="s">
        <v>15</v>
      </c>
      <c r="E208" s="3">
        <v>12</v>
      </c>
      <c r="F208" s="3">
        <v>56807</v>
      </c>
      <c r="G208" s="3">
        <v>681684</v>
      </c>
      <c r="H208" s="3">
        <v>12</v>
      </c>
      <c r="I208" s="3">
        <v>56807</v>
      </c>
      <c r="J208" s="3">
        <v>681684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12</v>
      </c>
      <c r="AA208" s="3">
        <v>56807</v>
      </c>
      <c r="AB208" s="3">
        <v>681684</v>
      </c>
      <c r="AC208" s="3">
        <v>0</v>
      </c>
      <c r="AD208" s="3">
        <v>0</v>
      </c>
      <c r="AE208" s="3">
        <v>0</v>
      </c>
      <c r="AF208" s="3">
        <v>0</v>
      </c>
      <c r="AG208" s="24">
        <v>0</v>
      </c>
      <c r="AH208" s="3">
        <v>0</v>
      </c>
      <c r="AI208" s="24">
        <v>0</v>
      </c>
    </row>
    <row r="209" spans="1:35" ht="22.5" customHeight="1">
      <c r="A209" s="3">
        <v>1316</v>
      </c>
      <c r="B209" s="4" t="s">
        <v>187</v>
      </c>
      <c r="C209" s="5" t="s">
        <v>14</v>
      </c>
      <c r="D209" s="5" t="s">
        <v>15</v>
      </c>
      <c r="E209" s="3">
        <v>4</v>
      </c>
      <c r="F209" s="3">
        <v>114690</v>
      </c>
      <c r="G209" s="3">
        <v>458760</v>
      </c>
      <c r="H209" s="3">
        <v>4</v>
      </c>
      <c r="I209" s="3">
        <v>114690</v>
      </c>
      <c r="J209" s="3">
        <v>458760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4</v>
      </c>
      <c r="AA209" s="3">
        <v>114690</v>
      </c>
      <c r="AB209" s="3">
        <v>458760</v>
      </c>
      <c r="AC209" s="3">
        <v>0</v>
      </c>
      <c r="AD209" s="3">
        <v>0</v>
      </c>
      <c r="AE209" s="3">
        <v>0</v>
      </c>
      <c r="AF209" s="3">
        <v>0</v>
      </c>
      <c r="AG209" s="24">
        <v>0</v>
      </c>
      <c r="AH209" s="3">
        <v>0</v>
      </c>
      <c r="AI209" s="24">
        <v>0</v>
      </c>
    </row>
    <row r="210" spans="1:35" ht="45" customHeight="1">
      <c r="A210" s="3">
        <v>1317</v>
      </c>
      <c r="B210" s="4" t="s">
        <v>449</v>
      </c>
      <c r="C210" s="5" t="s">
        <v>14</v>
      </c>
      <c r="D210" s="5" t="s">
        <v>15</v>
      </c>
      <c r="E210" s="3">
        <v>6</v>
      </c>
      <c r="F210" s="3">
        <v>2980327</v>
      </c>
      <c r="G210" s="3">
        <v>17881962</v>
      </c>
      <c r="H210" s="3">
        <v>6</v>
      </c>
      <c r="I210" s="3">
        <v>2980327</v>
      </c>
      <c r="J210" s="3">
        <v>17881962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6</v>
      </c>
      <c r="AA210" s="3">
        <v>2980327</v>
      </c>
      <c r="AB210" s="3">
        <v>17881962</v>
      </c>
      <c r="AC210" s="3">
        <v>0</v>
      </c>
      <c r="AD210" s="3">
        <v>0</v>
      </c>
      <c r="AE210" s="3">
        <v>0</v>
      </c>
      <c r="AF210" s="3">
        <v>0</v>
      </c>
      <c r="AG210" s="24">
        <v>0</v>
      </c>
      <c r="AH210" s="3">
        <v>0</v>
      </c>
      <c r="AI210" s="24">
        <v>0</v>
      </c>
    </row>
    <row r="211" spans="1:35" ht="22.5" customHeight="1">
      <c r="A211" s="3">
        <v>1318</v>
      </c>
      <c r="B211" s="4" t="s">
        <v>188</v>
      </c>
      <c r="C211" s="5" t="s">
        <v>14</v>
      </c>
      <c r="D211" s="5" t="s">
        <v>15</v>
      </c>
      <c r="E211" s="3">
        <v>5</v>
      </c>
      <c r="F211" s="3">
        <v>16827</v>
      </c>
      <c r="G211" s="3">
        <v>84135</v>
      </c>
      <c r="H211" s="3">
        <v>5</v>
      </c>
      <c r="I211" s="3">
        <v>16827</v>
      </c>
      <c r="J211" s="3">
        <v>84135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5</v>
      </c>
      <c r="AA211" s="3">
        <v>16827</v>
      </c>
      <c r="AB211" s="3">
        <v>84135</v>
      </c>
      <c r="AC211" s="3">
        <v>0</v>
      </c>
      <c r="AD211" s="3">
        <v>0</v>
      </c>
      <c r="AE211" s="3">
        <v>0</v>
      </c>
      <c r="AF211" s="3">
        <v>0</v>
      </c>
      <c r="AG211" s="24">
        <v>0</v>
      </c>
      <c r="AH211" s="3">
        <v>0</v>
      </c>
      <c r="AI211" s="24">
        <v>0</v>
      </c>
    </row>
    <row r="212" spans="1:35" ht="22.5" customHeight="1">
      <c r="A212" s="3">
        <v>1319</v>
      </c>
      <c r="B212" s="4" t="s">
        <v>189</v>
      </c>
      <c r="C212" s="5" t="s">
        <v>14</v>
      </c>
      <c r="D212" s="5" t="s">
        <v>15</v>
      </c>
      <c r="E212" s="3">
        <v>201</v>
      </c>
      <c r="F212" s="3">
        <v>9692</v>
      </c>
      <c r="G212" s="3">
        <v>1948092</v>
      </c>
      <c r="H212" s="3">
        <v>201</v>
      </c>
      <c r="I212" s="3">
        <v>9692</v>
      </c>
      <c r="J212" s="3">
        <v>1948092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201</v>
      </c>
      <c r="AA212" s="3">
        <v>9692</v>
      </c>
      <c r="AB212" s="3">
        <v>1948092</v>
      </c>
      <c r="AC212" s="3">
        <v>0</v>
      </c>
      <c r="AD212" s="3">
        <v>0</v>
      </c>
      <c r="AE212" s="3">
        <v>0</v>
      </c>
      <c r="AF212" s="3">
        <v>0</v>
      </c>
      <c r="AG212" s="24">
        <v>0</v>
      </c>
      <c r="AH212" s="3">
        <v>0</v>
      </c>
      <c r="AI212" s="24">
        <v>0</v>
      </c>
    </row>
    <row r="213" spans="1:35" ht="22.5" customHeight="1">
      <c r="A213" s="3">
        <v>1320</v>
      </c>
      <c r="B213" s="4" t="s">
        <v>190</v>
      </c>
      <c r="C213" s="5" t="s">
        <v>14</v>
      </c>
      <c r="D213" s="5" t="s">
        <v>15</v>
      </c>
      <c r="E213" s="3">
        <v>210</v>
      </c>
      <c r="F213" s="3">
        <v>8346</v>
      </c>
      <c r="G213" s="3">
        <v>1752660</v>
      </c>
      <c r="H213" s="3">
        <v>210</v>
      </c>
      <c r="I213" s="3">
        <v>8346</v>
      </c>
      <c r="J213" s="3">
        <v>1752660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210</v>
      </c>
      <c r="AA213" s="3">
        <v>8346</v>
      </c>
      <c r="AB213" s="3">
        <v>1752660</v>
      </c>
      <c r="AC213" s="3">
        <v>0</v>
      </c>
      <c r="AD213" s="3">
        <v>0</v>
      </c>
      <c r="AE213" s="3">
        <v>0</v>
      </c>
      <c r="AF213" s="3">
        <v>0</v>
      </c>
      <c r="AG213" s="24">
        <v>0</v>
      </c>
      <c r="AH213" s="3">
        <v>0</v>
      </c>
      <c r="AI213" s="24">
        <v>0</v>
      </c>
    </row>
    <row r="214" spans="1:35" ht="22.5" customHeight="1">
      <c r="A214" s="3">
        <v>1321</v>
      </c>
      <c r="B214" s="4" t="s">
        <v>450</v>
      </c>
      <c r="C214" s="5" t="s">
        <v>14</v>
      </c>
      <c r="D214" s="5" t="s">
        <v>15</v>
      </c>
      <c r="E214" s="3">
        <v>2</v>
      </c>
      <c r="F214" s="3">
        <v>123709</v>
      </c>
      <c r="G214" s="3">
        <v>247418</v>
      </c>
      <c r="H214" s="3">
        <v>2</v>
      </c>
      <c r="I214" s="3">
        <v>123709</v>
      </c>
      <c r="J214" s="3">
        <v>247418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2</v>
      </c>
      <c r="AA214" s="3">
        <v>123709</v>
      </c>
      <c r="AB214" s="3">
        <v>247418</v>
      </c>
      <c r="AC214" s="3">
        <v>0</v>
      </c>
      <c r="AD214" s="3">
        <v>0</v>
      </c>
      <c r="AE214" s="3">
        <v>0</v>
      </c>
      <c r="AF214" s="3">
        <v>0</v>
      </c>
      <c r="AG214" s="24">
        <v>0</v>
      </c>
      <c r="AH214" s="3">
        <v>0</v>
      </c>
      <c r="AI214" s="24">
        <v>0</v>
      </c>
    </row>
    <row r="215" spans="1:35" ht="22.5" customHeight="1">
      <c r="A215" s="3">
        <v>1322</v>
      </c>
      <c r="B215" s="4" t="s">
        <v>191</v>
      </c>
      <c r="C215" s="5" t="s">
        <v>14</v>
      </c>
      <c r="D215" s="5" t="s">
        <v>15</v>
      </c>
      <c r="E215" s="3">
        <v>189</v>
      </c>
      <c r="F215" s="3">
        <v>16423</v>
      </c>
      <c r="G215" s="3">
        <v>3103947</v>
      </c>
      <c r="H215" s="3">
        <v>189</v>
      </c>
      <c r="I215" s="3">
        <v>16423</v>
      </c>
      <c r="J215" s="3">
        <v>3103947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189</v>
      </c>
      <c r="AA215" s="3">
        <v>16423</v>
      </c>
      <c r="AB215" s="3">
        <v>3103947</v>
      </c>
      <c r="AC215" s="3">
        <v>0</v>
      </c>
      <c r="AD215" s="3">
        <v>0</v>
      </c>
      <c r="AE215" s="3">
        <v>0</v>
      </c>
      <c r="AF215" s="3">
        <v>0</v>
      </c>
      <c r="AG215" s="24">
        <v>0</v>
      </c>
      <c r="AH215" s="3">
        <v>0</v>
      </c>
      <c r="AI215" s="24">
        <v>0</v>
      </c>
    </row>
    <row r="216" spans="1:35" ht="22.5" customHeight="1">
      <c r="A216" s="3">
        <v>1323</v>
      </c>
      <c r="B216" s="4" t="s">
        <v>192</v>
      </c>
      <c r="C216" s="5" t="s">
        <v>14</v>
      </c>
      <c r="D216" s="5" t="s">
        <v>15</v>
      </c>
      <c r="E216" s="3">
        <v>5</v>
      </c>
      <c r="F216" s="3">
        <v>3769</v>
      </c>
      <c r="G216" s="3">
        <v>18845</v>
      </c>
      <c r="H216" s="3">
        <v>5</v>
      </c>
      <c r="I216" s="3">
        <v>3769</v>
      </c>
      <c r="J216" s="3">
        <v>18845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5</v>
      </c>
      <c r="AA216" s="3">
        <v>3769</v>
      </c>
      <c r="AB216" s="3">
        <v>18845</v>
      </c>
      <c r="AC216" s="3">
        <v>0</v>
      </c>
      <c r="AD216" s="3">
        <v>0</v>
      </c>
      <c r="AE216" s="3">
        <v>0</v>
      </c>
      <c r="AF216" s="3">
        <v>0</v>
      </c>
      <c r="AG216" s="24">
        <v>0</v>
      </c>
      <c r="AH216" s="3">
        <v>0</v>
      </c>
      <c r="AI216" s="24">
        <v>0</v>
      </c>
    </row>
    <row r="217" spans="1:35" ht="12" customHeight="1">
      <c r="A217" s="3">
        <v>1324</v>
      </c>
      <c r="B217" s="4" t="s">
        <v>193</v>
      </c>
      <c r="C217" s="5" t="s">
        <v>14</v>
      </c>
      <c r="D217" s="5" t="s">
        <v>15</v>
      </c>
      <c r="E217" s="3">
        <v>3</v>
      </c>
      <c r="F217" s="3">
        <v>52364</v>
      </c>
      <c r="G217" s="3">
        <v>157092</v>
      </c>
      <c r="H217" s="3">
        <v>3</v>
      </c>
      <c r="I217" s="3">
        <v>52364</v>
      </c>
      <c r="J217" s="3">
        <v>157092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3</v>
      </c>
      <c r="AA217" s="3">
        <v>52364</v>
      </c>
      <c r="AB217" s="3">
        <v>157092</v>
      </c>
      <c r="AC217" s="3">
        <v>0</v>
      </c>
      <c r="AD217" s="3">
        <v>0</v>
      </c>
      <c r="AE217" s="3">
        <v>0</v>
      </c>
      <c r="AF217" s="3">
        <v>0</v>
      </c>
      <c r="AG217" s="24">
        <v>0</v>
      </c>
      <c r="AH217" s="3">
        <v>0</v>
      </c>
      <c r="AI217" s="24">
        <v>0</v>
      </c>
    </row>
    <row r="218" spans="1:35" ht="12" customHeight="1">
      <c r="A218" s="3">
        <v>1325</v>
      </c>
      <c r="B218" s="4" t="s">
        <v>451</v>
      </c>
      <c r="C218" s="5" t="s">
        <v>14</v>
      </c>
      <c r="D218" s="5" t="s">
        <v>15</v>
      </c>
      <c r="E218" s="3">
        <v>4</v>
      </c>
      <c r="F218" s="3">
        <v>294802</v>
      </c>
      <c r="G218" s="3">
        <v>1179208</v>
      </c>
      <c r="H218" s="3">
        <v>4</v>
      </c>
      <c r="I218" s="3">
        <v>294802</v>
      </c>
      <c r="J218" s="3">
        <v>1179208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4</v>
      </c>
      <c r="AA218" s="3">
        <v>294802</v>
      </c>
      <c r="AB218" s="3">
        <v>1179208</v>
      </c>
      <c r="AC218" s="3">
        <v>0</v>
      </c>
      <c r="AD218" s="3">
        <v>0</v>
      </c>
      <c r="AE218" s="3">
        <v>0</v>
      </c>
      <c r="AF218" s="3">
        <v>0</v>
      </c>
      <c r="AG218" s="24">
        <v>0</v>
      </c>
      <c r="AH218" s="3">
        <v>0</v>
      </c>
      <c r="AI218" s="24">
        <v>0</v>
      </c>
    </row>
    <row r="219" spans="1:35" ht="22.5" customHeight="1">
      <c r="A219" s="3">
        <v>1326</v>
      </c>
      <c r="B219" s="4" t="s">
        <v>194</v>
      </c>
      <c r="C219" s="5" t="s">
        <v>14</v>
      </c>
      <c r="D219" s="5" t="s">
        <v>15</v>
      </c>
      <c r="E219" s="3">
        <v>5</v>
      </c>
      <c r="F219" s="3">
        <v>72960</v>
      </c>
      <c r="G219" s="3">
        <v>364800</v>
      </c>
      <c r="H219" s="3">
        <v>5</v>
      </c>
      <c r="I219" s="3">
        <v>72960</v>
      </c>
      <c r="J219" s="3">
        <v>364800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5</v>
      </c>
      <c r="AA219" s="3">
        <v>72960</v>
      </c>
      <c r="AB219" s="3">
        <v>364800</v>
      </c>
      <c r="AC219" s="3">
        <v>0</v>
      </c>
      <c r="AD219" s="3">
        <v>0</v>
      </c>
      <c r="AE219" s="3">
        <v>0</v>
      </c>
      <c r="AF219" s="3">
        <v>0</v>
      </c>
      <c r="AG219" s="24">
        <v>0</v>
      </c>
      <c r="AH219" s="3">
        <v>0</v>
      </c>
      <c r="AI219" s="24">
        <v>0</v>
      </c>
    </row>
    <row r="220" spans="1:35" ht="22.5" customHeight="1">
      <c r="A220" s="3">
        <v>1327</v>
      </c>
      <c r="B220" s="4" t="s">
        <v>195</v>
      </c>
      <c r="C220" s="5" t="s">
        <v>14</v>
      </c>
      <c r="D220" s="5" t="s">
        <v>15</v>
      </c>
      <c r="E220" s="3">
        <v>6</v>
      </c>
      <c r="F220" s="3">
        <v>52768</v>
      </c>
      <c r="G220" s="3">
        <v>316608</v>
      </c>
      <c r="H220" s="3">
        <v>6</v>
      </c>
      <c r="I220" s="3">
        <v>52768</v>
      </c>
      <c r="J220" s="3">
        <v>316608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6</v>
      </c>
      <c r="AA220" s="3">
        <v>52768</v>
      </c>
      <c r="AB220" s="3">
        <v>316608</v>
      </c>
      <c r="AC220" s="3">
        <v>0</v>
      </c>
      <c r="AD220" s="3">
        <v>0</v>
      </c>
      <c r="AE220" s="3">
        <v>0</v>
      </c>
      <c r="AF220" s="3">
        <v>0</v>
      </c>
      <c r="AG220" s="24">
        <v>0</v>
      </c>
      <c r="AH220" s="3">
        <v>0</v>
      </c>
      <c r="AI220" s="24">
        <v>0</v>
      </c>
    </row>
    <row r="221" spans="1:35" ht="12" customHeight="1">
      <c r="A221" s="3">
        <v>1328</v>
      </c>
      <c r="B221" s="4" t="s">
        <v>196</v>
      </c>
      <c r="C221" s="5" t="s">
        <v>14</v>
      </c>
      <c r="D221" s="5" t="s">
        <v>15</v>
      </c>
      <c r="E221" s="3">
        <v>8</v>
      </c>
      <c r="F221" s="3">
        <v>90460</v>
      </c>
      <c r="G221" s="3">
        <v>723680</v>
      </c>
      <c r="H221" s="3">
        <v>8</v>
      </c>
      <c r="I221" s="3">
        <v>90460</v>
      </c>
      <c r="J221" s="3">
        <v>723680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8</v>
      </c>
      <c r="AA221" s="3">
        <v>90460</v>
      </c>
      <c r="AB221" s="3">
        <v>723680</v>
      </c>
      <c r="AC221" s="3">
        <v>0</v>
      </c>
      <c r="AD221" s="3">
        <v>0</v>
      </c>
      <c r="AE221" s="3">
        <v>0</v>
      </c>
      <c r="AF221" s="3">
        <v>0</v>
      </c>
      <c r="AG221" s="24">
        <v>0</v>
      </c>
      <c r="AH221" s="3">
        <v>0</v>
      </c>
      <c r="AI221" s="24">
        <v>0</v>
      </c>
    </row>
    <row r="222" spans="1:35" ht="12" customHeight="1">
      <c r="A222" s="3">
        <v>1329</v>
      </c>
      <c r="B222" s="4" t="s">
        <v>197</v>
      </c>
      <c r="C222" s="5" t="s">
        <v>14</v>
      </c>
      <c r="D222" s="5" t="s">
        <v>15</v>
      </c>
      <c r="E222" s="3">
        <v>125.4</v>
      </c>
      <c r="F222" s="3">
        <v>120142</v>
      </c>
      <c r="G222" s="3">
        <v>15065806.800000001</v>
      </c>
      <c r="H222" s="3">
        <v>125.4</v>
      </c>
      <c r="I222" s="3">
        <v>120142</v>
      </c>
      <c r="J222" s="3">
        <v>15065806.800000001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125.4</v>
      </c>
      <c r="AA222" s="3">
        <v>120142</v>
      </c>
      <c r="AB222" s="3">
        <v>15065806.800000001</v>
      </c>
      <c r="AC222" s="3">
        <v>0</v>
      </c>
      <c r="AD222" s="3">
        <v>0</v>
      </c>
      <c r="AE222" s="3">
        <v>0</v>
      </c>
      <c r="AF222" s="3">
        <v>0</v>
      </c>
      <c r="AG222" s="24">
        <v>0</v>
      </c>
      <c r="AH222" s="3">
        <v>0</v>
      </c>
      <c r="AI222" s="24">
        <v>0</v>
      </c>
    </row>
    <row r="223" spans="1:35" ht="12" customHeight="1">
      <c r="A223" s="3">
        <v>1330</v>
      </c>
      <c r="B223" s="4" t="s">
        <v>198</v>
      </c>
      <c r="C223" s="5" t="s">
        <v>14</v>
      </c>
      <c r="D223" s="5" t="s">
        <v>15</v>
      </c>
      <c r="E223" s="3">
        <v>12.6</v>
      </c>
      <c r="F223" s="3">
        <v>186648</v>
      </c>
      <c r="G223" s="3">
        <v>2351764.7999999998</v>
      </c>
      <c r="H223" s="3">
        <v>12.6</v>
      </c>
      <c r="I223" s="3">
        <v>186648</v>
      </c>
      <c r="J223" s="3">
        <v>2351764.7999999998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12.6</v>
      </c>
      <c r="AA223" s="3">
        <v>186648</v>
      </c>
      <c r="AB223" s="3">
        <v>2351764.7999999998</v>
      </c>
      <c r="AC223" s="3">
        <v>0</v>
      </c>
      <c r="AD223" s="3">
        <v>0</v>
      </c>
      <c r="AE223" s="3">
        <v>0</v>
      </c>
      <c r="AF223" s="3">
        <v>0</v>
      </c>
      <c r="AG223" s="24">
        <v>0</v>
      </c>
      <c r="AH223" s="3">
        <v>0</v>
      </c>
      <c r="AI223" s="24">
        <v>0</v>
      </c>
    </row>
    <row r="224" spans="1:35" ht="12" customHeight="1">
      <c r="A224" s="3">
        <v>1331</v>
      </c>
      <c r="B224" s="4" t="s">
        <v>199</v>
      </c>
      <c r="C224" s="5" t="s">
        <v>14</v>
      </c>
      <c r="D224" s="5" t="s">
        <v>15</v>
      </c>
      <c r="E224" s="3">
        <v>45.1</v>
      </c>
      <c r="F224" s="3">
        <v>38634</v>
      </c>
      <c r="G224" s="3">
        <v>1742393.4</v>
      </c>
      <c r="H224" s="3">
        <v>45.1</v>
      </c>
      <c r="I224" s="3">
        <v>38634</v>
      </c>
      <c r="J224" s="3">
        <v>1742393.4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45.1</v>
      </c>
      <c r="AA224" s="3">
        <v>38634</v>
      </c>
      <c r="AB224" s="3">
        <v>1742393.4</v>
      </c>
      <c r="AC224" s="3">
        <v>0</v>
      </c>
      <c r="AD224" s="3">
        <v>0</v>
      </c>
      <c r="AE224" s="3">
        <v>0</v>
      </c>
      <c r="AF224" s="3">
        <v>0</v>
      </c>
      <c r="AG224" s="24">
        <v>0</v>
      </c>
      <c r="AH224" s="3">
        <v>0</v>
      </c>
      <c r="AI224" s="24">
        <v>0</v>
      </c>
    </row>
    <row r="225" spans="1:35" ht="12" customHeight="1">
      <c r="A225" s="3">
        <v>1332</v>
      </c>
      <c r="B225" s="4" t="s">
        <v>200</v>
      </c>
      <c r="C225" s="5" t="s">
        <v>14</v>
      </c>
      <c r="D225" s="5" t="s">
        <v>15</v>
      </c>
      <c r="E225" s="3">
        <v>289.2</v>
      </c>
      <c r="F225" s="3">
        <v>52230</v>
      </c>
      <c r="G225" s="3">
        <v>15104916</v>
      </c>
      <c r="H225" s="3">
        <v>289.2</v>
      </c>
      <c r="I225" s="3">
        <v>52230</v>
      </c>
      <c r="J225" s="3">
        <v>15104916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289.2</v>
      </c>
      <c r="AA225" s="3">
        <v>52230</v>
      </c>
      <c r="AB225" s="3">
        <v>15104916</v>
      </c>
      <c r="AC225" s="3">
        <v>0</v>
      </c>
      <c r="AD225" s="3">
        <v>0</v>
      </c>
      <c r="AE225" s="3">
        <v>0</v>
      </c>
      <c r="AF225" s="3">
        <v>0</v>
      </c>
      <c r="AG225" s="24">
        <v>0</v>
      </c>
      <c r="AH225" s="3">
        <v>0</v>
      </c>
      <c r="AI225" s="24">
        <v>0</v>
      </c>
    </row>
    <row r="226" spans="1:35" ht="22.5" customHeight="1">
      <c r="A226" s="3">
        <v>1333</v>
      </c>
      <c r="B226" s="4" t="s">
        <v>201</v>
      </c>
      <c r="C226" s="5" t="s">
        <v>14</v>
      </c>
      <c r="D226" s="5" t="s">
        <v>15</v>
      </c>
      <c r="E226" s="3">
        <v>14</v>
      </c>
      <c r="F226" s="3">
        <v>62595</v>
      </c>
      <c r="G226" s="3">
        <v>876330</v>
      </c>
      <c r="H226" s="3">
        <v>14</v>
      </c>
      <c r="I226" s="3">
        <v>62595</v>
      </c>
      <c r="J226" s="3">
        <v>876330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14</v>
      </c>
      <c r="AA226" s="3">
        <v>62595</v>
      </c>
      <c r="AB226" s="3">
        <v>876330</v>
      </c>
      <c r="AC226" s="3">
        <v>0</v>
      </c>
      <c r="AD226" s="3">
        <v>0</v>
      </c>
      <c r="AE226" s="3">
        <v>0</v>
      </c>
      <c r="AF226" s="3">
        <v>0</v>
      </c>
      <c r="AG226" s="24">
        <v>0</v>
      </c>
      <c r="AH226" s="3">
        <v>0</v>
      </c>
      <c r="AI226" s="24">
        <v>0</v>
      </c>
    </row>
    <row r="227" spans="1:35" ht="22.5" customHeight="1">
      <c r="A227" s="3">
        <v>1334</v>
      </c>
      <c r="B227" s="4" t="s">
        <v>202</v>
      </c>
      <c r="C227" s="5" t="s">
        <v>14</v>
      </c>
      <c r="D227" s="5" t="s">
        <v>15</v>
      </c>
      <c r="E227" s="3">
        <v>102</v>
      </c>
      <c r="F227" s="3">
        <v>17230</v>
      </c>
      <c r="G227" s="3">
        <v>1757460</v>
      </c>
      <c r="H227" s="3">
        <v>102</v>
      </c>
      <c r="I227" s="3">
        <v>17230</v>
      </c>
      <c r="J227" s="3">
        <v>1757460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102</v>
      </c>
      <c r="AA227" s="3">
        <v>17230</v>
      </c>
      <c r="AB227" s="3">
        <v>1757460</v>
      </c>
      <c r="AC227" s="3">
        <v>0</v>
      </c>
      <c r="AD227" s="3">
        <v>0</v>
      </c>
      <c r="AE227" s="3">
        <v>0</v>
      </c>
      <c r="AF227" s="3">
        <v>0</v>
      </c>
      <c r="AG227" s="24">
        <v>0</v>
      </c>
      <c r="AH227" s="3">
        <v>0</v>
      </c>
      <c r="AI227" s="24">
        <v>0</v>
      </c>
    </row>
    <row r="228" spans="1:35" ht="12" customHeight="1">
      <c r="A228" s="3">
        <v>1335</v>
      </c>
      <c r="B228" s="4" t="s">
        <v>203</v>
      </c>
      <c r="C228" s="5" t="s">
        <v>14</v>
      </c>
      <c r="D228" s="5" t="s">
        <v>15</v>
      </c>
      <c r="E228" s="3">
        <v>4</v>
      </c>
      <c r="F228" s="3">
        <v>24365</v>
      </c>
      <c r="G228" s="3">
        <v>97460</v>
      </c>
      <c r="H228" s="3">
        <v>4</v>
      </c>
      <c r="I228" s="3">
        <v>24365</v>
      </c>
      <c r="J228" s="3">
        <v>97460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4</v>
      </c>
      <c r="AA228" s="3">
        <v>24365</v>
      </c>
      <c r="AB228" s="3">
        <v>97460</v>
      </c>
      <c r="AC228" s="3">
        <v>0</v>
      </c>
      <c r="AD228" s="3">
        <v>0</v>
      </c>
      <c r="AE228" s="3">
        <v>0</v>
      </c>
      <c r="AF228" s="3">
        <v>0</v>
      </c>
      <c r="AG228" s="24">
        <v>0</v>
      </c>
      <c r="AH228" s="3">
        <v>0</v>
      </c>
      <c r="AI228" s="24">
        <v>0</v>
      </c>
    </row>
    <row r="229" spans="1:35" ht="22.5" customHeight="1">
      <c r="A229" s="3">
        <v>1336</v>
      </c>
      <c r="B229" s="4" t="s">
        <v>204</v>
      </c>
      <c r="C229" s="5" t="s">
        <v>14</v>
      </c>
      <c r="D229" s="5" t="s">
        <v>15</v>
      </c>
      <c r="E229" s="3">
        <v>2</v>
      </c>
      <c r="F229" s="3">
        <v>25442</v>
      </c>
      <c r="G229" s="3">
        <v>50884</v>
      </c>
      <c r="H229" s="3">
        <v>2</v>
      </c>
      <c r="I229" s="3">
        <v>25442</v>
      </c>
      <c r="J229" s="3">
        <v>50884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2</v>
      </c>
      <c r="AA229" s="3">
        <v>25442</v>
      </c>
      <c r="AB229" s="3">
        <v>50884</v>
      </c>
      <c r="AC229" s="3">
        <v>0</v>
      </c>
      <c r="AD229" s="3">
        <v>0</v>
      </c>
      <c r="AE229" s="3">
        <v>0</v>
      </c>
      <c r="AF229" s="3">
        <v>0</v>
      </c>
      <c r="AG229" s="24">
        <v>0</v>
      </c>
      <c r="AH229" s="3">
        <v>0</v>
      </c>
      <c r="AI229" s="24">
        <v>0</v>
      </c>
    </row>
    <row r="230" spans="1:35" ht="12" customHeight="1">
      <c r="A230" s="3">
        <v>1337</v>
      </c>
      <c r="B230" s="4" t="s">
        <v>205</v>
      </c>
      <c r="C230" s="5" t="s">
        <v>14</v>
      </c>
      <c r="D230" s="5" t="s">
        <v>15</v>
      </c>
      <c r="E230" s="3">
        <v>38</v>
      </c>
      <c r="F230" s="3">
        <v>32980</v>
      </c>
      <c r="G230" s="3">
        <v>1253240</v>
      </c>
      <c r="H230" s="3">
        <v>38</v>
      </c>
      <c r="I230" s="3">
        <v>32980</v>
      </c>
      <c r="J230" s="3">
        <v>1253240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38</v>
      </c>
      <c r="AA230" s="3">
        <v>32980</v>
      </c>
      <c r="AB230" s="3">
        <v>1253240</v>
      </c>
      <c r="AC230" s="3">
        <v>0</v>
      </c>
      <c r="AD230" s="3">
        <v>0</v>
      </c>
      <c r="AE230" s="3">
        <v>0</v>
      </c>
      <c r="AF230" s="3">
        <v>0</v>
      </c>
      <c r="AG230" s="24">
        <v>0</v>
      </c>
      <c r="AH230" s="3">
        <v>0</v>
      </c>
      <c r="AI230" s="24">
        <v>0</v>
      </c>
    </row>
    <row r="231" spans="1:35" ht="12" customHeight="1">
      <c r="A231" s="3">
        <v>1338</v>
      </c>
      <c r="B231" s="4" t="s">
        <v>206</v>
      </c>
      <c r="C231" s="5" t="s">
        <v>14</v>
      </c>
      <c r="D231" s="5" t="s">
        <v>15</v>
      </c>
      <c r="E231" s="3">
        <v>2</v>
      </c>
      <c r="F231" s="3">
        <v>53172</v>
      </c>
      <c r="G231" s="3">
        <v>106344</v>
      </c>
      <c r="H231" s="3">
        <v>2</v>
      </c>
      <c r="I231" s="3">
        <v>53172</v>
      </c>
      <c r="J231" s="3">
        <v>106344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2</v>
      </c>
      <c r="AA231" s="3">
        <v>53172</v>
      </c>
      <c r="AB231" s="3">
        <v>106344</v>
      </c>
      <c r="AC231" s="3">
        <v>0</v>
      </c>
      <c r="AD231" s="3">
        <v>0</v>
      </c>
      <c r="AE231" s="3">
        <v>0</v>
      </c>
      <c r="AF231" s="3">
        <v>0</v>
      </c>
      <c r="AG231" s="24">
        <v>0</v>
      </c>
      <c r="AH231" s="3">
        <v>0</v>
      </c>
      <c r="AI231" s="24">
        <v>0</v>
      </c>
    </row>
    <row r="232" spans="1:35" ht="22.5" customHeight="1">
      <c r="A232" s="3">
        <v>1339</v>
      </c>
      <c r="B232" s="4" t="s">
        <v>452</v>
      </c>
      <c r="C232" s="5" t="s">
        <v>14</v>
      </c>
      <c r="D232" s="5" t="s">
        <v>15</v>
      </c>
      <c r="E232" s="3">
        <v>2</v>
      </c>
      <c r="F232" s="3">
        <v>3162055</v>
      </c>
      <c r="G232" s="3">
        <v>6324110</v>
      </c>
      <c r="H232" s="3">
        <v>2</v>
      </c>
      <c r="I232" s="3">
        <v>3162055</v>
      </c>
      <c r="J232" s="3">
        <v>6324110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2</v>
      </c>
      <c r="AA232" s="3">
        <v>3162055</v>
      </c>
      <c r="AB232" s="3">
        <v>6324110</v>
      </c>
      <c r="AC232" s="3">
        <v>0</v>
      </c>
      <c r="AD232" s="3">
        <v>0</v>
      </c>
      <c r="AE232" s="3">
        <v>0</v>
      </c>
      <c r="AF232" s="3">
        <v>0</v>
      </c>
      <c r="AG232" s="24">
        <v>0</v>
      </c>
      <c r="AH232" s="3">
        <v>0</v>
      </c>
      <c r="AI232" s="24">
        <v>0</v>
      </c>
    </row>
    <row r="233" spans="1:35" ht="12" customHeight="1">
      <c r="A233" s="3">
        <v>1340</v>
      </c>
      <c r="B233" s="4" t="s">
        <v>453</v>
      </c>
      <c r="C233" s="5" t="s">
        <v>14</v>
      </c>
      <c r="D233" s="5" t="s">
        <v>15</v>
      </c>
      <c r="E233" s="3">
        <v>1</v>
      </c>
      <c r="F233" s="3">
        <v>419992</v>
      </c>
      <c r="G233" s="3">
        <v>419992</v>
      </c>
      <c r="H233" s="3">
        <v>1</v>
      </c>
      <c r="I233" s="3">
        <v>419992</v>
      </c>
      <c r="J233" s="3">
        <v>419992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1</v>
      </c>
      <c r="AA233" s="3">
        <v>419992</v>
      </c>
      <c r="AB233" s="3">
        <v>419992</v>
      </c>
      <c r="AC233" s="3">
        <v>0</v>
      </c>
      <c r="AD233" s="3">
        <v>0</v>
      </c>
      <c r="AE233" s="3">
        <v>0</v>
      </c>
      <c r="AF233" s="3">
        <v>0</v>
      </c>
      <c r="AG233" s="24">
        <v>0</v>
      </c>
      <c r="AH233" s="3">
        <v>0</v>
      </c>
      <c r="AI233" s="24">
        <v>0</v>
      </c>
    </row>
    <row r="234" spans="1:35" ht="22.5" customHeight="1">
      <c r="A234" s="3">
        <v>1341</v>
      </c>
      <c r="B234" s="4" t="s">
        <v>454</v>
      </c>
      <c r="C234" s="5" t="s">
        <v>14</v>
      </c>
      <c r="D234" s="5" t="s">
        <v>15</v>
      </c>
      <c r="E234" s="3">
        <v>2</v>
      </c>
      <c r="F234" s="3">
        <v>262495</v>
      </c>
      <c r="G234" s="3">
        <v>524990</v>
      </c>
      <c r="H234" s="3">
        <v>2</v>
      </c>
      <c r="I234" s="3">
        <v>262495</v>
      </c>
      <c r="J234" s="3">
        <v>524990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2</v>
      </c>
      <c r="AA234" s="3">
        <v>262495</v>
      </c>
      <c r="AB234" s="3">
        <v>524990</v>
      </c>
      <c r="AC234" s="3">
        <v>0</v>
      </c>
      <c r="AD234" s="3">
        <v>0</v>
      </c>
      <c r="AE234" s="3">
        <v>0</v>
      </c>
      <c r="AF234" s="3">
        <v>0</v>
      </c>
      <c r="AG234" s="24">
        <v>0</v>
      </c>
      <c r="AH234" s="3">
        <v>0</v>
      </c>
      <c r="AI234" s="24">
        <v>0</v>
      </c>
    </row>
    <row r="235" spans="1:35" ht="12" customHeight="1">
      <c r="A235" s="3">
        <v>1353</v>
      </c>
      <c r="B235" s="4" t="s">
        <v>506</v>
      </c>
      <c r="C235" s="5" t="s">
        <v>14</v>
      </c>
      <c r="D235" s="5" t="s">
        <v>15</v>
      </c>
      <c r="E235" s="3">
        <v>3443.13</v>
      </c>
      <c r="F235" s="3">
        <v>1255</v>
      </c>
      <c r="G235" s="3">
        <v>4321121.88</v>
      </c>
      <c r="H235" s="3">
        <v>3443.13</v>
      </c>
      <c r="I235" s="3">
        <v>1255</v>
      </c>
      <c r="J235" s="3">
        <v>4321121.88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3443.13</v>
      </c>
      <c r="AA235" s="3">
        <v>1255</v>
      </c>
      <c r="AB235" s="3">
        <v>4321121.88</v>
      </c>
      <c r="AC235" s="3">
        <v>0</v>
      </c>
      <c r="AD235" s="3">
        <v>0</v>
      </c>
      <c r="AE235" s="3">
        <v>0</v>
      </c>
      <c r="AF235" s="3">
        <v>0</v>
      </c>
      <c r="AG235" s="24">
        <v>0</v>
      </c>
      <c r="AH235" s="3">
        <v>0</v>
      </c>
      <c r="AI235" s="24">
        <v>0</v>
      </c>
    </row>
    <row r="236" spans="1:35" ht="12" customHeight="1">
      <c r="A236" s="3">
        <v>1364</v>
      </c>
      <c r="B236" s="4" t="s">
        <v>507</v>
      </c>
      <c r="C236" s="5" t="s">
        <v>14</v>
      </c>
      <c r="D236" s="5" t="s">
        <v>15</v>
      </c>
      <c r="E236" s="3">
        <v>127.34</v>
      </c>
      <c r="F236" s="3">
        <v>10992</v>
      </c>
      <c r="G236" s="3">
        <v>1399707.54</v>
      </c>
      <c r="H236" s="3">
        <v>127.34</v>
      </c>
      <c r="I236" s="3">
        <v>10992</v>
      </c>
      <c r="J236" s="3">
        <v>1399707.54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127.34</v>
      </c>
      <c r="AA236" s="3">
        <v>10992</v>
      </c>
      <c r="AB236" s="3">
        <v>1399707.54</v>
      </c>
      <c r="AC236" s="3">
        <v>0</v>
      </c>
      <c r="AD236" s="3">
        <v>0</v>
      </c>
      <c r="AE236" s="3">
        <v>0</v>
      </c>
      <c r="AF236" s="3">
        <v>0</v>
      </c>
      <c r="AG236" s="24">
        <v>0</v>
      </c>
      <c r="AH236" s="3">
        <v>0</v>
      </c>
      <c r="AI236" s="24">
        <v>0</v>
      </c>
    </row>
    <row r="237" spans="1:35" ht="12" customHeight="1">
      <c r="A237" s="3">
        <v>1365</v>
      </c>
      <c r="B237" s="4" t="s">
        <v>508</v>
      </c>
      <c r="C237" s="5" t="s">
        <v>14</v>
      </c>
      <c r="D237" s="5" t="s">
        <v>24</v>
      </c>
      <c r="E237" s="3">
        <v>256</v>
      </c>
      <c r="F237" s="3">
        <v>3405</v>
      </c>
      <c r="G237" s="3">
        <v>871680</v>
      </c>
      <c r="H237" s="3">
        <v>256</v>
      </c>
      <c r="I237" s="3">
        <v>3405</v>
      </c>
      <c r="J237" s="3">
        <v>871680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256</v>
      </c>
      <c r="AA237" s="3">
        <v>3405</v>
      </c>
      <c r="AB237" s="3">
        <v>871680</v>
      </c>
      <c r="AC237" s="3">
        <v>0</v>
      </c>
      <c r="AD237" s="3">
        <v>0</v>
      </c>
      <c r="AE237" s="3">
        <v>0</v>
      </c>
      <c r="AF237" s="3">
        <v>0</v>
      </c>
      <c r="AG237" s="24">
        <v>0</v>
      </c>
      <c r="AH237" s="3">
        <v>0</v>
      </c>
      <c r="AI237" s="24">
        <v>0</v>
      </c>
    </row>
    <row r="238" spans="1:35" ht="12" customHeight="1">
      <c r="A238" s="3">
        <v>1367</v>
      </c>
      <c r="B238" s="4" t="s">
        <v>509</v>
      </c>
      <c r="C238" s="5" t="s">
        <v>14</v>
      </c>
      <c r="D238" s="5" t="s">
        <v>15</v>
      </c>
      <c r="E238" s="3">
        <v>15</v>
      </c>
      <c r="F238" s="3">
        <v>2987</v>
      </c>
      <c r="G238" s="3">
        <v>44805</v>
      </c>
      <c r="H238" s="3">
        <v>15</v>
      </c>
      <c r="I238" s="3">
        <v>2987</v>
      </c>
      <c r="J238" s="3">
        <v>44805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15</v>
      </c>
      <c r="AA238" s="3">
        <v>2987</v>
      </c>
      <c r="AB238" s="3">
        <v>44805</v>
      </c>
      <c r="AC238" s="3">
        <v>0</v>
      </c>
      <c r="AD238" s="3">
        <v>0</v>
      </c>
      <c r="AE238" s="3">
        <v>0</v>
      </c>
      <c r="AF238" s="3">
        <v>0</v>
      </c>
      <c r="AG238" s="24">
        <v>0</v>
      </c>
      <c r="AH238" s="3">
        <v>0</v>
      </c>
      <c r="AI238" s="24">
        <v>0</v>
      </c>
    </row>
    <row r="239" spans="1:35" ht="12" customHeight="1">
      <c r="A239" s="3">
        <v>1389</v>
      </c>
      <c r="B239" s="4" t="s">
        <v>207</v>
      </c>
      <c r="C239" s="5" t="s">
        <v>14</v>
      </c>
      <c r="D239" s="5" t="s">
        <v>15</v>
      </c>
      <c r="E239" s="3">
        <v>6</v>
      </c>
      <c r="F239" s="3">
        <v>526874</v>
      </c>
      <c r="G239" s="3">
        <v>3161244</v>
      </c>
      <c r="H239" s="3">
        <v>6</v>
      </c>
      <c r="I239" s="3">
        <v>526874</v>
      </c>
      <c r="J239" s="3">
        <v>3161244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6</v>
      </c>
      <c r="AA239" s="3">
        <v>526874</v>
      </c>
      <c r="AB239" s="3">
        <v>3161244</v>
      </c>
      <c r="AC239" s="3">
        <v>0</v>
      </c>
      <c r="AD239" s="3">
        <v>0</v>
      </c>
      <c r="AE239" s="3">
        <v>0</v>
      </c>
      <c r="AF239" s="3">
        <v>0</v>
      </c>
      <c r="AG239" s="24">
        <v>0</v>
      </c>
      <c r="AH239" s="3">
        <v>0</v>
      </c>
      <c r="AI239" s="24">
        <v>0</v>
      </c>
    </row>
    <row r="240" spans="1:35" ht="12" customHeight="1">
      <c r="A240" s="3">
        <v>1396</v>
      </c>
      <c r="B240" s="4" t="s">
        <v>455</v>
      </c>
      <c r="C240" s="5" t="s">
        <v>14</v>
      </c>
      <c r="D240" s="5" t="s">
        <v>15</v>
      </c>
      <c r="E240" s="3">
        <v>12</v>
      </c>
      <c r="F240" s="3">
        <v>29453</v>
      </c>
      <c r="G240" s="3">
        <v>353436</v>
      </c>
      <c r="H240" s="3">
        <v>12</v>
      </c>
      <c r="I240" s="3">
        <v>29453</v>
      </c>
      <c r="J240" s="3">
        <v>353436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12</v>
      </c>
      <c r="AA240" s="3">
        <v>29453</v>
      </c>
      <c r="AB240" s="3">
        <v>353436</v>
      </c>
      <c r="AC240" s="3">
        <v>0</v>
      </c>
      <c r="AD240" s="3">
        <v>0</v>
      </c>
      <c r="AE240" s="3">
        <v>0</v>
      </c>
      <c r="AF240" s="3">
        <v>0</v>
      </c>
      <c r="AG240" s="24">
        <v>0</v>
      </c>
      <c r="AH240" s="3">
        <v>0</v>
      </c>
      <c r="AI240" s="24">
        <v>0</v>
      </c>
    </row>
    <row r="241" spans="1:35" ht="22.5" customHeight="1">
      <c r="A241" s="3">
        <v>1438</v>
      </c>
      <c r="B241" s="4" t="s">
        <v>208</v>
      </c>
      <c r="C241" s="5" t="s">
        <v>14</v>
      </c>
      <c r="D241" s="5" t="s">
        <v>15</v>
      </c>
      <c r="E241" s="3">
        <v>2</v>
      </c>
      <c r="F241" s="3">
        <v>796908</v>
      </c>
      <c r="G241" s="3">
        <v>1593816</v>
      </c>
      <c r="H241" s="3">
        <v>2</v>
      </c>
      <c r="I241" s="3">
        <v>796908</v>
      </c>
      <c r="J241" s="3">
        <v>1593816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2</v>
      </c>
      <c r="AA241" s="3">
        <v>796908</v>
      </c>
      <c r="AB241" s="3">
        <v>1593816</v>
      </c>
      <c r="AC241" s="3">
        <v>0</v>
      </c>
      <c r="AD241" s="3">
        <v>0</v>
      </c>
      <c r="AE241" s="3">
        <v>0</v>
      </c>
      <c r="AF241" s="3">
        <v>0</v>
      </c>
      <c r="AG241" s="24">
        <v>0</v>
      </c>
      <c r="AH241" s="3">
        <v>0</v>
      </c>
      <c r="AI241" s="24">
        <v>0</v>
      </c>
    </row>
    <row r="242" spans="1:35" ht="12" customHeight="1">
      <c r="A242" s="3">
        <v>1439</v>
      </c>
      <c r="B242" s="4" t="s">
        <v>209</v>
      </c>
      <c r="C242" s="5" t="s">
        <v>14</v>
      </c>
      <c r="D242" s="5" t="s">
        <v>15</v>
      </c>
      <c r="E242" s="3">
        <v>2</v>
      </c>
      <c r="F242" s="3">
        <v>499952</v>
      </c>
      <c r="G242" s="3">
        <v>999904</v>
      </c>
      <c r="H242" s="3">
        <v>2</v>
      </c>
      <c r="I242" s="3">
        <v>499952</v>
      </c>
      <c r="J242" s="3">
        <v>999904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2</v>
      </c>
      <c r="AA242" s="3">
        <v>499952</v>
      </c>
      <c r="AB242" s="3">
        <v>999904</v>
      </c>
      <c r="AC242" s="3">
        <v>0</v>
      </c>
      <c r="AD242" s="3">
        <v>0</v>
      </c>
      <c r="AE242" s="3">
        <v>0</v>
      </c>
      <c r="AF242" s="3">
        <v>0</v>
      </c>
      <c r="AG242" s="24">
        <v>0</v>
      </c>
      <c r="AH242" s="3">
        <v>0</v>
      </c>
      <c r="AI242" s="24">
        <v>0</v>
      </c>
    </row>
    <row r="243" spans="1:35" ht="12" customHeight="1">
      <c r="A243" s="3">
        <v>1441</v>
      </c>
      <c r="B243" s="4" t="s">
        <v>456</v>
      </c>
      <c r="C243" s="5" t="s">
        <v>14</v>
      </c>
      <c r="D243" s="5" t="s">
        <v>15</v>
      </c>
      <c r="E243" s="3">
        <v>2</v>
      </c>
      <c r="F243" s="3">
        <v>662295</v>
      </c>
      <c r="G243" s="3">
        <v>1324590</v>
      </c>
      <c r="H243" s="3">
        <v>2</v>
      </c>
      <c r="I243" s="3">
        <v>662295</v>
      </c>
      <c r="J243" s="3">
        <v>1324590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2</v>
      </c>
      <c r="AA243" s="3">
        <v>662295</v>
      </c>
      <c r="AB243" s="3">
        <v>1324590</v>
      </c>
      <c r="AC243" s="3">
        <v>0</v>
      </c>
      <c r="AD243" s="3">
        <v>0</v>
      </c>
      <c r="AE243" s="3">
        <v>0</v>
      </c>
      <c r="AF243" s="3">
        <v>0</v>
      </c>
      <c r="AG243" s="24">
        <v>0</v>
      </c>
      <c r="AH243" s="3">
        <v>0</v>
      </c>
      <c r="AI243" s="24">
        <v>0</v>
      </c>
    </row>
    <row r="244" spans="1:35" ht="12" customHeight="1">
      <c r="A244" s="3">
        <v>2106</v>
      </c>
      <c r="B244" s="4" t="s">
        <v>210</v>
      </c>
      <c r="C244" s="5" t="s">
        <v>14</v>
      </c>
      <c r="D244" s="5" t="s">
        <v>15</v>
      </c>
      <c r="E244" s="3">
        <v>5</v>
      </c>
      <c r="F244" s="3">
        <v>834599</v>
      </c>
      <c r="G244" s="3">
        <v>4172995</v>
      </c>
      <c r="H244" s="3">
        <v>5</v>
      </c>
      <c r="I244" s="3">
        <v>834599</v>
      </c>
      <c r="J244" s="3">
        <v>4172995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5</v>
      </c>
      <c r="AA244" s="3">
        <v>834599</v>
      </c>
      <c r="AB244" s="3">
        <v>4172995</v>
      </c>
      <c r="AC244" s="3">
        <v>0</v>
      </c>
      <c r="AD244" s="3">
        <v>0</v>
      </c>
      <c r="AE244" s="3">
        <v>0</v>
      </c>
      <c r="AF244" s="3">
        <v>0</v>
      </c>
      <c r="AG244" s="24">
        <v>0</v>
      </c>
      <c r="AH244" s="3">
        <v>0</v>
      </c>
      <c r="AI244" s="24">
        <v>0</v>
      </c>
    </row>
    <row r="245" spans="1:35" ht="22.5" customHeight="1">
      <c r="A245" s="3">
        <v>2115</v>
      </c>
      <c r="B245" s="4" t="s">
        <v>211</v>
      </c>
      <c r="C245" s="5" t="s">
        <v>14</v>
      </c>
      <c r="D245" s="5" t="s">
        <v>15</v>
      </c>
      <c r="E245" s="3">
        <v>8</v>
      </c>
      <c r="F245" s="3">
        <v>72274</v>
      </c>
      <c r="G245" s="3">
        <v>578192</v>
      </c>
      <c r="H245" s="3">
        <v>8</v>
      </c>
      <c r="I245" s="3">
        <v>72274</v>
      </c>
      <c r="J245" s="3">
        <v>578192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8</v>
      </c>
      <c r="AA245" s="3">
        <v>72274</v>
      </c>
      <c r="AB245" s="3">
        <v>578192</v>
      </c>
      <c r="AC245" s="3">
        <v>0</v>
      </c>
      <c r="AD245" s="3">
        <v>0</v>
      </c>
      <c r="AE245" s="3">
        <v>0</v>
      </c>
      <c r="AF245" s="3">
        <v>0</v>
      </c>
      <c r="AG245" s="24">
        <v>0</v>
      </c>
      <c r="AH245" s="3">
        <v>0</v>
      </c>
      <c r="AI245" s="24">
        <v>0</v>
      </c>
    </row>
    <row r="246" spans="1:35" ht="22.5" customHeight="1">
      <c r="A246" s="3">
        <v>2116</v>
      </c>
      <c r="B246" s="4" t="s">
        <v>457</v>
      </c>
      <c r="C246" s="5" t="s">
        <v>14</v>
      </c>
      <c r="D246" s="5" t="s">
        <v>15</v>
      </c>
      <c r="E246" s="3">
        <v>1</v>
      </c>
      <c r="F246" s="3">
        <v>386218</v>
      </c>
      <c r="G246" s="3">
        <v>386218</v>
      </c>
      <c r="H246" s="3">
        <v>1</v>
      </c>
      <c r="I246" s="3">
        <v>386218</v>
      </c>
      <c r="J246" s="3">
        <v>386218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1</v>
      </c>
      <c r="AA246" s="3">
        <v>386218</v>
      </c>
      <c r="AB246" s="3">
        <v>386218</v>
      </c>
      <c r="AC246" s="3">
        <v>0</v>
      </c>
      <c r="AD246" s="3">
        <v>0</v>
      </c>
      <c r="AE246" s="3">
        <v>0</v>
      </c>
      <c r="AF246" s="3">
        <v>0</v>
      </c>
      <c r="AG246" s="24">
        <v>0</v>
      </c>
      <c r="AH246" s="3">
        <v>0</v>
      </c>
      <c r="AI246" s="24">
        <v>0</v>
      </c>
    </row>
    <row r="247" spans="1:35" ht="22.5" customHeight="1">
      <c r="A247" s="3">
        <v>2117</v>
      </c>
      <c r="B247" s="4" t="s">
        <v>458</v>
      </c>
      <c r="C247" s="5" t="s">
        <v>14</v>
      </c>
      <c r="D247" s="5" t="s">
        <v>15</v>
      </c>
      <c r="E247" s="3">
        <v>1</v>
      </c>
      <c r="F247" s="3">
        <v>153041</v>
      </c>
      <c r="G247" s="3">
        <v>153041</v>
      </c>
      <c r="H247" s="3">
        <v>1</v>
      </c>
      <c r="I247" s="3">
        <v>153041</v>
      </c>
      <c r="J247" s="3">
        <v>153041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1</v>
      </c>
      <c r="AA247" s="3">
        <v>153041</v>
      </c>
      <c r="AB247" s="3">
        <v>153041</v>
      </c>
      <c r="AC247" s="3">
        <v>0</v>
      </c>
      <c r="AD247" s="3">
        <v>0</v>
      </c>
      <c r="AE247" s="3">
        <v>0</v>
      </c>
      <c r="AF247" s="3">
        <v>0</v>
      </c>
      <c r="AG247" s="24">
        <v>0</v>
      </c>
      <c r="AH247" s="3">
        <v>0</v>
      </c>
      <c r="AI247" s="24">
        <v>0</v>
      </c>
    </row>
    <row r="248" spans="1:35" ht="12" customHeight="1">
      <c r="A248" s="3">
        <v>2118</v>
      </c>
      <c r="B248" s="4" t="s">
        <v>212</v>
      </c>
      <c r="C248" s="5" t="s">
        <v>14</v>
      </c>
      <c r="D248" s="5" t="s">
        <v>15</v>
      </c>
      <c r="E248" s="3">
        <v>2</v>
      </c>
      <c r="F248" s="3">
        <v>970814</v>
      </c>
      <c r="G248" s="3">
        <v>1941628</v>
      </c>
      <c r="H248" s="3">
        <v>2</v>
      </c>
      <c r="I248" s="3">
        <v>970814</v>
      </c>
      <c r="J248" s="3">
        <v>1941628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2</v>
      </c>
      <c r="AA248" s="3">
        <v>970814</v>
      </c>
      <c r="AB248" s="3">
        <v>1941628</v>
      </c>
      <c r="AC248" s="3">
        <v>0</v>
      </c>
      <c r="AD248" s="3">
        <v>0</v>
      </c>
      <c r="AE248" s="3">
        <v>0</v>
      </c>
      <c r="AF248" s="3">
        <v>0</v>
      </c>
      <c r="AG248" s="24">
        <v>0</v>
      </c>
      <c r="AH248" s="3">
        <v>0</v>
      </c>
      <c r="AI248" s="24">
        <v>0</v>
      </c>
    </row>
    <row r="249" spans="1:35" ht="22.5" customHeight="1">
      <c r="A249" s="3">
        <v>2119</v>
      </c>
      <c r="B249" s="4" t="s">
        <v>213</v>
      </c>
      <c r="C249" s="5" t="s">
        <v>14</v>
      </c>
      <c r="D249" s="5" t="s">
        <v>15</v>
      </c>
      <c r="E249" s="3">
        <v>2</v>
      </c>
      <c r="F249" s="3">
        <v>1240040</v>
      </c>
      <c r="G249" s="3">
        <v>2480080</v>
      </c>
      <c r="H249" s="3">
        <v>2</v>
      </c>
      <c r="I249" s="3">
        <v>1240040</v>
      </c>
      <c r="J249" s="3">
        <v>2480080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2</v>
      </c>
      <c r="AA249" s="3">
        <v>1240040</v>
      </c>
      <c r="AB249" s="3">
        <v>2480080</v>
      </c>
      <c r="AC249" s="3">
        <v>0</v>
      </c>
      <c r="AD249" s="3">
        <v>0</v>
      </c>
      <c r="AE249" s="3">
        <v>0</v>
      </c>
      <c r="AF249" s="3">
        <v>0</v>
      </c>
      <c r="AG249" s="24">
        <v>0</v>
      </c>
      <c r="AH249" s="3">
        <v>0</v>
      </c>
      <c r="AI249" s="24">
        <v>0</v>
      </c>
    </row>
    <row r="250" spans="1:35" ht="22.5" customHeight="1">
      <c r="A250" s="3">
        <v>2120</v>
      </c>
      <c r="B250" s="4" t="s">
        <v>214</v>
      </c>
      <c r="C250" s="5" t="s">
        <v>14</v>
      </c>
      <c r="D250" s="5" t="s">
        <v>15</v>
      </c>
      <c r="E250" s="3">
        <v>4</v>
      </c>
      <c r="F250" s="3">
        <v>701588</v>
      </c>
      <c r="G250" s="3">
        <v>2806352</v>
      </c>
      <c r="H250" s="3">
        <v>4</v>
      </c>
      <c r="I250" s="3">
        <v>701588</v>
      </c>
      <c r="J250" s="3">
        <v>2806352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4</v>
      </c>
      <c r="AA250" s="3">
        <v>701588</v>
      </c>
      <c r="AB250" s="3">
        <v>2806352</v>
      </c>
      <c r="AC250" s="3">
        <v>0</v>
      </c>
      <c r="AD250" s="3">
        <v>0</v>
      </c>
      <c r="AE250" s="3">
        <v>0</v>
      </c>
      <c r="AF250" s="3">
        <v>0</v>
      </c>
      <c r="AG250" s="24">
        <v>0</v>
      </c>
      <c r="AH250" s="3">
        <v>0</v>
      </c>
      <c r="AI250" s="24">
        <v>0</v>
      </c>
    </row>
    <row r="251" spans="1:35" ht="22.5" customHeight="1">
      <c r="A251" s="3">
        <v>2121</v>
      </c>
      <c r="B251" s="4" t="s">
        <v>215</v>
      </c>
      <c r="C251" s="5" t="s">
        <v>14</v>
      </c>
      <c r="D251" s="5" t="s">
        <v>15</v>
      </c>
      <c r="E251" s="3">
        <v>2</v>
      </c>
      <c r="F251" s="3">
        <v>58812</v>
      </c>
      <c r="G251" s="3">
        <v>117624</v>
      </c>
      <c r="H251" s="3">
        <v>2</v>
      </c>
      <c r="I251" s="3">
        <v>58812</v>
      </c>
      <c r="J251" s="3">
        <v>117624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2</v>
      </c>
      <c r="AA251" s="3">
        <v>58812</v>
      </c>
      <c r="AB251" s="3">
        <v>117624</v>
      </c>
      <c r="AC251" s="3">
        <v>0</v>
      </c>
      <c r="AD251" s="3">
        <v>0</v>
      </c>
      <c r="AE251" s="3">
        <v>0</v>
      </c>
      <c r="AF251" s="3">
        <v>0</v>
      </c>
      <c r="AG251" s="24">
        <v>0</v>
      </c>
      <c r="AH251" s="3">
        <v>0</v>
      </c>
      <c r="AI251" s="24">
        <v>0</v>
      </c>
    </row>
    <row r="252" spans="1:35" ht="22.5" customHeight="1">
      <c r="A252" s="3">
        <v>2122</v>
      </c>
      <c r="B252" s="4" t="s">
        <v>459</v>
      </c>
      <c r="C252" s="5" t="s">
        <v>14</v>
      </c>
      <c r="D252" s="5" t="s">
        <v>15</v>
      </c>
      <c r="E252" s="3">
        <v>2</v>
      </c>
      <c r="F252" s="3">
        <v>166503</v>
      </c>
      <c r="G252" s="3">
        <v>333006</v>
      </c>
      <c r="H252" s="3">
        <v>2</v>
      </c>
      <c r="I252" s="3">
        <v>166503</v>
      </c>
      <c r="J252" s="3">
        <v>333006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2</v>
      </c>
      <c r="AA252" s="3">
        <v>166503</v>
      </c>
      <c r="AB252" s="3">
        <v>333006</v>
      </c>
      <c r="AC252" s="3">
        <v>0</v>
      </c>
      <c r="AD252" s="3">
        <v>0</v>
      </c>
      <c r="AE252" s="3">
        <v>0</v>
      </c>
      <c r="AF252" s="3">
        <v>0</v>
      </c>
      <c r="AG252" s="24">
        <v>0</v>
      </c>
      <c r="AH252" s="3">
        <v>0</v>
      </c>
      <c r="AI252" s="24">
        <v>0</v>
      </c>
    </row>
    <row r="253" spans="1:35" ht="12" customHeight="1">
      <c r="A253" s="3">
        <v>2123</v>
      </c>
      <c r="B253" s="4" t="s">
        <v>460</v>
      </c>
      <c r="C253" s="5" t="s">
        <v>14</v>
      </c>
      <c r="D253" s="5" t="s">
        <v>15</v>
      </c>
      <c r="E253" s="3">
        <v>2</v>
      </c>
      <c r="F253" s="3">
        <v>1526092</v>
      </c>
      <c r="G253" s="3">
        <v>3052184</v>
      </c>
      <c r="H253" s="3">
        <v>2</v>
      </c>
      <c r="I253" s="3">
        <v>1526092</v>
      </c>
      <c r="J253" s="3">
        <v>3052184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2</v>
      </c>
      <c r="AA253" s="3">
        <v>1526092</v>
      </c>
      <c r="AB253" s="3">
        <v>3052184</v>
      </c>
      <c r="AC253" s="3">
        <v>0</v>
      </c>
      <c r="AD253" s="3">
        <v>0</v>
      </c>
      <c r="AE253" s="3">
        <v>0</v>
      </c>
      <c r="AF253" s="3">
        <v>0</v>
      </c>
      <c r="AG253" s="24">
        <v>0</v>
      </c>
      <c r="AH253" s="3">
        <v>0</v>
      </c>
      <c r="AI253" s="24">
        <v>0</v>
      </c>
    </row>
    <row r="254" spans="1:35" ht="22.5" customHeight="1">
      <c r="A254" s="3">
        <v>2124</v>
      </c>
      <c r="B254" s="4" t="s">
        <v>216</v>
      </c>
      <c r="C254" s="5" t="s">
        <v>14</v>
      </c>
      <c r="D254" s="5" t="s">
        <v>15</v>
      </c>
      <c r="E254" s="3">
        <v>2</v>
      </c>
      <c r="F254" s="3">
        <v>916969</v>
      </c>
      <c r="G254" s="3">
        <v>1833938</v>
      </c>
      <c r="H254" s="3">
        <v>2</v>
      </c>
      <c r="I254" s="3">
        <v>916969</v>
      </c>
      <c r="J254" s="3">
        <v>1833938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2</v>
      </c>
      <c r="AA254" s="3">
        <v>916969</v>
      </c>
      <c r="AB254" s="3">
        <v>1833938</v>
      </c>
      <c r="AC254" s="3">
        <v>0</v>
      </c>
      <c r="AD254" s="3">
        <v>0</v>
      </c>
      <c r="AE254" s="3">
        <v>0</v>
      </c>
      <c r="AF254" s="3">
        <v>0</v>
      </c>
      <c r="AG254" s="24">
        <v>0</v>
      </c>
      <c r="AH254" s="3">
        <v>0</v>
      </c>
      <c r="AI254" s="24">
        <v>0</v>
      </c>
    </row>
    <row r="255" spans="1:35" ht="22.5" customHeight="1">
      <c r="A255" s="3">
        <v>2128</v>
      </c>
      <c r="B255" s="4" t="s">
        <v>461</v>
      </c>
      <c r="C255" s="5" t="s">
        <v>14</v>
      </c>
      <c r="D255" s="5" t="s">
        <v>15</v>
      </c>
      <c r="E255" s="3">
        <v>1</v>
      </c>
      <c r="F255" s="3">
        <v>1484779</v>
      </c>
      <c r="G255" s="3">
        <v>1484779</v>
      </c>
      <c r="H255" s="3">
        <v>1</v>
      </c>
      <c r="I255" s="3">
        <v>1484779</v>
      </c>
      <c r="J255" s="3">
        <v>1484779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1</v>
      </c>
      <c r="AA255" s="3">
        <v>1484779</v>
      </c>
      <c r="AB255" s="3">
        <v>1484779</v>
      </c>
      <c r="AC255" s="3">
        <v>0</v>
      </c>
      <c r="AD255" s="3">
        <v>0</v>
      </c>
      <c r="AE255" s="3">
        <v>0</v>
      </c>
      <c r="AF255" s="3">
        <v>0</v>
      </c>
      <c r="AG255" s="24">
        <v>0</v>
      </c>
      <c r="AH255" s="3">
        <v>0</v>
      </c>
      <c r="AI255" s="24">
        <v>0</v>
      </c>
    </row>
    <row r="256" spans="1:35" ht="12" customHeight="1">
      <c r="A256" s="3">
        <v>2155</v>
      </c>
      <c r="B256" s="4" t="s">
        <v>217</v>
      </c>
      <c r="C256" s="5" t="s">
        <v>14</v>
      </c>
      <c r="D256" s="5" t="s">
        <v>66</v>
      </c>
      <c r="E256" s="3">
        <v>9.09</v>
      </c>
      <c r="F256" s="3">
        <v>341620.87</v>
      </c>
      <c r="G256" s="3">
        <v>3106221.95</v>
      </c>
      <c r="H256" s="3">
        <v>9.09</v>
      </c>
      <c r="I256" s="3">
        <v>341620.87</v>
      </c>
      <c r="J256" s="3">
        <v>3106221.95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9.09</v>
      </c>
      <c r="AA256" s="3">
        <v>341620.87</v>
      </c>
      <c r="AB256" s="3">
        <v>3106221.95</v>
      </c>
      <c r="AC256" s="3">
        <v>0</v>
      </c>
      <c r="AD256" s="3">
        <v>0</v>
      </c>
      <c r="AE256" s="3">
        <v>0</v>
      </c>
      <c r="AF256" s="3">
        <v>0</v>
      </c>
      <c r="AG256" s="24">
        <v>0</v>
      </c>
      <c r="AH256" s="3">
        <v>0</v>
      </c>
      <c r="AI256" s="24">
        <v>0</v>
      </c>
    </row>
    <row r="257" spans="1:35">
      <c r="A257" s="3">
        <v>61</v>
      </c>
      <c r="B257" s="21" t="s">
        <v>218</v>
      </c>
      <c r="C257" s="21"/>
      <c r="D257" s="21"/>
      <c r="E257" s="576">
        <v>807684152.79999995</v>
      </c>
      <c r="F257" s="576"/>
      <c r="G257" s="576"/>
      <c r="H257" s="1082">
        <v>807684152.79999995</v>
      </c>
      <c r="I257" s="1082"/>
      <c r="J257" s="1082"/>
      <c r="K257" s="1082">
        <v>0</v>
      </c>
      <c r="L257" s="1082"/>
      <c r="M257" s="1082"/>
      <c r="N257" s="1082">
        <v>0</v>
      </c>
      <c r="O257" s="1082"/>
      <c r="P257" s="1082"/>
      <c r="Q257" s="1082">
        <v>0</v>
      </c>
      <c r="R257" s="1082"/>
      <c r="S257" s="1082"/>
      <c r="T257" s="1082">
        <v>0</v>
      </c>
      <c r="U257" s="1082"/>
      <c r="V257" s="1082"/>
      <c r="W257" s="1082">
        <v>0</v>
      </c>
      <c r="X257" s="1082"/>
      <c r="Y257" s="1082"/>
      <c r="Z257" s="1082">
        <v>807684152.79999995</v>
      </c>
      <c r="AA257" s="1082"/>
      <c r="AB257" s="1082"/>
      <c r="AC257" s="1082">
        <v>0</v>
      </c>
      <c r="AD257" s="1082"/>
      <c r="AE257" s="1082"/>
      <c r="AF257" s="1081">
        <v>0</v>
      </c>
      <c r="AG257" s="1082"/>
      <c r="AH257" s="3">
        <v>0</v>
      </c>
      <c r="AI257" s="24">
        <v>0</v>
      </c>
    </row>
    <row r="258" spans="1:35" ht="12" customHeight="1">
      <c r="A258" s="3">
        <v>2167</v>
      </c>
      <c r="B258" s="4" t="s">
        <v>219</v>
      </c>
      <c r="C258" s="5" t="s">
        <v>14</v>
      </c>
      <c r="D258" s="5" t="s">
        <v>28</v>
      </c>
      <c r="E258" s="3">
        <v>3570.03</v>
      </c>
      <c r="F258" s="3">
        <v>226240</v>
      </c>
      <c r="G258" s="3">
        <v>807684152.79999995</v>
      </c>
      <c r="H258" s="3">
        <v>3570.03</v>
      </c>
      <c r="I258" s="3">
        <v>226240</v>
      </c>
      <c r="J258" s="3">
        <v>807684152.79999995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3570.03</v>
      </c>
      <c r="AA258" s="3">
        <v>226240</v>
      </c>
      <c r="AB258" s="3">
        <v>807684152.79999995</v>
      </c>
      <c r="AC258" s="3">
        <v>0</v>
      </c>
      <c r="AD258" s="3">
        <v>0</v>
      </c>
      <c r="AE258" s="3">
        <v>0</v>
      </c>
      <c r="AF258" s="3">
        <v>0</v>
      </c>
      <c r="AG258" s="24">
        <v>0</v>
      </c>
      <c r="AH258" s="3">
        <v>0</v>
      </c>
      <c r="AI258" s="24">
        <v>0</v>
      </c>
    </row>
    <row r="259" spans="1:35">
      <c r="A259" s="3">
        <v>62</v>
      </c>
      <c r="B259" s="21" t="s">
        <v>220</v>
      </c>
      <c r="C259" s="21"/>
      <c r="D259" s="21"/>
      <c r="E259" s="576">
        <v>55375936</v>
      </c>
      <c r="F259" s="576"/>
      <c r="G259" s="576"/>
      <c r="H259" s="1082">
        <v>55375936</v>
      </c>
      <c r="I259" s="1082"/>
      <c r="J259" s="1082"/>
      <c r="K259" s="1082">
        <v>0</v>
      </c>
      <c r="L259" s="1082"/>
      <c r="M259" s="1082"/>
      <c r="N259" s="1082">
        <v>0</v>
      </c>
      <c r="O259" s="1082"/>
      <c r="P259" s="1082"/>
      <c r="Q259" s="1082">
        <v>0</v>
      </c>
      <c r="R259" s="1082"/>
      <c r="S259" s="1082"/>
      <c r="T259" s="1082">
        <v>0</v>
      </c>
      <c r="U259" s="1082"/>
      <c r="V259" s="1082"/>
      <c r="W259" s="1082">
        <v>0</v>
      </c>
      <c r="X259" s="1082"/>
      <c r="Y259" s="1082"/>
      <c r="Z259" s="1082">
        <v>55375936</v>
      </c>
      <c r="AA259" s="1082"/>
      <c r="AB259" s="1082"/>
      <c r="AC259" s="1082">
        <v>0</v>
      </c>
      <c r="AD259" s="1082"/>
      <c r="AE259" s="1082"/>
      <c r="AF259" s="1081">
        <v>0</v>
      </c>
      <c r="AG259" s="1082"/>
      <c r="AH259" s="3">
        <v>0</v>
      </c>
      <c r="AI259" s="24">
        <v>0</v>
      </c>
    </row>
    <row r="260" spans="1:35" ht="22.5" customHeight="1">
      <c r="A260" s="3">
        <v>1022</v>
      </c>
      <c r="B260" s="4" t="s">
        <v>510</v>
      </c>
      <c r="C260" s="5" t="s">
        <v>14</v>
      </c>
      <c r="D260" s="5" t="s">
        <v>15</v>
      </c>
      <c r="E260" s="3">
        <v>32</v>
      </c>
      <c r="F260" s="3">
        <v>262073</v>
      </c>
      <c r="G260" s="3">
        <v>8386336</v>
      </c>
      <c r="H260" s="3">
        <v>32</v>
      </c>
      <c r="I260" s="3">
        <v>262073</v>
      </c>
      <c r="J260" s="3">
        <v>8386336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32</v>
      </c>
      <c r="AA260" s="3">
        <v>262073</v>
      </c>
      <c r="AB260" s="3">
        <v>8386336</v>
      </c>
      <c r="AC260" s="3">
        <v>0</v>
      </c>
      <c r="AD260" s="3">
        <v>0</v>
      </c>
      <c r="AE260" s="3">
        <v>0</v>
      </c>
      <c r="AF260" s="3">
        <v>0</v>
      </c>
      <c r="AG260" s="24">
        <v>0</v>
      </c>
      <c r="AH260" s="3">
        <v>0</v>
      </c>
      <c r="AI260" s="24">
        <v>0</v>
      </c>
    </row>
    <row r="261" spans="1:35" ht="12" customHeight="1">
      <c r="A261" s="3">
        <v>1031</v>
      </c>
      <c r="B261" s="4" t="s">
        <v>221</v>
      </c>
      <c r="C261" s="5" t="s">
        <v>14</v>
      </c>
      <c r="D261" s="5" t="s">
        <v>15</v>
      </c>
      <c r="E261" s="3">
        <v>120</v>
      </c>
      <c r="F261" s="3">
        <v>391580</v>
      </c>
      <c r="G261" s="3">
        <v>46989600</v>
      </c>
      <c r="H261" s="3">
        <v>120</v>
      </c>
      <c r="I261" s="3">
        <v>391580</v>
      </c>
      <c r="J261" s="3">
        <v>46989600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120</v>
      </c>
      <c r="AA261" s="3">
        <v>391580</v>
      </c>
      <c r="AB261" s="3">
        <v>46989600</v>
      </c>
      <c r="AC261" s="3">
        <v>0</v>
      </c>
      <c r="AD261" s="3">
        <v>0</v>
      </c>
      <c r="AE261" s="3">
        <v>0</v>
      </c>
      <c r="AF261" s="3">
        <v>0</v>
      </c>
      <c r="AG261" s="24">
        <v>0</v>
      </c>
      <c r="AH261" s="3">
        <v>0</v>
      </c>
      <c r="AI261" s="24">
        <v>0</v>
      </c>
    </row>
    <row r="262" spans="1:35">
      <c r="A262" s="3">
        <v>63</v>
      </c>
      <c r="B262" s="21" t="s">
        <v>222</v>
      </c>
      <c r="C262" s="21"/>
      <c r="D262" s="21"/>
      <c r="E262" s="576">
        <v>42925508.43</v>
      </c>
      <c r="F262" s="576"/>
      <c r="G262" s="576"/>
      <c r="H262" s="1082">
        <v>42925508.43</v>
      </c>
      <c r="I262" s="1082"/>
      <c r="J262" s="1082"/>
      <c r="K262" s="1082">
        <v>0</v>
      </c>
      <c r="L262" s="1082"/>
      <c r="M262" s="1082"/>
      <c r="N262" s="1082">
        <v>0</v>
      </c>
      <c r="O262" s="1082"/>
      <c r="P262" s="1082"/>
      <c r="Q262" s="1082">
        <v>0</v>
      </c>
      <c r="R262" s="1082"/>
      <c r="S262" s="1082"/>
      <c r="T262" s="1082">
        <v>0</v>
      </c>
      <c r="U262" s="1082"/>
      <c r="V262" s="1082"/>
      <c r="W262" s="1082">
        <v>0</v>
      </c>
      <c r="X262" s="1082"/>
      <c r="Y262" s="1082"/>
      <c r="Z262" s="1082">
        <v>42925508.43</v>
      </c>
      <c r="AA262" s="1082"/>
      <c r="AB262" s="1082"/>
      <c r="AC262" s="1082">
        <v>0</v>
      </c>
      <c r="AD262" s="1082"/>
      <c r="AE262" s="1082"/>
      <c r="AF262" s="1081">
        <v>0</v>
      </c>
      <c r="AG262" s="1082"/>
      <c r="AH262" s="3">
        <v>0</v>
      </c>
      <c r="AI262" s="24">
        <v>0</v>
      </c>
    </row>
    <row r="263" spans="1:35" ht="12" customHeight="1">
      <c r="A263" s="3">
        <v>2168</v>
      </c>
      <c r="B263" s="4" t="s">
        <v>223</v>
      </c>
      <c r="C263" s="5" t="s">
        <v>14</v>
      </c>
      <c r="D263" s="5" t="s">
        <v>15</v>
      </c>
      <c r="E263" s="3">
        <v>149.61000000000001</v>
      </c>
      <c r="F263" s="3">
        <v>226239.96</v>
      </c>
      <c r="G263" s="3">
        <v>33848258.469999999</v>
      </c>
      <c r="H263" s="3">
        <v>149.61000000000001</v>
      </c>
      <c r="I263" s="3">
        <v>226239.96</v>
      </c>
      <c r="J263" s="3">
        <v>33848258.469999999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149.61000000000001</v>
      </c>
      <c r="AA263" s="3">
        <v>226239.96</v>
      </c>
      <c r="AB263" s="3">
        <v>33848258.469999999</v>
      </c>
      <c r="AC263" s="3">
        <v>0</v>
      </c>
      <c r="AD263" s="3">
        <v>0</v>
      </c>
      <c r="AE263" s="3">
        <v>0</v>
      </c>
      <c r="AF263" s="3">
        <v>0</v>
      </c>
      <c r="AG263" s="24">
        <v>0</v>
      </c>
      <c r="AH263" s="3">
        <v>0</v>
      </c>
      <c r="AI263" s="24">
        <v>0</v>
      </c>
    </row>
    <row r="264" spans="1:35" ht="12" customHeight="1">
      <c r="A264" s="3">
        <v>2200</v>
      </c>
      <c r="B264" s="4" t="s">
        <v>224</v>
      </c>
      <c r="C264" s="5" t="s">
        <v>14</v>
      </c>
      <c r="D264" s="5" t="s">
        <v>66</v>
      </c>
      <c r="E264" s="3">
        <v>28.5</v>
      </c>
      <c r="F264" s="3">
        <v>318500</v>
      </c>
      <c r="G264" s="3">
        <v>9077249.9600000009</v>
      </c>
      <c r="H264" s="3">
        <v>28.5</v>
      </c>
      <c r="I264" s="3">
        <v>318500</v>
      </c>
      <c r="J264" s="3">
        <v>9077249.9600000009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28.5</v>
      </c>
      <c r="AA264" s="3">
        <v>318500</v>
      </c>
      <c r="AB264" s="3">
        <v>9077249.9600000009</v>
      </c>
      <c r="AC264" s="3">
        <v>0</v>
      </c>
      <c r="AD264" s="3">
        <v>0</v>
      </c>
      <c r="AE264" s="3">
        <v>0</v>
      </c>
      <c r="AF264" s="3">
        <v>0</v>
      </c>
      <c r="AG264" s="24">
        <v>0</v>
      </c>
      <c r="AH264" s="3">
        <v>0</v>
      </c>
      <c r="AI264" s="24">
        <v>0</v>
      </c>
    </row>
    <row r="265" spans="1:35">
      <c r="A265" s="3">
        <v>64</v>
      </c>
      <c r="B265" s="21" t="s">
        <v>225</v>
      </c>
      <c r="C265" s="21"/>
      <c r="D265" s="21"/>
      <c r="E265" s="576">
        <v>1111690</v>
      </c>
      <c r="F265" s="576"/>
      <c r="G265" s="576"/>
      <c r="H265" s="1082">
        <v>1111690</v>
      </c>
      <c r="I265" s="1082"/>
      <c r="J265" s="1082"/>
      <c r="K265" s="1082">
        <v>0</v>
      </c>
      <c r="L265" s="1082"/>
      <c r="M265" s="1082"/>
      <c r="N265" s="1082">
        <v>0</v>
      </c>
      <c r="O265" s="1082"/>
      <c r="P265" s="1082"/>
      <c r="Q265" s="1082">
        <v>0</v>
      </c>
      <c r="R265" s="1082"/>
      <c r="S265" s="1082"/>
      <c r="T265" s="1082">
        <v>0</v>
      </c>
      <c r="U265" s="1082"/>
      <c r="V265" s="1082"/>
      <c r="W265" s="1082">
        <v>0</v>
      </c>
      <c r="X265" s="1082"/>
      <c r="Y265" s="1082"/>
      <c r="Z265" s="1082">
        <v>1111690</v>
      </c>
      <c r="AA265" s="1082"/>
      <c r="AB265" s="1082"/>
      <c r="AC265" s="1082">
        <v>0</v>
      </c>
      <c r="AD265" s="1082"/>
      <c r="AE265" s="1082"/>
      <c r="AF265" s="1081">
        <v>0</v>
      </c>
      <c r="AG265" s="1082"/>
      <c r="AH265" s="3">
        <v>0</v>
      </c>
      <c r="AI265" s="24">
        <v>0</v>
      </c>
    </row>
    <row r="266" spans="1:35" ht="12" customHeight="1">
      <c r="A266" s="3">
        <v>1270</v>
      </c>
      <c r="B266" s="4" t="s">
        <v>226</v>
      </c>
      <c r="C266" s="5" t="s">
        <v>14</v>
      </c>
      <c r="D266" s="5" t="s">
        <v>15</v>
      </c>
      <c r="E266" s="3">
        <v>35</v>
      </c>
      <c r="F266" s="3">
        <v>23642</v>
      </c>
      <c r="G266" s="3">
        <v>827470</v>
      </c>
      <c r="H266" s="3">
        <v>35</v>
      </c>
      <c r="I266" s="3">
        <v>23642</v>
      </c>
      <c r="J266" s="3">
        <v>827470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35</v>
      </c>
      <c r="AA266" s="3">
        <v>23642</v>
      </c>
      <c r="AB266" s="3">
        <v>827470</v>
      </c>
      <c r="AC266" s="3">
        <v>0</v>
      </c>
      <c r="AD266" s="3">
        <v>0</v>
      </c>
      <c r="AE266" s="3">
        <v>0</v>
      </c>
      <c r="AF266" s="3">
        <v>0</v>
      </c>
      <c r="AG266" s="24">
        <v>0</v>
      </c>
      <c r="AH266" s="3">
        <v>0</v>
      </c>
      <c r="AI266" s="24">
        <v>0</v>
      </c>
    </row>
    <row r="267" spans="1:35" ht="22.5" customHeight="1">
      <c r="A267" s="3">
        <v>2112</v>
      </c>
      <c r="B267" s="4" t="s">
        <v>227</v>
      </c>
      <c r="C267" s="5" t="s">
        <v>14</v>
      </c>
      <c r="D267" s="5" t="s">
        <v>15</v>
      </c>
      <c r="E267" s="3">
        <v>6</v>
      </c>
      <c r="F267" s="3">
        <v>47370</v>
      </c>
      <c r="G267" s="3">
        <v>284220</v>
      </c>
      <c r="H267" s="3">
        <v>6</v>
      </c>
      <c r="I267" s="3">
        <v>47370</v>
      </c>
      <c r="J267" s="3">
        <v>284220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6</v>
      </c>
      <c r="AA267" s="3">
        <v>47370</v>
      </c>
      <c r="AB267" s="3">
        <v>284220</v>
      </c>
      <c r="AC267" s="3">
        <v>0</v>
      </c>
      <c r="AD267" s="3">
        <v>0</v>
      </c>
      <c r="AE267" s="3">
        <v>0</v>
      </c>
      <c r="AF267" s="3">
        <v>0</v>
      </c>
      <c r="AG267" s="24">
        <v>0</v>
      </c>
      <c r="AH267" s="3">
        <v>0</v>
      </c>
      <c r="AI267" s="24">
        <v>0</v>
      </c>
    </row>
    <row r="268" spans="1:35">
      <c r="A268" s="3">
        <v>65</v>
      </c>
      <c r="B268" s="21" t="s">
        <v>228</v>
      </c>
      <c r="C268" s="21"/>
      <c r="D268" s="21"/>
      <c r="E268" s="576">
        <v>1682598400.48</v>
      </c>
      <c r="F268" s="576"/>
      <c r="G268" s="576"/>
      <c r="H268" s="1082">
        <v>1682598400.48</v>
      </c>
      <c r="I268" s="1082"/>
      <c r="J268" s="1082"/>
      <c r="K268" s="1082">
        <v>0</v>
      </c>
      <c r="L268" s="1082"/>
      <c r="M268" s="1082"/>
      <c r="N268" s="1082">
        <v>0</v>
      </c>
      <c r="O268" s="1082"/>
      <c r="P268" s="1082"/>
      <c r="Q268" s="1082">
        <v>0</v>
      </c>
      <c r="R268" s="1082"/>
      <c r="S268" s="1082"/>
      <c r="T268" s="1082">
        <v>0</v>
      </c>
      <c r="U268" s="1082"/>
      <c r="V268" s="1082"/>
      <c r="W268" s="1082">
        <v>0</v>
      </c>
      <c r="X268" s="1082"/>
      <c r="Y268" s="1082"/>
      <c r="Z268" s="1082">
        <v>1682598400.48</v>
      </c>
      <c r="AA268" s="1082"/>
      <c r="AB268" s="1082"/>
      <c r="AC268" s="1082">
        <v>0</v>
      </c>
      <c r="AD268" s="1082"/>
      <c r="AE268" s="1082"/>
      <c r="AF268" s="1081">
        <v>0</v>
      </c>
      <c r="AG268" s="1082"/>
      <c r="AH268" s="3">
        <v>0</v>
      </c>
      <c r="AI268" s="24">
        <v>0</v>
      </c>
    </row>
    <row r="269" spans="1:35" ht="12" customHeight="1">
      <c r="A269" s="3">
        <v>2083</v>
      </c>
      <c r="B269" s="4" t="s">
        <v>229</v>
      </c>
      <c r="C269" s="5" t="s">
        <v>14</v>
      </c>
      <c r="D269" s="5" t="s">
        <v>66</v>
      </c>
      <c r="E269" s="3">
        <v>7472.44</v>
      </c>
      <c r="F269" s="3">
        <v>6787</v>
      </c>
      <c r="G269" s="3">
        <v>50715457.07</v>
      </c>
      <c r="H269" s="3">
        <v>7472.44</v>
      </c>
      <c r="I269" s="3">
        <v>6787</v>
      </c>
      <c r="J269" s="3">
        <v>50715457.07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7472.44</v>
      </c>
      <c r="AA269" s="3">
        <v>6787</v>
      </c>
      <c r="AB269" s="3">
        <v>50715457.07</v>
      </c>
      <c r="AC269" s="3">
        <v>0</v>
      </c>
      <c r="AD269" s="3">
        <v>0</v>
      </c>
      <c r="AE269" s="3">
        <v>0</v>
      </c>
      <c r="AF269" s="3">
        <v>0</v>
      </c>
      <c r="AG269" s="24">
        <v>0</v>
      </c>
      <c r="AH269" s="3">
        <v>0</v>
      </c>
      <c r="AI269" s="24">
        <v>0</v>
      </c>
    </row>
    <row r="270" spans="1:35" ht="12" customHeight="1">
      <c r="A270" s="3">
        <v>2092</v>
      </c>
      <c r="B270" s="4" t="s">
        <v>230</v>
      </c>
      <c r="C270" s="5" t="s">
        <v>14</v>
      </c>
      <c r="D270" s="5" t="s">
        <v>231</v>
      </c>
      <c r="E270" s="3">
        <v>6</v>
      </c>
      <c r="F270" s="3">
        <v>390000</v>
      </c>
      <c r="G270" s="3">
        <v>2340000</v>
      </c>
      <c r="H270" s="3">
        <v>6</v>
      </c>
      <c r="I270" s="3">
        <v>390000</v>
      </c>
      <c r="J270" s="3">
        <v>2340000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6</v>
      </c>
      <c r="AA270" s="3">
        <v>390000</v>
      </c>
      <c r="AB270" s="3">
        <v>2340000</v>
      </c>
      <c r="AC270" s="3">
        <v>0</v>
      </c>
      <c r="AD270" s="3">
        <v>0</v>
      </c>
      <c r="AE270" s="3">
        <v>0</v>
      </c>
      <c r="AF270" s="3">
        <v>0</v>
      </c>
      <c r="AG270" s="24">
        <v>0</v>
      </c>
      <c r="AH270" s="3">
        <v>0</v>
      </c>
      <c r="AI270" s="24">
        <v>0</v>
      </c>
    </row>
    <row r="271" spans="1:35" ht="12" customHeight="1">
      <c r="A271" s="3">
        <v>2147</v>
      </c>
      <c r="B271" s="4" t="s">
        <v>232</v>
      </c>
      <c r="C271" s="5" t="s">
        <v>14</v>
      </c>
      <c r="D271" s="5" t="s">
        <v>66</v>
      </c>
      <c r="E271" s="3">
        <v>128.52000000000001</v>
      </c>
      <c r="F271" s="3">
        <v>32258</v>
      </c>
      <c r="G271" s="3">
        <v>4145756.22</v>
      </c>
      <c r="H271" s="3">
        <v>128.52000000000001</v>
      </c>
      <c r="I271" s="3">
        <v>32258</v>
      </c>
      <c r="J271" s="3">
        <v>4145756.22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128.52000000000001</v>
      </c>
      <c r="AA271" s="3">
        <v>32258</v>
      </c>
      <c r="AB271" s="3">
        <v>4145756.22</v>
      </c>
      <c r="AC271" s="3">
        <v>0</v>
      </c>
      <c r="AD271" s="3">
        <v>0</v>
      </c>
      <c r="AE271" s="3">
        <v>0</v>
      </c>
      <c r="AF271" s="3">
        <v>0</v>
      </c>
      <c r="AG271" s="24">
        <v>0</v>
      </c>
      <c r="AH271" s="3">
        <v>0</v>
      </c>
      <c r="AI271" s="24">
        <v>0</v>
      </c>
    </row>
    <row r="272" spans="1:35" ht="12" customHeight="1">
      <c r="A272" s="3">
        <v>2148</v>
      </c>
      <c r="B272" s="4" t="s">
        <v>233</v>
      </c>
      <c r="C272" s="5" t="s">
        <v>14</v>
      </c>
      <c r="D272" s="5" t="s">
        <v>66</v>
      </c>
      <c r="E272" s="3">
        <v>2031.4</v>
      </c>
      <c r="F272" s="3">
        <v>3394</v>
      </c>
      <c r="G272" s="3">
        <v>6894571.5999999996</v>
      </c>
      <c r="H272" s="3">
        <v>2031.4</v>
      </c>
      <c r="I272" s="3">
        <v>3394</v>
      </c>
      <c r="J272" s="3">
        <v>6894571.5999999996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2031.4</v>
      </c>
      <c r="AA272" s="3">
        <v>3394</v>
      </c>
      <c r="AB272" s="3">
        <v>6894571.5999999996</v>
      </c>
      <c r="AC272" s="3">
        <v>0</v>
      </c>
      <c r="AD272" s="3">
        <v>0</v>
      </c>
      <c r="AE272" s="3">
        <v>0</v>
      </c>
      <c r="AF272" s="3">
        <v>0</v>
      </c>
      <c r="AG272" s="24">
        <v>0</v>
      </c>
      <c r="AH272" s="3">
        <v>0</v>
      </c>
      <c r="AI272" s="24">
        <v>0</v>
      </c>
    </row>
    <row r="273" spans="1:35" ht="12" customHeight="1">
      <c r="A273" s="3">
        <v>2152</v>
      </c>
      <c r="B273" s="4" t="s">
        <v>511</v>
      </c>
      <c r="C273" s="5" t="s">
        <v>14</v>
      </c>
      <c r="D273" s="5" t="s">
        <v>231</v>
      </c>
      <c r="E273" s="3">
        <v>2043.55</v>
      </c>
      <c r="F273" s="3">
        <v>271487.99</v>
      </c>
      <c r="G273" s="3">
        <v>554799719.40999997</v>
      </c>
      <c r="H273" s="3">
        <v>2043.55</v>
      </c>
      <c r="I273" s="3">
        <v>271487.99</v>
      </c>
      <c r="J273" s="3">
        <v>554799719.40999997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2043.55</v>
      </c>
      <c r="AA273" s="3">
        <v>271487.99</v>
      </c>
      <c r="AB273" s="3">
        <v>554799719.40999997</v>
      </c>
      <c r="AC273" s="3">
        <v>0</v>
      </c>
      <c r="AD273" s="3">
        <v>0</v>
      </c>
      <c r="AE273" s="3">
        <v>0</v>
      </c>
      <c r="AF273" s="3">
        <v>0</v>
      </c>
      <c r="AG273" s="24">
        <v>0</v>
      </c>
      <c r="AH273" s="3">
        <v>0</v>
      </c>
      <c r="AI273" s="24">
        <v>0</v>
      </c>
    </row>
    <row r="274" spans="1:35" ht="12" customHeight="1">
      <c r="A274" s="3">
        <v>2153</v>
      </c>
      <c r="B274" s="4" t="s">
        <v>2438</v>
      </c>
      <c r="C274" s="5" t="s">
        <v>14</v>
      </c>
      <c r="D274" s="5" t="s">
        <v>66</v>
      </c>
      <c r="E274" s="3">
        <v>110.14</v>
      </c>
      <c r="F274" s="3">
        <v>316735.37</v>
      </c>
      <c r="G274" s="3">
        <v>34886247.340000004</v>
      </c>
      <c r="H274" s="3">
        <v>110.14</v>
      </c>
      <c r="I274" s="3">
        <v>316735.37</v>
      </c>
      <c r="J274" s="3">
        <v>34886247.340000004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110.14</v>
      </c>
      <c r="AA274" s="3">
        <v>316735.37</v>
      </c>
      <c r="AB274" s="3">
        <v>34886247.340000004</v>
      </c>
      <c r="AC274" s="3">
        <v>0</v>
      </c>
      <c r="AD274" s="3">
        <v>0</v>
      </c>
      <c r="AE274" s="3">
        <v>0</v>
      </c>
      <c r="AF274" s="3">
        <v>0</v>
      </c>
      <c r="AG274" s="24">
        <v>0</v>
      </c>
      <c r="AH274" s="3">
        <v>0</v>
      </c>
      <c r="AI274" s="24">
        <v>0</v>
      </c>
    </row>
    <row r="275" spans="1:35" ht="12" customHeight="1">
      <c r="A275" s="3">
        <v>2154</v>
      </c>
      <c r="B275" s="4" t="s">
        <v>234</v>
      </c>
      <c r="C275" s="5" t="s">
        <v>14</v>
      </c>
      <c r="D275" s="5" t="s">
        <v>66</v>
      </c>
      <c r="E275" s="3">
        <v>16.32</v>
      </c>
      <c r="F275" s="3">
        <v>59275</v>
      </c>
      <c r="G275" s="3">
        <v>967368</v>
      </c>
      <c r="H275" s="3">
        <v>16.32</v>
      </c>
      <c r="I275" s="3">
        <v>59275</v>
      </c>
      <c r="J275" s="3">
        <v>967368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16.32</v>
      </c>
      <c r="AA275" s="3">
        <v>59275</v>
      </c>
      <c r="AB275" s="3">
        <v>967368</v>
      </c>
      <c r="AC275" s="3">
        <v>0</v>
      </c>
      <c r="AD275" s="3">
        <v>0</v>
      </c>
      <c r="AE275" s="3">
        <v>0</v>
      </c>
      <c r="AF275" s="3">
        <v>0</v>
      </c>
      <c r="AG275" s="24">
        <v>0</v>
      </c>
      <c r="AH275" s="3">
        <v>0</v>
      </c>
      <c r="AI275" s="24">
        <v>0</v>
      </c>
    </row>
    <row r="276" spans="1:35" ht="12" customHeight="1">
      <c r="A276" s="3">
        <v>2157</v>
      </c>
      <c r="B276" s="4" t="s">
        <v>235</v>
      </c>
      <c r="C276" s="5" t="s">
        <v>14</v>
      </c>
      <c r="D276" s="5" t="s">
        <v>66</v>
      </c>
      <c r="E276" s="3">
        <v>78.209999999999994</v>
      </c>
      <c r="F276" s="3">
        <v>387023.75</v>
      </c>
      <c r="G276" s="3">
        <v>30270056.550000001</v>
      </c>
      <c r="H276" s="3">
        <v>78.209999999999994</v>
      </c>
      <c r="I276" s="3">
        <v>387023.75</v>
      </c>
      <c r="J276" s="3">
        <v>30270056.550000001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78.209999999999994</v>
      </c>
      <c r="AA276" s="3">
        <v>387023.75</v>
      </c>
      <c r="AB276" s="3">
        <v>30270056.550000001</v>
      </c>
      <c r="AC276" s="3">
        <v>0</v>
      </c>
      <c r="AD276" s="3">
        <v>0</v>
      </c>
      <c r="AE276" s="3">
        <v>0</v>
      </c>
      <c r="AF276" s="3">
        <v>0</v>
      </c>
      <c r="AG276" s="24">
        <v>0</v>
      </c>
      <c r="AH276" s="3">
        <v>0</v>
      </c>
      <c r="AI276" s="24">
        <v>0</v>
      </c>
    </row>
    <row r="277" spans="1:35" ht="12" customHeight="1">
      <c r="A277" s="3">
        <v>2158</v>
      </c>
      <c r="B277" s="4" t="s">
        <v>236</v>
      </c>
      <c r="C277" s="5" t="s">
        <v>14</v>
      </c>
      <c r="D277" s="5" t="s">
        <v>15</v>
      </c>
      <c r="E277" s="3">
        <v>58.8</v>
      </c>
      <c r="F277" s="3">
        <v>59839.95</v>
      </c>
      <c r="G277" s="3">
        <v>3518433.42</v>
      </c>
      <c r="H277" s="3">
        <v>58.8</v>
      </c>
      <c r="I277" s="3">
        <v>59839.95</v>
      </c>
      <c r="J277" s="3">
        <v>3518433.42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58.8</v>
      </c>
      <c r="AA277" s="3">
        <v>59839.95</v>
      </c>
      <c r="AB277" s="3">
        <v>3518433.42</v>
      </c>
      <c r="AC277" s="3">
        <v>0</v>
      </c>
      <c r="AD277" s="3">
        <v>0</v>
      </c>
      <c r="AE277" s="3">
        <v>0</v>
      </c>
      <c r="AF277" s="3">
        <v>0</v>
      </c>
      <c r="AG277" s="24">
        <v>0</v>
      </c>
      <c r="AH277" s="3">
        <v>0</v>
      </c>
      <c r="AI277" s="24">
        <v>0</v>
      </c>
    </row>
    <row r="278" spans="1:35" ht="12" customHeight="1">
      <c r="A278" s="3">
        <v>2159</v>
      </c>
      <c r="B278" s="4" t="s">
        <v>237</v>
      </c>
      <c r="C278" s="5" t="s">
        <v>14</v>
      </c>
      <c r="D278" s="5" t="s">
        <v>66</v>
      </c>
      <c r="E278" s="3">
        <v>363.16</v>
      </c>
      <c r="F278" s="3">
        <v>79184.009999999995</v>
      </c>
      <c r="G278" s="3">
        <v>28756432.93</v>
      </c>
      <c r="H278" s="3">
        <v>363.16</v>
      </c>
      <c r="I278" s="3">
        <v>79184.009999999995</v>
      </c>
      <c r="J278" s="3">
        <v>28756432.93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363.16</v>
      </c>
      <c r="AA278" s="3">
        <v>79184.009999999995</v>
      </c>
      <c r="AB278" s="3">
        <v>28756432.93</v>
      </c>
      <c r="AC278" s="3">
        <v>0</v>
      </c>
      <c r="AD278" s="3">
        <v>0</v>
      </c>
      <c r="AE278" s="3">
        <v>0</v>
      </c>
      <c r="AF278" s="3">
        <v>0</v>
      </c>
      <c r="AG278" s="24">
        <v>0</v>
      </c>
      <c r="AH278" s="3">
        <v>0</v>
      </c>
      <c r="AI278" s="24">
        <v>0</v>
      </c>
    </row>
    <row r="279" spans="1:35" ht="12" customHeight="1">
      <c r="A279" s="3">
        <v>2160</v>
      </c>
      <c r="B279" s="4" t="s">
        <v>238</v>
      </c>
      <c r="C279" s="5" t="s">
        <v>14</v>
      </c>
      <c r="D279" s="5" t="s">
        <v>66</v>
      </c>
      <c r="E279" s="3">
        <v>139.71</v>
      </c>
      <c r="F279" s="3">
        <v>60899.02</v>
      </c>
      <c r="G279" s="3">
        <v>8508177.3699999992</v>
      </c>
      <c r="H279" s="3">
        <v>139.71</v>
      </c>
      <c r="I279" s="3">
        <v>60899.02</v>
      </c>
      <c r="J279" s="3">
        <v>8508177.3699999992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139.71</v>
      </c>
      <c r="AA279" s="3">
        <v>60899.02</v>
      </c>
      <c r="AB279" s="3">
        <v>8508177.3699999992</v>
      </c>
      <c r="AC279" s="3">
        <v>0</v>
      </c>
      <c r="AD279" s="3">
        <v>0</v>
      </c>
      <c r="AE279" s="3">
        <v>0</v>
      </c>
      <c r="AF279" s="3">
        <v>0</v>
      </c>
      <c r="AG279" s="24">
        <v>0</v>
      </c>
      <c r="AH279" s="3">
        <v>0</v>
      </c>
      <c r="AI279" s="24">
        <v>0</v>
      </c>
    </row>
    <row r="280" spans="1:35" ht="12" customHeight="1">
      <c r="A280" s="3">
        <v>2163</v>
      </c>
      <c r="B280" s="4" t="s">
        <v>239</v>
      </c>
      <c r="C280" s="5" t="s">
        <v>14</v>
      </c>
      <c r="D280" s="5" t="s">
        <v>66</v>
      </c>
      <c r="E280" s="3">
        <v>668.69</v>
      </c>
      <c r="F280" s="3">
        <v>226240</v>
      </c>
      <c r="G280" s="3">
        <v>151284244.61000001</v>
      </c>
      <c r="H280" s="3">
        <v>668.69</v>
      </c>
      <c r="I280" s="3">
        <v>226240</v>
      </c>
      <c r="J280" s="3">
        <v>151284244.61000001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668.69</v>
      </c>
      <c r="AA280" s="3">
        <v>226240</v>
      </c>
      <c r="AB280" s="3">
        <v>151284244.61000001</v>
      </c>
      <c r="AC280" s="3">
        <v>0</v>
      </c>
      <c r="AD280" s="3">
        <v>0</v>
      </c>
      <c r="AE280" s="3">
        <v>0</v>
      </c>
      <c r="AF280" s="3">
        <v>0</v>
      </c>
      <c r="AG280" s="24">
        <v>0</v>
      </c>
      <c r="AH280" s="3">
        <v>0</v>
      </c>
      <c r="AI280" s="24">
        <v>0</v>
      </c>
    </row>
    <row r="281" spans="1:35" ht="12" customHeight="1">
      <c r="A281" s="3">
        <v>2164</v>
      </c>
      <c r="B281" s="4" t="s">
        <v>240</v>
      </c>
      <c r="C281" s="5" t="s">
        <v>14</v>
      </c>
      <c r="D281" s="5" t="s">
        <v>241</v>
      </c>
      <c r="E281" s="3">
        <v>118.3</v>
      </c>
      <c r="F281" s="3">
        <v>55557.01</v>
      </c>
      <c r="G281" s="3">
        <v>6572238.1500000004</v>
      </c>
      <c r="H281" s="3">
        <v>118.3</v>
      </c>
      <c r="I281" s="3">
        <v>55557.01</v>
      </c>
      <c r="J281" s="3">
        <v>6572238.1500000004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118.3</v>
      </c>
      <c r="AA281" s="3">
        <v>55557.01</v>
      </c>
      <c r="AB281" s="3">
        <v>6572238.1500000004</v>
      </c>
      <c r="AC281" s="3">
        <v>0</v>
      </c>
      <c r="AD281" s="3">
        <v>0</v>
      </c>
      <c r="AE281" s="3">
        <v>0</v>
      </c>
      <c r="AF281" s="3">
        <v>0</v>
      </c>
      <c r="AG281" s="24">
        <v>0</v>
      </c>
      <c r="AH281" s="3">
        <v>0</v>
      </c>
      <c r="AI281" s="24">
        <v>0</v>
      </c>
    </row>
    <row r="282" spans="1:35" ht="12" customHeight="1">
      <c r="A282" s="3">
        <v>2215</v>
      </c>
      <c r="B282" s="4" t="s">
        <v>242</v>
      </c>
      <c r="C282" s="5" t="s">
        <v>243</v>
      </c>
      <c r="D282" s="5" t="s">
        <v>66</v>
      </c>
      <c r="E282" s="3">
        <v>28.71</v>
      </c>
      <c r="F282" s="3">
        <v>1091998.27</v>
      </c>
      <c r="G282" s="3">
        <v>31350942.670000002</v>
      </c>
      <c r="H282" s="3">
        <v>28.71</v>
      </c>
      <c r="I282" s="3">
        <v>1091998.27</v>
      </c>
      <c r="J282" s="3">
        <v>31350942.670000002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28.71</v>
      </c>
      <c r="AA282" s="3">
        <v>1091998.27</v>
      </c>
      <c r="AB282" s="3">
        <v>31350942.670000002</v>
      </c>
      <c r="AC282" s="3">
        <v>0</v>
      </c>
      <c r="AD282" s="3">
        <v>0</v>
      </c>
      <c r="AE282" s="3">
        <v>0</v>
      </c>
      <c r="AF282" s="3">
        <v>0</v>
      </c>
      <c r="AG282" s="24">
        <v>0</v>
      </c>
      <c r="AH282" s="3">
        <v>0</v>
      </c>
      <c r="AI282" s="24">
        <v>0</v>
      </c>
    </row>
    <row r="283" spans="1:35" ht="12" customHeight="1">
      <c r="A283" s="3">
        <v>714</v>
      </c>
      <c r="B283" s="4" t="s">
        <v>244</v>
      </c>
      <c r="C283" s="5" t="s">
        <v>243</v>
      </c>
      <c r="D283" s="5" t="s">
        <v>66</v>
      </c>
      <c r="E283" s="3">
        <v>242.59</v>
      </c>
      <c r="F283" s="3">
        <v>59739.01</v>
      </c>
      <c r="G283" s="3">
        <v>14492062.5</v>
      </c>
      <c r="H283" s="3">
        <v>242.59</v>
      </c>
      <c r="I283" s="3">
        <v>59739.01</v>
      </c>
      <c r="J283" s="3">
        <v>14492062.5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242.59</v>
      </c>
      <c r="AA283" s="3">
        <v>59739.01</v>
      </c>
      <c r="AB283" s="3">
        <v>14492062.5</v>
      </c>
      <c r="AC283" s="3">
        <v>0</v>
      </c>
      <c r="AD283" s="3">
        <v>0</v>
      </c>
      <c r="AE283" s="3">
        <v>0</v>
      </c>
      <c r="AF283" s="3">
        <v>0</v>
      </c>
      <c r="AG283" s="24">
        <v>0</v>
      </c>
      <c r="AH283" s="3">
        <v>0</v>
      </c>
      <c r="AI283" s="24">
        <v>0</v>
      </c>
    </row>
    <row r="284" spans="1:35" ht="12" customHeight="1">
      <c r="A284" s="3">
        <v>771</v>
      </c>
      <c r="B284" s="4" t="s">
        <v>245</v>
      </c>
      <c r="C284" s="5" t="s">
        <v>243</v>
      </c>
      <c r="D284" s="5" t="s">
        <v>246</v>
      </c>
      <c r="E284" s="3">
        <v>325511.40999999997</v>
      </c>
      <c r="F284" s="3">
        <v>1577</v>
      </c>
      <c r="G284" s="3">
        <v>513331485.75999999</v>
      </c>
      <c r="H284" s="3">
        <v>325511.40999999997</v>
      </c>
      <c r="I284" s="3">
        <v>1577</v>
      </c>
      <c r="J284" s="3">
        <v>513331485.75999999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325511.40999999997</v>
      </c>
      <c r="AA284" s="3">
        <v>1577</v>
      </c>
      <c r="AB284" s="3">
        <v>513331485.75999999</v>
      </c>
      <c r="AC284" s="3">
        <v>0</v>
      </c>
      <c r="AD284" s="3">
        <v>0</v>
      </c>
      <c r="AE284" s="3">
        <v>0</v>
      </c>
      <c r="AF284" s="3">
        <v>0</v>
      </c>
      <c r="AG284" s="24">
        <v>0</v>
      </c>
      <c r="AH284" s="3">
        <v>0</v>
      </c>
      <c r="AI284" s="24">
        <v>0</v>
      </c>
    </row>
    <row r="285" spans="1:35" ht="12" customHeight="1">
      <c r="A285" s="3">
        <v>782</v>
      </c>
      <c r="B285" s="4" t="s">
        <v>247</v>
      </c>
      <c r="C285" s="5" t="s">
        <v>243</v>
      </c>
      <c r="D285" s="5" t="s">
        <v>231</v>
      </c>
      <c r="E285" s="3">
        <v>921.38</v>
      </c>
      <c r="F285" s="3">
        <v>260176.01</v>
      </c>
      <c r="G285" s="3">
        <v>239719670.59</v>
      </c>
      <c r="H285" s="3">
        <v>921.38</v>
      </c>
      <c r="I285" s="3">
        <v>260176.01</v>
      </c>
      <c r="J285" s="3">
        <v>239719670.59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921.38</v>
      </c>
      <c r="AA285" s="3">
        <v>260176.01</v>
      </c>
      <c r="AB285" s="3">
        <v>239719670.59</v>
      </c>
      <c r="AC285" s="3">
        <v>0</v>
      </c>
      <c r="AD285" s="3">
        <v>0</v>
      </c>
      <c r="AE285" s="3">
        <v>0</v>
      </c>
      <c r="AF285" s="3">
        <v>0</v>
      </c>
      <c r="AG285" s="24">
        <v>0</v>
      </c>
      <c r="AH285" s="3">
        <v>0</v>
      </c>
      <c r="AI285" s="24">
        <v>0</v>
      </c>
    </row>
    <row r="286" spans="1:35" ht="12" customHeight="1">
      <c r="A286" s="3">
        <v>786</v>
      </c>
      <c r="B286" s="4" t="s">
        <v>248</v>
      </c>
      <c r="C286" s="5" t="s">
        <v>243</v>
      </c>
      <c r="D286" s="5" t="s">
        <v>66</v>
      </c>
      <c r="E286" s="3">
        <v>0.83</v>
      </c>
      <c r="F286" s="3">
        <v>54863</v>
      </c>
      <c r="G286" s="3">
        <v>45536.29</v>
      </c>
      <c r="H286" s="3">
        <v>0.83</v>
      </c>
      <c r="I286" s="3">
        <v>54863</v>
      </c>
      <c r="J286" s="3">
        <v>45536.29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0.83</v>
      </c>
      <c r="AA286" s="3">
        <v>54863</v>
      </c>
      <c r="AB286" s="3">
        <v>45536.29</v>
      </c>
      <c r="AC286" s="3">
        <v>0</v>
      </c>
      <c r="AD286" s="3">
        <v>0</v>
      </c>
      <c r="AE286" s="3">
        <v>0</v>
      </c>
      <c r="AF286" s="3">
        <v>0</v>
      </c>
      <c r="AG286" s="24">
        <v>0</v>
      </c>
      <c r="AH286" s="3">
        <v>0</v>
      </c>
      <c r="AI286" s="24">
        <v>0</v>
      </c>
    </row>
    <row r="287" spans="1:35">
      <c r="A287" s="3">
        <v>66</v>
      </c>
      <c r="B287" s="21" t="s">
        <v>249</v>
      </c>
      <c r="C287" s="21"/>
      <c r="D287" s="21"/>
      <c r="E287" s="576">
        <v>201605986.53999999</v>
      </c>
      <c r="F287" s="576"/>
      <c r="G287" s="576"/>
      <c r="H287" s="1082">
        <v>201605986.53999999</v>
      </c>
      <c r="I287" s="1082"/>
      <c r="J287" s="1082"/>
      <c r="K287" s="1082">
        <v>0</v>
      </c>
      <c r="L287" s="1082"/>
      <c r="M287" s="1082"/>
      <c r="N287" s="1082">
        <v>0</v>
      </c>
      <c r="O287" s="1082"/>
      <c r="P287" s="1082"/>
      <c r="Q287" s="1082">
        <v>0</v>
      </c>
      <c r="R287" s="1082"/>
      <c r="S287" s="1082"/>
      <c r="T287" s="1082">
        <v>0</v>
      </c>
      <c r="U287" s="1082"/>
      <c r="V287" s="1082"/>
      <c r="W287" s="1082">
        <v>0</v>
      </c>
      <c r="X287" s="1082"/>
      <c r="Y287" s="1082"/>
      <c r="Z287" s="1082">
        <v>201605986.53999999</v>
      </c>
      <c r="AA287" s="1082"/>
      <c r="AB287" s="1082"/>
      <c r="AC287" s="1082">
        <v>0</v>
      </c>
      <c r="AD287" s="1082"/>
      <c r="AE287" s="1082"/>
      <c r="AF287" s="1081">
        <v>0</v>
      </c>
      <c r="AG287" s="1082"/>
      <c r="AH287" s="3">
        <v>0</v>
      </c>
      <c r="AI287" s="24">
        <v>0</v>
      </c>
    </row>
    <row r="288" spans="1:35" ht="12" customHeight="1">
      <c r="A288" s="3">
        <v>2088</v>
      </c>
      <c r="B288" s="4" t="s">
        <v>250</v>
      </c>
      <c r="C288" s="5" t="s">
        <v>14</v>
      </c>
      <c r="D288" s="5" t="s">
        <v>66</v>
      </c>
      <c r="E288" s="3">
        <v>28.71</v>
      </c>
      <c r="F288" s="3">
        <v>636998.99</v>
      </c>
      <c r="G288" s="3">
        <v>18288049.890000001</v>
      </c>
      <c r="H288" s="3">
        <v>28.71</v>
      </c>
      <c r="I288" s="3">
        <v>636998.99</v>
      </c>
      <c r="J288" s="3">
        <v>18288049.890000001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28.71</v>
      </c>
      <c r="AA288" s="3">
        <v>636998.99</v>
      </c>
      <c r="AB288" s="3">
        <v>18288049.890000001</v>
      </c>
      <c r="AC288" s="3">
        <v>0</v>
      </c>
      <c r="AD288" s="3">
        <v>0</v>
      </c>
      <c r="AE288" s="3">
        <v>0</v>
      </c>
      <c r="AF288" s="3">
        <v>0</v>
      </c>
      <c r="AG288" s="24">
        <v>0</v>
      </c>
      <c r="AH288" s="3">
        <v>0</v>
      </c>
      <c r="AI288" s="24">
        <v>0</v>
      </c>
    </row>
    <row r="289" spans="1:35" ht="12" customHeight="1">
      <c r="A289" s="3">
        <v>2104</v>
      </c>
      <c r="B289" s="4" t="s">
        <v>251</v>
      </c>
      <c r="C289" s="5" t="s">
        <v>14</v>
      </c>
      <c r="D289" s="5" t="s">
        <v>66</v>
      </c>
      <c r="E289" s="3">
        <v>373.86</v>
      </c>
      <c r="F289" s="3">
        <v>88460</v>
      </c>
      <c r="G289" s="3">
        <v>33071390.219999999</v>
      </c>
      <c r="H289" s="3">
        <v>373.86</v>
      </c>
      <c r="I289" s="3">
        <v>88460</v>
      </c>
      <c r="J289" s="3">
        <v>33071390.219999999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373.86</v>
      </c>
      <c r="AA289" s="3">
        <v>88460</v>
      </c>
      <c r="AB289" s="3">
        <v>33071390.219999999</v>
      </c>
      <c r="AC289" s="3">
        <v>0</v>
      </c>
      <c r="AD289" s="3">
        <v>0</v>
      </c>
      <c r="AE289" s="3">
        <v>0</v>
      </c>
      <c r="AF289" s="3">
        <v>0</v>
      </c>
      <c r="AG289" s="24">
        <v>0</v>
      </c>
      <c r="AH289" s="3">
        <v>0</v>
      </c>
      <c r="AI289" s="24">
        <v>0</v>
      </c>
    </row>
    <row r="290" spans="1:35" ht="12" customHeight="1">
      <c r="A290" s="3">
        <v>2188</v>
      </c>
      <c r="B290" s="4" t="s">
        <v>252</v>
      </c>
      <c r="C290" s="5" t="s">
        <v>243</v>
      </c>
      <c r="D290" s="5" t="s">
        <v>253</v>
      </c>
      <c r="E290" s="3">
        <v>130</v>
      </c>
      <c r="F290" s="3">
        <v>17922</v>
      </c>
      <c r="G290" s="3">
        <v>2329860</v>
      </c>
      <c r="H290" s="3">
        <v>130</v>
      </c>
      <c r="I290" s="3">
        <v>17922</v>
      </c>
      <c r="J290" s="3">
        <v>2329860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130</v>
      </c>
      <c r="AA290" s="3">
        <v>17922</v>
      </c>
      <c r="AB290" s="3">
        <v>2329860</v>
      </c>
      <c r="AC290" s="3">
        <v>0</v>
      </c>
      <c r="AD290" s="3">
        <v>0</v>
      </c>
      <c r="AE290" s="3">
        <v>0</v>
      </c>
      <c r="AF290" s="3">
        <v>0</v>
      </c>
      <c r="AG290" s="24">
        <v>0</v>
      </c>
      <c r="AH290" s="3">
        <v>0</v>
      </c>
      <c r="AI290" s="24">
        <v>0</v>
      </c>
    </row>
    <row r="291" spans="1:35" ht="12" customHeight="1">
      <c r="A291" s="3">
        <v>387</v>
      </c>
      <c r="B291" s="4" t="s">
        <v>254</v>
      </c>
      <c r="C291" s="5" t="s">
        <v>255</v>
      </c>
      <c r="D291" s="5" t="s">
        <v>256</v>
      </c>
      <c r="E291" s="3">
        <v>138983368.00999999</v>
      </c>
      <c r="F291" s="3">
        <v>1</v>
      </c>
      <c r="G291" s="3">
        <v>138983368.00999999</v>
      </c>
      <c r="H291" s="3">
        <v>138983368.00999999</v>
      </c>
      <c r="I291" s="3">
        <v>1</v>
      </c>
      <c r="J291" s="3">
        <v>138983368.00999999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138983368.00999999</v>
      </c>
      <c r="AA291" s="3">
        <v>1</v>
      </c>
      <c r="AB291" s="3">
        <v>138983368.00999999</v>
      </c>
      <c r="AC291" s="3">
        <v>0</v>
      </c>
      <c r="AD291" s="3">
        <v>0</v>
      </c>
      <c r="AE291" s="3">
        <v>0</v>
      </c>
      <c r="AF291" s="3">
        <v>0</v>
      </c>
      <c r="AG291" s="24">
        <v>0</v>
      </c>
      <c r="AH291" s="3">
        <v>0</v>
      </c>
      <c r="AI291" s="24">
        <v>0</v>
      </c>
    </row>
    <row r="292" spans="1:35" ht="12" customHeight="1">
      <c r="A292" s="3">
        <v>589</v>
      </c>
      <c r="B292" s="4" t="s">
        <v>257</v>
      </c>
      <c r="C292" s="5" t="s">
        <v>243</v>
      </c>
      <c r="D292" s="5" t="s">
        <v>66</v>
      </c>
      <c r="E292" s="3">
        <v>31.89</v>
      </c>
      <c r="F292" s="3">
        <v>58533</v>
      </c>
      <c r="G292" s="3">
        <v>1866558.84</v>
      </c>
      <c r="H292" s="3">
        <v>31.89</v>
      </c>
      <c r="I292" s="3">
        <v>58533</v>
      </c>
      <c r="J292" s="3">
        <v>1866558.84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31.89</v>
      </c>
      <c r="AA292" s="3">
        <v>58533</v>
      </c>
      <c r="AB292" s="3">
        <v>1866558.84</v>
      </c>
      <c r="AC292" s="3">
        <v>0</v>
      </c>
      <c r="AD292" s="3">
        <v>0</v>
      </c>
      <c r="AE292" s="3">
        <v>0</v>
      </c>
      <c r="AF292" s="3">
        <v>0</v>
      </c>
      <c r="AG292" s="24">
        <v>0</v>
      </c>
      <c r="AH292" s="3">
        <v>0</v>
      </c>
      <c r="AI292" s="24">
        <v>0</v>
      </c>
    </row>
    <row r="293" spans="1:35" ht="12" customHeight="1">
      <c r="A293" s="3">
        <v>684</v>
      </c>
      <c r="B293" s="4" t="s">
        <v>258</v>
      </c>
      <c r="C293" s="5" t="s">
        <v>243</v>
      </c>
      <c r="D293" s="5" t="s">
        <v>66</v>
      </c>
      <c r="E293" s="3">
        <v>147.87</v>
      </c>
      <c r="F293" s="3">
        <v>47791</v>
      </c>
      <c r="G293" s="3">
        <v>7066759.5899999999</v>
      </c>
      <c r="H293" s="3">
        <v>147.87</v>
      </c>
      <c r="I293" s="3">
        <v>47791</v>
      </c>
      <c r="J293" s="3">
        <v>7066759.5899999999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147.87</v>
      </c>
      <c r="AA293" s="3">
        <v>47791</v>
      </c>
      <c r="AB293" s="3">
        <v>7066759.5899999999</v>
      </c>
      <c r="AC293" s="3">
        <v>0</v>
      </c>
      <c r="AD293" s="3">
        <v>0</v>
      </c>
      <c r="AE293" s="3">
        <v>0</v>
      </c>
      <c r="AF293" s="3">
        <v>0</v>
      </c>
      <c r="AG293" s="24">
        <v>0</v>
      </c>
      <c r="AH293" s="3">
        <v>0</v>
      </c>
      <c r="AI293" s="24">
        <v>0</v>
      </c>
    </row>
    <row r="294" spans="1:35">
      <c r="A294" s="3">
        <v>68</v>
      </c>
      <c r="B294" s="21" t="s">
        <v>462</v>
      </c>
      <c r="C294" s="21"/>
      <c r="D294" s="21"/>
      <c r="E294" s="576">
        <v>4164940</v>
      </c>
      <c r="F294" s="576"/>
      <c r="G294" s="576"/>
      <c r="H294" s="1082">
        <v>4164940</v>
      </c>
      <c r="I294" s="1082"/>
      <c r="J294" s="1082"/>
      <c r="K294" s="1082">
        <v>0</v>
      </c>
      <c r="L294" s="1082"/>
      <c r="M294" s="1082"/>
      <c r="N294" s="1082">
        <v>0</v>
      </c>
      <c r="O294" s="1082"/>
      <c r="P294" s="1082"/>
      <c r="Q294" s="1082">
        <v>0</v>
      </c>
      <c r="R294" s="1082"/>
      <c r="S294" s="1082"/>
      <c r="T294" s="1082">
        <v>0</v>
      </c>
      <c r="U294" s="1082"/>
      <c r="V294" s="1082"/>
      <c r="W294" s="1082">
        <v>0</v>
      </c>
      <c r="X294" s="1082"/>
      <c r="Y294" s="1082"/>
      <c r="Z294" s="1082">
        <v>4164940</v>
      </c>
      <c r="AA294" s="1082"/>
      <c r="AB294" s="1082"/>
      <c r="AC294" s="1082">
        <v>0</v>
      </c>
      <c r="AD294" s="1082"/>
      <c r="AE294" s="1082"/>
      <c r="AF294" s="1081">
        <v>0</v>
      </c>
      <c r="AG294" s="1082"/>
      <c r="AH294" s="3">
        <v>0</v>
      </c>
      <c r="AI294" s="24">
        <v>0</v>
      </c>
    </row>
    <row r="295" spans="1:35" ht="12" customHeight="1">
      <c r="A295" s="3">
        <v>1386</v>
      </c>
      <c r="B295" s="4" t="s">
        <v>512</v>
      </c>
      <c r="C295" s="5" t="s">
        <v>14</v>
      </c>
      <c r="D295" s="5" t="s">
        <v>24</v>
      </c>
      <c r="E295" s="3">
        <v>1660</v>
      </c>
      <c r="F295" s="3">
        <v>2509</v>
      </c>
      <c r="G295" s="3">
        <v>4164940</v>
      </c>
      <c r="H295" s="3">
        <v>1660</v>
      </c>
      <c r="I295" s="3">
        <v>2509</v>
      </c>
      <c r="J295" s="3">
        <v>4164940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1660</v>
      </c>
      <c r="AA295" s="3">
        <v>2509</v>
      </c>
      <c r="AB295" s="3">
        <v>4164940</v>
      </c>
      <c r="AC295" s="3">
        <v>0</v>
      </c>
      <c r="AD295" s="3">
        <v>0</v>
      </c>
      <c r="AE295" s="3">
        <v>0</v>
      </c>
      <c r="AF295" s="3">
        <v>0</v>
      </c>
      <c r="AG295" s="24">
        <v>0</v>
      </c>
      <c r="AH295" s="3">
        <v>0</v>
      </c>
      <c r="AI295" s="24">
        <v>0</v>
      </c>
    </row>
    <row r="296" spans="1:35">
      <c r="A296" s="3">
        <v>72</v>
      </c>
      <c r="B296" s="21" t="s">
        <v>259</v>
      </c>
      <c r="C296" s="21"/>
      <c r="D296" s="21"/>
      <c r="E296" s="576">
        <v>1298001.53</v>
      </c>
      <c r="F296" s="576"/>
      <c r="G296" s="576"/>
      <c r="H296" s="1082">
        <v>1298001.53</v>
      </c>
      <c r="I296" s="1082"/>
      <c r="J296" s="1082"/>
      <c r="K296" s="1082">
        <v>0</v>
      </c>
      <c r="L296" s="1082"/>
      <c r="M296" s="1082"/>
      <c r="N296" s="1082">
        <v>0</v>
      </c>
      <c r="O296" s="1082"/>
      <c r="P296" s="1082"/>
      <c r="Q296" s="1082">
        <v>0</v>
      </c>
      <c r="R296" s="1082"/>
      <c r="S296" s="1082"/>
      <c r="T296" s="1082">
        <v>0</v>
      </c>
      <c r="U296" s="1082"/>
      <c r="V296" s="1082"/>
      <c r="W296" s="1082">
        <v>0</v>
      </c>
      <c r="X296" s="1082"/>
      <c r="Y296" s="1082"/>
      <c r="Z296" s="1082">
        <v>1298001.53</v>
      </c>
      <c r="AA296" s="1082"/>
      <c r="AB296" s="1082"/>
      <c r="AC296" s="1082">
        <v>0</v>
      </c>
      <c r="AD296" s="1082"/>
      <c r="AE296" s="1082"/>
      <c r="AF296" s="1081">
        <v>0</v>
      </c>
      <c r="AG296" s="1082"/>
      <c r="AH296" s="3">
        <v>0</v>
      </c>
      <c r="AI296" s="24">
        <v>0</v>
      </c>
    </row>
    <row r="297" spans="1:35" ht="12" customHeight="1">
      <c r="A297" s="3">
        <v>1073</v>
      </c>
      <c r="B297" s="4" t="s">
        <v>260</v>
      </c>
      <c r="C297" s="5" t="s">
        <v>14</v>
      </c>
      <c r="D297" s="5" t="s">
        <v>261</v>
      </c>
      <c r="E297" s="3">
        <v>57.76</v>
      </c>
      <c r="F297" s="3">
        <v>5854</v>
      </c>
      <c r="G297" s="3">
        <v>338137.58</v>
      </c>
      <c r="H297" s="3">
        <v>57.76</v>
      </c>
      <c r="I297" s="3">
        <v>5854</v>
      </c>
      <c r="J297" s="3">
        <v>338137.58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57.76</v>
      </c>
      <c r="AA297" s="3">
        <v>5854</v>
      </c>
      <c r="AB297" s="3">
        <v>338137.58</v>
      </c>
      <c r="AC297" s="3">
        <v>0</v>
      </c>
      <c r="AD297" s="3">
        <v>0</v>
      </c>
      <c r="AE297" s="3">
        <v>0</v>
      </c>
      <c r="AF297" s="3">
        <v>0</v>
      </c>
      <c r="AG297" s="24">
        <v>0</v>
      </c>
      <c r="AH297" s="3">
        <v>0</v>
      </c>
      <c r="AI297" s="24">
        <v>0</v>
      </c>
    </row>
    <row r="298" spans="1:35" ht="12" customHeight="1">
      <c r="A298" s="3">
        <v>1074</v>
      </c>
      <c r="B298" s="4" t="s">
        <v>262</v>
      </c>
      <c r="C298" s="5" t="s">
        <v>14</v>
      </c>
      <c r="D298" s="5" t="s">
        <v>15</v>
      </c>
      <c r="E298" s="3">
        <v>57.64</v>
      </c>
      <c r="F298" s="3">
        <v>9439</v>
      </c>
      <c r="G298" s="3">
        <v>544063.96</v>
      </c>
      <c r="H298" s="3">
        <v>57.64</v>
      </c>
      <c r="I298" s="3">
        <v>9439</v>
      </c>
      <c r="J298" s="3">
        <v>544063.96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57.64</v>
      </c>
      <c r="AA298" s="3">
        <v>9439</v>
      </c>
      <c r="AB298" s="3">
        <v>544063.96</v>
      </c>
      <c r="AC298" s="3">
        <v>0</v>
      </c>
      <c r="AD298" s="3">
        <v>0</v>
      </c>
      <c r="AE298" s="3">
        <v>0</v>
      </c>
      <c r="AF298" s="3">
        <v>0</v>
      </c>
      <c r="AG298" s="24">
        <v>0</v>
      </c>
      <c r="AH298" s="3">
        <v>0</v>
      </c>
      <c r="AI298" s="24">
        <v>0</v>
      </c>
    </row>
    <row r="299" spans="1:35" ht="12" customHeight="1">
      <c r="A299" s="3">
        <v>1075</v>
      </c>
      <c r="B299" s="4" t="s">
        <v>263</v>
      </c>
      <c r="C299" s="5" t="s">
        <v>14</v>
      </c>
      <c r="D299" s="5" t="s">
        <v>261</v>
      </c>
      <c r="E299" s="3">
        <v>10.5</v>
      </c>
      <c r="F299" s="3">
        <v>13574</v>
      </c>
      <c r="G299" s="3">
        <v>142527</v>
      </c>
      <c r="H299" s="3">
        <v>10.5</v>
      </c>
      <c r="I299" s="3">
        <v>13574</v>
      </c>
      <c r="J299" s="3">
        <v>142527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10.5</v>
      </c>
      <c r="AA299" s="3">
        <v>13574</v>
      </c>
      <c r="AB299" s="3">
        <v>142527</v>
      </c>
      <c r="AC299" s="3">
        <v>0</v>
      </c>
      <c r="AD299" s="3">
        <v>0</v>
      </c>
      <c r="AE299" s="3">
        <v>0</v>
      </c>
      <c r="AF299" s="3">
        <v>0</v>
      </c>
      <c r="AG299" s="24">
        <v>0</v>
      </c>
      <c r="AH299" s="3">
        <v>0</v>
      </c>
      <c r="AI299" s="24">
        <v>0</v>
      </c>
    </row>
    <row r="300" spans="1:35" ht="12" customHeight="1">
      <c r="A300" s="3">
        <v>1898</v>
      </c>
      <c r="B300" s="4" t="s">
        <v>264</v>
      </c>
      <c r="C300" s="5" t="s">
        <v>14</v>
      </c>
      <c r="D300" s="5" t="s">
        <v>24</v>
      </c>
      <c r="E300" s="3">
        <v>23.1</v>
      </c>
      <c r="F300" s="3">
        <v>11830</v>
      </c>
      <c r="G300" s="3">
        <v>273272.99</v>
      </c>
      <c r="H300" s="3">
        <v>23.1</v>
      </c>
      <c r="I300" s="3">
        <v>11830</v>
      </c>
      <c r="J300" s="3">
        <v>273272.99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23.1</v>
      </c>
      <c r="AA300" s="3">
        <v>11830</v>
      </c>
      <c r="AB300" s="3">
        <v>273272.99</v>
      </c>
      <c r="AC300" s="3">
        <v>0</v>
      </c>
      <c r="AD300" s="3">
        <v>0</v>
      </c>
      <c r="AE300" s="3">
        <v>0</v>
      </c>
      <c r="AF300" s="3">
        <v>0</v>
      </c>
      <c r="AG300" s="24">
        <v>0</v>
      </c>
      <c r="AH300" s="3">
        <v>0</v>
      </c>
      <c r="AI300" s="24">
        <v>0</v>
      </c>
    </row>
    <row r="301" spans="1:35">
      <c r="A301" s="3">
        <v>73</v>
      </c>
      <c r="B301" s="21" t="s">
        <v>265</v>
      </c>
      <c r="C301" s="21"/>
      <c r="D301" s="21"/>
      <c r="E301" s="576">
        <v>3543577.29</v>
      </c>
      <c r="F301" s="576"/>
      <c r="G301" s="576"/>
      <c r="H301" s="1082">
        <v>3543577.29</v>
      </c>
      <c r="I301" s="1082"/>
      <c r="J301" s="1082"/>
      <c r="K301" s="1082">
        <v>0</v>
      </c>
      <c r="L301" s="1082"/>
      <c r="M301" s="1082"/>
      <c r="N301" s="1082">
        <v>0</v>
      </c>
      <c r="O301" s="1082"/>
      <c r="P301" s="1082"/>
      <c r="Q301" s="1082">
        <v>0</v>
      </c>
      <c r="R301" s="1082"/>
      <c r="S301" s="1082"/>
      <c r="T301" s="1082">
        <v>0</v>
      </c>
      <c r="U301" s="1082"/>
      <c r="V301" s="1082"/>
      <c r="W301" s="1082">
        <v>0</v>
      </c>
      <c r="X301" s="1082"/>
      <c r="Y301" s="1082"/>
      <c r="Z301" s="1082">
        <v>3543577.29</v>
      </c>
      <c r="AA301" s="1082"/>
      <c r="AB301" s="1082"/>
      <c r="AC301" s="1082">
        <v>0</v>
      </c>
      <c r="AD301" s="1082"/>
      <c r="AE301" s="1082"/>
      <c r="AF301" s="1081">
        <v>0</v>
      </c>
      <c r="AG301" s="1082"/>
      <c r="AH301" s="3">
        <v>0</v>
      </c>
      <c r="AI301" s="24">
        <v>0</v>
      </c>
    </row>
    <row r="302" spans="1:35" ht="12" customHeight="1">
      <c r="A302" s="3">
        <v>1000</v>
      </c>
      <c r="B302" s="4" t="s">
        <v>266</v>
      </c>
      <c r="C302" s="5" t="s">
        <v>14</v>
      </c>
      <c r="D302" s="5" t="s">
        <v>15</v>
      </c>
      <c r="E302" s="3">
        <v>687.75</v>
      </c>
      <c r="F302" s="3">
        <v>52</v>
      </c>
      <c r="G302" s="3">
        <v>35763</v>
      </c>
      <c r="H302" s="3">
        <v>687.75</v>
      </c>
      <c r="I302" s="3">
        <v>52</v>
      </c>
      <c r="J302" s="3">
        <v>35763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687.75</v>
      </c>
      <c r="AA302" s="3">
        <v>52</v>
      </c>
      <c r="AB302" s="3">
        <v>35763</v>
      </c>
      <c r="AC302" s="3">
        <v>0</v>
      </c>
      <c r="AD302" s="3">
        <v>0</v>
      </c>
      <c r="AE302" s="3">
        <v>0</v>
      </c>
      <c r="AF302" s="3">
        <v>0</v>
      </c>
      <c r="AG302" s="24">
        <v>0</v>
      </c>
      <c r="AH302" s="3">
        <v>0</v>
      </c>
      <c r="AI302" s="24">
        <v>0</v>
      </c>
    </row>
    <row r="303" spans="1:35" ht="12" customHeight="1">
      <c r="A303" s="3">
        <v>1224</v>
      </c>
      <c r="B303" s="4" t="s">
        <v>513</v>
      </c>
      <c r="C303" s="5" t="s">
        <v>14</v>
      </c>
      <c r="D303" s="5" t="s">
        <v>15</v>
      </c>
      <c r="E303" s="3">
        <v>11.64</v>
      </c>
      <c r="F303" s="3">
        <v>4602.99</v>
      </c>
      <c r="G303" s="3">
        <v>53590.29</v>
      </c>
      <c r="H303" s="3">
        <v>11.64</v>
      </c>
      <c r="I303" s="3">
        <v>4602.99</v>
      </c>
      <c r="J303" s="3">
        <v>53590.29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11.64</v>
      </c>
      <c r="AA303" s="3">
        <v>4602.99</v>
      </c>
      <c r="AB303" s="3">
        <v>53590.29</v>
      </c>
      <c r="AC303" s="3">
        <v>0</v>
      </c>
      <c r="AD303" s="3">
        <v>0</v>
      </c>
      <c r="AE303" s="3">
        <v>0</v>
      </c>
      <c r="AF303" s="3">
        <v>0</v>
      </c>
      <c r="AG303" s="24">
        <v>0</v>
      </c>
      <c r="AH303" s="3">
        <v>0</v>
      </c>
      <c r="AI303" s="24">
        <v>0</v>
      </c>
    </row>
    <row r="304" spans="1:35" ht="12" customHeight="1">
      <c r="A304" s="3">
        <v>1391</v>
      </c>
      <c r="B304" s="4" t="s">
        <v>514</v>
      </c>
      <c r="C304" s="5" t="s">
        <v>14</v>
      </c>
      <c r="D304" s="5" t="s">
        <v>15</v>
      </c>
      <c r="E304" s="3">
        <v>7136</v>
      </c>
      <c r="F304" s="3">
        <v>83</v>
      </c>
      <c r="G304" s="3">
        <v>592288</v>
      </c>
      <c r="H304" s="3">
        <v>7136</v>
      </c>
      <c r="I304" s="3">
        <v>83</v>
      </c>
      <c r="J304" s="3">
        <v>592288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7136</v>
      </c>
      <c r="AA304" s="3">
        <v>83</v>
      </c>
      <c r="AB304" s="3">
        <v>592288</v>
      </c>
      <c r="AC304" s="3">
        <v>0</v>
      </c>
      <c r="AD304" s="3">
        <v>0</v>
      </c>
      <c r="AE304" s="3">
        <v>0</v>
      </c>
      <c r="AF304" s="3">
        <v>0</v>
      </c>
      <c r="AG304" s="24">
        <v>0</v>
      </c>
      <c r="AH304" s="3">
        <v>0</v>
      </c>
      <c r="AI304" s="24">
        <v>0</v>
      </c>
    </row>
    <row r="305" spans="1:35" ht="12" customHeight="1">
      <c r="A305" s="3">
        <v>2127</v>
      </c>
      <c r="B305" s="4" t="s">
        <v>267</v>
      </c>
      <c r="C305" s="5" t="s">
        <v>14</v>
      </c>
      <c r="D305" s="5" t="s">
        <v>15</v>
      </c>
      <c r="E305" s="3">
        <v>23</v>
      </c>
      <c r="F305" s="3">
        <v>124432</v>
      </c>
      <c r="G305" s="3">
        <v>2861936</v>
      </c>
      <c r="H305" s="3">
        <v>23</v>
      </c>
      <c r="I305" s="3">
        <v>124432</v>
      </c>
      <c r="J305" s="3">
        <v>2861936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23</v>
      </c>
      <c r="AA305" s="3">
        <v>124432</v>
      </c>
      <c r="AB305" s="3">
        <v>2861936</v>
      </c>
      <c r="AC305" s="3">
        <v>0</v>
      </c>
      <c r="AD305" s="3">
        <v>0</v>
      </c>
      <c r="AE305" s="3">
        <v>0</v>
      </c>
      <c r="AF305" s="3">
        <v>0</v>
      </c>
      <c r="AG305" s="24">
        <v>0</v>
      </c>
      <c r="AH305" s="3">
        <v>0</v>
      </c>
      <c r="AI305" s="24">
        <v>0</v>
      </c>
    </row>
    <row r="306" spans="1:35">
      <c r="A306" s="3">
        <v>75</v>
      </c>
      <c r="B306" s="21" t="s">
        <v>463</v>
      </c>
      <c r="C306" s="21"/>
      <c r="D306" s="21"/>
      <c r="E306" s="576">
        <v>487780</v>
      </c>
      <c r="F306" s="576"/>
      <c r="G306" s="576"/>
      <c r="H306" s="1082">
        <v>487780</v>
      </c>
      <c r="I306" s="1082"/>
      <c r="J306" s="1082"/>
      <c r="K306" s="1082">
        <v>0</v>
      </c>
      <c r="L306" s="1082"/>
      <c r="M306" s="1082"/>
      <c r="N306" s="1082">
        <v>0</v>
      </c>
      <c r="O306" s="1082"/>
      <c r="P306" s="1082"/>
      <c r="Q306" s="1082">
        <v>0</v>
      </c>
      <c r="R306" s="1082"/>
      <c r="S306" s="1082"/>
      <c r="T306" s="1082">
        <v>0</v>
      </c>
      <c r="U306" s="1082"/>
      <c r="V306" s="1082"/>
      <c r="W306" s="1082">
        <v>0</v>
      </c>
      <c r="X306" s="1082"/>
      <c r="Y306" s="1082"/>
      <c r="Z306" s="1082">
        <v>487780</v>
      </c>
      <c r="AA306" s="1082"/>
      <c r="AB306" s="1082"/>
      <c r="AC306" s="1082">
        <v>0</v>
      </c>
      <c r="AD306" s="1082"/>
      <c r="AE306" s="1082"/>
      <c r="AF306" s="1081">
        <v>0</v>
      </c>
      <c r="AG306" s="1082"/>
      <c r="AH306" s="3">
        <v>0</v>
      </c>
      <c r="AI306" s="24">
        <v>0</v>
      </c>
    </row>
    <row r="307" spans="1:35" ht="12" customHeight="1">
      <c r="A307" s="3">
        <v>1069</v>
      </c>
      <c r="B307" s="4" t="s">
        <v>268</v>
      </c>
      <c r="C307" s="5" t="s">
        <v>14</v>
      </c>
      <c r="D307" s="5" t="s">
        <v>15</v>
      </c>
      <c r="E307" s="3">
        <v>500</v>
      </c>
      <c r="F307" s="3">
        <v>533</v>
      </c>
      <c r="G307" s="3">
        <v>266500</v>
      </c>
      <c r="H307" s="3">
        <v>500</v>
      </c>
      <c r="I307" s="3">
        <v>533</v>
      </c>
      <c r="J307" s="3">
        <v>266500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500</v>
      </c>
      <c r="AA307" s="3">
        <v>533</v>
      </c>
      <c r="AB307" s="3">
        <v>266500</v>
      </c>
      <c r="AC307" s="3">
        <v>0</v>
      </c>
      <c r="AD307" s="3">
        <v>0</v>
      </c>
      <c r="AE307" s="3">
        <v>0</v>
      </c>
      <c r="AF307" s="3">
        <v>0</v>
      </c>
      <c r="AG307" s="24">
        <v>0</v>
      </c>
      <c r="AH307" s="3">
        <v>0</v>
      </c>
      <c r="AI307" s="24">
        <v>0</v>
      </c>
    </row>
    <row r="308" spans="1:35" ht="12" customHeight="1">
      <c r="A308" s="3">
        <v>1070</v>
      </c>
      <c r="B308" s="4" t="s">
        <v>515</v>
      </c>
      <c r="C308" s="5" t="s">
        <v>14</v>
      </c>
      <c r="D308" s="5" t="s">
        <v>15</v>
      </c>
      <c r="E308" s="3">
        <v>120</v>
      </c>
      <c r="F308" s="3">
        <v>619</v>
      </c>
      <c r="G308" s="3">
        <v>74280</v>
      </c>
      <c r="H308" s="3">
        <v>120</v>
      </c>
      <c r="I308" s="3">
        <v>619</v>
      </c>
      <c r="J308" s="3">
        <v>74280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120</v>
      </c>
      <c r="AA308" s="3">
        <v>619</v>
      </c>
      <c r="AB308" s="3">
        <v>74280</v>
      </c>
      <c r="AC308" s="3">
        <v>0</v>
      </c>
      <c r="AD308" s="3">
        <v>0</v>
      </c>
      <c r="AE308" s="3">
        <v>0</v>
      </c>
      <c r="AF308" s="3">
        <v>0</v>
      </c>
      <c r="AG308" s="24">
        <v>0</v>
      </c>
      <c r="AH308" s="3">
        <v>0</v>
      </c>
      <c r="AI308" s="24">
        <v>0</v>
      </c>
    </row>
    <row r="309" spans="1:35" ht="12" customHeight="1">
      <c r="A309" s="3">
        <v>1071</v>
      </c>
      <c r="B309" s="4" t="s">
        <v>269</v>
      </c>
      <c r="C309" s="5" t="s">
        <v>14</v>
      </c>
      <c r="D309" s="5" t="s">
        <v>15</v>
      </c>
      <c r="E309" s="3">
        <v>350</v>
      </c>
      <c r="F309" s="3">
        <v>420</v>
      </c>
      <c r="G309" s="3">
        <v>147000</v>
      </c>
      <c r="H309" s="3">
        <v>350</v>
      </c>
      <c r="I309" s="3">
        <v>420</v>
      </c>
      <c r="J309" s="3">
        <v>147000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350</v>
      </c>
      <c r="AA309" s="3">
        <v>420</v>
      </c>
      <c r="AB309" s="3">
        <v>147000</v>
      </c>
      <c r="AC309" s="3">
        <v>0</v>
      </c>
      <c r="AD309" s="3">
        <v>0</v>
      </c>
      <c r="AE309" s="3">
        <v>0</v>
      </c>
      <c r="AF309" s="3">
        <v>0</v>
      </c>
      <c r="AG309" s="24">
        <v>0</v>
      </c>
      <c r="AH309" s="3">
        <v>0</v>
      </c>
      <c r="AI309" s="24">
        <v>0</v>
      </c>
    </row>
    <row r="310" spans="1:35">
      <c r="A310" s="3">
        <v>76</v>
      </c>
      <c r="B310" s="21" t="s">
        <v>464</v>
      </c>
      <c r="C310" s="21"/>
      <c r="D310" s="21"/>
      <c r="E310" s="576">
        <v>42890477.68</v>
      </c>
      <c r="F310" s="576"/>
      <c r="G310" s="576"/>
      <c r="H310" s="1082">
        <v>42890477.68</v>
      </c>
      <c r="I310" s="1082"/>
      <c r="J310" s="1082"/>
      <c r="K310" s="1082">
        <v>0</v>
      </c>
      <c r="L310" s="1082"/>
      <c r="M310" s="1082"/>
      <c r="N310" s="1082">
        <v>0</v>
      </c>
      <c r="O310" s="1082"/>
      <c r="P310" s="1082"/>
      <c r="Q310" s="1082">
        <v>0</v>
      </c>
      <c r="R310" s="1082"/>
      <c r="S310" s="1082"/>
      <c r="T310" s="1082">
        <v>0</v>
      </c>
      <c r="U310" s="1082"/>
      <c r="V310" s="1082"/>
      <c r="W310" s="1082">
        <v>0</v>
      </c>
      <c r="X310" s="1082"/>
      <c r="Y310" s="1082"/>
      <c r="Z310" s="1082">
        <v>42890477.68</v>
      </c>
      <c r="AA310" s="1082"/>
      <c r="AB310" s="1082"/>
      <c r="AC310" s="1082">
        <v>0</v>
      </c>
      <c r="AD310" s="1082"/>
      <c r="AE310" s="1082"/>
      <c r="AF310" s="1081">
        <v>0</v>
      </c>
      <c r="AG310" s="1082"/>
      <c r="AH310" s="3">
        <v>0</v>
      </c>
      <c r="AI310" s="24">
        <v>0</v>
      </c>
    </row>
    <row r="311" spans="1:35" ht="12" customHeight="1">
      <c r="A311" s="3">
        <v>1008</v>
      </c>
      <c r="B311" s="4" t="s">
        <v>270</v>
      </c>
      <c r="C311" s="5" t="s">
        <v>14</v>
      </c>
      <c r="D311" s="5" t="s">
        <v>15</v>
      </c>
      <c r="E311" s="3">
        <v>178.21</v>
      </c>
      <c r="F311" s="3">
        <v>106761.99</v>
      </c>
      <c r="G311" s="3">
        <v>19026043.210000001</v>
      </c>
      <c r="H311" s="3">
        <v>178.21</v>
      </c>
      <c r="I311" s="3">
        <v>106761.99</v>
      </c>
      <c r="J311" s="3">
        <v>19026043.210000001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178.21</v>
      </c>
      <c r="AA311" s="3">
        <v>106761.99</v>
      </c>
      <c r="AB311" s="3">
        <v>19026043.210000001</v>
      </c>
      <c r="AC311" s="3">
        <v>0</v>
      </c>
      <c r="AD311" s="3">
        <v>0</v>
      </c>
      <c r="AE311" s="3">
        <v>0</v>
      </c>
      <c r="AF311" s="3">
        <v>0</v>
      </c>
      <c r="AG311" s="24">
        <v>0</v>
      </c>
      <c r="AH311" s="3">
        <v>0</v>
      </c>
      <c r="AI311" s="24">
        <v>0</v>
      </c>
    </row>
    <row r="312" spans="1:35" ht="12" customHeight="1">
      <c r="A312" s="3">
        <v>1289</v>
      </c>
      <c r="B312" s="4" t="s">
        <v>271</v>
      </c>
      <c r="C312" s="5" t="s">
        <v>14</v>
      </c>
      <c r="D312" s="5" t="s">
        <v>17</v>
      </c>
      <c r="E312" s="3">
        <v>1649.59</v>
      </c>
      <c r="F312" s="3">
        <v>14332</v>
      </c>
      <c r="G312" s="3">
        <v>23641883.82</v>
      </c>
      <c r="H312" s="3">
        <v>1649.59</v>
      </c>
      <c r="I312" s="3">
        <v>14332</v>
      </c>
      <c r="J312" s="3">
        <v>23641883.82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1649.59</v>
      </c>
      <c r="AA312" s="3">
        <v>14332</v>
      </c>
      <c r="AB312" s="3">
        <v>23641883.82</v>
      </c>
      <c r="AC312" s="3">
        <v>0</v>
      </c>
      <c r="AD312" s="3">
        <v>0</v>
      </c>
      <c r="AE312" s="3">
        <v>0</v>
      </c>
      <c r="AF312" s="3">
        <v>0</v>
      </c>
      <c r="AG312" s="24">
        <v>0</v>
      </c>
      <c r="AH312" s="3">
        <v>0</v>
      </c>
      <c r="AI312" s="24">
        <v>0</v>
      </c>
    </row>
    <row r="313" spans="1:35" ht="12" customHeight="1">
      <c r="A313" s="3">
        <v>1290</v>
      </c>
      <c r="B313" s="4" t="s">
        <v>272</v>
      </c>
      <c r="C313" s="5" t="s">
        <v>14</v>
      </c>
      <c r="D313" s="5" t="s">
        <v>17</v>
      </c>
      <c r="E313" s="3">
        <v>7.35</v>
      </c>
      <c r="F313" s="3">
        <v>30279</v>
      </c>
      <c r="G313" s="3">
        <v>222550.65</v>
      </c>
      <c r="H313" s="3">
        <v>7.35</v>
      </c>
      <c r="I313" s="3">
        <v>30279</v>
      </c>
      <c r="J313" s="3">
        <v>222550.65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7.35</v>
      </c>
      <c r="AA313" s="3">
        <v>30279</v>
      </c>
      <c r="AB313" s="3">
        <v>222550.65</v>
      </c>
      <c r="AC313" s="3">
        <v>0</v>
      </c>
      <c r="AD313" s="3">
        <v>0</v>
      </c>
      <c r="AE313" s="3">
        <v>0</v>
      </c>
      <c r="AF313" s="3">
        <v>0</v>
      </c>
      <c r="AG313" s="24">
        <v>0</v>
      </c>
      <c r="AH313" s="3">
        <v>0</v>
      </c>
      <c r="AI313" s="24">
        <v>0</v>
      </c>
    </row>
    <row r="314" spans="1:35">
      <c r="A314" s="3">
        <v>77</v>
      </c>
      <c r="B314" s="21" t="s">
        <v>273</v>
      </c>
      <c r="C314" s="21"/>
      <c r="D314" s="21"/>
      <c r="E314" s="576">
        <v>26259653.43</v>
      </c>
      <c r="F314" s="576"/>
      <c r="G314" s="576"/>
      <c r="H314" s="1082">
        <v>26259653.43</v>
      </c>
      <c r="I314" s="1082"/>
      <c r="J314" s="1082"/>
      <c r="K314" s="1082">
        <v>0</v>
      </c>
      <c r="L314" s="1082"/>
      <c r="M314" s="1082"/>
      <c r="N314" s="1082">
        <v>0</v>
      </c>
      <c r="O314" s="1082"/>
      <c r="P314" s="1082"/>
      <c r="Q314" s="1082">
        <v>0</v>
      </c>
      <c r="R314" s="1082"/>
      <c r="S314" s="1082"/>
      <c r="T314" s="1082">
        <v>0</v>
      </c>
      <c r="U314" s="1082"/>
      <c r="V314" s="1082"/>
      <c r="W314" s="1082">
        <v>0</v>
      </c>
      <c r="X314" s="1082"/>
      <c r="Y314" s="1082"/>
      <c r="Z314" s="1082">
        <v>26259653.43</v>
      </c>
      <c r="AA314" s="1082"/>
      <c r="AB314" s="1082"/>
      <c r="AC314" s="1082">
        <v>0</v>
      </c>
      <c r="AD314" s="1082"/>
      <c r="AE314" s="1082"/>
      <c r="AF314" s="1081">
        <v>0</v>
      </c>
      <c r="AG314" s="1082"/>
      <c r="AH314" s="3">
        <v>0</v>
      </c>
      <c r="AI314" s="24">
        <v>0</v>
      </c>
    </row>
    <row r="315" spans="1:35" ht="12" customHeight="1">
      <c r="A315" s="3">
        <v>1027</v>
      </c>
      <c r="B315" s="4" t="s">
        <v>274</v>
      </c>
      <c r="C315" s="5" t="s">
        <v>14</v>
      </c>
      <c r="D315" s="5" t="s">
        <v>15</v>
      </c>
      <c r="E315" s="3">
        <v>15</v>
      </c>
      <c r="F315" s="3">
        <v>5497</v>
      </c>
      <c r="G315" s="3">
        <v>82455</v>
      </c>
      <c r="H315" s="3">
        <v>15</v>
      </c>
      <c r="I315" s="3">
        <v>5497</v>
      </c>
      <c r="J315" s="3">
        <v>82455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15</v>
      </c>
      <c r="AA315" s="3">
        <v>5497</v>
      </c>
      <c r="AB315" s="3">
        <v>82455</v>
      </c>
      <c r="AC315" s="3">
        <v>0</v>
      </c>
      <c r="AD315" s="3">
        <v>0</v>
      </c>
      <c r="AE315" s="3">
        <v>0</v>
      </c>
      <c r="AF315" s="3">
        <v>0</v>
      </c>
      <c r="AG315" s="24">
        <v>0</v>
      </c>
      <c r="AH315" s="3">
        <v>0</v>
      </c>
      <c r="AI315" s="24">
        <v>0</v>
      </c>
    </row>
    <row r="316" spans="1:35" ht="12" customHeight="1">
      <c r="A316" s="3">
        <v>1037</v>
      </c>
      <c r="B316" s="4" t="s">
        <v>275</v>
      </c>
      <c r="C316" s="5" t="s">
        <v>14</v>
      </c>
      <c r="D316" s="5" t="s">
        <v>15</v>
      </c>
      <c r="E316" s="3">
        <v>15.97</v>
      </c>
      <c r="F316" s="3">
        <v>14337</v>
      </c>
      <c r="G316" s="3">
        <v>228933.22</v>
      </c>
      <c r="H316" s="3">
        <v>15.97</v>
      </c>
      <c r="I316" s="3">
        <v>14337</v>
      </c>
      <c r="J316" s="3">
        <v>228933.22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15.97</v>
      </c>
      <c r="AA316" s="3">
        <v>14337</v>
      </c>
      <c r="AB316" s="3">
        <v>228933.22</v>
      </c>
      <c r="AC316" s="3">
        <v>0</v>
      </c>
      <c r="AD316" s="3">
        <v>0</v>
      </c>
      <c r="AE316" s="3">
        <v>0</v>
      </c>
      <c r="AF316" s="3">
        <v>0</v>
      </c>
      <c r="AG316" s="24">
        <v>0</v>
      </c>
      <c r="AH316" s="3">
        <v>0</v>
      </c>
      <c r="AI316" s="24">
        <v>0</v>
      </c>
    </row>
    <row r="317" spans="1:35" ht="12" customHeight="1">
      <c r="A317" s="3">
        <v>1053</v>
      </c>
      <c r="B317" s="4" t="s">
        <v>276</v>
      </c>
      <c r="C317" s="5" t="s">
        <v>14</v>
      </c>
      <c r="D317" s="5" t="s">
        <v>15</v>
      </c>
      <c r="E317" s="3">
        <v>5</v>
      </c>
      <c r="F317" s="3">
        <v>41697</v>
      </c>
      <c r="G317" s="3">
        <v>208485</v>
      </c>
      <c r="H317" s="3">
        <v>5</v>
      </c>
      <c r="I317" s="3">
        <v>41697</v>
      </c>
      <c r="J317" s="3">
        <v>208485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5</v>
      </c>
      <c r="AA317" s="3">
        <v>41697</v>
      </c>
      <c r="AB317" s="3">
        <v>208485</v>
      </c>
      <c r="AC317" s="3">
        <v>0</v>
      </c>
      <c r="AD317" s="3">
        <v>0</v>
      </c>
      <c r="AE317" s="3">
        <v>0</v>
      </c>
      <c r="AF317" s="3">
        <v>0</v>
      </c>
      <c r="AG317" s="24">
        <v>0</v>
      </c>
      <c r="AH317" s="3">
        <v>0</v>
      </c>
      <c r="AI317" s="24">
        <v>0</v>
      </c>
    </row>
    <row r="318" spans="1:35" ht="12" customHeight="1">
      <c r="A318" s="3">
        <v>1165</v>
      </c>
      <c r="B318" s="4" t="s">
        <v>277</v>
      </c>
      <c r="C318" s="5" t="s">
        <v>14</v>
      </c>
      <c r="D318" s="5" t="s">
        <v>278</v>
      </c>
      <c r="E318" s="3">
        <v>3150</v>
      </c>
      <c r="F318" s="3">
        <v>1673</v>
      </c>
      <c r="G318" s="3">
        <v>5269950</v>
      </c>
      <c r="H318" s="3">
        <v>3150</v>
      </c>
      <c r="I318" s="3">
        <v>1673</v>
      </c>
      <c r="J318" s="3">
        <v>5269950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3150</v>
      </c>
      <c r="AA318" s="3">
        <v>1673</v>
      </c>
      <c r="AB318" s="3">
        <v>5269950</v>
      </c>
      <c r="AC318" s="3">
        <v>0</v>
      </c>
      <c r="AD318" s="3">
        <v>0</v>
      </c>
      <c r="AE318" s="3">
        <v>0</v>
      </c>
      <c r="AF318" s="3">
        <v>0</v>
      </c>
      <c r="AG318" s="24">
        <v>0</v>
      </c>
      <c r="AH318" s="3">
        <v>0</v>
      </c>
      <c r="AI318" s="24">
        <v>0</v>
      </c>
    </row>
    <row r="319" spans="1:35" ht="12" customHeight="1">
      <c r="A319" s="3">
        <v>1225</v>
      </c>
      <c r="B319" s="4" t="s">
        <v>516</v>
      </c>
      <c r="C319" s="5" t="s">
        <v>14</v>
      </c>
      <c r="D319" s="5" t="s">
        <v>15</v>
      </c>
      <c r="E319" s="3">
        <v>21.25</v>
      </c>
      <c r="F319" s="3">
        <v>5018</v>
      </c>
      <c r="G319" s="3">
        <v>106642.54</v>
      </c>
      <c r="H319" s="3">
        <v>21.25</v>
      </c>
      <c r="I319" s="3">
        <v>5018</v>
      </c>
      <c r="J319" s="3">
        <v>106642.54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21.25</v>
      </c>
      <c r="AA319" s="3">
        <v>5018</v>
      </c>
      <c r="AB319" s="3">
        <v>106642.54</v>
      </c>
      <c r="AC319" s="3">
        <v>0</v>
      </c>
      <c r="AD319" s="3">
        <v>0</v>
      </c>
      <c r="AE319" s="3">
        <v>0</v>
      </c>
      <c r="AF319" s="3">
        <v>0</v>
      </c>
      <c r="AG319" s="24">
        <v>0</v>
      </c>
      <c r="AH319" s="3">
        <v>0</v>
      </c>
      <c r="AI319" s="24">
        <v>0</v>
      </c>
    </row>
    <row r="320" spans="1:35" ht="12" customHeight="1">
      <c r="A320" s="3">
        <v>1264</v>
      </c>
      <c r="B320" s="4" t="s">
        <v>279</v>
      </c>
      <c r="C320" s="5" t="s">
        <v>14</v>
      </c>
      <c r="D320" s="5" t="s">
        <v>15</v>
      </c>
      <c r="E320" s="3">
        <v>2100</v>
      </c>
      <c r="F320" s="3">
        <v>5722</v>
      </c>
      <c r="G320" s="3">
        <v>12016200</v>
      </c>
      <c r="H320" s="3">
        <v>2100</v>
      </c>
      <c r="I320" s="3">
        <v>5722</v>
      </c>
      <c r="J320" s="3">
        <v>12016200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2100</v>
      </c>
      <c r="AA320" s="3">
        <v>5722</v>
      </c>
      <c r="AB320" s="3">
        <v>12016200</v>
      </c>
      <c r="AC320" s="3">
        <v>0</v>
      </c>
      <c r="AD320" s="3">
        <v>0</v>
      </c>
      <c r="AE320" s="3">
        <v>0</v>
      </c>
      <c r="AF320" s="3">
        <v>0</v>
      </c>
      <c r="AG320" s="24">
        <v>0</v>
      </c>
      <c r="AH320" s="3">
        <v>0</v>
      </c>
      <c r="AI320" s="24">
        <v>0</v>
      </c>
    </row>
    <row r="321" spans="1:35" ht="12" customHeight="1">
      <c r="A321" s="3">
        <v>1265</v>
      </c>
      <c r="B321" s="4" t="s">
        <v>280</v>
      </c>
      <c r="C321" s="5" t="s">
        <v>14</v>
      </c>
      <c r="D321" s="5" t="s">
        <v>15</v>
      </c>
      <c r="E321" s="3">
        <v>68.8</v>
      </c>
      <c r="F321" s="3">
        <v>11720</v>
      </c>
      <c r="G321" s="3">
        <v>806346.55</v>
      </c>
      <c r="H321" s="3">
        <v>68.8</v>
      </c>
      <c r="I321" s="3">
        <v>11720</v>
      </c>
      <c r="J321" s="3">
        <v>806346.55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68.8</v>
      </c>
      <c r="AA321" s="3">
        <v>11720</v>
      </c>
      <c r="AB321" s="3">
        <v>806346.55</v>
      </c>
      <c r="AC321" s="3">
        <v>0</v>
      </c>
      <c r="AD321" s="3">
        <v>0</v>
      </c>
      <c r="AE321" s="3">
        <v>0</v>
      </c>
      <c r="AF321" s="3">
        <v>0</v>
      </c>
      <c r="AG321" s="24">
        <v>0</v>
      </c>
      <c r="AH321" s="3">
        <v>0</v>
      </c>
      <c r="AI321" s="24">
        <v>0</v>
      </c>
    </row>
    <row r="322" spans="1:35" ht="12" customHeight="1">
      <c r="A322" s="3">
        <v>688</v>
      </c>
      <c r="B322" s="4" t="s">
        <v>281</v>
      </c>
      <c r="C322" s="5" t="s">
        <v>14</v>
      </c>
      <c r="D322" s="5" t="s">
        <v>261</v>
      </c>
      <c r="E322" s="3">
        <v>28.34</v>
      </c>
      <c r="F322" s="3">
        <v>3226</v>
      </c>
      <c r="G322" s="3">
        <v>91418.39</v>
      </c>
      <c r="H322" s="3">
        <v>28.34</v>
      </c>
      <c r="I322" s="3">
        <v>3226</v>
      </c>
      <c r="J322" s="3">
        <v>91418.39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28.34</v>
      </c>
      <c r="AA322" s="3">
        <v>3226</v>
      </c>
      <c r="AB322" s="3">
        <v>91418.39</v>
      </c>
      <c r="AC322" s="3">
        <v>0</v>
      </c>
      <c r="AD322" s="3">
        <v>0</v>
      </c>
      <c r="AE322" s="3">
        <v>0</v>
      </c>
      <c r="AF322" s="3">
        <v>0</v>
      </c>
      <c r="AG322" s="24">
        <v>0</v>
      </c>
      <c r="AH322" s="3">
        <v>0</v>
      </c>
      <c r="AI322" s="24">
        <v>0</v>
      </c>
    </row>
    <row r="323" spans="1:35" ht="12" customHeight="1">
      <c r="A323" s="3">
        <v>689</v>
      </c>
      <c r="B323" s="4" t="s">
        <v>282</v>
      </c>
      <c r="C323" s="5" t="s">
        <v>14</v>
      </c>
      <c r="D323" s="5" t="s">
        <v>261</v>
      </c>
      <c r="E323" s="3">
        <v>326.39999999999998</v>
      </c>
      <c r="F323" s="3">
        <v>3226</v>
      </c>
      <c r="G323" s="3">
        <v>1052966.3999999999</v>
      </c>
      <c r="H323" s="3">
        <v>326.39999999999998</v>
      </c>
      <c r="I323" s="3">
        <v>3226</v>
      </c>
      <c r="J323" s="3">
        <v>1052966.3999999999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326.39999999999998</v>
      </c>
      <c r="AA323" s="3">
        <v>3226</v>
      </c>
      <c r="AB323" s="3">
        <v>1052966.3999999999</v>
      </c>
      <c r="AC323" s="3">
        <v>0</v>
      </c>
      <c r="AD323" s="3">
        <v>0</v>
      </c>
      <c r="AE323" s="3">
        <v>0</v>
      </c>
      <c r="AF323" s="3">
        <v>0</v>
      </c>
      <c r="AG323" s="24">
        <v>0</v>
      </c>
      <c r="AH323" s="3">
        <v>0</v>
      </c>
      <c r="AI323" s="24">
        <v>0</v>
      </c>
    </row>
    <row r="324" spans="1:35" ht="12" customHeight="1">
      <c r="A324" s="3">
        <v>699</v>
      </c>
      <c r="B324" s="4" t="s">
        <v>283</v>
      </c>
      <c r="C324" s="5" t="s">
        <v>14</v>
      </c>
      <c r="D324" s="5" t="s">
        <v>278</v>
      </c>
      <c r="E324" s="3">
        <v>204.31</v>
      </c>
      <c r="F324" s="3">
        <v>1314</v>
      </c>
      <c r="G324" s="3">
        <v>268464.65000000002</v>
      </c>
      <c r="H324" s="3">
        <v>204.31</v>
      </c>
      <c r="I324" s="3">
        <v>1314</v>
      </c>
      <c r="J324" s="3">
        <v>268464.65000000002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204.31</v>
      </c>
      <c r="AA324" s="3">
        <v>1314</v>
      </c>
      <c r="AB324" s="3">
        <v>268464.65000000002</v>
      </c>
      <c r="AC324" s="3">
        <v>0</v>
      </c>
      <c r="AD324" s="3">
        <v>0</v>
      </c>
      <c r="AE324" s="3">
        <v>0</v>
      </c>
      <c r="AF324" s="3">
        <v>0</v>
      </c>
      <c r="AG324" s="24">
        <v>0</v>
      </c>
      <c r="AH324" s="3">
        <v>0</v>
      </c>
      <c r="AI324" s="24">
        <v>0</v>
      </c>
    </row>
    <row r="325" spans="1:35" ht="12" customHeight="1">
      <c r="A325" s="3">
        <v>726</v>
      </c>
      <c r="B325" s="4" t="s">
        <v>284</v>
      </c>
      <c r="C325" s="5" t="s">
        <v>14</v>
      </c>
      <c r="D325" s="5" t="s">
        <v>15</v>
      </c>
      <c r="E325" s="3">
        <v>862.1</v>
      </c>
      <c r="F325" s="3">
        <v>7108</v>
      </c>
      <c r="G325" s="3">
        <v>6127791.6900000004</v>
      </c>
      <c r="H325" s="3">
        <v>862.1</v>
      </c>
      <c r="I325" s="3">
        <v>7108</v>
      </c>
      <c r="J325" s="3">
        <v>6127791.6900000004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862.1</v>
      </c>
      <c r="AA325" s="3">
        <v>7108</v>
      </c>
      <c r="AB325" s="3">
        <v>6127791.6900000004</v>
      </c>
      <c r="AC325" s="3">
        <v>0</v>
      </c>
      <c r="AD325" s="3">
        <v>0</v>
      </c>
      <c r="AE325" s="3">
        <v>0</v>
      </c>
      <c r="AF325" s="3">
        <v>0</v>
      </c>
      <c r="AG325" s="24">
        <v>0</v>
      </c>
      <c r="AH325" s="3">
        <v>0</v>
      </c>
      <c r="AI325" s="24">
        <v>0</v>
      </c>
    </row>
    <row r="326" spans="1:35">
      <c r="A326" s="3">
        <v>78</v>
      </c>
      <c r="B326" s="21" t="s">
        <v>285</v>
      </c>
      <c r="C326" s="21"/>
      <c r="D326" s="21"/>
      <c r="E326" s="576">
        <v>374793614.13999999</v>
      </c>
      <c r="F326" s="576"/>
      <c r="G326" s="576"/>
      <c r="H326" s="1082">
        <v>374793614.13999999</v>
      </c>
      <c r="I326" s="1082"/>
      <c r="J326" s="1082"/>
      <c r="K326" s="1082">
        <v>0</v>
      </c>
      <c r="L326" s="1082"/>
      <c r="M326" s="1082"/>
      <c r="N326" s="1082">
        <v>0</v>
      </c>
      <c r="O326" s="1082"/>
      <c r="P326" s="1082"/>
      <c r="Q326" s="1082">
        <v>0</v>
      </c>
      <c r="R326" s="1082"/>
      <c r="S326" s="1082"/>
      <c r="T326" s="1082">
        <v>0</v>
      </c>
      <c r="U326" s="1082"/>
      <c r="V326" s="1082"/>
      <c r="W326" s="1082">
        <v>0</v>
      </c>
      <c r="X326" s="1082"/>
      <c r="Y326" s="1082"/>
      <c r="Z326" s="1082">
        <v>374793614.13999999</v>
      </c>
      <c r="AA326" s="1082"/>
      <c r="AB326" s="1082"/>
      <c r="AC326" s="1082">
        <v>0</v>
      </c>
      <c r="AD326" s="1082"/>
      <c r="AE326" s="1082"/>
      <c r="AF326" s="1081">
        <v>0</v>
      </c>
      <c r="AG326" s="1082"/>
      <c r="AH326" s="3">
        <v>0</v>
      </c>
      <c r="AI326" s="24">
        <v>0</v>
      </c>
    </row>
    <row r="327" spans="1:35" ht="12" customHeight="1">
      <c r="A327" s="3">
        <v>1056</v>
      </c>
      <c r="B327" s="4" t="s">
        <v>286</v>
      </c>
      <c r="C327" s="5" t="s">
        <v>14</v>
      </c>
      <c r="D327" s="5" t="s">
        <v>24</v>
      </c>
      <c r="E327" s="3">
        <v>2100</v>
      </c>
      <c r="F327" s="3">
        <v>12897</v>
      </c>
      <c r="G327" s="3">
        <v>27083700</v>
      </c>
      <c r="H327" s="3">
        <v>2100</v>
      </c>
      <c r="I327" s="3">
        <v>12897</v>
      </c>
      <c r="J327" s="3">
        <v>27083700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2100</v>
      </c>
      <c r="AA327" s="3">
        <v>12897</v>
      </c>
      <c r="AB327" s="3">
        <v>27083700</v>
      </c>
      <c r="AC327" s="3">
        <v>0</v>
      </c>
      <c r="AD327" s="3">
        <v>0</v>
      </c>
      <c r="AE327" s="3">
        <v>0</v>
      </c>
      <c r="AF327" s="3">
        <v>0</v>
      </c>
      <c r="AG327" s="24">
        <v>0</v>
      </c>
      <c r="AH327" s="3">
        <v>0</v>
      </c>
      <c r="AI327" s="24">
        <v>0</v>
      </c>
    </row>
    <row r="328" spans="1:35" ht="12" customHeight="1">
      <c r="A328" s="3">
        <v>1157</v>
      </c>
      <c r="B328" s="4" t="s">
        <v>517</v>
      </c>
      <c r="C328" s="5" t="s">
        <v>14</v>
      </c>
      <c r="D328" s="5" t="s">
        <v>15</v>
      </c>
      <c r="E328" s="3">
        <v>7.35</v>
      </c>
      <c r="F328" s="3">
        <v>400488</v>
      </c>
      <c r="G328" s="3">
        <v>2943586.8</v>
      </c>
      <c r="H328" s="3">
        <v>7.35</v>
      </c>
      <c r="I328" s="3">
        <v>400488</v>
      </c>
      <c r="J328" s="3">
        <v>2943586.8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7.35</v>
      </c>
      <c r="AA328" s="3">
        <v>400488</v>
      </c>
      <c r="AB328" s="3">
        <v>2943586.8</v>
      </c>
      <c r="AC328" s="3">
        <v>0</v>
      </c>
      <c r="AD328" s="3">
        <v>0</v>
      </c>
      <c r="AE328" s="3">
        <v>0</v>
      </c>
      <c r="AF328" s="3">
        <v>0</v>
      </c>
      <c r="AG328" s="24">
        <v>0</v>
      </c>
      <c r="AH328" s="3">
        <v>0</v>
      </c>
      <c r="AI328" s="24">
        <v>0</v>
      </c>
    </row>
    <row r="329" spans="1:35" ht="12" customHeight="1">
      <c r="A329" s="3">
        <v>1158</v>
      </c>
      <c r="B329" s="4" t="s">
        <v>518</v>
      </c>
      <c r="C329" s="5" t="s">
        <v>14</v>
      </c>
      <c r="D329" s="5" t="s">
        <v>15</v>
      </c>
      <c r="E329" s="3">
        <v>111.5</v>
      </c>
      <c r="F329" s="3">
        <v>104696</v>
      </c>
      <c r="G329" s="3">
        <v>11673604</v>
      </c>
      <c r="H329" s="3">
        <v>111.5</v>
      </c>
      <c r="I329" s="3">
        <v>104696</v>
      </c>
      <c r="J329" s="3">
        <v>11673604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111.5</v>
      </c>
      <c r="AA329" s="3">
        <v>104696</v>
      </c>
      <c r="AB329" s="3">
        <v>11673604</v>
      </c>
      <c r="AC329" s="3">
        <v>0</v>
      </c>
      <c r="AD329" s="3">
        <v>0</v>
      </c>
      <c r="AE329" s="3">
        <v>0</v>
      </c>
      <c r="AF329" s="3">
        <v>0</v>
      </c>
      <c r="AG329" s="24">
        <v>0</v>
      </c>
      <c r="AH329" s="3">
        <v>0</v>
      </c>
      <c r="AI329" s="24">
        <v>0</v>
      </c>
    </row>
    <row r="330" spans="1:35" ht="12" customHeight="1">
      <c r="A330" s="3">
        <v>1159</v>
      </c>
      <c r="B330" s="4" t="s">
        <v>519</v>
      </c>
      <c r="C330" s="5" t="s">
        <v>14</v>
      </c>
      <c r="D330" s="5" t="s">
        <v>15</v>
      </c>
      <c r="E330" s="3">
        <v>1680</v>
      </c>
      <c r="F330" s="3">
        <v>64622</v>
      </c>
      <c r="G330" s="3">
        <v>108564960</v>
      </c>
      <c r="H330" s="3">
        <v>1680</v>
      </c>
      <c r="I330" s="3">
        <v>64622</v>
      </c>
      <c r="J330" s="3">
        <v>108564960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1680</v>
      </c>
      <c r="AA330" s="3">
        <v>64622</v>
      </c>
      <c r="AB330" s="3">
        <v>108564960</v>
      </c>
      <c r="AC330" s="3">
        <v>0</v>
      </c>
      <c r="AD330" s="3">
        <v>0</v>
      </c>
      <c r="AE330" s="3">
        <v>0</v>
      </c>
      <c r="AF330" s="3">
        <v>0</v>
      </c>
      <c r="AG330" s="24">
        <v>0</v>
      </c>
      <c r="AH330" s="3">
        <v>0</v>
      </c>
      <c r="AI330" s="24">
        <v>0</v>
      </c>
    </row>
    <row r="331" spans="1:35" ht="12" customHeight="1">
      <c r="A331" s="3">
        <v>1160</v>
      </c>
      <c r="B331" s="4" t="s">
        <v>520</v>
      </c>
      <c r="C331" s="5" t="s">
        <v>14</v>
      </c>
      <c r="D331" s="5" t="s">
        <v>15</v>
      </c>
      <c r="E331" s="3">
        <v>122.25</v>
      </c>
      <c r="F331" s="3">
        <v>70730.02</v>
      </c>
      <c r="G331" s="3">
        <v>8646454.9800000004</v>
      </c>
      <c r="H331" s="3">
        <v>122.25</v>
      </c>
      <c r="I331" s="3">
        <v>70730.02</v>
      </c>
      <c r="J331" s="3">
        <v>8646454.9800000004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122.25</v>
      </c>
      <c r="AA331" s="3">
        <v>70730.02</v>
      </c>
      <c r="AB331" s="3">
        <v>8646454.9800000004</v>
      </c>
      <c r="AC331" s="3">
        <v>0</v>
      </c>
      <c r="AD331" s="3">
        <v>0</v>
      </c>
      <c r="AE331" s="3">
        <v>0</v>
      </c>
      <c r="AF331" s="3">
        <v>0</v>
      </c>
      <c r="AG331" s="24">
        <v>0</v>
      </c>
      <c r="AH331" s="3">
        <v>0</v>
      </c>
      <c r="AI331" s="24">
        <v>0</v>
      </c>
    </row>
    <row r="332" spans="1:35" ht="12" customHeight="1">
      <c r="A332" s="3">
        <v>1184</v>
      </c>
      <c r="B332" s="4" t="s">
        <v>287</v>
      </c>
      <c r="C332" s="5" t="s">
        <v>14</v>
      </c>
      <c r="D332" s="5" t="s">
        <v>15</v>
      </c>
      <c r="E332" s="3">
        <v>103</v>
      </c>
      <c r="F332" s="3">
        <v>120006</v>
      </c>
      <c r="G332" s="3">
        <v>12360618</v>
      </c>
      <c r="H332" s="3">
        <v>103</v>
      </c>
      <c r="I332" s="3">
        <v>120006</v>
      </c>
      <c r="J332" s="3">
        <v>12360618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103</v>
      </c>
      <c r="AA332" s="3">
        <v>120006</v>
      </c>
      <c r="AB332" s="3">
        <v>12360618</v>
      </c>
      <c r="AC332" s="3">
        <v>0</v>
      </c>
      <c r="AD332" s="3">
        <v>0</v>
      </c>
      <c r="AE332" s="3">
        <v>0</v>
      </c>
      <c r="AF332" s="3">
        <v>0</v>
      </c>
      <c r="AG332" s="24">
        <v>0</v>
      </c>
      <c r="AH332" s="3">
        <v>0</v>
      </c>
      <c r="AI332" s="24">
        <v>0</v>
      </c>
    </row>
    <row r="333" spans="1:35" ht="12" customHeight="1">
      <c r="A333" s="3">
        <v>1198</v>
      </c>
      <c r="B333" s="4" t="s">
        <v>288</v>
      </c>
      <c r="C333" s="5" t="s">
        <v>14</v>
      </c>
      <c r="D333" s="5" t="s">
        <v>15</v>
      </c>
      <c r="E333" s="3">
        <v>20</v>
      </c>
      <c r="F333" s="3">
        <v>282800</v>
      </c>
      <c r="G333" s="3">
        <v>5656000</v>
      </c>
      <c r="H333" s="3">
        <v>20</v>
      </c>
      <c r="I333" s="3">
        <v>282800</v>
      </c>
      <c r="J333" s="3">
        <v>5656000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20</v>
      </c>
      <c r="AA333" s="3">
        <v>282800</v>
      </c>
      <c r="AB333" s="3">
        <v>5656000</v>
      </c>
      <c r="AC333" s="3">
        <v>0</v>
      </c>
      <c r="AD333" s="3">
        <v>0</v>
      </c>
      <c r="AE333" s="3">
        <v>0</v>
      </c>
      <c r="AF333" s="3">
        <v>0</v>
      </c>
      <c r="AG333" s="24">
        <v>0</v>
      </c>
      <c r="AH333" s="3">
        <v>0</v>
      </c>
      <c r="AI333" s="24">
        <v>0</v>
      </c>
    </row>
    <row r="334" spans="1:35" ht="12" customHeight="1">
      <c r="A334" s="3">
        <v>1223</v>
      </c>
      <c r="B334" s="4" t="s">
        <v>289</v>
      </c>
      <c r="C334" s="5" t="s">
        <v>14</v>
      </c>
      <c r="D334" s="5" t="s">
        <v>15</v>
      </c>
      <c r="E334" s="3">
        <v>160.08000000000001</v>
      </c>
      <c r="F334" s="3">
        <v>501573.88</v>
      </c>
      <c r="G334" s="3">
        <v>80293953.409999996</v>
      </c>
      <c r="H334" s="3">
        <v>160.08000000000001</v>
      </c>
      <c r="I334" s="3">
        <v>501573.88</v>
      </c>
      <c r="J334" s="3">
        <v>80293953.409999996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160.08000000000001</v>
      </c>
      <c r="AA334" s="3">
        <v>501573.88</v>
      </c>
      <c r="AB334" s="3">
        <v>80293953.409999996</v>
      </c>
      <c r="AC334" s="3">
        <v>0</v>
      </c>
      <c r="AD334" s="3">
        <v>0</v>
      </c>
      <c r="AE334" s="3">
        <v>0</v>
      </c>
      <c r="AF334" s="3">
        <v>0</v>
      </c>
      <c r="AG334" s="24">
        <v>0</v>
      </c>
      <c r="AH334" s="3">
        <v>0</v>
      </c>
      <c r="AI334" s="24">
        <v>0</v>
      </c>
    </row>
    <row r="335" spans="1:35" ht="12" customHeight="1">
      <c r="A335" s="3">
        <v>1263</v>
      </c>
      <c r="B335" s="4" t="s">
        <v>290</v>
      </c>
      <c r="C335" s="5" t="s">
        <v>14</v>
      </c>
      <c r="D335" s="5" t="s">
        <v>15</v>
      </c>
      <c r="E335" s="3">
        <v>446</v>
      </c>
      <c r="F335" s="3">
        <v>4870</v>
      </c>
      <c r="G335" s="3">
        <v>2172020</v>
      </c>
      <c r="H335" s="3">
        <v>446</v>
      </c>
      <c r="I335" s="3">
        <v>4870</v>
      </c>
      <c r="J335" s="3">
        <v>2172020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446</v>
      </c>
      <c r="AA335" s="3">
        <v>4870</v>
      </c>
      <c r="AB335" s="3">
        <v>2172020</v>
      </c>
      <c r="AC335" s="3">
        <v>0</v>
      </c>
      <c r="AD335" s="3">
        <v>0</v>
      </c>
      <c r="AE335" s="3">
        <v>0</v>
      </c>
      <c r="AF335" s="3">
        <v>0</v>
      </c>
      <c r="AG335" s="24">
        <v>0</v>
      </c>
      <c r="AH335" s="3">
        <v>0</v>
      </c>
      <c r="AI335" s="24">
        <v>0</v>
      </c>
    </row>
    <row r="336" spans="1:35" ht="12" customHeight="1">
      <c r="A336" s="3">
        <v>1292</v>
      </c>
      <c r="B336" s="4" t="s">
        <v>291</v>
      </c>
      <c r="C336" s="5" t="s">
        <v>14</v>
      </c>
      <c r="D336" s="5" t="s">
        <v>15</v>
      </c>
      <c r="E336" s="3">
        <v>87</v>
      </c>
      <c r="F336" s="3">
        <v>13574</v>
      </c>
      <c r="G336" s="3">
        <v>1180938</v>
      </c>
      <c r="H336" s="3">
        <v>87</v>
      </c>
      <c r="I336" s="3">
        <v>13574</v>
      </c>
      <c r="J336" s="3">
        <v>1180938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87</v>
      </c>
      <c r="AA336" s="3">
        <v>13574</v>
      </c>
      <c r="AB336" s="3">
        <v>1180938</v>
      </c>
      <c r="AC336" s="3">
        <v>0</v>
      </c>
      <c r="AD336" s="3">
        <v>0</v>
      </c>
      <c r="AE336" s="3">
        <v>0</v>
      </c>
      <c r="AF336" s="3">
        <v>0</v>
      </c>
      <c r="AG336" s="24">
        <v>0</v>
      </c>
      <c r="AH336" s="3">
        <v>0</v>
      </c>
      <c r="AI336" s="24">
        <v>0</v>
      </c>
    </row>
    <row r="337" spans="1:35" ht="12" customHeight="1">
      <c r="A337" s="3">
        <v>1293</v>
      </c>
      <c r="B337" s="4" t="s">
        <v>292</v>
      </c>
      <c r="C337" s="5" t="s">
        <v>14</v>
      </c>
      <c r="D337" s="5" t="s">
        <v>15</v>
      </c>
      <c r="E337" s="3">
        <v>2</v>
      </c>
      <c r="F337" s="3">
        <v>3433</v>
      </c>
      <c r="G337" s="3">
        <v>6866</v>
      </c>
      <c r="H337" s="3">
        <v>2</v>
      </c>
      <c r="I337" s="3">
        <v>3433</v>
      </c>
      <c r="J337" s="3">
        <v>6866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2</v>
      </c>
      <c r="AA337" s="3">
        <v>3433</v>
      </c>
      <c r="AB337" s="3">
        <v>6866</v>
      </c>
      <c r="AC337" s="3">
        <v>0</v>
      </c>
      <c r="AD337" s="3">
        <v>0</v>
      </c>
      <c r="AE337" s="3">
        <v>0</v>
      </c>
      <c r="AF337" s="3">
        <v>0</v>
      </c>
      <c r="AG337" s="24">
        <v>0</v>
      </c>
      <c r="AH337" s="3">
        <v>0</v>
      </c>
      <c r="AI337" s="24">
        <v>0</v>
      </c>
    </row>
    <row r="338" spans="1:35" ht="12" customHeight="1">
      <c r="A338" s="3">
        <v>1294</v>
      </c>
      <c r="B338" s="4" t="s">
        <v>293</v>
      </c>
      <c r="C338" s="5" t="s">
        <v>14</v>
      </c>
      <c r="D338" s="5" t="s">
        <v>15</v>
      </c>
      <c r="E338" s="3">
        <v>454</v>
      </c>
      <c r="F338" s="3">
        <v>2625</v>
      </c>
      <c r="G338" s="3">
        <v>1191750</v>
      </c>
      <c r="H338" s="3">
        <v>454</v>
      </c>
      <c r="I338" s="3">
        <v>2625</v>
      </c>
      <c r="J338" s="3">
        <v>1191750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454</v>
      </c>
      <c r="AA338" s="3">
        <v>2625</v>
      </c>
      <c r="AB338" s="3">
        <v>1191750</v>
      </c>
      <c r="AC338" s="3">
        <v>0</v>
      </c>
      <c r="AD338" s="3">
        <v>0</v>
      </c>
      <c r="AE338" s="3">
        <v>0</v>
      </c>
      <c r="AF338" s="3">
        <v>0</v>
      </c>
      <c r="AG338" s="24">
        <v>0</v>
      </c>
      <c r="AH338" s="3">
        <v>0</v>
      </c>
      <c r="AI338" s="24">
        <v>0</v>
      </c>
    </row>
    <row r="339" spans="1:35" ht="12" customHeight="1">
      <c r="A339" s="3">
        <v>1295</v>
      </c>
      <c r="B339" s="4" t="s">
        <v>294</v>
      </c>
      <c r="C339" s="5" t="s">
        <v>14</v>
      </c>
      <c r="D339" s="5" t="s">
        <v>15</v>
      </c>
      <c r="E339" s="3">
        <v>4</v>
      </c>
      <c r="F339" s="3">
        <v>6663</v>
      </c>
      <c r="G339" s="3">
        <v>26652</v>
      </c>
      <c r="H339" s="3">
        <v>4</v>
      </c>
      <c r="I339" s="3">
        <v>6663</v>
      </c>
      <c r="J339" s="3">
        <v>26652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4</v>
      </c>
      <c r="AA339" s="3">
        <v>6663</v>
      </c>
      <c r="AB339" s="3">
        <v>26652</v>
      </c>
      <c r="AC339" s="3">
        <v>0</v>
      </c>
      <c r="AD339" s="3">
        <v>0</v>
      </c>
      <c r="AE339" s="3">
        <v>0</v>
      </c>
      <c r="AF339" s="3">
        <v>0</v>
      </c>
      <c r="AG339" s="24">
        <v>0</v>
      </c>
      <c r="AH339" s="3">
        <v>0</v>
      </c>
      <c r="AI339" s="24">
        <v>0</v>
      </c>
    </row>
    <row r="340" spans="1:35" ht="12" customHeight="1">
      <c r="A340" s="3">
        <v>1296</v>
      </c>
      <c r="B340" s="4" t="s">
        <v>295</v>
      </c>
      <c r="C340" s="5" t="s">
        <v>14</v>
      </c>
      <c r="D340" s="5" t="s">
        <v>15</v>
      </c>
      <c r="E340" s="3">
        <v>54</v>
      </c>
      <c r="F340" s="3">
        <v>5721</v>
      </c>
      <c r="G340" s="3">
        <v>308934</v>
      </c>
      <c r="H340" s="3">
        <v>54</v>
      </c>
      <c r="I340" s="3">
        <v>5721</v>
      </c>
      <c r="J340" s="3">
        <v>308934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54</v>
      </c>
      <c r="AA340" s="3">
        <v>5721</v>
      </c>
      <c r="AB340" s="3">
        <v>308934</v>
      </c>
      <c r="AC340" s="3">
        <v>0</v>
      </c>
      <c r="AD340" s="3">
        <v>0</v>
      </c>
      <c r="AE340" s="3">
        <v>0</v>
      </c>
      <c r="AF340" s="3">
        <v>0</v>
      </c>
      <c r="AG340" s="24">
        <v>0</v>
      </c>
      <c r="AH340" s="3">
        <v>0</v>
      </c>
      <c r="AI340" s="24">
        <v>0</v>
      </c>
    </row>
    <row r="341" spans="1:35" ht="12" customHeight="1">
      <c r="A341" s="3">
        <v>1297</v>
      </c>
      <c r="B341" s="4" t="s">
        <v>296</v>
      </c>
      <c r="C341" s="5" t="s">
        <v>14</v>
      </c>
      <c r="D341" s="5" t="s">
        <v>15</v>
      </c>
      <c r="E341" s="3">
        <v>1</v>
      </c>
      <c r="F341" s="3">
        <v>13394</v>
      </c>
      <c r="G341" s="3">
        <v>13394</v>
      </c>
      <c r="H341" s="3">
        <v>1</v>
      </c>
      <c r="I341" s="3">
        <v>13394</v>
      </c>
      <c r="J341" s="3">
        <v>13394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1</v>
      </c>
      <c r="AA341" s="3">
        <v>13394</v>
      </c>
      <c r="AB341" s="3">
        <v>13394</v>
      </c>
      <c r="AC341" s="3">
        <v>0</v>
      </c>
      <c r="AD341" s="3">
        <v>0</v>
      </c>
      <c r="AE341" s="3">
        <v>0</v>
      </c>
      <c r="AF341" s="3">
        <v>0</v>
      </c>
      <c r="AG341" s="24">
        <v>0</v>
      </c>
      <c r="AH341" s="3">
        <v>0</v>
      </c>
      <c r="AI341" s="24">
        <v>0</v>
      </c>
    </row>
    <row r="342" spans="1:35" ht="12" customHeight="1">
      <c r="A342" s="3">
        <v>1300</v>
      </c>
      <c r="B342" s="4" t="s">
        <v>297</v>
      </c>
      <c r="C342" s="5" t="s">
        <v>14</v>
      </c>
      <c r="D342" s="5" t="s">
        <v>15</v>
      </c>
      <c r="E342" s="3">
        <v>4</v>
      </c>
      <c r="F342" s="3">
        <v>390377</v>
      </c>
      <c r="G342" s="3">
        <v>1561508</v>
      </c>
      <c r="H342" s="3">
        <v>4</v>
      </c>
      <c r="I342" s="3">
        <v>390377</v>
      </c>
      <c r="J342" s="3">
        <v>1561508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4</v>
      </c>
      <c r="AA342" s="3">
        <v>390377</v>
      </c>
      <c r="AB342" s="3">
        <v>1561508</v>
      </c>
      <c r="AC342" s="3">
        <v>0</v>
      </c>
      <c r="AD342" s="3">
        <v>0</v>
      </c>
      <c r="AE342" s="3">
        <v>0</v>
      </c>
      <c r="AF342" s="3">
        <v>0</v>
      </c>
      <c r="AG342" s="24">
        <v>0</v>
      </c>
      <c r="AH342" s="3">
        <v>0</v>
      </c>
      <c r="AI342" s="24">
        <v>0</v>
      </c>
    </row>
    <row r="343" spans="1:35" ht="12" customHeight="1">
      <c r="A343" s="3">
        <v>1301</v>
      </c>
      <c r="B343" s="4" t="s">
        <v>298</v>
      </c>
      <c r="C343" s="5" t="s">
        <v>14</v>
      </c>
      <c r="D343" s="5" t="s">
        <v>15</v>
      </c>
      <c r="E343" s="3">
        <v>1200</v>
      </c>
      <c r="F343" s="3">
        <v>273</v>
      </c>
      <c r="G343" s="3">
        <v>327600</v>
      </c>
      <c r="H343" s="3">
        <v>1200</v>
      </c>
      <c r="I343" s="3">
        <v>273</v>
      </c>
      <c r="J343" s="3">
        <v>327600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1200</v>
      </c>
      <c r="AA343" s="3">
        <v>273</v>
      </c>
      <c r="AB343" s="3">
        <v>327600</v>
      </c>
      <c r="AC343" s="3">
        <v>0</v>
      </c>
      <c r="AD343" s="3">
        <v>0</v>
      </c>
      <c r="AE343" s="3">
        <v>0</v>
      </c>
      <c r="AF343" s="3">
        <v>0</v>
      </c>
      <c r="AG343" s="24">
        <v>0</v>
      </c>
      <c r="AH343" s="3">
        <v>0</v>
      </c>
      <c r="AI343" s="24">
        <v>0</v>
      </c>
    </row>
    <row r="344" spans="1:35" ht="12" customHeight="1">
      <c r="A344" s="3">
        <v>1302</v>
      </c>
      <c r="B344" s="4" t="s">
        <v>299</v>
      </c>
      <c r="C344" s="5" t="s">
        <v>14</v>
      </c>
      <c r="D344" s="5" t="s">
        <v>15</v>
      </c>
      <c r="E344" s="3">
        <v>631</v>
      </c>
      <c r="F344" s="3">
        <v>1697</v>
      </c>
      <c r="G344" s="3">
        <v>1070807</v>
      </c>
      <c r="H344" s="3">
        <v>631</v>
      </c>
      <c r="I344" s="3">
        <v>1697</v>
      </c>
      <c r="J344" s="3">
        <v>1070807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631</v>
      </c>
      <c r="AA344" s="3">
        <v>1697</v>
      </c>
      <c r="AB344" s="3">
        <v>1070807</v>
      </c>
      <c r="AC344" s="3">
        <v>0</v>
      </c>
      <c r="AD344" s="3">
        <v>0</v>
      </c>
      <c r="AE344" s="3">
        <v>0</v>
      </c>
      <c r="AF344" s="3">
        <v>0</v>
      </c>
      <c r="AG344" s="24">
        <v>0</v>
      </c>
      <c r="AH344" s="3">
        <v>0</v>
      </c>
      <c r="AI344" s="24">
        <v>0</v>
      </c>
    </row>
    <row r="345" spans="1:35" ht="22.5" customHeight="1">
      <c r="A345" s="3">
        <v>1303</v>
      </c>
      <c r="B345" s="4" t="s">
        <v>300</v>
      </c>
      <c r="C345" s="5" t="s">
        <v>14</v>
      </c>
      <c r="D345" s="5" t="s">
        <v>15</v>
      </c>
      <c r="E345" s="3">
        <v>4</v>
      </c>
      <c r="F345" s="3">
        <v>179035</v>
      </c>
      <c r="G345" s="3">
        <v>716140</v>
      </c>
      <c r="H345" s="3">
        <v>4</v>
      </c>
      <c r="I345" s="3">
        <v>179035</v>
      </c>
      <c r="J345" s="3">
        <v>716140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4</v>
      </c>
      <c r="AA345" s="3">
        <v>179035</v>
      </c>
      <c r="AB345" s="3">
        <v>716140</v>
      </c>
      <c r="AC345" s="3">
        <v>0</v>
      </c>
      <c r="AD345" s="3">
        <v>0</v>
      </c>
      <c r="AE345" s="3">
        <v>0</v>
      </c>
      <c r="AF345" s="3">
        <v>0</v>
      </c>
      <c r="AG345" s="24">
        <v>0</v>
      </c>
      <c r="AH345" s="3">
        <v>0</v>
      </c>
      <c r="AI345" s="24">
        <v>0</v>
      </c>
    </row>
    <row r="346" spans="1:35" ht="12" customHeight="1">
      <c r="A346" s="3">
        <v>1304</v>
      </c>
      <c r="B346" s="4" t="s">
        <v>301</v>
      </c>
      <c r="C346" s="5" t="s">
        <v>14</v>
      </c>
      <c r="D346" s="5" t="s">
        <v>15</v>
      </c>
      <c r="E346" s="3">
        <v>1</v>
      </c>
      <c r="F346" s="3">
        <v>219419</v>
      </c>
      <c r="G346" s="3">
        <v>219419</v>
      </c>
      <c r="H346" s="3">
        <v>1</v>
      </c>
      <c r="I346" s="3">
        <v>219419</v>
      </c>
      <c r="J346" s="3">
        <v>219419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1</v>
      </c>
      <c r="AA346" s="3">
        <v>219419</v>
      </c>
      <c r="AB346" s="3">
        <v>219419</v>
      </c>
      <c r="AC346" s="3">
        <v>0</v>
      </c>
      <c r="AD346" s="3">
        <v>0</v>
      </c>
      <c r="AE346" s="3">
        <v>0</v>
      </c>
      <c r="AF346" s="3">
        <v>0</v>
      </c>
      <c r="AG346" s="24">
        <v>0</v>
      </c>
      <c r="AH346" s="3">
        <v>0</v>
      </c>
      <c r="AI346" s="24">
        <v>0</v>
      </c>
    </row>
    <row r="347" spans="1:35" ht="22.5" customHeight="1">
      <c r="A347" s="3">
        <v>1305</v>
      </c>
      <c r="B347" s="4" t="s">
        <v>302</v>
      </c>
      <c r="C347" s="5" t="s">
        <v>14</v>
      </c>
      <c r="D347" s="5" t="s">
        <v>15</v>
      </c>
      <c r="E347" s="3">
        <v>1</v>
      </c>
      <c r="F347" s="3">
        <v>253072</v>
      </c>
      <c r="G347" s="3">
        <v>253072</v>
      </c>
      <c r="H347" s="3">
        <v>1</v>
      </c>
      <c r="I347" s="3">
        <v>253072</v>
      </c>
      <c r="J347" s="3">
        <v>253072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1</v>
      </c>
      <c r="AA347" s="3">
        <v>253072</v>
      </c>
      <c r="AB347" s="3">
        <v>253072</v>
      </c>
      <c r="AC347" s="3">
        <v>0</v>
      </c>
      <c r="AD347" s="3">
        <v>0</v>
      </c>
      <c r="AE347" s="3">
        <v>0</v>
      </c>
      <c r="AF347" s="3">
        <v>0</v>
      </c>
      <c r="AG347" s="24">
        <v>0</v>
      </c>
      <c r="AH347" s="3">
        <v>0</v>
      </c>
      <c r="AI347" s="24">
        <v>0</v>
      </c>
    </row>
    <row r="348" spans="1:35" ht="22.5" customHeight="1">
      <c r="A348" s="3">
        <v>1306</v>
      </c>
      <c r="B348" s="4" t="s">
        <v>303</v>
      </c>
      <c r="C348" s="5" t="s">
        <v>14</v>
      </c>
      <c r="D348" s="5" t="s">
        <v>15</v>
      </c>
      <c r="E348" s="3">
        <v>8</v>
      </c>
      <c r="F348" s="3">
        <v>219419</v>
      </c>
      <c r="G348" s="3">
        <v>1755352</v>
      </c>
      <c r="H348" s="3">
        <v>8</v>
      </c>
      <c r="I348" s="3">
        <v>219419</v>
      </c>
      <c r="J348" s="3">
        <v>1755352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8</v>
      </c>
      <c r="AA348" s="3">
        <v>219419</v>
      </c>
      <c r="AB348" s="3">
        <v>1755352</v>
      </c>
      <c r="AC348" s="3">
        <v>0</v>
      </c>
      <c r="AD348" s="3">
        <v>0</v>
      </c>
      <c r="AE348" s="3">
        <v>0</v>
      </c>
      <c r="AF348" s="3">
        <v>0</v>
      </c>
      <c r="AG348" s="24">
        <v>0</v>
      </c>
      <c r="AH348" s="3">
        <v>0</v>
      </c>
      <c r="AI348" s="24">
        <v>0</v>
      </c>
    </row>
    <row r="349" spans="1:35" ht="12" customHeight="1">
      <c r="A349" s="3">
        <v>1307</v>
      </c>
      <c r="B349" s="4" t="s">
        <v>304</v>
      </c>
      <c r="C349" s="5" t="s">
        <v>14</v>
      </c>
      <c r="D349" s="5" t="s">
        <v>15</v>
      </c>
      <c r="E349" s="3">
        <v>87</v>
      </c>
      <c r="F349" s="3">
        <v>2625</v>
      </c>
      <c r="G349" s="3">
        <v>228375</v>
      </c>
      <c r="H349" s="3">
        <v>87</v>
      </c>
      <c r="I349" s="3">
        <v>2625</v>
      </c>
      <c r="J349" s="3">
        <v>228375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87</v>
      </c>
      <c r="AA349" s="3">
        <v>2625</v>
      </c>
      <c r="AB349" s="3">
        <v>228375</v>
      </c>
      <c r="AC349" s="3">
        <v>0</v>
      </c>
      <c r="AD349" s="3">
        <v>0</v>
      </c>
      <c r="AE349" s="3">
        <v>0</v>
      </c>
      <c r="AF349" s="3">
        <v>0</v>
      </c>
      <c r="AG349" s="24">
        <v>0</v>
      </c>
      <c r="AH349" s="3">
        <v>0</v>
      </c>
      <c r="AI349" s="24">
        <v>0</v>
      </c>
    </row>
    <row r="350" spans="1:35" ht="12" customHeight="1">
      <c r="A350" s="3">
        <v>1363</v>
      </c>
      <c r="B350" s="4" t="s">
        <v>305</v>
      </c>
      <c r="C350" s="5" t="s">
        <v>14</v>
      </c>
      <c r="D350" s="5" t="s">
        <v>15</v>
      </c>
      <c r="E350" s="3">
        <v>26.1</v>
      </c>
      <c r="F350" s="3">
        <v>8597</v>
      </c>
      <c r="G350" s="3">
        <v>224381.7</v>
      </c>
      <c r="H350" s="3">
        <v>26.1</v>
      </c>
      <c r="I350" s="3">
        <v>8597</v>
      </c>
      <c r="J350" s="3">
        <v>224381.7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26.1</v>
      </c>
      <c r="AA350" s="3">
        <v>8597</v>
      </c>
      <c r="AB350" s="3">
        <v>224381.7</v>
      </c>
      <c r="AC350" s="3">
        <v>0</v>
      </c>
      <c r="AD350" s="3">
        <v>0</v>
      </c>
      <c r="AE350" s="3">
        <v>0</v>
      </c>
      <c r="AF350" s="3">
        <v>0</v>
      </c>
      <c r="AG350" s="24">
        <v>0</v>
      </c>
      <c r="AH350" s="3">
        <v>0</v>
      </c>
      <c r="AI350" s="24">
        <v>0</v>
      </c>
    </row>
    <row r="351" spans="1:35" ht="12" customHeight="1">
      <c r="A351" s="3">
        <v>1465</v>
      </c>
      <c r="B351" s="4" t="s">
        <v>306</v>
      </c>
      <c r="C351" s="5" t="s">
        <v>14</v>
      </c>
      <c r="D351" s="5" t="s">
        <v>15</v>
      </c>
      <c r="E351" s="3">
        <v>1</v>
      </c>
      <c r="F351" s="3">
        <v>1149186</v>
      </c>
      <c r="G351" s="3">
        <v>1149186</v>
      </c>
      <c r="H351" s="3">
        <v>1</v>
      </c>
      <c r="I351" s="3">
        <v>1149186</v>
      </c>
      <c r="J351" s="3">
        <v>1149186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1</v>
      </c>
      <c r="AA351" s="3">
        <v>1149186</v>
      </c>
      <c r="AB351" s="3">
        <v>1149186</v>
      </c>
      <c r="AC351" s="3">
        <v>0</v>
      </c>
      <c r="AD351" s="3">
        <v>0</v>
      </c>
      <c r="AE351" s="3">
        <v>0</v>
      </c>
      <c r="AF351" s="3">
        <v>0</v>
      </c>
      <c r="AG351" s="24">
        <v>0</v>
      </c>
      <c r="AH351" s="3">
        <v>0</v>
      </c>
      <c r="AI351" s="24">
        <v>0</v>
      </c>
    </row>
    <row r="352" spans="1:35" ht="12" customHeight="1">
      <c r="A352" s="3">
        <v>1877</v>
      </c>
      <c r="B352" s="4" t="s">
        <v>307</v>
      </c>
      <c r="C352" s="5" t="s">
        <v>14</v>
      </c>
      <c r="D352" s="5" t="s">
        <v>15</v>
      </c>
      <c r="E352" s="3">
        <v>272</v>
      </c>
      <c r="F352" s="3">
        <v>63700</v>
      </c>
      <c r="G352" s="3">
        <v>17326400</v>
      </c>
      <c r="H352" s="3">
        <v>272</v>
      </c>
      <c r="I352" s="3">
        <v>63700</v>
      </c>
      <c r="J352" s="3">
        <v>17326400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272</v>
      </c>
      <c r="AA352" s="3">
        <v>63700</v>
      </c>
      <c r="AB352" s="3">
        <v>17326400</v>
      </c>
      <c r="AC352" s="3">
        <v>0</v>
      </c>
      <c r="AD352" s="3">
        <v>0</v>
      </c>
      <c r="AE352" s="3">
        <v>0</v>
      </c>
      <c r="AF352" s="3">
        <v>0</v>
      </c>
      <c r="AG352" s="24">
        <v>0</v>
      </c>
      <c r="AH352" s="3">
        <v>0</v>
      </c>
      <c r="AI352" s="24">
        <v>0</v>
      </c>
    </row>
    <row r="353" spans="1:35" ht="12" customHeight="1">
      <c r="A353" s="3">
        <v>1878</v>
      </c>
      <c r="B353" s="4" t="s">
        <v>308</v>
      </c>
      <c r="C353" s="5" t="s">
        <v>14</v>
      </c>
      <c r="D353" s="5" t="s">
        <v>15</v>
      </c>
      <c r="E353" s="3">
        <v>288</v>
      </c>
      <c r="F353" s="3">
        <v>127400</v>
      </c>
      <c r="G353" s="3">
        <v>36691199.979999997</v>
      </c>
      <c r="H353" s="3">
        <v>288</v>
      </c>
      <c r="I353" s="3">
        <v>127400</v>
      </c>
      <c r="J353" s="3">
        <v>36691199.979999997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288</v>
      </c>
      <c r="AA353" s="3">
        <v>127400</v>
      </c>
      <c r="AB353" s="3">
        <v>36691199.979999997</v>
      </c>
      <c r="AC353" s="3">
        <v>0</v>
      </c>
      <c r="AD353" s="3">
        <v>0</v>
      </c>
      <c r="AE353" s="3">
        <v>0</v>
      </c>
      <c r="AF353" s="3">
        <v>0</v>
      </c>
      <c r="AG353" s="24">
        <v>0</v>
      </c>
      <c r="AH353" s="3">
        <v>0</v>
      </c>
      <c r="AI353" s="24">
        <v>0</v>
      </c>
    </row>
    <row r="354" spans="1:35" ht="33.75" customHeight="1">
      <c r="A354" s="3">
        <v>2109</v>
      </c>
      <c r="B354" s="4" t="s">
        <v>465</v>
      </c>
      <c r="C354" s="5" t="s">
        <v>14</v>
      </c>
      <c r="D354" s="5" t="s">
        <v>15</v>
      </c>
      <c r="E354" s="3">
        <v>2</v>
      </c>
      <c r="F354" s="3">
        <v>7432228</v>
      </c>
      <c r="G354" s="3">
        <v>14864456</v>
      </c>
      <c r="H354" s="3">
        <v>2</v>
      </c>
      <c r="I354" s="3">
        <v>7432228</v>
      </c>
      <c r="J354" s="3">
        <v>14864456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2</v>
      </c>
      <c r="AA354" s="3">
        <v>7432228</v>
      </c>
      <c r="AB354" s="3">
        <v>14864456</v>
      </c>
      <c r="AC354" s="3">
        <v>0</v>
      </c>
      <c r="AD354" s="3">
        <v>0</v>
      </c>
      <c r="AE354" s="3">
        <v>0</v>
      </c>
      <c r="AF354" s="3">
        <v>0</v>
      </c>
      <c r="AG354" s="24">
        <v>0</v>
      </c>
      <c r="AH354" s="3">
        <v>0</v>
      </c>
      <c r="AI354" s="24">
        <v>0</v>
      </c>
    </row>
    <row r="355" spans="1:35" ht="12" customHeight="1">
      <c r="A355" s="3">
        <v>2114</v>
      </c>
      <c r="B355" s="4" t="s">
        <v>309</v>
      </c>
      <c r="C355" s="5" t="s">
        <v>14</v>
      </c>
      <c r="D355" s="5" t="s">
        <v>36</v>
      </c>
      <c r="E355" s="3">
        <v>1</v>
      </c>
      <c r="F355" s="3">
        <v>316596</v>
      </c>
      <c r="G355" s="3">
        <v>316596</v>
      </c>
      <c r="H355" s="3">
        <v>1</v>
      </c>
      <c r="I355" s="3">
        <v>316596</v>
      </c>
      <c r="J355" s="3">
        <v>316596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1</v>
      </c>
      <c r="AA355" s="3">
        <v>316596</v>
      </c>
      <c r="AB355" s="3">
        <v>316596</v>
      </c>
      <c r="AC355" s="3">
        <v>0</v>
      </c>
      <c r="AD355" s="3">
        <v>0</v>
      </c>
      <c r="AE355" s="3">
        <v>0</v>
      </c>
      <c r="AF355" s="3">
        <v>0</v>
      </c>
      <c r="AG355" s="24">
        <v>0</v>
      </c>
      <c r="AH355" s="3">
        <v>0</v>
      </c>
      <c r="AI355" s="24">
        <v>0</v>
      </c>
    </row>
    <row r="356" spans="1:35" ht="12" customHeight="1">
      <c r="A356" s="3">
        <v>2129</v>
      </c>
      <c r="B356" s="4" t="s">
        <v>466</v>
      </c>
      <c r="C356" s="5" t="s">
        <v>14</v>
      </c>
      <c r="D356" s="5" t="s">
        <v>310</v>
      </c>
      <c r="E356" s="3">
        <v>2</v>
      </c>
      <c r="F356" s="3">
        <v>99196</v>
      </c>
      <c r="G356" s="3">
        <v>198392</v>
      </c>
      <c r="H356" s="3">
        <v>2</v>
      </c>
      <c r="I356" s="3">
        <v>99196</v>
      </c>
      <c r="J356" s="3">
        <v>198392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2</v>
      </c>
      <c r="AA356" s="3">
        <v>99196</v>
      </c>
      <c r="AB356" s="3">
        <v>198392</v>
      </c>
      <c r="AC356" s="3">
        <v>0</v>
      </c>
      <c r="AD356" s="3">
        <v>0</v>
      </c>
      <c r="AE356" s="3">
        <v>0</v>
      </c>
      <c r="AF356" s="3">
        <v>0</v>
      </c>
      <c r="AG356" s="24">
        <v>0</v>
      </c>
      <c r="AH356" s="3">
        <v>0</v>
      </c>
      <c r="AI356" s="24">
        <v>0</v>
      </c>
    </row>
    <row r="357" spans="1:35" ht="12" customHeight="1">
      <c r="A357" s="3">
        <v>2216</v>
      </c>
      <c r="B357" s="4" t="s">
        <v>311</v>
      </c>
      <c r="C357" s="5" t="s">
        <v>14</v>
      </c>
      <c r="D357" s="5" t="s">
        <v>15</v>
      </c>
      <c r="E357" s="3">
        <v>420</v>
      </c>
      <c r="F357" s="3">
        <v>27300</v>
      </c>
      <c r="G357" s="3">
        <v>11465999.93</v>
      </c>
      <c r="H357" s="3">
        <v>420</v>
      </c>
      <c r="I357" s="3">
        <v>27300</v>
      </c>
      <c r="J357" s="3">
        <v>11465999.93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420</v>
      </c>
      <c r="AA357" s="3">
        <v>27300</v>
      </c>
      <c r="AB357" s="3">
        <v>11465999.93</v>
      </c>
      <c r="AC357" s="3">
        <v>0</v>
      </c>
      <c r="AD357" s="3">
        <v>0</v>
      </c>
      <c r="AE357" s="3">
        <v>0</v>
      </c>
      <c r="AF357" s="3">
        <v>0</v>
      </c>
      <c r="AG357" s="24">
        <v>0</v>
      </c>
      <c r="AH357" s="3">
        <v>0</v>
      </c>
      <c r="AI357" s="24">
        <v>0</v>
      </c>
    </row>
    <row r="358" spans="1:35" ht="12" customHeight="1">
      <c r="A358" s="3">
        <v>472</v>
      </c>
      <c r="B358" s="4" t="s">
        <v>312</v>
      </c>
      <c r="C358" s="5" t="s">
        <v>14</v>
      </c>
      <c r="D358" s="5" t="s">
        <v>36</v>
      </c>
      <c r="E358" s="3">
        <v>5215.99</v>
      </c>
      <c r="F358" s="3">
        <v>4659</v>
      </c>
      <c r="G358" s="3">
        <v>24301298.34</v>
      </c>
      <c r="H358" s="3">
        <v>5215.99</v>
      </c>
      <c r="I358" s="3">
        <v>4659</v>
      </c>
      <c r="J358" s="3">
        <v>24301298.34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5215.99</v>
      </c>
      <c r="AA358" s="3">
        <v>4659</v>
      </c>
      <c r="AB358" s="3">
        <v>24301298.34</v>
      </c>
      <c r="AC358" s="3">
        <v>0</v>
      </c>
      <c r="AD358" s="3">
        <v>0</v>
      </c>
      <c r="AE358" s="3">
        <v>0</v>
      </c>
      <c r="AF358" s="3">
        <v>0</v>
      </c>
      <c r="AG358" s="24">
        <v>0</v>
      </c>
      <c r="AH358" s="3">
        <v>0</v>
      </c>
      <c r="AI358" s="24">
        <v>0</v>
      </c>
    </row>
    <row r="359" spans="1:35">
      <c r="A359" s="3">
        <v>80</v>
      </c>
      <c r="B359" s="21" t="s">
        <v>313</v>
      </c>
      <c r="C359" s="21"/>
      <c r="D359" s="21"/>
      <c r="E359" s="576">
        <v>45087232.329999998</v>
      </c>
      <c r="F359" s="576"/>
      <c r="G359" s="576"/>
      <c r="H359" s="1082">
        <v>45087232.329999998</v>
      </c>
      <c r="I359" s="1082"/>
      <c r="J359" s="1082"/>
      <c r="K359" s="1082">
        <v>0</v>
      </c>
      <c r="L359" s="1082"/>
      <c r="M359" s="1082"/>
      <c r="N359" s="1082">
        <v>0</v>
      </c>
      <c r="O359" s="1082"/>
      <c r="P359" s="1082"/>
      <c r="Q359" s="1082">
        <v>0</v>
      </c>
      <c r="R359" s="1082"/>
      <c r="S359" s="1082"/>
      <c r="T359" s="1082">
        <v>0</v>
      </c>
      <c r="U359" s="1082"/>
      <c r="V359" s="1082"/>
      <c r="W359" s="1082">
        <v>0</v>
      </c>
      <c r="X359" s="1082"/>
      <c r="Y359" s="1082"/>
      <c r="Z359" s="1082">
        <v>45087232.329999998</v>
      </c>
      <c r="AA359" s="1082"/>
      <c r="AB359" s="1082"/>
      <c r="AC359" s="1082">
        <v>0</v>
      </c>
      <c r="AD359" s="1082"/>
      <c r="AE359" s="1082"/>
      <c r="AF359" s="1081">
        <v>0</v>
      </c>
      <c r="AG359" s="1082"/>
      <c r="AH359" s="3">
        <v>0</v>
      </c>
      <c r="AI359" s="24">
        <v>0</v>
      </c>
    </row>
    <row r="360" spans="1:35" ht="22.5" customHeight="1">
      <c r="A360" s="3">
        <v>2149</v>
      </c>
      <c r="B360" s="4" t="s">
        <v>314</v>
      </c>
      <c r="C360" s="5" t="s">
        <v>14</v>
      </c>
      <c r="D360" s="5" t="s">
        <v>66</v>
      </c>
      <c r="E360" s="3">
        <v>248.28</v>
      </c>
      <c r="F360" s="3">
        <v>29869</v>
      </c>
      <c r="G360" s="3">
        <v>7415875.3200000003</v>
      </c>
      <c r="H360" s="3">
        <v>248.28</v>
      </c>
      <c r="I360" s="3">
        <v>29869</v>
      </c>
      <c r="J360" s="3">
        <v>7415875.3200000003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248.28</v>
      </c>
      <c r="AA360" s="3">
        <v>29869</v>
      </c>
      <c r="AB360" s="3">
        <v>7415875.3200000003</v>
      </c>
      <c r="AC360" s="3">
        <v>0</v>
      </c>
      <c r="AD360" s="3">
        <v>0</v>
      </c>
      <c r="AE360" s="3">
        <v>0</v>
      </c>
      <c r="AF360" s="3">
        <v>0</v>
      </c>
      <c r="AG360" s="24">
        <v>0</v>
      </c>
      <c r="AH360" s="3">
        <v>0</v>
      </c>
      <c r="AI360" s="24">
        <v>0</v>
      </c>
    </row>
    <row r="361" spans="1:35" ht="12" customHeight="1">
      <c r="A361" s="3">
        <v>2150</v>
      </c>
      <c r="B361" s="4" t="s">
        <v>521</v>
      </c>
      <c r="C361" s="5" t="s">
        <v>14</v>
      </c>
      <c r="D361" s="5" t="s">
        <v>66</v>
      </c>
      <c r="E361" s="3">
        <v>233.22</v>
      </c>
      <c r="F361" s="3">
        <v>7466</v>
      </c>
      <c r="G361" s="3">
        <v>1741187.15</v>
      </c>
      <c r="H361" s="3">
        <v>233.22</v>
      </c>
      <c r="I361" s="3">
        <v>7466</v>
      </c>
      <c r="J361" s="3">
        <v>1741187.15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233.22</v>
      </c>
      <c r="AA361" s="3">
        <v>7466</v>
      </c>
      <c r="AB361" s="3">
        <v>1741187.15</v>
      </c>
      <c r="AC361" s="3">
        <v>0</v>
      </c>
      <c r="AD361" s="3">
        <v>0</v>
      </c>
      <c r="AE361" s="3">
        <v>0</v>
      </c>
      <c r="AF361" s="3">
        <v>0</v>
      </c>
      <c r="AG361" s="24">
        <v>0</v>
      </c>
      <c r="AH361" s="3">
        <v>0</v>
      </c>
      <c r="AI361" s="24">
        <v>0</v>
      </c>
    </row>
    <row r="362" spans="1:35" ht="12" customHeight="1">
      <c r="A362" s="3">
        <v>2151</v>
      </c>
      <c r="B362" s="4" t="s">
        <v>315</v>
      </c>
      <c r="C362" s="5" t="s">
        <v>14</v>
      </c>
      <c r="D362" s="5" t="s">
        <v>44</v>
      </c>
      <c r="E362" s="3">
        <v>1588.14</v>
      </c>
      <c r="F362" s="3">
        <v>22624</v>
      </c>
      <c r="G362" s="3">
        <v>35930169.859999999</v>
      </c>
      <c r="H362" s="3">
        <v>1588.14</v>
      </c>
      <c r="I362" s="3">
        <v>22624</v>
      </c>
      <c r="J362" s="3">
        <v>35930169.859999999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1588.14</v>
      </c>
      <c r="AA362" s="3">
        <v>22624</v>
      </c>
      <c r="AB362" s="3">
        <v>35930169.859999999</v>
      </c>
      <c r="AC362" s="3">
        <v>0</v>
      </c>
      <c r="AD362" s="3">
        <v>0</v>
      </c>
      <c r="AE362" s="3">
        <v>0</v>
      </c>
      <c r="AF362" s="3">
        <v>0</v>
      </c>
      <c r="AG362" s="24">
        <v>0</v>
      </c>
      <c r="AH362" s="3">
        <v>0</v>
      </c>
      <c r="AI362" s="24">
        <v>0</v>
      </c>
    </row>
    <row r="363" spans="1:35">
      <c r="A363" s="3">
        <v>81</v>
      </c>
      <c r="B363" s="21" t="s">
        <v>316</v>
      </c>
      <c r="C363" s="21"/>
      <c r="D363" s="21"/>
      <c r="E363" s="576">
        <v>387212709.44</v>
      </c>
      <c r="F363" s="576"/>
      <c r="G363" s="576"/>
      <c r="H363" s="1082">
        <v>387212709.44</v>
      </c>
      <c r="I363" s="1082"/>
      <c r="J363" s="1082"/>
      <c r="K363" s="1082">
        <v>0</v>
      </c>
      <c r="L363" s="1082"/>
      <c r="M363" s="1082"/>
      <c r="N363" s="1082">
        <v>0</v>
      </c>
      <c r="O363" s="1082"/>
      <c r="P363" s="1082"/>
      <c r="Q363" s="1082">
        <v>0</v>
      </c>
      <c r="R363" s="1082"/>
      <c r="S363" s="1082"/>
      <c r="T363" s="1082">
        <v>0</v>
      </c>
      <c r="U363" s="1082"/>
      <c r="V363" s="1082"/>
      <c r="W363" s="1082">
        <v>0</v>
      </c>
      <c r="X363" s="1082"/>
      <c r="Y363" s="1082"/>
      <c r="Z363" s="1082">
        <v>387212709.44</v>
      </c>
      <c r="AA363" s="1082"/>
      <c r="AB363" s="1082"/>
      <c r="AC363" s="1082">
        <v>0</v>
      </c>
      <c r="AD363" s="1082"/>
      <c r="AE363" s="1082"/>
      <c r="AF363" s="1081">
        <v>0</v>
      </c>
      <c r="AG363" s="1082"/>
      <c r="AH363" s="3">
        <v>0</v>
      </c>
      <c r="AI363" s="24">
        <v>0</v>
      </c>
    </row>
    <row r="364" spans="1:35" ht="12" customHeight="1">
      <c r="A364" s="3">
        <v>2133</v>
      </c>
      <c r="B364" s="4" t="s">
        <v>317</v>
      </c>
      <c r="C364" s="5" t="s">
        <v>14</v>
      </c>
      <c r="D364" s="5" t="s">
        <v>66</v>
      </c>
      <c r="E364" s="3">
        <v>493.46</v>
      </c>
      <c r="F364" s="3">
        <v>564200.02</v>
      </c>
      <c r="G364" s="3">
        <v>278409408.22000003</v>
      </c>
      <c r="H364" s="3">
        <v>493.46</v>
      </c>
      <c r="I364" s="3">
        <v>564200.02</v>
      </c>
      <c r="J364" s="3">
        <v>278409408.22000003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493.46</v>
      </c>
      <c r="AA364" s="3">
        <v>564200.02</v>
      </c>
      <c r="AB364" s="3">
        <v>278409408.22000003</v>
      </c>
      <c r="AC364" s="3">
        <v>0</v>
      </c>
      <c r="AD364" s="3">
        <v>0</v>
      </c>
      <c r="AE364" s="3">
        <v>0</v>
      </c>
      <c r="AF364" s="3">
        <v>0</v>
      </c>
      <c r="AG364" s="24">
        <v>0</v>
      </c>
      <c r="AH364" s="3">
        <v>0</v>
      </c>
      <c r="AI364" s="24">
        <v>0</v>
      </c>
    </row>
    <row r="365" spans="1:35" ht="12" customHeight="1">
      <c r="A365" s="3">
        <v>2134</v>
      </c>
      <c r="B365" s="4" t="s">
        <v>318</v>
      </c>
      <c r="C365" s="5" t="s">
        <v>14</v>
      </c>
      <c r="D365" s="5" t="s">
        <v>66</v>
      </c>
      <c r="E365" s="3">
        <v>56.55</v>
      </c>
      <c r="F365" s="3">
        <v>907399.99</v>
      </c>
      <c r="G365" s="3">
        <v>51311654.560000002</v>
      </c>
      <c r="H365" s="3">
        <v>56.55</v>
      </c>
      <c r="I365" s="3">
        <v>907399.99</v>
      </c>
      <c r="J365" s="3">
        <v>51311654.560000002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56.55</v>
      </c>
      <c r="AA365" s="3">
        <v>907399.99</v>
      </c>
      <c r="AB365" s="3">
        <v>51311654.560000002</v>
      </c>
      <c r="AC365" s="3">
        <v>0</v>
      </c>
      <c r="AD365" s="3">
        <v>0</v>
      </c>
      <c r="AE365" s="3">
        <v>0</v>
      </c>
      <c r="AF365" s="3">
        <v>0</v>
      </c>
      <c r="AG365" s="24">
        <v>0</v>
      </c>
      <c r="AH365" s="3">
        <v>0</v>
      </c>
      <c r="AI365" s="24">
        <v>0</v>
      </c>
    </row>
    <row r="366" spans="1:35" ht="22.5" customHeight="1">
      <c r="A366" s="3">
        <v>2135</v>
      </c>
      <c r="B366" s="4" t="s">
        <v>319</v>
      </c>
      <c r="C366" s="5" t="s">
        <v>14</v>
      </c>
      <c r="D366" s="5" t="s">
        <v>66</v>
      </c>
      <c r="E366" s="3">
        <v>63.75</v>
      </c>
      <c r="F366" s="3">
        <v>751399.99</v>
      </c>
      <c r="G366" s="3">
        <v>47900246.670000002</v>
      </c>
      <c r="H366" s="3">
        <v>63.75</v>
      </c>
      <c r="I366" s="3">
        <v>751399.99</v>
      </c>
      <c r="J366" s="3">
        <v>47900246.670000002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63.75</v>
      </c>
      <c r="AA366" s="3">
        <v>751399.99</v>
      </c>
      <c r="AB366" s="3">
        <v>47900246.670000002</v>
      </c>
      <c r="AC366" s="3">
        <v>0</v>
      </c>
      <c r="AD366" s="3">
        <v>0</v>
      </c>
      <c r="AE366" s="3">
        <v>0</v>
      </c>
      <c r="AF366" s="3">
        <v>0</v>
      </c>
      <c r="AG366" s="24">
        <v>0</v>
      </c>
      <c r="AH366" s="3">
        <v>0</v>
      </c>
      <c r="AI366" s="24">
        <v>0</v>
      </c>
    </row>
    <row r="367" spans="1:35" ht="12" customHeight="1">
      <c r="A367" s="3">
        <v>2137</v>
      </c>
      <c r="B367" s="4" t="s">
        <v>320</v>
      </c>
      <c r="C367" s="5" t="s">
        <v>14</v>
      </c>
      <c r="D367" s="5" t="s">
        <v>66</v>
      </c>
      <c r="E367" s="3">
        <v>17</v>
      </c>
      <c r="F367" s="3">
        <v>564200</v>
      </c>
      <c r="G367" s="3">
        <v>9591400</v>
      </c>
      <c r="H367" s="3">
        <v>17</v>
      </c>
      <c r="I367" s="3">
        <v>564200</v>
      </c>
      <c r="J367" s="3">
        <v>9591400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17</v>
      </c>
      <c r="AA367" s="3">
        <v>564200</v>
      </c>
      <c r="AB367" s="3">
        <v>9591400</v>
      </c>
      <c r="AC367" s="3">
        <v>0</v>
      </c>
      <c r="AD367" s="3">
        <v>0</v>
      </c>
      <c r="AE367" s="3">
        <v>0</v>
      </c>
      <c r="AF367" s="3">
        <v>0</v>
      </c>
      <c r="AG367" s="24">
        <v>0</v>
      </c>
      <c r="AH367" s="3">
        <v>0</v>
      </c>
      <c r="AI367" s="24">
        <v>0</v>
      </c>
    </row>
    <row r="368" spans="1:35">
      <c r="A368" s="3">
        <v>84</v>
      </c>
      <c r="B368" s="21" t="s">
        <v>321</v>
      </c>
      <c r="C368" s="21"/>
      <c r="D368" s="21"/>
      <c r="E368" s="576">
        <v>3057572771.96</v>
      </c>
      <c r="F368" s="576"/>
      <c r="G368" s="576"/>
      <c r="H368" s="1082">
        <v>3057572771.96</v>
      </c>
      <c r="I368" s="1082"/>
      <c r="J368" s="1082"/>
      <c r="K368" s="1082">
        <v>0</v>
      </c>
      <c r="L368" s="1082"/>
      <c r="M368" s="1082"/>
      <c r="N368" s="1082">
        <v>0</v>
      </c>
      <c r="O368" s="1082"/>
      <c r="P368" s="1082"/>
      <c r="Q368" s="1082">
        <v>0</v>
      </c>
      <c r="R368" s="1082"/>
      <c r="S368" s="1082"/>
      <c r="T368" s="1082">
        <v>0</v>
      </c>
      <c r="U368" s="1082"/>
      <c r="V368" s="1082"/>
      <c r="W368" s="1082">
        <v>0</v>
      </c>
      <c r="X368" s="1082"/>
      <c r="Y368" s="1082"/>
      <c r="Z368" s="1082">
        <v>3057572771.96</v>
      </c>
      <c r="AA368" s="1082"/>
      <c r="AB368" s="1082"/>
      <c r="AC368" s="1082">
        <v>0</v>
      </c>
      <c r="AD368" s="1082"/>
      <c r="AE368" s="1082"/>
      <c r="AF368" s="1081">
        <v>0</v>
      </c>
      <c r="AG368" s="1082"/>
      <c r="AH368" s="3">
        <v>0</v>
      </c>
      <c r="AI368" s="24">
        <v>0</v>
      </c>
    </row>
    <row r="369" spans="1:35" ht="12" customHeight="1">
      <c r="A369" s="3">
        <v>2131</v>
      </c>
      <c r="B369" s="4" t="s">
        <v>322</v>
      </c>
      <c r="C369" s="5" t="s">
        <v>14</v>
      </c>
      <c r="D369" s="5" t="s">
        <v>310</v>
      </c>
      <c r="E369" s="3">
        <v>334</v>
      </c>
      <c r="F369" s="3">
        <v>57391</v>
      </c>
      <c r="G369" s="3">
        <v>19168594</v>
      </c>
      <c r="H369" s="3">
        <v>334</v>
      </c>
      <c r="I369" s="3">
        <v>57391</v>
      </c>
      <c r="J369" s="3">
        <v>19168594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334</v>
      </c>
      <c r="AA369" s="3">
        <v>57391</v>
      </c>
      <c r="AB369" s="3">
        <v>19168594</v>
      </c>
      <c r="AC369" s="3">
        <v>0</v>
      </c>
      <c r="AD369" s="3">
        <v>0</v>
      </c>
      <c r="AE369" s="3">
        <v>0</v>
      </c>
      <c r="AF369" s="3">
        <v>0</v>
      </c>
      <c r="AG369" s="24">
        <v>0</v>
      </c>
      <c r="AH369" s="3">
        <v>0</v>
      </c>
      <c r="AI369" s="24">
        <v>0</v>
      </c>
    </row>
    <row r="370" spans="1:35" ht="12" customHeight="1">
      <c r="A370" s="3">
        <v>2138</v>
      </c>
      <c r="B370" s="4" t="s">
        <v>323</v>
      </c>
      <c r="C370" s="5" t="s">
        <v>14</v>
      </c>
      <c r="D370" s="5" t="s">
        <v>66</v>
      </c>
      <c r="E370" s="3">
        <v>2</v>
      </c>
      <c r="F370" s="3">
        <v>564200</v>
      </c>
      <c r="G370" s="3">
        <v>1128400</v>
      </c>
      <c r="H370" s="3">
        <v>2</v>
      </c>
      <c r="I370" s="3">
        <v>564200</v>
      </c>
      <c r="J370" s="3">
        <v>1128400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2</v>
      </c>
      <c r="AA370" s="3">
        <v>564200</v>
      </c>
      <c r="AB370" s="3">
        <v>1128400</v>
      </c>
      <c r="AC370" s="3">
        <v>0</v>
      </c>
      <c r="AD370" s="3">
        <v>0</v>
      </c>
      <c r="AE370" s="3">
        <v>0</v>
      </c>
      <c r="AF370" s="3">
        <v>0</v>
      </c>
      <c r="AG370" s="24">
        <v>0</v>
      </c>
      <c r="AH370" s="3">
        <v>0</v>
      </c>
      <c r="AI370" s="24">
        <v>0</v>
      </c>
    </row>
    <row r="371" spans="1:35" ht="12" customHeight="1">
      <c r="A371" s="3">
        <v>2140</v>
      </c>
      <c r="B371" s="4" t="s">
        <v>522</v>
      </c>
      <c r="C371" s="5" t="s">
        <v>14</v>
      </c>
      <c r="D371" s="5" t="s">
        <v>231</v>
      </c>
      <c r="E371" s="3">
        <v>10641.47</v>
      </c>
      <c r="F371" s="3">
        <v>46560</v>
      </c>
      <c r="G371" s="3">
        <v>495466964.25999999</v>
      </c>
      <c r="H371" s="3">
        <v>10641.47</v>
      </c>
      <c r="I371" s="3">
        <v>46560</v>
      </c>
      <c r="J371" s="3">
        <v>495466964.25999999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10641.47</v>
      </c>
      <c r="AA371" s="3">
        <v>46560</v>
      </c>
      <c r="AB371" s="3">
        <v>495466964.25999999</v>
      </c>
      <c r="AC371" s="3">
        <v>0</v>
      </c>
      <c r="AD371" s="3">
        <v>0</v>
      </c>
      <c r="AE371" s="3">
        <v>0</v>
      </c>
      <c r="AF371" s="3">
        <v>0</v>
      </c>
      <c r="AG371" s="24">
        <v>0</v>
      </c>
      <c r="AH371" s="3">
        <v>0</v>
      </c>
      <c r="AI371" s="24">
        <v>0</v>
      </c>
    </row>
    <row r="372" spans="1:35" ht="12" customHeight="1">
      <c r="A372" s="3">
        <v>2141</v>
      </c>
      <c r="B372" s="4" t="s">
        <v>523</v>
      </c>
      <c r="C372" s="5" t="s">
        <v>14</v>
      </c>
      <c r="D372" s="5" t="s">
        <v>231</v>
      </c>
      <c r="E372" s="3">
        <v>505.88</v>
      </c>
      <c r="F372" s="3">
        <v>65055</v>
      </c>
      <c r="G372" s="3">
        <v>32909906.300000001</v>
      </c>
      <c r="H372" s="3">
        <v>505.88</v>
      </c>
      <c r="I372" s="3">
        <v>65055</v>
      </c>
      <c r="J372" s="3">
        <v>32909906.300000001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505.88</v>
      </c>
      <c r="AA372" s="3">
        <v>65055</v>
      </c>
      <c r="AB372" s="3">
        <v>32909906.300000001</v>
      </c>
      <c r="AC372" s="3">
        <v>0</v>
      </c>
      <c r="AD372" s="3">
        <v>0</v>
      </c>
      <c r="AE372" s="3">
        <v>0</v>
      </c>
      <c r="AF372" s="3">
        <v>0</v>
      </c>
      <c r="AG372" s="24">
        <v>0</v>
      </c>
      <c r="AH372" s="3">
        <v>0</v>
      </c>
      <c r="AI372" s="24">
        <v>0</v>
      </c>
    </row>
    <row r="373" spans="1:35" ht="12" customHeight="1">
      <c r="A373" s="3">
        <v>2142</v>
      </c>
      <c r="B373" s="4" t="s">
        <v>324</v>
      </c>
      <c r="C373" s="5" t="s">
        <v>14</v>
      </c>
      <c r="D373" s="5" t="s">
        <v>231</v>
      </c>
      <c r="E373" s="3">
        <v>1813.99</v>
      </c>
      <c r="F373" s="3">
        <v>24555</v>
      </c>
      <c r="G373" s="3">
        <v>44542500.210000001</v>
      </c>
      <c r="H373" s="3">
        <v>1813.99</v>
      </c>
      <c r="I373" s="3">
        <v>24555</v>
      </c>
      <c r="J373" s="3">
        <v>44542500.210000001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1813.99</v>
      </c>
      <c r="AA373" s="3">
        <v>24555</v>
      </c>
      <c r="AB373" s="3">
        <v>44542500.210000001</v>
      </c>
      <c r="AC373" s="3">
        <v>0</v>
      </c>
      <c r="AD373" s="3">
        <v>0</v>
      </c>
      <c r="AE373" s="3">
        <v>0</v>
      </c>
      <c r="AF373" s="3">
        <v>0</v>
      </c>
      <c r="AG373" s="24">
        <v>0</v>
      </c>
      <c r="AH373" s="3">
        <v>0</v>
      </c>
      <c r="AI373" s="24">
        <v>0</v>
      </c>
    </row>
    <row r="374" spans="1:35" ht="12" customHeight="1">
      <c r="A374" s="3">
        <v>672</v>
      </c>
      <c r="B374" s="4" t="s">
        <v>524</v>
      </c>
      <c r="C374" s="5" t="s">
        <v>325</v>
      </c>
      <c r="D374" s="5" t="s">
        <v>231</v>
      </c>
      <c r="E374" s="3">
        <v>8106.15</v>
      </c>
      <c r="F374" s="3">
        <v>57430</v>
      </c>
      <c r="G374" s="3">
        <v>465535970.47000003</v>
      </c>
      <c r="H374" s="3">
        <v>8106.15</v>
      </c>
      <c r="I374" s="3">
        <v>57430</v>
      </c>
      <c r="J374" s="3">
        <v>465535970.47000003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8106.15</v>
      </c>
      <c r="AA374" s="3">
        <v>57430</v>
      </c>
      <c r="AB374" s="3">
        <v>465535970.47000003</v>
      </c>
      <c r="AC374" s="3">
        <v>0</v>
      </c>
      <c r="AD374" s="3">
        <v>0</v>
      </c>
      <c r="AE374" s="3">
        <v>0</v>
      </c>
      <c r="AF374" s="3">
        <v>0</v>
      </c>
      <c r="AG374" s="24">
        <v>0</v>
      </c>
      <c r="AH374" s="3">
        <v>0</v>
      </c>
      <c r="AI374" s="24">
        <v>0</v>
      </c>
    </row>
    <row r="375" spans="1:35" ht="12" customHeight="1">
      <c r="A375" s="3">
        <v>675</v>
      </c>
      <c r="B375" s="4" t="s">
        <v>525</v>
      </c>
      <c r="C375" s="5" t="s">
        <v>325</v>
      </c>
      <c r="D375" s="5" t="s">
        <v>231</v>
      </c>
      <c r="E375" s="3">
        <v>10238.31</v>
      </c>
      <c r="F375" s="3">
        <v>40992</v>
      </c>
      <c r="G375" s="3">
        <v>419688713.33999997</v>
      </c>
      <c r="H375" s="3">
        <v>10238.31</v>
      </c>
      <c r="I375" s="3">
        <v>40992</v>
      </c>
      <c r="J375" s="3">
        <v>419688713.33999997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10238.31</v>
      </c>
      <c r="AA375" s="3">
        <v>40992</v>
      </c>
      <c r="AB375" s="3">
        <v>419688713.33999997</v>
      </c>
      <c r="AC375" s="3">
        <v>0</v>
      </c>
      <c r="AD375" s="3">
        <v>0</v>
      </c>
      <c r="AE375" s="3">
        <v>0</v>
      </c>
      <c r="AF375" s="3">
        <v>0</v>
      </c>
      <c r="AG375" s="24">
        <v>0</v>
      </c>
      <c r="AH375" s="3">
        <v>0</v>
      </c>
      <c r="AI375" s="24">
        <v>0</v>
      </c>
    </row>
    <row r="376" spans="1:35" ht="12" customHeight="1">
      <c r="A376" s="3">
        <v>676</v>
      </c>
      <c r="B376" s="4" t="s">
        <v>526</v>
      </c>
      <c r="C376" s="5" t="s">
        <v>325</v>
      </c>
      <c r="D376" s="5" t="s">
        <v>231</v>
      </c>
      <c r="E376" s="3">
        <v>19023.669999999998</v>
      </c>
      <c r="F376" s="3">
        <v>16437</v>
      </c>
      <c r="G376" s="3">
        <v>312692108.44999999</v>
      </c>
      <c r="H376" s="3">
        <v>19023.669999999998</v>
      </c>
      <c r="I376" s="3">
        <v>16437</v>
      </c>
      <c r="J376" s="3">
        <v>312692108.44999999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19023.669999999998</v>
      </c>
      <c r="AA376" s="3">
        <v>16437</v>
      </c>
      <c r="AB376" s="3">
        <v>312692108.44999999</v>
      </c>
      <c r="AC376" s="3">
        <v>0</v>
      </c>
      <c r="AD376" s="3">
        <v>0</v>
      </c>
      <c r="AE376" s="3">
        <v>0</v>
      </c>
      <c r="AF376" s="3">
        <v>0</v>
      </c>
      <c r="AG376" s="24">
        <v>0</v>
      </c>
      <c r="AH376" s="3">
        <v>0</v>
      </c>
      <c r="AI376" s="24">
        <v>0</v>
      </c>
    </row>
    <row r="377" spans="1:35" ht="12" customHeight="1">
      <c r="A377" s="3">
        <v>685</v>
      </c>
      <c r="B377" s="4" t="s">
        <v>527</v>
      </c>
      <c r="C377" s="5" t="s">
        <v>325</v>
      </c>
      <c r="D377" s="5" t="s">
        <v>231</v>
      </c>
      <c r="E377" s="3">
        <v>1986.65</v>
      </c>
      <c r="F377" s="3">
        <v>32875</v>
      </c>
      <c r="G377" s="3">
        <v>65310973.770000003</v>
      </c>
      <c r="H377" s="3">
        <v>1986.65</v>
      </c>
      <c r="I377" s="3">
        <v>32875</v>
      </c>
      <c r="J377" s="3">
        <v>65310973.770000003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1986.65</v>
      </c>
      <c r="AA377" s="3">
        <v>32875</v>
      </c>
      <c r="AB377" s="3">
        <v>65310973.770000003</v>
      </c>
      <c r="AC377" s="3">
        <v>0</v>
      </c>
      <c r="AD377" s="3">
        <v>0</v>
      </c>
      <c r="AE377" s="3">
        <v>0</v>
      </c>
      <c r="AF377" s="3">
        <v>0</v>
      </c>
      <c r="AG377" s="24">
        <v>0</v>
      </c>
      <c r="AH377" s="3">
        <v>0</v>
      </c>
      <c r="AI377" s="24">
        <v>0</v>
      </c>
    </row>
    <row r="378" spans="1:35" ht="12" customHeight="1">
      <c r="A378" s="3">
        <v>691</v>
      </c>
      <c r="B378" s="4" t="s">
        <v>528</v>
      </c>
      <c r="C378" s="5" t="s">
        <v>325</v>
      </c>
      <c r="D378" s="5" t="s">
        <v>231</v>
      </c>
      <c r="E378" s="3">
        <v>733.68</v>
      </c>
      <c r="F378" s="3">
        <v>79065</v>
      </c>
      <c r="G378" s="3">
        <v>58008646.399999999</v>
      </c>
      <c r="H378" s="3">
        <v>733.68</v>
      </c>
      <c r="I378" s="3">
        <v>79065</v>
      </c>
      <c r="J378" s="3">
        <v>58008646.399999999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733.68</v>
      </c>
      <c r="AA378" s="3">
        <v>79065</v>
      </c>
      <c r="AB378" s="3">
        <v>58008646.399999999</v>
      </c>
      <c r="AC378" s="3">
        <v>0</v>
      </c>
      <c r="AD378" s="3">
        <v>0</v>
      </c>
      <c r="AE378" s="3">
        <v>0</v>
      </c>
      <c r="AF378" s="3">
        <v>0</v>
      </c>
      <c r="AG378" s="24">
        <v>0</v>
      </c>
      <c r="AH378" s="3">
        <v>0</v>
      </c>
      <c r="AI378" s="24">
        <v>0</v>
      </c>
    </row>
    <row r="379" spans="1:35" ht="12" customHeight="1">
      <c r="A379" s="3">
        <v>694</v>
      </c>
      <c r="B379" s="4" t="s">
        <v>529</v>
      </c>
      <c r="C379" s="5" t="s">
        <v>325</v>
      </c>
      <c r="D379" s="5" t="s">
        <v>231</v>
      </c>
      <c r="E379" s="3">
        <v>4004.68</v>
      </c>
      <c r="F379" s="3">
        <v>49312</v>
      </c>
      <c r="G379" s="3">
        <v>197479002.24000001</v>
      </c>
      <c r="H379" s="3">
        <v>4004.68</v>
      </c>
      <c r="I379" s="3">
        <v>49312</v>
      </c>
      <c r="J379" s="3">
        <v>197479002.24000001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4004.68</v>
      </c>
      <c r="AA379" s="3">
        <v>49312</v>
      </c>
      <c r="AB379" s="3">
        <v>197479002.24000001</v>
      </c>
      <c r="AC379" s="3">
        <v>0</v>
      </c>
      <c r="AD379" s="3">
        <v>0</v>
      </c>
      <c r="AE379" s="3">
        <v>0</v>
      </c>
      <c r="AF379" s="3">
        <v>0</v>
      </c>
      <c r="AG379" s="24">
        <v>0</v>
      </c>
      <c r="AH379" s="3">
        <v>0</v>
      </c>
      <c r="AI379" s="24">
        <v>0</v>
      </c>
    </row>
    <row r="380" spans="1:35" ht="12" customHeight="1">
      <c r="A380" s="3">
        <v>697</v>
      </c>
      <c r="B380" s="4" t="s">
        <v>530</v>
      </c>
      <c r="C380" s="5" t="s">
        <v>325</v>
      </c>
      <c r="D380" s="5" t="s">
        <v>231</v>
      </c>
      <c r="E380" s="3">
        <v>1409.87</v>
      </c>
      <c r="F380" s="3">
        <v>40992</v>
      </c>
      <c r="G380" s="3">
        <v>57793473.020000003</v>
      </c>
      <c r="H380" s="3">
        <v>1409.87</v>
      </c>
      <c r="I380" s="3">
        <v>40992</v>
      </c>
      <c r="J380" s="3">
        <v>57793473.020000003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1409.87</v>
      </c>
      <c r="AA380" s="3">
        <v>40992</v>
      </c>
      <c r="AB380" s="3">
        <v>57793473.020000003</v>
      </c>
      <c r="AC380" s="3">
        <v>0</v>
      </c>
      <c r="AD380" s="3">
        <v>0</v>
      </c>
      <c r="AE380" s="3">
        <v>0</v>
      </c>
      <c r="AF380" s="3">
        <v>0</v>
      </c>
      <c r="AG380" s="24">
        <v>0</v>
      </c>
      <c r="AH380" s="3">
        <v>0</v>
      </c>
      <c r="AI380" s="24">
        <v>0</v>
      </c>
    </row>
    <row r="381" spans="1:35" ht="12" customHeight="1">
      <c r="A381" s="3">
        <v>706</v>
      </c>
      <c r="B381" s="4" t="s">
        <v>531</v>
      </c>
      <c r="C381" s="5" t="s">
        <v>325</v>
      </c>
      <c r="D381" s="5" t="s">
        <v>231</v>
      </c>
      <c r="E381" s="3">
        <v>4364.25</v>
      </c>
      <c r="F381" s="3">
        <v>49655</v>
      </c>
      <c r="G381" s="3">
        <v>216706684.78999999</v>
      </c>
      <c r="H381" s="3">
        <v>4364.25</v>
      </c>
      <c r="I381" s="3">
        <v>49655</v>
      </c>
      <c r="J381" s="3">
        <v>216706684.78999999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4364.25</v>
      </c>
      <c r="AA381" s="3">
        <v>49655</v>
      </c>
      <c r="AB381" s="3">
        <v>216706684.78999999</v>
      </c>
      <c r="AC381" s="3">
        <v>0</v>
      </c>
      <c r="AD381" s="3">
        <v>0</v>
      </c>
      <c r="AE381" s="3">
        <v>0</v>
      </c>
      <c r="AF381" s="3">
        <v>0</v>
      </c>
      <c r="AG381" s="24">
        <v>0</v>
      </c>
      <c r="AH381" s="3">
        <v>0</v>
      </c>
      <c r="AI381" s="24">
        <v>0</v>
      </c>
    </row>
    <row r="382" spans="1:35" ht="12" customHeight="1">
      <c r="A382" s="3">
        <v>708</v>
      </c>
      <c r="B382" s="4" t="s">
        <v>532</v>
      </c>
      <c r="C382" s="5" t="s">
        <v>325</v>
      </c>
      <c r="D382" s="5" t="s">
        <v>231</v>
      </c>
      <c r="E382" s="3">
        <v>2680.5</v>
      </c>
      <c r="F382" s="3">
        <v>43558</v>
      </c>
      <c r="G382" s="3">
        <v>116757327.90000001</v>
      </c>
      <c r="H382" s="3">
        <v>2680.5</v>
      </c>
      <c r="I382" s="3">
        <v>43558</v>
      </c>
      <c r="J382" s="3">
        <v>116757327.90000001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2680.5</v>
      </c>
      <c r="AA382" s="3">
        <v>43558</v>
      </c>
      <c r="AB382" s="3">
        <v>116757327.90000001</v>
      </c>
      <c r="AC382" s="3">
        <v>0</v>
      </c>
      <c r="AD382" s="3">
        <v>0</v>
      </c>
      <c r="AE382" s="3">
        <v>0</v>
      </c>
      <c r="AF382" s="3">
        <v>0</v>
      </c>
      <c r="AG382" s="24">
        <v>0</v>
      </c>
      <c r="AH382" s="3">
        <v>0</v>
      </c>
      <c r="AI382" s="24">
        <v>0</v>
      </c>
    </row>
    <row r="383" spans="1:35" ht="12" customHeight="1">
      <c r="A383" s="3">
        <v>712</v>
      </c>
      <c r="B383" s="4" t="s">
        <v>533</v>
      </c>
      <c r="C383" s="5" t="s">
        <v>325</v>
      </c>
      <c r="D383" s="5" t="s">
        <v>231</v>
      </c>
      <c r="E383" s="3">
        <v>1260.43</v>
      </c>
      <c r="F383" s="3">
        <v>43558</v>
      </c>
      <c r="G383" s="3">
        <v>54901722.82</v>
      </c>
      <c r="H383" s="3">
        <v>1260.43</v>
      </c>
      <c r="I383" s="3">
        <v>43558</v>
      </c>
      <c r="J383" s="3">
        <v>54901722.82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1260.43</v>
      </c>
      <c r="AA383" s="3">
        <v>43558</v>
      </c>
      <c r="AB383" s="3">
        <v>54901722.82</v>
      </c>
      <c r="AC383" s="3">
        <v>0</v>
      </c>
      <c r="AD383" s="3">
        <v>0</v>
      </c>
      <c r="AE383" s="3">
        <v>0</v>
      </c>
      <c r="AF383" s="3">
        <v>0</v>
      </c>
      <c r="AG383" s="24">
        <v>0</v>
      </c>
      <c r="AH383" s="3">
        <v>0</v>
      </c>
      <c r="AI383" s="24">
        <v>0</v>
      </c>
    </row>
    <row r="384" spans="1:35" ht="12" customHeight="1">
      <c r="A384" s="3">
        <v>727</v>
      </c>
      <c r="B384" s="4" t="s">
        <v>534</v>
      </c>
      <c r="C384" s="5" t="s">
        <v>325</v>
      </c>
      <c r="D384" s="5" t="s">
        <v>231</v>
      </c>
      <c r="E384" s="3">
        <v>5327.83</v>
      </c>
      <c r="F384" s="3">
        <v>73867</v>
      </c>
      <c r="G384" s="3">
        <v>393550616.20999998</v>
      </c>
      <c r="H384" s="3">
        <v>5327.83</v>
      </c>
      <c r="I384" s="3">
        <v>73867</v>
      </c>
      <c r="J384" s="3">
        <v>393550616.20999998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5327.83</v>
      </c>
      <c r="AA384" s="3">
        <v>73867</v>
      </c>
      <c r="AB384" s="3">
        <v>393550616.20999998</v>
      </c>
      <c r="AC384" s="3">
        <v>0</v>
      </c>
      <c r="AD384" s="3">
        <v>0</v>
      </c>
      <c r="AE384" s="3">
        <v>0</v>
      </c>
      <c r="AF384" s="3">
        <v>0</v>
      </c>
      <c r="AG384" s="24">
        <v>0</v>
      </c>
      <c r="AH384" s="3">
        <v>0</v>
      </c>
      <c r="AI384" s="24">
        <v>0</v>
      </c>
    </row>
    <row r="385" spans="1:35" ht="12" customHeight="1">
      <c r="A385" s="3">
        <v>744</v>
      </c>
      <c r="B385" s="4" t="s">
        <v>535</v>
      </c>
      <c r="C385" s="5" t="s">
        <v>325</v>
      </c>
      <c r="D385" s="5" t="s">
        <v>231</v>
      </c>
      <c r="E385" s="3">
        <v>2385.56</v>
      </c>
      <c r="F385" s="3">
        <v>43969</v>
      </c>
      <c r="G385" s="3">
        <v>104890467.8</v>
      </c>
      <c r="H385" s="3">
        <v>2385.56</v>
      </c>
      <c r="I385" s="3">
        <v>43969</v>
      </c>
      <c r="J385" s="3">
        <v>104890467.8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2385.56</v>
      </c>
      <c r="AA385" s="3">
        <v>43969</v>
      </c>
      <c r="AB385" s="3">
        <v>104890467.8</v>
      </c>
      <c r="AC385" s="3">
        <v>0</v>
      </c>
      <c r="AD385" s="3">
        <v>0</v>
      </c>
      <c r="AE385" s="3">
        <v>0</v>
      </c>
      <c r="AF385" s="3">
        <v>0</v>
      </c>
      <c r="AG385" s="24">
        <v>0</v>
      </c>
      <c r="AH385" s="3">
        <v>0</v>
      </c>
      <c r="AI385" s="24">
        <v>0</v>
      </c>
    </row>
    <row r="386" spans="1:35" ht="12" customHeight="1">
      <c r="A386" s="3">
        <v>810</v>
      </c>
      <c r="B386" s="4" t="s">
        <v>536</v>
      </c>
      <c r="C386" s="5" t="s">
        <v>325</v>
      </c>
      <c r="D386" s="5" t="s">
        <v>231</v>
      </c>
      <c r="E386" s="3">
        <v>15</v>
      </c>
      <c r="F386" s="3">
        <v>69380</v>
      </c>
      <c r="G386" s="3">
        <v>1040700</v>
      </c>
      <c r="H386" s="3">
        <v>15</v>
      </c>
      <c r="I386" s="3">
        <v>69380</v>
      </c>
      <c r="J386" s="3">
        <v>1040700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15</v>
      </c>
      <c r="AA386" s="3">
        <v>69380</v>
      </c>
      <c r="AB386" s="3">
        <v>1040700</v>
      </c>
      <c r="AC386" s="3">
        <v>0</v>
      </c>
      <c r="AD386" s="3">
        <v>0</v>
      </c>
      <c r="AE386" s="3">
        <v>0</v>
      </c>
      <c r="AF386" s="3">
        <v>0</v>
      </c>
      <c r="AG386" s="24">
        <v>0</v>
      </c>
      <c r="AH386" s="3">
        <v>0</v>
      </c>
      <c r="AI386" s="24">
        <v>0</v>
      </c>
    </row>
    <row r="387" spans="1:35">
      <c r="A387" s="3">
        <v>86</v>
      </c>
      <c r="B387" s="21" t="s">
        <v>326</v>
      </c>
      <c r="C387" s="21"/>
      <c r="D387" s="21"/>
      <c r="E387" s="576">
        <v>62888506.880000003</v>
      </c>
      <c r="F387" s="576"/>
      <c r="G387" s="576"/>
      <c r="H387" s="1082">
        <v>62888506.880000003</v>
      </c>
      <c r="I387" s="1082"/>
      <c r="J387" s="1082"/>
      <c r="K387" s="1082">
        <v>0</v>
      </c>
      <c r="L387" s="1082"/>
      <c r="M387" s="1082"/>
      <c r="N387" s="1082">
        <v>0</v>
      </c>
      <c r="O387" s="1082"/>
      <c r="P387" s="1082"/>
      <c r="Q387" s="1082">
        <v>0</v>
      </c>
      <c r="R387" s="1082"/>
      <c r="S387" s="1082"/>
      <c r="T387" s="1082">
        <v>0</v>
      </c>
      <c r="U387" s="1082"/>
      <c r="V387" s="1082"/>
      <c r="W387" s="1082">
        <v>0</v>
      </c>
      <c r="X387" s="1082"/>
      <c r="Y387" s="1082"/>
      <c r="Z387" s="1082">
        <v>62888506.880000003</v>
      </c>
      <c r="AA387" s="1082"/>
      <c r="AB387" s="1082"/>
      <c r="AC387" s="1082">
        <v>0</v>
      </c>
      <c r="AD387" s="1082"/>
      <c r="AE387" s="1082"/>
      <c r="AF387" s="1081">
        <v>0</v>
      </c>
      <c r="AG387" s="1082"/>
      <c r="AH387" s="3">
        <v>0</v>
      </c>
      <c r="AI387" s="24">
        <v>0</v>
      </c>
    </row>
    <row r="388" spans="1:35" ht="12" customHeight="1">
      <c r="A388" s="3">
        <v>690</v>
      </c>
      <c r="B388" s="4" t="s">
        <v>327</v>
      </c>
      <c r="C388" s="5" t="s">
        <v>243</v>
      </c>
      <c r="D388" s="5" t="s">
        <v>231</v>
      </c>
      <c r="E388" s="3">
        <v>158.84</v>
      </c>
      <c r="F388" s="3">
        <v>395919.88</v>
      </c>
      <c r="G388" s="3">
        <v>62888506.880000003</v>
      </c>
      <c r="H388" s="3">
        <v>158.84</v>
      </c>
      <c r="I388" s="3">
        <v>395919.88</v>
      </c>
      <c r="J388" s="3">
        <v>62888506.880000003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158.84</v>
      </c>
      <c r="AA388" s="3">
        <v>395919.88</v>
      </c>
      <c r="AB388" s="3">
        <v>62888506.880000003</v>
      </c>
      <c r="AC388" s="3">
        <v>0</v>
      </c>
      <c r="AD388" s="3">
        <v>0</v>
      </c>
      <c r="AE388" s="3">
        <v>0</v>
      </c>
      <c r="AF388" s="3">
        <v>0</v>
      </c>
      <c r="AG388" s="24">
        <v>0</v>
      </c>
      <c r="AH388" s="3">
        <v>0</v>
      </c>
      <c r="AI388" s="24">
        <v>0</v>
      </c>
    </row>
    <row r="389" spans="1:35">
      <c r="A389" s="3">
        <v>89</v>
      </c>
      <c r="B389" s="21" t="s">
        <v>328</v>
      </c>
      <c r="C389" s="21"/>
      <c r="D389" s="21"/>
      <c r="E389" s="576">
        <v>97929944.530000001</v>
      </c>
      <c r="F389" s="576"/>
      <c r="G389" s="576"/>
      <c r="H389" s="1082">
        <v>97929944.530000001</v>
      </c>
      <c r="I389" s="1082"/>
      <c r="J389" s="1082"/>
      <c r="K389" s="1082">
        <v>0</v>
      </c>
      <c r="L389" s="1082"/>
      <c r="M389" s="1082"/>
      <c r="N389" s="1082">
        <v>0</v>
      </c>
      <c r="O389" s="1082"/>
      <c r="P389" s="1082"/>
      <c r="Q389" s="1082">
        <v>0</v>
      </c>
      <c r="R389" s="1082"/>
      <c r="S389" s="1082"/>
      <c r="T389" s="1082">
        <v>0</v>
      </c>
      <c r="U389" s="1082"/>
      <c r="V389" s="1082"/>
      <c r="W389" s="1082">
        <v>0</v>
      </c>
      <c r="X389" s="1082"/>
      <c r="Y389" s="1082"/>
      <c r="Z389" s="1082">
        <v>97929944.530000001</v>
      </c>
      <c r="AA389" s="1082"/>
      <c r="AB389" s="1082"/>
      <c r="AC389" s="1082">
        <v>0</v>
      </c>
      <c r="AD389" s="1082"/>
      <c r="AE389" s="1082"/>
      <c r="AF389" s="1081">
        <v>0</v>
      </c>
      <c r="AG389" s="1082"/>
      <c r="AH389" s="3">
        <v>0</v>
      </c>
      <c r="AI389" s="24">
        <v>0</v>
      </c>
    </row>
    <row r="390" spans="1:35" ht="12" customHeight="1">
      <c r="A390" s="3">
        <v>203</v>
      </c>
      <c r="B390" s="4" t="s">
        <v>329</v>
      </c>
      <c r="C390" s="5" t="s">
        <v>14</v>
      </c>
      <c r="D390" s="5" t="s">
        <v>95</v>
      </c>
      <c r="E390" s="3">
        <v>376653.63</v>
      </c>
      <c r="F390" s="3">
        <v>260</v>
      </c>
      <c r="G390" s="3">
        <v>97929944.530000001</v>
      </c>
      <c r="H390" s="3">
        <v>376653.63</v>
      </c>
      <c r="I390" s="3">
        <v>260</v>
      </c>
      <c r="J390" s="3">
        <v>97929944.530000001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376653.63</v>
      </c>
      <c r="AA390" s="3">
        <v>260</v>
      </c>
      <c r="AB390" s="3">
        <v>97929944.530000001</v>
      </c>
      <c r="AC390" s="3">
        <v>0</v>
      </c>
      <c r="AD390" s="3">
        <v>0</v>
      </c>
      <c r="AE390" s="3">
        <v>0</v>
      </c>
      <c r="AF390" s="3">
        <v>0</v>
      </c>
      <c r="AG390" s="24">
        <v>0</v>
      </c>
      <c r="AH390" s="3">
        <v>0</v>
      </c>
      <c r="AI390" s="24">
        <v>0</v>
      </c>
    </row>
    <row r="391" spans="1:35">
      <c r="A391" s="3">
        <v>92</v>
      </c>
      <c r="B391" s="21" t="s">
        <v>330</v>
      </c>
      <c r="C391" s="21"/>
      <c r="D391" s="21"/>
      <c r="E391" s="576">
        <v>16245389.439999999</v>
      </c>
      <c r="F391" s="576"/>
      <c r="G391" s="576"/>
      <c r="H391" s="1082">
        <v>16245389.439999999</v>
      </c>
      <c r="I391" s="1082"/>
      <c r="J391" s="1082"/>
      <c r="K391" s="1082">
        <v>0</v>
      </c>
      <c r="L391" s="1082"/>
      <c r="M391" s="1082"/>
      <c r="N391" s="1082">
        <v>0</v>
      </c>
      <c r="O391" s="1082"/>
      <c r="P391" s="1082"/>
      <c r="Q391" s="1082">
        <v>0</v>
      </c>
      <c r="R391" s="1082"/>
      <c r="S391" s="1082"/>
      <c r="T391" s="1082">
        <v>0</v>
      </c>
      <c r="U391" s="1082"/>
      <c r="V391" s="1082"/>
      <c r="W391" s="1082">
        <v>0</v>
      </c>
      <c r="X391" s="1082"/>
      <c r="Y391" s="1082"/>
      <c r="Z391" s="1082">
        <v>16245389.439999999</v>
      </c>
      <c r="AA391" s="1082"/>
      <c r="AB391" s="1082"/>
      <c r="AC391" s="1082">
        <v>0</v>
      </c>
      <c r="AD391" s="1082"/>
      <c r="AE391" s="1082"/>
      <c r="AF391" s="1081">
        <v>0</v>
      </c>
      <c r="AG391" s="1082"/>
      <c r="AH391" s="3">
        <v>0</v>
      </c>
      <c r="AI391" s="24">
        <v>0</v>
      </c>
    </row>
    <row r="392" spans="1:35" ht="12" customHeight="1">
      <c r="A392" s="3">
        <v>2143</v>
      </c>
      <c r="B392" s="4" t="s">
        <v>331</v>
      </c>
      <c r="C392" s="5" t="s">
        <v>14</v>
      </c>
      <c r="D392" s="5" t="s">
        <v>15</v>
      </c>
      <c r="E392" s="3">
        <v>1436.12</v>
      </c>
      <c r="F392" s="3">
        <v>11312</v>
      </c>
      <c r="G392" s="3">
        <v>16245389.439999999</v>
      </c>
      <c r="H392" s="3">
        <v>1436.12</v>
      </c>
      <c r="I392" s="3">
        <v>11312</v>
      </c>
      <c r="J392" s="3">
        <v>16245389.439999999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1436.12</v>
      </c>
      <c r="AA392" s="3">
        <v>11312</v>
      </c>
      <c r="AB392" s="3">
        <v>16245389.439999999</v>
      </c>
      <c r="AC392" s="3">
        <v>0</v>
      </c>
      <c r="AD392" s="3">
        <v>0</v>
      </c>
      <c r="AE392" s="3">
        <v>0</v>
      </c>
      <c r="AF392" s="3">
        <v>0</v>
      </c>
      <c r="AG392" s="24">
        <v>0</v>
      </c>
      <c r="AH392" s="3">
        <v>0</v>
      </c>
      <c r="AI392" s="24">
        <v>0</v>
      </c>
    </row>
    <row r="393" spans="1:35">
      <c r="A393" s="3">
        <v>93</v>
      </c>
      <c r="B393" s="21" t="s">
        <v>332</v>
      </c>
      <c r="C393" s="21"/>
      <c r="D393" s="21"/>
      <c r="E393" s="576">
        <v>1435539683.4100001</v>
      </c>
      <c r="F393" s="576"/>
      <c r="G393" s="576"/>
      <c r="H393" s="1082">
        <v>1435539683.4100001</v>
      </c>
      <c r="I393" s="1082"/>
      <c r="J393" s="1082"/>
      <c r="K393" s="1082">
        <v>0</v>
      </c>
      <c r="L393" s="1082"/>
      <c r="M393" s="1082"/>
      <c r="N393" s="1082">
        <v>0</v>
      </c>
      <c r="O393" s="1082"/>
      <c r="P393" s="1082"/>
      <c r="Q393" s="1082">
        <v>0</v>
      </c>
      <c r="R393" s="1082"/>
      <c r="S393" s="1082"/>
      <c r="T393" s="1082">
        <v>0</v>
      </c>
      <c r="U393" s="1082"/>
      <c r="V393" s="1082"/>
      <c r="W393" s="1082">
        <v>0</v>
      </c>
      <c r="X393" s="1082"/>
      <c r="Y393" s="1082"/>
      <c r="Z393" s="1082">
        <v>1435539683.4100001</v>
      </c>
      <c r="AA393" s="1082"/>
      <c r="AB393" s="1082"/>
      <c r="AC393" s="1082">
        <v>0</v>
      </c>
      <c r="AD393" s="1082"/>
      <c r="AE393" s="1082"/>
      <c r="AF393" s="1081">
        <v>0</v>
      </c>
      <c r="AG393" s="1082"/>
      <c r="AH393" s="3">
        <v>0</v>
      </c>
      <c r="AI393" s="24">
        <v>0</v>
      </c>
    </row>
    <row r="394" spans="1:35" ht="12" customHeight="1">
      <c r="A394" s="3">
        <v>2098</v>
      </c>
      <c r="B394" s="4" t="s">
        <v>333</v>
      </c>
      <c r="C394" s="5" t="s">
        <v>14</v>
      </c>
      <c r="D394" s="5" t="s">
        <v>28</v>
      </c>
      <c r="E394" s="3">
        <v>1364.85</v>
      </c>
      <c r="F394" s="3">
        <v>791839.96</v>
      </c>
      <c r="G394" s="3">
        <v>1080740784.22</v>
      </c>
      <c r="H394" s="3">
        <v>1364.85</v>
      </c>
      <c r="I394" s="3">
        <v>791839.96</v>
      </c>
      <c r="J394" s="3">
        <v>1080740784.22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1364.85</v>
      </c>
      <c r="AA394" s="3">
        <v>791839.96</v>
      </c>
      <c r="AB394" s="3">
        <v>1080740784.22</v>
      </c>
      <c r="AC394" s="3">
        <v>0</v>
      </c>
      <c r="AD394" s="3">
        <v>0</v>
      </c>
      <c r="AE394" s="3">
        <v>0</v>
      </c>
      <c r="AF394" s="3">
        <v>0</v>
      </c>
      <c r="AG394" s="24">
        <v>0</v>
      </c>
      <c r="AH394" s="3">
        <v>0</v>
      </c>
      <c r="AI394" s="24">
        <v>0</v>
      </c>
    </row>
    <row r="395" spans="1:35" ht="22.5" customHeight="1">
      <c r="A395" s="3">
        <v>2099</v>
      </c>
      <c r="B395" s="4" t="s">
        <v>334</v>
      </c>
      <c r="C395" s="5" t="s">
        <v>14</v>
      </c>
      <c r="D395" s="5" t="s">
        <v>310</v>
      </c>
      <c r="E395" s="3">
        <v>29.49</v>
      </c>
      <c r="F395" s="3">
        <v>6500000</v>
      </c>
      <c r="G395" s="3">
        <v>191711000</v>
      </c>
      <c r="H395" s="3">
        <v>29.49</v>
      </c>
      <c r="I395" s="3">
        <v>6500000</v>
      </c>
      <c r="J395" s="3">
        <v>191711000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29.49</v>
      </c>
      <c r="AA395" s="3">
        <v>6500000</v>
      </c>
      <c r="AB395" s="3">
        <v>191711000</v>
      </c>
      <c r="AC395" s="3">
        <v>0</v>
      </c>
      <c r="AD395" s="3">
        <v>0</v>
      </c>
      <c r="AE395" s="3">
        <v>0</v>
      </c>
      <c r="AF395" s="3">
        <v>0</v>
      </c>
      <c r="AG395" s="24">
        <v>0</v>
      </c>
      <c r="AH395" s="3">
        <v>0</v>
      </c>
      <c r="AI395" s="24">
        <v>0</v>
      </c>
    </row>
    <row r="396" spans="1:35" ht="22.5" customHeight="1">
      <c r="A396" s="3">
        <v>2100</v>
      </c>
      <c r="B396" s="4" t="s">
        <v>335</v>
      </c>
      <c r="C396" s="5" t="s">
        <v>14</v>
      </c>
      <c r="D396" s="5" t="s">
        <v>310</v>
      </c>
      <c r="E396" s="3">
        <v>29.49</v>
      </c>
      <c r="F396" s="3">
        <v>650000</v>
      </c>
      <c r="G396" s="3">
        <v>19171100</v>
      </c>
      <c r="H396" s="3">
        <v>29.49</v>
      </c>
      <c r="I396" s="3">
        <v>650000</v>
      </c>
      <c r="J396" s="3">
        <v>19171100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29.49</v>
      </c>
      <c r="AA396" s="3">
        <v>650000</v>
      </c>
      <c r="AB396" s="3">
        <v>19171100</v>
      </c>
      <c r="AC396" s="3">
        <v>0</v>
      </c>
      <c r="AD396" s="3">
        <v>0</v>
      </c>
      <c r="AE396" s="3">
        <v>0</v>
      </c>
      <c r="AF396" s="3">
        <v>0</v>
      </c>
      <c r="AG396" s="24">
        <v>0</v>
      </c>
      <c r="AH396" s="3">
        <v>0</v>
      </c>
      <c r="AI396" s="24">
        <v>0</v>
      </c>
    </row>
    <row r="397" spans="1:35" ht="22.5" customHeight="1">
      <c r="A397" s="3">
        <v>2101</v>
      </c>
      <c r="B397" s="4" t="s">
        <v>336</v>
      </c>
      <c r="C397" s="5" t="s">
        <v>14</v>
      </c>
      <c r="D397" s="5" t="s">
        <v>310</v>
      </c>
      <c r="E397" s="3">
        <v>29.49</v>
      </c>
      <c r="F397" s="3">
        <v>520000</v>
      </c>
      <c r="G397" s="3">
        <v>15336880</v>
      </c>
      <c r="H397" s="3">
        <v>29.49</v>
      </c>
      <c r="I397" s="3">
        <v>520000</v>
      </c>
      <c r="J397" s="3">
        <v>15336880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29.49</v>
      </c>
      <c r="AA397" s="3">
        <v>520000</v>
      </c>
      <c r="AB397" s="3">
        <v>15336880</v>
      </c>
      <c r="AC397" s="3">
        <v>0</v>
      </c>
      <c r="AD397" s="3">
        <v>0</v>
      </c>
      <c r="AE397" s="3">
        <v>0</v>
      </c>
      <c r="AF397" s="3">
        <v>0</v>
      </c>
      <c r="AG397" s="24">
        <v>0</v>
      </c>
      <c r="AH397" s="3">
        <v>0</v>
      </c>
      <c r="AI397" s="24">
        <v>0</v>
      </c>
    </row>
    <row r="398" spans="1:35" ht="22.5" customHeight="1">
      <c r="A398" s="3">
        <v>2223</v>
      </c>
      <c r="B398" s="4" t="s">
        <v>337</v>
      </c>
      <c r="C398" s="5" t="s">
        <v>338</v>
      </c>
      <c r="D398" s="5" t="s">
        <v>310</v>
      </c>
      <c r="E398" s="3">
        <v>19.27</v>
      </c>
      <c r="F398" s="3">
        <v>5656077.6699999999</v>
      </c>
      <c r="G398" s="3">
        <v>108966033.20999999</v>
      </c>
      <c r="H398" s="3">
        <v>19.27</v>
      </c>
      <c r="I398" s="3">
        <v>5656077.6699999999</v>
      </c>
      <c r="J398" s="3">
        <v>108966033.20999999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19.27</v>
      </c>
      <c r="AA398" s="3">
        <v>5656077.6699999999</v>
      </c>
      <c r="AB398" s="3">
        <v>108966033.20999999</v>
      </c>
      <c r="AC398" s="3">
        <v>0</v>
      </c>
      <c r="AD398" s="3">
        <v>0</v>
      </c>
      <c r="AE398" s="3">
        <v>0</v>
      </c>
      <c r="AF398" s="3">
        <v>0</v>
      </c>
      <c r="AG398" s="24">
        <v>0</v>
      </c>
      <c r="AH398" s="3">
        <v>0</v>
      </c>
      <c r="AI398" s="24">
        <v>0</v>
      </c>
    </row>
    <row r="399" spans="1:35" ht="22.5" customHeight="1">
      <c r="A399" s="3">
        <v>2224</v>
      </c>
      <c r="B399" s="4" t="s">
        <v>339</v>
      </c>
      <c r="C399" s="5" t="s">
        <v>338</v>
      </c>
      <c r="D399" s="5" t="s">
        <v>310</v>
      </c>
      <c r="E399" s="3">
        <v>19.27</v>
      </c>
      <c r="F399" s="3">
        <v>565607.77</v>
      </c>
      <c r="G399" s="3">
        <v>10896603.32</v>
      </c>
      <c r="H399" s="3">
        <v>19.27</v>
      </c>
      <c r="I399" s="3">
        <v>565607.77</v>
      </c>
      <c r="J399" s="3">
        <v>10896603.32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19.27</v>
      </c>
      <c r="AA399" s="3">
        <v>565607.77</v>
      </c>
      <c r="AB399" s="3">
        <v>10896603.32</v>
      </c>
      <c r="AC399" s="3">
        <v>0</v>
      </c>
      <c r="AD399" s="3">
        <v>0</v>
      </c>
      <c r="AE399" s="3">
        <v>0</v>
      </c>
      <c r="AF399" s="3">
        <v>0</v>
      </c>
      <c r="AG399" s="24">
        <v>0</v>
      </c>
      <c r="AH399" s="3">
        <v>0</v>
      </c>
      <c r="AI399" s="24">
        <v>0</v>
      </c>
    </row>
    <row r="400" spans="1:35" ht="22.5" customHeight="1">
      <c r="A400" s="3">
        <v>2225</v>
      </c>
      <c r="B400" s="4" t="s">
        <v>340</v>
      </c>
      <c r="C400" s="5" t="s">
        <v>338</v>
      </c>
      <c r="D400" s="5" t="s">
        <v>310</v>
      </c>
      <c r="E400" s="3">
        <v>19.27</v>
      </c>
      <c r="F400" s="3">
        <v>452486.21</v>
      </c>
      <c r="G400" s="3">
        <v>8717282.6600000001</v>
      </c>
      <c r="H400" s="3">
        <v>19.27</v>
      </c>
      <c r="I400" s="3">
        <v>452486.21</v>
      </c>
      <c r="J400" s="3">
        <v>8717282.6600000001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19.27</v>
      </c>
      <c r="AA400" s="3">
        <v>452486.21</v>
      </c>
      <c r="AB400" s="3">
        <v>8717282.6600000001</v>
      </c>
      <c r="AC400" s="3">
        <v>0</v>
      </c>
      <c r="AD400" s="3">
        <v>0</v>
      </c>
      <c r="AE400" s="3">
        <v>0</v>
      </c>
      <c r="AF400" s="3">
        <v>0</v>
      </c>
      <c r="AG400" s="24">
        <v>0</v>
      </c>
      <c r="AH400" s="3">
        <v>0</v>
      </c>
      <c r="AI400" s="24">
        <v>0</v>
      </c>
    </row>
    <row r="401" spans="1:35">
      <c r="A401" s="3">
        <v>96</v>
      </c>
      <c r="B401" s="21" t="s">
        <v>341</v>
      </c>
      <c r="C401" s="21"/>
      <c r="D401" s="21"/>
      <c r="E401" s="576">
        <v>184645492.19999999</v>
      </c>
      <c r="F401" s="576"/>
      <c r="G401" s="576"/>
      <c r="H401" s="1082">
        <v>184645492.19999999</v>
      </c>
      <c r="I401" s="1082"/>
      <c r="J401" s="1082"/>
      <c r="K401" s="1082">
        <v>0</v>
      </c>
      <c r="L401" s="1082"/>
      <c r="M401" s="1082"/>
      <c r="N401" s="1082">
        <v>0</v>
      </c>
      <c r="O401" s="1082"/>
      <c r="P401" s="1082"/>
      <c r="Q401" s="1082">
        <v>0</v>
      </c>
      <c r="R401" s="1082"/>
      <c r="S401" s="1082"/>
      <c r="T401" s="1082">
        <v>0</v>
      </c>
      <c r="U401" s="1082"/>
      <c r="V401" s="1082"/>
      <c r="W401" s="1082">
        <v>0</v>
      </c>
      <c r="X401" s="1082"/>
      <c r="Y401" s="1082"/>
      <c r="Z401" s="1082">
        <v>184645492.19999999</v>
      </c>
      <c r="AA401" s="1082"/>
      <c r="AB401" s="1082"/>
      <c r="AC401" s="1082">
        <v>0</v>
      </c>
      <c r="AD401" s="1082"/>
      <c r="AE401" s="1082"/>
      <c r="AF401" s="1081">
        <v>0</v>
      </c>
      <c r="AG401" s="1082"/>
      <c r="AH401" s="3">
        <v>0</v>
      </c>
      <c r="AI401" s="24">
        <v>0</v>
      </c>
    </row>
    <row r="402" spans="1:35" ht="12" customHeight="1">
      <c r="A402" s="3">
        <v>762</v>
      </c>
      <c r="B402" s="4" t="s">
        <v>342</v>
      </c>
      <c r="C402" s="5" t="s">
        <v>14</v>
      </c>
      <c r="D402" s="5" t="s">
        <v>28</v>
      </c>
      <c r="E402" s="3">
        <v>195.3</v>
      </c>
      <c r="F402" s="3">
        <v>825294</v>
      </c>
      <c r="G402" s="3">
        <v>161179918.19999999</v>
      </c>
      <c r="H402" s="3">
        <v>195.3</v>
      </c>
      <c r="I402" s="3">
        <v>825294</v>
      </c>
      <c r="J402" s="3">
        <v>161179918.19999999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195.3</v>
      </c>
      <c r="AA402" s="3">
        <v>825294</v>
      </c>
      <c r="AB402" s="3">
        <v>161179918.19999999</v>
      </c>
      <c r="AC402" s="3">
        <v>0</v>
      </c>
      <c r="AD402" s="3">
        <v>0</v>
      </c>
      <c r="AE402" s="3">
        <v>0</v>
      </c>
      <c r="AF402" s="3">
        <v>0</v>
      </c>
      <c r="AG402" s="24">
        <v>0</v>
      </c>
      <c r="AH402" s="3">
        <v>0</v>
      </c>
      <c r="AI402" s="24">
        <v>0</v>
      </c>
    </row>
    <row r="403" spans="1:35" ht="12" customHeight="1">
      <c r="A403" s="3">
        <v>765</v>
      </c>
      <c r="B403" s="4" t="s">
        <v>343</v>
      </c>
      <c r="C403" s="5" t="s">
        <v>14</v>
      </c>
      <c r="D403" s="5" t="s">
        <v>44</v>
      </c>
      <c r="E403" s="3">
        <v>6138</v>
      </c>
      <c r="F403" s="3">
        <v>3823</v>
      </c>
      <c r="G403" s="3">
        <v>23465574</v>
      </c>
      <c r="H403" s="3">
        <v>6138</v>
      </c>
      <c r="I403" s="3">
        <v>3823</v>
      </c>
      <c r="J403" s="3">
        <v>23465574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6138</v>
      </c>
      <c r="AA403" s="3">
        <v>3823</v>
      </c>
      <c r="AB403" s="3">
        <v>23465574</v>
      </c>
      <c r="AC403" s="3">
        <v>0</v>
      </c>
      <c r="AD403" s="3">
        <v>0</v>
      </c>
      <c r="AE403" s="3">
        <v>0</v>
      </c>
      <c r="AF403" s="3">
        <v>0</v>
      </c>
      <c r="AG403" s="24">
        <v>0</v>
      </c>
      <c r="AH403" s="3">
        <v>0</v>
      </c>
      <c r="AI403" s="24">
        <v>0</v>
      </c>
    </row>
    <row r="404" spans="1:35">
      <c r="A404" s="3">
        <v>102</v>
      </c>
      <c r="B404" s="21" t="s">
        <v>344</v>
      </c>
      <c r="C404" s="21"/>
      <c r="D404" s="21"/>
      <c r="E404" s="576">
        <v>5394868388.8699999</v>
      </c>
      <c r="F404" s="576"/>
      <c r="G404" s="576"/>
      <c r="H404" s="1082">
        <v>5394868388.8699999</v>
      </c>
      <c r="I404" s="1082"/>
      <c r="J404" s="1082"/>
      <c r="K404" s="1082">
        <v>0</v>
      </c>
      <c r="L404" s="1082"/>
      <c r="M404" s="1082"/>
      <c r="N404" s="1082">
        <v>0</v>
      </c>
      <c r="O404" s="1082"/>
      <c r="P404" s="1082"/>
      <c r="Q404" s="1082">
        <v>0</v>
      </c>
      <c r="R404" s="1082"/>
      <c r="S404" s="1082"/>
      <c r="T404" s="1082">
        <v>0</v>
      </c>
      <c r="U404" s="1082"/>
      <c r="V404" s="1082"/>
      <c r="W404" s="1082">
        <v>0</v>
      </c>
      <c r="X404" s="1082"/>
      <c r="Y404" s="1082"/>
      <c r="Z404" s="1082">
        <v>5394868388.8699999</v>
      </c>
      <c r="AA404" s="1082"/>
      <c r="AB404" s="1082"/>
      <c r="AC404" s="1082">
        <v>0</v>
      </c>
      <c r="AD404" s="1082"/>
      <c r="AE404" s="1082"/>
      <c r="AF404" s="1081">
        <v>0</v>
      </c>
      <c r="AG404" s="1082"/>
      <c r="AH404" s="3">
        <v>0</v>
      </c>
      <c r="AI404" s="24">
        <v>0</v>
      </c>
    </row>
    <row r="405" spans="1:35" ht="12" customHeight="1">
      <c r="A405" s="3">
        <v>1025</v>
      </c>
      <c r="B405" s="4" t="s">
        <v>345</v>
      </c>
      <c r="C405" s="5" t="s">
        <v>14</v>
      </c>
      <c r="D405" s="5" t="s">
        <v>15</v>
      </c>
      <c r="E405" s="3">
        <v>4</v>
      </c>
      <c r="F405" s="3">
        <v>139918</v>
      </c>
      <c r="G405" s="3">
        <v>559672</v>
      </c>
      <c r="H405" s="3">
        <v>4</v>
      </c>
      <c r="I405" s="3">
        <v>139918</v>
      </c>
      <c r="J405" s="3">
        <v>559672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4</v>
      </c>
      <c r="AA405" s="3">
        <v>139918</v>
      </c>
      <c r="AB405" s="3">
        <v>559672</v>
      </c>
      <c r="AC405" s="3">
        <v>0</v>
      </c>
      <c r="AD405" s="3">
        <v>0</v>
      </c>
      <c r="AE405" s="3">
        <v>0</v>
      </c>
      <c r="AF405" s="3">
        <v>0</v>
      </c>
      <c r="AG405" s="24">
        <v>0</v>
      </c>
      <c r="AH405" s="3">
        <v>0</v>
      </c>
      <c r="AI405" s="24">
        <v>0</v>
      </c>
    </row>
    <row r="406" spans="1:35" ht="12" customHeight="1">
      <c r="A406" s="3">
        <v>1026</v>
      </c>
      <c r="B406" s="4" t="s">
        <v>346</v>
      </c>
      <c r="C406" s="5" t="s">
        <v>14</v>
      </c>
      <c r="D406" s="5" t="s">
        <v>15</v>
      </c>
      <c r="E406" s="3">
        <v>4</v>
      </c>
      <c r="F406" s="3">
        <v>8621950</v>
      </c>
      <c r="G406" s="3">
        <v>34487800</v>
      </c>
      <c r="H406" s="3">
        <v>4</v>
      </c>
      <c r="I406" s="3">
        <v>8621950</v>
      </c>
      <c r="J406" s="3">
        <v>34487800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4</v>
      </c>
      <c r="AA406" s="3">
        <v>8621950</v>
      </c>
      <c r="AB406" s="3">
        <v>34487800</v>
      </c>
      <c r="AC406" s="3">
        <v>0</v>
      </c>
      <c r="AD406" s="3">
        <v>0</v>
      </c>
      <c r="AE406" s="3">
        <v>0</v>
      </c>
      <c r="AF406" s="3">
        <v>0</v>
      </c>
      <c r="AG406" s="24">
        <v>0</v>
      </c>
      <c r="AH406" s="3">
        <v>0</v>
      </c>
      <c r="AI406" s="24">
        <v>0</v>
      </c>
    </row>
    <row r="407" spans="1:35" ht="12" customHeight="1">
      <c r="A407" s="3">
        <v>1044</v>
      </c>
      <c r="B407" s="4" t="s">
        <v>347</v>
      </c>
      <c r="C407" s="5" t="s">
        <v>14</v>
      </c>
      <c r="D407" s="5" t="s">
        <v>24</v>
      </c>
      <c r="E407" s="3">
        <v>630.63</v>
      </c>
      <c r="F407" s="3">
        <v>1658</v>
      </c>
      <c r="G407" s="3">
        <v>1045584.54</v>
      </c>
      <c r="H407" s="3">
        <v>630.63</v>
      </c>
      <c r="I407" s="3">
        <v>1658</v>
      </c>
      <c r="J407" s="3">
        <v>1045584.54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630.63</v>
      </c>
      <c r="AA407" s="3">
        <v>1658</v>
      </c>
      <c r="AB407" s="3">
        <v>1045584.54</v>
      </c>
      <c r="AC407" s="3">
        <v>0</v>
      </c>
      <c r="AD407" s="3">
        <v>0</v>
      </c>
      <c r="AE407" s="3">
        <v>0</v>
      </c>
      <c r="AF407" s="3">
        <v>0</v>
      </c>
      <c r="AG407" s="24">
        <v>0</v>
      </c>
      <c r="AH407" s="3">
        <v>0</v>
      </c>
      <c r="AI407" s="24">
        <v>0</v>
      </c>
    </row>
    <row r="408" spans="1:35" ht="12" customHeight="1">
      <c r="A408" s="3">
        <v>1045</v>
      </c>
      <c r="B408" s="4" t="s">
        <v>348</v>
      </c>
      <c r="C408" s="5" t="s">
        <v>14</v>
      </c>
      <c r="D408" s="5" t="s">
        <v>15</v>
      </c>
      <c r="E408" s="3">
        <v>650</v>
      </c>
      <c r="F408" s="3">
        <v>13970</v>
      </c>
      <c r="G408" s="3">
        <v>9080500</v>
      </c>
      <c r="H408" s="3">
        <v>650</v>
      </c>
      <c r="I408" s="3">
        <v>13970</v>
      </c>
      <c r="J408" s="3">
        <v>9080500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650</v>
      </c>
      <c r="AA408" s="3">
        <v>13970</v>
      </c>
      <c r="AB408" s="3">
        <v>9080500</v>
      </c>
      <c r="AC408" s="3">
        <v>0</v>
      </c>
      <c r="AD408" s="3">
        <v>0</v>
      </c>
      <c r="AE408" s="3">
        <v>0</v>
      </c>
      <c r="AF408" s="3">
        <v>0</v>
      </c>
      <c r="AG408" s="24">
        <v>0</v>
      </c>
      <c r="AH408" s="3">
        <v>0</v>
      </c>
      <c r="AI408" s="24">
        <v>0</v>
      </c>
    </row>
    <row r="409" spans="1:35" ht="12" customHeight="1">
      <c r="A409" s="3">
        <v>1046</v>
      </c>
      <c r="B409" s="4" t="s">
        <v>349</v>
      </c>
      <c r="C409" s="5" t="s">
        <v>14</v>
      </c>
      <c r="D409" s="5" t="s">
        <v>15</v>
      </c>
      <c r="E409" s="3">
        <v>52</v>
      </c>
      <c r="F409" s="3">
        <v>24208</v>
      </c>
      <c r="G409" s="3">
        <v>1258816</v>
      </c>
      <c r="H409" s="3">
        <v>52</v>
      </c>
      <c r="I409" s="3">
        <v>24208</v>
      </c>
      <c r="J409" s="3">
        <v>1258816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52</v>
      </c>
      <c r="AA409" s="3">
        <v>24208</v>
      </c>
      <c r="AB409" s="3">
        <v>1258816</v>
      </c>
      <c r="AC409" s="3">
        <v>0</v>
      </c>
      <c r="AD409" s="3">
        <v>0</v>
      </c>
      <c r="AE409" s="3">
        <v>0</v>
      </c>
      <c r="AF409" s="3">
        <v>0</v>
      </c>
      <c r="AG409" s="24">
        <v>0</v>
      </c>
      <c r="AH409" s="3">
        <v>0</v>
      </c>
      <c r="AI409" s="24">
        <v>0</v>
      </c>
    </row>
    <row r="410" spans="1:35" ht="12" customHeight="1">
      <c r="A410" s="3">
        <v>1047</v>
      </c>
      <c r="B410" s="4" t="s">
        <v>350</v>
      </c>
      <c r="C410" s="5" t="s">
        <v>14</v>
      </c>
      <c r="D410" s="5" t="s">
        <v>15</v>
      </c>
      <c r="E410" s="3">
        <v>80</v>
      </c>
      <c r="F410" s="3">
        <v>17534</v>
      </c>
      <c r="G410" s="3">
        <v>1402720</v>
      </c>
      <c r="H410" s="3">
        <v>80</v>
      </c>
      <c r="I410" s="3">
        <v>17534</v>
      </c>
      <c r="J410" s="3">
        <v>1402720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80</v>
      </c>
      <c r="AA410" s="3">
        <v>17534</v>
      </c>
      <c r="AB410" s="3">
        <v>1402720</v>
      </c>
      <c r="AC410" s="3">
        <v>0</v>
      </c>
      <c r="AD410" s="3">
        <v>0</v>
      </c>
      <c r="AE410" s="3">
        <v>0</v>
      </c>
      <c r="AF410" s="3">
        <v>0</v>
      </c>
      <c r="AG410" s="24">
        <v>0</v>
      </c>
      <c r="AH410" s="3">
        <v>0</v>
      </c>
      <c r="AI410" s="24">
        <v>0</v>
      </c>
    </row>
    <row r="411" spans="1:35" ht="12" customHeight="1">
      <c r="A411" s="3">
        <v>1111</v>
      </c>
      <c r="B411" s="4" t="s">
        <v>351</v>
      </c>
      <c r="C411" s="5" t="s">
        <v>14</v>
      </c>
      <c r="D411" s="5" t="s">
        <v>15</v>
      </c>
      <c r="E411" s="3">
        <v>220</v>
      </c>
      <c r="F411" s="3">
        <v>1295</v>
      </c>
      <c r="G411" s="3">
        <v>284900</v>
      </c>
      <c r="H411" s="3">
        <v>220</v>
      </c>
      <c r="I411" s="3">
        <v>1295</v>
      </c>
      <c r="J411" s="3">
        <v>284900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220</v>
      </c>
      <c r="AA411" s="3">
        <v>1295</v>
      </c>
      <c r="AB411" s="3">
        <v>284900</v>
      </c>
      <c r="AC411" s="3">
        <v>0</v>
      </c>
      <c r="AD411" s="3">
        <v>0</v>
      </c>
      <c r="AE411" s="3">
        <v>0</v>
      </c>
      <c r="AF411" s="3">
        <v>0</v>
      </c>
      <c r="AG411" s="24">
        <v>0</v>
      </c>
      <c r="AH411" s="3">
        <v>0</v>
      </c>
      <c r="AI411" s="24">
        <v>0</v>
      </c>
    </row>
    <row r="412" spans="1:35" ht="12" customHeight="1">
      <c r="A412" s="3">
        <v>1112</v>
      </c>
      <c r="B412" s="4" t="s">
        <v>352</v>
      </c>
      <c r="C412" s="5" t="s">
        <v>14</v>
      </c>
      <c r="D412" s="5" t="s">
        <v>15</v>
      </c>
      <c r="E412" s="3">
        <v>25</v>
      </c>
      <c r="F412" s="3">
        <v>10231</v>
      </c>
      <c r="G412" s="3">
        <v>255775</v>
      </c>
      <c r="H412" s="3">
        <v>25</v>
      </c>
      <c r="I412" s="3">
        <v>10231</v>
      </c>
      <c r="J412" s="3">
        <v>255775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25</v>
      </c>
      <c r="AA412" s="3">
        <v>10231</v>
      </c>
      <c r="AB412" s="3">
        <v>255775</v>
      </c>
      <c r="AC412" s="3">
        <v>0</v>
      </c>
      <c r="AD412" s="3">
        <v>0</v>
      </c>
      <c r="AE412" s="3">
        <v>0</v>
      </c>
      <c r="AF412" s="3">
        <v>0</v>
      </c>
      <c r="AG412" s="24">
        <v>0</v>
      </c>
      <c r="AH412" s="3">
        <v>0</v>
      </c>
      <c r="AI412" s="24">
        <v>0</v>
      </c>
    </row>
    <row r="413" spans="1:35" ht="12" customHeight="1">
      <c r="A413" s="3">
        <v>1192</v>
      </c>
      <c r="B413" s="4" t="s">
        <v>353</v>
      </c>
      <c r="C413" s="5" t="s">
        <v>14</v>
      </c>
      <c r="D413" s="5" t="s">
        <v>15</v>
      </c>
      <c r="E413" s="3">
        <v>4</v>
      </c>
      <c r="F413" s="3">
        <v>476066</v>
      </c>
      <c r="G413" s="3">
        <v>1904264</v>
      </c>
      <c r="H413" s="3">
        <v>4</v>
      </c>
      <c r="I413" s="3">
        <v>476066</v>
      </c>
      <c r="J413" s="3">
        <v>1904264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4</v>
      </c>
      <c r="AA413" s="3">
        <v>476066</v>
      </c>
      <c r="AB413" s="3">
        <v>1904264</v>
      </c>
      <c r="AC413" s="3">
        <v>0</v>
      </c>
      <c r="AD413" s="3">
        <v>0</v>
      </c>
      <c r="AE413" s="3">
        <v>0</v>
      </c>
      <c r="AF413" s="3">
        <v>0</v>
      </c>
      <c r="AG413" s="24">
        <v>0</v>
      </c>
      <c r="AH413" s="3">
        <v>0</v>
      </c>
      <c r="AI413" s="24">
        <v>0</v>
      </c>
    </row>
    <row r="414" spans="1:35" ht="12" customHeight="1">
      <c r="A414" s="3">
        <v>1193</v>
      </c>
      <c r="B414" s="4" t="s">
        <v>354</v>
      </c>
      <c r="C414" s="5" t="s">
        <v>14</v>
      </c>
      <c r="D414" s="5" t="s">
        <v>15</v>
      </c>
      <c r="E414" s="3">
        <v>2</v>
      </c>
      <c r="F414" s="3">
        <v>1873098</v>
      </c>
      <c r="G414" s="3">
        <v>3746196</v>
      </c>
      <c r="H414" s="3">
        <v>2</v>
      </c>
      <c r="I414" s="3">
        <v>1873098</v>
      </c>
      <c r="J414" s="3">
        <v>3746196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2</v>
      </c>
      <c r="AA414" s="3">
        <v>1873098</v>
      </c>
      <c r="AB414" s="3">
        <v>3746196</v>
      </c>
      <c r="AC414" s="3">
        <v>0</v>
      </c>
      <c r="AD414" s="3">
        <v>0</v>
      </c>
      <c r="AE414" s="3">
        <v>0</v>
      </c>
      <c r="AF414" s="3">
        <v>0</v>
      </c>
      <c r="AG414" s="24">
        <v>0</v>
      </c>
      <c r="AH414" s="3">
        <v>0</v>
      </c>
      <c r="AI414" s="24">
        <v>0</v>
      </c>
    </row>
    <row r="415" spans="1:35" ht="12" customHeight="1">
      <c r="A415" s="3">
        <v>1226</v>
      </c>
      <c r="B415" s="4" t="s">
        <v>467</v>
      </c>
      <c r="C415" s="5" t="s">
        <v>14</v>
      </c>
      <c r="D415" s="5" t="s">
        <v>15</v>
      </c>
      <c r="E415" s="3">
        <v>1</v>
      </c>
      <c r="F415" s="3">
        <v>1534586</v>
      </c>
      <c r="G415" s="3">
        <v>1534586</v>
      </c>
      <c r="H415" s="3">
        <v>1</v>
      </c>
      <c r="I415" s="3">
        <v>1534586</v>
      </c>
      <c r="J415" s="3">
        <v>1534586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1</v>
      </c>
      <c r="AA415" s="3">
        <v>1534586</v>
      </c>
      <c r="AB415" s="3">
        <v>1534586</v>
      </c>
      <c r="AC415" s="3">
        <v>0</v>
      </c>
      <c r="AD415" s="3">
        <v>0</v>
      </c>
      <c r="AE415" s="3">
        <v>0</v>
      </c>
      <c r="AF415" s="3">
        <v>0</v>
      </c>
      <c r="AG415" s="24">
        <v>0</v>
      </c>
      <c r="AH415" s="3">
        <v>0</v>
      </c>
      <c r="AI415" s="24">
        <v>0</v>
      </c>
    </row>
    <row r="416" spans="1:35" ht="12" customHeight="1">
      <c r="A416" s="3">
        <v>1250</v>
      </c>
      <c r="B416" s="4" t="s">
        <v>468</v>
      </c>
      <c r="C416" s="5" t="s">
        <v>14</v>
      </c>
      <c r="D416" s="5" t="s">
        <v>15</v>
      </c>
      <c r="E416" s="3">
        <v>1</v>
      </c>
      <c r="F416" s="3">
        <v>129094</v>
      </c>
      <c r="G416" s="3">
        <v>129094</v>
      </c>
      <c r="H416" s="3">
        <v>1</v>
      </c>
      <c r="I416" s="3">
        <v>129094</v>
      </c>
      <c r="J416" s="3">
        <v>129094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1</v>
      </c>
      <c r="AA416" s="3">
        <v>129094</v>
      </c>
      <c r="AB416" s="3">
        <v>129094</v>
      </c>
      <c r="AC416" s="3">
        <v>0</v>
      </c>
      <c r="AD416" s="3">
        <v>0</v>
      </c>
      <c r="AE416" s="3">
        <v>0</v>
      </c>
      <c r="AF416" s="3">
        <v>0</v>
      </c>
      <c r="AG416" s="24">
        <v>0</v>
      </c>
      <c r="AH416" s="3">
        <v>0</v>
      </c>
      <c r="AI416" s="24">
        <v>0</v>
      </c>
    </row>
    <row r="417" spans="1:35" ht="12" customHeight="1">
      <c r="A417" s="3">
        <v>1258</v>
      </c>
      <c r="B417" s="4" t="s">
        <v>355</v>
      </c>
      <c r="C417" s="5" t="s">
        <v>14</v>
      </c>
      <c r="D417" s="5" t="s">
        <v>15</v>
      </c>
      <c r="E417" s="3">
        <v>3138.5</v>
      </c>
      <c r="F417" s="3">
        <v>102</v>
      </c>
      <c r="G417" s="3">
        <v>320127</v>
      </c>
      <c r="H417" s="3">
        <v>3138.5</v>
      </c>
      <c r="I417" s="3">
        <v>102</v>
      </c>
      <c r="J417" s="3">
        <v>320127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3138.5</v>
      </c>
      <c r="AA417" s="3">
        <v>102</v>
      </c>
      <c r="AB417" s="3">
        <v>320127</v>
      </c>
      <c r="AC417" s="3">
        <v>0</v>
      </c>
      <c r="AD417" s="3">
        <v>0</v>
      </c>
      <c r="AE417" s="3">
        <v>0</v>
      </c>
      <c r="AF417" s="3">
        <v>0</v>
      </c>
      <c r="AG417" s="24">
        <v>0</v>
      </c>
      <c r="AH417" s="3">
        <v>0</v>
      </c>
      <c r="AI417" s="24">
        <v>0</v>
      </c>
    </row>
    <row r="418" spans="1:35" ht="12" customHeight="1">
      <c r="A418" s="3">
        <v>1259</v>
      </c>
      <c r="B418" s="4" t="s">
        <v>356</v>
      </c>
      <c r="C418" s="5" t="s">
        <v>14</v>
      </c>
      <c r="D418" s="5" t="s">
        <v>15</v>
      </c>
      <c r="E418" s="3">
        <v>1338</v>
      </c>
      <c r="F418" s="3">
        <v>63</v>
      </c>
      <c r="G418" s="3">
        <v>84294</v>
      </c>
      <c r="H418" s="3">
        <v>1338</v>
      </c>
      <c r="I418" s="3">
        <v>63</v>
      </c>
      <c r="J418" s="3">
        <v>84294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1338</v>
      </c>
      <c r="AA418" s="3">
        <v>63</v>
      </c>
      <c r="AB418" s="3">
        <v>84294</v>
      </c>
      <c r="AC418" s="3">
        <v>0</v>
      </c>
      <c r="AD418" s="3">
        <v>0</v>
      </c>
      <c r="AE418" s="3">
        <v>0</v>
      </c>
      <c r="AF418" s="3">
        <v>0</v>
      </c>
      <c r="AG418" s="24">
        <v>0</v>
      </c>
      <c r="AH418" s="3">
        <v>0</v>
      </c>
      <c r="AI418" s="24">
        <v>0</v>
      </c>
    </row>
    <row r="419" spans="1:35" ht="12" customHeight="1">
      <c r="A419" s="3">
        <v>1287</v>
      </c>
      <c r="B419" s="4" t="s">
        <v>357</v>
      </c>
      <c r="C419" s="5" t="s">
        <v>14</v>
      </c>
      <c r="D419" s="5" t="s">
        <v>15</v>
      </c>
      <c r="E419" s="3">
        <v>12</v>
      </c>
      <c r="F419" s="3">
        <v>310283</v>
      </c>
      <c r="G419" s="3">
        <v>3723396</v>
      </c>
      <c r="H419" s="3">
        <v>12</v>
      </c>
      <c r="I419" s="3">
        <v>310283</v>
      </c>
      <c r="J419" s="3">
        <v>3723396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12</v>
      </c>
      <c r="AA419" s="3">
        <v>310283</v>
      </c>
      <c r="AB419" s="3">
        <v>3723396</v>
      </c>
      <c r="AC419" s="3">
        <v>0</v>
      </c>
      <c r="AD419" s="3">
        <v>0</v>
      </c>
      <c r="AE419" s="3">
        <v>0</v>
      </c>
      <c r="AF419" s="3">
        <v>0</v>
      </c>
      <c r="AG419" s="24">
        <v>0</v>
      </c>
      <c r="AH419" s="3">
        <v>0</v>
      </c>
      <c r="AI419" s="24">
        <v>0</v>
      </c>
    </row>
    <row r="420" spans="1:35" ht="12" customHeight="1">
      <c r="A420" s="3">
        <v>1288</v>
      </c>
      <c r="B420" s="4" t="s">
        <v>537</v>
      </c>
      <c r="C420" s="5" t="s">
        <v>14</v>
      </c>
      <c r="D420" s="5" t="s">
        <v>15</v>
      </c>
      <c r="E420" s="3">
        <v>20</v>
      </c>
      <c r="F420" s="3">
        <v>169680</v>
      </c>
      <c r="G420" s="3">
        <v>3393600</v>
      </c>
      <c r="H420" s="3">
        <v>20</v>
      </c>
      <c r="I420" s="3">
        <v>169680</v>
      </c>
      <c r="J420" s="3">
        <v>3393600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20</v>
      </c>
      <c r="AA420" s="3">
        <v>169680</v>
      </c>
      <c r="AB420" s="3">
        <v>3393600</v>
      </c>
      <c r="AC420" s="3">
        <v>0</v>
      </c>
      <c r="AD420" s="3">
        <v>0</v>
      </c>
      <c r="AE420" s="3">
        <v>0</v>
      </c>
      <c r="AF420" s="3">
        <v>0</v>
      </c>
      <c r="AG420" s="24">
        <v>0</v>
      </c>
      <c r="AH420" s="3">
        <v>0</v>
      </c>
      <c r="AI420" s="24">
        <v>0</v>
      </c>
    </row>
    <row r="421" spans="1:35" ht="12" customHeight="1">
      <c r="A421" s="3">
        <v>1344</v>
      </c>
      <c r="B421" s="4" t="s">
        <v>358</v>
      </c>
      <c r="C421" s="5" t="s">
        <v>14</v>
      </c>
      <c r="D421" s="5" t="s">
        <v>15</v>
      </c>
      <c r="E421" s="3">
        <v>42</v>
      </c>
      <c r="F421" s="3">
        <v>14140</v>
      </c>
      <c r="G421" s="3">
        <v>593880</v>
      </c>
      <c r="H421" s="3">
        <v>42</v>
      </c>
      <c r="I421" s="3">
        <v>14140</v>
      </c>
      <c r="J421" s="3">
        <v>593880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42</v>
      </c>
      <c r="AA421" s="3">
        <v>14140</v>
      </c>
      <c r="AB421" s="3">
        <v>593880</v>
      </c>
      <c r="AC421" s="3">
        <v>0</v>
      </c>
      <c r="AD421" s="3">
        <v>0</v>
      </c>
      <c r="AE421" s="3">
        <v>0</v>
      </c>
      <c r="AF421" s="3">
        <v>0</v>
      </c>
      <c r="AG421" s="24">
        <v>0</v>
      </c>
      <c r="AH421" s="3">
        <v>0</v>
      </c>
      <c r="AI421" s="24">
        <v>0</v>
      </c>
    </row>
    <row r="422" spans="1:35" ht="12" customHeight="1">
      <c r="A422" s="3">
        <v>1395</v>
      </c>
      <c r="B422" s="4" t="s">
        <v>359</v>
      </c>
      <c r="C422" s="5" t="s">
        <v>14</v>
      </c>
      <c r="D422" s="5" t="s">
        <v>24</v>
      </c>
      <c r="E422" s="3">
        <v>29.4</v>
      </c>
      <c r="F422" s="3">
        <v>4004</v>
      </c>
      <c r="G422" s="3">
        <v>117717.6</v>
      </c>
      <c r="H422" s="3">
        <v>29.4</v>
      </c>
      <c r="I422" s="3">
        <v>4004</v>
      </c>
      <c r="J422" s="3">
        <v>117717.6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29.4</v>
      </c>
      <c r="AA422" s="3">
        <v>4004</v>
      </c>
      <c r="AB422" s="3">
        <v>117717.6</v>
      </c>
      <c r="AC422" s="3">
        <v>0</v>
      </c>
      <c r="AD422" s="3">
        <v>0</v>
      </c>
      <c r="AE422" s="3">
        <v>0</v>
      </c>
      <c r="AF422" s="3">
        <v>0</v>
      </c>
      <c r="AG422" s="24">
        <v>0</v>
      </c>
      <c r="AH422" s="3">
        <v>0</v>
      </c>
      <c r="AI422" s="24">
        <v>0</v>
      </c>
    </row>
    <row r="423" spans="1:35" ht="12" customHeight="1">
      <c r="A423" s="3">
        <v>1399</v>
      </c>
      <c r="B423" s="4" t="s">
        <v>360</v>
      </c>
      <c r="C423" s="5" t="s">
        <v>14</v>
      </c>
      <c r="D423" s="5" t="s">
        <v>15</v>
      </c>
      <c r="E423" s="3">
        <v>3.28</v>
      </c>
      <c r="F423" s="3">
        <v>15305</v>
      </c>
      <c r="G423" s="3">
        <v>50200.4</v>
      </c>
      <c r="H423" s="3">
        <v>3.28</v>
      </c>
      <c r="I423" s="3">
        <v>15305</v>
      </c>
      <c r="J423" s="3">
        <v>50200.4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3.28</v>
      </c>
      <c r="AA423" s="3">
        <v>15305</v>
      </c>
      <c r="AB423" s="3">
        <v>50200.4</v>
      </c>
      <c r="AC423" s="3">
        <v>0</v>
      </c>
      <c r="AD423" s="3">
        <v>0</v>
      </c>
      <c r="AE423" s="3">
        <v>0</v>
      </c>
      <c r="AF423" s="3">
        <v>0</v>
      </c>
      <c r="AG423" s="24">
        <v>0</v>
      </c>
      <c r="AH423" s="3">
        <v>0</v>
      </c>
      <c r="AI423" s="24">
        <v>0</v>
      </c>
    </row>
    <row r="424" spans="1:35" ht="12" customHeight="1">
      <c r="A424" s="3">
        <v>1404</v>
      </c>
      <c r="B424" s="4" t="s">
        <v>361</v>
      </c>
      <c r="C424" s="5" t="s">
        <v>14</v>
      </c>
      <c r="D424" s="5" t="s">
        <v>15</v>
      </c>
      <c r="E424" s="3">
        <v>16</v>
      </c>
      <c r="F424" s="3">
        <v>28880</v>
      </c>
      <c r="G424" s="3">
        <v>462080</v>
      </c>
      <c r="H424" s="3">
        <v>16</v>
      </c>
      <c r="I424" s="3">
        <v>28880</v>
      </c>
      <c r="J424" s="3">
        <v>462080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16</v>
      </c>
      <c r="AA424" s="3">
        <v>28880</v>
      </c>
      <c r="AB424" s="3">
        <v>462080</v>
      </c>
      <c r="AC424" s="3">
        <v>0</v>
      </c>
      <c r="AD424" s="3">
        <v>0</v>
      </c>
      <c r="AE424" s="3">
        <v>0</v>
      </c>
      <c r="AF424" s="3">
        <v>0</v>
      </c>
      <c r="AG424" s="24">
        <v>0</v>
      </c>
      <c r="AH424" s="3">
        <v>0</v>
      </c>
      <c r="AI424" s="24">
        <v>0</v>
      </c>
    </row>
    <row r="425" spans="1:35" ht="12" customHeight="1">
      <c r="A425" s="3">
        <v>1419</v>
      </c>
      <c r="B425" s="4" t="s">
        <v>362</v>
      </c>
      <c r="C425" s="5" t="s">
        <v>14</v>
      </c>
      <c r="D425" s="5" t="s">
        <v>15</v>
      </c>
      <c r="E425" s="3">
        <v>12</v>
      </c>
      <c r="F425" s="3">
        <v>1051</v>
      </c>
      <c r="G425" s="3">
        <v>12612</v>
      </c>
      <c r="H425" s="3">
        <v>12</v>
      </c>
      <c r="I425" s="3">
        <v>1051</v>
      </c>
      <c r="J425" s="3">
        <v>12612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12</v>
      </c>
      <c r="AA425" s="3">
        <v>1051</v>
      </c>
      <c r="AB425" s="3">
        <v>12612</v>
      </c>
      <c r="AC425" s="3">
        <v>0</v>
      </c>
      <c r="AD425" s="3">
        <v>0</v>
      </c>
      <c r="AE425" s="3">
        <v>0</v>
      </c>
      <c r="AF425" s="3">
        <v>0</v>
      </c>
      <c r="AG425" s="24">
        <v>0</v>
      </c>
      <c r="AH425" s="3">
        <v>0</v>
      </c>
      <c r="AI425" s="24">
        <v>0</v>
      </c>
    </row>
    <row r="426" spans="1:35" ht="12" customHeight="1">
      <c r="A426" s="3">
        <v>1420</v>
      </c>
      <c r="B426" s="4" t="s">
        <v>363</v>
      </c>
      <c r="C426" s="5" t="s">
        <v>14</v>
      </c>
      <c r="D426" s="5" t="s">
        <v>15</v>
      </c>
      <c r="E426" s="3">
        <v>1784</v>
      </c>
      <c r="F426" s="3">
        <v>3675</v>
      </c>
      <c r="G426" s="3">
        <v>6556200</v>
      </c>
      <c r="H426" s="3">
        <v>1784</v>
      </c>
      <c r="I426" s="3">
        <v>3675</v>
      </c>
      <c r="J426" s="3">
        <v>6556200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1784</v>
      </c>
      <c r="AA426" s="3">
        <v>3675</v>
      </c>
      <c r="AB426" s="3">
        <v>6556200</v>
      </c>
      <c r="AC426" s="3">
        <v>0</v>
      </c>
      <c r="AD426" s="3">
        <v>0</v>
      </c>
      <c r="AE426" s="3">
        <v>0</v>
      </c>
      <c r="AF426" s="3">
        <v>0</v>
      </c>
      <c r="AG426" s="24">
        <v>0</v>
      </c>
      <c r="AH426" s="3">
        <v>0</v>
      </c>
      <c r="AI426" s="24">
        <v>0</v>
      </c>
    </row>
    <row r="427" spans="1:35" ht="12" customHeight="1">
      <c r="A427" s="3">
        <v>1421</v>
      </c>
      <c r="B427" s="4" t="s">
        <v>364</v>
      </c>
      <c r="C427" s="5" t="s">
        <v>14</v>
      </c>
      <c r="D427" s="5" t="s">
        <v>15</v>
      </c>
      <c r="E427" s="3">
        <v>894</v>
      </c>
      <c r="F427" s="3">
        <v>712</v>
      </c>
      <c r="G427" s="3">
        <v>636528</v>
      </c>
      <c r="H427" s="3">
        <v>894</v>
      </c>
      <c r="I427" s="3">
        <v>712</v>
      </c>
      <c r="J427" s="3">
        <v>636528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894</v>
      </c>
      <c r="AA427" s="3">
        <v>712</v>
      </c>
      <c r="AB427" s="3">
        <v>636528</v>
      </c>
      <c r="AC427" s="3">
        <v>0</v>
      </c>
      <c r="AD427" s="3">
        <v>0</v>
      </c>
      <c r="AE427" s="3">
        <v>0</v>
      </c>
      <c r="AF427" s="3">
        <v>0</v>
      </c>
      <c r="AG427" s="24">
        <v>0</v>
      </c>
      <c r="AH427" s="3">
        <v>0</v>
      </c>
      <c r="AI427" s="24">
        <v>0</v>
      </c>
    </row>
    <row r="428" spans="1:35" ht="12" customHeight="1">
      <c r="A428" s="3">
        <v>1422</v>
      </c>
      <c r="B428" s="4" t="s">
        <v>365</v>
      </c>
      <c r="C428" s="5" t="s">
        <v>14</v>
      </c>
      <c r="D428" s="5" t="s">
        <v>15</v>
      </c>
      <c r="E428" s="3">
        <v>1</v>
      </c>
      <c r="F428" s="3">
        <v>69864</v>
      </c>
      <c r="G428" s="3">
        <v>69864</v>
      </c>
      <c r="H428" s="3">
        <v>1</v>
      </c>
      <c r="I428" s="3">
        <v>69864</v>
      </c>
      <c r="J428" s="3">
        <v>69864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1</v>
      </c>
      <c r="AA428" s="3">
        <v>69864</v>
      </c>
      <c r="AB428" s="3">
        <v>69864</v>
      </c>
      <c r="AC428" s="3">
        <v>0</v>
      </c>
      <c r="AD428" s="3">
        <v>0</v>
      </c>
      <c r="AE428" s="3">
        <v>0</v>
      </c>
      <c r="AF428" s="3">
        <v>0</v>
      </c>
      <c r="AG428" s="24">
        <v>0</v>
      </c>
      <c r="AH428" s="3">
        <v>0</v>
      </c>
      <c r="AI428" s="24">
        <v>0</v>
      </c>
    </row>
    <row r="429" spans="1:35" ht="12" customHeight="1">
      <c r="A429" s="3">
        <v>1462</v>
      </c>
      <c r="B429" s="4" t="s">
        <v>366</v>
      </c>
      <c r="C429" s="5" t="s">
        <v>14</v>
      </c>
      <c r="D429" s="5" t="s">
        <v>261</v>
      </c>
      <c r="E429" s="3">
        <v>8.08</v>
      </c>
      <c r="F429" s="3">
        <v>86023</v>
      </c>
      <c r="G429" s="3">
        <v>694773.36</v>
      </c>
      <c r="H429" s="3">
        <v>8.08</v>
      </c>
      <c r="I429" s="3">
        <v>86023</v>
      </c>
      <c r="J429" s="3">
        <v>694773.36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8.08</v>
      </c>
      <c r="AA429" s="3">
        <v>86023</v>
      </c>
      <c r="AB429" s="3">
        <v>694773.36</v>
      </c>
      <c r="AC429" s="3">
        <v>0</v>
      </c>
      <c r="AD429" s="3">
        <v>0</v>
      </c>
      <c r="AE429" s="3">
        <v>0</v>
      </c>
      <c r="AF429" s="3">
        <v>0</v>
      </c>
      <c r="AG429" s="24">
        <v>0</v>
      </c>
      <c r="AH429" s="3">
        <v>0</v>
      </c>
      <c r="AI429" s="24">
        <v>0</v>
      </c>
    </row>
    <row r="430" spans="1:35" ht="12" customHeight="1">
      <c r="A430" s="3">
        <v>1835</v>
      </c>
      <c r="B430" s="4" t="s">
        <v>469</v>
      </c>
      <c r="C430" s="5" t="s">
        <v>14</v>
      </c>
      <c r="D430" s="5" t="s">
        <v>17</v>
      </c>
      <c r="E430" s="3">
        <v>1</v>
      </c>
      <c r="F430" s="3">
        <v>25989600</v>
      </c>
      <c r="G430" s="3">
        <v>25989600</v>
      </c>
      <c r="H430" s="3">
        <v>1</v>
      </c>
      <c r="I430" s="3">
        <v>25989600</v>
      </c>
      <c r="J430" s="3">
        <v>25989600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1</v>
      </c>
      <c r="AA430" s="3">
        <v>25989600</v>
      </c>
      <c r="AB430" s="3">
        <v>25989600</v>
      </c>
      <c r="AC430" s="3">
        <v>0</v>
      </c>
      <c r="AD430" s="3">
        <v>0</v>
      </c>
      <c r="AE430" s="3">
        <v>0</v>
      </c>
      <c r="AF430" s="3">
        <v>0</v>
      </c>
      <c r="AG430" s="24">
        <v>0</v>
      </c>
      <c r="AH430" s="3">
        <v>0</v>
      </c>
      <c r="AI430" s="24">
        <v>0</v>
      </c>
    </row>
    <row r="431" spans="1:35" ht="12" customHeight="1">
      <c r="A431" s="3">
        <v>1867</v>
      </c>
      <c r="B431" s="4" t="s">
        <v>367</v>
      </c>
      <c r="C431" s="5" t="s">
        <v>14</v>
      </c>
      <c r="D431" s="5" t="s">
        <v>15</v>
      </c>
      <c r="E431" s="3">
        <v>741</v>
      </c>
      <c r="F431" s="3">
        <v>13936</v>
      </c>
      <c r="G431" s="3">
        <v>10326576</v>
      </c>
      <c r="H431" s="3">
        <v>741</v>
      </c>
      <c r="I431" s="3">
        <v>13936</v>
      </c>
      <c r="J431" s="3">
        <v>10326576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741</v>
      </c>
      <c r="AA431" s="3">
        <v>13936</v>
      </c>
      <c r="AB431" s="3">
        <v>10326576</v>
      </c>
      <c r="AC431" s="3">
        <v>0</v>
      </c>
      <c r="AD431" s="3">
        <v>0</v>
      </c>
      <c r="AE431" s="3">
        <v>0</v>
      </c>
      <c r="AF431" s="3">
        <v>0</v>
      </c>
      <c r="AG431" s="24">
        <v>0</v>
      </c>
      <c r="AH431" s="3">
        <v>0</v>
      </c>
      <c r="AI431" s="24">
        <v>0</v>
      </c>
    </row>
    <row r="432" spans="1:35" ht="12" customHeight="1">
      <c r="A432" s="3">
        <v>1870</v>
      </c>
      <c r="B432" s="4" t="s">
        <v>368</v>
      </c>
      <c r="C432" s="5" t="s">
        <v>14</v>
      </c>
      <c r="D432" s="5" t="s">
        <v>15</v>
      </c>
      <c r="E432" s="3">
        <v>4</v>
      </c>
      <c r="F432" s="3">
        <v>780000</v>
      </c>
      <c r="G432" s="3">
        <v>3120000</v>
      </c>
      <c r="H432" s="3">
        <v>4</v>
      </c>
      <c r="I432" s="3">
        <v>780000</v>
      </c>
      <c r="J432" s="3">
        <v>3120000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4</v>
      </c>
      <c r="AA432" s="3">
        <v>780000</v>
      </c>
      <c r="AB432" s="3">
        <v>3120000</v>
      </c>
      <c r="AC432" s="3">
        <v>0</v>
      </c>
      <c r="AD432" s="3">
        <v>0</v>
      </c>
      <c r="AE432" s="3">
        <v>0</v>
      </c>
      <c r="AF432" s="3">
        <v>0</v>
      </c>
      <c r="AG432" s="24">
        <v>0</v>
      </c>
      <c r="AH432" s="3">
        <v>0</v>
      </c>
      <c r="AI432" s="24">
        <v>0</v>
      </c>
    </row>
    <row r="433" spans="1:35" ht="12" customHeight="1">
      <c r="A433" s="3">
        <v>1874</v>
      </c>
      <c r="B433" s="4" t="s">
        <v>369</v>
      </c>
      <c r="C433" s="5" t="s">
        <v>14</v>
      </c>
      <c r="D433" s="5" t="s">
        <v>15</v>
      </c>
      <c r="E433" s="3">
        <v>34</v>
      </c>
      <c r="F433" s="3">
        <v>11830</v>
      </c>
      <c r="G433" s="3">
        <v>402220</v>
      </c>
      <c r="H433" s="3">
        <v>34</v>
      </c>
      <c r="I433" s="3">
        <v>11830</v>
      </c>
      <c r="J433" s="3">
        <v>402220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34</v>
      </c>
      <c r="AA433" s="3">
        <v>11830</v>
      </c>
      <c r="AB433" s="3">
        <v>402220</v>
      </c>
      <c r="AC433" s="3">
        <v>0</v>
      </c>
      <c r="AD433" s="3">
        <v>0</v>
      </c>
      <c r="AE433" s="3">
        <v>0</v>
      </c>
      <c r="AF433" s="3">
        <v>0</v>
      </c>
      <c r="AG433" s="24">
        <v>0</v>
      </c>
      <c r="AH433" s="3">
        <v>0</v>
      </c>
      <c r="AI433" s="24">
        <v>0</v>
      </c>
    </row>
    <row r="434" spans="1:35" ht="12" customHeight="1">
      <c r="A434" s="3">
        <v>1875</v>
      </c>
      <c r="B434" s="4" t="s">
        <v>470</v>
      </c>
      <c r="C434" s="5" t="s">
        <v>14</v>
      </c>
      <c r="D434" s="5" t="s">
        <v>24</v>
      </c>
      <c r="E434" s="3">
        <v>18</v>
      </c>
      <c r="F434" s="3">
        <v>15470</v>
      </c>
      <c r="G434" s="3">
        <v>278460</v>
      </c>
      <c r="H434" s="3">
        <v>18</v>
      </c>
      <c r="I434" s="3">
        <v>15470</v>
      </c>
      <c r="J434" s="3">
        <v>278460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18</v>
      </c>
      <c r="AA434" s="3">
        <v>15470</v>
      </c>
      <c r="AB434" s="3">
        <v>278460</v>
      </c>
      <c r="AC434" s="3">
        <v>0</v>
      </c>
      <c r="AD434" s="3">
        <v>0</v>
      </c>
      <c r="AE434" s="3">
        <v>0</v>
      </c>
      <c r="AF434" s="3">
        <v>0</v>
      </c>
      <c r="AG434" s="24">
        <v>0</v>
      </c>
      <c r="AH434" s="3">
        <v>0</v>
      </c>
      <c r="AI434" s="24">
        <v>0</v>
      </c>
    </row>
    <row r="435" spans="1:35" ht="12" customHeight="1">
      <c r="A435" s="3">
        <v>1876</v>
      </c>
      <c r="B435" s="4" t="s">
        <v>471</v>
      </c>
      <c r="C435" s="5" t="s">
        <v>14</v>
      </c>
      <c r="D435" s="5" t="s">
        <v>24</v>
      </c>
      <c r="E435" s="3">
        <v>18</v>
      </c>
      <c r="F435" s="3">
        <v>15470</v>
      </c>
      <c r="G435" s="3">
        <v>278460</v>
      </c>
      <c r="H435" s="3">
        <v>18</v>
      </c>
      <c r="I435" s="3">
        <v>15470</v>
      </c>
      <c r="J435" s="3">
        <v>278460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18</v>
      </c>
      <c r="AA435" s="3">
        <v>15470</v>
      </c>
      <c r="AB435" s="3">
        <v>278460</v>
      </c>
      <c r="AC435" s="3">
        <v>0</v>
      </c>
      <c r="AD435" s="3">
        <v>0</v>
      </c>
      <c r="AE435" s="3">
        <v>0</v>
      </c>
      <c r="AF435" s="3">
        <v>0</v>
      </c>
      <c r="AG435" s="24">
        <v>0</v>
      </c>
      <c r="AH435" s="3">
        <v>0</v>
      </c>
      <c r="AI435" s="24">
        <v>0</v>
      </c>
    </row>
    <row r="436" spans="1:35" ht="12" customHeight="1">
      <c r="A436" s="3">
        <v>1897</v>
      </c>
      <c r="B436" s="4" t="s">
        <v>370</v>
      </c>
      <c r="C436" s="5" t="s">
        <v>14</v>
      </c>
      <c r="D436" s="5" t="s">
        <v>24</v>
      </c>
      <c r="E436" s="3">
        <v>251.6</v>
      </c>
      <c r="F436" s="3">
        <v>32487</v>
      </c>
      <c r="G436" s="3">
        <v>8173729.2000000002</v>
      </c>
      <c r="H436" s="3">
        <v>251.6</v>
      </c>
      <c r="I436" s="3">
        <v>32487</v>
      </c>
      <c r="J436" s="3">
        <v>8173729.2000000002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251.6</v>
      </c>
      <c r="AA436" s="3">
        <v>32487</v>
      </c>
      <c r="AB436" s="3">
        <v>8173729.2000000002</v>
      </c>
      <c r="AC436" s="3">
        <v>0</v>
      </c>
      <c r="AD436" s="3">
        <v>0</v>
      </c>
      <c r="AE436" s="3">
        <v>0</v>
      </c>
      <c r="AF436" s="3">
        <v>0</v>
      </c>
      <c r="AG436" s="24">
        <v>0</v>
      </c>
      <c r="AH436" s="3">
        <v>0</v>
      </c>
      <c r="AI436" s="24">
        <v>0</v>
      </c>
    </row>
    <row r="437" spans="1:35" ht="12" customHeight="1">
      <c r="A437" s="3">
        <v>1918</v>
      </c>
      <c r="B437" s="4" t="s">
        <v>371</v>
      </c>
      <c r="C437" s="5" t="s">
        <v>14</v>
      </c>
      <c r="D437" s="5" t="s">
        <v>15</v>
      </c>
      <c r="E437" s="3">
        <v>267.89999999999998</v>
      </c>
      <c r="F437" s="3">
        <v>4485</v>
      </c>
      <c r="G437" s="3">
        <v>1201531.5</v>
      </c>
      <c r="H437" s="3">
        <v>267.89999999999998</v>
      </c>
      <c r="I437" s="3">
        <v>4485</v>
      </c>
      <c r="J437" s="3">
        <v>1201531.5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267.89999999999998</v>
      </c>
      <c r="AA437" s="3">
        <v>4485</v>
      </c>
      <c r="AB437" s="3">
        <v>1201531.5</v>
      </c>
      <c r="AC437" s="3">
        <v>0</v>
      </c>
      <c r="AD437" s="3">
        <v>0</v>
      </c>
      <c r="AE437" s="3">
        <v>0</v>
      </c>
      <c r="AF437" s="3">
        <v>0</v>
      </c>
      <c r="AG437" s="24">
        <v>0</v>
      </c>
      <c r="AH437" s="3">
        <v>0</v>
      </c>
      <c r="AI437" s="24">
        <v>0</v>
      </c>
    </row>
    <row r="438" spans="1:35" ht="12" customHeight="1">
      <c r="A438" s="3">
        <v>2051</v>
      </c>
      <c r="B438" s="4" t="s">
        <v>538</v>
      </c>
      <c r="C438" s="5" t="s">
        <v>14</v>
      </c>
      <c r="D438" s="5" t="s">
        <v>15</v>
      </c>
      <c r="E438" s="3">
        <v>1</v>
      </c>
      <c r="F438" s="3">
        <v>106124200</v>
      </c>
      <c r="G438" s="3">
        <v>106124200</v>
      </c>
      <c r="H438" s="3">
        <v>1</v>
      </c>
      <c r="I438" s="3">
        <v>106124200</v>
      </c>
      <c r="J438" s="3">
        <v>106124200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1</v>
      </c>
      <c r="AA438" s="3">
        <v>106124200</v>
      </c>
      <c r="AB438" s="3">
        <v>106124200</v>
      </c>
      <c r="AC438" s="3">
        <v>0</v>
      </c>
      <c r="AD438" s="3">
        <v>0</v>
      </c>
      <c r="AE438" s="3">
        <v>0</v>
      </c>
      <c r="AF438" s="3">
        <v>0</v>
      </c>
      <c r="AG438" s="24">
        <v>0</v>
      </c>
      <c r="AH438" s="3">
        <v>0</v>
      </c>
      <c r="AI438" s="24">
        <v>0</v>
      </c>
    </row>
    <row r="439" spans="1:35" ht="12" customHeight="1">
      <c r="A439" s="3">
        <v>2052</v>
      </c>
      <c r="B439" s="4" t="s">
        <v>372</v>
      </c>
      <c r="C439" s="5" t="s">
        <v>14</v>
      </c>
      <c r="D439" s="5" t="s">
        <v>15</v>
      </c>
      <c r="E439" s="3">
        <v>1</v>
      </c>
      <c r="F439" s="3">
        <v>177595600</v>
      </c>
      <c r="G439" s="3">
        <v>177595600</v>
      </c>
      <c r="H439" s="3">
        <v>1</v>
      </c>
      <c r="I439" s="3">
        <v>177595600</v>
      </c>
      <c r="J439" s="3">
        <v>177595600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1</v>
      </c>
      <c r="AA439" s="3">
        <v>177595600</v>
      </c>
      <c r="AB439" s="3">
        <v>177595600</v>
      </c>
      <c r="AC439" s="3">
        <v>0</v>
      </c>
      <c r="AD439" s="3">
        <v>0</v>
      </c>
      <c r="AE439" s="3">
        <v>0</v>
      </c>
      <c r="AF439" s="3">
        <v>0</v>
      </c>
      <c r="AG439" s="24">
        <v>0</v>
      </c>
      <c r="AH439" s="3">
        <v>0</v>
      </c>
      <c r="AI439" s="24">
        <v>0</v>
      </c>
    </row>
    <row r="440" spans="1:35" ht="12" customHeight="1">
      <c r="A440" s="3">
        <v>2053</v>
      </c>
      <c r="B440" s="4" t="s">
        <v>373</v>
      </c>
      <c r="C440" s="5" t="s">
        <v>14</v>
      </c>
      <c r="D440" s="5" t="s">
        <v>15</v>
      </c>
      <c r="E440" s="3">
        <v>1</v>
      </c>
      <c r="F440" s="3">
        <v>433160000</v>
      </c>
      <c r="G440" s="3">
        <v>433160000</v>
      </c>
      <c r="H440" s="3">
        <v>1</v>
      </c>
      <c r="I440" s="3">
        <v>433160000</v>
      </c>
      <c r="J440" s="3">
        <v>433160000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1</v>
      </c>
      <c r="AA440" s="3">
        <v>433160000</v>
      </c>
      <c r="AB440" s="3">
        <v>433160000</v>
      </c>
      <c r="AC440" s="3">
        <v>0</v>
      </c>
      <c r="AD440" s="3">
        <v>0</v>
      </c>
      <c r="AE440" s="3">
        <v>0</v>
      </c>
      <c r="AF440" s="3">
        <v>0</v>
      </c>
      <c r="AG440" s="24">
        <v>0</v>
      </c>
      <c r="AH440" s="3">
        <v>0</v>
      </c>
      <c r="AI440" s="24">
        <v>0</v>
      </c>
    </row>
    <row r="441" spans="1:35" ht="12" customHeight="1">
      <c r="A441" s="3">
        <v>2054</v>
      </c>
      <c r="B441" s="4" t="s">
        <v>374</v>
      </c>
      <c r="C441" s="5" t="s">
        <v>14</v>
      </c>
      <c r="D441" s="5" t="s">
        <v>15</v>
      </c>
      <c r="E441" s="3">
        <v>1</v>
      </c>
      <c r="F441" s="3">
        <v>14077700</v>
      </c>
      <c r="G441" s="3">
        <v>14077700</v>
      </c>
      <c r="H441" s="3">
        <v>1</v>
      </c>
      <c r="I441" s="3">
        <v>14077700</v>
      </c>
      <c r="J441" s="3">
        <v>14077700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1</v>
      </c>
      <c r="AA441" s="3">
        <v>14077700</v>
      </c>
      <c r="AB441" s="3">
        <v>14077700</v>
      </c>
      <c r="AC441" s="3">
        <v>0</v>
      </c>
      <c r="AD441" s="3">
        <v>0</v>
      </c>
      <c r="AE441" s="3">
        <v>0</v>
      </c>
      <c r="AF441" s="3">
        <v>0</v>
      </c>
      <c r="AG441" s="24">
        <v>0</v>
      </c>
      <c r="AH441" s="3">
        <v>0</v>
      </c>
      <c r="AI441" s="24">
        <v>0</v>
      </c>
    </row>
    <row r="442" spans="1:35" ht="12" customHeight="1">
      <c r="A442" s="3">
        <v>2055</v>
      </c>
      <c r="B442" s="4" t="s">
        <v>375</v>
      </c>
      <c r="C442" s="5" t="s">
        <v>14</v>
      </c>
      <c r="D442" s="5" t="s">
        <v>15</v>
      </c>
      <c r="E442" s="3">
        <v>1</v>
      </c>
      <c r="F442" s="3">
        <v>129948000</v>
      </c>
      <c r="G442" s="3">
        <v>129948000</v>
      </c>
      <c r="H442" s="3">
        <v>1</v>
      </c>
      <c r="I442" s="3">
        <v>129948000</v>
      </c>
      <c r="J442" s="3">
        <v>129948000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1</v>
      </c>
      <c r="AA442" s="3">
        <v>129948000</v>
      </c>
      <c r="AB442" s="3">
        <v>129948000</v>
      </c>
      <c r="AC442" s="3">
        <v>0</v>
      </c>
      <c r="AD442" s="3">
        <v>0</v>
      </c>
      <c r="AE442" s="3">
        <v>0</v>
      </c>
      <c r="AF442" s="3">
        <v>0</v>
      </c>
      <c r="AG442" s="24">
        <v>0</v>
      </c>
      <c r="AH442" s="3">
        <v>0</v>
      </c>
      <c r="AI442" s="24">
        <v>0</v>
      </c>
    </row>
    <row r="443" spans="1:35" ht="12" customHeight="1">
      <c r="A443" s="3">
        <v>2056</v>
      </c>
      <c r="B443" s="4" t="s">
        <v>376</v>
      </c>
      <c r="C443" s="5" t="s">
        <v>14</v>
      </c>
      <c r="D443" s="5" t="s">
        <v>15</v>
      </c>
      <c r="E443" s="3">
        <v>1</v>
      </c>
      <c r="F443" s="3">
        <v>389844000</v>
      </c>
      <c r="G443" s="3">
        <v>389844000</v>
      </c>
      <c r="H443" s="3">
        <v>1</v>
      </c>
      <c r="I443" s="3">
        <v>389844000</v>
      </c>
      <c r="J443" s="3">
        <v>389844000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1</v>
      </c>
      <c r="AA443" s="3">
        <v>389844000</v>
      </c>
      <c r="AB443" s="3">
        <v>389844000</v>
      </c>
      <c r="AC443" s="3">
        <v>0</v>
      </c>
      <c r="AD443" s="3">
        <v>0</v>
      </c>
      <c r="AE443" s="3">
        <v>0</v>
      </c>
      <c r="AF443" s="3">
        <v>0</v>
      </c>
      <c r="AG443" s="24">
        <v>0</v>
      </c>
      <c r="AH443" s="3">
        <v>0</v>
      </c>
      <c r="AI443" s="24">
        <v>0</v>
      </c>
    </row>
    <row r="444" spans="1:35" ht="12" customHeight="1">
      <c r="A444" s="3">
        <v>2058</v>
      </c>
      <c r="B444" s="4" t="s">
        <v>377</v>
      </c>
      <c r="C444" s="5" t="s">
        <v>14</v>
      </c>
      <c r="D444" s="5" t="s">
        <v>15</v>
      </c>
      <c r="E444" s="3">
        <v>40</v>
      </c>
      <c r="F444" s="3">
        <v>801346</v>
      </c>
      <c r="G444" s="3">
        <v>32053840</v>
      </c>
      <c r="H444" s="3">
        <v>40</v>
      </c>
      <c r="I444" s="3">
        <v>801346</v>
      </c>
      <c r="J444" s="3">
        <v>32053840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40</v>
      </c>
      <c r="AA444" s="3">
        <v>801346</v>
      </c>
      <c r="AB444" s="3">
        <v>32053840</v>
      </c>
      <c r="AC444" s="3">
        <v>0</v>
      </c>
      <c r="AD444" s="3">
        <v>0</v>
      </c>
      <c r="AE444" s="3">
        <v>0</v>
      </c>
      <c r="AF444" s="3">
        <v>0</v>
      </c>
      <c r="AG444" s="24">
        <v>0</v>
      </c>
      <c r="AH444" s="3">
        <v>0</v>
      </c>
      <c r="AI444" s="24">
        <v>0</v>
      </c>
    </row>
    <row r="445" spans="1:35" ht="12" customHeight="1">
      <c r="A445" s="3">
        <v>2059</v>
      </c>
      <c r="B445" s="4" t="s">
        <v>378</v>
      </c>
      <c r="C445" s="5" t="s">
        <v>14</v>
      </c>
      <c r="D445" s="5" t="s">
        <v>15</v>
      </c>
      <c r="E445" s="3">
        <v>78</v>
      </c>
      <c r="F445" s="3">
        <v>607723</v>
      </c>
      <c r="G445" s="3">
        <v>47402394</v>
      </c>
      <c r="H445" s="3">
        <v>78</v>
      </c>
      <c r="I445" s="3">
        <v>607723</v>
      </c>
      <c r="J445" s="3">
        <v>47402394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78</v>
      </c>
      <c r="AA445" s="3">
        <v>607723</v>
      </c>
      <c r="AB445" s="3">
        <v>47402394</v>
      </c>
      <c r="AC445" s="3">
        <v>0</v>
      </c>
      <c r="AD445" s="3">
        <v>0</v>
      </c>
      <c r="AE445" s="3">
        <v>0</v>
      </c>
      <c r="AF445" s="3">
        <v>0</v>
      </c>
      <c r="AG445" s="24">
        <v>0</v>
      </c>
      <c r="AH445" s="3">
        <v>0</v>
      </c>
      <c r="AI445" s="24">
        <v>0</v>
      </c>
    </row>
    <row r="446" spans="1:35" ht="12" customHeight="1">
      <c r="A446" s="3">
        <v>2060</v>
      </c>
      <c r="B446" s="4" t="s">
        <v>379</v>
      </c>
      <c r="C446" s="5" t="s">
        <v>14</v>
      </c>
      <c r="D446" s="5" t="s">
        <v>15</v>
      </c>
      <c r="E446" s="3">
        <v>224</v>
      </c>
      <c r="F446" s="3">
        <v>420902</v>
      </c>
      <c r="G446" s="3">
        <v>94282048</v>
      </c>
      <c r="H446" s="3">
        <v>224</v>
      </c>
      <c r="I446" s="3">
        <v>420902</v>
      </c>
      <c r="J446" s="3">
        <v>94282048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224</v>
      </c>
      <c r="AA446" s="3">
        <v>420902</v>
      </c>
      <c r="AB446" s="3">
        <v>94282048</v>
      </c>
      <c r="AC446" s="3">
        <v>0</v>
      </c>
      <c r="AD446" s="3">
        <v>0</v>
      </c>
      <c r="AE446" s="3">
        <v>0</v>
      </c>
      <c r="AF446" s="3">
        <v>0</v>
      </c>
      <c r="AG446" s="24">
        <v>0</v>
      </c>
      <c r="AH446" s="3">
        <v>0</v>
      </c>
      <c r="AI446" s="24">
        <v>0</v>
      </c>
    </row>
    <row r="447" spans="1:35" ht="12" customHeight="1">
      <c r="A447" s="3">
        <v>2061</v>
      </c>
      <c r="B447" s="4" t="s">
        <v>380</v>
      </c>
      <c r="C447" s="5" t="s">
        <v>14</v>
      </c>
      <c r="D447" s="5" t="s">
        <v>15</v>
      </c>
      <c r="E447" s="3">
        <v>23</v>
      </c>
      <c r="F447" s="3">
        <v>498134</v>
      </c>
      <c r="G447" s="3">
        <v>11457082</v>
      </c>
      <c r="H447" s="3">
        <v>23</v>
      </c>
      <c r="I447" s="3">
        <v>498134</v>
      </c>
      <c r="J447" s="3">
        <v>11457082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23</v>
      </c>
      <c r="AA447" s="3">
        <v>498134</v>
      </c>
      <c r="AB447" s="3">
        <v>11457082</v>
      </c>
      <c r="AC447" s="3">
        <v>0</v>
      </c>
      <c r="AD447" s="3">
        <v>0</v>
      </c>
      <c r="AE447" s="3">
        <v>0</v>
      </c>
      <c r="AF447" s="3">
        <v>0</v>
      </c>
      <c r="AG447" s="24">
        <v>0</v>
      </c>
      <c r="AH447" s="3">
        <v>0</v>
      </c>
      <c r="AI447" s="24">
        <v>0</v>
      </c>
    </row>
    <row r="448" spans="1:35" ht="12" customHeight="1">
      <c r="A448" s="3">
        <v>2062</v>
      </c>
      <c r="B448" s="4" t="s">
        <v>381</v>
      </c>
      <c r="C448" s="5" t="s">
        <v>14</v>
      </c>
      <c r="D448" s="5" t="s">
        <v>15</v>
      </c>
      <c r="E448" s="3">
        <v>27</v>
      </c>
      <c r="F448" s="3">
        <v>171098</v>
      </c>
      <c r="G448" s="3">
        <v>4619646</v>
      </c>
      <c r="H448" s="3">
        <v>27</v>
      </c>
      <c r="I448" s="3">
        <v>171098</v>
      </c>
      <c r="J448" s="3">
        <v>4619646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27</v>
      </c>
      <c r="AA448" s="3">
        <v>171098</v>
      </c>
      <c r="AB448" s="3">
        <v>4619646</v>
      </c>
      <c r="AC448" s="3">
        <v>0</v>
      </c>
      <c r="AD448" s="3">
        <v>0</v>
      </c>
      <c r="AE448" s="3">
        <v>0</v>
      </c>
      <c r="AF448" s="3">
        <v>0</v>
      </c>
      <c r="AG448" s="24">
        <v>0</v>
      </c>
      <c r="AH448" s="3">
        <v>0</v>
      </c>
      <c r="AI448" s="24">
        <v>0</v>
      </c>
    </row>
    <row r="449" spans="1:35" ht="12" customHeight="1">
      <c r="A449" s="3">
        <v>2063</v>
      </c>
      <c r="B449" s="4" t="s">
        <v>382</v>
      </c>
      <c r="C449" s="5" t="s">
        <v>14</v>
      </c>
      <c r="D449" s="5" t="s">
        <v>15</v>
      </c>
      <c r="E449" s="3">
        <v>109</v>
      </c>
      <c r="F449" s="3">
        <v>198604</v>
      </c>
      <c r="G449" s="3">
        <v>21647836</v>
      </c>
      <c r="H449" s="3">
        <v>109</v>
      </c>
      <c r="I449" s="3">
        <v>198604</v>
      </c>
      <c r="J449" s="3">
        <v>21647836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109</v>
      </c>
      <c r="AA449" s="3">
        <v>198604</v>
      </c>
      <c r="AB449" s="3">
        <v>21647836</v>
      </c>
      <c r="AC449" s="3">
        <v>0</v>
      </c>
      <c r="AD449" s="3">
        <v>0</v>
      </c>
      <c r="AE449" s="3">
        <v>0</v>
      </c>
      <c r="AF449" s="3">
        <v>0</v>
      </c>
      <c r="AG449" s="24">
        <v>0</v>
      </c>
      <c r="AH449" s="3">
        <v>0</v>
      </c>
      <c r="AI449" s="24">
        <v>0</v>
      </c>
    </row>
    <row r="450" spans="1:35" ht="12" customHeight="1">
      <c r="A450" s="3">
        <v>2064</v>
      </c>
      <c r="B450" s="4" t="s">
        <v>383</v>
      </c>
      <c r="C450" s="5" t="s">
        <v>14</v>
      </c>
      <c r="D450" s="5" t="s">
        <v>15</v>
      </c>
      <c r="E450" s="3">
        <v>41</v>
      </c>
      <c r="F450" s="3">
        <v>162435</v>
      </c>
      <c r="G450" s="3">
        <v>6659835</v>
      </c>
      <c r="H450" s="3">
        <v>41</v>
      </c>
      <c r="I450" s="3">
        <v>162435</v>
      </c>
      <c r="J450" s="3">
        <v>6659835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41</v>
      </c>
      <c r="AA450" s="3">
        <v>162435</v>
      </c>
      <c r="AB450" s="3">
        <v>6659835</v>
      </c>
      <c r="AC450" s="3">
        <v>0</v>
      </c>
      <c r="AD450" s="3">
        <v>0</v>
      </c>
      <c r="AE450" s="3">
        <v>0</v>
      </c>
      <c r="AF450" s="3">
        <v>0</v>
      </c>
      <c r="AG450" s="24">
        <v>0</v>
      </c>
      <c r="AH450" s="3">
        <v>0</v>
      </c>
      <c r="AI450" s="24">
        <v>0</v>
      </c>
    </row>
    <row r="451" spans="1:35" ht="12" customHeight="1">
      <c r="A451" s="3">
        <v>2065</v>
      </c>
      <c r="B451" s="4" t="s">
        <v>384</v>
      </c>
      <c r="C451" s="5" t="s">
        <v>14</v>
      </c>
      <c r="D451" s="5" t="s">
        <v>15</v>
      </c>
      <c r="E451" s="3">
        <v>10</v>
      </c>
      <c r="F451" s="3">
        <v>180195</v>
      </c>
      <c r="G451" s="3">
        <v>1801950</v>
      </c>
      <c r="H451" s="3">
        <v>10</v>
      </c>
      <c r="I451" s="3">
        <v>180195</v>
      </c>
      <c r="J451" s="3">
        <v>1801950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10</v>
      </c>
      <c r="AA451" s="3">
        <v>180195</v>
      </c>
      <c r="AB451" s="3">
        <v>1801950</v>
      </c>
      <c r="AC451" s="3">
        <v>0</v>
      </c>
      <c r="AD451" s="3">
        <v>0</v>
      </c>
      <c r="AE451" s="3">
        <v>0</v>
      </c>
      <c r="AF451" s="3">
        <v>0</v>
      </c>
      <c r="AG451" s="24">
        <v>0</v>
      </c>
      <c r="AH451" s="3">
        <v>0</v>
      </c>
      <c r="AI451" s="24">
        <v>0</v>
      </c>
    </row>
    <row r="452" spans="1:35" ht="12" customHeight="1">
      <c r="A452" s="3">
        <v>2066</v>
      </c>
      <c r="B452" s="4" t="s">
        <v>385</v>
      </c>
      <c r="C452" s="5" t="s">
        <v>14</v>
      </c>
      <c r="D452" s="5" t="s">
        <v>15</v>
      </c>
      <c r="E452" s="3">
        <v>102</v>
      </c>
      <c r="F452" s="3">
        <v>75803</v>
      </c>
      <c r="G452" s="3">
        <v>7731906</v>
      </c>
      <c r="H452" s="3">
        <v>102</v>
      </c>
      <c r="I452" s="3">
        <v>75803</v>
      </c>
      <c r="J452" s="3">
        <v>7731906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102</v>
      </c>
      <c r="AA452" s="3">
        <v>75803</v>
      </c>
      <c r="AB452" s="3">
        <v>7731906</v>
      </c>
      <c r="AC452" s="3">
        <v>0</v>
      </c>
      <c r="AD452" s="3">
        <v>0</v>
      </c>
      <c r="AE452" s="3">
        <v>0</v>
      </c>
      <c r="AF452" s="3">
        <v>0</v>
      </c>
      <c r="AG452" s="24">
        <v>0</v>
      </c>
      <c r="AH452" s="3">
        <v>0</v>
      </c>
      <c r="AI452" s="24">
        <v>0</v>
      </c>
    </row>
    <row r="453" spans="1:35" ht="22.5" customHeight="1">
      <c r="A453" s="3">
        <v>2068</v>
      </c>
      <c r="B453" s="4" t="s">
        <v>386</v>
      </c>
      <c r="C453" s="5" t="s">
        <v>14</v>
      </c>
      <c r="D453" s="5" t="s">
        <v>15</v>
      </c>
      <c r="E453" s="3">
        <v>8</v>
      </c>
      <c r="F453" s="3">
        <v>8663200</v>
      </c>
      <c r="G453" s="3">
        <v>69305600</v>
      </c>
      <c r="H453" s="3">
        <v>8</v>
      </c>
      <c r="I453" s="3">
        <v>8663200</v>
      </c>
      <c r="J453" s="3">
        <v>69305600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8</v>
      </c>
      <c r="AA453" s="3">
        <v>8663200</v>
      </c>
      <c r="AB453" s="3">
        <v>69305600</v>
      </c>
      <c r="AC453" s="3">
        <v>0</v>
      </c>
      <c r="AD453" s="3">
        <v>0</v>
      </c>
      <c r="AE453" s="3">
        <v>0</v>
      </c>
      <c r="AF453" s="3">
        <v>0</v>
      </c>
      <c r="AG453" s="24">
        <v>0</v>
      </c>
      <c r="AH453" s="3">
        <v>0</v>
      </c>
      <c r="AI453" s="24">
        <v>0</v>
      </c>
    </row>
    <row r="454" spans="1:35" ht="12" customHeight="1">
      <c r="A454" s="3">
        <v>2069</v>
      </c>
      <c r="B454" s="4" t="s">
        <v>387</v>
      </c>
      <c r="C454" s="5" t="s">
        <v>14</v>
      </c>
      <c r="D454" s="5" t="s">
        <v>15</v>
      </c>
      <c r="E454" s="3">
        <v>1</v>
      </c>
      <c r="F454" s="3">
        <v>16243500</v>
      </c>
      <c r="G454" s="3">
        <v>16243500</v>
      </c>
      <c r="H454" s="3">
        <v>1</v>
      </c>
      <c r="I454" s="3">
        <v>16243500</v>
      </c>
      <c r="J454" s="3">
        <v>16243500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1</v>
      </c>
      <c r="AA454" s="3">
        <v>16243500</v>
      </c>
      <c r="AB454" s="3">
        <v>16243500</v>
      </c>
      <c r="AC454" s="3">
        <v>0</v>
      </c>
      <c r="AD454" s="3">
        <v>0</v>
      </c>
      <c r="AE454" s="3">
        <v>0</v>
      </c>
      <c r="AF454" s="3">
        <v>0</v>
      </c>
      <c r="AG454" s="24">
        <v>0</v>
      </c>
      <c r="AH454" s="3">
        <v>0</v>
      </c>
      <c r="AI454" s="24">
        <v>0</v>
      </c>
    </row>
    <row r="455" spans="1:35" ht="12" customHeight="1">
      <c r="A455" s="3">
        <v>2070</v>
      </c>
      <c r="B455" s="4" t="s">
        <v>388</v>
      </c>
      <c r="C455" s="5" t="s">
        <v>14</v>
      </c>
      <c r="D455" s="5" t="s">
        <v>15</v>
      </c>
      <c r="E455" s="3">
        <v>1</v>
      </c>
      <c r="F455" s="3">
        <v>16243500</v>
      </c>
      <c r="G455" s="3">
        <v>16243500</v>
      </c>
      <c r="H455" s="3">
        <v>1</v>
      </c>
      <c r="I455" s="3">
        <v>16243500</v>
      </c>
      <c r="J455" s="3">
        <v>16243500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1</v>
      </c>
      <c r="AA455" s="3">
        <v>16243500</v>
      </c>
      <c r="AB455" s="3">
        <v>16243500</v>
      </c>
      <c r="AC455" s="3">
        <v>0</v>
      </c>
      <c r="AD455" s="3">
        <v>0</v>
      </c>
      <c r="AE455" s="3">
        <v>0</v>
      </c>
      <c r="AF455" s="3">
        <v>0</v>
      </c>
      <c r="AG455" s="24">
        <v>0</v>
      </c>
      <c r="AH455" s="3">
        <v>0</v>
      </c>
      <c r="AI455" s="24">
        <v>0</v>
      </c>
    </row>
    <row r="456" spans="1:35" ht="12" customHeight="1">
      <c r="A456" s="3">
        <v>2071</v>
      </c>
      <c r="B456" s="4" t="s">
        <v>389</v>
      </c>
      <c r="C456" s="5" t="s">
        <v>14</v>
      </c>
      <c r="D456" s="5" t="s">
        <v>15</v>
      </c>
      <c r="E456" s="3">
        <v>1</v>
      </c>
      <c r="F456" s="3">
        <v>16243500</v>
      </c>
      <c r="G456" s="3">
        <v>16243500</v>
      </c>
      <c r="H456" s="3">
        <v>1</v>
      </c>
      <c r="I456" s="3">
        <v>16243500</v>
      </c>
      <c r="J456" s="3">
        <v>16243500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1</v>
      </c>
      <c r="AA456" s="3">
        <v>16243500</v>
      </c>
      <c r="AB456" s="3">
        <v>16243500</v>
      </c>
      <c r="AC456" s="3">
        <v>0</v>
      </c>
      <c r="AD456" s="3">
        <v>0</v>
      </c>
      <c r="AE456" s="3">
        <v>0</v>
      </c>
      <c r="AF456" s="3">
        <v>0</v>
      </c>
      <c r="AG456" s="24">
        <v>0</v>
      </c>
      <c r="AH456" s="3">
        <v>0</v>
      </c>
      <c r="AI456" s="24">
        <v>0</v>
      </c>
    </row>
    <row r="457" spans="1:35" ht="12" customHeight="1">
      <c r="A457" s="3">
        <v>2072</v>
      </c>
      <c r="B457" s="4" t="s">
        <v>390</v>
      </c>
      <c r="C457" s="5" t="s">
        <v>14</v>
      </c>
      <c r="D457" s="5" t="s">
        <v>15</v>
      </c>
      <c r="E457" s="3">
        <v>1</v>
      </c>
      <c r="F457" s="3">
        <v>12994800</v>
      </c>
      <c r="G457" s="3">
        <v>12994800</v>
      </c>
      <c r="H457" s="3">
        <v>1</v>
      </c>
      <c r="I457" s="3">
        <v>12994800</v>
      </c>
      <c r="J457" s="3">
        <v>12994800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1</v>
      </c>
      <c r="AA457" s="3">
        <v>12994800</v>
      </c>
      <c r="AB457" s="3">
        <v>12994800</v>
      </c>
      <c r="AC457" s="3">
        <v>0</v>
      </c>
      <c r="AD457" s="3">
        <v>0</v>
      </c>
      <c r="AE457" s="3">
        <v>0</v>
      </c>
      <c r="AF457" s="3">
        <v>0</v>
      </c>
      <c r="AG457" s="24">
        <v>0</v>
      </c>
      <c r="AH457" s="3">
        <v>0</v>
      </c>
      <c r="AI457" s="24">
        <v>0</v>
      </c>
    </row>
    <row r="458" spans="1:35" ht="12" customHeight="1">
      <c r="A458" s="3">
        <v>2073</v>
      </c>
      <c r="B458" s="4" t="s">
        <v>391</v>
      </c>
      <c r="C458" s="5" t="s">
        <v>14</v>
      </c>
      <c r="D458" s="5" t="s">
        <v>15</v>
      </c>
      <c r="E458" s="3">
        <v>1</v>
      </c>
      <c r="F458" s="3">
        <v>12994800</v>
      </c>
      <c r="G458" s="3">
        <v>12994800</v>
      </c>
      <c r="H458" s="3">
        <v>1</v>
      </c>
      <c r="I458" s="3">
        <v>12994800</v>
      </c>
      <c r="J458" s="3">
        <v>12994800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1</v>
      </c>
      <c r="AA458" s="3">
        <v>12994800</v>
      </c>
      <c r="AB458" s="3">
        <v>12994800</v>
      </c>
      <c r="AC458" s="3">
        <v>0</v>
      </c>
      <c r="AD458" s="3">
        <v>0</v>
      </c>
      <c r="AE458" s="3">
        <v>0</v>
      </c>
      <c r="AF458" s="3">
        <v>0</v>
      </c>
      <c r="AG458" s="24">
        <v>0</v>
      </c>
      <c r="AH458" s="3">
        <v>0</v>
      </c>
      <c r="AI458" s="24">
        <v>0</v>
      </c>
    </row>
    <row r="459" spans="1:35" ht="22.5" customHeight="1">
      <c r="A459" s="3">
        <v>2074</v>
      </c>
      <c r="B459" s="4" t="s">
        <v>392</v>
      </c>
      <c r="C459" s="5" t="s">
        <v>14</v>
      </c>
      <c r="D459" s="5" t="s">
        <v>15</v>
      </c>
      <c r="E459" s="3">
        <v>1</v>
      </c>
      <c r="F459" s="3">
        <v>64974000</v>
      </c>
      <c r="G459" s="3">
        <v>64974000</v>
      </c>
      <c r="H459" s="3">
        <v>1</v>
      </c>
      <c r="I459" s="3">
        <v>64974000</v>
      </c>
      <c r="J459" s="3">
        <v>64974000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1</v>
      </c>
      <c r="AA459" s="3">
        <v>64974000</v>
      </c>
      <c r="AB459" s="3">
        <v>64974000</v>
      </c>
      <c r="AC459" s="3">
        <v>0</v>
      </c>
      <c r="AD459" s="3">
        <v>0</v>
      </c>
      <c r="AE459" s="3">
        <v>0</v>
      </c>
      <c r="AF459" s="3">
        <v>0</v>
      </c>
      <c r="AG459" s="24">
        <v>0</v>
      </c>
      <c r="AH459" s="3">
        <v>0</v>
      </c>
      <c r="AI459" s="24">
        <v>0</v>
      </c>
    </row>
    <row r="460" spans="1:35" ht="12" customHeight="1">
      <c r="A460" s="3">
        <v>2075</v>
      </c>
      <c r="B460" s="4" t="s">
        <v>393</v>
      </c>
      <c r="C460" s="5" t="s">
        <v>14</v>
      </c>
      <c r="D460" s="5" t="s">
        <v>15</v>
      </c>
      <c r="E460" s="3">
        <v>1</v>
      </c>
      <c r="F460" s="3">
        <v>54145000</v>
      </c>
      <c r="G460" s="3">
        <v>54145000</v>
      </c>
      <c r="H460" s="3">
        <v>1</v>
      </c>
      <c r="I460" s="3">
        <v>54145000</v>
      </c>
      <c r="J460" s="3">
        <v>54145000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1</v>
      </c>
      <c r="AA460" s="3">
        <v>54145000</v>
      </c>
      <c r="AB460" s="3">
        <v>54145000</v>
      </c>
      <c r="AC460" s="3">
        <v>0</v>
      </c>
      <c r="AD460" s="3">
        <v>0</v>
      </c>
      <c r="AE460" s="3">
        <v>0</v>
      </c>
      <c r="AF460" s="3">
        <v>0</v>
      </c>
      <c r="AG460" s="24">
        <v>0</v>
      </c>
      <c r="AH460" s="3">
        <v>0</v>
      </c>
      <c r="AI460" s="24">
        <v>0</v>
      </c>
    </row>
    <row r="461" spans="1:35" ht="12" customHeight="1">
      <c r="A461" s="3">
        <v>2076</v>
      </c>
      <c r="B461" s="4" t="s">
        <v>539</v>
      </c>
      <c r="C461" s="5" t="s">
        <v>14</v>
      </c>
      <c r="D461" s="5" t="s">
        <v>15</v>
      </c>
      <c r="E461" s="3">
        <v>1</v>
      </c>
      <c r="F461" s="3">
        <v>8663200</v>
      </c>
      <c r="G461" s="3">
        <v>8663200</v>
      </c>
      <c r="H461" s="3">
        <v>1</v>
      </c>
      <c r="I461" s="3">
        <v>8663200</v>
      </c>
      <c r="J461" s="3">
        <v>8663200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1</v>
      </c>
      <c r="AA461" s="3">
        <v>8663200</v>
      </c>
      <c r="AB461" s="3">
        <v>8663200</v>
      </c>
      <c r="AC461" s="3">
        <v>0</v>
      </c>
      <c r="AD461" s="3">
        <v>0</v>
      </c>
      <c r="AE461" s="3">
        <v>0</v>
      </c>
      <c r="AF461" s="3">
        <v>0</v>
      </c>
      <c r="AG461" s="24">
        <v>0</v>
      </c>
      <c r="AH461" s="3">
        <v>0</v>
      </c>
      <c r="AI461" s="24">
        <v>0</v>
      </c>
    </row>
    <row r="462" spans="1:35" ht="12" customHeight="1">
      <c r="A462" s="3">
        <v>2077</v>
      </c>
      <c r="B462" s="4" t="s">
        <v>540</v>
      </c>
      <c r="C462" s="5" t="s">
        <v>14</v>
      </c>
      <c r="D462" s="5" t="s">
        <v>15</v>
      </c>
      <c r="E462" s="3">
        <v>1</v>
      </c>
      <c r="F462" s="3">
        <v>8663200</v>
      </c>
      <c r="G462" s="3">
        <v>8663200</v>
      </c>
      <c r="H462" s="3">
        <v>1</v>
      </c>
      <c r="I462" s="3">
        <v>8663200</v>
      </c>
      <c r="J462" s="3">
        <v>8663200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1</v>
      </c>
      <c r="AA462" s="3">
        <v>8663200</v>
      </c>
      <c r="AB462" s="3">
        <v>8663200</v>
      </c>
      <c r="AC462" s="3">
        <v>0</v>
      </c>
      <c r="AD462" s="3">
        <v>0</v>
      </c>
      <c r="AE462" s="3">
        <v>0</v>
      </c>
      <c r="AF462" s="3">
        <v>0</v>
      </c>
      <c r="AG462" s="24">
        <v>0</v>
      </c>
      <c r="AH462" s="3">
        <v>0</v>
      </c>
      <c r="AI462" s="24">
        <v>0</v>
      </c>
    </row>
    <row r="463" spans="1:35" ht="12" customHeight="1">
      <c r="A463" s="3">
        <v>2078</v>
      </c>
      <c r="B463" s="4" t="s">
        <v>541</v>
      </c>
      <c r="C463" s="5" t="s">
        <v>14</v>
      </c>
      <c r="D463" s="5" t="s">
        <v>15</v>
      </c>
      <c r="E463" s="3">
        <v>1</v>
      </c>
      <c r="F463" s="3">
        <v>12994800</v>
      </c>
      <c r="G463" s="3">
        <v>12994800</v>
      </c>
      <c r="H463" s="3">
        <v>1</v>
      </c>
      <c r="I463" s="3">
        <v>12994800</v>
      </c>
      <c r="J463" s="3">
        <v>12994800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1</v>
      </c>
      <c r="AA463" s="3">
        <v>12994800</v>
      </c>
      <c r="AB463" s="3">
        <v>12994800</v>
      </c>
      <c r="AC463" s="3">
        <v>0</v>
      </c>
      <c r="AD463" s="3">
        <v>0</v>
      </c>
      <c r="AE463" s="3">
        <v>0</v>
      </c>
      <c r="AF463" s="3">
        <v>0</v>
      </c>
      <c r="AG463" s="24">
        <v>0</v>
      </c>
      <c r="AH463" s="3">
        <v>0</v>
      </c>
      <c r="AI463" s="24">
        <v>0</v>
      </c>
    </row>
    <row r="464" spans="1:35" ht="12" customHeight="1">
      <c r="A464" s="3">
        <v>2079</v>
      </c>
      <c r="B464" s="4" t="s">
        <v>394</v>
      </c>
      <c r="C464" s="5" t="s">
        <v>14</v>
      </c>
      <c r="D464" s="5" t="s">
        <v>15</v>
      </c>
      <c r="E464" s="3">
        <v>1</v>
      </c>
      <c r="F464" s="3">
        <v>16243500</v>
      </c>
      <c r="G464" s="3">
        <v>16243500</v>
      </c>
      <c r="H464" s="3">
        <v>1</v>
      </c>
      <c r="I464" s="3">
        <v>16243500</v>
      </c>
      <c r="J464" s="3">
        <v>16243500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1</v>
      </c>
      <c r="AA464" s="3">
        <v>16243500</v>
      </c>
      <c r="AB464" s="3">
        <v>16243500</v>
      </c>
      <c r="AC464" s="3">
        <v>0</v>
      </c>
      <c r="AD464" s="3">
        <v>0</v>
      </c>
      <c r="AE464" s="3">
        <v>0</v>
      </c>
      <c r="AF464" s="3">
        <v>0</v>
      </c>
      <c r="AG464" s="24">
        <v>0</v>
      </c>
      <c r="AH464" s="3">
        <v>0</v>
      </c>
      <c r="AI464" s="24">
        <v>0</v>
      </c>
    </row>
    <row r="465" spans="1:35" ht="12" customHeight="1">
      <c r="A465" s="3">
        <v>2080</v>
      </c>
      <c r="B465" s="4" t="s">
        <v>395</v>
      </c>
      <c r="C465" s="5" t="s">
        <v>14</v>
      </c>
      <c r="D465" s="5" t="s">
        <v>15</v>
      </c>
      <c r="E465" s="3">
        <v>1</v>
      </c>
      <c r="F465" s="3">
        <v>38984400</v>
      </c>
      <c r="G465" s="3">
        <v>38984400</v>
      </c>
      <c r="H465" s="3">
        <v>1</v>
      </c>
      <c r="I465" s="3">
        <v>38984400</v>
      </c>
      <c r="J465" s="3">
        <v>38984400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1</v>
      </c>
      <c r="AA465" s="3">
        <v>38984400</v>
      </c>
      <c r="AB465" s="3">
        <v>38984400</v>
      </c>
      <c r="AC465" s="3">
        <v>0</v>
      </c>
      <c r="AD465" s="3">
        <v>0</v>
      </c>
      <c r="AE465" s="3">
        <v>0</v>
      </c>
      <c r="AF465" s="3">
        <v>0</v>
      </c>
      <c r="AG465" s="24">
        <v>0</v>
      </c>
      <c r="AH465" s="3">
        <v>0</v>
      </c>
      <c r="AI465" s="24">
        <v>0</v>
      </c>
    </row>
    <row r="466" spans="1:35" ht="12" customHeight="1">
      <c r="A466" s="3">
        <v>2084</v>
      </c>
      <c r="B466" s="4" t="s">
        <v>396</v>
      </c>
      <c r="C466" s="5" t="s">
        <v>14</v>
      </c>
      <c r="D466" s="5" t="s">
        <v>15</v>
      </c>
      <c r="E466" s="3">
        <v>1</v>
      </c>
      <c r="F466" s="3">
        <v>73650200</v>
      </c>
      <c r="G466" s="3">
        <v>73650200</v>
      </c>
      <c r="H466" s="3">
        <v>1</v>
      </c>
      <c r="I466" s="3">
        <v>73650200</v>
      </c>
      <c r="J466" s="3">
        <v>73650200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1</v>
      </c>
      <c r="AA466" s="3">
        <v>73650200</v>
      </c>
      <c r="AB466" s="3">
        <v>73650200</v>
      </c>
      <c r="AC466" s="3">
        <v>0</v>
      </c>
      <c r="AD466" s="3">
        <v>0</v>
      </c>
      <c r="AE466" s="3">
        <v>0</v>
      </c>
      <c r="AF466" s="3">
        <v>0</v>
      </c>
      <c r="AG466" s="24">
        <v>0</v>
      </c>
      <c r="AH466" s="3">
        <v>0</v>
      </c>
      <c r="AI466" s="24">
        <v>0</v>
      </c>
    </row>
    <row r="467" spans="1:35" ht="12" customHeight="1">
      <c r="A467" s="3">
        <v>2085</v>
      </c>
      <c r="B467" s="4" t="s">
        <v>472</v>
      </c>
      <c r="C467" s="5" t="s">
        <v>14</v>
      </c>
      <c r="D467" s="5" t="s">
        <v>15</v>
      </c>
      <c r="E467" s="3">
        <v>6</v>
      </c>
      <c r="F467" s="3">
        <v>40950000</v>
      </c>
      <c r="G467" s="3">
        <v>245700000</v>
      </c>
      <c r="H467" s="3">
        <v>6</v>
      </c>
      <c r="I467" s="3">
        <v>40950000</v>
      </c>
      <c r="J467" s="3">
        <v>245700000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6</v>
      </c>
      <c r="AA467" s="3">
        <v>40950000</v>
      </c>
      <c r="AB467" s="3">
        <v>245700000</v>
      </c>
      <c r="AC467" s="3">
        <v>0</v>
      </c>
      <c r="AD467" s="3">
        <v>0</v>
      </c>
      <c r="AE467" s="3">
        <v>0</v>
      </c>
      <c r="AF467" s="3">
        <v>0</v>
      </c>
      <c r="AG467" s="24">
        <v>0</v>
      </c>
      <c r="AH467" s="3">
        <v>0</v>
      </c>
      <c r="AI467" s="24">
        <v>0</v>
      </c>
    </row>
    <row r="468" spans="1:35" ht="12" customHeight="1">
      <c r="A468" s="3">
        <v>2086</v>
      </c>
      <c r="B468" s="4" t="s">
        <v>473</v>
      </c>
      <c r="C468" s="5" t="s">
        <v>14</v>
      </c>
      <c r="D468" s="5" t="s">
        <v>15</v>
      </c>
      <c r="E468" s="3">
        <v>10</v>
      </c>
      <c r="F468" s="3">
        <v>119197000</v>
      </c>
      <c r="G468" s="3">
        <v>1191970000</v>
      </c>
      <c r="H468" s="3">
        <v>10</v>
      </c>
      <c r="I468" s="3">
        <v>119197000</v>
      </c>
      <c r="J468" s="3">
        <v>1191970000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10</v>
      </c>
      <c r="AA468" s="3">
        <v>119197000</v>
      </c>
      <c r="AB468" s="3">
        <v>1191970000</v>
      </c>
      <c r="AC468" s="3">
        <v>0</v>
      </c>
      <c r="AD468" s="3">
        <v>0</v>
      </c>
      <c r="AE468" s="3">
        <v>0</v>
      </c>
      <c r="AF468" s="3">
        <v>0</v>
      </c>
      <c r="AG468" s="24">
        <v>0</v>
      </c>
      <c r="AH468" s="3">
        <v>0</v>
      </c>
      <c r="AI468" s="24">
        <v>0</v>
      </c>
    </row>
    <row r="469" spans="1:35" ht="12" customHeight="1">
      <c r="A469" s="3">
        <v>2090</v>
      </c>
      <c r="B469" s="4" t="s">
        <v>397</v>
      </c>
      <c r="C469" s="5" t="s">
        <v>14</v>
      </c>
      <c r="D469" s="5" t="s">
        <v>15</v>
      </c>
      <c r="E469" s="3">
        <v>1</v>
      </c>
      <c r="F469" s="3">
        <v>8663200</v>
      </c>
      <c r="G469" s="3">
        <v>8663200</v>
      </c>
      <c r="H469" s="3">
        <v>1</v>
      </c>
      <c r="I469" s="3">
        <v>8663200</v>
      </c>
      <c r="J469" s="3">
        <v>8663200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1</v>
      </c>
      <c r="AA469" s="3">
        <v>8663200</v>
      </c>
      <c r="AB469" s="3">
        <v>8663200</v>
      </c>
      <c r="AC469" s="3">
        <v>0</v>
      </c>
      <c r="AD469" s="3">
        <v>0</v>
      </c>
      <c r="AE469" s="3">
        <v>0</v>
      </c>
      <c r="AF469" s="3">
        <v>0</v>
      </c>
      <c r="AG469" s="24">
        <v>0</v>
      </c>
      <c r="AH469" s="3">
        <v>0</v>
      </c>
      <c r="AI469" s="24">
        <v>0</v>
      </c>
    </row>
    <row r="470" spans="1:35" ht="22.5" customHeight="1">
      <c r="A470" s="3">
        <v>2091</v>
      </c>
      <c r="B470" s="4" t="s">
        <v>398</v>
      </c>
      <c r="C470" s="5" t="s">
        <v>14</v>
      </c>
      <c r="D470" s="5" t="s">
        <v>15</v>
      </c>
      <c r="E470" s="3">
        <v>1</v>
      </c>
      <c r="F470" s="3">
        <v>64432550</v>
      </c>
      <c r="G470" s="3">
        <v>64432550</v>
      </c>
      <c r="H470" s="3">
        <v>1</v>
      </c>
      <c r="I470" s="3">
        <v>64432550</v>
      </c>
      <c r="J470" s="3">
        <v>64432550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1</v>
      </c>
      <c r="AA470" s="3">
        <v>64432550</v>
      </c>
      <c r="AB470" s="3">
        <v>64432550</v>
      </c>
      <c r="AC470" s="3">
        <v>0</v>
      </c>
      <c r="AD470" s="3">
        <v>0</v>
      </c>
      <c r="AE470" s="3">
        <v>0</v>
      </c>
      <c r="AF470" s="3">
        <v>0</v>
      </c>
      <c r="AG470" s="24">
        <v>0</v>
      </c>
      <c r="AH470" s="3">
        <v>0</v>
      </c>
      <c r="AI470" s="24">
        <v>0</v>
      </c>
    </row>
    <row r="471" spans="1:35" ht="12" customHeight="1">
      <c r="A471" s="3">
        <v>2095</v>
      </c>
      <c r="B471" s="4" t="s">
        <v>399</v>
      </c>
      <c r="C471" s="5" t="s">
        <v>14</v>
      </c>
      <c r="D471" s="5" t="s">
        <v>15</v>
      </c>
      <c r="E471" s="3">
        <v>1</v>
      </c>
      <c r="F471" s="3">
        <v>64974000</v>
      </c>
      <c r="G471" s="3">
        <v>64974000</v>
      </c>
      <c r="H471" s="3">
        <v>1</v>
      </c>
      <c r="I471" s="3">
        <v>64974000</v>
      </c>
      <c r="J471" s="3">
        <v>64974000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1</v>
      </c>
      <c r="AA471" s="3">
        <v>64974000</v>
      </c>
      <c r="AB471" s="3">
        <v>64974000</v>
      </c>
      <c r="AC471" s="3">
        <v>0</v>
      </c>
      <c r="AD471" s="3">
        <v>0</v>
      </c>
      <c r="AE471" s="3">
        <v>0</v>
      </c>
      <c r="AF471" s="3">
        <v>0</v>
      </c>
      <c r="AG471" s="24">
        <v>0</v>
      </c>
      <c r="AH471" s="3">
        <v>0</v>
      </c>
      <c r="AI471" s="24">
        <v>0</v>
      </c>
    </row>
    <row r="472" spans="1:35" ht="12" customHeight="1">
      <c r="A472" s="3">
        <v>2096</v>
      </c>
      <c r="B472" s="4" t="s">
        <v>400</v>
      </c>
      <c r="C472" s="5" t="s">
        <v>14</v>
      </c>
      <c r="D472" s="5" t="s">
        <v>15</v>
      </c>
      <c r="E472" s="3">
        <v>1</v>
      </c>
      <c r="F472" s="3">
        <v>39000000</v>
      </c>
      <c r="G472" s="3">
        <v>39000000</v>
      </c>
      <c r="H472" s="3">
        <v>1</v>
      </c>
      <c r="I472" s="3">
        <v>39000000</v>
      </c>
      <c r="J472" s="3">
        <v>39000000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1</v>
      </c>
      <c r="AA472" s="3">
        <v>39000000</v>
      </c>
      <c r="AB472" s="3">
        <v>39000000</v>
      </c>
      <c r="AC472" s="3">
        <v>0</v>
      </c>
      <c r="AD472" s="3">
        <v>0</v>
      </c>
      <c r="AE472" s="3">
        <v>0</v>
      </c>
      <c r="AF472" s="3">
        <v>0</v>
      </c>
      <c r="AG472" s="24">
        <v>0</v>
      </c>
      <c r="AH472" s="3">
        <v>0</v>
      </c>
      <c r="AI472" s="24">
        <v>0</v>
      </c>
    </row>
    <row r="473" spans="1:35" ht="12" customHeight="1">
      <c r="A473" s="3">
        <v>2103</v>
      </c>
      <c r="B473" s="4" t="s">
        <v>401</v>
      </c>
      <c r="C473" s="5" t="s">
        <v>14</v>
      </c>
      <c r="D473" s="5" t="s">
        <v>66</v>
      </c>
      <c r="E473" s="3">
        <v>39.76</v>
      </c>
      <c r="F473" s="3">
        <v>169680</v>
      </c>
      <c r="G473" s="3">
        <v>6746476.7999999998</v>
      </c>
      <c r="H473" s="3">
        <v>39.76</v>
      </c>
      <c r="I473" s="3">
        <v>169680</v>
      </c>
      <c r="J473" s="3">
        <v>6746476.7999999998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39.76</v>
      </c>
      <c r="AA473" s="3">
        <v>169680</v>
      </c>
      <c r="AB473" s="3">
        <v>6746476.7999999998</v>
      </c>
      <c r="AC473" s="3">
        <v>0</v>
      </c>
      <c r="AD473" s="3">
        <v>0</v>
      </c>
      <c r="AE473" s="3">
        <v>0</v>
      </c>
      <c r="AF473" s="3">
        <v>0</v>
      </c>
      <c r="AG473" s="24">
        <v>0</v>
      </c>
      <c r="AH473" s="3">
        <v>0</v>
      </c>
      <c r="AI473" s="24">
        <v>0</v>
      </c>
    </row>
    <row r="474" spans="1:35" ht="12" customHeight="1">
      <c r="A474" s="3">
        <v>2105</v>
      </c>
      <c r="B474" s="4" t="s">
        <v>402</v>
      </c>
      <c r="C474" s="5" t="s">
        <v>14</v>
      </c>
      <c r="D474" s="5" t="s">
        <v>66</v>
      </c>
      <c r="E474" s="3">
        <v>133.88999999999999</v>
      </c>
      <c r="F474" s="3">
        <v>80768</v>
      </c>
      <c r="G474" s="3">
        <v>10814027.52</v>
      </c>
      <c r="H474" s="3">
        <v>133.88999999999999</v>
      </c>
      <c r="I474" s="3">
        <v>80768</v>
      </c>
      <c r="J474" s="3">
        <v>10814027.52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133.88999999999999</v>
      </c>
      <c r="AA474" s="3">
        <v>80768</v>
      </c>
      <c r="AB474" s="3">
        <v>10814027.52</v>
      </c>
      <c r="AC474" s="3">
        <v>0</v>
      </c>
      <c r="AD474" s="3">
        <v>0</v>
      </c>
      <c r="AE474" s="3">
        <v>0</v>
      </c>
      <c r="AF474" s="3">
        <v>0</v>
      </c>
      <c r="AG474" s="24">
        <v>0</v>
      </c>
      <c r="AH474" s="3">
        <v>0</v>
      </c>
      <c r="AI474" s="24">
        <v>0</v>
      </c>
    </row>
    <row r="475" spans="1:35" ht="22.5" customHeight="1">
      <c r="A475" s="3">
        <v>2108</v>
      </c>
      <c r="B475" s="4" t="s">
        <v>542</v>
      </c>
      <c r="C475" s="5" t="s">
        <v>14</v>
      </c>
      <c r="D475" s="5" t="s">
        <v>15</v>
      </c>
      <c r="E475" s="3">
        <v>1</v>
      </c>
      <c r="F475" s="3">
        <v>1528111</v>
      </c>
      <c r="G475" s="3">
        <v>1528111</v>
      </c>
      <c r="H475" s="3">
        <v>1</v>
      </c>
      <c r="I475" s="3">
        <v>1528111</v>
      </c>
      <c r="J475" s="3">
        <v>1528111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1</v>
      </c>
      <c r="AA475" s="3">
        <v>1528111</v>
      </c>
      <c r="AB475" s="3">
        <v>1528111</v>
      </c>
      <c r="AC475" s="3">
        <v>0</v>
      </c>
      <c r="AD475" s="3">
        <v>0</v>
      </c>
      <c r="AE475" s="3">
        <v>0</v>
      </c>
      <c r="AF475" s="3">
        <v>0</v>
      </c>
      <c r="AG475" s="24">
        <v>0</v>
      </c>
      <c r="AH475" s="3">
        <v>0</v>
      </c>
      <c r="AI475" s="24">
        <v>0</v>
      </c>
    </row>
    <row r="476" spans="1:35" ht="12" customHeight="1">
      <c r="A476" s="3">
        <v>2110</v>
      </c>
      <c r="B476" s="4" t="s">
        <v>403</v>
      </c>
      <c r="C476" s="5" t="s">
        <v>14</v>
      </c>
      <c r="D476" s="5" t="s">
        <v>15</v>
      </c>
      <c r="E476" s="3">
        <v>2</v>
      </c>
      <c r="F476" s="3">
        <v>2980327</v>
      </c>
      <c r="G476" s="3">
        <v>5960654</v>
      </c>
      <c r="H476" s="3">
        <v>2</v>
      </c>
      <c r="I476" s="3">
        <v>2980327</v>
      </c>
      <c r="J476" s="3">
        <v>5960654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2</v>
      </c>
      <c r="AA476" s="3">
        <v>2980327</v>
      </c>
      <c r="AB476" s="3">
        <v>5960654</v>
      </c>
      <c r="AC476" s="3">
        <v>0</v>
      </c>
      <c r="AD476" s="3">
        <v>0</v>
      </c>
      <c r="AE476" s="3">
        <v>0</v>
      </c>
      <c r="AF476" s="3">
        <v>0</v>
      </c>
      <c r="AG476" s="24">
        <v>0</v>
      </c>
      <c r="AH476" s="3">
        <v>0</v>
      </c>
      <c r="AI476" s="24">
        <v>0</v>
      </c>
    </row>
    <row r="477" spans="1:35" ht="12" customHeight="1">
      <c r="A477" s="3">
        <v>2125</v>
      </c>
      <c r="B477" s="4" t="s">
        <v>404</v>
      </c>
      <c r="C477" s="5" t="s">
        <v>14</v>
      </c>
      <c r="D477" s="5" t="s">
        <v>15</v>
      </c>
      <c r="E477" s="3">
        <v>22.5</v>
      </c>
      <c r="F477" s="3">
        <v>1320807</v>
      </c>
      <c r="G477" s="3">
        <v>29718157.5</v>
      </c>
      <c r="H477" s="3">
        <v>22.5</v>
      </c>
      <c r="I477" s="3">
        <v>1320807</v>
      </c>
      <c r="J477" s="3">
        <v>29718157.5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22.5</v>
      </c>
      <c r="AA477" s="3">
        <v>1320807</v>
      </c>
      <c r="AB477" s="3">
        <v>29718157.5</v>
      </c>
      <c r="AC477" s="3">
        <v>0</v>
      </c>
      <c r="AD477" s="3">
        <v>0</v>
      </c>
      <c r="AE477" s="3">
        <v>0</v>
      </c>
      <c r="AF477" s="3">
        <v>0</v>
      </c>
      <c r="AG477" s="24">
        <v>0</v>
      </c>
      <c r="AH477" s="3">
        <v>0</v>
      </c>
      <c r="AI477" s="24">
        <v>0</v>
      </c>
    </row>
    <row r="478" spans="1:35" ht="12" customHeight="1">
      <c r="A478" s="3">
        <v>2162</v>
      </c>
      <c r="B478" s="4" t="s">
        <v>543</v>
      </c>
      <c r="C478" s="5" t="s">
        <v>14</v>
      </c>
      <c r="D478" s="5" t="s">
        <v>66</v>
      </c>
      <c r="E478" s="3">
        <v>109827.46</v>
      </c>
      <c r="F478" s="3">
        <v>156</v>
      </c>
      <c r="G478" s="3">
        <v>17133083.579999998</v>
      </c>
      <c r="H478" s="3">
        <v>109827.46</v>
      </c>
      <c r="I478" s="3">
        <v>156</v>
      </c>
      <c r="J478" s="3">
        <v>17133083.579999998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109827.46</v>
      </c>
      <c r="AA478" s="3">
        <v>156</v>
      </c>
      <c r="AB478" s="3">
        <v>17133083.579999998</v>
      </c>
      <c r="AC478" s="3">
        <v>0</v>
      </c>
      <c r="AD478" s="3">
        <v>0</v>
      </c>
      <c r="AE478" s="3">
        <v>0</v>
      </c>
      <c r="AF478" s="3">
        <v>0</v>
      </c>
      <c r="AG478" s="24">
        <v>0</v>
      </c>
      <c r="AH478" s="3">
        <v>0</v>
      </c>
      <c r="AI478" s="24">
        <v>0</v>
      </c>
    </row>
    <row r="479" spans="1:35" ht="12" customHeight="1">
      <c r="A479" s="3">
        <v>2165</v>
      </c>
      <c r="B479" s="4" t="s">
        <v>405</v>
      </c>
      <c r="C479" s="5" t="s">
        <v>14</v>
      </c>
      <c r="D479" s="5" t="s">
        <v>44</v>
      </c>
      <c r="E479" s="3">
        <v>1600</v>
      </c>
      <c r="F479" s="3">
        <v>39592</v>
      </c>
      <c r="G479" s="3">
        <v>63347200</v>
      </c>
      <c r="H479" s="3">
        <v>1600</v>
      </c>
      <c r="I479" s="3">
        <v>39592</v>
      </c>
      <c r="J479" s="3">
        <v>63347200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1600</v>
      </c>
      <c r="AA479" s="3">
        <v>39592</v>
      </c>
      <c r="AB479" s="3">
        <v>63347200</v>
      </c>
      <c r="AC479" s="3">
        <v>0</v>
      </c>
      <c r="AD479" s="3">
        <v>0</v>
      </c>
      <c r="AE479" s="3">
        <v>0</v>
      </c>
      <c r="AF479" s="3">
        <v>0</v>
      </c>
      <c r="AG479" s="24">
        <v>0</v>
      </c>
      <c r="AH479" s="3">
        <v>0</v>
      </c>
      <c r="AI479" s="24">
        <v>0</v>
      </c>
    </row>
    <row r="480" spans="1:35" ht="12" customHeight="1">
      <c r="A480" s="3">
        <v>2189</v>
      </c>
      <c r="B480" s="4" t="s">
        <v>406</v>
      </c>
      <c r="C480" s="5" t="s">
        <v>14</v>
      </c>
      <c r="D480" s="5" t="s">
        <v>24</v>
      </c>
      <c r="E480" s="3">
        <v>810</v>
      </c>
      <c r="F480" s="3">
        <v>151606</v>
      </c>
      <c r="G480" s="3">
        <v>122800860</v>
      </c>
      <c r="H480" s="3">
        <v>810</v>
      </c>
      <c r="I480" s="3">
        <v>151606</v>
      </c>
      <c r="J480" s="3">
        <v>122800860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810</v>
      </c>
      <c r="AA480" s="3">
        <v>151606</v>
      </c>
      <c r="AB480" s="3">
        <v>122800860</v>
      </c>
      <c r="AC480" s="3">
        <v>0</v>
      </c>
      <c r="AD480" s="3">
        <v>0</v>
      </c>
      <c r="AE480" s="3">
        <v>0</v>
      </c>
      <c r="AF480" s="3">
        <v>0</v>
      </c>
      <c r="AG480" s="24">
        <v>0</v>
      </c>
      <c r="AH480" s="3">
        <v>0</v>
      </c>
      <c r="AI480" s="24">
        <v>0</v>
      </c>
    </row>
    <row r="481" spans="1:35" ht="12" customHeight="1">
      <c r="A481" s="3">
        <v>2190</v>
      </c>
      <c r="B481" s="4" t="s">
        <v>407</v>
      </c>
      <c r="C481" s="5" t="s">
        <v>14</v>
      </c>
      <c r="D481" s="5" t="s">
        <v>24</v>
      </c>
      <c r="E481" s="3">
        <v>220</v>
      </c>
      <c r="F481" s="3">
        <v>164601</v>
      </c>
      <c r="G481" s="3">
        <v>36212220</v>
      </c>
      <c r="H481" s="3">
        <v>220</v>
      </c>
      <c r="I481" s="3">
        <v>164601</v>
      </c>
      <c r="J481" s="3">
        <v>36212220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220</v>
      </c>
      <c r="AA481" s="3">
        <v>164601</v>
      </c>
      <c r="AB481" s="3">
        <v>36212220</v>
      </c>
      <c r="AC481" s="3">
        <v>0</v>
      </c>
      <c r="AD481" s="3">
        <v>0</v>
      </c>
      <c r="AE481" s="3">
        <v>0</v>
      </c>
      <c r="AF481" s="3">
        <v>0</v>
      </c>
      <c r="AG481" s="24">
        <v>0</v>
      </c>
      <c r="AH481" s="3">
        <v>0</v>
      </c>
      <c r="AI481" s="24">
        <v>0</v>
      </c>
    </row>
    <row r="482" spans="1:35" ht="12" customHeight="1">
      <c r="A482" s="3">
        <v>2191</v>
      </c>
      <c r="B482" s="4" t="s">
        <v>408</v>
      </c>
      <c r="C482" s="5" t="s">
        <v>14</v>
      </c>
      <c r="D482" s="5" t="s">
        <v>24</v>
      </c>
      <c r="E482" s="3">
        <v>270</v>
      </c>
      <c r="F482" s="3">
        <v>127400</v>
      </c>
      <c r="G482" s="3">
        <v>34398000</v>
      </c>
      <c r="H482" s="3">
        <v>270</v>
      </c>
      <c r="I482" s="3">
        <v>127400</v>
      </c>
      <c r="J482" s="3">
        <v>34398000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270</v>
      </c>
      <c r="AA482" s="3">
        <v>127400</v>
      </c>
      <c r="AB482" s="3">
        <v>34398000</v>
      </c>
      <c r="AC482" s="3">
        <v>0</v>
      </c>
      <c r="AD482" s="3">
        <v>0</v>
      </c>
      <c r="AE482" s="3">
        <v>0</v>
      </c>
      <c r="AF482" s="3">
        <v>0</v>
      </c>
      <c r="AG482" s="24">
        <v>0</v>
      </c>
      <c r="AH482" s="3">
        <v>0</v>
      </c>
      <c r="AI482" s="24">
        <v>0</v>
      </c>
    </row>
    <row r="483" spans="1:35" ht="12" customHeight="1">
      <c r="A483" s="3">
        <v>2192</v>
      </c>
      <c r="B483" s="4" t="s">
        <v>409</v>
      </c>
      <c r="C483" s="5" t="s">
        <v>14</v>
      </c>
      <c r="D483" s="5" t="s">
        <v>15</v>
      </c>
      <c r="E483" s="3">
        <v>104</v>
      </c>
      <c r="F483" s="3">
        <v>19370</v>
      </c>
      <c r="G483" s="3">
        <v>2014480</v>
      </c>
      <c r="H483" s="3">
        <v>104</v>
      </c>
      <c r="I483" s="3">
        <v>19370</v>
      </c>
      <c r="J483" s="3">
        <v>2014480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104</v>
      </c>
      <c r="AA483" s="3">
        <v>19370</v>
      </c>
      <c r="AB483" s="3">
        <v>2014480</v>
      </c>
      <c r="AC483" s="3">
        <v>0</v>
      </c>
      <c r="AD483" s="3">
        <v>0</v>
      </c>
      <c r="AE483" s="3">
        <v>0</v>
      </c>
      <c r="AF483" s="3">
        <v>0</v>
      </c>
      <c r="AG483" s="24">
        <v>0</v>
      </c>
      <c r="AH483" s="3">
        <v>0</v>
      </c>
      <c r="AI483" s="24">
        <v>0</v>
      </c>
    </row>
    <row r="484" spans="1:35" ht="12" customHeight="1">
      <c r="A484" s="3">
        <v>2193</v>
      </c>
      <c r="B484" s="4" t="s">
        <v>410</v>
      </c>
      <c r="C484" s="5" t="s">
        <v>14</v>
      </c>
      <c r="D484" s="5" t="s">
        <v>15</v>
      </c>
      <c r="E484" s="3">
        <v>440</v>
      </c>
      <c r="F484" s="3">
        <v>30550</v>
      </c>
      <c r="G484" s="3">
        <v>13442000</v>
      </c>
      <c r="H484" s="3">
        <v>440</v>
      </c>
      <c r="I484" s="3">
        <v>30550</v>
      </c>
      <c r="J484" s="3">
        <v>13442000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440</v>
      </c>
      <c r="AA484" s="3">
        <v>30550</v>
      </c>
      <c r="AB484" s="3">
        <v>13442000</v>
      </c>
      <c r="AC484" s="3">
        <v>0</v>
      </c>
      <c r="AD484" s="3">
        <v>0</v>
      </c>
      <c r="AE484" s="3">
        <v>0</v>
      </c>
      <c r="AF484" s="3">
        <v>0</v>
      </c>
      <c r="AG484" s="24">
        <v>0</v>
      </c>
      <c r="AH484" s="3">
        <v>0</v>
      </c>
      <c r="AI484" s="24">
        <v>0</v>
      </c>
    </row>
    <row r="485" spans="1:35" ht="22.5" customHeight="1">
      <c r="A485" s="3">
        <v>2194</v>
      </c>
      <c r="B485" s="4" t="s">
        <v>544</v>
      </c>
      <c r="C485" s="5" t="s">
        <v>14</v>
      </c>
      <c r="D485" s="5" t="s">
        <v>15</v>
      </c>
      <c r="E485" s="3">
        <v>1</v>
      </c>
      <c r="F485" s="3">
        <v>173264000</v>
      </c>
      <c r="G485" s="3">
        <v>173264000</v>
      </c>
      <c r="H485" s="3">
        <v>1</v>
      </c>
      <c r="I485" s="3">
        <v>173264000</v>
      </c>
      <c r="J485" s="3">
        <v>173264000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1</v>
      </c>
      <c r="AA485" s="3">
        <v>173264000</v>
      </c>
      <c r="AB485" s="3">
        <v>173264000</v>
      </c>
      <c r="AC485" s="3">
        <v>0</v>
      </c>
      <c r="AD485" s="3">
        <v>0</v>
      </c>
      <c r="AE485" s="3">
        <v>0</v>
      </c>
      <c r="AF485" s="3">
        <v>0</v>
      </c>
      <c r="AG485" s="24">
        <v>0</v>
      </c>
      <c r="AH485" s="3">
        <v>0</v>
      </c>
      <c r="AI485" s="24">
        <v>0</v>
      </c>
    </row>
    <row r="486" spans="1:35" ht="12" customHeight="1">
      <c r="A486" s="3">
        <v>2195</v>
      </c>
      <c r="B486" s="4" t="s">
        <v>411</v>
      </c>
      <c r="C486" s="5" t="s">
        <v>14</v>
      </c>
      <c r="D486" s="5" t="s">
        <v>15</v>
      </c>
      <c r="E486" s="3">
        <v>20</v>
      </c>
      <c r="F486" s="3">
        <v>13650</v>
      </c>
      <c r="G486" s="3">
        <v>273000</v>
      </c>
      <c r="H486" s="3">
        <v>20</v>
      </c>
      <c r="I486" s="3">
        <v>13650</v>
      </c>
      <c r="J486" s="3">
        <v>273000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20</v>
      </c>
      <c r="AA486" s="3">
        <v>13650</v>
      </c>
      <c r="AB486" s="3">
        <v>273000</v>
      </c>
      <c r="AC486" s="3">
        <v>0</v>
      </c>
      <c r="AD486" s="3">
        <v>0</v>
      </c>
      <c r="AE486" s="3">
        <v>0</v>
      </c>
      <c r="AF486" s="3">
        <v>0</v>
      </c>
      <c r="AG486" s="24">
        <v>0</v>
      </c>
      <c r="AH486" s="3">
        <v>0</v>
      </c>
      <c r="AI486" s="24">
        <v>0</v>
      </c>
    </row>
    <row r="487" spans="1:35" ht="12" customHeight="1">
      <c r="A487" s="3">
        <v>2196</v>
      </c>
      <c r="B487" s="4" t="s">
        <v>412</v>
      </c>
      <c r="C487" s="5" t="s">
        <v>14</v>
      </c>
      <c r="D487" s="5" t="s">
        <v>24</v>
      </c>
      <c r="E487" s="3">
        <v>210</v>
      </c>
      <c r="F487" s="3">
        <v>131031</v>
      </c>
      <c r="G487" s="3">
        <v>27516510</v>
      </c>
      <c r="H487" s="3">
        <v>210</v>
      </c>
      <c r="I487" s="3">
        <v>131031</v>
      </c>
      <c r="J487" s="3">
        <v>27516510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210</v>
      </c>
      <c r="AA487" s="3">
        <v>131031</v>
      </c>
      <c r="AB487" s="3">
        <v>27516510</v>
      </c>
      <c r="AC487" s="3">
        <v>0</v>
      </c>
      <c r="AD487" s="3">
        <v>0</v>
      </c>
      <c r="AE487" s="3">
        <v>0</v>
      </c>
      <c r="AF487" s="3">
        <v>0</v>
      </c>
      <c r="AG487" s="24">
        <v>0</v>
      </c>
      <c r="AH487" s="3">
        <v>0</v>
      </c>
      <c r="AI487" s="24">
        <v>0</v>
      </c>
    </row>
    <row r="488" spans="1:35" ht="12" customHeight="1">
      <c r="A488" s="3">
        <v>2197</v>
      </c>
      <c r="B488" s="4" t="s">
        <v>413</v>
      </c>
      <c r="C488" s="5" t="s">
        <v>14</v>
      </c>
      <c r="D488" s="5" t="s">
        <v>15</v>
      </c>
      <c r="E488" s="3">
        <v>18</v>
      </c>
      <c r="F488" s="3">
        <v>27300</v>
      </c>
      <c r="G488" s="3">
        <v>491400</v>
      </c>
      <c r="H488" s="3">
        <v>18</v>
      </c>
      <c r="I488" s="3">
        <v>27300</v>
      </c>
      <c r="J488" s="3">
        <v>491400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18</v>
      </c>
      <c r="AA488" s="3">
        <v>27300</v>
      </c>
      <c r="AB488" s="3">
        <v>491400</v>
      </c>
      <c r="AC488" s="3">
        <v>0</v>
      </c>
      <c r="AD488" s="3">
        <v>0</v>
      </c>
      <c r="AE488" s="3">
        <v>0</v>
      </c>
      <c r="AF488" s="3">
        <v>0</v>
      </c>
      <c r="AG488" s="24">
        <v>0</v>
      </c>
      <c r="AH488" s="3">
        <v>0</v>
      </c>
      <c r="AI488" s="24">
        <v>0</v>
      </c>
    </row>
    <row r="489" spans="1:35" ht="12" customHeight="1">
      <c r="A489" s="3">
        <v>2198</v>
      </c>
      <c r="B489" s="4" t="s">
        <v>414</v>
      </c>
      <c r="C489" s="5" t="s">
        <v>14</v>
      </c>
      <c r="D489" s="5" t="s">
        <v>15</v>
      </c>
      <c r="E489" s="3">
        <v>1</v>
      </c>
      <c r="F489" s="3">
        <v>63692200</v>
      </c>
      <c r="G489" s="3">
        <v>63692200</v>
      </c>
      <c r="H489" s="3">
        <v>1</v>
      </c>
      <c r="I489" s="3">
        <v>63692200</v>
      </c>
      <c r="J489" s="3">
        <v>63692200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1</v>
      </c>
      <c r="AA489" s="3">
        <v>63692200</v>
      </c>
      <c r="AB489" s="3">
        <v>63692200</v>
      </c>
      <c r="AC489" s="3">
        <v>0</v>
      </c>
      <c r="AD489" s="3">
        <v>0</v>
      </c>
      <c r="AE489" s="3">
        <v>0</v>
      </c>
      <c r="AF489" s="3">
        <v>0</v>
      </c>
      <c r="AG489" s="24">
        <v>0</v>
      </c>
      <c r="AH489" s="3">
        <v>0</v>
      </c>
      <c r="AI489" s="24">
        <v>0</v>
      </c>
    </row>
    <row r="490" spans="1:35" ht="22.5" customHeight="1">
      <c r="A490" s="3">
        <v>2199</v>
      </c>
      <c r="B490" s="4" t="s">
        <v>415</v>
      </c>
      <c r="C490" s="5" t="s">
        <v>14</v>
      </c>
      <c r="D490" s="5" t="s">
        <v>15</v>
      </c>
      <c r="E490" s="3">
        <v>68</v>
      </c>
      <c r="F490" s="3">
        <v>2535000</v>
      </c>
      <c r="G490" s="3">
        <v>172380000</v>
      </c>
      <c r="H490" s="3">
        <v>68</v>
      </c>
      <c r="I490" s="3">
        <v>2535000</v>
      </c>
      <c r="J490" s="3">
        <v>172380000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68</v>
      </c>
      <c r="AA490" s="3">
        <v>2535000</v>
      </c>
      <c r="AB490" s="3">
        <v>172380000</v>
      </c>
      <c r="AC490" s="3">
        <v>0</v>
      </c>
      <c r="AD490" s="3">
        <v>0</v>
      </c>
      <c r="AE490" s="3">
        <v>0</v>
      </c>
      <c r="AF490" s="3">
        <v>0</v>
      </c>
      <c r="AG490" s="24">
        <v>0</v>
      </c>
      <c r="AH490" s="3">
        <v>0</v>
      </c>
      <c r="AI490" s="24">
        <v>0</v>
      </c>
    </row>
    <row r="491" spans="1:35" ht="12" customHeight="1">
      <c r="A491" s="3">
        <v>2201</v>
      </c>
      <c r="B491" s="4" t="s">
        <v>416</v>
      </c>
      <c r="C491" s="5" t="s">
        <v>14</v>
      </c>
      <c r="D491" s="5" t="s">
        <v>66</v>
      </c>
      <c r="E491" s="3">
        <v>8.16</v>
      </c>
      <c r="F491" s="3">
        <v>49833</v>
      </c>
      <c r="G491" s="3">
        <v>406637.28</v>
      </c>
      <c r="H491" s="3">
        <v>8.16</v>
      </c>
      <c r="I491" s="3">
        <v>49833</v>
      </c>
      <c r="J491" s="3">
        <v>406637.28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8.16</v>
      </c>
      <c r="AA491" s="3">
        <v>49833</v>
      </c>
      <c r="AB491" s="3">
        <v>406637.28</v>
      </c>
      <c r="AC491" s="3">
        <v>0</v>
      </c>
      <c r="AD491" s="3">
        <v>0</v>
      </c>
      <c r="AE491" s="3">
        <v>0</v>
      </c>
      <c r="AF491" s="3">
        <v>0</v>
      </c>
      <c r="AG491" s="24">
        <v>0</v>
      </c>
      <c r="AH491" s="3">
        <v>0</v>
      </c>
      <c r="AI491" s="24">
        <v>0</v>
      </c>
    </row>
    <row r="492" spans="1:35" ht="12" customHeight="1">
      <c r="A492" s="3">
        <v>2202</v>
      </c>
      <c r="B492" s="4" t="s">
        <v>417</v>
      </c>
      <c r="C492" s="5" t="s">
        <v>14</v>
      </c>
      <c r="D492" s="5" t="s">
        <v>24</v>
      </c>
      <c r="E492" s="3">
        <v>1700</v>
      </c>
      <c r="F492" s="3">
        <v>24570</v>
      </c>
      <c r="G492" s="3">
        <v>41769000</v>
      </c>
      <c r="H492" s="3">
        <v>1700</v>
      </c>
      <c r="I492" s="3">
        <v>24570</v>
      </c>
      <c r="J492" s="3">
        <v>41769000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1700</v>
      </c>
      <c r="AA492" s="3">
        <v>24570</v>
      </c>
      <c r="AB492" s="3">
        <v>41769000</v>
      </c>
      <c r="AC492" s="3">
        <v>0</v>
      </c>
      <c r="AD492" s="3">
        <v>0</v>
      </c>
      <c r="AE492" s="3">
        <v>0</v>
      </c>
      <c r="AF492" s="3">
        <v>0</v>
      </c>
      <c r="AG492" s="24">
        <v>0</v>
      </c>
      <c r="AH492" s="3">
        <v>0</v>
      </c>
      <c r="AI492" s="24">
        <v>0</v>
      </c>
    </row>
    <row r="493" spans="1:35" ht="12" customHeight="1">
      <c r="A493" s="3">
        <v>2203</v>
      </c>
      <c r="B493" s="4" t="s">
        <v>418</v>
      </c>
      <c r="C493" s="5" t="s">
        <v>14</v>
      </c>
      <c r="D493" s="5" t="s">
        <v>24</v>
      </c>
      <c r="E493" s="3">
        <v>3651</v>
      </c>
      <c r="F493" s="3">
        <v>63700</v>
      </c>
      <c r="G493" s="3">
        <v>232568700</v>
      </c>
      <c r="H493" s="3">
        <v>3651</v>
      </c>
      <c r="I493" s="3">
        <v>63700</v>
      </c>
      <c r="J493" s="3">
        <v>232568700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3651</v>
      </c>
      <c r="AA493" s="3">
        <v>63700</v>
      </c>
      <c r="AB493" s="3">
        <v>232568700</v>
      </c>
      <c r="AC493" s="3">
        <v>0</v>
      </c>
      <c r="AD493" s="3">
        <v>0</v>
      </c>
      <c r="AE493" s="3">
        <v>0</v>
      </c>
      <c r="AF493" s="3">
        <v>0</v>
      </c>
      <c r="AG493" s="24">
        <v>0</v>
      </c>
      <c r="AH493" s="3">
        <v>0</v>
      </c>
      <c r="AI493" s="24">
        <v>0</v>
      </c>
    </row>
    <row r="494" spans="1:35" ht="12" customHeight="1">
      <c r="A494" s="3">
        <v>2204</v>
      </c>
      <c r="B494" s="4" t="s">
        <v>419</v>
      </c>
      <c r="C494" s="5" t="s">
        <v>14</v>
      </c>
      <c r="D494" s="5" t="s">
        <v>24</v>
      </c>
      <c r="E494" s="3">
        <v>1555</v>
      </c>
      <c r="F494" s="3">
        <v>40040</v>
      </c>
      <c r="G494" s="3">
        <v>62262200</v>
      </c>
      <c r="H494" s="3">
        <v>1555</v>
      </c>
      <c r="I494" s="3">
        <v>40040</v>
      </c>
      <c r="J494" s="3">
        <v>62262200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1555</v>
      </c>
      <c r="AA494" s="3">
        <v>40040</v>
      </c>
      <c r="AB494" s="3">
        <v>62262200</v>
      </c>
      <c r="AC494" s="3">
        <v>0</v>
      </c>
      <c r="AD494" s="3">
        <v>0</v>
      </c>
      <c r="AE494" s="3">
        <v>0</v>
      </c>
      <c r="AF494" s="3">
        <v>0</v>
      </c>
      <c r="AG494" s="24">
        <v>0</v>
      </c>
      <c r="AH494" s="3">
        <v>0</v>
      </c>
      <c r="AI494" s="24">
        <v>0</v>
      </c>
    </row>
    <row r="495" spans="1:35" ht="12" customHeight="1">
      <c r="A495" s="3">
        <v>2206</v>
      </c>
      <c r="B495" s="4" t="s">
        <v>420</v>
      </c>
      <c r="C495" s="5" t="s">
        <v>14</v>
      </c>
      <c r="D495" s="5" t="s">
        <v>24</v>
      </c>
      <c r="E495" s="3">
        <v>934.8</v>
      </c>
      <c r="F495" s="3">
        <v>27300</v>
      </c>
      <c r="G495" s="3">
        <v>25520040</v>
      </c>
      <c r="H495" s="3">
        <v>934.8</v>
      </c>
      <c r="I495" s="3">
        <v>27300</v>
      </c>
      <c r="J495" s="3">
        <v>25520040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934.8</v>
      </c>
      <c r="AA495" s="3">
        <v>27300</v>
      </c>
      <c r="AB495" s="3">
        <v>25520040</v>
      </c>
      <c r="AC495" s="3">
        <v>0</v>
      </c>
      <c r="AD495" s="3">
        <v>0</v>
      </c>
      <c r="AE495" s="3">
        <v>0</v>
      </c>
      <c r="AF495" s="3">
        <v>0</v>
      </c>
      <c r="AG495" s="24">
        <v>0</v>
      </c>
      <c r="AH495" s="3">
        <v>0</v>
      </c>
      <c r="AI495" s="24">
        <v>0</v>
      </c>
    </row>
    <row r="496" spans="1:35" ht="12" customHeight="1">
      <c r="A496" s="3">
        <v>2207</v>
      </c>
      <c r="B496" s="4" t="s">
        <v>421</v>
      </c>
      <c r="C496" s="5" t="s">
        <v>14</v>
      </c>
      <c r="D496" s="5" t="s">
        <v>24</v>
      </c>
      <c r="E496" s="3">
        <v>3434.6</v>
      </c>
      <c r="F496" s="3">
        <v>15470</v>
      </c>
      <c r="G496" s="3">
        <v>53133262</v>
      </c>
      <c r="H496" s="3">
        <v>3434.6</v>
      </c>
      <c r="I496" s="3">
        <v>15470</v>
      </c>
      <c r="J496" s="3">
        <v>53133262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3434.6</v>
      </c>
      <c r="AA496" s="3">
        <v>15470</v>
      </c>
      <c r="AB496" s="3">
        <v>53133262</v>
      </c>
      <c r="AC496" s="3">
        <v>0</v>
      </c>
      <c r="AD496" s="3">
        <v>0</v>
      </c>
      <c r="AE496" s="3">
        <v>0</v>
      </c>
      <c r="AF496" s="3">
        <v>0</v>
      </c>
      <c r="AG496" s="24">
        <v>0</v>
      </c>
      <c r="AH496" s="3">
        <v>0</v>
      </c>
      <c r="AI496" s="24">
        <v>0</v>
      </c>
    </row>
    <row r="497" spans="1:35" ht="12" customHeight="1">
      <c r="A497" s="3">
        <v>2208</v>
      </c>
      <c r="B497" s="4" t="s">
        <v>422</v>
      </c>
      <c r="C497" s="5" t="s">
        <v>14</v>
      </c>
      <c r="D497" s="5" t="s">
        <v>24</v>
      </c>
      <c r="E497" s="3">
        <v>1300</v>
      </c>
      <c r="F497" s="3">
        <v>32760</v>
      </c>
      <c r="G497" s="3">
        <v>42587999.869999997</v>
      </c>
      <c r="H497" s="3">
        <v>1300</v>
      </c>
      <c r="I497" s="3">
        <v>32760</v>
      </c>
      <c r="J497" s="3">
        <v>42587999.869999997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1300</v>
      </c>
      <c r="AA497" s="3">
        <v>32760</v>
      </c>
      <c r="AB497" s="3">
        <v>42587999.869999997</v>
      </c>
      <c r="AC497" s="3">
        <v>0</v>
      </c>
      <c r="AD497" s="3">
        <v>0</v>
      </c>
      <c r="AE497" s="3">
        <v>0</v>
      </c>
      <c r="AF497" s="3">
        <v>0</v>
      </c>
      <c r="AG497" s="24">
        <v>0</v>
      </c>
      <c r="AH497" s="3">
        <v>0</v>
      </c>
      <c r="AI497" s="24">
        <v>0</v>
      </c>
    </row>
    <row r="498" spans="1:35" ht="12" customHeight="1">
      <c r="A498" s="3">
        <v>2209</v>
      </c>
      <c r="B498" s="4" t="s">
        <v>423</v>
      </c>
      <c r="C498" s="5" t="s">
        <v>14</v>
      </c>
      <c r="D498" s="5" t="s">
        <v>24</v>
      </c>
      <c r="E498" s="3">
        <v>48</v>
      </c>
      <c r="F498" s="3">
        <v>50960</v>
      </c>
      <c r="G498" s="3">
        <v>2446080</v>
      </c>
      <c r="H498" s="3">
        <v>48</v>
      </c>
      <c r="I498" s="3">
        <v>50960</v>
      </c>
      <c r="J498" s="3">
        <v>2446080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48</v>
      </c>
      <c r="AA498" s="3">
        <v>50960</v>
      </c>
      <c r="AB498" s="3">
        <v>2446080</v>
      </c>
      <c r="AC498" s="3">
        <v>0</v>
      </c>
      <c r="AD498" s="3">
        <v>0</v>
      </c>
      <c r="AE498" s="3">
        <v>0</v>
      </c>
      <c r="AF498" s="3">
        <v>0</v>
      </c>
      <c r="AG498" s="24">
        <v>0</v>
      </c>
      <c r="AH498" s="3">
        <v>0</v>
      </c>
      <c r="AI498" s="24">
        <v>0</v>
      </c>
    </row>
    <row r="499" spans="1:35" ht="12" customHeight="1">
      <c r="A499" s="3">
        <v>2210</v>
      </c>
      <c r="B499" s="4" t="s">
        <v>424</v>
      </c>
      <c r="C499" s="5" t="s">
        <v>14</v>
      </c>
      <c r="D499" s="5" t="s">
        <v>15</v>
      </c>
      <c r="E499" s="3">
        <v>9412.7000000000007</v>
      </c>
      <c r="F499" s="3">
        <v>10556</v>
      </c>
      <c r="G499" s="3">
        <v>99360461.159999996</v>
      </c>
      <c r="H499" s="3">
        <v>9412.7000000000007</v>
      </c>
      <c r="I499" s="3">
        <v>10556</v>
      </c>
      <c r="J499" s="3">
        <v>99360461.159999996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9412.7000000000007</v>
      </c>
      <c r="AA499" s="3">
        <v>10556</v>
      </c>
      <c r="AB499" s="3">
        <v>99360461.159999996</v>
      </c>
      <c r="AC499" s="3">
        <v>0</v>
      </c>
      <c r="AD499" s="3">
        <v>0</v>
      </c>
      <c r="AE499" s="3">
        <v>0</v>
      </c>
      <c r="AF499" s="3">
        <v>0</v>
      </c>
      <c r="AG499" s="24">
        <v>0</v>
      </c>
      <c r="AH499" s="3">
        <v>0</v>
      </c>
      <c r="AI499" s="24">
        <v>0</v>
      </c>
    </row>
    <row r="500" spans="1:35" ht="12" customHeight="1">
      <c r="A500" s="3">
        <v>2211</v>
      </c>
      <c r="B500" s="4" t="s">
        <v>425</v>
      </c>
      <c r="C500" s="5" t="s">
        <v>14</v>
      </c>
      <c r="D500" s="5" t="s">
        <v>24</v>
      </c>
      <c r="E500" s="3">
        <v>4987.4799999999996</v>
      </c>
      <c r="F500" s="3">
        <v>18200</v>
      </c>
      <c r="G500" s="3">
        <v>90772136</v>
      </c>
      <c r="H500" s="3">
        <v>4987.4799999999996</v>
      </c>
      <c r="I500" s="3">
        <v>18200</v>
      </c>
      <c r="J500" s="3">
        <v>90772136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4987.4799999999996</v>
      </c>
      <c r="AA500" s="3">
        <v>18200</v>
      </c>
      <c r="AB500" s="3">
        <v>90772136</v>
      </c>
      <c r="AC500" s="3">
        <v>0</v>
      </c>
      <c r="AD500" s="3">
        <v>0</v>
      </c>
      <c r="AE500" s="3">
        <v>0</v>
      </c>
      <c r="AF500" s="3">
        <v>0</v>
      </c>
      <c r="AG500" s="24">
        <v>0</v>
      </c>
      <c r="AH500" s="3">
        <v>0</v>
      </c>
      <c r="AI500" s="24">
        <v>0</v>
      </c>
    </row>
    <row r="501" spans="1:35" ht="12" customHeight="1">
      <c r="A501" s="3">
        <v>2212</v>
      </c>
      <c r="B501" s="4" t="s">
        <v>426</v>
      </c>
      <c r="C501" s="5" t="s">
        <v>14</v>
      </c>
      <c r="D501" s="5" t="s">
        <v>24</v>
      </c>
      <c r="E501" s="3">
        <v>4959.24</v>
      </c>
      <c r="F501" s="3">
        <v>8190</v>
      </c>
      <c r="G501" s="3">
        <v>40616175.600000001</v>
      </c>
      <c r="H501" s="3">
        <v>4959.24</v>
      </c>
      <c r="I501" s="3">
        <v>8190</v>
      </c>
      <c r="J501" s="3">
        <v>40616175.600000001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4959.24</v>
      </c>
      <c r="AA501" s="3">
        <v>8190</v>
      </c>
      <c r="AB501" s="3">
        <v>40616175.600000001</v>
      </c>
      <c r="AC501" s="3">
        <v>0</v>
      </c>
      <c r="AD501" s="3">
        <v>0</v>
      </c>
      <c r="AE501" s="3">
        <v>0</v>
      </c>
      <c r="AF501" s="3">
        <v>0</v>
      </c>
      <c r="AG501" s="24">
        <v>0</v>
      </c>
      <c r="AH501" s="3">
        <v>0</v>
      </c>
      <c r="AI501" s="24">
        <v>0</v>
      </c>
    </row>
    <row r="502" spans="1:35" ht="12" customHeight="1">
      <c r="A502" s="3">
        <v>2213</v>
      </c>
      <c r="B502" s="4" t="s">
        <v>427</v>
      </c>
      <c r="C502" s="5" t="s">
        <v>14</v>
      </c>
      <c r="D502" s="5" t="s">
        <v>15</v>
      </c>
      <c r="E502" s="3">
        <v>110</v>
      </c>
      <c r="F502" s="3">
        <v>23391</v>
      </c>
      <c r="G502" s="3">
        <v>2573010</v>
      </c>
      <c r="H502" s="3">
        <v>110</v>
      </c>
      <c r="I502" s="3">
        <v>23391</v>
      </c>
      <c r="J502" s="3">
        <v>2573010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110</v>
      </c>
      <c r="AA502" s="3">
        <v>23391</v>
      </c>
      <c r="AB502" s="3">
        <v>2573010</v>
      </c>
      <c r="AC502" s="3">
        <v>0</v>
      </c>
      <c r="AD502" s="3">
        <v>0</v>
      </c>
      <c r="AE502" s="3">
        <v>0</v>
      </c>
      <c r="AF502" s="3">
        <v>0</v>
      </c>
      <c r="AG502" s="24">
        <v>0</v>
      </c>
      <c r="AH502" s="3">
        <v>0</v>
      </c>
      <c r="AI502" s="24">
        <v>0</v>
      </c>
    </row>
    <row r="503" spans="1:35" ht="12" customHeight="1">
      <c r="A503" s="3">
        <v>2214</v>
      </c>
      <c r="B503" s="4" t="s">
        <v>428</v>
      </c>
      <c r="C503" s="5" t="s">
        <v>14</v>
      </c>
      <c r="D503" s="5" t="s">
        <v>429</v>
      </c>
      <c r="E503" s="3">
        <v>72900</v>
      </c>
      <c r="F503" s="3">
        <v>3185</v>
      </c>
      <c r="G503" s="3">
        <v>232186500</v>
      </c>
      <c r="H503" s="3">
        <v>72900</v>
      </c>
      <c r="I503" s="3">
        <v>3185</v>
      </c>
      <c r="J503" s="3">
        <v>232186500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72900</v>
      </c>
      <c r="AA503" s="3">
        <v>3185</v>
      </c>
      <c r="AB503" s="3">
        <v>232186500</v>
      </c>
      <c r="AC503" s="3">
        <v>0</v>
      </c>
      <c r="AD503" s="3">
        <v>0</v>
      </c>
      <c r="AE503" s="3">
        <v>0</v>
      </c>
      <c r="AF503" s="3">
        <v>0</v>
      </c>
      <c r="AG503" s="24">
        <v>0</v>
      </c>
      <c r="AH503" s="3">
        <v>0</v>
      </c>
      <c r="AI503" s="24">
        <v>0</v>
      </c>
    </row>
    <row r="504" spans="1:35" ht="12" customHeight="1">
      <c r="A504" s="3">
        <v>2217</v>
      </c>
      <c r="B504" s="4" t="s">
        <v>430</v>
      </c>
      <c r="C504" s="5" t="s">
        <v>14</v>
      </c>
      <c r="D504" s="5" t="s">
        <v>24</v>
      </c>
      <c r="E504" s="3">
        <v>1140</v>
      </c>
      <c r="F504" s="3">
        <v>15340</v>
      </c>
      <c r="G504" s="3">
        <v>17487600</v>
      </c>
      <c r="H504" s="3">
        <v>1140</v>
      </c>
      <c r="I504" s="3">
        <v>15340</v>
      </c>
      <c r="J504" s="3">
        <v>17487600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1140</v>
      </c>
      <c r="AA504" s="3">
        <v>15340</v>
      </c>
      <c r="AB504" s="3">
        <v>17487600</v>
      </c>
      <c r="AC504" s="3">
        <v>0</v>
      </c>
      <c r="AD504" s="3">
        <v>0</v>
      </c>
      <c r="AE504" s="3">
        <v>0</v>
      </c>
      <c r="AF504" s="3">
        <v>0</v>
      </c>
      <c r="AG504" s="24">
        <v>0</v>
      </c>
      <c r="AH504" s="3">
        <v>0</v>
      </c>
      <c r="AI504" s="24">
        <v>0</v>
      </c>
    </row>
    <row r="505" spans="1:35" ht="12" customHeight="1">
      <c r="A505" s="3">
        <v>2218</v>
      </c>
      <c r="B505" s="4" t="s">
        <v>431</v>
      </c>
      <c r="C505" s="5" t="s">
        <v>14</v>
      </c>
      <c r="D505" s="5" t="s">
        <v>15</v>
      </c>
      <c r="E505" s="3">
        <v>20</v>
      </c>
      <c r="F505" s="3">
        <v>182000</v>
      </c>
      <c r="G505" s="3">
        <v>3639999.97</v>
      </c>
      <c r="H505" s="3">
        <v>20</v>
      </c>
      <c r="I505" s="3">
        <v>182000</v>
      </c>
      <c r="J505" s="3">
        <v>3639999.97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20</v>
      </c>
      <c r="AA505" s="3">
        <v>182000</v>
      </c>
      <c r="AB505" s="3">
        <v>3639999.97</v>
      </c>
      <c r="AC505" s="3">
        <v>0</v>
      </c>
      <c r="AD505" s="3">
        <v>0</v>
      </c>
      <c r="AE505" s="3">
        <v>0</v>
      </c>
      <c r="AF505" s="3">
        <v>0</v>
      </c>
      <c r="AG505" s="24">
        <v>0</v>
      </c>
      <c r="AH505" s="3">
        <v>0</v>
      </c>
      <c r="AI505" s="24">
        <v>0</v>
      </c>
    </row>
    <row r="506" spans="1:35" ht="12" customHeight="1">
      <c r="A506" s="3">
        <v>2219</v>
      </c>
      <c r="B506" s="4" t="s">
        <v>432</v>
      </c>
      <c r="C506" s="5" t="s">
        <v>14</v>
      </c>
      <c r="D506" s="5" t="s">
        <v>24</v>
      </c>
      <c r="E506" s="3">
        <v>168</v>
      </c>
      <c r="F506" s="3">
        <v>91000</v>
      </c>
      <c r="G506" s="3">
        <v>15288000</v>
      </c>
      <c r="H506" s="3">
        <v>168</v>
      </c>
      <c r="I506" s="3">
        <v>91000</v>
      </c>
      <c r="J506" s="3">
        <v>15288000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168</v>
      </c>
      <c r="AA506" s="3">
        <v>91000</v>
      </c>
      <c r="AB506" s="3">
        <v>15288000</v>
      </c>
      <c r="AC506" s="3">
        <v>0</v>
      </c>
      <c r="AD506" s="3">
        <v>0</v>
      </c>
      <c r="AE506" s="3">
        <v>0</v>
      </c>
      <c r="AF506" s="3">
        <v>0</v>
      </c>
      <c r="AG506" s="24">
        <v>0</v>
      </c>
      <c r="AH506" s="3">
        <v>0</v>
      </c>
      <c r="AI506" s="24">
        <v>0</v>
      </c>
    </row>
    <row r="507" spans="1:35" ht="12" customHeight="1">
      <c r="A507" s="3">
        <v>2220</v>
      </c>
      <c r="B507" s="4" t="s">
        <v>433</v>
      </c>
      <c r="C507" s="5" t="s">
        <v>14</v>
      </c>
      <c r="D507" s="5" t="s">
        <v>15</v>
      </c>
      <c r="E507" s="3">
        <v>6</v>
      </c>
      <c r="F507" s="3">
        <v>14560</v>
      </c>
      <c r="G507" s="3">
        <v>87360</v>
      </c>
      <c r="H507" s="3">
        <v>6</v>
      </c>
      <c r="I507" s="3">
        <v>14560</v>
      </c>
      <c r="J507" s="3">
        <v>87360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6</v>
      </c>
      <c r="AA507" s="3">
        <v>14560</v>
      </c>
      <c r="AB507" s="3">
        <v>87360</v>
      </c>
      <c r="AC507" s="3">
        <v>0</v>
      </c>
      <c r="AD507" s="3">
        <v>0</v>
      </c>
      <c r="AE507" s="3">
        <v>0</v>
      </c>
      <c r="AF507" s="3">
        <v>0</v>
      </c>
      <c r="AG507" s="24">
        <v>0</v>
      </c>
      <c r="AH507" s="3">
        <v>0</v>
      </c>
      <c r="AI507" s="24">
        <v>0</v>
      </c>
    </row>
    <row r="508" spans="1:35" ht="12" customHeight="1">
      <c r="A508" s="3">
        <v>2221</v>
      </c>
      <c r="B508" s="4" t="s">
        <v>434</v>
      </c>
      <c r="C508" s="5" t="s">
        <v>14</v>
      </c>
      <c r="D508" s="5" t="s">
        <v>24</v>
      </c>
      <c r="E508" s="3">
        <v>10</v>
      </c>
      <c r="F508" s="3">
        <v>85540</v>
      </c>
      <c r="G508" s="3">
        <v>855400</v>
      </c>
      <c r="H508" s="3">
        <v>10</v>
      </c>
      <c r="I508" s="3">
        <v>85540</v>
      </c>
      <c r="J508" s="3">
        <v>855400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10</v>
      </c>
      <c r="AA508" s="3">
        <v>85540</v>
      </c>
      <c r="AB508" s="3">
        <v>855400</v>
      </c>
      <c r="AC508" s="3">
        <v>0</v>
      </c>
      <c r="AD508" s="3">
        <v>0</v>
      </c>
      <c r="AE508" s="3">
        <v>0</v>
      </c>
      <c r="AF508" s="3">
        <v>0</v>
      </c>
      <c r="AG508" s="24">
        <v>0</v>
      </c>
      <c r="AH508" s="3">
        <v>0</v>
      </c>
      <c r="AI508" s="24">
        <v>0</v>
      </c>
    </row>
    <row r="509" spans="1:35" ht="12" customHeight="1">
      <c r="A509" s="3">
        <v>2222</v>
      </c>
      <c r="B509" s="4" t="s">
        <v>435</v>
      </c>
      <c r="C509" s="5" t="s">
        <v>14</v>
      </c>
      <c r="D509" s="5" t="s">
        <v>15</v>
      </c>
      <c r="E509" s="3">
        <v>36</v>
      </c>
      <c r="F509" s="3">
        <v>11700</v>
      </c>
      <c r="G509" s="3">
        <v>421200</v>
      </c>
      <c r="H509" s="3">
        <v>36</v>
      </c>
      <c r="I509" s="3">
        <v>11700</v>
      </c>
      <c r="J509" s="3">
        <v>421200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36</v>
      </c>
      <c r="AA509" s="3">
        <v>11700</v>
      </c>
      <c r="AB509" s="3">
        <v>421200</v>
      </c>
      <c r="AC509" s="3">
        <v>0</v>
      </c>
      <c r="AD509" s="3">
        <v>0</v>
      </c>
      <c r="AE509" s="3">
        <v>0</v>
      </c>
      <c r="AF509" s="3">
        <v>0</v>
      </c>
      <c r="AG509" s="24">
        <v>0</v>
      </c>
      <c r="AH509" s="3">
        <v>0</v>
      </c>
      <c r="AI509" s="24">
        <v>0</v>
      </c>
    </row>
    <row r="510" spans="1:35" ht="12" customHeight="1">
      <c r="A510" s="3">
        <v>2226</v>
      </c>
      <c r="B510" s="4" t="s">
        <v>545</v>
      </c>
      <c r="C510" s="5" t="s">
        <v>325</v>
      </c>
      <c r="D510" s="5" t="s">
        <v>256</v>
      </c>
      <c r="E510" s="3">
        <v>1</v>
      </c>
      <c r="F510" s="3">
        <v>11488703</v>
      </c>
      <c r="G510" s="3">
        <v>11488703</v>
      </c>
      <c r="H510" s="3">
        <v>1</v>
      </c>
      <c r="I510" s="3">
        <v>11488703</v>
      </c>
      <c r="J510" s="3">
        <v>11488703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1</v>
      </c>
      <c r="AA510" s="3">
        <v>11488703</v>
      </c>
      <c r="AB510" s="3">
        <v>11488703</v>
      </c>
      <c r="AC510" s="3">
        <v>0</v>
      </c>
      <c r="AD510" s="3">
        <v>0</v>
      </c>
      <c r="AE510" s="3">
        <v>0</v>
      </c>
      <c r="AF510" s="3">
        <v>0</v>
      </c>
      <c r="AG510" s="24">
        <v>0</v>
      </c>
      <c r="AH510" s="3">
        <v>0</v>
      </c>
      <c r="AI510" s="24">
        <v>0</v>
      </c>
    </row>
    <row r="511" spans="1:35" ht="10.5" customHeight="1" thickBot="1">
      <c r="A511" s="1084" t="s">
        <v>436</v>
      </c>
      <c r="B511" s="1084"/>
      <c r="C511" s="1084"/>
      <c r="D511" s="1084"/>
      <c r="E511" s="577">
        <v>24129118535.240002</v>
      </c>
      <c r="F511" s="577"/>
      <c r="G511" s="577"/>
      <c r="H511" s="1083">
        <v>24129118535.240002</v>
      </c>
      <c r="I511" s="1083"/>
      <c r="J511" s="1083"/>
      <c r="K511" s="1083">
        <v>0</v>
      </c>
      <c r="L511" s="1083"/>
      <c r="M511" s="1083"/>
      <c r="N511" s="1083">
        <v>0</v>
      </c>
      <c r="O511" s="1083"/>
      <c r="P511" s="1083"/>
      <c r="Q511" s="1083">
        <v>0</v>
      </c>
      <c r="R511" s="1083"/>
      <c r="S511" s="1083"/>
      <c r="T511" s="1083">
        <v>0</v>
      </c>
      <c r="U511" s="1083"/>
      <c r="V511" s="1083"/>
      <c r="W511" s="1083">
        <v>24129118535.240002</v>
      </c>
      <c r="X511" s="1083"/>
      <c r="Y511" s="1083"/>
      <c r="Z511" s="1083">
        <v>0</v>
      </c>
      <c r="AA511" s="1083"/>
      <c r="AB511" s="1083"/>
      <c r="AC511" s="22"/>
      <c r="AD511" s="25">
        <v>0</v>
      </c>
      <c r="AE511" s="22">
        <v>0</v>
      </c>
      <c r="AF511" s="25">
        <v>0</v>
      </c>
    </row>
    <row r="512" spans="1:35" ht="10.5" customHeight="1">
      <c r="A512" s="1084" t="s">
        <v>437</v>
      </c>
      <c r="B512" s="1084"/>
      <c r="C512" s="1084"/>
      <c r="D512" s="1084"/>
      <c r="E512" s="3"/>
      <c r="F512" s="3"/>
      <c r="G512" s="3">
        <v>24129118535.240002</v>
      </c>
      <c r="H512" s="3"/>
      <c r="I512" s="3"/>
      <c r="J512" s="3">
        <v>24129118535.240002</v>
      </c>
      <c r="K512" s="3"/>
      <c r="L512" s="3"/>
      <c r="M512" s="3"/>
      <c r="N512" s="3"/>
      <c r="O512" s="3"/>
      <c r="P512" s="3">
        <v>0</v>
      </c>
      <c r="Q512" s="3"/>
      <c r="R512" s="3"/>
      <c r="S512" s="3">
        <v>0</v>
      </c>
      <c r="T512" s="3"/>
      <c r="U512" s="3"/>
      <c r="V512" s="3">
        <v>0</v>
      </c>
      <c r="W512" s="3"/>
      <c r="X512" s="3"/>
      <c r="Y512" s="3">
        <v>0</v>
      </c>
      <c r="Z512" s="3"/>
      <c r="AA512" s="3"/>
      <c r="AB512" s="3">
        <v>24129118535.240002</v>
      </c>
      <c r="AC512" s="3"/>
      <c r="AD512" s="3"/>
      <c r="AE512" s="3">
        <v>0</v>
      </c>
      <c r="AF512" s="3"/>
      <c r="AG512" s="23">
        <v>0</v>
      </c>
      <c r="AH512" s="3">
        <v>0</v>
      </c>
      <c r="AI512" s="23">
        <v>0</v>
      </c>
    </row>
  </sheetData>
  <autoFilter ref="A5:AI515" xr:uid="{7FDAE277-8D0B-4B00-8F8C-64325505F825}">
    <filterColumn colId="4" showButton="0"/>
    <filterColumn colId="5" showButton="0"/>
    <filterColumn colId="7" showButton="0"/>
    <filterColumn colId="8" showButton="0"/>
    <filterColumn colId="10" showButton="0"/>
    <filterColumn colId="11" showButton="0"/>
    <filterColumn colId="13" showButton="0"/>
    <filterColumn colId="14" showButton="0"/>
    <filterColumn colId="16" showButton="0"/>
    <filterColumn colId="17" showButton="0"/>
    <filterColumn colId="19" showButton="0"/>
    <filterColumn colId="20" showButton="0"/>
    <filterColumn colId="22" showButton="0"/>
    <filterColumn colId="23" showButton="0"/>
    <filterColumn colId="25" showButton="0"/>
    <filterColumn colId="26" showButton="0"/>
    <filterColumn colId="28" showButton="0"/>
    <filterColumn colId="29" showButton="0"/>
    <filterColumn colId="31" showButton="0"/>
    <filterColumn colId="32" showButton="0"/>
    <filterColumn colId="33" showButton="0"/>
  </autoFilter>
  <mergeCells count="505">
    <mergeCell ref="H5:J5"/>
    <mergeCell ref="K5:M5"/>
    <mergeCell ref="N5:P5"/>
    <mergeCell ref="Q5:S5"/>
    <mergeCell ref="T5:V5"/>
    <mergeCell ref="W5:Y5"/>
    <mergeCell ref="A2:AI2"/>
    <mergeCell ref="A3:R3"/>
    <mergeCell ref="S3:AI3"/>
    <mergeCell ref="A4:R4"/>
    <mergeCell ref="S4:AI4"/>
    <mergeCell ref="A5:A6"/>
    <mergeCell ref="B5:B6"/>
    <mergeCell ref="C5:C6"/>
    <mergeCell ref="D5:D6"/>
    <mergeCell ref="E5:G5"/>
    <mergeCell ref="Z5:AB5"/>
    <mergeCell ref="AC5:AE5"/>
    <mergeCell ref="AF5:AI5"/>
    <mergeCell ref="Z7:AB7"/>
    <mergeCell ref="AC7:AE7"/>
    <mergeCell ref="AF7:AG7"/>
    <mergeCell ref="H7:J7"/>
    <mergeCell ref="K7:M7"/>
    <mergeCell ref="N7:P7"/>
    <mergeCell ref="Q7:S7"/>
    <mergeCell ref="T7:V7"/>
    <mergeCell ref="W7:Y7"/>
    <mergeCell ref="H37:J37"/>
    <mergeCell ref="K37:M37"/>
    <mergeCell ref="N37:P37"/>
    <mergeCell ref="Q37:S37"/>
    <mergeCell ref="T37:V37"/>
    <mergeCell ref="W37:Y37"/>
    <mergeCell ref="Z37:AB37"/>
    <mergeCell ref="AC37:AE37"/>
    <mergeCell ref="AF37:AG37"/>
    <mergeCell ref="H39:J39"/>
    <mergeCell ref="K39:M39"/>
    <mergeCell ref="N39:P39"/>
    <mergeCell ref="Q39:S39"/>
    <mergeCell ref="T39:V39"/>
    <mergeCell ref="W39:Y39"/>
    <mergeCell ref="Z39:AB39"/>
    <mergeCell ref="AC39:AE39"/>
    <mergeCell ref="AF39:AG39"/>
    <mergeCell ref="H51:J51"/>
    <mergeCell ref="K51:M51"/>
    <mergeCell ref="N51:P51"/>
    <mergeCell ref="Q51:S51"/>
    <mergeCell ref="T51:V51"/>
    <mergeCell ref="W51:Y51"/>
    <mergeCell ref="Z51:AB51"/>
    <mergeCell ref="AC51:AE51"/>
    <mergeCell ref="AF51:AG51"/>
    <mergeCell ref="Q79:S79"/>
    <mergeCell ref="T79:V79"/>
    <mergeCell ref="W79:Y79"/>
    <mergeCell ref="Z79:AB79"/>
    <mergeCell ref="AC79:AE79"/>
    <mergeCell ref="AF79:AG79"/>
    <mergeCell ref="H69:J69"/>
    <mergeCell ref="K69:M69"/>
    <mergeCell ref="N69:P69"/>
    <mergeCell ref="Q69:S69"/>
    <mergeCell ref="T69:V69"/>
    <mergeCell ref="W69:Y69"/>
    <mergeCell ref="Z69:AB69"/>
    <mergeCell ref="AC69:AE69"/>
    <mergeCell ref="AF69:AG69"/>
    <mergeCell ref="Z83:AB83"/>
    <mergeCell ref="AC83:AE83"/>
    <mergeCell ref="AF83:AG83"/>
    <mergeCell ref="H81:J81"/>
    <mergeCell ref="K81:M81"/>
    <mergeCell ref="N81:P81"/>
    <mergeCell ref="Q81:S81"/>
    <mergeCell ref="T81:V81"/>
    <mergeCell ref="W81:Y81"/>
    <mergeCell ref="Z81:AB81"/>
    <mergeCell ref="AC81:AE81"/>
    <mergeCell ref="AF81:AG81"/>
    <mergeCell ref="Z113:AB113"/>
    <mergeCell ref="AC113:AE113"/>
    <mergeCell ref="AF113:AG113"/>
    <mergeCell ref="H101:J101"/>
    <mergeCell ref="K101:M101"/>
    <mergeCell ref="N101:P101"/>
    <mergeCell ref="Q101:S101"/>
    <mergeCell ref="T101:V101"/>
    <mergeCell ref="W101:Y101"/>
    <mergeCell ref="Z101:AB101"/>
    <mergeCell ref="AC101:AE101"/>
    <mergeCell ref="AF101:AG101"/>
    <mergeCell ref="H107:J107"/>
    <mergeCell ref="K107:M107"/>
    <mergeCell ref="N107:P107"/>
    <mergeCell ref="Q107:S107"/>
    <mergeCell ref="T107:V107"/>
    <mergeCell ref="W107:Y107"/>
    <mergeCell ref="H404:J404"/>
    <mergeCell ref="K404:M404"/>
    <mergeCell ref="N404:P404"/>
    <mergeCell ref="Z173:AB173"/>
    <mergeCell ref="AC173:AE173"/>
    <mergeCell ref="AF173:AG173"/>
    <mergeCell ref="H105:J105"/>
    <mergeCell ref="K105:M105"/>
    <mergeCell ref="N105:P105"/>
    <mergeCell ref="Q105:S105"/>
    <mergeCell ref="T105:V105"/>
    <mergeCell ref="W105:Y105"/>
    <mergeCell ref="Z105:AB105"/>
    <mergeCell ref="AC105:AE105"/>
    <mergeCell ref="AF105:AG105"/>
    <mergeCell ref="Z107:AB107"/>
    <mergeCell ref="AC107:AE107"/>
    <mergeCell ref="AF107:AG107"/>
    <mergeCell ref="H113:J113"/>
    <mergeCell ref="K113:M113"/>
    <mergeCell ref="N113:P113"/>
    <mergeCell ref="Q113:S113"/>
    <mergeCell ref="T113:V113"/>
    <mergeCell ref="W113:Y113"/>
    <mergeCell ref="Z41:AB41"/>
    <mergeCell ref="AC41:AE41"/>
    <mergeCell ref="AF41:AG41"/>
    <mergeCell ref="Z404:AB404"/>
    <mergeCell ref="Z511:AB511"/>
    <mergeCell ref="A512:D512"/>
    <mergeCell ref="AC404:AE404"/>
    <mergeCell ref="AF404:AG404"/>
    <mergeCell ref="H177:J177"/>
    <mergeCell ref="K177:M177"/>
    <mergeCell ref="N177:P177"/>
    <mergeCell ref="Q177:S177"/>
    <mergeCell ref="T177:V177"/>
    <mergeCell ref="W177:Y177"/>
    <mergeCell ref="Z177:AB177"/>
    <mergeCell ref="AC177:AE177"/>
    <mergeCell ref="AF177:AG177"/>
    <mergeCell ref="A511:D511"/>
    <mergeCell ref="H511:J511"/>
    <mergeCell ref="K511:M511"/>
    <mergeCell ref="N511:P511"/>
    <mergeCell ref="Q511:S511"/>
    <mergeCell ref="T511:V511"/>
    <mergeCell ref="W511:Y511"/>
    <mergeCell ref="Z48:AB48"/>
    <mergeCell ref="AC48:AE48"/>
    <mergeCell ref="AF48:AG48"/>
    <mergeCell ref="Q404:S404"/>
    <mergeCell ref="T404:V404"/>
    <mergeCell ref="W404:Y404"/>
    <mergeCell ref="AC17:AE17"/>
    <mergeCell ref="AF17:AG17"/>
    <mergeCell ref="H26:J26"/>
    <mergeCell ref="K26:M26"/>
    <mergeCell ref="N26:P26"/>
    <mergeCell ref="Q26:S26"/>
    <mergeCell ref="T26:V26"/>
    <mergeCell ref="W26:Y26"/>
    <mergeCell ref="Z26:AB26"/>
    <mergeCell ref="AC26:AE26"/>
    <mergeCell ref="AF26:AG26"/>
    <mergeCell ref="H17:J17"/>
    <mergeCell ref="K17:M17"/>
    <mergeCell ref="N17:P17"/>
    <mergeCell ref="Q17:S17"/>
    <mergeCell ref="T17:V17"/>
    <mergeCell ref="W17:Y17"/>
    <mergeCell ref="Z17:AB17"/>
    <mergeCell ref="H41:J41"/>
    <mergeCell ref="K41:M41"/>
    <mergeCell ref="N41:P41"/>
    <mergeCell ref="Q41:S41"/>
    <mergeCell ref="T41:V41"/>
    <mergeCell ref="W41:Y41"/>
    <mergeCell ref="Q94:S94"/>
    <mergeCell ref="T94:V94"/>
    <mergeCell ref="W94:Y94"/>
    <mergeCell ref="H48:J48"/>
    <mergeCell ref="K48:M48"/>
    <mergeCell ref="N48:P48"/>
    <mergeCell ref="Q48:S48"/>
    <mergeCell ref="T48:V48"/>
    <mergeCell ref="W48:Y48"/>
    <mergeCell ref="H83:J83"/>
    <mergeCell ref="K83:M83"/>
    <mergeCell ref="N83:P83"/>
    <mergeCell ref="Q83:S83"/>
    <mergeCell ref="T83:V83"/>
    <mergeCell ref="W83:Y83"/>
    <mergeCell ref="H79:J79"/>
    <mergeCell ref="K79:M79"/>
    <mergeCell ref="N79:P79"/>
    <mergeCell ref="Z94:AB94"/>
    <mergeCell ref="AC94:AE94"/>
    <mergeCell ref="AF94:AG94"/>
    <mergeCell ref="H97:J97"/>
    <mergeCell ref="K97:M97"/>
    <mergeCell ref="N97:P97"/>
    <mergeCell ref="Q97:S97"/>
    <mergeCell ref="T97:V97"/>
    <mergeCell ref="W97:Y97"/>
    <mergeCell ref="Z97:AB97"/>
    <mergeCell ref="AC97:AE97"/>
    <mergeCell ref="AF97:AG97"/>
    <mergeCell ref="H94:J94"/>
    <mergeCell ref="K94:M94"/>
    <mergeCell ref="N94:P94"/>
    <mergeCell ref="AF120:AG120"/>
    <mergeCell ref="H122:J122"/>
    <mergeCell ref="K122:M122"/>
    <mergeCell ref="N122:P122"/>
    <mergeCell ref="Q122:S122"/>
    <mergeCell ref="T122:V122"/>
    <mergeCell ref="W122:Y122"/>
    <mergeCell ref="Z122:AB122"/>
    <mergeCell ref="AC122:AE122"/>
    <mergeCell ref="AF122:AG122"/>
    <mergeCell ref="H120:J120"/>
    <mergeCell ref="K120:M120"/>
    <mergeCell ref="N120:P120"/>
    <mergeCell ref="Q120:S120"/>
    <mergeCell ref="T120:V120"/>
    <mergeCell ref="W120:Y120"/>
    <mergeCell ref="Z120:AB120"/>
    <mergeCell ref="AC120:AE120"/>
    <mergeCell ref="AF136:AG136"/>
    <mergeCell ref="H141:J141"/>
    <mergeCell ref="K141:M141"/>
    <mergeCell ref="N141:P141"/>
    <mergeCell ref="Q141:S141"/>
    <mergeCell ref="T141:V141"/>
    <mergeCell ref="W141:Y141"/>
    <mergeCell ref="Z141:AB141"/>
    <mergeCell ref="AC141:AE141"/>
    <mergeCell ref="AF141:AG141"/>
    <mergeCell ref="H136:J136"/>
    <mergeCell ref="K136:M136"/>
    <mergeCell ref="N136:P136"/>
    <mergeCell ref="Q136:S136"/>
    <mergeCell ref="T136:V136"/>
    <mergeCell ref="W136:Y136"/>
    <mergeCell ref="Z136:AB136"/>
    <mergeCell ref="AC136:AE136"/>
    <mergeCell ref="AF148:AG148"/>
    <mergeCell ref="H150:J150"/>
    <mergeCell ref="K150:M150"/>
    <mergeCell ref="N150:P150"/>
    <mergeCell ref="Q150:S150"/>
    <mergeCell ref="T150:V150"/>
    <mergeCell ref="W150:Y150"/>
    <mergeCell ref="Z150:AB150"/>
    <mergeCell ref="AC150:AE150"/>
    <mergeCell ref="AF150:AG150"/>
    <mergeCell ref="H148:J148"/>
    <mergeCell ref="K148:M148"/>
    <mergeCell ref="N148:P148"/>
    <mergeCell ref="Q148:S148"/>
    <mergeCell ref="T148:V148"/>
    <mergeCell ref="W148:Y148"/>
    <mergeCell ref="Z148:AB148"/>
    <mergeCell ref="AC148:AE148"/>
    <mergeCell ref="AF155:AG155"/>
    <mergeCell ref="H157:J157"/>
    <mergeCell ref="K157:M157"/>
    <mergeCell ref="N157:P157"/>
    <mergeCell ref="Q157:S157"/>
    <mergeCell ref="T157:V157"/>
    <mergeCell ref="W157:Y157"/>
    <mergeCell ref="Z157:AB157"/>
    <mergeCell ref="AC157:AE157"/>
    <mergeCell ref="AF157:AG157"/>
    <mergeCell ref="H155:J155"/>
    <mergeCell ref="K155:M155"/>
    <mergeCell ref="N155:P155"/>
    <mergeCell ref="Q155:S155"/>
    <mergeCell ref="T155:V155"/>
    <mergeCell ref="W155:Y155"/>
    <mergeCell ref="Z155:AB155"/>
    <mergeCell ref="AC155:AE155"/>
    <mergeCell ref="AF169:AG169"/>
    <mergeCell ref="H179:J179"/>
    <mergeCell ref="K179:M179"/>
    <mergeCell ref="N179:P179"/>
    <mergeCell ref="Q179:S179"/>
    <mergeCell ref="T179:V179"/>
    <mergeCell ref="W179:Y179"/>
    <mergeCell ref="Z179:AB179"/>
    <mergeCell ref="AC179:AE179"/>
    <mergeCell ref="AF179:AG179"/>
    <mergeCell ref="H169:J169"/>
    <mergeCell ref="K169:M169"/>
    <mergeCell ref="N169:P169"/>
    <mergeCell ref="Q169:S169"/>
    <mergeCell ref="T169:V169"/>
    <mergeCell ref="W169:Y169"/>
    <mergeCell ref="Z169:AB169"/>
    <mergeCell ref="AC169:AE169"/>
    <mergeCell ref="H173:J173"/>
    <mergeCell ref="K173:M173"/>
    <mergeCell ref="N173:P173"/>
    <mergeCell ref="Q173:S173"/>
    <mergeCell ref="T173:V173"/>
    <mergeCell ref="W173:Y173"/>
    <mergeCell ref="AF185:AG185"/>
    <mergeCell ref="H257:J257"/>
    <mergeCell ref="K257:M257"/>
    <mergeCell ref="N257:P257"/>
    <mergeCell ref="Q257:S257"/>
    <mergeCell ref="T257:V257"/>
    <mergeCell ref="W257:Y257"/>
    <mergeCell ref="Z257:AB257"/>
    <mergeCell ref="AC257:AE257"/>
    <mergeCell ref="AF257:AG257"/>
    <mergeCell ref="H185:J185"/>
    <mergeCell ref="K185:M185"/>
    <mergeCell ref="N185:P185"/>
    <mergeCell ref="Q185:S185"/>
    <mergeCell ref="T185:V185"/>
    <mergeCell ref="W185:Y185"/>
    <mergeCell ref="Z185:AB185"/>
    <mergeCell ref="AC185:AE185"/>
    <mergeCell ref="AF259:AG259"/>
    <mergeCell ref="H262:J262"/>
    <mergeCell ref="K262:M262"/>
    <mergeCell ref="N262:P262"/>
    <mergeCell ref="Q262:S262"/>
    <mergeCell ref="T262:V262"/>
    <mergeCell ref="W262:Y262"/>
    <mergeCell ref="Z262:AB262"/>
    <mergeCell ref="AC262:AE262"/>
    <mergeCell ref="AF262:AG262"/>
    <mergeCell ref="H259:J259"/>
    <mergeCell ref="K259:M259"/>
    <mergeCell ref="N259:P259"/>
    <mergeCell ref="Q259:S259"/>
    <mergeCell ref="T259:V259"/>
    <mergeCell ref="W259:Y259"/>
    <mergeCell ref="Z259:AB259"/>
    <mergeCell ref="AC259:AE259"/>
    <mergeCell ref="AF265:AG265"/>
    <mergeCell ref="H268:J268"/>
    <mergeCell ref="K268:M268"/>
    <mergeCell ref="N268:P268"/>
    <mergeCell ref="Q268:S268"/>
    <mergeCell ref="T268:V268"/>
    <mergeCell ref="W268:Y268"/>
    <mergeCell ref="Z268:AB268"/>
    <mergeCell ref="AC268:AE268"/>
    <mergeCell ref="AF268:AG268"/>
    <mergeCell ref="H265:J265"/>
    <mergeCell ref="K265:M265"/>
    <mergeCell ref="N265:P265"/>
    <mergeCell ref="Q265:S265"/>
    <mergeCell ref="T265:V265"/>
    <mergeCell ref="W265:Y265"/>
    <mergeCell ref="Z265:AB265"/>
    <mergeCell ref="AC265:AE265"/>
    <mergeCell ref="AF287:AG287"/>
    <mergeCell ref="H294:J294"/>
    <mergeCell ref="K294:M294"/>
    <mergeCell ref="N294:P294"/>
    <mergeCell ref="Q294:S294"/>
    <mergeCell ref="T294:V294"/>
    <mergeCell ref="W294:Y294"/>
    <mergeCell ref="Z294:AB294"/>
    <mergeCell ref="AC294:AE294"/>
    <mergeCell ref="AF294:AG294"/>
    <mergeCell ref="H287:J287"/>
    <mergeCell ref="K287:M287"/>
    <mergeCell ref="N287:P287"/>
    <mergeCell ref="Q287:S287"/>
    <mergeCell ref="T287:V287"/>
    <mergeCell ref="W287:Y287"/>
    <mergeCell ref="Z287:AB287"/>
    <mergeCell ref="AC287:AE287"/>
    <mergeCell ref="AF296:AG296"/>
    <mergeCell ref="H301:J301"/>
    <mergeCell ref="K301:M301"/>
    <mergeCell ref="N301:P301"/>
    <mergeCell ref="Q301:S301"/>
    <mergeCell ref="T301:V301"/>
    <mergeCell ref="W301:Y301"/>
    <mergeCell ref="Z301:AB301"/>
    <mergeCell ref="AC301:AE301"/>
    <mergeCell ref="AF301:AG301"/>
    <mergeCell ref="H296:J296"/>
    <mergeCell ref="K296:M296"/>
    <mergeCell ref="N296:P296"/>
    <mergeCell ref="Q296:S296"/>
    <mergeCell ref="T296:V296"/>
    <mergeCell ref="W296:Y296"/>
    <mergeCell ref="Z296:AB296"/>
    <mergeCell ref="AC296:AE296"/>
    <mergeCell ref="AF306:AG306"/>
    <mergeCell ref="H310:J310"/>
    <mergeCell ref="K310:M310"/>
    <mergeCell ref="N310:P310"/>
    <mergeCell ref="Q310:S310"/>
    <mergeCell ref="T310:V310"/>
    <mergeCell ref="W310:Y310"/>
    <mergeCell ref="Z310:AB310"/>
    <mergeCell ref="AC310:AE310"/>
    <mergeCell ref="AF310:AG310"/>
    <mergeCell ref="H306:J306"/>
    <mergeCell ref="K306:M306"/>
    <mergeCell ref="N306:P306"/>
    <mergeCell ref="Q306:S306"/>
    <mergeCell ref="T306:V306"/>
    <mergeCell ref="W306:Y306"/>
    <mergeCell ref="Z306:AB306"/>
    <mergeCell ref="AC306:AE306"/>
    <mergeCell ref="AF314:AG314"/>
    <mergeCell ref="H326:J326"/>
    <mergeCell ref="K326:M326"/>
    <mergeCell ref="N326:P326"/>
    <mergeCell ref="Q326:S326"/>
    <mergeCell ref="T326:V326"/>
    <mergeCell ref="W326:Y326"/>
    <mergeCell ref="Z326:AB326"/>
    <mergeCell ref="AC326:AE326"/>
    <mergeCell ref="AF326:AG326"/>
    <mergeCell ref="H314:J314"/>
    <mergeCell ref="K314:M314"/>
    <mergeCell ref="N314:P314"/>
    <mergeCell ref="Q314:S314"/>
    <mergeCell ref="T314:V314"/>
    <mergeCell ref="W314:Y314"/>
    <mergeCell ref="Z314:AB314"/>
    <mergeCell ref="AC314:AE314"/>
    <mergeCell ref="AF359:AG359"/>
    <mergeCell ref="H363:J363"/>
    <mergeCell ref="K363:M363"/>
    <mergeCell ref="N363:P363"/>
    <mergeCell ref="Q363:S363"/>
    <mergeCell ref="T363:V363"/>
    <mergeCell ref="W363:Y363"/>
    <mergeCell ref="Z363:AB363"/>
    <mergeCell ref="AC363:AE363"/>
    <mergeCell ref="AF363:AG363"/>
    <mergeCell ref="H359:J359"/>
    <mergeCell ref="K359:M359"/>
    <mergeCell ref="N359:P359"/>
    <mergeCell ref="Q359:S359"/>
    <mergeCell ref="T359:V359"/>
    <mergeCell ref="W359:Y359"/>
    <mergeCell ref="Z359:AB359"/>
    <mergeCell ref="AC359:AE359"/>
    <mergeCell ref="AF368:AG368"/>
    <mergeCell ref="H387:J387"/>
    <mergeCell ref="K387:M387"/>
    <mergeCell ref="N387:P387"/>
    <mergeCell ref="Q387:S387"/>
    <mergeCell ref="T387:V387"/>
    <mergeCell ref="W387:Y387"/>
    <mergeCell ref="Z387:AB387"/>
    <mergeCell ref="AC387:AE387"/>
    <mergeCell ref="AF387:AG387"/>
    <mergeCell ref="H368:J368"/>
    <mergeCell ref="K368:M368"/>
    <mergeCell ref="N368:P368"/>
    <mergeCell ref="Q368:S368"/>
    <mergeCell ref="T368:V368"/>
    <mergeCell ref="W368:Y368"/>
    <mergeCell ref="Z368:AB368"/>
    <mergeCell ref="AC368:AE368"/>
    <mergeCell ref="AF389:AG389"/>
    <mergeCell ref="H391:J391"/>
    <mergeCell ref="K391:M391"/>
    <mergeCell ref="N391:P391"/>
    <mergeCell ref="Q391:S391"/>
    <mergeCell ref="T391:V391"/>
    <mergeCell ref="W391:Y391"/>
    <mergeCell ref="Z391:AB391"/>
    <mergeCell ref="AC391:AE391"/>
    <mergeCell ref="AF391:AG391"/>
    <mergeCell ref="H389:J389"/>
    <mergeCell ref="K389:M389"/>
    <mergeCell ref="N389:P389"/>
    <mergeCell ref="Q389:S389"/>
    <mergeCell ref="T389:V389"/>
    <mergeCell ref="W389:Y389"/>
    <mergeCell ref="Z389:AB389"/>
    <mergeCell ref="AC389:AE389"/>
    <mergeCell ref="AF393:AG393"/>
    <mergeCell ref="H401:J401"/>
    <mergeCell ref="K401:M401"/>
    <mergeCell ref="N401:P401"/>
    <mergeCell ref="Q401:S401"/>
    <mergeCell ref="T401:V401"/>
    <mergeCell ref="W401:Y401"/>
    <mergeCell ref="Z401:AB401"/>
    <mergeCell ref="AC401:AE401"/>
    <mergeCell ref="AF401:AG401"/>
    <mergeCell ref="H393:J393"/>
    <mergeCell ref="K393:M393"/>
    <mergeCell ref="N393:P393"/>
    <mergeCell ref="Q393:S393"/>
    <mergeCell ref="T393:V393"/>
    <mergeCell ref="W393:Y393"/>
    <mergeCell ref="Z393:AB393"/>
    <mergeCell ref="AC393:AE39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F4B1E-F1B2-4AD0-B487-CD44AD2BA7F9}">
  <dimension ref="A2:AI512"/>
  <sheetViews>
    <sheetView workbookViewId="0">
      <selection sqref="A1:XFD1048576"/>
    </sheetView>
  </sheetViews>
  <sheetFormatPr baseColWidth="10" defaultRowHeight="12"/>
  <cols>
    <col min="1" max="1" width="9.140625" style="1" bestFit="1" customWidth="1"/>
    <col min="2" max="2" width="45.7109375" style="1" bestFit="1" customWidth="1"/>
    <col min="3" max="3" width="7" style="1" bestFit="1" customWidth="1"/>
    <col min="4" max="4" width="7.5703125" style="1" bestFit="1" customWidth="1"/>
    <col min="5" max="6" width="12.7109375" style="1" bestFit="1" customWidth="1"/>
    <col min="7" max="7" width="14.7109375" style="1" bestFit="1" customWidth="1"/>
    <col min="8" max="9" width="12.7109375" style="1" bestFit="1" customWidth="1"/>
    <col min="10" max="10" width="14.7109375" style="1" bestFit="1" customWidth="1"/>
    <col min="11" max="11" width="10.7109375" style="1" bestFit="1" customWidth="1"/>
    <col min="12" max="12" width="8.42578125" style="1" bestFit="1" customWidth="1"/>
    <col min="13" max="13" width="11.140625" style="1" bestFit="1" customWidth="1"/>
    <col min="14" max="14" width="10.7109375" style="1" bestFit="1" customWidth="1"/>
    <col min="15" max="15" width="8.42578125" style="1" bestFit="1" customWidth="1"/>
    <col min="16" max="16" width="7.5703125" style="1" bestFit="1" customWidth="1"/>
    <col min="17" max="17" width="10.7109375" style="1" bestFit="1" customWidth="1"/>
    <col min="18" max="18" width="8.42578125" style="1" bestFit="1" customWidth="1"/>
    <col min="19" max="19" width="7.5703125" style="1" bestFit="1" customWidth="1"/>
    <col min="20" max="20" width="10.7109375" style="1" bestFit="1" customWidth="1"/>
    <col min="21" max="21" width="8.42578125" style="1" bestFit="1" customWidth="1"/>
    <col min="22" max="22" width="7.5703125" style="1" bestFit="1" customWidth="1"/>
    <col min="23" max="23" width="10.7109375" style="1" bestFit="1" customWidth="1"/>
    <col min="24" max="24" width="8.42578125" style="1" bestFit="1" customWidth="1"/>
    <col min="25" max="25" width="7.5703125" style="1" bestFit="1" customWidth="1"/>
    <col min="26" max="27" width="12.7109375" style="1" bestFit="1" customWidth="1"/>
    <col min="28" max="28" width="14.7109375" style="1" bestFit="1" customWidth="1"/>
    <col min="29" max="29" width="10.7109375" style="1" bestFit="1" customWidth="1"/>
    <col min="30" max="30" width="8.42578125" style="1" bestFit="1" customWidth="1"/>
    <col min="31" max="31" width="7.5703125" style="1" bestFit="1" customWidth="1"/>
    <col min="32" max="32" width="7.28515625" style="1" bestFit="1" customWidth="1"/>
    <col min="33" max="33" width="6.42578125" style="1" bestFit="1" customWidth="1"/>
    <col min="34" max="34" width="7.7109375" style="1" bestFit="1" customWidth="1"/>
    <col min="35" max="35" width="6.42578125" style="1" bestFit="1" customWidth="1"/>
    <col min="36" max="16384" width="11.42578125" style="1"/>
  </cols>
  <sheetData>
    <row r="2" spans="1:35" ht="14.25" hidden="1">
      <c r="A2" s="1076" t="s">
        <v>0</v>
      </c>
      <c r="B2" s="1076"/>
      <c r="C2" s="1076"/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076"/>
      <c r="V2" s="1076"/>
      <c r="W2" s="1076"/>
      <c r="X2" s="1076"/>
      <c r="Y2" s="1076"/>
      <c r="Z2" s="1076"/>
      <c r="AA2" s="1076"/>
      <c r="AB2" s="1076"/>
      <c r="AC2" s="1076"/>
      <c r="AD2" s="1076"/>
      <c r="AE2" s="1076"/>
      <c r="AF2" s="1076"/>
      <c r="AG2" s="1076"/>
      <c r="AH2" s="1076"/>
      <c r="AI2" s="1076"/>
    </row>
    <row r="3" spans="1:35" ht="12" customHeight="1">
      <c r="A3" s="1077" t="s">
        <v>1</v>
      </c>
      <c r="B3" s="1077"/>
      <c r="C3" s="1077"/>
      <c r="D3" s="1077"/>
      <c r="E3" s="1077"/>
      <c r="F3" s="1077"/>
      <c r="G3" s="1077"/>
      <c r="H3" s="1077"/>
      <c r="I3" s="1077"/>
      <c r="J3" s="1077"/>
      <c r="K3" s="1077"/>
      <c r="L3" s="1077"/>
      <c r="M3" s="1077"/>
      <c r="N3" s="1077"/>
      <c r="O3" s="1077"/>
      <c r="P3" s="1077"/>
      <c r="Q3" s="1077"/>
      <c r="R3" s="1077"/>
      <c r="S3" s="1086" t="s">
        <v>2897</v>
      </c>
      <c r="T3" s="1086"/>
      <c r="U3" s="1086"/>
      <c r="V3" s="1086"/>
      <c r="W3" s="1086"/>
      <c r="X3" s="1086"/>
      <c r="Y3" s="1086"/>
      <c r="Z3" s="1086"/>
      <c r="AA3" s="1086"/>
      <c r="AB3" s="1086"/>
      <c r="AC3" s="1086"/>
      <c r="AD3" s="1086"/>
      <c r="AE3" s="1086"/>
      <c r="AF3" s="1086"/>
      <c r="AG3" s="1086"/>
      <c r="AH3" s="1086"/>
      <c r="AI3" s="1086"/>
    </row>
    <row r="4" spans="1:35" ht="12" customHeight="1">
      <c r="A4" s="1077" t="s">
        <v>2</v>
      </c>
      <c r="B4" s="1077"/>
      <c r="C4" s="1077"/>
      <c r="D4" s="1077"/>
      <c r="E4" s="1077"/>
      <c r="F4" s="1077"/>
      <c r="G4" s="1077"/>
      <c r="H4" s="1077"/>
      <c r="I4" s="1077"/>
      <c r="J4" s="1077"/>
      <c r="K4" s="1077"/>
      <c r="L4" s="1077"/>
      <c r="M4" s="1077"/>
      <c r="N4" s="1077"/>
      <c r="O4" s="1077"/>
      <c r="P4" s="1077"/>
      <c r="Q4" s="1077"/>
      <c r="R4" s="1077"/>
      <c r="S4" s="1086" t="s">
        <v>2898</v>
      </c>
      <c r="T4" s="1086"/>
      <c r="U4" s="1086"/>
      <c r="V4" s="1086"/>
      <c r="W4" s="1086"/>
      <c r="X4" s="1086"/>
      <c r="Y4" s="1086"/>
      <c r="Z4" s="1086"/>
      <c r="AA4" s="1086"/>
      <c r="AB4" s="1086"/>
      <c r="AC4" s="1086"/>
      <c r="AD4" s="1086"/>
      <c r="AE4" s="1086"/>
      <c r="AF4" s="1086"/>
      <c r="AG4" s="1086"/>
      <c r="AH4" s="1086"/>
      <c r="AI4" s="1086"/>
    </row>
    <row r="5" spans="1:35" ht="12" customHeight="1">
      <c r="A5" s="1085" t="s">
        <v>3</v>
      </c>
      <c r="B5" s="1080" t="s">
        <v>4</v>
      </c>
      <c r="C5" s="1085" t="s">
        <v>5</v>
      </c>
      <c r="D5" s="1085" t="s">
        <v>6</v>
      </c>
      <c r="E5" s="1085" t="s">
        <v>7</v>
      </c>
      <c r="F5" s="1085"/>
      <c r="G5" s="1085"/>
      <c r="H5" s="1085" t="s">
        <v>546</v>
      </c>
      <c r="I5" s="1085"/>
      <c r="J5" s="1085"/>
      <c r="K5" s="1085" t="s">
        <v>547</v>
      </c>
      <c r="L5" s="1085"/>
      <c r="M5" s="1085"/>
      <c r="N5" s="1085" t="s">
        <v>548</v>
      </c>
      <c r="O5" s="1085"/>
      <c r="P5" s="1085"/>
      <c r="Q5" s="1085" t="s">
        <v>549</v>
      </c>
      <c r="R5" s="1085"/>
      <c r="S5" s="1085"/>
      <c r="T5" s="1085" t="s">
        <v>550</v>
      </c>
      <c r="U5" s="1085"/>
      <c r="V5" s="1085"/>
      <c r="W5" s="1085" t="s">
        <v>551</v>
      </c>
      <c r="X5" s="1085"/>
      <c r="Y5" s="1085"/>
      <c r="Z5" s="1085" t="s">
        <v>552</v>
      </c>
      <c r="AA5" s="1085"/>
      <c r="AB5" s="1085"/>
      <c r="AC5" s="1085" t="s">
        <v>553</v>
      </c>
      <c r="AD5" s="1085"/>
      <c r="AE5" s="1085"/>
      <c r="AF5" s="1085" t="s">
        <v>554</v>
      </c>
      <c r="AG5" s="1085"/>
      <c r="AH5" s="1085"/>
      <c r="AI5" s="1085"/>
    </row>
    <row r="6" spans="1:35">
      <c r="A6" s="1085"/>
      <c r="B6" s="1080"/>
      <c r="C6" s="1085"/>
      <c r="D6" s="1085"/>
      <c r="E6" s="2" t="s">
        <v>8</v>
      </c>
      <c r="F6" s="2" t="s">
        <v>9</v>
      </c>
      <c r="G6" s="2" t="s">
        <v>10</v>
      </c>
      <c r="H6" s="2" t="s">
        <v>8</v>
      </c>
      <c r="I6" s="2" t="s">
        <v>9</v>
      </c>
      <c r="J6" s="2" t="s">
        <v>10</v>
      </c>
      <c r="K6" s="2" t="s">
        <v>8</v>
      </c>
      <c r="L6" s="2" t="s">
        <v>9</v>
      </c>
      <c r="M6" s="2" t="s">
        <v>555</v>
      </c>
      <c r="N6" s="2" t="s">
        <v>8</v>
      </c>
      <c r="O6" s="2" t="s">
        <v>9</v>
      </c>
      <c r="P6" s="2" t="s">
        <v>10</v>
      </c>
      <c r="Q6" s="2" t="s">
        <v>8</v>
      </c>
      <c r="R6" s="2" t="s">
        <v>9</v>
      </c>
      <c r="S6" s="2" t="s">
        <v>10</v>
      </c>
      <c r="T6" s="2" t="s">
        <v>8</v>
      </c>
      <c r="U6" s="2" t="s">
        <v>9</v>
      </c>
      <c r="V6" s="2" t="s">
        <v>10</v>
      </c>
      <c r="W6" s="2" t="s">
        <v>8</v>
      </c>
      <c r="X6" s="2" t="s">
        <v>9</v>
      </c>
      <c r="Y6" s="2" t="s">
        <v>10</v>
      </c>
      <c r="Z6" s="2" t="s">
        <v>8</v>
      </c>
      <c r="AA6" s="2" t="s">
        <v>9</v>
      </c>
      <c r="AB6" s="2" t="s">
        <v>10</v>
      </c>
      <c r="AC6" s="2" t="s">
        <v>8</v>
      </c>
      <c r="AD6" s="2" t="s">
        <v>9</v>
      </c>
      <c r="AE6" s="2" t="s">
        <v>10</v>
      </c>
      <c r="AF6" s="2" t="s">
        <v>556</v>
      </c>
      <c r="AG6" s="2" t="s">
        <v>11</v>
      </c>
      <c r="AH6" s="2" t="s">
        <v>557</v>
      </c>
      <c r="AI6" s="2" t="s">
        <v>11</v>
      </c>
    </row>
    <row r="7" spans="1:35">
      <c r="A7" s="3">
        <v>1</v>
      </c>
      <c r="B7" s="21" t="s">
        <v>12</v>
      </c>
      <c r="C7" s="21"/>
      <c r="D7" s="21"/>
      <c r="E7" s="1082">
        <v>795747919.38999999</v>
      </c>
      <c r="F7" s="1082"/>
      <c r="G7" s="1082"/>
      <c r="H7" s="1082">
        <v>795747919.38999999</v>
      </c>
      <c r="I7" s="1082"/>
      <c r="J7" s="1082"/>
      <c r="K7" s="1082">
        <v>0</v>
      </c>
      <c r="L7" s="1082"/>
      <c r="M7" s="1082"/>
      <c r="N7" s="1082">
        <v>0</v>
      </c>
      <c r="O7" s="1082"/>
      <c r="P7" s="1082"/>
      <c r="Q7" s="1082">
        <v>0</v>
      </c>
      <c r="R7" s="1082"/>
      <c r="S7" s="1082"/>
      <c r="T7" s="1082">
        <v>0</v>
      </c>
      <c r="U7" s="1082"/>
      <c r="V7" s="1082"/>
      <c r="W7" s="1082">
        <v>0</v>
      </c>
      <c r="X7" s="1082"/>
      <c r="Y7" s="1082"/>
      <c r="Z7" s="1082">
        <v>795747919.38999999</v>
      </c>
      <c r="AA7" s="1082"/>
      <c r="AB7" s="1082"/>
      <c r="AC7" s="1082">
        <v>0</v>
      </c>
      <c r="AD7" s="1082"/>
      <c r="AE7" s="1082"/>
      <c r="AF7" s="1081">
        <v>0</v>
      </c>
      <c r="AG7" s="1082"/>
      <c r="AH7" s="3">
        <v>0</v>
      </c>
      <c r="AI7" s="24">
        <v>0</v>
      </c>
    </row>
    <row r="8" spans="1:35">
      <c r="A8" s="3">
        <v>1003</v>
      </c>
      <c r="B8" s="4" t="s">
        <v>13</v>
      </c>
      <c r="C8" s="5" t="s">
        <v>14</v>
      </c>
      <c r="D8" s="5" t="s">
        <v>15</v>
      </c>
      <c r="E8" s="3">
        <v>0.24</v>
      </c>
      <c r="F8" s="3">
        <v>58936</v>
      </c>
      <c r="G8" s="3">
        <v>14144.64</v>
      </c>
      <c r="H8" s="3">
        <v>0.24</v>
      </c>
      <c r="I8" s="3">
        <v>58936</v>
      </c>
      <c r="J8" s="3">
        <v>14144.64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0.24</v>
      </c>
      <c r="AA8" s="3">
        <v>58936</v>
      </c>
      <c r="AB8" s="3">
        <v>14144.64</v>
      </c>
      <c r="AC8" s="3">
        <v>0</v>
      </c>
      <c r="AD8" s="3">
        <v>0</v>
      </c>
      <c r="AE8" s="3">
        <v>0</v>
      </c>
      <c r="AF8" s="3">
        <v>0</v>
      </c>
      <c r="AG8" s="24">
        <v>0</v>
      </c>
      <c r="AH8" s="3">
        <v>0</v>
      </c>
      <c r="AI8" s="24">
        <v>0</v>
      </c>
    </row>
    <row r="9" spans="1:35">
      <c r="A9" s="3">
        <v>104</v>
      </c>
      <c r="B9" s="4" t="s">
        <v>16</v>
      </c>
      <c r="C9" s="5" t="s">
        <v>14</v>
      </c>
      <c r="D9" s="5" t="s">
        <v>17</v>
      </c>
      <c r="E9" s="3">
        <v>1143.4000000000001</v>
      </c>
      <c r="F9" s="3">
        <v>1278</v>
      </c>
      <c r="G9" s="3">
        <v>1461265.2</v>
      </c>
      <c r="H9" s="3">
        <v>1143.4000000000001</v>
      </c>
      <c r="I9" s="3">
        <v>1278</v>
      </c>
      <c r="J9" s="3">
        <v>1461265.2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1143.4000000000001</v>
      </c>
      <c r="AA9" s="3">
        <v>1278</v>
      </c>
      <c r="AB9" s="3">
        <v>1461265.2</v>
      </c>
      <c r="AC9" s="3">
        <v>0</v>
      </c>
      <c r="AD9" s="3">
        <v>0</v>
      </c>
      <c r="AE9" s="3">
        <v>0</v>
      </c>
      <c r="AF9" s="3">
        <v>0</v>
      </c>
      <c r="AG9" s="24">
        <v>0</v>
      </c>
      <c r="AH9" s="3">
        <v>0</v>
      </c>
      <c r="AI9" s="24">
        <v>0</v>
      </c>
    </row>
    <row r="10" spans="1:35">
      <c r="A10" s="3">
        <v>1057</v>
      </c>
      <c r="B10" s="4" t="s">
        <v>18</v>
      </c>
      <c r="C10" s="5" t="s">
        <v>14</v>
      </c>
      <c r="D10" s="5" t="s">
        <v>19</v>
      </c>
      <c r="E10" s="3">
        <v>17.96</v>
      </c>
      <c r="F10" s="3">
        <v>50897</v>
      </c>
      <c r="G10" s="3">
        <v>914110.12</v>
      </c>
      <c r="H10" s="3">
        <v>17.96</v>
      </c>
      <c r="I10" s="3">
        <v>50897</v>
      </c>
      <c r="J10" s="3">
        <v>914110.12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17.96</v>
      </c>
      <c r="AA10" s="3">
        <v>50897</v>
      </c>
      <c r="AB10" s="3">
        <v>914110.12</v>
      </c>
      <c r="AC10" s="3">
        <v>0</v>
      </c>
      <c r="AD10" s="3">
        <v>0</v>
      </c>
      <c r="AE10" s="3">
        <v>0</v>
      </c>
      <c r="AF10" s="3">
        <v>0</v>
      </c>
      <c r="AG10" s="24">
        <v>0</v>
      </c>
      <c r="AH10" s="3">
        <v>0</v>
      </c>
      <c r="AI10" s="24">
        <v>0</v>
      </c>
    </row>
    <row r="11" spans="1:35">
      <c r="A11" s="3">
        <v>1058</v>
      </c>
      <c r="B11" s="4" t="s">
        <v>20</v>
      </c>
      <c r="C11" s="5" t="s">
        <v>14</v>
      </c>
      <c r="D11" s="5" t="s">
        <v>17</v>
      </c>
      <c r="E11" s="3">
        <v>745267.45</v>
      </c>
      <c r="F11" s="3">
        <v>988</v>
      </c>
      <c r="G11" s="3">
        <v>736324239.74000001</v>
      </c>
      <c r="H11" s="3">
        <v>745267.45</v>
      </c>
      <c r="I11" s="3">
        <v>988</v>
      </c>
      <c r="J11" s="3">
        <v>736324239.74000001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745267.45</v>
      </c>
      <c r="AA11" s="3">
        <v>988</v>
      </c>
      <c r="AB11" s="3">
        <v>736324239.74000001</v>
      </c>
      <c r="AC11" s="3">
        <v>0</v>
      </c>
      <c r="AD11" s="3">
        <v>0</v>
      </c>
      <c r="AE11" s="3">
        <v>0</v>
      </c>
      <c r="AF11" s="3">
        <v>0</v>
      </c>
      <c r="AG11" s="24">
        <v>0</v>
      </c>
      <c r="AH11" s="3">
        <v>0</v>
      </c>
      <c r="AI11" s="24">
        <v>0</v>
      </c>
    </row>
    <row r="12" spans="1:35">
      <c r="A12" s="3">
        <v>109</v>
      </c>
      <c r="B12" s="4" t="s">
        <v>2436</v>
      </c>
      <c r="C12" s="5" t="s">
        <v>14</v>
      </c>
      <c r="D12" s="5" t="s">
        <v>17</v>
      </c>
      <c r="E12" s="3">
        <v>236.02</v>
      </c>
      <c r="F12" s="3">
        <v>2549</v>
      </c>
      <c r="G12" s="3">
        <v>601627.42000000004</v>
      </c>
      <c r="H12" s="3">
        <v>236.02</v>
      </c>
      <c r="I12" s="3">
        <v>2549</v>
      </c>
      <c r="J12" s="3">
        <v>601627.42000000004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236.02</v>
      </c>
      <c r="AA12" s="3">
        <v>2549</v>
      </c>
      <c r="AB12" s="3">
        <v>601627.42000000004</v>
      </c>
      <c r="AC12" s="3">
        <v>0</v>
      </c>
      <c r="AD12" s="3">
        <v>0</v>
      </c>
      <c r="AE12" s="3">
        <v>0</v>
      </c>
      <c r="AF12" s="3">
        <v>0</v>
      </c>
      <c r="AG12" s="24">
        <v>0</v>
      </c>
      <c r="AH12" s="3">
        <v>0</v>
      </c>
      <c r="AI12" s="24">
        <v>0</v>
      </c>
    </row>
    <row r="13" spans="1:35">
      <c r="A13" s="3">
        <v>1130</v>
      </c>
      <c r="B13" s="4" t="s">
        <v>21</v>
      </c>
      <c r="C13" s="5" t="s">
        <v>14</v>
      </c>
      <c r="D13" s="5" t="s">
        <v>17</v>
      </c>
      <c r="E13" s="3">
        <v>6069.49</v>
      </c>
      <c r="F13" s="3">
        <v>8220</v>
      </c>
      <c r="G13" s="3">
        <v>49891166.289999999</v>
      </c>
      <c r="H13" s="3">
        <v>6069.49</v>
      </c>
      <c r="I13" s="3">
        <v>8220</v>
      </c>
      <c r="J13" s="3">
        <v>49891166.289999999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6069.49</v>
      </c>
      <c r="AA13" s="3">
        <v>8220</v>
      </c>
      <c r="AB13" s="3">
        <v>49891166.289999999</v>
      </c>
      <c r="AC13" s="3">
        <v>0</v>
      </c>
      <c r="AD13" s="3">
        <v>0</v>
      </c>
      <c r="AE13" s="3">
        <v>0</v>
      </c>
      <c r="AF13" s="3">
        <v>0</v>
      </c>
      <c r="AG13" s="24">
        <v>0</v>
      </c>
      <c r="AH13" s="3">
        <v>0</v>
      </c>
      <c r="AI13" s="24">
        <v>0</v>
      </c>
    </row>
    <row r="14" spans="1:35">
      <c r="A14" s="3">
        <v>1392</v>
      </c>
      <c r="B14" s="4" t="s">
        <v>22</v>
      </c>
      <c r="C14" s="5" t="s">
        <v>14</v>
      </c>
      <c r="D14" s="5" t="s">
        <v>15</v>
      </c>
      <c r="E14" s="3">
        <v>4</v>
      </c>
      <c r="F14" s="3">
        <v>310641</v>
      </c>
      <c r="G14" s="3">
        <v>1242564</v>
      </c>
      <c r="H14" s="3">
        <v>4</v>
      </c>
      <c r="I14" s="3">
        <v>310641</v>
      </c>
      <c r="J14" s="3">
        <v>1242564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4</v>
      </c>
      <c r="AA14" s="3">
        <v>310641</v>
      </c>
      <c r="AB14" s="3">
        <v>1242564</v>
      </c>
      <c r="AC14" s="3">
        <v>0</v>
      </c>
      <c r="AD14" s="3">
        <v>0</v>
      </c>
      <c r="AE14" s="3">
        <v>0</v>
      </c>
      <c r="AF14" s="3">
        <v>0</v>
      </c>
      <c r="AG14" s="24">
        <v>0</v>
      </c>
      <c r="AH14" s="3">
        <v>0</v>
      </c>
      <c r="AI14" s="24">
        <v>0</v>
      </c>
    </row>
    <row r="15" spans="1:35">
      <c r="A15" s="3">
        <v>1393</v>
      </c>
      <c r="B15" s="4" t="s">
        <v>23</v>
      </c>
      <c r="C15" s="5" t="s">
        <v>14</v>
      </c>
      <c r="D15" s="5" t="s">
        <v>24</v>
      </c>
      <c r="E15" s="3">
        <v>126</v>
      </c>
      <c r="F15" s="3">
        <v>38634</v>
      </c>
      <c r="G15" s="3">
        <v>4867884</v>
      </c>
      <c r="H15" s="3">
        <v>126</v>
      </c>
      <c r="I15" s="3">
        <v>38634</v>
      </c>
      <c r="J15" s="3">
        <v>4867884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126</v>
      </c>
      <c r="AA15" s="3">
        <v>38634</v>
      </c>
      <c r="AB15" s="3">
        <v>4867884</v>
      </c>
      <c r="AC15" s="3">
        <v>0</v>
      </c>
      <c r="AD15" s="3">
        <v>0</v>
      </c>
      <c r="AE15" s="3">
        <v>0</v>
      </c>
      <c r="AF15" s="3">
        <v>0</v>
      </c>
      <c r="AG15" s="24">
        <v>0</v>
      </c>
      <c r="AH15" s="3">
        <v>0</v>
      </c>
      <c r="AI15" s="24">
        <v>0</v>
      </c>
    </row>
    <row r="16" spans="1:35">
      <c r="A16" s="3">
        <v>465</v>
      </c>
      <c r="B16" s="4" t="s">
        <v>25</v>
      </c>
      <c r="C16" s="5" t="s">
        <v>14</v>
      </c>
      <c r="D16" s="5" t="s">
        <v>17</v>
      </c>
      <c r="E16" s="3">
        <v>29.56</v>
      </c>
      <c r="F16" s="3">
        <v>14577</v>
      </c>
      <c r="G16" s="3">
        <v>430917.99</v>
      </c>
      <c r="H16" s="3">
        <v>29.56</v>
      </c>
      <c r="I16" s="3">
        <v>14577</v>
      </c>
      <c r="J16" s="3">
        <v>430917.99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29.56</v>
      </c>
      <c r="AA16" s="3">
        <v>14577</v>
      </c>
      <c r="AB16" s="3">
        <v>430917.99</v>
      </c>
      <c r="AC16" s="3">
        <v>0</v>
      </c>
      <c r="AD16" s="3">
        <v>0</v>
      </c>
      <c r="AE16" s="3">
        <v>0</v>
      </c>
      <c r="AF16" s="3">
        <v>0</v>
      </c>
      <c r="AG16" s="24">
        <v>0</v>
      </c>
      <c r="AH16" s="3">
        <v>0</v>
      </c>
      <c r="AI16" s="24">
        <v>0</v>
      </c>
    </row>
    <row r="17" spans="1:35">
      <c r="A17" s="3">
        <v>2</v>
      </c>
      <c r="B17" s="21" t="s">
        <v>26</v>
      </c>
      <c r="C17" s="21"/>
      <c r="D17" s="21"/>
      <c r="E17" s="1082">
        <v>3531404962.1300001</v>
      </c>
      <c r="F17" s="1082"/>
      <c r="G17" s="1082"/>
      <c r="H17" s="1082">
        <v>3531404962.1300001</v>
      </c>
      <c r="I17" s="1082"/>
      <c r="J17" s="1082"/>
      <c r="K17" s="1082">
        <v>0</v>
      </c>
      <c r="L17" s="1082"/>
      <c r="M17" s="1082"/>
      <c r="N17" s="1082">
        <v>0</v>
      </c>
      <c r="O17" s="1082"/>
      <c r="P17" s="1082"/>
      <c r="Q17" s="1082">
        <v>0</v>
      </c>
      <c r="R17" s="1082"/>
      <c r="S17" s="1082"/>
      <c r="T17" s="1082">
        <v>0</v>
      </c>
      <c r="U17" s="1082"/>
      <c r="V17" s="1082"/>
      <c r="W17" s="1082">
        <v>0</v>
      </c>
      <c r="X17" s="1082"/>
      <c r="Y17" s="1082"/>
      <c r="Z17" s="1082">
        <v>3531404962.1300001</v>
      </c>
      <c r="AA17" s="1082"/>
      <c r="AB17" s="1082"/>
      <c r="AC17" s="1082">
        <v>0</v>
      </c>
      <c r="AD17" s="1082"/>
      <c r="AE17" s="1082"/>
      <c r="AF17" s="1081">
        <v>0</v>
      </c>
      <c r="AG17" s="1082"/>
      <c r="AH17" s="3">
        <v>0</v>
      </c>
      <c r="AI17" s="24">
        <v>0</v>
      </c>
    </row>
    <row r="18" spans="1:35">
      <c r="A18" s="3">
        <v>1019</v>
      </c>
      <c r="B18" s="4" t="s">
        <v>474</v>
      </c>
      <c r="C18" s="5" t="s">
        <v>14</v>
      </c>
      <c r="D18" s="5" t="s">
        <v>17</v>
      </c>
      <c r="E18" s="3">
        <v>12414</v>
      </c>
      <c r="F18" s="3">
        <v>3088</v>
      </c>
      <c r="G18" s="3">
        <v>38334432</v>
      </c>
      <c r="H18" s="3">
        <v>12414</v>
      </c>
      <c r="I18" s="3">
        <v>3088</v>
      </c>
      <c r="J18" s="3">
        <v>38334432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12414</v>
      </c>
      <c r="AA18" s="3">
        <v>3088</v>
      </c>
      <c r="AB18" s="3">
        <v>38334432</v>
      </c>
      <c r="AC18" s="3">
        <v>0</v>
      </c>
      <c r="AD18" s="3">
        <v>0</v>
      </c>
      <c r="AE18" s="3">
        <v>0</v>
      </c>
      <c r="AF18" s="3">
        <v>0</v>
      </c>
      <c r="AG18" s="24">
        <v>0</v>
      </c>
      <c r="AH18" s="3">
        <v>0</v>
      </c>
      <c r="AI18" s="24">
        <v>0</v>
      </c>
    </row>
    <row r="19" spans="1:35">
      <c r="A19" s="3">
        <v>114</v>
      </c>
      <c r="B19" s="4" t="s">
        <v>27</v>
      </c>
      <c r="C19" s="5" t="s">
        <v>14</v>
      </c>
      <c r="D19" s="5" t="s">
        <v>28</v>
      </c>
      <c r="E19" s="3">
        <v>29.76</v>
      </c>
      <c r="F19" s="3">
        <v>531999.64</v>
      </c>
      <c r="G19" s="3">
        <v>15834756.560000001</v>
      </c>
      <c r="H19" s="3">
        <v>29.76</v>
      </c>
      <c r="I19" s="3">
        <v>531999.64</v>
      </c>
      <c r="J19" s="3">
        <v>15834756.560000001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29.76</v>
      </c>
      <c r="AA19" s="3">
        <v>531999.64</v>
      </c>
      <c r="AB19" s="3">
        <v>15834756.560000001</v>
      </c>
      <c r="AC19" s="3">
        <v>0</v>
      </c>
      <c r="AD19" s="3">
        <v>0</v>
      </c>
      <c r="AE19" s="3">
        <v>0</v>
      </c>
      <c r="AF19" s="3">
        <v>0</v>
      </c>
      <c r="AG19" s="24">
        <v>0</v>
      </c>
      <c r="AH19" s="3">
        <v>0</v>
      </c>
      <c r="AI19" s="24">
        <v>0</v>
      </c>
    </row>
    <row r="20" spans="1:35">
      <c r="A20" s="3">
        <v>1142</v>
      </c>
      <c r="B20" s="4" t="s">
        <v>475</v>
      </c>
      <c r="C20" s="5" t="s">
        <v>14</v>
      </c>
      <c r="D20" s="5" t="s">
        <v>28</v>
      </c>
      <c r="E20" s="3">
        <v>2233.75</v>
      </c>
      <c r="F20" s="3">
        <v>586500.03</v>
      </c>
      <c r="G20" s="3">
        <v>1310094326.29</v>
      </c>
      <c r="H20" s="3">
        <v>2233.75</v>
      </c>
      <c r="I20" s="3">
        <v>586500.03</v>
      </c>
      <c r="J20" s="3">
        <v>1310094326.29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2233.75</v>
      </c>
      <c r="AA20" s="3">
        <v>586500.03</v>
      </c>
      <c r="AB20" s="3">
        <v>1310094326.29</v>
      </c>
      <c r="AC20" s="3">
        <v>0</v>
      </c>
      <c r="AD20" s="3">
        <v>0</v>
      </c>
      <c r="AE20" s="3">
        <v>0</v>
      </c>
      <c r="AF20" s="3">
        <v>0</v>
      </c>
      <c r="AG20" s="24">
        <v>0</v>
      </c>
      <c r="AH20" s="3">
        <v>0</v>
      </c>
      <c r="AI20" s="24">
        <v>0</v>
      </c>
    </row>
    <row r="21" spans="1:35">
      <c r="A21" s="3">
        <v>1187</v>
      </c>
      <c r="B21" s="4" t="s">
        <v>29</v>
      </c>
      <c r="C21" s="5" t="s">
        <v>14</v>
      </c>
      <c r="D21" s="5" t="s">
        <v>28</v>
      </c>
      <c r="E21" s="3">
        <v>2402.86</v>
      </c>
      <c r="F21" s="3">
        <v>598392</v>
      </c>
      <c r="G21" s="3">
        <v>1437849209.1600001</v>
      </c>
      <c r="H21" s="3">
        <v>2402.86</v>
      </c>
      <c r="I21" s="3">
        <v>598392</v>
      </c>
      <c r="J21" s="3">
        <v>1437849209.1600001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2402.86</v>
      </c>
      <c r="AA21" s="3">
        <v>598392</v>
      </c>
      <c r="AB21" s="3">
        <v>1437849209.1600001</v>
      </c>
      <c r="AC21" s="3">
        <v>0</v>
      </c>
      <c r="AD21" s="3">
        <v>0</v>
      </c>
      <c r="AE21" s="3">
        <v>0</v>
      </c>
      <c r="AF21" s="3">
        <v>0</v>
      </c>
      <c r="AG21" s="24">
        <v>0</v>
      </c>
      <c r="AH21" s="3">
        <v>0</v>
      </c>
      <c r="AI21" s="24">
        <v>0</v>
      </c>
    </row>
    <row r="22" spans="1:35">
      <c r="A22" s="3">
        <v>1256</v>
      </c>
      <c r="B22" s="4" t="s">
        <v>30</v>
      </c>
      <c r="C22" s="5" t="s">
        <v>14</v>
      </c>
      <c r="D22" s="5" t="s">
        <v>17</v>
      </c>
      <c r="E22" s="3">
        <v>6106.71</v>
      </c>
      <c r="F22" s="3">
        <v>1353</v>
      </c>
      <c r="G22" s="3">
        <v>8262382.0099999998</v>
      </c>
      <c r="H22" s="3">
        <v>6106.71</v>
      </c>
      <c r="I22" s="3">
        <v>1353</v>
      </c>
      <c r="J22" s="3">
        <v>8262382.0099999998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6106.71</v>
      </c>
      <c r="AA22" s="3">
        <v>1353</v>
      </c>
      <c r="AB22" s="3">
        <v>8262382.0099999998</v>
      </c>
      <c r="AC22" s="3">
        <v>0</v>
      </c>
      <c r="AD22" s="3">
        <v>0</v>
      </c>
      <c r="AE22" s="3">
        <v>0</v>
      </c>
      <c r="AF22" s="3">
        <v>0</v>
      </c>
      <c r="AG22" s="24">
        <v>0</v>
      </c>
      <c r="AH22" s="3">
        <v>0</v>
      </c>
      <c r="AI22" s="24">
        <v>0</v>
      </c>
    </row>
    <row r="23" spans="1:35">
      <c r="A23" s="3">
        <v>1257</v>
      </c>
      <c r="B23" s="4" t="s">
        <v>31</v>
      </c>
      <c r="C23" s="5" t="s">
        <v>14</v>
      </c>
      <c r="D23" s="5" t="s">
        <v>17</v>
      </c>
      <c r="E23" s="3">
        <v>3664.03</v>
      </c>
      <c r="F23" s="3">
        <v>1443</v>
      </c>
      <c r="G23" s="3">
        <v>5287191.68</v>
      </c>
      <c r="H23" s="3">
        <v>3664.03</v>
      </c>
      <c r="I23" s="3">
        <v>1443</v>
      </c>
      <c r="J23" s="3">
        <v>5287191.68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3664.03</v>
      </c>
      <c r="AA23" s="3">
        <v>1443</v>
      </c>
      <c r="AB23" s="3">
        <v>5287191.68</v>
      </c>
      <c r="AC23" s="3">
        <v>0</v>
      </c>
      <c r="AD23" s="3">
        <v>0</v>
      </c>
      <c r="AE23" s="3">
        <v>0</v>
      </c>
      <c r="AF23" s="3">
        <v>0</v>
      </c>
      <c r="AG23" s="24">
        <v>0</v>
      </c>
      <c r="AH23" s="3">
        <v>0</v>
      </c>
      <c r="AI23" s="24">
        <v>0</v>
      </c>
    </row>
    <row r="24" spans="1:35">
      <c r="A24" s="3">
        <v>740</v>
      </c>
      <c r="B24" s="4" t="s">
        <v>32</v>
      </c>
      <c r="C24" s="5" t="s">
        <v>14</v>
      </c>
      <c r="D24" s="5" t="s">
        <v>28</v>
      </c>
      <c r="E24" s="3">
        <v>1209.8800000000001</v>
      </c>
      <c r="F24" s="3">
        <v>532000.04</v>
      </c>
      <c r="G24" s="3">
        <v>643658813.71000004</v>
      </c>
      <c r="H24" s="3">
        <v>1209.8800000000001</v>
      </c>
      <c r="I24" s="3">
        <v>532000.04</v>
      </c>
      <c r="J24" s="3">
        <v>643658813.71000004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1209.8800000000001</v>
      </c>
      <c r="AA24" s="3">
        <v>532000.04</v>
      </c>
      <c r="AB24" s="3">
        <v>643658813.71000004</v>
      </c>
      <c r="AC24" s="3">
        <v>0</v>
      </c>
      <c r="AD24" s="3">
        <v>0</v>
      </c>
      <c r="AE24" s="3">
        <v>0</v>
      </c>
      <c r="AF24" s="3">
        <v>0</v>
      </c>
      <c r="AG24" s="24">
        <v>0</v>
      </c>
      <c r="AH24" s="3">
        <v>0</v>
      </c>
      <c r="AI24" s="24">
        <v>0</v>
      </c>
    </row>
    <row r="25" spans="1:35">
      <c r="A25" s="3">
        <v>748</v>
      </c>
      <c r="B25" s="4" t="s">
        <v>2437</v>
      </c>
      <c r="C25" s="5" t="s">
        <v>14</v>
      </c>
      <c r="D25" s="5" t="s">
        <v>28</v>
      </c>
      <c r="E25" s="3">
        <v>135.5</v>
      </c>
      <c r="F25" s="3">
        <v>531999.84</v>
      </c>
      <c r="G25" s="3">
        <v>72083850.719999999</v>
      </c>
      <c r="H25" s="3">
        <v>135.5</v>
      </c>
      <c r="I25" s="3">
        <v>531999.84</v>
      </c>
      <c r="J25" s="3">
        <v>72083850.719999999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135.5</v>
      </c>
      <c r="AA25" s="3">
        <v>531999.84</v>
      </c>
      <c r="AB25" s="3">
        <v>72083850.719999999</v>
      </c>
      <c r="AC25" s="3">
        <v>0</v>
      </c>
      <c r="AD25" s="3">
        <v>0</v>
      </c>
      <c r="AE25" s="3">
        <v>0</v>
      </c>
      <c r="AF25" s="3">
        <v>0</v>
      </c>
      <c r="AG25" s="24">
        <v>0</v>
      </c>
      <c r="AH25" s="3">
        <v>0</v>
      </c>
      <c r="AI25" s="24">
        <v>0</v>
      </c>
    </row>
    <row r="26" spans="1:35">
      <c r="A26" s="3">
        <v>3</v>
      </c>
      <c r="B26" s="21" t="s">
        <v>33</v>
      </c>
      <c r="C26" s="21"/>
      <c r="D26" s="21"/>
      <c r="E26" s="1082">
        <v>470218237.11000001</v>
      </c>
      <c r="F26" s="1082"/>
      <c r="G26" s="1082"/>
      <c r="H26" s="1082">
        <v>470218237.11000001</v>
      </c>
      <c r="I26" s="1082"/>
      <c r="J26" s="1082"/>
      <c r="K26" s="1082">
        <v>0</v>
      </c>
      <c r="L26" s="1082"/>
      <c r="M26" s="1082"/>
      <c r="N26" s="1082">
        <v>0</v>
      </c>
      <c r="O26" s="1082"/>
      <c r="P26" s="1082"/>
      <c r="Q26" s="1082">
        <v>0</v>
      </c>
      <c r="R26" s="1082"/>
      <c r="S26" s="1082"/>
      <c r="T26" s="1082">
        <v>0</v>
      </c>
      <c r="U26" s="1082"/>
      <c r="V26" s="1082"/>
      <c r="W26" s="1082">
        <v>0</v>
      </c>
      <c r="X26" s="1082"/>
      <c r="Y26" s="1082"/>
      <c r="Z26" s="1082">
        <v>470218237.11000001</v>
      </c>
      <c r="AA26" s="1082"/>
      <c r="AB26" s="1082"/>
      <c r="AC26" s="1082">
        <v>0</v>
      </c>
      <c r="AD26" s="1082"/>
      <c r="AE26" s="1082"/>
      <c r="AF26" s="1081">
        <v>0</v>
      </c>
      <c r="AG26" s="1082"/>
      <c r="AH26" s="3">
        <v>0</v>
      </c>
      <c r="AI26" s="24">
        <v>0</v>
      </c>
    </row>
    <row r="27" spans="1:35">
      <c r="A27" s="3">
        <v>1012</v>
      </c>
      <c r="B27" s="4" t="s">
        <v>34</v>
      </c>
      <c r="C27" s="5" t="s">
        <v>14</v>
      </c>
      <c r="D27" s="5" t="s">
        <v>17</v>
      </c>
      <c r="E27" s="3">
        <v>974.96</v>
      </c>
      <c r="F27" s="3">
        <v>9533</v>
      </c>
      <c r="G27" s="3">
        <v>9294289.8699999992</v>
      </c>
      <c r="H27" s="3">
        <v>974.96</v>
      </c>
      <c r="I27" s="3">
        <v>9533</v>
      </c>
      <c r="J27" s="3">
        <v>9294289.8699999992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974.96</v>
      </c>
      <c r="AA27" s="3">
        <v>9533</v>
      </c>
      <c r="AB27" s="3">
        <v>9294289.8699999992</v>
      </c>
      <c r="AC27" s="3">
        <v>0</v>
      </c>
      <c r="AD27" s="3">
        <v>0</v>
      </c>
      <c r="AE27" s="3">
        <v>0</v>
      </c>
      <c r="AF27" s="3">
        <v>0</v>
      </c>
      <c r="AG27" s="24">
        <v>0</v>
      </c>
      <c r="AH27" s="3">
        <v>0</v>
      </c>
      <c r="AI27" s="24">
        <v>0</v>
      </c>
    </row>
    <row r="28" spans="1:35">
      <c r="A28" s="3">
        <v>1176</v>
      </c>
      <c r="B28" s="4" t="s">
        <v>35</v>
      </c>
      <c r="C28" s="5" t="s">
        <v>14</v>
      </c>
      <c r="D28" s="5" t="s">
        <v>17</v>
      </c>
      <c r="E28" s="3">
        <v>1.44</v>
      </c>
      <c r="F28" s="3">
        <v>5851</v>
      </c>
      <c r="G28" s="3">
        <v>8431.2900000000009</v>
      </c>
      <c r="H28" s="3">
        <v>1.44</v>
      </c>
      <c r="I28" s="3">
        <v>5851</v>
      </c>
      <c r="J28" s="3">
        <v>8431.2900000000009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1.44</v>
      </c>
      <c r="AA28" s="3">
        <v>5851</v>
      </c>
      <c r="AB28" s="3">
        <v>8431.2900000000009</v>
      </c>
      <c r="AC28" s="3">
        <v>0</v>
      </c>
      <c r="AD28" s="3">
        <v>0</v>
      </c>
      <c r="AE28" s="3">
        <v>0</v>
      </c>
      <c r="AF28" s="3">
        <v>0</v>
      </c>
      <c r="AG28" s="24">
        <v>0</v>
      </c>
      <c r="AH28" s="3">
        <v>0</v>
      </c>
      <c r="AI28" s="24">
        <v>0</v>
      </c>
    </row>
    <row r="29" spans="1:35">
      <c r="A29" s="3">
        <v>1238</v>
      </c>
      <c r="B29" s="4" t="s">
        <v>476</v>
      </c>
      <c r="C29" s="5" t="s">
        <v>14</v>
      </c>
      <c r="D29" s="5" t="s">
        <v>36</v>
      </c>
      <c r="E29" s="3">
        <v>2.9</v>
      </c>
      <c r="F29" s="3">
        <v>9050</v>
      </c>
      <c r="G29" s="3">
        <v>26289.35</v>
      </c>
      <c r="H29" s="3">
        <v>2.9</v>
      </c>
      <c r="I29" s="3">
        <v>9050</v>
      </c>
      <c r="J29" s="3">
        <v>26289.35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2.9</v>
      </c>
      <c r="AA29" s="3">
        <v>9050</v>
      </c>
      <c r="AB29" s="3">
        <v>26289.35</v>
      </c>
      <c r="AC29" s="3">
        <v>0</v>
      </c>
      <c r="AD29" s="3">
        <v>0</v>
      </c>
      <c r="AE29" s="3">
        <v>0</v>
      </c>
      <c r="AF29" s="3">
        <v>0</v>
      </c>
      <c r="AG29" s="24">
        <v>0</v>
      </c>
      <c r="AH29" s="3">
        <v>0</v>
      </c>
      <c r="AI29" s="24">
        <v>0</v>
      </c>
    </row>
    <row r="30" spans="1:35">
      <c r="A30" s="3">
        <v>1239</v>
      </c>
      <c r="B30" s="4" t="s">
        <v>477</v>
      </c>
      <c r="C30" s="5" t="s">
        <v>14</v>
      </c>
      <c r="D30" s="5" t="s">
        <v>36</v>
      </c>
      <c r="E30" s="3">
        <v>3.6</v>
      </c>
      <c r="F30" s="3">
        <v>9050</v>
      </c>
      <c r="G30" s="3">
        <v>32580</v>
      </c>
      <c r="H30" s="3">
        <v>3.6</v>
      </c>
      <c r="I30" s="3">
        <v>9050</v>
      </c>
      <c r="J30" s="3">
        <v>32580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3.6</v>
      </c>
      <c r="AA30" s="3">
        <v>9050</v>
      </c>
      <c r="AB30" s="3">
        <v>32580</v>
      </c>
      <c r="AC30" s="3">
        <v>0</v>
      </c>
      <c r="AD30" s="3">
        <v>0</v>
      </c>
      <c r="AE30" s="3">
        <v>0</v>
      </c>
      <c r="AF30" s="3">
        <v>0</v>
      </c>
      <c r="AG30" s="24">
        <v>0</v>
      </c>
      <c r="AH30" s="3">
        <v>0</v>
      </c>
      <c r="AI30" s="24">
        <v>0</v>
      </c>
    </row>
    <row r="31" spans="1:35">
      <c r="A31" s="3">
        <v>1240</v>
      </c>
      <c r="B31" s="4" t="s">
        <v>37</v>
      </c>
      <c r="C31" s="5" t="s">
        <v>14</v>
      </c>
      <c r="D31" s="5" t="s">
        <v>36</v>
      </c>
      <c r="E31" s="3">
        <v>6</v>
      </c>
      <c r="F31" s="3">
        <v>9050</v>
      </c>
      <c r="G31" s="3">
        <v>54300</v>
      </c>
      <c r="H31" s="3">
        <v>6</v>
      </c>
      <c r="I31" s="3">
        <v>9050</v>
      </c>
      <c r="J31" s="3">
        <v>54300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6</v>
      </c>
      <c r="AA31" s="3">
        <v>9050</v>
      </c>
      <c r="AB31" s="3">
        <v>54300</v>
      </c>
      <c r="AC31" s="3">
        <v>0</v>
      </c>
      <c r="AD31" s="3">
        <v>0</v>
      </c>
      <c r="AE31" s="3">
        <v>0</v>
      </c>
      <c r="AF31" s="3">
        <v>0</v>
      </c>
      <c r="AG31" s="24">
        <v>0</v>
      </c>
      <c r="AH31" s="3">
        <v>0</v>
      </c>
      <c r="AI31" s="24">
        <v>0</v>
      </c>
    </row>
    <row r="32" spans="1:35">
      <c r="A32" s="3">
        <v>2187</v>
      </c>
      <c r="B32" s="4" t="s">
        <v>478</v>
      </c>
      <c r="C32" s="5" t="s">
        <v>14</v>
      </c>
      <c r="D32" s="5" t="s">
        <v>15</v>
      </c>
      <c r="E32" s="3">
        <v>8</v>
      </c>
      <c r="F32" s="3">
        <v>26265</v>
      </c>
      <c r="G32" s="3">
        <v>210120</v>
      </c>
      <c r="H32" s="3">
        <v>8</v>
      </c>
      <c r="I32" s="3">
        <v>26265</v>
      </c>
      <c r="J32" s="3">
        <v>210120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8</v>
      </c>
      <c r="AA32" s="3">
        <v>26265</v>
      </c>
      <c r="AB32" s="3">
        <v>210120</v>
      </c>
      <c r="AC32" s="3">
        <v>0</v>
      </c>
      <c r="AD32" s="3">
        <v>0</v>
      </c>
      <c r="AE32" s="3">
        <v>0</v>
      </c>
      <c r="AF32" s="3">
        <v>0</v>
      </c>
      <c r="AG32" s="24">
        <v>0</v>
      </c>
      <c r="AH32" s="3">
        <v>0</v>
      </c>
      <c r="AI32" s="24">
        <v>0</v>
      </c>
    </row>
    <row r="33" spans="1:35">
      <c r="A33" s="3">
        <v>673</v>
      </c>
      <c r="B33" s="4" t="s">
        <v>479</v>
      </c>
      <c r="C33" s="5" t="s">
        <v>14</v>
      </c>
      <c r="D33" s="5" t="s">
        <v>36</v>
      </c>
      <c r="E33" s="3">
        <v>19.489999999999998</v>
      </c>
      <c r="F33" s="3">
        <v>9050</v>
      </c>
      <c r="G33" s="3">
        <v>176370.93</v>
      </c>
      <c r="H33" s="3">
        <v>19.489999999999998</v>
      </c>
      <c r="I33" s="3">
        <v>9050</v>
      </c>
      <c r="J33" s="3">
        <v>176370.93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19.489999999999998</v>
      </c>
      <c r="AA33" s="3">
        <v>9050</v>
      </c>
      <c r="AB33" s="3">
        <v>176370.93</v>
      </c>
      <c r="AC33" s="3">
        <v>0</v>
      </c>
      <c r="AD33" s="3">
        <v>0</v>
      </c>
      <c r="AE33" s="3">
        <v>0</v>
      </c>
      <c r="AF33" s="3">
        <v>0</v>
      </c>
      <c r="AG33" s="24">
        <v>0</v>
      </c>
      <c r="AH33" s="3">
        <v>0</v>
      </c>
      <c r="AI33" s="24">
        <v>0</v>
      </c>
    </row>
    <row r="34" spans="1:35">
      <c r="A34" s="3">
        <v>679</v>
      </c>
      <c r="B34" s="4" t="s">
        <v>38</v>
      </c>
      <c r="C34" s="5" t="s">
        <v>14</v>
      </c>
      <c r="D34" s="5" t="s">
        <v>17</v>
      </c>
      <c r="E34" s="3">
        <v>142</v>
      </c>
      <c r="F34" s="3">
        <v>11828</v>
      </c>
      <c r="G34" s="3">
        <v>1679576</v>
      </c>
      <c r="H34" s="3">
        <v>142</v>
      </c>
      <c r="I34" s="3">
        <v>11828</v>
      </c>
      <c r="J34" s="3">
        <v>1679576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142</v>
      </c>
      <c r="AA34" s="3">
        <v>11828</v>
      </c>
      <c r="AB34" s="3">
        <v>1679576</v>
      </c>
      <c r="AC34" s="3">
        <v>0</v>
      </c>
      <c r="AD34" s="3">
        <v>0</v>
      </c>
      <c r="AE34" s="3">
        <v>0</v>
      </c>
      <c r="AF34" s="3">
        <v>0</v>
      </c>
      <c r="AG34" s="24">
        <v>0</v>
      </c>
      <c r="AH34" s="3">
        <v>0</v>
      </c>
      <c r="AI34" s="24">
        <v>0</v>
      </c>
    </row>
    <row r="35" spans="1:35">
      <c r="A35" s="3">
        <v>724</v>
      </c>
      <c r="B35" s="4" t="s">
        <v>39</v>
      </c>
      <c r="C35" s="5" t="s">
        <v>14</v>
      </c>
      <c r="D35" s="5" t="s">
        <v>17</v>
      </c>
      <c r="E35" s="3">
        <v>72127.03</v>
      </c>
      <c r="F35" s="3">
        <v>6343.62</v>
      </c>
      <c r="G35" s="3">
        <v>457546444.54000002</v>
      </c>
      <c r="H35" s="3">
        <v>72127.03</v>
      </c>
      <c r="I35" s="3">
        <v>6343.62</v>
      </c>
      <c r="J35" s="3">
        <v>457546444.54000002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72127.03</v>
      </c>
      <c r="AA35" s="3">
        <v>6343.62</v>
      </c>
      <c r="AB35" s="3">
        <v>457546444.54000002</v>
      </c>
      <c r="AC35" s="3">
        <v>0</v>
      </c>
      <c r="AD35" s="3">
        <v>0</v>
      </c>
      <c r="AE35" s="3">
        <v>0</v>
      </c>
      <c r="AF35" s="3">
        <v>0</v>
      </c>
      <c r="AG35" s="24">
        <v>0</v>
      </c>
      <c r="AH35" s="3">
        <v>0</v>
      </c>
      <c r="AI35" s="24">
        <v>0</v>
      </c>
    </row>
    <row r="36" spans="1:35">
      <c r="A36" s="3">
        <v>745</v>
      </c>
      <c r="B36" s="4" t="s">
        <v>480</v>
      </c>
      <c r="C36" s="5" t="s">
        <v>14</v>
      </c>
      <c r="D36" s="5" t="s">
        <v>17</v>
      </c>
      <c r="E36" s="3">
        <v>116.87</v>
      </c>
      <c r="F36" s="3">
        <v>10181</v>
      </c>
      <c r="G36" s="3">
        <v>1189835.1399999999</v>
      </c>
      <c r="H36" s="3">
        <v>116.87</v>
      </c>
      <c r="I36" s="3">
        <v>10181</v>
      </c>
      <c r="J36" s="3">
        <v>1189835.1399999999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116.87</v>
      </c>
      <c r="AA36" s="3">
        <v>10181</v>
      </c>
      <c r="AB36" s="3">
        <v>1189835.1399999999</v>
      </c>
      <c r="AC36" s="3">
        <v>0</v>
      </c>
      <c r="AD36" s="3">
        <v>0</v>
      </c>
      <c r="AE36" s="3">
        <v>0</v>
      </c>
      <c r="AF36" s="3">
        <v>0</v>
      </c>
      <c r="AG36" s="24">
        <v>0</v>
      </c>
      <c r="AH36" s="3">
        <v>0</v>
      </c>
      <c r="AI36" s="24">
        <v>0</v>
      </c>
    </row>
    <row r="37" spans="1:35">
      <c r="A37" s="3">
        <v>4</v>
      </c>
      <c r="B37" s="21" t="s">
        <v>40</v>
      </c>
      <c r="C37" s="21"/>
      <c r="D37" s="21"/>
      <c r="E37" s="1082">
        <v>13041.05</v>
      </c>
      <c r="F37" s="1082"/>
      <c r="G37" s="1082"/>
      <c r="H37" s="1082">
        <v>13041.05</v>
      </c>
      <c r="I37" s="1082"/>
      <c r="J37" s="1082"/>
      <c r="K37" s="1082">
        <v>0</v>
      </c>
      <c r="L37" s="1082"/>
      <c r="M37" s="1082"/>
      <c r="N37" s="1082">
        <v>0</v>
      </c>
      <c r="O37" s="1082"/>
      <c r="P37" s="1082"/>
      <c r="Q37" s="1082">
        <v>0</v>
      </c>
      <c r="R37" s="1082"/>
      <c r="S37" s="1082"/>
      <c r="T37" s="1082">
        <v>0</v>
      </c>
      <c r="U37" s="1082"/>
      <c r="V37" s="1082"/>
      <c r="W37" s="1082">
        <v>0</v>
      </c>
      <c r="X37" s="1082"/>
      <c r="Y37" s="1082"/>
      <c r="Z37" s="1082">
        <v>13041.05</v>
      </c>
      <c r="AA37" s="1082"/>
      <c r="AB37" s="1082"/>
      <c r="AC37" s="1082">
        <v>0</v>
      </c>
      <c r="AD37" s="1082"/>
      <c r="AE37" s="1082"/>
      <c r="AF37" s="1081">
        <v>0</v>
      </c>
      <c r="AG37" s="1082"/>
      <c r="AH37" s="3">
        <v>0</v>
      </c>
      <c r="AI37" s="24">
        <v>0</v>
      </c>
    </row>
    <row r="38" spans="1:35">
      <c r="A38" s="3">
        <v>717</v>
      </c>
      <c r="B38" s="4" t="s">
        <v>481</v>
      </c>
      <c r="C38" s="5" t="s">
        <v>14</v>
      </c>
      <c r="D38" s="5" t="s">
        <v>36</v>
      </c>
      <c r="E38" s="3">
        <v>1.44</v>
      </c>
      <c r="F38" s="3">
        <v>9050</v>
      </c>
      <c r="G38" s="3">
        <v>13041.05</v>
      </c>
      <c r="H38" s="3">
        <v>1.44</v>
      </c>
      <c r="I38" s="3">
        <v>9050</v>
      </c>
      <c r="J38" s="3">
        <v>13041.05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1.44</v>
      </c>
      <c r="AA38" s="3">
        <v>9050</v>
      </c>
      <c r="AB38" s="3">
        <v>13041.05</v>
      </c>
      <c r="AC38" s="3">
        <v>0</v>
      </c>
      <c r="AD38" s="3">
        <v>0</v>
      </c>
      <c r="AE38" s="3">
        <v>0</v>
      </c>
      <c r="AF38" s="3">
        <v>0</v>
      </c>
      <c r="AG38" s="24">
        <v>0</v>
      </c>
      <c r="AH38" s="3">
        <v>0</v>
      </c>
      <c r="AI38" s="24">
        <v>0</v>
      </c>
    </row>
    <row r="39" spans="1:35">
      <c r="A39" s="3">
        <v>8</v>
      </c>
      <c r="B39" s="21" t="s">
        <v>41</v>
      </c>
      <c r="C39" s="21"/>
      <c r="D39" s="21"/>
      <c r="E39" s="1082">
        <v>895905</v>
      </c>
      <c r="F39" s="1082"/>
      <c r="G39" s="1082"/>
      <c r="H39" s="1082">
        <v>895905</v>
      </c>
      <c r="I39" s="1082"/>
      <c r="J39" s="1082"/>
      <c r="K39" s="1082">
        <v>0</v>
      </c>
      <c r="L39" s="1082"/>
      <c r="M39" s="1082"/>
      <c r="N39" s="1082">
        <v>0</v>
      </c>
      <c r="O39" s="1082"/>
      <c r="P39" s="1082"/>
      <c r="Q39" s="1082">
        <v>0</v>
      </c>
      <c r="R39" s="1082"/>
      <c r="S39" s="1082"/>
      <c r="T39" s="1082">
        <v>0</v>
      </c>
      <c r="U39" s="1082"/>
      <c r="V39" s="1082"/>
      <c r="W39" s="1082">
        <v>0</v>
      </c>
      <c r="X39" s="1082"/>
      <c r="Y39" s="1082"/>
      <c r="Z39" s="1082">
        <v>895905</v>
      </c>
      <c r="AA39" s="1082"/>
      <c r="AB39" s="1082"/>
      <c r="AC39" s="1082">
        <v>0</v>
      </c>
      <c r="AD39" s="1082"/>
      <c r="AE39" s="1082"/>
      <c r="AF39" s="1081">
        <v>0</v>
      </c>
      <c r="AG39" s="1082"/>
      <c r="AH39" s="3">
        <v>0</v>
      </c>
      <c r="AI39" s="24">
        <v>0</v>
      </c>
    </row>
    <row r="40" spans="1:35">
      <c r="A40" s="3">
        <v>2113</v>
      </c>
      <c r="B40" s="4" t="s">
        <v>42</v>
      </c>
      <c r="C40" s="5" t="s">
        <v>14</v>
      </c>
      <c r="D40" s="5" t="s">
        <v>28</v>
      </c>
      <c r="E40" s="3">
        <v>22.5</v>
      </c>
      <c r="F40" s="3">
        <v>39818</v>
      </c>
      <c r="G40" s="3">
        <v>895905</v>
      </c>
      <c r="H40" s="3">
        <v>22.5</v>
      </c>
      <c r="I40" s="3">
        <v>39818</v>
      </c>
      <c r="J40" s="3">
        <v>895905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22.5</v>
      </c>
      <c r="AA40" s="3">
        <v>39818</v>
      </c>
      <c r="AB40" s="3">
        <v>895905</v>
      </c>
      <c r="AC40" s="3">
        <v>0</v>
      </c>
      <c r="AD40" s="3">
        <v>0</v>
      </c>
      <c r="AE40" s="3">
        <v>0</v>
      </c>
      <c r="AF40" s="3">
        <v>0</v>
      </c>
      <c r="AG40" s="24">
        <v>0</v>
      </c>
      <c r="AH40" s="3">
        <v>0</v>
      </c>
      <c r="AI40" s="24">
        <v>0</v>
      </c>
    </row>
    <row r="41" spans="1:35">
      <c r="A41" s="3">
        <v>12</v>
      </c>
      <c r="B41" s="21" t="s">
        <v>43</v>
      </c>
      <c r="C41" s="21"/>
      <c r="D41" s="21"/>
      <c r="E41" s="1082">
        <v>636847213.26999998</v>
      </c>
      <c r="F41" s="1082"/>
      <c r="G41" s="1082"/>
      <c r="H41" s="1082">
        <v>636847213.26999998</v>
      </c>
      <c r="I41" s="1082"/>
      <c r="J41" s="1082"/>
      <c r="K41" s="1082">
        <v>0</v>
      </c>
      <c r="L41" s="1082"/>
      <c r="M41" s="1082"/>
      <c r="N41" s="1082">
        <v>0</v>
      </c>
      <c r="O41" s="1082"/>
      <c r="P41" s="1082"/>
      <c r="Q41" s="1082">
        <v>0</v>
      </c>
      <c r="R41" s="1082"/>
      <c r="S41" s="1082"/>
      <c r="T41" s="1082">
        <v>0</v>
      </c>
      <c r="U41" s="1082"/>
      <c r="V41" s="1082"/>
      <c r="W41" s="1082">
        <v>0</v>
      </c>
      <c r="X41" s="1082"/>
      <c r="Y41" s="1082"/>
      <c r="Z41" s="1082">
        <v>636847213.26999998</v>
      </c>
      <c r="AA41" s="1082"/>
      <c r="AB41" s="1082"/>
      <c r="AC41" s="1082">
        <v>0</v>
      </c>
      <c r="AD41" s="1082"/>
      <c r="AE41" s="1082"/>
      <c r="AF41" s="1081">
        <v>0</v>
      </c>
      <c r="AG41" s="1082"/>
      <c r="AH41" s="3">
        <v>0</v>
      </c>
      <c r="AI41" s="24">
        <v>0</v>
      </c>
    </row>
    <row r="42" spans="1:35">
      <c r="A42" s="3">
        <v>1010</v>
      </c>
      <c r="B42" s="4" t="s">
        <v>482</v>
      </c>
      <c r="C42" s="5" t="s">
        <v>14</v>
      </c>
      <c r="D42" s="5" t="s">
        <v>44</v>
      </c>
      <c r="E42" s="3">
        <v>3997.6</v>
      </c>
      <c r="F42" s="3">
        <v>153500</v>
      </c>
      <c r="G42" s="3">
        <v>613631600</v>
      </c>
      <c r="H42" s="3">
        <v>3997.6</v>
      </c>
      <c r="I42" s="3">
        <v>153500</v>
      </c>
      <c r="J42" s="3">
        <v>613631600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3997.6</v>
      </c>
      <c r="AA42" s="3">
        <v>153500</v>
      </c>
      <c r="AB42" s="3">
        <v>613631600</v>
      </c>
      <c r="AC42" s="3">
        <v>0</v>
      </c>
      <c r="AD42" s="3">
        <v>0</v>
      </c>
      <c r="AE42" s="3">
        <v>0</v>
      </c>
      <c r="AF42" s="3">
        <v>0</v>
      </c>
      <c r="AG42" s="24">
        <v>0</v>
      </c>
      <c r="AH42" s="3">
        <v>0</v>
      </c>
      <c r="AI42" s="24">
        <v>0</v>
      </c>
    </row>
    <row r="43" spans="1:35">
      <c r="A43" s="3">
        <v>1028</v>
      </c>
      <c r="B43" s="4" t="s">
        <v>45</v>
      </c>
      <c r="C43" s="5" t="s">
        <v>14</v>
      </c>
      <c r="D43" s="5" t="s">
        <v>15</v>
      </c>
      <c r="E43" s="3">
        <v>436.56</v>
      </c>
      <c r="F43" s="3">
        <v>3959</v>
      </c>
      <c r="G43" s="3">
        <v>1728341.04</v>
      </c>
      <c r="H43" s="3">
        <v>436.56</v>
      </c>
      <c r="I43" s="3">
        <v>3959</v>
      </c>
      <c r="J43" s="3">
        <v>1728341.04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436.56</v>
      </c>
      <c r="AA43" s="3">
        <v>3959</v>
      </c>
      <c r="AB43" s="3">
        <v>1728341.04</v>
      </c>
      <c r="AC43" s="3">
        <v>0</v>
      </c>
      <c r="AD43" s="3">
        <v>0</v>
      </c>
      <c r="AE43" s="3">
        <v>0</v>
      </c>
      <c r="AF43" s="3">
        <v>0</v>
      </c>
      <c r="AG43" s="24">
        <v>0</v>
      </c>
      <c r="AH43" s="3">
        <v>0</v>
      </c>
      <c r="AI43" s="24">
        <v>0</v>
      </c>
    </row>
    <row r="44" spans="1:35">
      <c r="A44" s="3">
        <v>1029</v>
      </c>
      <c r="B44" s="4" t="s">
        <v>46</v>
      </c>
      <c r="C44" s="5" t="s">
        <v>14</v>
      </c>
      <c r="D44" s="5" t="s">
        <v>15</v>
      </c>
      <c r="E44" s="3">
        <v>2182.8000000000002</v>
      </c>
      <c r="F44" s="3">
        <v>3959</v>
      </c>
      <c r="G44" s="3">
        <v>8641705.1999999993</v>
      </c>
      <c r="H44" s="3">
        <v>2182.8000000000002</v>
      </c>
      <c r="I44" s="3">
        <v>3959</v>
      </c>
      <c r="J44" s="3">
        <v>8641705.1999999993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2182.8000000000002</v>
      </c>
      <c r="AA44" s="3">
        <v>3959</v>
      </c>
      <c r="AB44" s="3">
        <v>8641705.1999999993</v>
      </c>
      <c r="AC44" s="3">
        <v>0</v>
      </c>
      <c r="AD44" s="3">
        <v>0</v>
      </c>
      <c r="AE44" s="3">
        <v>0</v>
      </c>
      <c r="AF44" s="3">
        <v>0</v>
      </c>
      <c r="AG44" s="24">
        <v>0</v>
      </c>
      <c r="AH44" s="3">
        <v>0</v>
      </c>
      <c r="AI44" s="24">
        <v>0</v>
      </c>
    </row>
    <row r="45" spans="1:35">
      <c r="A45" s="3">
        <v>1030</v>
      </c>
      <c r="B45" s="4" t="s">
        <v>47</v>
      </c>
      <c r="C45" s="5" t="s">
        <v>14</v>
      </c>
      <c r="D45" s="5" t="s">
        <v>15</v>
      </c>
      <c r="E45" s="3">
        <v>327.42</v>
      </c>
      <c r="F45" s="3">
        <v>3959</v>
      </c>
      <c r="G45" s="3">
        <v>1296255.78</v>
      </c>
      <c r="H45" s="3">
        <v>327.42</v>
      </c>
      <c r="I45" s="3">
        <v>3959</v>
      </c>
      <c r="J45" s="3">
        <v>1296255.78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327.42</v>
      </c>
      <c r="AA45" s="3">
        <v>3959</v>
      </c>
      <c r="AB45" s="3">
        <v>1296255.78</v>
      </c>
      <c r="AC45" s="3">
        <v>0</v>
      </c>
      <c r="AD45" s="3">
        <v>0</v>
      </c>
      <c r="AE45" s="3">
        <v>0</v>
      </c>
      <c r="AF45" s="3">
        <v>0</v>
      </c>
      <c r="AG45" s="24">
        <v>0</v>
      </c>
      <c r="AH45" s="3">
        <v>0</v>
      </c>
      <c r="AI45" s="24">
        <v>0</v>
      </c>
    </row>
    <row r="46" spans="1:35">
      <c r="A46" s="3">
        <v>1141</v>
      </c>
      <c r="B46" s="4" t="s">
        <v>48</v>
      </c>
      <c r="C46" s="5" t="s">
        <v>14</v>
      </c>
      <c r="D46" s="5" t="s">
        <v>19</v>
      </c>
      <c r="E46" s="3">
        <v>41.25</v>
      </c>
      <c r="F46" s="3">
        <v>5753</v>
      </c>
      <c r="G46" s="3">
        <v>237311.25</v>
      </c>
      <c r="H46" s="3">
        <v>41.25</v>
      </c>
      <c r="I46" s="3">
        <v>5753</v>
      </c>
      <c r="J46" s="3">
        <v>237311.25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41.25</v>
      </c>
      <c r="AA46" s="3">
        <v>5753</v>
      </c>
      <c r="AB46" s="3">
        <v>237311.25</v>
      </c>
      <c r="AC46" s="3">
        <v>0</v>
      </c>
      <c r="AD46" s="3">
        <v>0</v>
      </c>
      <c r="AE46" s="3">
        <v>0</v>
      </c>
      <c r="AF46" s="3">
        <v>0</v>
      </c>
      <c r="AG46" s="24">
        <v>0</v>
      </c>
      <c r="AH46" s="3">
        <v>0</v>
      </c>
      <c r="AI46" s="24">
        <v>0</v>
      </c>
    </row>
    <row r="47" spans="1:35">
      <c r="A47" s="3">
        <v>1161</v>
      </c>
      <c r="B47" s="4" t="s">
        <v>49</v>
      </c>
      <c r="C47" s="5" t="s">
        <v>14</v>
      </c>
      <c r="D47" s="5" t="s">
        <v>44</v>
      </c>
      <c r="E47" s="3">
        <v>20</v>
      </c>
      <c r="F47" s="3">
        <v>565600</v>
      </c>
      <c r="G47" s="3">
        <v>11312000</v>
      </c>
      <c r="H47" s="3">
        <v>20</v>
      </c>
      <c r="I47" s="3">
        <v>565600</v>
      </c>
      <c r="J47" s="3">
        <v>11312000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20</v>
      </c>
      <c r="AA47" s="3">
        <v>565600</v>
      </c>
      <c r="AB47" s="3">
        <v>11312000</v>
      </c>
      <c r="AC47" s="3">
        <v>0</v>
      </c>
      <c r="AD47" s="3">
        <v>0</v>
      </c>
      <c r="AE47" s="3">
        <v>0</v>
      </c>
      <c r="AF47" s="3">
        <v>0</v>
      </c>
      <c r="AG47" s="24">
        <v>0</v>
      </c>
      <c r="AH47" s="3">
        <v>0</v>
      </c>
      <c r="AI47" s="24">
        <v>0</v>
      </c>
    </row>
    <row r="48" spans="1:35">
      <c r="A48" s="3">
        <v>13</v>
      </c>
      <c r="B48" s="21" t="s">
        <v>50</v>
      </c>
      <c r="C48" s="21"/>
      <c r="D48" s="21"/>
      <c r="E48" s="1082">
        <v>3116774.88</v>
      </c>
      <c r="F48" s="1082"/>
      <c r="G48" s="1082"/>
      <c r="H48" s="1082">
        <v>3116774.88</v>
      </c>
      <c r="I48" s="1082"/>
      <c r="J48" s="1082"/>
      <c r="K48" s="1082">
        <v>0</v>
      </c>
      <c r="L48" s="1082"/>
      <c r="M48" s="1082"/>
      <c r="N48" s="1082">
        <v>0</v>
      </c>
      <c r="O48" s="1082"/>
      <c r="P48" s="1082"/>
      <c r="Q48" s="1082">
        <v>0</v>
      </c>
      <c r="R48" s="1082"/>
      <c r="S48" s="1082"/>
      <c r="T48" s="1082">
        <v>0</v>
      </c>
      <c r="U48" s="1082"/>
      <c r="V48" s="1082"/>
      <c r="W48" s="1082">
        <v>0</v>
      </c>
      <c r="X48" s="1082"/>
      <c r="Y48" s="1082"/>
      <c r="Z48" s="1082">
        <v>3116774.88</v>
      </c>
      <c r="AA48" s="1082"/>
      <c r="AB48" s="1082"/>
      <c r="AC48" s="1082">
        <v>0</v>
      </c>
      <c r="AD48" s="1082"/>
      <c r="AE48" s="1082"/>
      <c r="AF48" s="1081">
        <v>0</v>
      </c>
      <c r="AG48" s="1082"/>
      <c r="AH48" s="3">
        <v>0</v>
      </c>
      <c r="AI48" s="24">
        <v>0</v>
      </c>
    </row>
    <row r="49" spans="1:35">
      <c r="A49" s="3">
        <v>1109</v>
      </c>
      <c r="B49" s="4" t="s">
        <v>51</v>
      </c>
      <c r="C49" s="5" t="s">
        <v>14</v>
      </c>
      <c r="D49" s="5" t="s">
        <v>28</v>
      </c>
      <c r="E49" s="3">
        <v>2.25</v>
      </c>
      <c r="F49" s="3">
        <v>391056</v>
      </c>
      <c r="G49" s="3">
        <v>879876</v>
      </c>
      <c r="H49" s="3">
        <v>2.25</v>
      </c>
      <c r="I49" s="3">
        <v>391056</v>
      </c>
      <c r="J49" s="3">
        <v>879876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2.25</v>
      </c>
      <c r="AA49" s="3">
        <v>391056</v>
      </c>
      <c r="AB49" s="3">
        <v>879876</v>
      </c>
      <c r="AC49" s="3">
        <v>0</v>
      </c>
      <c r="AD49" s="3">
        <v>0</v>
      </c>
      <c r="AE49" s="3">
        <v>0</v>
      </c>
      <c r="AF49" s="3">
        <v>0</v>
      </c>
      <c r="AG49" s="24">
        <v>0</v>
      </c>
      <c r="AH49" s="3">
        <v>0</v>
      </c>
      <c r="AI49" s="24">
        <v>0</v>
      </c>
    </row>
    <row r="50" spans="1:35">
      <c r="A50" s="3">
        <v>2107</v>
      </c>
      <c r="B50" s="4" t="s">
        <v>53</v>
      </c>
      <c r="C50" s="5" t="s">
        <v>14</v>
      </c>
      <c r="D50" s="5" t="s">
        <v>28</v>
      </c>
      <c r="E50" s="3">
        <v>2.88</v>
      </c>
      <c r="F50" s="3">
        <v>776701</v>
      </c>
      <c r="G50" s="3">
        <v>2236898.88</v>
      </c>
      <c r="H50" s="3">
        <v>2.88</v>
      </c>
      <c r="I50" s="3">
        <v>776701</v>
      </c>
      <c r="J50" s="3">
        <v>2236898.88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2.88</v>
      </c>
      <c r="AA50" s="3">
        <v>776701</v>
      </c>
      <c r="AB50" s="3">
        <v>2236898.88</v>
      </c>
      <c r="AC50" s="3">
        <v>0</v>
      </c>
      <c r="AD50" s="3">
        <v>0</v>
      </c>
      <c r="AE50" s="3">
        <v>0</v>
      </c>
      <c r="AF50" s="3">
        <v>0</v>
      </c>
      <c r="AG50" s="24">
        <v>0</v>
      </c>
      <c r="AH50" s="3">
        <v>0</v>
      </c>
      <c r="AI50" s="24">
        <v>0</v>
      </c>
    </row>
    <row r="51" spans="1:35">
      <c r="A51" s="3">
        <v>14</v>
      </c>
      <c r="B51" s="21" t="s">
        <v>54</v>
      </c>
      <c r="C51" s="21"/>
      <c r="D51" s="21"/>
      <c r="E51" s="1082">
        <v>569656668.53999996</v>
      </c>
      <c r="F51" s="1082"/>
      <c r="G51" s="1082"/>
      <c r="H51" s="1082">
        <v>569656668.53999996</v>
      </c>
      <c r="I51" s="1082"/>
      <c r="J51" s="1082"/>
      <c r="K51" s="1082">
        <v>0</v>
      </c>
      <c r="L51" s="1082"/>
      <c r="M51" s="1082"/>
      <c r="N51" s="1082">
        <v>0</v>
      </c>
      <c r="O51" s="1082"/>
      <c r="P51" s="1082"/>
      <c r="Q51" s="1082">
        <v>0</v>
      </c>
      <c r="R51" s="1082"/>
      <c r="S51" s="1082"/>
      <c r="T51" s="1082">
        <v>0</v>
      </c>
      <c r="U51" s="1082"/>
      <c r="V51" s="1082"/>
      <c r="W51" s="1082">
        <v>0</v>
      </c>
      <c r="X51" s="1082"/>
      <c r="Y51" s="1082"/>
      <c r="Z51" s="1082">
        <v>569656668.53999996</v>
      </c>
      <c r="AA51" s="1082"/>
      <c r="AB51" s="1082"/>
      <c r="AC51" s="1082">
        <v>0</v>
      </c>
      <c r="AD51" s="1082"/>
      <c r="AE51" s="1082"/>
      <c r="AF51" s="1081">
        <v>0</v>
      </c>
      <c r="AG51" s="1082"/>
      <c r="AH51" s="3">
        <v>0</v>
      </c>
      <c r="AI51" s="24">
        <v>0</v>
      </c>
    </row>
    <row r="52" spans="1:35">
      <c r="A52" s="3">
        <v>1072</v>
      </c>
      <c r="B52" s="4" t="s">
        <v>55</v>
      </c>
      <c r="C52" s="5" t="s">
        <v>14</v>
      </c>
      <c r="D52" s="5" t="s">
        <v>44</v>
      </c>
      <c r="E52" s="3">
        <v>320</v>
      </c>
      <c r="F52" s="3">
        <v>361984</v>
      </c>
      <c r="G52" s="3">
        <v>115834880</v>
      </c>
      <c r="H52" s="3">
        <v>320</v>
      </c>
      <c r="I52" s="3">
        <v>361984</v>
      </c>
      <c r="J52" s="3">
        <v>115834880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320</v>
      </c>
      <c r="AA52" s="3">
        <v>361984</v>
      </c>
      <c r="AB52" s="3">
        <v>115834880</v>
      </c>
      <c r="AC52" s="3">
        <v>0</v>
      </c>
      <c r="AD52" s="3">
        <v>0</v>
      </c>
      <c r="AE52" s="3">
        <v>0</v>
      </c>
      <c r="AF52" s="3">
        <v>0</v>
      </c>
      <c r="AG52" s="24">
        <v>0</v>
      </c>
      <c r="AH52" s="3">
        <v>0</v>
      </c>
      <c r="AI52" s="24">
        <v>0</v>
      </c>
    </row>
    <row r="53" spans="1:35">
      <c r="A53" s="3">
        <v>1113</v>
      </c>
      <c r="B53" s="4" t="s">
        <v>56</v>
      </c>
      <c r="C53" s="5" t="s">
        <v>14</v>
      </c>
      <c r="D53" s="5" t="s">
        <v>15</v>
      </c>
      <c r="E53" s="3">
        <v>1720.23</v>
      </c>
      <c r="F53" s="3">
        <v>18519</v>
      </c>
      <c r="G53" s="3">
        <v>31856992.98</v>
      </c>
      <c r="H53" s="3">
        <v>1720.23</v>
      </c>
      <c r="I53" s="3">
        <v>18519</v>
      </c>
      <c r="J53" s="3">
        <v>31856992.98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1720.23</v>
      </c>
      <c r="AA53" s="3">
        <v>18519</v>
      </c>
      <c r="AB53" s="3">
        <v>31856992.98</v>
      </c>
      <c r="AC53" s="3">
        <v>0</v>
      </c>
      <c r="AD53" s="3">
        <v>0</v>
      </c>
      <c r="AE53" s="3">
        <v>0</v>
      </c>
      <c r="AF53" s="3">
        <v>0</v>
      </c>
      <c r="AG53" s="24">
        <v>0</v>
      </c>
      <c r="AH53" s="3">
        <v>0</v>
      </c>
      <c r="AI53" s="24">
        <v>0</v>
      </c>
    </row>
    <row r="54" spans="1:35">
      <c r="A54" s="3">
        <v>1145</v>
      </c>
      <c r="B54" s="4" t="s">
        <v>484</v>
      </c>
      <c r="C54" s="5" t="s">
        <v>14</v>
      </c>
      <c r="D54" s="5" t="s">
        <v>15</v>
      </c>
      <c r="E54" s="3">
        <v>9484.92</v>
      </c>
      <c r="F54" s="3">
        <v>12545</v>
      </c>
      <c r="G54" s="3">
        <v>118988321.40000001</v>
      </c>
      <c r="H54" s="3">
        <v>9484.92</v>
      </c>
      <c r="I54" s="3">
        <v>12545</v>
      </c>
      <c r="J54" s="3">
        <v>118988321.40000001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9484.92</v>
      </c>
      <c r="AA54" s="3">
        <v>12545</v>
      </c>
      <c r="AB54" s="3">
        <v>118988321.40000001</v>
      </c>
      <c r="AC54" s="3">
        <v>0</v>
      </c>
      <c r="AD54" s="3">
        <v>0</v>
      </c>
      <c r="AE54" s="3">
        <v>0</v>
      </c>
      <c r="AF54" s="3">
        <v>0</v>
      </c>
      <c r="AG54" s="24">
        <v>0</v>
      </c>
      <c r="AH54" s="3">
        <v>0</v>
      </c>
      <c r="AI54" s="24">
        <v>0</v>
      </c>
    </row>
    <row r="55" spans="1:35">
      <c r="A55" s="3">
        <v>1167</v>
      </c>
      <c r="B55" s="4" t="s">
        <v>57</v>
      </c>
      <c r="C55" s="5" t="s">
        <v>14</v>
      </c>
      <c r="D55" s="5" t="s">
        <v>15</v>
      </c>
      <c r="E55" s="3">
        <v>96.83</v>
      </c>
      <c r="F55" s="3">
        <v>15732</v>
      </c>
      <c r="G55" s="3">
        <v>1523329.56</v>
      </c>
      <c r="H55" s="3">
        <v>96.83</v>
      </c>
      <c r="I55" s="3">
        <v>15732</v>
      </c>
      <c r="J55" s="3">
        <v>1523329.56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96.83</v>
      </c>
      <c r="AA55" s="3">
        <v>15732</v>
      </c>
      <c r="AB55" s="3">
        <v>1523329.56</v>
      </c>
      <c r="AC55" s="3">
        <v>0</v>
      </c>
      <c r="AD55" s="3">
        <v>0</v>
      </c>
      <c r="AE55" s="3">
        <v>0</v>
      </c>
      <c r="AF55" s="3">
        <v>0</v>
      </c>
      <c r="AG55" s="24">
        <v>0</v>
      </c>
      <c r="AH55" s="3">
        <v>0</v>
      </c>
      <c r="AI55" s="24">
        <v>0</v>
      </c>
    </row>
    <row r="56" spans="1:35">
      <c r="A56" s="3">
        <v>1168</v>
      </c>
      <c r="B56" s="4" t="s">
        <v>58</v>
      </c>
      <c r="C56" s="5" t="s">
        <v>14</v>
      </c>
      <c r="D56" s="5" t="s">
        <v>15</v>
      </c>
      <c r="E56" s="3">
        <v>9.65</v>
      </c>
      <c r="F56" s="3">
        <v>31462</v>
      </c>
      <c r="G56" s="3">
        <v>303756.17</v>
      </c>
      <c r="H56" s="3">
        <v>9.65</v>
      </c>
      <c r="I56" s="3">
        <v>31462</v>
      </c>
      <c r="J56" s="3">
        <v>303756.17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9.65</v>
      </c>
      <c r="AA56" s="3">
        <v>31462</v>
      </c>
      <c r="AB56" s="3">
        <v>303756.17</v>
      </c>
      <c r="AC56" s="3">
        <v>0</v>
      </c>
      <c r="AD56" s="3">
        <v>0</v>
      </c>
      <c r="AE56" s="3">
        <v>0</v>
      </c>
      <c r="AF56" s="3">
        <v>0</v>
      </c>
      <c r="AG56" s="24">
        <v>0</v>
      </c>
      <c r="AH56" s="3">
        <v>0</v>
      </c>
      <c r="AI56" s="24">
        <v>0</v>
      </c>
    </row>
    <row r="57" spans="1:35">
      <c r="A57" s="3">
        <v>1169</v>
      </c>
      <c r="B57" s="4" t="s">
        <v>59</v>
      </c>
      <c r="C57" s="5" t="s">
        <v>14</v>
      </c>
      <c r="D57" s="5" t="s">
        <v>15</v>
      </c>
      <c r="E57" s="3">
        <v>618.99</v>
      </c>
      <c r="F57" s="3">
        <v>7050</v>
      </c>
      <c r="G57" s="3">
        <v>4363907.7</v>
      </c>
      <c r="H57" s="3">
        <v>618.99</v>
      </c>
      <c r="I57" s="3">
        <v>7050</v>
      </c>
      <c r="J57" s="3">
        <v>4363907.7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618.99</v>
      </c>
      <c r="AA57" s="3">
        <v>7050</v>
      </c>
      <c r="AB57" s="3">
        <v>4363907.7</v>
      </c>
      <c r="AC57" s="3">
        <v>0</v>
      </c>
      <c r="AD57" s="3">
        <v>0</v>
      </c>
      <c r="AE57" s="3">
        <v>0</v>
      </c>
      <c r="AF57" s="3">
        <v>0</v>
      </c>
      <c r="AG57" s="24">
        <v>0</v>
      </c>
      <c r="AH57" s="3">
        <v>0</v>
      </c>
      <c r="AI57" s="24">
        <v>0</v>
      </c>
    </row>
    <row r="58" spans="1:35">
      <c r="A58" s="3">
        <v>1255</v>
      </c>
      <c r="B58" s="4" t="s">
        <v>60</v>
      </c>
      <c r="C58" s="5" t="s">
        <v>14</v>
      </c>
      <c r="D58" s="5" t="s">
        <v>44</v>
      </c>
      <c r="E58" s="3">
        <v>450</v>
      </c>
      <c r="F58" s="3">
        <v>248864</v>
      </c>
      <c r="G58" s="3">
        <v>111988800</v>
      </c>
      <c r="H58" s="3">
        <v>450</v>
      </c>
      <c r="I58" s="3">
        <v>248864</v>
      </c>
      <c r="J58" s="3">
        <v>111988800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450</v>
      </c>
      <c r="AA58" s="3">
        <v>248864</v>
      </c>
      <c r="AB58" s="3">
        <v>111988800</v>
      </c>
      <c r="AC58" s="3">
        <v>0</v>
      </c>
      <c r="AD58" s="3">
        <v>0</v>
      </c>
      <c r="AE58" s="3">
        <v>0</v>
      </c>
      <c r="AF58" s="3">
        <v>0</v>
      </c>
      <c r="AG58" s="24">
        <v>0</v>
      </c>
      <c r="AH58" s="3">
        <v>0</v>
      </c>
      <c r="AI58" s="24">
        <v>0</v>
      </c>
    </row>
    <row r="59" spans="1:35">
      <c r="A59" s="3">
        <v>1342</v>
      </c>
      <c r="B59" s="4" t="s">
        <v>61</v>
      </c>
      <c r="C59" s="5" t="s">
        <v>14</v>
      </c>
      <c r="D59" s="5" t="s">
        <v>15</v>
      </c>
      <c r="E59" s="3">
        <v>111.03</v>
      </c>
      <c r="F59" s="3">
        <v>16986</v>
      </c>
      <c r="G59" s="3">
        <v>1885904.62</v>
      </c>
      <c r="H59" s="3">
        <v>111.03</v>
      </c>
      <c r="I59" s="3">
        <v>16986</v>
      </c>
      <c r="J59" s="3">
        <v>1885904.62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111.03</v>
      </c>
      <c r="AA59" s="3">
        <v>16986</v>
      </c>
      <c r="AB59" s="3">
        <v>1885904.62</v>
      </c>
      <c r="AC59" s="3">
        <v>0</v>
      </c>
      <c r="AD59" s="3">
        <v>0</v>
      </c>
      <c r="AE59" s="3">
        <v>0</v>
      </c>
      <c r="AF59" s="3">
        <v>0</v>
      </c>
      <c r="AG59" s="24">
        <v>0</v>
      </c>
      <c r="AH59" s="3">
        <v>0</v>
      </c>
      <c r="AI59" s="24">
        <v>0</v>
      </c>
    </row>
    <row r="60" spans="1:35">
      <c r="A60" s="3">
        <v>1343</v>
      </c>
      <c r="B60" s="4" t="s">
        <v>62</v>
      </c>
      <c r="C60" s="5" t="s">
        <v>14</v>
      </c>
      <c r="D60" s="5" t="s">
        <v>15</v>
      </c>
      <c r="E60" s="3">
        <v>274.7</v>
      </c>
      <c r="F60" s="3">
        <v>24925</v>
      </c>
      <c r="G60" s="3">
        <v>6846897.5</v>
      </c>
      <c r="H60" s="3">
        <v>274.7</v>
      </c>
      <c r="I60" s="3">
        <v>24925</v>
      </c>
      <c r="J60" s="3">
        <v>6846897.5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274.7</v>
      </c>
      <c r="AA60" s="3">
        <v>24925</v>
      </c>
      <c r="AB60" s="3">
        <v>6846897.5</v>
      </c>
      <c r="AC60" s="3">
        <v>0</v>
      </c>
      <c r="AD60" s="3">
        <v>0</v>
      </c>
      <c r="AE60" s="3">
        <v>0</v>
      </c>
      <c r="AF60" s="3">
        <v>0</v>
      </c>
      <c r="AG60" s="24">
        <v>0</v>
      </c>
      <c r="AH60" s="3">
        <v>0</v>
      </c>
      <c r="AI60" s="24">
        <v>0</v>
      </c>
    </row>
    <row r="61" spans="1:35">
      <c r="A61" s="3">
        <v>1443</v>
      </c>
      <c r="B61" s="4" t="s">
        <v>63</v>
      </c>
      <c r="C61" s="5" t="s">
        <v>14</v>
      </c>
      <c r="D61" s="5" t="s">
        <v>15</v>
      </c>
      <c r="E61" s="3">
        <v>839.31</v>
      </c>
      <c r="F61" s="3">
        <v>3823</v>
      </c>
      <c r="G61" s="3">
        <v>3208687.47</v>
      </c>
      <c r="H61" s="3">
        <v>839.31</v>
      </c>
      <c r="I61" s="3">
        <v>3823</v>
      </c>
      <c r="J61" s="3">
        <v>3208687.47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839.31</v>
      </c>
      <c r="AA61" s="3">
        <v>3823</v>
      </c>
      <c r="AB61" s="3">
        <v>3208687.47</v>
      </c>
      <c r="AC61" s="3">
        <v>0</v>
      </c>
      <c r="AD61" s="3">
        <v>0</v>
      </c>
      <c r="AE61" s="3">
        <v>0</v>
      </c>
      <c r="AF61" s="3">
        <v>0</v>
      </c>
      <c r="AG61" s="24">
        <v>0</v>
      </c>
      <c r="AH61" s="3">
        <v>0</v>
      </c>
      <c r="AI61" s="24">
        <v>0</v>
      </c>
    </row>
    <row r="62" spans="1:35">
      <c r="A62" s="3">
        <v>1444</v>
      </c>
      <c r="B62" s="4" t="s">
        <v>64</v>
      </c>
      <c r="C62" s="5" t="s">
        <v>14</v>
      </c>
      <c r="D62" s="5" t="s">
        <v>24</v>
      </c>
      <c r="E62" s="3">
        <v>493.7</v>
      </c>
      <c r="F62" s="3">
        <v>11878</v>
      </c>
      <c r="G62" s="3">
        <v>5864168.5999999996</v>
      </c>
      <c r="H62" s="3">
        <v>493.7</v>
      </c>
      <c r="I62" s="3">
        <v>11878</v>
      </c>
      <c r="J62" s="3">
        <v>5864168.5999999996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493.7</v>
      </c>
      <c r="AA62" s="3">
        <v>11878</v>
      </c>
      <c r="AB62" s="3">
        <v>5864168.5999999996</v>
      </c>
      <c r="AC62" s="3">
        <v>0</v>
      </c>
      <c r="AD62" s="3">
        <v>0</v>
      </c>
      <c r="AE62" s="3">
        <v>0</v>
      </c>
      <c r="AF62" s="3">
        <v>0</v>
      </c>
      <c r="AG62" s="24">
        <v>0</v>
      </c>
      <c r="AH62" s="3">
        <v>0</v>
      </c>
      <c r="AI62" s="24">
        <v>0</v>
      </c>
    </row>
    <row r="63" spans="1:35">
      <c r="A63" s="3">
        <v>2161</v>
      </c>
      <c r="B63" s="4" t="s">
        <v>65</v>
      </c>
      <c r="C63" s="5" t="s">
        <v>14</v>
      </c>
      <c r="D63" s="5" t="s">
        <v>66</v>
      </c>
      <c r="E63" s="3">
        <v>719.9</v>
      </c>
      <c r="F63" s="3">
        <v>3394</v>
      </c>
      <c r="G63" s="3">
        <v>2443340.6</v>
      </c>
      <c r="H63" s="3">
        <v>719.9</v>
      </c>
      <c r="I63" s="3">
        <v>3394</v>
      </c>
      <c r="J63" s="3">
        <v>2443340.6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719.9</v>
      </c>
      <c r="AA63" s="3">
        <v>3394</v>
      </c>
      <c r="AB63" s="3">
        <v>2443340.6</v>
      </c>
      <c r="AC63" s="3">
        <v>0</v>
      </c>
      <c r="AD63" s="3">
        <v>0</v>
      </c>
      <c r="AE63" s="3">
        <v>0</v>
      </c>
      <c r="AF63" s="3">
        <v>0</v>
      </c>
      <c r="AG63" s="24">
        <v>0</v>
      </c>
      <c r="AH63" s="3">
        <v>0</v>
      </c>
      <c r="AI63" s="24">
        <v>0</v>
      </c>
    </row>
    <row r="64" spans="1:35">
      <c r="A64" s="3">
        <v>473</v>
      </c>
      <c r="B64" s="4" t="s">
        <v>67</v>
      </c>
      <c r="C64" s="5" t="s">
        <v>14</v>
      </c>
      <c r="D64" s="5" t="s">
        <v>15</v>
      </c>
      <c r="E64" s="3">
        <v>8031.15</v>
      </c>
      <c r="F64" s="3">
        <v>15540</v>
      </c>
      <c r="G64" s="3">
        <v>124803994.84999999</v>
      </c>
      <c r="H64" s="3">
        <v>8031.15</v>
      </c>
      <c r="I64" s="3">
        <v>15540</v>
      </c>
      <c r="J64" s="3">
        <v>124803994.84999999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8031.15</v>
      </c>
      <c r="AA64" s="3">
        <v>15540</v>
      </c>
      <c r="AB64" s="3">
        <v>124803994.84999999</v>
      </c>
      <c r="AC64" s="3">
        <v>0</v>
      </c>
      <c r="AD64" s="3">
        <v>0</v>
      </c>
      <c r="AE64" s="3">
        <v>0</v>
      </c>
      <c r="AF64" s="3">
        <v>0</v>
      </c>
      <c r="AG64" s="24">
        <v>0</v>
      </c>
      <c r="AH64" s="3">
        <v>0</v>
      </c>
      <c r="AI64" s="24">
        <v>0</v>
      </c>
    </row>
    <row r="65" spans="1:35">
      <c r="A65" s="3">
        <v>677</v>
      </c>
      <c r="B65" s="4" t="s">
        <v>485</v>
      </c>
      <c r="C65" s="5" t="s">
        <v>14</v>
      </c>
      <c r="D65" s="5" t="s">
        <v>15</v>
      </c>
      <c r="E65" s="3">
        <v>105</v>
      </c>
      <c r="F65" s="3">
        <v>12545</v>
      </c>
      <c r="G65" s="3">
        <v>1317225</v>
      </c>
      <c r="H65" s="3">
        <v>105</v>
      </c>
      <c r="I65" s="3">
        <v>12545</v>
      </c>
      <c r="J65" s="3">
        <v>1317225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105</v>
      </c>
      <c r="AA65" s="3">
        <v>12545</v>
      </c>
      <c r="AB65" s="3">
        <v>1317225</v>
      </c>
      <c r="AC65" s="3">
        <v>0</v>
      </c>
      <c r="AD65" s="3">
        <v>0</v>
      </c>
      <c r="AE65" s="3">
        <v>0</v>
      </c>
      <c r="AF65" s="3">
        <v>0</v>
      </c>
      <c r="AG65" s="24">
        <v>0</v>
      </c>
      <c r="AH65" s="3">
        <v>0</v>
      </c>
      <c r="AI65" s="24">
        <v>0</v>
      </c>
    </row>
    <row r="66" spans="1:35">
      <c r="A66" s="3">
        <v>728</v>
      </c>
      <c r="B66" s="4" t="s">
        <v>68</v>
      </c>
      <c r="C66" s="5" t="s">
        <v>14</v>
      </c>
      <c r="D66" s="5" t="s">
        <v>24</v>
      </c>
      <c r="E66" s="3">
        <v>7442.34</v>
      </c>
      <c r="F66" s="3">
        <v>3823</v>
      </c>
      <c r="G66" s="3">
        <v>28452061.23</v>
      </c>
      <c r="H66" s="3">
        <v>7442.34</v>
      </c>
      <c r="I66" s="3">
        <v>3823</v>
      </c>
      <c r="J66" s="3">
        <v>28452061.23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7442.34</v>
      </c>
      <c r="AA66" s="3">
        <v>3823</v>
      </c>
      <c r="AB66" s="3">
        <v>28452061.23</v>
      </c>
      <c r="AC66" s="3">
        <v>0</v>
      </c>
      <c r="AD66" s="3">
        <v>0</v>
      </c>
      <c r="AE66" s="3">
        <v>0</v>
      </c>
      <c r="AF66" s="3">
        <v>0</v>
      </c>
      <c r="AG66" s="24">
        <v>0</v>
      </c>
      <c r="AH66" s="3">
        <v>0</v>
      </c>
      <c r="AI66" s="24">
        <v>0</v>
      </c>
    </row>
    <row r="67" spans="1:35">
      <c r="A67" s="3">
        <v>738</v>
      </c>
      <c r="B67" s="4" t="s">
        <v>69</v>
      </c>
      <c r="C67" s="5" t="s">
        <v>14</v>
      </c>
      <c r="D67" s="5" t="s">
        <v>15</v>
      </c>
      <c r="E67" s="3">
        <v>25.05</v>
      </c>
      <c r="F67" s="3">
        <v>9786.98</v>
      </c>
      <c r="G67" s="3">
        <v>245144.29</v>
      </c>
      <c r="H67" s="3">
        <v>25.05</v>
      </c>
      <c r="I67" s="3">
        <v>9786.98</v>
      </c>
      <c r="J67" s="3">
        <v>245144.29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25.05</v>
      </c>
      <c r="AA67" s="3">
        <v>9786.98</v>
      </c>
      <c r="AB67" s="3">
        <v>245144.29</v>
      </c>
      <c r="AC67" s="3">
        <v>0</v>
      </c>
      <c r="AD67" s="3">
        <v>0</v>
      </c>
      <c r="AE67" s="3">
        <v>0</v>
      </c>
      <c r="AF67" s="3">
        <v>0</v>
      </c>
      <c r="AG67" s="24">
        <v>0</v>
      </c>
      <c r="AH67" s="3">
        <v>0</v>
      </c>
      <c r="AI67" s="24">
        <v>0</v>
      </c>
    </row>
    <row r="68" spans="1:35">
      <c r="A68" s="3">
        <v>739</v>
      </c>
      <c r="B68" s="4" t="s">
        <v>70</v>
      </c>
      <c r="C68" s="5" t="s">
        <v>14</v>
      </c>
      <c r="D68" s="5" t="s">
        <v>15</v>
      </c>
      <c r="E68" s="3">
        <v>2388.7199999999998</v>
      </c>
      <c r="F68" s="3">
        <v>4073</v>
      </c>
      <c r="G68" s="3">
        <v>9729256.5600000005</v>
      </c>
      <c r="H68" s="3">
        <v>2388.7199999999998</v>
      </c>
      <c r="I68" s="3">
        <v>4073</v>
      </c>
      <c r="J68" s="3">
        <v>9729256.5600000005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2388.7199999999998</v>
      </c>
      <c r="AA68" s="3">
        <v>4073</v>
      </c>
      <c r="AB68" s="3">
        <v>9729256.5600000005</v>
      </c>
      <c r="AC68" s="3">
        <v>0</v>
      </c>
      <c r="AD68" s="3">
        <v>0</v>
      </c>
      <c r="AE68" s="3">
        <v>0</v>
      </c>
      <c r="AF68" s="3">
        <v>0</v>
      </c>
      <c r="AG68" s="24">
        <v>0</v>
      </c>
      <c r="AH68" s="3">
        <v>0</v>
      </c>
      <c r="AI68" s="24">
        <v>0</v>
      </c>
    </row>
    <row r="69" spans="1:35">
      <c r="A69" s="3">
        <v>17</v>
      </c>
      <c r="B69" s="21" t="s">
        <v>71</v>
      </c>
      <c r="C69" s="21"/>
      <c r="D69" s="21"/>
      <c r="E69" s="1082">
        <v>88213138.400000006</v>
      </c>
      <c r="F69" s="1082"/>
      <c r="G69" s="1082"/>
      <c r="H69" s="1082">
        <v>88213138.400000006</v>
      </c>
      <c r="I69" s="1082"/>
      <c r="J69" s="1082"/>
      <c r="K69" s="1082">
        <v>0</v>
      </c>
      <c r="L69" s="1082"/>
      <c r="M69" s="1082"/>
      <c r="N69" s="1082">
        <v>0</v>
      </c>
      <c r="O69" s="1082"/>
      <c r="P69" s="1082"/>
      <c r="Q69" s="1082">
        <v>0</v>
      </c>
      <c r="R69" s="1082"/>
      <c r="S69" s="1082"/>
      <c r="T69" s="1082">
        <v>0</v>
      </c>
      <c r="U69" s="1082"/>
      <c r="V69" s="1082"/>
      <c r="W69" s="1082">
        <v>0</v>
      </c>
      <c r="X69" s="1082"/>
      <c r="Y69" s="1082"/>
      <c r="Z69" s="1082">
        <v>88213138.400000006</v>
      </c>
      <c r="AA69" s="1082"/>
      <c r="AB69" s="1082"/>
      <c r="AC69" s="1082">
        <v>0</v>
      </c>
      <c r="AD69" s="1082"/>
      <c r="AE69" s="1082"/>
      <c r="AF69" s="1081">
        <v>0</v>
      </c>
      <c r="AG69" s="1082"/>
      <c r="AH69" s="3">
        <v>0</v>
      </c>
      <c r="AI69" s="24">
        <v>0</v>
      </c>
    </row>
    <row r="70" spans="1:35">
      <c r="A70" s="3">
        <v>1052</v>
      </c>
      <c r="B70" s="4" t="s">
        <v>72</v>
      </c>
      <c r="C70" s="5" t="s">
        <v>14</v>
      </c>
      <c r="D70" s="5" t="s">
        <v>15</v>
      </c>
      <c r="E70" s="3">
        <v>6</v>
      </c>
      <c r="F70" s="3">
        <v>37635</v>
      </c>
      <c r="G70" s="3">
        <v>225810</v>
      </c>
      <c r="H70" s="3">
        <v>6</v>
      </c>
      <c r="I70" s="3">
        <v>37635</v>
      </c>
      <c r="J70" s="3">
        <v>225810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6</v>
      </c>
      <c r="AA70" s="3">
        <v>37635</v>
      </c>
      <c r="AB70" s="3">
        <v>225810</v>
      </c>
      <c r="AC70" s="3">
        <v>0</v>
      </c>
      <c r="AD70" s="3">
        <v>0</v>
      </c>
      <c r="AE70" s="3">
        <v>0</v>
      </c>
      <c r="AF70" s="3">
        <v>0</v>
      </c>
      <c r="AG70" s="24">
        <v>0</v>
      </c>
      <c r="AH70" s="3">
        <v>0</v>
      </c>
      <c r="AI70" s="24">
        <v>0</v>
      </c>
    </row>
    <row r="71" spans="1:35">
      <c r="A71" s="3">
        <v>1137</v>
      </c>
      <c r="B71" s="4" t="s">
        <v>73</v>
      </c>
      <c r="C71" s="5" t="s">
        <v>14</v>
      </c>
      <c r="D71" s="5" t="s">
        <v>15</v>
      </c>
      <c r="E71" s="3">
        <v>57</v>
      </c>
      <c r="F71" s="3">
        <v>305862</v>
      </c>
      <c r="G71" s="3">
        <v>17434134</v>
      </c>
      <c r="H71" s="3">
        <v>57</v>
      </c>
      <c r="I71" s="3">
        <v>305862</v>
      </c>
      <c r="J71" s="3">
        <v>17434134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57</v>
      </c>
      <c r="AA71" s="3">
        <v>305862</v>
      </c>
      <c r="AB71" s="3">
        <v>17434134</v>
      </c>
      <c r="AC71" s="3">
        <v>0</v>
      </c>
      <c r="AD71" s="3">
        <v>0</v>
      </c>
      <c r="AE71" s="3">
        <v>0</v>
      </c>
      <c r="AF71" s="3">
        <v>0</v>
      </c>
      <c r="AG71" s="24">
        <v>0</v>
      </c>
      <c r="AH71" s="3">
        <v>0</v>
      </c>
      <c r="AI71" s="24">
        <v>0</v>
      </c>
    </row>
    <row r="72" spans="1:35">
      <c r="A72" s="3">
        <v>1181</v>
      </c>
      <c r="B72" s="4" t="s">
        <v>74</v>
      </c>
      <c r="C72" s="5" t="s">
        <v>14</v>
      </c>
      <c r="D72" s="5" t="s">
        <v>15</v>
      </c>
      <c r="E72" s="3">
        <v>3</v>
      </c>
      <c r="F72" s="3">
        <v>161535</v>
      </c>
      <c r="G72" s="3">
        <v>484605</v>
      </c>
      <c r="H72" s="3">
        <v>3</v>
      </c>
      <c r="I72" s="3">
        <v>161535</v>
      </c>
      <c r="J72" s="3">
        <v>484605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3</v>
      </c>
      <c r="AA72" s="3">
        <v>161535</v>
      </c>
      <c r="AB72" s="3">
        <v>484605</v>
      </c>
      <c r="AC72" s="3">
        <v>0</v>
      </c>
      <c r="AD72" s="3">
        <v>0</v>
      </c>
      <c r="AE72" s="3">
        <v>0</v>
      </c>
      <c r="AF72" s="3">
        <v>0</v>
      </c>
      <c r="AG72" s="24">
        <v>0</v>
      </c>
      <c r="AH72" s="3">
        <v>0</v>
      </c>
      <c r="AI72" s="24">
        <v>0</v>
      </c>
    </row>
    <row r="73" spans="1:35">
      <c r="A73" s="3">
        <v>1254</v>
      </c>
      <c r="B73" s="4" t="s">
        <v>75</v>
      </c>
      <c r="C73" s="5" t="s">
        <v>14</v>
      </c>
      <c r="D73" s="5" t="s">
        <v>15</v>
      </c>
      <c r="E73" s="3">
        <v>43</v>
      </c>
      <c r="F73" s="3">
        <v>10156</v>
      </c>
      <c r="G73" s="3">
        <v>436708</v>
      </c>
      <c r="H73" s="3">
        <v>43</v>
      </c>
      <c r="I73" s="3">
        <v>10156</v>
      </c>
      <c r="J73" s="3">
        <v>436708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43</v>
      </c>
      <c r="AA73" s="3">
        <v>10156</v>
      </c>
      <c r="AB73" s="3">
        <v>436708</v>
      </c>
      <c r="AC73" s="3">
        <v>0</v>
      </c>
      <c r="AD73" s="3">
        <v>0</v>
      </c>
      <c r="AE73" s="3">
        <v>0</v>
      </c>
      <c r="AF73" s="3">
        <v>0</v>
      </c>
      <c r="AG73" s="24">
        <v>0</v>
      </c>
      <c r="AH73" s="3">
        <v>0</v>
      </c>
      <c r="AI73" s="24">
        <v>0</v>
      </c>
    </row>
    <row r="74" spans="1:35">
      <c r="A74" s="3">
        <v>1432</v>
      </c>
      <c r="B74" s="4" t="s">
        <v>76</v>
      </c>
      <c r="C74" s="5" t="s">
        <v>14</v>
      </c>
      <c r="D74" s="5" t="s">
        <v>15</v>
      </c>
      <c r="E74" s="3">
        <v>2</v>
      </c>
      <c r="F74" s="3">
        <v>419992</v>
      </c>
      <c r="G74" s="3">
        <v>839984</v>
      </c>
      <c r="H74" s="3">
        <v>2</v>
      </c>
      <c r="I74" s="3">
        <v>419992</v>
      </c>
      <c r="J74" s="3">
        <v>839984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2</v>
      </c>
      <c r="AA74" s="3">
        <v>419992</v>
      </c>
      <c r="AB74" s="3">
        <v>839984</v>
      </c>
      <c r="AC74" s="3">
        <v>0</v>
      </c>
      <c r="AD74" s="3">
        <v>0</v>
      </c>
      <c r="AE74" s="3">
        <v>0</v>
      </c>
      <c r="AF74" s="3">
        <v>0</v>
      </c>
      <c r="AG74" s="24">
        <v>0</v>
      </c>
      <c r="AH74" s="3">
        <v>0</v>
      </c>
      <c r="AI74" s="24">
        <v>0</v>
      </c>
    </row>
    <row r="75" spans="1:35">
      <c r="A75" s="3">
        <v>1435</v>
      </c>
      <c r="B75" s="4" t="s">
        <v>77</v>
      </c>
      <c r="C75" s="5" t="s">
        <v>14</v>
      </c>
      <c r="D75" s="5" t="s">
        <v>15</v>
      </c>
      <c r="E75" s="3">
        <v>1</v>
      </c>
      <c r="F75" s="3">
        <v>419992</v>
      </c>
      <c r="G75" s="3">
        <v>419992</v>
      </c>
      <c r="H75" s="3">
        <v>1</v>
      </c>
      <c r="I75" s="3">
        <v>419992</v>
      </c>
      <c r="J75" s="3">
        <v>419992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1</v>
      </c>
      <c r="AA75" s="3">
        <v>419992</v>
      </c>
      <c r="AB75" s="3">
        <v>419992</v>
      </c>
      <c r="AC75" s="3">
        <v>0</v>
      </c>
      <c r="AD75" s="3">
        <v>0</v>
      </c>
      <c r="AE75" s="3">
        <v>0</v>
      </c>
      <c r="AF75" s="3">
        <v>0</v>
      </c>
      <c r="AG75" s="24">
        <v>0</v>
      </c>
      <c r="AH75" s="3">
        <v>0</v>
      </c>
      <c r="AI75" s="24">
        <v>0</v>
      </c>
    </row>
    <row r="76" spans="1:35">
      <c r="A76" s="3">
        <v>1437</v>
      </c>
      <c r="B76" s="4" t="s">
        <v>78</v>
      </c>
      <c r="C76" s="5" t="s">
        <v>14</v>
      </c>
      <c r="D76" s="5" t="s">
        <v>15</v>
      </c>
      <c r="E76" s="3">
        <v>2</v>
      </c>
      <c r="F76" s="3">
        <v>446914</v>
      </c>
      <c r="G76" s="3">
        <v>893828</v>
      </c>
      <c r="H76" s="3">
        <v>2</v>
      </c>
      <c r="I76" s="3">
        <v>446914</v>
      </c>
      <c r="J76" s="3">
        <v>893828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2</v>
      </c>
      <c r="AA76" s="3">
        <v>446914</v>
      </c>
      <c r="AB76" s="3">
        <v>893828</v>
      </c>
      <c r="AC76" s="3">
        <v>0</v>
      </c>
      <c r="AD76" s="3">
        <v>0</v>
      </c>
      <c r="AE76" s="3">
        <v>0</v>
      </c>
      <c r="AF76" s="3">
        <v>0</v>
      </c>
      <c r="AG76" s="24">
        <v>0</v>
      </c>
      <c r="AH76" s="3">
        <v>0</v>
      </c>
      <c r="AI76" s="24">
        <v>0</v>
      </c>
    </row>
    <row r="77" spans="1:35">
      <c r="A77" s="3">
        <v>1448</v>
      </c>
      <c r="B77" s="4" t="s">
        <v>79</v>
      </c>
      <c r="C77" s="5" t="s">
        <v>14</v>
      </c>
      <c r="D77" s="5" t="s">
        <v>17</v>
      </c>
      <c r="E77" s="3">
        <v>174.8</v>
      </c>
      <c r="F77" s="3">
        <v>7913</v>
      </c>
      <c r="G77" s="3">
        <v>1383192.4</v>
      </c>
      <c r="H77" s="3">
        <v>174.8</v>
      </c>
      <c r="I77" s="3">
        <v>7913</v>
      </c>
      <c r="J77" s="3">
        <v>1383192.4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174.8</v>
      </c>
      <c r="AA77" s="3">
        <v>7913</v>
      </c>
      <c r="AB77" s="3">
        <v>1383192.4</v>
      </c>
      <c r="AC77" s="3">
        <v>0</v>
      </c>
      <c r="AD77" s="3">
        <v>0</v>
      </c>
      <c r="AE77" s="3">
        <v>0</v>
      </c>
      <c r="AF77" s="3">
        <v>0</v>
      </c>
      <c r="AG77" s="24">
        <v>0</v>
      </c>
      <c r="AH77" s="3">
        <v>0</v>
      </c>
      <c r="AI77" s="24">
        <v>0</v>
      </c>
    </row>
    <row r="78" spans="1:35" ht="22.5">
      <c r="A78" s="3">
        <v>2126</v>
      </c>
      <c r="B78" s="4" t="s">
        <v>80</v>
      </c>
      <c r="C78" s="5" t="s">
        <v>14</v>
      </c>
      <c r="D78" s="5" t="s">
        <v>15</v>
      </c>
      <c r="E78" s="3">
        <v>1</v>
      </c>
      <c r="F78" s="3">
        <v>66094885</v>
      </c>
      <c r="G78" s="3">
        <v>66094885</v>
      </c>
      <c r="H78" s="3">
        <v>1</v>
      </c>
      <c r="I78" s="3">
        <v>66094885</v>
      </c>
      <c r="J78" s="3">
        <v>66094885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1</v>
      </c>
      <c r="AA78" s="3">
        <v>66094885</v>
      </c>
      <c r="AB78" s="3">
        <v>66094885</v>
      </c>
      <c r="AC78" s="3">
        <v>0</v>
      </c>
      <c r="AD78" s="3">
        <v>0</v>
      </c>
      <c r="AE78" s="3">
        <v>0</v>
      </c>
      <c r="AF78" s="3">
        <v>0</v>
      </c>
      <c r="AG78" s="24">
        <v>0</v>
      </c>
      <c r="AH78" s="3">
        <v>0</v>
      </c>
      <c r="AI78" s="24">
        <v>0</v>
      </c>
    </row>
    <row r="79" spans="1:35">
      <c r="A79" s="3">
        <v>20</v>
      </c>
      <c r="B79" s="21" t="s">
        <v>81</v>
      </c>
      <c r="C79" s="21"/>
      <c r="D79" s="21"/>
      <c r="E79" s="1082">
        <v>2069925</v>
      </c>
      <c r="F79" s="1082"/>
      <c r="G79" s="1082"/>
      <c r="H79" s="1082">
        <v>2069925</v>
      </c>
      <c r="I79" s="1082"/>
      <c r="J79" s="1082"/>
      <c r="K79" s="1082">
        <v>0</v>
      </c>
      <c r="L79" s="1082"/>
      <c r="M79" s="1082"/>
      <c r="N79" s="1082">
        <v>0</v>
      </c>
      <c r="O79" s="1082"/>
      <c r="P79" s="1082"/>
      <c r="Q79" s="1082">
        <v>0</v>
      </c>
      <c r="R79" s="1082"/>
      <c r="S79" s="1082"/>
      <c r="T79" s="1082">
        <v>0</v>
      </c>
      <c r="U79" s="1082"/>
      <c r="V79" s="1082"/>
      <c r="W79" s="1082">
        <v>0</v>
      </c>
      <c r="X79" s="1082"/>
      <c r="Y79" s="1082"/>
      <c r="Z79" s="1082">
        <v>2069925</v>
      </c>
      <c r="AA79" s="1082"/>
      <c r="AB79" s="1082"/>
      <c r="AC79" s="1082">
        <v>0</v>
      </c>
      <c r="AD79" s="1082"/>
      <c r="AE79" s="1082"/>
      <c r="AF79" s="1081">
        <v>0</v>
      </c>
      <c r="AG79" s="1082"/>
      <c r="AH79" s="3">
        <v>0</v>
      </c>
      <c r="AI79" s="24">
        <v>0</v>
      </c>
    </row>
    <row r="80" spans="1:35">
      <c r="A80" s="3">
        <v>1278</v>
      </c>
      <c r="B80" s="4" t="s">
        <v>82</v>
      </c>
      <c r="C80" s="5" t="s">
        <v>14</v>
      </c>
      <c r="D80" s="5" t="s">
        <v>15</v>
      </c>
      <c r="E80" s="3">
        <v>55</v>
      </c>
      <c r="F80" s="3">
        <v>37635</v>
      </c>
      <c r="G80" s="3">
        <v>2069925</v>
      </c>
      <c r="H80" s="3">
        <v>55</v>
      </c>
      <c r="I80" s="3">
        <v>37635</v>
      </c>
      <c r="J80" s="3">
        <v>2069925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55</v>
      </c>
      <c r="AA80" s="3">
        <v>37635</v>
      </c>
      <c r="AB80" s="3">
        <v>2069925</v>
      </c>
      <c r="AC80" s="3">
        <v>0</v>
      </c>
      <c r="AD80" s="3">
        <v>0</v>
      </c>
      <c r="AE80" s="3">
        <v>0</v>
      </c>
      <c r="AF80" s="3">
        <v>0</v>
      </c>
      <c r="AG80" s="24">
        <v>0</v>
      </c>
      <c r="AH80" s="3">
        <v>0</v>
      </c>
      <c r="AI80" s="24">
        <v>0</v>
      </c>
    </row>
    <row r="81" spans="1:35">
      <c r="A81" s="3">
        <v>23</v>
      </c>
      <c r="B81" s="21" t="s">
        <v>83</v>
      </c>
      <c r="C81" s="21"/>
      <c r="D81" s="21"/>
      <c r="E81" s="1082">
        <v>60060000</v>
      </c>
      <c r="F81" s="1082"/>
      <c r="G81" s="1082"/>
      <c r="H81" s="1082">
        <v>60060000</v>
      </c>
      <c r="I81" s="1082"/>
      <c r="J81" s="1082"/>
      <c r="K81" s="1082">
        <v>0</v>
      </c>
      <c r="L81" s="1082"/>
      <c r="M81" s="1082"/>
      <c r="N81" s="1082">
        <v>0</v>
      </c>
      <c r="O81" s="1082"/>
      <c r="P81" s="1082"/>
      <c r="Q81" s="1082">
        <v>0</v>
      </c>
      <c r="R81" s="1082"/>
      <c r="S81" s="1082"/>
      <c r="T81" s="1082">
        <v>0</v>
      </c>
      <c r="U81" s="1082"/>
      <c r="V81" s="1082"/>
      <c r="W81" s="1082">
        <v>0</v>
      </c>
      <c r="X81" s="1082"/>
      <c r="Y81" s="1082"/>
      <c r="Z81" s="1082">
        <v>60060000</v>
      </c>
      <c r="AA81" s="1082"/>
      <c r="AB81" s="1082"/>
      <c r="AC81" s="1082">
        <v>0</v>
      </c>
      <c r="AD81" s="1082"/>
      <c r="AE81" s="1082"/>
      <c r="AF81" s="1081">
        <v>0</v>
      </c>
      <c r="AG81" s="1082"/>
      <c r="AH81" s="3">
        <v>0</v>
      </c>
      <c r="AI81" s="24">
        <v>0</v>
      </c>
    </row>
    <row r="82" spans="1:35">
      <c r="A82" s="3">
        <v>2205</v>
      </c>
      <c r="B82" s="4" t="s">
        <v>84</v>
      </c>
      <c r="C82" s="5" t="s">
        <v>14</v>
      </c>
      <c r="D82" s="5" t="s">
        <v>24</v>
      </c>
      <c r="E82" s="3">
        <v>200</v>
      </c>
      <c r="F82" s="3">
        <v>300300</v>
      </c>
      <c r="G82" s="3">
        <v>60060000</v>
      </c>
      <c r="H82" s="3">
        <v>200</v>
      </c>
      <c r="I82" s="3">
        <v>300300</v>
      </c>
      <c r="J82" s="3">
        <v>60060000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200</v>
      </c>
      <c r="AA82" s="3">
        <v>300300</v>
      </c>
      <c r="AB82" s="3">
        <v>60060000</v>
      </c>
      <c r="AC82" s="3">
        <v>0</v>
      </c>
      <c r="AD82" s="3">
        <v>0</v>
      </c>
      <c r="AE82" s="3">
        <v>0</v>
      </c>
      <c r="AF82" s="3">
        <v>0</v>
      </c>
      <c r="AG82" s="24">
        <v>0</v>
      </c>
      <c r="AH82" s="3">
        <v>0</v>
      </c>
      <c r="AI82" s="24">
        <v>0</v>
      </c>
    </row>
    <row r="83" spans="1:35">
      <c r="A83" s="3">
        <v>30</v>
      </c>
      <c r="B83" s="21" t="s">
        <v>89</v>
      </c>
      <c r="C83" s="21"/>
      <c r="D83" s="21"/>
      <c r="E83" s="1082">
        <v>25402481.699999999</v>
      </c>
      <c r="F83" s="1082"/>
      <c r="G83" s="1082"/>
      <c r="H83" s="1082">
        <v>25402481.699999999</v>
      </c>
      <c r="I83" s="1082"/>
      <c r="J83" s="1082"/>
      <c r="K83" s="1082">
        <v>0</v>
      </c>
      <c r="L83" s="1082"/>
      <c r="M83" s="1082"/>
      <c r="N83" s="1082">
        <v>0</v>
      </c>
      <c r="O83" s="1082"/>
      <c r="P83" s="1082"/>
      <c r="Q83" s="1082">
        <v>0</v>
      </c>
      <c r="R83" s="1082"/>
      <c r="S83" s="1082"/>
      <c r="T83" s="1082">
        <v>0</v>
      </c>
      <c r="U83" s="1082"/>
      <c r="V83" s="1082"/>
      <c r="W83" s="1082">
        <v>0</v>
      </c>
      <c r="X83" s="1082"/>
      <c r="Y83" s="1082"/>
      <c r="Z83" s="1082">
        <v>25402481.699999999</v>
      </c>
      <c r="AA83" s="1082"/>
      <c r="AB83" s="1082"/>
      <c r="AC83" s="1082">
        <v>0</v>
      </c>
      <c r="AD83" s="1082"/>
      <c r="AE83" s="1082"/>
      <c r="AF83" s="1081">
        <v>0</v>
      </c>
      <c r="AG83" s="1082"/>
      <c r="AH83" s="3">
        <v>0</v>
      </c>
      <c r="AI83" s="24">
        <v>0</v>
      </c>
    </row>
    <row r="84" spans="1:35">
      <c r="A84" s="3">
        <v>1004</v>
      </c>
      <c r="B84" s="4" t="s">
        <v>90</v>
      </c>
      <c r="C84" s="5" t="s">
        <v>14</v>
      </c>
      <c r="D84" s="5" t="s">
        <v>91</v>
      </c>
      <c r="E84" s="3">
        <v>0.38</v>
      </c>
      <c r="F84" s="3">
        <v>37918</v>
      </c>
      <c r="G84" s="3">
        <v>14219.25</v>
      </c>
      <c r="H84" s="3">
        <v>0.38</v>
      </c>
      <c r="I84" s="3">
        <v>37918</v>
      </c>
      <c r="J84" s="3">
        <v>14219.25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0.38</v>
      </c>
      <c r="AA84" s="3">
        <v>37918</v>
      </c>
      <c r="AB84" s="3">
        <v>14219.25</v>
      </c>
      <c r="AC84" s="3">
        <v>0</v>
      </c>
      <c r="AD84" s="3">
        <v>0</v>
      </c>
      <c r="AE84" s="3">
        <v>0</v>
      </c>
      <c r="AF84" s="3">
        <v>0</v>
      </c>
      <c r="AG84" s="24">
        <v>0</v>
      </c>
      <c r="AH84" s="3">
        <v>0</v>
      </c>
      <c r="AI84" s="24">
        <v>0</v>
      </c>
    </row>
    <row r="85" spans="1:35">
      <c r="A85" s="3">
        <v>1048</v>
      </c>
      <c r="B85" s="4" t="s">
        <v>92</v>
      </c>
      <c r="C85" s="5" t="s">
        <v>14</v>
      </c>
      <c r="D85" s="5" t="s">
        <v>19</v>
      </c>
      <c r="E85" s="3">
        <v>31.6</v>
      </c>
      <c r="F85" s="3">
        <v>484</v>
      </c>
      <c r="G85" s="3">
        <v>15294.4</v>
      </c>
      <c r="H85" s="3">
        <v>31.6</v>
      </c>
      <c r="I85" s="3">
        <v>484</v>
      </c>
      <c r="J85" s="3">
        <v>15294.4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31.6</v>
      </c>
      <c r="AA85" s="3">
        <v>484</v>
      </c>
      <c r="AB85" s="3">
        <v>15294.4</v>
      </c>
      <c r="AC85" s="3">
        <v>0</v>
      </c>
      <c r="AD85" s="3">
        <v>0</v>
      </c>
      <c r="AE85" s="3">
        <v>0</v>
      </c>
      <c r="AF85" s="3">
        <v>0</v>
      </c>
      <c r="AG85" s="24">
        <v>0</v>
      </c>
      <c r="AH85" s="3">
        <v>0</v>
      </c>
      <c r="AI85" s="24">
        <v>0</v>
      </c>
    </row>
    <row r="86" spans="1:35">
      <c r="A86" s="3">
        <v>1107</v>
      </c>
      <c r="B86" s="4" t="s">
        <v>93</v>
      </c>
      <c r="C86" s="5" t="s">
        <v>14</v>
      </c>
      <c r="D86" s="5" t="s">
        <v>17</v>
      </c>
      <c r="E86" s="3">
        <v>35.49</v>
      </c>
      <c r="F86" s="3">
        <v>5018</v>
      </c>
      <c r="G86" s="3">
        <v>178088.82</v>
      </c>
      <c r="H86" s="3">
        <v>35.49</v>
      </c>
      <c r="I86" s="3">
        <v>5018</v>
      </c>
      <c r="J86" s="3">
        <v>178088.82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35.49</v>
      </c>
      <c r="AA86" s="3">
        <v>5018</v>
      </c>
      <c r="AB86" s="3">
        <v>178088.82</v>
      </c>
      <c r="AC86" s="3">
        <v>0</v>
      </c>
      <c r="AD86" s="3">
        <v>0</v>
      </c>
      <c r="AE86" s="3">
        <v>0</v>
      </c>
      <c r="AF86" s="3">
        <v>0</v>
      </c>
      <c r="AG86" s="24">
        <v>0</v>
      </c>
      <c r="AH86" s="3">
        <v>0</v>
      </c>
      <c r="AI86" s="24">
        <v>0</v>
      </c>
    </row>
    <row r="87" spans="1:35">
      <c r="A87" s="3">
        <v>1114</v>
      </c>
      <c r="B87" s="4" t="s">
        <v>486</v>
      </c>
      <c r="C87" s="5" t="s">
        <v>14</v>
      </c>
      <c r="D87" s="5" t="s">
        <v>17</v>
      </c>
      <c r="E87" s="3">
        <v>668.7</v>
      </c>
      <c r="F87" s="3">
        <v>12336</v>
      </c>
      <c r="G87" s="3">
        <v>8249093.0700000003</v>
      </c>
      <c r="H87" s="3">
        <v>668.7</v>
      </c>
      <c r="I87" s="3">
        <v>12336</v>
      </c>
      <c r="J87" s="3">
        <v>8249093.0700000003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668.7</v>
      </c>
      <c r="AA87" s="3">
        <v>12336</v>
      </c>
      <c r="AB87" s="3">
        <v>8249093.0700000003</v>
      </c>
      <c r="AC87" s="3">
        <v>0</v>
      </c>
      <c r="AD87" s="3">
        <v>0</v>
      </c>
      <c r="AE87" s="3">
        <v>0</v>
      </c>
      <c r="AF87" s="3">
        <v>0</v>
      </c>
      <c r="AG87" s="24">
        <v>0</v>
      </c>
      <c r="AH87" s="3">
        <v>0</v>
      </c>
      <c r="AI87" s="24">
        <v>0</v>
      </c>
    </row>
    <row r="88" spans="1:35">
      <c r="A88" s="3">
        <v>1266</v>
      </c>
      <c r="B88" s="4" t="s">
        <v>94</v>
      </c>
      <c r="C88" s="5" t="s">
        <v>14</v>
      </c>
      <c r="D88" s="5" t="s">
        <v>95</v>
      </c>
      <c r="E88" s="3">
        <v>52.24</v>
      </c>
      <c r="F88" s="3">
        <v>57246.95</v>
      </c>
      <c r="G88" s="3">
        <v>2990712.09</v>
      </c>
      <c r="H88" s="3">
        <v>52.24</v>
      </c>
      <c r="I88" s="3">
        <v>57246.95</v>
      </c>
      <c r="J88" s="3">
        <v>2990712.09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52.24</v>
      </c>
      <c r="AA88" s="3">
        <v>57246.95</v>
      </c>
      <c r="AB88" s="3">
        <v>2990712.09</v>
      </c>
      <c r="AC88" s="3">
        <v>0</v>
      </c>
      <c r="AD88" s="3">
        <v>0</v>
      </c>
      <c r="AE88" s="3">
        <v>0</v>
      </c>
      <c r="AF88" s="3">
        <v>0</v>
      </c>
      <c r="AG88" s="24">
        <v>0</v>
      </c>
      <c r="AH88" s="3">
        <v>0</v>
      </c>
      <c r="AI88" s="24">
        <v>0</v>
      </c>
    </row>
    <row r="89" spans="1:35">
      <c r="A89" s="3">
        <v>1271</v>
      </c>
      <c r="B89" s="4" t="s">
        <v>96</v>
      </c>
      <c r="C89" s="5" t="s">
        <v>14</v>
      </c>
      <c r="D89" s="5" t="s">
        <v>17</v>
      </c>
      <c r="E89" s="3">
        <v>41.79</v>
      </c>
      <c r="F89" s="3">
        <v>25030</v>
      </c>
      <c r="G89" s="3">
        <v>1046098.81</v>
      </c>
      <c r="H89" s="3">
        <v>41.79</v>
      </c>
      <c r="I89" s="3">
        <v>25030</v>
      </c>
      <c r="J89" s="3">
        <v>1046098.81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41.79</v>
      </c>
      <c r="AA89" s="3">
        <v>25030</v>
      </c>
      <c r="AB89" s="3">
        <v>1046098.81</v>
      </c>
      <c r="AC89" s="3">
        <v>0</v>
      </c>
      <c r="AD89" s="3">
        <v>0</v>
      </c>
      <c r="AE89" s="3">
        <v>0</v>
      </c>
      <c r="AF89" s="3">
        <v>0</v>
      </c>
      <c r="AG89" s="24">
        <v>0</v>
      </c>
      <c r="AH89" s="3">
        <v>0</v>
      </c>
      <c r="AI89" s="24">
        <v>0</v>
      </c>
    </row>
    <row r="90" spans="1:35">
      <c r="A90" s="3">
        <v>1274</v>
      </c>
      <c r="B90" s="4" t="s">
        <v>97</v>
      </c>
      <c r="C90" s="5" t="s">
        <v>14</v>
      </c>
      <c r="D90" s="5" t="s">
        <v>15</v>
      </c>
      <c r="E90" s="3">
        <v>0.6</v>
      </c>
      <c r="F90" s="3">
        <v>73528</v>
      </c>
      <c r="G90" s="3">
        <v>44116.800000000003</v>
      </c>
      <c r="H90" s="3">
        <v>0.6</v>
      </c>
      <c r="I90" s="3">
        <v>73528</v>
      </c>
      <c r="J90" s="3">
        <v>44116.800000000003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0.6</v>
      </c>
      <c r="AA90" s="3">
        <v>73528</v>
      </c>
      <c r="AB90" s="3">
        <v>44116.800000000003</v>
      </c>
      <c r="AC90" s="3">
        <v>0</v>
      </c>
      <c r="AD90" s="3">
        <v>0</v>
      </c>
      <c r="AE90" s="3">
        <v>0</v>
      </c>
      <c r="AF90" s="3">
        <v>0</v>
      </c>
      <c r="AG90" s="24">
        <v>0</v>
      </c>
      <c r="AH90" s="3">
        <v>0</v>
      </c>
      <c r="AI90" s="24">
        <v>0</v>
      </c>
    </row>
    <row r="91" spans="1:35">
      <c r="A91" s="3">
        <v>1275</v>
      </c>
      <c r="B91" s="4" t="s">
        <v>98</v>
      </c>
      <c r="C91" s="5" t="s">
        <v>14</v>
      </c>
      <c r="D91" s="5" t="s">
        <v>15</v>
      </c>
      <c r="E91" s="3">
        <v>18.899999999999999</v>
      </c>
      <c r="F91" s="3">
        <v>10746</v>
      </c>
      <c r="G91" s="3">
        <v>203099.4</v>
      </c>
      <c r="H91" s="3">
        <v>18.899999999999999</v>
      </c>
      <c r="I91" s="3">
        <v>10746</v>
      </c>
      <c r="J91" s="3">
        <v>203099.4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18.899999999999999</v>
      </c>
      <c r="AA91" s="3">
        <v>10746</v>
      </c>
      <c r="AB91" s="3">
        <v>203099.4</v>
      </c>
      <c r="AC91" s="3">
        <v>0</v>
      </c>
      <c r="AD91" s="3">
        <v>0</v>
      </c>
      <c r="AE91" s="3">
        <v>0</v>
      </c>
      <c r="AF91" s="3">
        <v>0</v>
      </c>
      <c r="AG91" s="24">
        <v>0</v>
      </c>
      <c r="AH91" s="3">
        <v>0</v>
      </c>
      <c r="AI91" s="24">
        <v>0</v>
      </c>
    </row>
    <row r="92" spans="1:35">
      <c r="A92" s="3">
        <v>1283</v>
      </c>
      <c r="B92" s="4" t="s">
        <v>99</v>
      </c>
      <c r="C92" s="5" t="s">
        <v>14</v>
      </c>
      <c r="D92" s="5" t="s">
        <v>17</v>
      </c>
      <c r="E92" s="3">
        <v>8</v>
      </c>
      <c r="F92" s="3">
        <v>2808</v>
      </c>
      <c r="G92" s="3">
        <v>22464</v>
      </c>
      <c r="H92" s="3">
        <v>8</v>
      </c>
      <c r="I92" s="3">
        <v>2808</v>
      </c>
      <c r="J92" s="3">
        <v>22464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8</v>
      </c>
      <c r="AA92" s="3">
        <v>2808</v>
      </c>
      <c r="AB92" s="3">
        <v>22464</v>
      </c>
      <c r="AC92" s="3">
        <v>0</v>
      </c>
      <c r="AD92" s="3">
        <v>0</v>
      </c>
      <c r="AE92" s="3">
        <v>0</v>
      </c>
      <c r="AF92" s="3">
        <v>0</v>
      </c>
      <c r="AG92" s="24">
        <v>0</v>
      </c>
      <c r="AH92" s="3">
        <v>0</v>
      </c>
      <c r="AI92" s="24">
        <v>0</v>
      </c>
    </row>
    <row r="93" spans="1:35">
      <c r="A93" s="3">
        <v>1464</v>
      </c>
      <c r="B93" s="4" t="s">
        <v>100</v>
      </c>
      <c r="C93" s="5" t="s">
        <v>14</v>
      </c>
      <c r="D93" s="5" t="s">
        <v>17</v>
      </c>
      <c r="E93" s="3">
        <v>756.98</v>
      </c>
      <c r="F93" s="3">
        <v>16697</v>
      </c>
      <c r="G93" s="3">
        <v>12639295.060000001</v>
      </c>
      <c r="H93" s="3">
        <v>756.98</v>
      </c>
      <c r="I93" s="3">
        <v>16697</v>
      </c>
      <c r="J93" s="3">
        <v>12639295.060000001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756.98</v>
      </c>
      <c r="AA93" s="3">
        <v>16697</v>
      </c>
      <c r="AB93" s="3">
        <v>12639295.060000001</v>
      </c>
      <c r="AC93" s="3">
        <v>0</v>
      </c>
      <c r="AD93" s="3">
        <v>0</v>
      </c>
      <c r="AE93" s="3">
        <v>0</v>
      </c>
      <c r="AF93" s="3">
        <v>0</v>
      </c>
      <c r="AG93" s="24">
        <v>0</v>
      </c>
      <c r="AH93" s="3">
        <v>0</v>
      </c>
      <c r="AI93" s="24">
        <v>0</v>
      </c>
    </row>
    <row r="94" spans="1:35">
      <c r="A94" s="3">
        <v>31</v>
      </c>
      <c r="B94" s="21" t="s">
        <v>101</v>
      </c>
      <c r="C94" s="21"/>
      <c r="D94" s="21"/>
      <c r="E94" s="1082">
        <v>14865005.220000001</v>
      </c>
      <c r="F94" s="1082"/>
      <c r="G94" s="1082"/>
      <c r="H94" s="1082">
        <v>14865005.220000001</v>
      </c>
      <c r="I94" s="1082"/>
      <c r="J94" s="1082"/>
      <c r="K94" s="1082">
        <v>0</v>
      </c>
      <c r="L94" s="1082"/>
      <c r="M94" s="1082"/>
      <c r="N94" s="1082">
        <v>0</v>
      </c>
      <c r="O94" s="1082"/>
      <c r="P94" s="1082"/>
      <c r="Q94" s="1082">
        <v>0</v>
      </c>
      <c r="R94" s="1082"/>
      <c r="S94" s="1082"/>
      <c r="T94" s="1082">
        <v>0</v>
      </c>
      <c r="U94" s="1082"/>
      <c r="V94" s="1082"/>
      <c r="W94" s="1082">
        <v>0</v>
      </c>
      <c r="X94" s="1082"/>
      <c r="Y94" s="1082"/>
      <c r="Z94" s="1082">
        <v>14865005.220000001</v>
      </c>
      <c r="AA94" s="1082"/>
      <c r="AB94" s="1082"/>
      <c r="AC94" s="1082">
        <v>0</v>
      </c>
      <c r="AD94" s="1082"/>
      <c r="AE94" s="1082"/>
      <c r="AF94" s="1081">
        <v>0</v>
      </c>
      <c r="AG94" s="1082"/>
      <c r="AH94" s="3">
        <v>0</v>
      </c>
      <c r="AI94" s="24">
        <v>0</v>
      </c>
    </row>
    <row r="95" spans="1:35">
      <c r="A95" s="3">
        <v>1017</v>
      </c>
      <c r="B95" s="4" t="s">
        <v>102</v>
      </c>
      <c r="C95" s="5" t="s">
        <v>14</v>
      </c>
      <c r="D95" s="5" t="s">
        <v>17</v>
      </c>
      <c r="E95" s="3">
        <v>16.600000000000001</v>
      </c>
      <c r="F95" s="3">
        <v>22104</v>
      </c>
      <c r="G95" s="3">
        <v>366926.4</v>
      </c>
      <c r="H95" s="3">
        <v>16.600000000000001</v>
      </c>
      <c r="I95" s="3">
        <v>22104</v>
      </c>
      <c r="J95" s="3">
        <v>366926.4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16.600000000000001</v>
      </c>
      <c r="AA95" s="3">
        <v>22104</v>
      </c>
      <c r="AB95" s="3">
        <v>366926.4</v>
      </c>
      <c r="AC95" s="3">
        <v>0</v>
      </c>
      <c r="AD95" s="3">
        <v>0</v>
      </c>
      <c r="AE95" s="3">
        <v>0</v>
      </c>
      <c r="AF95" s="3">
        <v>0</v>
      </c>
      <c r="AG95" s="24">
        <v>0</v>
      </c>
      <c r="AH95" s="3">
        <v>0</v>
      </c>
      <c r="AI95" s="24">
        <v>0</v>
      </c>
    </row>
    <row r="96" spans="1:35">
      <c r="A96" s="3">
        <v>1463</v>
      </c>
      <c r="B96" s="4" t="s">
        <v>103</v>
      </c>
      <c r="C96" s="5" t="s">
        <v>14</v>
      </c>
      <c r="D96" s="5" t="s">
        <v>17</v>
      </c>
      <c r="E96" s="3">
        <v>1103.19</v>
      </c>
      <c r="F96" s="3">
        <v>13142</v>
      </c>
      <c r="G96" s="3">
        <v>14498078.82</v>
      </c>
      <c r="H96" s="3">
        <v>1103.19</v>
      </c>
      <c r="I96" s="3">
        <v>13142</v>
      </c>
      <c r="J96" s="3">
        <v>14498078.82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1103.19</v>
      </c>
      <c r="AA96" s="3">
        <v>13142</v>
      </c>
      <c r="AB96" s="3">
        <v>14498078.82</v>
      </c>
      <c r="AC96" s="3">
        <v>0</v>
      </c>
      <c r="AD96" s="3">
        <v>0</v>
      </c>
      <c r="AE96" s="3">
        <v>0</v>
      </c>
      <c r="AF96" s="3">
        <v>0</v>
      </c>
      <c r="AG96" s="24">
        <v>0</v>
      </c>
      <c r="AH96" s="3">
        <v>0</v>
      </c>
      <c r="AI96" s="24">
        <v>0</v>
      </c>
    </row>
    <row r="97" spans="1:35">
      <c r="A97" s="3">
        <v>32</v>
      </c>
      <c r="B97" s="21" t="s">
        <v>438</v>
      </c>
      <c r="C97" s="21"/>
      <c r="D97" s="21"/>
      <c r="E97" s="1082">
        <v>2316514.33</v>
      </c>
      <c r="F97" s="1082"/>
      <c r="G97" s="1082"/>
      <c r="H97" s="1082">
        <v>2316514.33</v>
      </c>
      <c r="I97" s="1082"/>
      <c r="J97" s="1082"/>
      <c r="K97" s="1082">
        <v>0</v>
      </c>
      <c r="L97" s="1082"/>
      <c r="M97" s="1082"/>
      <c r="N97" s="1082">
        <v>0</v>
      </c>
      <c r="O97" s="1082"/>
      <c r="P97" s="1082"/>
      <c r="Q97" s="1082">
        <v>0</v>
      </c>
      <c r="R97" s="1082"/>
      <c r="S97" s="1082"/>
      <c r="T97" s="1082">
        <v>0</v>
      </c>
      <c r="U97" s="1082"/>
      <c r="V97" s="1082"/>
      <c r="W97" s="1082">
        <v>0</v>
      </c>
      <c r="X97" s="1082"/>
      <c r="Y97" s="1082"/>
      <c r="Z97" s="1082">
        <v>2316514.33</v>
      </c>
      <c r="AA97" s="1082"/>
      <c r="AB97" s="1082"/>
      <c r="AC97" s="1082">
        <v>0</v>
      </c>
      <c r="AD97" s="1082"/>
      <c r="AE97" s="1082"/>
      <c r="AF97" s="1081">
        <v>0</v>
      </c>
      <c r="AG97" s="1082"/>
      <c r="AH97" s="3">
        <v>0</v>
      </c>
      <c r="AI97" s="24">
        <v>0</v>
      </c>
    </row>
    <row r="98" spans="1:35">
      <c r="A98" s="3">
        <v>1267</v>
      </c>
      <c r="B98" s="4" t="s">
        <v>104</v>
      </c>
      <c r="C98" s="5" t="s">
        <v>14</v>
      </c>
      <c r="D98" s="5" t="s">
        <v>24</v>
      </c>
      <c r="E98" s="3">
        <v>1389.64</v>
      </c>
      <c r="F98" s="3">
        <v>1472</v>
      </c>
      <c r="G98" s="3">
        <v>2045555.75</v>
      </c>
      <c r="H98" s="3">
        <v>1389.64</v>
      </c>
      <c r="I98" s="3">
        <v>1472</v>
      </c>
      <c r="J98" s="3">
        <v>2045555.75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1389.64</v>
      </c>
      <c r="AA98" s="3">
        <v>1472</v>
      </c>
      <c r="AB98" s="3">
        <v>2045555.75</v>
      </c>
      <c r="AC98" s="3">
        <v>0</v>
      </c>
      <c r="AD98" s="3">
        <v>0</v>
      </c>
      <c r="AE98" s="3">
        <v>0</v>
      </c>
      <c r="AF98" s="3">
        <v>0</v>
      </c>
      <c r="AG98" s="24">
        <v>0</v>
      </c>
      <c r="AH98" s="3">
        <v>0</v>
      </c>
      <c r="AI98" s="24">
        <v>0</v>
      </c>
    </row>
    <row r="99" spans="1:35">
      <c r="A99" s="3">
        <v>1285</v>
      </c>
      <c r="B99" s="4" t="s">
        <v>105</v>
      </c>
      <c r="C99" s="5" t="s">
        <v>14</v>
      </c>
      <c r="D99" s="5" t="s">
        <v>15</v>
      </c>
      <c r="E99" s="3">
        <v>4.6900000000000004</v>
      </c>
      <c r="F99" s="3">
        <v>35723</v>
      </c>
      <c r="G99" s="3">
        <v>167415.84</v>
      </c>
      <c r="H99" s="3">
        <v>4.6900000000000004</v>
      </c>
      <c r="I99" s="3">
        <v>35723</v>
      </c>
      <c r="J99" s="3">
        <v>167415.84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4.6900000000000004</v>
      </c>
      <c r="AA99" s="3">
        <v>35723</v>
      </c>
      <c r="AB99" s="3">
        <v>167415.84</v>
      </c>
      <c r="AC99" s="3">
        <v>0</v>
      </c>
      <c r="AD99" s="3">
        <v>0</v>
      </c>
      <c r="AE99" s="3">
        <v>0</v>
      </c>
      <c r="AF99" s="3">
        <v>0</v>
      </c>
      <c r="AG99" s="24">
        <v>0</v>
      </c>
      <c r="AH99" s="3">
        <v>0</v>
      </c>
      <c r="AI99" s="24">
        <v>0</v>
      </c>
    </row>
    <row r="100" spans="1:35">
      <c r="A100" s="3">
        <v>716</v>
      </c>
      <c r="B100" s="4" t="s">
        <v>106</v>
      </c>
      <c r="C100" s="5" t="s">
        <v>14</v>
      </c>
      <c r="D100" s="5" t="s">
        <v>15</v>
      </c>
      <c r="E100" s="3">
        <v>2.42</v>
      </c>
      <c r="F100" s="3">
        <v>42772.12</v>
      </c>
      <c r="G100" s="3">
        <v>103542.74</v>
      </c>
      <c r="H100" s="3">
        <v>2.42</v>
      </c>
      <c r="I100" s="3">
        <v>42772.12</v>
      </c>
      <c r="J100" s="3">
        <v>103542.74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2.42</v>
      </c>
      <c r="AA100" s="3">
        <v>42772.12</v>
      </c>
      <c r="AB100" s="3">
        <v>103542.74</v>
      </c>
      <c r="AC100" s="3">
        <v>0</v>
      </c>
      <c r="AD100" s="3">
        <v>0</v>
      </c>
      <c r="AE100" s="3">
        <v>0</v>
      </c>
      <c r="AF100" s="3">
        <v>0</v>
      </c>
      <c r="AG100" s="24">
        <v>0</v>
      </c>
      <c r="AH100" s="3">
        <v>0</v>
      </c>
      <c r="AI100" s="24">
        <v>0</v>
      </c>
    </row>
    <row r="101" spans="1:35">
      <c r="A101" s="3">
        <v>33</v>
      </c>
      <c r="B101" s="21" t="s">
        <v>107</v>
      </c>
      <c r="C101" s="21"/>
      <c r="D101" s="21"/>
      <c r="E101" s="1082">
        <v>796358</v>
      </c>
      <c r="F101" s="1082"/>
      <c r="G101" s="1082"/>
      <c r="H101" s="1082">
        <v>796358</v>
      </c>
      <c r="I101" s="1082"/>
      <c r="J101" s="1082"/>
      <c r="K101" s="1082">
        <v>0</v>
      </c>
      <c r="L101" s="1082"/>
      <c r="M101" s="1082"/>
      <c r="N101" s="1082">
        <v>0</v>
      </c>
      <c r="O101" s="1082"/>
      <c r="P101" s="1082"/>
      <c r="Q101" s="1082">
        <v>0</v>
      </c>
      <c r="R101" s="1082"/>
      <c r="S101" s="1082"/>
      <c r="T101" s="1082">
        <v>0</v>
      </c>
      <c r="U101" s="1082"/>
      <c r="V101" s="1082"/>
      <c r="W101" s="1082">
        <v>0</v>
      </c>
      <c r="X101" s="1082"/>
      <c r="Y101" s="1082"/>
      <c r="Z101" s="1082">
        <v>796358</v>
      </c>
      <c r="AA101" s="1082"/>
      <c r="AB101" s="1082"/>
      <c r="AC101" s="1082">
        <v>0</v>
      </c>
      <c r="AD101" s="1082"/>
      <c r="AE101" s="1082"/>
      <c r="AF101" s="1081">
        <v>0</v>
      </c>
      <c r="AG101" s="1082"/>
      <c r="AH101" s="3">
        <v>0</v>
      </c>
      <c r="AI101" s="24">
        <v>0</v>
      </c>
    </row>
    <row r="102" spans="1:35">
      <c r="A102" s="3">
        <v>700</v>
      </c>
      <c r="B102" s="4" t="s">
        <v>108</v>
      </c>
      <c r="C102" s="5" t="s">
        <v>14</v>
      </c>
      <c r="D102" s="5" t="s">
        <v>91</v>
      </c>
      <c r="E102" s="3">
        <v>2.12</v>
      </c>
      <c r="F102" s="3">
        <v>53766.25</v>
      </c>
      <c r="G102" s="3">
        <v>114091.99</v>
      </c>
      <c r="H102" s="3">
        <v>2.12</v>
      </c>
      <c r="I102" s="3">
        <v>53766.25</v>
      </c>
      <c r="J102" s="3">
        <v>114091.99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2.12</v>
      </c>
      <c r="AA102" s="3">
        <v>53766.25</v>
      </c>
      <c r="AB102" s="3">
        <v>114091.99</v>
      </c>
      <c r="AC102" s="3">
        <v>0</v>
      </c>
      <c r="AD102" s="3">
        <v>0</v>
      </c>
      <c r="AE102" s="3">
        <v>0</v>
      </c>
      <c r="AF102" s="3">
        <v>0</v>
      </c>
      <c r="AG102" s="24">
        <v>0</v>
      </c>
      <c r="AH102" s="3">
        <v>0</v>
      </c>
      <c r="AI102" s="24">
        <v>0</v>
      </c>
    </row>
    <row r="103" spans="1:35">
      <c r="A103" s="3">
        <v>701</v>
      </c>
      <c r="B103" s="4" t="s">
        <v>109</v>
      </c>
      <c r="C103" s="5" t="s">
        <v>14</v>
      </c>
      <c r="D103" s="5" t="s">
        <v>91</v>
      </c>
      <c r="E103" s="3">
        <v>14.28</v>
      </c>
      <c r="F103" s="3">
        <v>47194</v>
      </c>
      <c r="G103" s="3">
        <v>673854.81</v>
      </c>
      <c r="H103" s="3">
        <v>14.28</v>
      </c>
      <c r="I103" s="3">
        <v>47194</v>
      </c>
      <c r="J103" s="3">
        <v>673854.81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14.28</v>
      </c>
      <c r="AA103" s="3">
        <v>47194</v>
      </c>
      <c r="AB103" s="3">
        <v>673854.81</v>
      </c>
      <c r="AC103" s="3">
        <v>0</v>
      </c>
      <c r="AD103" s="3">
        <v>0</v>
      </c>
      <c r="AE103" s="3">
        <v>0</v>
      </c>
      <c r="AF103" s="3">
        <v>0</v>
      </c>
      <c r="AG103" s="24">
        <v>0</v>
      </c>
      <c r="AH103" s="3">
        <v>0</v>
      </c>
      <c r="AI103" s="24">
        <v>0</v>
      </c>
    </row>
    <row r="104" spans="1:35">
      <c r="A104" s="3">
        <v>772</v>
      </c>
      <c r="B104" s="4" t="s">
        <v>110</v>
      </c>
      <c r="C104" s="5" t="s">
        <v>14</v>
      </c>
      <c r="D104" s="5" t="s">
        <v>91</v>
      </c>
      <c r="E104" s="3">
        <v>0.32</v>
      </c>
      <c r="F104" s="3">
        <v>26285</v>
      </c>
      <c r="G104" s="3">
        <v>8411.2000000000007</v>
      </c>
      <c r="H104" s="3">
        <v>0.32</v>
      </c>
      <c r="I104" s="3">
        <v>26285</v>
      </c>
      <c r="J104" s="3">
        <v>8411.2000000000007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0.32</v>
      </c>
      <c r="AA104" s="3">
        <v>26285</v>
      </c>
      <c r="AB104" s="3">
        <v>8411.2000000000007</v>
      </c>
      <c r="AC104" s="3">
        <v>0</v>
      </c>
      <c r="AD104" s="3">
        <v>0</v>
      </c>
      <c r="AE104" s="3">
        <v>0</v>
      </c>
      <c r="AF104" s="3">
        <v>0</v>
      </c>
      <c r="AG104" s="24">
        <v>0</v>
      </c>
      <c r="AH104" s="3">
        <v>0</v>
      </c>
      <c r="AI104" s="24">
        <v>0</v>
      </c>
    </row>
    <row r="105" spans="1:35">
      <c r="A105" s="3">
        <v>34</v>
      </c>
      <c r="B105" s="21" t="s">
        <v>111</v>
      </c>
      <c r="C105" s="21"/>
      <c r="D105" s="21"/>
      <c r="E105" s="1082">
        <v>8186056.7699999996</v>
      </c>
      <c r="F105" s="1082"/>
      <c r="G105" s="1082"/>
      <c r="H105" s="1082">
        <v>8186056.7699999996</v>
      </c>
      <c r="I105" s="1082"/>
      <c r="J105" s="1082"/>
      <c r="K105" s="1082">
        <v>0</v>
      </c>
      <c r="L105" s="1082"/>
      <c r="M105" s="1082"/>
      <c r="N105" s="1082">
        <v>0</v>
      </c>
      <c r="O105" s="1082"/>
      <c r="P105" s="1082"/>
      <c r="Q105" s="1082">
        <v>0</v>
      </c>
      <c r="R105" s="1082"/>
      <c r="S105" s="1082"/>
      <c r="T105" s="1082">
        <v>0</v>
      </c>
      <c r="U105" s="1082"/>
      <c r="V105" s="1082"/>
      <c r="W105" s="1082">
        <v>0</v>
      </c>
      <c r="X105" s="1082"/>
      <c r="Y105" s="1082"/>
      <c r="Z105" s="1082">
        <v>8186056.7699999996</v>
      </c>
      <c r="AA105" s="1082"/>
      <c r="AB105" s="1082"/>
      <c r="AC105" s="1082">
        <v>0</v>
      </c>
      <c r="AD105" s="1082"/>
      <c r="AE105" s="1082"/>
      <c r="AF105" s="1081">
        <v>0</v>
      </c>
      <c r="AG105" s="1082"/>
      <c r="AH105" s="3">
        <v>0</v>
      </c>
      <c r="AI105" s="24">
        <v>0</v>
      </c>
    </row>
    <row r="106" spans="1:35">
      <c r="A106" s="3">
        <v>1227</v>
      </c>
      <c r="B106" s="4" t="s">
        <v>112</v>
      </c>
      <c r="C106" s="5" t="s">
        <v>14</v>
      </c>
      <c r="D106" s="5" t="s">
        <v>15</v>
      </c>
      <c r="E106" s="3">
        <v>108.17</v>
      </c>
      <c r="F106" s="3">
        <v>75677</v>
      </c>
      <c r="G106" s="3">
        <v>8186056.7699999996</v>
      </c>
      <c r="H106" s="3">
        <v>108.17</v>
      </c>
      <c r="I106" s="3">
        <v>75677</v>
      </c>
      <c r="J106" s="3">
        <v>8186056.7699999996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108.17</v>
      </c>
      <c r="AA106" s="3">
        <v>75677</v>
      </c>
      <c r="AB106" s="3">
        <v>8186056.7699999996</v>
      </c>
      <c r="AC106" s="3">
        <v>0</v>
      </c>
      <c r="AD106" s="3">
        <v>0</v>
      </c>
      <c r="AE106" s="3">
        <v>0</v>
      </c>
      <c r="AF106" s="3">
        <v>0</v>
      </c>
      <c r="AG106" s="24">
        <v>0</v>
      </c>
      <c r="AH106" s="3">
        <v>0</v>
      </c>
      <c r="AI106" s="24">
        <v>0</v>
      </c>
    </row>
    <row r="107" spans="1:35">
      <c r="A107" s="3">
        <v>35</v>
      </c>
      <c r="B107" s="21" t="s">
        <v>113</v>
      </c>
      <c r="C107" s="21"/>
      <c r="D107" s="21"/>
      <c r="E107" s="1082">
        <v>8829925.8599999994</v>
      </c>
      <c r="F107" s="1082"/>
      <c r="G107" s="1082"/>
      <c r="H107" s="1082">
        <v>8829925.8599999994</v>
      </c>
      <c r="I107" s="1082"/>
      <c r="J107" s="1082"/>
      <c r="K107" s="1082">
        <v>0</v>
      </c>
      <c r="L107" s="1082"/>
      <c r="M107" s="1082"/>
      <c r="N107" s="1082">
        <v>0</v>
      </c>
      <c r="O107" s="1082"/>
      <c r="P107" s="1082"/>
      <c r="Q107" s="1082">
        <v>0</v>
      </c>
      <c r="R107" s="1082"/>
      <c r="S107" s="1082"/>
      <c r="T107" s="1082">
        <v>0</v>
      </c>
      <c r="U107" s="1082"/>
      <c r="V107" s="1082"/>
      <c r="W107" s="1082">
        <v>0</v>
      </c>
      <c r="X107" s="1082"/>
      <c r="Y107" s="1082"/>
      <c r="Z107" s="1082">
        <v>8829925.8599999994</v>
      </c>
      <c r="AA107" s="1082"/>
      <c r="AB107" s="1082"/>
      <c r="AC107" s="1082">
        <v>0</v>
      </c>
      <c r="AD107" s="1082"/>
      <c r="AE107" s="1082"/>
      <c r="AF107" s="1081">
        <v>0</v>
      </c>
      <c r="AG107" s="1082"/>
      <c r="AH107" s="3">
        <v>0</v>
      </c>
      <c r="AI107" s="24">
        <v>0</v>
      </c>
    </row>
    <row r="108" spans="1:35">
      <c r="A108" s="3">
        <v>1128</v>
      </c>
      <c r="B108" s="4" t="s">
        <v>114</v>
      </c>
      <c r="C108" s="5" t="s">
        <v>14</v>
      </c>
      <c r="D108" s="5" t="s">
        <v>17</v>
      </c>
      <c r="E108" s="3">
        <v>1275.25</v>
      </c>
      <c r="F108" s="3">
        <v>1326</v>
      </c>
      <c r="G108" s="3">
        <v>1690981.5</v>
      </c>
      <c r="H108" s="3">
        <v>1275.25</v>
      </c>
      <c r="I108" s="3">
        <v>1326</v>
      </c>
      <c r="J108" s="3">
        <v>1690981.5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1275.25</v>
      </c>
      <c r="AA108" s="3">
        <v>1326</v>
      </c>
      <c r="AB108" s="3">
        <v>1690981.5</v>
      </c>
      <c r="AC108" s="3">
        <v>0</v>
      </c>
      <c r="AD108" s="3">
        <v>0</v>
      </c>
      <c r="AE108" s="3">
        <v>0</v>
      </c>
      <c r="AF108" s="3">
        <v>0</v>
      </c>
      <c r="AG108" s="24">
        <v>0</v>
      </c>
      <c r="AH108" s="3">
        <v>0</v>
      </c>
      <c r="AI108" s="24">
        <v>0</v>
      </c>
    </row>
    <row r="109" spans="1:35">
      <c r="A109" s="3">
        <v>1131</v>
      </c>
      <c r="B109" s="4" t="s">
        <v>115</v>
      </c>
      <c r="C109" s="5" t="s">
        <v>14</v>
      </c>
      <c r="D109" s="5" t="s">
        <v>17</v>
      </c>
      <c r="E109" s="3">
        <v>3053.36</v>
      </c>
      <c r="F109" s="3">
        <v>1489</v>
      </c>
      <c r="G109" s="3">
        <v>4546447.46</v>
      </c>
      <c r="H109" s="3">
        <v>3053.36</v>
      </c>
      <c r="I109" s="3">
        <v>1489</v>
      </c>
      <c r="J109" s="3">
        <v>4546447.46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3053.36</v>
      </c>
      <c r="AA109" s="3">
        <v>1489</v>
      </c>
      <c r="AB109" s="3">
        <v>4546447.46</v>
      </c>
      <c r="AC109" s="3">
        <v>0</v>
      </c>
      <c r="AD109" s="3">
        <v>0</v>
      </c>
      <c r="AE109" s="3">
        <v>0</v>
      </c>
      <c r="AF109" s="3">
        <v>0</v>
      </c>
      <c r="AG109" s="24">
        <v>0</v>
      </c>
      <c r="AH109" s="3">
        <v>0</v>
      </c>
      <c r="AI109" s="24">
        <v>0</v>
      </c>
    </row>
    <row r="110" spans="1:35">
      <c r="A110" s="3">
        <v>1185</v>
      </c>
      <c r="B110" s="4" t="s">
        <v>116</v>
      </c>
      <c r="C110" s="5" t="s">
        <v>14</v>
      </c>
      <c r="D110" s="5" t="s">
        <v>19</v>
      </c>
      <c r="E110" s="3">
        <v>27.5</v>
      </c>
      <c r="F110" s="3">
        <v>15944</v>
      </c>
      <c r="G110" s="3">
        <v>438460</v>
      </c>
      <c r="H110" s="3">
        <v>27.5</v>
      </c>
      <c r="I110" s="3">
        <v>15944</v>
      </c>
      <c r="J110" s="3">
        <v>438460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27.5</v>
      </c>
      <c r="AA110" s="3">
        <v>15944</v>
      </c>
      <c r="AB110" s="3">
        <v>438460</v>
      </c>
      <c r="AC110" s="3">
        <v>0</v>
      </c>
      <c r="AD110" s="3">
        <v>0</v>
      </c>
      <c r="AE110" s="3">
        <v>0</v>
      </c>
      <c r="AF110" s="3">
        <v>0</v>
      </c>
      <c r="AG110" s="24">
        <v>0</v>
      </c>
      <c r="AH110" s="3">
        <v>0</v>
      </c>
      <c r="AI110" s="24">
        <v>0</v>
      </c>
    </row>
    <row r="111" spans="1:35">
      <c r="A111" s="3">
        <v>1461</v>
      </c>
      <c r="B111" s="4" t="s">
        <v>117</v>
      </c>
      <c r="C111" s="5" t="s">
        <v>14</v>
      </c>
      <c r="D111" s="5" t="s">
        <v>19</v>
      </c>
      <c r="E111" s="3">
        <v>31.6</v>
      </c>
      <c r="F111" s="3">
        <v>25449</v>
      </c>
      <c r="G111" s="3">
        <v>804188.4</v>
      </c>
      <c r="H111" s="3">
        <v>31.6</v>
      </c>
      <c r="I111" s="3">
        <v>25449</v>
      </c>
      <c r="J111" s="3">
        <v>804188.4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31.6</v>
      </c>
      <c r="AA111" s="3">
        <v>25449</v>
      </c>
      <c r="AB111" s="3">
        <v>804188.4</v>
      </c>
      <c r="AC111" s="3">
        <v>0</v>
      </c>
      <c r="AD111" s="3">
        <v>0</v>
      </c>
      <c r="AE111" s="3">
        <v>0</v>
      </c>
      <c r="AF111" s="3">
        <v>0</v>
      </c>
      <c r="AG111" s="24">
        <v>0</v>
      </c>
      <c r="AH111" s="3">
        <v>0</v>
      </c>
      <c r="AI111" s="24">
        <v>0</v>
      </c>
    </row>
    <row r="112" spans="1:35">
      <c r="A112" s="3">
        <v>2185</v>
      </c>
      <c r="B112" s="4" t="s">
        <v>118</v>
      </c>
      <c r="C112" s="5" t="s">
        <v>14</v>
      </c>
      <c r="D112" s="5" t="s">
        <v>119</v>
      </c>
      <c r="E112" s="3">
        <v>10.5</v>
      </c>
      <c r="F112" s="3">
        <v>128557</v>
      </c>
      <c r="G112" s="3">
        <v>1349848.5</v>
      </c>
      <c r="H112" s="3">
        <v>10.5</v>
      </c>
      <c r="I112" s="3">
        <v>128557</v>
      </c>
      <c r="J112" s="3">
        <v>1349848.5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10.5</v>
      </c>
      <c r="AA112" s="3">
        <v>128557</v>
      </c>
      <c r="AB112" s="3">
        <v>1349848.5</v>
      </c>
      <c r="AC112" s="3">
        <v>0</v>
      </c>
      <c r="AD112" s="3">
        <v>0</v>
      </c>
      <c r="AE112" s="3">
        <v>0</v>
      </c>
      <c r="AF112" s="3">
        <v>0</v>
      </c>
      <c r="AG112" s="24">
        <v>0</v>
      </c>
      <c r="AH112" s="3">
        <v>0</v>
      </c>
      <c r="AI112" s="24">
        <v>0</v>
      </c>
    </row>
    <row r="113" spans="1:35">
      <c r="A113" s="3">
        <v>36</v>
      </c>
      <c r="B113" s="21" t="s">
        <v>120</v>
      </c>
      <c r="C113" s="21"/>
      <c r="D113" s="21"/>
      <c r="E113" s="1082">
        <v>27109610.370000001</v>
      </c>
      <c r="F113" s="1082"/>
      <c r="G113" s="1082"/>
      <c r="H113" s="1082">
        <v>27109610.370000001</v>
      </c>
      <c r="I113" s="1082"/>
      <c r="J113" s="1082"/>
      <c r="K113" s="1082">
        <v>0</v>
      </c>
      <c r="L113" s="1082"/>
      <c r="M113" s="1082"/>
      <c r="N113" s="1082">
        <v>0</v>
      </c>
      <c r="O113" s="1082"/>
      <c r="P113" s="1082"/>
      <c r="Q113" s="1082">
        <v>0</v>
      </c>
      <c r="R113" s="1082"/>
      <c r="S113" s="1082"/>
      <c r="T113" s="1082">
        <v>0</v>
      </c>
      <c r="U113" s="1082"/>
      <c r="V113" s="1082"/>
      <c r="W113" s="1082">
        <v>0</v>
      </c>
      <c r="X113" s="1082"/>
      <c r="Y113" s="1082"/>
      <c r="Z113" s="1082">
        <v>27109610.370000001</v>
      </c>
      <c r="AA113" s="1082"/>
      <c r="AB113" s="1082"/>
      <c r="AC113" s="1082">
        <v>0</v>
      </c>
      <c r="AD113" s="1082"/>
      <c r="AE113" s="1082"/>
      <c r="AF113" s="1081">
        <v>0</v>
      </c>
      <c r="AG113" s="1082"/>
      <c r="AH113" s="3">
        <v>0</v>
      </c>
      <c r="AI113" s="24">
        <v>0</v>
      </c>
    </row>
    <row r="114" spans="1:35">
      <c r="A114" s="3">
        <v>1016</v>
      </c>
      <c r="B114" s="4" t="s">
        <v>121</v>
      </c>
      <c r="C114" s="5" t="s">
        <v>14</v>
      </c>
      <c r="D114" s="5" t="s">
        <v>91</v>
      </c>
      <c r="E114" s="3">
        <v>11.76</v>
      </c>
      <c r="F114" s="3">
        <v>51972.98</v>
      </c>
      <c r="G114" s="3">
        <v>611145.03</v>
      </c>
      <c r="H114" s="3">
        <v>11.76</v>
      </c>
      <c r="I114" s="3">
        <v>51972.98</v>
      </c>
      <c r="J114" s="3">
        <v>611145.03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11.76</v>
      </c>
      <c r="AA114" s="3">
        <v>51972.98</v>
      </c>
      <c r="AB114" s="3">
        <v>611145.03</v>
      </c>
      <c r="AC114" s="3">
        <v>0</v>
      </c>
      <c r="AD114" s="3">
        <v>0</v>
      </c>
      <c r="AE114" s="3">
        <v>0</v>
      </c>
      <c r="AF114" s="3">
        <v>0</v>
      </c>
      <c r="AG114" s="24">
        <v>0</v>
      </c>
      <c r="AH114" s="3">
        <v>0</v>
      </c>
      <c r="AI114" s="24">
        <v>0</v>
      </c>
    </row>
    <row r="115" spans="1:35">
      <c r="A115" s="3">
        <v>1155</v>
      </c>
      <c r="B115" s="4" t="s">
        <v>122</v>
      </c>
      <c r="C115" s="5" t="s">
        <v>14</v>
      </c>
      <c r="D115" s="5" t="s">
        <v>91</v>
      </c>
      <c r="E115" s="3">
        <v>31.5</v>
      </c>
      <c r="F115" s="3">
        <v>109613</v>
      </c>
      <c r="G115" s="3">
        <v>3452809.5</v>
      </c>
      <c r="H115" s="3">
        <v>31.5</v>
      </c>
      <c r="I115" s="3">
        <v>109613</v>
      </c>
      <c r="J115" s="3">
        <v>3452809.5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31.5</v>
      </c>
      <c r="AA115" s="3">
        <v>109613</v>
      </c>
      <c r="AB115" s="3">
        <v>3452809.5</v>
      </c>
      <c r="AC115" s="3">
        <v>0</v>
      </c>
      <c r="AD115" s="3">
        <v>0</v>
      </c>
      <c r="AE115" s="3">
        <v>0</v>
      </c>
      <c r="AF115" s="3">
        <v>0</v>
      </c>
      <c r="AG115" s="24">
        <v>0</v>
      </c>
      <c r="AH115" s="3">
        <v>0</v>
      </c>
      <c r="AI115" s="24">
        <v>0</v>
      </c>
    </row>
    <row r="116" spans="1:35">
      <c r="A116" s="3">
        <v>1156</v>
      </c>
      <c r="B116" s="4" t="s">
        <v>123</v>
      </c>
      <c r="C116" s="5" t="s">
        <v>14</v>
      </c>
      <c r="D116" s="5" t="s">
        <v>91</v>
      </c>
      <c r="E116" s="3">
        <v>9.4499999999999993</v>
      </c>
      <c r="F116" s="3">
        <v>109613</v>
      </c>
      <c r="G116" s="3">
        <v>1036237.46</v>
      </c>
      <c r="H116" s="3">
        <v>9.4499999999999993</v>
      </c>
      <c r="I116" s="3">
        <v>109613</v>
      </c>
      <c r="J116" s="3">
        <v>1036237.46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9.4499999999999993</v>
      </c>
      <c r="AA116" s="3">
        <v>109613</v>
      </c>
      <c r="AB116" s="3">
        <v>1036237.46</v>
      </c>
      <c r="AC116" s="3">
        <v>0</v>
      </c>
      <c r="AD116" s="3">
        <v>0</v>
      </c>
      <c r="AE116" s="3">
        <v>0</v>
      </c>
      <c r="AF116" s="3">
        <v>0</v>
      </c>
      <c r="AG116" s="24">
        <v>0</v>
      </c>
      <c r="AH116" s="3">
        <v>0</v>
      </c>
      <c r="AI116" s="24">
        <v>0</v>
      </c>
    </row>
    <row r="117" spans="1:35">
      <c r="A117" s="3">
        <v>1446</v>
      </c>
      <c r="B117" s="4" t="s">
        <v>124</v>
      </c>
      <c r="C117" s="5" t="s">
        <v>14</v>
      </c>
      <c r="D117" s="5" t="s">
        <v>91</v>
      </c>
      <c r="E117" s="3">
        <v>22.05</v>
      </c>
      <c r="F117" s="3">
        <v>117532</v>
      </c>
      <c r="G117" s="3">
        <v>2591580.6</v>
      </c>
      <c r="H117" s="3">
        <v>22.05</v>
      </c>
      <c r="I117" s="3">
        <v>117532</v>
      </c>
      <c r="J117" s="3">
        <v>2591580.6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22.05</v>
      </c>
      <c r="AA117" s="3">
        <v>117532</v>
      </c>
      <c r="AB117" s="3">
        <v>2591580.6</v>
      </c>
      <c r="AC117" s="3">
        <v>0</v>
      </c>
      <c r="AD117" s="3">
        <v>0</v>
      </c>
      <c r="AE117" s="3">
        <v>0</v>
      </c>
      <c r="AF117" s="3">
        <v>0</v>
      </c>
      <c r="AG117" s="24">
        <v>0</v>
      </c>
      <c r="AH117" s="3">
        <v>0</v>
      </c>
      <c r="AI117" s="24">
        <v>0</v>
      </c>
    </row>
    <row r="118" spans="1:35">
      <c r="A118" s="3">
        <v>1447</v>
      </c>
      <c r="B118" s="4" t="s">
        <v>125</v>
      </c>
      <c r="C118" s="5" t="s">
        <v>14</v>
      </c>
      <c r="D118" s="5" t="s">
        <v>91</v>
      </c>
      <c r="E118" s="3">
        <v>145.15</v>
      </c>
      <c r="F118" s="3">
        <v>132237.01999999999</v>
      </c>
      <c r="G118" s="3">
        <v>19194084.18</v>
      </c>
      <c r="H118" s="3">
        <v>145.15</v>
      </c>
      <c r="I118" s="3">
        <v>132237.01999999999</v>
      </c>
      <c r="J118" s="3">
        <v>19194084.18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145.15</v>
      </c>
      <c r="AA118" s="3">
        <v>132237.01999999999</v>
      </c>
      <c r="AB118" s="3">
        <v>19194084.18</v>
      </c>
      <c r="AC118" s="3">
        <v>0</v>
      </c>
      <c r="AD118" s="3">
        <v>0</v>
      </c>
      <c r="AE118" s="3">
        <v>0</v>
      </c>
      <c r="AF118" s="3">
        <v>0</v>
      </c>
      <c r="AG118" s="24">
        <v>0</v>
      </c>
      <c r="AH118" s="3">
        <v>0</v>
      </c>
      <c r="AI118" s="24">
        <v>0</v>
      </c>
    </row>
    <row r="119" spans="1:35">
      <c r="A119" s="3">
        <v>773</v>
      </c>
      <c r="B119" s="4" t="s">
        <v>126</v>
      </c>
      <c r="C119" s="5" t="s">
        <v>14</v>
      </c>
      <c r="D119" s="5" t="s">
        <v>91</v>
      </c>
      <c r="E119" s="3">
        <v>1.6</v>
      </c>
      <c r="F119" s="3">
        <v>139846</v>
      </c>
      <c r="G119" s="3">
        <v>223753.60000000001</v>
      </c>
      <c r="H119" s="3">
        <v>1.6</v>
      </c>
      <c r="I119" s="3">
        <v>139846</v>
      </c>
      <c r="J119" s="3">
        <v>223753.60000000001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1.6</v>
      </c>
      <c r="AA119" s="3">
        <v>139846</v>
      </c>
      <c r="AB119" s="3">
        <v>223753.60000000001</v>
      </c>
      <c r="AC119" s="3">
        <v>0</v>
      </c>
      <c r="AD119" s="3">
        <v>0</v>
      </c>
      <c r="AE119" s="3">
        <v>0</v>
      </c>
      <c r="AF119" s="3">
        <v>0</v>
      </c>
      <c r="AG119" s="24">
        <v>0</v>
      </c>
      <c r="AH119" s="3">
        <v>0</v>
      </c>
      <c r="AI119" s="24">
        <v>0</v>
      </c>
    </row>
    <row r="120" spans="1:35">
      <c r="A120" s="3">
        <v>37</v>
      </c>
      <c r="B120" s="21" t="s">
        <v>127</v>
      </c>
      <c r="C120" s="21"/>
      <c r="D120" s="21"/>
      <c r="E120" s="1082">
        <v>2870513.1</v>
      </c>
      <c r="F120" s="1082"/>
      <c r="G120" s="1082"/>
      <c r="H120" s="1082">
        <v>2870513.1</v>
      </c>
      <c r="I120" s="1082"/>
      <c r="J120" s="1082"/>
      <c r="K120" s="1082">
        <v>0</v>
      </c>
      <c r="L120" s="1082"/>
      <c r="M120" s="1082"/>
      <c r="N120" s="1082">
        <v>0</v>
      </c>
      <c r="O120" s="1082"/>
      <c r="P120" s="1082"/>
      <c r="Q120" s="1082">
        <v>0</v>
      </c>
      <c r="R120" s="1082"/>
      <c r="S120" s="1082"/>
      <c r="T120" s="1082">
        <v>0</v>
      </c>
      <c r="U120" s="1082"/>
      <c r="V120" s="1082"/>
      <c r="W120" s="1082">
        <v>0</v>
      </c>
      <c r="X120" s="1082"/>
      <c r="Y120" s="1082"/>
      <c r="Z120" s="1082">
        <v>2870513.1</v>
      </c>
      <c r="AA120" s="1082"/>
      <c r="AB120" s="1082"/>
      <c r="AC120" s="1082">
        <v>0</v>
      </c>
      <c r="AD120" s="1082"/>
      <c r="AE120" s="1082"/>
      <c r="AF120" s="1081">
        <v>0</v>
      </c>
      <c r="AG120" s="1082"/>
      <c r="AH120" s="3">
        <v>0</v>
      </c>
      <c r="AI120" s="24">
        <v>0</v>
      </c>
    </row>
    <row r="121" spans="1:35">
      <c r="A121" s="3">
        <v>1384</v>
      </c>
      <c r="B121" s="4" t="s">
        <v>487</v>
      </c>
      <c r="C121" s="5" t="s">
        <v>14</v>
      </c>
      <c r="D121" s="5" t="s">
        <v>15</v>
      </c>
      <c r="E121" s="3">
        <v>40.950000000000003</v>
      </c>
      <c r="F121" s="3">
        <v>70098</v>
      </c>
      <c r="G121" s="3">
        <v>2870513.1</v>
      </c>
      <c r="H121" s="3">
        <v>40.950000000000003</v>
      </c>
      <c r="I121" s="3">
        <v>70098</v>
      </c>
      <c r="J121" s="3">
        <v>2870513.1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40.950000000000003</v>
      </c>
      <c r="AA121" s="3">
        <v>70098</v>
      </c>
      <c r="AB121" s="3">
        <v>2870513.1</v>
      </c>
      <c r="AC121" s="3">
        <v>0</v>
      </c>
      <c r="AD121" s="3">
        <v>0</v>
      </c>
      <c r="AE121" s="3">
        <v>0</v>
      </c>
      <c r="AF121" s="3">
        <v>0</v>
      </c>
      <c r="AG121" s="24">
        <v>0</v>
      </c>
      <c r="AH121" s="3">
        <v>0</v>
      </c>
      <c r="AI121" s="24">
        <v>0</v>
      </c>
    </row>
    <row r="122" spans="1:35">
      <c r="A122" s="3">
        <v>38</v>
      </c>
      <c r="B122" s="21" t="s">
        <v>128</v>
      </c>
      <c r="C122" s="21"/>
      <c r="D122" s="21"/>
      <c r="E122" s="1082">
        <v>276048666.13</v>
      </c>
      <c r="F122" s="1082"/>
      <c r="G122" s="1082"/>
      <c r="H122" s="1082">
        <v>276048666.13</v>
      </c>
      <c r="I122" s="1082"/>
      <c r="J122" s="1082"/>
      <c r="K122" s="1082">
        <v>0</v>
      </c>
      <c r="L122" s="1082"/>
      <c r="M122" s="1082"/>
      <c r="N122" s="1082">
        <v>0</v>
      </c>
      <c r="O122" s="1082"/>
      <c r="P122" s="1082"/>
      <c r="Q122" s="1082">
        <v>0</v>
      </c>
      <c r="R122" s="1082"/>
      <c r="S122" s="1082"/>
      <c r="T122" s="1082">
        <v>0</v>
      </c>
      <c r="U122" s="1082"/>
      <c r="V122" s="1082"/>
      <c r="W122" s="1082">
        <v>0</v>
      </c>
      <c r="X122" s="1082"/>
      <c r="Y122" s="1082"/>
      <c r="Z122" s="1082">
        <v>276048666.13</v>
      </c>
      <c r="AA122" s="1082"/>
      <c r="AB122" s="1082"/>
      <c r="AC122" s="1082">
        <v>0</v>
      </c>
      <c r="AD122" s="1082"/>
      <c r="AE122" s="1082"/>
      <c r="AF122" s="1081">
        <v>0</v>
      </c>
      <c r="AG122" s="1082"/>
      <c r="AH122" s="3">
        <v>0</v>
      </c>
      <c r="AI122" s="24">
        <v>0</v>
      </c>
    </row>
    <row r="123" spans="1:35">
      <c r="A123" s="3">
        <v>1021</v>
      </c>
      <c r="B123" s="4" t="s">
        <v>129</v>
      </c>
      <c r="C123" s="5" t="s">
        <v>14</v>
      </c>
      <c r="D123" s="5" t="s">
        <v>44</v>
      </c>
      <c r="E123" s="3">
        <v>583.78</v>
      </c>
      <c r="F123" s="3">
        <v>63204</v>
      </c>
      <c r="G123" s="3">
        <v>36897231.119999997</v>
      </c>
      <c r="H123" s="3">
        <v>583.78</v>
      </c>
      <c r="I123" s="3">
        <v>63204</v>
      </c>
      <c r="J123" s="3">
        <v>36897231.119999997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583.78</v>
      </c>
      <c r="AA123" s="3">
        <v>63204</v>
      </c>
      <c r="AB123" s="3">
        <v>36897231.119999997</v>
      </c>
      <c r="AC123" s="3">
        <v>0</v>
      </c>
      <c r="AD123" s="3">
        <v>0</v>
      </c>
      <c r="AE123" s="3">
        <v>0</v>
      </c>
      <c r="AF123" s="3">
        <v>0</v>
      </c>
      <c r="AG123" s="24">
        <v>0</v>
      </c>
      <c r="AH123" s="3">
        <v>0</v>
      </c>
      <c r="AI123" s="24">
        <v>0</v>
      </c>
    </row>
    <row r="124" spans="1:35">
      <c r="A124" s="3">
        <v>1059</v>
      </c>
      <c r="B124" s="4" t="s">
        <v>488</v>
      </c>
      <c r="C124" s="5" t="s">
        <v>14</v>
      </c>
      <c r="D124" s="5" t="s">
        <v>44</v>
      </c>
      <c r="E124" s="3">
        <v>28.8</v>
      </c>
      <c r="F124" s="3">
        <v>26509</v>
      </c>
      <c r="G124" s="3">
        <v>763459.2</v>
      </c>
      <c r="H124" s="3">
        <v>28.8</v>
      </c>
      <c r="I124" s="3">
        <v>26509</v>
      </c>
      <c r="J124" s="3">
        <v>763459.2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28.8</v>
      </c>
      <c r="AA124" s="3">
        <v>26509</v>
      </c>
      <c r="AB124" s="3">
        <v>763459.2</v>
      </c>
      <c r="AC124" s="3">
        <v>0</v>
      </c>
      <c r="AD124" s="3">
        <v>0</v>
      </c>
      <c r="AE124" s="3">
        <v>0</v>
      </c>
      <c r="AF124" s="3">
        <v>0</v>
      </c>
      <c r="AG124" s="24">
        <v>0</v>
      </c>
      <c r="AH124" s="3">
        <v>0</v>
      </c>
      <c r="AI124" s="24">
        <v>0</v>
      </c>
    </row>
    <row r="125" spans="1:35">
      <c r="A125" s="3">
        <v>1060</v>
      </c>
      <c r="B125" s="4" t="s">
        <v>489</v>
      </c>
      <c r="C125" s="5" t="s">
        <v>14</v>
      </c>
      <c r="D125" s="5" t="s">
        <v>44</v>
      </c>
      <c r="E125" s="3">
        <v>226.75</v>
      </c>
      <c r="F125" s="3">
        <v>103165</v>
      </c>
      <c r="G125" s="3">
        <v>23392147.93</v>
      </c>
      <c r="H125" s="3">
        <v>226.75</v>
      </c>
      <c r="I125" s="3">
        <v>103165</v>
      </c>
      <c r="J125" s="3">
        <v>23392147.93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226.75</v>
      </c>
      <c r="AA125" s="3">
        <v>103165</v>
      </c>
      <c r="AB125" s="3">
        <v>23392147.93</v>
      </c>
      <c r="AC125" s="3">
        <v>0</v>
      </c>
      <c r="AD125" s="3">
        <v>0</v>
      </c>
      <c r="AE125" s="3">
        <v>0</v>
      </c>
      <c r="AF125" s="3">
        <v>0</v>
      </c>
      <c r="AG125" s="24">
        <v>0</v>
      </c>
      <c r="AH125" s="3">
        <v>0</v>
      </c>
      <c r="AI125" s="24">
        <v>0</v>
      </c>
    </row>
    <row r="126" spans="1:35">
      <c r="A126" s="3">
        <v>1061</v>
      </c>
      <c r="B126" s="4" t="s">
        <v>130</v>
      </c>
      <c r="C126" s="5" t="s">
        <v>14</v>
      </c>
      <c r="D126" s="5" t="s">
        <v>44</v>
      </c>
      <c r="E126" s="3">
        <v>379.6</v>
      </c>
      <c r="F126" s="3">
        <v>92396</v>
      </c>
      <c r="G126" s="3">
        <v>35073521.600000001</v>
      </c>
      <c r="H126" s="3">
        <v>379.6</v>
      </c>
      <c r="I126" s="3">
        <v>92396</v>
      </c>
      <c r="J126" s="3">
        <v>35073521.600000001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379.6</v>
      </c>
      <c r="AA126" s="3">
        <v>92396</v>
      </c>
      <c r="AB126" s="3">
        <v>35073521.600000001</v>
      </c>
      <c r="AC126" s="3">
        <v>0</v>
      </c>
      <c r="AD126" s="3">
        <v>0</v>
      </c>
      <c r="AE126" s="3">
        <v>0</v>
      </c>
      <c r="AF126" s="3">
        <v>0</v>
      </c>
      <c r="AG126" s="24">
        <v>0</v>
      </c>
      <c r="AH126" s="3">
        <v>0</v>
      </c>
      <c r="AI126" s="24">
        <v>0</v>
      </c>
    </row>
    <row r="127" spans="1:35">
      <c r="A127" s="3">
        <v>1062</v>
      </c>
      <c r="B127" s="4" t="s">
        <v>131</v>
      </c>
      <c r="C127" s="5" t="s">
        <v>14</v>
      </c>
      <c r="D127" s="5" t="s">
        <v>44</v>
      </c>
      <c r="E127" s="3">
        <v>504.4</v>
      </c>
      <c r="F127" s="3">
        <v>121675</v>
      </c>
      <c r="G127" s="3">
        <v>61372870</v>
      </c>
      <c r="H127" s="3">
        <v>504.4</v>
      </c>
      <c r="I127" s="3">
        <v>121675</v>
      </c>
      <c r="J127" s="3">
        <v>61372870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504.4</v>
      </c>
      <c r="AA127" s="3">
        <v>121675</v>
      </c>
      <c r="AB127" s="3">
        <v>61372870</v>
      </c>
      <c r="AC127" s="3">
        <v>0</v>
      </c>
      <c r="AD127" s="3">
        <v>0</v>
      </c>
      <c r="AE127" s="3">
        <v>0</v>
      </c>
      <c r="AF127" s="3">
        <v>0</v>
      </c>
      <c r="AG127" s="24">
        <v>0</v>
      </c>
      <c r="AH127" s="3">
        <v>0</v>
      </c>
      <c r="AI127" s="24">
        <v>0</v>
      </c>
    </row>
    <row r="128" spans="1:35">
      <c r="A128" s="3">
        <v>1063</v>
      </c>
      <c r="B128" s="4" t="s">
        <v>490</v>
      </c>
      <c r="C128" s="5" t="s">
        <v>14</v>
      </c>
      <c r="D128" s="5" t="s">
        <v>44</v>
      </c>
      <c r="E128" s="3">
        <v>226.75</v>
      </c>
      <c r="F128" s="3">
        <v>103165</v>
      </c>
      <c r="G128" s="3">
        <v>23392147.93</v>
      </c>
      <c r="H128" s="3">
        <v>226.75</v>
      </c>
      <c r="I128" s="3">
        <v>103165</v>
      </c>
      <c r="J128" s="3">
        <v>23392147.93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226.75</v>
      </c>
      <c r="AA128" s="3">
        <v>103165</v>
      </c>
      <c r="AB128" s="3">
        <v>23392147.93</v>
      </c>
      <c r="AC128" s="3">
        <v>0</v>
      </c>
      <c r="AD128" s="3">
        <v>0</v>
      </c>
      <c r="AE128" s="3">
        <v>0</v>
      </c>
      <c r="AF128" s="3">
        <v>0</v>
      </c>
      <c r="AG128" s="24">
        <v>0</v>
      </c>
      <c r="AH128" s="3">
        <v>0</v>
      </c>
      <c r="AI128" s="24">
        <v>0</v>
      </c>
    </row>
    <row r="129" spans="1:35">
      <c r="A129" s="3">
        <v>1064</v>
      </c>
      <c r="B129" s="4" t="s">
        <v>491</v>
      </c>
      <c r="C129" s="5" t="s">
        <v>14</v>
      </c>
      <c r="D129" s="5" t="s">
        <v>44</v>
      </c>
      <c r="E129" s="3">
        <v>226.75</v>
      </c>
      <c r="F129" s="3">
        <v>103165</v>
      </c>
      <c r="G129" s="3">
        <v>23392147.93</v>
      </c>
      <c r="H129" s="3">
        <v>226.75</v>
      </c>
      <c r="I129" s="3">
        <v>103165</v>
      </c>
      <c r="J129" s="3">
        <v>23392147.93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226.75</v>
      </c>
      <c r="AA129" s="3">
        <v>103165</v>
      </c>
      <c r="AB129" s="3">
        <v>23392147.93</v>
      </c>
      <c r="AC129" s="3">
        <v>0</v>
      </c>
      <c r="AD129" s="3">
        <v>0</v>
      </c>
      <c r="AE129" s="3">
        <v>0</v>
      </c>
      <c r="AF129" s="3">
        <v>0</v>
      </c>
      <c r="AG129" s="24">
        <v>0</v>
      </c>
      <c r="AH129" s="3">
        <v>0</v>
      </c>
      <c r="AI129" s="24">
        <v>0</v>
      </c>
    </row>
    <row r="130" spans="1:35">
      <c r="A130" s="3">
        <v>1065</v>
      </c>
      <c r="B130" s="4" t="s">
        <v>492</v>
      </c>
      <c r="C130" s="5" t="s">
        <v>14</v>
      </c>
      <c r="D130" s="5" t="s">
        <v>44</v>
      </c>
      <c r="E130" s="3">
        <v>226.75</v>
      </c>
      <c r="F130" s="3">
        <v>103165</v>
      </c>
      <c r="G130" s="3">
        <v>23392147.93</v>
      </c>
      <c r="H130" s="3">
        <v>226.75</v>
      </c>
      <c r="I130" s="3">
        <v>103165</v>
      </c>
      <c r="J130" s="3">
        <v>23392147.93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226.75</v>
      </c>
      <c r="AA130" s="3">
        <v>103165</v>
      </c>
      <c r="AB130" s="3">
        <v>23392147.93</v>
      </c>
      <c r="AC130" s="3">
        <v>0</v>
      </c>
      <c r="AD130" s="3">
        <v>0</v>
      </c>
      <c r="AE130" s="3">
        <v>0</v>
      </c>
      <c r="AF130" s="3">
        <v>0</v>
      </c>
      <c r="AG130" s="24">
        <v>0</v>
      </c>
      <c r="AH130" s="3">
        <v>0</v>
      </c>
      <c r="AI130" s="24">
        <v>0</v>
      </c>
    </row>
    <row r="131" spans="1:35">
      <c r="A131" s="3">
        <v>1122</v>
      </c>
      <c r="B131" s="4" t="s">
        <v>132</v>
      </c>
      <c r="C131" s="5" t="s">
        <v>14</v>
      </c>
      <c r="D131" s="5" t="s">
        <v>17</v>
      </c>
      <c r="E131" s="3">
        <v>309.75</v>
      </c>
      <c r="F131" s="3">
        <v>7168</v>
      </c>
      <c r="G131" s="3">
        <v>2220288</v>
      </c>
      <c r="H131" s="3">
        <v>309.75</v>
      </c>
      <c r="I131" s="3">
        <v>7168</v>
      </c>
      <c r="J131" s="3">
        <v>2220288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309.75</v>
      </c>
      <c r="AA131" s="3">
        <v>7168</v>
      </c>
      <c r="AB131" s="3">
        <v>2220288</v>
      </c>
      <c r="AC131" s="3">
        <v>0</v>
      </c>
      <c r="AD131" s="3">
        <v>0</v>
      </c>
      <c r="AE131" s="3">
        <v>0</v>
      </c>
      <c r="AF131" s="3">
        <v>0</v>
      </c>
      <c r="AG131" s="24">
        <v>0</v>
      </c>
      <c r="AH131" s="3">
        <v>0</v>
      </c>
      <c r="AI131" s="24">
        <v>0</v>
      </c>
    </row>
    <row r="132" spans="1:35">
      <c r="A132" s="3">
        <v>1124</v>
      </c>
      <c r="B132" s="4" t="s">
        <v>493</v>
      </c>
      <c r="C132" s="5" t="s">
        <v>14</v>
      </c>
      <c r="D132" s="5" t="s">
        <v>17</v>
      </c>
      <c r="E132" s="3">
        <v>8776.7000000000007</v>
      </c>
      <c r="F132" s="3">
        <v>3414</v>
      </c>
      <c r="G132" s="3">
        <v>29963646.969999999</v>
      </c>
      <c r="H132" s="3">
        <v>8776.7000000000007</v>
      </c>
      <c r="I132" s="3">
        <v>3414</v>
      </c>
      <c r="J132" s="3">
        <v>29963646.969999999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8776.7000000000007</v>
      </c>
      <c r="AA132" s="3">
        <v>3414</v>
      </c>
      <c r="AB132" s="3">
        <v>29963646.969999999</v>
      </c>
      <c r="AC132" s="3">
        <v>0</v>
      </c>
      <c r="AD132" s="3">
        <v>0</v>
      </c>
      <c r="AE132" s="3">
        <v>0</v>
      </c>
      <c r="AF132" s="3">
        <v>0</v>
      </c>
      <c r="AG132" s="24">
        <v>0</v>
      </c>
      <c r="AH132" s="3">
        <v>0</v>
      </c>
      <c r="AI132" s="24">
        <v>0</v>
      </c>
    </row>
    <row r="133" spans="1:35">
      <c r="A133" s="3">
        <v>1174</v>
      </c>
      <c r="B133" s="4" t="s">
        <v>133</v>
      </c>
      <c r="C133" s="5" t="s">
        <v>14</v>
      </c>
      <c r="D133" s="5" t="s">
        <v>44</v>
      </c>
      <c r="E133" s="3">
        <v>16.48</v>
      </c>
      <c r="F133" s="3">
        <v>80994</v>
      </c>
      <c r="G133" s="3">
        <v>1335040.3</v>
      </c>
      <c r="H133" s="3">
        <v>16.48</v>
      </c>
      <c r="I133" s="3">
        <v>80994</v>
      </c>
      <c r="J133" s="3">
        <v>1335040.3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16.48</v>
      </c>
      <c r="AA133" s="3">
        <v>80994</v>
      </c>
      <c r="AB133" s="3">
        <v>1335040.3</v>
      </c>
      <c r="AC133" s="3">
        <v>0</v>
      </c>
      <c r="AD133" s="3">
        <v>0</v>
      </c>
      <c r="AE133" s="3">
        <v>0</v>
      </c>
      <c r="AF133" s="3">
        <v>0</v>
      </c>
      <c r="AG133" s="24">
        <v>0</v>
      </c>
      <c r="AH133" s="3">
        <v>0</v>
      </c>
      <c r="AI133" s="24">
        <v>0</v>
      </c>
    </row>
    <row r="134" spans="1:35">
      <c r="A134" s="3">
        <v>1220</v>
      </c>
      <c r="B134" s="4" t="s">
        <v>134</v>
      </c>
      <c r="C134" s="5" t="s">
        <v>14</v>
      </c>
      <c r="D134" s="5" t="s">
        <v>17</v>
      </c>
      <c r="E134" s="3">
        <v>2747.88</v>
      </c>
      <c r="F134" s="3">
        <v>3223</v>
      </c>
      <c r="G134" s="3">
        <v>8856417.2400000002</v>
      </c>
      <c r="H134" s="3">
        <v>2747.88</v>
      </c>
      <c r="I134" s="3">
        <v>3223</v>
      </c>
      <c r="J134" s="3">
        <v>8856417.2400000002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2747.88</v>
      </c>
      <c r="AA134" s="3">
        <v>3223</v>
      </c>
      <c r="AB134" s="3">
        <v>8856417.2400000002</v>
      </c>
      <c r="AC134" s="3">
        <v>0</v>
      </c>
      <c r="AD134" s="3">
        <v>0</v>
      </c>
      <c r="AE134" s="3">
        <v>0</v>
      </c>
      <c r="AF134" s="3">
        <v>0</v>
      </c>
      <c r="AG134" s="24">
        <v>0</v>
      </c>
      <c r="AH134" s="3">
        <v>0</v>
      </c>
      <c r="AI134" s="24">
        <v>0</v>
      </c>
    </row>
    <row r="135" spans="1:35">
      <c r="A135" s="3">
        <v>1221</v>
      </c>
      <c r="B135" s="4" t="s">
        <v>135</v>
      </c>
      <c r="C135" s="5" t="s">
        <v>14</v>
      </c>
      <c r="D135" s="5" t="s">
        <v>17</v>
      </c>
      <c r="E135" s="3">
        <v>3400</v>
      </c>
      <c r="F135" s="3">
        <v>1764</v>
      </c>
      <c r="G135" s="3">
        <v>5997600</v>
      </c>
      <c r="H135" s="3">
        <v>3400</v>
      </c>
      <c r="I135" s="3">
        <v>1764</v>
      </c>
      <c r="J135" s="3">
        <v>5997600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3400</v>
      </c>
      <c r="AA135" s="3">
        <v>1764</v>
      </c>
      <c r="AB135" s="3">
        <v>5997600</v>
      </c>
      <c r="AC135" s="3">
        <v>0</v>
      </c>
      <c r="AD135" s="3">
        <v>0</v>
      </c>
      <c r="AE135" s="3">
        <v>0</v>
      </c>
      <c r="AF135" s="3">
        <v>0</v>
      </c>
      <c r="AG135" s="24">
        <v>0</v>
      </c>
      <c r="AH135" s="3">
        <v>0</v>
      </c>
      <c r="AI135" s="24">
        <v>0</v>
      </c>
    </row>
    <row r="136" spans="1:35">
      <c r="A136" s="3">
        <v>40</v>
      </c>
      <c r="B136" s="21" t="s">
        <v>136</v>
      </c>
      <c r="C136" s="21"/>
      <c r="D136" s="21"/>
      <c r="E136" s="1082">
        <v>22204410</v>
      </c>
      <c r="F136" s="1082"/>
      <c r="G136" s="1082"/>
      <c r="H136" s="1082">
        <v>22204410</v>
      </c>
      <c r="I136" s="1082"/>
      <c r="J136" s="1082"/>
      <c r="K136" s="1082">
        <v>0</v>
      </c>
      <c r="L136" s="1082"/>
      <c r="M136" s="1082"/>
      <c r="N136" s="1082">
        <v>0</v>
      </c>
      <c r="O136" s="1082"/>
      <c r="P136" s="1082"/>
      <c r="Q136" s="1082">
        <v>0</v>
      </c>
      <c r="R136" s="1082"/>
      <c r="S136" s="1082"/>
      <c r="T136" s="1082">
        <v>0</v>
      </c>
      <c r="U136" s="1082"/>
      <c r="V136" s="1082"/>
      <c r="W136" s="1082">
        <v>0</v>
      </c>
      <c r="X136" s="1082"/>
      <c r="Y136" s="1082"/>
      <c r="Z136" s="1082">
        <v>22204410</v>
      </c>
      <c r="AA136" s="1082"/>
      <c r="AB136" s="1082"/>
      <c r="AC136" s="1082">
        <v>0</v>
      </c>
      <c r="AD136" s="1082"/>
      <c r="AE136" s="1082"/>
      <c r="AF136" s="1081">
        <v>0</v>
      </c>
      <c r="AG136" s="1082"/>
      <c r="AH136" s="3">
        <v>0</v>
      </c>
      <c r="AI136" s="24">
        <v>0</v>
      </c>
    </row>
    <row r="137" spans="1:35">
      <c r="A137" s="3">
        <v>1115</v>
      </c>
      <c r="B137" s="4" t="s">
        <v>494</v>
      </c>
      <c r="C137" s="5" t="s">
        <v>14</v>
      </c>
      <c r="D137" s="5" t="s">
        <v>15</v>
      </c>
      <c r="E137" s="3">
        <v>33</v>
      </c>
      <c r="F137" s="3">
        <v>192304</v>
      </c>
      <c r="G137" s="3">
        <v>6346032</v>
      </c>
      <c r="H137" s="3">
        <v>33</v>
      </c>
      <c r="I137" s="3">
        <v>192304</v>
      </c>
      <c r="J137" s="3">
        <v>6346032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33</v>
      </c>
      <c r="AA137" s="3">
        <v>192304</v>
      </c>
      <c r="AB137" s="3">
        <v>6346032</v>
      </c>
      <c r="AC137" s="3">
        <v>0</v>
      </c>
      <c r="AD137" s="3">
        <v>0</v>
      </c>
      <c r="AE137" s="3">
        <v>0</v>
      </c>
      <c r="AF137" s="3">
        <v>0</v>
      </c>
      <c r="AG137" s="24">
        <v>0</v>
      </c>
      <c r="AH137" s="3">
        <v>0</v>
      </c>
      <c r="AI137" s="24">
        <v>0</v>
      </c>
    </row>
    <row r="138" spans="1:35">
      <c r="A138" s="3">
        <v>1116</v>
      </c>
      <c r="B138" s="4" t="s">
        <v>137</v>
      </c>
      <c r="C138" s="5" t="s">
        <v>14</v>
      </c>
      <c r="D138" s="5" t="s">
        <v>15</v>
      </c>
      <c r="E138" s="3">
        <v>58</v>
      </c>
      <c r="F138" s="3">
        <v>222733</v>
      </c>
      <c r="G138" s="3">
        <v>12918514</v>
      </c>
      <c r="H138" s="3">
        <v>58</v>
      </c>
      <c r="I138" s="3">
        <v>222733</v>
      </c>
      <c r="J138" s="3">
        <v>12918514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58</v>
      </c>
      <c r="AA138" s="3">
        <v>222733</v>
      </c>
      <c r="AB138" s="3">
        <v>12918514</v>
      </c>
      <c r="AC138" s="3">
        <v>0</v>
      </c>
      <c r="AD138" s="3">
        <v>0</v>
      </c>
      <c r="AE138" s="3">
        <v>0</v>
      </c>
      <c r="AF138" s="3">
        <v>0</v>
      </c>
      <c r="AG138" s="24">
        <v>0</v>
      </c>
      <c r="AH138" s="3">
        <v>0</v>
      </c>
      <c r="AI138" s="24">
        <v>0</v>
      </c>
    </row>
    <row r="139" spans="1:35">
      <c r="A139" s="3">
        <v>1143</v>
      </c>
      <c r="B139" s="4" t="s">
        <v>138</v>
      </c>
      <c r="C139" s="5" t="s">
        <v>14</v>
      </c>
      <c r="D139" s="5" t="s">
        <v>15</v>
      </c>
      <c r="E139" s="3">
        <v>14</v>
      </c>
      <c r="F139" s="3">
        <v>54841</v>
      </c>
      <c r="G139" s="3">
        <v>767774</v>
      </c>
      <c r="H139" s="3">
        <v>14</v>
      </c>
      <c r="I139" s="3">
        <v>54841</v>
      </c>
      <c r="J139" s="3">
        <v>767774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14</v>
      </c>
      <c r="AA139" s="3">
        <v>54841</v>
      </c>
      <c r="AB139" s="3">
        <v>767774</v>
      </c>
      <c r="AC139" s="3">
        <v>0</v>
      </c>
      <c r="AD139" s="3">
        <v>0</v>
      </c>
      <c r="AE139" s="3">
        <v>0</v>
      </c>
      <c r="AF139" s="3">
        <v>0</v>
      </c>
      <c r="AG139" s="24">
        <v>0</v>
      </c>
      <c r="AH139" s="3">
        <v>0</v>
      </c>
      <c r="AI139" s="24">
        <v>0</v>
      </c>
    </row>
    <row r="140" spans="1:35">
      <c r="A140" s="3">
        <v>1144</v>
      </c>
      <c r="B140" s="4" t="s">
        <v>495</v>
      </c>
      <c r="C140" s="5" t="s">
        <v>14</v>
      </c>
      <c r="D140" s="5" t="s">
        <v>15</v>
      </c>
      <c r="E140" s="3">
        <v>15</v>
      </c>
      <c r="F140" s="3">
        <v>144806</v>
      </c>
      <c r="G140" s="3">
        <v>2172090</v>
      </c>
      <c r="H140" s="3">
        <v>15</v>
      </c>
      <c r="I140" s="3">
        <v>144806</v>
      </c>
      <c r="J140" s="3">
        <v>2172090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15</v>
      </c>
      <c r="AA140" s="3">
        <v>144806</v>
      </c>
      <c r="AB140" s="3">
        <v>2172090</v>
      </c>
      <c r="AC140" s="3">
        <v>0</v>
      </c>
      <c r="AD140" s="3">
        <v>0</v>
      </c>
      <c r="AE140" s="3">
        <v>0</v>
      </c>
      <c r="AF140" s="3">
        <v>0</v>
      </c>
      <c r="AG140" s="24">
        <v>0</v>
      </c>
      <c r="AH140" s="3">
        <v>0</v>
      </c>
      <c r="AI140" s="24">
        <v>0</v>
      </c>
    </row>
    <row r="141" spans="1:35">
      <c r="A141" s="3">
        <v>42</v>
      </c>
      <c r="B141" s="21" t="s">
        <v>139</v>
      </c>
      <c r="C141" s="21"/>
      <c r="D141" s="21"/>
      <c r="E141" s="1082">
        <v>75289646</v>
      </c>
      <c r="F141" s="1082"/>
      <c r="G141" s="1082"/>
      <c r="H141" s="1082">
        <v>75289646</v>
      </c>
      <c r="I141" s="1082"/>
      <c r="J141" s="1082"/>
      <c r="K141" s="1082">
        <v>0</v>
      </c>
      <c r="L141" s="1082"/>
      <c r="M141" s="1082"/>
      <c r="N141" s="1082">
        <v>0</v>
      </c>
      <c r="O141" s="1082"/>
      <c r="P141" s="1082"/>
      <c r="Q141" s="1082">
        <v>0</v>
      </c>
      <c r="R141" s="1082"/>
      <c r="S141" s="1082"/>
      <c r="T141" s="1082">
        <v>0</v>
      </c>
      <c r="U141" s="1082"/>
      <c r="V141" s="1082"/>
      <c r="W141" s="1082">
        <v>0</v>
      </c>
      <c r="X141" s="1082"/>
      <c r="Y141" s="1082"/>
      <c r="Z141" s="1082">
        <v>75289646</v>
      </c>
      <c r="AA141" s="1082"/>
      <c r="AB141" s="1082"/>
      <c r="AC141" s="1082">
        <v>0</v>
      </c>
      <c r="AD141" s="1082"/>
      <c r="AE141" s="1082"/>
      <c r="AF141" s="1081">
        <v>0</v>
      </c>
      <c r="AG141" s="1082"/>
      <c r="AH141" s="3">
        <v>0</v>
      </c>
      <c r="AI141" s="24">
        <v>0</v>
      </c>
    </row>
    <row r="142" spans="1:35">
      <c r="A142" s="3">
        <v>1024</v>
      </c>
      <c r="B142" s="4" t="s">
        <v>140</v>
      </c>
      <c r="C142" s="5" t="s">
        <v>14</v>
      </c>
      <c r="D142" s="5" t="s">
        <v>15</v>
      </c>
      <c r="E142" s="3">
        <v>20</v>
      </c>
      <c r="F142" s="3">
        <v>203111</v>
      </c>
      <c r="G142" s="3">
        <v>4062220</v>
      </c>
      <c r="H142" s="3">
        <v>20</v>
      </c>
      <c r="I142" s="3">
        <v>203111</v>
      </c>
      <c r="J142" s="3">
        <v>4062220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20</v>
      </c>
      <c r="AA142" s="3">
        <v>203111</v>
      </c>
      <c r="AB142" s="3">
        <v>4062220</v>
      </c>
      <c r="AC142" s="3">
        <v>0</v>
      </c>
      <c r="AD142" s="3">
        <v>0</v>
      </c>
      <c r="AE142" s="3">
        <v>0</v>
      </c>
      <c r="AF142" s="3">
        <v>0</v>
      </c>
      <c r="AG142" s="24">
        <v>0</v>
      </c>
      <c r="AH142" s="3">
        <v>0</v>
      </c>
      <c r="AI142" s="24">
        <v>0</v>
      </c>
    </row>
    <row r="143" spans="1:35">
      <c r="A143" s="3">
        <v>1154</v>
      </c>
      <c r="B143" s="4" t="s">
        <v>141</v>
      </c>
      <c r="C143" s="5" t="s">
        <v>14</v>
      </c>
      <c r="D143" s="5" t="s">
        <v>15</v>
      </c>
      <c r="E143" s="3">
        <v>12</v>
      </c>
      <c r="F143" s="3">
        <v>45759</v>
      </c>
      <c r="G143" s="3">
        <v>549108</v>
      </c>
      <c r="H143" s="3">
        <v>12</v>
      </c>
      <c r="I143" s="3">
        <v>45759</v>
      </c>
      <c r="J143" s="3">
        <v>549108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12</v>
      </c>
      <c r="AA143" s="3">
        <v>45759</v>
      </c>
      <c r="AB143" s="3">
        <v>549108</v>
      </c>
      <c r="AC143" s="3">
        <v>0</v>
      </c>
      <c r="AD143" s="3">
        <v>0</v>
      </c>
      <c r="AE143" s="3">
        <v>0</v>
      </c>
      <c r="AF143" s="3">
        <v>0</v>
      </c>
      <c r="AG143" s="24">
        <v>0</v>
      </c>
      <c r="AH143" s="3">
        <v>0</v>
      </c>
      <c r="AI143" s="24">
        <v>0</v>
      </c>
    </row>
    <row r="144" spans="1:35">
      <c r="A144" s="3">
        <v>1162</v>
      </c>
      <c r="B144" s="4" t="s">
        <v>496</v>
      </c>
      <c r="C144" s="5" t="s">
        <v>14</v>
      </c>
      <c r="D144" s="5" t="s">
        <v>15</v>
      </c>
      <c r="E144" s="3">
        <v>55</v>
      </c>
      <c r="F144" s="3">
        <v>394275</v>
      </c>
      <c r="G144" s="3">
        <v>21685125</v>
      </c>
      <c r="H144" s="3">
        <v>55</v>
      </c>
      <c r="I144" s="3">
        <v>394275</v>
      </c>
      <c r="J144" s="3">
        <v>21685125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55</v>
      </c>
      <c r="AA144" s="3">
        <v>394275</v>
      </c>
      <c r="AB144" s="3">
        <v>21685125</v>
      </c>
      <c r="AC144" s="3">
        <v>0</v>
      </c>
      <c r="AD144" s="3">
        <v>0</v>
      </c>
      <c r="AE144" s="3">
        <v>0</v>
      </c>
      <c r="AF144" s="3">
        <v>0</v>
      </c>
      <c r="AG144" s="24">
        <v>0</v>
      </c>
      <c r="AH144" s="3">
        <v>0</v>
      </c>
      <c r="AI144" s="24">
        <v>0</v>
      </c>
    </row>
    <row r="145" spans="1:35">
      <c r="A145" s="3">
        <v>1163</v>
      </c>
      <c r="B145" s="4" t="s">
        <v>497</v>
      </c>
      <c r="C145" s="5" t="s">
        <v>14</v>
      </c>
      <c r="D145" s="5" t="s">
        <v>15</v>
      </c>
      <c r="E145" s="3">
        <v>55</v>
      </c>
      <c r="F145" s="3">
        <v>192358</v>
      </c>
      <c r="G145" s="3">
        <v>10579690</v>
      </c>
      <c r="H145" s="3">
        <v>55</v>
      </c>
      <c r="I145" s="3">
        <v>192358</v>
      </c>
      <c r="J145" s="3">
        <v>10579690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55</v>
      </c>
      <c r="AA145" s="3">
        <v>192358</v>
      </c>
      <c r="AB145" s="3">
        <v>10579690</v>
      </c>
      <c r="AC145" s="3">
        <v>0</v>
      </c>
      <c r="AD145" s="3">
        <v>0</v>
      </c>
      <c r="AE145" s="3">
        <v>0</v>
      </c>
      <c r="AF145" s="3">
        <v>0</v>
      </c>
      <c r="AG145" s="24">
        <v>0</v>
      </c>
      <c r="AH145" s="3">
        <v>0</v>
      </c>
      <c r="AI145" s="24">
        <v>0</v>
      </c>
    </row>
    <row r="146" spans="1:35">
      <c r="A146" s="3">
        <v>1164</v>
      </c>
      <c r="B146" s="4" t="s">
        <v>142</v>
      </c>
      <c r="C146" s="5" t="s">
        <v>14</v>
      </c>
      <c r="D146" s="5" t="s">
        <v>15</v>
      </c>
      <c r="E146" s="3">
        <v>6</v>
      </c>
      <c r="F146" s="3">
        <v>580660</v>
      </c>
      <c r="G146" s="3">
        <v>3483960</v>
      </c>
      <c r="H146" s="3">
        <v>6</v>
      </c>
      <c r="I146" s="3">
        <v>580660</v>
      </c>
      <c r="J146" s="3">
        <v>3483960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6</v>
      </c>
      <c r="AA146" s="3">
        <v>580660</v>
      </c>
      <c r="AB146" s="3">
        <v>3483960</v>
      </c>
      <c r="AC146" s="3">
        <v>0</v>
      </c>
      <c r="AD146" s="3">
        <v>0</v>
      </c>
      <c r="AE146" s="3">
        <v>0</v>
      </c>
      <c r="AF146" s="3">
        <v>0</v>
      </c>
      <c r="AG146" s="24">
        <v>0</v>
      </c>
      <c r="AH146" s="3">
        <v>0</v>
      </c>
      <c r="AI146" s="24">
        <v>0</v>
      </c>
    </row>
    <row r="147" spans="1:35">
      <c r="A147" s="3">
        <v>1362</v>
      </c>
      <c r="B147" s="4" t="s">
        <v>143</v>
      </c>
      <c r="C147" s="5" t="s">
        <v>14</v>
      </c>
      <c r="D147" s="5" t="s">
        <v>15</v>
      </c>
      <c r="E147" s="3">
        <v>57</v>
      </c>
      <c r="F147" s="3">
        <v>612799</v>
      </c>
      <c r="G147" s="3">
        <v>34929543</v>
      </c>
      <c r="H147" s="3">
        <v>57</v>
      </c>
      <c r="I147" s="3">
        <v>612799</v>
      </c>
      <c r="J147" s="3">
        <v>34929543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57</v>
      </c>
      <c r="AA147" s="3">
        <v>612799</v>
      </c>
      <c r="AB147" s="3">
        <v>34929543</v>
      </c>
      <c r="AC147" s="3">
        <v>0</v>
      </c>
      <c r="AD147" s="3">
        <v>0</v>
      </c>
      <c r="AE147" s="3">
        <v>0</v>
      </c>
      <c r="AF147" s="3">
        <v>0</v>
      </c>
      <c r="AG147" s="24">
        <v>0</v>
      </c>
      <c r="AH147" s="3">
        <v>0</v>
      </c>
      <c r="AI147" s="24">
        <v>0</v>
      </c>
    </row>
    <row r="148" spans="1:35">
      <c r="A148" s="3">
        <v>43</v>
      </c>
      <c r="B148" s="21" t="s">
        <v>144</v>
      </c>
      <c r="C148" s="21"/>
      <c r="D148" s="21"/>
      <c r="E148" s="1082">
        <v>8982859</v>
      </c>
      <c r="F148" s="1082"/>
      <c r="G148" s="1082"/>
      <c r="H148" s="1082">
        <v>8982859</v>
      </c>
      <c r="I148" s="1082"/>
      <c r="J148" s="1082"/>
      <c r="K148" s="1082">
        <v>0</v>
      </c>
      <c r="L148" s="1082"/>
      <c r="M148" s="1082"/>
      <c r="N148" s="1082">
        <v>0</v>
      </c>
      <c r="O148" s="1082"/>
      <c r="P148" s="1082"/>
      <c r="Q148" s="1082">
        <v>0</v>
      </c>
      <c r="R148" s="1082"/>
      <c r="S148" s="1082"/>
      <c r="T148" s="1082">
        <v>0</v>
      </c>
      <c r="U148" s="1082"/>
      <c r="V148" s="1082"/>
      <c r="W148" s="1082">
        <v>0</v>
      </c>
      <c r="X148" s="1082"/>
      <c r="Y148" s="1082"/>
      <c r="Z148" s="1082">
        <v>8982859</v>
      </c>
      <c r="AA148" s="1082"/>
      <c r="AB148" s="1082"/>
      <c r="AC148" s="1082">
        <v>0</v>
      </c>
      <c r="AD148" s="1082"/>
      <c r="AE148" s="1082"/>
      <c r="AF148" s="1081">
        <v>0</v>
      </c>
      <c r="AG148" s="1082"/>
      <c r="AH148" s="3">
        <v>0</v>
      </c>
      <c r="AI148" s="24">
        <v>0</v>
      </c>
    </row>
    <row r="149" spans="1:35" ht="22.5">
      <c r="A149" s="3">
        <v>1217</v>
      </c>
      <c r="B149" s="4" t="s">
        <v>498</v>
      </c>
      <c r="C149" s="5" t="s">
        <v>14</v>
      </c>
      <c r="D149" s="5" t="s">
        <v>15</v>
      </c>
      <c r="E149" s="3">
        <v>1</v>
      </c>
      <c r="F149" s="3">
        <v>8982859</v>
      </c>
      <c r="G149" s="3">
        <v>8982859</v>
      </c>
      <c r="H149" s="3">
        <v>1</v>
      </c>
      <c r="I149" s="3">
        <v>8982859</v>
      </c>
      <c r="J149" s="3">
        <v>8982859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1</v>
      </c>
      <c r="AA149" s="3">
        <v>8982859</v>
      </c>
      <c r="AB149" s="3">
        <v>8982859</v>
      </c>
      <c r="AC149" s="3">
        <v>0</v>
      </c>
      <c r="AD149" s="3">
        <v>0</v>
      </c>
      <c r="AE149" s="3">
        <v>0</v>
      </c>
      <c r="AF149" s="3">
        <v>0</v>
      </c>
      <c r="AG149" s="24">
        <v>0</v>
      </c>
      <c r="AH149" s="3">
        <v>0</v>
      </c>
      <c r="AI149" s="24">
        <v>0</v>
      </c>
    </row>
    <row r="150" spans="1:35">
      <c r="A150" s="3">
        <v>44</v>
      </c>
      <c r="B150" s="21" t="s">
        <v>145</v>
      </c>
      <c r="C150" s="21"/>
      <c r="D150" s="21"/>
      <c r="E150" s="1082">
        <v>178918921.87</v>
      </c>
      <c r="F150" s="1082"/>
      <c r="G150" s="1082"/>
      <c r="H150" s="1082">
        <v>178918921.87</v>
      </c>
      <c r="I150" s="1082"/>
      <c r="J150" s="1082"/>
      <c r="K150" s="1082">
        <v>0</v>
      </c>
      <c r="L150" s="1082"/>
      <c r="M150" s="1082"/>
      <c r="N150" s="1082">
        <v>0</v>
      </c>
      <c r="O150" s="1082"/>
      <c r="P150" s="1082"/>
      <c r="Q150" s="1082">
        <v>0</v>
      </c>
      <c r="R150" s="1082"/>
      <c r="S150" s="1082"/>
      <c r="T150" s="1082">
        <v>0</v>
      </c>
      <c r="U150" s="1082"/>
      <c r="V150" s="1082"/>
      <c r="W150" s="1082">
        <v>0</v>
      </c>
      <c r="X150" s="1082"/>
      <c r="Y150" s="1082"/>
      <c r="Z150" s="1082">
        <v>178918921.87</v>
      </c>
      <c r="AA150" s="1082"/>
      <c r="AB150" s="1082"/>
      <c r="AC150" s="1082">
        <v>0</v>
      </c>
      <c r="AD150" s="1082"/>
      <c r="AE150" s="1082"/>
      <c r="AF150" s="1081">
        <v>0</v>
      </c>
      <c r="AG150" s="1082"/>
      <c r="AH150" s="3">
        <v>0</v>
      </c>
      <c r="AI150" s="24">
        <v>0</v>
      </c>
    </row>
    <row r="151" spans="1:35">
      <c r="A151" s="3">
        <v>1222</v>
      </c>
      <c r="B151" s="4" t="s">
        <v>499</v>
      </c>
      <c r="C151" s="5" t="s">
        <v>14</v>
      </c>
      <c r="D151" s="5" t="s">
        <v>15</v>
      </c>
      <c r="E151" s="3">
        <v>19.43</v>
      </c>
      <c r="F151" s="3">
        <v>26782.93</v>
      </c>
      <c r="G151" s="3">
        <v>520512.87</v>
      </c>
      <c r="H151" s="3">
        <v>19.43</v>
      </c>
      <c r="I151" s="3">
        <v>26782.93</v>
      </c>
      <c r="J151" s="3">
        <v>520512.87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19.43</v>
      </c>
      <c r="AA151" s="3">
        <v>26782.93</v>
      </c>
      <c r="AB151" s="3">
        <v>520512.87</v>
      </c>
      <c r="AC151" s="3">
        <v>0</v>
      </c>
      <c r="AD151" s="3">
        <v>0</v>
      </c>
      <c r="AE151" s="3">
        <v>0</v>
      </c>
      <c r="AF151" s="3">
        <v>0</v>
      </c>
      <c r="AG151" s="24">
        <v>0</v>
      </c>
      <c r="AH151" s="3">
        <v>0</v>
      </c>
      <c r="AI151" s="24">
        <v>0</v>
      </c>
    </row>
    <row r="152" spans="1:35">
      <c r="A152" s="3">
        <v>1232</v>
      </c>
      <c r="B152" s="4" t="s">
        <v>146</v>
      </c>
      <c r="C152" s="5" t="s">
        <v>14</v>
      </c>
      <c r="D152" s="5" t="s">
        <v>15</v>
      </c>
      <c r="E152" s="3">
        <v>103</v>
      </c>
      <c r="F152" s="3">
        <v>978361</v>
      </c>
      <c r="G152" s="3">
        <v>100771183</v>
      </c>
      <c r="H152" s="3">
        <v>103</v>
      </c>
      <c r="I152" s="3">
        <v>978361</v>
      </c>
      <c r="J152" s="3">
        <v>100771183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103</v>
      </c>
      <c r="AA152" s="3">
        <v>978361</v>
      </c>
      <c r="AB152" s="3">
        <v>100771183</v>
      </c>
      <c r="AC152" s="3">
        <v>0</v>
      </c>
      <c r="AD152" s="3">
        <v>0</v>
      </c>
      <c r="AE152" s="3">
        <v>0</v>
      </c>
      <c r="AF152" s="3">
        <v>0</v>
      </c>
      <c r="AG152" s="24">
        <v>0</v>
      </c>
      <c r="AH152" s="3">
        <v>0</v>
      </c>
      <c r="AI152" s="24">
        <v>0</v>
      </c>
    </row>
    <row r="153" spans="1:35">
      <c r="A153" s="3">
        <v>1237</v>
      </c>
      <c r="B153" s="4" t="s">
        <v>147</v>
      </c>
      <c r="C153" s="5" t="s">
        <v>14</v>
      </c>
      <c r="D153" s="5" t="s">
        <v>15</v>
      </c>
      <c r="E153" s="3">
        <v>86</v>
      </c>
      <c r="F153" s="3">
        <v>791236</v>
      </c>
      <c r="G153" s="3">
        <v>68046296</v>
      </c>
      <c r="H153" s="3">
        <v>86</v>
      </c>
      <c r="I153" s="3">
        <v>791236</v>
      </c>
      <c r="J153" s="3">
        <v>68046296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86</v>
      </c>
      <c r="AA153" s="3">
        <v>791236</v>
      </c>
      <c r="AB153" s="3">
        <v>68046296</v>
      </c>
      <c r="AC153" s="3">
        <v>0</v>
      </c>
      <c r="AD153" s="3">
        <v>0</v>
      </c>
      <c r="AE153" s="3">
        <v>0</v>
      </c>
      <c r="AF153" s="3">
        <v>0</v>
      </c>
      <c r="AG153" s="24">
        <v>0</v>
      </c>
      <c r="AH153" s="3">
        <v>0</v>
      </c>
      <c r="AI153" s="24">
        <v>0</v>
      </c>
    </row>
    <row r="154" spans="1:35">
      <c r="A154" s="3">
        <v>1394</v>
      </c>
      <c r="B154" s="4" t="s">
        <v>148</v>
      </c>
      <c r="C154" s="5" t="s">
        <v>14</v>
      </c>
      <c r="D154" s="5" t="s">
        <v>15</v>
      </c>
      <c r="E154" s="3">
        <v>626</v>
      </c>
      <c r="F154" s="3">
        <v>15305</v>
      </c>
      <c r="G154" s="3">
        <v>9580930</v>
      </c>
      <c r="H154" s="3">
        <v>626</v>
      </c>
      <c r="I154" s="3">
        <v>15305</v>
      </c>
      <c r="J154" s="3">
        <v>9580930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626</v>
      </c>
      <c r="AA154" s="3">
        <v>15305</v>
      </c>
      <c r="AB154" s="3">
        <v>9580930</v>
      </c>
      <c r="AC154" s="3">
        <v>0</v>
      </c>
      <c r="AD154" s="3">
        <v>0</v>
      </c>
      <c r="AE154" s="3">
        <v>0</v>
      </c>
      <c r="AF154" s="3">
        <v>0</v>
      </c>
      <c r="AG154" s="24">
        <v>0</v>
      </c>
      <c r="AH154" s="3">
        <v>0</v>
      </c>
      <c r="AI154" s="24">
        <v>0</v>
      </c>
    </row>
    <row r="155" spans="1:35">
      <c r="A155" s="3">
        <v>45</v>
      </c>
      <c r="B155" s="21" t="s">
        <v>149</v>
      </c>
      <c r="C155" s="21"/>
      <c r="D155" s="21"/>
      <c r="E155" s="1082">
        <v>398182400</v>
      </c>
      <c r="F155" s="1082"/>
      <c r="G155" s="1082"/>
      <c r="H155" s="1082">
        <v>398182400</v>
      </c>
      <c r="I155" s="1082"/>
      <c r="J155" s="1082"/>
      <c r="K155" s="1082">
        <v>0</v>
      </c>
      <c r="L155" s="1082"/>
      <c r="M155" s="1082"/>
      <c r="N155" s="1082">
        <v>0</v>
      </c>
      <c r="O155" s="1082"/>
      <c r="P155" s="1082"/>
      <c r="Q155" s="1082">
        <v>0</v>
      </c>
      <c r="R155" s="1082"/>
      <c r="S155" s="1082"/>
      <c r="T155" s="1082">
        <v>0</v>
      </c>
      <c r="U155" s="1082"/>
      <c r="V155" s="1082"/>
      <c r="W155" s="1082">
        <v>0</v>
      </c>
      <c r="X155" s="1082"/>
      <c r="Y155" s="1082"/>
      <c r="Z155" s="1082">
        <v>398182400</v>
      </c>
      <c r="AA155" s="1082"/>
      <c r="AB155" s="1082"/>
      <c r="AC155" s="1082">
        <v>0</v>
      </c>
      <c r="AD155" s="1082"/>
      <c r="AE155" s="1082"/>
      <c r="AF155" s="1081">
        <v>0</v>
      </c>
      <c r="AG155" s="1082"/>
      <c r="AH155" s="3">
        <v>0</v>
      </c>
      <c r="AI155" s="24">
        <v>0</v>
      </c>
    </row>
    <row r="156" spans="1:35">
      <c r="A156" s="3">
        <v>1136</v>
      </c>
      <c r="B156" s="4" t="s">
        <v>150</v>
      </c>
      <c r="C156" s="5" t="s">
        <v>14</v>
      </c>
      <c r="D156" s="5" t="s">
        <v>44</v>
      </c>
      <c r="E156" s="3">
        <v>1600</v>
      </c>
      <c r="F156" s="3">
        <v>248864</v>
      </c>
      <c r="G156" s="3">
        <v>398182400</v>
      </c>
      <c r="H156" s="3">
        <v>1600</v>
      </c>
      <c r="I156" s="3">
        <v>248864</v>
      </c>
      <c r="J156" s="3">
        <v>398182400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1600</v>
      </c>
      <c r="AA156" s="3">
        <v>248864</v>
      </c>
      <c r="AB156" s="3">
        <v>398182400</v>
      </c>
      <c r="AC156" s="3">
        <v>0</v>
      </c>
      <c r="AD156" s="3">
        <v>0</v>
      </c>
      <c r="AE156" s="3">
        <v>0</v>
      </c>
      <c r="AF156" s="3">
        <v>0</v>
      </c>
      <c r="AG156" s="24">
        <v>0</v>
      </c>
      <c r="AH156" s="3">
        <v>0</v>
      </c>
      <c r="AI156" s="24">
        <v>0</v>
      </c>
    </row>
    <row r="157" spans="1:35">
      <c r="A157" s="3">
        <v>46</v>
      </c>
      <c r="B157" s="21" t="s">
        <v>151</v>
      </c>
      <c r="C157" s="21"/>
      <c r="D157" s="21"/>
      <c r="E157" s="1082">
        <v>518801884.77999997</v>
      </c>
      <c r="F157" s="1082"/>
      <c r="G157" s="1082"/>
      <c r="H157" s="1082">
        <v>518801884.77999997</v>
      </c>
      <c r="I157" s="1082"/>
      <c r="J157" s="1082"/>
      <c r="K157" s="1082">
        <v>0</v>
      </c>
      <c r="L157" s="1082"/>
      <c r="M157" s="1082"/>
      <c r="N157" s="1082">
        <v>0</v>
      </c>
      <c r="O157" s="1082"/>
      <c r="P157" s="1082"/>
      <c r="Q157" s="1082">
        <v>0</v>
      </c>
      <c r="R157" s="1082"/>
      <c r="S157" s="1082"/>
      <c r="T157" s="1082">
        <v>0</v>
      </c>
      <c r="U157" s="1082"/>
      <c r="V157" s="1082"/>
      <c r="W157" s="1082">
        <v>0</v>
      </c>
      <c r="X157" s="1082"/>
      <c r="Y157" s="1082"/>
      <c r="Z157" s="1082">
        <v>518801884.77999997</v>
      </c>
      <c r="AA157" s="1082"/>
      <c r="AB157" s="1082"/>
      <c r="AC157" s="1082">
        <v>0</v>
      </c>
      <c r="AD157" s="1082"/>
      <c r="AE157" s="1082"/>
      <c r="AF157" s="1081">
        <v>0</v>
      </c>
      <c r="AG157" s="1082"/>
      <c r="AH157" s="3">
        <v>0</v>
      </c>
      <c r="AI157" s="24">
        <v>0</v>
      </c>
    </row>
    <row r="158" spans="1:35">
      <c r="A158" s="3">
        <v>1013</v>
      </c>
      <c r="B158" s="4" t="s">
        <v>152</v>
      </c>
      <c r="C158" s="5" t="s">
        <v>14</v>
      </c>
      <c r="D158" s="5" t="s">
        <v>24</v>
      </c>
      <c r="E158" s="3">
        <v>400</v>
      </c>
      <c r="F158" s="3">
        <v>6930</v>
      </c>
      <c r="G158" s="3">
        <v>2772000</v>
      </c>
      <c r="H158" s="3">
        <v>400</v>
      </c>
      <c r="I158" s="3">
        <v>6930</v>
      </c>
      <c r="J158" s="3">
        <v>2772000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400</v>
      </c>
      <c r="AA158" s="3">
        <v>6930</v>
      </c>
      <c r="AB158" s="3">
        <v>2772000</v>
      </c>
      <c r="AC158" s="3">
        <v>0</v>
      </c>
      <c r="AD158" s="3">
        <v>0</v>
      </c>
      <c r="AE158" s="3">
        <v>0</v>
      </c>
      <c r="AF158" s="3">
        <v>0</v>
      </c>
      <c r="AG158" s="24">
        <v>0</v>
      </c>
      <c r="AH158" s="3">
        <v>0</v>
      </c>
      <c r="AI158" s="24">
        <v>0</v>
      </c>
    </row>
    <row r="159" spans="1:35">
      <c r="A159" s="3">
        <v>1014</v>
      </c>
      <c r="B159" s="4" t="s">
        <v>439</v>
      </c>
      <c r="C159" s="5" t="s">
        <v>14</v>
      </c>
      <c r="D159" s="5" t="s">
        <v>15</v>
      </c>
      <c r="E159" s="3">
        <v>2100</v>
      </c>
      <c r="F159" s="3">
        <v>44326</v>
      </c>
      <c r="G159" s="3">
        <v>93084600</v>
      </c>
      <c r="H159" s="3">
        <v>2100</v>
      </c>
      <c r="I159" s="3">
        <v>44326</v>
      </c>
      <c r="J159" s="3">
        <v>93084600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2100</v>
      </c>
      <c r="AA159" s="3">
        <v>44326</v>
      </c>
      <c r="AB159" s="3">
        <v>93084600</v>
      </c>
      <c r="AC159" s="3">
        <v>0</v>
      </c>
      <c r="AD159" s="3">
        <v>0</v>
      </c>
      <c r="AE159" s="3">
        <v>0</v>
      </c>
      <c r="AF159" s="3">
        <v>0</v>
      </c>
      <c r="AG159" s="24">
        <v>0</v>
      </c>
      <c r="AH159" s="3">
        <v>0</v>
      </c>
      <c r="AI159" s="24">
        <v>0</v>
      </c>
    </row>
    <row r="160" spans="1:35">
      <c r="A160" s="3">
        <v>1015</v>
      </c>
      <c r="B160" s="4" t="s">
        <v>153</v>
      </c>
      <c r="C160" s="5" t="s">
        <v>14</v>
      </c>
      <c r="D160" s="5" t="s">
        <v>24</v>
      </c>
      <c r="E160" s="3">
        <v>66.150000000000006</v>
      </c>
      <c r="F160" s="3">
        <v>5735</v>
      </c>
      <c r="G160" s="3">
        <v>379370.25</v>
      </c>
      <c r="H160" s="3">
        <v>66.150000000000006</v>
      </c>
      <c r="I160" s="3">
        <v>5735</v>
      </c>
      <c r="J160" s="3">
        <v>379370.25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66.150000000000006</v>
      </c>
      <c r="AA160" s="3">
        <v>5735</v>
      </c>
      <c r="AB160" s="3">
        <v>379370.25</v>
      </c>
      <c r="AC160" s="3">
        <v>0</v>
      </c>
      <c r="AD160" s="3">
        <v>0</v>
      </c>
      <c r="AE160" s="3">
        <v>0</v>
      </c>
      <c r="AF160" s="3">
        <v>0</v>
      </c>
      <c r="AG160" s="24">
        <v>0</v>
      </c>
      <c r="AH160" s="3">
        <v>0</v>
      </c>
      <c r="AI160" s="24">
        <v>0</v>
      </c>
    </row>
    <row r="161" spans="1:35">
      <c r="A161" s="3">
        <v>1067</v>
      </c>
      <c r="B161" s="4" t="s">
        <v>154</v>
      </c>
      <c r="C161" s="5" t="s">
        <v>14</v>
      </c>
      <c r="D161" s="5" t="s">
        <v>44</v>
      </c>
      <c r="E161" s="3">
        <v>142.5</v>
      </c>
      <c r="F161" s="3">
        <v>429856</v>
      </c>
      <c r="G161" s="3">
        <v>61254480</v>
      </c>
      <c r="H161" s="3">
        <v>142.5</v>
      </c>
      <c r="I161" s="3">
        <v>429856</v>
      </c>
      <c r="J161" s="3">
        <v>61254480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142.5</v>
      </c>
      <c r="AA161" s="3">
        <v>429856</v>
      </c>
      <c r="AB161" s="3">
        <v>61254480</v>
      </c>
      <c r="AC161" s="3">
        <v>0</v>
      </c>
      <c r="AD161" s="3">
        <v>0</v>
      </c>
      <c r="AE161" s="3">
        <v>0</v>
      </c>
      <c r="AF161" s="3">
        <v>0</v>
      </c>
      <c r="AG161" s="24">
        <v>0</v>
      </c>
      <c r="AH161" s="3">
        <v>0</v>
      </c>
      <c r="AI161" s="24">
        <v>0</v>
      </c>
    </row>
    <row r="162" spans="1:35">
      <c r="A162" s="3">
        <v>1117</v>
      </c>
      <c r="B162" s="4" t="s">
        <v>500</v>
      </c>
      <c r="C162" s="5" t="s">
        <v>14</v>
      </c>
      <c r="D162" s="5" t="s">
        <v>15</v>
      </c>
      <c r="E162" s="3">
        <v>7.5</v>
      </c>
      <c r="F162" s="3">
        <v>1504494</v>
      </c>
      <c r="G162" s="3">
        <v>11283705</v>
      </c>
      <c r="H162" s="3">
        <v>7.5</v>
      </c>
      <c r="I162" s="3">
        <v>1504494</v>
      </c>
      <c r="J162" s="3">
        <v>11283705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7.5</v>
      </c>
      <c r="AA162" s="3">
        <v>1504494</v>
      </c>
      <c r="AB162" s="3">
        <v>11283705</v>
      </c>
      <c r="AC162" s="3">
        <v>0</v>
      </c>
      <c r="AD162" s="3">
        <v>0</v>
      </c>
      <c r="AE162" s="3">
        <v>0</v>
      </c>
      <c r="AF162" s="3">
        <v>0</v>
      </c>
      <c r="AG162" s="24">
        <v>0</v>
      </c>
      <c r="AH162" s="3">
        <v>0</v>
      </c>
      <c r="AI162" s="24">
        <v>0</v>
      </c>
    </row>
    <row r="163" spans="1:35">
      <c r="A163" s="3">
        <v>1118</v>
      </c>
      <c r="B163" s="4" t="s">
        <v>155</v>
      </c>
      <c r="C163" s="5" t="s">
        <v>14</v>
      </c>
      <c r="D163" s="5" t="s">
        <v>44</v>
      </c>
      <c r="E163" s="3">
        <v>223</v>
      </c>
      <c r="F163" s="3">
        <v>110737</v>
      </c>
      <c r="G163" s="3">
        <v>24694351</v>
      </c>
      <c r="H163" s="3">
        <v>223</v>
      </c>
      <c r="I163" s="3">
        <v>110737</v>
      </c>
      <c r="J163" s="3">
        <v>24694351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223</v>
      </c>
      <c r="AA163" s="3">
        <v>110737</v>
      </c>
      <c r="AB163" s="3">
        <v>24694351</v>
      </c>
      <c r="AC163" s="3">
        <v>0</v>
      </c>
      <c r="AD163" s="3">
        <v>0</v>
      </c>
      <c r="AE163" s="3">
        <v>0</v>
      </c>
      <c r="AF163" s="3">
        <v>0</v>
      </c>
      <c r="AG163" s="24">
        <v>0</v>
      </c>
      <c r="AH163" s="3">
        <v>0</v>
      </c>
      <c r="AI163" s="24">
        <v>0</v>
      </c>
    </row>
    <row r="164" spans="1:35">
      <c r="A164" s="3">
        <v>1173</v>
      </c>
      <c r="B164" s="4" t="s">
        <v>156</v>
      </c>
      <c r="C164" s="5" t="s">
        <v>14</v>
      </c>
      <c r="D164" s="5" t="s">
        <v>15</v>
      </c>
      <c r="E164" s="3">
        <v>118</v>
      </c>
      <c r="F164" s="3">
        <v>859599</v>
      </c>
      <c r="G164" s="3">
        <v>101432682</v>
      </c>
      <c r="H164" s="3">
        <v>118</v>
      </c>
      <c r="I164" s="3">
        <v>859599</v>
      </c>
      <c r="J164" s="3">
        <v>101432682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118</v>
      </c>
      <c r="AA164" s="3">
        <v>859599</v>
      </c>
      <c r="AB164" s="3">
        <v>101432682</v>
      </c>
      <c r="AC164" s="3">
        <v>0</v>
      </c>
      <c r="AD164" s="3">
        <v>0</v>
      </c>
      <c r="AE164" s="3">
        <v>0</v>
      </c>
      <c r="AF164" s="3">
        <v>0</v>
      </c>
      <c r="AG164" s="24">
        <v>0</v>
      </c>
      <c r="AH164" s="3">
        <v>0</v>
      </c>
      <c r="AI164" s="24">
        <v>0</v>
      </c>
    </row>
    <row r="165" spans="1:35">
      <c r="A165" s="3">
        <v>1183</v>
      </c>
      <c r="B165" s="4" t="s">
        <v>501</v>
      </c>
      <c r="C165" s="5" t="s">
        <v>14</v>
      </c>
      <c r="D165" s="5" t="s">
        <v>15</v>
      </c>
      <c r="E165" s="3">
        <v>20</v>
      </c>
      <c r="F165" s="3">
        <v>10653057</v>
      </c>
      <c r="G165" s="3">
        <v>213061140</v>
      </c>
      <c r="H165" s="3">
        <v>20</v>
      </c>
      <c r="I165" s="3">
        <v>10653057</v>
      </c>
      <c r="J165" s="3">
        <v>213061140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20</v>
      </c>
      <c r="AA165" s="3">
        <v>10653057</v>
      </c>
      <c r="AB165" s="3">
        <v>213061140</v>
      </c>
      <c r="AC165" s="3">
        <v>0</v>
      </c>
      <c r="AD165" s="3">
        <v>0</v>
      </c>
      <c r="AE165" s="3">
        <v>0</v>
      </c>
      <c r="AF165" s="3">
        <v>0</v>
      </c>
      <c r="AG165" s="24">
        <v>0</v>
      </c>
      <c r="AH165" s="3">
        <v>0</v>
      </c>
      <c r="AI165" s="24">
        <v>0</v>
      </c>
    </row>
    <row r="166" spans="1:35">
      <c r="A166" s="3">
        <v>1231</v>
      </c>
      <c r="B166" s="4" t="s">
        <v>157</v>
      </c>
      <c r="C166" s="5" t="s">
        <v>14</v>
      </c>
      <c r="D166" s="5" t="s">
        <v>15</v>
      </c>
      <c r="E166" s="3">
        <v>4</v>
      </c>
      <c r="F166" s="3">
        <v>11142</v>
      </c>
      <c r="G166" s="3">
        <v>44568</v>
      </c>
      <c r="H166" s="3">
        <v>4</v>
      </c>
      <c r="I166" s="3">
        <v>11142</v>
      </c>
      <c r="J166" s="3">
        <v>44568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4</v>
      </c>
      <c r="AA166" s="3">
        <v>11142</v>
      </c>
      <c r="AB166" s="3">
        <v>44568</v>
      </c>
      <c r="AC166" s="3">
        <v>0</v>
      </c>
      <c r="AD166" s="3">
        <v>0</v>
      </c>
      <c r="AE166" s="3">
        <v>0</v>
      </c>
      <c r="AF166" s="3">
        <v>0</v>
      </c>
      <c r="AG166" s="24">
        <v>0</v>
      </c>
      <c r="AH166" s="3">
        <v>0</v>
      </c>
      <c r="AI166" s="24">
        <v>0</v>
      </c>
    </row>
    <row r="167" spans="1:35">
      <c r="A167" s="3">
        <v>2087</v>
      </c>
      <c r="B167" s="4" t="s">
        <v>158</v>
      </c>
      <c r="C167" s="5" t="s">
        <v>14</v>
      </c>
      <c r="D167" s="5" t="s">
        <v>66</v>
      </c>
      <c r="E167" s="3">
        <v>28.71</v>
      </c>
      <c r="F167" s="3">
        <v>218399.65</v>
      </c>
      <c r="G167" s="3">
        <v>6270188.5300000003</v>
      </c>
      <c r="H167" s="3">
        <v>28.71</v>
      </c>
      <c r="I167" s="3">
        <v>218399.65</v>
      </c>
      <c r="J167" s="3">
        <v>6270188.5300000003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28.71</v>
      </c>
      <c r="AA167" s="3">
        <v>218399.65</v>
      </c>
      <c r="AB167" s="3">
        <v>6270188.5300000003</v>
      </c>
      <c r="AC167" s="3">
        <v>0</v>
      </c>
      <c r="AD167" s="3">
        <v>0</v>
      </c>
      <c r="AE167" s="3">
        <v>0</v>
      </c>
      <c r="AF167" s="3">
        <v>0</v>
      </c>
      <c r="AG167" s="24">
        <v>0</v>
      </c>
      <c r="AH167" s="3">
        <v>0</v>
      </c>
      <c r="AI167" s="24">
        <v>0</v>
      </c>
    </row>
    <row r="168" spans="1:35" ht="22.5">
      <c r="A168" s="3">
        <v>2175</v>
      </c>
      <c r="B168" s="4" t="s">
        <v>159</v>
      </c>
      <c r="C168" s="5" t="s">
        <v>14</v>
      </c>
      <c r="D168" s="5" t="s">
        <v>24</v>
      </c>
      <c r="E168" s="3">
        <v>4</v>
      </c>
      <c r="F168" s="3">
        <v>1131200</v>
      </c>
      <c r="G168" s="3">
        <v>4524800</v>
      </c>
      <c r="H168" s="3">
        <v>4</v>
      </c>
      <c r="I168" s="3">
        <v>1131200</v>
      </c>
      <c r="J168" s="3">
        <v>4524800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4</v>
      </c>
      <c r="AA168" s="3">
        <v>1131200</v>
      </c>
      <c r="AB168" s="3">
        <v>4524800</v>
      </c>
      <c r="AC168" s="3">
        <v>0</v>
      </c>
      <c r="AD168" s="3">
        <v>0</v>
      </c>
      <c r="AE168" s="3">
        <v>0</v>
      </c>
      <c r="AF168" s="3">
        <v>0</v>
      </c>
      <c r="AG168" s="24">
        <v>0</v>
      </c>
      <c r="AH168" s="3">
        <v>0</v>
      </c>
      <c r="AI168" s="24">
        <v>0</v>
      </c>
    </row>
    <row r="169" spans="1:35">
      <c r="A169" s="3">
        <v>47</v>
      </c>
      <c r="B169" s="21" t="s">
        <v>160</v>
      </c>
      <c r="C169" s="21"/>
      <c r="D169" s="21"/>
      <c r="E169" s="1082">
        <v>24971327</v>
      </c>
      <c r="F169" s="1082"/>
      <c r="G169" s="1082"/>
      <c r="H169" s="1082">
        <v>24971327</v>
      </c>
      <c r="I169" s="1082"/>
      <c r="J169" s="1082"/>
      <c r="K169" s="1082">
        <v>0</v>
      </c>
      <c r="L169" s="1082"/>
      <c r="M169" s="1082"/>
      <c r="N169" s="1082">
        <v>0</v>
      </c>
      <c r="O169" s="1082"/>
      <c r="P169" s="1082"/>
      <c r="Q169" s="1082">
        <v>0</v>
      </c>
      <c r="R169" s="1082"/>
      <c r="S169" s="1082"/>
      <c r="T169" s="1082">
        <v>0</v>
      </c>
      <c r="U169" s="1082"/>
      <c r="V169" s="1082"/>
      <c r="W169" s="1082">
        <v>0</v>
      </c>
      <c r="X169" s="1082"/>
      <c r="Y169" s="1082"/>
      <c r="Z169" s="1082">
        <v>24971327</v>
      </c>
      <c r="AA169" s="1082"/>
      <c r="AB169" s="1082"/>
      <c r="AC169" s="1082">
        <v>0</v>
      </c>
      <c r="AD169" s="1082"/>
      <c r="AE169" s="1082"/>
      <c r="AF169" s="1081">
        <v>0</v>
      </c>
      <c r="AG169" s="1082"/>
      <c r="AH169" s="3">
        <v>0</v>
      </c>
      <c r="AI169" s="24">
        <v>0</v>
      </c>
    </row>
    <row r="170" spans="1:35">
      <c r="A170" s="3">
        <v>1066</v>
      </c>
      <c r="B170" s="4" t="s">
        <v>161</v>
      </c>
      <c r="C170" s="5" t="s">
        <v>14</v>
      </c>
      <c r="D170" s="5" t="s">
        <v>15</v>
      </c>
      <c r="E170" s="3">
        <v>103</v>
      </c>
      <c r="F170" s="3">
        <v>50904</v>
      </c>
      <c r="G170" s="3">
        <v>5243112</v>
      </c>
      <c r="H170" s="3">
        <v>103</v>
      </c>
      <c r="I170" s="3">
        <v>50904</v>
      </c>
      <c r="J170" s="3">
        <v>5243112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103</v>
      </c>
      <c r="AA170" s="3">
        <v>50904</v>
      </c>
      <c r="AB170" s="3">
        <v>5243112</v>
      </c>
      <c r="AC170" s="3">
        <v>0</v>
      </c>
      <c r="AD170" s="3">
        <v>0</v>
      </c>
      <c r="AE170" s="3">
        <v>0</v>
      </c>
      <c r="AF170" s="3">
        <v>0</v>
      </c>
      <c r="AG170" s="24">
        <v>0</v>
      </c>
      <c r="AH170" s="3">
        <v>0</v>
      </c>
      <c r="AI170" s="24">
        <v>0</v>
      </c>
    </row>
    <row r="171" spans="1:35">
      <c r="A171" s="3">
        <v>1068</v>
      </c>
      <c r="B171" s="4" t="s">
        <v>162</v>
      </c>
      <c r="C171" s="5" t="s">
        <v>14</v>
      </c>
      <c r="D171" s="5" t="s">
        <v>15</v>
      </c>
      <c r="E171" s="3">
        <v>20</v>
      </c>
      <c r="F171" s="3">
        <v>904960</v>
      </c>
      <c r="G171" s="3">
        <v>18099200</v>
      </c>
      <c r="H171" s="3">
        <v>20</v>
      </c>
      <c r="I171" s="3">
        <v>904960</v>
      </c>
      <c r="J171" s="3">
        <v>18099200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20</v>
      </c>
      <c r="AA171" s="3">
        <v>904960</v>
      </c>
      <c r="AB171" s="3">
        <v>18099200</v>
      </c>
      <c r="AC171" s="3">
        <v>0</v>
      </c>
      <c r="AD171" s="3">
        <v>0</v>
      </c>
      <c r="AE171" s="3">
        <v>0</v>
      </c>
      <c r="AF171" s="3">
        <v>0</v>
      </c>
      <c r="AG171" s="24">
        <v>0</v>
      </c>
      <c r="AH171" s="3">
        <v>0</v>
      </c>
      <c r="AI171" s="24">
        <v>0</v>
      </c>
    </row>
    <row r="172" spans="1:35">
      <c r="A172" s="3">
        <v>1180</v>
      </c>
      <c r="B172" s="4" t="s">
        <v>502</v>
      </c>
      <c r="C172" s="5" t="s">
        <v>14</v>
      </c>
      <c r="D172" s="5" t="s">
        <v>15</v>
      </c>
      <c r="E172" s="3">
        <v>223</v>
      </c>
      <c r="F172" s="3">
        <v>7305</v>
      </c>
      <c r="G172" s="3">
        <v>1629015</v>
      </c>
      <c r="H172" s="3">
        <v>223</v>
      </c>
      <c r="I172" s="3">
        <v>7305</v>
      </c>
      <c r="J172" s="3">
        <v>1629015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223</v>
      </c>
      <c r="AA172" s="3">
        <v>7305</v>
      </c>
      <c r="AB172" s="3">
        <v>1629015</v>
      </c>
      <c r="AC172" s="3">
        <v>0</v>
      </c>
      <c r="AD172" s="3">
        <v>0</v>
      </c>
      <c r="AE172" s="3">
        <v>0</v>
      </c>
      <c r="AF172" s="3">
        <v>0</v>
      </c>
      <c r="AG172" s="24">
        <v>0</v>
      </c>
      <c r="AH172" s="3">
        <v>0</v>
      </c>
      <c r="AI172" s="24">
        <v>0</v>
      </c>
    </row>
    <row r="173" spans="1:35">
      <c r="A173" s="3">
        <v>49</v>
      </c>
      <c r="B173" s="21" t="s">
        <v>440</v>
      </c>
      <c r="C173" s="21"/>
      <c r="D173" s="21"/>
      <c r="E173" s="1082">
        <v>6489910.4500000002</v>
      </c>
      <c r="F173" s="1082"/>
      <c r="G173" s="1082"/>
      <c r="H173" s="1082">
        <v>6489910.4500000002</v>
      </c>
      <c r="I173" s="1082"/>
      <c r="J173" s="1082"/>
      <c r="K173" s="1082">
        <v>0</v>
      </c>
      <c r="L173" s="1082"/>
      <c r="M173" s="1082"/>
      <c r="N173" s="1082">
        <v>0</v>
      </c>
      <c r="O173" s="1082"/>
      <c r="P173" s="1082"/>
      <c r="Q173" s="1082">
        <v>0</v>
      </c>
      <c r="R173" s="1082"/>
      <c r="S173" s="1082"/>
      <c r="T173" s="1082">
        <v>0</v>
      </c>
      <c r="U173" s="1082"/>
      <c r="V173" s="1082"/>
      <c r="W173" s="1082">
        <v>0</v>
      </c>
      <c r="X173" s="1082"/>
      <c r="Y173" s="1082"/>
      <c r="Z173" s="1082">
        <v>6489910.4500000002</v>
      </c>
      <c r="AA173" s="1082"/>
      <c r="AB173" s="1082"/>
      <c r="AC173" s="1082">
        <v>0</v>
      </c>
      <c r="AD173" s="1082"/>
      <c r="AE173" s="1082"/>
      <c r="AF173" s="1081">
        <v>0</v>
      </c>
      <c r="AG173" s="1082"/>
      <c r="AH173" s="3">
        <v>0</v>
      </c>
      <c r="AI173" s="24">
        <v>0</v>
      </c>
    </row>
    <row r="174" spans="1:35">
      <c r="A174" s="3">
        <v>682</v>
      </c>
      <c r="B174" s="4" t="s">
        <v>163</v>
      </c>
      <c r="C174" s="5" t="s">
        <v>14</v>
      </c>
      <c r="D174" s="5" t="s">
        <v>91</v>
      </c>
      <c r="E174" s="3">
        <v>248.32</v>
      </c>
      <c r="F174" s="3">
        <v>14518.01</v>
      </c>
      <c r="G174" s="3">
        <v>3605041.56</v>
      </c>
      <c r="H174" s="3">
        <v>248.32</v>
      </c>
      <c r="I174" s="3">
        <v>14518.01</v>
      </c>
      <c r="J174" s="3">
        <v>3605041.56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248.32</v>
      </c>
      <c r="AA174" s="3">
        <v>14518.01</v>
      </c>
      <c r="AB174" s="3">
        <v>3605041.56</v>
      </c>
      <c r="AC174" s="3">
        <v>0</v>
      </c>
      <c r="AD174" s="3">
        <v>0</v>
      </c>
      <c r="AE174" s="3">
        <v>0</v>
      </c>
      <c r="AF174" s="3">
        <v>0</v>
      </c>
      <c r="AG174" s="24">
        <v>0</v>
      </c>
      <c r="AH174" s="3">
        <v>0</v>
      </c>
      <c r="AI174" s="24">
        <v>0</v>
      </c>
    </row>
    <row r="175" spans="1:35">
      <c r="A175" s="3">
        <v>683</v>
      </c>
      <c r="B175" s="4" t="s">
        <v>164</v>
      </c>
      <c r="C175" s="5" t="s">
        <v>14</v>
      </c>
      <c r="D175" s="5" t="s">
        <v>91</v>
      </c>
      <c r="E175" s="3">
        <v>27.84</v>
      </c>
      <c r="F175" s="3">
        <v>103497.63</v>
      </c>
      <c r="G175" s="3">
        <v>2881084.09</v>
      </c>
      <c r="H175" s="3">
        <v>27.84</v>
      </c>
      <c r="I175" s="3">
        <v>103497.63</v>
      </c>
      <c r="J175" s="3">
        <v>2881084.09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27.84</v>
      </c>
      <c r="AA175" s="3">
        <v>103497.63</v>
      </c>
      <c r="AB175" s="3">
        <v>2881084.09</v>
      </c>
      <c r="AC175" s="3">
        <v>0</v>
      </c>
      <c r="AD175" s="3">
        <v>0</v>
      </c>
      <c r="AE175" s="3">
        <v>0</v>
      </c>
      <c r="AF175" s="3">
        <v>0</v>
      </c>
      <c r="AG175" s="24">
        <v>0</v>
      </c>
      <c r="AH175" s="3">
        <v>0</v>
      </c>
      <c r="AI175" s="24">
        <v>0</v>
      </c>
    </row>
    <row r="176" spans="1:35">
      <c r="A176" s="3">
        <v>736</v>
      </c>
      <c r="B176" s="4" t="s">
        <v>165</v>
      </c>
      <c r="C176" s="5" t="s">
        <v>14</v>
      </c>
      <c r="D176" s="5" t="s">
        <v>91</v>
      </c>
      <c r="E176" s="3">
        <v>4.1500000000000004</v>
      </c>
      <c r="F176" s="3">
        <v>912</v>
      </c>
      <c r="G176" s="3">
        <v>3784.8</v>
      </c>
      <c r="H176" s="3">
        <v>4.1500000000000004</v>
      </c>
      <c r="I176" s="3">
        <v>912</v>
      </c>
      <c r="J176" s="3">
        <v>3784.8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4.1500000000000004</v>
      </c>
      <c r="AA176" s="3">
        <v>912</v>
      </c>
      <c r="AB176" s="3">
        <v>3784.8</v>
      </c>
      <c r="AC176" s="3">
        <v>0</v>
      </c>
      <c r="AD176" s="3">
        <v>0</v>
      </c>
      <c r="AE176" s="3">
        <v>0</v>
      </c>
      <c r="AF176" s="3">
        <v>0</v>
      </c>
      <c r="AG176" s="24">
        <v>0</v>
      </c>
      <c r="AH176" s="3">
        <v>0</v>
      </c>
      <c r="AI176" s="24">
        <v>0</v>
      </c>
    </row>
    <row r="177" spans="1:35">
      <c r="A177" s="3">
        <v>51</v>
      </c>
      <c r="B177" s="21" t="s">
        <v>166</v>
      </c>
      <c r="C177" s="21"/>
      <c r="D177" s="21"/>
      <c r="E177" s="1082">
        <v>2372276.5499999998</v>
      </c>
      <c r="F177" s="1082"/>
      <c r="G177" s="1082"/>
      <c r="H177" s="1082">
        <v>2372276.5499999998</v>
      </c>
      <c r="I177" s="1082"/>
      <c r="J177" s="1082"/>
      <c r="K177" s="1082">
        <v>0</v>
      </c>
      <c r="L177" s="1082"/>
      <c r="M177" s="1082"/>
      <c r="N177" s="1082">
        <v>0</v>
      </c>
      <c r="O177" s="1082"/>
      <c r="P177" s="1082"/>
      <c r="Q177" s="1082">
        <v>0</v>
      </c>
      <c r="R177" s="1082"/>
      <c r="S177" s="1082"/>
      <c r="T177" s="1082">
        <v>0</v>
      </c>
      <c r="U177" s="1082"/>
      <c r="V177" s="1082"/>
      <c r="W177" s="1082">
        <v>0</v>
      </c>
      <c r="X177" s="1082"/>
      <c r="Y177" s="1082"/>
      <c r="Z177" s="1082">
        <v>2372276.5499999998</v>
      </c>
      <c r="AA177" s="1082"/>
      <c r="AB177" s="1082"/>
      <c r="AC177" s="1082">
        <v>0</v>
      </c>
      <c r="AD177" s="1082"/>
      <c r="AE177" s="1082"/>
      <c r="AF177" s="1081">
        <v>0</v>
      </c>
      <c r="AG177" s="1082"/>
      <c r="AH177" s="3">
        <v>0</v>
      </c>
      <c r="AI177" s="24">
        <v>0</v>
      </c>
    </row>
    <row r="178" spans="1:35">
      <c r="A178" s="3">
        <v>1126</v>
      </c>
      <c r="B178" s="4" t="s">
        <v>167</v>
      </c>
      <c r="C178" s="5" t="s">
        <v>14</v>
      </c>
      <c r="D178" s="5" t="s">
        <v>44</v>
      </c>
      <c r="E178" s="3">
        <v>32.549999999999997</v>
      </c>
      <c r="F178" s="3">
        <v>72881</v>
      </c>
      <c r="G178" s="3">
        <v>2372276.5499999998</v>
      </c>
      <c r="H178" s="3">
        <v>32.549999999999997</v>
      </c>
      <c r="I178" s="3">
        <v>72881</v>
      </c>
      <c r="J178" s="3">
        <v>2372276.5499999998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32.549999999999997</v>
      </c>
      <c r="AA178" s="3">
        <v>72881</v>
      </c>
      <c r="AB178" s="3">
        <v>2372276.5499999998</v>
      </c>
      <c r="AC178" s="3">
        <v>0</v>
      </c>
      <c r="AD178" s="3">
        <v>0</v>
      </c>
      <c r="AE178" s="3">
        <v>0</v>
      </c>
      <c r="AF178" s="3">
        <v>0</v>
      </c>
      <c r="AG178" s="24">
        <v>0</v>
      </c>
      <c r="AH178" s="3">
        <v>0</v>
      </c>
      <c r="AI178" s="24">
        <v>0</v>
      </c>
    </row>
    <row r="179" spans="1:35">
      <c r="A179" s="3">
        <v>56</v>
      </c>
      <c r="B179" s="21" t="s">
        <v>168</v>
      </c>
      <c r="C179" s="21"/>
      <c r="D179" s="21"/>
      <c r="E179" s="1082">
        <v>203208462</v>
      </c>
      <c r="F179" s="1082"/>
      <c r="G179" s="1082"/>
      <c r="H179" s="1082">
        <v>203208462</v>
      </c>
      <c r="I179" s="1082"/>
      <c r="J179" s="1082"/>
      <c r="K179" s="1082">
        <v>0</v>
      </c>
      <c r="L179" s="1082"/>
      <c r="M179" s="1082"/>
      <c r="N179" s="1082">
        <v>0</v>
      </c>
      <c r="O179" s="1082"/>
      <c r="P179" s="1082"/>
      <c r="Q179" s="1082">
        <v>0</v>
      </c>
      <c r="R179" s="1082"/>
      <c r="S179" s="1082"/>
      <c r="T179" s="1082">
        <v>0</v>
      </c>
      <c r="U179" s="1082"/>
      <c r="V179" s="1082"/>
      <c r="W179" s="1082">
        <v>0</v>
      </c>
      <c r="X179" s="1082"/>
      <c r="Y179" s="1082"/>
      <c r="Z179" s="1082">
        <v>203208462</v>
      </c>
      <c r="AA179" s="1082"/>
      <c r="AB179" s="1082"/>
      <c r="AC179" s="1082">
        <v>0</v>
      </c>
      <c r="AD179" s="1082"/>
      <c r="AE179" s="1082"/>
      <c r="AF179" s="1081">
        <v>0</v>
      </c>
      <c r="AG179" s="1082"/>
      <c r="AH179" s="3">
        <v>0</v>
      </c>
      <c r="AI179" s="24">
        <v>0</v>
      </c>
    </row>
    <row r="180" spans="1:35">
      <c r="A180" s="3">
        <v>1054</v>
      </c>
      <c r="B180" s="4" t="s">
        <v>169</v>
      </c>
      <c r="C180" s="5" t="s">
        <v>14</v>
      </c>
      <c r="D180" s="5" t="s">
        <v>15</v>
      </c>
      <c r="E180" s="3">
        <v>6</v>
      </c>
      <c r="F180" s="3">
        <v>810414</v>
      </c>
      <c r="G180" s="3">
        <v>4862484</v>
      </c>
      <c r="H180" s="3">
        <v>6</v>
      </c>
      <c r="I180" s="3">
        <v>810414</v>
      </c>
      <c r="J180" s="3">
        <v>4862484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6</v>
      </c>
      <c r="AA180" s="3">
        <v>810414</v>
      </c>
      <c r="AB180" s="3">
        <v>4862484</v>
      </c>
      <c r="AC180" s="3">
        <v>0</v>
      </c>
      <c r="AD180" s="3">
        <v>0</v>
      </c>
      <c r="AE180" s="3">
        <v>0</v>
      </c>
      <c r="AF180" s="3">
        <v>0</v>
      </c>
      <c r="AG180" s="24">
        <v>0</v>
      </c>
      <c r="AH180" s="3">
        <v>0</v>
      </c>
      <c r="AI180" s="24">
        <v>0</v>
      </c>
    </row>
    <row r="181" spans="1:35">
      <c r="A181" s="3">
        <v>1055</v>
      </c>
      <c r="B181" s="4" t="s">
        <v>170</v>
      </c>
      <c r="C181" s="5" t="s">
        <v>14</v>
      </c>
      <c r="D181" s="5" t="s">
        <v>15</v>
      </c>
      <c r="E181" s="3">
        <v>8</v>
      </c>
      <c r="F181" s="3">
        <v>810414</v>
      </c>
      <c r="G181" s="3">
        <v>6483312</v>
      </c>
      <c r="H181" s="3">
        <v>8</v>
      </c>
      <c r="I181" s="3">
        <v>810414</v>
      </c>
      <c r="J181" s="3">
        <v>6483312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8</v>
      </c>
      <c r="AA181" s="3">
        <v>810414</v>
      </c>
      <c r="AB181" s="3">
        <v>6483312</v>
      </c>
      <c r="AC181" s="3">
        <v>0</v>
      </c>
      <c r="AD181" s="3">
        <v>0</v>
      </c>
      <c r="AE181" s="3">
        <v>0</v>
      </c>
      <c r="AF181" s="3">
        <v>0</v>
      </c>
      <c r="AG181" s="24">
        <v>0</v>
      </c>
      <c r="AH181" s="3">
        <v>0</v>
      </c>
      <c r="AI181" s="24">
        <v>0</v>
      </c>
    </row>
    <row r="182" spans="1:35">
      <c r="A182" s="3">
        <v>1286</v>
      </c>
      <c r="B182" s="4" t="s">
        <v>171</v>
      </c>
      <c r="C182" s="5" t="s">
        <v>14</v>
      </c>
      <c r="D182" s="5" t="s">
        <v>15</v>
      </c>
      <c r="E182" s="3">
        <v>1500</v>
      </c>
      <c r="F182" s="3">
        <v>126536</v>
      </c>
      <c r="G182" s="3">
        <v>189804000</v>
      </c>
      <c r="H182" s="3">
        <v>1500</v>
      </c>
      <c r="I182" s="3">
        <v>126536</v>
      </c>
      <c r="J182" s="3">
        <v>189804000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1500</v>
      </c>
      <c r="AA182" s="3">
        <v>126536</v>
      </c>
      <c r="AB182" s="3">
        <v>189804000</v>
      </c>
      <c r="AC182" s="3">
        <v>0</v>
      </c>
      <c r="AD182" s="3">
        <v>0</v>
      </c>
      <c r="AE182" s="3">
        <v>0</v>
      </c>
      <c r="AF182" s="3">
        <v>0</v>
      </c>
      <c r="AG182" s="24">
        <v>0</v>
      </c>
      <c r="AH182" s="3">
        <v>0</v>
      </c>
      <c r="AI182" s="24">
        <v>0</v>
      </c>
    </row>
    <row r="183" spans="1:35">
      <c r="A183" s="3">
        <v>1298</v>
      </c>
      <c r="B183" s="4" t="s">
        <v>172</v>
      </c>
      <c r="C183" s="5" t="s">
        <v>14</v>
      </c>
      <c r="D183" s="5" t="s">
        <v>15</v>
      </c>
      <c r="E183" s="3">
        <v>446</v>
      </c>
      <c r="F183" s="3">
        <v>3555</v>
      </c>
      <c r="G183" s="3">
        <v>1585530</v>
      </c>
      <c r="H183" s="3">
        <v>446</v>
      </c>
      <c r="I183" s="3">
        <v>3555</v>
      </c>
      <c r="J183" s="3">
        <v>1585530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446</v>
      </c>
      <c r="AA183" s="3">
        <v>3555</v>
      </c>
      <c r="AB183" s="3">
        <v>1585530</v>
      </c>
      <c r="AC183" s="3">
        <v>0</v>
      </c>
      <c r="AD183" s="3">
        <v>0</v>
      </c>
      <c r="AE183" s="3">
        <v>0</v>
      </c>
      <c r="AF183" s="3">
        <v>0</v>
      </c>
      <c r="AG183" s="24">
        <v>0</v>
      </c>
      <c r="AH183" s="3">
        <v>0</v>
      </c>
      <c r="AI183" s="24">
        <v>0</v>
      </c>
    </row>
    <row r="184" spans="1:35">
      <c r="A184" s="3">
        <v>1388</v>
      </c>
      <c r="B184" s="4" t="s">
        <v>173</v>
      </c>
      <c r="C184" s="5" t="s">
        <v>14</v>
      </c>
      <c r="D184" s="5" t="s">
        <v>15</v>
      </c>
      <c r="E184" s="3">
        <v>12</v>
      </c>
      <c r="F184" s="3">
        <v>39428</v>
      </c>
      <c r="G184" s="3">
        <v>473136</v>
      </c>
      <c r="H184" s="3">
        <v>12</v>
      </c>
      <c r="I184" s="3">
        <v>39428</v>
      </c>
      <c r="J184" s="3">
        <v>473136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12</v>
      </c>
      <c r="AA184" s="3">
        <v>39428</v>
      </c>
      <c r="AB184" s="3">
        <v>473136</v>
      </c>
      <c r="AC184" s="3">
        <v>0</v>
      </c>
      <c r="AD184" s="3">
        <v>0</v>
      </c>
      <c r="AE184" s="3">
        <v>0</v>
      </c>
      <c r="AF184" s="3">
        <v>0</v>
      </c>
      <c r="AG184" s="24">
        <v>0</v>
      </c>
      <c r="AH184" s="3">
        <v>0</v>
      </c>
      <c r="AI184" s="24">
        <v>0</v>
      </c>
    </row>
    <row r="185" spans="1:35">
      <c r="A185" s="3">
        <v>58</v>
      </c>
      <c r="B185" s="21" t="s">
        <v>174</v>
      </c>
      <c r="C185" s="21"/>
      <c r="D185" s="21"/>
      <c r="E185" s="1082">
        <v>963900459.65999997</v>
      </c>
      <c r="F185" s="1082"/>
      <c r="G185" s="1082"/>
      <c r="H185" s="1082">
        <v>963900459.65999997</v>
      </c>
      <c r="I185" s="1082"/>
      <c r="J185" s="1082"/>
      <c r="K185" s="1082">
        <v>0</v>
      </c>
      <c r="L185" s="1082"/>
      <c r="M185" s="1082"/>
      <c r="N185" s="1082">
        <v>0</v>
      </c>
      <c r="O185" s="1082"/>
      <c r="P185" s="1082"/>
      <c r="Q185" s="1082">
        <v>0</v>
      </c>
      <c r="R185" s="1082"/>
      <c r="S185" s="1082"/>
      <c r="T185" s="1082">
        <v>0</v>
      </c>
      <c r="U185" s="1082"/>
      <c r="V185" s="1082"/>
      <c r="W185" s="1082">
        <v>0</v>
      </c>
      <c r="X185" s="1082"/>
      <c r="Y185" s="1082"/>
      <c r="Z185" s="1082">
        <v>963900459.65999997</v>
      </c>
      <c r="AA185" s="1082"/>
      <c r="AB185" s="1082"/>
      <c r="AC185" s="1082">
        <v>0</v>
      </c>
      <c r="AD185" s="1082"/>
      <c r="AE185" s="1082"/>
      <c r="AF185" s="1081">
        <v>0</v>
      </c>
      <c r="AG185" s="1082"/>
      <c r="AH185" s="3">
        <v>0</v>
      </c>
      <c r="AI185" s="24">
        <v>0</v>
      </c>
    </row>
    <row r="186" spans="1:35" ht="45">
      <c r="A186" s="3">
        <v>1032</v>
      </c>
      <c r="B186" s="4" t="s">
        <v>503</v>
      </c>
      <c r="C186" s="5" t="s">
        <v>14</v>
      </c>
      <c r="D186" s="5" t="s">
        <v>15</v>
      </c>
      <c r="E186" s="3">
        <v>1</v>
      </c>
      <c r="F186" s="3">
        <v>572131323</v>
      </c>
      <c r="G186" s="3">
        <v>572131323</v>
      </c>
      <c r="H186" s="3">
        <v>1</v>
      </c>
      <c r="I186" s="3">
        <v>572131323</v>
      </c>
      <c r="J186" s="3">
        <v>572131323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1</v>
      </c>
      <c r="AA186" s="3">
        <v>572131323</v>
      </c>
      <c r="AB186" s="3">
        <v>572131323</v>
      </c>
      <c r="AC186" s="3">
        <v>0</v>
      </c>
      <c r="AD186" s="3">
        <v>0</v>
      </c>
      <c r="AE186" s="3">
        <v>0</v>
      </c>
      <c r="AF186" s="3">
        <v>0</v>
      </c>
      <c r="AG186" s="24">
        <v>0</v>
      </c>
      <c r="AH186" s="3">
        <v>0</v>
      </c>
      <c r="AI186" s="24">
        <v>0</v>
      </c>
    </row>
    <row r="187" spans="1:35">
      <c r="A187" s="3">
        <v>1036</v>
      </c>
      <c r="B187" s="4" t="s">
        <v>441</v>
      </c>
      <c r="C187" s="5" t="s">
        <v>14</v>
      </c>
      <c r="D187" s="5" t="s">
        <v>15</v>
      </c>
      <c r="E187" s="3">
        <v>56.66</v>
      </c>
      <c r="F187" s="3">
        <v>86477.97</v>
      </c>
      <c r="G187" s="3">
        <v>4899954.17</v>
      </c>
      <c r="H187" s="3">
        <v>56.66</v>
      </c>
      <c r="I187" s="3">
        <v>86477.97</v>
      </c>
      <c r="J187" s="3">
        <v>4899954.17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56.66</v>
      </c>
      <c r="AA187" s="3">
        <v>86477.97</v>
      </c>
      <c r="AB187" s="3">
        <v>4899954.17</v>
      </c>
      <c r="AC187" s="3">
        <v>0</v>
      </c>
      <c r="AD187" s="3">
        <v>0</v>
      </c>
      <c r="AE187" s="3">
        <v>0</v>
      </c>
      <c r="AF187" s="3">
        <v>0</v>
      </c>
      <c r="AG187" s="24">
        <v>0</v>
      </c>
      <c r="AH187" s="3">
        <v>0</v>
      </c>
      <c r="AI187" s="24">
        <v>0</v>
      </c>
    </row>
    <row r="188" spans="1:35">
      <c r="A188" s="3">
        <v>1042</v>
      </c>
      <c r="B188" s="4" t="s">
        <v>175</v>
      </c>
      <c r="C188" s="5" t="s">
        <v>14</v>
      </c>
      <c r="D188" s="5" t="s">
        <v>15</v>
      </c>
      <c r="E188" s="3">
        <v>24.12</v>
      </c>
      <c r="F188" s="3">
        <v>215111</v>
      </c>
      <c r="G188" s="3">
        <v>5188477.32</v>
      </c>
      <c r="H188" s="3">
        <v>24.12</v>
      </c>
      <c r="I188" s="3">
        <v>215111</v>
      </c>
      <c r="J188" s="3">
        <v>5188477.32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24.12</v>
      </c>
      <c r="AA188" s="3">
        <v>215111</v>
      </c>
      <c r="AB188" s="3">
        <v>5188477.32</v>
      </c>
      <c r="AC188" s="3">
        <v>0</v>
      </c>
      <c r="AD188" s="3">
        <v>0</v>
      </c>
      <c r="AE188" s="3">
        <v>0</v>
      </c>
      <c r="AF188" s="3">
        <v>0</v>
      </c>
      <c r="AG188" s="24">
        <v>0</v>
      </c>
      <c r="AH188" s="3">
        <v>0</v>
      </c>
      <c r="AI188" s="24">
        <v>0</v>
      </c>
    </row>
    <row r="189" spans="1:35">
      <c r="A189" s="3">
        <v>1043</v>
      </c>
      <c r="B189" s="4" t="s">
        <v>442</v>
      </c>
      <c r="C189" s="5" t="s">
        <v>14</v>
      </c>
      <c r="D189" s="5" t="s">
        <v>15</v>
      </c>
      <c r="E189" s="3">
        <v>4</v>
      </c>
      <c r="F189" s="3">
        <v>2853791</v>
      </c>
      <c r="G189" s="3">
        <v>11415164</v>
      </c>
      <c r="H189" s="3">
        <v>4</v>
      </c>
      <c r="I189" s="3">
        <v>2853791</v>
      </c>
      <c r="J189" s="3">
        <v>11415164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4</v>
      </c>
      <c r="AA189" s="3">
        <v>2853791</v>
      </c>
      <c r="AB189" s="3">
        <v>11415164</v>
      </c>
      <c r="AC189" s="3">
        <v>0</v>
      </c>
      <c r="AD189" s="3">
        <v>0</v>
      </c>
      <c r="AE189" s="3">
        <v>0</v>
      </c>
      <c r="AF189" s="3">
        <v>0</v>
      </c>
      <c r="AG189" s="24">
        <v>0</v>
      </c>
      <c r="AH189" s="3">
        <v>0</v>
      </c>
      <c r="AI189" s="24">
        <v>0</v>
      </c>
    </row>
    <row r="190" spans="1:35">
      <c r="A190" s="3">
        <v>1080</v>
      </c>
      <c r="B190" s="4" t="s">
        <v>176</v>
      </c>
      <c r="C190" s="5" t="s">
        <v>14</v>
      </c>
      <c r="D190" s="5" t="s">
        <v>15</v>
      </c>
      <c r="E190" s="3">
        <v>3</v>
      </c>
      <c r="F190" s="3">
        <v>848061</v>
      </c>
      <c r="G190" s="3">
        <v>2544183</v>
      </c>
      <c r="H190" s="3">
        <v>3</v>
      </c>
      <c r="I190" s="3">
        <v>848061</v>
      </c>
      <c r="J190" s="3">
        <v>2544183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3</v>
      </c>
      <c r="AA190" s="3">
        <v>848061</v>
      </c>
      <c r="AB190" s="3">
        <v>2544183</v>
      </c>
      <c r="AC190" s="3">
        <v>0</v>
      </c>
      <c r="AD190" s="3">
        <v>0</v>
      </c>
      <c r="AE190" s="3">
        <v>0</v>
      </c>
      <c r="AF190" s="3">
        <v>0</v>
      </c>
      <c r="AG190" s="24">
        <v>0</v>
      </c>
      <c r="AH190" s="3">
        <v>0</v>
      </c>
      <c r="AI190" s="24">
        <v>0</v>
      </c>
    </row>
    <row r="191" spans="1:35">
      <c r="A191" s="3">
        <v>1127</v>
      </c>
      <c r="B191" s="4" t="s">
        <v>177</v>
      </c>
      <c r="C191" s="5" t="s">
        <v>14</v>
      </c>
      <c r="D191" s="5" t="s">
        <v>15</v>
      </c>
      <c r="E191" s="3">
        <v>24</v>
      </c>
      <c r="F191" s="3">
        <v>391050</v>
      </c>
      <c r="G191" s="3">
        <v>9385200</v>
      </c>
      <c r="H191" s="3">
        <v>24</v>
      </c>
      <c r="I191" s="3">
        <v>391050</v>
      </c>
      <c r="J191" s="3">
        <v>9385200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24</v>
      </c>
      <c r="AA191" s="3">
        <v>391050</v>
      </c>
      <c r="AB191" s="3">
        <v>9385200</v>
      </c>
      <c r="AC191" s="3">
        <v>0</v>
      </c>
      <c r="AD191" s="3">
        <v>0</v>
      </c>
      <c r="AE191" s="3">
        <v>0</v>
      </c>
      <c r="AF191" s="3">
        <v>0</v>
      </c>
      <c r="AG191" s="24">
        <v>0</v>
      </c>
      <c r="AH191" s="3">
        <v>0</v>
      </c>
      <c r="AI191" s="24">
        <v>0</v>
      </c>
    </row>
    <row r="192" spans="1:35">
      <c r="A192" s="3">
        <v>1138</v>
      </c>
      <c r="B192" s="4" t="s">
        <v>178</v>
      </c>
      <c r="C192" s="5" t="s">
        <v>14</v>
      </c>
      <c r="D192" s="5" t="s">
        <v>15</v>
      </c>
      <c r="E192" s="3">
        <v>6</v>
      </c>
      <c r="F192" s="3">
        <v>96152</v>
      </c>
      <c r="G192" s="3">
        <v>576912</v>
      </c>
      <c r="H192" s="3">
        <v>6</v>
      </c>
      <c r="I192" s="3">
        <v>96152</v>
      </c>
      <c r="J192" s="3">
        <v>576912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6</v>
      </c>
      <c r="AA192" s="3">
        <v>96152</v>
      </c>
      <c r="AB192" s="3">
        <v>576912</v>
      </c>
      <c r="AC192" s="3">
        <v>0</v>
      </c>
      <c r="AD192" s="3">
        <v>0</v>
      </c>
      <c r="AE192" s="3">
        <v>0</v>
      </c>
      <c r="AF192" s="3">
        <v>0</v>
      </c>
      <c r="AG192" s="24">
        <v>0</v>
      </c>
      <c r="AH192" s="3">
        <v>0</v>
      </c>
      <c r="AI192" s="24">
        <v>0</v>
      </c>
    </row>
    <row r="193" spans="1:35">
      <c r="A193" s="3">
        <v>1179</v>
      </c>
      <c r="B193" s="4" t="s">
        <v>179</v>
      </c>
      <c r="C193" s="5" t="s">
        <v>14</v>
      </c>
      <c r="D193" s="5" t="s">
        <v>15</v>
      </c>
      <c r="E193" s="3">
        <v>30</v>
      </c>
      <c r="F193" s="3">
        <v>4779</v>
      </c>
      <c r="G193" s="3">
        <v>143370</v>
      </c>
      <c r="H193" s="3">
        <v>30</v>
      </c>
      <c r="I193" s="3">
        <v>4779</v>
      </c>
      <c r="J193" s="3">
        <v>143370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30</v>
      </c>
      <c r="AA193" s="3">
        <v>4779</v>
      </c>
      <c r="AB193" s="3">
        <v>143370</v>
      </c>
      <c r="AC193" s="3">
        <v>0</v>
      </c>
      <c r="AD193" s="3">
        <v>0</v>
      </c>
      <c r="AE193" s="3">
        <v>0</v>
      </c>
      <c r="AF193" s="3">
        <v>0</v>
      </c>
      <c r="AG193" s="24">
        <v>0</v>
      </c>
      <c r="AH193" s="3">
        <v>0</v>
      </c>
      <c r="AI193" s="24">
        <v>0</v>
      </c>
    </row>
    <row r="194" spans="1:35">
      <c r="A194" s="3">
        <v>1203</v>
      </c>
      <c r="B194" s="4" t="s">
        <v>504</v>
      </c>
      <c r="C194" s="5" t="s">
        <v>14</v>
      </c>
      <c r="D194" s="5" t="s">
        <v>15</v>
      </c>
      <c r="E194" s="3">
        <v>30</v>
      </c>
      <c r="F194" s="3">
        <v>4648</v>
      </c>
      <c r="G194" s="3">
        <v>139440</v>
      </c>
      <c r="H194" s="3">
        <v>30</v>
      </c>
      <c r="I194" s="3">
        <v>4648</v>
      </c>
      <c r="J194" s="3">
        <v>139440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30</v>
      </c>
      <c r="AA194" s="3">
        <v>4648</v>
      </c>
      <c r="AB194" s="3">
        <v>139440</v>
      </c>
      <c r="AC194" s="3">
        <v>0</v>
      </c>
      <c r="AD194" s="3">
        <v>0</v>
      </c>
      <c r="AE194" s="3">
        <v>0</v>
      </c>
      <c r="AF194" s="3">
        <v>0</v>
      </c>
      <c r="AG194" s="24">
        <v>0</v>
      </c>
      <c r="AH194" s="3">
        <v>0</v>
      </c>
      <c r="AI194" s="24">
        <v>0</v>
      </c>
    </row>
    <row r="195" spans="1:35">
      <c r="A195" s="3">
        <v>1260</v>
      </c>
      <c r="B195" s="4" t="s">
        <v>180</v>
      </c>
      <c r="C195" s="5" t="s">
        <v>14</v>
      </c>
      <c r="D195" s="5" t="s">
        <v>15</v>
      </c>
      <c r="E195" s="3">
        <v>2.4</v>
      </c>
      <c r="F195" s="3">
        <v>36312</v>
      </c>
      <c r="G195" s="3">
        <v>87148.800000000003</v>
      </c>
      <c r="H195" s="3">
        <v>2.4</v>
      </c>
      <c r="I195" s="3">
        <v>36312</v>
      </c>
      <c r="J195" s="3">
        <v>87148.800000000003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2.4</v>
      </c>
      <c r="AA195" s="3">
        <v>36312</v>
      </c>
      <c r="AB195" s="3">
        <v>87148.800000000003</v>
      </c>
      <c r="AC195" s="3">
        <v>0</v>
      </c>
      <c r="AD195" s="3">
        <v>0</v>
      </c>
      <c r="AE195" s="3">
        <v>0</v>
      </c>
      <c r="AF195" s="3">
        <v>0</v>
      </c>
      <c r="AG195" s="24">
        <v>0</v>
      </c>
      <c r="AH195" s="3">
        <v>0</v>
      </c>
      <c r="AI195" s="24">
        <v>0</v>
      </c>
    </row>
    <row r="196" spans="1:35">
      <c r="A196" s="3">
        <v>1261</v>
      </c>
      <c r="B196" s="4" t="s">
        <v>181</v>
      </c>
      <c r="C196" s="5" t="s">
        <v>14</v>
      </c>
      <c r="D196" s="5" t="s">
        <v>15</v>
      </c>
      <c r="E196" s="3">
        <v>8</v>
      </c>
      <c r="F196" s="3">
        <v>864214</v>
      </c>
      <c r="G196" s="3">
        <v>6913712</v>
      </c>
      <c r="H196" s="3">
        <v>8</v>
      </c>
      <c r="I196" s="3">
        <v>864214</v>
      </c>
      <c r="J196" s="3">
        <v>6913712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8</v>
      </c>
      <c r="AA196" s="3">
        <v>864214</v>
      </c>
      <c r="AB196" s="3">
        <v>6913712</v>
      </c>
      <c r="AC196" s="3">
        <v>0</v>
      </c>
      <c r="AD196" s="3">
        <v>0</v>
      </c>
      <c r="AE196" s="3">
        <v>0</v>
      </c>
      <c r="AF196" s="3">
        <v>0</v>
      </c>
      <c r="AG196" s="24">
        <v>0</v>
      </c>
      <c r="AH196" s="3">
        <v>0</v>
      </c>
      <c r="AI196" s="24">
        <v>0</v>
      </c>
    </row>
    <row r="197" spans="1:35">
      <c r="A197" s="3">
        <v>1262</v>
      </c>
      <c r="B197" s="4" t="s">
        <v>505</v>
      </c>
      <c r="C197" s="5" t="s">
        <v>14</v>
      </c>
      <c r="D197" s="5" t="s">
        <v>15</v>
      </c>
      <c r="E197" s="3">
        <v>210</v>
      </c>
      <c r="F197" s="3">
        <v>66401</v>
      </c>
      <c r="G197" s="3">
        <v>13944210</v>
      </c>
      <c r="H197" s="3">
        <v>210</v>
      </c>
      <c r="I197" s="3">
        <v>66401</v>
      </c>
      <c r="J197" s="3">
        <v>13944210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210</v>
      </c>
      <c r="AA197" s="3">
        <v>66401</v>
      </c>
      <c r="AB197" s="3">
        <v>13944210</v>
      </c>
      <c r="AC197" s="3">
        <v>0</v>
      </c>
      <c r="AD197" s="3">
        <v>0</v>
      </c>
      <c r="AE197" s="3">
        <v>0</v>
      </c>
      <c r="AF197" s="3">
        <v>0</v>
      </c>
      <c r="AG197" s="24">
        <v>0</v>
      </c>
      <c r="AH197" s="3">
        <v>0</v>
      </c>
      <c r="AI197" s="24">
        <v>0</v>
      </c>
    </row>
    <row r="198" spans="1:35">
      <c r="A198" s="3">
        <v>1268</v>
      </c>
      <c r="B198" s="4" t="s">
        <v>182</v>
      </c>
      <c r="C198" s="5" t="s">
        <v>14</v>
      </c>
      <c r="D198" s="5" t="s">
        <v>15</v>
      </c>
      <c r="E198" s="3">
        <v>2</v>
      </c>
      <c r="F198" s="3">
        <v>433453</v>
      </c>
      <c r="G198" s="3">
        <v>866906</v>
      </c>
      <c r="H198" s="3">
        <v>2</v>
      </c>
      <c r="I198" s="3">
        <v>433453</v>
      </c>
      <c r="J198" s="3">
        <v>866906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2</v>
      </c>
      <c r="AA198" s="3">
        <v>433453</v>
      </c>
      <c r="AB198" s="3">
        <v>866906</v>
      </c>
      <c r="AC198" s="3">
        <v>0</v>
      </c>
      <c r="AD198" s="3">
        <v>0</v>
      </c>
      <c r="AE198" s="3">
        <v>0</v>
      </c>
      <c r="AF198" s="3">
        <v>0</v>
      </c>
      <c r="AG198" s="24">
        <v>0</v>
      </c>
      <c r="AH198" s="3">
        <v>0</v>
      </c>
      <c r="AI198" s="24">
        <v>0</v>
      </c>
    </row>
    <row r="199" spans="1:35">
      <c r="A199" s="3">
        <v>1269</v>
      </c>
      <c r="B199" s="4" t="s">
        <v>183</v>
      </c>
      <c r="C199" s="5" t="s">
        <v>14</v>
      </c>
      <c r="D199" s="5" t="s">
        <v>15</v>
      </c>
      <c r="E199" s="3">
        <v>252</v>
      </c>
      <c r="F199" s="3">
        <v>868253</v>
      </c>
      <c r="G199" s="3">
        <v>218799756</v>
      </c>
      <c r="H199" s="3">
        <v>252</v>
      </c>
      <c r="I199" s="3">
        <v>868253</v>
      </c>
      <c r="J199" s="3">
        <v>218799756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252</v>
      </c>
      <c r="AA199" s="3">
        <v>868253</v>
      </c>
      <c r="AB199" s="3">
        <v>218799756</v>
      </c>
      <c r="AC199" s="3">
        <v>0</v>
      </c>
      <c r="AD199" s="3">
        <v>0</v>
      </c>
      <c r="AE199" s="3">
        <v>0</v>
      </c>
      <c r="AF199" s="3">
        <v>0</v>
      </c>
      <c r="AG199" s="24">
        <v>0</v>
      </c>
      <c r="AH199" s="3">
        <v>0</v>
      </c>
      <c r="AI199" s="24">
        <v>0</v>
      </c>
    </row>
    <row r="200" spans="1:35">
      <c r="A200" s="3">
        <v>1276</v>
      </c>
      <c r="B200" s="4" t="s">
        <v>184</v>
      </c>
      <c r="C200" s="5" t="s">
        <v>14</v>
      </c>
      <c r="D200" s="5" t="s">
        <v>15</v>
      </c>
      <c r="E200" s="3">
        <v>1</v>
      </c>
      <c r="F200" s="3">
        <v>2980327</v>
      </c>
      <c r="G200" s="3">
        <v>2980327</v>
      </c>
      <c r="H200" s="3">
        <v>1</v>
      </c>
      <c r="I200" s="3">
        <v>2980327</v>
      </c>
      <c r="J200" s="3">
        <v>2980327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1</v>
      </c>
      <c r="AA200" s="3">
        <v>2980327</v>
      </c>
      <c r="AB200" s="3">
        <v>2980327</v>
      </c>
      <c r="AC200" s="3">
        <v>0</v>
      </c>
      <c r="AD200" s="3">
        <v>0</v>
      </c>
      <c r="AE200" s="3">
        <v>0</v>
      </c>
      <c r="AF200" s="3">
        <v>0</v>
      </c>
      <c r="AG200" s="24">
        <v>0</v>
      </c>
      <c r="AH200" s="3">
        <v>0</v>
      </c>
      <c r="AI200" s="24">
        <v>0</v>
      </c>
    </row>
    <row r="201" spans="1:35" ht="22.5">
      <c r="A201" s="3">
        <v>1308</v>
      </c>
      <c r="B201" s="4" t="s">
        <v>443</v>
      </c>
      <c r="C201" s="5" t="s">
        <v>14</v>
      </c>
      <c r="D201" s="5" t="s">
        <v>15</v>
      </c>
      <c r="E201" s="3">
        <v>7</v>
      </c>
      <c r="F201" s="3">
        <v>44261</v>
      </c>
      <c r="G201" s="3">
        <v>309827</v>
      </c>
      <c r="H201" s="3">
        <v>7</v>
      </c>
      <c r="I201" s="3">
        <v>44261</v>
      </c>
      <c r="J201" s="3">
        <v>309827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7</v>
      </c>
      <c r="AA201" s="3">
        <v>44261</v>
      </c>
      <c r="AB201" s="3">
        <v>309827</v>
      </c>
      <c r="AC201" s="3">
        <v>0</v>
      </c>
      <c r="AD201" s="3">
        <v>0</v>
      </c>
      <c r="AE201" s="3">
        <v>0</v>
      </c>
      <c r="AF201" s="3">
        <v>0</v>
      </c>
      <c r="AG201" s="24">
        <v>0</v>
      </c>
      <c r="AH201" s="3">
        <v>0</v>
      </c>
      <c r="AI201" s="24">
        <v>0</v>
      </c>
    </row>
    <row r="202" spans="1:35" ht="22.5">
      <c r="A202" s="3">
        <v>1309</v>
      </c>
      <c r="B202" s="4" t="s">
        <v>444</v>
      </c>
      <c r="C202" s="5" t="s">
        <v>14</v>
      </c>
      <c r="D202" s="5" t="s">
        <v>15</v>
      </c>
      <c r="E202" s="3">
        <v>4</v>
      </c>
      <c r="F202" s="3">
        <v>56805</v>
      </c>
      <c r="G202" s="3">
        <v>227220</v>
      </c>
      <c r="H202" s="3">
        <v>4</v>
      </c>
      <c r="I202" s="3">
        <v>56805</v>
      </c>
      <c r="J202" s="3">
        <v>227220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4</v>
      </c>
      <c r="AA202" s="3">
        <v>56805</v>
      </c>
      <c r="AB202" s="3">
        <v>227220</v>
      </c>
      <c r="AC202" s="3">
        <v>0</v>
      </c>
      <c r="AD202" s="3">
        <v>0</v>
      </c>
      <c r="AE202" s="3">
        <v>0</v>
      </c>
      <c r="AF202" s="3">
        <v>0</v>
      </c>
      <c r="AG202" s="24">
        <v>0</v>
      </c>
      <c r="AH202" s="3">
        <v>0</v>
      </c>
      <c r="AI202" s="24">
        <v>0</v>
      </c>
    </row>
    <row r="203" spans="1:35" ht="22.5">
      <c r="A203" s="3">
        <v>1310</v>
      </c>
      <c r="B203" s="4" t="s">
        <v>445</v>
      </c>
      <c r="C203" s="5" t="s">
        <v>14</v>
      </c>
      <c r="D203" s="5" t="s">
        <v>15</v>
      </c>
      <c r="E203" s="3">
        <v>2</v>
      </c>
      <c r="F203" s="3">
        <v>76997</v>
      </c>
      <c r="G203" s="3">
        <v>153994</v>
      </c>
      <c r="H203" s="3">
        <v>2</v>
      </c>
      <c r="I203" s="3">
        <v>76997</v>
      </c>
      <c r="J203" s="3">
        <v>153994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2</v>
      </c>
      <c r="AA203" s="3">
        <v>76997</v>
      </c>
      <c r="AB203" s="3">
        <v>153994</v>
      </c>
      <c r="AC203" s="3">
        <v>0</v>
      </c>
      <c r="AD203" s="3">
        <v>0</v>
      </c>
      <c r="AE203" s="3">
        <v>0</v>
      </c>
      <c r="AF203" s="3">
        <v>0</v>
      </c>
      <c r="AG203" s="24">
        <v>0</v>
      </c>
      <c r="AH203" s="3">
        <v>0</v>
      </c>
      <c r="AI203" s="24">
        <v>0</v>
      </c>
    </row>
    <row r="204" spans="1:35" ht="22.5">
      <c r="A204" s="3">
        <v>1311</v>
      </c>
      <c r="B204" s="4" t="s">
        <v>446</v>
      </c>
      <c r="C204" s="5" t="s">
        <v>14</v>
      </c>
      <c r="D204" s="5" t="s">
        <v>15</v>
      </c>
      <c r="E204" s="3">
        <v>4</v>
      </c>
      <c r="F204" s="3">
        <v>164066</v>
      </c>
      <c r="G204" s="3">
        <v>656264</v>
      </c>
      <c r="H204" s="3">
        <v>4</v>
      </c>
      <c r="I204" s="3">
        <v>164066</v>
      </c>
      <c r="J204" s="3">
        <v>656264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4</v>
      </c>
      <c r="AA204" s="3">
        <v>164066</v>
      </c>
      <c r="AB204" s="3">
        <v>656264</v>
      </c>
      <c r="AC204" s="3">
        <v>0</v>
      </c>
      <c r="AD204" s="3">
        <v>0</v>
      </c>
      <c r="AE204" s="3">
        <v>0</v>
      </c>
      <c r="AF204" s="3">
        <v>0</v>
      </c>
      <c r="AG204" s="24">
        <v>0</v>
      </c>
      <c r="AH204" s="3">
        <v>0</v>
      </c>
      <c r="AI204" s="24">
        <v>0</v>
      </c>
    </row>
    <row r="205" spans="1:35" ht="22.5">
      <c r="A205" s="3">
        <v>1312</v>
      </c>
      <c r="B205" s="4" t="s">
        <v>447</v>
      </c>
      <c r="C205" s="5" t="s">
        <v>14</v>
      </c>
      <c r="D205" s="5" t="s">
        <v>15</v>
      </c>
      <c r="E205" s="3">
        <v>6</v>
      </c>
      <c r="F205" s="3">
        <v>170797</v>
      </c>
      <c r="G205" s="3">
        <v>1024782</v>
      </c>
      <c r="H205" s="3">
        <v>6</v>
      </c>
      <c r="I205" s="3">
        <v>170797</v>
      </c>
      <c r="J205" s="3">
        <v>1024782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6</v>
      </c>
      <c r="AA205" s="3">
        <v>170797</v>
      </c>
      <c r="AB205" s="3">
        <v>1024782</v>
      </c>
      <c r="AC205" s="3">
        <v>0</v>
      </c>
      <c r="AD205" s="3">
        <v>0</v>
      </c>
      <c r="AE205" s="3">
        <v>0</v>
      </c>
      <c r="AF205" s="3">
        <v>0</v>
      </c>
      <c r="AG205" s="24">
        <v>0</v>
      </c>
      <c r="AH205" s="3">
        <v>0</v>
      </c>
      <c r="AI205" s="24">
        <v>0</v>
      </c>
    </row>
    <row r="206" spans="1:35" ht="22.5">
      <c r="A206" s="3">
        <v>1313</v>
      </c>
      <c r="B206" s="4" t="s">
        <v>448</v>
      </c>
      <c r="C206" s="5" t="s">
        <v>14</v>
      </c>
      <c r="D206" s="5" t="s">
        <v>15</v>
      </c>
      <c r="E206" s="3">
        <v>1</v>
      </c>
      <c r="F206" s="3">
        <v>247688</v>
      </c>
      <c r="G206" s="3">
        <v>247688</v>
      </c>
      <c r="H206" s="3">
        <v>1</v>
      </c>
      <c r="I206" s="3">
        <v>247688</v>
      </c>
      <c r="J206" s="3">
        <v>247688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1</v>
      </c>
      <c r="AA206" s="3">
        <v>247688</v>
      </c>
      <c r="AB206" s="3">
        <v>247688</v>
      </c>
      <c r="AC206" s="3">
        <v>0</v>
      </c>
      <c r="AD206" s="3">
        <v>0</v>
      </c>
      <c r="AE206" s="3">
        <v>0</v>
      </c>
      <c r="AF206" s="3">
        <v>0</v>
      </c>
      <c r="AG206" s="24">
        <v>0</v>
      </c>
      <c r="AH206" s="3">
        <v>0</v>
      </c>
      <c r="AI206" s="24">
        <v>0</v>
      </c>
    </row>
    <row r="207" spans="1:35" ht="22.5">
      <c r="A207" s="3">
        <v>1314</v>
      </c>
      <c r="B207" s="4" t="s">
        <v>185</v>
      </c>
      <c r="C207" s="5" t="s">
        <v>14</v>
      </c>
      <c r="D207" s="5" t="s">
        <v>15</v>
      </c>
      <c r="E207" s="3">
        <v>12</v>
      </c>
      <c r="F207" s="3">
        <v>12788</v>
      </c>
      <c r="G207" s="3">
        <v>153456</v>
      </c>
      <c r="H207" s="3">
        <v>12</v>
      </c>
      <c r="I207" s="3">
        <v>12788</v>
      </c>
      <c r="J207" s="3">
        <v>153456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12</v>
      </c>
      <c r="AA207" s="3">
        <v>12788</v>
      </c>
      <c r="AB207" s="3">
        <v>153456</v>
      </c>
      <c r="AC207" s="3">
        <v>0</v>
      </c>
      <c r="AD207" s="3">
        <v>0</v>
      </c>
      <c r="AE207" s="3">
        <v>0</v>
      </c>
      <c r="AF207" s="3">
        <v>0</v>
      </c>
      <c r="AG207" s="24">
        <v>0</v>
      </c>
      <c r="AH207" s="3">
        <v>0</v>
      </c>
      <c r="AI207" s="24">
        <v>0</v>
      </c>
    </row>
    <row r="208" spans="1:35" ht="22.5">
      <c r="A208" s="3">
        <v>1315</v>
      </c>
      <c r="B208" s="4" t="s">
        <v>186</v>
      </c>
      <c r="C208" s="5" t="s">
        <v>14</v>
      </c>
      <c r="D208" s="5" t="s">
        <v>15</v>
      </c>
      <c r="E208" s="3">
        <v>12</v>
      </c>
      <c r="F208" s="3">
        <v>56807</v>
      </c>
      <c r="G208" s="3">
        <v>681684</v>
      </c>
      <c r="H208" s="3">
        <v>12</v>
      </c>
      <c r="I208" s="3">
        <v>56807</v>
      </c>
      <c r="J208" s="3">
        <v>681684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12</v>
      </c>
      <c r="AA208" s="3">
        <v>56807</v>
      </c>
      <c r="AB208" s="3">
        <v>681684</v>
      </c>
      <c r="AC208" s="3">
        <v>0</v>
      </c>
      <c r="AD208" s="3">
        <v>0</v>
      </c>
      <c r="AE208" s="3">
        <v>0</v>
      </c>
      <c r="AF208" s="3">
        <v>0</v>
      </c>
      <c r="AG208" s="24">
        <v>0</v>
      </c>
      <c r="AH208" s="3">
        <v>0</v>
      </c>
      <c r="AI208" s="24">
        <v>0</v>
      </c>
    </row>
    <row r="209" spans="1:35" ht="22.5">
      <c r="A209" s="3">
        <v>1316</v>
      </c>
      <c r="B209" s="4" t="s">
        <v>187</v>
      </c>
      <c r="C209" s="5" t="s">
        <v>14</v>
      </c>
      <c r="D209" s="5" t="s">
        <v>15</v>
      </c>
      <c r="E209" s="3">
        <v>4</v>
      </c>
      <c r="F209" s="3">
        <v>114690</v>
      </c>
      <c r="G209" s="3">
        <v>458760</v>
      </c>
      <c r="H209" s="3">
        <v>4</v>
      </c>
      <c r="I209" s="3">
        <v>114690</v>
      </c>
      <c r="J209" s="3">
        <v>458760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4</v>
      </c>
      <c r="AA209" s="3">
        <v>114690</v>
      </c>
      <c r="AB209" s="3">
        <v>458760</v>
      </c>
      <c r="AC209" s="3">
        <v>0</v>
      </c>
      <c r="AD209" s="3">
        <v>0</v>
      </c>
      <c r="AE209" s="3">
        <v>0</v>
      </c>
      <c r="AF209" s="3">
        <v>0</v>
      </c>
      <c r="AG209" s="24">
        <v>0</v>
      </c>
      <c r="AH209" s="3">
        <v>0</v>
      </c>
      <c r="AI209" s="24">
        <v>0</v>
      </c>
    </row>
    <row r="210" spans="1:35" ht="45">
      <c r="A210" s="3">
        <v>1317</v>
      </c>
      <c r="B210" s="4" t="s">
        <v>449</v>
      </c>
      <c r="C210" s="5" t="s">
        <v>14</v>
      </c>
      <c r="D210" s="5" t="s">
        <v>15</v>
      </c>
      <c r="E210" s="3">
        <v>6</v>
      </c>
      <c r="F210" s="3">
        <v>2980327</v>
      </c>
      <c r="G210" s="3">
        <v>17881962</v>
      </c>
      <c r="H210" s="3">
        <v>6</v>
      </c>
      <c r="I210" s="3">
        <v>2980327</v>
      </c>
      <c r="J210" s="3">
        <v>17881962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6</v>
      </c>
      <c r="AA210" s="3">
        <v>2980327</v>
      </c>
      <c r="AB210" s="3">
        <v>17881962</v>
      </c>
      <c r="AC210" s="3">
        <v>0</v>
      </c>
      <c r="AD210" s="3">
        <v>0</v>
      </c>
      <c r="AE210" s="3">
        <v>0</v>
      </c>
      <c r="AF210" s="3">
        <v>0</v>
      </c>
      <c r="AG210" s="24">
        <v>0</v>
      </c>
      <c r="AH210" s="3">
        <v>0</v>
      </c>
      <c r="AI210" s="24">
        <v>0</v>
      </c>
    </row>
    <row r="211" spans="1:35" ht="22.5">
      <c r="A211" s="3">
        <v>1318</v>
      </c>
      <c r="B211" s="4" t="s">
        <v>188</v>
      </c>
      <c r="C211" s="5" t="s">
        <v>14</v>
      </c>
      <c r="D211" s="5" t="s">
        <v>15</v>
      </c>
      <c r="E211" s="3">
        <v>5</v>
      </c>
      <c r="F211" s="3">
        <v>16827</v>
      </c>
      <c r="G211" s="3">
        <v>84135</v>
      </c>
      <c r="H211" s="3">
        <v>5</v>
      </c>
      <c r="I211" s="3">
        <v>16827</v>
      </c>
      <c r="J211" s="3">
        <v>84135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5</v>
      </c>
      <c r="AA211" s="3">
        <v>16827</v>
      </c>
      <c r="AB211" s="3">
        <v>84135</v>
      </c>
      <c r="AC211" s="3">
        <v>0</v>
      </c>
      <c r="AD211" s="3">
        <v>0</v>
      </c>
      <c r="AE211" s="3">
        <v>0</v>
      </c>
      <c r="AF211" s="3">
        <v>0</v>
      </c>
      <c r="AG211" s="24">
        <v>0</v>
      </c>
      <c r="AH211" s="3">
        <v>0</v>
      </c>
      <c r="AI211" s="24">
        <v>0</v>
      </c>
    </row>
    <row r="212" spans="1:35" ht="22.5">
      <c r="A212" s="3">
        <v>1319</v>
      </c>
      <c r="B212" s="4" t="s">
        <v>189</v>
      </c>
      <c r="C212" s="5" t="s">
        <v>14</v>
      </c>
      <c r="D212" s="5" t="s">
        <v>15</v>
      </c>
      <c r="E212" s="3">
        <v>201</v>
      </c>
      <c r="F212" s="3">
        <v>9692</v>
      </c>
      <c r="G212" s="3">
        <v>1948092</v>
      </c>
      <c r="H212" s="3">
        <v>201</v>
      </c>
      <c r="I212" s="3">
        <v>9692</v>
      </c>
      <c r="J212" s="3">
        <v>1948092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201</v>
      </c>
      <c r="AA212" s="3">
        <v>9692</v>
      </c>
      <c r="AB212" s="3">
        <v>1948092</v>
      </c>
      <c r="AC212" s="3">
        <v>0</v>
      </c>
      <c r="AD212" s="3">
        <v>0</v>
      </c>
      <c r="AE212" s="3">
        <v>0</v>
      </c>
      <c r="AF212" s="3">
        <v>0</v>
      </c>
      <c r="AG212" s="24">
        <v>0</v>
      </c>
      <c r="AH212" s="3">
        <v>0</v>
      </c>
      <c r="AI212" s="24">
        <v>0</v>
      </c>
    </row>
    <row r="213" spans="1:35" ht="22.5">
      <c r="A213" s="3">
        <v>1320</v>
      </c>
      <c r="B213" s="4" t="s">
        <v>190</v>
      </c>
      <c r="C213" s="5" t="s">
        <v>14</v>
      </c>
      <c r="D213" s="5" t="s">
        <v>15</v>
      </c>
      <c r="E213" s="3">
        <v>210</v>
      </c>
      <c r="F213" s="3">
        <v>8346</v>
      </c>
      <c r="G213" s="3">
        <v>1752660</v>
      </c>
      <c r="H213" s="3">
        <v>210</v>
      </c>
      <c r="I213" s="3">
        <v>8346</v>
      </c>
      <c r="J213" s="3">
        <v>1752660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210</v>
      </c>
      <c r="AA213" s="3">
        <v>8346</v>
      </c>
      <c r="AB213" s="3">
        <v>1752660</v>
      </c>
      <c r="AC213" s="3">
        <v>0</v>
      </c>
      <c r="AD213" s="3">
        <v>0</v>
      </c>
      <c r="AE213" s="3">
        <v>0</v>
      </c>
      <c r="AF213" s="3">
        <v>0</v>
      </c>
      <c r="AG213" s="24">
        <v>0</v>
      </c>
      <c r="AH213" s="3">
        <v>0</v>
      </c>
      <c r="AI213" s="24">
        <v>0</v>
      </c>
    </row>
    <row r="214" spans="1:35" ht="22.5">
      <c r="A214" s="3">
        <v>1321</v>
      </c>
      <c r="B214" s="4" t="s">
        <v>450</v>
      </c>
      <c r="C214" s="5" t="s">
        <v>14</v>
      </c>
      <c r="D214" s="5" t="s">
        <v>15</v>
      </c>
      <c r="E214" s="3">
        <v>2</v>
      </c>
      <c r="F214" s="3">
        <v>123709</v>
      </c>
      <c r="G214" s="3">
        <v>247418</v>
      </c>
      <c r="H214" s="3">
        <v>2</v>
      </c>
      <c r="I214" s="3">
        <v>123709</v>
      </c>
      <c r="J214" s="3">
        <v>247418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2</v>
      </c>
      <c r="AA214" s="3">
        <v>123709</v>
      </c>
      <c r="AB214" s="3">
        <v>247418</v>
      </c>
      <c r="AC214" s="3">
        <v>0</v>
      </c>
      <c r="AD214" s="3">
        <v>0</v>
      </c>
      <c r="AE214" s="3">
        <v>0</v>
      </c>
      <c r="AF214" s="3">
        <v>0</v>
      </c>
      <c r="AG214" s="24">
        <v>0</v>
      </c>
      <c r="AH214" s="3">
        <v>0</v>
      </c>
      <c r="AI214" s="24">
        <v>0</v>
      </c>
    </row>
    <row r="215" spans="1:35" ht="22.5">
      <c r="A215" s="3">
        <v>1322</v>
      </c>
      <c r="B215" s="4" t="s">
        <v>191</v>
      </c>
      <c r="C215" s="5" t="s">
        <v>14</v>
      </c>
      <c r="D215" s="5" t="s">
        <v>15</v>
      </c>
      <c r="E215" s="3">
        <v>189</v>
      </c>
      <c r="F215" s="3">
        <v>16423</v>
      </c>
      <c r="G215" s="3">
        <v>3103947</v>
      </c>
      <c r="H215" s="3">
        <v>189</v>
      </c>
      <c r="I215" s="3">
        <v>16423</v>
      </c>
      <c r="J215" s="3">
        <v>3103947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189</v>
      </c>
      <c r="AA215" s="3">
        <v>16423</v>
      </c>
      <c r="AB215" s="3">
        <v>3103947</v>
      </c>
      <c r="AC215" s="3">
        <v>0</v>
      </c>
      <c r="AD215" s="3">
        <v>0</v>
      </c>
      <c r="AE215" s="3">
        <v>0</v>
      </c>
      <c r="AF215" s="3">
        <v>0</v>
      </c>
      <c r="AG215" s="24">
        <v>0</v>
      </c>
      <c r="AH215" s="3">
        <v>0</v>
      </c>
      <c r="AI215" s="24">
        <v>0</v>
      </c>
    </row>
    <row r="216" spans="1:35" ht="22.5">
      <c r="A216" s="3">
        <v>1323</v>
      </c>
      <c r="B216" s="4" t="s">
        <v>192</v>
      </c>
      <c r="C216" s="5" t="s">
        <v>14</v>
      </c>
      <c r="D216" s="5" t="s">
        <v>15</v>
      </c>
      <c r="E216" s="3">
        <v>5</v>
      </c>
      <c r="F216" s="3">
        <v>3769</v>
      </c>
      <c r="G216" s="3">
        <v>18845</v>
      </c>
      <c r="H216" s="3">
        <v>5</v>
      </c>
      <c r="I216" s="3">
        <v>3769</v>
      </c>
      <c r="J216" s="3">
        <v>18845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5</v>
      </c>
      <c r="AA216" s="3">
        <v>3769</v>
      </c>
      <c r="AB216" s="3">
        <v>18845</v>
      </c>
      <c r="AC216" s="3">
        <v>0</v>
      </c>
      <c r="AD216" s="3">
        <v>0</v>
      </c>
      <c r="AE216" s="3">
        <v>0</v>
      </c>
      <c r="AF216" s="3">
        <v>0</v>
      </c>
      <c r="AG216" s="24">
        <v>0</v>
      </c>
      <c r="AH216" s="3">
        <v>0</v>
      </c>
      <c r="AI216" s="24">
        <v>0</v>
      </c>
    </row>
    <row r="217" spans="1:35">
      <c r="A217" s="3">
        <v>1324</v>
      </c>
      <c r="B217" s="4" t="s">
        <v>193</v>
      </c>
      <c r="C217" s="5" t="s">
        <v>14</v>
      </c>
      <c r="D217" s="5" t="s">
        <v>15</v>
      </c>
      <c r="E217" s="3">
        <v>3</v>
      </c>
      <c r="F217" s="3">
        <v>52364</v>
      </c>
      <c r="G217" s="3">
        <v>157092</v>
      </c>
      <c r="H217" s="3">
        <v>3</v>
      </c>
      <c r="I217" s="3">
        <v>52364</v>
      </c>
      <c r="J217" s="3">
        <v>157092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3</v>
      </c>
      <c r="AA217" s="3">
        <v>52364</v>
      </c>
      <c r="AB217" s="3">
        <v>157092</v>
      </c>
      <c r="AC217" s="3">
        <v>0</v>
      </c>
      <c r="AD217" s="3">
        <v>0</v>
      </c>
      <c r="AE217" s="3">
        <v>0</v>
      </c>
      <c r="AF217" s="3">
        <v>0</v>
      </c>
      <c r="AG217" s="24">
        <v>0</v>
      </c>
      <c r="AH217" s="3">
        <v>0</v>
      </c>
      <c r="AI217" s="24">
        <v>0</v>
      </c>
    </row>
    <row r="218" spans="1:35">
      <c r="A218" s="3">
        <v>1325</v>
      </c>
      <c r="B218" s="4" t="s">
        <v>451</v>
      </c>
      <c r="C218" s="5" t="s">
        <v>14</v>
      </c>
      <c r="D218" s="5" t="s">
        <v>15</v>
      </c>
      <c r="E218" s="3">
        <v>4</v>
      </c>
      <c r="F218" s="3">
        <v>294802</v>
      </c>
      <c r="G218" s="3">
        <v>1179208</v>
      </c>
      <c r="H218" s="3">
        <v>4</v>
      </c>
      <c r="I218" s="3">
        <v>294802</v>
      </c>
      <c r="J218" s="3">
        <v>1179208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4</v>
      </c>
      <c r="AA218" s="3">
        <v>294802</v>
      </c>
      <c r="AB218" s="3">
        <v>1179208</v>
      </c>
      <c r="AC218" s="3">
        <v>0</v>
      </c>
      <c r="AD218" s="3">
        <v>0</v>
      </c>
      <c r="AE218" s="3">
        <v>0</v>
      </c>
      <c r="AF218" s="3">
        <v>0</v>
      </c>
      <c r="AG218" s="24">
        <v>0</v>
      </c>
      <c r="AH218" s="3">
        <v>0</v>
      </c>
      <c r="AI218" s="24">
        <v>0</v>
      </c>
    </row>
    <row r="219" spans="1:35" ht="22.5">
      <c r="A219" s="3">
        <v>1326</v>
      </c>
      <c r="B219" s="4" t="s">
        <v>194</v>
      </c>
      <c r="C219" s="5" t="s">
        <v>14</v>
      </c>
      <c r="D219" s="5" t="s">
        <v>15</v>
      </c>
      <c r="E219" s="3">
        <v>5</v>
      </c>
      <c r="F219" s="3">
        <v>72960</v>
      </c>
      <c r="G219" s="3">
        <v>364800</v>
      </c>
      <c r="H219" s="3">
        <v>5</v>
      </c>
      <c r="I219" s="3">
        <v>72960</v>
      </c>
      <c r="J219" s="3">
        <v>364800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5</v>
      </c>
      <c r="AA219" s="3">
        <v>72960</v>
      </c>
      <c r="AB219" s="3">
        <v>364800</v>
      </c>
      <c r="AC219" s="3">
        <v>0</v>
      </c>
      <c r="AD219" s="3">
        <v>0</v>
      </c>
      <c r="AE219" s="3">
        <v>0</v>
      </c>
      <c r="AF219" s="3">
        <v>0</v>
      </c>
      <c r="AG219" s="24">
        <v>0</v>
      </c>
      <c r="AH219" s="3">
        <v>0</v>
      </c>
      <c r="AI219" s="24">
        <v>0</v>
      </c>
    </row>
    <row r="220" spans="1:35" ht="22.5">
      <c r="A220" s="3">
        <v>1327</v>
      </c>
      <c r="B220" s="4" t="s">
        <v>195</v>
      </c>
      <c r="C220" s="5" t="s">
        <v>14</v>
      </c>
      <c r="D220" s="5" t="s">
        <v>15</v>
      </c>
      <c r="E220" s="3">
        <v>6</v>
      </c>
      <c r="F220" s="3">
        <v>52768</v>
      </c>
      <c r="G220" s="3">
        <v>316608</v>
      </c>
      <c r="H220" s="3">
        <v>6</v>
      </c>
      <c r="I220" s="3">
        <v>52768</v>
      </c>
      <c r="J220" s="3">
        <v>316608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6</v>
      </c>
      <c r="AA220" s="3">
        <v>52768</v>
      </c>
      <c r="AB220" s="3">
        <v>316608</v>
      </c>
      <c r="AC220" s="3">
        <v>0</v>
      </c>
      <c r="AD220" s="3">
        <v>0</v>
      </c>
      <c r="AE220" s="3">
        <v>0</v>
      </c>
      <c r="AF220" s="3">
        <v>0</v>
      </c>
      <c r="AG220" s="24">
        <v>0</v>
      </c>
      <c r="AH220" s="3">
        <v>0</v>
      </c>
      <c r="AI220" s="24">
        <v>0</v>
      </c>
    </row>
    <row r="221" spans="1:35" ht="22.5">
      <c r="A221" s="3">
        <v>1328</v>
      </c>
      <c r="B221" s="4" t="s">
        <v>196</v>
      </c>
      <c r="C221" s="5" t="s">
        <v>14</v>
      </c>
      <c r="D221" s="5" t="s">
        <v>15</v>
      </c>
      <c r="E221" s="3">
        <v>8</v>
      </c>
      <c r="F221" s="3">
        <v>90460</v>
      </c>
      <c r="G221" s="3">
        <v>723680</v>
      </c>
      <c r="H221" s="3">
        <v>8</v>
      </c>
      <c r="I221" s="3">
        <v>90460</v>
      </c>
      <c r="J221" s="3">
        <v>723680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8</v>
      </c>
      <c r="AA221" s="3">
        <v>90460</v>
      </c>
      <c r="AB221" s="3">
        <v>723680</v>
      </c>
      <c r="AC221" s="3">
        <v>0</v>
      </c>
      <c r="AD221" s="3">
        <v>0</v>
      </c>
      <c r="AE221" s="3">
        <v>0</v>
      </c>
      <c r="AF221" s="3">
        <v>0</v>
      </c>
      <c r="AG221" s="24">
        <v>0</v>
      </c>
      <c r="AH221" s="3">
        <v>0</v>
      </c>
      <c r="AI221" s="24">
        <v>0</v>
      </c>
    </row>
    <row r="222" spans="1:35">
      <c r="A222" s="3">
        <v>1329</v>
      </c>
      <c r="B222" s="4" t="s">
        <v>197</v>
      </c>
      <c r="C222" s="5" t="s">
        <v>14</v>
      </c>
      <c r="D222" s="5" t="s">
        <v>15</v>
      </c>
      <c r="E222" s="3">
        <v>125.4</v>
      </c>
      <c r="F222" s="3">
        <v>120142</v>
      </c>
      <c r="G222" s="3">
        <v>15065806.800000001</v>
      </c>
      <c r="H222" s="3">
        <v>125.4</v>
      </c>
      <c r="I222" s="3">
        <v>120142</v>
      </c>
      <c r="J222" s="3">
        <v>15065806.800000001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125.4</v>
      </c>
      <c r="AA222" s="3">
        <v>120142</v>
      </c>
      <c r="AB222" s="3">
        <v>15065806.800000001</v>
      </c>
      <c r="AC222" s="3">
        <v>0</v>
      </c>
      <c r="AD222" s="3">
        <v>0</v>
      </c>
      <c r="AE222" s="3">
        <v>0</v>
      </c>
      <c r="AF222" s="3">
        <v>0</v>
      </c>
      <c r="AG222" s="24">
        <v>0</v>
      </c>
      <c r="AH222" s="3">
        <v>0</v>
      </c>
      <c r="AI222" s="24">
        <v>0</v>
      </c>
    </row>
    <row r="223" spans="1:35">
      <c r="A223" s="3">
        <v>1330</v>
      </c>
      <c r="B223" s="4" t="s">
        <v>198</v>
      </c>
      <c r="C223" s="5" t="s">
        <v>14</v>
      </c>
      <c r="D223" s="5" t="s">
        <v>15</v>
      </c>
      <c r="E223" s="3">
        <v>12.6</v>
      </c>
      <c r="F223" s="3">
        <v>186648</v>
      </c>
      <c r="G223" s="3">
        <v>2351764.7999999998</v>
      </c>
      <c r="H223" s="3">
        <v>12.6</v>
      </c>
      <c r="I223" s="3">
        <v>186648</v>
      </c>
      <c r="J223" s="3">
        <v>2351764.7999999998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12.6</v>
      </c>
      <c r="AA223" s="3">
        <v>186648</v>
      </c>
      <c r="AB223" s="3">
        <v>2351764.7999999998</v>
      </c>
      <c r="AC223" s="3">
        <v>0</v>
      </c>
      <c r="AD223" s="3">
        <v>0</v>
      </c>
      <c r="AE223" s="3">
        <v>0</v>
      </c>
      <c r="AF223" s="3">
        <v>0</v>
      </c>
      <c r="AG223" s="24">
        <v>0</v>
      </c>
      <c r="AH223" s="3">
        <v>0</v>
      </c>
      <c r="AI223" s="24">
        <v>0</v>
      </c>
    </row>
    <row r="224" spans="1:35">
      <c r="A224" s="3">
        <v>1331</v>
      </c>
      <c r="B224" s="4" t="s">
        <v>199</v>
      </c>
      <c r="C224" s="5" t="s">
        <v>14</v>
      </c>
      <c r="D224" s="5" t="s">
        <v>15</v>
      </c>
      <c r="E224" s="3">
        <v>45.1</v>
      </c>
      <c r="F224" s="3">
        <v>38634</v>
      </c>
      <c r="G224" s="3">
        <v>1742393.4</v>
      </c>
      <c r="H224" s="3">
        <v>45.1</v>
      </c>
      <c r="I224" s="3">
        <v>38634</v>
      </c>
      <c r="J224" s="3">
        <v>1742393.4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45.1</v>
      </c>
      <c r="AA224" s="3">
        <v>38634</v>
      </c>
      <c r="AB224" s="3">
        <v>1742393.4</v>
      </c>
      <c r="AC224" s="3">
        <v>0</v>
      </c>
      <c r="AD224" s="3">
        <v>0</v>
      </c>
      <c r="AE224" s="3">
        <v>0</v>
      </c>
      <c r="AF224" s="3">
        <v>0</v>
      </c>
      <c r="AG224" s="24">
        <v>0</v>
      </c>
      <c r="AH224" s="3">
        <v>0</v>
      </c>
      <c r="AI224" s="24">
        <v>0</v>
      </c>
    </row>
    <row r="225" spans="1:35">
      <c r="A225" s="3">
        <v>1332</v>
      </c>
      <c r="B225" s="4" t="s">
        <v>200</v>
      </c>
      <c r="C225" s="5" t="s">
        <v>14</v>
      </c>
      <c r="D225" s="5" t="s">
        <v>15</v>
      </c>
      <c r="E225" s="3">
        <v>289.2</v>
      </c>
      <c r="F225" s="3">
        <v>52230</v>
      </c>
      <c r="G225" s="3">
        <v>15104916</v>
      </c>
      <c r="H225" s="3">
        <v>289.2</v>
      </c>
      <c r="I225" s="3">
        <v>52230</v>
      </c>
      <c r="J225" s="3">
        <v>15104916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289.2</v>
      </c>
      <c r="AA225" s="3">
        <v>52230</v>
      </c>
      <c r="AB225" s="3">
        <v>15104916</v>
      </c>
      <c r="AC225" s="3">
        <v>0</v>
      </c>
      <c r="AD225" s="3">
        <v>0</v>
      </c>
      <c r="AE225" s="3">
        <v>0</v>
      </c>
      <c r="AF225" s="3">
        <v>0</v>
      </c>
      <c r="AG225" s="24">
        <v>0</v>
      </c>
      <c r="AH225" s="3">
        <v>0</v>
      </c>
      <c r="AI225" s="24">
        <v>0</v>
      </c>
    </row>
    <row r="226" spans="1:35" ht="22.5">
      <c r="A226" s="3">
        <v>1333</v>
      </c>
      <c r="B226" s="4" t="s">
        <v>201</v>
      </c>
      <c r="C226" s="5" t="s">
        <v>14</v>
      </c>
      <c r="D226" s="5" t="s">
        <v>15</v>
      </c>
      <c r="E226" s="3">
        <v>14</v>
      </c>
      <c r="F226" s="3">
        <v>62595</v>
      </c>
      <c r="G226" s="3">
        <v>876330</v>
      </c>
      <c r="H226" s="3">
        <v>14</v>
      </c>
      <c r="I226" s="3">
        <v>62595</v>
      </c>
      <c r="J226" s="3">
        <v>876330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14</v>
      </c>
      <c r="AA226" s="3">
        <v>62595</v>
      </c>
      <c r="AB226" s="3">
        <v>876330</v>
      </c>
      <c r="AC226" s="3">
        <v>0</v>
      </c>
      <c r="AD226" s="3">
        <v>0</v>
      </c>
      <c r="AE226" s="3">
        <v>0</v>
      </c>
      <c r="AF226" s="3">
        <v>0</v>
      </c>
      <c r="AG226" s="24">
        <v>0</v>
      </c>
      <c r="AH226" s="3">
        <v>0</v>
      </c>
      <c r="AI226" s="24">
        <v>0</v>
      </c>
    </row>
    <row r="227" spans="1:35" ht="22.5">
      <c r="A227" s="3">
        <v>1334</v>
      </c>
      <c r="B227" s="4" t="s">
        <v>202</v>
      </c>
      <c r="C227" s="5" t="s">
        <v>14</v>
      </c>
      <c r="D227" s="5" t="s">
        <v>15</v>
      </c>
      <c r="E227" s="3">
        <v>102</v>
      </c>
      <c r="F227" s="3">
        <v>17230</v>
      </c>
      <c r="G227" s="3">
        <v>1757460</v>
      </c>
      <c r="H227" s="3">
        <v>102</v>
      </c>
      <c r="I227" s="3">
        <v>17230</v>
      </c>
      <c r="J227" s="3">
        <v>1757460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102</v>
      </c>
      <c r="AA227" s="3">
        <v>17230</v>
      </c>
      <c r="AB227" s="3">
        <v>1757460</v>
      </c>
      <c r="AC227" s="3">
        <v>0</v>
      </c>
      <c r="AD227" s="3">
        <v>0</v>
      </c>
      <c r="AE227" s="3">
        <v>0</v>
      </c>
      <c r="AF227" s="3">
        <v>0</v>
      </c>
      <c r="AG227" s="24">
        <v>0</v>
      </c>
      <c r="AH227" s="3">
        <v>0</v>
      </c>
      <c r="AI227" s="24">
        <v>0</v>
      </c>
    </row>
    <row r="228" spans="1:35">
      <c r="A228" s="3">
        <v>1335</v>
      </c>
      <c r="B228" s="4" t="s">
        <v>203</v>
      </c>
      <c r="C228" s="5" t="s">
        <v>14</v>
      </c>
      <c r="D228" s="5" t="s">
        <v>15</v>
      </c>
      <c r="E228" s="3">
        <v>4</v>
      </c>
      <c r="F228" s="3">
        <v>24365</v>
      </c>
      <c r="G228" s="3">
        <v>97460</v>
      </c>
      <c r="H228" s="3">
        <v>4</v>
      </c>
      <c r="I228" s="3">
        <v>24365</v>
      </c>
      <c r="J228" s="3">
        <v>97460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4</v>
      </c>
      <c r="AA228" s="3">
        <v>24365</v>
      </c>
      <c r="AB228" s="3">
        <v>97460</v>
      </c>
      <c r="AC228" s="3">
        <v>0</v>
      </c>
      <c r="AD228" s="3">
        <v>0</v>
      </c>
      <c r="AE228" s="3">
        <v>0</v>
      </c>
      <c r="AF228" s="3">
        <v>0</v>
      </c>
      <c r="AG228" s="24">
        <v>0</v>
      </c>
      <c r="AH228" s="3">
        <v>0</v>
      </c>
      <c r="AI228" s="24">
        <v>0</v>
      </c>
    </row>
    <row r="229" spans="1:35" ht="22.5">
      <c r="A229" s="3">
        <v>1336</v>
      </c>
      <c r="B229" s="4" t="s">
        <v>204</v>
      </c>
      <c r="C229" s="5" t="s">
        <v>14</v>
      </c>
      <c r="D229" s="5" t="s">
        <v>15</v>
      </c>
      <c r="E229" s="3">
        <v>2</v>
      </c>
      <c r="F229" s="3">
        <v>25442</v>
      </c>
      <c r="G229" s="3">
        <v>50884</v>
      </c>
      <c r="H229" s="3">
        <v>2</v>
      </c>
      <c r="I229" s="3">
        <v>25442</v>
      </c>
      <c r="J229" s="3">
        <v>50884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2</v>
      </c>
      <c r="AA229" s="3">
        <v>25442</v>
      </c>
      <c r="AB229" s="3">
        <v>50884</v>
      </c>
      <c r="AC229" s="3">
        <v>0</v>
      </c>
      <c r="AD229" s="3">
        <v>0</v>
      </c>
      <c r="AE229" s="3">
        <v>0</v>
      </c>
      <c r="AF229" s="3">
        <v>0</v>
      </c>
      <c r="AG229" s="24">
        <v>0</v>
      </c>
      <c r="AH229" s="3">
        <v>0</v>
      </c>
      <c r="AI229" s="24">
        <v>0</v>
      </c>
    </row>
    <row r="230" spans="1:35">
      <c r="A230" s="3">
        <v>1337</v>
      </c>
      <c r="B230" s="4" t="s">
        <v>205</v>
      </c>
      <c r="C230" s="5" t="s">
        <v>14</v>
      </c>
      <c r="D230" s="5" t="s">
        <v>15</v>
      </c>
      <c r="E230" s="3">
        <v>38</v>
      </c>
      <c r="F230" s="3">
        <v>32980</v>
      </c>
      <c r="G230" s="3">
        <v>1253240</v>
      </c>
      <c r="H230" s="3">
        <v>38</v>
      </c>
      <c r="I230" s="3">
        <v>32980</v>
      </c>
      <c r="J230" s="3">
        <v>1253240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38</v>
      </c>
      <c r="AA230" s="3">
        <v>32980</v>
      </c>
      <c r="AB230" s="3">
        <v>1253240</v>
      </c>
      <c r="AC230" s="3">
        <v>0</v>
      </c>
      <c r="AD230" s="3">
        <v>0</v>
      </c>
      <c r="AE230" s="3">
        <v>0</v>
      </c>
      <c r="AF230" s="3">
        <v>0</v>
      </c>
      <c r="AG230" s="24">
        <v>0</v>
      </c>
      <c r="AH230" s="3">
        <v>0</v>
      </c>
      <c r="AI230" s="24">
        <v>0</v>
      </c>
    </row>
    <row r="231" spans="1:35">
      <c r="A231" s="3">
        <v>1338</v>
      </c>
      <c r="B231" s="4" t="s">
        <v>206</v>
      </c>
      <c r="C231" s="5" t="s">
        <v>14</v>
      </c>
      <c r="D231" s="5" t="s">
        <v>15</v>
      </c>
      <c r="E231" s="3">
        <v>2</v>
      </c>
      <c r="F231" s="3">
        <v>53172</v>
      </c>
      <c r="G231" s="3">
        <v>106344</v>
      </c>
      <c r="H231" s="3">
        <v>2</v>
      </c>
      <c r="I231" s="3">
        <v>53172</v>
      </c>
      <c r="J231" s="3">
        <v>106344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2</v>
      </c>
      <c r="AA231" s="3">
        <v>53172</v>
      </c>
      <c r="AB231" s="3">
        <v>106344</v>
      </c>
      <c r="AC231" s="3">
        <v>0</v>
      </c>
      <c r="AD231" s="3">
        <v>0</v>
      </c>
      <c r="AE231" s="3">
        <v>0</v>
      </c>
      <c r="AF231" s="3">
        <v>0</v>
      </c>
      <c r="AG231" s="24">
        <v>0</v>
      </c>
      <c r="AH231" s="3">
        <v>0</v>
      </c>
      <c r="AI231" s="24">
        <v>0</v>
      </c>
    </row>
    <row r="232" spans="1:35" ht="22.5">
      <c r="A232" s="3">
        <v>1339</v>
      </c>
      <c r="B232" s="4" t="s">
        <v>452</v>
      </c>
      <c r="C232" s="5" t="s">
        <v>14</v>
      </c>
      <c r="D232" s="5" t="s">
        <v>15</v>
      </c>
      <c r="E232" s="3">
        <v>2</v>
      </c>
      <c r="F232" s="3">
        <v>3162055</v>
      </c>
      <c r="G232" s="3">
        <v>6324110</v>
      </c>
      <c r="H232" s="3">
        <v>2</v>
      </c>
      <c r="I232" s="3">
        <v>3162055</v>
      </c>
      <c r="J232" s="3">
        <v>6324110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2</v>
      </c>
      <c r="AA232" s="3">
        <v>3162055</v>
      </c>
      <c r="AB232" s="3">
        <v>6324110</v>
      </c>
      <c r="AC232" s="3">
        <v>0</v>
      </c>
      <c r="AD232" s="3">
        <v>0</v>
      </c>
      <c r="AE232" s="3">
        <v>0</v>
      </c>
      <c r="AF232" s="3">
        <v>0</v>
      </c>
      <c r="AG232" s="24">
        <v>0</v>
      </c>
      <c r="AH232" s="3">
        <v>0</v>
      </c>
      <c r="AI232" s="24">
        <v>0</v>
      </c>
    </row>
    <row r="233" spans="1:35">
      <c r="A233" s="3">
        <v>1340</v>
      </c>
      <c r="B233" s="4" t="s">
        <v>453</v>
      </c>
      <c r="C233" s="5" t="s">
        <v>14</v>
      </c>
      <c r="D233" s="5" t="s">
        <v>15</v>
      </c>
      <c r="E233" s="3">
        <v>1</v>
      </c>
      <c r="F233" s="3">
        <v>419992</v>
      </c>
      <c r="G233" s="3">
        <v>419992</v>
      </c>
      <c r="H233" s="3">
        <v>1</v>
      </c>
      <c r="I233" s="3">
        <v>419992</v>
      </c>
      <c r="J233" s="3">
        <v>419992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1</v>
      </c>
      <c r="AA233" s="3">
        <v>419992</v>
      </c>
      <c r="AB233" s="3">
        <v>419992</v>
      </c>
      <c r="AC233" s="3">
        <v>0</v>
      </c>
      <c r="AD233" s="3">
        <v>0</v>
      </c>
      <c r="AE233" s="3">
        <v>0</v>
      </c>
      <c r="AF233" s="3">
        <v>0</v>
      </c>
      <c r="AG233" s="24">
        <v>0</v>
      </c>
      <c r="AH233" s="3">
        <v>0</v>
      </c>
      <c r="AI233" s="24">
        <v>0</v>
      </c>
    </row>
    <row r="234" spans="1:35" ht="22.5">
      <c r="A234" s="3">
        <v>1341</v>
      </c>
      <c r="B234" s="4" t="s">
        <v>454</v>
      </c>
      <c r="C234" s="5" t="s">
        <v>14</v>
      </c>
      <c r="D234" s="5" t="s">
        <v>15</v>
      </c>
      <c r="E234" s="3">
        <v>2</v>
      </c>
      <c r="F234" s="3">
        <v>262495</v>
      </c>
      <c r="G234" s="3">
        <v>524990</v>
      </c>
      <c r="H234" s="3">
        <v>2</v>
      </c>
      <c r="I234" s="3">
        <v>262495</v>
      </c>
      <c r="J234" s="3">
        <v>524990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2</v>
      </c>
      <c r="AA234" s="3">
        <v>262495</v>
      </c>
      <c r="AB234" s="3">
        <v>524990</v>
      </c>
      <c r="AC234" s="3">
        <v>0</v>
      </c>
      <c r="AD234" s="3">
        <v>0</v>
      </c>
      <c r="AE234" s="3">
        <v>0</v>
      </c>
      <c r="AF234" s="3">
        <v>0</v>
      </c>
      <c r="AG234" s="24">
        <v>0</v>
      </c>
      <c r="AH234" s="3">
        <v>0</v>
      </c>
      <c r="AI234" s="24">
        <v>0</v>
      </c>
    </row>
    <row r="235" spans="1:35">
      <c r="A235" s="3">
        <v>1353</v>
      </c>
      <c r="B235" s="4" t="s">
        <v>506</v>
      </c>
      <c r="C235" s="5" t="s">
        <v>14</v>
      </c>
      <c r="D235" s="5" t="s">
        <v>15</v>
      </c>
      <c r="E235" s="3">
        <v>3443.13</v>
      </c>
      <c r="F235" s="3">
        <v>1255</v>
      </c>
      <c r="G235" s="3">
        <v>4321121.88</v>
      </c>
      <c r="H235" s="3">
        <v>3443.13</v>
      </c>
      <c r="I235" s="3">
        <v>1255</v>
      </c>
      <c r="J235" s="3">
        <v>4321121.88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3443.13</v>
      </c>
      <c r="AA235" s="3">
        <v>1255</v>
      </c>
      <c r="AB235" s="3">
        <v>4321121.88</v>
      </c>
      <c r="AC235" s="3">
        <v>0</v>
      </c>
      <c r="AD235" s="3">
        <v>0</v>
      </c>
      <c r="AE235" s="3">
        <v>0</v>
      </c>
      <c r="AF235" s="3">
        <v>0</v>
      </c>
      <c r="AG235" s="24">
        <v>0</v>
      </c>
      <c r="AH235" s="3">
        <v>0</v>
      </c>
      <c r="AI235" s="24">
        <v>0</v>
      </c>
    </row>
    <row r="236" spans="1:35">
      <c r="A236" s="3">
        <v>1364</v>
      </c>
      <c r="B236" s="4" t="s">
        <v>507</v>
      </c>
      <c r="C236" s="5" t="s">
        <v>14</v>
      </c>
      <c r="D236" s="5" t="s">
        <v>15</v>
      </c>
      <c r="E236" s="3">
        <v>127.34</v>
      </c>
      <c r="F236" s="3">
        <v>10992</v>
      </c>
      <c r="G236" s="3">
        <v>1399707.54</v>
      </c>
      <c r="H236" s="3">
        <v>127.34</v>
      </c>
      <c r="I236" s="3">
        <v>10992</v>
      </c>
      <c r="J236" s="3">
        <v>1399707.54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127.34</v>
      </c>
      <c r="AA236" s="3">
        <v>10992</v>
      </c>
      <c r="AB236" s="3">
        <v>1399707.54</v>
      </c>
      <c r="AC236" s="3">
        <v>0</v>
      </c>
      <c r="AD236" s="3">
        <v>0</v>
      </c>
      <c r="AE236" s="3">
        <v>0</v>
      </c>
      <c r="AF236" s="3">
        <v>0</v>
      </c>
      <c r="AG236" s="24">
        <v>0</v>
      </c>
      <c r="AH236" s="3">
        <v>0</v>
      </c>
      <c r="AI236" s="24">
        <v>0</v>
      </c>
    </row>
    <row r="237" spans="1:35">
      <c r="A237" s="3">
        <v>1365</v>
      </c>
      <c r="B237" s="4" t="s">
        <v>508</v>
      </c>
      <c r="C237" s="5" t="s">
        <v>14</v>
      </c>
      <c r="D237" s="5" t="s">
        <v>24</v>
      </c>
      <c r="E237" s="3">
        <v>256</v>
      </c>
      <c r="F237" s="3">
        <v>3405</v>
      </c>
      <c r="G237" s="3">
        <v>871680</v>
      </c>
      <c r="H237" s="3">
        <v>256</v>
      </c>
      <c r="I237" s="3">
        <v>3405</v>
      </c>
      <c r="J237" s="3">
        <v>871680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256</v>
      </c>
      <c r="AA237" s="3">
        <v>3405</v>
      </c>
      <c r="AB237" s="3">
        <v>871680</v>
      </c>
      <c r="AC237" s="3">
        <v>0</v>
      </c>
      <c r="AD237" s="3">
        <v>0</v>
      </c>
      <c r="AE237" s="3">
        <v>0</v>
      </c>
      <c r="AF237" s="3">
        <v>0</v>
      </c>
      <c r="AG237" s="24">
        <v>0</v>
      </c>
      <c r="AH237" s="3">
        <v>0</v>
      </c>
      <c r="AI237" s="24">
        <v>0</v>
      </c>
    </row>
    <row r="238" spans="1:35">
      <c r="A238" s="3">
        <v>1367</v>
      </c>
      <c r="B238" s="4" t="s">
        <v>509</v>
      </c>
      <c r="C238" s="5" t="s">
        <v>14</v>
      </c>
      <c r="D238" s="5" t="s">
        <v>15</v>
      </c>
      <c r="E238" s="3">
        <v>15</v>
      </c>
      <c r="F238" s="3">
        <v>2987</v>
      </c>
      <c r="G238" s="3">
        <v>44805</v>
      </c>
      <c r="H238" s="3">
        <v>15</v>
      </c>
      <c r="I238" s="3">
        <v>2987</v>
      </c>
      <c r="J238" s="3">
        <v>44805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15</v>
      </c>
      <c r="AA238" s="3">
        <v>2987</v>
      </c>
      <c r="AB238" s="3">
        <v>44805</v>
      </c>
      <c r="AC238" s="3">
        <v>0</v>
      </c>
      <c r="AD238" s="3">
        <v>0</v>
      </c>
      <c r="AE238" s="3">
        <v>0</v>
      </c>
      <c r="AF238" s="3">
        <v>0</v>
      </c>
      <c r="AG238" s="24">
        <v>0</v>
      </c>
      <c r="AH238" s="3">
        <v>0</v>
      </c>
      <c r="AI238" s="24">
        <v>0</v>
      </c>
    </row>
    <row r="239" spans="1:35">
      <c r="A239" s="3">
        <v>1389</v>
      </c>
      <c r="B239" s="4" t="s">
        <v>207</v>
      </c>
      <c r="C239" s="5" t="s">
        <v>14</v>
      </c>
      <c r="D239" s="5" t="s">
        <v>15</v>
      </c>
      <c r="E239" s="3">
        <v>6</v>
      </c>
      <c r="F239" s="3">
        <v>526874</v>
      </c>
      <c r="G239" s="3">
        <v>3161244</v>
      </c>
      <c r="H239" s="3">
        <v>6</v>
      </c>
      <c r="I239" s="3">
        <v>526874</v>
      </c>
      <c r="J239" s="3">
        <v>3161244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6</v>
      </c>
      <c r="AA239" s="3">
        <v>526874</v>
      </c>
      <c r="AB239" s="3">
        <v>3161244</v>
      </c>
      <c r="AC239" s="3">
        <v>0</v>
      </c>
      <c r="AD239" s="3">
        <v>0</v>
      </c>
      <c r="AE239" s="3">
        <v>0</v>
      </c>
      <c r="AF239" s="3">
        <v>0</v>
      </c>
      <c r="AG239" s="24">
        <v>0</v>
      </c>
      <c r="AH239" s="3">
        <v>0</v>
      </c>
      <c r="AI239" s="24">
        <v>0</v>
      </c>
    </row>
    <row r="240" spans="1:35">
      <c r="A240" s="3">
        <v>1396</v>
      </c>
      <c r="B240" s="4" t="s">
        <v>455</v>
      </c>
      <c r="C240" s="5" t="s">
        <v>14</v>
      </c>
      <c r="D240" s="5" t="s">
        <v>15</v>
      </c>
      <c r="E240" s="3">
        <v>12</v>
      </c>
      <c r="F240" s="3">
        <v>29453</v>
      </c>
      <c r="G240" s="3">
        <v>353436</v>
      </c>
      <c r="H240" s="3">
        <v>12</v>
      </c>
      <c r="I240" s="3">
        <v>29453</v>
      </c>
      <c r="J240" s="3">
        <v>353436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12</v>
      </c>
      <c r="AA240" s="3">
        <v>29453</v>
      </c>
      <c r="AB240" s="3">
        <v>353436</v>
      </c>
      <c r="AC240" s="3">
        <v>0</v>
      </c>
      <c r="AD240" s="3">
        <v>0</v>
      </c>
      <c r="AE240" s="3">
        <v>0</v>
      </c>
      <c r="AF240" s="3">
        <v>0</v>
      </c>
      <c r="AG240" s="24">
        <v>0</v>
      </c>
      <c r="AH240" s="3">
        <v>0</v>
      </c>
      <c r="AI240" s="24">
        <v>0</v>
      </c>
    </row>
    <row r="241" spans="1:35" ht="22.5">
      <c r="A241" s="3">
        <v>1438</v>
      </c>
      <c r="B241" s="4" t="s">
        <v>208</v>
      </c>
      <c r="C241" s="5" t="s">
        <v>14</v>
      </c>
      <c r="D241" s="5" t="s">
        <v>15</v>
      </c>
      <c r="E241" s="3">
        <v>2</v>
      </c>
      <c r="F241" s="3">
        <v>796908</v>
      </c>
      <c r="G241" s="3">
        <v>1593816</v>
      </c>
      <c r="H241" s="3">
        <v>2</v>
      </c>
      <c r="I241" s="3">
        <v>796908</v>
      </c>
      <c r="J241" s="3">
        <v>1593816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2</v>
      </c>
      <c r="AA241" s="3">
        <v>796908</v>
      </c>
      <c r="AB241" s="3">
        <v>1593816</v>
      </c>
      <c r="AC241" s="3">
        <v>0</v>
      </c>
      <c r="AD241" s="3">
        <v>0</v>
      </c>
      <c r="AE241" s="3">
        <v>0</v>
      </c>
      <c r="AF241" s="3">
        <v>0</v>
      </c>
      <c r="AG241" s="24">
        <v>0</v>
      </c>
      <c r="AH241" s="3">
        <v>0</v>
      </c>
      <c r="AI241" s="24">
        <v>0</v>
      </c>
    </row>
    <row r="242" spans="1:35">
      <c r="A242" s="3">
        <v>1439</v>
      </c>
      <c r="B242" s="4" t="s">
        <v>209</v>
      </c>
      <c r="C242" s="5" t="s">
        <v>14</v>
      </c>
      <c r="D242" s="5" t="s">
        <v>15</v>
      </c>
      <c r="E242" s="3">
        <v>2</v>
      </c>
      <c r="F242" s="3">
        <v>499952</v>
      </c>
      <c r="G242" s="3">
        <v>999904</v>
      </c>
      <c r="H242" s="3">
        <v>2</v>
      </c>
      <c r="I242" s="3">
        <v>499952</v>
      </c>
      <c r="J242" s="3">
        <v>999904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2</v>
      </c>
      <c r="AA242" s="3">
        <v>499952</v>
      </c>
      <c r="AB242" s="3">
        <v>999904</v>
      </c>
      <c r="AC242" s="3">
        <v>0</v>
      </c>
      <c r="AD242" s="3">
        <v>0</v>
      </c>
      <c r="AE242" s="3">
        <v>0</v>
      </c>
      <c r="AF242" s="3">
        <v>0</v>
      </c>
      <c r="AG242" s="24">
        <v>0</v>
      </c>
      <c r="AH242" s="3">
        <v>0</v>
      </c>
      <c r="AI242" s="24">
        <v>0</v>
      </c>
    </row>
    <row r="243" spans="1:35">
      <c r="A243" s="3">
        <v>1441</v>
      </c>
      <c r="B243" s="4" t="s">
        <v>456</v>
      </c>
      <c r="C243" s="5" t="s">
        <v>14</v>
      </c>
      <c r="D243" s="5" t="s">
        <v>15</v>
      </c>
      <c r="E243" s="3">
        <v>2</v>
      </c>
      <c r="F243" s="3">
        <v>662295</v>
      </c>
      <c r="G243" s="3">
        <v>1324590</v>
      </c>
      <c r="H243" s="3">
        <v>2</v>
      </c>
      <c r="I243" s="3">
        <v>662295</v>
      </c>
      <c r="J243" s="3">
        <v>1324590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2</v>
      </c>
      <c r="AA243" s="3">
        <v>662295</v>
      </c>
      <c r="AB243" s="3">
        <v>1324590</v>
      </c>
      <c r="AC243" s="3">
        <v>0</v>
      </c>
      <c r="AD243" s="3">
        <v>0</v>
      </c>
      <c r="AE243" s="3">
        <v>0</v>
      </c>
      <c r="AF243" s="3">
        <v>0</v>
      </c>
      <c r="AG243" s="24">
        <v>0</v>
      </c>
      <c r="AH243" s="3">
        <v>0</v>
      </c>
      <c r="AI243" s="24">
        <v>0</v>
      </c>
    </row>
    <row r="244" spans="1:35">
      <c r="A244" s="3">
        <v>2106</v>
      </c>
      <c r="B244" s="4" t="s">
        <v>210</v>
      </c>
      <c r="C244" s="5" t="s">
        <v>14</v>
      </c>
      <c r="D244" s="5" t="s">
        <v>15</v>
      </c>
      <c r="E244" s="3">
        <v>5</v>
      </c>
      <c r="F244" s="3">
        <v>834599</v>
      </c>
      <c r="G244" s="3">
        <v>4172995</v>
      </c>
      <c r="H244" s="3">
        <v>5</v>
      </c>
      <c r="I244" s="3">
        <v>834599</v>
      </c>
      <c r="J244" s="3">
        <v>4172995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5</v>
      </c>
      <c r="AA244" s="3">
        <v>834599</v>
      </c>
      <c r="AB244" s="3">
        <v>4172995</v>
      </c>
      <c r="AC244" s="3">
        <v>0</v>
      </c>
      <c r="AD244" s="3">
        <v>0</v>
      </c>
      <c r="AE244" s="3">
        <v>0</v>
      </c>
      <c r="AF244" s="3">
        <v>0</v>
      </c>
      <c r="AG244" s="24">
        <v>0</v>
      </c>
      <c r="AH244" s="3">
        <v>0</v>
      </c>
      <c r="AI244" s="24">
        <v>0</v>
      </c>
    </row>
    <row r="245" spans="1:35" ht="22.5">
      <c r="A245" s="3">
        <v>2115</v>
      </c>
      <c r="B245" s="4" t="s">
        <v>211</v>
      </c>
      <c r="C245" s="5" t="s">
        <v>14</v>
      </c>
      <c r="D245" s="5" t="s">
        <v>15</v>
      </c>
      <c r="E245" s="3">
        <v>8</v>
      </c>
      <c r="F245" s="3">
        <v>72274</v>
      </c>
      <c r="G245" s="3">
        <v>578192</v>
      </c>
      <c r="H245" s="3">
        <v>8</v>
      </c>
      <c r="I245" s="3">
        <v>72274</v>
      </c>
      <c r="J245" s="3">
        <v>578192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8</v>
      </c>
      <c r="AA245" s="3">
        <v>72274</v>
      </c>
      <c r="AB245" s="3">
        <v>578192</v>
      </c>
      <c r="AC245" s="3">
        <v>0</v>
      </c>
      <c r="AD245" s="3">
        <v>0</v>
      </c>
      <c r="AE245" s="3">
        <v>0</v>
      </c>
      <c r="AF245" s="3">
        <v>0</v>
      </c>
      <c r="AG245" s="24">
        <v>0</v>
      </c>
      <c r="AH245" s="3">
        <v>0</v>
      </c>
      <c r="AI245" s="24">
        <v>0</v>
      </c>
    </row>
    <row r="246" spans="1:35" ht="22.5">
      <c r="A246" s="3">
        <v>2116</v>
      </c>
      <c r="B246" s="4" t="s">
        <v>457</v>
      </c>
      <c r="C246" s="5" t="s">
        <v>14</v>
      </c>
      <c r="D246" s="5" t="s">
        <v>15</v>
      </c>
      <c r="E246" s="3">
        <v>1</v>
      </c>
      <c r="F246" s="3">
        <v>386218</v>
      </c>
      <c r="G246" s="3">
        <v>386218</v>
      </c>
      <c r="H246" s="3">
        <v>1</v>
      </c>
      <c r="I246" s="3">
        <v>386218</v>
      </c>
      <c r="J246" s="3">
        <v>386218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1</v>
      </c>
      <c r="AA246" s="3">
        <v>386218</v>
      </c>
      <c r="AB246" s="3">
        <v>386218</v>
      </c>
      <c r="AC246" s="3">
        <v>0</v>
      </c>
      <c r="AD246" s="3">
        <v>0</v>
      </c>
      <c r="AE246" s="3">
        <v>0</v>
      </c>
      <c r="AF246" s="3">
        <v>0</v>
      </c>
      <c r="AG246" s="24">
        <v>0</v>
      </c>
      <c r="AH246" s="3">
        <v>0</v>
      </c>
      <c r="AI246" s="24">
        <v>0</v>
      </c>
    </row>
    <row r="247" spans="1:35" ht="22.5">
      <c r="A247" s="3">
        <v>2117</v>
      </c>
      <c r="B247" s="4" t="s">
        <v>458</v>
      </c>
      <c r="C247" s="5" t="s">
        <v>14</v>
      </c>
      <c r="D247" s="5" t="s">
        <v>15</v>
      </c>
      <c r="E247" s="3">
        <v>1</v>
      </c>
      <c r="F247" s="3">
        <v>153041</v>
      </c>
      <c r="G247" s="3">
        <v>153041</v>
      </c>
      <c r="H247" s="3">
        <v>1</v>
      </c>
      <c r="I247" s="3">
        <v>153041</v>
      </c>
      <c r="J247" s="3">
        <v>153041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1</v>
      </c>
      <c r="AA247" s="3">
        <v>153041</v>
      </c>
      <c r="AB247" s="3">
        <v>153041</v>
      </c>
      <c r="AC247" s="3">
        <v>0</v>
      </c>
      <c r="AD247" s="3">
        <v>0</v>
      </c>
      <c r="AE247" s="3">
        <v>0</v>
      </c>
      <c r="AF247" s="3">
        <v>0</v>
      </c>
      <c r="AG247" s="24">
        <v>0</v>
      </c>
      <c r="AH247" s="3">
        <v>0</v>
      </c>
      <c r="AI247" s="24">
        <v>0</v>
      </c>
    </row>
    <row r="248" spans="1:35">
      <c r="A248" s="3">
        <v>2118</v>
      </c>
      <c r="B248" s="4" t="s">
        <v>212</v>
      </c>
      <c r="C248" s="5" t="s">
        <v>14</v>
      </c>
      <c r="D248" s="5" t="s">
        <v>15</v>
      </c>
      <c r="E248" s="3">
        <v>2</v>
      </c>
      <c r="F248" s="3">
        <v>970814</v>
      </c>
      <c r="G248" s="3">
        <v>1941628</v>
      </c>
      <c r="H248" s="3">
        <v>2</v>
      </c>
      <c r="I248" s="3">
        <v>970814</v>
      </c>
      <c r="J248" s="3">
        <v>1941628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2</v>
      </c>
      <c r="AA248" s="3">
        <v>970814</v>
      </c>
      <c r="AB248" s="3">
        <v>1941628</v>
      </c>
      <c r="AC248" s="3">
        <v>0</v>
      </c>
      <c r="AD248" s="3">
        <v>0</v>
      </c>
      <c r="AE248" s="3">
        <v>0</v>
      </c>
      <c r="AF248" s="3">
        <v>0</v>
      </c>
      <c r="AG248" s="24">
        <v>0</v>
      </c>
      <c r="AH248" s="3">
        <v>0</v>
      </c>
      <c r="AI248" s="24">
        <v>0</v>
      </c>
    </row>
    <row r="249" spans="1:35" ht="22.5">
      <c r="A249" s="3">
        <v>2119</v>
      </c>
      <c r="B249" s="4" t="s">
        <v>213</v>
      </c>
      <c r="C249" s="5" t="s">
        <v>14</v>
      </c>
      <c r="D249" s="5" t="s">
        <v>15</v>
      </c>
      <c r="E249" s="3">
        <v>2</v>
      </c>
      <c r="F249" s="3">
        <v>1240040</v>
      </c>
      <c r="G249" s="3">
        <v>2480080</v>
      </c>
      <c r="H249" s="3">
        <v>2</v>
      </c>
      <c r="I249" s="3">
        <v>1240040</v>
      </c>
      <c r="J249" s="3">
        <v>2480080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2</v>
      </c>
      <c r="AA249" s="3">
        <v>1240040</v>
      </c>
      <c r="AB249" s="3">
        <v>2480080</v>
      </c>
      <c r="AC249" s="3">
        <v>0</v>
      </c>
      <c r="AD249" s="3">
        <v>0</v>
      </c>
      <c r="AE249" s="3">
        <v>0</v>
      </c>
      <c r="AF249" s="3">
        <v>0</v>
      </c>
      <c r="AG249" s="24">
        <v>0</v>
      </c>
      <c r="AH249" s="3">
        <v>0</v>
      </c>
      <c r="AI249" s="24">
        <v>0</v>
      </c>
    </row>
    <row r="250" spans="1:35" ht="22.5">
      <c r="A250" s="3">
        <v>2120</v>
      </c>
      <c r="B250" s="4" t="s">
        <v>214</v>
      </c>
      <c r="C250" s="5" t="s">
        <v>14</v>
      </c>
      <c r="D250" s="5" t="s">
        <v>15</v>
      </c>
      <c r="E250" s="3">
        <v>4</v>
      </c>
      <c r="F250" s="3">
        <v>701588</v>
      </c>
      <c r="G250" s="3">
        <v>2806352</v>
      </c>
      <c r="H250" s="3">
        <v>4</v>
      </c>
      <c r="I250" s="3">
        <v>701588</v>
      </c>
      <c r="J250" s="3">
        <v>2806352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4</v>
      </c>
      <c r="AA250" s="3">
        <v>701588</v>
      </c>
      <c r="AB250" s="3">
        <v>2806352</v>
      </c>
      <c r="AC250" s="3">
        <v>0</v>
      </c>
      <c r="AD250" s="3">
        <v>0</v>
      </c>
      <c r="AE250" s="3">
        <v>0</v>
      </c>
      <c r="AF250" s="3">
        <v>0</v>
      </c>
      <c r="AG250" s="24">
        <v>0</v>
      </c>
      <c r="AH250" s="3">
        <v>0</v>
      </c>
      <c r="AI250" s="24">
        <v>0</v>
      </c>
    </row>
    <row r="251" spans="1:35" ht="22.5">
      <c r="A251" s="3">
        <v>2121</v>
      </c>
      <c r="B251" s="4" t="s">
        <v>215</v>
      </c>
      <c r="C251" s="5" t="s">
        <v>14</v>
      </c>
      <c r="D251" s="5" t="s">
        <v>15</v>
      </c>
      <c r="E251" s="3">
        <v>2</v>
      </c>
      <c r="F251" s="3">
        <v>58812</v>
      </c>
      <c r="G251" s="3">
        <v>117624</v>
      </c>
      <c r="H251" s="3">
        <v>2</v>
      </c>
      <c r="I251" s="3">
        <v>58812</v>
      </c>
      <c r="J251" s="3">
        <v>117624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2</v>
      </c>
      <c r="AA251" s="3">
        <v>58812</v>
      </c>
      <c r="AB251" s="3">
        <v>117624</v>
      </c>
      <c r="AC251" s="3">
        <v>0</v>
      </c>
      <c r="AD251" s="3">
        <v>0</v>
      </c>
      <c r="AE251" s="3">
        <v>0</v>
      </c>
      <c r="AF251" s="3">
        <v>0</v>
      </c>
      <c r="AG251" s="24">
        <v>0</v>
      </c>
      <c r="AH251" s="3">
        <v>0</v>
      </c>
      <c r="AI251" s="24">
        <v>0</v>
      </c>
    </row>
    <row r="252" spans="1:35" ht="22.5">
      <c r="A252" s="3">
        <v>2122</v>
      </c>
      <c r="B252" s="4" t="s">
        <v>459</v>
      </c>
      <c r="C252" s="5" t="s">
        <v>14</v>
      </c>
      <c r="D252" s="5" t="s">
        <v>15</v>
      </c>
      <c r="E252" s="3">
        <v>2</v>
      </c>
      <c r="F252" s="3">
        <v>166503</v>
      </c>
      <c r="G252" s="3">
        <v>333006</v>
      </c>
      <c r="H252" s="3">
        <v>2</v>
      </c>
      <c r="I252" s="3">
        <v>166503</v>
      </c>
      <c r="J252" s="3">
        <v>333006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2</v>
      </c>
      <c r="AA252" s="3">
        <v>166503</v>
      </c>
      <c r="AB252" s="3">
        <v>333006</v>
      </c>
      <c r="AC252" s="3">
        <v>0</v>
      </c>
      <c r="AD252" s="3">
        <v>0</v>
      </c>
      <c r="AE252" s="3">
        <v>0</v>
      </c>
      <c r="AF252" s="3">
        <v>0</v>
      </c>
      <c r="AG252" s="24">
        <v>0</v>
      </c>
      <c r="AH252" s="3">
        <v>0</v>
      </c>
      <c r="AI252" s="24">
        <v>0</v>
      </c>
    </row>
    <row r="253" spans="1:35">
      <c r="A253" s="3">
        <v>2123</v>
      </c>
      <c r="B253" s="4" t="s">
        <v>460</v>
      </c>
      <c r="C253" s="5" t="s">
        <v>14</v>
      </c>
      <c r="D253" s="5" t="s">
        <v>15</v>
      </c>
      <c r="E253" s="3">
        <v>2</v>
      </c>
      <c r="F253" s="3">
        <v>1526092</v>
      </c>
      <c r="G253" s="3">
        <v>3052184</v>
      </c>
      <c r="H253" s="3">
        <v>2</v>
      </c>
      <c r="I253" s="3">
        <v>1526092</v>
      </c>
      <c r="J253" s="3">
        <v>3052184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2</v>
      </c>
      <c r="AA253" s="3">
        <v>1526092</v>
      </c>
      <c r="AB253" s="3">
        <v>3052184</v>
      </c>
      <c r="AC253" s="3">
        <v>0</v>
      </c>
      <c r="AD253" s="3">
        <v>0</v>
      </c>
      <c r="AE253" s="3">
        <v>0</v>
      </c>
      <c r="AF253" s="3">
        <v>0</v>
      </c>
      <c r="AG253" s="24">
        <v>0</v>
      </c>
      <c r="AH253" s="3">
        <v>0</v>
      </c>
      <c r="AI253" s="24">
        <v>0</v>
      </c>
    </row>
    <row r="254" spans="1:35" ht="22.5">
      <c r="A254" s="3">
        <v>2124</v>
      </c>
      <c r="B254" s="4" t="s">
        <v>216</v>
      </c>
      <c r="C254" s="5" t="s">
        <v>14</v>
      </c>
      <c r="D254" s="5" t="s">
        <v>15</v>
      </c>
      <c r="E254" s="3">
        <v>2</v>
      </c>
      <c r="F254" s="3">
        <v>916969</v>
      </c>
      <c r="G254" s="3">
        <v>1833938</v>
      </c>
      <c r="H254" s="3">
        <v>2</v>
      </c>
      <c r="I254" s="3">
        <v>916969</v>
      </c>
      <c r="J254" s="3">
        <v>1833938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2</v>
      </c>
      <c r="AA254" s="3">
        <v>916969</v>
      </c>
      <c r="AB254" s="3">
        <v>1833938</v>
      </c>
      <c r="AC254" s="3">
        <v>0</v>
      </c>
      <c r="AD254" s="3">
        <v>0</v>
      </c>
      <c r="AE254" s="3">
        <v>0</v>
      </c>
      <c r="AF254" s="3">
        <v>0</v>
      </c>
      <c r="AG254" s="24">
        <v>0</v>
      </c>
      <c r="AH254" s="3">
        <v>0</v>
      </c>
      <c r="AI254" s="24">
        <v>0</v>
      </c>
    </row>
    <row r="255" spans="1:35" ht="22.5">
      <c r="A255" s="3">
        <v>2128</v>
      </c>
      <c r="B255" s="4" t="s">
        <v>461</v>
      </c>
      <c r="C255" s="5" t="s">
        <v>14</v>
      </c>
      <c r="D255" s="5" t="s">
        <v>15</v>
      </c>
      <c r="E255" s="3">
        <v>1</v>
      </c>
      <c r="F255" s="3">
        <v>1484779</v>
      </c>
      <c r="G255" s="3">
        <v>1484779</v>
      </c>
      <c r="H255" s="3">
        <v>1</v>
      </c>
      <c r="I255" s="3">
        <v>1484779</v>
      </c>
      <c r="J255" s="3">
        <v>1484779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1</v>
      </c>
      <c r="AA255" s="3">
        <v>1484779</v>
      </c>
      <c r="AB255" s="3">
        <v>1484779</v>
      </c>
      <c r="AC255" s="3">
        <v>0</v>
      </c>
      <c r="AD255" s="3">
        <v>0</v>
      </c>
      <c r="AE255" s="3">
        <v>0</v>
      </c>
      <c r="AF255" s="3">
        <v>0</v>
      </c>
      <c r="AG255" s="24">
        <v>0</v>
      </c>
      <c r="AH255" s="3">
        <v>0</v>
      </c>
      <c r="AI255" s="24">
        <v>0</v>
      </c>
    </row>
    <row r="256" spans="1:35">
      <c r="A256" s="3">
        <v>2155</v>
      </c>
      <c r="B256" s="4" t="s">
        <v>217</v>
      </c>
      <c r="C256" s="5" t="s">
        <v>14</v>
      </c>
      <c r="D256" s="5" t="s">
        <v>66</v>
      </c>
      <c r="E256" s="3">
        <v>9.09</v>
      </c>
      <c r="F256" s="3">
        <v>341620.87</v>
      </c>
      <c r="G256" s="3">
        <v>3106221.95</v>
      </c>
      <c r="H256" s="3">
        <v>9.09</v>
      </c>
      <c r="I256" s="3">
        <v>341620.87</v>
      </c>
      <c r="J256" s="3">
        <v>3106221.95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9.09</v>
      </c>
      <c r="AA256" s="3">
        <v>341620.87</v>
      </c>
      <c r="AB256" s="3">
        <v>3106221.95</v>
      </c>
      <c r="AC256" s="3">
        <v>0</v>
      </c>
      <c r="AD256" s="3">
        <v>0</v>
      </c>
      <c r="AE256" s="3">
        <v>0</v>
      </c>
      <c r="AF256" s="3">
        <v>0</v>
      </c>
      <c r="AG256" s="24">
        <v>0</v>
      </c>
      <c r="AH256" s="3">
        <v>0</v>
      </c>
      <c r="AI256" s="24">
        <v>0</v>
      </c>
    </row>
    <row r="257" spans="1:35">
      <c r="A257" s="3">
        <v>61</v>
      </c>
      <c r="B257" s="21" t="s">
        <v>218</v>
      </c>
      <c r="C257" s="21"/>
      <c r="D257" s="21"/>
      <c r="E257" s="1082">
        <v>400182361.60000002</v>
      </c>
      <c r="F257" s="1082"/>
      <c r="G257" s="1082"/>
      <c r="H257" s="1082">
        <v>400182361.60000002</v>
      </c>
      <c r="I257" s="1082"/>
      <c r="J257" s="1082"/>
      <c r="K257" s="1082">
        <v>0</v>
      </c>
      <c r="L257" s="1082"/>
      <c r="M257" s="1082"/>
      <c r="N257" s="1082">
        <v>0</v>
      </c>
      <c r="O257" s="1082"/>
      <c r="P257" s="1082"/>
      <c r="Q257" s="1082">
        <v>0</v>
      </c>
      <c r="R257" s="1082"/>
      <c r="S257" s="1082"/>
      <c r="T257" s="1082">
        <v>0</v>
      </c>
      <c r="U257" s="1082"/>
      <c r="V257" s="1082"/>
      <c r="W257" s="1082">
        <v>0</v>
      </c>
      <c r="X257" s="1082"/>
      <c r="Y257" s="1082"/>
      <c r="Z257" s="1082">
        <v>400182361.60000002</v>
      </c>
      <c r="AA257" s="1082"/>
      <c r="AB257" s="1082"/>
      <c r="AC257" s="1082">
        <v>0</v>
      </c>
      <c r="AD257" s="1082"/>
      <c r="AE257" s="1082"/>
      <c r="AF257" s="1081">
        <v>0</v>
      </c>
      <c r="AG257" s="1082"/>
      <c r="AH257" s="3">
        <v>0</v>
      </c>
      <c r="AI257" s="24">
        <v>0</v>
      </c>
    </row>
    <row r="258" spans="1:35">
      <c r="A258" s="3">
        <v>2167</v>
      </c>
      <c r="B258" s="4" t="s">
        <v>219</v>
      </c>
      <c r="C258" s="5" t="s">
        <v>14</v>
      </c>
      <c r="D258" s="5" t="s">
        <v>28</v>
      </c>
      <c r="E258" s="3">
        <v>1768.84</v>
      </c>
      <c r="F258" s="3">
        <v>226240</v>
      </c>
      <c r="G258" s="3">
        <v>400182361.60000002</v>
      </c>
      <c r="H258" s="3">
        <v>1768.84</v>
      </c>
      <c r="I258" s="3">
        <v>226240</v>
      </c>
      <c r="J258" s="3">
        <v>400182361.60000002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1768.84</v>
      </c>
      <c r="AA258" s="3">
        <v>226240</v>
      </c>
      <c r="AB258" s="3">
        <v>400182361.60000002</v>
      </c>
      <c r="AC258" s="3">
        <v>0</v>
      </c>
      <c r="AD258" s="3">
        <v>0</v>
      </c>
      <c r="AE258" s="3">
        <v>0</v>
      </c>
      <c r="AF258" s="3">
        <v>0</v>
      </c>
      <c r="AG258" s="24">
        <v>0</v>
      </c>
      <c r="AH258" s="3">
        <v>0</v>
      </c>
      <c r="AI258" s="24">
        <v>0</v>
      </c>
    </row>
    <row r="259" spans="1:35">
      <c r="A259" s="3">
        <v>62</v>
      </c>
      <c r="B259" s="21" t="s">
        <v>220</v>
      </c>
      <c r="C259" s="21"/>
      <c r="D259" s="21"/>
      <c r="E259" s="1082">
        <v>55375936</v>
      </c>
      <c r="F259" s="1082"/>
      <c r="G259" s="1082"/>
      <c r="H259" s="1082">
        <v>55375936</v>
      </c>
      <c r="I259" s="1082"/>
      <c r="J259" s="1082"/>
      <c r="K259" s="1082">
        <v>0</v>
      </c>
      <c r="L259" s="1082"/>
      <c r="M259" s="1082"/>
      <c r="N259" s="1082">
        <v>0</v>
      </c>
      <c r="O259" s="1082"/>
      <c r="P259" s="1082"/>
      <c r="Q259" s="1082">
        <v>0</v>
      </c>
      <c r="R259" s="1082"/>
      <c r="S259" s="1082"/>
      <c r="T259" s="1082">
        <v>0</v>
      </c>
      <c r="U259" s="1082"/>
      <c r="V259" s="1082"/>
      <c r="W259" s="1082">
        <v>0</v>
      </c>
      <c r="X259" s="1082"/>
      <c r="Y259" s="1082"/>
      <c r="Z259" s="1082">
        <v>55375936</v>
      </c>
      <c r="AA259" s="1082"/>
      <c r="AB259" s="1082"/>
      <c r="AC259" s="1082">
        <v>0</v>
      </c>
      <c r="AD259" s="1082"/>
      <c r="AE259" s="1082"/>
      <c r="AF259" s="1081">
        <v>0</v>
      </c>
      <c r="AG259" s="1082"/>
      <c r="AH259" s="3">
        <v>0</v>
      </c>
      <c r="AI259" s="24">
        <v>0</v>
      </c>
    </row>
    <row r="260" spans="1:35" ht="22.5">
      <c r="A260" s="3">
        <v>1022</v>
      </c>
      <c r="B260" s="4" t="s">
        <v>510</v>
      </c>
      <c r="C260" s="5" t="s">
        <v>14</v>
      </c>
      <c r="D260" s="5" t="s">
        <v>15</v>
      </c>
      <c r="E260" s="3">
        <v>32</v>
      </c>
      <c r="F260" s="3">
        <v>262073</v>
      </c>
      <c r="G260" s="3">
        <v>8386336</v>
      </c>
      <c r="H260" s="3">
        <v>32</v>
      </c>
      <c r="I260" s="3">
        <v>262073</v>
      </c>
      <c r="J260" s="3">
        <v>8386336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32</v>
      </c>
      <c r="AA260" s="3">
        <v>262073</v>
      </c>
      <c r="AB260" s="3">
        <v>8386336</v>
      </c>
      <c r="AC260" s="3">
        <v>0</v>
      </c>
      <c r="AD260" s="3">
        <v>0</v>
      </c>
      <c r="AE260" s="3">
        <v>0</v>
      </c>
      <c r="AF260" s="3">
        <v>0</v>
      </c>
      <c r="AG260" s="24">
        <v>0</v>
      </c>
      <c r="AH260" s="3">
        <v>0</v>
      </c>
      <c r="AI260" s="24">
        <v>0</v>
      </c>
    </row>
    <row r="261" spans="1:35">
      <c r="A261" s="3">
        <v>1031</v>
      </c>
      <c r="B261" s="4" t="s">
        <v>221</v>
      </c>
      <c r="C261" s="5" t="s">
        <v>14</v>
      </c>
      <c r="D261" s="5" t="s">
        <v>15</v>
      </c>
      <c r="E261" s="3">
        <v>120</v>
      </c>
      <c r="F261" s="3">
        <v>391580</v>
      </c>
      <c r="G261" s="3">
        <v>46989600</v>
      </c>
      <c r="H261" s="3">
        <v>120</v>
      </c>
      <c r="I261" s="3">
        <v>391580</v>
      </c>
      <c r="J261" s="3">
        <v>46989600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120</v>
      </c>
      <c r="AA261" s="3">
        <v>391580</v>
      </c>
      <c r="AB261" s="3">
        <v>46989600</v>
      </c>
      <c r="AC261" s="3">
        <v>0</v>
      </c>
      <c r="AD261" s="3">
        <v>0</v>
      </c>
      <c r="AE261" s="3">
        <v>0</v>
      </c>
      <c r="AF261" s="3">
        <v>0</v>
      </c>
      <c r="AG261" s="24">
        <v>0</v>
      </c>
      <c r="AH261" s="3">
        <v>0</v>
      </c>
      <c r="AI261" s="24">
        <v>0</v>
      </c>
    </row>
    <row r="262" spans="1:35">
      <c r="A262" s="3">
        <v>63</v>
      </c>
      <c r="B262" s="21" t="s">
        <v>222</v>
      </c>
      <c r="C262" s="21"/>
      <c r="D262" s="21"/>
      <c r="E262" s="1082">
        <v>42925508.43</v>
      </c>
      <c r="F262" s="1082"/>
      <c r="G262" s="1082"/>
      <c r="H262" s="1082">
        <v>42925508.43</v>
      </c>
      <c r="I262" s="1082"/>
      <c r="J262" s="1082"/>
      <c r="K262" s="1082">
        <v>0</v>
      </c>
      <c r="L262" s="1082"/>
      <c r="M262" s="1082"/>
      <c r="N262" s="1082">
        <v>0</v>
      </c>
      <c r="O262" s="1082"/>
      <c r="P262" s="1082"/>
      <c r="Q262" s="1082">
        <v>0</v>
      </c>
      <c r="R262" s="1082"/>
      <c r="S262" s="1082"/>
      <c r="T262" s="1082">
        <v>0</v>
      </c>
      <c r="U262" s="1082"/>
      <c r="V262" s="1082"/>
      <c r="W262" s="1082">
        <v>0</v>
      </c>
      <c r="X262" s="1082"/>
      <c r="Y262" s="1082"/>
      <c r="Z262" s="1082">
        <v>42925508.43</v>
      </c>
      <c r="AA262" s="1082"/>
      <c r="AB262" s="1082"/>
      <c r="AC262" s="1082">
        <v>0</v>
      </c>
      <c r="AD262" s="1082"/>
      <c r="AE262" s="1082"/>
      <c r="AF262" s="1081">
        <v>0</v>
      </c>
      <c r="AG262" s="1082"/>
      <c r="AH262" s="3">
        <v>0</v>
      </c>
      <c r="AI262" s="24">
        <v>0</v>
      </c>
    </row>
    <row r="263" spans="1:35">
      <c r="A263" s="3">
        <v>2168</v>
      </c>
      <c r="B263" s="4" t="s">
        <v>223</v>
      </c>
      <c r="C263" s="5" t="s">
        <v>14</v>
      </c>
      <c r="D263" s="5" t="s">
        <v>15</v>
      </c>
      <c r="E263" s="3">
        <v>149.61000000000001</v>
      </c>
      <c r="F263" s="3">
        <v>226239.96</v>
      </c>
      <c r="G263" s="3">
        <v>33848258.469999999</v>
      </c>
      <c r="H263" s="3">
        <v>149.61000000000001</v>
      </c>
      <c r="I263" s="3">
        <v>226239.96</v>
      </c>
      <c r="J263" s="3">
        <v>33848258.469999999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149.61000000000001</v>
      </c>
      <c r="AA263" s="3">
        <v>226239.96</v>
      </c>
      <c r="AB263" s="3">
        <v>33848258.469999999</v>
      </c>
      <c r="AC263" s="3">
        <v>0</v>
      </c>
      <c r="AD263" s="3">
        <v>0</v>
      </c>
      <c r="AE263" s="3">
        <v>0</v>
      </c>
      <c r="AF263" s="3">
        <v>0</v>
      </c>
      <c r="AG263" s="24">
        <v>0</v>
      </c>
      <c r="AH263" s="3">
        <v>0</v>
      </c>
      <c r="AI263" s="24">
        <v>0</v>
      </c>
    </row>
    <row r="264" spans="1:35">
      <c r="A264" s="3">
        <v>2200</v>
      </c>
      <c r="B264" s="4" t="s">
        <v>224</v>
      </c>
      <c r="C264" s="5" t="s">
        <v>14</v>
      </c>
      <c r="D264" s="5" t="s">
        <v>66</v>
      </c>
      <c r="E264" s="3">
        <v>28.5</v>
      </c>
      <c r="F264" s="3">
        <v>318500</v>
      </c>
      <c r="G264" s="3">
        <v>9077249.9600000009</v>
      </c>
      <c r="H264" s="3">
        <v>28.5</v>
      </c>
      <c r="I264" s="3">
        <v>318500</v>
      </c>
      <c r="J264" s="3">
        <v>9077249.9600000009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28.5</v>
      </c>
      <c r="AA264" s="3">
        <v>318500</v>
      </c>
      <c r="AB264" s="3">
        <v>9077249.9600000009</v>
      </c>
      <c r="AC264" s="3">
        <v>0</v>
      </c>
      <c r="AD264" s="3">
        <v>0</v>
      </c>
      <c r="AE264" s="3">
        <v>0</v>
      </c>
      <c r="AF264" s="3">
        <v>0</v>
      </c>
      <c r="AG264" s="24">
        <v>0</v>
      </c>
      <c r="AH264" s="3">
        <v>0</v>
      </c>
      <c r="AI264" s="24">
        <v>0</v>
      </c>
    </row>
    <row r="265" spans="1:35">
      <c r="A265" s="3">
        <v>64</v>
      </c>
      <c r="B265" s="21" t="s">
        <v>225</v>
      </c>
      <c r="C265" s="21"/>
      <c r="D265" s="21"/>
      <c r="E265" s="1082">
        <v>1111690</v>
      </c>
      <c r="F265" s="1082"/>
      <c r="G265" s="1082"/>
      <c r="H265" s="1082">
        <v>1111690</v>
      </c>
      <c r="I265" s="1082"/>
      <c r="J265" s="1082"/>
      <c r="K265" s="1082">
        <v>0</v>
      </c>
      <c r="L265" s="1082"/>
      <c r="M265" s="1082"/>
      <c r="N265" s="1082">
        <v>0</v>
      </c>
      <c r="O265" s="1082"/>
      <c r="P265" s="1082"/>
      <c r="Q265" s="1082">
        <v>0</v>
      </c>
      <c r="R265" s="1082"/>
      <c r="S265" s="1082"/>
      <c r="T265" s="1082">
        <v>0</v>
      </c>
      <c r="U265" s="1082"/>
      <c r="V265" s="1082"/>
      <c r="W265" s="1082">
        <v>0</v>
      </c>
      <c r="X265" s="1082"/>
      <c r="Y265" s="1082"/>
      <c r="Z265" s="1082">
        <v>1111690</v>
      </c>
      <c r="AA265" s="1082"/>
      <c r="AB265" s="1082"/>
      <c r="AC265" s="1082">
        <v>0</v>
      </c>
      <c r="AD265" s="1082"/>
      <c r="AE265" s="1082"/>
      <c r="AF265" s="1081">
        <v>0</v>
      </c>
      <c r="AG265" s="1082"/>
      <c r="AH265" s="3">
        <v>0</v>
      </c>
      <c r="AI265" s="24">
        <v>0</v>
      </c>
    </row>
    <row r="266" spans="1:35">
      <c r="A266" s="3">
        <v>1270</v>
      </c>
      <c r="B266" s="4" t="s">
        <v>226</v>
      </c>
      <c r="C266" s="5" t="s">
        <v>14</v>
      </c>
      <c r="D266" s="5" t="s">
        <v>15</v>
      </c>
      <c r="E266" s="3">
        <v>35</v>
      </c>
      <c r="F266" s="3">
        <v>23642</v>
      </c>
      <c r="G266" s="3">
        <v>827470</v>
      </c>
      <c r="H266" s="3">
        <v>35</v>
      </c>
      <c r="I266" s="3">
        <v>23642</v>
      </c>
      <c r="J266" s="3">
        <v>827470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35</v>
      </c>
      <c r="AA266" s="3">
        <v>23642</v>
      </c>
      <c r="AB266" s="3">
        <v>827470</v>
      </c>
      <c r="AC266" s="3">
        <v>0</v>
      </c>
      <c r="AD266" s="3">
        <v>0</v>
      </c>
      <c r="AE266" s="3">
        <v>0</v>
      </c>
      <c r="AF266" s="3">
        <v>0</v>
      </c>
      <c r="AG266" s="24">
        <v>0</v>
      </c>
      <c r="AH266" s="3">
        <v>0</v>
      </c>
      <c r="AI266" s="24">
        <v>0</v>
      </c>
    </row>
    <row r="267" spans="1:35" ht="22.5">
      <c r="A267" s="3">
        <v>2112</v>
      </c>
      <c r="B267" s="4" t="s">
        <v>227</v>
      </c>
      <c r="C267" s="5" t="s">
        <v>14</v>
      </c>
      <c r="D267" s="5" t="s">
        <v>15</v>
      </c>
      <c r="E267" s="3">
        <v>6</v>
      </c>
      <c r="F267" s="3">
        <v>47370</v>
      </c>
      <c r="G267" s="3">
        <v>284220</v>
      </c>
      <c r="H267" s="3">
        <v>6</v>
      </c>
      <c r="I267" s="3">
        <v>47370</v>
      </c>
      <c r="J267" s="3">
        <v>284220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6</v>
      </c>
      <c r="AA267" s="3">
        <v>47370</v>
      </c>
      <c r="AB267" s="3">
        <v>284220</v>
      </c>
      <c r="AC267" s="3">
        <v>0</v>
      </c>
      <c r="AD267" s="3">
        <v>0</v>
      </c>
      <c r="AE267" s="3">
        <v>0</v>
      </c>
      <c r="AF267" s="3">
        <v>0</v>
      </c>
      <c r="AG267" s="24">
        <v>0</v>
      </c>
      <c r="AH267" s="3">
        <v>0</v>
      </c>
      <c r="AI267" s="24">
        <v>0</v>
      </c>
    </row>
    <row r="268" spans="1:35">
      <c r="A268" s="3">
        <v>65</v>
      </c>
      <c r="B268" s="21" t="s">
        <v>228</v>
      </c>
      <c r="C268" s="21"/>
      <c r="D268" s="21"/>
      <c r="E268" s="1082">
        <v>1070632638.1799999</v>
      </c>
      <c r="F268" s="1082"/>
      <c r="G268" s="1082"/>
      <c r="H268" s="1082">
        <v>1070632638.1799999</v>
      </c>
      <c r="I268" s="1082"/>
      <c r="J268" s="1082"/>
      <c r="K268" s="1082">
        <v>0</v>
      </c>
      <c r="L268" s="1082"/>
      <c r="M268" s="1082"/>
      <c r="N268" s="1082">
        <v>0</v>
      </c>
      <c r="O268" s="1082"/>
      <c r="P268" s="1082"/>
      <c r="Q268" s="1082">
        <v>0</v>
      </c>
      <c r="R268" s="1082"/>
      <c r="S268" s="1082"/>
      <c r="T268" s="1082">
        <v>0</v>
      </c>
      <c r="U268" s="1082"/>
      <c r="V268" s="1082"/>
      <c r="W268" s="1082">
        <v>0</v>
      </c>
      <c r="X268" s="1082"/>
      <c r="Y268" s="1082"/>
      <c r="Z268" s="1082">
        <v>1070632638.1799999</v>
      </c>
      <c r="AA268" s="1082"/>
      <c r="AB268" s="1082"/>
      <c r="AC268" s="1082">
        <v>0</v>
      </c>
      <c r="AD268" s="1082"/>
      <c r="AE268" s="1082"/>
      <c r="AF268" s="1081">
        <v>0</v>
      </c>
      <c r="AG268" s="1082"/>
      <c r="AH268" s="3">
        <v>0</v>
      </c>
      <c r="AI268" s="24">
        <v>0</v>
      </c>
    </row>
    <row r="269" spans="1:35">
      <c r="A269" s="3">
        <v>2083</v>
      </c>
      <c r="B269" s="4" t="s">
        <v>229</v>
      </c>
      <c r="C269" s="5" t="s">
        <v>14</v>
      </c>
      <c r="D269" s="5" t="s">
        <v>66</v>
      </c>
      <c r="E269" s="3">
        <v>7472.44</v>
      </c>
      <c r="F269" s="3">
        <v>6787</v>
      </c>
      <c r="G269" s="3">
        <v>50715457.07</v>
      </c>
      <c r="H269" s="3">
        <v>7472.44</v>
      </c>
      <c r="I269" s="3">
        <v>6787</v>
      </c>
      <c r="J269" s="3">
        <v>50715457.07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7472.44</v>
      </c>
      <c r="AA269" s="3">
        <v>6787</v>
      </c>
      <c r="AB269" s="3">
        <v>50715457.07</v>
      </c>
      <c r="AC269" s="3">
        <v>0</v>
      </c>
      <c r="AD269" s="3">
        <v>0</v>
      </c>
      <c r="AE269" s="3">
        <v>0</v>
      </c>
      <c r="AF269" s="3">
        <v>0</v>
      </c>
      <c r="AG269" s="24">
        <v>0</v>
      </c>
      <c r="AH269" s="3">
        <v>0</v>
      </c>
      <c r="AI269" s="24">
        <v>0</v>
      </c>
    </row>
    <row r="270" spans="1:35">
      <c r="A270" s="3">
        <v>2092</v>
      </c>
      <c r="B270" s="4" t="s">
        <v>230</v>
      </c>
      <c r="C270" s="5" t="s">
        <v>14</v>
      </c>
      <c r="D270" s="5" t="s">
        <v>231</v>
      </c>
      <c r="E270" s="3">
        <v>6</v>
      </c>
      <c r="F270" s="3">
        <v>390000</v>
      </c>
      <c r="G270" s="3">
        <v>2340000</v>
      </c>
      <c r="H270" s="3">
        <v>6</v>
      </c>
      <c r="I270" s="3">
        <v>390000</v>
      </c>
      <c r="J270" s="3">
        <v>2340000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6</v>
      </c>
      <c r="AA270" s="3">
        <v>390000</v>
      </c>
      <c r="AB270" s="3">
        <v>2340000</v>
      </c>
      <c r="AC270" s="3">
        <v>0</v>
      </c>
      <c r="AD270" s="3">
        <v>0</v>
      </c>
      <c r="AE270" s="3">
        <v>0</v>
      </c>
      <c r="AF270" s="3">
        <v>0</v>
      </c>
      <c r="AG270" s="24">
        <v>0</v>
      </c>
      <c r="AH270" s="3">
        <v>0</v>
      </c>
      <c r="AI270" s="24">
        <v>0</v>
      </c>
    </row>
    <row r="271" spans="1:35">
      <c r="A271" s="3">
        <v>2147</v>
      </c>
      <c r="B271" s="4" t="s">
        <v>232</v>
      </c>
      <c r="C271" s="5" t="s">
        <v>14</v>
      </c>
      <c r="D271" s="5" t="s">
        <v>66</v>
      </c>
      <c r="E271" s="3">
        <v>128.52000000000001</v>
      </c>
      <c r="F271" s="3">
        <v>32258</v>
      </c>
      <c r="G271" s="3">
        <v>4145756.22</v>
      </c>
      <c r="H271" s="3">
        <v>128.52000000000001</v>
      </c>
      <c r="I271" s="3">
        <v>32258</v>
      </c>
      <c r="J271" s="3">
        <v>4145756.22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128.52000000000001</v>
      </c>
      <c r="AA271" s="3">
        <v>32258</v>
      </c>
      <c r="AB271" s="3">
        <v>4145756.22</v>
      </c>
      <c r="AC271" s="3">
        <v>0</v>
      </c>
      <c r="AD271" s="3">
        <v>0</v>
      </c>
      <c r="AE271" s="3">
        <v>0</v>
      </c>
      <c r="AF271" s="3">
        <v>0</v>
      </c>
      <c r="AG271" s="24">
        <v>0</v>
      </c>
      <c r="AH271" s="3">
        <v>0</v>
      </c>
      <c r="AI271" s="24">
        <v>0</v>
      </c>
    </row>
    <row r="272" spans="1:35">
      <c r="A272" s="3">
        <v>2148</v>
      </c>
      <c r="B272" s="4" t="s">
        <v>233</v>
      </c>
      <c r="C272" s="5" t="s">
        <v>14</v>
      </c>
      <c r="D272" s="5" t="s">
        <v>66</v>
      </c>
      <c r="E272" s="3">
        <v>2031.4</v>
      </c>
      <c r="F272" s="3">
        <v>3394</v>
      </c>
      <c r="G272" s="3">
        <v>6894571.5999999996</v>
      </c>
      <c r="H272" s="3">
        <v>2031.4</v>
      </c>
      <c r="I272" s="3">
        <v>3394</v>
      </c>
      <c r="J272" s="3">
        <v>6894571.5999999996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2031.4</v>
      </c>
      <c r="AA272" s="3">
        <v>3394</v>
      </c>
      <c r="AB272" s="3">
        <v>6894571.5999999996</v>
      </c>
      <c r="AC272" s="3">
        <v>0</v>
      </c>
      <c r="AD272" s="3">
        <v>0</v>
      </c>
      <c r="AE272" s="3">
        <v>0</v>
      </c>
      <c r="AF272" s="3">
        <v>0</v>
      </c>
      <c r="AG272" s="24">
        <v>0</v>
      </c>
      <c r="AH272" s="3">
        <v>0</v>
      </c>
      <c r="AI272" s="24">
        <v>0</v>
      </c>
    </row>
    <row r="273" spans="1:35">
      <c r="A273" s="3">
        <v>2152</v>
      </c>
      <c r="B273" s="4" t="s">
        <v>511</v>
      </c>
      <c r="C273" s="5" t="s">
        <v>14</v>
      </c>
      <c r="D273" s="5" t="s">
        <v>231</v>
      </c>
      <c r="E273" s="3">
        <v>701.48</v>
      </c>
      <c r="F273" s="3">
        <v>215100</v>
      </c>
      <c r="G273" s="3">
        <v>150888348</v>
      </c>
      <c r="H273" s="3">
        <v>701.48</v>
      </c>
      <c r="I273" s="3">
        <v>215100</v>
      </c>
      <c r="J273" s="3">
        <v>150888348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701.48</v>
      </c>
      <c r="AA273" s="3">
        <v>215100</v>
      </c>
      <c r="AB273" s="3">
        <v>150888348</v>
      </c>
      <c r="AC273" s="3">
        <v>0</v>
      </c>
      <c r="AD273" s="3">
        <v>0</v>
      </c>
      <c r="AE273" s="3">
        <v>0</v>
      </c>
      <c r="AF273" s="3">
        <v>0</v>
      </c>
      <c r="AG273" s="24">
        <v>0</v>
      </c>
      <c r="AH273" s="3">
        <v>0</v>
      </c>
      <c r="AI273" s="24">
        <v>0</v>
      </c>
    </row>
    <row r="274" spans="1:35">
      <c r="A274" s="3">
        <v>2153</v>
      </c>
      <c r="B274" s="4" t="s">
        <v>2438</v>
      </c>
      <c r="C274" s="5" t="s">
        <v>14</v>
      </c>
      <c r="D274" s="5" t="s">
        <v>66</v>
      </c>
      <c r="E274" s="3">
        <v>110.14</v>
      </c>
      <c r="F274" s="3">
        <v>316735.37</v>
      </c>
      <c r="G274" s="3">
        <v>34886247.340000004</v>
      </c>
      <c r="H274" s="3">
        <v>110.14</v>
      </c>
      <c r="I274" s="3">
        <v>316735.37</v>
      </c>
      <c r="J274" s="3">
        <v>34886247.340000004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110.14</v>
      </c>
      <c r="AA274" s="3">
        <v>316735.37</v>
      </c>
      <c r="AB274" s="3">
        <v>34886247.340000004</v>
      </c>
      <c r="AC274" s="3">
        <v>0</v>
      </c>
      <c r="AD274" s="3">
        <v>0</v>
      </c>
      <c r="AE274" s="3">
        <v>0</v>
      </c>
      <c r="AF274" s="3">
        <v>0</v>
      </c>
      <c r="AG274" s="24">
        <v>0</v>
      </c>
      <c r="AH274" s="3">
        <v>0</v>
      </c>
      <c r="AI274" s="24">
        <v>0</v>
      </c>
    </row>
    <row r="275" spans="1:35">
      <c r="A275" s="3">
        <v>2154</v>
      </c>
      <c r="B275" s="4" t="s">
        <v>234</v>
      </c>
      <c r="C275" s="5" t="s">
        <v>14</v>
      </c>
      <c r="D275" s="5" t="s">
        <v>66</v>
      </c>
      <c r="E275" s="3">
        <v>16.32</v>
      </c>
      <c r="F275" s="3">
        <v>59275</v>
      </c>
      <c r="G275" s="3">
        <v>967368</v>
      </c>
      <c r="H275" s="3">
        <v>16.32</v>
      </c>
      <c r="I275" s="3">
        <v>59275</v>
      </c>
      <c r="J275" s="3">
        <v>967368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16.32</v>
      </c>
      <c r="AA275" s="3">
        <v>59275</v>
      </c>
      <c r="AB275" s="3">
        <v>967368</v>
      </c>
      <c r="AC275" s="3">
        <v>0</v>
      </c>
      <c r="AD275" s="3">
        <v>0</v>
      </c>
      <c r="AE275" s="3">
        <v>0</v>
      </c>
      <c r="AF275" s="3">
        <v>0</v>
      </c>
      <c r="AG275" s="24">
        <v>0</v>
      </c>
      <c r="AH275" s="3">
        <v>0</v>
      </c>
      <c r="AI275" s="24">
        <v>0</v>
      </c>
    </row>
    <row r="276" spans="1:35">
      <c r="A276" s="3">
        <v>2157</v>
      </c>
      <c r="B276" s="4" t="s">
        <v>235</v>
      </c>
      <c r="C276" s="5" t="s">
        <v>14</v>
      </c>
      <c r="D276" s="5" t="s">
        <v>66</v>
      </c>
      <c r="E276" s="3">
        <v>78.209999999999994</v>
      </c>
      <c r="F276" s="3">
        <v>387023.75</v>
      </c>
      <c r="G276" s="3">
        <v>30270056.550000001</v>
      </c>
      <c r="H276" s="3">
        <v>78.209999999999994</v>
      </c>
      <c r="I276" s="3">
        <v>387023.75</v>
      </c>
      <c r="J276" s="3">
        <v>30270056.550000001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78.209999999999994</v>
      </c>
      <c r="AA276" s="3">
        <v>387023.75</v>
      </c>
      <c r="AB276" s="3">
        <v>30270056.550000001</v>
      </c>
      <c r="AC276" s="3">
        <v>0</v>
      </c>
      <c r="AD276" s="3">
        <v>0</v>
      </c>
      <c r="AE276" s="3">
        <v>0</v>
      </c>
      <c r="AF276" s="3">
        <v>0</v>
      </c>
      <c r="AG276" s="24">
        <v>0</v>
      </c>
      <c r="AH276" s="3">
        <v>0</v>
      </c>
      <c r="AI276" s="24">
        <v>0</v>
      </c>
    </row>
    <row r="277" spans="1:35">
      <c r="A277" s="3">
        <v>2158</v>
      </c>
      <c r="B277" s="4" t="s">
        <v>236</v>
      </c>
      <c r="C277" s="5" t="s">
        <v>14</v>
      </c>
      <c r="D277" s="5" t="s">
        <v>15</v>
      </c>
      <c r="E277" s="3">
        <v>58.8</v>
      </c>
      <c r="F277" s="3">
        <v>59839.95</v>
      </c>
      <c r="G277" s="3">
        <v>3518433.42</v>
      </c>
      <c r="H277" s="3">
        <v>58.8</v>
      </c>
      <c r="I277" s="3">
        <v>59839.95</v>
      </c>
      <c r="J277" s="3">
        <v>3518433.42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58.8</v>
      </c>
      <c r="AA277" s="3">
        <v>59839.95</v>
      </c>
      <c r="AB277" s="3">
        <v>3518433.42</v>
      </c>
      <c r="AC277" s="3">
        <v>0</v>
      </c>
      <c r="AD277" s="3">
        <v>0</v>
      </c>
      <c r="AE277" s="3">
        <v>0</v>
      </c>
      <c r="AF277" s="3">
        <v>0</v>
      </c>
      <c r="AG277" s="24">
        <v>0</v>
      </c>
      <c r="AH277" s="3">
        <v>0</v>
      </c>
      <c r="AI277" s="24">
        <v>0</v>
      </c>
    </row>
    <row r="278" spans="1:35">
      <c r="A278" s="3">
        <v>2159</v>
      </c>
      <c r="B278" s="4" t="s">
        <v>237</v>
      </c>
      <c r="C278" s="5" t="s">
        <v>14</v>
      </c>
      <c r="D278" s="5" t="s">
        <v>66</v>
      </c>
      <c r="E278" s="3">
        <v>363.16</v>
      </c>
      <c r="F278" s="3">
        <v>79184.009999999995</v>
      </c>
      <c r="G278" s="3">
        <v>28756432.93</v>
      </c>
      <c r="H278" s="3">
        <v>363.16</v>
      </c>
      <c r="I278" s="3">
        <v>79184.009999999995</v>
      </c>
      <c r="J278" s="3">
        <v>28756432.93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363.16</v>
      </c>
      <c r="AA278" s="3">
        <v>79184.009999999995</v>
      </c>
      <c r="AB278" s="3">
        <v>28756432.93</v>
      </c>
      <c r="AC278" s="3">
        <v>0</v>
      </c>
      <c r="AD278" s="3">
        <v>0</v>
      </c>
      <c r="AE278" s="3">
        <v>0</v>
      </c>
      <c r="AF278" s="3">
        <v>0</v>
      </c>
      <c r="AG278" s="24">
        <v>0</v>
      </c>
      <c r="AH278" s="3">
        <v>0</v>
      </c>
      <c r="AI278" s="24">
        <v>0</v>
      </c>
    </row>
    <row r="279" spans="1:35">
      <c r="A279" s="3">
        <v>2160</v>
      </c>
      <c r="B279" s="4" t="s">
        <v>238</v>
      </c>
      <c r="C279" s="5" t="s">
        <v>14</v>
      </c>
      <c r="D279" s="5" t="s">
        <v>66</v>
      </c>
      <c r="E279" s="3">
        <v>139.71</v>
      </c>
      <c r="F279" s="3">
        <v>60899.02</v>
      </c>
      <c r="G279" s="3">
        <v>8508177.3699999992</v>
      </c>
      <c r="H279" s="3">
        <v>139.71</v>
      </c>
      <c r="I279" s="3">
        <v>60899.02</v>
      </c>
      <c r="J279" s="3">
        <v>8508177.3699999992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139.71</v>
      </c>
      <c r="AA279" s="3">
        <v>60899.02</v>
      </c>
      <c r="AB279" s="3">
        <v>8508177.3699999992</v>
      </c>
      <c r="AC279" s="3">
        <v>0</v>
      </c>
      <c r="AD279" s="3">
        <v>0</v>
      </c>
      <c r="AE279" s="3">
        <v>0</v>
      </c>
      <c r="AF279" s="3">
        <v>0</v>
      </c>
      <c r="AG279" s="24">
        <v>0</v>
      </c>
      <c r="AH279" s="3">
        <v>0</v>
      </c>
      <c r="AI279" s="24">
        <v>0</v>
      </c>
    </row>
    <row r="280" spans="1:35">
      <c r="A280" s="3">
        <v>2163</v>
      </c>
      <c r="B280" s="4" t="s">
        <v>239</v>
      </c>
      <c r="C280" s="5" t="s">
        <v>14</v>
      </c>
      <c r="D280" s="5" t="s">
        <v>66</v>
      </c>
      <c r="E280" s="3">
        <v>668.69</v>
      </c>
      <c r="F280" s="3">
        <v>115000</v>
      </c>
      <c r="G280" s="3">
        <v>76899258</v>
      </c>
      <c r="H280" s="3">
        <v>668.69</v>
      </c>
      <c r="I280" s="3">
        <v>115000</v>
      </c>
      <c r="J280" s="3">
        <v>76899258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668.69</v>
      </c>
      <c r="AA280" s="3">
        <v>115000</v>
      </c>
      <c r="AB280" s="3">
        <v>76899258</v>
      </c>
      <c r="AC280" s="3">
        <v>0</v>
      </c>
      <c r="AD280" s="3">
        <v>0</v>
      </c>
      <c r="AE280" s="3">
        <v>0</v>
      </c>
      <c r="AF280" s="3">
        <v>0</v>
      </c>
      <c r="AG280" s="24">
        <v>0</v>
      </c>
      <c r="AH280" s="3">
        <v>0</v>
      </c>
      <c r="AI280" s="24">
        <v>0</v>
      </c>
    </row>
    <row r="281" spans="1:35">
      <c r="A281" s="3">
        <v>2164</v>
      </c>
      <c r="B281" s="4" t="s">
        <v>240</v>
      </c>
      <c r="C281" s="5" t="s">
        <v>14</v>
      </c>
      <c r="D281" s="5" t="s">
        <v>241</v>
      </c>
      <c r="E281" s="3">
        <v>118.3</v>
      </c>
      <c r="F281" s="3">
        <v>55557.01</v>
      </c>
      <c r="G281" s="3">
        <v>6572238.1500000004</v>
      </c>
      <c r="H281" s="3">
        <v>118.3</v>
      </c>
      <c r="I281" s="3">
        <v>55557.01</v>
      </c>
      <c r="J281" s="3">
        <v>6572238.1500000004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118.3</v>
      </c>
      <c r="AA281" s="3">
        <v>55557.01</v>
      </c>
      <c r="AB281" s="3">
        <v>6572238.1500000004</v>
      </c>
      <c r="AC281" s="3">
        <v>0</v>
      </c>
      <c r="AD281" s="3">
        <v>0</v>
      </c>
      <c r="AE281" s="3">
        <v>0</v>
      </c>
      <c r="AF281" s="3">
        <v>0</v>
      </c>
      <c r="AG281" s="24">
        <v>0</v>
      </c>
      <c r="AH281" s="3">
        <v>0</v>
      </c>
      <c r="AI281" s="24">
        <v>0</v>
      </c>
    </row>
    <row r="282" spans="1:35">
      <c r="A282" s="3">
        <v>2215</v>
      </c>
      <c r="B282" s="4" t="s">
        <v>242</v>
      </c>
      <c r="C282" s="5" t="s">
        <v>243</v>
      </c>
      <c r="D282" s="5" t="s">
        <v>66</v>
      </c>
      <c r="E282" s="3">
        <v>28.71</v>
      </c>
      <c r="F282" s="3">
        <v>1091998.27</v>
      </c>
      <c r="G282" s="3">
        <v>31350942.670000002</v>
      </c>
      <c r="H282" s="3">
        <v>28.71</v>
      </c>
      <c r="I282" s="3">
        <v>1091998.27</v>
      </c>
      <c r="J282" s="3">
        <v>31350942.670000002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28.71</v>
      </c>
      <c r="AA282" s="3">
        <v>1091998.27</v>
      </c>
      <c r="AB282" s="3">
        <v>31350942.670000002</v>
      </c>
      <c r="AC282" s="3">
        <v>0</v>
      </c>
      <c r="AD282" s="3">
        <v>0</v>
      </c>
      <c r="AE282" s="3">
        <v>0</v>
      </c>
      <c r="AF282" s="3">
        <v>0</v>
      </c>
      <c r="AG282" s="24">
        <v>0</v>
      </c>
      <c r="AH282" s="3">
        <v>0</v>
      </c>
      <c r="AI282" s="24">
        <v>0</v>
      </c>
    </row>
    <row r="283" spans="1:35">
      <c r="A283" s="3">
        <v>714</v>
      </c>
      <c r="B283" s="4" t="s">
        <v>244</v>
      </c>
      <c r="C283" s="5" t="s">
        <v>243</v>
      </c>
      <c r="D283" s="5" t="s">
        <v>66</v>
      </c>
      <c r="E283" s="3">
        <v>242.59</v>
      </c>
      <c r="F283" s="3">
        <v>59739.01</v>
      </c>
      <c r="G283" s="3">
        <v>14492062.5</v>
      </c>
      <c r="H283" s="3">
        <v>242.59</v>
      </c>
      <c r="I283" s="3">
        <v>59739.01</v>
      </c>
      <c r="J283" s="3">
        <v>14492062.5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242.59</v>
      </c>
      <c r="AA283" s="3">
        <v>59739.01</v>
      </c>
      <c r="AB283" s="3">
        <v>14492062.5</v>
      </c>
      <c r="AC283" s="3">
        <v>0</v>
      </c>
      <c r="AD283" s="3">
        <v>0</v>
      </c>
      <c r="AE283" s="3">
        <v>0</v>
      </c>
      <c r="AF283" s="3">
        <v>0</v>
      </c>
      <c r="AG283" s="24">
        <v>0</v>
      </c>
      <c r="AH283" s="3">
        <v>0</v>
      </c>
      <c r="AI283" s="24">
        <v>0</v>
      </c>
    </row>
    <row r="284" spans="1:35">
      <c r="A284" s="3">
        <v>771</v>
      </c>
      <c r="B284" s="4" t="s">
        <v>245</v>
      </c>
      <c r="C284" s="5" t="s">
        <v>243</v>
      </c>
      <c r="D284" s="5" t="s">
        <v>246</v>
      </c>
      <c r="E284" s="3">
        <v>325511.40999999997</v>
      </c>
      <c r="F284" s="3">
        <v>1577</v>
      </c>
      <c r="G284" s="3">
        <v>513331485.75999999</v>
      </c>
      <c r="H284" s="3">
        <v>325511.40999999997</v>
      </c>
      <c r="I284" s="3">
        <v>1577</v>
      </c>
      <c r="J284" s="3">
        <v>513331485.75999999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325511.40999999997</v>
      </c>
      <c r="AA284" s="3">
        <v>1577</v>
      </c>
      <c r="AB284" s="3">
        <v>513331485.75999999</v>
      </c>
      <c r="AC284" s="3">
        <v>0</v>
      </c>
      <c r="AD284" s="3">
        <v>0</v>
      </c>
      <c r="AE284" s="3">
        <v>0</v>
      </c>
      <c r="AF284" s="3">
        <v>0</v>
      </c>
      <c r="AG284" s="24">
        <v>0</v>
      </c>
      <c r="AH284" s="3">
        <v>0</v>
      </c>
      <c r="AI284" s="24">
        <v>0</v>
      </c>
    </row>
    <row r="285" spans="1:35">
      <c r="A285" s="3">
        <v>782</v>
      </c>
      <c r="B285" s="4" t="s">
        <v>247</v>
      </c>
      <c r="C285" s="5" t="s">
        <v>243</v>
      </c>
      <c r="D285" s="5" t="s">
        <v>231</v>
      </c>
      <c r="E285" s="3">
        <v>921.38</v>
      </c>
      <c r="F285" s="3">
        <v>115100</v>
      </c>
      <c r="G285" s="3">
        <v>106050266.3</v>
      </c>
      <c r="H285" s="3">
        <v>921.38</v>
      </c>
      <c r="I285" s="3">
        <v>115100</v>
      </c>
      <c r="J285" s="3">
        <v>106050266.3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921.38</v>
      </c>
      <c r="AA285" s="3">
        <v>115100</v>
      </c>
      <c r="AB285" s="3">
        <v>106050266.3</v>
      </c>
      <c r="AC285" s="3">
        <v>0</v>
      </c>
      <c r="AD285" s="3">
        <v>0</v>
      </c>
      <c r="AE285" s="3">
        <v>0</v>
      </c>
      <c r="AF285" s="3">
        <v>0</v>
      </c>
      <c r="AG285" s="24">
        <v>0</v>
      </c>
      <c r="AH285" s="3">
        <v>0</v>
      </c>
      <c r="AI285" s="24">
        <v>0</v>
      </c>
    </row>
    <row r="286" spans="1:35">
      <c r="A286" s="3">
        <v>786</v>
      </c>
      <c r="B286" s="4" t="s">
        <v>248</v>
      </c>
      <c r="C286" s="5" t="s">
        <v>243</v>
      </c>
      <c r="D286" s="5" t="s">
        <v>66</v>
      </c>
      <c r="E286" s="3">
        <v>0.83</v>
      </c>
      <c r="F286" s="3">
        <v>54863</v>
      </c>
      <c r="G286" s="3">
        <v>45536.29</v>
      </c>
      <c r="H286" s="3">
        <v>0.83</v>
      </c>
      <c r="I286" s="3">
        <v>54863</v>
      </c>
      <c r="J286" s="3">
        <v>45536.29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0.83</v>
      </c>
      <c r="AA286" s="3">
        <v>54863</v>
      </c>
      <c r="AB286" s="3">
        <v>45536.29</v>
      </c>
      <c r="AC286" s="3">
        <v>0</v>
      </c>
      <c r="AD286" s="3">
        <v>0</v>
      </c>
      <c r="AE286" s="3">
        <v>0</v>
      </c>
      <c r="AF286" s="3">
        <v>0</v>
      </c>
      <c r="AG286" s="24">
        <v>0</v>
      </c>
      <c r="AH286" s="3">
        <v>0</v>
      </c>
      <c r="AI286" s="24">
        <v>0</v>
      </c>
    </row>
    <row r="287" spans="1:35">
      <c r="A287" s="3">
        <v>66</v>
      </c>
      <c r="B287" s="21" t="s">
        <v>249</v>
      </c>
      <c r="C287" s="21"/>
      <c r="D287" s="21"/>
      <c r="E287" s="1082">
        <v>201605986.53999999</v>
      </c>
      <c r="F287" s="1082"/>
      <c r="G287" s="1082"/>
      <c r="H287" s="1082">
        <v>201605986.53999999</v>
      </c>
      <c r="I287" s="1082"/>
      <c r="J287" s="1082"/>
      <c r="K287" s="1082">
        <v>0</v>
      </c>
      <c r="L287" s="1082"/>
      <c r="M287" s="1082"/>
      <c r="N287" s="1082">
        <v>0</v>
      </c>
      <c r="O287" s="1082"/>
      <c r="P287" s="1082"/>
      <c r="Q287" s="1082">
        <v>0</v>
      </c>
      <c r="R287" s="1082"/>
      <c r="S287" s="1082"/>
      <c r="T287" s="1082">
        <v>0</v>
      </c>
      <c r="U287" s="1082"/>
      <c r="V287" s="1082"/>
      <c r="W287" s="1082">
        <v>0</v>
      </c>
      <c r="X287" s="1082"/>
      <c r="Y287" s="1082"/>
      <c r="Z287" s="1082">
        <v>201605986.53999999</v>
      </c>
      <c r="AA287" s="1082"/>
      <c r="AB287" s="1082"/>
      <c r="AC287" s="1082">
        <v>0</v>
      </c>
      <c r="AD287" s="1082"/>
      <c r="AE287" s="1082"/>
      <c r="AF287" s="1081">
        <v>0</v>
      </c>
      <c r="AG287" s="1082"/>
      <c r="AH287" s="3">
        <v>0</v>
      </c>
      <c r="AI287" s="24">
        <v>0</v>
      </c>
    </row>
    <row r="288" spans="1:35">
      <c r="A288" s="3">
        <v>2088</v>
      </c>
      <c r="B288" s="4" t="s">
        <v>250</v>
      </c>
      <c r="C288" s="5" t="s">
        <v>14</v>
      </c>
      <c r="D288" s="5" t="s">
        <v>66</v>
      </c>
      <c r="E288" s="3">
        <v>28.71</v>
      </c>
      <c r="F288" s="3">
        <v>636998.99</v>
      </c>
      <c r="G288" s="3">
        <v>18288049.890000001</v>
      </c>
      <c r="H288" s="3">
        <v>28.71</v>
      </c>
      <c r="I288" s="3">
        <v>636998.99</v>
      </c>
      <c r="J288" s="3">
        <v>18288049.890000001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28.71</v>
      </c>
      <c r="AA288" s="3">
        <v>636998.99</v>
      </c>
      <c r="AB288" s="3">
        <v>18288049.890000001</v>
      </c>
      <c r="AC288" s="3">
        <v>0</v>
      </c>
      <c r="AD288" s="3">
        <v>0</v>
      </c>
      <c r="AE288" s="3">
        <v>0</v>
      </c>
      <c r="AF288" s="3">
        <v>0</v>
      </c>
      <c r="AG288" s="24">
        <v>0</v>
      </c>
      <c r="AH288" s="3">
        <v>0</v>
      </c>
      <c r="AI288" s="24">
        <v>0</v>
      </c>
    </row>
    <row r="289" spans="1:35">
      <c r="A289" s="3">
        <v>2104</v>
      </c>
      <c r="B289" s="4" t="s">
        <v>251</v>
      </c>
      <c r="C289" s="5" t="s">
        <v>14</v>
      </c>
      <c r="D289" s="5" t="s">
        <v>66</v>
      </c>
      <c r="E289" s="3">
        <v>373.86</v>
      </c>
      <c r="F289" s="3">
        <v>88460</v>
      </c>
      <c r="G289" s="3">
        <v>33071390.219999999</v>
      </c>
      <c r="H289" s="3">
        <v>373.86</v>
      </c>
      <c r="I289" s="3">
        <v>88460</v>
      </c>
      <c r="J289" s="3">
        <v>33071390.219999999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373.86</v>
      </c>
      <c r="AA289" s="3">
        <v>88460</v>
      </c>
      <c r="AB289" s="3">
        <v>33071390.219999999</v>
      </c>
      <c r="AC289" s="3">
        <v>0</v>
      </c>
      <c r="AD289" s="3">
        <v>0</v>
      </c>
      <c r="AE289" s="3">
        <v>0</v>
      </c>
      <c r="AF289" s="3">
        <v>0</v>
      </c>
      <c r="AG289" s="24">
        <v>0</v>
      </c>
      <c r="AH289" s="3">
        <v>0</v>
      </c>
      <c r="AI289" s="24">
        <v>0</v>
      </c>
    </row>
    <row r="290" spans="1:35">
      <c r="A290" s="3">
        <v>2188</v>
      </c>
      <c r="B290" s="4" t="s">
        <v>252</v>
      </c>
      <c r="C290" s="5" t="s">
        <v>243</v>
      </c>
      <c r="D290" s="5" t="s">
        <v>253</v>
      </c>
      <c r="E290" s="3">
        <v>130</v>
      </c>
      <c r="F290" s="3">
        <v>17922</v>
      </c>
      <c r="G290" s="3">
        <v>2329860</v>
      </c>
      <c r="H290" s="3">
        <v>130</v>
      </c>
      <c r="I290" s="3">
        <v>17922</v>
      </c>
      <c r="J290" s="3">
        <v>2329860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130</v>
      </c>
      <c r="AA290" s="3">
        <v>17922</v>
      </c>
      <c r="AB290" s="3">
        <v>2329860</v>
      </c>
      <c r="AC290" s="3">
        <v>0</v>
      </c>
      <c r="AD290" s="3">
        <v>0</v>
      </c>
      <c r="AE290" s="3">
        <v>0</v>
      </c>
      <c r="AF290" s="3">
        <v>0</v>
      </c>
      <c r="AG290" s="24">
        <v>0</v>
      </c>
      <c r="AH290" s="3">
        <v>0</v>
      </c>
      <c r="AI290" s="24">
        <v>0</v>
      </c>
    </row>
    <row r="291" spans="1:35">
      <c r="A291" s="3">
        <v>387</v>
      </c>
      <c r="B291" s="4" t="s">
        <v>254</v>
      </c>
      <c r="C291" s="5" t="s">
        <v>255</v>
      </c>
      <c r="D291" s="5" t="s">
        <v>256</v>
      </c>
      <c r="E291" s="3">
        <v>138983368.00999999</v>
      </c>
      <c r="F291" s="3">
        <v>1</v>
      </c>
      <c r="G291" s="3">
        <v>138983368.00999999</v>
      </c>
      <c r="H291" s="3">
        <v>138983368.00999999</v>
      </c>
      <c r="I291" s="3">
        <v>1</v>
      </c>
      <c r="J291" s="3">
        <v>138983368.00999999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138983368.00999999</v>
      </c>
      <c r="AA291" s="3">
        <v>1</v>
      </c>
      <c r="AB291" s="3">
        <v>138983368.00999999</v>
      </c>
      <c r="AC291" s="3">
        <v>0</v>
      </c>
      <c r="AD291" s="3">
        <v>0</v>
      </c>
      <c r="AE291" s="3">
        <v>0</v>
      </c>
      <c r="AF291" s="3">
        <v>0</v>
      </c>
      <c r="AG291" s="24">
        <v>0</v>
      </c>
      <c r="AH291" s="3">
        <v>0</v>
      </c>
      <c r="AI291" s="24">
        <v>0</v>
      </c>
    </row>
    <row r="292" spans="1:35">
      <c r="A292" s="3">
        <v>589</v>
      </c>
      <c r="B292" s="4" t="s">
        <v>257</v>
      </c>
      <c r="C292" s="5" t="s">
        <v>243</v>
      </c>
      <c r="D292" s="5" t="s">
        <v>66</v>
      </c>
      <c r="E292" s="3">
        <v>31.89</v>
      </c>
      <c r="F292" s="3">
        <v>58533</v>
      </c>
      <c r="G292" s="3">
        <v>1866558.84</v>
      </c>
      <c r="H292" s="3">
        <v>31.89</v>
      </c>
      <c r="I292" s="3">
        <v>58533</v>
      </c>
      <c r="J292" s="3">
        <v>1866558.84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31.89</v>
      </c>
      <c r="AA292" s="3">
        <v>58533</v>
      </c>
      <c r="AB292" s="3">
        <v>1866558.84</v>
      </c>
      <c r="AC292" s="3">
        <v>0</v>
      </c>
      <c r="AD292" s="3">
        <v>0</v>
      </c>
      <c r="AE292" s="3">
        <v>0</v>
      </c>
      <c r="AF292" s="3">
        <v>0</v>
      </c>
      <c r="AG292" s="24">
        <v>0</v>
      </c>
      <c r="AH292" s="3">
        <v>0</v>
      </c>
      <c r="AI292" s="24">
        <v>0</v>
      </c>
    </row>
    <row r="293" spans="1:35">
      <c r="A293" s="3">
        <v>684</v>
      </c>
      <c r="B293" s="4" t="s">
        <v>258</v>
      </c>
      <c r="C293" s="5" t="s">
        <v>243</v>
      </c>
      <c r="D293" s="5" t="s">
        <v>66</v>
      </c>
      <c r="E293" s="3">
        <v>147.87</v>
      </c>
      <c r="F293" s="3">
        <v>47791</v>
      </c>
      <c r="G293" s="3">
        <v>7066759.5899999999</v>
      </c>
      <c r="H293" s="3">
        <v>147.87</v>
      </c>
      <c r="I293" s="3">
        <v>47791</v>
      </c>
      <c r="J293" s="3">
        <v>7066759.5899999999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147.87</v>
      </c>
      <c r="AA293" s="3">
        <v>47791</v>
      </c>
      <c r="AB293" s="3">
        <v>7066759.5899999999</v>
      </c>
      <c r="AC293" s="3">
        <v>0</v>
      </c>
      <c r="AD293" s="3">
        <v>0</v>
      </c>
      <c r="AE293" s="3">
        <v>0</v>
      </c>
      <c r="AF293" s="3">
        <v>0</v>
      </c>
      <c r="AG293" s="24">
        <v>0</v>
      </c>
      <c r="AH293" s="3">
        <v>0</v>
      </c>
      <c r="AI293" s="24">
        <v>0</v>
      </c>
    </row>
    <row r="294" spans="1:35">
      <c r="A294" s="3">
        <v>68</v>
      </c>
      <c r="B294" s="21" t="s">
        <v>462</v>
      </c>
      <c r="C294" s="21"/>
      <c r="D294" s="21"/>
      <c r="E294" s="1082">
        <v>4164940</v>
      </c>
      <c r="F294" s="1082"/>
      <c r="G294" s="1082"/>
      <c r="H294" s="1082">
        <v>4164940</v>
      </c>
      <c r="I294" s="1082"/>
      <c r="J294" s="1082"/>
      <c r="K294" s="1082">
        <v>0</v>
      </c>
      <c r="L294" s="1082"/>
      <c r="M294" s="1082"/>
      <c r="N294" s="1082">
        <v>0</v>
      </c>
      <c r="O294" s="1082"/>
      <c r="P294" s="1082"/>
      <c r="Q294" s="1082">
        <v>0</v>
      </c>
      <c r="R294" s="1082"/>
      <c r="S294" s="1082"/>
      <c r="T294" s="1082">
        <v>0</v>
      </c>
      <c r="U294" s="1082"/>
      <c r="V294" s="1082"/>
      <c r="W294" s="1082">
        <v>0</v>
      </c>
      <c r="X294" s="1082"/>
      <c r="Y294" s="1082"/>
      <c r="Z294" s="1082">
        <v>4164940</v>
      </c>
      <c r="AA294" s="1082"/>
      <c r="AB294" s="1082"/>
      <c r="AC294" s="1082">
        <v>0</v>
      </c>
      <c r="AD294" s="1082"/>
      <c r="AE294" s="1082"/>
      <c r="AF294" s="1081">
        <v>0</v>
      </c>
      <c r="AG294" s="1082"/>
      <c r="AH294" s="3">
        <v>0</v>
      </c>
      <c r="AI294" s="24">
        <v>0</v>
      </c>
    </row>
    <row r="295" spans="1:35">
      <c r="A295" s="3">
        <v>1386</v>
      </c>
      <c r="B295" s="4" t="s">
        <v>512</v>
      </c>
      <c r="C295" s="5" t="s">
        <v>14</v>
      </c>
      <c r="D295" s="5" t="s">
        <v>24</v>
      </c>
      <c r="E295" s="3">
        <v>1660</v>
      </c>
      <c r="F295" s="3">
        <v>2509</v>
      </c>
      <c r="G295" s="3">
        <v>4164940</v>
      </c>
      <c r="H295" s="3">
        <v>1660</v>
      </c>
      <c r="I295" s="3">
        <v>2509</v>
      </c>
      <c r="J295" s="3">
        <v>4164940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1660</v>
      </c>
      <c r="AA295" s="3">
        <v>2509</v>
      </c>
      <c r="AB295" s="3">
        <v>4164940</v>
      </c>
      <c r="AC295" s="3">
        <v>0</v>
      </c>
      <c r="AD295" s="3">
        <v>0</v>
      </c>
      <c r="AE295" s="3">
        <v>0</v>
      </c>
      <c r="AF295" s="3">
        <v>0</v>
      </c>
      <c r="AG295" s="24">
        <v>0</v>
      </c>
      <c r="AH295" s="3">
        <v>0</v>
      </c>
      <c r="AI295" s="24">
        <v>0</v>
      </c>
    </row>
    <row r="296" spans="1:35">
      <c r="A296" s="3">
        <v>72</v>
      </c>
      <c r="B296" s="21" t="s">
        <v>259</v>
      </c>
      <c r="C296" s="21"/>
      <c r="D296" s="21"/>
      <c r="E296" s="1082">
        <v>1298001.53</v>
      </c>
      <c r="F296" s="1082"/>
      <c r="G296" s="1082"/>
      <c r="H296" s="1082">
        <v>1298001.53</v>
      </c>
      <c r="I296" s="1082"/>
      <c r="J296" s="1082"/>
      <c r="K296" s="1082">
        <v>0</v>
      </c>
      <c r="L296" s="1082"/>
      <c r="M296" s="1082"/>
      <c r="N296" s="1082">
        <v>0</v>
      </c>
      <c r="O296" s="1082"/>
      <c r="P296" s="1082"/>
      <c r="Q296" s="1082">
        <v>0</v>
      </c>
      <c r="R296" s="1082"/>
      <c r="S296" s="1082"/>
      <c r="T296" s="1082">
        <v>0</v>
      </c>
      <c r="U296" s="1082"/>
      <c r="V296" s="1082"/>
      <c r="W296" s="1082">
        <v>0</v>
      </c>
      <c r="X296" s="1082"/>
      <c r="Y296" s="1082"/>
      <c r="Z296" s="1082">
        <v>1298001.53</v>
      </c>
      <c r="AA296" s="1082"/>
      <c r="AB296" s="1082"/>
      <c r="AC296" s="1082">
        <v>0</v>
      </c>
      <c r="AD296" s="1082"/>
      <c r="AE296" s="1082"/>
      <c r="AF296" s="1081">
        <v>0</v>
      </c>
      <c r="AG296" s="1082"/>
      <c r="AH296" s="3">
        <v>0</v>
      </c>
      <c r="AI296" s="24">
        <v>0</v>
      </c>
    </row>
    <row r="297" spans="1:35">
      <c r="A297" s="3">
        <v>1073</v>
      </c>
      <c r="B297" s="4" t="s">
        <v>260</v>
      </c>
      <c r="C297" s="5" t="s">
        <v>14</v>
      </c>
      <c r="D297" s="5" t="s">
        <v>261</v>
      </c>
      <c r="E297" s="3">
        <v>57.76</v>
      </c>
      <c r="F297" s="3">
        <v>5854</v>
      </c>
      <c r="G297" s="3">
        <v>338137.58</v>
      </c>
      <c r="H297" s="3">
        <v>57.76</v>
      </c>
      <c r="I297" s="3">
        <v>5854</v>
      </c>
      <c r="J297" s="3">
        <v>338137.58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57.76</v>
      </c>
      <c r="AA297" s="3">
        <v>5854</v>
      </c>
      <c r="AB297" s="3">
        <v>338137.58</v>
      </c>
      <c r="AC297" s="3">
        <v>0</v>
      </c>
      <c r="AD297" s="3">
        <v>0</v>
      </c>
      <c r="AE297" s="3">
        <v>0</v>
      </c>
      <c r="AF297" s="3">
        <v>0</v>
      </c>
      <c r="AG297" s="24">
        <v>0</v>
      </c>
      <c r="AH297" s="3">
        <v>0</v>
      </c>
      <c r="AI297" s="24">
        <v>0</v>
      </c>
    </row>
    <row r="298" spans="1:35">
      <c r="A298" s="3">
        <v>1074</v>
      </c>
      <c r="B298" s="4" t="s">
        <v>262</v>
      </c>
      <c r="C298" s="5" t="s">
        <v>14</v>
      </c>
      <c r="D298" s="5" t="s">
        <v>15</v>
      </c>
      <c r="E298" s="3">
        <v>57.64</v>
      </c>
      <c r="F298" s="3">
        <v>9439</v>
      </c>
      <c r="G298" s="3">
        <v>544063.96</v>
      </c>
      <c r="H298" s="3">
        <v>57.64</v>
      </c>
      <c r="I298" s="3">
        <v>9439</v>
      </c>
      <c r="J298" s="3">
        <v>544063.96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57.64</v>
      </c>
      <c r="AA298" s="3">
        <v>9439</v>
      </c>
      <c r="AB298" s="3">
        <v>544063.96</v>
      </c>
      <c r="AC298" s="3">
        <v>0</v>
      </c>
      <c r="AD298" s="3">
        <v>0</v>
      </c>
      <c r="AE298" s="3">
        <v>0</v>
      </c>
      <c r="AF298" s="3">
        <v>0</v>
      </c>
      <c r="AG298" s="24">
        <v>0</v>
      </c>
      <c r="AH298" s="3">
        <v>0</v>
      </c>
      <c r="AI298" s="24">
        <v>0</v>
      </c>
    </row>
    <row r="299" spans="1:35">
      <c r="A299" s="3">
        <v>1075</v>
      </c>
      <c r="B299" s="4" t="s">
        <v>263</v>
      </c>
      <c r="C299" s="5" t="s">
        <v>14</v>
      </c>
      <c r="D299" s="5" t="s">
        <v>261</v>
      </c>
      <c r="E299" s="3">
        <v>10.5</v>
      </c>
      <c r="F299" s="3">
        <v>13574</v>
      </c>
      <c r="G299" s="3">
        <v>142527</v>
      </c>
      <c r="H299" s="3">
        <v>10.5</v>
      </c>
      <c r="I299" s="3">
        <v>13574</v>
      </c>
      <c r="J299" s="3">
        <v>142527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10.5</v>
      </c>
      <c r="AA299" s="3">
        <v>13574</v>
      </c>
      <c r="AB299" s="3">
        <v>142527</v>
      </c>
      <c r="AC299" s="3">
        <v>0</v>
      </c>
      <c r="AD299" s="3">
        <v>0</v>
      </c>
      <c r="AE299" s="3">
        <v>0</v>
      </c>
      <c r="AF299" s="3">
        <v>0</v>
      </c>
      <c r="AG299" s="24">
        <v>0</v>
      </c>
      <c r="AH299" s="3">
        <v>0</v>
      </c>
      <c r="AI299" s="24">
        <v>0</v>
      </c>
    </row>
    <row r="300" spans="1:35">
      <c r="A300" s="3">
        <v>1898</v>
      </c>
      <c r="B300" s="4" t="s">
        <v>264</v>
      </c>
      <c r="C300" s="5" t="s">
        <v>14</v>
      </c>
      <c r="D300" s="5" t="s">
        <v>24</v>
      </c>
      <c r="E300" s="3">
        <v>23.1</v>
      </c>
      <c r="F300" s="3">
        <v>11830</v>
      </c>
      <c r="G300" s="3">
        <v>273272.99</v>
      </c>
      <c r="H300" s="3">
        <v>23.1</v>
      </c>
      <c r="I300" s="3">
        <v>11830</v>
      </c>
      <c r="J300" s="3">
        <v>273272.99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23.1</v>
      </c>
      <c r="AA300" s="3">
        <v>11830</v>
      </c>
      <c r="AB300" s="3">
        <v>273272.99</v>
      </c>
      <c r="AC300" s="3">
        <v>0</v>
      </c>
      <c r="AD300" s="3">
        <v>0</v>
      </c>
      <c r="AE300" s="3">
        <v>0</v>
      </c>
      <c r="AF300" s="3">
        <v>0</v>
      </c>
      <c r="AG300" s="24">
        <v>0</v>
      </c>
      <c r="AH300" s="3">
        <v>0</v>
      </c>
      <c r="AI300" s="24">
        <v>0</v>
      </c>
    </row>
    <row r="301" spans="1:35">
      <c r="A301" s="3">
        <v>73</v>
      </c>
      <c r="B301" s="21" t="s">
        <v>265</v>
      </c>
      <c r="C301" s="21"/>
      <c r="D301" s="21"/>
      <c r="E301" s="1082">
        <v>3543577.29</v>
      </c>
      <c r="F301" s="1082"/>
      <c r="G301" s="1082"/>
      <c r="H301" s="1082">
        <v>3543577.29</v>
      </c>
      <c r="I301" s="1082"/>
      <c r="J301" s="1082"/>
      <c r="K301" s="1082">
        <v>0</v>
      </c>
      <c r="L301" s="1082"/>
      <c r="M301" s="1082"/>
      <c r="N301" s="1082">
        <v>0</v>
      </c>
      <c r="O301" s="1082"/>
      <c r="P301" s="1082"/>
      <c r="Q301" s="1082">
        <v>0</v>
      </c>
      <c r="R301" s="1082"/>
      <c r="S301" s="1082"/>
      <c r="T301" s="1082">
        <v>0</v>
      </c>
      <c r="U301" s="1082"/>
      <c r="V301" s="1082"/>
      <c r="W301" s="1082">
        <v>0</v>
      </c>
      <c r="X301" s="1082"/>
      <c r="Y301" s="1082"/>
      <c r="Z301" s="1082">
        <v>3543577.29</v>
      </c>
      <c r="AA301" s="1082"/>
      <c r="AB301" s="1082"/>
      <c r="AC301" s="1082">
        <v>0</v>
      </c>
      <c r="AD301" s="1082"/>
      <c r="AE301" s="1082"/>
      <c r="AF301" s="1081">
        <v>0</v>
      </c>
      <c r="AG301" s="1082"/>
      <c r="AH301" s="3">
        <v>0</v>
      </c>
      <c r="AI301" s="24">
        <v>0</v>
      </c>
    </row>
    <row r="302" spans="1:35">
      <c r="A302" s="3">
        <v>1000</v>
      </c>
      <c r="B302" s="4" t="s">
        <v>266</v>
      </c>
      <c r="C302" s="5" t="s">
        <v>14</v>
      </c>
      <c r="D302" s="5" t="s">
        <v>15</v>
      </c>
      <c r="E302" s="3">
        <v>687.75</v>
      </c>
      <c r="F302" s="3">
        <v>52</v>
      </c>
      <c r="G302" s="3">
        <v>35763</v>
      </c>
      <c r="H302" s="3">
        <v>687.75</v>
      </c>
      <c r="I302" s="3">
        <v>52</v>
      </c>
      <c r="J302" s="3">
        <v>35763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687.75</v>
      </c>
      <c r="AA302" s="3">
        <v>52</v>
      </c>
      <c r="AB302" s="3">
        <v>35763</v>
      </c>
      <c r="AC302" s="3">
        <v>0</v>
      </c>
      <c r="AD302" s="3">
        <v>0</v>
      </c>
      <c r="AE302" s="3">
        <v>0</v>
      </c>
      <c r="AF302" s="3">
        <v>0</v>
      </c>
      <c r="AG302" s="24">
        <v>0</v>
      </c>
      <c r="AH302" s="3">
        <v>0</v>
      </c>
      <c r="AI302" s="24">
        <v>0</v>
      </c>
    </row>
    <row r="303" spans="1:35">
      <c r="A303" s="3">
        <v>1224</v>
      </c>
      <c r="B303" s="4" t="s">
        <v>513</v>
      </c>
      <c r="C303" s="5" t="s">
        <v>14</v>
      </c>
      <c r="D303" s="5" t="s">
        <v>15</v>
      </c>
      <c r="E303" s="3">
        <v>11.64</v>
      </c>
      <c r="F303" s="3">
        <v>4602.99</v>
      </c>
      <c r="G303" s="3">
        <v>53590.29</v>
      </c>
      <c r="H303" s="3">
        <v>11.64</v>
      </c>
      <c r="I303" s="3">
        <v>4602.99</v>
      </c>
      <c r="J303" s="3">
        <v>53590.29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11.64</v>
      </c>
      <c r="AA303" s="3">
        <v>4602.99</v>
      </c>
      <c r="AB303" s="3">
        <v>53590.29</v>
      </c>
      <c r="AC303" s="3">
        <v>0</v>
      </c>
      <c r="AD303" s="3">
        <v>0</v>
      </c>
      <c r="AE303" s="3">
        <v>0</v>
      </c>
      <c r="AF303" s="3">
        <v>0</v>
      </c>
      <c r="AG303" s="24">
        <v>0</v>
      </c>
      <c r="AH303" s="3">
        <v>0</v>
      </c>
      <c r="AI303" s="24">
        <v>0</v>
      </c>
    </row>
    <row r="304" spans="1:35">
      <c r="A304" s="3">
        <v>1391</v>
      </c>
      <c r="B304" s="4" t="s">
        <v>514</v>
      </c>
      <c r="C304" s="5" t="s">
        <v>14</v>
      </c>
      <c r="D304" s="5" t="s">
        <v>15</v>
      </c>
      <c r="E304" s="3">
        <v>7136</v>
      </c>
      <c r="F304" s="3">
        <v>83</v>
      </c>
      <c r="G304" s="3">
        <v>592288</v>
      </c>
      <c r="H304" s="3">
        <v>7136</v>
      </c>
      <c r="I304" s="3">
        <v>83</v>
      </c>
      <c r="J304" s="3">
        <v>592288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7136</v>
      </c>
      <c r="AA304" s="3">
        <v>83</v>
      </c>
      <c r="AB304" s="3">
        <v>592288</v>
      </c>
      <c r="AC304" s="3">
        <v>0</v>
      </c>
      <c r="AD304" s="3">
        <v>0</v>
      </c>
      <c r="AE304" s="3">
        <v>0</v>
      </c>
      <c r="AF304" s="3">
        <v>0</v>
      </c>
      <c r="AG304" s="24">
        <v>0</v>
      </c>
      <c r="AH304" s="3">
        <v>0</v>
      </c>
      <c r="AI304" s="24">
        <v>0</v>
      </c>
    </row>
    <row r="305" spans="1:35">
      <c r="A305" s="3">
        <v>2127</v>
      </c>
      <c r="B305" s="4" t="s">
        <v>267</v>
      </c>
      <c r="C305" s="5" t="s">
        <v>14</v>
      </c>
      <c r="D305" s="5" t="s">
        <v>15</v>
      </c>
      <c r="E305" s="3">
        <v>23</v>
      </c>
      <c r="F305" s="3">
        <v>124432</v>
      </c>
      <c r="G305" s="3">
        <v>2861936</v>
      </c>
      <c r="H305" s="3">
        <v>23</v>
      </c>
      <c r="I305" s="3">
        <v>124432</v>
      </c>
      <c r="J305" s="3">
        <v>2861936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23</v>
      </c>
      <c r="AA305" s="3">
        <v>124432</v>
      </c>
      <c r="AB305" s="3">
        <v>2861936</v>
      </c>
      <c r="AC305" s="3">
        <v>0</v>
      </c>
      <c r="AD305" s="3">
        <v>0</v>
      </c>
      <c r="AE305" s="3">
        <v>0</v>
      </c>
      <c r="AF305" s="3">
        <v>0</v>
      </c>
      <c r="AG305" s="24">
        <v>0</v>
      </c>
      <c r="AH305" s="3">
        <v>0</v>
      </c>
      <c r="AI305" s="24">
        <v>0</v>
      </c>
    </row>
    <row r="306" spans="1:35">
      <c r="A306" s="3">
        <v>75</v>
      </c>
      <c r="B306" s="21" t="s">
        <v>463</v>
      </c>
      <c r="C306" s="21"/>
      <c r="D306" s="21"/>
      <c r="E306" s="1082">
        <v>487780</v>
      </c>
      <c r="F306" s="1082"/>
      <c r="G306" s="1082"/>
      <c r="H306" s="1082">
        <v>487780</v>
      </c>
      <c r="I306" s="1082"/>
      <c r="J306" s="1082"/>
      <c r="K306" s="1082">
        <v>0</v>
      </c>
      <c r="L306" s="1082"/>
      <c r="M306" s="1082"/>
      <c r="N306" s="1082">
        <v>0</v>
      </c>
      <c r="O306" s="1082"/>
      <c r="P306" s="1082"/>
      <c r="Q306" s="1082">
        <v>0</v>
      </c>
      <c r="R306" s="1082"/>
      <c r="S306" s="1082"/>
      <c r="T306" s="1082">
        <v>0</v>
      </c>
      <c r="U306" s="1082"/>
      <c r="V306" s="1082"/>
      <c r="W306" s="1082">
        <v>0</v>
      </c>
      <c r="X306" s="1082"/>
      <c r="Y306" s="1082"/>
      <c r="Z306" s="1082">
        <v>487780</v>
      </c>
      <c r="AA306" s="1082"/>
      <c r="AB306" s="1082"/>
      <c r="AC306" s="1082">
        <v>0</v>
      </c>
      <c r="AD306" s="1082"/>
      <c r="AE306" s="1082"/>
      <c r="AF306" s="1081">
        <v>0</v>
      </c>
      <c r="AG306" s="1082"/>
      <c r="AH306" s="3">
        <v>0</v>
      </c>
      <c r="AI306" s="24">
        <v>0</v>
      </c>
    </row>
    <row r="307" spans="1:35">
      <c r="A307" s="3">
        <v>1069</v>
      </c>
      <c r="B307" s="4" t="s">
        <v>268</v>
      </c>
      <c r="C307" s="5" t="s">
        <v>14</v>
      </c>
      <c r="D307" s="5" t="s">
        <v>15</v>
      </c>
      <c r="E307" s="3">
        <v>500</v>
      </c>
      <c r="F307" s="3">
        <v>533</v>
      </c>
      <c r="G307" s="3">
        <v>266500</v>
      </c>
      <c r="H307" s="3">
        <v>500</v>
      </c>
      <c r="I307" s="3">
        <v>533</v>
      </c>
      <c r="J307" s="3">
        <v>266500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500</v>
      </c>
      <c r="AA307" s="3">
        <v>533</v>
      </c>
      <c r="AB307" s="3">
        <v>266500</v>
      </c>
      <c r="AC307" s="3">
        <v>0</v>
      </c>
      <c r="AD307" s="3">
        <v>0</v>
      </c>
      <c r="AE307" s="3">
        <v>0</v>
      </c>
      <c r="AF307" s="3">
        <v>0</v>
      </c>
      <c r="AG307" s="24">
        <v>0</v>
      </c>
      <c r="AH307" s="3">
        <v>0</v>
      </c>
      <c r="AI307" s="24">
        <v>0</v>
      </c>
    </row>
    <row r="308" spans="1:35">
      <c r="A308" s="3">
        <v>1070</v>
      </c>
      <c r="B308" s="4" t="s">
        <v>515</v>
      </c>
      <c r="C308" s="5" t="s">
        <v>14</v>
      </c>
      <c r="D308" s="5" t="s">
        <v>15</v>
      </c>
      <c r="E308" s="3">
        <v>120</v>
      </c>
      <c r="F308" s="3">
        <v>619</v>
      </c>
      <c r="G308" s="3">
        <v>74280</v>
      </c>
      <c r="H308" s="3">
        <v>120</v>
      </c>
      <c r="I308" s="3">
        <v>619</v>
      </c>
      <c r="J308" s="3">
        <v>74280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120</v>
      </c>
      <c r="AA308" s="3">
        <v>619</v>
      </c>
      <c r="AB308" s="3">
        <v>74280</v>
      </c>
      <c r="AC308" s="3">
        <v>0</v>
      </c>
      <c r="AD308" s="3">
        <v>0</v>
      </c>
      <c r="AE308" s="3">
        <v>0</v>
      </c>
      <c r="AF308" s="3">
        <v>0</v>
      </c>
      <c r="AG308" s="24">
        <v>0</v>
      </c>
      <c r="AH308" s="3">
        <v>0</v>
      </c>
      <c r="AI308" s="24">
        <v>0</v>
      </c>
    </row>
    <row r="309" spans="1:35">
      <c r="A309" s="3">
        <v>1071</v>
      </c>
      <c r="B309" s="4" t="s">
        <v>269</v>
      </c>
      <c r="C309" s="5" t="s">
        <v>14</v>
      </c>
      <c r="D309" s="5" t="s">
        <v>15</v>
      </c>
      <c r="E309" s="3">
        <v>350</v>
      </c>
      <c r="F309" s="3">
        <v>420</v>
      </c>
      <c r="G309" s="3">
        <v>147000</v>
      </c>
      <c r="H309" s="3">
        <v>350</v>
      </c>
      <c r="I309" s="3">
        <v>420</v>
      </c>
      <c r="J309" s="3">
        <v>147000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350</v>
      </c>
      <c r="AA309" s="3">
        <v>420</v>
      </c>
      <c r="AB309" s="3">
        <v>147000</v>
      </c>
      <c r="AC309" s="3">
        <v>0</v>
      </c>
      <c r="AD309" s="3">
        <v>0</v>
      </c>
      <c r="AE309" s="3">
        <v>0</v>
      </c>
      <c r="AF309" s="3">
        <v>0</v>
      </c>
      <c r="AG309" s="24">
        <v>0</v>
      </c>
      <c r="AH309" s="3">
        <v>0</v>
      </c>
      <c r="AI309" s="24">
        <v>0</v>
      </c>
    </row>
    <row r="310" spans="1:35">
      <c r="A310" s="3">
        <v>76</v>
      </c>
      <c r="B310" s="21" t="s">
        <v>464</v>
      </c>
      <c r="C310" s="21"/>
      <c r="D310" s="21"/>
      <c r="E310" s="1082">
        <v>42890477.68</v>
      </c>
      <c r="F310" s="1082"/>
      <c r="G310" s="1082"/>
      <c r="H310" s="1082">
        <v>42890477.68</v>
      </c>
      <c r="I310" s="1082"/>
      <c r="J310" s="1082"/>
      <c r="K310" s="1082">
        <v>0</v>
      </c>
      <c r="L310" s="1082"/>
      <c r="M310" s="1082"/>
      <c r="N310" s="1082">
        <v>0</v>
      </c>
      <c r="O310" s="1082"/>
      <c r="P310" s="1082"/>
      <c r="Q310" s="1082">
        <v>0</v>
      </c>
      <c r="R310" s="1082"/>
      <c r="S310" s="1082"/>
      <c r="T310" s="1082">
        <v>0</v>
      </c>
      <c r="U310" s="1082"/>
      <c r="V310" s="1082"/>
      <c r="W310" s="1082">
        <v>0</v>
      </c>
      <c r="X310" s="1082"/>
      <c r="Y310" s="1082"/>
      <c r="Z310" s="1082">
        <v>42890477.68</v>
      </c>
      <c r="AA310" s="1082"/>
      <c r="AB310" s="1082"/>
      <c r="AC310" s="1082">
        <v>0</v>
      </c>
      <c r="AD310" s="1082"/>
      <c r="AE310" s="1082"/>
      <c r="AF310" s="1081">
        <v>0</v>
      </c>
      <c r="AG310" s="1082"/>
      <c r="AH310" s="3">
        <v>0</v>
      </c>
      <c r="AI310" s="24">
        <v>0</v>
      </c>
    </row>
    <row r="311" spans="1:35">
      <c r="A311" s="3">
        <v>1008</v>
      </c>
      <c r="B311" s="4" t="s">
        <v>270</v>
      </c>
      <c r="C311" s="5" t="s">
        <v>14</v>
      </c>
      <c r="D311" s="5" t="s">
        <v>15</v>
      </c>
      <c r="E311" s="3">
        <v>178.21</v>
      </c>
      <c r="F311" s="3">
        <v>106761.99</v>
      </c>
      <c r="G311" s="3">
        <v>19026043.210000001</v>
      </c>
      <c r="H311" s="3">
        <v>178.21</v>
      </c>
      <c r="I311" s="3">
        <v>106761.99</v>
      </c>
      <c r="J311" s="3">
        <v>19026043.210000001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178.21</v>
      </c>
      <c r="AA311" s="3">
        <v>106761.99</v>
      </c>
      <c r="AB311" s="3">
        <v>19026043.210000001</v>
      </c>
      <c r="AC311" s="3">
        <v>0</v>
      </c>
      <c r="AD311" s="3">
        <v>0</v>
      </c>
      <c r="AE311" s="3">
        <v>0</v>
      </c>
      <c r="AF311" s="3">
        <v>0</v>
      </c>
      <c r="AG311" s="24">
        <v>0</v>
      </c>
      <c r="AH311" s="3">
        <v>0</v>
      </c>
      <c r="AI311" s="24">
        <v>0</v>
      </c>
    </row>
    <row r="312" spans="1:35">
      <c r="A312" s="3">
        <v>1289</v>
      </c>
      <c r="B312" s="4" t="s">
        <v>271</v>
      </c>
      <c r="C312" s="5" t="s">
        <v>14</v>
      </c>
      <c r="D312" s="5" t="s">
        <v>17</v>
      </c>
      <c r="E312" s="3">
        <v>1649.59</v>
      </c>
      <c r="F312" s="3">
        <v>14332</v>
      </c>
      <c r="G312" s="3">
        <v>23641883.82</v>
      </c>
      <c r="H312" s="3">
        <v>1649.59</v>
      </c>
      <c r="I312" s="3">
        <v>14332</v>
      </c>
      <c r="J312" s="3">
        <v>23641883.82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1649.59</v>
      </c>
      <c r="AA312" s="3">
        <v>14332</v>
      </c>
      <c r="AB312" s="3">
        <v>23641883.82</v>
      </c>
      <c r="AC312" s="3">
        <v>0</v>
      </c>
      <c r="AD312" s="3">
        <v>0</v>
      </c>
      <c r="AE312" s="3">
        <v>0</v>
      </c>
      <c r="AF312" s="3">
        <v>0</v>
      </c>
      <c r="AG312" s="24">
        <v>0</v>
      </c>
      <c r="AH312" s="3">
        <v>0</v>
      </c>
      <c r="AI312" s="24">
        <v>0</v>
      </c>
    </row>
    <row r="313" spans="1:35">
      <c r="A313" s="3">
        <v>1290</v>
      </c>
      <c r="B313" s="4" t="s">
        <v>272</v>
      </c>
      <c r="C313" s="5" t="s">
        <v>14</v>
      </c>
      <c r="D313" s="5" t="s">
        <v>17</v>
      </c>
      <c r="E313" s="3">
        <v>7.35</v>
      </c>
      <c r="F313" s="3">
        <v>30279</v>
      </c>
      <c r="G313" s="3">
        <v>222550.65</v>
      </c>
      <c r="H313" s="3">
        <v>7.35</v>
      </c>
      <c r="I313" s="3">
        <v>30279</v>
      </c>
      <c r="J313" s="3">
        <v>222550.65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7.35</v>
      </c>
      <c r="AA313" s="3">
        <v>30279</v>
      </c>
      <c r="AB313" s="3">
        <v>222550.65</v>
      </c>
      <c r="AC313" s="3">
        <v>0</v>
      </c>
      <c r="AD313" s="3">
        <v>0</v>
      </c>
      <c r="AE313" s="3">
        <v>0</v>
      </c>
      <c r="AF313" s="3">
        <v>0</v>
      </c>
      <c r="AG313" s="24">
        <v>0</v>
      </c>
      <c r="AH313" s="3">
        <v>0</v>
      </c>
      <c r="AI313" s="24">
        <v>0</v>
      </c>
    </row>
    <row r="314" spans="1:35">
      <c r="A314" s="3">
        <v>77</v>
      </c>
      <c r="B314" s="21" t="s">
        <v>273</v>
      </c>
      <c r="C314" s="21"/>
      <c r="D314" s="21"/>
      <c r="E314" s="1082">
        <v>26259653.43</v>
      </c>
      <c r="F314" s="1082"/>
      <c r="G314" s="1082"/>
      <c r="H314" s="1082">
        <v>26259653.43</v>
      </c>
      <c r="I314" s="1082"/>
      <c r="J314" s="1082"/>
      <c r="K314" s="1082">
        <v>0</v>
      </c>
      <c r="L314" s="1082"/>
      <c r="M314" s="1082"/>
      <c r="N314" s="1082">
        <v>0</v>
      </c>
      <c r="O314" s="1082"/>
      <c r="P314" s="1082"/>
      <c r="Q314" s="1082">
        <v>0</v>
      </c>
      <c r="R314" s="1082"/>
      <c r="S314" s="1082"/>
      <c r="T314" s="1082">
        <v>0</v>
      </c>
      <c r="U314" s="1082"/>
      <c r="V314" s="1082"/>
      <c r="W314" s="1082">
        <v>0</v>
      </c>
      <c r="X314" s="1082"/>
      <c r="Y314" s="1082"/>
      <c r="Z314" s="1082">
        <v>26259653.43</v>
      </c>
      <c r="AA314" s="1082"/>
      <c r="AB314" s="1082"/>
      <c r="AC314" s="1082">
        <v>0</v>
      </c>
      <c r="AD314" s="1082"/>
      <c r="AE314" s="1082"/>
      <c r="AF314" s="1081">
        <v>0</v>
      </c>
      <c r="AG314" s="1082"/>
      <c r="AH314" s="3">
        <v>0</v>
      </c>
      <c r="AI314" s="24">
        <v>0</v>
      </c>
    </row>
    <row r="315" spans="1:35">
      <c r="A315" s="3">
        <v>1027</v>
      </c>
      <c r="B315" s="4" t="s">
        <v>274</v>
      </c>
      <c r="C315" s="5" t="s">
        <v>14</v>
      </c>
      <c r="D315" s="5" t="s">
        <v>15</v>
      </c>
      <c r="E315" s="3">
        <v>15</v>
      </c>
      <c r="F315" s="3">
        <v>5497</v>
      </c>
      <c r="G315" s="3">
        <v>82455</v>
      </c>
      <c r="H315" s="3">
        <v>15</v>
      </c>
      <c r="I315" s="3">
        <v>5497</v>
      </c>
      <c r="J315" s="3">
        <v>82455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15</v>
      </c>
      <c r="AA315" s="3">
        <v>5497</v>
      </c>
      <c r="AB315" s="3">
        <v>82455</v>
      </c>
      <c r="AC315" s="3">
        <v>0</v>
      </c>
      <c r="AD315" s="3">
        <v>0</v>
      </c>
      <c r="AE315" s="3">
        <v>0</v>
      </c>
      <c r="AF315" s="3">
        <v>0</v>
      </c>
      <c r="AG315" s="24">
        <v>0</v>
      </c>
      <c r="AH315" s="3">
        <v>0</v>
      </c>
      <c r="AI315" s="24">
        <v>0</v>
      </c>
    </row>
    <row r="316" spans="1:35">
      <c r="A316" s="3">
        <v>1037</v>
      </c>
      <c r="B316" s="4" t="s">
        <v>275</v>
      </c>
      <c r="C316" s="5" t="s">
        <v>14</v>
      </c>
      <c r="D316" s="5" t="s">
        <v>15</v>
      </c>
      <c r="E316" s="3">
        <v>15.97</v>
      </c>
      <c r="F316" s="3">
        <v>14337</v>
      </c>
      <c r="G316" s="3">
        <v>228933.22</v>
      </c>
      <c r="H316" s="3">
        <v>15.97</v>
      </c>
      <c r="I316" s="3">
        <v>14337</v>
      </c>
      <c r="J316" s="3">
        <v>228933.22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15.97</v>
      </c>
      <c r="AA316" s="3">
        <v>14337</v>
      </c>
      <c r="AB316" s="3">
        <v>228933.22</v>
      </c>
      <c r="AC316" s="3">
        <v>0</v>
      </c>
      <c r="AD316" s="3">
        <v>0</v>
      </c>
      <c r="AE316" s="3">
        <v>0</v>
      </c>
      <c r="AF316" s="3">
        <v>0</v>
      </c>
      <c r="AG316" s="24">
        <v>0</v>
      </c>
      <c r="AH316" s="3">
        <v>0</v>
      </c>
      <c r="AI316" s="24">
        <v>0</v>
      </c>
    </row>
    <row r="317" spans="1:35">
      <c r="A317" s="3">
        <v>1053</v>
      </c>
      <c r="B317" s="4" t="s">
        <v>276</v>
      </c>
      <c r="C317" s="5" t="s">
        <v>14</v>
      </c>
      <c r="D317" s="5" t="s">
        <v>15</v>
      </c>
      <c r="E317" s="3">
        <v>5</v>
      </c>
      <c r="F317" s="3">
        <v>41697</v>
      </c>
      <c r="G317" s="3">
        <v>208485</v>
      </c>
      <c r="H317" s="3">
        <v>5</v>
      </c>
      <c r="I317" s="3">
        <v>41697</v>
      </c>
      <c r="J317" s="3">
        <v>208485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5</v>
      </c>
      <c r="AA317" s="3">
        <v>41697</v>
      </c>
      <c r="AB317" s="3">
        <v>208485</v>
      </c>
      <c r="AC317" s="3">
        <v>0</v>
      </c>
      <c r="AD317" s="3">
        <v>0</v>
      </c>
      <c r="AE317" s="3">
        <v>0</v>
      </c>
      <c r="AF317" s="3">
        <v>0</v>
      </c>
      <c r="AG317" s="24">
        <v>0</v>
      </c>
      <c r="AH317" s="3">
        <v>0</v>
      </c>
      <c r="AI317" s="24">
        <v>0</v>
      </c>
    </row>
    <row r="318" spans="1:35">
      <c r="A318" s="3">
        <v>1165</v>
      </c>
      <c r="B318" s="4" t="s">
        <v>277</v>
      </c>
      <c r="C318" s="5" t="s">
        <v>14</v>
      </c>
      <c r="D318" s="5" t="s">
        <v>278</v>
      </c>
      <c r="E318" s="3">
        <v>3150</v>
      </c>
      <c r="F318" s="3">
        <v>1673</v>
      </c>
      <c r="G318" s="3">
        <v>5269950</v>
      </c>
      <c r="H318" s="3">
        <v>3150</v>
      </c>
      <c r="I318" s="3">
        <v>1673</v>
      </c>
      <c r="J318" s="3">
        <v>5269950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3150</v>
      </c>
      <c r="AA318" s="3">
        <v>1673</v>
      </c>
      <c r="AB318" s="3">
        <v>5269950</v>
      </c>
      <c r="AC318" s="3">
        <v>0</v>
      </c>
      <c r="AD318" s="3">
        <v>0</v>
      </c>
      <c r="AE318" s="3">
        <v>0</v>
      </c>
      <c r="AF318" s="3">
        <v>0</v>
      </c>
      <c r="AG318" s="24">
        <v>0</v>
      </c>
      <c r="AH318" s="3">
        <v>0</v>
      </c>
      <c r="AI318" s="24">
        <v>0</v>
      </c>
    </row>
    <row r="319" spans="1:35">
      <c r="A319" s="3">
        <v>1225</v>
      </c>
      <c r="B319" s="4" t="s">
        <v>516</v>
      </c>
      <c r="C319" s="5" t="s">
        <v>14</v>
      </c>
      <c r="D319" s="5" t="s">
        <v>15</v>
      </c>
      <c r="E319" s="3">
        <v>21.25</v>
      </c>
      <c r="F319" s="3">
        <v>5018</v>
      </c>
      <c r="G319" s="3">
        <v>106642.54</v>
      </c>
      <c r="H319" s="3">
        <v>21.25</v>
      </c>
      <c r="I319" s="3">
        <v>5018</v>
      </c>
      <c r="J319" s="3">
        <v>106642.54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21.25</v>
      </c>
      <c r="AA319" s="3">
        <v>5018</v>
      </c>
      <c r="AB319" s="3">
        <v>106642.54</v>
      </c>
      <c r="AC319" s="3">
        <v>0</v>
      </c>
      <c r="AD319" s="3">
        <v>0</v>
      </c>
      <c r="AE319" s="3">
        <v>0</v>
      </c>
      <c r="AF319" s="3">
        <v>0</v>
      </c>
      <c r="AG319" s="24">
        <v>0</v>
      </c>
      <c r="AH319" s="3">
        <v>0</v>
      </c>
      <c r="AI319" s="24">
        <v>0</v>
      </c>
    </row>
    <row r="320" spans="1:35">
      <c r="A320" s="3">
        <v>1264</v>
      </c>
      <c r="B320" s="4" t="s">
        <v>279</v>
      </c>
      <c r="C320" s="5" t="s">
        <v>14</v>
      </c>
      <c r="D320" s="5" t="s">
        <v>15</v>
      </c>
      <c r="E320" s="3">
        <v>2100</v>
      </c>
      <c r="F320" s="3">
        <v>5722</v>
      </c>
      <c r="G320" s="3">
        <v>12016200</v>
      </c>
      <c r="H320" s="3">
        <v>2100</v>
      </c>
      <c r="I320" s="3">
        <v>5722</v>
      </c>
      <c r="J320" s="3">
        <v>12016200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2100</v>
      </c>
      <c r="AA320" s="3">
        <v>5722</v>
      </c>
      <c r="AB320" s="3">
        <v>12016200</v>
      </c>
      <c r="AC320" s="3">
        <v>0</v>
      </c>
      <c r="AD320" s="3">
        <v>0</v>
      </c>
      <c r="AE320" s="3">
        <v>0</v>
      </c>
      <c r="AF320" s="3">
        <v>0</v>
      </c>
      <c r="AG320" s="24">
        <v>0</v>
      </c>
      <c r="AH320" s="3">
        <v>0</v>
      </c>
      <c r="AI320" s="24">
        <v>0</v>
      </c>
    </row>
    <row r="321" spans="1:35">
      <c r="A321" s="3">
        <v>1265</v>
      </c>
      <c r="B321" s="4" t="s">
        <v>280</v>
      </c>
      <c r="C321" s="5" t="s">
        <v>14</v>
      </c>
      <c r="D321" s="5" t="s">
        <v>15</v>
      </c>
      <c r="E321" s="3">
        <v>68.8</v>
      </c>
      <c r="F321" s="3">
        <v>11720</v>
      </c>
      <c r="G321" s="3">
        <v>806346.55</v>
      </c>
      <c r="H321" s="3">
        <v>68.8</v>
      </c>
      <c r="I321" s="3">
        <v>11720</v>
      </c>
      <c r="J321" s="3">
        <v>806346.55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68.8</v>
      </c>
      <c r="AA321" s="3">
        <v>11720</v>
      </c>
      <c r="AB321" s="3">
        <v>806346.55</v>
      </c>
      <c r="AC321" s="3">
        <v>0</v>
      </c>
      <c r="AD321" s="3">
        <v>0</v>
      </c>
      <c r="AE321" s="3">
        <v>0</v>
      </c>
      <c r="AF321" s="3">
        <v>0</v>
      </c>
      <c r="AG321" s="24">
        <v>0</v>
      </c>
      <c r="AH321" s="3">
        <v>0</v>
      </c>
      <c r="AI321" s="24">
        <v>0</v>
      </c>
    </row>
    <row r="322" spans="1:35">
      <c r="A322" s="3">
        <v>688</v>
      </c>
      <c r="B322" s="4" t="s">
        <v>281</v>
      </c>
      <c r="C322" s="5" t="s">
        <v>14</v>
      </c>
      <c r="D322" s="5" t="s">
        <v>261</v>
      </c>
      <c r="E322" s="3">
        <v>28.34</v>
      </c>
      <c r="F322" s="3">
        <v>3226</v>
      </c>
      <c r="G322" s="3">
        <v>91418.39</v>
      </c>
      <c r="H322" s="3">
        <v>28.34</v>
      </c>
      <c r="I322" s="3">
        <v>3226</v>
      </c>
      <c r="J322" s="3">
        <v>91418.39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28.34</v>
      </c>
      <c r="AA322" s="3">
        <v>3226</v>
      </c>
      <c r="AB322" s="3">
        <v>91418.39</v>
      </c>
      <c r="AC322" s="3">
        <v>0</v>
      </c>
      <c r="AD322" s="3">
        <v>0</v>
      </c>
      <c r="AE322" s="3">
        <v>0</v>
      </c>
      <c r="AF322" s="3">
        <v>0</v>
      </c>
      <c r="AG322" s="24">
        <v>0</v>
      </c>
      <c r="AH322" s="3">
        <v>0</v>
      </c>
      <c r="AI322" s="24">
        <v>0</v>
      </c>
    </row>
    <row r="323" spans="1:35">
      <c r="A323" s="3">
        <v>689</v>
      </c>
      <c r="B323" s="4" t="s">
        <v>282</v>
      </c>
      <c r="C323" s="5" t="s">
        <v>14</v>
      </c>
      <c r="D323" s="5" t="s">
        <v>261</v>
      </c>
      <c r="E323" s="3">
        <v>326.39999999999998</v>
      </c>
      <c r="F323" s="3">
        <v>3226</v>
      </c>
      <c r="G323" s="3">
        <v>1052966.3999999999</v>
      </c>
      <c r="H323" s="3">
        <v>326.39999999999998</v>
      </c>
      <c r="I323" s="3">
        <v>3226</v>
      </c>
      <c r="J323" s="3">
        <v>1052966.3999999999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326.39999999999998</v>
      </c>
      <c r="AA323" s="3">
        <v>3226</v>
      </c>
      <c r="AB323" s="3">
        <v>1052966.3999999999</v>
      </c>
      <c r="AC323" s="3">
        <v>0</v>
      </c>
      <c r="AD323" s="3">
        <v>0</v>
      </c>
      <c r="AE323" s="3">
        <v>0</v>
      </c>
      <c r="AF323" s="3">
        <v>0</v>
      </c>
      <c r="AG323" s="24">
        <v>0</v>
      </c>
      <c r="AH323" s="3">
        <v>0</v>
      </c>
      <c r="AI323" s="24">
        <v>0</v>
      </c>
    </row>
    <row r="324" spans="1:35">
      <c r="A324" s="3">
        <v>699</v>
      </c>
      <c r="B324" s="4" t="s">
        <v>283</v>
      </c>
      <c r="C324" s="5" t="s">
        <v>14</v>
      </c>
      <c r="D324" s="5" t="s">
        <v>278</v>
      </c>
      <c r="E324" s="3">
        <v>204.31</v>
      </c>
      <c r="F324" s="3">
        <v>1314</v>
      </c>
      <c r="G324" s="3">
        <v>268464.65000000002</v>
      </c>
      <c r="H324" s="3">
        <v>204.31</v>
      </c>
      <c r="I324" s="3">
        <v>1314</v>
      </c>
      <c r="J324" s="3">
        <v>268464.65000000002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204.31</v>
      </c>
      <c r="AA324" s="3">
        <v>1314</v>
      </c>
      <c r="AB324" s="3">
        <v>268464.65000000002</v>
      </c>
      <c r="AC324" s="3">
        <v>0</v>
      </c>
      <c r="AD324" s="3">
        <v>0</v>
      </c>
      <c r="AE324" s="3">
        <v>0</v>
      </c>
      <c r="AF324" s="3">
        <v>0</v>
      </c>
      <c r="AG324" s="24">
        <v>0</v>
      </c>
      <c r="AH324" s="3">
        <v>0</v>
      </c>
      <c r="AI324" s="24">
        <v>0</v>
      </c>
    </row>
    <row r="325" spans="1:35">
      <c r="A325" s="3">
        <v>726</v>
      </c>
      <c r="B325" s="4" t="s">
        <v>284</v>
      </c>
      <c r="C325" s="5" t="s">
        <v>14</v>
      </c>
      <c r="D325" s="5" t="s">
        <v>15</v>
      </c>
      <c r="E325" s="3">
        <v>862.1</v>
      </c>
      <c r="F325" s="3">
        <v>7108</v>
      </c>
      <c r="G325" s="3">
        <v>6127791.6900000004</v>
      </c>
      <c r="H325" s="3">
        <v>862.1</v>
      </c>
      <c r="I325" s="3">
        <v>7108</v>
      </c>
      <c r="J325" s="3">
        <v>6127791.6900000004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862.1</v>
      </c>
      <c r="AA325" s="3">
        <v>7108</v>
      </c>
      <c r="AB325" s="3">
        <v>6127791.6900000004</v>
      </c>
      <c r="AC325" s="3">
        <v>0</v>
      </c>
      <c r="AD325" s="3">
        <v>0</v>
      </c>
      <c r="AE325" s="3">
        <v>0</v>
      </c>
      <c r="AF325" s="3">
        <v>0</v>
      </c>
      <c r="AG325" s="24">
        <v>0</v>
      </c>
      <c r="AH325" s="3">
        <v>0</v>
      </c>
      <c r="AI325" s="24">
        <v>0</v>
      </c>
    </row>
    <row r="326" spans="1:35">
      <c r="A326" s="3">
        <v>78</v>
      </c>
      <c r="B326" s="21" t="s">
        <v>285</v>
      </c>
      <c r="C326" s="21"/>
      <c r="D326" s="21"/>
      <c r="E326" s="1082">
        <v>374793614.13999999</v>
      </c>
      <c r="F326" s="1082"/>
      <c r="G326" s="1082"/>
      <c r="H326" s="1082">
        <v>374793614.13999999</v>
      </c>
      <c r="I326" s="1082"/>
      <c r="J326" s="1082"/>
      <c r="K326" s="1082">
        <v>0</v>
      </c>
      <c r="L326" s="1082"/>
      <c r="M326" s="1082"/>
      <c r="N326" s="1082">
        <v>0</v>
      </c>
      <c r="O326" s="1082"/>
      <c r="P326" s="1082"/>
      <c r="Q326" s="1082">
        <v>0</v>
      </c>
      <c r="R326" s="1082"/>
      <c r="S326" s="1082"/>
      <c r="T326" s="1082">
        <v>0</v>
      </c>
      <c r="U326" s="1082"/>
      <c r="V326" s="1082"/>
      <c r="W326" s="1082">
        <v>0</v>
      </c>
      <c r="X326" s="1082"/>
      <c r="Y326" s="1082"/>
      <c r="Z326" s="1082">
        <v>374793614.13999999</v>
      </c>
      <c r="AA326" s="1082"/>
      <c r="AB326" s="1082"/>
      <c r="AC326" s="1082">
        <v>0</v>
      </c>
      <c r="AD326" s="1082"/>
      <c r="AE326" s="1082"/>
      <c r="AF326" s="1081">
        <v>0</v>
      </c>
      <c r="AG326" s="1082"/>
      <c r="AH326" s="3">
        <v>0</v>
      </c>
      <c r="AI326" s="24">
        <v>0</v>
      </c>
    </row>
    <row r="327" spans="1:35">
      <c r="A327" s="3">
        <v>1056</v>
      </c>
      <c r="B327" s="4" t="s">
        <v>286</v>
      </c>
      <c r="C327" s="5" t="s">
        <v>14</v>
      </c>
      <c r="D327" s="5" t="s">
        <v>24</v>
      </c>
      <c r="E327" s="3">
        <v>2100</v>
      </c>
      <c r="F327" s="3">
        <v>12897</v>
      </c>
      <c r="G327" s="3">
        <v>27083700</v>
      </c>
      <c r="H327" s="3">
        <v>2100</v>
      </c>
      <c r="I327" s="3">
        <v>12897</v>
      </c>
      <c r="J327" s="3">
        <v>27083700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2100</v>
      </c>
      <c r="AA327" s="3">
        <v>12897</v>
      </c>
      <c r="AB327" s="3">
        <v>27083700</v>
      </c>
      <c r="AC327" s="3">
        <v>0</v>
      </c>
      <c r="AD327" s="3">
        <v>0</v>
      </c>
      <c r="AE327" s="3">
        <v>0</v>
      </c>
      <c r="AF327" s="3">
        <v>0</v>
      </c>
      <c r="AG327" s="24">
        <v>0</v>
      </c>
      <c r="AH327" s="3">
        <v>0</v>
      </c>
      <c r="AI327" s="24">
        <v>0</v>
      </c>
    </row>
    <row r="328" spans="1:35">
      <c r="A328" s="3">
        <v>1157</v>
      </c>
      <c r="B328" s="4" t="s">
        <v>517</v>
      </c>
      <c r="C328" s="5" t="s">
        <v>14</v>
      </c>
      <c r="D328" s="5" t="s">
        <v>15</v>
      </c>
      <c r="E328" s="3">
        <v>7.35</v>
      </c>
      <c r="F328" s="3">
        <v>400488</v>
      </c>
      <c r="G328" s="3">
        <v>2943586.8</v>
      </c>
      <c r="H328" s="3">
        <v>7.35</v>
      </c>
      <c r="I328" s="3">
        <v>400488</v>
      </c>
      <c r="J328" s="3">
        <v>2943586.8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7.35</v>
      </c>
      <c r="AA328" s="3">
        <v>400488</v>
      </c>
      <c r="AB328" s="3">
        <v>2943586.8</v>
      </c>
      <c r="AC328" s="3">
        <v>0</v>
      </c>
      <c r="AD328" s="3">
        <v>0</v>
      </c>
      <c r="AE328" s="3">
        <v>0</v>
      </c>
      <c r="AF328" s="3">
        <v>0</v>
      </c>
      <c r="AG328" s="24">
        <v>0</v>
      </c>
      <c r="AH328" s="3">
        <v>0</v>
      </c>
      <c r="AI328" s="24">
        <v>0</v>
      </c>
    </row>
    <row r="329" spans="1:35">
      <c r="A329" s="3">
        <v>1158</v>
      </c>
      <c r="B329" s="4" t="s">
        <v>518</v>
      </c>
      <c r="C329" s="5" t="s">
        <v>14</v>
      </c>
      <c r="D329" s="5" t="s">
        <v>15</v>
      </c>
      <c r="E329" s="3">
        <v>111.5</v>
      </c>
      <c r="F329" s="3">
        <v>104696</v>
      </c>
      <c r="G329" s="3">
        <v>11673604</v>
      </c>
      <c r="H329" s="3">
        <v>111.5</v>
      </c>
      <c r="I329" s="3">
        <v>104696</v>
      </c>
      <c r="J329" s="3">
        <v>11673604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111.5</v>
      </c>
      <c r="AA329" s="3">
        <v>104696</v>
      </c>
      <c r="AB329" s="3">
        <v>11673604</v>
      </c>
      <c r="AC329" s="3">
        <v>0</v>
      </c>
      <c r="AD329" s="3">
        <v>0</v>
      </c>
      <c r="AE329" s="3">
        <v>0</v>
      </c>
      <c r="AF329" s="3">
        <v>0</v>
      </c>
      <c r="AG329" s="24">
        <v>0</v>
      </c>
      <c r="AH329" s="3">
        <v>0</v>
      </c>
      <c r="AI329" s="24">
        <v>0</v>
      </c>
    </row>
    <row r="330" spans="1:35">
      <c r="A330" s="3">
        <v>1159</v>
      </c>
      <c r="B330" s="4" t="s">
        <v>519</v>
      </c>
      <c r="C330" s="5" t="s">
        <v>14</v>
      </c>
      <c r="D330" s="5" t="s">
        <v>15</v>
      </c>
      <c r="E330" s="3">
        <v>1680</v>
      </c>
      <c r="F330" s="3">
        <v>64622</v>
      </c>
      <c r="G330" s="3">
        <v>108564960</v>
      </c>
      <c r="H330" s="3">
        <v>1680</v>
      </c>
      <c r="I330" s="3">
        <v>64622</v>
      </c>
      <c r="J330" s="3">
        <v>108564960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1680</v>
      </c>
      <c r="AA330" s="3">
        <v>64622</v>
      </c>
      <c r="AB330" s="3">
        <v>108564960</v>
      </c>
      <c r="AC330" s="3">
        <v>0</v>
      </c>
      <c r="AD330" s="3">
        <v>0</v>
      </c>
      <c r="AE330" s="3">
        <v>0</v>
      </c>
      <c r="AF330" s="3">
        <v>0</v>
      </c>
      <c r="AG330" s="24">
        <v>0</v>
      </c>
      <c r="AH330" s="3">
        <v>0</v>
      </c>
      <c r="AI330" s="24">
        <v>0</v>
      </c>
    </row>
    <row r="331" spans="1:35">
      <c r="A331" s="3">
        <v>1160</v>
      </c>
      <c r="B331" s="4" t="s">
        <v>520</v>
      </c>
      <c r="C331" s="5" t="s">
        <v>14</v>
      </c>
      <c r="D331" s="5" t="s">
        <v>15</v>
      </c>
      <c r="E331" s="3">
        <v>122.25</v>
      </c>
      <c r="F331" s="3">
        <v>70730.02</v>
      </c>
      <c r="G331" s="3">
        <v>8646454.9800000004</v>
      </c>
      <c r="H331" s="3">
        <v>122.25</v>
      </c>
      <c r="I331" s="3">
        <v>70730.02</v>
      </c>
      <c r="J331" s="3">
        <v>8646454.9800000004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122.25</v>
      </c>
      <c r="AA331" s="3">
        <v>70730.02</v>
      </c>
      <c r="AB331" s="3">
        <v>8646454.9800000004</v>
      </c>
      <c r="AC331" s="3">
        <v>0</v>
      </c>
      <c r="AD331" s="3">
        <v>0</v>
      </c>
      <c r="AE331" s="3">
        <v>0</v>
      </c>
      <c r="AF331" s="3">
        <v>0</v>
      </c>
      <c r="AG331" s="24">
        <v>0</v>
      </c>
      <c r="AH331" s="3">
        <v>0</v>
      </c>
      <c r="AI331" s="24">
        <v>0</v>
      </c>
    </row>
    <row r="332" spans="1:35">
      <c r="A332" s="3">
        <v>1184</v>
      </c>
      <c r="B332" s="4" t="s">
        <v>287</v>
      </c>
      <c r="C332" s="5" t="s">
        <v>14</v>
      </c>
      <c r="D332" s="5" t="s">
        <v>15</v>
      </c>
      <c r="E332" s="3">
        <v>103</v>
      </c>
      <c r="F332" s="3">
        <v>120006</v>
      </c>
      <c r="G332" s="3">
        <v>12360618</v>
      </c>
      <c r="H332" s="3">
        <v>103</v>
      </c>
      <c r="I332" s="3">
        <v>120006</v>
      </c>
      <c r="J332" s="3">
        <v>12360618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103</v>
      </c>
      <c r="AA332" s="3">
        <v>120006</v>
      </c>
      <c r="AB332" s="3">
        <v>12360618</v>
      </c>
      <c r="AC332" s="3">
        <v>0</v>
      </c>
      <c r="AD332" s="3">
        <v>0</v>
      </c>
      <c r="AE332" s="3">
        <v>0</v>
      </c>
      <c r="AF332" s="3">
        <v>0</v>
      </c>
      <c r="AG332" s="24">
        <v>0</v>
      </c>
      <c r="AH332" s="3">
        <v>0</v>
      </c>
      <c r="AI332" s="24">
        <v>0</v>
      </c>
    </row>
    <row r="333" spans="1:35">
      <c r="A333" s="3">
        <v>1198</v>
      </c>
      <c r="B333" s="4" t="s">
        <v>288</v>
      </c>
      <c r="C333" s="5" t="s">
        <v>14</v>
      </c>
      <c r="D333" s="5" t="s">
        <v>15</v>
      </c>
      <c r="E333" s="3">
        <v>20</v>
      </c>
      <c r="F333" s="3">
        <v>282800</v>
      </c>
      <c r="G333" s="3">
        <v>5656000</v>
      </c>
      <c r="H333" s="3">
        <v>20</v>
      </c>
      <c r="I333" s="3">
        <v>282800</v>
      </c>
      <c r="J333" s="3">
        <v>5656000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20</v>
      </c>
      <c r="AA333" s="3">
        <v>282800</v>
      </c>
      <c r="AB333" s="3">
        <v>5656000</v>
      </c>
      <c r="AC333" s="3">
        <v>0</v>
      </c>
      <c r="AD333" s="3">
        <v>0</v>
      </c>
      <c r="AE333" s="3">
        <v>0</v>
      </c>
      <c r="AF333" s="3">
        <v>0</v>
      </c>
      <c r="AG333" s="24">
        <v>0</v>
      </c>
      <c r="AH333" s="3">
        <v>0</v>
      </c>
      <c r="AI333" s="24">
        <v>0</v>
      </c>
    </row>
    <row r="334" spans="1:35">
      <c r="A334" s="3">
        <v>1223</v>
      </c>
      <c r="B334" s="4" t="s">
        <v>289</v>
      </c>
      <c r="C334" s="5" t="s">
        <v>14</v>
      </c>
      <c r="D334" s="5" t="s">
        <v>15</v>
      </c>
      <c r="E334" s="3">
        <v>160.08000000000001</v>
      </c>
      <c r="F334" s="3">
        <v>501573.88</v>
      </c>
      <c r="G334" s="3">
        <v>80293953.409999996</v>
      </c>
      <c r="H334" s="3">
        <v>160.08000000000001</v>
      </c>
      <c r="I334" s="3">
        <v>501573.88</v>
      </c>
      <c r="J334" s="3">
        <v>80293953.409999996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160.08000000000001</v>
      </c>
      <c r="AA334" s="3">
        <v>501573.88</v>
      </c>
      <c r="AB334" s="3">
        <v>80293953.409999996</v>
      </c>
      <c r="AC334" s="3">
        <v>0</v>
      </c>
      <c r="AD334" s="3">
        <v>0</v>
      </c>
      <c r="AE334" s="3">
        <v>0</v>
      </c>
      <c r="AF334" s="3">
        <v>0</v>
      </c>
      <c r="AG334" s="24">
        <v>0</v>
      </c>
      <c r="AH334" s="3">
        <v>0</v>
      </c>
      <c r="AI334" s="24">
        <v>0</v>
      </c>
    </row>
    <row r="335" spans="1:35">
      <c r="A335" s="3">
        <v>1263</v>
      </c>
      <c r="B335" s="4" t="s">
        <v>290</v>
      </c>
      <c r="C335" s="5" t="s">
        <v>14</v>
      </c>
      <c r="D335" s="5" t="s">
        <v>15</v>
      </c>
      <c r="E335" s="3">
        <v>446</v>
      </c>
      <c r="F335" s="3">
        <v>4870</v>
      </c>
      <c r="G335" s="3">
        <v>2172020</v>
      </c>
      <c r="H335" s="3">
        <v>446</v>
      </c>
      <c r="I335" s="3">
        <v>4870</v>
      </c>
      <c r="J335" s="3">
        <v>2172020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446</v>
      </c>
      <c r="AA335" s="3">
        <v>4870</v>
      </c>
      <c r="AB335" s="3">
        <v>2172020</v>
      </c>
      <c r="AC335" s="3">
        <v>0</v>
      </c>
      <c r="AD335" s="3">
        <v>0</v>
      </c>
      <c r="AE335" s="3">
        <v>0</v>
      </c>
      <c r="AF335" s="3">
        <v>0</v>
      </c>
      <c r="AG335" s="24">
        <v>0</v>
      </c>
      <c r="AH335" s="3">
        <v>0</v>
      </c>
      <c r="AI335" s="24">
        <v>0</v>
      </c>
    </row>
    <row r="336" spans="1:35">
      <c r="A336" s="3">
        <v>1292</v>
      </c>
      <c r="B336" s="4" t="s">
        <v>291</v>
      </c>
      <c r="C336" s="5" t="s">
        <v>14</v>
      </c>
      <c r="D336" s="5" t="s">
        <v>15</v>
      </c>
      <c r="E336" s="3">
        <v>87</v>
      </c>
      <c r="F336" s="3">
        <v>13574</v>
      </c>
      <c r="G336" s="3">
        <v>1180938</v>
      </c>
      <c r="H336" s="3">
        <v>87</v>
      </c>
      <c r="I336" s="3">
        <v>13574</v>
      </c>
      <c r="J336" s="3">
        <v>1180938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87</v>
      </c>
      <c r="AA336" s="3">
        <v>13574</v>
      </c>
      <c r="AB336" s="3">
        <v>1180938</v>
      </c>
      <c r="AC336" s="3">
        <v>0</v>
      </c>
      <c r="AD336" s="3">
        <v>0</v>
      </c>
      <c r="AE336" s="3">
        <v>0</v>
      </c>
      <c r="AF336" s="3">
        <v>0</v>
      </c>
      <c r="AG336" s="24">
        <v>0</v>
      </c>
      <c r="AH336" s="3">
        <v>0</v>
      </c>
      <c r="AI336" s="24">
        <v>0</v>
      </c>
    </row>
    <row r="337" spans="1:35">
      <c r="A337" s="3">
        <v>1293</v>
      </c>
      <c r="B337" s="4" t="s">
        <v>292</v>
      </c>
      <c r="C337" s="5" t="s">
        <v>14</v>
      </c>
      <c r="D337" s="5" t="s">
        <v>15</v>
      </c>
      <c r="E337" s="3">
        <v>2</v>
      </c>
      <c r="F337" s="3">
        <v>3433</v>
      </c>
      <c r="G337" s="3">
        <v>6866</v>
      </c>
      <c r="H337" s="3">
        <v>2</v>
      </c>
      <c r="I337" s="3">
        <v>3433</v>
      </c>
      <c r="J337" s="3">
        <v>6866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2</v>
      </c>
      <c r="AA337" s="3">
        <v>3433</v>
      </c>
      <c r="AB337" s="3">
        <v>6866</v>
      </c>
      <c r="AC337" s="3">
        <v>0</v>
      </c>
      <c r="AD337" s="3">
        <v>0</v>
      </c>
      <c r="AE337" s="3">
        <v>0</v>
      </c>
      <c r="AF337" s="3">
        <v>0</v>
      </c>
      <c r="AG337" s="24">
        <v>0</v>
      </c>
      <c r="AH337" s="3">
        <v>0</v>
      </c>
      <c r="AI337" s="24">
        <v>0</v>
      </c>
    </row>
    <row r="338" spans="1:35">
      <c r="A338" s="3">
        <v>1294</v>
      </c>
      <c r="B338" s="4" t="s">
        <v>293</v>
      </c>
      <c r="C338" s="5" t="s">
        <v>14</v>
      </c>
      <c r="D338" s="5" t="s">
        <v>15</v>
      </c>
      <c r="E338" s="3">
        <v>454</v>
      </c>
      <c r="F338" s="3">
        <v>2625</v>
      </c>
      <c r="G338" s="3">
        <v>1191750</v>
      </c>
      <c r="H338" s="3">
        <v>454</v>
      </c>
      <c r="I338" s="3">
        <v>2625</v>
      </c>
      <c r="J338" s="3">
        <v>1191750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454</v>
      </c>
      <c r="AA338" s="3">
        <v>2625</v>
      </c>
      <c r="AB338" s="3">
        <v>1191750</v>
      </c>
      <c r="AC338" s="3">
        <v>0</v>
      </c>
      <c r="AD338" s="3">
        <v>0</v>
      </c>
      <c r="AE338" s="3">
        <v>0</v>
      </c>
      <c r="AF338" s="3">
        <v>0</v>
      </c>
      <c r="AG338" s="24">
        <v>0</v>
      </c>
      <c r="AH338" s="3">
        <v>0</v>
      </c>
      <c r="AI338" s="24">
        <v>0</v>
      </c>
    </row>
    <row r="339" spans="1:35">
      <c r="A339" s="3">
        <v>1295</v>
      </c>
      <c r="B339" s="4" t="s">
        <v>294</v>
      </c>
      <c r="C339" s="5" t="s">
        <v>14</v>
      </c>
      <c r="D339" s="5" t="s">
        <v>15</v>
      </c>
      <c r="E339" s="3">
        <v>4</v>
      </c>
      <c r="F339" s="3">
        <v>6663</v>
      </c>
      <c r="G339" s="3">
        <v>26652</v>
      </c>
      <c r="H339" s="3">
        <v>4</v>
      </c>
      <c r="I339" s="3">
        <v>6663</v>
      </c>
      <c r="J339" s="3">
        <v>26652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4</v>
      </c>
      <c r="AA339" s="3">
        <v>6663</v>
      </c>
      <c r="AB339" s="3">
        <v>26652</v>
      </c>
      <c r="AC339" s="3">
        <v>0</v>
      </c>
      <c r="AD339" s="3">
        <v>0</v>
      </c>
      <c r="AE339" s="3">
        <v>0</v>
      </c>
      <c r="AF339" s="3">
        <v>0</v>
      </c>
      <c r="AG339" s="24">
        <v>0</v>
      </c>
      <c r="AH339" s="3">
        <v>0</v>
      </c>
      <c r="AI339" s="24">
        <v>0</v>
      </c>
    </row>
    <row r="340" spans="1:35">
      <c r="A340" s="3">
        <v>1296</v>
      </c>
      <c r="B340" s="4" t="s">
        <v>295</v>
      </c>
      <c r="C340" s="5" t="s">
        <v>14</v>
      </c>
      <c r="D340" s="5" t="s">
        <v>15</v>
      </c>
      <c r="E340" s="3">
        <v>54</v>
      </c>
      <c r="F340" s="3">
        <v>5721</v>
      </c>
      <c r="G340" s="3">
        <v>308934</v>
      </c>
      <c r="H340" s="3">
        <v>54</v>
      </c>
      <c r="I340" s="3">
        <v>5721</v>
      </c>
      <c r="J340" s="3">
        <v>308934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54</v>
      </c>
      <c r="AA340" s="3">
        <v>5721</v>
      </c>
      <c r="AB340" s="3">
        <v>308934</v>
      </c>
      <c r="AC340" s="3">
        <v>0</v>
      </c>
      <c r="AD340" s="3">
        <v>0</v>
      </c>
      <c r="AE340" s="3">
        <v>0</v>
      </c>
      <c r="AF340" s="3">
        <v>0</v>
      </c>
      <c r="AG340" s="24">
        <v>0</v>
      </c>
      <c r="AH340" s="3">
        <v>0</v>
      </c>
      <c r="AI340" s="24">
        <v>0</v>
      </c>
    </row>
    <row r="341" spans="1:35">
      <c r="A341" s="3">
        <v>1297</v>
      </c>
      <c r="B341" s="4" t="s">
        <v>296</v>
      </c>
      <c r="C341" s="5" t="s">
        <v>14</v>
      </c>
      <c r="D341" s="5" t="s">
        <v>15</v>
      </c>
      <c r="E341" s="3">
        <v>1</v>
      </c>
      <c r="F341" s="3">
        <v>13394</v>
      </c>
      <c r="G341" s="3">
        <v>13394</v>
      </c>
      <c r="H341" s="3">
        <v>1</v>
      </c>
      <c r="I341" s="3">
        <v>13394</v>
      </c>
      <c r="J341" s="3">
        <v>13394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1</v>
      </c>
      <c r="AA341" s="3">
        <v>13394</v>
      </c>
      <c r="AB341" s="3">
        <v>13394</v>
      </c>
      <c r="AC341" s="3">
        <v>0</v>
      </c>
      <c r="AD341" s="3">
        <v>0</v>
      </c>
      <c r="AE341" s="3">
        <v>0</v>
      </c>
      <c r="AF341" s="3">
        <v>0</v>
      </c>
      <c r="AG341" s="24">
        <v>0</v>
      </c>
      <c r="AH341" s="3">
        <v>0</v>
      </c>
      <c r="AI341" s="24">
        <v>0</v>
      </c>
    </row>
    <row r="342" spans="1:35">
      <c r="A342" s="3">
        <v>1300</v>
      </c>
      <c r="B342" s="4" t="s">
        <v>297</v>
      </c>
      <c r="C342" s="5" t="s">
        <v>14</v>
      </c>
      <c r="D342" s="5" t="s">
        <v>15</v>
      </c>
      <c r="E342" s="3">
        <v>4</v>
      </c>
      <c r="F342" s="3">
        <v>390377</v>
      </c>
      <c r="G342" s="3">
        <v>1561508</v>
      </c>
      <c r="H342" s="3">
        <v>4</v>
      </c>
      <c r="I342" s="3">
        <v>390377</v>
      </c>
      <c r="J342" s="3">
        <v>1561508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4</v>
      </c>
      <c r="AA342" s="3">
        <v>390377</v>
      </c>
      <c r="AB342" s="3">
        <v>1561508</v>
      </c>
      <c r="AC342" s="3">
        <v>0</v>
      </c>
      <c r="AD342" s="3">
        <v>0</v>
      </c>
      <c r="AE342" s="3">
        <v>0</v>
      </c>
      <c r="AF342" s="3">
        <v>0</v>
      </c>
      <c r="AG342" s="24">
        <v>0</v>
      </c>
      <c r="AH342" s="3">
        <v>0</v>
      </c>
      <c r="AI342" s="24">
        <v>0</v>
      </c>
    </row>
    <row r="343" spans="1:35">
      <c r="A343" s="3">
        <v>1301</v>
      </c>
      <c r="B343" s="4" t="s">
        <v>298</v>
      </c>
      <c r="C343" s="5" t="s">
        <v>14</v>
      </c>
      <c r="D343" s="5" t="s">
        <v>15</v>
      </c>
      <c r="E343" s="3">
        <v>1200</v>
      </c>
      <c r="F343" s="3">
        <v>273</v>
      </c>
      <c r="G343" s="3">
        <v>327600</v>
      </c>
      <c r="H343" s="3">
        <v>1200</v>
      </c>
      <c r="I343" s="3">
        <v>273</v>
      </c>
      <c r="J343" s="3">
        <v>327600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1200</v>
      </c>
      <c r="AA343" s="3">
        <v>273</v>
      </c>
      <c r="AB343" s="3">
        <v>327600</v>
      </c>
      <c r="AC343" s="3">
        <v>0</v>
      </c>
      <c r="AD343" s="3">
        <v>0</v>
      </c>
      <c r="AE343" s="3">
        <v>0</v>
      </c>
      <c r="AF343" s="3">
        <v>0</v>
      </c>
      <c r="AG343" s="24">
        <v>0</v>
      </c>
      <c r="AH343" s="3">
        <v>0</v>
      </c>
      <c r="AI343" s="24">
        <v>0</v>
      </c>
    </row>
    <row r="344" spans="1:35">
      <c r="A344" s="3">
        <v>1302</v>
      </c>
      <c r="B344" s="4" t="s">
        <v>299</v>
      </c>
      <c r="C344" s="5" t="s">
        <v>14</v>
      </c>
      <c r="D344" s="5" t="s">
        <v>15</v>
      </c>
      <c r="E344" s="3">
        <v>631</v>
      </c>
      <c r="F344" s="3">
        <v>1697</v>
      </c>
      <c r="G344" s="3">
        <v>1070807</v>
      </c>
      <c r="H344" s="3">
        <v>631</v>
      </c>
      <c r="I344" s="3">
        <v>1697</v>
      </c>
      <c r="J344" s="3">
        <v>1070807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631</v>
      </c>
      <c r="AA344" s="3">
        <v>1697</v>
      </c>
      <c r="AB344" s="3">
        <v>1070807</v>
      </c>
      <c r="AC344" s="3">
        <v>0</v>
      </c>
      <c r="AD344" s="3">
        <v>0</v>
      </c>
      <c r="AE344" s="3">
        <v>0</v>
      </c>
      <c r="AF344" s="3">
        <v>0</v>
      </c>
      <c r="AG344" s="24">
        <v>0</v>
      </c>
      <c r="AH344" s="3">
        <v>0</v>
      </c>
      <c r="AI344" s="24">
        <v>0</v>
      </c>
    </row>
    <row r="345" spans="1:35" ht="22.5">
      <c r="A345" s="3">
        <v>1303</v>
      </c>
      <c r="B345" s="4" t="s">
        <v>300</v>
      </c>
      <c r="C345" s="5" t="s">
        <v>14</v>
      </c>
      <c r="D345" s="5" t="s">
        <v>15</v>
      </c>
      <c r="E345" s="3">
        <v>4</v>
      </c>
      <c r="F345" s="3">
        <v>179035</v>
      </c>
      <c r="G345" s="3">
        <v>716140</v>
      </c>
      <c r="H345" s="3">
        <v>4</v>
      </c>
      <c r="I345" s="3">
        <v>179035</v>
      </c>
      <c r="J345" s="3">
        <v>716140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4</v>
      </c>
      <c r="AA345" s="3">
        <v>179035</v>
      </c>
      <c r="AB345" s="3">
        <v>716140</v>
      </c>
      <c r="AC345" s="3">
        <v>0</v>
      </c>
      <c r="AD345" s="3">
        <v>0</v>
      </c>
      <c r="AE345" s="3">
        <v>0</v>
      </c>
      <c r="AF345" s="3">
        <v>0</v>
      </c>
      <c r="AG345" s="24">
        <v>0</v>
      </c>
      <c r="AH345" s="3">
        <v>0</v>
      </c>
      <c r="AI345" s="24">
        <v>0</v>
      </c>
    </row>
    <row r="346" spans="1:35">
      <c r="A346" s="3">
        <v>1304</v>
      </c>
      <c r="B346" s="4" t="s">
        <v>301</v>
      </c>
      <c r="C346" s="5" t="s">
        <v>14</v>
      </c>
      <c r="D346" s="5" t="s">
        <v>15</v>
      </c>
      <c r="E346" s="3">
        <v>1</v>
      </c>
      <c r="F346" s="3">
        <v>219419</v>
      </c>
      <c r="G346" s="3">
        <v>219419</v>
      </c>
      <c r="H346" s="3">
        <v>1</v>
      </c>
      <c r="I346" s="3">
        <v>219419</v>
      </c>
      <c r="J346" s="3">
        <v>219419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1</v>
      </c>
      <c r="AA346" s="3">
        <v>219419</v>
      </c>
      <c r="AB346" s="3">
        <v>219419</v>
      </c>
      <c r="AC346" s="3">
        <v>0</v>
      </c>
      <c r="AD346" s="3">
        <v>0</v>
      </c>
      <c r="AE346" s="3">
        <v>0</v>
      </c>
      <c r="AF346" s="3">
        <v>0</v>
      </c>
      <c r="AG346" s="24">
        <v>0</v>
      </c>
      <c r="AH346" s="3">
        <v>0</v>
      </c>
      <c r="AI346" s="24">
        <v>0</v>
      </c>
    </row>
    <row r="347" spans="1:35" ht="22.5">
      <c r="A347" s="3">
        <v>1305</v>
      </c>
      <c r="B347" s="4" t="s">
        <v>302</v>
      </c>
      <c r="C347" s="5" t="s">
        <v>14</v>
      </c>
      <c r="D347" s="5" t="s">
        <v>15</v>
      </c>
      <c r="E347" s="3">
        <v>1</v>
      </c>
      <c r="F347" s="3">
        <v>253072</v>
      </c>
      <c r="G347" s="3">
        <v>253072</v>
      </c>
      <c r="H347" s="3">
        <v>1</v>
      </c>
      <c r="I347" s="3">
        <v>253072</v>
      </c>
      <c r="J347" s="3">
        <v>253072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1</v>
      </c>
      <c r="AA347" s="3">
        <v>253072</v>
      </c>
      <c r="AB347" s="3">
        <v>253072</v>
      </c>
      <c r="AC347" s="3">
        <v>0</v>
      </c>
      <c r="AD347" s="3">
        <v>0</v>
      </c>
      <c r="AE347" s="3">
        <v>0</v>
      </c>
      <c r="AF347" s="3">
        <v>0</v>
      </c>
      <c r="AG347" s="24">
        <v>0</v>
      </c>
      <c r="AH347" s="3">
        <v>0</v>
      </c>
      <c r="AI347" s="24">
        <v>0</v>
      </c>
    </row>
    <row r="348" spans="1:35" ht="22.5">
      <c r="A348" s="3">
        <v>1306</v>
      </c>
      <c r="B348" s="4" t="s">
        <v>303</v>
      </c>
      <c r="C348" s="5" t="s">
        <v>14</v>
      </c>
      <c r="D348" s="5" t="s">
        <v>15</v>
      </c>
      <c r="E348" s="3">
        <v>8</v>
      </c>
      <c r="F348" s="3">
        <v>219419</v>
      </c>
      <c r="G348" s="3">
        <v>1755352</v>
      </c>
      <c r="H348" s="3">
        <v>8</v>
      </c>
      <c r="I348" s="3">
        <v>219419</v>
      </c>
      <c r="J348" s="3">
        <v>1755352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8</v>
      </c>
      <c r="AA348" s="3">
        <v>219419</v>
      </c>
      <c r="AB348" s="3">
        <v>1755352</v>
      </c>
      <c r="AC348" s="3">
        <v>0</v>
      </c>
      <c r="AD348" s="3">
        <v>0</v>
      </c>
      <c r="AE348" s="3">
        <v>0</v>
      </c>
      <c r="AF348" s="3">
        <v>0</v>
      </c>
      <c r="AG348" s="24">
        <v>0</v>
      </c>
      <c r="AH348" s="3">
        <v>0</v>
      </c>
      <c r="AI348" s="24">
        <v>0</v>
      </c>
    </row>
    <row r="349" spans="1:35">
      <c r="A349" s="3">
        <v>1307</v>
      </c>
      <c r="B349" s="4" t="s">
        <v>304</v>
      </c>
      <c r="C349" s="5" t="s">
        <v>14</v>
      </c>
      <c r="D349" s="5" t="s">
        <v>15</v>
      </c>
      <c r="E349" s="3">
        <v>87</v>
      </c>
      <c r="F349" s="3">
        <v>2625</v>
      </c>
      <c r="G349" s="3">
        <v>228375</v>
      </c>
      <c r="H349" s="3">
        <v>87</v>
      </c>
      <c r="I349" s="3">
        <v>2625</v>
      </c>
      <c r="J349" s="3">
        <v>228375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87</v>
      </c>
      <c r="AA349" s="3">
        <v>2625</v>
      </c>
      <c r="AB349" s="3">
        <v>228375</v>
      </c>
      <c r="AC349" s="3">
        <v>0</v>
      </c>
      <c r="AD349" s="3">
        <v>0</v>
      </c>
      <c r="AE349" s="3">
        <v>0</v>
      </c>
      <c r="AF349" s="3">
        <v>0</v>
      </c>
      <c r="AG349" s="24">
        <v>0</v>
      </c>
      <c r="AH349" s="3">
        <v>0</v>
      </c>
      <c r="AI349" s="24">
        <v>0</v>
      </c>
    </row>
    <row r="350" spans="1:35">
      <c r="A350" s="3">
        <v>1363</v>
      </c>
      <c r="B350" s="4" t="s">
        <v>305</v>
      </c>
      <c r="C350" s="5" t="s">
        <v>14</v>
      </c>
      <c r="D350" s="5" t="s">
        <v>15</v>
      </c>
      <c r="E350" s="3">
        <v>26.1</v>
      </c>
      <c r="F350" s="3">
        <v>8597</v>
      </c>
      <c r="G350" s="3">
        <v>224381.7</v>
      </c>
      <c r="H350" s="3">
        <v>26.1</v>
      </c>
      <c r="I350" s="3">
        <v>8597</v>
      </c>
      <c r="J350" s="3">
        <v>224381.7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26.1</v>
      </c>
      <c r="AA350" s="3">
        <v>8597</v>
      </c>
      <c r="AB350" s="3">
        <v>224381.7</v>
      </c>
      <c r="AC350" s="3">
        <v>0</v>
      </c>
      <c r="AD350" s="3">
        <v>0</v>
      </c>
      <c r="AE350" s="3">
        <v>0</v>
      </c>
      <c r="AF350" s="3">
        <v>0</v>
      </c>
      <c r="AG350" s="24">
        <v>0</v>
      </c>
      <c r="AH350" s="3">
        <v>0</v>
      </c>
      <c r="AI350" s="24">
        <v>0</v>
      </c>
    </row>
    <row r="351" spans="1:35">
      <c r="A351" s="3">
        <v>1465</v>
      </c>
      <c r="B351" s="4" t="s">
        <v>306</v>
      </c>
      <c r="C351" s="5" t="s">
        <v>14</v>
      </c>
      <c r="D351" s="5" t="s">
        <v>15</v>
      </c>
      <c r="E351" s="3">
        <v>1</v>
      </c>
      <c r="F351" s="3">
        <v>1149186</v>
      </c>
      <c r="G351" s="3">
        <v>1149186</v>
      </c>
      <c r="H351" s="3">
        <v>1</v>
      </c>
      <c r="I351" s="3">
        <v>1149186</v>
      </c>
      <c r="J351" s="3">
        <v>1149186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1</v>
      </c>
      <c r="AA351" s="3">
        <v>1149186</v>
      </c>
      <c r="AB351" s="3">
        <v>1149186</v>
      </c>
      <c r="AC351" s="3">
        <v>0</v>
      </c>
      <c r="AD351" s="3">
        <v>0</v>
      </c>
      <c r="AE351" s="3">
        <v>0</v>
      </c>
      <c r="AF351" s="3">
        <v>0</v>
      </c>
      <c r="AG351" s="24">
        <v>0</v>
      </c>
      <c r="AH351" s="3">
        <v>0</v>
      </c>
      <c r="AI351" s="24">
        <v>0</v>
      </c>
    </row>
    <row r="352" spans="1:35">
      <c r="A352" s="3">
        <v>1877</v>
      </c>
      <c r="B352" s="4" t="s">
        <v>307</v>
      </c>
      <c r="C352" s="5" t="s">
        <v>14</v>
      </c>
      <c r="D352" s="5" t="s">
        <v>15</v>
      </c>
      <c r="E352" s="3">
        <v>272</v>
      </c>
      <c r="F352" s="3">
        <v>63700</v>
      </c>
      <c r="G352" s="3">
        <v>17326400</v>
      </c>
      <c r="H352" s="3">
        <v>272</v>
      </c>
      <c r="I352" s="3">
        <v>63700</v>
      </c>
      <c r="J352" s="3">
        <v>17326400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272</v>
      </c>
      <c r="AA352" s="3">
        <v>63700</v>
      </c>
      <c r="AB352" s="3">
        <v>17326400</v>
      </c>
      <c r="AC352" s="3">
        <v>0</v>
      </c>
      <c r="AD352" s="3">
        <v>0</v>
      </c>
      <c r="AE352" s="3">
        <v>0</v>
      </c>
      <c r="AF352" s="3">
        <v>0</v>
      </c>
      <c r="AG352" s="24">
        <v>0</v>
      </c>
      <c r="AH352" s="3">
        <v>0</v>
      </c>
      <c r="AI352" s="24">
        <v>0</v>
      </c>
    </row>
    <row r="353" spans="1:35">
      <c r="A353" s="3">
        <v>1878</v>
      </c>
      <c r="B353" s="4" t="s">
        <v>308</v>
      </c>
      <c r="C353" s="5" t="s">
        <v>14</v>
      </c>
      <c r="D353" s="5" t="s">
        <v>15</v>
      </c>
      <c r="E353" s="3">
        <v>288</v>
      </c>
      <c r="F353" s="3">
        <v>127400</v>
      </c>
      <c r="G353" s="3">
        <v>36691199.979999997</v>
      </c>
      <c r="H353" s="3">
        <v>288</v>
      </c>
      <c r="I353" s="3">
        <v>127400</v>
      </c>
      <c r="J353" s="3">
        <v>36691199.979999997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288</v>
      </c>
      <c r="AA353" s="3">
        <v>127400</v>
      </c>
      <c r="AB353" s="3">
        <v>36691199.979999997</v>
      </c>
      <c r="AC353" s="3">
        <v>0</v>
      </c>
      <c r="AD353" s="3">
        <v>0</v>
      </c>
      <c r="AE353" s="3">
        <v>0</v>
      </c>
      <c r="AF353" s="3">
        <v>0</v>
      </c>
      <c r="AG353" s="24">
        <v>0</v>
      </c>
      <c r="AH353" s="3">
        <v>0</v>
      </c>
      <c r="AI353" s="24">
        <v>0</v>
      </c>
    </row>
    <row r="354" spans="1:35" ht="33.75">
      <c r="A354" s="3">
        <v>2109</v>
      </c>
      <c r="B354" s="4" t="s">
        <v>465</v>
      </c>
      <c r="C354" s="5" t="s">
        <v>14</v>
      </c>
      <c r="D354" s="5" t="s">
        <v>15</v>
      </c>
      <c r="E354" s="3">
        <v>2</v>
      </c>
      <c r="F354" s="3">
        <v>7432228</v>
      </c>
      <c r="G354" s="3">
        <v>14864456</v>
      </c>
      <c r="H354" s="3">
        <v>2</v>
      </c>
      <c r="I354" s="3">
        <v>7432228</v>
      </c>
      <c r="J354" s="3">
        <v>14864456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2</v>
      </c>
      <c r="AA354" s="3">
        <v>7432228</v>
      </c>
      <c r="AB354" s="3">
        <v>14864456</v>
      </c>
      <c r="AC354" s="3">
        <v>0</v>
      </c>
      <c r="AD354" s="3">
        <v>0</v>
      </c>
      <c r="AE354" s="3">
        <v>0</v>
      </c>
      <c r="AF354" s="3">
        <v>0</v>
      </c>
      <c r="AG354" s="24">
        <v>0</v>
      </c>
      <c r="AH354" s="3">
        <v>0</v>
      </c>
      <c r="AI354" s="24">
        <v>0</v>
      </c>
    </row>
    <row r="355" spans="1:35">
      <c r="A355" s="3">
        <v>2114</v>
      </c>
      <c r="B355" s="4" t="s">
        <v>309</v>
      </c>
      <c r="C355" s="5" t="s">
        <v>14</v>
      </c>
      <c r="D355" s="5" t="s">
        <v>36</v>
      </c>
      <c r="E355" s="3">
        <v>1</v>
      </c>
      <c r="F355" s="3">
        <v>316596</v>
      </c>
      <c r="G355" s="3">
        <v>316596</v>
      </c>
      <c r="H355" s="3">
        <v>1</v>
      </c>
      <c r="I355" s="3">
        <v>316596</v>
      </c>
      <c r="J355" s="3">
        <v>316596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1</v>
      </c>
      <c r="AA355" s="3">
        <v>316596</v>
      </c>
      <c r="AB355" s="3">
        <v>316596</v>
      </c>
      <c r="AC355" s="3">
        <v>0</v>
      </c>
      <c r="AD355" s="3">
        <v>0</v>
      </c>
      <c r="AE355" s="3">
        <v>0</v>
      </c>
      <c r="AF355" s="3">
        <v>0</v>
      </c>
      <c r="AG355" s="24">
        <v>0</v>
      </c>
      <c r="AH355" s="3">
        <v>0</v>
      </c>
      <c r="AI355" s="24">
        <v>0</v>
      </c>
    </row>
    <row r="356" spans="1:35">
      <c r="A356" s="3">
        <v>2129</v>
      </c>
      <c r="B356" s="4" t="s">
        <v>466</v>
      </c>
      <c r="C356" s="5" t="s">
        <v>14</v>
      </c>
      <c r="D356" s="5" t="s">
        <v>310</v>
      </c>
      <c r="E356" s="3">
        <v>2</v>
      </c>
      <c r="F356" s="3">
        <v>99196</v>
      </c>
      <c r="G356" s="3">
        <v>198392</v>
      </c>
      <c r="H356" s="3">
        <v>2</v>
      </c>
      <c r="I356" s="3">
        <v>99196</v>
      </c>
      <c r="J356" s="3">
        <v>198392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2</v>
      </c>
      <c r="AA356" s="3">
        <v>99196</v>
      </c>
      <c r="AB356" s="3">
        <v>198392</v>
      </c>
      <c r="AC356" s="3">
        <v>0</v>
      </c>
      <c r="AD356" s="3">
        <v>0</v>
      </c>
      <c r="AE356" s="3">
        <v>0</v>
      </c>
      <c r="AF356" s="3">
        <v>0</v>
      </c>
      <c r="AG356" s="24">
        <v>0</v>
      </c>
      <c r="AH356" s="3">
        <v>0</v>
      </c>
      <c r="AI356" s="24">
        <v>0</v>
      </c>
    </row>
    <row r="357" spans="1:35">
      <c r="A357" s="3">
        <v>2216</v>
      </c>
      <c r="B357" s="4" t="s">
        <v>311</v>
      </c>
      <c r="C357" s="5" t="s">
        <v>14</v>
      </c>
      <c r="D357" s="5" t="s">
        <v>15</v>
      </c>
      <c r="E357" s="3">
        <v>420</v>
      </c>
      <c r="F357" s="3">
        <v>27300</v>
      </c>
      <c r="G357" s="3">
        <v>11465999.93</v>
      </c>
      <c r="H357" s="3">
        <v>420</v>
      </c>
      <c r="I357" s="3">
        <v>27300</v>
      </c>
      <c r="J357" s="3">
        <v>11465999.93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420</v>
      </c>
      <c r="AA357" s="3">
        <v>27300</v>
      </c>
      <c r="AB357" s="3">
        <v>11465999.93</v>
      </c>
      <c r="AC357" s="3">
        <v>0</v>
      </c>
      <c r="AD357" s="3">
        <v>0</v>
      </c>
      <c r="AE357" s="3">
        <v>0</v>
      </c>
      <c r="AF357" s="3">
        <v>0</v>
      </c>
      <c r="AG357" s="24">
        <v>0</v>
      </c>
      <c r="AH357" s="3">
        <v>0</v>
      </c>
      <c r="AI357" s="24">
        <v>0</v>
      </c>
    </row>
    <row r="358" spans="1:35">
      <c r="A358" s="3">
        <v>472</v>
      </c>
      <c r="B358" s="4" t="s">
        <v>312</v>
      </c>
      <c r="C358" s="5" t="s">
        <v>14</v>
      </c>
      <c r="D358" s="5" t="s">
        <v>36</v>
      </c>
      <c r="E358" s="3">
        <v>5215.99</v>
      </c>
      <c r="F358" s="3">
        <v>4659</v>
      </c>
      <c r="G358" s="3">
        <v>24301298.34</v>
      </c>
      <c r="H358" s="3">
        <v>5215.99</v>
      </c>
      <c r="I358" s="3">
        <v>4659</v>
      </c>
      <c r="J358" s="3">
        <v>24301298.34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5215.99</v>
      </c>
      <c r="AA358" s="3">
        <v>4659</v>
      </c>
      <c r="AB358" s="3">
        <v>24301298.34</v>
      </c>
      <c r="AC358" s="3">
        <v>0</v>
      </c>
      <c r="AD358" s="3">
        <v>0</v>
      </c>
      <c r="AE358" s="3">
        <v>0</v>
      </c>
      <c r="AF358" s="3">
        <v>0</v>
      </c>
      <c r="AG358" s="24">
        <v>0</v>
      </c>
      <c r="AH358" s="3">
        <v>0</v>
      </c>
      <c r="AI358" s="24">
        <v>0</v>
      </c>
    </row>
    <row r="359" spans="1:35">
      <c r="A359" s="3">
        <v>80</v>
      </c>
      <c r="B359" s="21" t="s">
        <v>313</v>
      </c>
      <c r="C359" s="21"/>
      <c r="D359" s="21"/>
      <c r="E359" s="1082">
        <v>45087232.329999998</v>
      </c>
      <c r="F359" s="1082"/>
      <c r="G359" s="1082"/>
      <c r="H359" s="1082">
        <v>45087232.329999998</v>
      </c>
      <c r="I359" s="1082"/>
      <c r="J359" s="1082"/>
      <c r="K359" s="1082">
        <v>0</v>
      </c>
      <c r="L359" s="1082"/>
      <c r="M359" s="1082"/>
      <c r="N359" s="1082">
        <v>0</v>
      </c>
      <c r="O359" s="1082"/>
      <c r="P359" s="1082"/>
      <c r="Q359" s="1082">
        <v>0</v>
      </c>
      <c r="R359" s="1082"/>
      <c r="S359" s="1082"/>
      <c r="T359" s="1082">
        <v>0</v>
      </c>
      <c r="U359" s="1082"/>
      <c r="V359" s="1082"/>
      <c r="W359" s="1082">
        <v>0</v>
      </c>
      <c r="X359" s="1082"/>
      <c r="Y359" s="1082"/>
      <c r="Z359" s="1082">
        <v>45087232.329999998</v>
      </c>
      <c r="AA359" s="1082"/>
      <c r="AB359" s="1082"/>
      <c r="AC359" s="1082">
        <v>0</v>
      </c>
      <c r="AD359" s="1082"/>
      <c r="AE359" s="1082"/>
      <c r="AF359" s="1081">
        <v>0</v>
      </c>
      <c r="AG359" s="1082"/>
      <c r="AH359" s="3">
        <v>0</v>
      </c>
      <c r="AI359" s="24">
        <v>0</v>
      </c>
    </row>
    <row r="360" spans="1:35" ht="22.5">
      <c r="A360" s="3">
        <v>2149</v>
      </c>
      <c r="B360" s="4" t="s">
        <v>314</v>
      </c>
      <c r="C360" s="5" t="s">
        <v>14</v>
      </c>
      <c r="D360" s="5" t="s">
        <v>66</v>
      </c>
      <c r="E360" s="3">
        <v>248.28</v>
      </c>
      <c r="F360" s="3">
        <v>29869</v>
      </c>
      <c r="G360" s="3">
        <v>7415875.3200000003</v>
      </c>
      <c r="H360" s="3">
        <v>248.28</v>
      </c>
      <c r="I360" s="3">
        <v>29869</v>
      </c>
      <c r="J360" s="3">
        <v>7415875.3200000003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248.28</v>
      </c>
      <c r="AA360" s="3">
        <v>29869</v>
      </c>
      <c r="AB360" s="3">
        <v>7415875.3200000003</v>
      </c>
      <c r="AC360" s="3">
        <v>0</v>
      </c>
      <c r="AD360" s="3">
        <v>0</v>
      </c>
      <c r="AE360" s="3">
        <v>0</v>
      </c>
      <c r="AF360" s="3">
        <v>0</v>
      </c>
      <c r="AG360" s="24">
        <v>0</v>
      </c>
      <c r="AH360" s="3">
        <v>0</v>
      </c>
      <c r="AI360" s="24">
        <v>0</v>
      </c>
    </row>
    <row r="361" spans="1:35">
      <c r="A361" s="3">
        <v>2150</v>
      </c>
      <c r="B361" s="4" t="s">
        <v>521</v>
      </c>
      <c r="C361" s="5" t="s">
        <v>14</v>
      </c>
      <c r="D361" s="5" t="s">
        <v>66</v>
      </c>
      <c r="E361" s="3">
        <v>233.22</v>
      </c>
      <c r="F361" s="3">
        <v>7466</v>
      </c>
      <c r="G361" s="3">
        <v>1741187.15</v>
      </c>
      <c r="H361" s="3">
        <v>233.22</v>
      </c>
      <c r="I361" s="3">
        <v>7466</v>
      </c>
      <c r="J361" s="3">
        <v>1741187.15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233.22</v>
      </c>
      <c r="AA361" s="3">
        <v>7466</v>
      </c>
      <c r="AB361" s="3">
        <v>1741187.15</v>
      </c>
      <c r="AC361" s="3">
        <v>0</v>
      </c>
      <c r="AD361" s="3">
        <v>0</v>
      </c>
      <c r="AE361" s="3">
        <v>0</v>
      </c>
      <c r="AF361" s="3">
        <v>0</v>
      </c>
      <c r="AG361" s="24">
        <v>0</v>
      </c>
      <c r="AH361" s="3">
        <v>0</v>
      </c>
      <c r="AI361" s="24">
        <v>0</v>
      </c>
    </row>
    <row r="362" spans="1:35">
      <c r="A362" s="3">
        <v>2151</v>
      </c>
      <c r="B362" s="4" t="s">
        <v>315</v>
      </c>
      <c r="C362" s="5" t="s">
        <v>14</v>
      </c>
      <c r="D362" s="5" t="s">
        <v>44</v>
      </c>
      <c r="E362" s="3">
        <v>1588.14</v>
      </c>
      <c r="F362" s="3">
        <v>22624</v>
      </c>
      <c r="G362" s="3">
        <v>35930169.859999999</v>
      </c>
      <c r="H362" s="3">
        <v>1588.14</v>
      </c>
      <c r="I362" s="3">
        <v>22624</v>
      </c>
      <c r="J362" s="3">
        <v>35930169.859999999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1588.14</v>
      </c>
      <c r="AA362" s="3">
        <v>22624</v>
      </c>
      <c r="AB362" s="3">
        <v>35930169.859999999</v>
      </c>
      <c r="AC362" s="3">
        <v>0</v>
      </c>
      <c r="AD362" s="3">
        <v>0</v>
      </c>
      <c r="AE362" s="3">
        <v>0</v>
      </c>
      <c r="AF362" s="3">
        <v>0</v>
      </c>
      <c r="AG362" s="24">
        <v>0</v>
      </c>
      <c r="AH362" s="3">
        <v>0</v>
      </c>
      <c r="AI362" s="24">
        <v>0</v>
      </c>
    </row>
    <row r="363" spans="1:35">
      <c r="A363" s="3">
        <v>81</v>
      </c>
      <c r="B363" s="21" t="s">
        <v>316</v>
      </c>
      <c r="C363" s="21"/>
      <c r="D363" s="21"/>
      <c r="E363" s="1082">
        <v>387212709.44</v>
      </c>
      <c r="F363" s="1082"/>
      <c r="G363" s="1082"/>
      <c r="H363" s="1082">
        <v>387212709.44</v>
      </c>
      <c r="I363" s="1082"/>
      <c r="J363" s="1082"/>
      <c r="K363" s="1082">
        <v>0</v>
      </c>
      <c r="L363" s="1082"/>
      <c r="M363" s="1082"/>
      <c r="N363" s="1082">
        <v>0</v>
      </c>
      <c r="O363" s="1082"/>
      <c r="P363" s="1082"/>
      <c r="Q363" s="1082">
        <v>0</v>
      </c>
      <c r="R363" s="1082"/>
      <c r="S363" s="1082"/>
      <c r="T363" s="1082">
        <v>0</v>
      </c>
      <c r="U363" s="1082"/>
      <c r="V363" s="1082"/>
      <c r="W363" s="1082">
        <v>0</v>
      </c>
      <c r="X363" s="1082"/>
      <c r="Y363" s="1082"/>
      <c r="Z363" s="1082">
        <v>387212709.44</v>
      </c>
      <c r="AA363" s="1082"/>
      <c r="AB363" s="1082"/>
      <c r="AC363" s="1082">
        <v>0</v>
      </c>
      <c r="AD363" s="1082"/>
      <c r="AE363" s="1082"/>
      <c r="AF363" s="1081">
        <v>0</v>
      </c>
      <c r="AG363" s="1082"/>
      <c r="AH363" s="3">
        <v>0</v>
      </c>
      <c r="AI363" s="24">
        <v>0</v>
      </c>
    </row>
    <row r="364" spans="1:35">
      <c r="A364" s="3">
        <v>2133</v>
      </c>
      <c r="B364" s="4" t="s">
        <v>317</v>
      </c>
      <c r="C364" s="5" t="s">
        <v>14</v>
      </c>
      <c r="D364" s="5" t="s">
        <v>66</v>
      </c>
      <c r="E364" s="3">
        <v>493.46</v>
      </c>
      <c r="F364" s="3">
        <v>564200.02</v>
      </c>
      <c r="G364" s="3">
        <v>278409408.22000003</v>
      </c>
      <c r="H364" s="3">
        <v>493.46</v>
      </c>
      <c r="I364" s="3">
        <v>564200.02</v>
      </c>
      <c r="J364" s="3">
        <v>278409408.22000003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493.46</v>
      </c>
      <c r="AA364" s="3">
        <v>564200.02</v>
      </c>
      <c r="AB364" s="3">
        <v>278409408.22000003</v>
      </c>
      <c r="AC364" s="3">
        <v>0</v>
      </c>
      <c r="AD364" s="3">
        <v>0</v>
      </c>
      <c r="AE364" s="3">
        <v>0</v>
      </c>
      <c r="AF364" s="3">
        <v>0</v>
      </c>
      <c r="AG364" s="24">
        <v>0</v>
      </c>
      <c r="AH364" s="3">
        <v>0</v>
      </c>
      <c r="AI364" s="24">
        <v>0</v>
      </c>
    </row>
    <row r="365" spans="1:35">
      <c r="A365" s="3">
        <v>2134</v>
      </c>
      <c r="B365" s="4" t="s">
        <v>318</v>
      </c>
      <c r="C365" s="5" t="s">
        <v>14</v>
      </c>
      <c r="D365" s="5" t="s">
        <v>66</v>
      </c>
      <c r="E365" s="3">
        <v>56.55</v>
      </c>
      <c r="F365" s="3">
        <v>907399.99</v>
      </c>
      <c r="G365" s="3">
        <v>51311654.560000002</v>
      </c>
      <c r="H365" s="3">
        <v>56.55</v>
      </c>
      <c r="I365" s="3">
        <v>907399.99</v>
      </c>
      <c r="J365" s="3">
        <v>51311654.560000002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56.55</v>
      </c>
      <c r="AA365" s="3">
        <v>907399.99</v>
      </c>
      <c r="AB365" s="3">
        <v>51311654.560000002</v>
      </c>
      <c r="AC365" s="3">
        <v>0</v>
      </c>
      <c r="AD365" s="3">
        <v>0</v>
      </c>
      <c r="AE365" s="3">
        <v>0</v>
      </c>
      <c r="AF365" s="3">
        <v>0</v>
      </c>
      <c r="AG365" s="24">
        <v>0</v>
      </c>
      <c r="AH365" s="3">
        <v>0</v>
      </c>
      <c r="AI365" s="24">
        <v>0</v>
      </c>
    </row>
    <row r="366" spans="1:35" ht="22.5">
      <c r="A366" s="3">
        <v>2135</v>
      </c>
      <c r="B366" s="4" t="s">
        <v>319</v>
      </c>
      <c r="C366" s="5" t="s">
        <v>14</v>
      </c>
      <c r="D366" s="5" t="s">
        <v>66</v>
      </c>
      <c r="E366" s="3">
        <v>63.75</v>
      </c>
      <c r="F366" s="3">
        <v>751399.99</v>
      </c>
      <c r="G366" s="3">
        <v>47900246.670000002</v>
      </c>
      <c r="H366" s="3">
        <v>63.75</v>
      </c>
      <c r="I366" s="3">
        <v>751399.99</v>
      </c>
      <c r="J366" s="3">
        <v>47900246.670000002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63.75</v>
      </c>
      <c r="AA366" s="3">
        <v>751399.99</v>
      </c>
      <c r="AB366" s="3">
        <v>47900246.670000002</v>
      </c>
      <c r="AC366" s="3">
        <v>0</v>
      </c>
      <c r="AD366" s="3">
        <v>0</v>
      </c>
      <c r="AE366" s="3">
        <v>0</v>
      </c>
      <c r="AF366" s="3">
        <v>0</v>
      </c>
      <c r="AG366" s="24">
        <v>0</v>
      </c>
      <c r="AH366" s="3">
        <v>0</v>
      </c>
      <c r="AI366" s="24">
        <v>0</v>
      </c>
    </row>
    <row r="367" spans="1:35">
      <c r="A367" s="3">
        <v>2137</v>
      </c>
      <c r="B367" s="4" t="s">
        <v>320</v>
      </c>
      <c r="C367" s="5" t="s">
        <v>14</v>
      </c>
      <c r="D367" s="5" t="s">
        <v>66</v>
      </c>
      <c r="E367" s="3">
        <v>17</v>
      </c>
      <c r="F367" s="3">
        <v>564200</v>
      </c>
      <c r="G367" s="3">
        <v>9591400</v>
      </c>
      <c r="H367" s="3">
        <v>17</v>
      </c>
      <c r="I367" s="3">
        <v>564200</v>
      </c>
      <c r="J367" s="3">
        <v>9591400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17</v>
      </c>
      <c r="AA367" s="3">
        <v>564200</v>
      </c>
      <c r="AB367" s="3">
        <v>9591400</v>
      </c>
      <c r="AC367" s="3">
        <v>0</v>
      </c>
      <c r="AD367" s="3">
        <v>0</v>
      </c>
      <c r="AE367" s="3">
        <v>0</v>
      </c>
      <c r="AF367" s="3">
        <v>0</v>
      </c>
      <c r="AG367" s="24">
        <v>0</v>
      </c>
      <c r="AH367" s="3">
        <v>0</v>
      </c>
      <c r="AI367" s="24">
        <v>0</v>
      </c>
    </row>
    <row r="368" spans="1:35">
      <c r="A368" s="3">
        <v>84</v>
      </c>
      <c r="B368" s="21" t="s">
        <v>321</v>
      </c>
      <c r="C368" s="21"/>
      <c r="D368" s="21"/>
      <c r="E368" s="1082">
        <v>2901473949.79</v>
      </c>
      <c r="F368" s="1082"/>
      <c r="G368" s="1082"/>
      <c r="H368" s="1082">
        <v>2901473949.79</v>
      </c>
      <c r="I368" s="1082"/>
      <c r="J368" s="1082"/>
      <c r="K368" s="1082">
        <v>0</v>
      </c>
      <c r="L368" s="1082"/>
      <c r="M368" s="1082"/>
      <c r="N368" s="1082">
        <v>0</v>
      </c>
      <c r="O368" s="1082"/>
      <c r="P368" s="1082"/>
      <c r="Q368" s="1082">
        <v>0</v>
      </c>
      <c r="R368" s="1082"/>
      <c r="S368" s="1082"/>
      <c r="T368" s="1082">
        <v>0</v>
      </c>
      <c r="U368" s="1082"/>
      <c r="V368" s="1082"/>
      <c r="W368" s="1082">
        <v>0</v>
      </c>
      <c r="X368" s="1082"/>
      <c r="Y368" s="1082"/>
      <c r="Z368" s="1082">
        <v>2901473949.79</v>
      </c>
      <c r="AA368" s="1082"/>
      <c r="AB368" s="1082"/>
      <c r="AC368" s="1082">
        <v>0</v>
      </c>
      <c r="AD368" s="1082"/>
      <c r="AE368" s="1082"/>
      <c r="AF368" s="1081">
        <v>0</v>
      </c>
      <c r="AG368" s="1082"/>
      <c r="AH368" s="3">
        <v>0</v>
      </c>
      <c r="AI368" s="24">
        <v>0</v>
      </c>
    </row>
    <row r="369" spans="1:35">
      <c r="A369" s="3">
        <v>2131</v>
      </c>
      <c r="B369" s="4" t="s">
        <v>322</v>
      </c>
      <c r="C369" s="5" t="s">
        <v>14</v>
      </c>
      <c r="D369" s="5" t="s">
        <v>310</v>
      </c>
      <c r="E369" s="3">
        <v>334</v>
      </c>
      <c r="F369" s="3">
        <v>57391</v>
      </c>
      <c r="G369" s="3">
        <v>19168594</v>
      </c>
      <c r="H369" s="3">
        <v>334</v>
      </c>
      <c r="I369" s="3">
        <v>57391</v>
      </c>
      <c r="J369" s="3">
        <v>19168594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334</v>
      </c>
      <c r="AA369" s="3">
        <v>57391</v>
      </c>
      <c r="AB369" s="3">
        <v>19168594</v>
      </c>
      <c r="AC369" s="3">
        <v>0</v>
      </c>
      <c r="AD369" s="3">
        <v>0</v>
      </c>
      <c r="AE369" s="3">
        <v>0</v>
      </c>
      <c r="AF369" s="3">
        <v>0</v>
      </c>
      <c r="AG369" s="24">
        <v>0</v>
      </c>
      <c r="AH369" s="3">
        <v>0</v>
      </c>
      <c r="AI369" s="24">
        <v>0</v>
      </c>
    </row>
    <row r="370" spans="1:35">
      <c r="A370" s="3">
        <v>2138</v>
      </c>
      <c r="B370" s="4" t="s">
        <v>323</v>
      </c>
      <c r="C370" s="5" t="s">
        <v>14</v>
      </c>
      <c r="D370" s="5" t="s">
        <v>66</v>
      </c>
      <c r="E370" s="3">
        <v>2</v>
      </c>
      <c r="F370" s="3">
        <v>564200</v>
      </c>
      <c r="G370" s="3">
        <v>1128400</v>
      </c>
      <c r="H370" s="3">
        <v>2</v>
      </c>
      <c r="I370" s="3">
        <v>564200</v>
      </c>
      <c r="J370" s="3">
        <v>1128400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2</v>
      </c>
      <c r="AA370" s="3">
        <v>564200</v>
      </c>
      <c r="AB370" s="3">
        <v>1128400</v>
      </c>
      <c r="AC370" s="3">
        <v>0</v>
      </c>
      <c r="AD370" s="3">
        <v>0</v>
      </c>
      <c r="AE370" s="3">
        <v>0</v>
      </c>
      <c r="AF370" s="3">
        <v>0</v>
      </c>
      <c r="AG370" s="24">
        <v>0</v>
      </c>
      <c r="AH370" s="3">
        <v>0</v>
      </c>
      <c r="AI370" s="24">
        <v>0</v>
      </c>
    </row>
    <row r="371" spans="1:35">
      <c r="A371" s="3">
        <v>2140</v>
      </c>
      <c r="B371" s="4" t="s">
        <v>522</v>
      </c>
      <c r="C371" s="5" t="s">
        <v>14</v>
      </c>
      <c r="D371" s="5" t="s">
        <v>231</v>
      </c>
      <c r="E371" s="3">
        <v>10641.47</v>
      </c>
      <c r="F371" s="3">
        <v>46560</v>
      </c>
      <c r="G371" s="3">
        <v>495466964.25999999</v>
      </c>
      <c r="H371" s="3">
        <v>10641.47</v>
      </c>
      <c r="I371" s="3">
        <v>46560</v>
      </c>
      <c r="J371" s="3">
        <v>495466964.25999999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10641.47</v>
      </c>
      <c r="AA371" s="3">
        <v>46560</v>
      </c>
      <c r="AB371" s="3">
        <v>495466964.25999999</v>
      </c>
      <c r="AC371" s="3">
        <v>0</v>
      </c>
      <c r="AD371" s="3">
        <v>0</v>
      </c>
      <c r="AE371" s="3">
        <v>0</v>
      </c>
      <c r="AF371" s="3">
        <v>0</v>
      </c>
      <c r="AG371" s="24">
        <v>0</v>
      </c>
      <c r="AH371" s="3">
        <v>0</v>
      </c>
      <c r="AI371" s="24">
        <v>0</v>
      </c>
    </row>
    <row r="372" spans="1:35">
      <c r="A372" s="3">
        <v>2141</v>
      </c>
      <c r="B372" s="4" t="s">
        <v>523</v>
      </c>
      <c r="C372" s="5" t="s">
        <v>14</v>
      </c>
      <c r="D372" s="5" t="s">
        <v>231</v>
      </c>
      <c r="E372" s="3">
        <v>505.88</v>
      </c>
      <c r="F372" s="3">
        <v>65055</v>
      </c>
      <c r="G372" s="3">
        <v>32909906.300000001</v>
      </c>
      <c r="H372" s="3">
        <v>505.88</v>
      </c>
      <c r="I372" s="3">
        <v>65055</v>
      </c>
      <c r="J372" s="3">
        <v>32909906.300000001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505.88</v>
      </c>
      <c r="AA372" s="3">
        <v>65055</v>
      </c>
      <c r="AB372" s="3">
        <v>32909906.300000001</v>
      </c>
      <c r="AC372" s="3">
        <v>0</v>
      </c>
      <c r="AD372" s="3">
        <v>0</v>
      </c>
      <c r="AE372" s="3">
        <v>0</v>
      </c>
      <c r="AF372" s="3">
        <v>0</v>
      </c>
      <c r="AG372" s="24">
        <v>0</v>
      </c>
      <c r="AH372" s="3">
        <v>0</v>
      </c>
      <c r="AI372" s="24">
        <v>0</v>
      </c>
    </row>
    <row r="373" spans="1:35">
      <c r="A373" s="3">
        <v>2142</v>
      </c>
      <c r="B373" s="4" t="s">
        <v>324</v>
      </c>
      <c r="C373" s="5" t="s">
        <v>14</v>
      </c>
      <c r="D373" s="5" t="s">
        <v>231</v>
      </c>
      <c r="E373" s="3">
        <v>779.49</v>
      </c>
      <c r="F373" s="3">
        <v>31921</v>
      </c>
      <c r="G373" s="3">
        <v>24882068.77</v>
      </c>
      <c r="H373" s="3">
        <v>779.49</v>
      </c>
      <c r="I373" s="3">
        <v>31921</v>
      </c>
      <c r="J373" s="3">
        <v>24882068.77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779.49</v>
      </c>
      <c r="AA373" s="3">
        <v>31921</v>
      </c>
      <c r="AB373" s="3">
        <v>24882068.77</v>
      </c>
      <c r="AC373" s="3">
        <v>0</v>
      </c>
      <c r="AD373" s="3">
        <v>0</v>
      </c>
      <c r="AE373" s="3">
        <v>0</v>
      </c>
      <c r="AF373" s="3">
        <v>0</v>
      </c>
      <c r="AG373" s="24">
        <v>0</v>
      </c>
      <c r="AH373" s="3">
        <v>0</v>
      </c>
      <c r="AI373" s="24">
        <v>0</v>
      </c>
    </row>
    <row r="374" spans="1:35">
      <c r="A374" s="3">
        <v>672</v>
      </c>
      <c r="B374" s="4" t="s">
        <v>524</v>
      </c>
      <c r="C374" s="5" t="s">
        <v>325</v>
      </c>
      <c r="D374" s="5" t="s">
        <v>231</v>
      </c>
      <c r="E374" s="3">
        <v>6373.5</v>
      </c>
      <c r="F374" s="3">
        <v>57430</v>
      </c>
      <c r="G374" s="3">
        <v>366030035.33999997</v>
      </c>
      <c r="H374" s="3">
        <v>6373.5</v>
      </c>
      <c r="I374" s="3">
        <v>57430</v>
      </c>
      <c r="J374" s="3">
        <v>366030035.33999997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6373.5</v>
      </c>
      <c r="AA374" s="3">
        <v>57430</v>
      </c>
      <c r="AB374" s="3">
        <v>366030035.33999997</v>
      </c>
      <c r="AC374" s="3">
        <v>0</v>
      </c>
      <c r="AD374" s="3">
        <v>0</v>
      </c>
      <c r="AE374" s="3">
        <v>0</v>
      </c>
      <c r="AF374" s="3">
        <v>0</v>
      </c>
      <c r="AG374" s="24">
        <v>0</v>
      </c>
      <c r="AH374" s="3">
        <v>0</v>
      </c>
      <c r="AI374" s="24">
        <v>0</v>
      </c>
    </row>
    <row r="375" spans="1:35">
      <c r="A375" s="3">
        <v>675</v>
      </c>
      <c r="B375" s="4" t="s">
        <v>525</v>
      </c>
      <c r="C375" s="5" t="s">
        <v>325</v>
      </c>
      <c r="D375" s="5" t="s">
        <v>231</v>
      </c>
      <c r="E375" s="3">
        <v>10344.65</v>
      </c>
      <c r="F375" s="3">
        <v>40992</v>
      </c>
      <c r="G375" s="3">
        <v>424048073.16000003</v>
      </c>
      <c r="H375" s="3">
        <v>10344.65</v>
      </c>
      <c r="I375" s="3">
        <v>40992</v>
      </c>
      <c r="J375" s="3">
        <v>424048073.16000003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10344.65</v>
      </c>
      <c r="AA375" s="3">
        <v>40992</v>
      </c>
      <c r="AB375" s="3">
        <v>424048073.16000003</v>
      </c>
      <c r="AC375" s="3">
        <v>0</v>
      </c>
      <c r="AD375" s="3">
        <v>0</v>
      </c>
      <c r="AE375" s="3">
        <v>0</v>
      </c>
      <c r="AF375" s="3">
        <v>0</v>
      </c>
      <c r="AG375" s="24">
        <v>0</v>
      </c>
      <c r="AH375" s="3">
        <v>0</v>
      </c>
      <c r="AI375" s="24">
        <v>0</v>
      </c>
    </row>
    <row r="376" spans="1:35">
      <c r="A376" s="3">
        <v>676</v>
      </c>
      <c r="B376" s="4" t="s">
        <v>526</v>
      </c>
      <c r="C376" s="5" t="s">
        <v>325</v>
      </c>
      <c r="D376" s="5" t="s">
        <v>231</v>
      </c>
      <c r="E376" s="3">
        <v>19023.669999999998</v>
      </c>
      <c r="F376" s="3">
        <v>16437</v>
      </c>
      <c r="G376" s="3">
        <v>312692108.44999999</v>
      </c>
      <c r="H376" s="3">
        <v>19023.669999999998</v>
      </c>
      <c r="I376" s="3">
        <v>16437</v>
      </c>
      <c r="J376" s="3">
        <v>312692108.44999999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19023.669999999998</v>
      </c>
      <c r="AA376" s="3">
        <v>16437</v>
      </c>
      <c r="AB376" s="3">
        <v>312692108.44999999</v>
      </c>
      <c r="AC376" s="3">
        <v>0</v>
      </c>
      <c r="AD376" s="3">
        <v>0</v>
      </c>
      <c r="AE376" s="3">
        <v>0</v>
      </c>
      <c r="AF376" s="3">
        <v>0</v>
      </c>
      <c r="AG376" s="24">
        <v>0</v>
      </c>
      <c r="AH376" s="3">
        <v>0</v>
      </c>
      <c r="AI376" s="24">
        <v>0</v>
      </c>
    </row>
    <row r="377" spans="1:35">
      <c r="A377" s="3">
        <v>685</v>
      </c>
      <c r="B377" s="4" t="s">
        <v>527</v>
      </c>
      <c r="C377" s="5" t="s">
        <v>325</v>
      </c>
      <c r="D377" s="5" t="s">
        <v>231</v>
      </c>
      <c r="E377" s="3">
        <v>1986.65</v>
      </c>
      <c r="F377" s="3">
        <v>32875</v>
      </c>
      <c r="G377" s="3">
        <v>65310973.770000003</v>
      </c>
      <c r="H377" s="3">
        <v>1986.65</v>
      </c>
      <c r="I377" s="3">
        <v>32875</v>
      </c>
      <c r="J377" s="3">
        <v>65310973.770000003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1986.65</v>
      </c>
      <c r="AA377" s="3">
        <v>32875</v>
      </c>
      <c r="AB377" s="3">
        <v>65310973.770000003</v>
      </c>
      <c r="AC377" s="3">
        <v>0</v>
      </c>
      <c r="AD377" s="3">
        <v>0</v>
      </c>
      <c r="AE377" s="3">
        <v>0</v>
      </c>
      <c r="AF377" s="3">
        <v>0</v>
      </c>
      <c r="AG377" s="24">
        <v>0</v>
      </c>
      <c r="AH377" s="3">
        <v>0</v>
      </c>
      <c r="AI377" s="24">
        <v>0</v>
      </c>
    </row>
    <row r="378" spans="1:35">
      <c r="A378" s="3">
        <v>691</v>
      </c>
      <c r="B378" s="4" t="s">
        <v>528</v>
      </c>
      <c r="C378" s="5" t="s">
        <v>325</v>
      </c>
      <c r="D378" s="5" t="s">
        <v>231</v>
      </c>
      <c r="E378" s="3">
        <v>733.68</v>
      </c>
      <c r="F378" s="3">
        <v>79065</v>
      </c>
      <c r="G378" s="3">
        <v>58008646.399999999</v>
      </c>
      <c r="H378" s="3">
        <v>733.68</v>
      </c>
      <c r="I378" s="3">
        <v>79065</v>
      </c>
      <c r="J378" s="3">
        <v>58008646.399999999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733.68</v>
      </c>
      <c r="AA378" s="3">
        <v>79065</v>
      </c>
      <c r="AB378" s="3">
        <v>58008646.399999999</v>
      </c>
      <c r="AC378" s="3">
        <v>0</v>
      </c>
      <c r="AD378" s="3">
        <v>0</v>
      </c>
      <c r="AE378" s="3">
        <v>0</v>
      </c>
      <c r="AF378" s="3">
        <v>0</v>
      </c>
      <c r="AG378" s="24">
        <v>0</v>
      </c>
      <c r="AH378" s="3">
        <v>0</v>
      </c>
      <c r="AI378" s="24">
        <v>0</v>
      </c>
    </row>
    <row r="379" spans="1:35">
      <c r="A379" s="3">
        <v>694</v>
      </c>
      <c r="B379" s="4" t="s">
        <v>529</v>
      </c>
      <c r="C379" s="5" t="s">
        <v>325</v>
      </c>
      <c r="D379" s="5" t="s">
        <v>231</v>
      </c>
      <c r="E379" s="3">
        <v>4004.68</v>
      </c>
      <c r="F379" s="3">
        <v>49312</v>
      </c>
      <c r="G379" s="3">
        <v>197479002.24000001</v>
      </c>
      <c r="H379" s="3">
        <v>4004.68</v>
      </c>
      <c r="I379" s="3">
        <v>49312</v>
      </c>
      <c r="J379" s="3">
        <v>197479002.24000001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4004.68</v>
      </c>
      <c r="AA379" s="3">
        <v>49312</v>
      </c>
      <c r="AB379" s="3">
        <v>197479002.24000001</v>
      </c>
      <c r="AC379" s="3">
        <v>0</v>
      </c>
      <c r="AD379" s="3">
        <v>0</v>
      </c>
      <c r="AE379" s="3">
        <v>0</v>
      </c>
      <c r="AF379" s="3">
        <v>0</v>
      </c>
      <c r="AG379" s="24">
        <v>0</v>
      </c>
      <c r="AH379" s="3">
        <v>0</v>
      </c>
      <c r="AI379" s="24">
        <v>0</v>
      </c>
    </row>
    <row r="380" spans="1:35">
      <c r="A380" s="3">
        <v>697</v>
      </c>
      <c r="B380" s="4" t="s">
        <v>530</v>
      </c>
      <c r="C380" s="5" t="s">
        <v>325</v>
      </c>
      <c r="D380" s="5" t="s">
        <v>231</v>
      </c>
      <c r="E380" s="3">
        <v>1409.87</v>
      </c>
      <c r="F380" s="3">
        <v>40992</v>
      </c>
      <c r="G380" s="3">
        <v>57793473.020000003</v>
      </c>
      <c r="H380" s="3">
        <v>1409.87</v>
      </c>
      <c r="I380" s="3">
        <v>40992</v>
      </c>
      <c r="J380" s="3">
        <v>57793473.020000003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1409.87</v>
      </c>
      <c r="AA380" s="3">
        <v>40992</v>
      </c>
      <c r="AB380" s="3">
        <v>57793473.020000003</v>
      </c>
      <c r="AC380" s="3">
        <v>0</v>
      </c>
      <c r="AD380" s="3">
        <v>0</v>
      </c>
      <c r="AE380" s="3">
        <v>0</v>
      </c>
      <c r="AF380" s="3">
        <v>0</v>
      </c>
      <c r="AG380" s="24">
        <v>0</v>
      </c>
      <c r="AH380" s="3">
        <v>0</v>
      </c>
      <c r="AI380" s="24">
        <v>0</v>
      </c>
    </row>
    <row r="381" spans="1:35">
      <c r="A381" s="3">
        <v>706</v>
      </c>
      <c r="B381" s="4" t="s">
        <v>531</v>
      </c>
      <c r="C381" s="5" t="s">
        <v>325</v>
      </c>
      <c r="D381" s="5" t="s">
        <v>231</v>
      </c>
      <c r="E381" s="3">
        <v>4364.25</v>
      </c>
      <c r="F381" s="3">
        <v>49665</v>
      </c>
      <c r="G381" s="3">
        <v>216750327.25999999</v>
      </c>
      <c r="H381" s="3">
        <v>4364.25</v>
      </c>
      <c r="I381" s="3">
        <v>49665</v>
      </c>
      <c r="J381" s="3">
        <v>216750327.25999999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4364.25</v>
      </c>
      <c r="AA381" s="3">
        <v>49665</v>
      </c>
      <c r="AB381" s="3">
        <v>216750327.25999999</v>
      </c>
      <c r="AC381" s="3">
        <v>0</v>
      </c>
      <c r="AD381" s="3">
        <v>0</v>
      </c>
      <c r="AE381" s="3">
        <v>0</v>
      </c>
      <c r="AF381" s="3">
        <v>0</v>
      </c>
      <c r="AG381" s="24">
        <v>0</v>
      </c>
      <c r="AH381" s="3">
        <v>0</v>
      </c>
      <c r="AI381" s="24">
        <v>0</v>
      </c>
    </row>
    <row r="382" spans="1:35">
      <c r="A382" s="3">
        <v>708</v>
      </c>
      <c r="B382" s="4" t="s">
        <v>532</v>
      </c>
      <c r="C382" s="5" t="s">
        <v>325</v>
      </c>
      <c r="D382" s="5" t="s">
        <v>231</v>
      </c>
      <c r="E382" s="3">
        <v>2680.5</v>
      </c>
      <c r="F382" s="3">
        <v>43558</v>
      </c>
      <c r="G382" s="3">
        <v>116757327.90000001</v>
      </c>
      <c r="H382" s="3">
        <v>2680.5</v>
      </c>
      <c r="I382" s="3">
        <v>43558</v>
      </c>
      <c r="J382" s="3">
        <v>116757327.90000001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2680.5</v>
      </c>
      <c r="AA382" s="3">
        <v>43558</v>
      </c>
      <c r="AB382" s="3">
        <v>116757327.90000001</v>
      </c>
      <c r="AC382" s="3">
        <v>0</v>
      </c>
      <c r="AD382" s="3">
        <v>0</v>
      </c>
      <c r="AE382" s="3">
        <v>0</v>
      </c>
      <c r="AF382" s="3">
        <v>0</v>
      </c>
      <c r="AG382" s="24">
        <v>0</v>
      </c>
      <c r="AH382" s="3">
        <v>0</v>
      </c>
      <c r="AI382" s="24">
        <v>0</v>
      </c>
    </row>
    <row r="383" spans="1:35">
      <c r="A383" s="3">
        <v>712</v>
      </c>
      <c r="B383" s="4" t="s">
        <v>533</v>
      </c>
      <c r="C383" s="5" t="s">
        <v>325</v>
      </c>
      <c r="D383" s="5" t="s">
        <v>231</v>
      </c>
      <c r="E383" s="3">
        <v>1260.43</v>
      </c>
      <c r="F383" s="3">
        <v>43558</v>
      </c>
      <c r="G383" s="3">
        <v>54901722.82</v>
      </c>
      <c r="H383" s="3">
        <v>1260.43</v>
      </c>
      <c r="I383" s="3">
        <v>43558</v>
      </c>
      <c r="J383" s="3">
        <v>54901722.82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1260.43</v>
      </c>
      <c r="AA383" s="3">
        <v>43558</v>
      </c>
      <c r="AB383" s="3">
        <v>54901722.82</v>
      </c>
      <c r="AC383" s="3">
        <v>0</v>
      </c>
      <c r="AD383" s="3">
        <v>0</v>
      </c>
      <c r="AE383" s="3">
        <v>0</v>
      </c>
      <c r="AF383" s="3">
        <v>0</v>
      </c>
      <c r="AG383" s="24">
        <v>0</v>
      </c>
      <c r="AH383" s="3">
        <v>0</v>
      </c>
      <c r="AI383" s="24">
        <v>0</v>
      </c>
    </row>
    <row r="384" spans="1:35">
      <c r="A384" s="3">
        <v>727</v>
      </c>
      <c r="B384" s="4" t="s">
        <v>534</v>
      </c>
      <c r="C384" s="5" t="s">
        <v>325</v>
      </c>
      <c r="D384" s="5" t="s">
        <v>231</v>
      </c>
      <c r="E384" s="3">
        <v>4768.2299999999996</v>
      </c>
      <c r="F384" s="3">
        <v>73867</v>
      </c>
      <c r="G384" s="3">
        <v>352215158.31</v>
      </c>
      <c r="H384" s="3">
        <v>4768.2299999999996</v>
      </c>
      <c r="I384" s="3">
        <v>73867</v>
      </c>
      <c r="J384" s="3">
        <v>352215158.31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4768.2299999999996</v>
      </c>
      <c r="AA384" s="3">
        <v>73867</v>
      </c>
      <c r="AB384" s="3">
        <v>352215158.31</v>
      </c>
      <c r="AC384" s="3">
        <v>0</v>
      </c>
      <c r="AD384" s="3">
        <v>0</v>
      </c>
      <c r="AE384" s="3">
        <v>0</v>
      </c>
      <c r="AF384" s="3">
        <v>0</v>
      </c>
      <c r="AG384" s="24">
        <v>0</v>
      </c>
      <c r="AH384" s="3">
        <v>0</v>
      </c>
      <c r="AI384" s="24">
        <v>0</v>
      </c>
    </row>
    <row r="385" spans="1:35">
      <c r="A385" s="3">
        <v>744</v>
      </c>
      <c r="B385" s="4" t="s">
        <v>535</v>
      </c>
      <c r="C385" s="5" t="s">
        <v>325</v>
      </c>
      <c r="D385" s="5" t="s">
        <v>231</v>
      </c>
      <c r="E385" s="3">
        <v>2385.56</v>
      </c>
      <c r="F385" s="3">
        <v>43969</v>
      </c>
      <c r="G385" s="3">
        <v>104890467.8</v>
      </c>
      <c r="H385" s="3">
        <v>2385.56</v>
      </c>
      <c r="I385" s="3">
        <v>43969</v>
      </c>
      <c r="J385" s="3">
        <v>104890467.8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2385.56</v>
      </c>
      <c r="AA385" s="3">
        <v>43969</v>
      </c>
      <c r="AB385" s="3">
        <v>104890467.8</v>
      </c>
      <c r="AC385" s="3">
        <v>0</v>
      </c>
      <c r="AD385" s="3">
        <v>0</v>
      </c>
      <c r="AE385" s="3">
        <v>0</v>
      </c>
      <c r="AF385" s="3">
        <v>0</v>
      </c>
      <c r="AG385" s="24">
        <v>0</v>
      </c>
      <c r="AH385" s="3">
        <v>0</v>
      </c>
      <c r="AI385" s="24">
        <v>0</v>
      </c>
    </row>
    <row r="386" spans="1:35">
      <c r="A386" s="3">
        <v>810</v>
      </c>
      <c r="B386" s="4" t="s">
        <v>536</v>
      </c>
      <c r="C386" s="5" t="s">
        <v>325</v>
      </c>
      <c r="D386" s="5" t="s">
        <v>231</v>
      </c>
      <c r="E386" s="3">
        <v>15</v>
      </c>
      <c r="F386" s="3">
        <v>69380</v>
      </c>
      <c r="G386" s="3">
        <v>1040700</v>
      </c>
      <c r="H386" s="3">
        <v>15</v>
      </c>
      <c r="I386" s="3">
        <v>69380</v>
      </c>
      <c r="J386" s="3">
        <v>1040700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15</v>
      </c>
      <c r="AA386" s="3">
        <v>69380</v>
      </c>
      <c r="AB386" s="3">
        <v>1040700</v>
      </c>
      <c r="AC386" s="3">
        <v>0</v>
      </c>
      <c r="AD386" s="3">
        <v>0</v>
      </c>
      <c r="AE386" s="3">
        <v>0</v>
      </c>
      <c r="AF386" s="3">
        <v>0</v>
      </c>
      <c r="AG386" s="24">
        <v>0</v>
      </c>
      <c r="AH386" s="3">
        <v>0</v>
      </c>
      <c r="AI386" s="24">
        <v>0</v>
      </c>
    </row>
    <row r="387" spans="1:35">
      <c r="A387" s="3">
        <v>86</v>
      </c>
      <c r="B387" s="21" t="s">
        <v>326</v>
      </c>
      <c r="C387" s="21"/>
      <c r="D387" s="21"/>
      <c r="E387" s="1082">
        <v>62888506.880000003</v>
      </c>
      <c r="F387" s="1082"/>
      <c r="G387" s="1082"/>
      <c r="H387" s="1082">
        <v>62888506.880000003</v>
      </c>
      <c r="I387" s="1082"/>
      <c r="J387" s="1082"/>
      <c r="K387" s="1082">
        <v>0</v>
      </c>
      <c r="L387" s="1082"/>
      <c r="M387" s="1082"/>
      <c r="N387" s="1082">
        <v>0</v>
      </c>
      <c r="O387" s="1082"/>
      <c r="P387" s="1082"/>
      <c r="Q387" s="1082">
        <v>0</v>
      </c>
      <c r="R387" s="1082"/>
      <c r="S387" s="1082"/>
      <c r="T387" s="1082">
        <v>0</v>
      </c>
      <c r="U387" s="1082"/>
      <c r="V387" s="1082"/>
      <c r="W387" s="1082">
        <v>0</v>
      </c>
      <c r="X387" s="1082"/>
      <c r="Y387" s="1082"/>
      <c r="Z387" s="1082">
        <v>62888506.880000003</v>
      </c>
      <c r="AA387" s="1082"/>
      <c r="AB387" s="1082"/>
      <c r="AC387" s="1082">
        <v>0</v>
      </c>
      <c r="AD387" s="1082"/>
      <c r="AE387" s="1082"/>
      <c r="AF387" s="1081">
        <v>0</v>
      </c>
      <c r="AG387" s="1082"/>
      <c r="AH387" s="3">
        <v>0</v>
      </c>
      <c r="AI387" s="24">
        <v>0</v>
      </c>
    </row>
    <row r="388" spans="1:35">
      <c r="A388" s="3">
        <v>690</v>
      </c>
      <c r="B388" s="4" t="s">
        <v>327</v>
      </c>
      <c r="C388" s="5" t="s">
        <v>243</v>
      </c>
      <c r="D388" s="5" t="s">
        <v>231</v>
      </c>
      <c r="E388" s="3">
        <v>158.84</v>
      </c>
      <c r="F388" s="3">
        <v>395919.88</v>
      </c>
      <c r="G388" s="3">
        <v>62888506.880000003</v>
      </c>
      <c r="H388" s="3">
        <v>158.84</v>
      </c>
      <c r="I388" s="3">
        <v>395919.88</v>
      </c>
      <c r="J388" s="3">
        <v>62888506.880000003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158.84</v>
      </c>
      <c r="AA388" s="3">
        <v>395919.88</v>
      </c>
      <c r="AB388" s="3">
        <v>62888506.880000003</v>
      </c>
      <c r="AC388" s="3">
        <v>0</v>
      </c>
      <c r="AD388" s="3">
        <v>0</v>
      </c>
      <c r="AE388" s="3">
        <v>0</v>
      </c>
      <c r="AF388" s="3">
        <v>0</v>
      </c>
      <c r="AG388" s="24">
        <v>0</v>
      </c>
      <c r="AH388" s="3">
        <v>0</v>
      </c>
      <c r="AI388" s="24">
        <v>0</v>
      </c>
    </row>
    <row r="389" spans="1:35">
      <c r="A389" s="3">
        <v>89</v>
      </c>
      <c r="B389" s="21" t="s">
        <v>328</v>
      </c>
      <c r="C389" s="21"/>
      <c r="D389" s="21"/>
      <c r="E389" s="1082">
        <v>97929944.530000001</v>
      </c>
      <c r="F389" s="1082"/>
      <c r="G389" s="1082"/>
      <c r="H389" s="1082">
        <v>97929944.530000001</v>
      </c>
      <c r="I389" s="1082"/>
      <c r="J389" s="1082"/>
      <c r="K389" s="1082">
        <v>0</v>
      </c>
      <c r="L389" s="1082"/>
      <c r="M389" s="1082"/>
      <c r="N389" s="1082">
        <v>0</v>
      </c>
      <c r="O389" s="1082"/>
      <c r="P389" s="1082"/>
      <c r="Q389" s="1082">
        <v>0</v>
      </c>
      <c r="R389" s="1082"/>
      <c r="S389" s="1082"/>
      <c r="T389" s="1082">
        <v>0</v>
      </c>
      <c r="U389" s="1082"/>
      <c r="V389" s="1082"/>
      <c r="W389" s="1082">
        <v>0</v>
      </c>
      <c r="X389" s="1082"/>
      <c r="Y389" s="1082"/>
      <c r="Z389" s="1082">
        <v>97929944.530000001</v>
      </c>
      <c r="AA389" s="1082"/>
      <c r="AB389" s="1082"/>
      <c r="AC389" s="1082">
        <v>0</v>
      </c>
      <c r="AD389" s="1082"/>
      <c r="AE389" s="1082"/>
      <c r="AF389" s="1081">
        <v>0</v>
      </c>
      <c r="AG389" s="1082"/>
      <c r="AH389" s="3">
        <v>0</v>
      </c>
      <c r="AI389" s="24">
        <v>0</v>
      </c>
    </row>
    <row r="390" spans="1:35">
      <c r="A390" s="3">
        <v>203</v>
      </c>
      <c r="B390" s="4" t="s">
        <v>329</v>
      </c>
      <c r="C390" s="5" t="s">
        <v>14</v>
      </c>
      <c r="D390" s="5" t="s">
        <v>95</v>
      </c>
      <c r="E390" s="3">
        <v>376653.63</v>
      </c>
      <c r="F390" s="3">
        <v>260</v>
      </c>
      <c r="G390" s="3">
        <v>97929944.530000001</v>
      </c>
      <c r="H390" s="3">
        <v>376653.63</v>
      </c>
      <c r="I390" s="3">
        <v>260</v>
      </c>
      <c r="J390" s="3">
        <v>97929944.530000001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376653.63</v>
      </c>
      <c r="AA390" s="3">
        <v>260</v>
      </c>
      <c r="AB390" s="3">
        <v>97929944.530000001</v>
      </c>
      <c r="AC390" s="3">
        <v>0</v>
      </c>
      <c r="AD390" s="3">
        <v>0</v>
      </c>
      <c r="AE390" s="3">
        <v>0</v>
      </c>
      <c r="AF390" s="3">
        <v>0</v>
      </c>
      <c r="AG390" s="24">
        <v>0</v>
      </c>
      <c r="AH390" s="3">
        <v>0</v>
      </c>
      <c r="AI390" s="24">
        <v>0</v>
      </c>
    </row>
    <row r="391" spans="1:35">
      <c r="A391" s="3">
        <v>92</v>
      </c>
      <c r="B391" s="21" t="s">
        <v>330</v>
      </c>
      <c r="C391" s="21"/>
      <c r="D391" s="21"/>
      <c r="E391" s="1082">
        <v>16245389.439999999</v>
      </c>
      <c r="F391" s="1082"/>
      <c r="G391" s="1082"/>
      <c r="H391" s="1082">
        <v>16245389.439999999</v>
      </c>
      <c r="I391" s="1082"/>
      <c r="J391" s="1082"/>
      <c r="K391" s="1082">
        <v>0</v>
      </c>
      <c r="L391" s="1082"/>
      <c r="M391" s="1082"/>
      <c r="N391" s="1082">
        <v>0</v>
      </c>
      <c r="O391" s="1082"/>
      <c r="P391" s="1082"/>
      <c r="Q391" s="1082">
        <v>0</v>
      </c>
      <c r="R391" s="1082"/>
      <c r="S391" s="1082"/>
      <c r="T391" s="1082">
        <v>0</v>
      </c>
      <c r="U391" s="1082"/>
      <c r="V391" s="1082"/>
      <c r="W391" s="1082">
        <v>0</v>
      </c>
      <c r="X391" s="1082"/>
      <c r="Y391" s="1082"/>
      <c r="Z391" s="1082">
        <v>16245389.439999999</v>
      </c>
      <c r="AA391" s="1082"/>
      <c r="AB391" s="1082"/>
      <c r="AC391" s="1082">
        <v>0</v>
      </c>
      <c r="AD391" s="1082"/>
      <c r="AE391" s="1082"/>
      <c r="AF391" s="1081">
        <v>0</v>
      </c>
      <c r="AG391" s="1082"/>
      <c r="AH391" s="3">
        <v>0</v>
      </c>
      <c r="AI391" s="24">
        <v>0</v>
      </c>
    </row>
    <row r="392" spans="1:35">
      <c r="A392" s="3">
        <v>2143</v>
      </c>
      <c r="B392" s="4" t="s">
        <v>331</v>
      </c>
      <c r="C392" s="5" t="s">
        <v>14</v>
      </c>
      <c r="D392" s="5" t="s">
        <v>15</v>
      </c>
      <c r="E392" s="3">
        <v>1436.12</v>
      </c>
      <c r="F392" s="3">
        <v>11312</v>
      </c>
      <c r="G392" s="3">
        <v>16245389.439999999</v>
      </c>
      <c r="H392" s="3">
        <v>1436.12</v>
      </c>
      <c r="I392" s="3">
        <v>11312</v>
      </c>
      <c r="J392" s="3">
        <v>16245389.439999999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1436.12</v>
      </c>
      <c r="AA392" s="3">
        <v>11312</v>
      </c>
      <c r="AB392" s="3">
        <v>16245389.439999999</v>
      </c>
      <c r="AC392" s="3">
        <v>0</v>
      </c>
      <c r="AD392" s="3">
        <v>0</v>
      </c>
      <c r="AE392" s="3">
        <v>0</v>
      </c>
      <c r="AF392" s="3">
        <v>0</v>
      </c>
      <c r="AG392" s="24">
        <v>0</v>
      </c>
      <c r="AH392" s="3">
        <v>0</v>
      </c>
      <c r="AI392" s="24">
        <v>0</v>
      </c>
    </row>
    <row r="393" spans="1:35">
      <c r="A393" s="3">
        <v>93</v>
      </c>
      <c r="B393" s="21" t="s">
        <v>332</v>
      </c>
      <c r="C393" s="21"/>
      <c r="D393" s="21"/>
      <c r="E393" s="1082">
        <v>1435539683.4100001</v>
      </c>
      <c r="F393" s="1082"/>
      <c r="G393" s="1082"/>
      <c r="H393" s="1082">
        <v>1435539683.4100001</v>
      </c>
      <c r="I393" s="1082"/>
      <c r="J393" s="1082"/>
      <c r="K393" s="1082">
        <v>0</v>
      </c>
      <c r="L393" s="1082"/>
      <c r="M393" s="1082"/>
      <c r="N393" s="1082">
        <v>0</v>
      </c>
      <c r="O393" s="1082"/>
      <c r="P393" s="1082"/>
      <c r="Q393" s="1082">
        <v>0</v>
      </c>
      <c r="R393" s="1082"/>
      <c r="S393" s="1082"/>
      <c r="T393" s="1082">
        <v>0</v>
      </c>
      <c r="U393" s="1082"/>
      <c r="V393" s="1082"/>
      <c r="W393" s="1082">
        <v>0</v>
      </c>
      <c r="X393" s="1082"/>
      <c r="Y393" s="1082"/>
      <c r="Z393" s="1082">
        <v>1435539683.4100001</v>
      </c>
      <c r="AA393" s="1082"/>
      <c r="AB393" s="1082"/>
      <c r="AC393" s="1082">
        <v>0</v>
      </c>
      <c r="AD393" s="1082"/>
      <c r="AE393" s="1082"/>
      <c r="AF393" s="1081">
        <v>0</v>
      </c>
      <c r="AG393" s="1082"/>
      <c r="AH393" s="3">
        <v>0</v>
      </c>
      <c r="AI393" s="24">
        <v>0</v>
      </c>
    </row>
    <row r="394" spans="1:35">
      <c r="A394" s="3">
        <v>2098</v>
      </c>
      <c r="B394" s="4" t="s">
        <v>333</v>
      </c>
      <c r="C394" s="5" t="s">
        <v>14</v>
      </c>
      <c r="D394" s="5" t="s">
        <v>28</v>
      </c>
      <c r="E394" s="3">
        <v>1364.85</v>
      </c>
      <c r="F394" s="3">
        <v>791839.96</v>
      </c>
      <c r="G394" s="3">
        <v>1080740784.22</v>
      </c>
      <c r="H394" s="3">
        <v>1364.85</v>
      </c>
      <c r="I394" s="3">
        <v>791839.96</v>
      </c>
      <c r="J394" s="3">
        <v>1080740784.22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1364.85</v>
      </c>
      <c r="AA394" s="3">
        <v>791839.96</v>
      </c>
      <c r="AB394" s="3">
        <v>1080740784.22</v>
      </c>
      <c r="AC394" s="3">
        <v>0</v>
      </c>
      <c r="AD394" s="3">
        <v>0</v>
      </c>
      <c r="AE394" s="3">
        <v>0</v>
      </c>
      <c r="AF394" s="3">
        <v>0</v>
      </c>
      <c r="AG394" s="24">
        <v>0</v>
      </c>
      <c r="AH394" s="3">
        <v>0</v>
      </c>
      <c r="AI394" s="24">
        <v>0</v>
      </c>
    </row>
    <row r="395" spans="1:35" ht="22.5">
      <c r="A395" s="3">
        <v>2099</v>
      </c>
      <c r="B395" s="4" t="s">
        <v>334</v>
      </c>
      <c r="C395" s="5" t="s">
        <v>14</v>
      </c>
      <c r="D395" s="5" t="s">
        <v>310</v>
      </c>
      <c r="E395" s="3">
        <v>29.49</v>
      </c>
      <c r="F395" s="3">
        <v>6500000</v>
      </c>
      <c r="G395" s="3">
        <v>191711000</v>
      </c>
      <c r="H395" s="3">
        <v>29.49</v>
      </c>
      <c r="I395" s="3">
        <v>6500000</v>
      </c>
      <c r="J395" s="3">
        <v>191711000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29.49</v>
      </c>
      <c r="AA395" s="3">
        <v>6500000</v>
      </c>
      <c r="AB395" s="3">
        <v>191711000</v>
      </c>
      <c r="AC395" s="3">
        <v>0</v>
      </c>
      <c r="AD395" s="3">
        <v>0</v>
      </c>
      <c r="AE395" s="3">
        <v>0</v>
      </c>
      <c r="AF395" s="3">
        <v>0</v>
      </c>
      <c r="AG395" s="24">
        <v>0</v>
      </c>
      <c r="AH395" s="3">
        <v>0</v>
      </c>
      <c r="AI395" s="24">
        <v>0</v>
      </c>
    </row>
    <row r="396" spans="1:35" ht="22.5">
      <c r="A396" s="3">
        <v>2100</v>
      </c>
      <c r="B396" s="4" t="s">
        <v>335</v>
      </c>
      <c r="C396" s="5" t="s">
        <v>14</v>
      </c>
      <c r="D396" s="5" t="s">
        <v>310</v>
      </c>
      <c r="E396" s="3">
        <v>29.49</v>
      </c>
      <c r="F396" s="3">
        <v>650000</v>
      </c>
      <c r="G396" s="3">
        <v>19171100</v>
      </c>
      <c r="H396" s="3">
        <v>29.49</v>
      </c>
      <c r="I396" s="3">
        <v>650000</v>
      </c>
      <c r="J396" s="3">
        <v>19171100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29.49</v>
      </c>
      <c r="AA396" s="3">
        <v>650000</v>
      </c>
      <c r="AB396" s="3">
        <v>19171100</v>
      </c>
      <c r="AC396" s="3">
        <v>0</v>
      </c>
      <c r="AD396" s="3">
        <v>0</v>
      </c>
      <c r="AE396" s="3">
        <v>0</v>
      </c>
      <c r="AF396" s="3">
        <v>0</v>
      </c>
      <c r="AG396" s="24">
        <v>0</v>
      </c>
      <c r="AH396" s="3">
        <v>0</v>
      </c>
      <c r="AI396" s="24">
        <v>0</v>
      </c>
    </row>
    <row r="397" spans="1:35" ht="22.5">
      <c r="A397" s="3">
        <v>2101</v>
      </c>
      <c r="B397" s="4" t="s">
        <v>336</v>
      </c>
      <c r="C397" s="5" t="s">
        <v>14</v>
      </c>
      <c r="D397" s="5" t="s">
        <v>310</v>
      </c>
      <c r="E397" s="3">
        <v>29.49</v>
      </c>
      <c r="F397" s="3">
        <v>520000</v>
      </c>
      <c r="G397" s="3">
        <v>15336880</v>
      </c>
      <c r="H397" s="3">
        <v>29.49</v>
      </c>
      <c r="I397" s="3">
        <v>520000</v>
      </c>
      <c r="J397" s="3">
        <v>15336880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29.49</v>
      </c>
      <c r="AA397" s="3">
        <v>520000</v>
      </c>
      <c r="AB397" s="3">
        <v>15336880</v>
      </c>
      <c r="AC397" s="3">
        <v>0</v>
      </c>
      <c r="AD397" s="3">
        <v>0</v>
      </c>
      <c r="AE397" s="3">
        <v>0</v>
      </c>
      <c r="AF397" s="3">
        <v>0</v>
      </c>
      <c r="AG397" s="24">
        <v>0</v>
      </c>
      <c r="AH397" s="3">
        <v>0</v>
      </c>
      <c r="AI397" s="24">
        <v>0</v>
      </c>
    </row>
    <row r="398" spans="1:35" ht="22.5">
      <c r="A398" s="3">
        <v>2223</v>
      </c>
      <c r="B398" s="4" t="s">
        <v>337</v>
      </c>
      <c r="C398" s="5" t="s">
        <v>338</v>
      </c>
      <c r="D398" s="5" t="s">
        <v>310</v>
      </c>
      <c r="E398" s="3">
        <v>19.27</v>
      </c>
      <c r="F398" s="3">
        <v>5656077.6699999999</v>
      </c>
      <c r="G398" s="3">
        <v>108966033.20999999</v>
      </c>
      <c r="H398" s="3">
        <v>19.27</v>
      </c>
      <c r="I398" s="3">
        <v>5656077.6699999999</v>
      </c>
      <c r="J398" s="3">
        <v>108966033.20999999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19.27</v>
      </c>
      <c r="AA398" s="3">
        <v>5656077.6699999999</v>
      </c>
      <c r="AB398" s="3">
        <v>108966033.20999999</v>
      </c>
      <c r="AC398" s="3">
        <v>0</v>
      </c>
      <c r="AD398" s="3">
        <v>0</v>
      </c>
      <c r="AE398" s="3">
        <v>0</v>
      </c>
      <c r="AF398" s="3">
        <v>0</v>
      </c>
      <c r="AG398" s="24">
        <v>0</v>
      </c>
      <c r="AH398" s="3">
        <v>0</v>
      </c>
      <c r="AI398" s="24">
        <v>0</v>
      </c>
    </row>
    <row r="399" spans="1:35" ht="22.5">
      <c r="A399" s="3">
        <v>2224</v>
      </c>
      <c r="B399" s="4" t="s">
        <v>339</v>
      </c>
      <c r="C399" s="5" t="s">
        <v>338</v>
      </c>
      <c r="D399" s="5" t="s">
        <v>310</v>
      </c>
      <c r="E399" s="3">
        <v>19.27</v>
      </c>
      <c r="F399" s="3">
        <v>565607.77</v>
      </c>
      <c r="G399" s="3">
        <v>10896603.32</v>
      </c>
      <c r="H399" s="3">
        <v>19.27</v>
      </c>
      <c r="I399" s="3">
        <v>565607.77</v>
      </c>
      <c r="J399" s="3">
        <v>10896603.32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19.27</v>
      </c>
      <c r="AA399" s="3">
        <v>565607.77</v>
      </c>
      <c r="AB399" s="3">
        <v>10896603.32</v>
      </c>
      <c r="AC399" s="3">
        <v>0</v>
      </c>
      <c r="AD399" s="3">
        <v>0</v>
      </c>
      <c r="AE399" s="3">
        <v>0</v>
      </c>
      <c r="AF399" s="3">
        <v>0</v>
      </c>
      <c r="AG399" s="24">
        <v>0</v>
      </c>
      <c r="AH399" s="3">
        <v>0</v>
      </c>
      <c r="AI399" s="24">
        <v>0</v>
      </c>
    </row>
    <row r="400" spans="1:35" ht="22.5">
      <c r="A400" s="3">
        <v>2225</v>
      </c>
      <c r="B400" s="4" t="s">
        <v>340</v>
      </c>
      <c r="C400" s="5" t="s">
        <v>338</v>
      </c>
      <c r="D400" s="5" t="s">
        <v>310</v>
      </c>
      <c r="E400" s="3">
        <v>19.27</v>
      </c>
      <c r="F400" s="3">
        <v>452486.21</v>
      </c>
      <c r="G400" s="3">
        <v>8717282.6600000001</v>
      </c>
      <c r="H400" s="3">
        <v>19.27</v>
      </c>
      <c r="I400" s="3">
        <v>452486.21</v>
      </c>
      <c r="J400" s="3">
        <v>8717282.6600000001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19.27</v>
      </c>
      <c r="AA400" s="3">
        <v>452486.21</v>
      </c>
      <c r="AB400" s="3">
        <v>8717282.6600000001</v>
      </c>
      <c r="AC400" s="3">
        <v>0</v>
      </c>
      <c r="AD400" s="3">
        <v>0</v>
      </c>
      <c r="AE400" s="3">
        <v>0</v>
      </c>
      <c r="AF400" s="3">
        <v>0</v>
      </c>
      <c r="AG400" s="24">
        <v>0</v>
      </c>
      <c r="AH400" s="3">
        <v>0</v>
      </c>
      <c r="AI400" s="24">
        <v>0</v>
      </c>
    </row>
    <row r="401" spans="1:35">
      <c r="A401" s="3">
        <v>96</v>
      </c>
      <c r="B401" s="21" t="s">
        <v>341</v>
      </c>
      <c r="C401" s="21"/>
      <c r="D401" s="21"/>
      <c r="E401" s="1082">
        <v>184645492.19999999</v>
      </c>
      <c r="F401" s="1082"/>
      <c r="G401" s="1082"/>
      <c r="H401" s="1082">
        <v>184645492.19999999</v>
      </c>
      <c r="I401" s="1082"/>
      <c r="J401" s="1082"/>
      <c r="K401" s="1082">
        <v>0</v>
      </c>
      <c r="L401" s="1082"/>
      <c r="M401" s="1082"/>
      <c r="N401" s="1082">
        <v>0</v>
      </c>
      <c r="O401" s="1082"/>
      <c r="P401" s="1082"/>
      <c r="Q401" s="1082">
        <v>0</v>
      </c>
      <c r="R401" s="1082"/>
      <c r="S401" s="1082"/>
      <c r="T401" s="1082">
        <v>0</v>
      </c>
      <c r="U401" s="1082"/>
      <c r="V401" s="1082"/>
      <c r="W401" s="1082">
        <v>0</v>
      </c>
      <c r="X401" s="1082"/>
      <c r="Y401" s="1082"/>
      <c r="Z401" s="1082">
        <v>184645492.19999999</v>
      </c>
      <c r="AA401" s="1082"/>
      <c r="AB401" s="1082"/>
      <c r="AC401" s="1082">
        <v>0</v>
      </c>
      <c r="AD401" s="1082"/>
      <c r="AE401" s="1082"/>
      <c r="AF401" s="1081">
        <v>0</v>
      </c>
      <c r="AG401" s="1082"/>
      <c r="AH401" s="3">
        <v>0</v>
      </c>
      <c r="AI401" s="24">
        <v>0</v>
      </c>
    </row>
    <row r="402" spans="1:35">
      <c r="A402" s="3">
        <v>762</v>
      </c>
      <c r="B402" s="4" t="s">
        <v>342</v>
      </c>
      <c r="C402" s="5" t="s">
        <v>14</v>
      </c>
      <c r="D402" s="5" t="s">
        <v>28</v>
      </c>
      <c r="E402" s="3">
        <v>195.3</v>
      </c>
      <c r="F402" s="3">
        <v>825294</v>
      </c>
      <c r="G402" s="3">
        <v>161179918.19999999</v>
      </c>
      <c r="H402" s="3">
        <v>195.3</v>
      </c>
      <c r="I402" s="3">
        <v>825294</v>
      </c>
      <c r="J402" s="3">
        <v>161179918.19999999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195.3</v>
      </c>
      <c r="AA402" s="3">
        <v>825294</v>
      </c>
      <c r="AB402" s="3">
        <v>161179918.19999999</v>
      </c>
      <c r="AC402" s="3">
        <v>0</v>
      </c>
      <c r="AD402" s="3">
        <v>0</v>
      </c>
      <c r="AE402" s="3">
        <v>0</v>
      </c>
      <c r="AF402" s="3">
        <v>0</v>
      </c>
      <c r="AG402" s="24">
        <v>0</v>
      </c>
      <c r="AH402" s="3">
        <v>0</v>
      </c>
      <c r="AI402" s="24">
        <v>0</v>
      </c>
    </row>
    <row r="403" spans="1:35">
      <c r="A403" s="3">
        <v>765</v>
      </c>
      <c r="B403" s="4" t="s">
        <v>343</v>
      </c>
      <c r="C403" s="5" t="s">
        <v>14</v>
      </c>
      <c r="D403" s="5" t="s">
        <v>44</v>
      </c>
      <c r="E403" s="3">
        <v>6138</v>
      </c>
      <c r="F403" s="3">
        <v>3823</v>
      </c>
      <c r="G403" s="3">
        <v>23465574</v>
      </c>
      <c r="H403" s="3">
        <v>6138</v>
      </c>
      <c r="I403" s="3">
        <v>3823</v>
      </c>
      <c r="J403" s="3">
        <v>23465574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6138</v>
      </c>
      <c r="AA403" s="3">
        <v>3823</v>
      </c>
      <c r="AB403" s="3">
        <v>23465574</v>
      </c>
      <c r="AC403" s="3">
        <v>0</v>
      </c>
      <c r="AD403" s="3">
        <v>0</v>
      </c>
      <c r="AE403" s="3">
        <v>0</v>
      </c>
      <c r="AF403" s="3">
        <v>0</v>
      </c>
      <c r="AG403" s="24">
        <v>0</v>
      </c>
      <c r="AH403" s="3">
        <v>0</v>
      </c>
      <c r="AI403" s="24">
        <v>0</v>
      </c>
    </row>
    <row r="404" spans="1:35">
      <c r="A404" s="3">
        <v>102</v>
      </c>
      <c r="B404" s="21" t="s">
        <v>344</v>
      </c>
      <c r="C404" s="21"/>
      <c r="D404" s="21"/>
      <c r="E404" s="1082">
        <v>5394868388.8699999</v>
      </c>
      <c r="F404" s="1082"/>
      <c r="G404" s="1082"/>
      <c r="H404" s="1082">
        <v>5394868388.8699999</v>
      </c>
      <c r="I404" s="1082"/>
      <c r="J404" s="1082"/>
      <c r="K404" s="1082">
        <v>0</v>
      </c>
      <c r="L404" s="1082"/>
      <c r="M404" s="1082"/>
      <c r="N404" s="1082">
        <v>0</v>
      </c>
      <c r="O404" s="1082"/>
      <c r="P404" s="1082"/>
      <c r="Q404" s="1082">
        <v>0</v>
      </c>
      <c r="R404" s="1082"/>
      <c r="S404" s="1082"/>
      <c r="T404" s="1082">
        <v>0</v>
      </c>
      <c r="U404" s="1082"/>
      <c r="V404" s="1082"/>
      <c r="W404" s="1082">
        <v>0</v>
      </c>
      <c r="X404" s="1082"/>
      <c r="Y404" s="1082"/>
      <c r="Z404" s="1082">
        <v>5394868388.8699999</v>
      </c>
      <c r="AA404" s="1082"/>
      <c r="AB404" s="1082"/>
      <c r="AC404" s="1082">
        <v>0</v>
      </c>
      <c r="AD404" s="1082"/>
      <c r="AE404" s="1082"/>
      <c r="AF404" s="1081">
        <v>0</v>
      </c>
      <c r="AG404" s="1082"/>
      <c r="AH404" s="3">
        <v>0</v>
      </c>
      <c r="AI404" s="24">
        <v>0</v>
      </c>
    </row>
    <row r="405" spans="1:35">
      <c r="A405" s="3">
        <v>1025</v>
      </c>
      <c r="B405" s="4" t="s">
        <v>345</v>
      </c>
      <c r="C405" s="5" t="s">
        <v>14</v>
      </c>
      <c r="D405" s="5" t="s">
        <v>15</v>
      </c>
      <c r="E405" s="3">
        <v>4</v>
      </c>
      <c r="F405" s="3">
        <v>139918</v>
      </c>
      <c r="G405" s="3">
        <v>559672</v>
      </c>
      <c r="H405" s="3">
        <v>4</v>
      </c>
      <c r="I405" s="3">
        <v>139918</v>
      </c>
      <c r="J405" s="3">
        <v>559672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4</v>
      </c>
      <c r="AA405" s="3">
        <v>139918</v>
      </c>
      <c r="AB405" s="3">
        <v>559672</v>
      </c>
      <c r="AC405" s="3">
        <v>0</v>
      </c>
      <c r="AD405" s="3">
        <v>0</v>
      </c>
      <c r="AE405" s="3">
        <v>0</v>
      </c>
      <c r="AF405" s="3">
        <v>0</v>
      </c>
      <c r="AG405" s="24">
        <v>0</v>
      </c>
      <c r="AH405" s="3">
        <v>0</v>
      </c>
      <c r="AI405" s="24">
        <v>0</v>
      </c>
    </row>
    <row r="406" spans="1:35">
      <c r="A406" s="3">
        <v>1026</v>
      </c>
      <c r="B406" s="4" t="s">
        <v>346</v>
      </c>
      <c r="C406" s="5" t="s">
        <v>14</v>
      </c>
      <c r="D406" s="5" t="s">
        <v>15</v>
      </c>
      <c r="E406" s="3">
        <v>4</v>
      </c>
      <c r="F406" s="3">
        <v>8621950</v>
      </c>
      <c r="G406" s="3">
        <v>34487800</v>
      </c>
      <c r="H406" s="3">
        <v>4</v>
      </c>
      <c r="I406" s="3">
        <v>8621950</v>
      </c>
      <c r="J406" s="3">
        <v>34487800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4</v>
      </c>
      <c r="AA406" s="3">
        <v>8621950</v>
      </c>
      <c r="AB406" s="3">
        <v>34487800</v>
      </c>
      <c r="AC406" s="3">
        <v>0</v>
      </c>
      <c r="AD406" s="3">
        <v>0</v>
      </c>
      <c r="AE406" s="3">
        <v>0</v>
      </c>
      <c r="AF406" s="3">
        <v>0</v>
      </c>
      <c r="AG406" s="24">
        <v>0</v>
      </c>
      <c r="AH406" s="3">
        <v>0</v>
      </c>
      <c r="AI406" s="24">
        <v>0</v>
      </c>
    </row>
    <row r="407" spans="1:35">
      <c r="A407" s="3">
        <v>1044</v>
      </c>
      <c r="B407" s="4" t="s">
        <v>347</v>
      </c>
      <c r="C407" s="5" t="s">
        <v>14</v>
      </c>
      <c r="D407" s="5" t="s">
        <v>24</v>
      </c>
      <c r="E407" s="3">
        <v>630.63</v>
      </c>
      <c r="F407" s="3">
        <v>1658</v>
      </c>
      <c r="G407" s="3">
        <v>1045584.54</v>
      </c>
      <c r="H407" s="3">
        <v>630.63</v>
      </c>
      <c r="I407" s="3">
        <v>1658</v>
      </c>
      <c r="J407" s="3">
        <v>1045584.54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630.63</v>
      </c>
      <c r="AA407" s="3">
        <v>1658</v>
      </c>
      <c r="AB407" s="3">
        <v>1045584.54</v>
      </c>
      <c r="AC407" s="3">
        <v>0</v>
      </c>
      <c r="AD407" s="3">
        <v>0</v>
      </c>
      <c r="AE407" s="3">
        <v>0</v>
      </c>
      <c r="AF407" s="3">
        <v>0</v>
      </c>
      <c r="AG407" s="24">
        <v>0</v>
      </c>
      <c r="AH407" s="3">
        <v>0</v>
      </c>
      <c r="AI407" s="24">
        <v>0</v>
      </c>
    </row>
    <row r="408" spans="1:35">
      <c r="A408" s="3">
        <v>1045</v>
      </c>
      <c r="B408" s="4" t="s">
        <v>348</v>
      </c>
      <c r="C408" s="5" t="s">
        <v>14</v>
      </c>
      <c r="D408" s="5" t="s">
        <v>15</v>
      </c>
      <c r="E408" s="3">
        <v>650</v>
      </c>
      <c r="F408" s="3">
        <v>13970</v>
      </c>
      <c r="G408" s="3">
        <v>9080500</v>
      </c>
      <c r="H408" s="3">
        <v>650</v>
      </c>
      <c r="I408" s="3">
        <v>13970</v>
      </c>
      <c r="J408" s="3">
        <v>9080500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650</v>
      </c>
      <c r="AA408" s="3">
        <v>13970</v>
      </c>
      <c r="AB408" s="3">
        <v>9080500</v>
      </c>
      <c r="AC408" s="3">
        <v>0</v>
      </c>
      <c r="AD408" s="3">
        <v>0</v>
      </c>
      <c r="AE408" s="3">
        <v>0</v>
      </c>
      <c r="AF408" s="3">
        <v>0</v>
      </c>
      <c r="AG408" s="24">
        <v>0</v>
      </c>
      <c r="AH408" s="3">
        <v>0</v>
      </c>
      <c r="AI408" s="24">
        <v>0</v>
      </c>
    </row>
    <row r="409" spans="1:35">
      <c r="A409" s="3">
        <v>1046</v>
      </c>
      <c r="B409" s="4" t="s">
        <v>349</v>
      </c>
      <c r="C409" s="5" t="s">
        <v>14</v>
      </c>
      <c r="D409" s="5" t="s">
        <v>15</v>
      </c>
      <c r="E409" s="3">
        <v>52</v>
      </c>
      <c r="F409" s="3">
        <v>24208</v>
      </c>
      <c r="G409" s="3">
        <v>1258816</v>
      </c>
      <c r="H409" s="3">
        <v>52</v>
      </c>
      <c r="I409" s="3">
        <v>24208</v>
      </c>
      <c r="J409" s="3">
        <v>1258816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52</v>
      </c>
      <c r="AA409" s="3">
        <v>24208</v>
      </c>
      <c r="AB409" s="3">
        <v>1258816</v>
      </c>
      <c r="AC409" s="3">
        <v>0</v>
      </c>
      <c r="AD409" s="3">
        <v>0</v>
      </c>
      <c r="AE409" s="3">
        <v>0</v>
      </c>
      <c r="AF409" s="3">
        <v>0</v>
      </c>
      <c r="AG409" s="24">
        <v>0</v>
      </c>
      <c r="AH409" s="3">
        <v>0</v>
      </c>
      <c r="AI409" s="24">
        <v>0</v>
      </c>
    </row>
    <row r="410" spans="1:35">
      <c r="A410" s="3">
        <v>1047</v>
      </c>
      <c r="B410" s="4" t="s">
        <v>350</v>
      </c>
      <c r="C410" s="5" t="s">
        <v>14</v>
      </c>
      <c r="D410" s="5" t="s">
        <v>15</v>
      </c>
      <c r="E410" s="3">
        <v>80</v>
      </c>
      <c r="F410" s="3">
        <v>17534</v>
      </c>
      <c r="G410" s="3">
        <v>1402720</v>
      </c>
      <c r="H410" s="3">
        <v>80</v>
      </c>
      <c r="I410" s="3">
        <v>17534</v>
      </c>
      <c r="J410" s="3">
        <v>1402720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80</v>
      </c>
      <c r="AA410" s="3">
        <v>17534</v>
      </c>
      <c r="AB410" s="3">
        <v>1402720</v>
      </c>
      <c r="AC410" s="3">
        <v>0</v>
      </c>
      <c r="AD410" s="3">
        <v>0</v>
      </c>
      <c r="AE410" s="3">
        <v>0</v>
      </c>
      <c r="AF410" s="3">
        <v>0</v>
      </c>
      <c r="AG410" s="24">
        <v>0</v>
      </c>
      <c r="AH410" s="3">
        <v>0</v>
      </c>
      <c r="AI410" s="24">
        <v>0</v>
      </c>
    </row>
    <row r="411" spans="1:35">
      <c r="A411" s="3">
        <v>1111</v>
      </c>
      <c r="B411" s="4" t="s">
        <v>351</v>
      </c>
      <c r="C411" s="5" t="s">
        <v>14</v>
      </c>
      <c r="D411" s="5" t="s">
        <v>15</v>
      </c>
      <c r="E411" s="3">
        <v>220</v>
      </c>
      <c r="F411" s="3">
        <v>1295</v>
      </c>
      <c r="G411" s="3">
        <v>284900</v>
      </c>
      <c r="H411" s="3">
        <v>220</v>
      </c>
      <c r="I411" s="3">
        <v>1295</v>
      </c>
      <c r="J411" s="3">
        <v>284900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220</v>
      </c>
      <c r="AA411" s="3">
        <v>1295</v>
      </c>
      <c r="AB411" s="3">
        <v>284900</v>
      </c>
      <c r="AC411" s="3">
        <v>0</v>
      </c>
      <c r="AD411" s="3">
        <v>0</v>
      </c>
      <c r="AE411" s="3">
        <v>0</v>
      </c>
      <c r="AF411" s="3">
        <v>0</v>
      </c>
      <c r="AG411" s="24">
        <v>0</v>
      </c>
      <c r="AH411" s="3">
        <v>0</v>
      </c>
      <c r="AI411" s="24">
        <v>0</v>
      </c>
    </row>
    <row r="412" spans="1:35">
      <c r="A412" s="3">
        <v>1112</v>
      </c>
      <c r="B412" s="4" t="s">
        <v>352</v>
      </c>
      <c r="C412" s="5" t="s">
        <v>14</v>
      </c>
      <c r="D412" s="5" t="s">
        <v>15</v>
      </c>
      <c r="E412" s="3">
        <v>25</v>
      </c>
      <c r="F412" s="3">
        <v>10231</v>
      </c>
      <c r="G412" s="3">
        <v>255775</v>
      </c>
      <c r="H412" s="3">
        <v>25</v>
      </c>
      <c r="I412" s="3">
        <v>10231</v>
      </c>
      <c r="J412" s="3">
        <v>255775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25</v>
      </c>
      <c r="AA412" s="3">
        <v>10231</v>
      </c>
      <c r="AB412" s="3">
        <v>255775</v>
      </c>
      <c r="AC412" s="3">
        <v>0</v>
      </c>
      <c r="AD412" s="3">
        <v>0</v>
      </c>
      <c r="AE412" s="3">
        <v>0</v>
      </c>
      <c r="AF412" s="3">
        <v>0</v>
      </c>
      <c r="AG412" s="24">
        <v>0</v>
      </c>
      <c r="AH412" s="3">
        <v>0</v>
      </c>
      <c r="AI412" s="24">
        <v>0</v>
      </c>
    </row>
    <row r="413" spans="1:35">
      <c r="A413" s="3">
        <v>1192</v>
      </c>
      <c r="B413" s="4" t="s">
        <v>353</v>
      </c>
      <c r="C413" s="5" t="s">
        <v>14</v>
      </c>
      <c r="D413" s="5" t="s">
        <v>15</v>
      </c>
      <c r="E413" s="3">
        <v>4</v>
      </c>
      <c r="F413" s="3">
        <v>476066</v>
      </c>
      <c r="G413" s="3">
        <v>1904264</v>
      </c>
      <c r="H413" s="3">
        <v>4</v>
      </c>
      <c r="I413" s="3">
        <v>476066</v>
      </c>
      <c r="J413" s="3">
        <v>1904264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4</v>
      </c>
      <c r="AA413" s="3">
        <v>476066</v>
      </c>
      <c r="AB413" s="3">
        <v>1904264</v>
      </c>
      <c r="AC413" s="3">
        <v>0</v>
      </c>
      <c r="AD413" s="3">
        <v>0</v>
      </c>
      <c r="AE413" s="3">
        <v>0</v>
      </c>
      <c r="AF413" s="3">
        <v>0</v>
      </c>
      <c r="AG413" s="24">
        <v>0</v>
      </c>
      <c r="AH413" s="3">
        <v>0</v>
      </c>
      <c r="AI413" s="24">
        <v>0</v>
      </c>
    </row>
    <row r="414" spans="1:35">
      <c r="A414" s="3">
        <v>1193</v>
      </c>
      <c r="B414" s="4" t="s">
        <v>354</v>
      </c>
      <c r="C414" s="5" t="s">
        <v>14</v>
      </c>
      <c r="D414" s="5" t="s">
        <v>15</v>
      </c>
      <c r="E414" s="3">
        <v>2</v>
      </c>
      <c r="F414" s="3">
        <v>1873098</v>
      </c>
      <c r="G414" s="3">
        <v>3746196</v>
      </c>
      <c r="H414" s="3">
        <v>2</v>
      </c>
      <c r="I414" s="3">
        <v>1873098</v>
      </c>
      <c r="J414" s="3">
        <v>3746196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2</v>
      </c>
      <c r="AA414" s="3">
        <v>1873098</v>
      </c>
      <c r="AB414" s="3">
        <v>3746196</v>
      </c>
      <c r="AC414" s="3">
        <v>0</v>
      </c>
      <c r="AD414" s="3">
        <v>0</v>
      </c>
      <c r="AE414" s="3">
        <v>0</v>
      </c>
      <c r="AF414" s="3">
        <v>0</v>
      </c>
      <c r="AG414" s="24">
        <v>0</v>
      </c>
      <c r="AH414" s="3">
        <v>0</v>
      </c>
      <c r="AI414" s="24">
        <v>0</v>
      </c>
    </row>
    <row r="415" spans="1:35">
      <c r="A415" s="3">
        <v>1226</v>
      </c>
      <c r="B415" s="4" t="s">
        <v>467</v>
      </c>
      <c r="C415" s="5" t="s">
        <v>14</v>
      </c>
      <c r="D415" s="5" t="s">
        <v>15</v>
      </c>
      <c r="E415" s="3">
        <v>1</v>
      </c>
      <c r="F415" s="3">
        <v>1534586</v>
      </c>
      <c r="G415" s="3">
        <v>1534586</v>
      </c>
      <c r="H415" s="3">
        <v>1</v>
      </c>
      <c r="I415" s="3">
        <v>1534586</v>
      </c>
      <c r="J415" s="3">
        <v>1534586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1</v>
      </c>
      <c r="AA415" s="3">
        <v>1534586</v>
      </c>
      <c r="AB415" s="3">
        <v>1534586</v>
      </c>
      <c r="AC415" s="3">
        <v>0</v>
      </c>
      <c r="AD415" s="3">
        <v>0</v>
      </c>
      <c r="AE415" s="3">
        <v>0</v>
      </c>
      <c r="AF415" s="3">
        <v>0</v>
      </c>
      <c r="AG415" s="24">
        <v>0</v>
      </c>
      <c r="AH415" s="3">
        <v>0</v>
      </c>
      <c r="AI415" s="24">
        <v>0</v>
      </c>
    </row>
    <row r="416" spans="1:35">
      <c r="A416" s="3">
        <v>1250</v>
      </c>
      <c r="B416" s="4" t="s">
        <v>468</v>
      </c>
      <c r="C416" s="5" t="s">
        <v>14</v>
      </c>
      <c r="D416" s="5" t="s">
        <v>15</v>
      </c>
      <c r="E416" s="3">
        <v>1</v>
      </c>
      <c r="F416" s="3">
        <v>129094</v>
      </c>
      <c r="G416" s="3">
        <v>129094</v>
      </c>
      <c r="H416" s="3">
        <v>1</v>
      </c>
      <c r="I416" s="3">
        <v>129094</v>
      </c>
      <c r="J416" s="3">
        <v>129094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1</v>
      </c>
      <c r="AA416" s="3">
        <v>129094</v>
      </c>
      <c r="AB416" s="3">
        <v>129094</v>
      </c>
      <c r="AC416" s="3">
        <v>0</v>
      </c>
      <c r="AD416" s="3">
        <v>0</v>
      </c>
      <c r="AE416" s="3">
        <v>0</v>
      </c>
      <c r="AF416" s="3">
        <v>0</v>
      </c>
      <c r="AG416" s="24">
        <v>0</v>
      </c>
      <c r="AH416" s="3">
        <v>0</v>
      </c>
      <c r="AI416" s="24">
        <v>0</v>
      </c>
    </row>
    <row r="417" spans="1:35">
      <c r="A417" s="3">
        <v>1258</v>
      </c>
      <c r="B417" s="4" t="s">
        <v>355</v>
      </c>
      <c r="C417" s="5" t="s">
        <v>14</v>
      </c>
      <c r="D417" s="5" t="s">
        <v>15</v>
      </c>
      <c r="E417" s="3">
        <v>3138.5</v>
      </c>
      <c r="F417" s="3">
        <v>102</v>
      </c>
      <c r="G417" s="3">
        <v>320127</v>
      </c>
      <c r="H417" s="3">
        <v>3138.5</v>
      </c>
      <c r="I417" s="3">
        <v>102</v>
      </c>
      <c r="J417" s="3">
        <v>320127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3138.5</v>
      </c>
      <c r="AA417" s="3">
        <v>102</v>
      </c>
      <c r="AB417" s="3">
        <v>320127</v>
      </c>
      <c r="AC417" s="3">
        <v>0</v>
      </c>
      <c r="AD417" s="3">
        <v>0</v>
      </c>
      <c r="AE417" s="3">
        <v>0</v>
      </c>
      <c r="AF417" s="3">
        <v>0</v>
      </c>
      <c r="AG417" s="24">
        <v>0</v>
      </c>
      <c r="AH417" s="3">
        <v>0</v>
      </c>
      <c r="AI417" s="24">
        <v>0</v>
      </c>
    </row>
    <row r="418" spans="1:35">
      <c r="A418" s="3">
        <v>1259</v>
      </c>
      <c r="B418" s="4" t="s">
        <v>356</v>
      </c>
      <c r="C418" s="5" t="s">
        <v>14</v>
      </c>
      <c r="D418" s="5" t="s">
        <v>15</v>
      </c>
      <c r="E418" s="3">
        <v>1338</v>
      </c>
      <c r="F418" s="3">
        <v>63</v>
      </c>
      <c r="G418" s="3">
        <v>84294</v>
      </c>
      <c r="H418" s="3">
        <v>1338</v>
      </c>
      <c r="I418" s="3">
        <v>63</v>
      </c>
      <c r="J418" s="3">
        <v>84294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1338</v>
      </c>
      <c r="AA418" s="3">
        <v>63</v>
      </c>
      <c r="AB418" s="3">
        <v>84294</v>
      </c>
      <c r="AC418" s="3">
        <v>0</v>
      </c>
      <c r="AD418" s="3">
        <v>0</v>
      </c>
      <c r="AE418" s="3">
        <v>0</v>
      </c>
      <c r="AF418" s="3">
        <v>0</v>
      </c>
      <c r="AG418" s="24">
        <v>0</v>
      </c>
      <c r="AH418" s="3">
        <v>0</v>
      </c>
      <c r="AI418" s="24">
        <v>0</v>
      </c>
    </row>
    <row r="419" spans="1:35">
      <c r="A419" s="3">
        <v>1287</v>
      </c>
      <c r="B419" s="4" t="s">
        <v>357</v>
      </c>
      <c r="C419" s="5" t="s">
        <v>14</v>
      </c>
      <c r="D419" s="5" t="s">
        <v>15</v>
      </c>
      <c r="E419" s="3">
        <v>12</v>
      </c>
      <c r="F419" s="3">
        <v>310283</v>
      </c>
      <c r="G419" s="3">
        <v>3723396</v>
      </c>
      <c r="H419" s="3">
        <v>12</v>
      </c>
      <c r="I419" s="3">
        <v>310283</v>
      </c>
      <c r="J419" s="3">
        <v>3723396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12</v>
      </c>
      <c r="AA419" s="3">
        <v>310283</v>
      </c>
      <c r="AB419" s="3">
        <v>3723396</v>
      </c>
      <c r="AC419" s="3">
        <v>0</v>
      </c>
      <c r="AD419" s="3">
        <v>0</v>
      </c>
      <c r="AE419" s="3">
        <v>0</v>
      </c>
      <c r="AF419" s="3">
        <v>0</v>
      </c>
      <c r="AG419" s="24">
        <v>0</v>
      </c>
      <c r="AH419" s="3">
        <v>0</v>
      </c>
      <c r="AI419" s="24">
        <v>0</v>
      </c>
    </row>
    <row r="420" spans="1:35">
      <c r="A420" s="3">
        <v>1288</v>
      </c>
      <c r="B420" s="4" t="s">
        <v>537</v>
      </c>
      <c r="C420" s="5" t="s">
        <v>14</v>
      </c>
      <c r="D420" s="5" t="s">
        <v>15</v>
      </c>
      <c r="E420" s="3">
        <v>20</v>
      </c>
      <c r="F420" s="3">
        <v>169680</v>
      </c>
      <c r="G420" s="3">
        <v>3393600</v>
      </c>
      <c r="H420" s="3">
        <v>20</v>
      </c>
      <c r="I420" s="3">
        <v>169680</v>
      </c>
      <c r="J420" s="3">
        <v>3393600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20</v>
      </c>
      <c r="AA420" s="3">
        <v>169680</v>
      </c>
      <c r="AB420" s="3">
        <v>3393600</v>
      </c>
      <c r="AC420" s="3">
        <v>0</v>
      </c>
      <c r="AD420" s="3">
        <v>0</v>
      </c>
      <c r="AE420" s="3">
        <v>0</v>
      </c>
      <c r="AF420" s="3">
        <v>0</v>
      </c>
      <c r="AG420" s="24">
        <v>0</v>
      </c>
      <c r="AH420" s="3">
        <v>0</v>
      </c>
      <c r="AI420" s="24">
        <v>0</v>
      </c>
    </row>
    <row r="421" spans="1:35">
      <c r="A421" s="3">
        <v>1344</v>
      </c>
      <c r="B421" s="4" t="s">
        <v>358</v>
      </c>
      <c r="C421" s="5" t="s">
        <v>14</v>
      </c>
      <c r="D421" s="5" t="s">
        <v>15</v>
      </c>
      <c r="E421" s="3">
        <v>42</v>
      </c>
      <c r="F421" s="3">
        <v>14140</v>
      </c>
      <c r="G421" s="3">
        <v>593880</v>
      </c>
      <c r="H421" s="3">
        <v>42</v>
      </c>
      <c r="I421" s="3">
        <v>14140</v>
      </c>
      <c r="J421" s="3">
        <v>593880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42</v>
      </c>
      <c r="AA421" s="3">
        <v>14140</v>
      </c>
      <c r="AB421" s="3">
        <v>593880</v>
      </c>
      <c r="AC421" s="3">
        <v>0</v>
      </c>
      <c r="AD421" s="3">
        <v>0</v>
      </c>
      <c r="AE421" s="3">
        <v>0</v>
      </c>
      <c r="AF421" s="3">
        <v>0</v>
      </c>
      <c r="AG421" s="24">
        <v>0</v>
      </c>
      <c r="AH421" s="3">
        <v>0</v>
      </c>
      <c r="AI421" s="24">
        <v>0</v>
      </c>
    </row>
    <row r="422" spans="1:35">
      <c r="A422" s="3">
        <v>1395</v>
      </c>
      <c r="B422" s="4" t="s">
        <v>359</v>
      </c>
      <c r="C422" s="5" t="s">
        <v>14</v>
      </c>
      <c r="D422" s="5" t="s">
        <v>24</v>
      </c>
      <c r="E422" s="3">
        <v>29.4</v>
      </c>
      <c r="F422" s="3">
        <v>4004</v>
      </c>
      <c r="G422" s="3">
        <v>117717.6</v>
      </c>
      <c r="H422" s="3">
        <v>29.4</v>
      </c>
      <c r="I422" s="3">
        <v>4004</v>
      </c>
      <c r="J422" s="3">
        <v>117717.6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29.4</v>
      </c>
      <c r="AA422" s="3">
        <v>4004</v>
      </c>
      <c r="AB422" s="3">
        <v>117717.6</v>
      </c>
      <c r="AC422" s="3">
        <v>0</v>
      </c>
      <c r="AD422" s="3">
        <v>0</v>
      </c>
      <c r="AE422" s="3">
        <v>0</v>
      </c>
      <c r="AF422" s="3">
        <v>0</v>
      </c>
      <c r="AG422" s="24">
        <v>0</v>
      </c>
      <c r="AH422" s="3">
        <v>0</v>
      </c>
      <c r="AI422" s="24">
        <v>0</v>
      </c>
    </row>
    <row r="423" spans="1:35">
      <c r="A423" s="3">
        <v>1399</v>
      </c>
      <c r="B423" s="4" t="s">
        <v>360</v>
      </c>
      <c r="C423" s="5" t="s">
        <v>14</v>
      </c>
      <c r="D423" s="5" t="s">
        <v>15</v>
      </c>
      <c r="E423" s="3">
        <v>3.28</v>
      </c>
      <c r="F423" s="3">
        <v>15305</v>
      </c>
      <c r="G423" s="3">
        <v>50200.4</v>
      </c>
      <c r="H423" s="3">
        <v>3.28</v>
      </c>
      <c r="I423" s="3">
        <v>15305</v>
      </c>
      <c r="J423" s="3">
        <v>50200.4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3.28</v>
      </c>
      <c r="AA423" s="3">
        <v>15305</v>
      </c>
      <c r="AB423" s="3">
        <v>50200.4</v>
      </c>
      <c r="AC423" s="3">
        <v>0</v>
      </c>
      <c r="AD423" s="3">
        <v>0</v>
      </c>
      <c r="AE423" s="3">
        <v>0</v>
      </c>
      <c r="AF423" s="3">
        <v>0</v>
      </c>
      <c r="AG423" s="24">
        <v>0</v>
      </c>
      <c r="AH423" s="3">
        <v>0</v>
      </c>
      <c r="AI423" s="24">
        <v>0</v>
      </c>
    </row>
    <row r="424" spans="1:35">
      <c r="A424" s="3">
        <v>1404</v>
      </c>
      <c r="B424" s="4" t="s">
        <v>361</v>
      </c>
      <c r="C424" s="5" t="s">
        <v>14</v>
      </c>
      <c r="D424" s="5" t="s">
        <v>15</v>
      </c>
      <c r="E424" s="3">
        <v>16</v>
      </c>
      <c r="F424" s="3">
        <v>28880</v>
      </c>
      <c r="G424" s="3">
        <v>462080</v>
      </c>
      <c r="H424" s="3">
        <v>16</v>
      </c>
      <c r="I424" s="3">
        <v>28880</v>
      </c>
      <c r="J424" s="3">
        <v>462080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16</v>
      </c>
      <c r="AA424" s="3">
        <v>28880</v>
      </c>
      <c r="AB424" s="3">
        <v>462080</v>
      </c>
      <c r="AC424" s="3">
        <v>0</v>
      </c>
      <c r="AD424" s="3">
        <v>0</v>
      </c>
      <c r="AE424" s="3">
        <v>0</v>
      </c>
      <c r="AF424" s="3">
        <v>0</v>
      </c>
      <c r="AG424" s="24">
        <v>0</v>
      </c>
      <c r="AH424" s="3">
        <v>0</v>
      </c>
      <c r="AI424" s="24">
        <v>0</v>
      </c>
    </row>
    <row r="425" spans="1:35">
      <c r="A425" s="3">
        <v>1419</v>
      </c>
      <c r="B425" s="4" t="s">
        <v>362</v>
      </c>
      <c r="C425" s="5" t="s">
        <v>14</v>
      </c>
      <c r="D425" s="5" t="s">
        <v>15</v>
      </c>
      <c r="E425" s="3">
        <v>12</v>
      </c>
      <c r="F425" s="3">
        <v>1051</v>
      </c>
      <c r="G425" s="3">
        <v>12612</v>
      </c>
      <c r="H425" s="3">
        <v>12</v>
      </c>
      <c r="I425" s="3">
        <v>1051</v>
      </c>
      <c r="J425" s="3">
        <v>12612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12</v>
      </c>
      <c r="AA425" s="3">
        <v>1051</v>
      </c>
      <c r="AB425" s="3">
        <v>12612</v>
      </c>
      <c r="AC425" s="3">
        <v>0</v>
      </c>
      <c r="AD425" s="3">
        <v>0</v>
      </c>
      <c r="AE425" s="3">
        <v>0</v>
      </c>
      <c r="AF425" s="3">
        <v>0</v>
      </c>
      <c r="AG425" s="24">
        <v>0</v>
      </c>
      <c r="AH425" s="3">
        <v>0</v>
      </c>
      <c r="AI425" s="24">
        <v>0</v>
      </c>
    </row>
    <row r="426" spans="1:35">
      <c r="A426" s="3">
        <v>1420</v>
      </c>
      <c r="B426" s="4" t="s">
        <v>363</v>
      </c>
      <c r="C426" s="5" t="s">
        <v>14</v>
      </c>
      <c r="D426" s="5" t="s">
        <v>15</v>
      </c>
      <c r="E426" s="3">
        <v>1784</v>
      </c>
      <c r="F426" s="3">
        <v>3675</v>
      </c>
      <c r="G426" s="3">
        <v>6556200</v>
      </c>
      <c r="H426" s="3">
        <v>1784</v>
      </c>
      <c r="I426" s="3">
        <v>3675</v>
      </c>
      <c r="J426" s="3">
        <v>6556200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1784</v>
      </c>
      <c r="AA426" s="3">
        <v>3675</v>
      </c>
      <c r="AB426" s="3">
        <v>6556200</v>
      </c>
      <c r="AC426" s="3">
        <v>0</v>
      </c>
      <c r="AD426" s="3">
        <v>0</v>
      </c>
      <c r="AE426" s="3">
        <v>0</v>
      </c>
      <c r="AF426" s="3">
        <v>0</v>
      </c>
      <c r="AG426" s="24">
        <v>0</v>
      </c>
      <c r="AH426" s="3">
        <v>0</v>
      </c>
      <c r="AI426" s="24">
        <v>0</v>
      </c>
    </row>
    <row r="427" spans="1:35">
      <c r="A427" s="3">
        <v>1421</v>
      </c>
      <c r="B427" s="4" t="s">
        <v>364</v>
      </c>
      <c r="C427" s="5" t="s">
        <v>14</v>
      </c>
      <c r="D427" s="5" t="s">
        <v>15</v>
      </c>
      <c r="E427" s="3">
        <v>894</v>
      </c>
      <c r="F427" s="3">
        <v>712</v>
      </c>
      <c r="G427" s="3">
        <v>636528</v>
      </c>
      <c r="H427" s="3">
        <v>894</v>
      </c>
      <c r="I427" s="3">
        <v>712</v>
      </c>
      <c r="J427" s="3">
        <v>636528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894</v>
      </c>
      <c r="AA427" s="3">
        <v>712</v>
      </c>
      <c r="AB427" s="3">
        <v>636528</v>
      </c>
      <c r="AC427" s="3">
        <v>0</v>
      </c>
      <c r="AD427" s="3">
        <v>0</v>
      </c>
      <c r="AE427" s="3">
        <v>0</v>
      </c>
      <c r="AF427" s="3">
        <v>0</v>
      </c>
      <c r="AG427" s="24">
        <v>0</v>
      </c>
      <c r="AH427" s="3">
        <v>0</v>
      </c>
      <c r="AI427" s="24">
        <v>0</v>
      </c>
    </row>
    <row r="428" spans="1:35">
      <c r="A428" s="3">
        <v>1422</v>
      </c>
      <c r="B428" s="4" t="s">
        <v>365</v>
      </c>
      <c r="C428" s="5" t="s">
        <v>14</v>
      </c>
      <c r="D428" s="5" t="s">
        <v>15</v>
      </c>
      <c r="E428" s="3">
        <v>1</v>
      </c>
      <c r="F428" s="3">
        <v>69864</v>
      </c>
      <c r="G428" s="3">
        <v>69864</v>
      </c>
      <c r="H428" s="3">
        <v>1</v>
      </c>
      <c r="I428" s="3">
        <v>69864</v>
      </c>
      <c r="J428" s="3">
        <v>69864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1</v>
      </c>
      <c r="AA428" s="3">
        <v>69864</v>
      </c>
      <c r="AB428" s="3">
        <v>69864</v>
      </c>
      <c r="AC428" s="3">
        <v>0</v>
      </c>
      <c r="AD428" s="3">
        <v>0</v>
      </c>
      <c r="AE428" s="3">
        <v>0</v>
      </c>
      <c r="AF428" s="3">
        <v>0</v>
      </c>
      <c r="AG428" s="24">
        <v>0</v>
      </c>
      <c r="AH428" s="3">
        <v>0</v>
      </c>
      <c r="AI428" s="24">
        <v>0</v>
      </c>
    </row>
    <row r="429" spans="1:35">
      <c r="A429" s="3">
        <v>1462</v>
      </c>
      <c r="B429" s="4" t="s">
        <v>366</v>
      </c>
      <c r="C429" s="5" t="s">
        <v>14</v>
      </c>
      <c r="D429" s="5" t="s">
        <v>261</v>
      </c>
      <c r="E429" s="3">
        <v>8.08</v>
      </c>
      <c r="F429" s="3">
        <v>86023</v>
      </c>
      <c r="G429" s="3">
        <v>694773.36</v>
      </c>
      <c r="H429" s="3">
        <v>8.08</v>
      </c>
      <c r="I429" s="3">
        <v>86023</v>
      </c>
      <c r="J429" s="3">
        <v>694773.36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8.08</v>
      </c>
      <c r="AA429" s="3">
        <v>86023</v>
      </c>
      <c r="AB429" s="3">
        <v>694773.36</v>
      </c>
      <c r="AC429" s="3">
        <v>0</v>
      </c>
      <c r="AD429" s="3">
        <v>0</v>
      </c>
      <c r="AE429" s="3">
        <v>0</v>
      </c>
      <c r="AF429" s="3">
        <v>0</v>
      </c>
      <c r="AG429" s="24">
        <v>0</v>
      </c>
      <c r="AH429" s="3">
        <v>0</v>
      </c>
      <c r="AI429" s="24">
        <v>0</v>
      </c>
    </row>
    <row r="430" spans="1:35">
      <c r="A430" s="3">
        <v>1835</v>
      </c>
      <c r="B430" s="4" t="s">
        <v>469</v>
      </c>
      <c r="C430" s="5" t="s">
        <v>14</v>
      </c>
      <c r="D430" s="5" t="s">
        <v>17</v>
      </c>
      <c r="E430" s="3">
        <v>1</v>
      </c>
      <c r="F430" s="3">
        <v>25989600</v>
      </c>
      <c r="G430" s="3">
        <v>25989600</v>
      </c>
      <c r="H430" s="3">
        <v>1</v>
      </c>
      <c r="I430" s="3">
        <v>25989600</v>
      </c>
      <c r="J430" s="3">
        <v>25989600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1</v>
      </c>
      <c r="AA430" s="3">
        <v>25989600</v>
      </c>
      <c r="AB430" s="3">
        <v>25989600</v>
      </c>
      <c r="AC430" s="3">
        <v>0</v>
      </c>
      <c r="AD430" s="3">
        <v>0</v>
      </c>
      <c r="AE430" s="3">
        <v>0</v>
      </c>
      <c r="AF430" s="3">
        <v>0</v>
      </c>
      <c r="AG430" s="24">
        <v>0</v>
      </c>
      <c r="AH430" s="3">
        <v>0</v>
      </c>
      <c r="AI430" s="24">
        <v>0</v>
      </c>
    </row>
    <row r="431" spans="1:35">
      <c r="A431" s="3">
        <v>1867</v>
      </c>
      <c r="B431" s="4" t="s">
        <v>367</v>
      </c>
      <c r="C431" s="5" t="s">
        <v>14</v>
      </c>
      <c r="D431" s="5" t="s">
        <v>15</v>
      </c>
      <c r="E431" s="3">
        <v>741</v>
      </c>
      <c r="F431" s="3">
        <v>13936</v>
      </c>
      <c r="G431" s="3">
        <v>10326576</v>
      </c>
      <c r="H431" s="3">
        <v>741</v>
      </c>
      <c r="I431" s="3">
        <v>13936</v>
      </c>
      <c r="J431" s="3">
        <v>10326576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741</v>
      </c>
      <c r="AA431" s="3">
        <v>13936</v>
      </c>
      <c r="AB431" s="3">
        <v>10326576</v>
      </c>
      <c r="AC431" s="3">
        <v>0</v>
      </c>
      <c r="AD431" s="3">
        <v>0</v>
      </c>
      <c r="AE431" s="3">
        <v>0</v>
      </c>
      <c r="AF431" s="3">
        <v>0</v>
      </c>
      <c r="AG431" s="24">
        <v>0</v>
      </c>
      <c r="AH431" s="3">
        <v>0</v>
      </c>
      <c r="AI431" s="24">
        <v>0</v>
      </c>
    </row>
    <row r="432" spans="1:35">
      <c r="A432" s="3">
        <v>1870</v>
      </c>
      <c r="B432" s="4" t="s">
        <v>368</v>
      </c>
      <c r="C432" s="5" t="s">
        <v>14</v>
      </c>
      <c r="D432" s="5" t="s">
        <v>15</v>
      </c>
      <c r="E432" s="3">
        <v>4</v>
      </c>
      <c r="F432" s="3">
        <v>780000</v>
      </c>
      <c r="G432" s="3">
        <v>3120000</v>
      </c>
      <c r="H432" s="3">
        <v>4</v>
      </c>
      <c r="I432" s="3">
        <v>780000</v>
      </c>
      <c r="J432" s="3">
        <v>3120000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4</v>
      </c>
      <c r="AA432" s="3">
        <v>780000</v>
      </c>
      <c r="AB432" s="3">
        <v>3120000</v>
      </c>
      <c r="AC432" s="3">
        <v>0</v>
      </c>
      <c r="AD432" s="3">
        <v>0</v>
      </c>
      <c r="AE432" s="3">
        <v>0</v>
      </c>
      <c r="AF432" s="3">
        <v>0</v>
      </c>
      <c r="AG432" s="24">
        <v>0</v>
      </c>
      <c r="AH432" s="3">
        <v>0</v>
      </c>
      <c r="AI432" s="24">
        <v>0</v>
      </c>
    </row>
    <row r="433" spans="1:35">
      <c r="A433" s="3">
        <v>1874</v>
      </c>
      <c r="B433" s="4" t="s">
        <v>369</v>
      </c>
      <c r="C433" s="5" t="s">
        <v>14</v>
      </c>
      <c r="D433" s="5" t="s">
        <v>15</v>
      </c>
      <c r="E433" s="3">
        <v>34</v>
      </c>
      <c r="F433" s="3">
        <v>11830</v>
      </c>
      <c r="G433" s="3">
        <v>402220</v>
      </c>
      <c r="H433" s="3">
        <v>34</v>
      </c>
      <c r="I433" s="3">
        <v>11830</v>
      </c>
      <c r="J433" s="3">
        <v>402220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34</v>
      </c>
      <c r="AA433" s="3">
        <v>11830</v>
      </c>
      <c r="AB433" s="3">
        <v>402220</v>
      </c>
      <c r="AC433" s="3">
        <v>0</v>
      </c>
      <c r="AD433" s="3">
        <v>0</v>
      </c>
      <c r="AE433" s="3">
        <v>0</v>
      </c>
      <c r="AF433" s="3">
        <v>0</v>
      </c>
      <c r="AG433" s="24">
        <v>0</v>
      </c>
      <c r="AH433" s="3">
        <v>0</v>
      </c>
      <c r="AI433" s="24">
        <v>0</v>
      </c>
    </row>
    <row r="434" spans="1:35">
      <c r="A434" s="3">
        <v>1875</v>
      </c>
      <c r="B434" s="4" t="s">
        <v>470</v>
      </c>
      <c r="C434" s="5" t="s">
        <v>14</v>
      </c>
      <c r="D434" s="5" t="s">
        <v>24</v>
      </c>
      <c r="E434" s="3">
        <v>18</v>
      </c>
      <c r="F434" s="3">
        <v>15470</v>
      </c>
      <c r="G434" s="3">
        <v>278460</v>
      </c>
      <c r="H434" s="3">
        <v>18</v>
      </c>
      <c r="I434" s="3">
        <v>15470</v>
      </c>
      <c r="J434" s="3">
        <v>278460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18</v>
      </c>
      <c r="AA434" s="3">
        <v>15470</v>
      </c>
      <c r="AB434" s="3">
        <v>278460</v>
      </c>
      <c r="AC434" s="3">
        <v>0</v>
      </c>
      <c r="AD434" s="3">
        <v>0</v>
      </c>
      <c r="AE434" s="3">
        <v>0</v>
      </c>
      <c r="AF434" s="3">
        <v>0</v>
      </c>
      <c r="AG434" s="24">
        <v>0</v>
      </c>
      <c r="AH434" s="3">
        <v>0</v>
      </c>
      <c r="AI434" s="24">
        <v>0</v>
      </c>
    </row>
    <row r="435" spans="1:35">
      <c r="A435" s="3">
        <v>1876</v>
      </c>
      <c r="B435" s="4" t="s">
        <v>471</v>
      </c>
      <c r="C435" s="5" t="s">
        <v>14</v>
      </c>
      <c r="D435" s="5" t="s">
        <v>24</v>
      </c>
      <c r="E435" s="3">
        <v>18</v>
      </c>
      <c r="F435" s="3">
        <v>15470</v>
      </c>
      <c r="G435" s="3">
        <v>278460</v>
      </c>
      <c r="H435" s="3">
        <v>18</v>
      </c>
      <c r="I435" s="3">
        <v>15470</v>
      </c>
      <c r="J435" s="3">
        <v>278460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18</v>
      </c>
      <c r="AA435" s="3">
        <v>15470</v>
      </c>
      <c r="AB435" s="3">
        <v>278460</v>
      </c>
      <c r="AC435" s="3">
        <v>0</v>
      </c>
      <c r="AD435" s="3">
        <v>0</v>
      </c>
      <c r="AE435" s="3">
        <v>0</v>
      </c>
      <c r="AF435" s="3">
        <v>0</v>
      </c>
      <c r="AG435" s="24">
        <v>0</v>
      </c>
      <c r="AH435" s="3">
        <v>0</v>
      </c>
      <c r="AI435" s="24">
        <v>0</v>
      </c>
    </row>
    <row r="436" spans="1:35">
      <c r="A436" s="3">
        <v>1897</v>
      </c>
      <c r="B436" s="4" t="s">
        <v>370</v>
      </c>
      <c r="C436" s="5" t="s">
        <v>14</v>
      </c>
      <c r="D436" s="5" t="s">
        <v>24</v>
      </c>
      <c r="E436" s="3">
        <v>251.6</v>
      </c>
      <c r="F436" s="3">
        <v>32487</v>
      </c>
      <c r="G436" s="3">
        <v>8173729.2000000002</v>
      </c>
      <c r="H436" s="3">
        <v>251.6</v>
      </c>
      <c r="I436" s="3">
        <v>32487</v>
      </c>
      <c r="J436" s="3">
        <v>8173729.2000000002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251.6</v>
      </c>
      <c r="AA436" s="3">
        <v>32487</v>
      </c>
      <c r="AB436" s="3">
        <v>8173729.2000000002</v>
      </c>
      <c r="AC436" s="3">
        <v>0</v>
      </c>
      <c r="AD436" s="3">
        <v>0</v>
      </c>
      <c r="AE436" s="3">
        <v>0</v>
      </c>
      <c r="AF436" s="3">
        <v>0</v>
      </c>
      <c r="AG436" s="24">
        <v>0</v>
      </c>
      <c r="AH436" s="3">
        <v>0</v>
      </c>
      <c r="AI436" s="24">
        <v>0</v>
      </c>
    </row>
    <row r="437" spans="1:35">
      <c r="A437" s="3">
        <v>1918</v>
      </c>
      <c r="B437" s="4" t="s">
        <v>371</v>
      </c>
      <c r="C437" s="5" t="s">
        <v>14</v>
      </c>
      <c r="D437" s="5" t="s">
        <v>15</v>
      </c>
      <c r="E437" s="3">
        <v>267.89999999999998</v>
      </c>
      <c r="F437" s="3">
        <v>4485</v>
      </c>
      <c r="G437" s="3">
        <v>1201531.5</v>
      </c>
      <c r="H437" s="3">
        <v>267.89999999999998</v>
      </c>
      <c r="I437" s="3">
        <v>4485</v>
      </c>
      <c r="J437" s="3">
        <v>1201531.5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267.89999999999998</v>
      </c>
      <c r="AA437" s="3">
        <v>4485</v>
      </c>
      <c r="AB437" s="3">
        <v>1201531.5</v>
      </c>
      <c r="AC437" s="3">
        <v>0</v>
      </c>
      <c r="AD437" s="3">
        <v>0</v>
      </c>
      <c r="AE437" s="3">
        <v>0</v>
      </c>
      <c r="AF437" s="3">
        <v>0</v>
      </c>
      <c r="AG437" s="24">
        <v>0</v>
      </c>
      <c r="AH437" s="3">
        <v>0</v>
      </c>
      <c r="AI437" s="24">
        <v>0</v>
      </c>
    </row>
    <row r="438" spans="1:35">
      <c r="A438" s="3">
        <v>2051</v>
      </c>
      <c r="B438" s="4" t="s">
        <v>538</v>
      </c>
      <c r="C438" s="5" t="s">
        <v>14</v>
      </c>
      <c r="D438" s="5" t="s">
        <v>15</v>
      </c>
      <c r="E438" s="3">
        <v>1</v>
      </c>
      <c r="F438" s="3">
        <v>106124200</v>
      </c>
      <c r="G438" s="3">
        <v>106124200</v>
      </c>
      <c r="H438" s="3">
        <v>1</v>
      </c>
      <c r="I438" s="3">
        <v>106124200</v>
      </c>
      <c r="J438" s="3">
        <v>106124200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1</v>
      </c>
      <c r="AA438" s="3">
        <v>106124200</v>
      </c>
      <c r="AB438" s="3">
        <v>106124200</v>
      </c>
      <c r="AC438" s="3">
        <v>0</v>
      </c>
      <c r="AD438" s="3">
        <v>0</v>
      </c>
      <c r="AE438" s="3">
        <v>0</v>
      </c>
      <c r="AF438" s="3">
        <v>0</v>
      </c>
      <c r="AG438" s="24">
        <v>0</v>
      </c>
      <c r="AH438" s="3">
        <v>0</v>
      </c>
      <c r="AI438" s="24">
        <v>0</v>
      </c>
    </row>
    <row r="439" spans="1:35">
      <c r="A439" s="3">
        <v>2052</v>
      </c>
      <c r="B439" s="4" t="s">
        <v>372</v>
      </c>
      <c r="C439" s="5" t="s">
        <v>14</v>
      </c>
      <c r="D439" s="5" t="s">
        <v>15</v>
      </c>
      <c r="E439" s="3">
        <v>1</v>
      </c>
      <c r="F439" s="3">
        <v>177595600</v>
      </c>
      <c r="G439" s="3">
        <v>177595600</v>
      </c>
      <c r="H439" s="3">
        <v>1</v>
      </c>
      <c r="I439" s="3">
        <v>177595600</v>
      </c>
      <c r="J439" s="3">
        <v>177595600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1</v>
      </c>
      <c r="AA439" s="3">
        <v>177595600</v>
      </c>
      <c r="AB439" s="3">
        <v>177595600</v>
      </c>
      <c r="AC439" s="3">
        <v>0</v>
      </c>
      <c r="AD439" s="3">
        <v>0</v>
      </c>
      <c r="AE439" s="3">
        <v>0</v>
      </c>
      <c r="AF439" s="3">
        <v>0</v>
      </c>
      <c r="AG439" s="24">
        <v>0</v>
      </c>
      <c r="AH439" s="3">
        <v>0</v>
      </c>
      <c r="AI439" s="24">
        <v>0</v>
      </c>
    </row>
    <row r="440" spans="1:35">
      <c r="A440" s="3">
        <v>2053</v>
      </c>
      <c r="B440" s="4" t="s">
        <v>373</v>
      </c>
      <c r="C440" s="5" t="s">
        <v>14</v>
      </c>
      <c r="D440" s="5" t="s">
        <v>15</v>
      </c>
      <c r="E440" s="3">
        <v>1</v>
      </c>
      <c r="F440" s="3">
        <v>433160000</v>
      </c>
      <c r="G440" s="3">
        <v>433160000</v>
      </c>
      <c r="H440" s="3">
        <v>1</v>
      </c>
      <c r="I440" s="3">
        <v>433160000</v>
      </c>
      <c r="J440" s="3">
        <v>433160000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1</v>
      </c>
      <c r="AA440" s="3">
        <v>433160000</v>
      </c>
      <c r="AB440" s="3">
        <v>433160000</v>
      </c>
      <c r="AC440" s="3">
        <v>0</v>
      </c>
      <c r="AD440" s="3">
        <v>0</v>
      </c>
      <c r="AE440" s="3">
        <v>0</v>
      </c>
      <c r="AF440" s="3">
        <v>0</v>
      </c>
      <c r="AG440" s="24">
        <v>0</v>
      </c>
      <c r="AH440" s="3">
        <v>0</v>
      </c>
      <c r="AI440" s="24">
        <v>0</v>
      </c>
    </row>
    <row r="441" spans="1:35">
      <c r="A441" s="3">
        <v>2054</v>
      </c>
      <c r="B441" s="4" t="s">
        <v>374</v>
      </c>
      <c r="C441" s="5" t="s">
        <v>14</v>
      </c>
      <c r="D441" s="5" t="s">
        <v>15</v>
      </c>
      <c r="E441" s="3">
        <v>1</v>
      </c>
      <c r="F441" s="3">
        <v>14077700</v>
      </c>
      <c r="G441" s="3">
        <v>14077700</v>
      </c>
      <c r="H441" s="3">
        <v>1</v>
      </c>
      <c r="I441" s="3">
        <v>14077700</v>
      </c>
      <c r="J441" s="3">
        <v>14077700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1</v>
      </c>
      <c r="AA441" s="3">
        <v>14077700</v>
      </c>
      <c r="AB441" s="3">
        <v>14077700</v>
      </c>
      <c r="AC441" s="3">
        <v>0</v>
      </c>
      <c r="AD441" s="3">
        <v>0</v>
      </c>
      <c r="AE441" s="3">
        <v>0</v>
      </c>
      <c r="AF441" s="3">
        <v>0</v>
      </c>
      <c r="AG441" s="24">
        <v>0</v>
      </c>
      <c r="AH441" s="3">
        <v>0</v>
      </c>
      <c r="AI441" s="24">
        <v>0</v>
      </c>
    </row>
    <row r="442" spans="1:35">
      <c r="A442" s="3">
        <v>2055</v>
      </c>
      <c r="B442" s="4" t="s">
        <v>375</v>
      </c>
      <c r="C442" s="5" t="s">
        <v>14</v>
      </c>
      <c r="D442" s="5" t="s">
        <v>15</v>
      </c>
      <c r="E442" s="3">
        <v>1</v>
      </c>
      <c r="F442" s="3">
        <v>129948000</v>
      </c>
      <c r="G442" s="3">
        <v>129948000</v>
      </c>
      <c r="H442" s="3">
        <v>1</v>
      </c>
      <c r="I442" s="3">
        <v>129948000</v>
      </c>
      <c r="J442" s="3">
        <v>129948000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1</v>
      </c>
      <c r="AA442" s="3">
        <v>129948000</v>
      </c>
      <c r="AB442" s="3">
        <v>129948000</v>
      </c>
      <c r="AC442" s="3">
        <v>0</v>
      </c>
      <c r="AD442" s="3">
        <v>0</v>
      </c>
      <c r="AE442" s="3">
        <v>0</v>
      </c>
      <c r="AF442" s="3">
        <v>0</v>
      </c>
      <c r="AG442" s="24">
        <v>0</v>
      </c>
      <c r="AH442" s="3">
        <v>0</v>
      </c>
      <c r="AI442" s="24">
        <v>0</v>
      </c>
    </row>
    <row r="443" spans="1:35">
      <c r="A443" s="3">
        <v>2056</v>
      </c>
      <c r="B443" s="4" t="s">
        <v>376</v>
      </c>
      <c r="C443" s="5" t="s">
        <v>14</v>
      </c>
      <c r="D443" s="5" t="s">
        <v>15</v>
      </c>
      <c r="E443" s="3">
        <v>1</v>
      </c>
      <c r="F443" s="3">
        <v>389844000</v>
      </c>
      <c r="G443" s="3">
        <v>389844000</v>
      </c>
      <c r="H443" s="3">
        <v>1</v>
      </c>
      <c r="I443" s="3">
        <v>389844000</v>
      </c>
      <c r="J443" s="3">
        <v>389844000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1</v>
      </c>
      <c r="AA443" s="3">
        <v>389844000</v>
      </c>
      <c r="AB443" s="3">
        <v>389844000</v>
      </c>
      <c r="AC443" s="3">
        <v>0</v>
      </c>
      <c r="AD443" s="3">
        <v>0</v>
      </c>
      <c r="AE443" s="3">
        <v>0</v>
      </c>
      <c r="AF443" s="3">
        <v>0</v>
      </c>
      <c r="AG443" s="24">
        <v>0</v>
      </c>
      <c r="AH443" s="3">
        <v>0</v>
      </c>
      <c r="AI443" s="24">
        <v>0</v>
      </c>
    </row>
    <row r="444" spans="1:35">
      <c r="A444" s="3">
        <v>2058</v>
      </c>
      <c r="B444" s="4" t="s">
        <v>377</v>
      </c>
      <c r="C444" s="5" t="s">
        <v>14</v>
      </c>
      <c r="D444" s="5" t="s">
        <v>15</v>
      </c>
      <c r="E444" s="3">
        <v>40</v>
      </c>
      <c r="F444" s="3">
        <v>801346</v>
      </c>
      <c r="G444" s="3">
        <v>32053840</v>
      </c>
      <c r="H444" s="3">
        <v>40</v>
      </c>
      <c r="I444" s="3">
        <v>801346</v>
      </c>
      <c r="J444" s="3">
        <v>32053840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40</v>
      </c>
      <c r="AA444" s="3">
        <v>801346</v>
      </c>
      <c r="AB444" s="3">
        <v>32053840</v>
      </c>
      <c r="AC444" s="3">
        <v>0</v>
      </c>
      <c r="AD444" s="3">
        <v>0</v>
      </c>
      <c r="AE444" s="3">
        <v>0</v>
      </c>
      <c r="AF444" s="3">
        <v>0</v>
      </c>
      <c r="AG444" s="24">
        <v>0</v>
      </c>
      <c r="AH444" s="3">
        <v>0</v>
      </c>
      <c r="AI444" s="24">
        <v>0</v>
      </c>
    </row>
    <row r="445" spans="1:35">
      <c r="A445" s="3">
        <v>2059</v>
      </c>
      <c r="B445" s="4" t="s">
        <v>378</v>
      </c>
      <c r="C445" s="5" t="s">
        <v>14</v>
      </c>
      <c r="D445" s="5" t="s">
        <v>15</v>
      </c>
      <c r="E445" s="3">
        <v>78</v>
      </c>
      <c r="F445" s="3">
        <v>607723</v>
      </c>
      <c r="G445" s="3">
        <v>47402394</v>
      </c>
      <c r="H445" s="3">
        <v>78</v>
      </c>
      <c r="I445" s="3">
        <v>607723</v>
      </c>
      <c r="J445" s="3">
        <v>47402394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78</v>
      </c>
      <c r="AA445" s="3">
        <v>607723</v>
      </c>
      <c r="AB445" s="3">
        <v>47402394</v>
      </c>
      <c r="AC445" s="3">
        <v>0</v>
      </c>
      <c r="AD445" s="3">
        <v>0</v>
      </c>
      <c r="AE445" s="3">
        <v>0</v>
      </c>
      <c r="AF445" s="3">
        <v>0</v>
      </c>
      <c r="AG445" s="24">
        <v>0</v>
      </c>
      <c r="AH445" s="3">
        <v>0</v>
      </c>
      <c r="AI445" s="24">
        <v>0</v>
      </c>
    </row>
    <row r="446" spans="1:35">
      <c r="A446" s="3">
        <v>2060</v>
      </c>
      <c r="B446" s="4" t="s">
        <v>379</v>
      </c>
      <c r="C446" s="5" t="s">
        <v>14</v>
      </c>
      <c r="D446" s="5" t="s">
        <v>15</v>
      </c>
      <c r="E446" s="3">
        <v>224</v>
      </c>
      <c r="F446" s="3">
        <v>420902</v>
      </c>
      <c r="G446" s="3">
        <v>94282048</v>
      </c>
      <c r="H446" s="3">
        <v>224</v>
      </c>
      <c r="I446" s="3">
        <v>420902</v>
      </c>
      <c r="J446" s="3">
        <v>94282048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224</v>
      </c>
      <c r="AA446" s="3">
        <v>420902</v>
      </c>
      <c r="AB446" s="3">
        <v>94282048</v>
      </c>
      <c r="AC446" s="3">
        <v>0</v>
      </c>
      <c r="AD446" s="3">
        <v>0</v>
      </c>
      <c r="AE446" s="3">
        <v>0</v>
      </c>
      <c r="AF446" s="3">
        <v>0</v>
      </c>
      <c r="AG446" s="24">
        <v>0</v>
      </c>
      <c r="AH446" s="3">
        <v>0</v>
      </c>
      <c r="AI446" s="24">
        <v>0</v>
      </c>
    </row>
    <row r="447" spans="1:35">
      <c r="A447" s="3">
        <v>2061</v>
      </c>
      <c r="B447" s="4" t="s">
        <v>380</v>
      </c>
      <c r="C447" s="5" t="s">
        <v>14</v>
      </c>
      <c r="D447" s="5" t="s">
        <v>15</v>
      </c>
      <c r="E447" s="3">
        <v>23</v>
      </c>
      <c r="F447" s="3">
        <v>498134</v>
      </c>
      <c r="G447" s="3">
        <v>11457082</v>
      </c>
      <c r="H447" s="3">
        <v>23</v>
      </c>
      <c r="I447" s="3">
        <v>498134</v>
      </c>
      <c r="J447" s="3">
        <v>11457082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23</v>
      </c>
      <c r="AA447" s="3">
        <v>498134</v>
      </c>
      <c r="AB447" s="3">
        <v>11457082</v>
      </c>
      <c r="AC447" s="3">
        <v>0</v>
      </c>
      <c r="AD447" s="3">
        <v>0</v>
      </c>
      <c r="AE447" s="3">
        <v>0</v>
      </c>
      <c r="AF447" s="3">
        <v>0</v>
      </c>
      <c r="AG447" s="24">
        <v>0</v>
      </c>
      <c r="AH447" s="3">
        <v>0</v>
      </c>
      <c r="AI447" s="24">
        <v>0</v>
      </c>
    </row>
    <row r="448" spans="1:35">
      <c r="A448" s="3">
        <v>2062</v>
      </c>
      <c r="B448" s="4" t="s">
        <v>381</v>
      </c>
      <c r="C448" s="5" t="s">
        <v>14</v>
      </c>
      <c r="D448" s="5" t="s">
        <v>15</v>
      </c>
      <c r="E448" s="3">
        <v>27</v>
      </c>
      <c r="F448" s="3">
        <v>171098</v>
      </c>
      <c r="G448" s="3">
        <v>4619646</v>
      </c>
      <c r="H448" s="3">
        <v>27</v>
      </c>
      <c r="I448" s="3">
        <v>171098</v>
      </c>
      <c r="J448" s="3">
        <v>4619646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27</v>
      </c>
      <c r="AA448" s="3">
        <v>171098</v>
      </c>
      <c r="AB448" s="3">
        <v>4619646</v>
      </c>
      <c r="AC448" s="3">
        <v>0</v>
      </c>
      <c r="AD448" s="3">
        <v>0</v>
      </c>
      <c r="AE448" s="3">
        <v>0</v>
      </c>
      <c r="AF448" s="3">
        <v>0</v>
      </c>
      <c r="AG448" s="24">
        <v>0</v>
      </c>
      <c r="AH448" s="3">
        <v>0</v>
      </c>
      <c r="AI448" s="24">
        <v>0</v>
      </c>
    </row>
    <row r="449" spans="1:35">
      <c r="A449" s="3">
        <v>2063</v>
      </c>
      <c r="B449" s="4" t="s">
        <v>382</v>
      </c>
      <c r="C449" s="5" t="s">
        <v>14</v>
      </c>
      <c r="D449" s="5" t="s">
        <v>15</v>
      </c>
      <c r="E449" s="3">
        <v>109</v>
      </c>
      <c r="F449" s="3">
        <v>198604</v>
      </c>
      <c r="G449" s="3">
        <v>21647836</v>
      </c>
      <c r="H449" s="3">
        <v>109</v>
      </c>
      <c r="I449" s="3">
        <v>198604</v>
      </c>
      <c r="J449" s="3">
        <v>21647836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109</v>
      </c>
      <c r="AA449" s="3">
        <v>198604</v>
      </c>
      <c r="AB449" s="3">
        <v>21647836</v>
      </c>
      <c r="AC449" s="3">
        <v>0</v>
      </c>
      <c r="AD449" s="3">
        <v>0</v>
      </c>
      <c r="AE449" s="3">
        <v>0</v>
      </c>
      <c r="AF449" s="3">
        <v>0</v>
      </c>
      <c r="AG449" s="24">
        <v>0</v>
      </c>
      <c r="AH449" s="3">
        <v>0</v>
      </c>
      <c r="AI449" s="24">
        <v>0</v>
      </c>
    </row>
    <row r="450" spans="1:35">
      <c r="A450" s="3">
        <v>2064</v>
      </c>
      <c r="B450" s="4" t="s">
        <v>383</v>
      </c>
      <c r="C450" s="5" t="s">
        <v>14</v>
      </c>
      <c r="D450" s="5" t="s">
        <v>15</v>
      </c>
      <c r="E450" s="3">
        <v>41</v>
      </c>
      <c r="F450" s="3">
        <v>162435</v>
      </c>
      <c r="G450" s="3">
        <v>6659835</v>
      </c>
      <c r="H450" s="3">
        <v>41</v>
      </c>
      <c r="I450" s="3">
        <v>162435</v>
      </c>
      <c r="J450" s="3">
        <v>6659835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41</v>
      </c>
      <c r="AA450" s="3">
        <v>162435</v>
      </c>
      <c r="AB450" s="3">
        <v>6659835</v>
      </c>
      <c r="AC450" s="3">
        <v>0</v>
      </c>
      <c r="AD450" s="3">
        <v>0</v>
      </c>
      <c r="AE450" s="3">
        <v>0</v>
      </c>
      <c r="AF450" s="3">
        <v>0</v>
      </c>
      <c r="AG450" s="24">
        <v>0</v>
      </c>
      <c r="AH450" s="3">
        <v>0</v>
      </c>
      <c r="AI450" s="24">
        <v>0</v>
      </c>
    </row>
    <row r="451" spans="1:35">
      <c r="A451" s="3">
        <v>2065</v>
      </c>
      <c r="B451" s="4" t="s">
        <v>384</v>
      </c>
      <c r="C451" s="5" t="s">
        <v>14</v>
      </c>
      <c r="D451" s="5" t="s">
        <v>15</v>
      </c>
      <c r="E451" s="3">
        <v>10</v>
      </c>
      <c r="F451" s="3">
        <v>180195</v>
      </c>
      <c r="G451" s="3">
        <v>1801950</v>
      </c>
      <c r="H451" s="3">
        <v>10</v>
      </c>
      <c r="I451" s="3">
        <v>180195</v>
      </c>
      <c r="J451" s="3">
        <v>1801950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10</v>
      </c>
      <c r="AA451" s="3">
        <v>180195</v>
      </c>
      <c r="AB451" s="3">
        <v>1801950</v>
      </c>
      <c r="AC451" s="3">
        <v>0</v>
      </c>
      <c r="AD451" s="3">
        <v>0</v>
      </c>
      <c r="AE451" s="3">
        <v>0</v>
      </c>
      <c r="AF451" s="3">
        <v>0</v>
      </c>
      <c r="AG451" s="24">
        <v>0</v>
      </c>
      <c r="AH451" s="3">
        <v>0</v>
      </c>
      <c r="AI451" s="24">
        <v>0</v>
      </c>
    </row>
    <row r="452" spans="1:35">
      <c r="A452" s="3">
        <v>2066</v>
      </c>
      <c r="B452" s="4" t="s">
        <v>385</v>
      </c>
      <c r="C452" s="5" t="s">
        <v>14</v>
      </c>
      <c r="D452" s="5" t="s">
        <v>15</v>
      </c>
      <c r="E452" s="3">
        <v>102</v>
      </c>
      <c r="F452" s="3">
        <v>75803</v>
      </c>
      <c r="G452" s="3">
        <v>7731906</v>
      </c>
      <c r="H452" s="3">
        <v>102</v>
      </c>
      <c r="I452" s="3">
        <v>75803</v>
      </c>
      <c r="J452" s="3">
        <v>7731906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102</v>
      </c>
      <c r="AA452" s="3">
        <v>75803</v>
      </c>
      <c r="AB452" s="3">
        <v>7731906</v>
      </c>
      <c r="AC452" s="3">
        <v>0</v>
      </c>
      <c r="AD452" s="3">
        <v>0</v>
      </c>
      <c r="AE452" s="3">
        <v>0</v>
      </c>
      <c r="AF452" s="3">
        <v>0</v>
      </c>
      <c r="AG452" s="24">
        <v>0</v>
      </c>
      <c r="AH452" s="3">
        <v>0</v>
      </c>
      <c r="AI452" s="24">
        <v>0</v>
      </c>
    </row>
    <row r="453" spans="1:35" ht="22.5">
      <c r="A453" s="3">
        <v>2068</v>
      </c>
      <c r="B453" s="4" t="s">
        <v>386</v>
      </c>
      <c r="C453" s="5" t="s">
        <v>14</v>
      </c>
      <c r="D453" s="5" t="s">
        <v>15</v>
      </c>
      <c r="E453" s="3">
        <v>8</v>
      </c>
      <c r="F453" s="3">
        <v>8663200</v>
      </c>
      <c r="G453" s="3">
        <v>69305600</v>
      </c>
      <c r="H453" s="3">
        <v>8</v>
      </c>
      <c r="I453" s="3">
        <v>8663200</v>
      </c>
      <c r="J453" s="3">
        <v>69305600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8</v>
      </c>
      <c r="AA453" s="3">
        <v>8663200</v>
      </c>
      <c r="AB453" s="3">
        <v>69305600</v>
      </c>
      <c r="AC453" s="3">
        <v>0</v>
      </c>
      <c r="AD453" s="3">
        <v>0</v>
      </c>
      <c r="AE453" s="3">
        <v>0</v>
      </c>
      <c r="AF453" s="3">
        <v>0</v>
      </c>
      <c r="AG453" s="24">
        <v>0</v>
      </c>
      <c r="AH453" s="3">
        <v>0</v>
      </c>
      <c r="AI453" s="24">
        <v>0</v>
      </c>
    </row>
    <row r="454" spans="1:35">
      <c r="A454" s="3">
        <v>2069</v>
      </c>
      <c r="B454" s="4" t="s">
        <v>387</v>
      </c>
      <c r="C454" s="5" t="s">
        <v>14</v>
      </c>
      <c r="D454" s="5" t="s">
        <v>15</v>
      </c>
      <c r="E454" s="3">
        <v>1</v>
      </c>
      <c r="F454" s="3">
        <v>16243500</v>
      </c>
      <c r="G454" s="3">
        <v>16243500</v>
      </c>
      <c r="H454" s="3">
        <v>1</v>
      </c>
      <c r="I454" s="3">
        <v>16243500</v>
      </c>
      <c r="J454" s="3">
        <v>16243500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1</v>
      </c>
      <c r="AA454" s="3">
        <v>16243500</v>
      </c>
      <c r="AB454" s="3">
        <v>16243500</v>
      </c>
      <c r="AC454" s="3">
        <v>0</v>
      </c>
      <c r="AD454" s="3">
        <v>0</v>
      </c>
      <c r="AE454" s="3">
        <v>0</v>
      </c>
      <c r="AF454" s="3">
        <v>0</v>
      </c>
      <c r="AG454" s="24">
        <v>0</v>
      </c>
      <c r="AH454" s="3">
        <v>0</v>
      </c>
      <c r="AI454" s="24">
        <v>0</v>
      </c>
    </row>
    <row r="455" spans="1:35">
      <c r="A455" s="3">
        <v>2070</v>
      </c>
      <c r="B455" s="4" t="s">
        <v>388</v>
      </c>
      <c r="C455" s="5" t="s">
        <v>14</v>
      </c>
      <c r="D455" s="5" t="s">
        <v>15</v>
      </c>
      <c r="E455" s="3">
        <v>1</v>
      </c>
      <c r="F455" s="3">
        <v>16243500</v>
      </c>
      <c r="G455" s="3">
        <v>16243500</v>
      </c>
      <c r="H455" s="3">
        <v>1</v>
      </c>
      <c r="I455" s="3">
        <v>16243500</v>
      </c>
      <c r="J455" s="3">
        <v>16243500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1</v>
      </c>
      <c r="AA455" s="3">
        <v>16243500</v>
      </c>
      <c r="AB455" s="3">
        <v>16243500</v>
      </c>
      <c r="AC455" s="3">
        <v>0</v>
      </c>
      <c r="AD455" s="3">
        <v>0</v>
      </c>
      <c r="AE455" s="3">
        <v>0</v>
      </c>
      <c r="AF455" s="3">
        <v>0</v>
      </c>
      <c r="AG455" s="24">
        <v>0</v>
      </c>
      <c r="AH455" s="3">
        <v>0</v>
      </c>
      <c r="AI455" s="24">
        <v>0</v>
      </c>
    </row>
    <row r="456" spans="1:35">
      <c r="A456" s="3">
        <v>2071</v>
      </c>
      <c r="B456" s="4" t="s">
        <v>389</v>
      </c>
      <c r="C456" s="5" t="s">
        <v>14</v>
      </c>
      <c r="D456" s="5" t="s">
        <v>15</v>
      </c>
      <c r="E456" s="3">
        <v>1</v>
      </c>
      <c r="F456" s="3">
        <v>16243500</v>
      </c>
      <c r="G456" s="3">
        <v>16243500</v>
      </c>
      <c r="H456" s="3">
        <v>1</v>
      </c>
      <c r="I456" s="3">
        <v>16243500</v>
      </c>
      <c r="J456" s="3">
        <v>16243500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1</v>
      </c>
      <c r="AA456" s="3">
        <v>16243500</v>
      </c>
      <c r="AB456" s="3">
        <v>16243500</v>
      </c>
      <c r="AC456" s="3">
        <v>0</v>
      </c>
      <c r="AD456" s="3">
        <v>0</v>
      </c>
      <c r="AE456" s="3">
        <v>0</v>
      </c>
      <c r="AF456" s="3">
        <v>0</v>
      </c>
      <c r="AG456" s="24">
        <v>0</v>
      </c>
      <c r="AH456" s="3">
        <v>0</v>
      </c>
      <c r="AI456" s="24">
        <v>0</v>
      </c>
    </row>
    <row r="457" spans="1:35">
      <c r="A457" s="3">
        <v>2072</v>
      </c>
      <c r="B457" s="4" t="s">
        <v>390</v>
      </c>
      <c r="C457" s="5" t="s">
        <v>14</v>
      </c>
      <c r="D457" s="5" t="s">
        <v>15</v>
      </c>
      <c r="E457" s="3">
        <v>1</v>
      </c>
      <c r="F457" s="3">
        <v>12994800</v>
      </c>
      <c r="G457" s="3">
        <v>12994800</v>
      </c>
      <c r="H457" s="3">
        <v>1</v>
      </c>
      <c r="I457" s="3">
        <v>12994800</v>
      </c>
      <c r="J457" s="3">
        <v>12994800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1</v>
      </c>
      <c r="AA457" s="3">
        <v>12994800</v>
      </c>
      <c r="AB457" s="3">
        <v>12994800</v>
      </c>
      <c r="AC457" s="3">
        <v>0</v>
      </c>
      <c r="AD457" s="3">
        <v>0</v>
      </c>
      <c r="AE457" s="3">
        <v>0</v>
      </c>
      <c r="AF457" s="3">
        <v>0</v>
      </c>
      <c r="AG457" s="24">
        <v>0</v>
      </c>
      <c r="AH457" s="3">
        <v>0</v>
      </c>
      <c r="AI457" s="24">
        <v>0</v>
      </c>
    </row>
    <row r="458" spans="1:35">
      <c r="A458" s="3">
        <v>2073</v>
      </c>
      <c r="B458" s="4" t="s">
        <v>391</v>
      </c>
      <c r="C458" s="5" t="s">
        <v>14</v>
      </c>
      <c r="D458" s="5" t="s">
        <v>15</v>
      </c>
      <c r="E458" s="3">
        <v>1</v>
      </c>
      <c r="F458" s="3">
        <v>12994800</v>
      </c>
      <c r="G458" s="3">
        <v>12994800</v>
      </c>
      <c r="H458" s="3">
        <v>1</v>
      </c>
      <c r="I458" s="3">
        <v>12994800</v>
      </c>
      <c r="J458" s="3">
        <v>12994800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1</v>
      </c>
      <c r="AA458" s="3">
        <v>12994800</v>
      </c>
      <c r="AB458" s="3">
        <v>12994800</v>
      </c>
      <c r="AC458" s="3">
        <v>0</v>
      </c>
      <c r="AD458" s="3">
        <v>0</v>
      </c>
      <c r="AE458" s="3">
        <v>0</v>
      </c>
      <c r="AF458" s="3">
        <v>0</v>
      </c>
      <c r="AG458" s="24">
        <v>0</v>
      </c>
      <c r="AH458" s="3">
        <v>0</v>
      </c>
      <c r="AI458" s="24">
        <v>0</v>
      </c>
    </row>
    <row r="459" spans="1:35" ht="22.5">
      <c r="A459" s="3">
        <v>2074</v>
      </c>
      <c r="B459" s="4" t="s">
        <v>392</v>
      </c>
      <c r="C459" s="5" t="s">
        <v>14</v>
      </c>
      <c r="D459" s="5" t="s">
        <v>15</v>
      </c>
      <c r="E459" s="3">
        <v>1</v>
      </c>
      <c r="F459" s="3">
        <v>64974000</v>
      </c>
      <c r="G459" s="3">
        <v>64974000</v>
      </c>
      <c r="H459" s="3">
        <v>1</v>
      </c>
      <c r="I459" s="3">
        <v>64974000</v>
      </c>
      <c r="J459" s="3">
        <v>64974000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1</v>
      </c>
      <c r="AA459" s="3">
        <v>64974000</v>
      </c>
      <c r="AB459" s="3">
        <v>64974000</v>
      </c>
      <c r="AC459" s="3">
        <v>0</v>
      </c>
      <c r="AD459" s="3">
        <v>0</v>
      </c>
      <c r="AE459" s="3">
        <v>0</v>
      </c>
      <c r="AF459" s="3">
        <v>0</v>
      </c>
      <c r="AG459" s="24">
        <v>0</v>
      </c>
      <c r="AH459" s="3">
        <v>0</v>
      </c>
      <c r="AI459" s="24">
        <v>0</v>
      </c>
    </row>
    <row r="460" spans="1:35">
      <c r="A460" s="3">
        <v>2075</v>
      </c>
      <c r="B460" s="4" t="s">
        <v>393</v>
      </c>
      <c r="C460" s="5" t="s">
        <v>14</v>
      </c>
      <c r="D460" s="5" t="s">
        <v>15</v>
      </c>
      <c r="E460" s="3">
        <v>1</v>
      </c>
      <c r="F460" s="3">
        <v>54145000</v>
      </c>
      <c r="G460" s="3">
        <v>54145000</v>
      </c>
      <c r="H460" s="3">
        <v>1</v>
      </c>
      <c r="I460" s="3">
        <v>54145000</v>
      </c>
      <c r="J460" s="3">
        <v>54145000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1</v>
      </c>
      <c r="AA460" s="3">
        <v>54145000</v>
      </c>
      <c r="AB460" s="3">
        <v>54145000</v>
      </c>
      <c r="AC460" s="3">
        <v>0</v>
      </c>
      <c r="AD460" s="3">
        <v>0</v>
      </c>
      <c r="AE460" s="3">
        <v>0</v>
      </c>
      <c r="AF460" s="3">
        <v>0</v>
      </c>
      <c r="AG460" s="24">
        <v>0</v>
      </c>
      <c r="AH460" s="3">
        <v>0</v>
      </c>
      <c r="AI460" s="24">
        <v>0</v>
      </c>
    </row>
    <row r="461" spans="1:35">
      <c r="A461" s="3">
        <v>2076</v>
      </c>
      <c r="B461" s="4" t="s">
        <v>539</v>
      </c>
      <c r="C461" s="5" t="s">
        <v>14</v>
      </c>
      <c r="D461" s="5" t="s">
        <v>15</v>
      </c>
      <c r="E461" s="3">
        <v>1</v>
      </c>
      <c r="F461" s="3">
        <v>8663200</v>
      </c>
      <c r="G461" s="3">
        <v>8663200</v>
      </c>
      <c r="H461" s="3">
        <v>1</v>
      </c>
      <c r="I461" s="3">
        <v>8663200</v>
      </c>
      <c r="J461" s="3">
        <v>8663200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1</v>
      </c>
      <c r="AA461" s="3">
        <v>8663200</v>
      </c>
      <c r="AB461" s="3">
        <v>8663200</v>
      </c>
      <c r="AC461" s="3">
        <v>0</v>
      </c>
      <c r="AD461" s="3">
        <v>0</v>
      </c>
      <c r="AE461" s="3">
        <v>0</v>
      </c>
      <c r="AF461" s="3">
        <v>0</v>
      </c>
      <c r="AG461" s="24">
        <v>0</v>
      </c>
      <c r="AH461" s="3">
        <v>0</v>
      </c>
      <c r="AI461" s="24">
        <v>0</v>
      </c>
    </row>
    <row r="462" spans="1:35">
      <c r="A462" s="3">
        <v>2077</v>
      </c>
      <c r="B462" s="4" t="s">
        <v>540</v>
      </c>
      <c r="C462" s="5" t="s">
        <v>14</v>
      </c>
      <c r="D462" s="5" t="s">
        <v>15</v>
      </c>
      <c r="E462" s="3">
        <v>1</v>
      </c>
      <c r="F462" s="3">
        <v>8663200</v>
      </c>
      <c r="G462" s="3">
        <v>8663200</v>
      </c>
      <c r="H462" s="3">
        <v>1</v>
      </c>
      <c r="I462" s="3">
        <v>8663200</v>
      </c>
      <c r="J462" s="3">
        <v>8663200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1</v>
      </c>
      <c r="AA462" s="3">
        <v>8663200</v>
      </c>
      <c r="AB462" s="3">
        <v>8663200</v>
      </c>
      <c r="AC462" s="3">
        <v>0</v>
      </c>
      <c r="AD462" s="3">
        <v>0</v>
      </c>
      <c r="AE462" s="3">
        <v>0</v>
      </c>
      <c r="AF462" s="3">
        <v>0</v>
      </c>
      <c r="AG462" s="24">
        <v>0</v>
      </c>
      <c r="AH462" s="3">
        <v>0</v>
      </c>
      <c r="AI462" s="24">
        <v>0</v>
      </c>
    </row>
    <row r="463" spans="1:35">
      <c r="A463" s="3">
        <v>2078</v>
      </c>
      <c r="B463" s="4" t="s">
        <v>541</v>
      </c>
      <c r="C463" s="5" t="s">
        <v>14</v>
      </c>
      <c r="D463" s="5" t="s">
        <v>15</v>
      </c>
      <c r="E463" s="3">
        <v>1</v>
      </c>
      <c r="F463" s="3">
        <v>12994800</v>
      </c>
      <c r="G463" s="3">
        <v>12994800</v>
      </c>
      <c r="H463" s="3">
        <v>1</v>
      </c>
      <c r="I463" s="3">
        <v>12994800</v>
      </c>
      <c r="J463" s="3">
        <v>12994800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1</v>
      </c>
      <c r="AA463" s="3">
        <v>12994800</v>
      </c>
      <c r="AB463" s="3">
        <v>12994800</v>
      </c>
      <c r="AC463" s="3">
        <v>0</v>
      </c>
      <c r="AD463" s="3">
        <v>0</v>
      </c>
      <c r="AE463" s="3">
        <v>0</v>
      </c>
      <c r="AF463" s="3">
        <v>0</v>
      </c>
      <c r="AG463" s="24">
        <v>0</v>
      </c>
      <c r="AH463" s="3">
        <v>0</v>
      </c>
      <c r="AI463" s="24">
        <v>0</v>
      </c>
    </row>
    <row r="464" spans="1:35">
      <c r="A464" s="3">
        <v>2079</v>
      </c>
      <c r="B464" s="4" t="s">
        <v>394</v>
      </c>
      <c r="C464" s="5" t="s">
        <v>14</v>
      </c>
      <c r="D464" s="5" t="s">
        <v>15</v>
      </c>
      <c r="E464" s="3">
        <v>1</v>
      </c>
      <c r="F464" s="3">
        <v>16243500</v>
      </c>
      <c r="G464" s="3">
        <v>16243500</v>
      </c>
      <c r="H464" s="3">
        <v>1</v>
      </c>
      <c r="I464" s="3">
        <v>16243500</v>
      </c>
      <c r="J464" s="3">
        <v>16243500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1</v>
      </c>
      <c r="AA464" s="3">
        <v>16243500</v>
      </c>
      <c r="AB464" s="3">
        <v>16243500</v>
      </c>
      <c r="AC464" s="3">
        <v>0</v>
      </c>
      <c r="AD464" s="3">
        <v>0</v>
      </c>
      <c r="AE464" s="3">
        <v>0</v>
      </c>
      <c r="AF464" s="3">
        <v>0</v>
      </c>
      <c r="AG464" s="24">
        <v>0</v>
      </c>
      <c r="AH464" s="3">
        <v>0</v>
      </c>
      <c r="AI464" s="24">
        <v>0</v>
      </c>
    </row>
    <row r="465" spans="1:35">
      <c r="A465" s="3">
        <v>2080</v>
      </c>
      <c r="B465" s="4" t="s">
        <v>395</v>
      </c>
      <c r="C465" s="5" t="s">
        <v>14</v>
      </c>
      <c r="D465" s="5" t="s">
        <v>15</v>
      </c>
      <c r="E465" s="3">
        <v>1</v>
      </c>
      <c r="F465" s="3">
        <v>38984400</v>
      </c>
      <c r="G465" s="3">
        <v>38984400</v>
      </c>
      <c r="H465" s="3">
        <v>1</v>
      </c>
      <c r="I465" s="3">
        <v>38984400</v>
      </c>
      <c r="J465" s="3">
        <v>38984400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1</v>
      </c>
      <c r="AA465" s="3">
        <v>38984400</v>
      </c>
      <c r="AB465" s="3">
        <v>38984400</v>
      </c>
      <c r="AC465" s="3">
        <v>0</v>
      </c>
      <c r="AD465" s="3">
        <v>0</v>
      </c>
      <c r="AE465" s="3">
        <v>0</v>
      </c>
      <c r="AF465" s="3">
        <v>0</v>
      </c>
      <c r="AG465" s="24">
        <v>0</v>
      </c>
      <c r="AH465" s="3">
        <v>0</v>
      </c>
      <c r="AI465" s="24">
        <v>0</v>
      </c>
    </row>
    <row r="466" spans="1:35">
      <c r="A466" s="3">
        <v>2084</v>
      </c>
      <c r="B466" s="4" t="s">
        <v>396</v>
      </c>
      <c r="C466" s="5" t="s">
        <v>14</v>
      </c>
      <c r="D466" s="5" t="s">
        <v>15</v>
      </c>
      <c r="E466" s="3">
        <v>1</v>
      </c>
      <c r="F466" s="3">
        <v>73650200</v>
      </c>
      <c r="G466" s="3">
        <v>73650200</v>
      </c>
      <c r="H466" s="3">
        <v>1</v>
      </c>
      <c r="I466" s="3">
        <v>73650200</v>
      </c>
      <c r="J466" s="3">
        <v>73650200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1</v>
      </c>
      <c r="AA466" s="3">
        <v>73650200</v>
      </c>
      <c r="AB466" s="3">
        <v>73650200</v>
      </c>
      <c r="AC466" s="3">
        <v>0</v>
      </c>
      <c r="AD466" s="3">
        <v>0</v>
      </c>
      <c r="AE466" s="3">
        <v>0</v>
      </c>
      <c r="AF466" s="3">
        <v>0</v>
      </c>
      <c r="AG466" s="24">
        <v>0</v>
      </c>
      <c r="AH466" s="3">
        <v>0</v>
      </c>
      <c r="AI466" s="24">
        <v>0</v>
      </c>
    </row>
    <row r="467" spans="1:35">
      <c r="A467" s="3">
        <v>2085</v>
      </c>
      <c r="B467" s="4" t="s">
        <v>472</v>
      </c>
      <c r="C467" s="5" t="s">
        <v>14</v>
      </c>
      <c r="D467" s="5" t="s">
        <v>15</v>
      </c>
      <c r="E467" s="3">
        <v>6</v>
      </c>
      <c r="F467" s="3">
        <v>40950000</v>
      </c>
      <c r="G467" s="3">
        <v>245700000</v>
      </c>
      <c r="H467" s="3">
        <v>6</v>
      </c>
      <c r="I467" s="3">
        <v>40950000</v>
      </c>
      <c r="J467" s="3">
        <v>245700000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6</v>
      </c>
      <c r="AA467" s="3">
        <v>40950000</v>
      </c>
      <c r="AB467" s="3">
        <v>245700000</v>
      </c>
      <c r="AC467" s="3">
        <v>0</v>
      </c>
      <c r="AD467" s="3">
        <v>0</v>
      </c>
      <c r="AE467" s="3">
        <v>0</v>
      </c>
      <c r="AF467" s="3">
        <v>0</v>
      </c>
      <c r="AG467" s="24">
        <v>0</v>
      </c>
      <c r="AH467" s="3">
        <v>0</v>
      </c>
      <c r="AI467" s="24">
        <v>0</v>
      </c>
    </row>
    <row r="468" spans="1:35">
      <c r="A468" s="3">
        <v>2086</v>
      </c>
      <c r="B468" s="4" t="s">
        <v>473</v>
      </c>
      <c r="C468" s="5" t="s">
        <v>14</v>
      </c>
      <c r="D468" s="5" t="s">
        <v>15</v>
      </c>
      <c r="E468" s="3">
        <v>10</v>
      </c>
      <c r="F468" s="3">
        <v>119197000</v>
      </c>
      <c r="G468" s="3">
        <v>1191970000</v>
      </c>
      <c r="H468" s="3">
        <v>10</v>
      </c>
      <c r="I468" s="3">
        <v>119197000</v>
      </c>
      <c r="J468" s="3">
        <v>1191970000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10</v>
      </c>
      <c r="AA468" s="3">
        <v>119197000</v>
      </c>
      <c r="AB468" s="3">
        <v>1191970000</v>
      </c>
      <c r="AC468" s="3">
        <v>0</v>
      </c>
      <c r="AD468" s="3">
        <v>0</v>
      </c>
      <c r="AE468" s="3">
        <v>0</v>
      </c>
      <c r="AF468" s="3">
        <v>0</v>
      </c>
      <c r="AG468" s="24">
        <v>0</v>
      </c>
      <c r="AH468" s="3">
        <v>0</v>
      </c>
      <c r="AI468" s="24">
        <v>0</v>
      </c>
    </row>
    <row r="469" spans="1:35">
      <c r="A469" s="3">
        <v>2090</v>
      </c>
      <c r="B469" s="4" t="s">
        <v>397</v>
      </c>
      <c r="C469" s="5" t="s">
        <v>14</v>
      </c>
      <c r="D469" s="5" t="s">
        <v>15</v>
      </c>
      <c r="E469" s="3">
        <v>1</v>
      </c>
      <c r="F469" s="3">
        <v>8663200</v>
      </c>
      <c r="G469" s="3">
        <v>8663200</v>
      </c>
      <c r="H469" s="3">
        <v>1</v>
      </c>
      <c r="I469" s="3">
        <v>8663200</v>
      </c>
      <c r="J469" s="3">
        <v>8663200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1</v>
      </c>
      <c r="AA469" s="3">
        <v>8663200</v>
      </c>
      <c r="AB469" s="3">
        <v>8663200</v>
      </c>
      <c r="AC469" s="3">
        <v>0</v>
      </c>
      <c r="AD469" s="3">
        <v>0</v>
      </c>
      <c r="AE469" s="3">
        <v>0</v>
      </c>
      <c r="AF469" s="3">
        <v>0</v>
      </c>
      <c r="AG469" s="24">
        <v>0</v>
      </c>
      <c r="AH469" s="3">
        <v>0</v>
      </c>
      <c r="AI469" s="24">
        <v>0</v>
      </c>
    </row>
    <row r="470" spans="1:35" ht="22.5">
      <c r="A470" s="3">
        <v>2091</v>
      </c>
      <c r="B470" s="4" t="s">
        <v>398</v>
      </c>
      <c r="C470" s="5" t="s">
        <v>14</v>
      </c>
      <c r="D470" s="5" t="s">
        <v>15</v>
      </c>
      <c r="E470" s="3">
        <v>1</v>
      </c>
      <c r="F470" s="3">
        <v>64432550</v>
      </c>
      <c r="G470" s="3">
        <v>64432550</v>
      </c>
      <c r="H470" s="3">
        <v>1</v>
      </c>
      <c r="I470" s="3">
        <v>64432550</v>
      </c>
      <c r="J470" s="3">
        <v>64432550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1</v>
      </c>
      <c r="AA470" s="3">
        <v>64432550</v>
      </c>
      <c r="AB470" s="3">
        <v>64432550</v>
      </c>
      <c r="AC470" s="3">
        <v>0</v>
      </c>
      <c r="AD470" s="3">
        <v>0</v>
      </c>
      <c r="AE470" s="3">
        <v>0</v>
      </c>
      <c r="AF470" s="3">
        <v>0</v>
      </c>
      <c r="AG470" s="24">
        <v>0</v>
      </c>
      <c r="AH470" s="3">
        <v>0</v>
      </c>
      <c r="AI470" s="24">
        <v>0</v>
      </c>
    </row>
    <row r="471" spans="1:35">
      <c r="A471" s="3">
        <v>2095</v>
      </c>
      <c r="B471" s="4" t="s">
        <v>399</v>
      </c>
      <c r="C471" s="5" t="s">
        <v>14</v>
      </c>
      <c r="D471" s="5" t="s">
        <v>15</v>
      </c>
      <c r="E471" s="3">
        <v>1</v>
      </c>
      <c r="F471" s="3">
        <v>64974000</v>
      </c>
      <c r="G471" s="3">
        <v>64974000</v>
      </c>
      <c r="H471" s="3">
        <v>1</v>
      </c>
      <c r="I471" s="3">
        <v>64974000</v>
      </c>
      <c r="J471" s="3">
        <v>64974000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1</v>
      </c>
      <c r="AA471" s="3">
        <v>64974000</v>
      </c>
      <c r="AB471" s="3">
        <v>64974000</v>
      </c>
      <c r="AC471" s="3">
        <v>0</v>
      </c>
      <c r="AD471" s="3">
        <v>0</v>
      </c>
      <c r="AE471" s="3">
        <v>0</v>
      </c>
      <c r="AF471" s="3">
        <v>0</v>
      </c>
      <c r="AG471" s="24">
        <v>0</v>
      </c>
      <c r="AH471" s="3">
        <v>0</v>
      </c>
      <c r="AI471" s="24">
        <v>0</v>
      </c>
    </row>
    <row r="472" spans="1:35">
      <c r="A472" s="3">
        <v>2096</v>
      </c>
      <c r="B472" s="4" t="s">
        <v>400</v>
      </c>
      <c r="C472" s="5" t="s">
        <v>14</v>
      </c>
      <c r="D472" s="5" t="s">
        <v>15</v>
      </c>
      <c r="E472" s="3">
        <v>1</v>
      </c>
      <c r="F472" s="3">
        <v>39000000</v>
      </c>
      <c r="G472" s="3">
        <v>39000000</v>
      </c>
      <c r="H472" s="3">
        <v>1</v>
      </c>
      <c r="I472" s="3">
        <v>39000000</v>
      </c>
      <c r="J472" s="3">
        <v>39000000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1</v>
      </c>
      <c r="AA472" s="3">
        <v>39000000</v>
      </c>
      <c r="AB472" s="3">
        <v>39000000</v>
      </c>
      <c r="AC472" s="3">
        <v>0</v>
      </c>
      <c r="AD472" s="3">
        <v>0</v>
      </c>
      <c r="AE472" s="3">
        <v>0</v>
      </c>
      <c r="AF472" s="3">
        <v>0</v>
      </c>
      <c r="AG472" s="24">
        <v>0</v>
      </c>
      <c r="AH472" s="3">
        <v>0</v>
      </c>
      <c r="AI472" s="24">
        <v>0</v>
      </c>
    </row>
    <row r="473" spans="1:35">
      <c r="A473" s="3">
        <v>2103</v>
      </c>
      <c r="B473" s="4" t="s">
        <v>401</v>
      </c>
      <c r="C473" s="5" t="s">
        <v>14</v>
      </c>
      <c r="D473" s="5" t="s">
        <v>66</v>
      </c>
      <c r="E473" s="3">
        <v>39.76</v>
      </c>
      <c r="F473" s="3">
        <v>169680</v>
      </c>
      <c r="G473" s="3">
        <v>6746476.7999999998</v>
      </c>
      <c r="H473" s="3">
        <v>39.76</v>
      </c>
      <c r="I473" s="3">
        <v>169680</v>
      </c>
      <c r="J473" s="3">
        <v>6746476.7999999998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39.76</v>
      </c>
      <c r="AA473" s="3">
        <v>169680</v>
      </c>
      <c r="AB473" s="3">
        <v>6746476.7999999998</v>
      </c>
      <c r="AC473" s="3">
        <v>0</v>
      </c>
      <c r="AD473" s="3">
        <v>0</v>
      </c>
      <c r="AE473" s="3">
        <v>0</v>
      </c>
      <c r="AF473" s="3">
        <v>0</v>
      </c>
      <c r="AG473" s="24">
        <v>0</v>
      </c>
      <c r="AH473" s="3">
        <v>0</v>
      </c>
      <c r="AI473" s="24">
        <v>0</v>
      </c>
    </row>
    <row r="474" spans="1:35">
      <c r="A474" s="3">
        <v>2105</v>
      </c>
      <c r="B474" s="4" t="s">
        <v>402</v>
      </c>
      <c r="C474" s="5" t="s">
        <v>14</v>
      </c>
      <c r="D474" s="5" t="s">
        <v>66</v>
      </c>
      <c r="E474" s="3">
        <v>133.88999999999999</v>
      </c>
      <c r="F474" s="3">
        <v>80768</v>
      </c>
      <c r="G474" s="3">
        <v>10814027.52</v>
      </c>
      <c r="H474" s="3">
        <v>133.88999999999999</v>
      </c>
      <c r="I474" s="3">
        <v>80768</v>
      </c>
      <c r="J474" s="3">
        <v>10814027.52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133.88999999999999</v>
      </c>
      <c r="AA474" s="3">
        <v>80768</v>
      </c>
      <c r="AB474" s="3">
        <v>10814027.52</v>
      </c>
      <c r="AC474" s="3">
        <v>0</v>
      </c>
      <c r="AD474" s="3">
        <v>0</v>
      </c>
      <c r="AE474" s="3">
        <v>0</v>
      </c>
      <c r="AF474" s="3">
        <v>0</v>
      </c>
      <c r="AG474" s="24">
        <v>0</v>
      </c>
      <c r="AH474" s="3">
        <v>0</v>
      </c>
      <c r="AI474" s="24">
        <v>0</v>
      </c>
    </row>
    <row r="475" spans="1:35" ht="22.5">
      <c r="A475" s="3">
        <v>2108</v>
      </c>
      <c r="B475" s="4" t="s">
        <v>542</v>
      </c>
      <c r="C475" s="5" t="s">
        <v>14</v>
      </c>
      <c r="D475" s="5" t="s">
        <v>15</v>
      </c>
      <c r="E475" s="3">
        <v>1</v>
      </c>
      <c r="F475" s="3">
        <v>1528111</v>
      </c>
      <c r="G475" s="3">
        <v>1528111</v>
      </c>
      <c r="H475" s="3">
        <v>1</v>
      </c>
      <c r="I475" s="3">
        <v>1528111</v>
      </c>
      <c r="J475" s="3">
        <v>1528111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1</v>
      </c>
      <c r="AA475" s="3">
        <v>1528111</v>
      </c>
      <c r="AB475" s="3">
        <v>1528111</v>
      </c>
      <c r="AC475" s="3">
        <v>0</v>
      </c>
      <c r="AD475" s="3">
        <v>0</v>
      </c>
      <c r="AE475" s="3">
        <v>0</v>
      </c>
      <c r="AF475" s="3">
        <v>0</v>
      </c>
      <c r="AG475" s="24">
        <v>0</v>
      </c>
      <c r="AH475" s="3">
        <v>0</v>
      </c>
      <c r="AI475" s="24">
        <v>0</v>
      </c>
    </row>
    <row r="476" spans="1:35">
      <c r="A476" s="3">
        <v>2110</v>
      </c>
      <c r="B476" s="4" t="s">
        <v>403</v>
      </c>
      <c r="C476" s="5" t="s">
        <v>14</v>
      </c>
      <c r="D476" s="5" t="s">
        <v>15</v>
      </c>
      <c r="E476" s="3">
        <v>2</v>
      </c>
      <c r="F476" s="3">
        <v>2980327</v>
      </c>
      <c r="G476" s="3">
        <v>5960654</v>
      </c>
      <c r="H476" s="3">
        <v>2</v>
      </c>
      <c r="I476" s="3">
        <v>2980327</v>
      </c>
      <c r="J476" s="3">
        <v>5960654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2</v>
      </c>
      <c r="AA476" s="3">
        <v>2980327</v>
      </c>
      <c r="AB476" s="3">
        <v>5960654</v>
      </c>
      <c r="AC476" s="3">
        <v>0</v>
      </c>
      <c r="AD476" s="3">
        <v>0</v>
      </c>
      <c r="AE476" s="3">
        <v>0</v>
      </c>
      <c r="AF476" s="3">
        <v>0</v>
      </c>
      <c r="AG476" s="24">
        <v>0</v>
      </c>
      <c r="AH476" s="3">
        <v>0</v>
      </c>
      <c r="AI476" s="24">
        <v>0</v>
      </c>
    </row>
    <row r="477" spans="1:35">
      <c r="A477" s="3">
        <v>2125</v>
      </c>
      <c r="B477" s="4" t="s">
        <v>404</v>
      </c>
      <c r="C477" s="5" t="s">
        <v>14</v>
      </c>
      <c r="D477" s="5" t="s">
        <v>15</v>
      </c>
      <c r="E477" s="3">
        <v>22.5</v>
      </c>
      <c r="F477" s="3">
        <v>1320807</v>
      </c>
      <c r="G477" s="3">
        <v>29718157.5</v>
      </c>
      <c r="H477" s="3">
        <v>22.5</v>
      </c>
      <c r="I477" s="3">
        <v>1320807</v>
      </c>
      <c r="J477" s="3">
        <v>29718157.5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22.5</v>
      </c>
      <c r="AA477" s="3">
        <v>1320807</v>
      </c>
      <c r="AB477" s="3">
        <v>29718157.5</v>
      </c>
      <c r="AC477" s="3">
        <v>0</v>
      </c>
      <c r="AD477" s="3">
        <v>0</v>
      </c>
      <c r="AE477" s="3">
        <v>0</v>
      </c>
      <c r="AF477" s="3">
        <v>0</v>
      </c>
      <c r="AG477" s="24">
        <v>0</v>
      </c>
      <c r="AH477" s="3">
        <v>0</v>
      </c>
      <c r="AI477" s="24">
        <v>0</v>
      </c>
    </row>
    <row r="478" spans="1:35">
      <c r="A478" s="3">
        <v>2162</v>
      </c>
      <c r="B478" s="4" t="s">
        <v>543</v>
      </c>
      <c r="C478" s="5" t="s">
        <v>14</v>
      </c>
      <c r="D478" s="5" t="s">
        <v>66</v>
      </c>
      <c r="E478" s="3">
        <v>109827.46</v>
      </c>
      <c r="F478" s="3">
        <v>156</v>
      </c>
      <c r="G478" s="3">
        <v>17133083.579999998</v>
      </c>
      <c r="H478" s="3">
        <v>109827.46</v>
      </c>
      <c r="I478" s="3">
        <v>156</v>
      </c>
      <c r="J478" s="3">
        <v>17133083.579999998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109827.46</v>
      </c>
      <c r="AA478" s="3">
        <v>156</v>
      </c>
      <c r="AB478" s="3">
        <v>17133083.579999998</v>
      </c>
      <c r="AC478" s="3">
        <v>0</v>
      </c>
      <c r="AD478" s="3">
        <v>0</v>
      </c>
      <c r="AE478" s="3">
        <v>0</v>
      </c>
      <c r="AF478" s="3">
        <v>0</v>
      </c>
      <c r="AG478" s="24">
        <v>0</v>
      </c>
      <c r="AH478" s="3">
        <v>0</v>
      </c>
      <c r="AI478" s="24">
        <v>0</v>
      </c>
    </row>
    <row r="479" spans="1:35">
      <c r="A479" s="3">
        <v>2165</v>
      </c>
      <c r="B479" s="4" t="s">
        <v>405</v>
      </c>
      <c r="C479" s="5" t="s">
        <v>14</v>
      </c>
      <c r="D479" s="5" t="s">
        <v>44</v>
      </c>
      <c r="E479" s="3">
        <v>1600</v>
      </c>
      <c r="F479" s="3">
        <v>39592</v>
      </c>
      <c r="G479" s="3">
        <v>63347200</v>
      </c>
      <c r="H479" s="3">
        <v>1600</v>
      </c>
      <c r="I479" s="3">
        <v>39592</v>
      </c>
      <c r="J479" s="3">
        <v>63347200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1600</v>
      </c>
      <c r="AA479" s="3">
        <v>39592</v>
      </c>
      <c r="AB479" s="3">
        <v>63347200</v>
      </c>
      <c r="AC479" s="3">
        <v>0</v>
      </c>
      <c r="AD479" s="3">
        <v>0</v>
      </c>
      <c r="AE479" s="3">
        <v>0</v>
      </c>
      <c r="AF479" s="3">
        <v>0</v>
      </c>
      <c r="AG479" s="24">
        <v>0</v>
      </c>
      <c r="AH479" s="3">
        <v>0</v>
      </c>
      <c r="AI479" s="24">
        <v>0</v>
      </c>
    </row>
    <row r="480" spans="1:35">
      <c r="A480" s="3">
        <v>2189</v>
      </c>
      <c r="B480" s="4" t="s">
        <v>406</v>
      </c>
      <c r="C480" s="5" t="s">
        <v>14</v>
      </c>
      <c r="D480" s="5" t="s">
        <v>24</v>
      </c>
      <c r="E480" s="3">
        <v>810</v>
      </c>
      <c r="F480" s="3">
        <v>151606</v>
      </c>
      <c r="G480" s="3">
        <v>122800860</v>
      </c>
      <c r="H480" s="3">
        <v>810</v>
      </c>
      <c r="I480" s="3">
        <v>151606</v>
      </c>
      <c r="J480" s="3">
        <v>122800860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810</v>
      </c>
      <c r="AA480" s="3">
        <v>151606</v>
      </c>
      <c r="AB480" s="3">
        <v>122800860</v>
      </c>
      <c r="AC480" s="3">
        <v>0</v>
      </c>
      <c r="AD480" s="3">
        <v>0</v>
      </c>
      <c r="AE480" s="3">
        <v>0</v>
      </c>
      <c r="AF480" s="3">
        <v>0</v>
      </c>
      <c r="AG480" s="24">
        <v>0</v>
      </c>
      <c r="AH480" s="3">
        <v>0</v>
      </c>
      <c r="AI480" s="24">
        <v>0</v>
      </c>
    </row>
    <row r="481" spans="1:35">
      <c r="A481" s="3">
        <v>2190</v>
      </c>
      <c r="B481" s="4" t="s">
        <v>407</v>
      </c>
      <c r="C481" s="5" t="s">
        <v>14</v>
      </c>
      <c r="D481" s="5" t="s">
        <v>24</v>
      </c>
      <c r="E481" s="3">
        <v>220</v>
      </c>
      <c r="F481" s="3">
        <v>164601</v>
      </c>
      <c r="G481" s="3">
        <v>36212220</v>
      </c>
      <c r="H481" s="3">
        <v>220</v>
      </c>
      <c r="I481" s="3">
        <v>164601</v>
      </c>
      <c r="J481" s="3">
        <v>36212220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220</v>
      </c>
      <c r="AA481" s="3">
        <v>164601</v>
      </c>
      <c r="AB481" s="3">
        <v>36212220</v>
      </c>
      <c r="AC481" s="3">
        <v>0</v>
      </c>
      <c r="AD481" s="3">
        <v>0</v>
      </c>
      <c r="AE481" s="3">
        <v>0</v>
      </c>
      <c r="AF481" s="3">
        <v>0</v>
      </c>
      <c r="AG481" s="24">
        <v>0</v>
      </c>
      <c r="AH481" s="3">
        <v>0</v>
      </c>
      <c r="AI481" s="24">
        <v>0</v>
      </c>
    </row>
    <row r="482" spans="1:35">
      <c r="A482" s="3">
        <v>2191</v>
      </c>
      <c r="B482" s="4" t="s">
        <v>408</v>
      </c>
      <c r="C482" s="5" t="s">
        <v>14</v>
      </c>
      <c r="D482" s="5" t="s">
        <v>24</v>
      </c>
      <c r="E482" s="3">
        <v>270</v>
      </c>
      <c r="F482" s="3">
        <v>127400</v>
      </c>
      <c r="G482" s="3">
        <v>34398000</v>
      </c>
      <c r="H482" s="3">
        <v>270</v>
      </c>
      <c r="I482" s="3">
        <v>127400</v>
      </c>
      <c r="J482" s="3">
        <v>34398000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270</v>
      </c>
      <c r="AA482" s="3">
        <v>127400</v>
      </c>
      <c r="AB482" s="3">
        <v>34398000</v>
      </c>
      <c r="AC482" s="3">
        <v>0</v>
      </c>
      <c r="AD482" s="3">
        <v>0</v>
      </c>
      <c r="AE482" s="3">
        <v>0</v>
      </c>
      <c r="AF482" s="3">
        <v>0</v>
      </c>
      <c r="AG482" s="24">
        <v>0</v>
      </c>
      <c r="AH482" s="3">
        <v>0</v>
      </c>
      <c r="AI482" s="24">
        <v>0</v>
      </c>
    </row>
    <row r="483" spans="1:35">
      <c r="A483" s="3">
        <v>2192</v>
      </c>
      <c r="B483" s="4" t="s">
        <v>409</v>
      </c>
      <c r="C483" s="5" t="s">
        <v>14</v>
      </c>
      <c r="D483" s="5" t="s">
        <v>15</v>
      </c>
      <c r="E483" s="3">
        <v>104</v>
      </c>
      <c r="F483" s="3">
        <v>19370</v>
      </c>
      <c r="G483" s="3">
        <v>2014480</v>
      </c>
      <c r="H483" s="3">
        <v>104</v>
      </c>
      <c r="I483" s="3">
        <v>19370</v>
      </c>
      <c r="J483" s="3">
        <v>2014480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104</v>
      </c>
      <c r="AA483" s="3">
        <v>19370</v>
      </c>
      <c r="AB483" s="3">
        <v>2014480</v>
      </c>
      <c r="AC483" s="3">
        <v>0</v>
      </c>
      <c r="AD483" s="3">
        <v>0</v>
      </c>
      <c r="AE483" s="3">
        <v>0</v>
      </c>
      <c r="AF483" s="3">
        <v>0</v>
      </c>
      <c r="AG483" s="24">
        <v>0</v>
      </c>
      <c r="AH483" s="3">
        <v>0</v>
      </c>
      <c r="AI483" s="24">
        <v>0</v>
      </c>
    </row>
    <row r="484" spans="1:35">
      <c r="A484" s="3">
        <v>2193</v>
      </c>
      <c r="B484" s="4" t="s">
        <v>410</v>
      </c>
      <c r="C484" s="5" t="s">
        <v>14</v>
      </c>
      <c r="D484" s="5" t="s">
        <v>15</v>
      </c>
      <c r="E484" s="3">
        <v>440</v>
      </c>
      <c r="F484" s="3">
        <v>30550</v>
      </c>
      <c r="G484" s="3">
        <v>13442000</v>
      </c>
      <c r="H484" s="3">
        <v>440</v>
      </c>
      <c r="I484" s="3">
        <v>30550</v>
      </c>
      <c r="J484" s="3">
        <v>13442000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440</v>
      </c>
      <c r="AA484" s="3">
        <v>30550</v>
      </c>
      <c r="AB484" s="3">
        <v>13442000</v>
      </c>
      <c r="AC484" s="3">
        <v>0</v>
      </c>
      <c r="AD484" s="3">
        <v>0</v>
      </c>
      <c r="AE484" s="3">
        <v>0</v>
      </c>
      <c r="AF484" s="3">
        <v>0</v>
      </c>
      <c r="AG484" s="24">
        <v>0</v>
      </c>
      <c r="AH484" s="3">
        <v>0</v>
      </c>
      <c r="AI484" s="24">
        <v>0</v>
      </c>
    </row>
    <row r="485" spans="1:35" ht="22.5">
      <c r="A485" s="3">
        <v>2194</v>
      </c>
      <c r="B485" s="4" t="s">
        <v>544</v>
      </c>
      <c r="C485" s="5" t="s">
        <v>14</v>
      </c>
      <c r="D485" s="5" t="s">
        <v>15</v>
      </c>
      <c r="E485" s="3">
        <v>1</v>
      </c>
      <c r="F485" s="3">
        <v>173264000</v>
      </c>
      <c r="G485" s="3">
        <v>173264000</v>
      </c>
      <c r="H485" s="3">
        <v>1</v>
      </c>
      <c r="I485" s="3">
        <v>173264000</v>
      </c>
      <c r="J485" s="3">
        <v>173264000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1</v>
      </c>
      <c r="AA485" s="3">
        <v>173264000</v>
      </c>
      <c r="AB485" s="3">
        <v>173264000</v>
      </c>
      <c r="AC485" s="3">
        <v>0</v>
      </c>
      <c r="AD485" s="3">
        <v>0</v>
      </c>
      <c r="AE485" s="3">
        <v>0</v>
      </c>
      <c r="AF485" s="3">
        <v>0</v>
      </c>
      <c r="AG485" s="24">
        <v>0</v>
      </c>
      <c r="AH485" s="3">
        <v>0</v>
      </c>
      <c r="AI485" s="24">
        <v>0</v>
      </c>
    </row>
    <row r="486" spans="1:35">
      <c r="A486" s="3">
        <v>2195</v>
      </c>
      <c r="B486" s="4" t="s">
        <v>411</v>
      </c>
      <c r="C486" s="5" t="s">
        <v>14</v>
      </c>
      <c r="D486" s="5" t="s">
        <v>15</v>
      </c>
      <c r="E486" s="3">
        <v>20</v>
      </c>
      <c r="F486" s="3">
        <v>13650</v>
      </c>
      <c r="G486" s="3">
        <v>273000</v>
      </c>
      <c r="H486" s="3">
        <v>20</v>
      </c>
      <c r="I486" s="3">
        <v>13650</v>
      </c>
      <c r="J486" s="3">
        <v>273000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20</v>
      </c>
      <c r="AA486" s="3">
        <v>13650</v>
      </c>
      <c r="AB486" s="3">
        <v>273000</v>
      </c>
      <c r="AC486" s="3">
        <v>0</v>
      </c>
      <c r="AD486" s="3">
        <v>0</v>
      </c>
      <c r="AE486" s="3">
        <v>0</v>
      </c>
      <c r="AF486" s="3">
        <v>0</v>
      </c>
      <c r="AG486" s="24">
        <v>0</v>
      </c>
      <c r="AH486" s="3">
        <v>0</v>
      </c>
      <c r="AI486" s="24">
        <v>0</v>
      </c>
    </row>
    <row r="487" spans="1:35">
      <c r="A487" s="3">
        <v>2196</v>
      </c>
      <c r="B487" s="4" t="s">
        <v>412</v>
      </c>
      <c r="C487" s="5" t="s">
        <v>14</v>
      </c>
      <c r="D487" s="5" t="s">
        <v>24</v>
      </c>
      <c r="E487" s="3">
        <v>210</v>
      </c>
      <c r="F487" s="3">
        <v>131031</v>
      </c>
      <c r="G487" s="3">
        <v>27516510</v>
      </c>
      <c r="H487" s="3">
        <v>210</v>
      </c>
      <c r="I487" s="3">
        <v>131031</v>
      </c>
      <c r="J487" s="3">
        <v>27516510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210</v>
      </c>
      <c r="AA487" s="3">
        <v>131031</v>
      </c>
      <c r="AB487" s="3">
        <v>27516510</v>
      </c>
      <c r="AC487" s="3">
        <v>0</v>
      </c>
      <c r="AD487" s="3">
        <v>0</v>
      </c>
      <c r="AE487" s="3">
        <v>0</v>
      </c>
      <c r="AF487" s="3">
        <v>0</v>
      </c>
      <c r="AG487" s="24">
        <v>0</v>
      </c>
      <c r="AH487" s="3">
        <v>0</v>
      </c>
      <c r="AI487" s="24">
        <v>0</v>
      </c>
    </row>
    <row r="488" spans="1:35">
      <c r="A488" s="3">
        <v>2197</v>
      </c>
      <c r="B488" s="4" t="s">
        <v>413</v>
      </c>
      <c r="C488" s="5" t="s">
        <v>14</v>
      </c>
      <c r="D488" s="5" t="s">
        <v>15</v>
      </c>
      <c r="E488" s="3">
        <v>18</v>
      </c>
      <c r="F488" s="3">
        <v>27300</v>
      </c>
      <c r="G488" s="3">
        <v>491400</v>
      </c>
      <c r="H488" s="3">
        <v>18</v>
      </c>
      <c r="I488" s="3">
        <v>27300</v>
      </c>
      <c r="J488" s="3">
        <v>491400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18</v>
      </c>
      <c r="AA488" s="3">
        <v>27300</v>
      </c>
      <c r="AB488" s="3">
        <v>491400</v>
      </c>
      <c r="AC488" s="3">
        <v>0</v>
      </c>
      <c r="AD488" s="3">
        <v>0</v>
      </c>
      <c r="AE488" s="3">
        <v>0</v>
      </c>
      <c r="AF488" s="3">
        <v>0</v>
      </c>
      <c r="AG488" s="24">
        <v>0</v>
      </c>
      <c r="AH488" s="3">
        <v>0</v>
      </c>
      <c r="AI488" s="24">
        <v>0</v>
      </c>
    </row>
    <row r="489" spans="1:35">
      <c r="A489" s="3">
        <v>2198</v>
      </c>
      <c r="B489" s="4" t="s">
        <v>414</v>
      </c>
      <c r="C489" s="5" t="s">
        <v>14</v>
      </c>
      <c r="D489" s="5" t="s">
        <v>15</v>
      </c>
      <c r="E489" s="3">
        <v>1</v>
      </c>
      <c r="F489" s="3">
        <v>63692200</v>
      </c>
      <c r="G489" s="3">
        <v>63692200</v>
      </c>
      <c r="H489" s="3">
        <v>1</v>
      </c>
      <c r="I489" s="3">
        <v>63692200</v>
      </c>
      <c r="J489" s="3">
        <v>63692200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1</v>
      </c>
      <c r="AA489" s="3">
        <v>63692200</v>
      </c>
      <c r="AB489" s="3">
        <v>63692200</v>
      </c>
      <c r="AC489" s="3">
        <v>0</v>
      </c>
      <c r="AD489" s="3">
        <v>0</v>
      </c>
      <c r="AE489" s="3">
        <v>0</v>
      </c>
      <c r="AF489" s="3">
        <v>0</v>
      </c>
      <c r="AG489" s="24">
        <v>0</v>
      </c>
      <c r="AH489" s="3">
        <v>0</v>
      </c>
      <c r="AI489" s="24">
        <v>0</v>
      </c>
    </row>
    <row r="490" spans="1:35" ht="22.5">
      <c r="A490" s="3">
        <v>2199</v>
      </c>
      <c r="B490" s="4" t="s">
        <v>415</v>
      </c>
      <c r="C490" s="5" t="s">
        <v>14</v>
      </c>
      <c r="D490" s="5" t="s">
        <v>15</v>
      </c>
      <c r="E490" s="3">
        <v>68</v>
      </c>
      <c r="F490" s="3">
        <v>2535000</v>
      </c>
      <c r="G490" s="3">
        <v>172380000</v>
      </c>
      <c r="H490" s="3">
        <v>68</v>
      </c>
      <c r="I490" s="3">
        <v>2535000</v>
      </c>
      <c r="J490" s="3">
        <v>172380000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68</v>
      </c>
      <c r="AA490" s="3">
        <v>2535000</v>
      </c>
      <c r="AB490" s="3">
        <v>172380000</v>
      </c>
      <c r="AC490" s="3">
        <v>0</v>
      </c>
      <c r="AD490" s="3">
        <v>0</v>
      </c>
      <c r="AE490" s="3">
        <v>0</v>
      </c>
      <c r="AF490" s="3">
        <v>0</v>
      </c>
      <c r="AG490" s="24">
        <v>0</v>
      </c>
      <c r="AH490" s="3">
        <v>0</v>
      </c>
      <c r="AI490" s="24">
        <v>0</v>
      </c>
    </row>
    <row r="491" spans="1:35">
      <c r="A491" s="3">
        <v>2201</v>
      </c>
      <c r="B491" s="4" t="s">
        <v>416</v>
      </c>
      <c r="C491" s="5" t="s">
        <v>14</v>
      </c>
      <c r="D491" s="5" t="s">
        <v>66</v>
      </c>
      <c r="E491" s="3">
        <v>8.16</v>
      </c>
      <c r="F491" s="3">
        <v>49833</v>
      </c>
      <c r="G491" s="3">
        <v>406637.28</v>
      </c>
      <c r="H491" s="3">
        <v>8.16</v>
      </c>
      <c r="I491" s="3">
        <v>49833</v>
      </c>
      <c r="J491" s="3">
        <v>406637.28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8.16</v>
      </c>
      <c r="AA491" s="3">
        <v>49833</v>
      </c>
      <c r="AB491" s="3">
        <v>406637.28</v>
      </c>
      <c r="AC491" s="3">
        <v>0</v>
      </c>
      <c r="AD491" s="3">
        <v>0</v>
      </c>
      <c r="AE491" s="3">
        <v>0</v>
      </c>
      <c r="AF491" s="3">
        <v>0</v>
      </c>
      <c r="AG491" s="24">
        <v>0</v>
      </c>
      <c r="AH491" s="3">
        <v>0</v>
      </c>
      <c r="AI491" s="24">
        <v>0</v>
      </c>
    </row>
    <row r="492" spans="1:35">
      <c r="A492" s="3">
        <v>2202</v>
      </c>
      <c r="B492" s="4" t="s">
        <v>417</v>
      </c>
      <c r="C492" s="5" t="s">
        <v>14</v>
      </c>
      <c r="D492" s="5" t="s">
        <v>24</v>
      </c>
      <c r="E492" s="3">
        <v>1700</v>
      </c>
      <c r="F492" s="3">
        <v>24570</v>
      </c>
      <c r="G492" s="3">
        <v>41769000</v>
      </c>
      <c r="H492" s="3">
        <v>1700</v>
      </c>
      <c r="I492" s="3">
        <v>24570</v>
      </c>
      <c r="J492" s="3">
        <v>41769000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1700</v>
      </c>
      <c r="AA492" s="3">
        <v>24570</v>
      </c>
      <c r="AB492" s="3">
        <v>41769000</v>
      </c>
      <c r="AC492" s="3">
        <v>0</v>
      </c>
      <c r="AD492" s="3">
        <v>0</v>
      </c>
      <c r="AE492" s="3">
        <v>0</v>
      </c>
      <c r="AF492" s="3">
        <v>0</v>
      </c>
      <c r="AG492" s="24">
        <v>0</v>
      </c>
      <c r="AH492" s="3">
        <v>0</v>
      </c>
      <c r="AI492" s="24">
        <v>0</v>
      </c>
    </row>
    <row r="493" spans="1:35">
      <c r="A493" s="3">
        <v>2203</v>
      </c>
      <c r="B493" s="4" t="s">
        <v>418</v>
      </c>
      <c r="C493" s="5" t="s">
        <v>14</v>
      </c>
      <c r="D493" s="5" t="s">
        <v>24</v>
      </c>
      <c r="E493" s="3">
        <v>3651</v>
      </c>
      <c r="F493" s="3">
        <v>63700</v>
      </c>
      <c r="G493" s="3">
        <v>232568700</v>
      </c>
      <c r="H493" s="3">
        <v>3651</v>
      </c>
      <c r="I493" s="3">
        <v>63700</v>
      </c>
      <c r="J493" s="3">
        <v>232568700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3651</v>
      </c>
      <c r="AA493" s="3">
        <v>63700</v>
      </c>
      <c r="AB493" s="3">
        <v>232568700</v>
      </c>
      <c r="AC493" s="3">
        <v>0</v>
      </c>
      <c r="AD493" s="3">
        <v>0</v>
      </c>
      <c r="AE493" s="3">
        <v>0</v>
      </c>
      <c r="AF493" s="3">
        <v>0</v>
      </c>
      <c r="AG493" s="24">
        <v>0</v>
      </c>
      <c r="AH493" s="3">
        <v>0</v>
      </c>
      <c r="AI493" s="24">
        <v>0</v>
      </c>
    </row>
    <row r="494" spans="1:35">
      <c r="A494" s="3">
        <v>2204</v>
      </c>
      <c r="B494" s="4" t="s">
        <v>419</v>
      </c>
      <c r="C494" s="5" t="s">
        <v>14</v>
      </c>
      <c r="D494" s="5" t="s">
        <v>24</v>
      </c>
      <c r="E494" s="3">
        <v>1555</v>
      </c>
      <c r="F494" s="3">
        <v>40040</v>
      </c>
      <c r="G494" s="3">
        <v>62262200</v>
      </c>
      <c r="H494" s="3">
        <v>1555</v>
      </c>
      <c r="I494" s="3">
        <v>40040</v>
      </c>
      <c r="J494" s="3">
        <v>62262200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1555</v>
      </c>
      <c r="AA494" s="3">
        <v>40040</v>
      </c>
      <c r="AB494" s="3">
        <v>62262200</v>
      </c>
      <c r="AC494" s="3">
        <v>0</v>
      </c>
      <c r="AD494" s="3">
        <v>0</v>
      </c>
      <c r="AE494" s="3">
        <v>0</v>
      </c>
      <c r="AF494" s="3">
        <v>0</v>
      </c>
      <c r="AG494" s="24">
        <v>0</v>
      </c>
      <c r="AH494" s="3">
        <v>0</v>
      </c>
      <c r="AI494" s="24">
        <v>0</v>
      </c>
    </row>
    <row r="495" spans="1:35">
      <c r="A495" s="3">
        <v>2206</v>
      </c>
      <c r="B495" s="4" t="s">
        <v>420</v>
      </c>
      <c r="C495" s="5" t="s">
        <v>14</v>
      </c>
      <c r="D495" s="5" t="s">
        <v>24</v>
      </c>
      <c r="E495" s="3">
        <v>934.8</v>
      </c>
      <c r="F495" s="3">
        <v>27300</v>
      </c>
      <c r="G495" s="3">
        <v>25520040</v>
      </c>
      <c r="H495" s="3">
        <v>934.8</v>
      </c>
      <c r="I495" s="3">
        <v>27300</v>
      </c>
      <c r="J495" s="3">
        <v>25520040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934.8</v>
      </c>
      <c r="AA495" s="3">
        <v>27300</v>
      </c>
      <c r="AB495" s="3">
        <v>25520040</v>
      </c>
      <c r="AC495" s="3">
        <v>0</v>
      </c>
      <c r="AD495" s="3">
        <v>0</v>
      </c>
      <c r="AE495" s="3">
        <v>0</v>
      </c>
      <c r="AF495" s="3">
        <v>0</v>
      </c>
      <c r="AG495" s="24">
        <v>0</v>
      </c>
      <c r="AH495" s="3">
        <v>0</v>
      </c>
      <c r="AI495" s="24">
        <v>0</v>
      </c>
    </row>
    <row r="496" spans="1:35">
      <c r="A496" s="3">
        <v>2207</v>
      </c>
      <c r="B496" s="4" t="s">
        <v>421</v>
      </c>
      <c r="C496" s="5" t="s">
        <v>14</v>
      </c>
      <c r="D496" s="5" t="s">
        <v>24</v>
      </c>
      <c r="E496" s="3">
        <v>3434.6</v>
      </c>
      <c r="F496" s="3">
        <v>15470</v>
      </c>
      <c r="G496" s="3">
        <v>53133262</v>
      </c>
      <c r="H496" s="3">
        <v>3434.6</v>
      </c>
      <c r="I496" s="3">
        <v>15470</v>
      </c>
      <c r="J496" s="3">
        <v>53133262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3434.6</v>
      </c>
      <c r="AA496" s="3">
        <v>15470</v>
      </c>
      <c r="AB496" s="3">
        <v>53133262</v>
      </c>
      <c r="AC496" s="3">
        <v>0</v>
      </c>
      <c r="AD496" s="3">
        <v>0</v>
      </c>
      <c r="AE496" s="3">
        <v>0</v>
      </c>
      <c r="AF496" s="3">
        <v>0</v>
      </c>
      <c r="AG496" s="24">
        <v>0</v>
      </c>
      <c r="AH496" s="3">
        <v>0</v>
      </c>
      <c r="AI496" s="24">
        <v>0</v>
      </c>
    </row>
    <row r="497" spans="1:35">
      <c r="A497" s="3">
        <v>2208</v>
      </c>
      <c r="B497" s="4" t="s">
        <v>422</v>
      </c>
      <c r="C497" s="5" t="s">
        <v>14</v>
      </c>
      <c r="D497" s="5" t="s">
        <v>24</v>
      </c>
      <c r="E497" s="3">
        <v>1300</v>
      </c>
      <c r="F497" s="3">
        <v>32760</v>
      </c>
      <c r="G497" s="3">
        <v>42587999.869999997</v>
      </c>
      <c r="H497" s="3">
        <v>1300</v>
      </c>
      <c r="I497" s="3">
        <v>32760</v>
      </c>
      <c r="J497" s="3">
        <v>42587999.869999997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1300</v>
      </c>
      <c r="AA497" s="3">
        <v>32760</v>
      </c>
      <c r="AB497" s="3">
        <v>42587999.869999997</v>
      </c>
      <c r="AC497" s="3">
        <v>0</v>
      </c>
      <c r="AD497" s="3">
        <v>0</v>
      </c>
      <c r="AE497" s="3">
        <v>0</v>
      </c>
      <c r="AF497" s="3">
        <v>0</v>
      </c>
      <c r="AG497" s="24">
        <v>0</v>
      </c>
      <c r="AH497" s="3">
        <v>0</v>
      </c>
      <c r="AI497" s="24">
        <v>0</v>
      </c>
    </row>
    <row r="498" spans="1:35">
      <c r="A498" s="3">
        <v>2209</v>
      </c>
      <c r="B498" s="4" t="s">
        <v>423</v>
      </c>
      <c r="C498" s="5" t="s">
        <v>14</v>
      </c>
      <c r="D498" s="5" t="s">
        <v>24</v>
      </c>
      <c r="E498" s="3">
        <v>48</v>
      </c>
      <c r="F498" s="3">
        <v>50960</v>
      </c>
      <c r="G498" s="3">
        <v>2446080</v>
      </c>
      <c r="H498" s="3">
        <v>48</v>
      </c>
      <c r="I498" s="3">
        <v>50960</v>
      </c>
      <c r="J498" s="3">
        <v>2446080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48</v>
      </c>
      <c r="AA498" s="3">
        <v>50960</v>
      </c>
      <c r="AB498" s="3">
        <v>2446080</v>
      </c>
      <c r="AC498" s="3">
        <v>0</v>
      </c>
      <c r="AD498" s="3">
        <v>0</v>
      </c>
      <c r="AE498" s="3">
        <v>0</v>
      </c>
      <c r="AF498" s="3">
        <v>0</v>
      </c>
      <c r="AG498" s="24">
        <v>0</v>
      </c>
      <c r="AH498" s="3">
        <v>0</v>
      </c>
      <c r="AI498" s="24">
        <v>0</v>
      </c>
    </row>
    <row r="499" spans="1:35">
      <c r="A499" s="3">
        <v>2210</v>
      </c>
      <c r="B499" s="4" t="s">
        <v>424</v>
      </c>
      <c r="C499" s="5" t="s">
        <v>14</v>
      </c>
      <c r="D499" s="5" t="s">
        <v>15</v>
      </c>
      <c r="E499" s="3">
        <v>9412.7000000000007</v>
      </c>
      <c r="F499" s="3">
        <v>10556</v>
      </c>
      <c r="G499" s="3">
        <v>99360461.159999996</v>
      </c>
      <c r="H499" s="3">
        <v>9412.7000000000007</v>
      </c>
      <c r="I499" s="3">
        <v>10556</v>
      </c>
      <c r="J499" s="3">
        <v>99360461.159999996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9412.7000000000007</v>
      </c>
      <c r="AA499" s="3">
        <v>10556</v>
      </c>
      <c r="AB499" s="3">
        <v>99360461.159999996</v>
      </c>
      <c r="AC499" s="3">
        <v>0</v>
      </c>
      <c r="AD499" s="3">
        <v>0</v>
      </c>
      <c r="AE499" s="3">
        <v>0</v>
      </c>
      <c r="AF499" s="3">
        <v>0</v>
      </c>
      <c r="AG499" s="24">
        <v>0</v>
      </c>
      <c r="AH499" s="3">
        <v>0</v>
      </c>
      <c r="AI499" s="24">
        <v>0</v>
      </c>
    </row>
    <row r="500" spans="1:35">
      <c r="A500" s="3">
        <v>2211</v>
      </c>
      <c r="B500" s="4" t="s">
        <v>425</v>
      </c>
      <c r="C500" s="5" t="s">
        <v>14</v>
      </c>
      <c r="D500" s="5" t="s">
        <v>24</v>
      </c>
      <c r="E500" s="3">
        <v>4987.4799999999996</v>
      </c>
      <c r="F500" s="3">
        <v>18200</v>
      </c>
      <c r="G500" s="3">
        <v>90772136</v>
      </c>
      <c r="H500" s="3">
        <v>4987.4799999999996</v>
      </c>
      <c r="I500" s="3">
        <v>18200</v>
      </c>
      <c r="J500" s="3">
        <v>90772136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4987.4799999999996</v>
      </c>
      <c r="AA500" s="3">
        <v>18200</v>
      </c>
      <c r="AB500" s="3">
        <v>90772136</v>
      </c>
      <c r="AC500" s="3">
        <v>0</v>
      </c>
      <c r="AD500" s="3">
        <v>0</v>
      </c>
      <c r="AE500" s="3">
        <v>0</v>
      </c>
      <c r="AF500" s="3">
        <v>0</v>
      </c>
      <c r="AG500" s="24">
        <v>0</v>
      </c>
      <c r="AH500" s="3">
        <v>0</v>
      </c>
      <c r="AI500" s="24">
        <v>0</v>
      </c>
    </row>
    <row r="501" spans="1:35">
      <c r="A501" s="3">
        <v>2212</v>
      </c>
      <c r="B501" s="4" t="s">
        <v>426</v>
      </c>
      <c r="C501" s="5" t="s">
        <v>14</v>
      </c>
      <c r="D501" s="5" t="s">
        <v>24</v>
      </c>
      <c r="E501" s="3">
        <v>4959.24</v>
      </c>
      <c r="F501" s="3">
        <v>8190</v>
      </c>
      <c r="G501" s="3">
        <v>40616175.600000001</v>
      </c>
      <c r="H501" s="3">
        <v>4959.24</v>
      </c>
      <c r="I501" s="3">
        <v>8190</v>
      </c>
      <c r="J501" s="3">
        <v>40616175.600000001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4959.24</v>
      </c>
      <c r="AA501" s="3">
        <v>8190</v>
      </c>
      <c r="AB501" s="3">
        <v>40616175.600000001</v>
      </c>
      <c r="AC501" s="3">
        <v>0</v>
      </c>
      <c r="AD501" s="3">
        <v>0</v>
      </c>
      <c r="AE501" s="3">
        <v>0</v>
      </c>
      <c r="AF501" s="3">
        <v>0</v>
      </c>
      <c r="AG501" s="24">
        <v>0</v>
      </c>
      <c r="AH501" s="3">
        <v>0</v>
      </c>
      <c r="AI501" s="24">
        <v>0</v>
      </c>
    </row>
    <row r="502" spans="1:35">
      <c r="A502" s="3">
        <v>2213</v>
      </c>
      <c r="B502" s="4" t="s">
        <v>427</v>
      </c>
      <c r="C502" s="5" t="s">
        <v>14</v>
      </c>
      <c r="D502" s="5" t="s">
        <v>15</v>
      </c>
      <c r="E502" s="3">
        <v>110</v>
      </c>
      <c r="F502" s="3">
        <v>23391</v>
      </c>
      <c r="G502" s="3">
        <v>2573010</v>
      </c>
      <c r="H502" s="3">
        <v>110</v>
      </c>
      <c r="I502" s="3">
        <v>23391</v>
      </c>
      <c r="J502" s="3">
        <v>2573010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110</v>
      </c>
      <c r="AA502" s="3">
        <v>23391</v>
      </c>
      <c r="AB502" s="3">
        <v>2573010</v>
      </c>
      <c r="AC502" s="3">
        <v>0</v>
      </c>
      <c r="AD502" s="3">
        <v>0</v>
      </c>
      <c r="AE502" s="3">
        <v>0</v>
      </c>
      <c r="AF502" s="3">
        <v>0</v>
      </c>
      <c r="AG502" s="24">
        <v>0</v>
      </c>
      <c r="AH502" s="3">
        <v>0</v>
      </c>
      <c r="AI502" s="24">
        <v>0</v>
      </c>
    </row>
    <row r="503" spans="1:35">
      <c r="A503" s="3">
        <v>2214</v>
      </c>
      <c r="B503" s="4" t="s">
        <v>428</v>
      </c>
      <c r="C503" s="5" t="s">
        <v>14</v>
      </c>
      <c r="D503" s="5" t="s">
        <v>429</v>
      </c>
      <c r="E503" s="3">
        <v>72900</v>
      </c>
      <c r="F503" s="3">
        <v>3185</v>
      </c>
      <c r="G503" s="3">
        <v>232186500</v>
      </c>
      <c r="H503" s="3">
        <v>72900</v>
      </c>
      <c r="I503" s="3">
        <v>3185</v>
      </c>
      <c r="J503" s="3">
        <v>232186500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72900</v>
      </c>
      <c r="AA503" s="3">
        <v>3185</v>
      </c>
      <c r="AB503" s="3">
        <v>232186500</v>
      </c>
      <c r="AC503" s="3">
        <v>0</v>
      </c>
      <c r="AD503" s="3">
        <v>0</v>
      </c>
      <c r="AE503" s="3">
        <v>0</v>
      </c>
      <c r="AF503" s="3">
        <v>0</v>
      </c>
      <c r="AG503" s="24">
        <v>0</v>
      </c>
      <c r="AH503" s="3">
        <v>0</v>
      </c>
      <c r="AI503" s="24">
        <v>0</v>
      </c>
    </row>
    <row r="504" spans="1:35">
      <c r="A504" s="3">
        <v>2217</v>
      </c>
      <c r="B504" s="4" t="s">
        <v>430</v>
      </c>
      <c r="C504" s="5" t="s">
        <v>14</v>
      </c>
      <c r="D504" s="5" t="s">
        <v>24</v>
      </c>
      <c r="E504" s="3">
        <v>1140</v>
      </c>
      <c r="F504" s="3">
        <v>15340</v>
      </c>
      <c r="G504" s="3">
        <v>17487600</v>
      </c>
      <c r="H504" s="3">
        <v>1140</v>
      </c>
      <c r="I504" s="3">
        <v>15340</v>
      </c>
      <c r="J504" s="3">
        <v>17487600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1140</v>
      </c>
      <c r="AA504" s="3">
        <v>15340</v>
      </c>
      <c r="AB504" s="3">
        <v>17487600</v>
      </c>
      <c r="AC504" s="3">
        <v>0</v>
      </c>
      <c r="AD504" s="3">
        <v>0</v>
      </c>
      <c r="AE504" s="3">
        <v>0</v>
      </c>
      <c r="AF504" s="3">
        <v>0</v>
      </c>
      <c r="AG504" s="24">
        <v>0</v>
      </c>
      <c r="AH504" s="3">
        <v>0</v>
      </c>
      <c r="AI504" s="24">
        <v>0</v>
      </c>
    </row>
    <row r="505" spans="1:35">
      <c r="A505" s="3">
        <v>2218</v>
      </c>
      <c r="B505" s="4" t="s">
        <v>431</v>
      </c>
      <c r="C505" s="5" t="s">
        <v>14</v>
      </c>
      <c r="D505" s="5" t="s">
        <v>15</v>
      </c>
      <c r="E505" s="3">
        <v>20</v>
      </c>
      <c r="F505" s="3">
        <v>182000</v>
      </c>
      <c r="G505" s="3">
        <v>3639999.97</v>
      </c>
      <c r="H505" s="3">
        <v>20</v>
      </c>
      <c r="I505" s="3">
        <v>182000</v>
      </c>
      <c r="J505" s="3">
        <v>3639999.97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20</v>
      </c>
      <c r="AA505" s="3">
        <v>182000</v>
      </c>
      <c r="AB505" s="3">
        <v>3639999.97</v>
      </c>
      <c r="AC505" s="3">
        <v>0</v>
      </c>
      <c r="AD505" s="3">
        <v>0</v>
      </c>
      <c r="AE505" s="3">
        <v>0</v>
      </c>
      <c r="AF505" s="3">
        <v>0</v>
      </c>
      <c r="AG505" s="24">
        <v>0</v>
      </c>
      <c r="AH505" s="3">
        <v>0</v>
      </c>
      <c r="AI505" s="24">
        <v>0</v>
      </c>
    </row>
    <row r="506" spans="1:35">
      <c r="A506" s="3">
        <v>2219</v>
      </c>
      <c r="B506" s="4" t="s">
        <v>432</v>
      </c>
      <c r="C506" s="5" t="s">
        <v>14</v>
      </c>
      <c r="D506" s="5" t="s">
        <v>24</v>
      </c>
      <c r="E506" s="3">
        <v>168</v>
      </c>
      <c r="F506" s="3">
        <v>91000</v>
      </c>
      <c r="G506" s="3">
        <v>15288000</v>
      </c>
      <c r="H506" s="3">
        <v>168</v>
      </c>
      <c r="I506" s="3">
        <v>91000</v>
      </c>
      <c r="J506" s="3">
        <v>15288000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168</v>
      </c>
      <c r="AA506" s="3">
        <v>91000</v>
      </c>
      <c r="AB506" s="3">
        <v>15288000</v>
      </c>
      <c r="AC506" s="3">
        <v>0</v>
      </c>
      <c r="AD506" s="3">
        <v>0</v>
      </c>
      <c r="AE506" s="3">
        <v>0</v>
      </c>
      <c r="AF506" s="3">
        <v>0</v>
      </c>
      <c r="AG506" s="24">
        <v>0</v>
      </c>
      <c r="AH506" s="3">
        <v>0</v>
      </c>
      <c r="AI506" s="24">
        <v>0</v>
      </c>
    </row>
    <row r="507" spans="1:35">
      <c r="A507" s="3">
        <v>2220</v>
      </c>
      <c r="B507" s="4" t="s">
        <v>433</v>
      </c>
      <c r="C507" s="5" t="s">
        <v>14</v>
      </c>
      <c r="D507" s="5" t="s">
        <v>15</v>
      </c>
      <c r="E507" s="3">
        <v>6</v>
      </c>
      <c r="F507" s="3">
        <v>14560</v>
      </c>
      <c r="G507" s="3">
        <v>87360</v>
      </c>
      <c r="H507" s="3">
        <v>6</v>
      </c>
      <c r="I507" s="3">
        <v>14560</v>
      </c>
      <c r="J507" s="3">
        <v>87360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6</v>
      </c>
      <c r="AA507" s="3">
        <v>14560</v>
      </c>
      <c r="AB507" s="3">
        <v>87360</v>
      </c>
      <c r="AC507" s="3">
        <v>0</v>
      </c>
      <c r="AD507" s="3">
        <v>0</v>
      </c>
      <c r="AE507" s="3">
        <v>0</v>
      </c>
      <c r="AF507" s="3">
        <v>0</v>
      </c>
      <c r="AG507" s="24">
        <v>0</v>
      </c>
      <c r="AH507" s="3">
        <v>0</v>
      </c>
      <c r="AI507" s="24">
        <v>0</v>
      </c>
    </row>
    <row r="508" spans="1:35">
      <c r="A508" s="3">
        <v>2221</v>
      </c>
      <c r="B508" s="4" t="s">
        <v>434</v>
      </c>
      <c r="C508" s="5" t="s">
        <v>14</v>
      </c>
      <c r="D508" s="5" t="s">
        <v>24</v>
      </c>
      <c r="E508" s="3">
        <v>10</v>
      </c>
      <c r="F508" s="3">
        <v>85540</v>
      </c>
      <c r="G508" s="3">
        <v>855400</v>
      </c>
      <c r="H508" s="3">
        <v>10</v>
      </c>
      <c r="I508" s="3">
        <v>85540</v>
      </c>
      <c r="J508" s="3">
        <v>855400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10</v>
      </c>
      <c r="AA508" s="3">
        <v>85540</v>
      </c>
      <c r="AB508" s="3">
        <v>855400</v>
      </c>
      <c r="AC508" s="3">
        <v>0</v>
      </c>
      <c r="AD508" s="3">
        <v>0</v>
      </c>
      <c r="AE508" s="3">
        <v>0</v>
      </c>
      <c r="AF508" s="3">
        <v>0</v>
      </c>
      <c r="AG508" s="24">
        <v>0</v>
      </c>
      <c r="AH508" s="3">
        <v>0</v>
      </c>
      <c r="AI508" s="24">
        <v>0</v>
      </c>
    </row>
    <row r="509" spans="1:35">
      <c r="A509" s="3">
        <v>2222</v>
      </c>
      <c r="B509" s="4" t="s">
        <v>435</v>
      </c>
      <c r="C509" s="5" t="s">
        <v>14</v>
      </c>
      <c r="D509" s="5" t="s">
        <v>15</v>
      </c>
      <c r="E509" s="3">
        <v>36</v>
      </c>
      <c r="F509" s="3">
        <v>11700</v>
      </c>
      <c r="G509" s="3">
        <v>421200</v>
      </c>
      <c r="H509" s="3">
        <v>36</v>
      </c>
      <c r="I509" s="3">
        <v>11700</v>
      </c>
      <c r="J509" s="3">
        <v>421200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36</v>
      </c>
      <c r="AA509" s="3">
        <v>11700</v>
      </c>
      <c r="AB509" s="3">
        <v>421200</v>
      </c>
      <c r="AC509" s="3">
        <v>0</v>
      </c>
      <c r="AD509" s="3">
        <v>0</v>
      </c>
      <c r="AE509" s="3">
        <v>0</v>
      </c>
      <c r="AF509" s="3">
        <v>0</v>
      </c>
      <c r="AG509" s="24">
        <v>0</v>
      </c>
      <c r="AH509" s="3">
        <v>0</v>
      </c>
      <c r="AI509" s="24">
        <v>0</v>
      </c>
    </row>
    <row r="510" spans="1:35">
      <c r="A510" s="3">
        <v>2226</v>
      </c>
      <c r="B510" s="4" t="s">
        <v>545</v>
      </c>
      <c r="C510" s="5" t="s">
        <v>325</v>
      </c>
      <c r="D510" s="5" t="s">
        <v>256</v>
      </c>
      <c r="E510" s="3">
        <v>1</v>
      </c>
      <c r="F510" s="3">
        <v>11488703</v>
      </c>
      <c r="G510" s="3">
        <v>11488703</v>
      </c>
      <c r="H510" s="3">
        <v>1</v>
      </c>
      <c r="I510" s="3">
        <v>11488703</v>
      </c>
      <c r="J510" s="3">
        <v>11488703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1</v>
      </c>
      <c r="AA510" s="3">
        <v>11488703</v>
      </c>
      <c r="AB510" s="3">
        <v>11488703</v>
      </c>
      <c r="AC510" s="3">
        <v>0</v>
      </c>
      <c r="AD510" s="3">
        <v>0</v>
      </c>
      <c r="AE510" s="3">
        <v>0</v>
      </c>
      <c r="AF510" s="3">
        <v>0</v>
      </c>
      <c r="AG510" s="24">
        <v>0</v>
      </c>
      <c r="AH510" s="3">
        <v>0</v>
      </c>
      <c r="AI510" s="24">
        <v>0</v>
      </c>
    </row>
    <row r="511" spans="1:35" ht="10.5" customHeight="1" thickBot="1">
      <c r="A511" s="1084" t="s">
        <v>436</v>
      </c>
      <c r="B511" s="1084"/>
      <c r="C511" s="1084"/>
      <c r="D511" s="1084"/>
      <c r="E511" s="1083">
        <v>21679154935.290001</v>
      </c>
      <c r="F511" s="1083"/>
      <c r="G511" s="1083"/>
      <c r="H511" s="1083">
        <v>21679154935.290001</v>
      </c>
      <c r="I511" s="1083"/>
      <c r="J511" s="1083"/>
      <c r="K511" s="1083">
        <v>0</v>
      </c>
      <c r="L511" s="1083"/>
      <c r="M511" s="1083"/>
      <c r="N511" s="1083">
        <v>0</v>
      </c>
      <c r="O511" s="1083"/>
      <c r="P511" s="1083"/>
      <c r="Q511" s="1083">
        <v>0</v>
      </c>
      <c r="R511" s="1083"/>
      <c r="S511" s="1083"/>
      <c r="T511" s="1083">
        <v>0</v>
      </c>
      <c r="U511" s="1083"/>
      <c r="V511" s="1083"/>
      <c r="W511" s="1083">
        <v>21679154935.290001</v>
      </c>
      <c r="X511" s="1083"/>
      <c r="Y511" s="1083"/>
      <c r="Z511" s="1083">
        <v>0</v>
      </c>
      <c r="AA511" s="1083"/>
      <c r="AB511" s="1083"/>
      <c r="AC511" s="22"/>
      <c r="AD511" s="25">
        <v>0</v>
      </c>
      <c r="AE511" s="22">
        <v>0</v>
      </c>
      <c r="AF511" s="25">
        <v>0</v>
      </c>
    </row>
    <row r="512" spans="1:35" ht="10.5" customHeight="1">
      <c r="A512" s="1084" t="s">
        <v>437</v>
      </c>
      <c r="B512" s="1084"/>
      <c r="C512" s="1084"/>
      <c r="D512" s="1084"/>
      <c r="E512" s="3"/>
      <c r="F512" s="3"/>
      <c r="G512" s="3">
        <v>21679154935.290001</v>
      </c>
      <c r="H512" s="3"/>
      <c r="I512" s="3"/>
      <c r="J512" s="3">
        <v>21679154935.290001</v>
      </c>
      <c r="K512" s="3"/>
      <c r="L512" s="3"/>
      <c r="M512" s="3"/>
      <c r="N512" s="3"/>
      <c r="O512" s="3"/>
      <c r="P512" s="3">
        <v>0</v>
      </c>
      <c r="Q512" s="3"/>
      <c r="R512" s="3"/>
      <c r="S512" s="3">
        <v>0</v>
      </c>
      <c r="T512" s="3"/>
      <c r="U512" s="3"/>
      <c r="V512" s="3">
        <v>0</v>
      </c>
      <c r="W512" s="3"/>
      <c r="X512" s="3"/>
      <c r="Y512" s="3">
        <v>0</v>
      </c>
      <c r="Z512" s="3"/>
      <c r="AA512" s="3"/>
      <c r="AB512" s="3">
        <v>21679154935.290001</v>
      </c>
      <c r="AC512" s="3"/>
      <c r="AD512" s="3"/>
      <c r="AE512" s="3">
        <v>0</v>
      </c>
      <c r="AF512" s="3"/>
      <c r="AG512" s="23">
        <v>0</v>
      </c>
      <c r="AH512" s="3">
        <v>0</v>
      </c>
      <c r="AI512" s="23">
        <v>0</v>
      </c>
    </row>
  </sheetData>
  <autoFilter ref="A5:J512" xr:uid="{3AAF4B1E-F1B2-4AD0-B487-CD44AD2BA7F9}">
    <filterColumn colId="4" showButton="0"/>
    <filterColumn colId="5" showButton="0"/>
    <filterColumn colId="7" showButton="0"/>
    <filterColumn colId="8" showButton="0"/>
  </autoFilter>
  <mergeCells count="559">
    <mergeCell ref="A512:D512"/>
    <mergeCell ref="Z404:AB404"/>
    <mergeCell ref="AC404:AE404"/>
    <mergeCell ref="AF404:AG404"/>
    <mergeCell ref="A511:D511"/>
    <mergeCell ref="E511:G511"/>
    <mergeCell ref="H511:J511"/>
    <mergeCell ref="K511:M511"/>
    <mergeCell ref="N511:P511"/>
    <mergeCell ref="Q511:S511"/>
    <mergeCell ref="T511:V511"/>
    <mergeCell ref="E404:G404"/>
    <mergeCell ref="H404:J404"/>
    <mergeCell ref="K404:M404"/>
    <mergeCell ref="N404:P404"/>
    <mergeCell ref="Q404:S404"/>
    <mergeCell ref="T404:V404"/>
    <mergeCell ref="W404:Y404"/>
    <mergeCell ref="W511:Y511"/>
    <mergeCell ref="Z511:AB511"/>
    <mergeCell ref="AF393:AG393"/>
    <mergeCell ref="E401:G401"/>
    <mergeCell ref="H401:J401"/>
    <mergeCell ref="K401:M401"/>
    <mergeCell ref="N401:P401"/>
    <mergeCell ref="Q401:S401"/>
    <mergeCell ref="T401:V401"/>
    <mergeCell ref="W401:Y401"/>
    <mergeCell ref="Z401:AB401"/>
    <mergeCell ref="AC401:AE401"/>
    <mergeCell ref="AF401:AG401"/>
    <mergeCell ref="E393:G393"/>
    <mergeCell ref="H393:J393"/>
    <mergeCell ref="K393:M393"/>
    <mergeCell ref="N393:P393"/>
    <mergeCell ref="Q393:S393"/>
    <mergeCell ref="T393:V393"/>
    <mergeCell ref="W393:Y393"/>
    <mergeCell ref="Z393:AB393"/>
    <mergeCell ref="AC393:AE393"/>
    <mergeCell ref="AF389:AG389"/>
    <mergeCell ref="E391:G391"/>
    <mergeCell ref="H391:J391"/>
    <mergeCell ref="K391:M391"/>
    <mergeCell ref="N391:P391"/>
    <mergeCell ref="Q391:S391"/>
    <mergeCell ref="T391:V391"/>
    <mergeCell ref="W391:Y391"/>
    <mergeCell ref="Z391:AB391"/>
    <mergeCell ref="AC391:AE391"/>
    <mergeCell ref="AF391:AG391"/>
    <mergeCell ref="E389:G389"/>
    <mergeCell ref="H389:J389"/>
    <mergeCell ref="K389:M389"/>
    <mergeCell ref="N389:P389"/>
    <mergeCell ref="Q389:S389"/>
    <mergeCell ref="T389:V389"/>
    <mergeCell ref="W389:Y389"/>
    <mergeCell ref="Z389:AB389"/>
    <mergeCell ref="AC389:AE389"/>
    <mergeCell ref="AF368:AG368"/>
    <mergeCell ref="E387:G387"/>
    <mergeCell ref="H387:J387"/>
    <mergeCell ref="K387:M387"/>
    <mergeCell ref="N387:P387"/>
    <mergeCell ref="Q387:S387"/>
    <mergeCell ref="T387:V387"/>
    <mergeCell ref="W387:Y387"/>
    <mergeCell ref="Z387:AB387"/>
    <mergeCell ref="AC387:AE387"/>
    <mergeCell ref="AF387:AG387"/>
    <mergeCell ref="E368:G368"/>
    <mergeCell ref="H368:J368"/>
    <mergeCell ref="K368:M368"/>
    <mergeCell ref="N368:P368"/>
    <mergeCell ref="Q368:S368"/>
    <mergeCell ref="T368:V368"/>
    <mergeCell ref="W368:Y368"/>
    <mergeCell ref="Z368:AB368"/>
    <mergeCell ref="AC368:AE368"/>
    <mergeCell ref="AF359:AG359"/>
    <mergeCell ref="E363:G363"/>
    <mergeCell ref="H363:J363"/>
    <mergeCell ref="K363:M363"/>
    <mergeCell ref="N363:P363"/>
    <mergeCell ref="Q363:S363"/>
    <mergeCell ref="T363:V363"/>
    <mergeCell ref="W363:Y363"/>
    <mergeCell ref="Z363:AB363"/>
    <mergeCell ref="AC363:AE363"/>
    <mergeCell ref="AF363:AG363"/>
    <mergeCell ref="E359:G359"/>
    <mergeCell ref="H359:J359"/>
    <mergeCell ref="K359:M359"/>
    <mergeCell ref="N359:P359"/>
    <mergeCell ref="Q359:S359"/>
    <mergeCell ref="T359:V359"/>
    <mergeCell ref="W359:Y359"/>
    <mergeCell ref="Z359:AB359"/>
    <mergeCell ref="AC359:AE359"/>
    <mergeCell ref="AF314:AG314"/>
    <mergeCell ref="E326:G326"/>
    <mergeCell ref="H326:J326"/>
    <mergeCell ref="K326:M326"/>
    <mergeCell ref="N326:P326"/>
    <mergeCell ref="Q326:S326"/>
    <mergeCell ref="T326:V326"/>
    <mergeCell ref="W326:Y326"/>
    <mergeCell ref="Z326:AB326"/>
    <mergeCell ref="AC326:AE326"/>
    <mergeCell ref="AF326:AG326"/>
    <mergeCell ref="E314:G314"/>
    <mergeCell ref="H314:J314"/>
    <mergeCell ref="K314:M314"/>
    <mergeCell ref="N314:P314"/>
    <mergeCell ref="Q314:S314"/>
    <mergeCell ref="T314:V314"/>
    <mergeCell ref="W314:Y314"/>
    <mergeCell ref="Z314:AB314"/>
    <mergeCell ref="AC314:AE314"/>
    <mergeCell ref="AF306:AG306"/>
    <mergeCell ref="E310:G310"/>
    <mergeCell ref="H310:J310"/>
    <mergeCell ref="K310:M310"/>
    <mergeCell ref="N310:P310"/>
    <mergeCell ref="Q310:S310"/>
    <mergeCell ref="T310:V310"/>
    <mergeCell ref="W310:Y310"/>
    <mergeCell ref="Z310:AB310"/>
    <mergeCell ref="AC310:AE310"/>
    <mergeCell ref="AF310:AG310"/>
    <mergeCell ref="E306:G306"/>
    <mergeCell ref="H306:J306"/>
    <mergeCell ref="K306:M306"/>
    <mergeCell ref="N306:P306"/>
    <mergeCell ref="Q306:S306"/>
    <mergeCell ref="T306:V306"/>
    <mergeCell ref="W306:Y306"/>
    <mergeCell ref="Z306:AB306"/>
    <mergeCell ref="AC306:AE306"/>
    <mergeCell ref="AF296:AG296"/>
    <mergeCell ref="E301:G301"/>
    <mergeCell ref="H301:J301"/>
    <mergeCell ref="K301:M301"/>
    <mergeCell ref="N301:P301"/>
    <mergeCell ref="Q301:S301"/>
    <mergeCell ref="T301:V301"/>
    <mergeCell ref="W301:Y301"/>
    <mergeCell ref="Z301:AB301"/>
    <mergeCell ref="AC301:AE301"/>
    <mergeCell ref="AF301:AG301"/>
    <mergeCell ref="E296:G296"/>
    <mergeCell ref="H296:J296"/>
    <mergeCell ref="K296:M296"/>
    <mergeCell ref="N296:P296"/>
    <mergeCell ref="Q296:S296"/>
    <mergeCell ref="T296:V296"/>
    <mergeCell ref="W296:Y296"/>
    <mergeCell ref="Z296:AB296"/>
    <mergeCell ref="AC296:AE296"/>
    <mergeCell ref="AF287:AG287"/>
    <mergeCell ref="E294:G294"/>
    <mergeCell ref="H294:J294"/>
    <mergeCell ref="K294:M294"/>
    <mergeCell ref="N294:P294"/>
    <mergeCell ref="Q294:S294"/>
    <mergeCell ref="T294:V294"/>
    <mergeCell ref="W294:Y294"/>
    <mergeCell ref="Z294:AB294"/>
    <mergeCell ref="AC294:AE294"/>
    <mergeCell ref="AF294:AG294"/>
    <mergeCell ref="E287:G287"/>
    <mergeCell ref="H287:J287"/>
    <mergeCell ref="K287:M287"/>
    <mergeCell ref="N287:P287"/>
    <mergeCell ref="Q287:S287"/>
    <mergeCell ref="T287:V287"/>
    <mergeCell ref="W287:Y287"/>
    <mergeCell ref="Z287:AB287"/>
    <mergeCell ref="AC287:AE287"/>
    <mergeCell ref="AF265:AG265"/>
    <mergeCell ref="E268:G268"/>
    <mergeCell ref="H268:J268"/>
    <mergeCell ref="K268:M268"/>
    <mergeCell ref="N268:P268"/>
    <mergeCell ref="Q268:S268"/>
    <mergeCell ref="T268:V268"/>
    <mergeCell ref="W268:Y268"/>
    <mergeCell ref="Z268:AB268"/>
    <mergeCell ref="AC268:AE268"/>
    <mergeCell ref="AF268:AG268"/>
    <mergeCell ref="E265:G265"/>
    <mergeCell ref="H265:J265"/>
    <mergeCell ref="K265:M265"/>
    <mergeCell ref="N265:P265"/>
    <mergeCell ref="Q265:S265"/>
    <mergeCell ref="T265:V265"/>
    <mergeCell ref="W265:Y265"/>
    <mergeCell ref="Z265:AB265"/>
    <mergeCell ref="AC265:AE265"/>
    <mergeCell ref="AF259:AG259"/>
    <mergeCell ref="E262:G262"/>
    <mergeCell ref="H262:J262"/>
    <mergeCell ref="K262:M262"/>
    <mergeCell ref="N262:P262"/>
    <mergeCell ref="Q262:S262"/>
    <mergeCell ref="T262:V262"/>
    <mergeCell ref="W262:Y262"/>
    <mergeCell ref="Z262:AB262"/>
    <mergeCell ref="AC262:AE262"/>
    <mergeCell ref="AF262:AG262"/>
    <mergeCell ref="E259:G259"/>
    <mergeCell ref="H259:J259"/>
    <mergeCell ref="K259:M259"/>
    <mergeCell ref="N259:P259"/>
    <mergeCell ref="Q259:S259"/>
    <mergeCell ref="T259:V259"/>
    <mergeCell ref="W259:Y259"/>
    <mergeCell ref="Z259:AB259"/>
    <mergeCell ref="AC259:AE259"/>
    <mergeCell ref="AF185:AG185"/>
    <mergeCell ref="E257:G257"/>
    <mergeCell ref="H257:J257"/>
    <mergeCell ref="K257:M257"/>
    <mergeCell ref="N257:P257"/>
    <mergeCell ref="Q257:S257"/>
    <mergeCell ref="T257:V257"/>
    <mergeCell ref="W257:Y257"/>
    <mergeCell ref="Z257:AB257"/>
    <mergeCell ref="AC257:AE257"/>
    <mergeCell ref="AF257:AG257"/>
    <mergeCell ref="E185:G185"/>
    <mergeCell ref="H185:J185"/>
    <mergeCell ref="K185:M185"/>
    <mergeCell ref="N185:P185"/>
    <mergeCell ref="Q185:S185"/>
    <mergeCell ref="T185:V185"/>
    <mergeCell ref="W185:Y185"/>
    <mergeCell ref="Z185:AB185"/>
    <mergeCell ref="AC185:AE185"/>
    <mergeCell ref="AF177:AG177"/>
    <mergeCell ref="E179:G179"/>
    <mergeCell ref="H179:J179"/>
    <mergeCell ref="K179:M179"/>
    <mergeCell ref="N179:P179"/>
    <mergeCell ref="Q179:S179"/>
    <mergeCell ref="T179:V179"/>
    <mergeCell ref="W179:Y179"/>
    <mergeCell ref="Z179:AB179"/>
    <mergeCell ref="AC179:AE179"/>
    <mergeCell ref="AF179:AG179"/>
    <mergeCell ref="E177:G177"/>
    <mergeCell ref="H177:J177"/>
    <mergeCell ref="K177:M177"/>
    <mergeCell ref="N177:P177"/>
    <mergeCell ref="Q177:S177"/>
    <mergeCell ref="T177:V177"/>
    <mergeCell ref="W177:Y177"/>
    <mergeCell ref="Z177:AB177"/>
    <mergeCell ref="AC177:AE177"/>
    <mergeCell ref="AF169:AG169"/>
    <mergeCell ref="E173:G173"/>
    <mergeCell ref="H173:J173"/>
    <mergeCell ref="K173:M173"/>
    <mergeCell ref="N173:P173"/>
    <mergeCell ref="Q173:S173"/>
    <mergeCell ref="T173:V173"/>
    <mergeCell ref="W173:Y173"/>
    <mergeCell ref="Z173:AB173"/>
    <mergeCell ref="AC173:AE173"/>
    <mergeCell ref="AF173:AG173"/>
    <mergeCell ref="E169:G169"/>
    <mergeCell ref="H169:J169"/>
    <mergeCell ref="K169:M169"/>
    <mergeCell ref="N169:P169"/>
    <mergeCell ref="Q169:S169"/>
    <mergeCell ref="T169:V169"/>
    <mergeCell ref="W169:Y169"/>
    <mergeCell ref="Z169:AB169"/>
    <mergeCell ref="AC169:AE169"/>
    <mergeCell ref="AF155:AG155"/>
    <mergeCell ref="E157:G157"/>
    <mergeCell ref="H157:J157"/>
    <mergeCell ref="K157:M157"/>
    <mergeCell ref="N157:P157"/>
    <mergeCell ref="Q157:S157"/>
    <mergeCell ref="T157:V157"/>
    <mergeCell ref="W157:Y157"/>
    <mergeCell ref="Z157:AB157"/>
    <mergeCell ref="AC157:AE157"/>
    <mergeCell ref="AF157:AG157"/>
    <mergeCell ref="E155:G155"/>
    <mergeCell ref="H155:J155"/>
    <mergeCell ref="K155:M155"/>
    <mergeCell ref="N155:P155"/>
    <mergeCell ref="Q155:S155"/>
    <mergeCell ref="T155:V155"/>
    <mergeCell ref="W155:Y155"/>
    <mergeCell ref="Z155:AB155"/>
    <mergeCell ref="AC155:AE155"/>
    <mergeCell ref="AF148:AG148"/>
    <mergeCell ref="E150:G150"/>
    <mergeCell ref="H150:J150"/>
    <mergeCell ref="K150:M150"/>
    <mergeCell ref="N150:P150"/>
    <mergeCell ref="Q150:S150"/>
    <mergeCell ref="T150:V150"/>
    <mergeCell ref="W150:Y150"/>
    <mergeCell ref="Z150:AB150"/>
    <mergeCell ref="AC150:AE150"/>
    <mergeCell ref="AF150:AG150"/>
    <mergeCell ref="E148:G148"/>
    <mergeCell ref="H148:J148"/>
    <mergeCell ref="K148:M148"/>
    <mergeCell ref="N148:P148"/>
    <mergeCell ref="Q148:S148"/>
    <mergeCell ref="T148:V148"/>
    <mergeCell ref="W148:Y148"/>
    <mergeCell ref="Z148:AB148"/>
    <mergeCell ref="AC148:AE148"/>
    <mergeCell ref="AF136:AG136"/>
    <mergeCell ref="E141:G141"/>
    <mergeCell ref="H141:J141"/>
    <mergeCell ref="K141:M141"/>
    <mergeCell ref="N141:P141"/>
    <mergeCell ref="Q141:S141"/>
    <mergeCell ref="T141:V141"/>
    <mergeCell ref="W141:Y141"/>
    <mergeCell ref="Z141:AB141"/>
    <mergeCell ref="AC141:AE141"/>
    <mergeCell ref="AF141:AG141"/>
    <mergeCell ref="E136:G136"/>
    <mergeCell ref="H136:J136"/>
    <mergeCell ref="K136:M136"/>
    <mergeCell ref="N136:P136"/>
    <mergeCell ref="Q136:S136"/>
    <mergeCell ref="T136:V136"/>
    <mergeCell ref="W136:Y136"/>
    <mergeCell ref="Z136:AB136"/>
    <mergeCell ref="AC136:AE136"/>
    <mergeCell ref="AF120:AG120"/>
    <mergeCell ref="E122:G122"/>
    <mergeCell ref="H122:J122"/>
    <mergeCell ref="K122:M122"/>
    <mergeCell ref="N122:P122"/>
    <mergeCell ref="Q122:S122"/>
    <mergeCell ref="T122:V122"/>
    <mergeCell ref="W122:Y122"/>
    <mergeCell ref="Z122:AB122"/>
    <mergeCell ref="AC122:AE122"/>
    <mergeCell ref="AF122:AG122"/>
    <mergeCell ref="E120:G120"/>
    <mergeCell ref="H120:J120"/>
    <mergeCell ref="K120:M120"/>
    <mergeCell ref="N120:P120"/>
    <mergeCell ref="Q120:S120"/>
    <mergeCell ref="T120:V120"/>
    <mergeCell ref="W120:Y120"/>
    <mergeCell ref="Z120:AB120"/>
    <mergeCell ref="AC120:AE120"/>
    <mergeCell ref="AF107:AG107"/>
    <mergeCell ref="E113:G113"/>
    <mergeCell ref="H113:J113"/>
    <mergeCell ref="K113:M113"/>
    <mergeCell ref="N113:P113"/>
    <mergeCell ref="Q113:S113"/>
    <mergeCell ref="T113:V113"/>
    <mergeCell ref="W113:Y113"/>
    <mergeCell ref="Z113:AB113"/>
    <mergeCell ref="AC113:AE113"/>
    <mergeCell ref="AF113:AG113"/>
    <mergeCell ref="E107:G107"/>
    <mergeCell ref="H107:J107"/>
    <mergeCell ref="K107:M107"/>
    <mergeCell ref="N107:P107"/>
    <mergeCell ref="Q107:S107"/>
    <mergeCell ref="T107:V107"/>
    <mergeCell ref="W107:Y107"/>
    <mergeCell ref="Z107:AB107"/>
    <mergeCell ref="AC107:AE107"/>
    <mergeCell ref="AF101:AG101"/>
    <mergeCell ref="E105:G105"/>
    <mergeCell ref="H105:J105"/>
    <mergeCell ref="K105:M105"/>
    <mergeCell ref="N105:P105"/>
    <mergeCell ref="Q105:S105"/>
    <mergeCell ref="T105:V105"/>
    <mergeCell ref="W105:Y105"/>
    <mergeCell ref="Z105:AB105"/>
    <mergeCell ref="AC105:AE105"/>
    <mergeCell ref="AF105:AG105"/>
    <mergeCell ref="E101:G101"/>
    <mergeCell ref="H101:J101"/>
    <mergeCell ref="K101:M101"/>
    <mergeCell ref="N101:P101"/>
    <mergeCell ref="Q101:S101"/>
    <mergeCell ref="T101:V101"/>
    <mergeCell ref="W101:Y101"/>
    <mergeCell ref="Z101:AB101"/>
    <mergeCell ref="AC101:AE101"/>
    <mergeCell ref="AF94:AG94"/>
    <mergeCell ref="E97:G97"/>
    <mergeCell ref="H97:J97"/>
    <mergeCell ref="K97:M97"/>
    <mergeCell ref="N97:P97"/>
    <mergeCell ref="Q97:S97"/>
    <mergeCell ref="T97:V97"/>
    <mergeCell ref="W97:Y97"/>
    <mergeCell ref="Z97:AB97"/>
    <mergeCell ref="AC97:AE97"/>
    <mergeCell ref="AF97:AG97"/>
    <mergeCell ref="E94:G94"/>
    <mergeCell ref="H94:J94"/>
    <mergeCell ref="K94:M94"/>
    <mergeCell ref="N94:P94"/>
    <mergeCell ref="Q94:S94"/>
    <mergeCell ref="T94:V94"/>
    <mergeCell ref="W94:Y94"/>
    <mergeCell ref="Z94:AB94"/>
    <mergeCell ref="AC94:AE94"/>
    <mergeCell ref="AF81:AG81"/>
    <mergeCell ref="E83:G83"/>
    <mergeCell ref="H83:J83"/>
    <mergeCell ref="K83:M83"/>
    <mergeCell ref="N83:P83"/>
    <mergeCell ref="Q83:S83"/>
    <mergeCell ref="T83:V83"/>
    <mergeCell ref="W83:Y83"/>
    <mergeCell ref="Z83:AB83"/>
    <mergeCell ref="AC83:AE83"/>
    <mergeCell ref="AF83:AG83"/>
    <mergeCell ref="E81:G81"/>
    <mergeCell ref="H81:J81"/>
    <mergeCell ref="K81:M81"/>
    <mergeCell ref="N81:P81"/>
    <mergeCell ref="Q81:S81"/>
    <mergeCell ref="T81:V81"/>
    <mergeCell ref="W81:Y81"/>
    <mergeCell ref="Z81:AB81"/>
    <mergeCell ref="AC81:AE81"/>
    <mergeCell ref="AF69:AG69"/>
    <mergeCell ref="E79:G79"/>
    <mergeCell ref="H79:J79"/>
    <mergeCell ref="K79:M79"/>
    <mergeCell ref="N79:P79"/>
    <mergeCell ref="Q79:S79"/>
    <mergeCell ref="T79:V79"/>
    <mergeCell ref="W79:Y79"/>
    <mergeCell ref="Z79:AB79"/>
    <mergeCell ref="AC79:AE79"/>
    <mergeCell ref="AF79:AG79"/>
    <mergeCell ref="E69:G69"/>
    <mergeCell ref="H69:J69"/>
    <mergeCell ref="K69:M69"/>
    <mergeCell ref="N69:P69"/>
    <mergeCell ref="Q69:S69"/>
    <mergeCell ref="T69:V69"/>
    <mergeCell ref="W69:Y69"/>
    <mergeCell ref="Z69:AB69"/>
    <mergeCell ref="AC69:AE69"/>
    <mergeCell ref="AF48:AG48"/>
    <mergeCell ref="E51:G51"/>
    <mergeCell ref="H51:J51"/>
    <mergeCell ref="K51:M51"/>
    <mergeCell ref="N51:P51"/>
    <mergeCell ref="Q51:S51"/>
    <mergeCell ref="T51:V51"/>
    <mergeCell ref="W51:Y51"/>
    <mergeCell ref="Z51:AB51"/>
    <mergeCell ref="AC51:AE51"/>
    <mergeCell ref="AF51:AG51"/>
    <mergeCell ref="E48:G48"/>
    <mergeCell ref="H48:J48"/>
    <mergeCell ref="K48:M48"/>
    <mergeCell ref="N48:P48"/>
    <mergeCell ref="Q48:S48"/>
    <mergeCell ref="T48:V48"/>
    <mergeCell ref="W48:Y48"/>
    <mergeCell ref="Z48:AB48"/>
    <mergeCell ref="AC48:AE48"/>
    <mergeCell ref="AF39:AG39"/>
    <mergeCell ref="E41:G41"/>
    <mergeCell ref="H41:J41"/>
    <mergeCell ref="K41:M41"/>
    <mergeCell ref="N41:P41"/>
    <mergeCell ref="Q41:S41"/>
    <mergeCell ref="T41:V41"/>
    <mergeCell ref="W41:Y41"/>
    <mergeCell ref="Z41:AB41"/>
    <mergeCell ref="AC41:AE41"/>
    <mergeCell ref="AF41:AG41"/>
    <mergeCell ref="E39:G39"/>
    <mergeCell ref="H39:J39"/>
    <mergeCell ref="K39:M39"/>
    <mergeCell ref="N39:P39"/>
    <mergeCell ref="Q39:S39"/>
    <mergeCell ref="T39:V39"/>
    <mergeCell ref="W39:Y39"/>
    <mergeCell ref="Z39:AB39"/>
    <mergeCell ref="AC39:AE39"/>
    <mergeCell ref="AF26:AG26"/>
    <mergeCell ref="E37:G37"/>
    <mergeCell ref="H37:J37"/>
    <mergeCell ref="K37:M37"/>
    <mergeCell ref="N37:P37"/>
    <mergeCell ref="Q37:S37"/>
    <mergeCell ref="T37:V37"/>
    <mergeCell ref="W37:Y37"/>
    <mergeCell ref="Z37:AB37"/>
    <mergeCell ref="AC37:AE37"/>
    <mergeCell ref="AF37:AG37"/>
    <mergeCell ref="E26:G26"/>
    <mergeCell ref="H26:J26"/>
    <mergeCell ref="K26:M26"/>
    <mergeCell ref="N26:P26"/>
    <mergeCell ref="Q26:S26"/>
    <mergeCell ref="T26:V26"/>
    <mergeCell ref="W26:Y26"/>
    <mergeCell ref="Z26:AB26"/>
    <mergeCell ref="AC26:AE26"/>
    <mergeCell ref="Z7:AB7"/>
    <mergeCell ref="AC7:AE7"/>
    <mergeCell ref="AF7:AG7"/>
    <mergeCell ref="E17:G17"/>
    <mergeCell ref="H17:J17"/>
    <mergeCell ref="K17:M17"/>
    <mergeCell ref="N17:P17"/>
    <mergeCell ref="Q17:S17"/>
    <mergeCell ref="T17:V17"/>
    <mergeCell ref="W17:Y17"/>
    <mergeCell ref="Z17:AB17"/>
    <mergeCell ref="AC17:AE17"/>
    <mergeCell ref="AF17:AG17"/>
    <mergeCell ref="E7:G7"/>
    <mergeCell ref="H7:J7"/>
    <mergeCell ref="K7:M7"/>
    <mergeCell ref="N7:P7"/>
    <mergeCell ref="Q7:S7"/>
    <mergeCell ref="T7:V7"/>
    <mergeCell ref="W7:Y7"/>
    <mergeCell ref="H5:J5"/>
    <mergeCell ref="K5:M5"/>
    <mergeCell ref="N5:P5"/>
    <mergeCell ref="Q5:S5"/>
    <mergeCell ref="T5:V5"/>
    <mergeCell ref="W5:Y5"/>
    <mergeCell ref="A2:AI2"/>
    <mergeCell ref="A3:R3"/>
    <mergeCell ref="S3:AI3"/>
    <mergeCell ref="A4:R4"/>
    <mergeCell ref="S4:AI4"/>
    <mergeCell ref="A5:A6"/>
    <mergeCell ref="B5:B6"/>
    <mergeCell ref="C5:C6"/>
    <mergeCell ref="D5:D6"/>
    <mergeCell ref="E5:G5"/>
    <mergeCell ref="Z5:AB5"/>
    <mergeCell ref="AC5:AE5"/>
    <mergeCell ref="AF5:AI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83055-F7E4-4C42-9547-EB095BBAD85C}">
  <sheetPr>
    <tabColor rgb="FF00B050"/>
    <pageSetUpPr fitToPage="1"/>
  </sheetPr>
  <dimension ref="B2:E31"/>
  <sheetViews>
    <sheetView showGridLines="0" view="pageBreakPreview" topLeftCell="B24" zoomScale="90" zoomScaleNormal="85" zoomScaleSheetLayoutView="90" workbookViewId="0">
      <selection activeCell="C21" sqref="C21:C24"/>
    </sheetView>
  </sheetViews>
  <sheetFormatPr baseColWidth="10" defaultRowHeight="15"/>
  <cols>
    <col min="1" max="1" width="3.7109375" customWidth="1"/>
    <col min="2" max="2" width="40" customWidth="1"/>
    <col min="3" max="3" width="159" customWidth="1"/>
    <col min="4" max="5" width="23.28515625" customWidth="1"/>
    <col min="7" max="7" width="17.5703125" bestFit="1" customWidth="1"/>
  </cols>
  <sheetData>
    <row r="2" spans="2:5" ht="18.75">
      <c r="B2" s="398" t="s">
        <v>2426</v>
      </c>
    </row>
    <row r="5" spans="2:5">
      <c r="B5" s="399" t="s">
        <v>2397</v>
      </c>
      <c r="C5" s="400"/>
    </row>
    <row r="6" spans="2:5" hidden="1">
      <c r="B6" s="401" t="s">
        <v>2398</v>
      </c>
      <c r="C6" s="402">
        <v>0</v>
      </c>
    </row>
    <row r="7" spans="2:5" ht="30">
      <c r="B7" s="403" t="s">
        <v>2399</v>
      </c>
      <c r="C7" s="404" t="s">
        <v>2419</v>
      </c>
    </row>
    <row r="8" spans="2:5">
      <c r="B8" s="403" t="s">
        <v>2400</v>
      </c>
      <c r="C8" s="404" t="s">
        <v>2423</v>
      </c>
    </row>
    <row r="9" spans="2:5" ht="24.75">
      <c r="B9" s="403" t="s">
        <v>2401</v>
      </c>
      <c r="C9" s="405" t="s">
        <v>2422</v>
      </c>
    </row>
    <row r="10" spans="2:5">
      <c r="B10" s="406" t="s">
        <v>2402</v>
      </c>
      <c r="C10" s="407" t="s">
        <v>2424</v>
      </c>
    </row>
    <row r="11" spans="2:5">
      <c r="B11" s="406" t="s">
        <v>2403</v>
      </c>
      <c r="C11" s="407" t="s">
        <v>2421</v>
      </c>
    </row>
    <row r="12" spans="2:5">
      <c r="B12" s="408" t="s">
        <v>2404</v>
      </c>
      <c r="C12" s="409" t="s">
        <v>2420</v>
      </c>
    </row>
    <row r="13" spans="2:5">
      <c r="B13" s="401" t="s">
        <v>2405</v>
      </c>
      <c r="C13" s="410">
        <v>35766853997</v>
      </c>
      <c r="D13" s="411"/>
      <c r="E13" s="412"/>
    </row>
    <row r="14" spans="2:5" ht="30">
      <c r="B14" s="413" t="s">
        <v>2406</v>
      </c>
      <c r="C14" s="414" t="s">
        <v>2425</v>
      </c>
      <c r="E14" s="415"/>
    </row>
    <row r="15" spans="2:5" hidden="1">
      <c r="B15" s="401" t="s">
        <v>2407</v>
      </c>
      <c r="C15" s="416" t="s">
        <v>2408</v>
      </c>
    </row>
    <row r="16" spans="2:5" hidden="1">
      <c r="B16" s="403" t="s">
        <v>2409</v>
      </c>
      <c r="C16" s="417" t="s">
        <v>2410</v>
      </c>
    </row>
    <row r="17" spans="2:5" hidden="1">
      <c r="B17" s="408" t="s">
        <v>2411</v>
      </c>
      <c r="C17" s="418" t="s">
        <v>2412</v>
      </c>
    </row>
    <row r="18" spans="2:5" hidden="1">
      <c r="B18" s="419" t="s">
        <v>2413</v>
      </c>
      <c r="C18" s="416">
        <v>44596</v>
      </c>
    </row>
    <row r="19" spans="2:5" hidden="1">
      <c r="B19" s="403" t="s">
        <v>2414</v>
      </c>
      <c r="C19" s="420" t="s">
        <v>2415</v>
      </c>
    </row>
    <row r="20" spans="2:5" ht="30" hidden="1">
      <c r="B20" s="421" t="s">
        <v>2416</v>
      </c>
      <c r="C20" s="422" t="s">
        <v>2417</v>
      </c>
    </row>
    <row r="21" spans="2:5">
      <c r="B21" s="1089" t="s">
        <v>2418</v>
      </c>
      <c r="C21" s="1092" t="s">
        <v>2428</v>
      </c>
    </row>
    <row r="22" spans="2:5" ht="15" customHeight="1">
      <c r="B22" s="1090"/>
      <c r="C22" s="1092"/>
    </row>
    <row r="23" spans="2:5">
      <c r="B23" s="1090"/>
      <c r="C23" s="1092"/>
    </row>
    <row r="24" spans="2:5" ht="174" customHeight="1">
      <c r="B24" s="1091"/>
      <c r="C24" s="1093"/>
      <c r="D24" s="423"/>
      <c r="E24" s="255"/>
    </row>
    <row r="25" spans="2:5" ht="16.5">
      <c r="B25" s="1087" t="s">
        <v>2397</v>
      </c>
      <c r="C25" s="1088"/>
      <c r="D25" s="423"/>
    </row>
    <row r="26" spans="2:5" ht="16.5">
      <c r="C26" s="424"/>
      <c r="D26" s="425"/>
    </row>
    <row r="27" spans="2:5" ht="16.5">
      <c r="C27" s="424"/>
      <c r="D27" s="425"/>
    </row>
    <row r="28" spans="2:5" ht="16.5">
      <c r="C28" s="424"/>
      <c r="D28" s="426"/>
    </row>
    <row r="29" spans="2:5" ht="15.75">
      <c r="D29" s="426"/>
    </row>
    <row r="30" spans="2:5" ht="15.75">
      <c r="D30" s="426"/>
    </row>
    <row r="31" spans="2:5" ht="15.75">
      <c r="D31" s="425"/>
    </row>
  </sheetData>
  <mergeCells count="3">
    <mergeCell ref="B25:C25"/>
    <mergeCell ref="B21:B24"/>
    <mergeCell ref="C21:C24"/>
  </mergeCells>
  <dataValidations count="2">
    <dataValidation allowBlank="1" showInputMessage="1" showErrorMessage="1" sqref="C15" xr:uid="{2F59DDCA-4691-44F8-B435-6BCEFEB0094F}"/>
    <dataValidation allowBlank="1" showErrorMessage="1" sqref="C14" xr:uid="{F507B704-6526-410E-923A-EF9FBEC9ACF3}"/>
  </dataValidations>
  <hyperlinks>
    <hyperlink ref="C20" r:id="rId1" xr:uid="{DB5B34F8-E3FC-4E9A-9FFC-6F59F5BD7D1E}"/>
  </hyperlinks>
  <printOptions horizontalCentered="1"/>
  <pageMargins left="0.39370078740157483" right="0.39370078740157483" top="0.78740157480314965" bottom="0.59055118110236227" header="0.19685039370078741" footer="0.19685039370078741"/>
  <pageSetup scale="4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CA920-6599-43F3-B359-E11227A2388F}">
  <sheetPr filterMode="1">
    <pageSetUpPr fitToPage="1"/>
  </sheetPr>
  <dimension ref="A1:AO493"/>
  <sheetViews>
    <sheetView view="pageBreakPreview" topLeftCell="B1" zoomScale="80" zoomScaleNormal="90" zoomScaleSheetLayoutView="80" workbookViewId="0">
      <selection activeCell="C1" sqref="C1:D2"/>
    </sheetView>
  </sheetViews>
  <sheetFormatPr baseColWidth="10" defaultColWidth="11.42578125" defaultRowHeight="15.75"/>
  <cols>
    <col min="1" max="1" width="9.140625" hidden="1" customWidth="1"/>
    <col min="2" max="2" width="9.5703125" customWidth="1"/>
    <col min="3" max="3" width="74.85546875" style="255" customWidth="1"/>
    <col min="4" max="4" width="6.140625" customWidth="1"/>
    <col min="5" max="5" width="15.140625" customWidth="1"/>
    <col min="6" max="6" width="27.42578125" style="490" customWidth="1"/>
    <col min="7" max="7" width="11" customWidth="1"/>
    <col min="8" max="8" width="19.5703125" customWidth="1"/>
    <col min="9" max="9" width="28.140625" customWidth="1"/>
    <col min="10" max="10" width="20" style="387" customWidth="1"/>
    <col min="11" max="11" width="25.85546875" style="389" customWidth="1"/>
    <col min="12" max="12" width="20.28515625" style="51" hidden="1" customWidth="1"/>
    <col min="13" max="13" width="16.28515625" style="51" hidden="1" customWidth="1"/>
    <col min="14" max="14" width="27" style="51" hidden="1" customWidth="1"/>
    <col min="15" max="15" width="25.5703125" style="51" hidden="1" customWidth="1"/>
    <col min="16" max="16" width="0" style="51" hidden="1" customWidth="1"/>
    <col min="39" max="41" width="11.42578125" hidden="1" customWidth="1"/>
  </cols>
  <sheetData>
    <row r="1" spans="1:17" s="35" customFormat="1" ht="56.1" customHeight="1" thickTop="1">
      <c r="A1" s="34"/>
      <c r="B1" s="450"/>
      <c r="C1" s="1102"/>
      <c r="D1" s="1103"/>
      <c r="E1" s="451" t="s">
        <v>582</v>
      </c>
      <c r="F1" s="452"/>
      <c r="G1" s="453"/>
      <c r="H1" s="453"/>
      <c r="I1" s="454"/>
      <c r="J1" s="386"/>
      <c r="M1" s="36"/>
      <c r="N1" s="542"/>
      <c r="O1" s="543"/>
      <c r="P1" s="36"/>
    </row>
    <row r="2" spans="1:17" s="35" customFormat="1" ht="15.6" customHeight="1">
      <c r="A2" s="34"/>
      <c r="B2" s="455"/>
      <c r="C2" s="1104"/>
      <c r="D2" s="1105"/>
      <c r="E2" s="456" t="s">
        <v>583</v>
      </c>
      <c r="F2" s="457"/>
      <c r="G2" s="458"/>
      <c r="H2" s="458"/>
      <c r="I2" s="459"/>
      <c r="J2" s="386"/>
      <c r="K2" s="390"/>
      <c r="L2" s="541"/>
      <c r="M2" s="36"/>
      <c r="N2" s="36"/>
      <c r="O2" s="36"/>
      <c r="P2" s="36"/>
    </row>
    <row r="3" spans="1:17" s="35" customFormat="1" ht="15" customHeight="1">
      <c r="A3" s="34"/>
      <c r="B3" s="1106"/>
      <c r="C3" s="1108"/>
      <c r="D3" s="1109"/>
      <c r="E3" s="1110"/>
      <c r="F3" s="460" t="s">
        <v>584</v>
      </c>
      <c r="G3" s="461"/>
      <c r="H3" s="461"/>
      <c r="I3" s="462">
        <v>44942</v>
      </c>
      <c r="J3" s="386"/>
      <c r="K3" s="390"/>
      <c r="L3" s="36"/>
      <c r="M3" s="36"/>
      <c r="N3" s="36"/>
      <c r="O3" s="36"/>
      <c r="P3" s="36"/>
    </row>
    <row r="4" spans="1:17" s="35" customFormat="1" ht="79.349999999999994" customHeight="1" thickBot="1">
      <c r="A4" s="34"/>
      <c r="B4" s="1107"/>
      <c r="C4" s="1111"/>
      <c r="D4" s="1112"/>
      <c r="E4" s="1113"/>
      <c r="F4" s="463"/>
      <c r="G4" s="464"/>
      <c r="H4" s="464"/>
      <c r="I4" s="465"/>
      <c r="J4" s="386"/>
      <c r="K4" s="390"/>
      <c r="L4" s="36"/>
      <c r="M4" s="36" t="s">
        <v>2396</v>
      </c>
      <c r="N4" s="36"/>
      <c r="O4" s="36"/>
      <c r="P4" s="36"/>
    </row>
    <row r="5" spans="1:17" s="35" customFormat="1" ht="20.100000000000001" customHeight="1" thickTop="1">
      <c r="A5" s="34"/>
      <c r="B5" s="466"/>
      <c r="C5" s="467"/>
      <c r="D5" s="468"/>
      <c r="E5" s="469"/>
      <c r="F5" s="470"/>
      <c r="G5" s="466"/>
      <c r="H5" s="466"/>
      <c r="I5" s="471"/>
      <c r="J5" s="386"/>
      <c r="K5" s="390"/>
      <c r="L5" s="36"/>
      <c r="M5" s="36"/>
      <c r="N5" s="36"/>
      <c r="O5" s="36"/>
      <c r="P5" s="36"/>
    </row>
    <row r="6" spans="1:17" s="35" customFormat="1" ht="40.35" customHeight="1">
      <c r="A6" s="37" t="s">
        <v>585</v>
      </c>
      <c r="B6" s="38"/>
      <c r="C6" s="38" t="s">
        <v>586</v>
      </c>
      <c r="D6" s="39" t="s">
        <v>587</v>
      </c>
      <c r="E6" s="39" t="s">
        <v>588</v>
      </c>
      <c r="F6" s="40" t="s">
        <v>589</v>
      </c>
      <c r="G6" s="41" t="s">
        <v>590</v>
      </c>
      <c r="H6" s="42" t="s">
        <v>591</v>
      </c>
      <c r="I6" s="43" t="s">
        <v>592</v>
      </c>
      <c r="J6" s="385"/>
      <c r="K6" s="391"/>
      <c r="L6" s="43" t="s">
        <v>594</v>
      </c>
      <c r="M6" s="43" t="s">
        <v>595</v>
      </c>
      <c r="N6" s="43" t="s">
        <v>596</v>
      </c>
      <c r="O6" s="43" t="s">
        <v>1441</v>
      </c>
      <c r="P6" s="36"/>
    </row>
    <row r="7" spans="1:17" ht="16.5" thickBot="1">
      <c r="A7" s="34"/>
      <c r="B7" s="44"/>
      <c r="C7" s="45"/>
      <c r="D7" s="46"/>
      <c r="E7" s="47"/>
      <c r="F7" s="48"/>
      <c r="G7" s="49"/>
      <c r="H7" s="49"/>
      <c r="I7" s="50"/>
      <c r="Q7">
        <v>1112924</v>
      </c>
    </row>
    <row r="8" spans="1:17" ht="30.75" thickBot="1">
      <c r="B8" s="472">
        <v>1</v>
      </c>
      <c r="C8" s="473" t="s">
        <v>597</v>
      </c>
      <c r="D8" s="473"/>
      <c r="E8" s="473"/>
      <c r="F8" s="473"/>
      <c r="G8" s="473"/>
      <c r="H8" s="473"/>
      <c r="I8" s="501">
        <f>TtlCD</f>
        <v>24130485216</v>
      </c>
      <c r="J8" s="385" t="s">
        <v>11</v>
      </c>
      <c r="K8" s="385" t="s">
        <v>11</v>
      </c>
      <c r="L8" s="43"/>
      <c r="M8" s="43"/>
      <c r="N8" s="43">
        <f>SUM(N14:N415)</f>
        <v>91567731417731</v>
      </c>
      <c r="O8" s="384">
        <f>I8-N8-1112924</f>
        <v>-91543602045439</v>
      </c>
    </row>
    <row r="9" spans="1:17" ht="16.5" hidden="1" thickBot="1">
      <c r="B9" s="52"/>
      <c r="C9" s="53"/>
      <c r="D9" s="53"/>
      <c r="E9" s="53"/>
      <c r="F9" s="53"/>
      <c r="G9" s="53"/>
      <c r="H9" s="53"/>
      <c r="I9" s="53"/>
      <c r="J9" s="388" t="str">
        <f t="shared" ref="J9:J40" si="0">IF(I9="","",I9/SbtPpto)</f>
        <v/>
      </c>
    </row>
    <row r="10" spans="1:17" ht="30.75" thickBot="1">
      <c r="A10" s="443" t="s">
        <v>603</v>
      </c>
      <c r="B10" s="55" t="s">
        <v>598</v>
      </c>
      <c r="C10" s="56" t="s">
        <v>599</v>
      </c>
      <c r="D10" s="57"/>
      <c r="E10" s="57"/>
      <c r="F10" s="58"/>
      <c r="G10" s="59"/>
      <c r="H10" s="59"/>
      <c r="I10" s="60">
        <f>+I12+I23+I45+I58+I66+I79+I86+I99+I121+I125+I131+I135</f>
        <v>5449232156</v>
      </c>
      <c r="J10" s="388">
        <f t="shared" si="0"/>
        <v>0.22582356331512235</v>
      </c>
      <c r="K10" s="393" t="str">
        <f t="shared" ref="K10" si="1">IF(J10="","",REPT("|",J10/MAX($J$14:$J$415)*100))</f>
        <v>||||||||||||||||||||||||||||||||||||||||||||||||||||||||||||||||||||||||||||||||||||||||||</v>
      </c>
    </row>
    <row r="11" spans="1:17" ht="30.75" hidden="1" thickBot="1">
      <c r="A11" s="436" t="s">
        <v>659</v>
      </c>
      <c r="B11" s="44"/>
      <c r="C11" s="45"/>
      <c r="D11" s="46"/>
      <c r="E11" s="47"/>
      <c r="F11" s="431"/>
      <c r="G11" s="49"/>
      <c r="H11" s="49"/>
      <c r="I11" s="435"/>
      <c r="J11" s="388" t="str">
        <f t="shared" si="0"/>
        <v/>
      </c>
      <c r="K11" s="392"/>
    </row>
    <row r="12" spans="1:17" ht="30.75" thickBot="1">
      <c r="A12" s="441" t="s">
        <v>662</v>
      </c>
      <c r="B12" s="55" t="s">
        <v>601</v>
      </c>
      <c r="C12" s="56" t="s">
        <v>602</v>
      </c>
      <c r="D12" s="57"/>
      <c r="E12" s="57"/>
      <c r="F12" s="58"/>
      <c r="G12" s="59"/>
      <c r="H12" s="59"/>
      <c r="I12" s="60">
        <f>SUM(I14:I21)</f>
        <v>116119733</v>
      </c>
      <c r="J12" s="388">
        <f t="shared" si="0"/>
        <v>4.812159057746815E-3</v>
      </c>
      <c r="K12" s="393" t="str">
        <f>IF(J12="","",REPT("|",J12/MAX($J$14:$J$415)*100))</f>
        <v>|</v>
      </c>
    </row>
    <row r="13" spans="1:17" ht="15" hidden="1" customHeight="1">
      <c r="A13" s="437" t="s">
        <v>653</v>
      </c>
      <c r="B13" s="63"/>
      <c r="C13" s="64"/>
      <c r="D13" s="65"/>
      <c r="E13" s="66"/>
      <c r="F13" s="67"/>
      <c r="G13" s="68"/>
      <c r="H13" s="68"/>
      <c r="I13" s="69"/>
      <c r="J13" s="388" t="str">
        <f t="shared" si="0"/>
        <v/>
      </c>
      <c r="K13" s="392"/>
    </row>
    <row r="14" spans="1:17" ht="30.75" hidden="1" thickBot="1">
      <c r="A14" s="76" t="s">
        <v>644</v>
      </c>
      <c r="B14" s="474" t="s">
        <v>605</v>
      </c>
      <c r="C14" s="64" t="s">
        <v>606</v>
      </c>
      <c r="D14" s="31" t="s">
        <v>44</v>
      </c>
      <c r="E14" s="72">
        <v>105</v>
      </c>
      <c r="F14" s="73">
        <v>82050</v>
      </c>
      <c r="G14" s="74">
        <v>1</v>
      </c>
      <c r="H14" s="77">
        <f xml:space="preserve"> ROUND(           F14*G14,0)</f>
        <v>82050</v>
      </c>
      <c r="I14" s="75">
        <f>ROUND(E14 * H14,0)</f>
        <v>8615250</v>
      </c>
      <c r="J14" s="449">
        <f t="shared" si="0"/>
        <v>3.5702763217904788E-4</v>
      </c>
      <c r="K14" s="393" t="str">
        <f t="shared" ref="K14:K22" si="2">IF(J14="","",REPT("|",J14/MAX($J$14:$J$415)*100))</f>
        <v/>
      </c>
      <c r="L14" s="51">
        <f>ROUND('SALIDA SINCO PPTO'!G10,0)</f>
        <v>8615295</v>
      </c>
      <c r="M14" s="394">
        <v>82050</v>
      </c>
      <c r="N14" s="394">
        <f t="shared" ref="N14:N77" si="3">IF(M14="","",IF(L14="",ROUND(M14*E14,0),ROUND(L14*E14,0)))</f>
        <v>904605975</v>
      </c>
      <c r="O14" s="396">
        <f t="shared" ref="O14:O77" si="4">IF(N14="","",I14-N14)</f>
        <v>-895990725</v>
      </c>
    </row>
    <row r="15" spans="1:17" ht="30.75" hidden="1" thickBot="1">
      <c r="A15" s="76" t="s">
        <v>650</v>
      </c>
      <c r="B15" s="474" t="s">
        <v>608</v>
      </c>
      <c r="C15" s="64" t="s">
        <v>609</v>
      </c>
      <c r="D15" s="31" t="s">
        <v>44</v>
      </c>
      <c r="E15" s="72">
        <v>75</v>
      </c>
      <c r="F15" s="73">
        <v>52288</v>
      </c>
      <c r="G15" s="74">
        <v>1</v>
      </c>
      <c r="H15" s="77">
        <f xml:space="preserve"> ROUND(           F15*G15,0)</f>
        <v>52288</v>
      </c>
      <c r="I15" s="75">
        <f>ROUND(E15 * H15,0)</f>
        <v>3921600</v>
      </c>
      <c r="J15" s="388">
        <f t="shared" si="0"/>
        <v>1.6251641709217422E-4</v>
      </c>
      <c r="K15" s="393" t="str">
        <f t="shared" si="2"/>
        <v/>
      </c>
      <c r="L15" s="51">
        <f>ROUND('SALIDA SINCO PPTO'!G11,0)</f>
        <v>3921579</v>
      </c>
      <c r="M15" s="394">
        <v>52288</v>
      </c>
      <c r="N15" s="394">
        <f t="shared" si="3"/>
        <v>294118425</v>
      </c>
      <c r="O15" s="396">
        <f t="shared" si="4"/>
        <v>-290196825</v>
      </c>
    </row>
    <row r="16" spans="1:17" ht="30.75" hidden="1" thickBot="1">
      <c r="A16" s="76" t="s">
        <v>656</v>
      </c>
      <c r="B16" s="474" t="s">
        <v>611</v>
      </c>
      <c r="C16" s="64" t="s">
        <v>612</v>
      </c>
      <c r="D16" s="31" t="s">
        <v>44</v>
      </c>
      <c r="E16" s="72">
        <v>1840</v>
      </c>
      <c r="F16" s="73">
        <v>16403</v>
      </c>
      <c r="G16" s="74">
        <v>1</v>
      </c>
      <c r="H16" s="77">
        <f xml:space="preserve"> ROUND(           F16*G16,0)</f>
        <v>16403</v>
      </c>
      <c r="I16" s="75">
        <f>ROUND(E16 * H16,0)</f>
        <v>30181520</v>
      </c>
      <c r="J16" s="388">
        <f t="shared" si="0"/>
        <v>1.250763079558292E-3</v>
      </c>
      <c r="K16" s="393" t="str">
        <f t="shared" si="2"/>
        <v/>
      </c>
      <c r="L16" s="51">
        <f>ROUND('SALIDA SINCO PPTO'!G12,0)</f>
        <v>30180830</v>
      </c>
      <c r="M16" s="394">
        <v>16403</v>
      </c>
      <c r="N16" s="394">
        <f t="shared" si="3"/>
        <v>55532727200</v>
      </c>
      <c r="O16" s="396">
        <f t="shared" si="4"/>
        <v>-55502545680</v>
      </c>
    </row>
    <row r="17" spans="1:15" ht="30.75" hidden="1" thickBot="1">
      <c r="A17" s="76" t="s">
        <v>647</v>
      </c>
      <c r="B17" s="474" t="s">
        <v>614</v>
      </c>
      <c r="C17" s="64"/>
      <c r="D17" s="31"/>
      <c r="E17" s="72"/>
      <c r="F17" s="73"/>
      <c r="G17" s="74"/>
      <c r="H17" s="77"/>
      <c r="I17" s="75"/>
      <c r="J17" s="388" t="str">
        <f t="shared" si="0"/>
        <v/>
      </c>
      <c r="K17" s="393" t="str">
        <f t="shared" si="2"/>
        <v/>
      </c>
      <c r="M17" s="394" t="s">
        <v>1439</v>
      </c>
      <c r="N17" s="394" t="str">
        <f t="shared" si="3"/>
        <v/>
      </c>
      <c r="O17" s="396" t="str">
        <f t="shared" si="4"/>
        <v/>
      </c>
    </row>
    <row r="18" spans="1:15" ht="16.5" hidden="1" thickBot="1">
      <c r="A18" s="439"/>
      <c r="B18" s="474" t="s">
        <v>615</v>
      </c>
      <c r="C18" s="64" t="s">
        <v>616</v>
      </c>
      <c r="D18" s="31" t="s">
        <v>617</v>
      </c>
      <c r="E18" s="72">
        <v>798</v>
      </c>
      <c r="F18" s="73">
        <v>90070</v>
      </c>
      <c r="G18" s="74">
        <v>1</v>
      </c>
      <c r="H18" s="77">
        <f xml:space="preserve"> ROUND(           F18*G18,0)</f>
        <v>90070</v>
      </c>
      <c r="I18" s="75">
        <f>ROUND(E18 * H18,0)</f>
        <v>71875860</v>
      </c>
      <c r="J18" s="388">
        <f t="shared" si="0"/>
        <v>2.9786330178036319E-3</v>
      </c>
      <c r="K18" s="393" t="str">
        <f t="shared" si="2"/>
        <v>|</v>
      </c>
      <c r="L18" s="51">
        <f>ROUND('SALIDA SINCO PPTO'!G13,0)</f>
        <v>71876168</v>
      </c>
      <c r="M18" s="394">
        <v>90070</v>
      </c>
      <c r="N18" s="394">
        <f t="shared" si="3"/>
        <v>57357182064</v>
      </c>
      <c r="O18" s="396">
        <f t="shared" si="4"/>
        <v>-57285306204</v>
      </c>
    </row>
    <row r="19" spans="1:15" ht="16.5" hidden="1" thickBot="1">
      <c r="A19" s="397"/>
      <c r="B19" s="474" t="s">
        <v>619</v>
      </c>
      <c r="C19" s="64" t="s">
        <v>620</v>
      </c>
      <c r="D19" s="31" t="s">
        <v>587</v>
      </c>
      <c r="E19" s="72">
        <v>2</v>
      </c>
      <c r="F19" s="73">
        <v>335859</v>
      </c>
      <c r="G19" s="74">
        <v>1</v>
      </c>
      <c r="H19" s="77">
        <f xml:space="preserve"> ROUND(           F19*G19,0)</f>
        <v>335859</v>
      </c>
      <c r="I19" s="75">
        <f>ROUND(E19 * H19,0)</f>
        <v>671718</v>
      </c>
      <c r="J19" s="388">
        <f t="shared" si="0"/>
        <v>2.7836903982130023E-5</v>
      </c>
      <c r="K19" s="393" t="str">
        <f t="shared" si="2"/>
        <v/>
      </c>
      <c r="L19" s="51">
        <f>ROUND('SALIDA SINCO PPTO'!G14,0)</f>
        <v>671719</v>
      </c>
      <c r="M19" s="394">
        <v>335859</v>
      </c>
      <c r="N19" s="394">
        <f t="shared" si="3"/>
        <v>1343438</v>
      </c>
      <c r="O19" s="396">
        <f t="shared" si="4"/>
        <v>-671720</v>
      </c>
    </row>
    <row r="20" spans="1:15" ht="30.75" hidden="1" thickBot="1">
      <c r="A20" s="76" t="s">
        <v>852</v>
      </c>
      <c r="B20" s="474"/>
      <c r="C20" s="64"/>
      <c r="D20" s="31"/>
      <c r="E20" s="72"/>
      <c r="F20" s="73"/>
      <c r="G20" s="74"/>
      <c r="H20" s="77"/>
      <c r="I20" s="75"/>
      <c r="J20" s="388" t="str">
        <f t="shared" si="0"/>
        <v/>
      </c>
      <c r="K20" s="393" t="str">
        <f t="shared" si="2"/>
        <v/>
      </c>
      <c r="L20" s="51">
        <f>ROUND('SALIDA SINCO PPTO'!G15,0)</f>
        <v>853786</v>
      </c>
      <c r="M20" s="394" t="s">
        <v>1439</v>
      </c>
      <c r="N20" s="394" t="str">
        <f t="shared" si="3"/>
        <v/>
      </c>
      <c r="O20" s="396" t="str">
        <f t="shared" si="4"/>
        <v/>
      </c>
    </row>
    <row r="21" spans="1:15" ht="30.75" hidden="1" thickBot="1">
      <c r="A21" s="76" t="s">
        <v>849</v>
      </c>
      <c r="B21" s="502" t="s">
        <v>623</v>
      </c>
      <c r="C21" s="503" t="s">
        <v>624</v>
      </c>
      <c r="D21" s="504" t="s">
        <v>587</v>
      </c>
      <c r="E21" s="505">
        <v>5</v>
      </c>
      <c r="F21" s="506">
        <v>170757</v>
      </c>
      <c r="G21" s="507">
        <v>1</v>
      </c>
      <c r="H21" s="508">
        <f xml:space="preserve"> ROUND(           F21*G21,0)</f>
        <v>170757</v>
      </c>
      <c r="I21" s="509">
        <f>ROUND(E21 * H21,0)</f>
        <v>853785</v>
      </c>
      <c r="J21" s="388">
        <f t="shared" si="0"/>
        <v>3.5382007131538654E-5</v>
      </c>
      <c r="K21" s="393" t="str">
        <f t="shared" si="2"/>
        <v/>
      </c>
      <c r="L21" s="51">
        <f>ROUND('SALIDA SINCO PPTO'!G15,0)</f>
        <v>853786</v>
      </c>
      <c r="M21" s="394">
        <v>170757</v>
      </c>
      <c r="N21" s="394">
        <f t="shared" si="3"/>
        <v>4268930</v>
      </c>
      <c r="O21" s="396">
        <f t="shared" si="4"/>
        <v>-3415145</v>
      </c>
    </row>
    <row r="22" spans="1:15" ht="23.1" hidden="1" customHeight="1" thickBot="1">
      <c r="A22" s="440" t="s">
        <v>1220</v>
      </c>
      <c r="B22" s="44"/>
      <c r="C22" s="45"/>
      <c r="D22" s="46"/>
      <c r="E22" s="81"/>
      <c r="F22" s="430"/>
      <c r="G22" s="49"/>
      <c r="H22" s="49"/>
      <c r="I22" s="434"/>
      <c r="J22" s="388" t="str">
        <f t="shared" si="0"/>
        <v/>
      </c>
      <c r="K22" s="393" t="str">
        <f t="shared" si="2"/>
        <v/>
      </c>
      <c r="M22" s="394" t="s">
        <v>1439</v>
      </c>
      <c r="N22" s="394" t="str">
        <f t="shared" si="3"/>
        <v/>
      </c>
      <c r="O22" s="396" t="str">
        <f t="shared" si="4"/>
        <v/>
      </c>
    </row>
    <row r="23" spans="1:15" ht="30.75" thickBot="1">
      <c r="A23" s="438" t="s">
        <v>1214</v>
      </c>
      <c r="B23" s="55" t="s">
        <v>627</v>
      </c>
      <c r="C23" s="56" t="s">
        <v>628</v>
      </c>
      <c r="D23" s="57"/>
      <c r="E23" s="57"/>
      <c r="F23" s="58"/>
      <c r="G23" s="57"/>
      <c r="H23" s="57"/>
      <c r="I23" s="84">
        <f>SUM(I25:I43)</f>
        <v>455574790</v>
      </c>
      <c r="J23" s="388">
        <f t="shared" si="0"/>
        <v>1.8879636522929337E-2</v>
      </c>
      <c r="K23" s="393" t="str">
        <f>IF(J23="","",REPT("|",J23/SbtPpto*100))</f>
        <v/>
      </c>
      <c r="M23" s="394" t="s">
        <v>1439</v>
      </c>
      <c r="N23" s="394" t="str">
        <f t="shared" si="3"/>
        <v/>
      </c>
      <c r="O23" s="396" t="str">
        <f t="shared" si="4"/>
        <v/>
      </c>
    </row>
    <row r="24" spans="1:15" ht="16.5" hidden="1" thickBot="1">
      <c r="A24" s="62" t="s">
        <v>600</v>
      </c>
      <c r="B24" s="63"/>
      <c r="C24" s="64"/>
      <c r="D24" s="65"/>
      <c r="E24" s="85"/>
      <c r="F24" s="67"/>
      <c r="G24" s="86"/>
      <c r="H24" s="86"/>
      <c r="I24" s="87"/>
      <c r="J24" s="388" t="str">
        <f t="shared" si="0"/>
        <v/>
      </c>
      <c r="K24" s="393" t="str">
        <f t="shared" ref="K24:K44" si="5">IF(J24="","",REPT("|",J24/MAX($J$14:$J$415)*100))</f>
        <v/>
      </c>
      <c r="M24" s="394" t="s">
        <v>1439</v>
      </c>
      <c r="N24" s="394" t="str">
        <f t="shared" si="3"/>
        <v/>
      </c>
      <c r="O24" s="396" t="str">
        <f t="shared" si="4"/>
        <v/>
      </c>
    </row>
    <row r="25" spans="1:15" ht="16.5" hidden="1" thickBot="1">
      <c r="A25" s="108" t="s">
        <v>926</v>
      </c>
      <c r="B25" s="474" t="s">
        <v>630</v>
      </c>
      <c r="C25" s="64" t="s">
        <v>631</v>
      </c>
      <c r="D25" s="31" t="s">
        <v>587</v>
      </c>
      <c r="E25" s="72">
        <v>103</v>
      </c>
      <c r="F25" s="73">
        <v>55894</v>
      </c>
      <c r="G25" s="74">
        <v>1</v>
      </c>
      <c r="H25" s="77">
        <f t="shared" ref="H25:H43" si="6" xml:space="preserve"> ROUND(           F25*G25,0)</f>
        <v>55894</v>
      </c>
      <c r="I25" s="75">
        <f t="shared" ref="I25:I43" si="7">ROUND(E25 * H25,0)</f>
        <v>5757082</v>
      </c>
      <c r="J25" s="388">
        <f t="shared" si="0"/>
        <v>2.3858127793396791E-4</v>
      </c>
      <c r="K25" s="393" t="str">
        <f t="shared" si="5"/>
        <v/>
      </c>
      <c r="L25" s="51">
        <f>ROUND('SALIDA SINCO PPTO'!G17,0)</f>
        <v>5757059</v>
      </c>
      <c r="M25" s="394">
        <v>55894</v>
      </c>
      <c r="N25" s="394">
        <f t="shared" si="3"/>
        <v>592977077</v>
      </c>
      <c r="O25" s="396">
        <f t="shared" si="4"/>
        <v>-587219995</v>
      </c>
    </row>
    <row r="26" spans="1:15" ht="30.75" hidden="1" thickBot="1">
      <c r="A26" s="76" t="s">
        <v>873</v>
      </c>
      <c r="B26" s="474" t="s">
        <v>633</v>
      </c>
      <c r="C26" s="64" t="s">
        <v>634</v>
      </c>
      <c r="D26" s="31" t="s">
        <v>44</v>
      </c>
      <c r="E26" s="72">
        <v>26.4</v>
      </c>
      <c r="F26" s="73">
        <v>43258</v>
      </c>
      <c r="G26" s="74">
        <v>1</v>
      </c>
      <c r="H26" s="77">
        <f t="shared" si="6"/>
        <v>43258</v>
      </c>
      <c r="I26" s="75">
        <f t="shared" si="7"/>
        <v>1142011</v>
      </c>
      <c r="J26" s="388">
        <f t="shared" si="0"/>
        <v>4.732648306809746E-5</v>
      </c>
      <c r="K26" s="393" t="str">
        <f t="shared" si="5"/>
        <v/>
      </c>
      <c r="L26" s="51">
        <f>ROUND('SALIDA SINCO PPTO'!G18,0)</f>
        <v>1142020</v>
      </c>
      <c r="M26" s="394">
        <v>43258</v>
      </c>
      <c r="N26" s="394">
        <f t="shared" si="3"/>
        <v>30149328</v>
      </c>
      <c r="O26" s="396">
        <f t="shared" si="4"/>
        <v>-29007317</v>
      </c>
    </row>
    <row r="27" spans="1:15" ht="16.5" hidden="1" thickBot="1">
      <c r="A27" s="71"/>
      <c r="B27" s="474" t="s">
        <v>636</v>
      </c>
      <c r="C27" s="64" t="s">
        <v>637</v>
      </c>
      <c r="D27" s="31" t="s">
        <v>44</v>
      </c>
      <c r="E27" s="72">
        <v>1264</v>
      </c>
      <c r="F27" s="73">
        <v>18337</v>
      </c>
      <c r="G27" s="74">
        <v>1</v>
      </c>
      <c r="H27" s="77">
        <f t="shared" si="6"/>
        <v>18337</v>
      </c>
      <c r="I27" s="75">
        <f t="shared" si="7"/>
        <v>23177968</v>
      </c>
      <c r="J27" s="388">
        <f t="shared" si="0"/>
        <v>9.6052639607228365E-4</v>
      </c>
      <c r="K27" s="393" t="str">
        <f t="shared" si="5"/>
        <v/>
      </c>
      <c r="L27" s="51">
        <f>ROUND('SALIDA SINCO PPTO'!G19,0)</f>
        <v>23177437</v>
      </c>
      <c r="M27" s="394">
        <v>18337</v>
      </c>
      <c r="N27" s="394">
        <f t="shared" si="3"/>
        <v>29296280368</v>
      </c>
      <c r="O27" s="396">
        <f t="shared" si="4"/>
        <v>-29273102400</v>
      </c>
    </row>
    <row r="28" spans="1:15" ht="16.5" hidden="1" thickBot="1">
      <c r="A28" s="71"/>
      <c r="B28" s="474" t="s">
        <v>639</v>
      </c>
      <c r="C28" s="64" t="s">
        <v>640</v>
      </c>
      <c r="D28" s="31" t="s">
        <v>617</v>
      </c>
      <c r="E28" s="72">
        <v>400</v>
      </c>
      <c r="F28" s="73">
        <v>10749</v>
      </c>
      <c r="G28" s="74">
        <v>1</v>
      </c>
      <c r="H28" s="77">
        <f t="shared" si="6"/>
        <v>10749</v>
      </c>
      <c r="I28" s="75">
        <f t="shared" si="7"/>
        <v>4299600</v>
      </c>
      <c r="J28" s="388">
        <f t="shared" si="0"/>
        <v>1.7818124921703191E-4</v>
      </c>
      <c r="K28" s="393" t="str">
        <f t="shared" si="5"/>
        <v/>
      </c>
      <c r="L28" s="51">
        <f>ROUND('SALIDA SINCO PPTO'!G20,0)</f>
        <v>4299432</v>
      </c>
      <c r="M28" s="394">
        <v>10749</v>
      </c>
      <c r="N28" s="394">
        <f t="shared" si="3"/>
        <v>1719772800</v>
      </c>
      <c r="O28" s="396">
        <f t="shared" si="4"/>
        <v>-1715473200</v>
      </c>
    </row>
    <row r="29" spans="1:15" ht="16.5" hidden="1" thickBot="1">
      <c r="A29" s="71"/>
      <c r="B29" s="474" t="s">
        <v>642</v>
      </c>
      <c r="C29" s="64" t="s">
        <v>643</v>
      </c>
      <c r="D29" s="31" t="s">
        <v>44</v>
      </c>
      <c r="E29" s="72">
        <v>661</v>
      </c>
      <c r="F29" s="73">
        <v>30306</v>
      </c>
      <c r="G29" s="74">
        <v>1</v>
      </c>
      <c r="H29" s="77">
        <f t="shared" si="6"/>
        <v>30306</v>
      </c>
      <c r="I29" s="75">
        <f t="shared" si="7"/>
        <v>20032266</v>
      </c>
      <c r="J29" s="388">
        <f t="shared" si="0"/>
        <v>8.3016424330818565E-4</v>
      </c>
      <c r="K29" s="393" t="str">
        <f t="shared" si="5"/>
        <v/>
      </c>
      <c r="L29" s="51">
        <f>ROUND('SALIDA SINCO PPTO'!G21,0)</f>
        <v>20032266</v>
      </c>
      <c r="M29" s="394">
        <v>30306</v>
      </c>
      <c r="N29" s="394">
        <f t="shared" si="3"/>
        <v>13241327826</v>
      </c>
      <c r="O29" s="396">
        <f t="shared" si="4"/>
        <v>-13221295560</v>
      </c>
    </row>
    <row r="30" spans="1:15" ht="16.5" hidden="1" thickBot="1">
      <c r="A30" s="71"/>
      <c r="B30" s="474" t="s">
        <v>645</v>
      </c>
      <c r="C30" s="64" t="s">
        <v>646</v>
      </c>
      <c r="D30" s="31" t="s">
        <v>617</v>
      </c>
      <c r="E30" s="72">
        <v>61</v>
      </c>
      <c r="F30" s="73">
        <v>13760</v>
      </c>
      <c r="G30" s="74">
        <v>1</v>
      </c>
      <c r="H30" s="77">
        <f t="shared" si="6"/>
        <v>13760</v>
      </c>
      <c r="I30" s="75">
        <f t="shared" si="7"/>
        <v>839360</v>
      </c>
      <c r="J30" s="388">
        <f t="shared" si="0"/>
        <v>3.4784215588149571E-5</v>
      </c>
      <c r="K30" s="393" t="str">
        <f t="shared" si="5"/>
        <v/>
      </c>
      <c r="L30" s="51">
        <f>ROUND('SALIDA SINCO PPTO'!G22,0)</f>
        <v>839365</v>
      </c>
      <c r="M30" s="394">
        <v>13760</v>
      </c>
      <c r="N30" s="394">
        <f t="shared" si="3"/>
        <v>51201265</v>
      </c>
      <c r="O30" s="396">
        <f t="shared" si="4"/>
        <v>-50361905</v>
      </c>
    </row>
    <row r="31" spans="1:15" ht="30.75" hidden="1" thickBot="1">
      <c r="A31" s="76" t="s">
        <v>1198</v>
      </c>
      <c r="B31" s="474" t="s">
        <v>648</v>
      </c>
      <c r="C31" s="64" t="s">
        <v>649</v>
      </c>
      <c r="D31" s="31" t="s">
        <v>617</v>
      </c>
      <c r="E31" s="72">
        <v>240</v>
      </c>
      <c r="F31" s="73">
        <v>9180</v>
      </c>
      <c r="G31" s="74">
        <v>1</v>
      </c>
      <c r="H31" s="77">
        <f t="shared" si="6"/>
        <v>9180</v>
      </c>
      <c r="I31" s="75">
        <f t="shared" si="7"/>
        <v>2203200</v>
      </c>
      <c r="J31" s="388">
        <f t="shared" si="0"/>
        <v>9.1303592956313312E-5</v>
      </c>
      <c r="K31" s="393" t="str">
        <f t="shared" si="5"/>
        <v/>
      </c>
      <c r="L31" s="51">
        <f>ROUND('SALIDA SINCO PPTO'!G23,0)</f>
        <v>2203142</v>
      </c>
      <c r="M31" s="394">
        <v>9180</v>
      </c>
      <c r="N31" s="394">
        <f t="shared" si="3"/>
        <v>528754080</v>
      </c>
      <c r="O31" s="396">
        <f t="shared" si="4"/>
        <v>-526550880</v>
      </c>
    </row>
    <row r="32" spans="1:15" ht="16.5" hidden="1" thickBot="1">
      <c r="A32" s="71"/>
      <c r="B32" s="474" t="s">
        <v>651</v>
      </c>
      <c r="C32" s="64" t="s">
        <v>652</v>
      </c>
      <c r="D32" s="31" t="s">
        <v>587</v>
      </c>
      <c r="E32" s="72">
        <v>1500</v>
      </c>
      <c r="F32" s="73">
        <v>15145</v>
      </c>
      <c r="G32" s="74">
        <v>1</v>
      </c>
      <c r="H32" s="77">
        <f t="shared" si="6"/>
        <v>15145</v>
      </c>
      <c r="I32" s="75">
        <f t="shared" si="7"/>
        <v>22717500</v>
      </c>
      <c r="J32" s="388">
        <f t="shared" si="0"/>
        <v>9.4144397829749795E-4</v>
      </c>
      <c r="K32" s="393" t="str">
        <f t="shared" si="5"/>
        <v/>
      </c>
      <c r="L32" s="51">
        <f>ROUND('SALIDA SINCO PPTO'!G24,0)</f>
        <v>22718070</v>
      </c>
      <c r="M32" s="394">
        <v>15145</v>
      </c>
      <c r="N32" s="394">
        <f t="shared" si="3"/>
        <v>34077105000</v>
      </c>
      <c r="O32" s="396">
        <f t="shared" si="4"/>
        <v>-34054387500</v>
      </c>
    </row>
    <row r="33" spans="1:15" ht="16.5" hidden="1" thickBot="1">
      <c r="A33" s="71"/>
      <c r="B33" s="474" t="s">
        <v>654</v>
      </c>
      <c r="C33" s="64" t="s">
        <v>655</v>
      </c>
      <c r="D33" s="31" t="s">
        <v>44</v>
      </c>
      <c r="E33" s="72">
        <v>16</v>
      </c>
      <c r="F33" s="73">
        <v>16292</v>
      </c>
      <c r="G33" s="74">
        <v>1</v>
      </c>
      <c r="H33" s="77">
        <f t="shared" si="6"/>
        <v>16292</v>
      </c>
      <c r="I33" s="75">
        <f t="shared" si="7"/>
        <v>260672</v>
      </c>
      <c r="J33" s="388">
        <f t="shared" si="0"/>
        <v>1.0802600845637302E-5</v>
      </c>
      <c r="K33" s="393" t="str">
        <f t="shared" si="5"/>
        <v/>
      </c>
      <c r="L33" s="51">
        <f>ROUND('SALIDA SINCO PPTO'!G25,0)</f>
        <v>260676</v>
      </c>
      <c r="M33" s="394">
        <v>16292</v>
      </c>
      <c r="N33" s="394">
        <f t="shared" si="3"/>
        <v>4170816</v>
      </c>
      <c r="O33" s="396">
        <f t="shared" si="4"/>
        <v>-3910144</v>
      </c>
    </row>
    <row r="34" spans="1:15" ht="26.25" hidden="1" thickBot="1">
      <c r="A34" s="71"/>
      <c r="B34" s="474" t="s">
        <v>657</v>
      </c>
      <c r="C34" s="64" t="s">
        <v>658</v>
      </c>
      <c r="D34" s="31" t="s">
        <v>44</v>
      </c>
      <c r="E34" s="72">
        <v>318.3</v>
      </c>
      <c r="F34" s="73">
        <v>117751</v>
      </c>
      <c r="G34" s="74">
        <v>1</v>
      </c>
      <c r="H34" s="77">
        <f t="shared" si="6"/>
        <v>117751</v>
      </c>
      <c r="I34" s="75">
        <f t="shared" si="7"/>
        <v>37480143</v>
      </c>
      <c r="J34" s="388">
        <f t="shared" si="0"/>
        <v>1.5532279050546548E-3</v>
      </c>
      <c r="K34" s="393" t="str">
        <f t="shared" si="5"/>
        <v/>
      </c>
      <c r="L34" s="51">
        <f>ROUND('SALIDA SINCO PPTO'!G26,0)</f>
        <v>25935644</v>
      </c>
      <c r="M34" s="394">
        <v>117751</v>
      </c>
      <c r="N34" s="394">
        <f t="shared" si="3"/>
        <v>8255315485</v>
      </c>
      <c r="O34" s="396">
        <f t="shared" si="4"/>
        <v>-8217835342</v>
      </c>
    </row>
    <row r="35" spans="1:15" ht="16.5" hidden="1" thickBot="1">
      <c r="A35" s="71"/>
      <c r="B35" s="474" t="s">
        <v>660</v>
      </c>
      <c r="C35" s="64" t="s">
        <v>661</v>
      </c>
      <c r="D35" s="31" t="s">
        <v>587</v>
      </c>
      <c r="E35" s="72">
        <v>12</v>
      </c>
      <c r="F35" s="73">
        <v>48349</v>
      </c>
      <c r="G35" s="74">
        <v>1</v>
      </c>
      <c r="H35" s="77">
        <f t="shared" si="6"/>
        <v>48349</v>
      </c>
      <c r="I35" s="75">
        <f t="shared" si="7"/>
        <v>580188</v>
      </c>
      <c r="J35" s="388">
        <f t="shared" si="0"/>
        <v>2.4043776774753769E-5</v>
      </c>
      <c r="K35" s="393" t="str">
        <f t="shared" si="5"/>
        <v/>
      </c>
      <c r="L35" s="51">
        <f>ROUND('SALIDA SINCO PPTO'!G27,0)</f>
        <v>580190</v>
      </c>
      <c r="M35" s="394">
        <v>48349</v>
      </c>
      <c r="N35" s="394">
        <f t="shared" si="3"/>
        <v>6962280</v>
      </c>
      <c r="O35" s="396">
        <f t="shared" si="4"/>
        <v>-6382092</v>
      </c>
    </row>
    <row r="36" spans="1:15" ht="16.5" hidden="1" thickBot="1">
      <c r="A36" s="71" t="s">
        <v>1200</v>
      </c>
      <c r="B36" s="474" t="s">
        <v>663</v>
      </c>
      <c r="C36" s="64" t="s">
        <v>664</v>
      </c>
      <c r="D36" s="31" t="s">
        <v>617</v>
      </c>
      <c r="E36" s="72">
        <v>390</v>
      </c>
      <c r="F36" s="73">
        <v>6780</v>
      </c>
      <c r="G36" s="74">
        <v>1</v>
      </c>
      <c r="H36" s="77">
        <f t="shared" si="6"/>
        <v>6780</v>
      </c>
      <c r="I36" s="75">
        <f t="shared" si="7"/>
        <v>2644200</v>
      </c>
      <c r="J36" s="388">
        <f t="shared" si="0"/>
        <v>1.0957923043531393E-4</v>
      </c>
      <c r="K36" s="393" t="str">
        <f t="shared" si="5"/>
        <v/>
      </c>
      <c r="L36" s="51">
        <f>ROUND('SALIDA SINCO PPTO'!G28,0)</f>
        <v>2644134</v>
      </c>
      <c r="M36" s="394">
        <v>6780</v>
      </c>
      <c r="N36" s="394">
        <f t="shared" si="3"/>
        <v>1031212260</v>
      </c>
      <c r="O36" s="396">
        <f t="shared" si="4"/>
        <v>-1028568060</v>
      </c>
    </row>
    <row r="37" spans="1:15" ht="16.5" hidden="1" thickBot="1">
      <c r="A37" s="71"/>
      <c r="B37" s="474" t="s">
        <v>666</v>
      </c>
      <c r="C37" s="64" t="s">
        <v>667</v>
      </c>
      <c r="D37" s="31" t="s">
        <v>44</v>
      </c>
      <c r="E37" s="72">
        <v>120.3</v>
      </c>
      <c r="F37" s="73">
        <v>117751</v>
      </c>
      <c r="G37" s="74">
        <v>1</v>
      </c>
      <c r="H37" s="77">
        <f t="shared" si="6"/>
        <v>117751</v>
      </c>
      <c r="I37" s="75">
        <f t="shared" si="7"/>
        <v>14165445</v>
      </c>
      <c r="J37" s="388">
        <f t="shared" si="0"/>
        <v>5.870352325367845E-4</v>
      </c>
      <c r="K37" s="393" t="str">
        <f t="shared" si="5"/>
        <v/>
      </c>
      <c r="L37" s="51">
        <f>ROUND('SALIDA SINCO PPTO'!G29,0)</f>
        <v>9802256</v>
      </c>
      <c r="M37" s="394">
        <v>117751</v>
      </c>
      <c r="N37" s="394">
        <f t="shared" si="3"/>
        <v>1179211397</v>
      </c>
      <c r="O37" s="396">
        <f t="shared" si="4"/>
        <v>-1165045952</v>
      </c>
    </row>
    <row r="38" spans="1:15" ht="16.5" hidden="1" thickBot="1">
      <c r="A38" s="71"/>
      <c r="B38" s="474" t="s">
        <v>669</v>
      </c>
      <c r="C38" s="64" t="s">
        <v>670</v>
      </c>
      <c r="D38" s="31" t="s">
        <v>44</v>
      </c>
      <c r="E38" s="72">
        <v>510</v>
      </c>
      <c r="F38" s="73">
        <v>12952</v>
      </c>
      <c r="G38" s="74">
        <v>1</v>
      </c>
      <c r="H38" s="77">
        <f t="shared" si="6"/>
        <v>12952</v>
      </c>
      <c r="I38" s="75">
        <f t="shared" si="7"/>
        <v>6605520</v>
      </c>
      <c r="J38" s="388">
        <f t="shared" si="0"/>
        <v>2.7374169814124304E-4</v>
      </c>
      <c r="K38" s="393" t="str">
        <f t="shared" si="5"/>
        <v/>
      </c>
      <c r="L38" s="51">
        <f>ROUND('SALIDA SINCO PPTO'!G30,0)</f>
        <v>6605372</v>
      </c>
      <c r="M38" s="394">
        <v>12952</v>
      </c>
      <c r="N38" s="394">
        <f t="shared" si="3"/>
        <v>3368739720</v>
      </c>
      <c r="O38" s="396">
        <f t="shared" si="4"/>
        <v>-3362134200</v>
      </c>
    </row>
    <row r="39" spans="1:15" ht="16.5" hidden="1" thickBot="1">
      <c r="A39" s="108" t="s">
        <v>923</v>
      </c>
      <c r="B39" s="474" t="s">
        <v>672</v>
      </c>
      <c r="C39" s="64" t="s">
        <v>673</v>
      </c>
      <c r="D39" s="31" t="s">
        <v>44</v>
      </c>
      <c r="E39" s="72">
        <v>473</v>
      </c>
      <c r="F39" s="73">
        <v>12952</v>
      </c>
      <c r="G39" s="74">
        <v>1</v>
      </c>
      <c r="H39" s="77">
        <f t="shared" si="6"/>
        <v>12952</v>
      </c>
      <c r="I39" s="75">
        <f t="shared" si="7"/>
        <v>6126296</v>
      </c>
      <c r="J39" s="388">
        <f t="shared" si="0"/>
        <v>2.5388200631530975E-4</v>
      </c>
      <c r="K39" s="393" t="str">
        <f t="shared" si="5"/>
        <v/>
      </c>
      <c r="L39" s="51">
        <f>ROUND('SALIDA SINCO PPTO'!G31,0)</f>
        <v>6126159</v>
      </c>
      <c r="M39" s="394">
        <v>12952</v>
      </c>
      <c r="N39" s="394">
        <f t="shared" si="3"/>
        <v>2897673207</v>
      </c>
      <c r="O39" s="396">
        <f t="shared" si="4"/>
        <v>-2891546911</v>
      </c>
    </row>
    <row r="40" spans="1:15" ht="30.75" hidden="1" thickBot="1">
      <c r="A40" s="76" t="s">
        <v>700</v>
      </c>
      <c r="B40" s="474" t="s">
        <v>675</v>
      </c>
      <c r="C40" s="64" t="s">
        <v>676</v>
      </c>
      <c r="D40" s="31" t="s">
        <v>44</v>
      </c>
      <c r="E40" s="72">
        <v>10.7</v>
      </c>
      <c r="F40" s="73">
        <v>50904</v>
      </c>
      <c r="G40" s="74">
        <v>1</v>
      </c>
      <c r="H40" s="77">
        <f t="shared" si="6"/>
        <v>50904</v>
      </c>
      <c r="I40" s="75">
        <f t="shared" si="7"/>
        <v>544673</v>
      </c>
      <c r="J40" s="388">
        <f t="shared" si="0"/>
        <v>2.2571987058049219E-5</v>
      </c>
      <c r="K40" s="393" t="str">
        <f t="shared" si="5"/>
        <v/>
      </c>
      <c r="L40" s="51">
        <f>ROUND('SALIDA SINCO PPTO'!G32,0)</f>
        <v>544668</v>
      </c>
      <c r="M40" s="394">
        <v>50904</v>
      </c>
      <c r="N40" s="394">
        <f t="shared" si="3"/>
        <v>5827948</v>
      </c>
      <c r="O40" s="396">
        <f t="shared" si="4"/>
        <v>-5283275</v>
      </c>
    </row>
    <row r="41" spans="1:15" ht="30.75" hidden="1" thickBot="1">
      <c r="A41" s="76" t="s">
        <v>889</v>
      </c>
      <c r="B41" s="474" t="s">
        <v>678</v>
      </c>
      <c r="C41" s="64" t="s">
        <v>679</v>
      </c>
      <c r="D41" s="31" t="s">
        <v>44</v>
      </c>
      <c r="E41" s="72">
        <v>75</v>
      </c>
      <c r="F41" s="73">
        <v>3244</v>
      </c>
      <c r="G41" s="74">
        <v>1</v>
      </c>
      <c r="H41" s="77">
        <f t="shared" si="6"/>
        <v>3244</v>
      </c>
      <c r="I41" s="75">
        <f t="shared" si="7"/>
        <v>243300</v>
      </c>
      <c r="J41" s="388">
        <f t="shared" ref="J41:J72" si="8">IF(I41="","",I41/SbtPpto)</f>
        <v>1.0082681629571091E-5</v>
      </c>
      <c r="K41" s="393" t="str">
        <f t="shared" si="5"/>
        <v/>
      </c>
      <c r="L41" s="51">
        <f>ROUND('SALIDA SINCO PPTO'!G33,0)</f>
        <v>243293</v>
      </c>
      <c r="M41" s="394">
        <v>3244</v>
      </c>
      <c r="N41" s="394">
        <f t="shared" si="3"/>
        <v>18246975</v>
      </c>
      <c r="O41" s="396">
        <f t="shared" si="4"/>
        <v>-18003675</v>
      </c>
    </row>
    <row r="42" spans="1:15" ht="30.75" hidden="1" thickBot="1">
      <c r="A42" s="76" t="s">
        <v>995</v>
      </c>
      <c r="B42" s="474" t="s">
        <v>681</v>
      </c>
      <c r="C42" s="64" t="s">
        <v>682</v>
      </c>
      <c r="D42" s="31" t="s">
        <v>44</v>
      </c>
      <c r="E42" s="72">
        <v>1690.8</v>
      </c>
      <c r="F42" s="73">
        <v>177736</v>
      </c>
      <c r="G42" s="74">
        <v>1</v>
      </c>
      <c r="H42" s="77">
        <f t="shared" si="6"/>
        <v>177736</v>
      </c>
      <c r="I42" s="75">
        <f t="shared" si="7"/>
        <v>300516029</v>
      </c>
      <c r="J42" s="388">
        <f t="shared" si="8"/>
        <v>1.2453791389190108E-2</v>
      </c>
      <c r="K42" s="393" t="str">
        <f t="shared" si="5"/>
        <v>|||||</v>
      </c>
      <c r="L42" s="51">
        <f>ROUND('SALIDA SINCO PPTO'!G34,0)</f>
        <v>214663762</v>
      </c>
      <c r="M42" s="394">
        <v>177736</v>
      </c>
      <c r="N42" s="394">
        <f t="shared" si="3"/>
        <v>362953488790</v>
      </c>
      <c r="O42" s="396">
        <f t="shared" si="4"/>
        <v>-362652972761</v>
      </c>
    </row>
    <row r="43" spans="1:15" ht="16.5" hidden="1" thickBot="1">
      <c r="A43" s="447"/>
      <c r="B43" s="510" t="s">
        <v>683</v>
      </c>
      <c r="C43" s="511" t="s">
        <v>684</v>
      </c>
      <c r="D43" s="504" t="s">
        <v>685</v>
      </c>
      <c r="E43" s="505">
        <v>3043.5788499999999</v>
      </c>
      <c r="F43" s="512">
        <v>2050</v>
      </c>
      <c r="G43" s="507">
        <v>1</v>
      </c>
      <c r="H43" s="508">
        <f t="shared" si="6"/>
        <v>2050</v>
      </c>
      <c r="I43" s="509">
        <f t="shared" si="7"/>
        <v>6239337</v>
      </c>
      <c r="J43" s="388">
        <f t="shared" si="8"/>
        <v>2.5856657850638391E-4</v>
      </c>
      <c r="K43" s="393" t="str">
        <f t="shared" si="5"/>
        <v/>
      </c>
      <c r="L43" s="51">
        <f>ROUND('SALIDA SINCO PPTO'!G35,0)</f>
        <v>6239643</v>
      </c>
      <c r="M43" s="394">
        <v>2050</v>
      </c>
      <c r="N43" s="394">
        <f t="shared" si="3"/>
        <v>18990845466</v>
      </c>
      <c r="O43" s="396">
        <f t="shared" si="4"/>
        <v>-18984606129</v>
      </c>
    </row>
    <row r="44" spans="1:15" ht="23.1" hidden="1" customHeight="1" thickBot="1">
      <c r="A44" s="440"/>
      <c r="B44" s="44"/>
      <c r="C44" s="45"/>
      <c r="D44" s="46"/>
      <c r="E44" s="81"/>
      <c r="F44" s="430"/>
      <c r="G44" s="44"/>
      <c r="H44" s="44"/>
      <c r="I44" s="433"/>
      <c r="J44" s="388" t="str">
        <f t="shared" si="8"/>
        <v/>
      </c>
      <c r="K44" s="393" t="str">
        <f t="shared" si="5"/>
        <v/>
      </c>
      <c r="M44" s="394" t="s">
        <v>1439</v>
      </c>
      <c r="N44" s="394" t="str">
        <f t="shared" si="3"/>
        <v/>
      </c>
      <c r="O44" s="396" t="str">
        <f t="shared" si="4"/>
        <v/>
      </c>
    </row>
    <row r="45" spans="1:15" ht="30.75" thickBot="1">
      <c r="A45" s="448" t="s">
        <v>755</v>
      </c>
      <c r="B45" s="55" t="s">
        <v>686</v>
      </c>
      <c r="C45" s="56" t="s">
        <v>687</v>
      </c>
      <c r="D45" s="57"/>
      <c r="E45" s="57"/>
      <c r="F45" s="58"/>
      <c r="G45" s="57"/>
      <c r="H45" s="57"/>
      <c r="I45" s="84">
        <f>SUM(I47:I56)</f>
        <v>218019558</v>
      </c>
      <c r="J45" s="388">
        <f t="shared" si="8"/>
        <v>9.0350258624488661E-3</v>
      </c>
      <c r="K45" s="393" t="str">
        <f>IF(J45="","",REPT("|",J45/SbtPpto*100))</f>
        <v/>
      </c>
      <c r="M45" s="394" t="s">
        <v>1439</v>
      </c>
      <c r="N45" s="394" t="str">
        <f t="shared" si="3"/>
        <v/>
      </c>
      <c r="O45" s="396" t="str">
        <f t="shared" si="4"/>
        <v/>
      </c>
    </row>
    <row r="46" spans="1:15" ht="16.5" hidden="1" thickBot="1">
      <c r="A46" s="444"/>
      <c r="B46" s="63"/>
      <c r="C46" s="64"/>
      <c r="D46" s="65"/>
      <c r="E46" s="85"/>
      <c r="F46" s="67"/>
      <c r="G46" s="86"/>
      <c r="H46" s="86"/>
      <c r="I46" s="87"/>
      <c r="J46" s="388" t="str">
        <f t="shared" si="8"/>
        <v/>
      </c>
      <c r="K46" s="393" t="str">
        <f t="shared" ref="K46:K57" si="9">IF(J46="","",REPT("|",J46/MAX($J$14:$J$415)*100))</f>
        <v/>
      </c>
      <c r="M46" s="394" t="s">
        <v>1439</v>
      </c>
      <c r="N46" s="394" t="str">
        <f t="shared" si="3"/>
        <v/>
      </c>
      <c r="O46" s="396" t="str">
        <f t="shared" si="4"/>
        <v/>
      </c>
    </row>
    <row r="47" spans="1:15" ht="16.5" hidden="1" thickBot="1">
      <c r="A47" s="92" t="s">
        <v>600</v>
      </c>
      <c r="B47" s="474" t="s">
        <v>689</v>
      </c>
      <c r="C47" s="64" t="s">
        <v>690</v>
      </c>
      <c r="D47" s="31" t="s">
        <v>44</v>
      </c>
      <c r="E47" s="72">
        <v>214</v>
      </c>
      <c r="F47" s="73">
        <v>201362</v>
      </c>
      <c r="G47" s="74">
        <v>1</v>
      </c>
      <c r="H47" s="77">
        <f t="shared" ref="H47:H56" si="10" xml:space="preserve"> ROUND(           F47*G47,0)</f>
        <v>201362</v>
      </c>
      <c r="I47" s="75">
        <f t="shared" ref="I47:I56" si="11">ROUND(E47 * H47,0)</f>
        <v>43091468</v>
      </c>
      <c r="J47" s="388">
        <f t="shared" si="8"/>
        <v>1.7857688154330066E-3</v>
      </c>
      <c r="K47" s="393" t="str">
        <f t="shared" si="9"/>
        <v/>
      </c>
      <c r="L47" s="51">
        <f>ROUND('SALIDA SINCO PPTO'!G37,0)</f>
        <v>41892089</v>
      </c>
      <c r="M47" s="394">
        <v>201362</v>
      </c>
      <c r="N47" s="394">
        <f t="shared" si="3"/>
        <v>8964907046</v>
      </c>
      <c r="O47" s="396">
        <f t="shared" si="4"/>
        <v>-8921815578</v>
      </c>
    </row>
    <row r="48" spans="1:15" ht="22.5" hidden="1" customHeight="1">
      <c r="A48" s="71"/>
      <c r="B48" s="474" t="s">
        <v>692</v>
      </c>
      <c r="C48" s="64" t="s">
        <v>693</v>
      </c>
      <c r="D48" s="31" t="s">
        <v>617</v>
      </c>
      <c r="E48" s="72">
        <v>77</v>
      </c>
      <c r="F48" s="73">
        <v>96489</v>
      </c>
      <c r="G48" s="74">
        <v>1</v>
      </c>
      <c r="H48" s="77">
        <f t="shared" si="10"/>
        <v>96489</v>
      </c>
      <c r="I48" s="75">
        <f t="shared" si="11"/>
        <v>7429653</v>
      </c>
      <c r="J48" s="388">
        <f t="shared" si="8"/>
        <v>3.0789488621943173E-4</v>
      </c>
      <c r="K48" s="393" t="str">
        <f t="shared" si="9"/>
        <v/>
      </c>
      <c r="L48" s="51">
        <f>ROUND('SALIDA SINCO PPTO'!G38,0)</f>
        <v>6507231</v>
      </c>
      <c r="M48" s="394">
        <v>96489</v>
      </c>
      <c r="N48" s="394">
        <f t="shared" si="3"/>
        <v>501056787</v>
      </c>
      <c r="O48" s="396">
        <f t="shared" si="4"/>
        <v>-493627134</v>
      </c>
    </row>
    <row r="49" spans="1:15" ht="16.5" hidden="1" thickBot="1">
      <c r="A49" s="92" t="s">
        <v>626</v>
      </c>
      <c r="B49" s="474" t="s">
        <v>695</v>
      </c>
      <c r="C49" s="64" t="s">
        <v>696</v>
      </c>
      <c r="D49" s="31" t="s">
        <v>44</v>
      </c>
      <c r="E49" s="72">
        <v>214</v>
      </c>
      <c r="F49" s="73">
        <v>57946</v>
      </c>
      <c r="G49" s="74">
        <v>1</v>
      </c>
      <c r="H49" s="77">
        <f t="shared" si="10"/>
        <v>57946</v>
      </c>
      <c r="I49" s="75">
        <f t="shared" si="11"/>
        <v>12400444</v>
      </c>
      <c r="J49" s="388">
        <f t="shared" si="8"/>
        <v>5.1389119982459951E-4</v>
      </c>
      <c r="K49" s="393" t="str">
        <f t="shared" si="9"/>
        <v/>
      </c>
      <c r="L49" s="51">
        <f>ROUND('SALIDA SINCO PPTO'!G39,0)</f>
        <v>11695811</v>
      </c>
      <c r="M49" s="394">
        <v>57946</v>
      </c>
      <c r="N49" s="394">
        <f t="shared" si="3"/>
        <v>2502903554</v>
      </c>
      <c r="O49" s="396">
        <f t="shared" si="4"/>
        <v>-2490503110</v>
      </c>
    </row>
    <row r="50" spans="1:15" ht="16.5" hidden="1" thickBot="1">
      <c r="A50" s="71"/>
      <c r="B50" s="474" t="s">
        <v>698</v>
      </c>
      <c r="C50" s="64" t="s">
        <v>699</v>
      </c>
      <c r="D50" s="31" t="s">
        <v>44</v>
      </c>
      <c r="E50" s="72">
        <v>668.5</v>
      </c>
      <c r="F50" s="73">
        <v>88259</v>
      </c>
      <c r="G50" s="74">
        <v>1</v>
      </c>
      <c r="H50" s="77">
        <f t="shared" si="10"/>
        <v>88259</v>
      </c>
      <c r="I50" s="75">
        <f t="shared" si="11"/>
        <v>59001142</v>
      </c>
      <c r="J50" s="388">
        <f t="shared" si="8"/>
        <v>2.4450872608594958E-3</v>
      </c>
      <c r="K50" s="393" t="str">
        <f t="shared" si="9"/>
        <v/>
      </c>
      <c r="L50" s="51">
        <f>ROUND('SALIDA SINCO PPTO'!G40,0)</f>
        <v>56799801</v>
      </c>
      <c r="M50" s="394">
        <v>88259</v>
      </c>
      <c r="N50" s="394">
        <f t="shared" si="3"/>
        <v>37970666969</v>
      </c>
      <c r="O50" s="396">
        <f t="shared" si="4"/>
        <v>-37911665827</v>
      </c>
    </row>
    <row r="51" spans="1:15" ht="16.5" hidden="1" thickBot="1">
      <c r="A51" s="92" t="s">
        <v>603</v>
      </c>
      <c r="B51" s="474" t="s">
        <v>701</v>
      </c>
      <c r="C51" s="64" t="s">
        <v>702</v>
      </c>
      <c r="D51" s="31" t="s">
        <v>44</v>
      </c>
      <c r="E51" s="72">
        <v>75</v>
      </c>
      <c r="F51" s="73">
        <v>32137</v>
      </c>
      <c r="G51" s="74">
        <v>1</v>
      </c>
      <c r="H51" s="77">
        <f t="shared" si="10"/>
        <v>32137</v>
      </c>
      <c r="I51" s="75">
        <f t="shared" si="11"/>
        <v>2410275</v>
      </c>
      <c r="J51" s="388">
        <f t="shared" si="8"/>
        <v>9.988506150725221E-5</v>
      </c>
      <c r="K51" s="393" t="str">
        <f t="shared" si="9"/>
        <v/>
      </c>
      <c r="L51" s="51">
        <f>ROUND('SALIDA SINCO PPTO'!G41,0)</f>
        <v>2410252</v>
      </c>
      <c r="M51" s="394">
        <v>32137</v>
      </c>
      <c r="N51" s="394">
        <f t="shared" si="3"/>
        <v>180768900</v>
      </c>
      <c r="O51" s="396">
        <f t="shared" si="4"/>
        <v>-178358625</v>
      </c>
    </row>
    <row r="52" spans="1:15" ht="16.5" hidden="1" thickBot="1">
      <c r="A52" s="71"/>
      <c r="B52" s="474" t="s">
        <v>704</v>
      </c>
      <c r="C52" s="64" t="s">
        <v>705</v>
      </c>
      <c r="D52" s="31" t="s">
        <v>44</v>
      </c>
      <c r="E52" s="72">
        <v>896.8</v>
      </c>
      <c r="F52" s="73">
        <v>32137</v>
      </c>
      <c r="G52" s="74">
        <v>1</v>
      </c>
      <c r="H52" s="77">
        <f t="shared" si="10"/>
        <v>32137</v>
      </c>
      <c r="I52" s="75">
        <f t="shared" si="11"/>
        <v>28820462</v>
      </c>
      <c r="J52" s="388">
        <f t="shared" si="8"/>
        <v>1.1943589920392589E-3</v>
      </c>
      <c r="K52" s="393" t="str">
        <f t="shared" si="9"/>
        <v/>
      </c>
      <c r="L52" s="51">
        <f>ROUND('SALIDA SINCO PPTO'!G42,0)</f>
        <v>28820184</v>
      </c>
      <c r="M52" s="394">
        <v>32137</v>
      </c>
      <c r="N52" s="394">
        <f t="shared" si="3"/>
        <v>25845941011</v>
      </c>
      <c r="O52" s="396">
        <f t="shared" si="4"/>
        <v>-25817120549</v>
      </c>
    </row>
    <row r="53" spans="1:15" ht="16.5" hidden="1" thickBot="1">
      <c r="A53" s="92"/>
      <c r="B53" s="474" t="s">
        <v>707</v>
      </c>
      <c r="C53" s="64" t="s">
        <v>708</v>
      </c>
      <c r="D53" s="31" t="s">
        <v>44</v>
      </c>
      <c r="E53" s="72">
        <v>896.8</v>
      </c>
      <c r="F53" s="73">
        <v>45383</v>
      </c>
      <c r="G53" s="74">
        <v>1</v>
      </c>
      <c r="H53" s="77">
        <f t="shared" si="10"/>
        <v>45383</v>
      </c>
      <c r="I53" s="75">
        <f t="shared" si="11"/>
        <v>40699474</v>
      </c>
      <c r="J53" s="388">
        <f t="shared" si="8"/>
        <v>1.6866413433333589E-3</v>
      </c>
      <c r="K53" s="393" t="str">
        <f t="shared" si="9"/>
        <v/>
      </c>
      <c r="L53" s="51">
        <f>ROUND('SALIDA SINCO PPTO'!G43,0)</f>
        <v>40699163</v>
      </c>
      <c r="M53" s="394">
        <v>45383</v>
      </c>
      <c r="N53" s="394">
        <f t="shared" si="3"/>
        <v>36499009378</v>
      </c>
      <c r="O53" s="396">
        <f t="shared" si="4"/>
        <v>-36458309904</v>
      </c>
    </row>
    <row r="54" spans="1:15" ht="16.5" hidden="1" thickBot="1">
      <c r="A54" s="92" t="s">
        <v>626</v>
      </c>
      <c r="B54" s="474" t="s">
        <v>710</v>
      </c>
      <c r="C54" s="64" t="s">
        <v>711</v>
      </c>
      <c r="D54" s="31" t="s">
        <v>44</v>
      </c>
      <c r="E54" s="72">
        <v>52</v>
      </c>
      <c r="F54" s="73">
        <v>62690</v>
      </c>
      <c r="G54" s="74">
        <v>1</v>
      </c>
      <c r="H54" s="77">
        <f t="shared" si="10"/>
        <v>62690</v>
      </c>
      <c r="I54" s="75">
        <f t="shared" si="11"/>
        <v>3259880</v>
      </c>
      <c r="J54" s="388">
        <f t="shared" si="8"/>
        <v>1.3509384377561121E-4</v>
      </c>
      <c r="K54" s="393" t="str">
        <f t="shared" si="9"/>
        <v/>
      </c>
      <c r="L54" s="51">
        <f>ROUND('SALIDA SINCO PPTO'!G44,0)</f>
        <v>3259858</v>
      </c>
      <c r="M54" s="394">
        <v>62690</v>
      </c>
      <c r="N54" s="394">
        <f t="shared" si="3"/>
        <v>169512616</v>
      </c>
      <c r="O54" s="396">
        <f t="shared" si="4"/>
        <v>-166252736</v>
      </c>
    </row>
    <row r="55" spans="1:15" ht="30.75" hidden="1" thickBot="1">
      <c r="A55" s="76" t="s">
        <v>827</v>
      </c>
      <c r="B55" s="474" t="s">
        <v>713</v>
      </c>
      <c r="C55" s="64" t="s">
        <v>714</v>
      </c>
      <c r="D55" s="31" t="s">
        <v>587</v>
      </c>
      <c r="E55" s="72">
        <v>7.5</v>
      </c>
      <c r="F55" s="73">
        <v>1729128</v>
      </c>
      <c r="G55" s="74">
        <v>1</v>
      </c>
      <c r="H55" s="77">
        <f t="shared" si="10"/>
        <v>1729128</v>
      </c>
      <c r="I55" s="75">
        <f t="shared" si="11"/>
        <v>12968460</v>
      </c>
      <c r="J55" s="388">
        <f t="shared" si="8"/>
        <v>5.3743055242839088E-4</v>
      </c>
      <c r="K55" s="393" t="str">
        <f t="shared" si="9"/>
        <v/>
      </c>
      <c r="L55" s="51">
        <f>ROUND('SALIDA SINCO PPTO'!G45,0)</f>
        <v>12968461</v>
      </c>
      <c r="M55" s="394">
        <v>1729128</v>
      </c>
      <c r="N55" s="394">
        <f t="shared" si="3"/>
        <v>97263458</v>
      </c>
      <c r="O55" s="396">
        <f t="shared" si="4"/>
        <v>-84294998</v>
      </c>
    </row>
    <row r="56" spans="1:15" ht="16.5" hidden="1" thickBot="1">
      <c r="A56" s="92" t="s">
        <v>626</v>
      </c>
      <c r="B56" s="502" t="s">
        <v>716</v>
      </c>
      <c r="C56" s="503" t="s">
        <v>717</v>
      </c>
      <c r="D56" s="504" t="s">
        <v>617</v>
      </c>
      <c r="E56" s="505">
        <v>1175</v>
      </c>
      <c r="F56" s="506">
        <v>6756</v>
      </c>
      <c r="G56" s="507">
        <v>1</v>
      </c>
      <c r="H56" s="508">
        <f t="shared" si="10"/>
        <v>6756</v>
      </c>
      <c r="I56" s="509">
        <f t="shared" si="11"/>
        <v>7938300</v>
      </c>
      <c r="J56" s="388">
        <f t="shared" si="8"/>
        <v>3.2897390702845948E-4</v>
      </c>
      <c r="K56" s="393" t="str">
        <f t="shared" si="9"/>
        <v/>
      </c>
      <c r="L56" s="51">
        <f>ROUND('SALIDA SINCO PPTO'!G46,0)</f>
        <v>7938406</v>
      </c>
      <c r="M56" s="394">
        <v>6756</v>
      </c>
      <c r="N56" s="394">
        <f t="shared" si="3"/>
        <v>9327627050</v>
      </c>
      <c r="O56" s="396">
        <f t="shared" si="4"/>
        <v>-9319688750</v>
      </c>
    </row>
    <row r="57" spans="1:15" ht="23.1" hidden="1" customHeight="1" thickBot="1">
      <c r="A57" s="436" t="s">
        <v>844</v>
      </c>
      <c r="B57" s="44"/>
      <c r="C57" s="45"/>
      <c r="D57" s="46"/>
      <c r="E57" s="81"/>
      <c r="F57" s="430"/>
      <c r="G57" s="44"/>
      <c r="H57" s="44"/>
      <c r="I57" s="433"/>
      <c r="J57" s="388" t="str">
        <f t="shared" si="8"/>
        <v/>
      </c>
      <c r="K57" s="393" t="str">
        <f t="shared" si="9"/>
        <v/>
      </c>
      <c r="M57" s="394" t="s">
        <v>1439</v>
      </c>
      <c r="N57" s="394" t="str">
        <f t="shared" si="3"/>
        <v/>
      </c>
      <c r="O57" s="396" t="str">
        <f t="shared" si="4"/>
        <v/>
      </c>
    </row>
    <row r="58" spans="1:15" ht="30.75" thickBot="1">
      <c r="A58" s="441" t="s">
        <v>618</v>
      </c>
      <c r="B58" s="55" t="s">
        <v>718</v>
      </c>
      <c r="C58" s="56" t="s">
        <v>719</v>
      </c>
      <c r="D58" s="57"/>
      <c r="E58" s="57"/>
      <c r="F58" s="58"/>
      <c r="G58" s="57"/>
      <c r="H58" s="57"/>
      <c r="I58" s="84">
        <f>SUM(I60:I64)</f>
        <v>103667660</v>
      </c>
      <c r="J58" s="388">
        <f t="shared" si="8"/>
        <v>4.2961282822138172E-3</v>
      </c>
      <c r="K58" s="393" t="str">
        <f>IF(J58="","",REPT("|",J58/SbtPpto*100))</f>
        <v/>
      </c>
      <c r="M58" s="394" t="s">
        <v>1439</v>
      </c>
      <c r="N58" s="394" t="str">
        <f t="shared" si="3"/>
        <v/>
      </c>
      <c r="O58" s="396" t="str">
        <f t="shared" si="4"/>
        <v/>
      </c>
    </row>
    <row r="59" spans="1:15" ht="16.350000000000001" hidden="1" customHeight="1">
      <c r="A59" s="444"/>
      <c r="B59" s="63"/>
      <c r="C59" s="64"/>
      <c r="D59" s="65"/>
      <c r="E59" s="85"/>
      <c r="F59" s="67"/>
      <c r="G59" s="86"/>
      <c r="H59" s="86"/>
      <c r="I59" s="87"/>
      <c r="J59" s="388" t="str">
        <f t="shared" si="8"/>
        <v/>
      </c>
      <c r="K59" s="393" t="str">
        <f t="shared" ref="K59:K90" si="12">IF(J59="","",REPT("|",J59/MAX($J$14:$J$415)*100))</f>
        <v/>
      </c>
      <c r="M59" s="394" t="s">
        <v>1439</v>
      </c>
      <c r="N59" s="394" t="str">
        <f t="shared" si="3"/>
        <v/>
      </c>
      <c r="O59" s="396" t="str">
        <f t="shared" si="4"/>
        <v/>
      </c>
    </row>
    <row r="60" spans="1:15" ht="16.350000000000001" hidden="1" customHeight="1">
      <c r="A60" s="71"/>
      <c r="B60" s="63" t="s">
        <v>721</v>
      </c>
      <c r="C60" s="64" t="s">
        <v>722</v>
      </c>
      <c r="D60" s="65" t="s">
        <v>44</v>
      </c>
      <c r="E60" s="72">
        <v>966</v>
      </c>
      <c r="F60" s="67">
        <v>37165</v>
      </c>
      <c r="G60" s="74">
        <v>1</v>
      </c>
      <c r="H60" s="77">
        <f xml:space="preserve"> ROUND(           F60*G60,0)</f>
        <v>37165</v>
      </c>
      <c r="I60" s="75">
        <f>ROUND(E60 * H60,0)</f>
        <v>35901390</v>
      </c>
      <c r="J60" s="388">
        <f t="shared" si="8"/>
        <v>1.4878022417964128E-3</v>
      </c>
      <c r="K60" s="393" t="str">
        <f t="shared" si="12"/>
        <v/>
      </c>
      <c r="L60" s="51">
        <f>ROUND('SALIDA SINCO PPTO'!G48,0)</f>
        <v>32720683</v>
      </c>
      <c r="M60" s="394">
        <v>37165</v>
      </c>
      <c r="N60" s="394">
        <f t="shared" si="3"/>
        <v>31608179778</v>
      </c>
      <c r="O60" s="396">
        <f t="shared" si="4"/>
        <v>-31572278388</v>
      </c>
    </row>
    <row r="61" spans="1:15" ht="16.350000000000001" hidden="1" customHeight="1">
      <c r="A61" s="71" t="s">
        <v>688</v>
      </c>
      <c r="B61" s="63" t="s">
        <v>724</v>
      </c>
      <c r="C61" s="64" t="s">
        <v>725</v>
      </c>
      <c r="D61" s="65" t="s">
        <v>44</v>
      </c>
      <c r="E61" s="72">
        <v>570</v>
      </c>
      <c r="F61" s="67">
        <v>37165</v>
      </c>
      <c r="G61" s="74">
        <v>1</v>
      </c>
      <c r="H61" s="77">
        <f xml:space="preserve"> ROUND(           F61*G61,0)</f>
        <v>37165</v>
      </c>
      <c r="I61" s="75">
        <f>ROUND(E61 * H61,0)</f>
        <v>21184050</v>
      </c>
      <c r="J61" s="388">
        <f t="shared" si="8"/>
        <v>8.7789573273701382E-4</v>
      </c>
      <c r="K61" s="393" t="str">
        <f t="shared" si="12"/>
        <v/>
      </c>
      <c r="L61" s="51">
        <f>ROUND('SALIDA SINCO PPTO'!G49,0)</f>
        <v>19307235</v>
      </c>
      <c r="M61" s="394">
        <v>37165</v>
      </c>
      <c r="N61" s="394">
        <f t="shared" si="3"/>
        <v>11005123950</v>
      </c>
      <c r="O61" s="396">
        <f t="shared" si="4"/>
        <v>-10983939900</v>
      </c>
    </row>
    <row r="62" spans="1:15" ht="16.350000000000001" hidden="1" customHeight="1">
      <c r="A62" s="76" t="s">
        <v>691</v>
      </c>
      <c r="B62" s="63" t="s">
        <v>727</v>
      </c>
      <c r="C62" s="64" t="s">
        <v>728</v>
      </c>
      <c r="D62" s="65" t="s">
        <v>617</v>
      </c>
      <c r="E62" s="72">
        <v>1985</v>
      </c>
      <c r="F62" s="67">
        <v>6756</v>
      </c>
      <c r="G62" s="74">
        <v>1</v>
      </c>
      <c r="H62" s="77">
        <f xml:space="preserve"> ROUND(           F62*G62,0)</f>
        <v>6756</v>
      </c>
      <c r="I62" s="75">
        <f>ROUND(E62 * H62,0)</f>
        <v>13410660</v>
      </c>
      <c r="J62" s="388">
        <f t="shared" si="8"/>
        <v>5.5575591953318474E-4</v>
      </c>
      <c r="K62" s="393" t="str">
        <f t="shared" si="12"/>
        <v/>
      </c>
      <c r="L62" s="51">
        <f>ROUND('SALIDA SINCO PPTO'!G50,0)</f>
        <v>13410839</v>
      </c>
      <c r="M62" s="394">
        <v>6756</v>
      </c>
      <c r="N62" s="394">
        <f t="shared" si="3"/>
        <v>26620515415</v>
      </c>
      <c r="O62" s="396">
        <f t="shared" si="4"/>
        <v>-26607104755</v>
      </c>
    </row>
    <row r="63" spans="1:15" ht="16.350000000000001" hidden="1" customHeight="1">
      <c r="A63" s="100" t="s">
        <v>1006</v>
      </c>
      <c r="B63" s="63" t="s">
        <v>729</v>
      </c>
      <c r="C63" s="64" t="s">
        <v>730</v>
      </c>
      <c r="D63" s="65" t="s">
        <v>617</v>
      </c>
      <c r="E63" s="72">
        <v>112.8</v>
      </c>
      <c r="F63" s="67">
        <v>41267</v>
      </c>
      <c r="G63" s="74">
        <v>1</v>
      </c>
      <c r="H63" s="77">
        <f>F63</f>
        <v>41267</v>
      </c>
      <c r="I63" s="75">
        <f>ROUND(E63 * H63,0)</f>
        <v>4654918</v>
      </c>
      <c r="J63" s="388">
        <f t="shared" si="8"/>
        <v>1.9290610853168848E-4</v>
      </c>
      <c r="K63" s="393" t="str">
        <f t="shared" si="12"/>
        <v/>
      </c>
      <c r="L63" s="51">
        <f>ROUND('SALIDA SINCO PPTO'!G51,0)</f>
        <v>4654862</v>
      </c>
      <c r="M63" s="394">
        <v>41267</v>
      </c>
      <c r="N63" s="394">
        <f t="shared" si="3"/>
        <v>525068434</v>
      </c>
      <c r="O63" s="396">
        <f t="shared" si="4"/>
        <v>-520413516</v>
      </c>
    </row>
    <row r="64" spans="1:15" ht="16.350000000000001" hidden="1" customHeight="1" thickBot="1">
      <c r="A64" s="76"/>
      <c r="B64" s="513" t="s">
        <v>731</v>
      </c>
      <c r="C64" s="503" t="s">
        <v>732</v>
      </c>
      <c r="D64" s="514" t="s">
        <v>44</v>
      </c>
      <c r="E64" s="505">
        <v>656.4</v>
      </c>
      <c r="F64" s="515">
        <v>43444</v>
      </c>
      <c r="G64" s="507">
        <v>1</v>
      </c>
      <c r="H64" s="508">
        <f>F64</f>
        <v>43444</v>
      </c>
      <c r="I64" s="509">
        <f>ROUND(E64 * H64,0)</f>
        <v>28516642</v>
      </c>
      <c r="J64" s="388">
        <f t="shared" si="8"/>
        <v>1.1817682796155175E-3</v>
      </c>
      <c r="K64" s="393" t="str">
        <f t="shared" si="12"/>
        <v/>
      </c>
      <c r="L64" s="51">
        <f>ROUND('SALIDA SINCO PPTO'!G52,0)</f>
        <v>28516909</v>
      </c>
      <c r="M64" s="394">
        <v>43444</v>
      </c>
      <c r="N64" s="394">
        <f t="shared" si="3"/>
        <v>18718499068</v>
      </c>
      <c r="O64" s="396">
        <f t="shared" si="4"/>
        <v>-18689982426</v>
      </c>
    </row>
    <row r="65" spans="1:15" ht="30.75" hidden="1" thickBot="1">
      <c r="A65" s="436" t="s">
        <v>1217</v>
      </c>
      <c r="B65" s="44"/>
      <c r="C65" s="45"/>
      <c r="D65" s="46"/>
      <c r="E65" s="81"/>
      <c r="F65" s="430"/>
      <c r="G65" s="44"/>
      <c r="H65" s="44"/>
      <c r="I65" s="433"/>
      <c r="J65" s="388" t="str">
        <f t="shared" si="8"/>
        <v/>
      </c>
      <c r="K65" s="393" t="str">
        <f t="shared" si="12"/>
        <v/>
      </c>
      <c r="M65" s="394" t="s">
        <v>1439</v>
      </c>
      <c r="N65" s="394" t="str">
        <f t="shared" si="3"/>
        <v/>
      </c>
      <c r="O65" s="396" t="str">
        <f t="shared" si="4"/>
        <v/>
      </c>
    </row>
    <row r="66" spans="1:15" ht="30.75" thickBot="1">
      <c r="A66" s="448" t="s">
        <v>758</v>
      </c>
      <c r="B66" s="55" t="s">
        <v>733</v>
      </c>
      <c r="C66" s="56" t="s">
        <v>734</v>
      </c>
      <c r="D66" s="57"/>
      <c r="E66" s="57"/>
      <c r="F66" s="58"/>
      <c r="G66" s="57"/>
      <c r="H66" s="57"/>
      <c r="I66" s="84">
        <f>SUM(I67:I77)</f>
        <v>1094813074</v>
      </c>
      <c r="J66" s="388">
        <f t="shared" si="8"/>
        <v>4.5370537069601542E-2</v>
      </c>
      <c r="K66" s="393" t="str">
        <f t="shared" si="12"/>
        <v>||||||||||||||||||</v>
      </c>
      <c r="M66" s="394" t="s">
        <v>1439</v>
      </c>
      <c r="N66" s="394" t="str">
        <f t="shared" si="3"/>
        <v/>
      </c>
      <c r="O66" s="396" t="str">
        <f t="shared" si="4"/>
        <v/>
      </c>
    </row>
    <row r="67" spans="1:15" s="51" customFormat="1" ht="26.25" hidden="1" thickBot="1">
      <c r="A67" s="71"/>
      <c r="B67" s="476" t="s">
        <v>736</v>
      </c>
      <c r="C67" s="477" t="s">
        <v>737</v>
      </c>
      <c r="D67" s="94" t="s">
        <v>44</v>
      </c>
      <c r="E67" s="72">
        <v>775</v>
      </c>
      <c r="F67" s="95">
        <v>291715</v>
      </c>
      <c r="G67" s="96">
        <v>1</v>
      </c>
      <c r="H67" s="97">
        <f t="shared" ref="H67:H77" si="13" xml:space="preserve"> ROUND(           F67*G67,0)</f>
        <v>291715</v>
      </c>
      <c r="I67" s="98">
        <f t="shared" ref="I67:I77" si="14">ROUND(E67 * H67,0)</f>
        <v>226079125</v>
      </c>
      <c r="J67" s="388">
        <f t="shared" si="8"/>
        <v>9.3690252382532119E-3</v>
      </c>
      <c r="K67" s="393" t="str">
        <f t="shared" si="12"/>
        <v>|||</v>
      </c>
      <c r="L67" s="51">
        <f>ROUND('SALIDA SINCO PPTO'!G54,0)</f>
        <v>179513518</v>
      </c>
      <c r="M67" s="394">
        <v>291715</v>
      </c>
      <c r="N67" s="394">
        <f t="shared" si="3"/>
        <v>139122976450</v>
      </c>
      <c r="O67" s="396">
        <f t="shared" si="4"/>
        <v>-138896897325</v>
      </c>
    </row>
    <row r="68" spans="1:15" s="51" customFormat="1" ht="26.25" hidden="1" thickBot="1">
      <c r="A68" s="71"/>
      <c r="B68" s="476" t="s">
        <v>739</v>
      </c>
      <c r="C68" s="477" t="s">
        <v>740</v>
      </c>
      <c r="D68" s="94" t="s">
        <v>44</v>
      </c>
      <c r="E68" s="72">
        <v>446</v>
      </c>
      <c r="F68" s="95">
        <v>291715</v>
      </c>
      <c r="G68" s="96">
        <v>1</v>
      </c>
      <c r="H68" s="97">
        <f t="shared" si="13"/>
        <v>291715</v>
      </c>
      <c r="I68" s="98">
        <f t="shared" si="14"/>
        <v>130104890</v>
      </c>
      <c r="J68" s="388">
        <f t="shared" si="8"/>
        <v>5.3917229113044285E-3</v>
      </c>
      <c r="K68" s="393" t="str">
        <f t="shared" si="12"/>
        <v>||</v>
      </c>
      <c r="L68" s="51">
        <f>ROUND('SALIDA SINCO PPTO'!G55,0)</f>
        <v>103307134</v>
      </c>
      <c r="M68" s="394">
        <v>291715</v>
      </c>
      <c r="N68" s="394">
        <f t="shared" si="3"/>
        <v>46074981764</v>
      </c>
      <c r="O68" s="396">
        <f t="shared" si="4"/>
        <v>-45944876874</v>
      </c>
    </row>
    <row r="69" spans="1:15" s="51" customFormat="1" ht="26.25" hidden="1" thickBot="1">
      <c r="A69" s="439"/>
      <c r="B69" s="476" t="s">
        <v>741</v>
      </c>
      <c r="C69" s="477" t="s">
        <v>742</v>
      </c>
      <c r="D69" s="94" t="s">
        <v>44</v>
      </c>
      <c r="E69" s="72">
        <v>546</v>
      </c>
      <c r="F69" s="95">
        <v>291715</v>
      </c>
      <c r="G69" s="96">
        <v>1</v>
      </c>
      <c r="H69" s="97">
        <f t="shared" si="13"/>
        <v>291715</v>
      </c>
      <c r="I69" s="98">
        <f t="shared" si="14"/>
        <v>159276390</v>
      </c>
      <c r="J69" s="388">
        <f t="shared" si="8"/>
        <v>6.6006293936596823E-3</v>
      </c>
      <c r="K69" s="393" t="str">
        <f t="shared" si="12"/>
        <v>||</v>
      </c>
      <c r="L69" s="51">
        <f>ROUND('SALIDA SINCO PPTO'!G56,0)</f>
        <v>126470169</v>
      </c>
      <c r="M69" s="394">
        <v>291715</v>
      </c>
      <c r="N69" s="394">
        <f t="shared" si="3"/>
        <v>69052712274</v>
      </c>
      <c r="O69" s="396">
        <f t="shared" si="4"/>
        <v>-68893435884</v>
      </c>
    </row>
    <row r="70" spans="1:15" s="51" customFormat="1" ht="31.5" hidden="1" customHeight="1">
      <c r="A70" s="439"/>
      <c r="B70" s="476" t="s">
        <v>744</v>
      </c>
      <c r="C70" s="477" t="s">
        <v>745</v>
      </c>
      <c r="D70" s="94" t="s">
        <v>44</v>
      </c>
      <c r="E70" s="72">
        <v>92</v>
      </c>
      <c r="F70" s="95">
        <v>291715</v>
      </c>
      <c r="G70" s="96">
        <v>1</v>
      </c>
      <c r="H70" s="97">
        <f t="shared" si="13"/>
        <v>291715</v>
      </c>
      <c r="I70" s="98">
        <f t="shared" si="14"/>
        <v>26837780</v>
      </c>
      <c r="J70" s="388">
        <f t="shared" si="8"/>
        <v>1.1121939637668329E-3</v>
      </c>
      <c r="K70" s="393" t="str">
        <f t="shared" si="12"/>
        <v/>
      </c>
      <c r="L70" s="51">
        <f>ROUND('SALIDA SINCO PPTO'!G57,0)</f>
        <v>21309992</v>
      </c>
      <c r="M70" s="394">
        <v>291715</v>
      </c>
      <c r="N70" s="394">
        <f t="shared" si="3"/>
        <v>1960519264</v>
      </c>
      <c r="O70" s="396">
        <f t="shared" si="4"/>
        <v>-1933681484</v>
      </c>
    </row>
    <row r="71" spans="1:15" s="51" customFormat="1" ht="30.75" hidden="1" thickBot="1">
      <c r="A71" s="76" t="s">
        <v>782</v>
      </c>
      <c r="B71" s="476" t="s">
        <v>747</v>
      </c>
      <c r="C71" s="477" t="s">
        <v>748</v>
      </c>
      <c r="D71" s="94" t="s">
        <v>44</v>
      </c>
      <c r="E71" s="72">
        <v>210</v>
      </c>
      <c r="F71" s="95">
        <v>291715</v>
      </c>
      <c r="G71" s="96">
        <v>1</v>
      </c>
      <c r="H71" s="97">
        <f t="shared" si="13"/>
        <v>291715</v>
      </c>
      <c r="I71" s="98">
        <f t="shared" si="14"/>
        <v>61260150</v>
      </c>
      <c r="J71" s="388">
        <f t="shared" si="8"/>
        <v>2.5387036129460314E-3</v>
      </c>
      <c r="K71" s="393" t="str">
        <f t="shared" si="12"/>
        <v>|</v>
      </c>
      <c r="L71" s="51">
        <f>ROUND('SALIDA SINCO PPTO'!G58,0)</f>
        <v>48642373</v>
      </c>
      <c r="M71" s="394">
        <v>291715</v>
      </c>
      <c r="N71" s="394">
        <f t="shared" si="3"/>
        <v>10214898330</v>
      </c>
      <c r="O71" s="396">
        <f t="shared" si="4"/>
        <v>-10153638180</v>
      </c>
    </row>
    <row r="72" spans="1:15" s="51" customFormat="1" ht="16.5" hidden="1" thickBot="1">
      <c r="A72" s="92" t="s">
        <v>600</v>
      </c>
      <c r="B72" s="476" t="s">
        <v>750</v>
      </c>
      <c r="C72" s="477" t="s">
        <v>751</v>
      </c>
      <c r="D72" s="94" t="s">
        <v>617</v>
      </c>
      <c r="E72" s="72">
        <v>110</v>
      </c>
      <c r="F72" s="95">
        <v>98401</v>
      </c>
      <c r="G72" s="96">
        <v>1</v>
      </c>
      <c r="H72" s="97">
        <f t="shared" si="13"/>
        <v>98401</v>
      </c>
      <c r="I72" s="98">
        <f t="shared" si="14"/>
        <v>10824110</v>
      </c>
      <c r="J72" s="388">
        <f t="shared" si="8"/>
        <v>4.4856578320368577E-4</v>
      </c>
      <c r="K72" s="393" t="str">
        <f t="shared" si="12"/>
        <v/>
      </c>
      <c r="L72" s="51">
        <f>ROUND('SALIDA SINCO PPTO'!G59,0)</f>
        <v>10796031</v>
      </c>
      <c r="M72" s="394">
        <v>98401</v>
      </c>
      <c r="N72" s="394">
        <f t="shared" si="3"/>
        <v>1187563410</v>
      </c>
      <c r="O72" s="396">
        <f t="shared" si="4"/>
        <v>-1176739300</v>
      </c>
    </row>
    <row r="73" spans="1:15" s="51" customFormat="1" ht="21.6" hidden="1" customHeight="1">
      <c r="A73" s="92" t="s">
        <v>603</v>
      </c>
      <c r="B73" s="476" t="s">
        <v>753</v>
      </c>
      <c r="C73" s="477" t="s">
        <v>754</v>
      </c>
      <c r="D73" s="101" t="s">
        <v>44</v>
      </c>
      <c r="E73" s="72">
        <v>485</v>
      </c>
      <c r="F73" s="102">
        <v>223374</v>
      </c>
      <c r="G73" s="96">
        <v>1</v>
      </c>
      <c r="H73" s="97">
        <f t="shared" si="13"/>
        <v>223374</v>
      </c>
      <c r="I73" s="98">
        <f t="shared" si="14"/>
        <v>108336390</v>
      </c>
      <c r="J73" s="388">
        <f t="shared" ref="J73:J104" si="15">IF(I73="","",I73/SbtPpto)</f>
        <v>4.4896067787383856E-3</v>
      </c>
      <c r="K73" s="393" t="str">
        <f t="shared" si="12"/>
        <v>|</v>
      </c>
      <c r="L73" s="51">
        <f>ROUND('SALIDA SINCO PPTO'!G60,0)</f>
        <v>108336490</v>
      </c>
      <c r="M73" s="394">
        <v>223374</v>
      </c>
      <c r="N73" s="394">
        <f t="shared" si="3"/>
        <v>52543197650</v>
      </c>
      <c r="O73" s="396">
        <f t="shared" si="4"/>
        <v>-52434861260</v>
      </c>
    </row>
    <row r="74" spans="1:15" s="51" customFormat="1" ht="21.6" hidden="1" customHeight="1">
      <c r="A74" s="92" t="s">
        <v>626</v>
      </c>
      <c r="B74" s="476" t="s">
        <v>756</v>
      </c>
      <c r="C74" s="477" t="s">
        <v>757</v>
      </c>
      <c r="D74" s="101" t="s">
        <v>44</v>
      </c>
      <c r="E74" s="72">
        <v>365</v>
      </c>
      <c r="F74" s="102">
        <v>193999</v>
      </c>
      <c r="G74" s="96">
        <v>1</v>
      </c>
      <c r="H74" s="97">
        <f t="shared" si="13"/>
        <v>193999</v>
      </c>
      <c r="I74" s="98">
        <f t="shared" si="14"/>
        <v>70809635</v>
      </c>
      <c r="J74" s="388">
        <f t="shared" si="15"/>
        <v>2.9344472092525035E-3</v>
      </c>
      <c r="K74" s="393" t="str">
        <f t="shared" si="12"/>
        <v>|</v>
      </c>
      <c r="L74" s="51">
        <f>ROUND('SALIDA SINCO PPTO'!G61,0)</f>
        <v>70809725</v>
      </c>
      <c r="M74" s="394">
        <v>193999</v>
      </c>
      <c r="N74" s="394">
        <f t="shared" si="3"/>
        <v>25845549625</v>
      </c>
      <c r="O74" s="396">
        <f t="shared" si="4"/>
        <v>-25774739990</v>
      </c>
    </row>
    <row r="75" spans="1:15" s="51" customFormat="1" ht="21.6" hidden="1" customHeight="1">
      <c r="A75" s="92" t="s">
        <v>726</v>
      </c>
      <c r="B75" s="476" t="s">
        <v>759</v>
      </c>
      <c r="C75" s="477" t="s">
        <v>760</v>
      </c>
      <c r="D75" s="101" t="s">
        <v>44</v>
      </c>
      <c r="E75" s="72">
        <v>83</v>
      </c>
      <c r="F75" s="102">
        <v>279569</v>
      </c>
      <c r="G75" s="96">
        <v>1</v>
      </c>
      <c r="H75" s="97">
        <f t="shared" si="13"/>
        <v>279569</v>
      </c>
      <c r="I75" s="98">
        <f t="shared" si="14"/>
        <v>23204227</v>
      </c>
      <c r="J75" s="388">
        <f t="shared" si="15"/>
        <v>9.6161460460870323E-4</v>
      </c>
      <c r="K75" s="393" t="str">
        <f t="shared" si="12"/>
        <v/>
      </c>
      <c r="L75" s="51">
        <f>ROUND('SALIDA SINCO PPTO'!G62,0)</f>
        <v>18232812</v>
      </c>
      <c r="M75" s="394">
        <v>279569</v>
      </c>
      <c r="N75" s="394">
        <f t="shared" si="3"/>
        <v>1513323396</v>
      </c>
      <c r="O75" s="396">
        <f t="shared" si="4"/>
        <v>-1490119169</v>
      </c>
    </row>
    <row r="76" spans="1:15" s="51" customFormat="1" ht="21.6" hidden="1" customHeight="1">
      <c r="A76" s="92"/>
      <c r="B76" s="476" t="s">
        <v>762</v>
      </c>
      <c r="C76" s="477" t="s">
        <v>763</v>
      </c>
      <c r="D76" s="101" t="s">
        <v>44</v>
      </c>
      <c r="E76" s="72">
        <v>898</v>
      </c>
      <c r="F76" s="102">
        <v>182703</v>
      </c>
      <c r="G76" s="96">
        <v>1</v>
      </c>
      <c r="H76" s="97">
        <f t="shared" si="13"/>
        <v>182703</v>
      </c>
      <c r="I76" s="98">
        <f t="shared" si="14"/>
        <v>164067294</v>
      </c>
      <c r="J76" s="388">
        <f t="shared" si="15"/>
        <v>6.7991709462689653E-3</v>
      </c>
      <c r="K76" s="393" t="str">
        <f t="shared" si="12"/>
        <v>||</v>
      </c>
      <c r="L76" s="51">
        <f>ROUND('SALIDA SINCO PPTO'!G63,0)</f>
        <v>164066958</v>
      </c>
      <c r="M76" s="394">
        <v>182703</v>
      </c>
      <c r="N76" s="394">
        <f t="shared" si="3"/>
        <v>147332128284</v>
      </c>
      <c r="O76" s="396">
        <f t="shared" si="4"/>
        <v>-147168060990</v>
      </c>
    </row>
    <row r="77" spans="1:15" s="51" customFormat="1" ht="16.5" hidden="1" thickBot="1">
      <c r="A77" s="92" t="s">
        <v>600</v>
      </c>
      <c r="B77" s="516" t="s">
        <v>764</v>
      </c>
      <c r="C77" s="517" t="s">
        <v>765</v>
      </c>
      <c r="D77" s="518" t="s">
        <v>44</v>
      </c>
      <c r="E77" s="505">
        <v>1081.4000000000001</v>
      </c>
      <c r="F77" s="519">
        <v>105431</v>
      </c>
      <c r="G77" s="520">
        <v>1</v>
      </c>
      <c r="H77" s="521">
        <f t="shared" si="13"/>
        <v>105431</v>
      </c>
      <c r="I77" s="522">
        <f t="shared" si="14"/>
        <v>114013083</v>
      </c>
      <c r="J77" s="388">
        <f t="shared" si="15"/>
        <v>4.7248566275991128E-3</v>
      </c>
      <c r="K77" s="393" t="str">
        <f t="shared" si="12"/>
        <v>|</v>
      </c>
      <c r="L77" s="51">
        <f>ROUND('SALIDA SINCO PPTO'!G64,0)</f>
        <v>91423687</v>
      </c>
      <c r="M77" s="394">
        <v>105431</v>
      </c>
      <c r="N77" s="394">
        <f t="shared" si="3"/>
        <v>98865575122</v>
      </c>
      <c r="O77" s="396">
        <f t="shared" si="4"/>
        <v>-98751562039</v>
      </c>
    </row>
    <row r="78" spans="1:15" ht="23.1" hidden="1" customHeight="1" thickBot="1">
      <c r="A78" s="436" t="s">
        <v>1242</v>
      </c>
      <c r="B78" s="44"/>
      <c r="C78" s="45"/>
      <c r="D78" s="46"/>
      <c r="E78" s="81"/>
      <c r="F78" s="430"/>
      <c r="G78" s="44"/>
      <c r="H78" s="44"/>
      <c r="I78" s="433"/>
      <c r="J78" s="388" t="str">
        <f t="shared" si="15"/>
        <v/>
      </c>
      <c r="K78" s="393" t="str">
        <f t="shared" si="12"/>
        <v/>
      </c>
      <c r="M78" s="394" t="s">
        <v>1439</v>
      </c>
      <c r="N78" s="394" t="str">
        <f t="shared" ref="N78:N141" si="16">IF(M78="","",IF(L78="",ROUND(M78*E78,0),ROUND(L78*E78,0)))</f>
        <v/>
      </c>
      <c r="O78" s="396" t="str">
        <f t="shared" ref="O78:O141" si="17">IF(N78="","",I78-N78)</f>
        <v/>
      </c>
    </row>
    <row r="79" spans="1:15" ht="30.75" thickBot="1">
      <c r="A79" s="441" t="s">
        <v>906</v>
      </c>
      <c r="B79" s="55" t="s">
        <v>766</v>
      </c>
      <c r="C79" s="56" t="s">
        <v>767</v>
      </c>
      <c r="D79" s="57"/>
      <c r="E79" s="57"/>
      <c r="F79" s="58"/>
      <c r="G79" s="57"/>
      <c r="H79" s="57"/>
      <c r="I79" s="84">
        <f>SUM(I81:I84)</f>
        <v>276479905</v>
      </c>
      <c r="J79" s="388">
        <f t="shared" si="15"/>
        <v>1.1457701845824333E-2</v>
      </c>
      <c r="K79" s="393" t="str">
        <f t="shared" si="12"/>
        <v>||||</v>
      </c>
      <c r="M79" s="394" t="s">
        <v>1439</v>
      </c>
      <c r="N79" s="394" t="str">
        <f t="shared" si="16"/>
        <v/>
      </c>
      <c r="O79" s="396" t="str">
        <f t="shared" si="17"/>
        <v/>
      </c>
    </row>
    <row r="80" spans="1:15" ht="16.5" hidden="1" thickBot="1">
      <c r="A80" s="62" t="s">
        <v>723</v>
      </c>
      <c r="B80" s="63"/>
      <c r="C80" s="64"/>
      <c r="D80" s="65"/>
      <c r="E80" s="85"/>
      <c r="F80" s="67"/>
      <c r="G80" s="86"/>
      <c r="H80" s="86"/>
      <c r="I80" s="87"/>
      <c r="J80" s="388" t="str">
        <f t="shared" si="15"/>
        <v/>
      </c>
      <c r="K80" s="393" t="str">
        <f t="shared" si="12"/>
        <v/>
      </c>
      <c r="M80" s="394" t="s">
        <v>1439</v>
      </c>
      <c r="N80" s="394" t="str">
        <f t="shared" si="16"/>
        <v/>
      </c>
      <c r="O80" s="396" t="str">
        <f t="shared" si="17"/>
        <v/>
      </c>
    </row>
    <row r="81" spans="1:15" ht="19.7" hidden="1" customHeight="1">
      <c r="A81" s="92" t="s">
        <v>600</v>
      </c>
      <c r="B81" s="474" t="s">
        <v>769</v>
      </c>
      <c r="C81" s="64" t="s">
        <v>770</v>
      </c>
      <c r="D81" s="31" t="s">
        <v>44</v>
      </c>
      <c r="E81" s="72">
        <v>320</v>
      </c>
      <c r="F81" s="73">
        <v>587986</v>
      </c>
      <c r="G81" s="74">
        <v>1</v>
      </c>
      <c r="H81" s="77">
        <f xml:space="preserve"> ROUND(           F81*G81,0)</f>
        <v>587986</v>
      </c>
      <c r="I81" s="75">
        <f>ROUND(E81 * H81,0)</f>
        <v>188155520</v>
      </c>
      <c r="J81" s="388">
        <f t="shared" si="15"/>
        <v>7.79741966710397E-3</v>
      </c>
      <c r="K81" s="393" t="str">
        <f t="shared" si="12"/>
        <v>|||</v>
      </c>
      <c r="L81" s="51">
        <f>ROUND('SALIDA SINCO PPTO'!G66,0)</f>
        <v>188155646</v>
      </c>
      <c r="M81" s="394">
        <v>587986</v>
      </c>
      <c r="N81" s="394">
        <f t="shared" si="16"/>
        <v>60209806720</v>
      </c>
      <c r="O81" s="396">
        <f t="shared" si="17"/>
        <v>-60021651200</v>
      </c>
    </row>
    <row r="82" spans="1:15" ht="19.7" hidden="1" customHeight="1">
      <c r="A82" s="76" t="s">
        <v>841</v>
      </c>
      <c r="B82" s="474" t="s">
        <v>772</v>
      </c>
      <c r="C82" s="64" t="s">
        <v>773</v>
      </c>
      <c r="D82" s="31" t="s">
        <v>44</v>
      </c>
      <c r="E82" s="72">
        <v>315</v>
      </c>
      <c r="F82" s="73">
        <v>206363</v>
      </c>
      <c r="G82" s="74">
        <v>1</v>
      </c>
      <c r="H82" s="77">
        <f xml:space="preserve"> ROUND(           F82*G82,0)</f>
        <v>206363</v>
      </c>
      <c r="I82" s="75">
        <f>ROUND(E82 * H82,0)</f>
        <v>65004345</v>
      </c>
      <c r="J82" s="388">
        <f t="shared" si="15"/>
        <v>2.6938681264850038E-3</v>
      </c>
      <c r="K82" s="393" t="str">
        <f t="shared" si="12"/>
        <v>|</v>
      </c>
      <c r="L82" s="51">
        <f>ROUND('SALIDA SINCO PPTO'!G67,0)</f>
        <v>65004377</v>
      </c>
      <c r="M82" s="394">
        <v>206363</v>
      </c>
      <c r="N82" s="394">
        <f t="shared" si="16"/>
        <v>20476378755</v>
      </c>
      <c r="O82" s="396">
        <f t="shared" si="17"/>
        <v>-20411374410</v>
      </c>
    </row>
    <row r="83" spans="1:15" ht="19.7" hidden="1" customHeight="1">
      <c r="A83" s="92" t="s">
        <v>626</v>
      </c>
      <c r="B83" s="474" t="s">
        <v>775</v>
      </c>
      <c r="C83" s="64" t="s">
        <v>776</v>
      </c>
      <c r="D83" s="31" t="s">
        <v>44</v>
      </c>
      <c r="E83" s="72">
        <v>170</v>
      </c>
      <c r="F83" s="73">
        <v>40342</v>
      </c>
      <c r="G83" s="74">
        <v>1</v>
      </c>
      <c r="H83" s="77">
        <f xml:space="preserve"> ROUND(           F83*G83,0)</f>
        <v>40342</v>
      </c>
      <c r="I83" s="75">
        <f>ROUND(E83 * H83,0)</f>
        <v>6858140</v>
      </c>
      <c r="J83" s="388">
        <f t="shared" si="15"/>
        <v>2.8421061319780798E-4</v>
      </c>
      <c r="K83" s="393" t="str">
        <f t="shared" si="12"/>
        <v/>
      </c>
      <c r="L83" s="51">
        <f>ROUND('SALIDA SINCO PPTO'!G68,0)</f>
        <v>6858058</v>
      </c>
      <c r="M83" s="394">
        <v>40342</v>
      </c>
      <c r="N83" s="394">
        <f t="shared" si="16"/>
        <v>1165869860</v>
      </c>
      <c r="O83" s="396">
        <f t="shared" si="17"/>
        <v>-1159011720</v>
      </c>
    </row>
    <row r="84" spans="1:15" ht="19.7" hidden="1" customHeight="1" thickBot="1">
      <c r="A84" s="76" t="s">
        <v>715</v>
      </c>
      <c r="B84" s="502" t="s">
        <v>778</v>
      </c>
      <c r="C84" s="503" t="s">
        <v>779</v>
      </c>
      <c r="D84" s="504" t="s">
        <v>44</v>
      </c>
      <c r="E84" s="505">
        <v>315</v>
      </c>
      <c r="F84" s="506">
        <v>52260</v>
      </c>
      <c r="G84" s="507">
        <v>1</v>
      </c>
      <c r="H84" s="508">
        <f xml:space="preserve"> ROUND(           F84*G84,0)</f>
        <v>52260</v>
      </c>
      <c r="I84" s="509">
        <f>ROUND(E84 * H84,0)</f>
        <v>16461900</v>
      </c>
      <c r="J84" s="388">
        <f t="shared" si="15"/>
        <v>6.822034390375518E-4</v>
      </c>
      <c r="K84" s="393" t="str">
        <f t="shared" si="12"/>
        <v/>
      </c>
      <c r="L84" s="51">
        <f>ROUND('SALIDA SINCO PPTO'!G69,0)</f>
        <v>16461886</v>
      </c>
      <c r="M84" s="394">
        <v>52260</v>
      </c>
      <c r="N84" s="394">
        <f t="shared" si="16"/>
        <v>5185494090</v>
      </c>
      <c r="O84" s="396">
        <f t="shared" si="17"/>
        <v>-5169032190</v>
      </c>
    </row>
    <row r="85" spans="1:15" ht="23.1" hidden="1" customHeight="1" thickBot="1">
      <c r="A85" s="440" t="s">
        <v>625</v>
      </c>
      <c r="B85" s="44"/>
      <c r="C85" s="45"/>
      <c r="D85" s="46"/>
      <c r="E85" s="81"/>
      <c r="F85" s="430"/>
      <c r="G85" s="44"/>
      <c r="H85" s="44"/>
      <c r="I85" s="433"/>
      <c r="J85" s="388" t="str">
        <f t="shared" si="15"/>
        <v/>
      </c>
      <c r="K85" s="393" t="str">
        <f t="shared" si="12"/>
        <v/>
      </c>
      <c r="M85" s="394" t="s">
        <v>1439</v>
      </c>
      <c r="N85" s="394" t="str">
        <f t="shared" si="16"/>
        <v/>
      </c>
      <c r="O85" s="396" t="str">
        <f t="shared" si="17"/>
        <v/>
      </c>
    </row>
    <row r="86" spans="1:15" ht="30.75" thickBot="1">
      <c r="A86" s="54" t="s">
        <v>626</v>
      </c>
      <c r="B86" s="55" t="s">
        <v>780</v>
      </c>
      <c r="C86" s="56" t="s">
        <v>781</v>
      </c>
      <c r="D86" s="57"/>
      <c r="E86" s="57"/>
      <c r="F86" s="58"/>
      <c r="G86" s="57"/>
      <c r="H86" s="57"/>
      <c r="I86" s="84">
        <f>SUM(I88:I97)</f>
        <v>1892428749</v>
      </c>
      <c r="J86" s="388">
        <f t="shared" si="15"/>
        <v>7.8424811273384715E-2</v>
      </c>
      <c r="K86" s="393" t="str">
        <f t="shared" si="12"/>
        <v>|||||||||||||||||||||||||||||||</v>
      </c>
      <c r="M86" s="394" t="s">
        <v>1439</v>
      </c>
      <c r="N86" s="394" t="str">
        <f t="shared" si="16"/>
        <v/>
      </c>
      <c r="O86" s="396" t="str">
        <f t="shared" si="17"/>
        <v/>
      </c>
    </row>
    <row r="87" spans="1:15" ht="16.5" hidden="1" thickBot="1">
      <c r="A87" s="446"/>
      <c r="B87" s="63"/>
      <c r="C87" s="64"/>
      <c r="D87" s="65"/>
      <c r="E87" s="85"/>
      <c r="F87" s="67"/>
      <c r="G87" s="86"/>
      <c r="H87" s="86"/>
      <c r="I87" s="87"/>
      <c r="J87" s="388" t="str">
        <f t="shared" si="15"/>
        <v/>
      </c>
      <c r="K87" s="393" t="str">
        <f t="shared" si="12"/>
        <v/>
      </c>
      <c r="M87" s="394" t="s">
        <v>1439</v>
      </c>
      <c r="N87" s="394" t="str">
        <f t="shared" si="16"/>
        <v/>
      </c>
      <c r="O87" s="396" t="str">
        <f t="shared" si="17"/>
        <v/>
      </c>
    </row>
    <row r="88" spans="1:15" ht="17.45" hidden="1" customHeight="1">
      <c r="A88" s="92" t="s">
        <v>600</v>
      </c>
      <c r="B88" s="474" t="s">
        <v>783</v>
      </c>
      <c r="C88" s="64" t="s">
        <v>784</v>
      </c>
      <c r="D88" s="31" t="s">
        <v>44</v>
      </c>
      <c r="E88" s="72">
        <v>1050</v>
      </c>
      <c r="F88" s="73">
        <v>480999</v>
      </c>
      <c r="G88" s="74">
        <v>1</v>
      </c>
      <c r="H88" s="77">
        <f t="shared" ref="H88:H97" si="18" xml:space="preserve"> ROUND(           F88*G88,0)</f>
        <v>480999</v>
      </c>
      <c r="I88" s="75">
        <f t="shared" ref="I88:I97" si="19">ROUND(E88 * H88,0)</f>
        <v>505048950</v>
      </c>
      <c r="J88" s="388">
        <f t="shared" si="15"/>
        <v>2.0929912742290047E-2</v>
      </c>
      <c r="K88" s="393" t="str">
        <f t="shared" si="12"/>
        <v>||||||||</v>
      </c>
      <c r="L88" s="51">
        <f>ROUND('SALIDA SINCO PPTO'!G71,0)</f>
        <v>505080881</v>
      </c>
      <c r="M88" s="394">
        <v>480999</v>
      </c>
      <c r="N88" s="394">
        <f t="shared" si="16"/>
        <v>530334925050</v>
      </c>
      <c r="O88" s="396">
        <f t="shared" si="17"/>
        <v>-529829876100</v>
      </c>
    </row>
    <row r="89" spans="1:15" ht="17.45" hidden="1" customHeight="1">
      <c r="A89" s="92" t="s">
        <v>603</v>
      </c>
      <c r="B89" s="474" t="s">
        <v>786</v>
      </c>
      <c r="C89" s="64" t="s">
        <v>787</v>
      </c>
      <c r="D89" s="31" t="s">
        <v>44</v>
      </c>
      <c r="E89" s="72">
        <v>1600</v>
      </c>
      <c r="F89" s="73">
        <v>411472</v>
      </c>
      <c r="G89" s="74">
        <v>1</v>
      </c>
      <c r="H89" s="77">
        <f t="shared" si="18"/>
        <v>411472</v>
      </c>
      <c r="I89" s="75">
        <f t="shared" si="19"/>
        <v>658355200</v>
      </c>
      <c r="J89" s="388">
        <f t="shared" si="15"/>
        <v>2.7283131445838889E-2</v>
      </c>
      <c r="K89" s="393" t="str">
        <f t="shared" si="12"/>
        <v>||||||||||</v>
      </c>
      <c r="L89" s="51">
        <f>ROUND('SALIDA SINCO PPTO'!G72,0)</f>
        <v>658355552</v>
      </c>
      <c r="M89" s="394">
        <v>411472</v>
      </c>
      <c r="N89" s="394">
        <f t="shared" si="16"/>
        <v>1053368883200</v>
      </c>
      <c r="O89" s="396">
        <f t="shared" si="17"/>
        <v>-1052710528000</v>
      </c>
    </row>
    <row r="90" spans="1:15" ht="30.75" hidden="1" thickBot="1">
      <c r="A90" s="76" t="s">
        <v>768</v>
      </c>
      <c r="B90" s="474" t="s">
        <v>789</v>
      </c>
      <c r="C90" s="64" t="s">
        <v>790</v>
      </c>
      <c r="D90" s="31" t="s">
        <v>44</v>
      </c>
      <c r="E90" s="72">
        <v>450</v>
      </c>
      <c r="F90" s="73">
        <v>344335</v>
      </c>
      <c r="G90" s="74">
        <v>1</v>
      </c>
      <c r="H90" s="77">
        <f t="shared" si="18"/>
        <v>344335</v>
      </c>
      <c r="I90" s="75">
        <f t="shared" si="19"/>
        <v>154950750</v>
      </c>
      <c r="J90" s="388">
        <f t="shared" si="15"/>
        <v>6.4213690115629378E-3</v>
      </c>
      <c r="K90" s="393" t="str">
        <f t="shared" si="12"/>
        <v>||</v>
      </c>
      <c r="L90" s="51">
        <f>ROUND('SALIDA SINCO PPTO'!G73,0)</f>
        <v>154950920</v>
      </c>
      <c r="M90" s="394">
        <v>344335</v>
      </c>
      <c r="N90" s="394">
        <f t="shared" si="16"/>
        <v>69727914000</v>
      </c>
      <c r="O90" s="396">
        <f t="shared" si="17"/>
        <v>-69572963250</v>
      </c>
    </row>
    <row r="91" spans="1:15" ht="16.5" hidden="1" thickBot="1">
      <c r="A91" s="71" t="s">
        <v>621</v>
      </c>
      <c r="B91" s="474" t="s">
        <v>792</v>
      </c>
      <c r="C91" s="64" t="s">
        <v>793</v>
      </c>
      <c r="D91" s="31" t="s">
        <v>587</v>
      </c>
      <c r="E91" s="72">
        <v>103</v>
      </c>
      <c r="F91" s="73">
        <v>1294306</v>
      </c>
      <c r="G91" s="74">
        <v>1</v>
      </c>
      <c r="H91" s="77">
        <f t="shared" si="18"/>
        <v>1294306</v>
      </c>
      <c r="I91" s="75">
        <f t="shared" si="19"/>
        <v>133313518</v>
      </c>
      <c r="J91" s="388">
        <f t="shared" si="15"/>
        <v>5.5246928027624124E-3</v>
      </c>
      <c r="K91" s="393" t="str">
        <f t="shared" ref="K91:K122" si="20">IF(J91="","",REPT("|",J91/MAX($J$14:$J$415)*100))</f>
        <v>||</v>
      </c>
      <c r="L91" s="51">
        <f>ROUND('SALIDA SINCO PPTO'!G74,0)</f>
        <v>133313511</v>
      </c>
      <c r="M91" s="394">
        <v>1294306</v>
      </c>
      <c r="N91" s="394">
        <f t="shared" si="16"/>
        <v>13731291633</v>
      </c>
      <c r="O91" s="396">
        <f t="shared" si="17"/>
        <v>-13597978115</v>
      </c>
    </row>
    <row r="92" spans="1:15" ht="39" hidden="1" thickBot="1">
      <c r="A92" s="71" t="s">
        <v>622</v>
      </c>
      <c r="B92" s="474" t="s">
        <v>795</v>
      </c>
      <c r="C92" s="64" t="s">
        <v>796</v>
      </c>
      <c r="D92" s="31" t="s">
        <v>587</v>
      </c>
      <c r="E92" s="72">
        <v>20</v>
      </c>
      <c r="F92" s="73">
        <v>12828441</v>
      </c>
      <c r="G92" s="74">
        <v>1</v>
      </c>
      <c r="H92" s="77">
        <f t="shared" si="18"/>
        <v>12828441</v>
      </c>
      <c r="I92" s="75">
        <f t="shared" si="19"/>
        <v>256568820</v>
      </c>
      <c r="J92" s="388">
        <f t="shared" si="15"/>
        <v>1.0632559507335519E-2</v>
      </c>
      <c r="K92" s="393" t="str">
        <f t="shared" si="20"/>
        <v>||||</v>
      </c>
      <c r="L92" s="51">
        <f>ROUND('SALIDA SINCO PPTO'!G75,0)</f>
        <v>256568828</v>
      </c>
      <c r="M92" s="394">
        <v>12828441</v>
      </c>
      <c r="N92" s="394">
        <f t="shared" si="16"/>
        <v>5131376560</v>
      </c>
      <c r="O92" s="396">
        <f t="shared" si="17"/>
        <v>-4874807740</v>
      </c>
    </row>
    <row r="93" spans="1:15" ht="16.5" hidden="1" thickBot="1">
      <c r="A93" s="92" t="s">
        <v>603</v>
      </c>
      <c r="B93" s="474" t="s">
        <v>798</v>
      </c>
      <c r="C93" s="64" t="s">
        <v>799</v>
      </c>
      <c r="D93" s="31" t="s">
        <v>587</v>
      </c>
      <c r="E93" s="72">
        <v>20</v>
      </c>
      <c r="F93" s="73">
        <v>303126</v>
      </c>
      <c r="G93" s="74">
        <v>1</v>
      </c>
      <c r="H93" s="77">
        <f t="shared" si="18"/>
        <v>303126</v>
      </c>
      <c r="I93" s="75">
        <f t="shared" si="19"/>
        <v>6062520</v>
      </c>
      <c r="J93" s="388">
        <f t="shared" si="15"/>
        <v>2.5123904246982052E-4</v>
      </c>
      <c r="K93" s="393" t="str">
        <f t="shared" si="20"/>
        <v/>
      </c>
      <c r="L93" s="51">
        <f>ROUND('SALIDA SINCO PPTO'!G76,0)</f>
        <v>6062521</v>
      </c>
      <c r="M93" s="394">
        <v>303126</v>
      </c>
      <c r="N93" s="394">
        <f t="shared" si="16"/>
        <v>121250420</v>
      </c>
      <c r="O93" s="396">
        <f t="shared" si="17"/>
        <v>-115187900</v>
      </c>
    </row>
    <row r="94" spans="1:15" ht="30.75" hidden="1" thickBot="1">
      <c r="A94" s="76" t="s">
        <v>635</v>
      </c>
      <c r="B94" s="474" t="s">
        <v>801</v>
      </c>
      <c r="C94" s="64" t="s">
        <v>802</v>
      </c>
      <c r="D94" s="31" t="s">
        <v>44</v>
      </c>
      <c r="E94" s="72">
        <v>223</v>
      </c>
      <c r="F94" s="73">
        <v>429277</v>
      </c>
      <c r="G94" s="74">
        <v>1</v>
      </c>
      <c r="H94" s="77">
        <f t="shared" si="18"/>
        <v>429277</v>
      </c>
      <c r="I94" s="75">
        <f t="shared" si="19"/>
        <v>95728771</v>
      </c>
      <c r="J94" s="388">
        <f t="shared" si="15"/>
        <v>3.9671299662273644E-3</v>
      </c>
      <c r="K94" s="393" t="str">
        <f t="shared" si="20"/>
        <v>|</v>
      </c>
      <c r="L94" s="51">
        <f>ROUND('SALIDA SINCO PPTO'!G77,0)</f>
        <v>95728686</v>
      </c>
      <c r="M94" s="394">
        <v>429277</v>
      </c>
      <c r="N94" s="394">
        <f t="shared" si="16"/>
        <v>21347496978</v>
      </c>
      <c r="O94" s="396">
        <f t="shared" si="17"/>
        <v>-21251768207</v>
      </c>
    </row>
    <row r="95" spans="1:15" ht="16.5" hidden="1" thickBot="1">
      <c r="A95" s="92" t="s">
        <v>600</v>
      </c>
      <c r="B95" s="474" t="s">
        <v>804</v>
      </c>
      <c r="C95" s="64" t="s">
        <v>805</v>
      </c>
      <c r="D95" s="31" t="s">
        <v>587</v>
      </c>
      <c r="E95" s="72">
        <v>86</v>
      </c>
      <c r="F95" s="73">
        <v>878951</v>
      </c>
      <c r="G95" s="74">
        <v>1</v>
      </c>
      <c r="H95" s="77">
        <f t="shared" si="18"/>
        <v>878951</v>
      </c>
      <c r="I95" s="75">
        <f t="shared" si="19"/>
        <v>75589786</v>
      </c>
      <c r="J95" s="388">
        <f t="shared" si="15"/>
        <v>3.1325431429733252E-3</v>
      </c>
      <c r="K95" s="393" t="str">
        <f t="shared" si="20"/>
        <v>|</v>
      </c>
      <c r="L95" s="51">
        <f>ROUND('SALIDA SINCO PPTO'!G78,0)</f>
        <v>75589815</v>
      </c>
      <c r="M95" s="394">
        <v>878951</v>
      </c>
      <c r="N95" s="394">
        <f t="shared" si="16"/>
        <v>6500724090</v>
      </c>
      <c r="O95" s="396">
        <f t="shared" si="17"/>
        <v>-6425134304</v>
      </c>
    </row>
    <row r="96" spans="1:15" ht="16.5" hidden="1" thickBot="1">
      <c r="A96" s="71" t="s">
        <v>884</v>
      </c>
      <c r="B96" s="474" t="s">
        <v>807</v>
      </c>
      <c r="C96" s="64" t="s">
        <v>808</v>
      </c>
      <c r="D96" s="31" t="s">
        <v>617</v>
      </c>
      <c r="E96" s="72">
        <v>4</v>
      </c>
      <c r="F96" s="103">
        <v>1289568</v>
      </c>
      <c r="G96" s="74">
        <v>1</v>
      </c>
      <c r="H96" s="77">
        <f t="shared" si="18"/>
        <v>1289568</v>
      </c>
      <c r="I96" s="75">
        <f t="shared" si="19"/>
        <v>5158272</v>
      </c>
      <c r="J96" s="388">
        <f t="shared" si="15"/>
        <v>2.1376578024961336E-4</v>
      </c>
      <c r="K96" s="393" t="str">
        <f t="shared" si="20"/>
        <v/>
      </c>
      <c r="L96" s="51">
        <f>ROUND('SALIDA SINCO PPTO'!G79,0)</f>
        <v>5158272</v>
      </c>
      <c r="M96" s="394">
        <v>1289568</v>
      </c>
      <c r="N96" s="394">
        <f t="shared" si="16"/>
        <v>20633088</v>
      </c>
      <c r="O96" s="396">
        <f t="shared" si="17"/>
        <v>-15474816</v>
      </c>
    </row>
    <row r="97" spans="1:15" ht="16.5" hidden="1" thickBot="1">
      <c r="A97" s="447" t="s">
        <v>603</v>
      </c>
      <c r="B97" s="502" t="s">
        <v>809</v>
      </c>
      <c r="C97" s="511" t="s">
        <v>810</v>
      </c>
      <c r="D97" s="523" t="s">
        <v>587</v>
      </c>
      <c r="E97" s="505">
        <v>1</v>
      </c>
      <c r="F97" s="524">
        <v>1652162</v>
      </c>
      <c r="G97" s="507">
        <v>1</v>
      </c>
      <c r="H97" s="508">
        <f t="shared" si="18"/>
        <v>1652162</v>
      </c>
      <c r="I97" s="509">
        <f t="shared" si="19"/>
        <v>1652162</v>
      </c>
      <c r="J97" s="388">
        <f t="shared" si="15"/>
        <v>6.8467831674785999E-5</v>
      </c>
      <c r="K97" s="393" t="str">
        <f t="shared" si="20"/>
        <v/>
      </c>
      <c r="L97" s="51">
        <f>ROUND('SALIDA SINCO PPTO'!G80,0)</f>
        <v>1652162</v>
      </c>
      <c r="M97" s="394">
        <v>1652162</v>
      </c>
      <c r="N97" s="394">
        <f t="shared" si="16"/>
        <v>1652162</v>
      </c>
      <c r="O97" s="396">
        <f t="shared" si="17"/>
        <v>0</v>
      </c>
    </row>
    <row r="98" spans="1:15" ht="23.1" hidden="1" customHeight="1" thickBot="1">
      <c r="A98" s="443" t="s">
        <v>603</v>
      </c>
      <c r="B98" s="44"/>
      <c r="C98" s="45"/>
      <c r="D98" s="46"/>
      <c r="E98" s="81"/>
      <c r="F98" s="430"/>
      <c r="G98" s="44"/>
      <c r="H98" s="44"/>
      <c r="I98" s="433"/>
      <c r="J98" s="388" t="str">
        <f t="shared" si="15"/>
        <v/>
      </c>
      <c r="K98" s="393" t="str">
        <f t="shared" si="20"/>
        <v/>
      </c>
      <c r="M98" s="394" t="s">
        <v>1439</v>
      </c>
      <c r="N98" s="394" t="str">
        <f t="shared" si="16"/>
        <v/>
      </c>
      <c r="O98" s="396" t="str">
        <f t="shared" si="17"/>
        <v/>
      </c>
    </row>
    <row r="99" spans="1:15" ht="30.75" thickBot="1">
      <c r="A99" s="441" t="s">
        <v>629</v>
      </c>
      <c r="B99" s="55" t="s">
        <v>811</v>
      </c>
      <c r="C99" s="56" t="s">
        <v>812</v>
      </c>
      <c r="D99" s="57"/>
      <c r="E99" s="57"/>
      <c r="F99" s="58"/>
      <c r="G99" s="57"/>
      <c r="H99" s="57"/>
      <c r="I99" s="84">
        <f>SUM(I101:I119)</f>
        <v>376250442</v>
      </c>
      <c r="J99" s="388">
        <f t="shared" si="15"/>
        <v>1.5592328070988095E-2</v>
      </c>
      <c r="K99" s="393" t="str">
        <f t="shared" si="20"/>
        <v>||||||</v>
      </c>
      <c r="M99" s="394" t="s">
        <v>1439</v>
      </c>
      <c r="N99" s="394" t="str">
        <f t="shared" si="16"/>
        <v/>
      </c>
      <c r="O99" s="396" t="str">
        <f t="shared" si="17"/>
        <v/>
      </c>
    </row>
    <row r="100" spans="1:15" ht="16.5" hidden="1" thickBot="1">
      <c r="A100" s="444" t="s">
        <v>632</v>
      </c>
      <c r="B100" s="63"/>
      <c r="C100" s="64"/>
      <c r="D100" s="65"/>
      <c r="E100" s="85"/>
      <c r="F100" s="67"/>
      <c r="G100" s="86"/>
      <c r="H100" s="86"/>
      <c r="I100" s="87"/>
      <c r="J100" s="388" t="str">
        <f t="shared" si="15"/>
        <v/>
      </c>
      <c r="K100" s="393" t="str">
        <f t="shared" si="20"/>
        <v/>
      </c>
      <c r="M100" s="394" t="s">
        <v>1439</v>
      </c>
      <c r="N100" s="394" t="str">
        <f t="shared" si="16"/>
        <v/>
      </c>
      <c r="O100" s="396" t="str">
        <f t="shared" si="17"/>
        <v/>
      </c>
    </row>
    <row r="101" spans="1:15" ht="30.75" hidden="1" thickBot="1">
      <c r="A101" s="76" t="s">
        <v>881</v>
      </c>
      <c r="B101" s="474" t="s">
        <v>813</v>
      </c>
      <c r="C101" s="64" t="s">
        <v>814</v>
      </c>
      <c r="D101" s="106" t="s">
        <v>587</v>
      </c>
      <c r="E101" s="72">
        <v>6</v>
      </c>
      <c r="F101" s="73">
        <v>107653</v>
      </c>
      <c r="G101" s="74">
        <v>1</v>
      </c>
      <c r="H101" s="77">
        <f t="shared" ref="H101:H119" si="21" xml:space="preserve"> ROUND(           F101*G101,0)</f>
        <v>107653</v>
      </c>
      <c r="I101" s="75">
        <f t="shared" ref="I101:I116" si="22">ROUND(E101 * H101,0)</f>
        <v>645918</v>
      </c>
      <c r="J101" s="388">
        <f t="shared" si="15"/>
        <v>2.6767717027576243E-5</v>
      </c>
      <c r="K101" s="393" t="str">
        <f t="shared" si="20"/>
        <v/>
      </c>
      <c r="L101" s="51">
        <f>ROUND('SALIDA SINCO PPTO'!G82,0)</f>
        <v>645919</v>
      </c>
      <c r="M101" s="394">
        <v>107653</v>
      </c>
      <c r="N101" s="394">
        <f t="shared" si="16"/>
        <v>3875514</v>
      </c>
      <c r="O101" s="396">
        <f t="shared" si="17"/>
        <v>-3229596</v>
      </c>
    </row>
    <row r="102" spans="1:15" ht="18.600000000000001" hidden="1" customHeight="1">
      <c r="A102" s="439"/>
      <c r="B102" s="474" t="s">
        <v>816</v>
      </c>
      <c r="C102" s="64" t="s">
        <v>817</v>
      </c>
      <c r="D102" s="31" t="s">
        <v>587</v>
      </c>
      <c r="E102" s="72">
        <v>4</v>
      </c>
      <c r="F102" s="73">
        <v>427880</v>
      </c>
      <c r="G102" s="74">
        <v>1</v>
      </c>
      <c r="H102" s="77">
        <f t="shared" si="21"/>
        <v>427880</v>
      </c>
      <c r="I102" s="75">
        <f t="shared" si="22"/>
        <v>1711520</v>
      </c>
      <c r="J102" s="388">
        <f t="shared" si="15"/>
        <v>7.0927707614646586E-5</v>
      </c>
      <c r="K102" s="393" t="str">
        <f t="shared" si="20"/>
        <v/>
      </c>
      <c r="L102" s="51">
        <f>ROUND('SALIDA SINCO PPTO'!G83,0)</f>
        <v>1711519</v>
      </c>
      <c r="M102" s="394">
        <v>427880</v>
      </c>
      <c r="N102" s="394">
        <f t="shared" si="16"/>
        <v>6846076</v>
      </c>
      <c r="O102" s="396">
        <f t="shared" si="17"/>
        <v>-5134556</v>
      </c>
    </row>
    <row r="103" spans="1:15" ht="16.5" hidden="1" thickBot="1">
      <c r="A103" s="92" t="s">
        <v>600</v>
      </c>
      <c r="B103" s="474" t="s">
        <v>819</v>
      </c>
      <c r="C103" s="64" t="s">
        <v>820</v>
      </c>
      <c r="D103" s="31" t="s">
        <v>587</v>
      </c>
      <c r="E103" s="72">
        <v>43</v>
      </c>
      <c r="F103" s="73">
        <v>20892</v>
      </c>
      <c r="G103" s="74">
        <v>1</v>
      </c>
      <c r="H103" s="77">
        <f t="shared" si="21"/>
        <v>20892</v>
      </c>
      <c r="I103" s="75">
        <f t="shared" si="22"/>
        <v>898356</v>
      </c>
      <c r="J103" s="388">
        <f t="shared" si="15"/>
        <v>3.7229089757562547E-5</v>
      </c>
      <c r="K103" s="393" t="str">
        <f t="shared" si="20"/>
        <v/>
      </c>
      <c r="L103" s="51">
        <f>ROUND('SALIDA SINCO PPTO'!G84,0)</f>
        <v>897498</v>
      </c>
      <c r="M103" s="394">
        <v>20892</v>
      </c>
      <c r="N103" s="394">
        <f t="shared" si="16"/>
        <v>38592414</v>
      </c>
      <c r="O103" s="396">
        <f t="shared" si="17"/>
        <v>-37694058</v>
      </c>
    </row>
    <row r="104" spans="1:15" ht="19.350000000000001" hidden="1" customHeight="1">
      <c r="A104" s="76" t="s">
        <v>901</v>
      </c>
      <c r="B104" s="474" t="s">
        <v>822</v>
      </c>
      <c r="C104" s="64" t="s">
        <v>823</v>
      </c>
      <c r="D104" s="31" t="s">
        <v>617</v>
      </c>
      <c r="E104" s="72">
        <v>44</v>
      </c>
      <c r="F104" s="73">
        <v>7969</v>
      </c>
      <c r="G104" s="74">
        <v>1</v>
      </c>
      <c r="H104" s="77">
        <f t="shared" si="21"/>
        <v>7969</v>
      </c>
      <c r="I104" s="75">
        <f t="shared" si="22"/>
        <v>350636</v>
      </c>
      <c r="J104" s="388">
        <f t="shared" si="15"/>
        <v>1.4530830891353428E-5</v>
      </c>
      <c r="K104" s="393" t="str">
        <f t="shared" si="20"/>
        <v/>
      </c>
      <c r="L104" s="51">
        <f>ROUND('SALIDA SINCO PPTO'!G85,0)</f>
        <v>350640</v>
      </c>
      <c r="M104" s="394">
        <v>7969</v>
      </c>
      <c r="N104" s="394">
        <f t="shared" si="16"/>
        <v>15428160</v>
      </c>
      <c r="O104" s="396">
        <f t="shared" si="17"/>
        <v>-15077524</v>
      </c>
    </row>
    <row r="105" spans="1:15" ht="30.75" hidden="1" thickBot="1">
      <c r="A105" s="76" t="s">
        <v>904</v>
      </c>
      <c r="B105" s="474" t="s">
        <v>825</v>
      </c>
      <c r="C105" s="64" t="s">
        <v>826</v>
      </c>
      <c r="D105" s="31" t="s">
        <v>587</v>
      </c>
      <c r="E105" s="72">
        <v>8</v>
      </c>
      <c r="F105" s="73">
        <v>880947</v>
      </c>
      <c r="G105" s="74">
        <v>1</v>
      </c>
      <c r="H105" s="77">
        <f t="shared" si="21"/>
        <v>880947</v>
      </c>
      <c r="I105" s="75">
        <f t="shared" si="22"/>
        <v>7047576</v>
      </c>
      <c r="J105" s="388">
        <f t="shared" ref="J105:J136" si="23">IF(I105="","",I105/SbtPpto)</f>
        <v>2.9206109769094169E-4</v>
      </c>
      <c r="K105" s="393" t="str">
        <f t="shared" si="20"/>
        <v/>
      </c>
      <c r="L105" s="51">
        <f>ROUND('SALIDA SINCO PPTO'!G86,0)</f>
        <v>7047574</v>
      </c>
      <c r="M105" s="394">
        <v>880947</v>
      </c>
      <c r="N105" s="394">
        <f t="shared" si="16"/>
        <v>56380592</v>
      </c>
      <c r="O105" s="396">
        <f t="shared" si="17"/>
        <v>-49333016</v>
      </c>
    </row>
    <row r="106" spans="1:15" ht="19.350000000000001" hidden="1" customHeight="1">
      <c r="A106" s="100" t="s">
        <v>752</v>
      </c>
      <c r="B106" s="474" t="s">
        <v>828</v>
      </c>
      <c r="C106" s="64" t="s">
        <v>829</v>
      </c>
      <c r="D106" s="31" t="s">
        <v>617</v>
      </c>
      <c r="E106" s="72">
        <v>20</v>
      </c>
      <c r="F106" s="73">
        <v>816127</v>
      </c>
      <c r="G106" s="74">
        <v>1</v>
      </c>
      <c r="H106" s="77">
        <f t="shared" si="21"/>
        <v>816127</v>
      </c>
      <c r="I106" s="75">
        <f t="shared" si="22"/>
        <v>16322540</v>
      </c>
      <c r="J106" s="388">
        <f t="shared" si="23"/>
        <v>6.764281718287683E-4</v>
      </c>
      <c r="K106" s="393" t="str">
        <f t="shared" si="20"/>
        <v/>
      </c>
      <c r="L106" s="51">
        <f>ROUND('SALIDA SINCO PPTO'!G87,0)</f>
        <v>16323034</v>
      </c>
      <c r="M106" s="394">
        <v>816127</v>
      </c>
      <c r="N106" s="394">
        <f t="shared" si="16"/>
        <v>326460680</v>
      </c>
      <c r="O106" s="396">
        <f t="shared" si="17"/>
        <v>-310138140</v>
      </c>
    </row>
    <row r="107" spans="1:15" ht="30.75" hidden="1" thickBot="1">
      <c r="A107" s="76" t="s">
        <v>709</v>
      </c>
      <c r="B107" s="474" t="s">
        <v>831</v>
      </c>
      <c r="C107" s="64" t="s">
        <v>832</v>
      </c>
      <c r="D107" s="31" t="s">
        <v>587</v>
      </c>
      <c r="E107" s="72">
        <v>118</v>
      </c>
      <c r="F107" s="73">
        <v>1242900</v>
      </c>
      <c r="G107" s="74">
        <v>1</v>
      </c>
      <c r="H107" s="77">
        <f t="shared" si="21"/>
        <v>1242900</v>
      </c>
      <c r="I107" s="75">
        <f t="shared" si="22"/>
        <v>146662200</v>
      </c>
      <c r="J107" s="388">
        <f t="shared" si="23"/>
        <v>6.0778802700060886E-3</v>
      </c>
      <c r="K107" s="393" t="str">
        <f t="shared" si="20"/>
        <v>||</v>
      </c>
      <c r="L107" s="51">
        <f>ROUND('SALIDA SINCO PPTO'!G88,0)</f>
        <v>146662146</v>
      </c>
      <c r="M107" s="394">
        <v>1242900</v>
      </c>
      <c r="N107" s="394">
        <f t="shared" si="16"/>
        <v>17306133228</v>
      </c>
      <c r="O107" s="396">
        <f t="shared" si="17"/>
        <v>-17159471028</v>
      </c>
    </row>
    <row r="108" spans="1:15" ht="21.6" hidden="1" customHeight="1">
      <c r="A108" s="76" t="s">
        <v>1244</v>
      </c>
      <c r="B108" s="474" t="s">
        <v>834</v>
      </c>
      <c r="C108" s="64" t="s">
        <v>835</v>
      </c>
      <c r="D108" s="31" t="s">
        <v>587</v>
      </c>
      <c r="E108" s="72">
        <v>40</v>
      </c>
      <c r="F108" s="73">
        <v>739129</v>
      </c>
      <c r="G108" s="74">
        <v>1</v>
      </c>
      <c r="H108" s="77">
        <f t="shared" si="21"/>
        <v>739129</v>
      </c>
      <c r="I108" s="75">
        <f t="shared" si="22"/>
        <v>29565160</v>
      </c>
      <c r="J108" s="388">
        <f t="shared" si="23"/>
        <v>1.225220286096712E-3</v>
      </c>
      <c r="K108" s="393" t="str">
        <f t="shared" si="20"/>
        <v/>
      </c>
      <c r="L108" s="51">
        <f>ROUND('SALIDA SINCO PPTO'!G89,0)</f>
        <v>29565163</v>
      </c>
      <c r="M108" s="394">
        <v>739129</v>
      </c>
      <c r="N108" s="394">
        <f t="shared" si="16"/>
        <v>1182606520</v>
      </c>
      <c r="O108" s="396">
        <f t="shared" si="17"/>
        <v>-1153041360</v>
      </c>
    </row>
    <row r="109" spans="1:15" ht="21.6" hidden="1" customHeight="1">
      <c r="A109" s="71" t="s">
        <v>788</v>
      </c>
      <c r="B109" s="474" t="s">
        <v>837</v>
      </c>
      <c r="C109" s="64" t="s">
        <v>838</v>
      </c>
      <c r="D109" s="31" t="s">
        <v>587</v>
      </c>
      <c r="E109" s="72">
        <v>15</v>
      </c>
      <c r="F109" s="73">
        <v>739129</v>
      </c>
      <c r="G109" s="74">
        <v>1</v>
      </c>
      <c r="H109" s="77">
        <f t="shared" si="21"/>
        <v>739129</v>
      </c>
      <c r="I109" s="75">
        <f t="shared" si="22"/>
        <v>11086935</v>
      </c>
      <c r="J109" s="388">
        <f t="shared" si="23"/>
        <v>4.5945760728626698E-4</v>
      </c>
      <c r="K109" s="393" t="str">
        <f t="shared" si="20"/>
        <v/>
      </c>
      <c r="L109" s="51">
        <f>ROUND('SALIDA SINCO PPTO'!G90,0)</f>
        <v>11086936</v>
      </c>
      <c r="M109" s="394">
        <v>739129</v>
      </c>
      <c r="N109" s="394">
        <f t="shared" si="16"/>
        <v>166304040</v>
      </c>
      <c r="O109" s="396">
        <f t="shared" si="17"/>
        <v>-155217105</v>
      </c>
    </row>
    <row r="110" spans="1:15" ht="21.6" hidden="1" customHeight="1">
      <c r="A110" s="71" t="s">
        <v>785</v>
      </c>
      <c r="B110" s="474" t="s">
        <v>839</v>
      </c>
      <c r="C110" s="64" t="s">
        <v>840</v>
      </c>
      <c r="D110" s="31" t="s">
        <v>587</v>
      </c>
      <c r="E110" s="72">
        <v>15</v>
      </c>
      <c r="F110" s="73">
        <v>234711</v>
      </c>
      <c r="G110" s="74">
        <v>1</v>
      </c>
      <c r="H110" s="77">
        <f t="shared" si="21"/>
        <v>234711</v>
      </c>
      <c r="I110" s="75">
        <f t="shared" si="22"/>
        <v>3520665</v>
      </c>
      <c r="J110" s="388">
        <f t="shared" si="23"/>
        <v>1.4590112749434403E-4</v>
      </c>
      <c r="K110" s="393" t="str">
        <f t="shared" si="20"/>
        <v/>
      </c>
      <c r="L110" s="51">
        <f>ROUND('SALIDA SINCO PPTO'!G91,0)</f>
        <v>3520661</v>
      </c>
      <c r="M110" s="394">
        <v>234711</v>
      </c>
      <c r="N110" s="394">
        <f t="shared" si="16"/>
        <v>52809915</v>
      </c>
      <c r="O110" s="396">
        <f t="shared" si="17"/>
        <v>-49289250</v>
      </c>
    </row>
    <row r="111" spans="1:15" ht="21.6" hidden="1" customHeight="1">
      <c r="A111" s="439"/>
      <c r="B111" s="474" t="s">
        <v>842</v>
      </c>
      <c r="C111" s="64" t="s">
        <v>843</v>
      </c>
      <c r="D111" s="31" t="s">
        <v>587</v>
      </c>
      <c r="E111" s="72">
        <v>12</v>
      </c>
      <c r="F111" s="73">
        <v>63201</v>
      </c>
      <c r="G111" s="74">
        <v>1</v>
      </c>
      <c r="H111" s="77">
        <f t="shared" si="21"/>
        <v>63201</v>
      </c>
      <c r="I111" s="75">
        <f t="shared" si="22"/>
        <v>758412</v>
      </c>
      <c r="J111" s="388">
        <f t="shared" si="23"/>
        <v>3.142962079755968E-5</v>
      </c>
      <c r="K111" s="393" t="str">
        <f t="shared" si="20"/>
        <v/>
      </c>
      <c r="L111" s="51">
        <f>ROUND('SALIDA SINCO PPTO'!G92,0)</f>
        <v>758412</v>
      </c>
      <c r="M111" s="394">
        <v>63201</v>
      </c>
      <c r="N111" s="394">
        <f t="shared" si="16"/>
        <v>9100944</v>
      </c>
      <c r="O111" s="396">
        <f t="shared" si="17"/>
        <v>-8342532</v>
      </c>
    </row>
    <row r="112" spans="1:15" ht="21.6" hidden="1" customHeight="1">
      <c r="A112" s="76" t="s">
        <v>671</v>
      </c>
      <c r="B112" s="474" t="s">
        <v>845</v>
      </c>
      <c r="C112" s="64" t="s">
        <v>846</v>
      </c>
      <c r="D112" s="31" t="s">
        <v>44</v>
      </c>
      <c r="E112" s="72">
        <v>31</v>
      </c>
      <c r="F112" s="73">
        <v>95956</v>
      </c>
      <c r="G112" s="74">
        <v>1</v>
      </c>
      <c r="H112" s="77">
        <f t="shared" si="21"/>
        <v>95956</v>
      </c>
      <c r="I112" s="75">
        <f t="shared" si="22"/>
        <v>2974636</v>
      </c>
      <c r="J112" s="388">
        <f t="shared" si="23"/>
        <v>1.232729459591485E-4</v>
      </c>
      <c r="K112" s="393" t="str">
        <f t="shared" si="20"/>
        <v/>
      </c>
      <c r="L112" s="51">
        <f>ROUND('SALIDA SINCO PPTO'!G93,0)</f>
        <v>2974641</v>
      </c>
      <c r="M112" s="394">
        <v>95956</v>
      </c>
      <c r="N112" s="394">
        <f t="shared" si="16"/>
        <v>92213871</v>
      </c>
      <c r="O112" s="396">
        <f t="shared" si="17"/>
        <v>-89239235</v>
      </c>
    </row>
    <row r="113" spans="1:15" ht="21.6" hidden="1" customHeight="1">
      <c r="A113" s="92" t="s">
        <v>600</v>
      </c>
      <c r="B113" s="474" t="s">
        <v>847</v>
      </c>
      <c r="C113" s="64" t="s">
        <v>848</v>
      </c>
      <c r="D113" s="31" t="s">
        <v>587</v>
      </c>
      <c r="E113" s="72">
        <v>6</v>
      </c>
      <c r="F113" s="73">
        <v>747974</v>
      </c>
      <c r="G113" s="74">
        <v>1</v>
      </c>
      <c r="H113" s="77">
        <f t="shared" si="21"/>
        <v>747974</v>
      </c>
      <c r="I113" s="75">
        <f t="shared" si="22"/>
        <v>4487844</v>
      </c>
      <c r="J113" s="388">
        <f t="shared" si="23"/>
        <v>1.8598233561521103E-4</v>
      </c>
      <c r="K113" s="393" t="str">
        <f t="shared" si="20"/>
        <v/>
      </c>
      <c r="L113" s="51">
        <f>ROUND('SALIDA SINCO PPTO'!G94,0)</f>
        <v>4487844</v>
      </c>
      <c r="M113" s="394">
        <v>747974</v>
      </c>
      <c r="N113" s="394">
        <f t="shared" si="16"/>
        <v>26927064</v>
      </c>
      <c r="O113" s="396">
        <f t="shared" si="17"/>
        <v>-22439220</v>
      </c>
    </row>
    <row r="114" spans="1:15" ht="28.5" hidden="1" customHeight="1">
      <c r="A114" s="71" t="s">
        <v>830</v>
      </c>
      <c r="B114" s="474" t="s">
        <v>850</v>
      </c>
      <c r="C114" s="64" t="s">
        <v>851</v>
      </c>
      <c r="D114" s="31" t="s">
        <v>587</v>
      </c>
      <c r="E114" s="72">
        <v>57</v>
      </c>
      <c r="F114" s="73">
        <v>1165751</v>
      </c>
      <c r="G114" s="74">
        <v>1</v>
      </c>
      <c r="H114" s="77">
        <f t="shared" si="21"/>
        <v>1165751</v>
      </c>
      <c r="I114" s="75">
        <f t="shared" si="22"/>
        <v>66447807</v>
      </c>
      <c r="J114" s="388">
        <f t="shared" si="23"/>
        <v>2.753687147407256E-3</v>
      </c>
      <c r="K114" s="393" t="str">
        <f t="shared" si="20"/>
        <v>|</v>
      </c>
      <c r="L114" s="51">
        <f>ROUND('SALIDA SINCO PPTO'!G95,0)</f>
        <v>66447833</v>
      </c>
      <c r="M114" s="394">
        <v>1165751</v>
      </c>
      <c r="N114" s="394">
        <f t="shared" si="16"/>
        <v>3787526481</v>
      </c>
      <c r="O114" s="396">
        <f t="shared" si="17"/>
        <v>-3721078674</v>
      </c>
    </row>
    <row r="115" spans="1:15" ht="21.6" hidden="1" customHeight="1">
      <c r="A115" s="71"/>
      <c r="B115" s="474" t="s">
        <v>853</v>
      </c>
      <c r="C115" s="64" t="s">
        <v>854</v>
      </c>
      <c r="D115" s="31" t="s">
        <v>587</v>
      </c>
      <c r="E115" s="72">
        <v>16</v>
      </c>
      <c r="F115" s="73">
        <v>955108</v>
      </c>
      <c r="G115" s="74">
        <v>1</v>
      </c>
      <c r="H115" s="77">
        <f t="shared" si="21"/>
        <v>955108</v>
      </c>
      <c r="I115" s="75">
        <f t="shared" si="22"/>
        <v>15281728</v>
      </c>
      <c r="J115" s="388">
        <f t="shared" si="23"/>
        <v>6.3329551242787571E-4</v>
      </c>
      <c r="K115" s="393" t="str">
        <f t="shared" si="20"/>
        <v/>
      </c>
      <c r="L115" s="51">
        <f>ROUND('SALIDA SINCO PPTO'!G96,0)</f>
        <v>13409082</v>
      </c>
      <c r="M115" s="394">
        <v>955108</v>
      </c>
      <c r="N115" s="394">
        <f t="shared" si="16"/>
        <v>214545312</v>
      </c>
      <c r="O115" s="396">
        <f t="shared" si="17"/>
        <v>-199263584</v>
      </c>
    </row>
    <row r="116" spans="1:15" ht="21.6" hidden="1" customHeight="1">
      <c r="A116" s="76" t="s">
        <v>876</v>
      </c>
      <c r="B116" s="474" t="s">
        <v>855</v>
      </c>
      <c r="C116" s="64" t="s">
        <v>856</v>
      </c>
      <c r="D116" s="31" t="s">
        <v>587</v>
      </c>
      <c r="E116" s="72">
        <v>14</v>
      </c>
      <c r="F116" s="73">
        <v>103289</v>
      </c>
      <c r="G116" s="74">
        <v>1</v>
      </c>
      <c r="H116" s="77">
        <f t="shared" si="21"/>
        <v>103289</v>
      </c>
      <c r="I116" s="75">
        <f t="shared" si="22"/>
        <v>1446046</v>
      </c>
      <c r="J116" s="388">
        <f t="shared" si="23"/>
        <v>5.9926105383126828E-5</v>
      </c>
      <c r="K116" s="393" t="str">
        <f t="shared" si="20"/>
        <v/>
      </c>
      <c r="L116" s="51">
        <f>ROUND('SALIDA SINCO PPTO'!G97,0)</f>
        <v>1446044</v>
      </c>
      <c r="M116" s="394">
        <v>103289</v>
      </c>
      <c r="N116" s="394">
        <f t="shared" si="16"/>
        <v>20244616</v>
      </c>
      <c r="O116" s="396">
        <f t="shared" si="17"/>
        <v>-18798570</v>
      </c>
    </row>
    <row r="117" spans="1:15" ht="21.6" hidden="1" customHeight="1">
      <c r="A117" s="439"/>
      <c r="B117" s="474" t="s">
        <v>857</v>
      </c>
      <c r="C117" s="64" t="s">
        <v>858</v>
      </c>
      <c r="D117" s="31" t="s">
        <v>587</v>
      </c>
      <c r="E117" s="72">
        <v>33</v>
      </c>
      <c r="F117" s="73">
        <v>241740</v>
      </c>
      <c r="G117" s="74">
        <v>1</v>
      </c>
      <c r="H117" s="77">
        <f t="shared" si="21"/>
        <v>241740</v>
      </c>
      <c r="I117" s="75">
        <f>ROUND(E117 * F117,0)</f>
        <v>7977420</v>
      </c>
      <c r="J117" s="388">
        <f t="shared" si="23"/>
        <v>3.3059509282931779E-4</v>
      </c>
      <c r="K117" s="393" t="str">
        <f t="shared" si="20"/>
        <v/>
      </c>
      <c r="L117" s="51">
        <f>ROUND('SALIDA SINCO PPTO'!G98,0)</f>
        <v>7977425</v>
      </c>
      <c r="M117" s="394">
        <v>241740</v>
      </c>
      <c r="N117" s="394">
        <f t="shared" si="16"/>
        <v>263255025</v>
      </c>
      <c r="O117" s="396">
        <f t="shared" si="17"/>
        <v>-255277605</v>
      </c>
    </row>
    <row r="118" spans="1:15" ht="21.6" hidden="1" customHeight="1">
      <c r="A118" s="71"/>
      <c r="B118" s="474" t="s">
        <v>859</v>
      </c>
      <c r="C118" s="64" t="s">
        <v>860</v>
      </c>
      <c r="D118" s="31" t="s">
        <v>587</v>
      </c>
      <c r="E118" s="72">
        <v>58</v>
      </c>
      <c r="F118" s="73">
        <v>293541</v>
      </c>
      <c r="G118" s="74">
        <v>1</v>
      </c>
      <c r="H118" s="77">
        <f t="shared" si="21"/>
        <v>293541</v>
      </c>
      <c r="I118" s="75">
        <f>ROUND(E118 * F118,0)</f>
        <v>17025378</v>
      </c>
      <c r="J118" s="388">
        <f t="shared" si="23"/>
        <v>7.055547307731352E-4</v>
      </c>
      <c r="K118" s="393" t="str">
        <f t="shared" si="20"/>
        <v/>
      </c>
      <c r="L118" s="51">
        <f>ROUND('SALIDA SINCO PPTO'!G99,0)</f>
        <v>17025359</v>
      </c>
      <c r="M118" s="394">
        <v>293541</v>
      </c>
      <c r="N118" s="394">
        <f t="shared" si="16"/>
        <v>987470822</v>
      </c>
      <c r="O118" s="396">
        <f t="shared" si="17"/>
        <v>-970445444</v>
      </c>
    </row>
    <row r="119" spans="1:15" ht="21.6" hidden="1" customHeight="1" thickBot="1">
      <c r="A119" s="71"/>
      <c r="B119" s="502" t="s">
        <v>861</v>
      </c>
      <c r="C119" s="503" t="s">
        <v>862</v>
      </c>
      <c r="D119" s="504" t="s">
        <v>617</v>
      </c>
      <c r="E119" s="505">
        <v>18.579999999999998</v>
      </c>
      <c r="F119" s="506">
        <v>2262630</v>
      </c>
      <c r="G119" s="507">
        <v>1</v>
      </c>
      <c r="H119" s="508">
        <f t="shared" si="21"/>
        <v>2262630</v>
      </c>
      <c r="I119" s="509">
        <f>ROUND(E119 * F119,0)</f>
        <v>42039665</v>
      </c>
      <c r="J119" s="388">
        <f t="shared" si="23"/>
        <v>1.7421806741012033E-3</v>
      </c>
      <c r="K119" s="393" t="str">
        <f t="shared" si="20"/>
        <v/>
      </c>
      <c r="L119" s="51">
        <f>ROUND('SALIDA SINCO PPTO'!G100,0)</f>
        <v>32765629</v>
      </c>
      <c r="M119" s="394">
        <v>2262630</v>
      </c>
      <c r="N119" s="394">
        <f t="shared" si="16"/>
        <v>608785387</v>
      </c>
      <c r="O119" s="396">
        <f t="shared" si="17"/>
        <v>-566745722</v>
      </c>
    </row>
    <row r="120" spans="1:15" ht="23.1" hidden="1" customHeight="1" thickBot="1">
      <c r="A120" s="440" t="s">
        <v>610</v>
      </c>
      <c r="B120" s="44"/>
      <c r="C120" s="45"/>
      <c r="D120" s="46"/>
      <c r="E120" s="81"/>
      <c r="F120" s="430"/>
      <c r="G120" s="44"/>
      <c r="H120" s="44"/>
      <c r="I120" s="433"/>
      <c r="J120" s="388" t="str">
        <f t="shared" si="23"/>
        <v/>
      </c>
      <c r="K120" s="393" t="str">
        <f t="shared" si="20"/>
        <v/>
      </c>
      <c r="M120" s="394" t="s">
        <v>1439</v>
      </c>
      <c r="N120" s="394" t="str">
        <f t="shared" si="16"/>
        <v/>
      </c>
      <c r="O120" s="396" t="str">
        <f t="shared" si="17"/>
        <v/>
      </c>
    </row>
    <row r="121" spans="1:15" ht="30.75" thickBot="1">
      <c r="A121" s="441" t="s">
        <v>641</v>
      </c>
      <c r="B121" s="55" t="s">
        <v>863</v>
      </c>
      <c r="C121" s="56" t="s">
        <v>864</v>
      </c>
      <c r="D121" s="57"/>
      <c r="E121" s="57"/>
      <c r="F121" s="58"/>
      <c r="G121" s="57"/>
      <c r="H121" s="57"/>
      <c r="I121" s="107">
        <f>SUM(I123:I123)</f>
        <v>217854000</v>
      </c>
      <c r="J121" s="388">
        <f t="shared" si="23"/>
        <v>9.028164914626307E-3</v>
      </c>
      <c r="K121" s="393" t="str">
        <f t="shared" si="20"/>
        <v>|||</v>
      </c>
      <c r="M121" s="394" t="s">
        <v>1439</v>
      </c>
      <c r="N121" s="394" t="str">
        <f t="shared" si="16"/>
        <v/>
      </c>
      <c r="O121" s="396" t="str">
        <f t="shared" si="17"/>
        <v/>
      </c>
    </row>
    <row r="122" spans="1:15" ht="12.75" hidden="1" customHeight="1">
      <c r="A122" s="444" t="s">
        <v>694</v>
      </c>
      <c r="B122" s="478"/>
      <c r="C122" s="479"/>
      <c r="D122" s="65"/>
      <c r="E122" s="85"/>
      <c r="F122" s="67"/>
      <c r="G122" s="86"/>
      <c r="H122" s="86"/>
      <c r="I122" s="87"/>
      <c r="J122" s="388" t="str">
        <f t="shared" si="23"/>
        <v/>
      </c>
      <c r="K122" s="393" t="str">
        <f t="shared" si="20"/>
        <v/>
      </c>
      <c r="M122" s="394" t="s">
        <v>1439</v>
      </c>
      <c r="N122" s="394" t="str">
        <f t="shared" si="16"/>
        <v/>
      </c>
      <c r="O122" s="396" t="str">
        <f t="shared" si="17"/>
        <v/>
      </c>
    </row>
    <row r="123" spans="1:15" ht="16.5" hidden="1" thickBot="1">
      <c r="A123" s="93" t="s">
        <v>738</v>
      </c>
      <c r="B123" s="513" t="s">
        <v>866</v>
      </c>
      <c r="C123" s="525" t="s">
        <v>867</v>
      </c>
      <c r="D123" s="514" t="s">
        <v>587</v>
      </c>
      <c r="E123" s="505">
        <v>1500</v>
      </c>
      <c r="F123" s="515">
        <v>145236</v>
      </c>
      <c r="G123" s="507">
        <v>1</v>
      </c>
      <c r="H123" s="508">
        <f xml:space="preserve"> ROUND(           F123*G123,0)</f>
        <v>145236</v>
      </c>
      <c r="I123" s="509">
        <f>ROUND(E123 * H123,0)</f>
        <v>217854000</v>
      </c>
      <c r="J123" s="388">
        <f t="shared" si="23"/>
        <v>9.028164914626307E-3</v>
      </c>
      <c r="K123" s="393" t="str">
        <f t="shared" ref="K123:K154" si="24">IF(J123="","",REPT("|",J123/MAX($J$14:$J$415)*100))</f>
        <v>|||</v>
      </c>
      <c r="L123" s="51">
        <f>ROUND('SALIDA SINCO PPTO'!G102,0)</f>
        <v>217853490</v>
      </c>
      <c r="M123" s="394">
        <v>145236</v>
      </c>
      <c r="N123" s="394">
        <f t="shared" si="16"/>
        <v>326780235000</v>
      </c>
      <c r="O123" s="396">
        <f t="shared" si="17"/>
        <v>-326562381000</v>
      </c>
    </row>
    <row r="124" spans="1:15" ht="23.1" hidden="1" customHeight="1" thickBot="1">
      <c r="A124" s="436" t="s">
        <v>771</v>
      </c>
      <c r="B124" s="44"/>
      <c r="C124" s="45"/>
      <c r="D124" s="46"/>
      <c r="E124" s="81"/>
      <c r="F124" s="430"/>
      <c r="G124" s="44"/>
      <c r="H124" s="44"/>
      <c r="I124" s="433"/>
      <c r="J124" s="388" t="str">
        <f t="shared" si="23"/>
        <v/>
      </c>
      <c r="K124" s="393" t="str">
        <f t="shared" si="24"/>
        <v/>
      </c>
      <c r="M124" s="394" t="s">
        <v>1439</v>
      </c>
      <c r="N124" s="394" t="str">
        <f t="shared" si="16"/>
        <v/>
      </c>
      <c r="O124" s="396" t="str">
        <f t="shared" si="17"/>
        <v/>
      </c>
    </row>
    <row r="125" spans="1:15" ht="30.75" thickBot="1">
      <c r="A125" s="441" t="s">
        <v>703</v>
      </c>
      <c r="B125" s="55" t="s">
        <v>868</v>
      </c>
      <c r="C125" s="56" t="s">
        <v>869</v>
      </c>
      <c r="D125" s="57"/>
      <c r="E125" s="57"/>
      <c r="F125" s="58"/>
      <c r="G125" s="57"/>
      <c r="H125" s="57"/>
      <c r="I125" s="84">
        <f>SUM(I127:I129)</f>
        <v>180672700</v>
      </c>
      <c r="J125" s="388">
        <f t="shared" si="23"/>
        <v>7.4873214683724163E-3</v>
      </c>
      <c r="K125" s="393" t="str">
        <f t="shared" si="24"/>
        <v>|||</v>
      </c>
      <c r="M125" s="394" t="s">
        <v>1439</v>
      </c>
      <c r="N125" s="394" t="str">
        <f t="shared" si="16"/>
        <v/>
      </c>
      <c r="O125" s="396" t="str">
        <f t="shared" si="17"/>
        <v/>
      </c>
    </row>
    <row r="126" spans="1:15" ht="30.75" hidden="1" thickBot="1">
      <c r="A126" s="437" t="s">
        <v>821</v>
      </c>
      <c r="B126" s="63"/>
      <c r="C126" s="64"/>
      <c r="D126" s="65"/>
      <c r="E126" s="85"/>
      <c r="F126" s="67"/>
      <c r="G126" s="86"/>
      <c r="H126" s="86"/>
      <c r="I126" s="87"/>
      <c r="J126" s="388" t="str">
        <f t="shared" si="23"/>
        <v/>
      </c>
      <c r="K126" s="393" t="str">
        <f t="shared" si="24"/>
        <v/>
      </c>
      <c r="M126" s="394" t="s">
        <v>1439</v>
      </c>
      <c r="N126" s="394" t="str">
        <f t="shared" si="16"/>
        <v/>
      </c>
      <c r="O126" s="396" t="str">
        <f t="shared" si="17"/>
        <v/>
      </c>
    </row>
    <row r="127" spans="1:15" ht="30.75" hidden="1" thickBot="1">
      <c r="A127" s="76" t="s">
        <v>815</v>
      </c>
      <c r="B127" s="480" t="s">
        <v>871</v>
      </c>
      <c r="C127" s="64" t="s">
        <v>872</v>
      </c>
      <c r="D127" s="31" t="s">
        <v>44</v>
      </c>
      <c r="E127" s="72">
        <v>1800</v>
      </c>
      <c r="F127" s="73">
        <v>64795</v>
      </c>
      <c r="G127" s="74">
        <v>1</v>
      </c>
      <c r="H127" s="77">
        <f xml:space="preserve"> ROUND(           F127*G127,0)</f>
        <v>64795</v>
      </c>
      <c r="I127" s="75">
        <f>ROUND(E127 * H127,0)</f>
        <v>116631000</v>
      </c>
      <c r="J127" s="388">
        <f t="shared" si="23"/>
        <v>4.8333466549054906E-3</v>
      </c>
      <c r="K127" s="393" t="str">
        <f t="shared" si="24"/>
        <v>|</v>
      </c>
      <c r="L127" s="51">
        <f>ROUND('SALIDA SINCO PPTO'!G104,0)</f>
        <v>94070323</v>
      </c>
      <c r="M127" s="394">
        <v>64795</v>
      </c>
      <c r="N127" s="394">
        <f t="shared" si="16"/>
        <v>169326581400</v>
      </c>
      <c r="O127" s="396">
        <f t="shared" si="17"/>
        <v>-169209950400</v>
      </c>
    </row>
    <row r="128" spans="1:15" ht="16.7" hidden="1" customHeight="1">
      <c r="A128" s="76" t="s">
        <v>1231</v>
      </c>
      <c r="B128" s="480" t="s">
        <v>874</v>
      </c>
      <c r="C128" s="64" t="s">
        <v>875</v>
      </c>
      <c r="D128" s="31" t="s">
        <v>44</v>
      </c>
      <c r="E128" s="72">
        <v>800</v>
      </c>
      <c r="F128" s="73">
        <v>40342</v>
      </c>
      <c r="G128" s="74">
        <v>1</v>
      </c>
      <c r="H128" s="77">
        <f xml:space="preserve"> ROUND(           F128*G128,0)</f>
        <v>40342</v>
      </c>
      <c r="I128" s="75">
        <f>ROUND(E128 * H128,0)</f>
        <v>32273600</v>
      </c>
      <c r="J128" s="388">
        <f t="shared" si="23"/>
        <v>1.3374617091661551E-3</v>
      </c>
      <c r="K128" s="393" t="str">
        <f t="shared" si="24"/>
        <v/>
      </c>
      <c r="L128" s="51">
        <f>ROUND('SALIDA SINCO PPTO'!G105,0)</f>
        <v>32273216</v>
      </c>
      <c r="M128" s="394">
        <v>40342</v>
      </c>
      <c r="N128" s="394">
        <f t="shared" si="16"/>
        <v>25818572800</v>
      </c>
      <c r="O128" s="396">
        <f t="shared" si="17"/>
        <v>-25786299200</v>
      </c>
    </row>
    <row r="129" spans="1:15" ht="16.7" hidden="1" customHeight="1" thickBot="1">
      <c r="A129" s="76" t="s">
        <v>1240</v>
      </c>
      <c r="B129" s="526" t="s">
        <v>877</v>
      </c>
      <c r="C129" s="503" t="s">
        <v>878</v>
      </c>
      <c r="D129" s="504" t="s">
        <v>44</v>
      </c>
      <c r="E129" s="505">
        <v>700</v>
      </c>
      <c r="F129" s="506">
        <v>45383</v>
      </c>
      <c r="G129" s="507">
        <v>1</v>
      </c>
      <c r="H129" s="508">
        <f xml:space="preserve"> ROUND(           F129*G129,0)</f>
        <v>45383</v>
      </c>
      <c r="I129" s="509">
        <f>ROUND(E129 * H129,0)</f>
        <v>31768100</v>
      </c>
      <c r="J129" s="388">
        <f t="shared" si="23"/>
        <v>1.3165131043007701E-3</v>
      </c>
      <c r="K129" s="393" t="str">
        <f t="shared" si="24"/>
        <v/>
      </c>
      <c r="L129" s="51">
        <f>ROUND('SALIDA SINCO PPTO'!G106,0)</f>
        <v>31767857</v>
      </c>
      <c r="M129" s="394">
        <v>45383</v>
      </c>
      <c r="N129" s="394">
        <f t="shared" si="16"/>
        <v>22237499900</v>
      </c>
      <c r="O129" s="396">
        <f t="shared" si="17"/>
        <v>-22205731800</v>
      </c>
    </row>
    <row r="130" spans="1:15" ht="23.1" hidden="1" customHeight="1" thickBot="1">
      <c r="A130" s="443" t="s">
        <v>603</v>
      </c>
      <c r="B130" s="44"/>
      <c r="C130" s="45"/>
      <c r="D130" s="46"/>
      <c r="E130" s="81"/>
      <c r="F130" s="430"/>
      <c r="G130" s="44"/>
      <c r="H130" s="44"/>
      <c r="I130" s="433"/>
      <c r="J130" s="388" t="str">
        <f t="shared" si="23"/>
        <v/>
      </c>
      <c r="K130" s="393" t="str">
        <f t="shared" si="24"/>
        <v/>
      </c>
      <c r="M130" s="394" t="s">
        <v>1439</v>
      </c>
      <c r="N130" s="394" t="str">
        <f t="shared" si="16"/>
        <v/>
      </c>
      <c r="O130" s="396" t="str">
        <f t="shared" si="17"/>
        <v/>
      </c>
    </row>
    <row r="131" spans="1:15" ht="30.75" thickBot="1">
      <c r="A131" s="54" t="s">
        <v>600</v>
      </c>
      <c r="B131" s="55" t="s">
        <v>879</v>
      </c>
      <c r="C131" s="56" t="s">
        <v>880</v>
      </c>
      <c r="D131" s="57"/>
      <c r="E131" s="57"/>
      <c r="F131" s="58"/>
      <c r="G131" s="57"/>
      <c r="H131" s="57"/>
      <c r="I131" s="84">
        <f>SUM(I132:I133)</f>
        <v>516387645</v>
      </c>
      <c r="J131" s="388">
        <f t="shared" si="23"/>
        <v>2.1399803625067729E-2</v>
      </c>
      <c r="K131" s="393" t="str">
        <f t="shared" si="24"/>
        <v>||||||||</v>
      </c>
      <c r="M131" s="394" t="s">
        <v>1439</v>
      </c>
      <c r="N131" s="394" t="str">
        <f t="shared" si="16"/>
        <v/>
      </c>
      <c r="O131" s="396" t="str">
        <f t="shared" si="17"/>
        <v/>
      </c>
    </row>
    <row r="132" spans="1:15" ht="19.350000000000001" hidden="1" customHeight="1">
      <c r="A132" s="92" t="s">
        <v>626</v>
      </c>
      <c r="B132" s="474" t="s">
        <v>882</v>
      </c>
      <c r="C132" s="64" t="s">
        <v>883</v>
      </c>
      <c r="D132" s="31" t="s">
        <v>44</v>
      </c>
      <c r="E132" s="72">
        <v>5580</v>
      </c>
      <c r="F132" s="73">
        <v>77887</v>
      </c>
      <c r="G132" s="74">
        <v>1</v>
      </c>
      <c r="H132" s="77">
        <f xml:space="preserve"> ROUND(           F132*G132,0)</f>
        <v>77887</v>
      </c>
      <c r="I132" s="75">
        <f>ROUND(E132 * H132,0)</f>
        <v>434609460</v>
      </c>
      <c r="J132" s="388">
        <f t="shared" si="23"/>
        <v>1.8010804843320231E-2</v>
      </c>
      <c r="K132" s="393" t="str">
        <f t="shared" si="24"/>
        <v>|||||||</v>
      </c>
      <c r="L132" s="51">
        <f>ROUND('SALIDA SINCO PPTO'!G108,0)</f>
        <v>434606782</v>
      </c>
      <c r="M132" s="394">
        <v>77887</v>
      </c>
      <c r="N132" s="394">
        <f t="shared" si="16"/>
        <v>2425105843560</v>
      </c>
      <c r="O132" s="396">
        <f t="shared" si="17"/>
        <v>-2424671234100</v>
      </c>
    </row>
    <row r="133" spans="1:15" ht="16.5" hidden="1" thickBot="1">
      <c r="A133" s="76"/>
      <c r="B133" s="502" t="s">
        <v>885</v>
      </c>
      <c r="C133" s="503" t="s">
        <v>886</v>
      </c>
      <c r="D133" s="504" t="s">
        <v>44</v>
      </c>
      <c r="E133" s="505">
        <v>142.5</v>
      </c>
      <c r="F133" s="506">
        <v>573882</v>
      </c>
      <c r="G133" s="507">
        <v>1</v>
      </c>
      <c r="H133" s="508">
        <f xml:space="preserve"> ROUND(           F133*G133,0)</f>
        <v>573882</v>
      </c>
      <c r="I133" s="509">
        <f>ROUND(E133 * H133,0)</f>
        <v>81778185</v>
      </c>
      <c r="J133" s="388">
        <f t="shared" si="23"/>
        <v>3.3889987817474977E-3</v>
      </c>
      <c r="K133" s="393" t="str">
        <f t="shared" si="24"/>
        <v>|</v>
      </c>
      <c r="L133" s="51">
        <f>ROUND('SALIDA SINCO PPTO'!G109,0)</f>
        <v>81778141</v>
      </c>
      <c r="M133" s="394">
        <v>573882</v>
      </c>
      <c r="N133" s="394">
        <f t="shared" si="16"/>
        <v>11653385093</v>
      </c>
      <c r="O133" s="396">
        <f t="shared" si="17"/>
        <v>-11571606908</v>
      </c>
    </row>
    <row r="134" spans="1:15" ht="23.1" hidden="1" customHeight="1" thickBot="1">
      <c r="A134" s="436"/>
      <c r="B134" s="44"/>
      <c r="C134" s="45"/>
      <c r="D134" s="46"/>
      <c r="E134" s="81"/>
      <c r="F134" s="430"/>
      <c r="G134" s="44"/>
      <c r="H134" s="44"/>
      <c r="I134" s="433"/>
      <c r="J134" s="388" t="str">
        <f t="shared" si="23"/>
        <v/>
      </c>
      <c r="K134" s="393" t="str">
        <f t="shared" si="24"/>
        <v/>
      </c>
      <c r="M134" s="394" t="s">
        <v>1439</v>
      </c>
      <c r="N134" s="394" t="str">
        <f t="shared" si="16"/>
        <v/>
      </c>
      <c r="O134" s="396" t="str">
        <f t="shared" si="17"/>
        <v/>
      </c>
    </row>
    <row r="135" spans="1:15" ht="30.75" thickBot="1">
      <c r="A135" s="441" t="s">
        <v>951</v>
      </c>
      <c r="B135" s="55" t="s">
        <v>887</v>
      </c>
      <c r="C135" s="56" t="s">
        <v>888</v>
      </c>
      <c r="D135" s="57"/>
      <c r="E135" s="57"/>
      <c r="F135" s="58"/>
      <c r="G135" s="57"/>
      <c r="H135" s="57"/>
      <c r="I135" s="84">
        <f>SUM(I137:I137)</f>
        <v>963900</v>
      </c>
      <c r="J135" s="388">
        <f t="shared" si="23"/>
        <v>3.9945321918387073E-5</v>
      </c>
      <c r="K135" s="393" t="str">
        <f t="shared" si="24"/>
        <v/>
      </c>
      <c r="M135" s="394" t="s">
        <v>1439</v>
      </c>
      <c r="N135" s="394" t="str">
        <f t="shared" si="16"/>
        <v/>
      </c>
      <c r="O135" s="396" t="str">
        <f t="shared" si="17"/>
        <v/>
      </c>
    </row>
    <row r="136" spans="1:15" ht="30.75" hidden="1" thickBot="1">
      <c r="A136" s="437" t="s">
        <v>955</v>
      </c>
      <c r="B136" s="478"/>
      <c r="C136" s="479"/>
      <c r="D136" s="65"/>
      <c r="E136" s="85"/>
      <c r="F136" s="67"/>
      <c r="G136" s="86"/>
      <c r="H136" s="86"/>
      <c r="I136" s="87"/>
      <c r="J136" s="388" t="str">
        <f t="shared" si="23"/>
        <v/>
      </c>
      <c r="K136" s="393" t="str">
        <f t="shared" si="24"/>
        <v/>
      </c>
      <c r="M136" s="394" t="s">
        <v>1439</v>
      </c>
      <c r="N136" s="394" t="str">
        <f t="shared" si="16"/>
        <v/>
      </c>
      <c r="O136" s="396" t="str">
        <f t="shared" si="17"/>
        <v/>
      </c>
    </row>
    <row r="137" spans="1:15" ht="30.75" hidden="1" thickBot="1">
      <c r="A137" s="76" t="s">
        <v>948</v>
      </c>
      <c r="B137" s="474" t="s">
        <v>890</v>
      </c>
      <c r="C137" s="479" t="s">
        <v>891</v>
      </c>
      <c r="D137" s="31" t="s">
        <v>587</v>
      </c>
      <c r="E137" s="72">
        <v>35</v>
      </c>
      <c r="F137" s="73">
        <v>27540</v>
      </c>
      <c r="G137" s="74">
        <v>1</v>
      </c>
      <c r="H137" s="77">
        <f xml:space="preserve"> ROUND(           F137*G137,0)</f>
        <v>27540</v>
      </c>
      <c r="I137" s="75">
        <f>ROUND(E137 * H137,0)</f>
        <v>963900</v>
      </c>
      <c r="J137" s="388">
        <f t="shared" ref="J137:J163" si="25">IF(I137="","",I137/SbtPpto)</f>
        <v>3.9945321918387073E-5</v>
      </c>
      <c r="K137" s="393" t="str">
        <f t="shared" si="24"/>
        <v/>
      </c>
      <c r="L137" s="51">
        <f>ROUND('SALIDA SINCO PPTO'!G111,0)</f>
        <v>963883</v>
      </c>
      <c r="M137" s="394">
        <v>27540</v>
      </c>
      <c r="N137" s="394">
        <f t="shared" si="16"/>
        <v>33735905</v>
      </c>
      <c r="O137" s="396">
        <f t="shared" si="17"/>
        <v>-32772005</v>
      </c>
    </row>
    <row r="138" spans="1:15" ht="16.5" hidden="1" thickBot="1">
      <c r="A138" s="34"/>
      <c r="B138" s="545"/>
      <c r="C138" s="475"/>
      <c r="D138" s="79"/>
      <c r="E138" s="89"/>
      <c r="F138" s="80"/>
      <c r="G138" s="90"/>
      <c r="H138" s="90"/>
      <c r="I138" s="546"/>
      <c r="J138" s="388" t="str">
        <f t="shared" si="25"/>
        <v/>
      </c>
      <c r="K138" s="393" t="str">
        <f t="shared" si="24"/>
        <v/>
      </c>
      <c r="M138" s="394" t="s">
        <v>1439</v>
      </c>
      <c r="N138" s="394" t="str">
        <f t="shared" si="16"/>
        <v/>
      </c>
      <c r="O138" s="396" t="str">
        <f t="shared" si="17"/>
        <v/>
      </c>
    </row>
    <row r="139" spans="1:15" ht="30.75" thickBot="1">
      <c r="A139" s="436" t="s">
        <v>964</v>
      </c>
      <c r="B139" s="55" t="s">
        <v>892</v>
      </c>
      <c r="C139" s="56" t="s">
        <v>893</v>
      </c>
      <c r="D139" s="57"/>
      <c r="E139" s="57"/>
      <c r="F139" s="58"/>
      <c r="G139" s="59"/>
      <c r="H139" s="59"/>
      <c r="I139" s="60">
        <f>I140+I149+I159+I164+I174+I178</f>
        <v>5486716469</v>
      </c>
      <c r="J139" s="388">
        <f t="shared" si="25"/>
        <v>0.22737696403062665</v>
      </c>
      <c r="K139" s="393" t="str">
        <f t="shared" si="24"/>
        <v>|||||||||||||||||||||||||||||||||||||||||||||||||||||||||||||||||||||||||||||||||||||||||||</v>
      </c>
      <c r="M139" s="394" t="s">
        <v>1439</v>
      </c>
      <c r="N139" s="394" t="str">
        <f t="shared" si="16"/>
        <v/>
      </c>
      <c r="O139" s="396" t="str">
        <f t="shared" si="17"/>
        <v/>
      </c>
    </row>
    <row r="140" spans="1:15" ht="16.5" thickBot="1">
      <c r="A140" s="54" t="s">
        <v>626</v>
      </c>
      <c r="B140" s="55" t="s">
        <v>894</v>
      </c>
      <c r="C140" s="56" t="s">
        <v>895</v>
      </c>
      <c r="D140" s="57"/>
      <c r="E140" s="57"/>
      <c r="F140" s="58"/>
      <c r="G140" s="57"/>
      <c r="H140" s="57"/>
      <c r="I140" s="84">
        <f>SUM(I142:I147)</f>
        <v>269749738</v>
      </c>
      <c r="J140" s="388">
        <f t="shared" si="25"/>
        <v>1.1178794607127887E-2</v>
      </c>
      <c r="K140" s="393" t="str">
        <f t="shared" si="24"/>
        <v>||||</v>
      </c>
      <c r="M140" s="394" t="s">
        <v>1439</v>
      </c>
      <c r="N140" s="394" t="str">
        <f t="shared" si="16"/>
        <v/>
      </c>
      <c r="O140" s="396" t="str">
        <f t="shared" si="17"/>
        <v/>
      </c>
    </row>
    <row r="141" spans="1:15" ht="16.5" hidden="1" thickBot="1">
      <c r="A141" s="446"/>
      <c r="B141" s="63"/>
      <c r="C141" s="64"/>
      <c r="D141" s="65"/>
      <c r="E141" s="85"/>
      <c r="F141" s="67"/>
      <c r="G141" s="86"/>
      <c r="H141" s="86"/>
      <c r="I141" s="87"/>
      <c r="J141" s="388" t="str">
        <f t="shared" si="25"/>
        <v/>
      </c>
      <c r="K141" s="393" t="str">
        <f t="shared" si="24"/>
        <v/>
      </c>
      <c r="M141" s="394" t="s">
        <v>1439</v>
      </c>
      <c r="N141" s="394" t="str">
        <f t="shared" si="16"/>
        <v/>
      </c>
      <c r="O141" s="396" t="str">
        <f t="shared" si="17"/>
        <v/>
      </c>
    </row>
    <row r="142" spans="1:15" ht="30.75" hidden="1" thickBot="1">
      <c r="A142" s="76" t="s">
        <v>1224</v>
      </c>
      <c r="B142" s="474" t="s">
        <v>897</v>
      </c>
      <c r="C142" s="64" t="s">
        <v>898</v>
      </c>
      <c r="D142" s="31" t="s">
        <v>617</v>
      </c>
      <c r="E142" s="32">
        <v>480</v>
      </c>
      <c r="F142" s="73">
        <v>11453</v>
      </c>
      <c r="G142" s="74">
        <v>1</v>
      </c>
      <c r="H142" s="77">
        <f t="shared" ref="H142:H147" si="26" xml:space="preserve"> ROUND(           F142*G142,0)</f>
        <v>11453</v>
      </c>
      <c r="I142" s="75">
        <f t="shared" ref="I142:I147" si="27">ROUND(E142 * H142,0)</f>
        <v>5497440</v>
      </c>
      <c r="J142" s="388">
        <f t="shared" si="25"/>
        <v>2.2782136168380312E-4</v>
      </c>
      <c r="K142" s="393" t="str">
        <f t="shared" si="24"/>
        <v/>
      </c>
      <c r="L142" s="51">
        <f>ROUND('SALIDA SINCO PPTO'!G113,0)</f>
        <v>5497517</v>
      </c>
      <c r="M142" s="394">
        <v>11453</v>
      </c>
      <c r="N142" s="394">
        <f t="shared" ref="N142:N205" si="28">IF(M142="","",IF(L142="",ROUND(M142*E142,0),ROUND(L142*E142,0)))</f>
        <v>2638808160</v>
      </c>
      <c r="O142" s="396">
        <f t="shared" ref="O142:O205" si="29">IF(N142="","",I142-N142)</f>
        <v>-2633310720</v>
      </c>
    </row>
    <row r="143" spans="1:15" ht="30.75" hidden="1" thickBot="1">
      <c r="A143" s="76" t="s">
        <v>824</v>
      </c>
      <c r="B143" s="474" t="s">
        <v>899</v>
      </c>
      <c r="C143" s="64" t="s">
        <v>900</v>
      </c>
      <c r="D143" s="31" t="s">
        <v>44</v>
      </c>
      <c r="E143" s="32">
        <v>210</v>
      </c>
      <c r="F143" s="73">
        <v>76355</v>
      </c>
      <c r="G143" s="74">
        <v>1</v>
      </c>
      <c r="H143" s="77">
        <f t="shared" si="26"/>
        <v>76355</v>
      </c>
      <c r="I143" s="75">
        <f t="shared" si="27"/>
        <v>16034550</v>
      </c>
      <c r="J143" s="388">
        <f t="shared" si="25"/>
        <v>6.6449347605194878E-4</v>
      </c>
      <c r="K143" s="393" t="str">
        <f t="shared" si="24"/>
        <v/>
      </c>
      <c r="L143" s="51">
        <f>ROUND('SALIDA SINCO PPTO'!G114,0)</f>
        <v>16034479</v>
      </c>
      <c r="M143" s="394">
        <v>76355</v>
      </c>
      <c r="N143" s="394">
        <f t="shared" si="28"/>
        <v>3367240590</v>
      </c>
      <c r="O143" s="396">
        <f t="shared" si="29"/>
        <v>-3351206040</v>
      </c>
    </row>
    <row r="144" spans="1:15" ht="30.75" hidden="1" thickBot="1">
      <c r="A144" s="76" t="s">
        <v>665</v>
      </c>
      <c r="B144" s="474" t="s">
        <v>902</v>
      </c>
      <c r="C144" s="64" t="s">
        <v>903</v>
      </c>
      <c r="D144" s="31" t="s">
        <v>44</v>
      </c>
      <c r="E144" s="32">
        <v>3427</v>
      </c>
      <c r="F144" s="73">
        <v>30541</v>
      </c>
      <c r="G144" s="74">
        <v>1</v>
      </c>
      <c r="H144" s="77">
        <f t="shared" si="26"/>
        <v>30541</v>
      </c>
      <c r="I144" s="75">
        <f t="shared" si="27"/>
        <v>104664007</v>
      </c>
      <c r="J144" s="388">
        <f t="shared" si="25"/>
        <v>4.3374182517722975E-3</v>
      </c>
      <c r="K144" s="393" t="str">
        <f t="shared" si="24"/>
        <v>|</v>
      </c>
      <c r="L144" s="51">
        <f>ROUND('SALIDA SINCO PPTO'!G115,0)</f>
        <v>104663787</v>
      </c>
      <c r="M144" s="394">
        <v>30541</v>
      </c>
      <c r="N144" s="394">
        <f t="shared" si="28"/>
        <v>358682798049</v>
      </c>
      <c r="O144" s="396">
        <f t="shared" si="29"/>
        <v>-358578134042</v>
      </c>
    </row>
    <row r="145" spans="1:15" ht="16.5" hidden="1" thickBot="1">
      <c r="A145" s="92" t="s">
        <v>603</v>
      </c>
      <c r="B145" s="474" t="s">
        <v>905</v>
      </c>
      <c r="C145" s="64" t="s">
        <v>684</v>
      </c>
      <c r="D145" s="31" t="s">
        <v>685</v>
      </c>
      <c r="E145" s="32">
        <v>4845.8085000000001</v>
      </c>
      <c r="F145" s="73">
        <v>2050</v>
      </c>
      <c r="G145" s="74">
        <v>1</v>
      </c>
      <c r="H145" s="77">
        <f t="shared" si="26"/>
        <v>2050</v>
      </c>
      <c r="I145" s="75">
        <f t="shared" si="27"/>
        <v>9933907</v>
      </c>
      <c r="J145" s="388">
        <f t="shared" si="25"/>
        <v>4.1167456481203314E-4</v>
      </c>
      <c r="K145" s="393" t="str">
        <f t="shared" si="24"/>
        <v/>
      </c>
      <c r="L145" s="51">
        <f>ROUND('SALIDA SINCO PPTO'!G116,0)</f>
        <v>9934392</v>
      </c>
      <c r="M145" s="394">
        <v>2050</v>
      </c>
      <c r="N145" s="394">
        <f t="shared" si="28"/>
        <v>48140161196</v>
      </c>
      <c r="O145" s="396">
        <f t="shared" si="29"/>
        <v>-48130227289</v>
      </c>
    </row>
    <row r="146" spans="1:15" ht="30.75" hidden="1" thickBot="1">
      <c r="A146" s="76" t="s">
        <v>987</v>
      </c>
      <c r="B146" s="474" t="s">
        <v>907</v>
      </c>
      <c r="C146" s="64" t="s">
        <v>908</v>
      </c>
      <c r="D146" s="31" t="s">
        <v>44</v>
      </c>
      <c r="E146" s="32">
        <v>3600</v>
      </c>
      <c r="F146" s="73">
        <v>16403</v>
      </c>
      <c r="G146" s="74">
        <v>1</v>
      </c>
      <c r="H146" s="77">
        <f t="shared" si="26"/>
        <v>16403</v>
      </c>
      <c r="I146" s="75">
        <f t="shared" si="27"/>
        <v>59050800</v>
      </c>
      <c r="J146" s="388">
        <f t="shared" si="25"/>
        <v>2.4471451556575281E-3</v>
      </c>
      <c r="K146" s="393" t="str">
        <f t="shared" si="24"/>
        <v/>
      </c>
      <c r="L146" s="51">
        <f>ROUND('SALIDA SINCO PPTO'!G117,0)</f>
        <v>59049450</v>
      </c>
      <c r="M146" s="394">
        <v>16403</v>
      </c>
      <c r="N146" s="394">
        <f t="shared" si="28"/>
        <v>212578020000</v>
      </c>
      <c r="O146" s="396">
        <f t="shared" si="29"/>
        <v>-212518969200</v>
      </c>
    </row>
    <row r="147" spans="1:15" ht="16.5" hidden="1" thickBot="1">
      <c r="A147" s="92" t="s">
        <v>626</v>
      </c>
      <c r="B147" s="502" t="s">
        <v>910</v>
      </c>
      <c r="C147" s="503" t="s">
        <v>911</v>
      </c>
      <c r="D147" s="504" t="s">
        <v>617</v>
      </c>
      <c r="E147" s="527">
        <v>862</v>
      </c>
      <c r="F147" s="506">
        <v>86507</v>
      </c>
      <c r="G147" s="507">
        <v>1</v>
      </c>
      <c r="H147" s="508">
        <f t="shared" si="26"/>
        <v>86507</v>
      </c>
      <c r="I147" s="509">
        <f t="shared" si="27"/>
        <v>74569034</v>
      </c>
      <c r="J147" s="388">
        <f t="shared" si="25"/>
        <v>3.0902417971502756E-3</v>
      </c>
      <c r="K147" s="393" t="str">
        <f t="shared" si="24"/>
        <v>|</v>
      </c>
      <c r="L147" s="51">
        <f>ROUND('SALIDA SINCO PPTO'!G118,0)</f>
        <v>74569126</v>
      </c>
      <c r="M147" s="394">
        <v>86507</v>
      </c>
      <c r="N147" s="394">
        <f t="shared" si="28"/>
        <v>64278586612</v>
      </c>
      <c r="O147" s="396">
        <f t="shared" si="29"/>
        <v>-64204017578</v>
      </c>
    </row>
    <row r="148" spans="1:15" ht="16.5" hidden="1" thickBot="1">
      <c r="A148" s="34"/>
      <c r="B148" s="544"/>
      <c r="C148" s="45"/>
      <c r="D148" s="46"/>
      <c r="E148" s="81"/>
      <c r="F148" s="430"/>
      <c r="G148" s="44"/>
      <c r="H148" s="44"/>
      <c r="I148" s="442"/>
      <c r="J148" s="388" t="str">
        <f t="shared" si="25"/>
        <v/>
      </c>
      <c r="K148" s="393" t="str">
        <f t="shared" si="24"/>
        <v/>
      </c>
      <c r="M148" s="394" t="s">
        <v>1439</v>
      </c>
      <c r="N148" s="394" t="str">
        <f t="shared" si="28"/>
        <v/>
      </c>
      <c r="O148" s="396" t="str">
        <f t="shared" si="29"/>
        <v/>
      </c>
    </row>
    <row r="149" spans="1:15" ht="16.5" thickBot="1">
      <c r="A149" s="438"/>
      <c r="B149" s="481" t="s">
        <v>912</v>
      </c>
      <c r="C149" s="56" t="s">
        <v>913</v>
      </c>
      <c r="D149" s="57"/>
      <c r="E149" s="57"/>
      <c r="F149" s="58"/>
      <c r="G149" s="57"/>
      <c r="H149" s="57"/>
      <c r="I149" s="84">
        <f>SUM(I151:I157)</f>
        <v>2213903597</v>
      </c>
      <c r="J149" s="388">
        <f t="shared" si="25"/>
        <v>9.1747164517522642E-2</v>
      </c>
      <c r="K149" s="393" t="str">
        <f t="shared" si="24"/>
        <v>||||||||||||||||||||||||||||||||||||</v>
      </c>
      <c r="M149" s="394" t="s">
        <v>1439</v>
      </c>
      <c r="N149" s="394" t="str">
        <f t="shared" si="28"/>
        <v/>
      </c>
      <c r="O149" s="396" t="str">
        <f t="shared" si="29"/>
        <v/>
      </c>
    </row>
    <row r="150" spans="1:15" ht="16.5" hidden="1" thickBot="1">
      <c r="A150" s="444" t="s">
        <v>604</v>
      </c>
      <c r="B150" s="63"/>
      <c r="C150" s="64"/>
      <c r="D150" s="65"/>
      <c r="E150" s="85"/>
      <c r="F150" s="67"/>
      <c r="G150" s="86"/>
      <c r="H150" s="86"/>
      <c r="I150" s="87"/>
      <c r="J150" s="388" t="str">
        <f t="shared" si="25"/>
        <v/>
      </c>
      <c r="K150" s="393" t="str">
        <f t="shared" si="24"/>
        <v/>
      </c>
      <c r="M150" s="394" t="s">
        <v>1439</v>
      </c>
      <c r="N150" s="394" t="str">
        <f t="shared" si="28"/>
        <v/>
      </c>
      <c r="O150" s="396" t="str">
        <f t="shared" si="29"/>
        <v/>
      </c>
    </row>
    <row r="151" spans="1:15" ht="16.5" hidden="1" thickBot="1">
      <c r="A151" s="439"/>
      <c r="B151" s="63" t="s">
        <v>915</v>
      </c>
      <c r="C151" s="64" t="s">
        <v>916</v>
      </c>
      <c r="D151" s="65" t="s">
        <v>28</v>
      </c>
      <c r="E151" s="85">
        <v>1713.5</v>
      </c>
      <c r="F151" s="67">
        <v>37359</v>
      </c>
      <c r="G151" s="74">
        <v>1</v>
      </c>
      <c r="H151" s="77">
        <f t="shared" ref="H151:H157" si="30" xml:space="preserve"> ROUND(           F151*G151,0)</f>
        <v>37359</v>
      </c>
      <c r="I151" s="75">
        <f t="shared" ref="I151:I157" si="31">ROUND(E151 * H151,0)</f>
        <v>64014647</v>
      </c>
      <c r="J151" s="388">
        <f t="shared" si="25"/>
        <v>2.6528537004947726E-3</v>
      </c>
      <c r="K151" s="393" t="str">
        <f t="shared" si="24"/>
        <v>|</v>
      </c>
      <c r="L151" s="51">
        <f>ROUND('SALIDA SINCO PPTO'!G120,0)</f>
        <v>64015099</v>
      </c>
      <c r="M151" s="394">
        <v>37359</v>
      </c>
      <c r="N151" s="394">
        <f t="shared" si="28"/>
        <v>109689872137</v>
      </c>
      <c r="O151" s="396">
        <f t="shared" si="29"/>
        <v>-109625857490</v>
      </c>
    </row>
    <row r="152" spans="1:15" ht="16.5" hidden="1" thickBot="1">
      <c r="A152" s="93" t="s">
        <v>735</v>
      </c>
      <c r="B152" s="63" t="s">
        <v>918</v>
      </c>
      <c r="C152" s="64" t="s">
        <v>919</v>
      </c>
      <c r="D152" s="65" t="s">
        <v>28</v>
      </c>
      <c r="E152" s="85">
        <v>570</v>
      </c>
      <c r="F152" s="67">
        <v>24973</v>
      </c>
      <c r="G152" s="74">
        <v>1</v>
      </c>
      <c r="H152" s="77">
        <f t="shared" si="30"/>
        <v>24973</v>
      </c>
      <c r="I152" s="75">
        <f t="shared" si="31"/>
        <v>14234610</v>
      </c>
      <c r="J152" s="388">
        <f t="shared" si="25"/>
        <v>5.8990152384343997E-4</v>
      </c>
      <c r="K152" s="393" t="str">
        <f t="shared" si="24"/>
        <v/>
      </c>
      <c r="L152" s="51">
        <f>ROUND('SALIDA SINCO PPTO'!G121,0)</f>
        <v>14234547</v>
      </c>
      <c r="M152" s="394">
        <v>24973</v>
      </c>
      <c r="N152" s="394">
        <f t="shared" si="28"/>
        <v>8113691790</v>
      </c>
      <c r="O152" s="396">
        <f t="shared" si="29"/>
        <v>-8099457180</v>
      </c>
    </row>
    <row r="153" spans="1:15" ht="16.5" hidden="1" thickBot="1">
      <c r="A153" s="76" t="s">
        <v>940</v>
      </c>
      <c r="B153" s="63" t="s">
        <v>921</v>
      </c>
      <c r="C153" s="64" t="s">
        <v>922</v>
      </c>
      <c r="D153" s="65" t="s">
        <v>28</v>
      </c>
      <c r="E153" s="85">
        <v>842</v>
      </c>
      <c r="F153" s="67">
        <v>18000</v>
      </c>
      <c r="G153" s="74">
        <v>1</v>
      </c>
      <c r="H153" s="77">
        <f t="shared" si="30"/>
        <v>18000</v>
      </c>
      <c r="I153" s="75">
        <f t="shared" si="31"/>
        <v>15156000</v>
      </c>
      <c r="J153" s="388">
        <f t="shared" si="25"/>
        <v>6.28085173768103E-4</v>
      </c>
      <c r="K153" s="393" t="str">
        <f t="shared" si="24"/>
        <v/>
      </c>
      <c r="L153" s="51">
        <f>ROUND('SALIDA SINCO PPTO'!G122,0)</f>
        <v>15155630</v>
      </c>
      <c r="M153" s="394">
        <v>18000</v>
      </c>
      <c r="N153" s="394">
        <f t="shared" si="28"/>
        <v>12761040460</v>
      </c>
      <c r="O153" s="396">
        <f t="shared" si="29"/>
        <v>-12745884460</v>
      </c>
    </row>
    <row r="154" spans="1:15" ht="16.5" hidden="1" thickBot="1">
      <c r="A154" s="71"/>
      <c r="B154" s="63" t="s">
        <v>924</v>
      </c>
      <c r="C154" s="64" t="s">
        <v>925</v>
      </c>
      <c r="D154" s="109" t="s">
        <v>28</v>
      </c>
      <c r="E154" s="110">
        <v>650</v>
      </c>
      <c r="F154" s="111">
        <v>885414</v>
      </c>
      <c r="G154" s="74">
        <v>1</v>
      </c>
      <c r="H154" s="77">
        <f t="shared" si="30"/>
        <v>885414</v>
      </c>
      <c r="I154" s="75">
        <f t="shared" si="31"/>
        <v>575519100</v>
      </c>
      <c r="J154" s="388">
        <f t="shared" si="25"/>
        <v>2.385029123319888E-2</v>
      </c>
      <c r="K154" s="393" t="str">
        <f t="shared" si="24"/>
        <v>|||||||||</v>
      </c>
      <c r="L154" s="51">
        <f>ROUND('SALIDA SINCO PPTO'!G123,0)</f>
        <v>575519068</v>
      </c>
      <c r="M154" s="394">
        <v>885414</v>
      </c>
      <c r="N154" s="394">
        <f t="shared" si="28"/>
        <v>374087394200</v>
      </c>
      <c r="O154" s="396">
        <f t="shared" si="29"/>
        <v>-373511875100</v>
      </c>
    </row>
    <row r="155" spans="1:15" ht="30.75" hidden="1" thickBot="1">
      <c r="A155" s="76" t="s">
        <v>1202</v>
      </c>
      <c r="B155" s="63" t="s">
        <v>927</v>
      </c>
      <c r="C155" s="64" t="s">
        <v>928</v>
      </c>
      <c r="D155" s="65" t="s">
        <v>28</v>
      </c>
      <c r="E155" s="85">
        <v>856.75</v>
      </c>
      <c r="F155" s="67">
        <v>803410</v>
      </c>
      <c r="G155" s="74">
        <v>1</v>
      </c>
      <c r="H155" s="77">
        <f t="shared" si="30"/>
        <v>803410</v>
      </c>
      <c r="I155" s="75">
        <f t="shared" si="31"/>
        <v>688321518</v>
      </c>
      <c r="J155" s="388">
        <f t="shared" si="25"/>
        <v>2.8524976262955557E-2</v>
      </c>
      <c r="K155" s="393" t="str">
        <f t="shared" ref="K155:K186" si="32">IF(J155="","",REPT("|",J155/MAX($J$14:$J$415)*100))</f>
        <v>|||||||||||</v>
      </c>
      <c r="L155" s="51">
        <f>ROUND('SALIDA SINCO PPTO'!G126,0)</f>
        <v>688321475</v>
      </c>
      <c r="M155" s="394">
        <v>803410</v>
      </c>
      <c r="N155" s="394">
        <f t="shared" si="28"/>
        <v>589719423706</v>
      </c>
      <c r="O155" s="396">
        <f t="shared" si="29"/>
        <v>-589031102188</v>
      </c>
    </row>
    <row r="156" spans="1:15" ht="17.45" hidden="1" customHeight="1">
      <c r="A156" s="76" t="s">
        <v>833</v>
      </c>
      <c r="B156" s="63" t="s">
        <v>930</v>
      </c>
      <c r="C156" s="64" t="s">
        <v>931</v>
      </c>
      <c r="D156" s="31" t="s">
        <v>685</v>
      </c>
      <c r="E156" s="32">
        <v>152840</v>
      </c>
      <c r="F156" s="73">
        <v>2050</v>
      </c>
      <c r="G156" s="74">
        <v>1</v>
      </c>
      <c r="H156" s="77">
        <f t="shared" si="30"/>
        <v>2050</v>
      </c>
      <c r="I156" s="75">
        <f t="shared" si="31"/>
        <v>313322000</v>
      </c>
      <c r="J156" s="388">
        <f t="shared" si="25"/>
        <v>1.2984488177313906E-2</v>
      </c>
      <c r="K156" s="393" t="str">
        <f t="shared" si="32"/>
        <v>|||||</v>
      </c>
      <c r="L156" s="51">
        <f>ROUND('SALIDA SINCO PPTO'!G124,0)</f>
        <v>313337284</v>
      </c>
      <c r="M156" s="394">
        <v>2050</v>
      </c>
      <c r="N156" s="394">
        <f t="shared" si="28"/>
        <v>47890470486560</v>
      </c>
      <c r="O156" s="396">
        <f t="shared" si="29"/>
        <v>-47890157164560</v>
      </c>
    </row>
    <row r="157" spans="1:15" ht="16.5" hidden="1" thickBot="1">
      <c r="A157" s="71"/>
      <c r="B157" s="63" t="s">
        <v>933</v>
      </c>
      <c r="C157" s="64" t="s">
        <v>934</v>
      </c>
      <c r="D157" s="31" t="s">
        <v>28</v>
      </c>
      <c r="E157" s="32">
        <v>2401.59</v>
      </c>
      <c r="F157" s="73">
        <v>226240</v>
      </c>
      <c r="G157" s="74">
        <v>1</v>
      </c>
      <c r="H157" s="77">
        <f t="shared" si="30"/>
        <v>226240</v>
      </c>
      <c r="I157" s="75">
        <f t="shared" si="31"/>
        <v>543335722</v>
      </c>
      <c r="J157" s="388">
        <f t="shared" si="25"/>
        <v>2.2516568445947988E-2</v>
      </c>
      <c r="K157" s="393" t="str">
        <f t="shared" si="32"/>
        <v>|||||||||</v>
      </c>
      <c r="L157" s="51">
        <f>ROUND('SALIDA SINCO PPTO'!G125,0)</f>
        <v>135833930</v>
      </c>
      <c r="M157" s="394">
        <v>226240</v>
      </c>
      <c r="N157" s="394">
        <f t="shared" si="28"/>
        <v>326217407949</v>
      </c>
      <c r="O157" s="396">
        <f t="shared" si="29"/>
        <v>-325674072227</v>
      </c>
    </row>
    <row r="158" spans="1:15" ht="30.75" hidden="1" thickBot="1">
      <c r="A158" s="436" t="s">
        <v>674</v>
      </c>
      <c r="B158" s="482"/>
      <c r="C158" s="483"/>
      <c r="D158" s="112"/>
      <c r="E158" s="113"/>
      <c r="F158" s="114"/>
      <c r="G158" s="115"/>
      <c r="H158" s="115"/>
      <c r="I158" s="116"/>
      <c r="J158" s="388" t="str">
        <f t="shared" si="25"/>
        <v/>
      </c>
      <c r="K158" s="393" t="str">
        <f t="shared" si="32"/>
        <v/>
      </c>
      <c r="M158" s="394" t="s">
        <v>1439</v>
      </c>
      <c r="N158" s="394" t="str">
        <f t="shared" si="28"/>
        <v/>
      </c>
      <c r="O158" s="396" t="str">
        <f t="shared" si="29"/>
        <v/>
      </c>
    </row>
    <row r="159" spans="1:15" ht="16.5" thickBot="1">
      <c r="A159" s="438" t="s">
        <v>638</v>
      </c>
      <c r="B159" s="481" t="s">
        <v>935</v>
      </c>
      <c r="C159" s="56" t="s">
        <v>936</v>
      </c>
      <c r="D159" s="57"/>
      <c r="E159" s="57"/>
      <c r="F159" s="58"/>
      <c r="G159" s="57"/>
      <c r="H159" s="57"/>
      <c r="I159" s="84">
        <f>SUM(I161:I162)</f>
        <v>647545192</v>
      </c>
      <c r="J159" s="388">
        <f t="shared" si="25"/>
        <v>2.6835150068620982E-2</v>
      </c>
      <c r="K159" s="393" t="str">
        <f t="shared" si="32"/>
        <v>||||||||||</v>
      </c>
      <c r="M159" s="394" t="s">
        <v>1439</v>
      </c>
      <c r="N159" s="394" t="str">
        <f t="shared" si="28"/>
        <v/>
      </c>
      <c r="O159" s="396" t="str">
        <f t="shared" si="29"/>
        <v/>
      </c>
    </row>
    <row r="160" spans="1:15" ht="30.75" hidden="1" thickBot="1">
      <c r="A160" s="437" t="s">
        <v>1208</v>
      </c>
      <c r="B160" s="63"/>
      <c r="C160" s="64"/>
      <c r="D160" s="65"/>
      <c r="E160" s="85"/>
      <c r="F160" s="67"/>
      <c r="G160" s="86"/>
      <c r="H160" s="86"/>
      <c r="I160" s="87"/>
      <c r="J160" s="388" t="str">
        <f t="shared" si="25"/>
        <v/>
      </c>
      <c r="K160" s="393" t="str">
        <f t="shared" si="32"/>
        <v/>
      </c>
      <c r="M160" s="394" t="s">
        <v>1439</v>
      </c>
      <c r="N160" s="394" t="str">
        <f t="shared" si="28"/>
        <v/>
      </c>
      <c r="O160" s="396" t="str">
        <f t="shared" si="29"/>
        <v/>
      </c>
    </row>
    <row r="161" spans="1:15" ht="18.600000000000001" hidden="1" customHeight="1">
      <c r="A161" s="71" t="s">
        <v>1211</v>
      </c>
      <c r="B161" s="474" t="s">
        <v>938</v>
      </c>
      <c r="C161" s="64" t="s">
        <v>939</v>
      </c>
      <c r="D161" s="31" t="s">
        <v>28</v>
      </c>
      <c r="E161" s="32">
        <v>96.83</v>
      </c>
      <c r="F161" s="73">
        <v>2297881</v>
      </c>
      <c r="G161" s="74">
        <v>1</v>
      </c>
      <c r="H161" s="77">
        <f xml:space="preserve"> ROUND(           F161*G161,0)</f>
        <v>2297881</v>
      </c>
      <c r="I161" s="75">
        <f>ROUND(E161 * H161,0)</f>
        <v>222503817</v>
      </c>
      <c r="J161" s="388">
        <f t="shared" si="25"/>
        <v>9.2208596308070191E-3</v>
      </c>
      <c r="K161" s="393" t="str">
        <f t="shared" si="32"/>
        <v>|||</v>
      </c>
      <c r="L161" s="51">
        <f>ROUND('SALIDA SINCO PPTO'!G128,0)</f>
        <v>167536726</v>
      </c>
      <c r="M161" s="394">
        <v>2297881</v>
      </c>
      <c r="N161" s="394">
        <f t="shared" si="28"/>
        <v>16222581179</v>
      </c>
      <c r="O161" s="396">
        <f t="shared" si="29"/>
        <v>-16000077362</v>
      </c>
    </row>
    <row r="162" spans="1:15" ht="30.75" hidden="1" thickBot="1">
      <c r="A162" s="76" t="s">
        <v>1206</v>
      </c>
      <c r="B162" s="502" t="s">
        <v>941</v>
      </c>
      <c r="C162" s="503" t="s">
        <v>942</v>
      </c>
      <c r="D162" s="504" t="s">
        <v>28</v>
      </c>
      <c r="E162" s="527">
        <v>125</v>
      </c>
      <c r="F162" s="506">
        <v>3400331</v>
      </c>
      <c r="G162" s="507">
        <v>1</v>
      </c>
      <c r="H162" s="508">
        <f xml:space="preserve"> ROUND(           F162*G162,0)</f>
        <v>3400331</v>
      </c>
      <c r="I162" s="509">
        <f>ROUND(E162 * H162,0)</f>
        <v>425041375</v>
      </c>
      <c r="J162" s="388">
        <f t="shared" si="25"/>
        <v>1.7614290437813963E-2</v>
      </c>
      <c r="K162" s="393" t="str">
        <f t="shared" si="32"/>
        <v>|||||||</v>
      </c>
      <c r="L162" s="51">
        <f>ROUND('SALIDA SINCO PPTO'!G129,0)</f>
        <v>353824413</v>
      </c>
      <c r="M162" s="394">
        <v>3400331</v>
      </c>
      <c r="N162" s="394">
        <f t="shared" si="28"/>
        <v>44228051625</v>
      </c>
      <c r="O162" s="396">
        <f t="shared" si="29"/>
        <v>-43803010250</v>
      </c>
    </row>
    <row r="163" spans="1:15" ht="16.5" hidden="1" thickBot="1">
      <c r="A163" s="440" t="s">
        <v>1210</v>
      </c>
      <c r="B163" s="544"/>
      <c r="C163" s="45"/>
      <c r="D163" s="46"/>
      <c r="E163" s="81"/>
      <c r="F163" s="430"/>
      <c r="G163" s="44"/>
      <c r="H163" s="44"/>
      <c r="I163" s="442"/>
      <c r="J163" s="388" t="str">
        <f t="shared" si="25"/>
        <v/>
      </c>
      <c r="K163" s="393" t="str">
        <f t="shared" si="32"/>
        <v/>
      </c>
      <c r="M163" s="394" t="s">
        <v>1439</v>
      </c>
      <c r="N163" s="394" t="str">
        <f t="shared" si="28"/>
        <v/>
      </c>
      <c r="O163" s="396" t="str">
        <f t="shared" si="29"/>
        <v/>
      </c>
    </row>
    <row r="164" spans="1:15" ht="30.75" thickBot="1">
      <c r="A164" s="441" t="s">
        <v>1204</v>
      </c>
      <c r="B164" s="481" t="s">
        <v>943</v>
      </c>
      <c r="C164" s="56" t="s">
        <v>944</v>
      </c>
      <c r="D164" s="57"/>
      <c r="E164" s="57"/>
      <c r="F164" s="58"/>
      <c r="G164" s="57"/>
      <c r="H164" s="57"/>
      <c r="I164" s="84">
        <f>SUM(I166:I172)</f>
        <v>2280260758</v>
      </c>
      <c r="J164" s="388" t="str">
        <f>IF(H164="","",I164/SbtPpto)</f>
        <v/>
      </c>
      <c r="K164" s="393" t="str">
        <f t="shared" si="32"/>
        <v/>
      </c>
      <c r="M164" s="394" t="s">
        <v>1439</v>
      </c>
      <c r="N164" s="394" t="str">
        <f t="shared" si="28"/>
        <v/>
      </c>
      <c r="O164" s="396" t="str">
        <f t="shared" si="29"/>
        <v/>
      </c>
    </row>
    <row r="165" spans="1:15" ht="16.5" hidden="1" thickBot="1">
      <c r="A165" s="444"/>
      <c r="B165" s="63"/>
      <c r="C165" s="64"/>
      <c r="D165" s="65"/>
      <c r="E165" s="85"/>
      <c r="F165" s="67"/>
      <c r="G165" s="86"/>
      <c r="H165" s="86"/>
      <c r="I165" s="87"/>
      <c r="J165" s="388" t="str">
        <f t="shared" ref="J165:J196" si="33">IF(I165="","",I165/SbtPpto)</f>
        <v/>
      </c>
      <c r="K165" s="393" t="str">
        <f t="shared" si="32"/>
        <v/>
      </c>
      <c r="M165" s="394" t="s">
        <v>1439</v>
      </c>
      <c r="N165" s="394" t="str">
        <f t="shared" si="28"/>
        <v/>
      </c>
      <c r="O165" s="396" t="str">
        <f t="shared" si="29"/>
        <v/>
      </c>
    </row>
    <row r="166" spans="1:15" ht="31.7" hidden="1" customHeight="1">
      <c r="A166" s="71"/>
      <c r="B166" s="474" t="s">
        <v>946</v>
      </c>
      <c r="C166" s="64" t="s">
        <v>947</v>
      </c>
      <c r="D166" s="31" t="s">
        <v>44</v>
      </c>
      <c r="E166" s="32">
        <v>3510</v>
      </c>
      <c r="F166" s="73">
        <v>181406</v>
      </c>
      <c r="G166" s="74">
        <v>1</v>
      </c>
      <c r="H166" s="77">
        <f t="shared" ref="H166:H172" si="34" xml:space="preserve"> ROUND(           F166*G166,0)</f>
        <v>181406</v>
      </c>
      <c r="I166" s="75">
        <f t="shared" ref="I166:I172" si="35">ROUND(E166 * H166,0)</f>
        <v>636735060</v>
      </c>
      <c r="J166" s="388">
        <f t="shared" si="33"/>
        <v>2.6387163552675078E-2</v>
      </c>
      <c r="K166" s="393" t="str">
        <f t="shared" si="32"/>
        <v>||||||||||</v>
      </c>
      <c r="L166" s="51">
        <f>ROUND('SALIDA SINCO PPTO'!G131,0)</f>
        <v>876495087</v>
      </c>
      <c r="M166" s="394">
        <v>181406</v>
      </c>
      <c r="N166" s="394">
        <f t="shared" si="28"/>
        <v>3076497755370</v>
      </c>
      <c r="O166" s="396">
        <f t="shared" si="29"/>
        <v>-3075861020310</v>
      </c>
    </row>
    <row r="167" spans="1:15" ht="30.75" hidden="1" thickBot="1">
      <c r="A167" s="76" t="s">
        <v>697</v>
      </c>
      <c r="B167" s="474" t="s">
        <v>949</v>
      </c>
      <c r="C167" s="64" t="s">
        <v>950</v>
      </c>
      <c r="D167" s="31" t="s">
        <v>44</v>
      </c>
      <c r="E167" s="32">
        <v>487.6</v>
      </c>
      <c r="F167" s="73">
        <v>181406</v>
      </c>
      <c r="G167" s="74">
        <v>1</v>
      </c>
      <c r="H167" s="77">
        <f t="shared" si="34"/>
        <v>181406</v>
      </c>
      <c r="I167" s="75">
        <f t="shared" si="35"/>
        <v>88453566</v>
      </c>
      <c r="J167" s="388">
        <f t="shared" si="33"/>
        <v>3.6656356143783563E-3</v>
      </c>
      <c r="K167" s="393" t="str">
        <f t="shared" si="32"/>
        <v>|</v>
      </c>
      <c r="L167" s="51">
        <f>ROUND('SALIDA SINCO PPTO'!G132,0)</f>
        <v>121760400</v>
      </c>
      <c r="M167" s="394">
        <v>181406</v>
      </c>
      <c r="N167" s="394">
        <f t="shared" si="28"/>
        <v>59370371040</v>
      </c>
      <c r="O167" s="396">
        <f t="shared" si="29"/>
        <v>-59281917474</v>
      </c>
    </row>
    <row r="168" spans="1:15" ht="16.5" hidden="1" thickBot="1">
      <c r="A168" s="92" t="s">
        <v>603</v>
      </c>
      <c r="B168" s="474" t="s">
        <v>952</v>
      </c>
      <c r="C168" s="64" t="s">
        <v>953</v>
      </c>
      <c r="D168" s="31" t="s">
        <v>954</v>
      </c>
      <c r="E168" s="32">
        <v>8750</v>
      </c>
      <c r="F168" s="73">
        <v>13575</v>
      </c>
      <c r="G168" s="74">
        <v>1</v>
      </c>
      <c r="H168" s="77">
        <f t="shared" si="34"/>
        <v>13575</v>
      </c>
      <c r="I168" s="75">
        <f t="shared" si="35"/>
        <v>118781250</v>
      </c>
      <c r="J168" s="388">
        <f t="shared" si="33"/>
        <v>4.9224559281236795E-3</v>
      </c>
      <c r="K168" s="393" t="str">
        <f t="shared" si="32"/>
        <v>|</v>
      </c>
      <c r="L168" s="51">
        <f>ROUND('SALIDA SINCO PPTO'!G133,0)</f>
        <v>76592721</v>
      </c>
      <c r="M168" s="394">
        <v>13575</v>
      </c>
      <c r="N168" s="394">
        <f t="shared" si="28"/>
        <v>670186308750</v>
      </c>
      <c r="O168" s="396">
        <f t="shared" si="29"/>
        <v>-670067527500</v>
      </c>
    </row>
    <row r="169" spans="1:15" ht="18" hidden="1" customHeight="1">
      <c r="A169" s="76" t="s">
        <v>836</v>
      </c>
      <c r="B169" s="474" t="s">
        <v>956</v>
      </c>
      <c r="C169" s="64" t="s">
        <v>957</v>
      </c>
      <c r="D169" s="31" t="s">
        <v>44</v>
      </c>
      <c r="E169" s="32">
        <v>578</v>
      </c>
      <c r="F169" s="73">
        <v>210173</v>
      </c>
      <c r="G169" s="74">
        <v>1</v>
      </c>
      <c r="H169" s="77">
        <f t="shared" si="34"/>
        <v>210173</v>
      </c>
      <c r="I169" s="75">
        <f t="shared" si="35"/>
        <v>121479994</v>
      </c>
      <c r="J169" s="388">
        <f t="shared" si="33"/>
        <v>5.0342955358167133E-3</v>
      </c>
      <c r="K169" s="393" t="str">
        <f t="shared" si="32"/>
        <v>||</v>
      </c>
      <c r="L169" s="51">
        <f>ROUND('SALIDA SINCO PPTO'!G134,0)</f>
        <v>111820482</v>
      </c>
      <c r="M169" s="394">
        <v>210173</v>
      </c>
      <c r="N169" s="394">
        <f t="shared" si="28"/>
        <v>64632238596</v>
      </c>
      <c r="O169" s="396">
        <f t="shared" si="29"/>
        <v>-64510758602</v>
      </c>
    </row>
    <row r="170" spans="1:15" ht="18" hidden="1" customHeight="1">
      <c r="A170" s="104" t="s">
        <v>668</v>
      </c>
      <c r="B170" s="474" t="s">
        <v>958</v>
      </c>
      <c r="C170" s="64" t="s">
        <v>959</v>
      </c>
      <c r="D170" s="31" t="s">
        <v>28</v>
      </c>
      <c r="E170" s="32"/>
      <c r="F170" s="73">
        <v>608486</v>
      </c>
      <c r="G170" s="74">
        <v>1</v>
      </c>
      <c r="H170" s="77">
        <f t="shared" si="34"/>
        <v>608486</v>
      </c>
      <c r="I170" s="75">
        <f t="shared" si="35"/>
        <v>0</v>
      </c>
      <c r="J170" s="388">
        <f t="shared" si="33"/>
        <v>0</v>
      </c>
      <c r="K170" s="393" t="str">
        <f t="shared" si="32"/>
        <v/>
      </c>
      <c r="L170" s="51">
        <f>ROUND('SALIDA SINCO PPTO'!G135,0)</f>
        <v>85734633</v>
      </c>
      <c r="M170" s="394">
        <v>608486</v>
      </c>
      <c r="N170" s="394">
        <f t="shared" si="28"/>
        <v>0</v>
      </c>
      <c r="O170" s="396">
        <f t="shared" si="29"/>
        <v>0</v>
      </c>
    </row>
    <row r="171" spans="1:15" ht="18" hidden="1" customHeight="1">
      <c r="A171" s="88" t="s">
        <v>680</v>
      </c>
      <c r="B171" s="474" t="s">
        <v>958</v>
      </c>
      <c r="C171" s="64" t="s">
        <v>925</v>
      </c>
      <c r="D171" s="31" t="s">
        <v>28</v>
      </c>
      <c r="E171" s="72">
        <v>96.829999999999984</v>
      </c>
      <c r="F171" s="73">
        <v>885414</v>
      </c>
      <c r="G171" s="74">
        <v>1</v>
      </c>
      <c r="H171" s="77">
        <f t="shared" si="34"/>
        <v>885414</v>
      </c>
      <c r="I171" s="75">
        <f t="shared" si="35"/>
        <v>85734638</v>
      </c>
      <c r="J171" s="388">
        <f t="shared" si="33"/>
        <v>3.5529595543794803E-3</v>
      </c>
      <c r="K171" s="393" t="str">
        <f t="shared" si="32"/>
        <v>|</v>
      </c>
      <c r="L171" s="51">
        <f>ROUND('SALIDA SINCO PPTO'!G135,0)</f>
        <v>85734633</v>
      </c>
      <c r="M171" s="394">
        <v>885414</v>
      </c>
      <c r="N171" s="394">
        <f t="shared" si="28"/>
        <v>8301684513</v>
      </c>
      <c r="O171" s="396">
        <f t="shared" si="29"/>
        <v>-8215949875</v>
      </c>
    </row>
    <row r="172" spans="1:15" ht="18" hidden="1" customHeight="1" thickBot="1">
      <c r="A172" s="88"/>
      <c r="B172" s="510" t="s">
        <v>960</v>
      </c>
      <c r="C172" s="511" t="s">
        <v>961</v>
      </c>
      <c r="D172" s="504" t="s">
        <v>28</v>
      </c>
      <c r="E172" s="528">
        <v>1250</v>
      </c>
      <c r="F172" s="512">
        <v>983261</v>
      </c>
      <c r="G172" s="529">
        <v>1</v>
      </c>
      <c r="H172" s="508">
        <f t="shared" si="34"/>
        <v>983261</v>
      </c>
      <c r="I172" s="509">
        <f t="shared" si="35"/>
        <v>1229076250</v>
      </c>
      <c r="J172" s="388">
        <f t="shared" si="33"/>
        <v>5.0934584986506888E-2</v>
      </c>
      <c r="K172" s="393" t="str">
        <f t="shared" si="32"/>
        <v>||||||||||||||||||||</v>
      </c>
      <c r="L172" s="51">
        <f>ROUND('SALIDA SINCO PPTO'!G136,0)</f>
        <v>870071000</v>
      </c>
      <c r="M172" s="394">
        <v>983261</v>
      </c>
      <c r="N172" s="394">
        <f t="shared" si="28"/>
        <v>1087588750000</v>
      </c>
      <c r="O172" s="396">
        <f t="shared" si="29"/>
        <v>-1086359673750</v>
      </c>
    </row>
    <row r="173" spans="1:15" ht="16.5" hidden="1" thickBot="1">
      <c r="A173" s="440" t="s">
        <v>677</v>
      </c>
      <c r="B173" s="544"/>
      <c r="C173" s="45"/>
      <c r="D173" s="46"/>
      <c r="E173" s="81"/>
      <c r="F173" s="430"/>
      <c r="G173" s="44"/>
      <c r="H173" s="44"/>
      <c r="I173" s="442"/>
      <c r="J173" s="388" t="str">
        <f t="shared" si="33"/>
        <v/>
      </c>
      <c r="K173" s="393" t="str">
        <f t="shared" si="32"/>
        <v/>
      </c>
      <c r="M173" s="394" t="s">
        <v>1439</v>
      </c>
      <c r="N173" s="394" t="str">
        <f t="shared" si="28"/>
        <v/>
      </c>
      <c r="O173" s="396" t="str">
        <f t="shared" si="29"/>
        <v/>
      </c>
    </row>
    <row r="174" spans="1:15" ht="16.5" thickBot="1">
      <c r="A174" s="54" t="s">
        <v>603</v>
      </c>
      <c r="B174" s="481" t="s">
        <v>962</v>
      </c>
      <c r="C174" s="56" t="s">
        <v>963</v>
      </c>
      <c r="D174" s="57"/>
      <c r="E174" s="57"/>
      <c r="F174" s="58"/>
      <c r="G174" s="57"/>
      <c r="H174" s="57"/>
      <c r="I174" s="84">
        <f>SUM(I176:I176)</f>
        <v>647488</v>
      </c>
      <c r="J174" s="388">
        <f t="shared" si="33"/>
        <v>2.6832779954655677E-5</v>
      </c>
      <c r="K174" s="393" t="str">
        <f t="shared" si="32"/>
        <v/>
      </c>
      <c r="M174" s="394" t="s">
        <v>1439</v>
      </c>
      <c r="N174" s="394" t="str">
        <f t="shared" si="28"/>
        <v/>
      </c>
      <c r="O174" s="396" t="str">
        <f t="shared" si="29"/>
        <v/>
      </c>
    </row>
    <row r="175" spans="1:15" ht="16.5" hidden="1" thickBot="1">
      <c r="A175" s="444"/>
      <c r="B175" s="63"/>
      <c r="C175" s="64"/>
      <c r="D175" s="65"/>
      <c r="E175" s="85"/>
      <c r="F175" s="67"/>
      <c r="G175" s="86"/>
      <c r="H175" s="86"/>
      <c r="I175" s="87"/>
      <c r="J175" s="388" t="str">
        <f t="shared" si="33"/>
        <v/>
      </c>
      <c r="K175" s="393" t="str">
        <f t="shared" si="32"/>
        <v/>
      </c>
      <c r="M175" s="394" t="s">
        <v>1439</v>
      </c>
      <c r="N175" s="394" t="str">
        <f t="shared" si="28"/>
        <v/>
      </c>
      <c r="O175" s="396" t="str">
        <f t="shared" si="29"/>
        <v/>
      </c>
    </row>
    <row r="176" spans="1:15" ht="19.7" hidden="1" customHeight="1" thickBot="1">
      <c r="A176" s="76" t="s">
        <v>937</v>
      </c>
      <c r="B176" s="502" t="s">
        <v>965</v>
      </c>
      <c r="C176" s="503" t="s">
        <v>966</v>
      </c>
      <c r="D176" s="504" t="s">
        <v>44</v>
      </c>
      <c r="E176" s="527">
        <v>32</v>
      </c>
      <c r="F176" s="506">
        <v>20234</v>
      </c>
      <c r="G176" s="507">
        <v>1</v>
      </c>
      <c r="H176" s="508">
        <f xml:space="preserve"> ROUND(           F176*G176,0)</f>
        <v>20234</v>
      </c>
      <c r="I176" s="509">
        <f>ROUND(E176 * H176,0)</f>
        <v>647488</v>
      </c>
      <c r="J176" s="388">
        <f t="shared" si="33"/>
        <v>2.6832779954655677E-5</v>
      </c>
      <c r="K176" s="393" t="str">
        <f t="shared" si="32"/>
        <v/>
      </c>
      <c r="L176" s="51">
        <f>ROUND('SALIDA SINCO PPTO'!G138,0)</f>
        <v>647504</v>
      </c>
      <c r="M176" s="394">
        <v>20234</v>
      </c>
      <c r="N176" s="394">
        <f t="shared" si="28"/>
        <v>20720128</v>
      </c>
      <c r="O176" s="396">
        <f t="shared" si="29"/>
        <v>-20072640</v>
      </c>
    </row>
    <row r="177" spans="1:15" ht="23.1" hidden="1" customHeight="1" thickBot="1">
      <c r="A177" s="440"/>
      <c r="B177" s="544"/>
      <c r="C177" s="45"/>
      <c r="D177" s="46"/>
      <c r="E177" s="81"/>
      <c r="F177" s="430"/>
      <c r="G177" s="44"/>
      <c r="H177" s="44"/>
      <c r="I177" s="442"/>
      <c r="J177" s="388" t="str">
        <f t="shared" si="33"/>
        <v/>
      </c>
      <c r="K177" s="393" t="str">
        <f t="shared" si="32"/>
        <v/>
      </c>
      <c r="M177" s="394" t="s">
        <v>1439</v>
      </c>
      <c r="N177" s="394" t="str">
        <f t="shared" si="28"/>
        <v/>
      </c>
      <c r="O177" s="396" t="str">
        <f t="shared" si="29"/>
        <v/>
      </c>
    </row>
    <row r="178" spans="1:15" ht="37.35" customHeight="1" thickBot="1">
      <c r="A178" s="54" t="s">
        <v>626</v>
      </c>
      <c r="B178" s="481" t="s">
        <v>967</v>
      </c>
      <c r="C178" s="56" t="s">
        <v>968</v>
      </c>
      <c r="D178" s="57"/>
      <c r="E178" s="57"/>
      <c r="F178" s="58"/>
      <c r="G178" s="57"/>
      <c r="H178" s="57"/>
      <c r="I178" s="84">
        <f>SUM(I180:I184)</f>
        <v>74609696</v>
      </c>
      <c r="J178" s="388">
        <f t="shared" si="33"/>
        <v>3.0919268855202782E-3</v>
      </c>
      <c r="K178" s="393" t="str">
        <f t="shared" si="32"/>
        <v>|</v>
      </c>
      <c r="M178" s="394" t="s">
        <v>1439</v>
      </c>
      <c r="N178" s="394" t="str">
        <f t="shared" si="28"/>
        <v/>
      </c>
      <c r="O178" s="396" t="str">
        <f t="shared" si="29"/>
        <v/>
      </c>
    </row>
    <row r="179" spans="1:15" ht="12.75" hidden="1" customHeight="1">
      <c r="A179" s="62" t="s">
        <v>626</v>
      </c>
      <c r="B179" s="478"/>
      <c r="C179" s="479"/>
      <c r="D179" s="65"/>
      <c r="E179" s="85"/>
      <c r="F179" s="67"/>
      <c r="G179" s="86"/>
      <c r="H179" s="86"/>
      <c r="I179" s="87"/>
      <c r="J179" s="388" t="str">
        <f t="shared" si="33"/>
        <v/>
      </c>
      <c r="K179" s="393" t="str">
        <f t="shared" si="32"/>
        <v/>
      </c>
      <c r="M179" s="394" t="s">
        <v>1439</v>
      </c>
      <c r="N179" s="394" t="str">
        <f t="shared" si="28"/>
        <v/>
      </c>
      <c r="O179" s="396" t="str">
        <f t="shared" si="29"/>
        <v/>
      </c>
    </row>
    <row r="180" spans="1:15" ht="12.75" hidden="1" customHeight="1">
      <c r="A180" s="92" t="s">
        <v>600</v>
      </c>
      <c r="B180" s="474" t="s">
        <v>970</v>
      </c>
      <c r="C180" s="479" t="s">
        <v>971</v>
      </c>
      <c r="D180" s="65" t="s">
        <v>587</v>
      </c>
      <c r="E180" s="85">
        <v>6</v>
      </c>
      <c r="F180" s="67">
        <v>823008</v>
      </c>
      <c r="G180" s="74">
        <v>1</v>
      </c>
      <c r="H180" s="77">
        <f xml:space="preserve"> ROUND(           F180*G180,0)</f>
        <v>823008</v>
      </c>
      <c r="I180" s="75">
        <f>ROUND(E180 * H180,0)</f>
        <v>4938048</v>
      </c>
      <c r="J180" s="388">
        <f t="shared" si="33"/>
        <v>2.0463939932404549E-4</v>
      </c>
      <c r="K180" s="393" t="str">
        <f t="shared" si="32"/>
        <v/>
      </c>
      <c r="L180" s="51">
        <f>ROUND('SALIDA SINCO PPTO'!G140,0)</f>
        <v>4938049</v>
      </c>
      <c r="M180" s="394">
        <v>823008</v>
      </c>
      <c r="N180" s="394">
        <f t="shared" si="28"/>
        <v>29628294</v>
      </c>
      <c r="O180" s="396">
        <f t="shared" si="29"/>
        <v>-24690246</v>
      </c>
    </row>
    <row r="181" spans="1:15" ht="12.75" hidden="1" customHeight="1">
      <c r="A181" s="439"/>
      <c r="B181" s="474" t="s">
        <v>972</v>
      </c>
      <c r="C181" s="479" t="s">
        <v>973</v>
      </c>
      <c r="D181" s="65" t="s">
        <v>587</v>
      </c>
      <c r="E181" s="85">
        <v>120</v>
      </c>
      <c r="F181" s="67">
        <v>428112</v>
      </c>
      <c r="G181" s="74">
        <v>1</v>
      </c>
      <c r="H181" s="77">
        <f xml:space="preserve"> ROUND(           F181*G181,0)</f>
        <v>428112</v>
      </c>
      <c r="I181" s="75">
        <f>ROUND(E181 * H181,0)</f>
        <v>51373440</v>
      </c>
      <c r="J181" s="388">
        <f t="shared" si="33"/>
        <v>2.1289849557577997E-3</v>
      </c>
      <c r="K181" s="393" t="str">
        <f t="shared" si="32"/>
        <v/>
      </c>
      <c r="L181" s="51">
        <f>ROUND('SALIDA SINCO PPTO'!G141,0)</f>
        <v>51373403</v>
      </c>
      <c r="M181" s="394">
        <v>428112</v>
      </c>
      <c r="N181" s="394">
        <f t="shared" si="28"/>
        <v>6164808360</v>
      </c>
      <c r="O181" s="396">
        <f t="shared" si="29"/>
        <v>-6113434920</v>
      </c>
    </row>
    <row r="182" spans="1:15" ht="12.75" hidden="1" customHeight="1">
      <c r="A182" s="76" t="s">
        <v>777</v>
      </c>
      <c r="B182" s="474" t="s">
        <v>975</v>
      </c>
      <c r="C182" s="479" t="s">
        <v>976</v>
      </c>
      <c r="D182" s="65" t="s">
        <v>44</v>
      </c>
      <c r="E182" s="85">
        <v>12.5</v>
      </c>
      <c r="F182" s="67">
        <v>629388</v>
      </c>
      <c r="G182" s="74">
        <v>1</v>
      </c>
      <c r="H182" s="77">
        <f xml:space="preserve"> ROUND(           F182*G182,0)</f>
        <v>629388</v>
      </c>
      <c r="I182" s="75">
        <f>ROUND(E182 * H182,0)</f>
        <v>7867350</v>
      </c>
      <c r="J182" s="388">
        <f t="shared" si="33"/>
        <v>3.2603364290343658E-4</v>
      </c>
      <c r="K182" s="393" t="str">
        <f t="shared" si="32"/>
        <v/>
      </c>
      <c r="L182" s="51">
        <f>ROUND('SALIDA SINCO PPTO'!G142,0)</f>
        <v>6735683</v>
      </c>
      <c r="M182" s="394">
        <v>629388</v>
      </c>
      <c r="N182" s="394">
        <f t="shared" si="28"/>
        <v>84196038</v>
      </c>
      <c r="O182" s="396">
        <f t="shared" si="29"/>
        <v>-76328688</v>
      </c>
    </row>
    <row r="183" spans="1:15" ht="12.75" hidden="1" customHeight="1">
      <c r="A183" s="76" t="s">
        <v>1229</v>
      </c>
      <c r="B183" s="474" t="s">
        <v>978</v>
      </c>
      <c r="C183" s="479" t="s">
        <v>979</v>
      </c>
      <c r="D183" s="65" t="s">
        <v>44</v>
      </c>
      <c r="E183" s="85">
        <v>3.82</v>
      </c>
      <c r="F183" s="67">
        <v>395923</v>
      </c>
      <c r="G183" s="74">
        <v>1</v>
      </c>
      <c r="H183" s="77">
        <f xml:space="preserve"> ROUND(           F183*G183,0)</f>
        <v>395923</v>
      </c>
      <c r="I183" s="75">
        <f>ROUND(E183 * H183,0)</f>
        <v>1512426</v>
      </c>
      <c r="J183" s="388">
        <f t="shared" si="33"/>
        <v>6.2676982516587289E-5</v>
      </c>
      <c r="K183" s="393" t="str">
        <f t="shared" si="32"/>
        <v/>
      </c>
      <c r="L183" s="51">
        <f>ROUND('SALIDA SINCO PPTO'!G143,0)</f>
        <v>1339508</v>
      </c>
      <c r="M183" s="394">
        <v>395923</v>
      </c>
      <c r="N183" s="394">
        <f t="shared" si="28"/>
        <v>5116921</v>
      </c>
      <c r="O183" s="396">
        <f t="shared" si="29"/>
        <v>-3604495</v>
      </c>
    </row>
    <row r="184" spans="1:15" ht="12.75" hidden="1" customHeight="1" thickBot="1">
      <c r="A184" s="76" t="s">
        <v>1222</v>
      </c>
      <c r="B184" s="502" t="s">
        <v>981</v>
      </c>
      <c r="C184" s="525" t="s">
        <v>982</v>
      </c>
      <c r="D184" s="514" t="s">
        <v>587</v>
      </c>
      <c r="E184" s="530">
        <v>32</v>
      </c>
      <c r="F184" s="515">
        <v>278701</v>
      </c>
      <c r="G184" s="507">
        <v>1</v>
      </c>
      <c r="H184" s="508">
        <f xml:space="preserve"> ROUND(           F184*G184,0)</f>
        <v>278701</v>
      </c>
      <c r="I184" s="509">
        <f>ROUND(E184 * H184,0)</f>
        <v>8918432</v>
      </c>
      <c r="J184" s="388">
        <f t="shared" si="33"/>
        <v>3.6959190501840923E-4</v>
      </c>
      <c r="K184" s="393" t="str">
        <f t="shared" si="32"/>
        <v/>
      </c>
      <c r="L184" s="51">
        <f>ROUND('SALIDA SINCO PPTO'!G144,0)</f>
        <v>8918438</v>
      </c>
      <c r="M184" s="394">
        <v>278701</v>
      </c>
      <c r="N184" s="394">
        <f t="shared" si="28"/>
        <v>285390016</v>
      </c>
      <c r="O184" s="396">
        <f t="shared" si="29"/>
        <v>-276471584</v>
      </c>
    </row>
    <row r="185" spans="1:15" ht="23.1" hidden="1" customHeight="1" thickBot="1">
      <c r="A185" s="436" t="s">
        <v>706</v>
      </c>
      <c r="B185" s="44"/>
      <c r="C185" s="45"/>
      <c r="D185" s="46"/>
      <c r="E185" s="81"/>
      <c r="F185" s="430"/>
      <c r="G185" s="44"/>
      <c r="H185" s="44"/>
      <c r="I185" s="433"/>
      <c r="J185" s="388" t="str">
        <f t="shared" si="33"/>
        <v/>
      </c>
      <c r="K185" s="393" t="str">
        <f t="shared" si="32"/>
        <v/>
      </c>
      <c r="M185" s="394" t="s">
        <v>1439</v>
      </c>
      <c r="N185" s="394" t="str">
        <f t="shared" si="28"/>
        <v/>
      </c>
      <c r="O185" s="396" t="str">
        <f t="shared" si="29"/>
        <v/>
      </c>
    </row>
    <row r="186" spans="1:15" ht="30.75" thickBot="1">
      <c r="A186" s="436" t="s">
        <v>909</v>
      </c>
      <c r="B186" s="55" t="s">
        <v>983</v>
      </c>
      <c r="C186" s="56" t="s">
        <v>984</v>
      </c>
      <c r="D186" s="57"/>
      <c r="E186" s="57"/>
      <c r="F186" s="58"/>
      <c r="G186" s="59"/>
      <c r="H186" s="59"/>
      <c r="I186" s="60">
        <f>I187+I195+I200</f>
        <v>5604016819</v>
      </c>
      <c r="J186" s="388">
        <f t="shared" si="33"/>
        <v>0.23223804945638604</v>
      </c>
      <c r="K186" s="393" t="str">
        <f t="shared" si="32"/>
        <v>|||||||||||||||||||||||||||||||||||||||||||||||||||||||||||||||||||||||||||||||||||||||||||||</v>
      </c>
      <c r="M186" s="394" t="s">
        <v>1439</v>
      </c>
      <c r="N186" s="394" t="str">
        <f t="shared" si="28"/>
        <v/>
      </c>
      <c r="O186" s="396" t="str">
        <f t="shared" si="29"/>
        <v/>
      </c>
    </row>
    <row r="187" spans="1:15" ht="16.5" thickBot="1">
      <c r="A187" s="445" t="s">
        <v>743</v>
      </c>
      <c r="B187" s="481" t="s">
        <v>985</v>
      </c>
      <c r="C187" s="56" t="s">
        <v>986</v>
      </c>
      <c r="D187" s="57"/>
      <c r="E187" s="57"/>
      <c r="F187" s="58"/>
      <c r="G187" s="57"/>
      <c r="H187" s="57"/>
      <c r="I187" s="84">
        <f>SUM(I189:I193)</f>
        <v>110145204</v>
      </c>
      <c r="J187" s="388">
        <f t="shared" si="33"/>
        <v>4.5645664815296355E-3</v>
      </c>
      <c r="K187" s="393" t="str">
        <f t="shared" ref="K187:K194" si="36">IF(J187="","",REPT("|",J187/MAX($J$14:$J$415)*100))</f>
        <v>|</v>
      </c>
      <c r="M187" s="394" t="s">
        <v>1439</v>
      </c>
      <c r="N187" s="394" t="str">
        <f t="shared" si="28"/>
        <v/>
      </c>
      <c r="O187" s="396" t="str">
        <f t="shared" si="29"/>
        <v/>
      </c>
    </row>
    <row r="188" spans="1:15" ht="16.5" hidden="1" thickBot="1">
      <c r="A188" s="62" t="s">
        <v>626</v>
      </c>
      <c r="B188" s="63"/>
      <c r="C188" s="64"/>
      <c r="D188" s="65"/>
      <c r="E188" s="85"/>
      <c r="F188" s="67"/>
      <c r="G188" s="86"/>
      <c r="H188" s="86"/>
      <c r="I188" s="87"/>
      <c r="J188" s="388" t="str">
        <f t="shared" si="33"/>
        <v/>
      </c>
      <c r="K188" s="393" t="str">
        <f t="shared" si="36"/>
        <v/>
      </c>
      <c r="M188" s="394" t="s">
        <v>1439</v>
      </c>
      <c r="N188" s="394" t="str">
        <f t="shared" si="28"/>
        <v/>
      </c>
      <c r="O188" s="396" t="str">
        <f t="shared" si="29"/>
        <v/>
      </c>
    </row>
    <row r="189" spans="1:15" ht="26.25" hidden="1" thickBot="1">
      <c r="A189" s="93" t="s">
        <v>746</v>
      </c>
      <c r="B189" s="474" t="s">
        <v>988</v>
      </c>
      <c r="C189" s="64" t="s">
        <v>989</v>
      </c>
      <c r="D189" s="31" t="s">
        <v>44</v>
      </c>
      <c r="E189" s="32">
        <v>129.94999999999999</v>
      </c>
      <c r="F189" s="73">
        <v>129319</v>
      </c>
      <c r="G189" s="74">
        <v>1</v>
      </c>
      <c r="H189" s="77">
        <f xml:space="preserve"> ROUND(           F189*G189,0)</f>
        <v>129319</v>
      </c>
      <c r="I189" s="75">
        <f>ROUND(E189 * H189,0)</f>
        <v>16805004</v>
      </c>
      <c r="J189" s="388">
        <f t="shared" si="33"/>
        <v>6.9642213364434324E-4</v>
      </c>
      <c r="K189" s="393" t="str">
        <f t="shared" si="36"/>
        <v/>
      </c>
      <c r="L189" s="51">
        <f>ROUND('SALIDA SINCO PPTO'!G146,0)</f>
        <v>11149157</v>
      </c>
      <c r="M189" s="394">
        <v>129319</v>
      </c>
      <c r="N189" s="394">
        <f t="shared" si="28"/>
        <v>1448832952</v>
      </c>
      <c r="O189" s="396">
        <f t="shared" si="29"/>
        <v>-1432027948</v>
      </c>
    </row>
    <row r="190" spans="1:15" ht="77.25" hidden="1" thickBot="1">
      <c r="A190" s="100"/>
      <c r="B190" s="474" t="s">
        <v>990</v>
      </c>
      <c r="C190" s="64" t="s">
        <v>991</v>
      </c>
      <c r="D190" s="31" t="s">
        <v>28</v>
      </c>
      <c r="E190" s="32">
        <v>2</v>
      </c>
      <c r="F190" s="73">
        <v>777835</v>
      </c>
      <c r="G190" s="74">
        <v>1</v>
      </c>
      <c r="H190" s="77">
        <f xml:space="preserve"> ROUND(           F190*G190,0)</f>
        <v>777835</v>
      </c>
      <c r="I190" s="75">
        <f>ROUND(E190 * H190,0)</f>
        <v>1555670</v>
      </c>
      <c r="J190" s="388">
        <f t="shared" si="33"/>
        <v>6.4469072464754868E-5</v>
      </c>
      <c r="K190" s="393" t="str">
        <f t="shared" si="36"/>
        <v/>
      </c>
      <c r="L190" s="51">
        <f>ROUND('SALIDA SINCO PPTO'!G147,0)</f>
        <v>1192980</v>
      </c>
      <c r="M190" s="394">
        <v>777835</v>
      </c>
      <c r="N190" s="394">
        <f t="shared" si="28"/>
        <v>2385960</v>
      </c>
      <c r="O190" s="396">
        <f t="shared" si="29"/>
        <v>-830290</v>
      </c>
    </row>
    <row r="191" spans="1:15" ht="77.25" hidden="1" thickBot="1">
      <c r="A191" s="76" t="s">
        <v>774</v>
      </c>
      <c r="B191" s="474" t="s">
        <v>993</v>
      </c>
      <c r="C191" s="64" t="s">
        <v>994</v>
      </c>
      <c r="D191" s="31" t="s">
        <v>28</v>
      </c>
      <c r="E191" s="32">
        <v>17</v>
      </c>
      <c r="F191" s="73">
        <v>777835</v>
      </c>
      <c r="G191" s="74">
        <v>1</v>
      </c>
      <c r="H191" s="77">
        <f xml:space="preserve"> ROUND(           F191*G191,0)</f>
        <v>777835</v>
      </c>
      <c r="I191" s="75">
        <f>ROUND(E191 * H191,0)</f>
        <v>13223195</v>
      </c>
      <c r="J191" s="388">
        <f t="shared" si="33"/>
        <v>5.4798711595041637E-4</v>
      </c>
      <c r="K191" s="393" t="str">
        <f t="shared" si="36"/>
        <v/>
      </c>
      <c r="L191" s="51">
        <f>ROUND('SALIDA SINCO PPTO'!G148,0)</f>
        <v>10140332</v>
      </c>
      <c r="M191" s="394">
        <v>777835</v>
      </c>
      <c r="N191" s="394">
        <f t="shared" si="28"/>
        <v>172385644</v>
      </c>
      <c r="O191" s="396">
        <f t="shared" si="29"/>
        <v>-159162449</v>
      </c>
    </row>
    <row r="192" spans="1:15" ht="77.25" hidden="1" thickBot="1">
      <c r="A192" s="93" t="s">
        <v>749</v>
      </c>
      <c r="B192" s="474" t="s">
        <v>996</v>
      </c>
      <c r="C192" s="64" t="s">
        <v>997</v>
      </c>
      <c r="D192" s="31" t="s">
        <v>28</v>
      </c>
      <c r="E192" s="32">
        <v>72</v>
      </c>
      <c r="F192" s="73">
        <v>777835</v>
      </c>
      <c r="G192" s="74">
        <v>1</v>
      </c>
      <c r="H192" s="77">
        <f xml:space="preserve"> ROUND(           F192*G192,0)</f>
        <v>777835</v>
      </c>
      <c r="I192" s="75">
        <f>ROUND(E192 * H192,0)</f>
        <v>56004120</v>
      </c>
      <c r="J192" s="388">
        <f t="shared" si="33"/>
        <v>2.3208866087311751E-3</v>
      </c>
      <c r="K192" s="393" t="str">
        <f t="shared" si="36"/>
        <v/>
      </c>
      <c r="L192" s="51">
        <f>ROUND('SALIDA SINCO PPTO'!G149,0)</f>
        <v>42947290</v>
      </c>
      <c r="M192" s="394">
        <v>777835</v>
      </c>
      <c r="N192" s="394">
        <f t="shared" si="28"/>
        <v>3092204880</v>
      </c>
      <c r="O192" s="396">
        <f t="shared" si="29"/>
        <v>-3036200760</v>
      </c>
    </row>
    <row r="193" spans="1:15" ht="77.25" hidden="1" thickBot="1">
      <c r="A193" s="76" t="s">
        <v>607</v>
      </c>
      <c r="B193" s="502" t="s">
        <v>999</v>
      </c>
      <c r="C193" s="503" t="s">
        <v>1000</v>
      </c>
      <c r="D193" s="504" t="s">
        <v>28</v>
      </c>
      <c r="E193" s="527">
        <v>29</v>
      </c>
      <c r="F193" s="506">
        <v>777835</v>
      </c>
      <c r="G193" s="507">
        <v>1</v>
      </c>
      <c r="H193" s="508">
        <f xml:space="preserve"> ROUND(           F193*G193,0)</f>
        <v>777835</v>
      </c>
      <c r="I193" s="509">
        <f>ROUND(E193 * H193,0)</f>
        <v>22557215</v>
      </c>
      <c r="J193" s="388">
        <f t="shared" si="33"/>
        <v>9.3480155073894552E-4</v>
      </c>
      <c r="K193" s="393" t="str">
        <f t="shared" si="36"/>
        <v/>
      </c>
      <c r="L193" s="51">
        <f>ROUND('SALIDA SINCO PPTO'!G150,0)</f>
        <v>17298214</v>
      </c>
      <c r="M193" s="394">
        <v>777835</v>
      </c>
      <c r="N193" s="394">
        <f t="shared" si="28"/>
        <v>501648206</v>
      </c>
      <c r="O193" s="396">
        <f t="shared" si="29"/>
        <v>-479090991</v>
      </c>
    </row>
    <row r="194" spans="1:15" ht="23.1" hidden="1" customHeight="1" thickBot="1">
      <c r="A194" s="443" t="s">
        <v>626</v>
      </c>
      <c r="B194" s="544"/>
      <c r="C194" s="45"/>
      <c r="D194" s="46"/>
      <c r="E194" s="81"/>
      <c r="F194" s="430"/>
      <c r="G194" s="44"/>
      <c r="H194" s="44"/>
      <c r="I194" s="442"/>
      <c r="J194" s="388" t="str">
        <f t="shared" si="33"/>
        <v/>
      </c>
      <c r="K194" s="393" t="str">
        <f t="shared" si="36"/>
        <v/>
      </c>
      <c r="M194" s="394" t="s">
        <v>1439</v>
      </c>
      <c r="N194" s="394" t="str">
        <f t="shared" si="28"/>
        <v/>
      </c>
      <c r="O194" s="396" t="str">
        <f t="shared" si="29"/>
        <v/>
      </c>
    </row>
    <row r="195" spans="1:15" ht="16.5" thickBot="1">
      <c r="A195" s="438" t="s">
        <v>791</v>
      </c>
      <c r="B195" s="481" t="s">
        <v>1001</v>
      </c>
      <c r="C195" s="56" t="s">
        <v>1002</v>
      </c>
      <c r="D195" s="57"/>
      <c r="E195" s="57"/>
      <c r="F195" s="58"/>
      <c r="G195" s="57"/>
      <c r="H195" s="57"/>
      <c r="I195" s="84">
        <f>SUM(I197:I198)</f>
        <v>306125548</v>
      </c>
      <c r="J195" s="388">
        <f t="shared" si="33"/>
        <v>1.268625745648164E-2</v>
      </c>
      <c r="K195" s="393"/>
      <c r="M195" s="394" t="s">
        <v>1439</v>
      </c>
      <c r="N195" s="394" t="str">
        <f t="shared" si="28"/>
        <v/>
      </c>
      <c r="O195" s="396" t="str">
        <f t="shared" si="29"/>
        <v/>
      </c>
    </row>
    <row r="196" spans="1:15" ht="16.5" hidden="1" thickBot="1">
      <c r="A196" s="444" t="s">
        <v>794</v>
      </c>
      <c r="B196" s="63"/>
      <c r="C196" s="64"/>
      <c r="D196" s="65"/>
      <c r="E196" s="85"/>
      <c r="F196" s="67"/>
      <c r="G196" s="86"/>
      <c r="H196" s="86"/>
      <c r="I196" s="87"/>
      <c r="J196" s="388" t="str">
        <f t="shared" si="33"/>
        <v/>
      </c>
      <c r="K196" s="393" t="str">
        <f>IF(J196="","",REPT("|",J196/MAX($J$14:$J$415)*100))</f>
        <v/>
      </c>
      <c r="M196" s="394" t="s">
        <v>1439</v>
      </c>
      <c r="N196" s="394" t="str">
        <f t="shared" si="28"/>
        <v/>
      </c>
      <c r="O196" s="396" t="str">
        <f t="shared" si="29"/>
        <v/>
      </c>
    </row>
    <row r="197" spans="1:15" s="51" customFormat="1" ht="51.75" hidden="1" thickBot="1">
      <c r="A197" s="76" t="s">
        <v>797</v>
      </c>
      <c r="B197" s="484" t="s">
        <v>1004</v>
      </c>
      <c r="C197" s="477" t="s">
        <v>1005</v>
      </c>
      <c r="D197" s="101" t="s">
        <v>28</v>
      </c>
      <c r="E197" s="118">
        <v>274.7</v>
      </c>
      <c r="F197" s="102">
        <v>325456</v>
      </c>
      <c r="G197" s="96">
        <v>1</v>
      </c>
      <c r="H197" s="97">
        <f xml:space="preserve"> ROUND(           F197*G197,0)</f>
        <v>325456</v>
      </c>
      <c r="I197" s="98">
        <f>ROUND(E197 * H197,0)</f>
        <v>89402763</v>
      </c>
      <c r="J197" s="388">
        <f t="shared" ref="J197:J228" si="37">IF(I197="","",I197/SbtPpto)</f>
        <v>3.7049716240567122E-3</v>
      </c>
      <c r="K197" s="393" t="str">
        <f>IF(J197="","",REPT("|",J197/MAX($J$14:$J$415)*100))</f>
        <v>|</v>
      </c>
      <c r="L197" s="51">
        <f>ROUND('SALIDA SINCO PPTO'!G152,0)</f>
        <v>89402722</v>
      </c>
      <c r="M197" s="394">
        <v>325456</v>
      </c>
      <c r="N197" s="394">
        <f t="shared" si="28"/>
        <v>24558927733</v>
      </c>
      <c r="O197" s="396">
        <f t="shared" si="29"/>
        <v>-24469524970</v>
      </c>
    </row>
    <row r="198" spans="1:15" s="51" customFormat="1" ht="30.75" hidden="1" thickBot="1">
      <c r="A198" s="76" t="s">
        <v>800</v>
      </c>
      <c r="B198" s="531" t="s">
        <v>1007</v>
      </c>
      <c r="C198" s="517" t="s">
        <v>925</v>
      </c>
      <c r="D198" s="518" t="s">
        <v>28</v>
      </c>
      <c r="E198" s="532">
        <v>244.77</v>
      </c>
      <c r="F198" s="519">
        <v>885414</v>
      </c>
      <c r="G198" s="520">
        <v>1</v>
      </c>
      <c r="H198" s="521">
        <f xml:space="preserve"> ROUND(           F198*G198,0)</f>
        <v>885414</v>
      </c>
      <c r="I198" s="522">
        <f>ROUND(E198 * H198,0)</f>
        <v>216722785</v>
      </c>
      <c r="J198" s="388">
        <f t="shared" si="37"/>
        <v>8.9812858324249296E-3</v>
      </c>
      <c r="K198" s="393" t="str">
        <f>IF(J198="","",REPT("|",J198/MAX($J$14:$J$415)*100))</f>
        <v>|||</v>
      </c>
      <c r="L198" s="51">
        <f>ROUND('SALIDA SINCO PPTO'!G153,0)</f>
        <v>216722773</v>
      </c>
      <c r="M198" s="394">
        <v>885414</v>
      </c>
      <c r="N198" s="394">
        <f t="shared" si="28"/>
        <v>53047233147</v>
      </c>
      <c r="O198" s="396">
        <f t="shared" si="29"/>
        <v>-52830510362</v>
      </c>
    </row>
    <row r="199" spans="1:15" ht="23.1" hidden="1" customHeight="1" thickBot="1">
      <c r="A199" s="436" t="s">
        <v>803</v>
      </c>
      <c r="B199" s="544"/>
      <c r="C199" s="45"/>
      <c r="D199" s="46"/>
      <c r="E199" s="81"/>
      <c r="F199" s="430"/>
      <c r="G199" s="44"/>
      <c r="H199" s="44"/>
      <c r="I199" s="442"/>
      <c r="J199" s="388" t="str">
        <f t="shared" si="37"/>
        <v/>
      </c>
      <c r="K199" s="393" t="str">
        <f>IF(J199="","",REPT("|",J199/MAX($J$14:$J$415)*100))</f>
        <v/>
      </c>
      <c r="M199" s="394" t="s">
        <v>1439</v>
      </c>
      <c r="N199" s="394" t="str">
        <f t="shared" si="28"/>
        <v/>
      </c>
      <c r="O199" s="396" t="str">
        <f t="shared" si="29"/>
        <v/>
      </c>
    </row>
    <row r="200" spans="1:15" ht="16.5" thickBot="1">
      <c r="A200" s="441" t="s">
        <v>806</v>
      </c>
      <c r="B200" s="481" t="s">
        <v>1008</v>
      </c>
      <c r="C200" s="56" t="s">
        <v>1009</v>
      </c>
      <c r="D200" s="57"/>
      <c r="E200" s="57"/>
      <c r="F200" s="58"/>
      <c r="G200" s="57"/>
      <c r="H200" s="57"/>
      <c r="I200" s="84">
        <f>SUM(I202:I219)</f>
        <v>5187746067</v>
      </c>
      <c r="J200" s="388">
        <f t="shared" si="37"/>
        <v>0.21498722551837476</v>
      </c>
      <c r="K200" s="393"/>
      <c r="M200" s="394" t="s">
        <v>1439</v>
      </c>
      <c r="N200" s="394" t="str">
        <f t="shared" si="28"/>
        <v/>
      </c>
      <c r="O200" s="396" t="str">
        <f t="shared" si="29"/>
        <v/>
      </c>
    </row>
    <row r="201" spans="1:15" ht="16.5" hidden="1" thickBot="1">
      <c r="A201" s="437"/>
      <c r="B201" s="63"/>
      <c r="C201" s="64"/>
      <c r="D201" s="65"/>
      <c r="E201" s="85"/>
      <c r="F201" s="67"/>
      <c r="G201" s="86"/>
      <c r="H201" s="86"/>
      <c r="I201" s="87"/>
      <c r="J201" s="388" t="str">
        <f t="shared" si="37"/>
        <v/>
      </c>
      <c r="K201" s="393" t="str">
        <f t="shared" ref="K201:K264" si="38">IF(J201="","",REPT("|",J201/MAX($J$14:$J$415)*100))</f>
        <v/>
      </c>
      <c r="M201" s="394" t="s">
        <v>1439</v>
      </c>
      <c r="N201" s="394" t="str">
        <f t="shared" si="28"/>
        <v/>
      </c>
      <c r="O201" s="396" t="str">
        <f t="shared" si="29"/>
        <v/>
      </c>
    </row>
    <row r="202" spans="1:15" ht="51.75" hidden="1" thickBot="1">
      <c r="A202" s="76" t="s">
        <v>1022</v>
      </c>
      <c r="B202" s="474" t="s">
        <v>1011</v>
      </c>
      <c r="C202" s="64" t="s">
        <v>1012</v>
      </c>
      <c r="D202" s="31" t="s">
        <v>28</v>
      </c>
      <c r="E202" s="32">
        <v>9</v>
      </c>
      <c r="F202" s="73">
        <v>2585631</v>
      </c>
      <c r="G202" s="74">
        <v>1</v>
      </c>
      <c r="H202" s="77">
        <f t="shared" ref="H202:H219" si="39" xml:space="preserve"> ROUND(           F202*G202,0)</f>
        <v>2585631</v>
      </c>
      <c r="I202" s="75">
        <f t="shared" ref="I202:I217" si="40">ROUND(E202 * H202,0)</f>
        <v>23270679</v>
      </c>
      <c r="J202" s="388">
        <f t="shared" si="37"/>
        <v>9.6436846551971138E-4</v>
      </c>
      <c r="K202" s="393" t="str">
        <f t="shared" si="38"/>
        <v/>
      </c>
      <c r="L202" s="51">
        <f>ROUND('SALIDA SINCO PPTO'!G155,0)</f>
        <v>17568757</v>
      </c>
      <c r="M202" s="394">
        <v>2585631</v>
      </c>
      <c r="N202" s="394">
        <f t="shared" si="28"/>
        <v>158118813</v>
      </c>
      <c r="O202" s="396">
        <f t="shared" si="29"/>
        <v>-134848134</v>
      </c>
    </row>
    <row r="203" spans="1:15" s="51" customFormat="1" ht="90" hidden="1" thickBot="1">
      <c r="A203" s="76" t="s">
        <v>1233</v>
      </c>
      <c r="B203" s="484" t="s">
        <v>1014</v>
      </c>
      <c r="C203" s="477" t="s">
        <v>1015</v>
      </c>
      <c r="D203" s="101" t="s">
        <v>28</v>
      </c>
      <c r="E203" s="118">
        <v>21.77</v>
      </c>
      <c r="F203" s="102">
        <v>3111430</v>
      </c>
      <c r="G203" s="96">
        <v>1</v>
      </c>
      <c r="H203" s="97">
        <f t="shared" si="39"/>
        <v>3111430</v>
      </c>
      <c r="I203" s="98">
        <f t="shared" si="40"/>
        <v>67735831</v>
      </c>
      <c r="J203" s="388">
        <f t="shared" si="37"/>
        <v>2.8070646070178051E-3</v>
      </c>
      <c r="K203" s="393" t="str">
        <f t="shared" si="38"/>
        <v>|</v>
      </c>
      <c r="L203" s="51">
        <f>ROUND('SALIDA SINCO PPTO'!G156,0)</f>
        <v>52369418</v>
      </c>
      <c r="M203" s="394">
        <v>3111430</v>
      </c>
      <c r="N203" s="394">
        <f t="shared" si="28"/>
        <v>1140082230</v>
      </c>
      <c r="O203" s="396">
        <f t="shared" si="29"/>
        <v>-1072346399</v>
      </c>
    </row>
    <row r="204" spans="1:15" ht="90" hidden="1" thickBot="1">
      <c r="A204" s="71"/>
      <c r="B204" s="474" t="s">
        <v>1017</v>
      </c>
      <c r="C204" s="64" t="s">
        <v>1018</v>
      </c>
      <c r="D204" s="31" t="s">
        <v>28</v>
      </c>
      <c r="E204" s="32">
        <v>42.06</v>
      </c>
      <c r="F204" s="73">
        <v>3280879</v>
      </c>
      <c r="G204" s="74">
        <v>1</v>
      </c>
      <c r="H204" s="77">
        <f t="shared" si="39"/>
        <v>3280879</v>
      </c>
      <c r="I204" s="75">
        <f t="shared" si="40"/>
        <v>137993771</v>
      </c>
      <c r="J204" s="388">
        <f t="shared" si="37"/>
        <v>5.7186488280186595E-3</v>
      </c>
      <c r="K204" s="393" t="str">
        <f t="shared" si="38"/>
        <v>||</v>
      </c>
      <c r="L204" s="51">
        <f>ROUND('SALIDA SINCO PPTO'!G157,0)</f>
        <v>106668054</v>
      </c>
      <c r="M204" s="394">
        <v>3280879</v>
      </c>
      <c r="N204" s="394">
        <f t="shared" si="28"/>
        <v>4486458351</v>
      </c>
      <c r="O204" s="396">
        <f t="shared" si="29"/>
        <v>-4348464580</v>
      </c>
    </row>
    <row r="205" spans="1:15" ht="64.5" hidden="1" thickBot="1">
      <c r="A205" s="71"/>
      <c r="B205" s="474" t="s">
        <v>1020</v>
      </c>
      <c r="C205" s="64" t="s">
        <v>1021</v>
      </c>
      <c r="D205" s="31" t="s">
        <v>28</v>
      </c>
      <c r="E205" s="32">
        <v>2</v>
      </c>
      <c r="F205" s="73">
        <v>3192901</v>
      </c>
      <c r="G205" s="74">
        <v>1</v>
      </c>
      <c r="H205" s="77">
        <f t="shared" si="39"/>
        <v>3192901</v>
      </c>
      <c r="I205" s="75">
        <f t="shared" si="40"/>
        <v>6385802</v>
      </c>
      <c r="J205" s="388">
        <f t="shared" si="37"/>
        <v>2.6463628654121795E-4</v>
      </c>
      <c r="K205" s="393" t="str">
        <f t="shared" si="38"/>
        <v/>
      </c>
      <c r="L205" s="51">
        <f>ROUND('SALIDA SINCO PPTO'!G158,0)</f>
        <v>5019572</v>
      </c>
      <c r="M205" s="394">
        <v>3192901</v>
      </c>
      <c r="N205" s="394">
        <f t="shared" si="28"/>
        <v>10039144</v>
      </c>
      <c r="O205" s="396">
        <f t="shared" si="29"/>
        <v>-3653342</v>
      </c>
    </row>
    <row r="206" spans="1:15" ht="64.5" hidden="1" thickBot="1">
      <c r="A206" s="439"/>
      <c r="B206" s="474" t="s">
        <v>1023</v>
      </c>
      <c r="C206" s="64" t="s">
        <v>1024</v>
      </c>
      <c r="D206" s="31" t="s">
        <v>28</v>
      </c>
      <c r="E206" s="32">
        <v>17</v>
      </c>
      <c r="F206" s="73">
        <v>3209868</v>
      </c>
      <c r="G206" s="74">
        <v>1</v>
      </c>
      <c r="H206" s="77">
        <f t="shared" si="39"/>
        <v>3209868</v>
      </c>
      <c r="I206" s="75">
        <f t="shared" si="40"/>
        <v>54567756</v>
      </c>
      <c r="J206" s="388">
        <f t="shared" si="37"/>
        <v>2.2613617385454899E-3</v>
      </c>
      <c r="K206" s="393" t="str">
        <f t="shared" si="38"/>
        <v/>
      </c>
      <c r="L206" s="51">
        <f>ROUND('SALIDA SINCO PPTO'!G159,0)</f>
        <v>42954815</v>
      </c>
      <c r="M206" s="394">
        <v>3209868</v>
      </c>
      <c r="N206" s="394">
        <f t="shared" ref="N206:N269" si="41">IF(M206="","",IF(L206="",ROUND(M206*E206,0),ROUND(L206*E206,0)))</f>
        <v>730231855</v>
      </c>
      <c r="O206" s="396">
        <f t="shared" ref="O206:O269" si="42">IF(N206="","",I206-N206)</f>
        <v>-675664099</v>
      </c>
    </row>
    <row r="207" spans="1:15" ht="64.5" hidden="1" thickBot="1">
      <c r="A207" s="71"/>
      <c r="B207" s="474" t="s">
        <v>1026</v>
      </c>
      <c r="C207" s="64" t="s">
        <v>1027</v>
      </c>
      <c r="D207" s="31" t="s">
        <v>28</v>
      </c>
      <c r="E207" s="32">
        <v>72</v>
      </c>
      <c r="F207" s="73">
        <v>3204214</v>
      </c>
      <c r="G207" s="74">
        <v>1</v>
      </c>
      <c r="H207" s="77">
        <f t="shared" si="39"/>
        <v>3204214</v>
      </c>
      <c r="I207" s="75">
        <f t="shared" si="40"/>
        <v>230703408</v>
      </c>
      <c r="J207" s="388">
        <f t="shared" si="37"/>
        <v>9.5606617908797539E-3</v>
      </c>
      <c r="K207" s="393" t="str">
        <f t="shared" si="38"/>
        <v>|||</v>
      </c>
      <c r="L207" s="51">
        <f>ROUND('SALIDA SINCO PPTO'!G160,0)</f>
        <v>181519127</v>
      </c>
      <c r="M207" s="394">
        <v>3204214</v>
      </c>
      <c r="N207" s="394">
        <f t="shared" si="41"/>
        <v>13069377144</v>
      </c>
      <c r="O207" s="396">
        <f t="shared" si="42"/>
        <v>-12838673736</v>
      </c>
    </row>
    <row r="208" spans="1:15" ht="64.5" hidden="1" thickBot="1">
      <c r="A208" s="71"/>
      <c r="B208" s="474" t="s">
        <v>1029</v>
      </c>
      <c r="C208" s="64" t="s">
        <v>1030</v>
      </c>
      <c r="D208" s="31" t="s">
        <v>28</v>
      </c>
      <c r="E208" s="32">
        <v>29</v>
      </c>
      <c r="F208" s="73">
        <v>3204214</v>
      </c>
      <c r="G208" s="74">
        <v>1</v>
      </c>
      <c r="H208" s="77">
        <f t="shared" si="39"/>
        <v>3204214</v>
      </c>
      <c r="I208" s="75">
        <f t="shared" si="40"/>
        <v>92922206</v>
      </c>
      <c r="J208" s="388">
        <f t="shared" si="37"/>
        <v>3.8508221102154568E-3</v>
      </c>
      <c r="K208" s="393" t="str">
        <f t="shared" si="38"/>
        <v>|</v>
      </c>
      <c r="L208" s="51">
        <f>ROUND('SALIDA SINCO PPTO'!G161,0)</f>
        <v>73111871</v>
      </c>
      <c r="M208" s="394">
        <v>3204214</v>
      </c>
      <c r="N208" s="394">
        <f t="shared" si="41"/>
        <v>2120244259</v>
      </c>
      <c r="O208" s="396">
        <f t="shared" si="42"/>
        <v>-2027322053</v>
      </c>
    </row>
    <row r="209" spans="1:15" ht="39" hidden="1" thickBot="1">
      <c r="A209" s="71"/>
      <c r="B209" s="474" t="s">
        <v>1032</v>
      </c>
      <c r="C209" s="64" t="s">
        <v>1033</v>
      </c>
      <c r="D209" s="31" t="s">
        <v>44</v>
      </c>
      <c r="E209" s="32">
        <v>74.77</v>
      </c>
      <c r="F209" s="73">
        <v>611518</v>
      </c>
      <c r="G209" s="74">
        <v>1</v>
      </c>
      <c r="H209" s="77">
        <f t="shared" si="39"/>
        <v>611518</v>
      </c>
      <c r="I209" s="75">
        <f t="shared" si="40"/>
        <v>45723201</v>
      </c>
      <c r="J209" s="388">
        <f t="shared" si="37"/>
        <v>1.8948313964976841E-3</v>
      </c>
      <c r="K209" s="393" t="str">
        <f t="shared" si="38"/>
        <v/>
      </c>
      <c r="L209" s="51">
        <f>ROUND('SALIDA SINCO PPTO'!G162,0)</f>
        <v>33219065</v>
      </c>
      <c r="M209" s="394">
        <v>611518</v>
      </c>
      <c r="N209" s="394">
        <f t="shared" si="41"/>
        <v>2483789490</v>
      </c>
      <c r="O209" s="396">
        <f t="shared" si="42"/>
        <v>-2438066289</v>
      </c>
    </row>
    <row r="210" spans="1:15" ht="51.75" hidden="1" thickBot="1">
      <c r="A210" s="92" t="s">
        <v>600</v>
      </c>
      <c r="B210" s="474" t="s">
        <v>1035</v>
      </c>
      <c r="C210" s="64" t="s">
        <v>1036</v>
      </c>
      <c r="D210" s="31" t="s">
        <v>44</v>
      </c>
      <c r="E210" s="32">
        <v>712.28</v>
      </c>
      <c r="F210" s="73">
        <v>380151</v>
      </c>
      <c r="G210" s="74">
        <v>1</v>
      </c>
      <c r="H210" s="77">
        <f t="shared" si="39"/>
        <v>380151</v>
      </c>
      <c r="I210" s="75">
        <f t="shared" si="40"/>
        <v>270773954</v>
      </c>
      <c r="J210" s="388">
        <f t="shared" si="37"/>
        <v>1.1221239505804059E-2</v>
      </c>
      <c r="K210" s="393" t="str">
        <f t="shared" si="38"/>
        <v>||||</v>
      </c>
      <c r="L210" s="51">
        <f>ROUND('SALIDA SINCO PPTO'!G163,0)</f>
        <v>233636691</v>
      </c>
      <c r="M210" s="394">
        <v>380151</v>
      </c>
      <c r="N210" s="394">
        <f t="shared" si="41"/>
        <v>166414742265</v>
      </c>
      <c r="O210" s="396">
        <f t="shared" si="42"/>
        <v>-166143968311</v>
      </c>
    </row>
    <row r="211" spans="1:15" ht="51.75" hidden="1" thickBot="1">
      <c r="A211" s="76" t="s">
        <v>932</v>
      </c>
      <c r="B211" s="474" t="s">
        <v>1038</v>
      </c>
      <c r="C211" s="64" t="s">
        <v>1039</v>
      </c>
      <c r="D211" s="31" t="s">
        <v>28</v>
      </c>
      <c r="E211" s="32">
        <v>468.06</v>
      </c>
      <c r="F211" s="73">
        <v>4717690</v>
      </c>
      <c r="G211" s="74">
        <v>1</v>
      </c>
      <c r="H211" s="77">
        <f t="shared" si="39"/>
        <v>4717690</v>
      </c>
      <c r="I211" s="75">
        <f t="shared" si="40"/>
        <v>2208161981</v>
      </c>
      <c r="J211" s="388">
        <f t="shared" si="37"/>
        <v>9.1509224171582443E-2</v>
      </c>
      <c r="K211" s="393" t="str">
        <f t="shared" si="38"/>
        <v>||||||||||||||||||||||||||||||||||||</v>
      </c>
      <c r="L211" s="51">
        <f>ROUND('SALIDA SINCO PPTO'!G164,0)</f>
        <v>1502804544</v>
      </c>
      <c r="M211" s="394">
        <v>4717690</v>
      </c>
      <c r="N211" s="394">
        <f t="shared" si="41"/>
        <v>703402694865</v>
      </c>
      <c r="O211" s="396">
        <f t="shared" si="42"/>
        <v>-701194532884</v>
      </c>
    </row>
    <row r="212" spans="1:15" ht="51.75" hidden="1" thickBot="1">
      <c r="A212" s="76" t="s">
        <v>1248</v>
      </c>
      <c r="B212" s="474" t="s">
        <v>1041</v>
      </c>
      <c r="C212" s="64" t="s">
        <v>1042</v>
      </c>
      <c r="D212" s="31" t="s">
        <v>28</v>
      </c>
      <c r="E212" s="32">
        <v>94.76</v>
      </c>
      <c r="F212" s="73">
        <v>4312665</v>
      </c>
      <c r="G212" s="74">
        <v>1</v>
      </c>
      <c r="H212" s="77">
        <f t="shared" si="39"/>
        <v>4312665</v>
      </c>
      <c r="I212" s="75">
        <f t="shared" si="40"/>
        <v>408668135</v>
      </c>
      <c r="J212" s="388">
        <f t="shared" si="37"/>
        <v>1.6935761189295431E-2</v>
      </c>
      <c r="K212" s="393" t="str">
        <f t="shared" si="38"/>
        <v>||||||</v>
      </c>
      <c r="L212" s="51">
        <f>ROUND('SALIDA SINCO PPTO'!G165,0)</f>
        <v>263385735</v>
      </c>
      <c r="M212" s="394">
        <v>4312665</v>
      </c>
      <c r="N212" s="394">
        <f t="shared" si="41"/>
        <v>24958432249</v>
      </c>
      <c r="O212" s="396">
        <f t="shared" si="42"/>
        <v>-24549764114</v>
      </c>
    </row>
    <row r="213" spans="1:15" ht="51.75" hidden="1" thickBot="1">
      <c r="A213" s="76" t="s">
        <v>1226</v>
      </c>
      <c r="B213" s="474" t="s">
        <v>1044</v>
      </c>
      <c r="C213" s="64" t="s">
        <v>1045</v>
      </c>
      <c r="D213" s="31" t="s">
        <v>28</v>
      </c>
      <c r="E213" s="32">
        <v>75.819999999999993</v>
      </c>
      <c r="F213" s="73">
        <v>4624592</v>
      </c>
      <c r="G213" s="74">
        <v>1</v>
      </c>
      <c r="H213" s="77">
        <f t="shared" si="39"/>
        <v>4624592</v>
      </c>
      <c r="I213" s="75">
        <f t="shared" si="40"/>
        <v>350636565</v>
      </c>
      <c r="J213" s="388">
        <f t="shared" si="37"/>
        <v>1.4530854305718906E-2</v>
      </c>
      <c r="K213" s="393" t="str">
        <f t="shared" si="38"/>
        <v>|||||</v>
      </c>
      <c r="L213" s="51">
        <f>ROUND('SALIDA SINCO PPTO'!G166,0)</f>
        <v>230004173</v>
      </c>
      <c r="M213" s="394">
        <v>4624592</v>
      </c>
      <c r="N213" s="394">
        <f t="shared" si="41"/>
        <v>17438916397</v>
      </c>
      <c r="O213" s="396">
        <f t="shared" si="42"/>
        <v>-17088279832</v>
      </c>
    </row>
    <row r="214" spans="1:15" ht="51.75" hidden="1" thickBot="1">
      <c r="A214" s="76" t="s">
        <v>1037</v>
      </c>
      <c r="B214" s="474" t="s">
        <v>1046</v>
      </c>
      <c r="C214" s="64" t="s">
        <v>1047</v>
      </c>
      <c r="D214" s="31" t="s">
        <v>28</v>
      </c>
      <c r="E214" s="32">
        <v>57.8</v>
      </c>
      <c r="F214" s="73">
        <v>4624592</v>
      </c>
      <c r="G214" s="74">
        <v>1</v>
      </c>
      <c r="H214" s="77">
        <f t="shared" si="39"/>
        <v>4624592</v>
      </c>
      <c r="I214" s="75">
        <f t="shared" si="40"/>
        <v>267301418</v>
      </c>
      <c r="J214" s="388">
        <f t="shared" si="37"/>
        <v>1.1077332909276216E-2</v>
      </c>
      <c r="K214" s="393" t="str">
        <f t="shared" si="38"/>
        <v>||||</v>
      </c>
      <c r="L214" s="51">
        <f>ROUND('SALIDA SINCO PPTO'!G167,0)</f>
        <v>175339504</v>
      </c>
      <c r="M214" s="394">
        <v>4624592</v>
      </c>
      <c r="N214" s="394">
        <f t="shared" si="41"/>
        <v>10134623331</v>
      </c>
      <c r="O214" s="396">
        <f t="shared" si="42"/>
        <v>-9867321913</v>
      </c>
    </row>
    <row r="215" spans="1:15" ht="51.75" hidden="1" thickBot="1">
      <c r="A215" s="76" t="s">
        <v>1040</v>
      </c>
      <c r="B215" s="474" t="s">
        <v>1048</v>
      </c>
      <c r="C215" s="64" t="s">
        <v>1049</v>
      </c>
      <c r="D215" s="31" t="s">
        <v>28</v>
      </c>
      <c r="E215" s="32">
        <v>99.8</v>
      </c>
      <c r="F215" s="73">
        <v>4019387</v>
      </c>
      <c r="G215" s="74">
        <v>1</v>
      </c>
      <c r="H215" s="77">
        <f t="shared" si="39"/>
        <v>4019387</v>
      </c>
      <c r="I215" s="75">
        <f t="shared" si="40"/>
        <v>401134823</v>
      </c>
      <c r="J215" s="388">
        <f t="shared" si="37"/>
        <v>1.662357053367592E-2</v>
      </c>
      <c r="K215" s="393" t="str">
        <f t="shared" si="38"/>
        <v>||||||</v>
      </c>
      <c r="L215" s="51">
        <f>ROUND('SALIDA SINCO PPTO'!G168,0)</f>
        <v>272715020</v>
      </c>
      <c r="M215" s="394">
        <v>4019387</v>
      </c>
      <c r="N215" s="394">
        <f t="shared" si="41"/>
        <v>27216958996</v>
      </c>
      <c r="O215" s="396">
        <f t="shared" si="42"/>
        <v>-26815824173</v>
      </c>
    </row>
    <row r="216" spans="1:15" ht="30.75" hidden="1" thickBot="1">
      <c r="A216" s="76" t="s">
        <v>1031</v>
      </c>
      <c r="B216" s="474" t="s">
        <v>1051</v>
      </c>
      <c r="C216" s="64" t="s">
        <v>1052</v>
      </c>
      <c r="D216" s="31" t="s">
        <v>1053</v>
      </c>
      <c r="E216" s="32">
        <v>1548</v>
      </c>
      <c r="F216" s="73">
        <v>50470</v>
      </c>
      <c r="G216" s="74">
        <v>1</v>
      </c>
      <c r="H216" s="77">
        <f t="shared" si="39"/>
        <v>50470</v>
      </c>
      <c r="I216" s="75">
        <f t="shared" si="40"/>
        <v>78127560</v>
      </c>
      <c r="J216" s="388">
        <f t="shared" si="37"/>
        <v>3.23771193577975E-3</v>
      </c>
      <c r="K216" s="393" t="str">
        <f t="shared" si="38"/>
        <v>|</v>
      </c>
      <c r="L216" s="51">
        <f>ROUND('SALIDA SINCO PPTO'!G169,0)</f>
        <v>69432413</v>
      </c>
      <c r="M216" s="394">
        <v>50470</v>
      </c>
      <c r="N216" s="394">
        <f t="shared" si="41"/>
        <v>107481375324</v>
      </c>
      <c r="O216" s="396">
        <f t="shared" si="42"/>
        <v>-107403247764</v>
      </c>
    </row>
    <row r="217" spans="1:15" ht="30.75" hidden="1" thickBot="1">
      <c r="A217" s="76" t="s">
        <v>1034</v>
      </c>
      <c r="B217" s="474" t="s">
        <v>1055</v>
      </c>
      <c r="C217" s="64" t="s">
        <v>1056</v>
      </c>
      <c r="D217" s="31" t="s">
        <v>954</v>
      </c>
      <c r="E217" s="32">
        <v>12387.51</v>
      </c>
      <c r="F217" s="73">
        <v>13574</v>
      </c>
      <c r="G217" s="74">
        <v>1</v>
      </c>
      <c r="H217" s="77">
        <f t="shared" si="39"/>
        <v>13574</v>
      </c>
      <c r="I217" s="75">
        <f t="shared" si="40"/>
        <v>168148061</v>
      </c>
      <c r="J217" s="388">
        <f t="shared" si="37"/>
        <v>6.9682834594849948E-3</v>
      </c>
      <c r="K217" s="393" t="str">
        <f t="shared" si="38"/>
        <v>||</v>
      </c>
      <c r="L217" s="51">
        <f>ROUND('SALIDA SINCO PPTO'!G170,0)</f>
        <v>108427994</v>
      </c>
      <c r="M217" s="394">
        <v>13574</v>
      </c>
      <c r="N217" s="394">
        <f t="shared" si="41"/>
        <v>1343152859955</v>
      </c>
      <c r="O217" s="396">
        <f t="shared" si="42"/>
        <v>-1342984711894</v>
      </c>
    </row>
    <row r="218" spans="1:15" ht="30.75" hidden="1" thickBot="1">
      <c r="A218" s="104" t="s">
        <v>1028</v>
      </c>
      <c r="B218" s="474" t="s">
        <v>1057</v>
      </c>
      <c r="C218" s="64" t="s">
        <v>1058</v>
      </c>
      <c r="D218" s="31" t="s">
        <v>1059</v>
      </c>
      <c r="E218" s="72">
        <v>11642.473260949575</v>
      </c>
      <c r="F218" s="73">
        <v>30923</v>
      </c>
      <c r="G218" s="74">
        <v>1</v>
      </c>
      <c r="H218" s="77">
        <f t="shared" si="39"/>
        <v>30923</v>
      </c>
      <c r="I218" s="75">
        <f>ROUND(E218 * F218,0)</f>
        <v>360020201</v>
      </c>
      <c r="J218" s="388">
        <f t="shared" si="37"/>
        <v>1.4919724894768564E-2</v>
      </c>
      <c r="K218" s="393" t="str">
        <f t="shared" si="38"/>
        <v>|||||</v>
      </c>
      <c r="L218" s="395">
        <f>ROUND('SALIDA SINCO PPTO'!G171,0)</f>
        <v>352135463</v>
      </c>
      <c r="M218" s="394">
        <v>30923</v>
      </c>
      <c r="N218" s="394">
        <f t="shared" si="41"/>
        <v>4099727712210</v>
      </c>
      <c r="O218" s="396">
        <f t="shared" si="42"/>
        <v>-4099367692009</v>
      </c>
    </row>
    <row r="219" spans="1:15" ht="26.25" hidden="1" thickBot="1">
      <c r="A219" s="88"/>
      <c r="B219" s="502" t="s">
        <v>1060</v>
      </c>
      <c r="C219" s="503" t="s">
        <v>1061</v>
      </c>
      <c r="D219" s="504" t="s">
        <v>587</v>
      </c>
      <c r="E219" s="505">
        <v>195</v>
      </c>
      <c r="F219" s="506">
        <v>79337</v>
      </c>
      <c r="G219" s="507">
        <v>1</v>
      </c>
      <c r="H219" s="508">
        <f t="shared" si="39"/>
        <v>79337</v>
      </c>
      <c r="I219" s="509">
        <f>ROUND(E219 * F219,0)</f>
        <v>15470715</v>
      </c>
      <c r="J219" s="388">
        <f t="shared" si="37"/>
        <v>6.4112738975269183E-4</v>
      </c>
      <c r="K219" s="393" t="str">
        <f t="shared" si="38"/>
        <v/>
      </c>
      <c r="L219" s="51">
        <f>ROUND('SALIDA SINCO PPTO'!G172,0)</f>
        <v>15191009</v>
      </c>
      <c r="M219" s="394">
        <v>79337</v>
      </c>
      <c r="N219" s="394">
        <f t="shared" si="41"/>
        <v>2962246755</v>
      </c>
      <c r="O219" s="396">
        <f t="shared" si="42"/>
        <v>-2946776040</v>
      </c>
    </row>
    <row r="220" spans="1:15" ht="30.75" hidden="1" thickBot="1">
      <c r="A220" s="436" t="s">
        <v>1043</v>
      </c>
      <c r="B220" s="44"/>
      <c r="C220" s="45"/>
      <c r="D220" s="46"/>
      <c r="E220" s="81"/>
      <c r="F220" s="430"/>
      <c r="G220" s="44"/>
      <c r="H220" s="44"/>
      <c r="I220" s="433"/>
      <c r="J220" s="388" t="str">
        <f t="shared" si="37"/>
        <v/>
      </c>
      <c r="K220" s="393" t="str">
        <f t="shared" si="38"/>
        <v/>
      </c>
      <c r="M220" s="394" t="s">
        <v>1439</v>
      </c>
      <c r="N220" s="394" t="str">
        <f t="shared" si="41"/>
        <v/>
      </c>
      <c r="O220" s="396" t="str">
        <f t="shared" si="42"/>
        <v/>
      </c>
    </row>
    <row r="221" spans="1:15" ht="30.75" thickBot="1">
      <c r="A221" s="441" t="s">
        <v>1050</v>
      </c>
      <c r="B221" s="55" t="s">
        <v>1062</v>
      </c>
      <c r="C221" s="56" t="s">
        <v>1063</v>
      </c>
      <c r="D221" s="57"/>
      <c r="E221" s="57"/>
      <c r="F221" s="58"/>
      <c r="G221" s="59"/>
      <c r="H221" s="59"/>
      <c r="I221" s="60">
        <f>I222+I234+I267</f>
        <v>6004529948</v>
      </c>
      <c r="J221" s="388">
        <f t="shared" si="37"/>
        <v>0.24883585614841372</v>
      </c>
      <c r="K221" s="393" t="str">
        <f t="shared" si="38"/>
        <v>||||||||||||||||||||||||||||||||||||||||||||||||||||||||||||||||||||||||||||||||||||||||||||||||||||</v>
      </c>
      <c r="M221" s="394" t="s">
        <v>1439</v>
      </c>
      <c r="N221" s="394" t="str">
        <f t="shared" si="41"/>
        <v/>
      </c>
      <c r="O221" s="396" t="str">
        <f t="shared" si="42"/>
        <v/>
      </c>
    </row>
    <row r="222" spans="1:15" ht="30.75" thickBot="1">
      <c r="A222" s="76" t="s">
        <v>1054</v>
      </c>
      <c r="B222" s="481" t="s">
        <v>1064</v>
      </c>
      <c r="C222" s="56" t="s">
        <v>1065</v>
      </c>
      <c r="D222" s="57"/>
      <c r="E222" s="57"/>
      <c r="F222" s="58"/>
      <c r="G222" s="57"/>
      <c r="H222" s="57"/>
      <c r="I222" s="119">
        <f>SUM(I223:I232)</f>
        <v>1877723860</v>
      </c>
      <c r="J222" s="388">
        <f t="shared" si="37"/>
        <v>7.7815420750634273E-2</v>
      </c>
      <c r="K222" s="393" t="str">
        <f t="shared" si="38"/>
        <v>|||||||||||||||||||||||||||||||</v>
      </c>
      <c r="M222" s="394" t="s">
        <v>1439</v>
      </c>
      <c r="N222" s="394" t="str">
        <f t="shared" si="41"/>
        <v/>
      </c>
      <c r="O222" s="396" t="str">
        <f t="shared" si="42"/>
        <v/>
      </c>
    </row>
    <row r="223" spans="1:15" ht="16.5" hidden="1" thickBot="1">
      <c r="A223" s="71"/>
      <c r="B223" s="474" t="s">
        <v>1066</v>
      </c>
      <c r="C223" s="64" t="s">
        <v>1067</v>
      </c>
      <c r="D223" s="31" t="s">
        <v>587</v>
      </c>
      <c r="E223" s="120">
        <v>1</v>
      </c>
      <c r="F223" s="73">
        <v>129823200</v>
      </c>
      <c r="G223" s="74">
        <v>1</v>
      </c>
      <c r="H223" s="77">
        <f t="shared" ref="H223:H232" si="43" xml:space="preserve"> ROUND(           F223*G223,0)</f>
        <v>129823200</v>
      </c>
      <c r="I223" s="75">
        <f t="shared" ref="I223:I232" si="44">ROUND(E223 * H223,0)</f>
        <v>129823200</v>
      </c>
      <c r="J223" s="388">
        <f t="shared" si="37"/>
        <v>5.3800492960630235E-3</v>
      </c>
      <c r="K223" s="393" t="str">
        <f t="shared" si="38"/>
        <v>||</v>
      </c>
      <c r="L223" s="51">
        <f>ROUND('SALIDA SINCO PPTO'!G174,0)</f>
        <v>129823200</v>
      </c>
      <c r="M223" s="394">
        <v>129823200</v>
      </c>
      <c r="N223" s="394">
        <f t="shared" si="41"/>
        <v>129823200</v>
      </c>
      <c r="O223" s="396">
        <f t="shared" si="42"/>
        <v>0</v>
      </c>
    </row>
    <row r="224" spans="1:15" ht="30.75" hidden="1" thickBot="1">
      <c r="A224" s="100" t="s">
        <v>761</v>
      </c>
      <c r="B224" s="474" t="s">
        <v>1068</v>
      </c>
      <c r="C224" s="64" t="s">
        <v>1069</v>
      </c>
      <c r="D224" s="31" t="s">
        <v>587</v>
      </c>
      <c r="E224" s="120">
        <v>1</v>
      </c>
      <c r="F224" s="73">
        <v>180583000</v>
      </c>
      <c r="G224" s="74">
        <v>1</v>
      </c>
      <c r="H224" s="77">
        <f t="shared" si="43"/>
        <v>180583000</v>
      </c>
      <c r="I224" s="75">
        <f t="shared" si="44"/>
        <v>180583000</v>
      </c>
      <c r="J224" s="388">
        <f t="shared" si="37"/>
        <v>7.4836041788443747E-3</v>
      </c>
      <c r="K224" s="393" t="str">
        <f t="shared" si="38"/>
        <v>|||</v>
      </c>
      <c r="L224" s="51">
        <f>ROUND('SALIDA SINCO PPTO'!G175,0)</f>
        <v>180583000</v>
      </c>
      <c r="M224" s="394">
        <v>180583000</v>
      </c>
      <c r="N224" s="394">
        <f t="shared" si="41"/>
        <v>180583000</v>
      </c>
      <c r="O224" s="396">
        <f t="shared" si="42"/>
        <v>0</v>
      </c>
    </row>
    <row r="225" spans="1:15" ht="16.5" hidden="1" thickBot="1">
      <c r="A225" s="76"/>
      <c r="B225" s="474" t="s">
        <v>1070</v>
      </c>
      <c r="C225" s="64" t="s">
        <v>1071</v>
      </c>
      <c r="D225" s="31" t="s">
        <v>617</v>
      </c>
      <c r="E225" s="120">
        <v>270</v>
      </c>
      <c r="F225" s="73">
        <v>691321.70370370371</v>
      </c>
      <c r="G225" s="74">
        <v>1</v>
      </c>
      <c r="H225" s="77">
        <f t="shared" si="43"/>
        <v>691322</v>
      </c>
      <c r="I225" s="75">
        <f t="shared" si="44"/>
        <v>186656940</v>
      </c>
      <c r="J225" s="388">
        <f t="shared" si="37"/>
        <v>7.7353164815863271E-3</v>
      </c>
      <c r="K225" s="393" t="str">
        <f t="shared" si="38"/>
        <v>|||</v>
      </c>
      <c r="L225" s="51">
        <f>ROUND('SALIDA SINCO PPTO'!G176,0)</f>
        <v>186656859</v>
      </c>
      <c r="M225" s="394">
        <v>691322</v>
      </c>
      <c r="N225" s="394">
        <f t="shared" si="41"/>
        <v>50397351930</v>
      </c>
      <c r="O225" s="396">
        <f t="shared" si="42"/>
        <v>-50210694990</v>
      </c>
    </row>
    <row r="226" spans="1:15" ht="16.5" hidden="1" thickBot="1">
      <c r="A226" s="76"/>
      <c r="B226" s="474" t="s">
        <v>1072</v>
      </c>
      <c r="C226" s="64" t="s">
        <v>1073</v>
      </c>
      <c r="D226" s="31" t="s">
        <v>587</v>
      </c>
      <c r="E226" s="120">
        <v>1</v>
      </c>
      <c r="F226" s="73">
        <v>28663700</v>
      </c>
      <c r="G226" s="74">
        <v>1</v>
      </c>
      <c r="H226" s="77">
        <f t="shared" si="43"/>
        <v>28663700</v>
      </c>
      <c r="I226" s="75">
        <f t="shared" si="44"/>
        <v>28663700</v>
      </c>
      <c r="J226" s="388">
        <f t="shared" si="37"/>
        <v>1.1878625623737643E-3</v>
      </c>
      <c r="K226" s="393" t="str">
        <f t="shared" si="38"/>
        <v/>
      </c>
      <c r="L226" s="51">
        <f>ROUND('SALIDA SINCO PPTO'!G177,0)</f>
        <v>28663700</v>
      </c>
      <c r="M226" s="394">
        <v>28663700</v>
      </c>
      <c r="N226" s="394">
        <f t="shared" si="41"/>
        <v>28663700</v>
      </c>
      <c r="O226" s="396">
        <f t="shared" si="42"/>
        <v>0</v>
      </c>
    </row>
    <row r="227" spans="1:15" ht="26.25" hidden="1" thickBot="1">
      <c r="A227" s="76"/>
      <c r="B227" s="474" t="s">
        <v>1074</v>
      </c>
      <c r="C227" s="64" t="s">
        <v>1075</v>
      </c>
      <c r="D227" s="31" t="s">
        <v>617</v>
      </c>
      <c r="E227" s="120">
        <v>20</v>
      </c>
      <c r="F227" s="73">
        <v>3023251</v>
      </c>
      <c r="G227" s="74">
        <v>1</v>
      </c>
      <c r="H227" s="77">
        <f t="shared" si="43"/>
        <v>3023251</v>
      </c>
      <c r="I227" s="75">
        <f t="shared" si="44"/>
        <v>60465020</v>
      </c>
      <c r="J227" s="388">
        <f t="shared" si="37"/>
        <v>2.5057523484819095E-3</v>
      </c>
      <c r="K227" s="393" t="str">
        <f t="shared" si="38"/>
        <v>|</v>
      </c>
      <c r="L227" s="51">
        <f>ROUND('SALIDA SINCO PPTO'!G178,0)</f>
        <v>60465020</v>
      </c>
      <c r="M227" s="394">
        <v>3023251</v>
      </c>
      <c r="N227" s="394">
        <f t="shared" si="41"/>
        <v>1209300400</v>
      </c>
      <c r="O227" s="396">
        <f t="shared" si="42"/>
        <v>-1148835380</v>
      </c>
    </row>
    <row r="228" spans="1:15" ht="16.5" hidden="1" thickBot="1">
      <c r="A228" s="108" t="s">
        <v>914</v>
      </c>
      <c r="B228" s="474" t="s">
        <v>1076</v>
      </c>
      <c r="C228" s="64" t="s">
        <v>1077</v>
      </c>
      <c r="D228" s="31" t="s">
        <v>587</v>
      </c>
      <c r="E228" s="120">
        <v>1</v>
      </c>
      <c r="F228" s="73">
        <v>178049300</v>
      </c>
      <c r="G228" s="74">
        <v>1</v>
      </c>
      <c r="H228" s="77">
        <f t="shared" si="43"/>
        <v>178049300</v>
      </c>
      <c r="I228" s="75">
        <f t="shared" si="44"/>
        <v>178049300</v>
      </c>
      <c r="J228" s="388">
        <f t="shared" si="37"/>
        <v>7.3786042181175175E-3</v>
      </c>
      <c r="K228" s="393" t="str">
        <f t="shared" si="38"/>
        <v>||</v>
      </c>
      <c r="L228" s="51">
        <f>ROUND('SALIDA SINCO PPTO'!G179,0)</f>
        <v>178049300</v>
      </c>
      <c r="M228" s="394">
        <v>178049300</v>
      </c>
      <c r="N228" s="394">
        <f t="shared" si="41"/>
        <v>178049300</v>
      </c>
      <c r="O228" s="396">
        <f t="shared" si="42"/>
        <v>0</v>
      </c>
    </row>
    <row r="229" spans="1:15" ht="16.5" hidden="1" thickBot="1">
      <c r="A229" s="439"/>
      <c r="B229" s="474" t="s">
        <v>1078</v>
      </c>
      <c r="C229" s="64" t="s">
        <v>1079</v>
      </c>
      <c r="D229" s="31" t="s">
        <v>587</v>
      </c>
      <c r="E229" s="120">
        <v>1</v>
      </c>
      <c r="F229" s="73">
        <v>137761520</v>
      </c>
      <c r="G229" s="74">
        <v>1</v>
      </c>
      <c r="H229" s="77">
        <f t="shared" si="43"/>
        <v>137761520</v>
      </c>
      <c r="I229" s="75">
        <f t="shared" si="44"/>
        <v>137761520</v>
      </c>
      <c r="J229" s="388">
        <f t="shared" ref="J229:J260" si="45">IF(I229="","",I229/SbtPpto)</f>
        <v>5.7090240319185798E-3</v>
      </c>
      <c r="K229" s="393" t="str">
        <f t="shared" si="38"/>
        <v>||</v>
      </c>
      <c r="L229" s="51">
        <f>ROUND('SALIDA SINCO PPTO'!G180,0)</f>
        <v>137761520</v>
      </c>
      <c r="M229" s="394">
        <v>137761520</v>
      </c>
      <c r="N229" s="394">
        <f t="shared" si="41"/>
        <v>137761520</v>
      </c>
      <c r="O229" s="396">
        <f t="shared" si="42"/>
        <v>0</v>
      </c>
    </row>
    <row r="230" spans="1:15" ht="16.5" hidden="1" thickBot="1">
      <c r="A230" s="71"/>
      <c r="B230" s="474" t="s">
        <v>1080</v>
      </c>
      <c r="C230" s="64" t="s">
        <v>1081</v>
      </c>
      <c r="D230" s="31" t="s">
        <v>587</v>
      </c>
      <c r="E230" s="120">
        <v>1</v>
      </c>
      <c r="F230" s="73">
        <v>495020180</v>
      </c>
      <c r="G230" s="74">
        <v>1</v>
      </c>
      <c r="H230" s="77">
        <f t="shared" si="43"/>
        <v>495020180</v>
      </c>
      <c r="I230" s="75">
        <f t="shared" si="44"/>
        <v>495020180</v>
      </c>
      <c r="J230" s="388">
        <f t="shared" si="45"/>
        <v>2.0514306926234998E-2</v>
      </c>
      <c r="K230" s="393" t="str">
        <f t="shared" si="38"/>
        <v>||||||||</v>
      </c>
      <c r="L230" s="51">
        <f>ROUND('SALIDA SINCO PPTO'!G181,0)</f>
        <v>495020180</v>
      </c>
      <c r="M230" s="394">
        <v>495020180</v>
      </c>
      <c r="N230" s="394">
        <f t="shared" si="41"/>
        <v>495020180</v>
      </c>
      <c r="O230" s="396">
        <f t="shared" si="42"/>
        <v>0</v>
      </c>
    </row>
    <row r="231" spans="1:15" ht="16.5" hidden="1" thickBot="1">
      <c r="A231" s="71"/>
      <c r="B231" s="474" t="s">
        <v>1082</v>
      </c>
      <c r="C231" s="64" t="s">
        <v>1083</v>
      </c>
      <c r="D231" s="31" t="s">
        <v>587</v>
      </c>
      <c r="E231" s="120">
        <v>1</v>
      </c>
      <c r="F231" s="73">
        <v>67948400</v>
      </c>
      <c r="G231" s="74">
        <v>1</v>
      </c>
      <c r="H231" s="77">
        <f t="shared" si="43"/>
        <v>67948400</v>
      </c>
      <c r="I231" s="75">
        <f t="shared" si="44"/>
        <v>67948400</v>
      </c>
      <c r="J231" s="388">
        <f t="shared" si="45"/>
        <v>2.8158737543721672E-3</v>
      </c>
      <c r="K231" s="393" t="str">
        <f t="shared" si="38"/>
        <v>|</v>
      </c>
      <c r="L231" s="51">
        <f>ROUND('SALIDA SINCO PPTO'!G183,0)</f>
        <v>67948400</v>
      </c>
      <c r="M231" s="394">
        <v>67948400</v>
      </c>
      <c r="N231" s="394">
        <f t="shared" si="41"/>
        <v>67948400</v>
      </c>
      <c r="O231" s="396">
        <f t="shared" si="42"/>
        <v>0</v>
      </c>
    </row>
    <row r="232" spans="1:15" ht="16.5" hidden="1" thickBot="1">
      <c r="A232" s="71"/>
      <c r="B232" s="502" t="s">
        <v>1084</v>
      </c>
      <c r="C232" s="503" t="s">
        <v>1085</v>
      </c>
      <c r="D232" s="504" t="s">
        <v>587</v>
      </c>
      <c r="E232" s="533">
        <v>1</v>
      </c>
      <c r="F232" s="506">
        <v>412752600</v>
      </c>
      <c r="G232" s="507">
        <v>1</v>
      </c>
      <c r="H232" s="508">
        <f t="shared" si="43"/>
        <v>412752600</v>
      </c>
      <c r="I232" s="509">
        <f t="shared" si="44"/>
        <v>412752600</v>
      </c>
      <c r="J232" s="388">
        <f t="shared" si="45"/>
        <v>1.7105026952641614E-2</v>
      </c>
      <c r="K232" s="393" t="str">
        <f t="shared" si="38"/>
        <v>||||||</v>
      </c>
      <c r="L232" s="51">
        <f>ROUND('SALIDA SINCO PPTO'!G182,0)</f>
        <v>412752600</v>
      </c>
      <c r="M232" s="394">
        <v>412752600</v>
      </c>
      <c r="N232" s="394">
        <f t="shared" si="41"/>
        <v>412752600</v>
      </c>
      <c r="O232" s="396">
        <f t="shared" si="42"/>
        <v>0</v>
      </c>
    </row>
    <row r="233" spans="1:15" ht="16.5" hidden="1" thickBot="1">
      <c r="A233" s="88"/>
      <c r="B233" s="547"/>
      <c r="C233" s="548"/>
      <c r="D233" s="428"/>
      <c r="E233" s="429"/>
      <c r="F233" s="432"/>
      <c r="G233" s="427"/>
      <c r="H233" s="427"/>
      <c r="I233" s="121"/>
      <c r="J233" s="388" t="str">
        <f t="shared" si="45"/>
        <v/>
      </c>
      <c r="K233" s="393" t="str">
        <f t="shared" si="38"/>
        <v/>
      </c>
      <c r="M233" s="394" t="s">
        <v>1439</v>
      </c>
      <c r="N233" s="394" t="str">
        <f t="shared" si="41"/>
        <v/>
      </c>
      <c r="O233" s="396" t="str">
        <f t="shared" si="42"/>
        <v/>
      </c>
    </row>
    <row r="234" spans="1:15" ht="16.5" thickBot="1">
      <c r="A234" s="534" t="s">
        <v>920</v>
      </c>
      <c r="B234" s="481" t="s">
        <v>1086</v>
      </c>
      <c r="C234" s="56" t="s">
        <v>1087</v>
      </c>
      <c r="D234" s="57"/>
      <c r="E234" s="57"/>
      <c r="F234" s="58"/>
      <c r="G234" s="57"/>
      <c r="H234" s="57"/>
      <c r="I234" s="119">
        <f>SUM(I235:I265)</f>
        <v>1807569209</v>
      </c>
      <c r="J234" s="388">
        <f t="shared" si="45"/>
        <v>7.4908116965732213E-2</v>
      </c>
      <c r="K234" s="393" t="str">
        <f t="shared" si="38"/>
        <v>||||||||||||||||||||||||||||||</v>
      </c>
      <c r="M234" s="394" t="s">
        <v>1439</v>
      </c>
      <c r="N234" s="394" t="str">
        <f t="shared" si="41"/>
        <v/>
      </c>
      <c r="O234" s="396" t="str">
        <f t="shared" si="42"/>
        <v/>
      </c>
    </row>
    <row r="235" spans="1:15" ht="26.25" hidden="1" thickBot="1">
      <c r="A235" s="71"/>
      <c r="B235" s="474" t="s">
        <v>1088</v>
      </c>
      <c r="C235" s="64" t="s">
        <v>1089</v>
      </c>
      <c r="D235" s="31" t="s">
        <v>587</v>
      </c>
      <c r="E235" s="122">
        <v>68</v>
      </c>
      <c r="F235" s="73">
        <v>3922192.871764706</v>
      </c>
      <c r="G235" s="74">
        <v>1</v>
      </c>
      <c r="H235" s="77">
        <f t="shared" ref="H235:H265" si="46" xml:space="preserve"> ROUND(           F235*G235,0)</f>
        <v>3922193</v>
      </c>
      <c r="I235" s="75">
        <f t="shared" ref="I235:I265" si="47">ROUND(E235 * H235,0)</f>
        <v>266709124</v>
      </c>
      <c r="J235" s="388">
        <f t="shared" si="45"/>
        <v>1.1052787443459918E-2</v>
      </c>
      <c r="K235" s="393" t="str">
        <f t="shared" si="38"/>
        <v>||||</v>
      </c>
      <c r="L235" s="51">
        <f>ROUND('SALIDA SINCO PPTO'!G185,0)</f>
        <v>266709115</v>
      </c>
      <c r="M235" s="394">
        <v>3922193</v>
      </c>
      <c r="N235" s="394">
        <f t="shared" si="41"/>
        <v>18136219820</v>
      </c>
      <c r="O235" s="396">
        <f t="shared" si="42"/>
        <v>-17869510696</v>
      </c>
    </row>
    <row r="236" spans="1:15" ht="26.25" hidden="1" thickBot="1">
      <c r="A236" s="92" t="s">
        <v>917</v>
      </c>
      <c r="B236" s="474" t="s">
        <v>1090</v>
      </c>
      <c r="C236" s="64" t="s">
        <v>1091</v>
      </c>
      <c r="D236" s="31" t="s">
        <v>587</v>
      </c>
      <c r="E236" s="122">
        <v>8</v>
      </c>
      <c r="F236" s="73">
        <v>52324805</v>
      </c>
      <c r="G236" s="74">
        <v>1</v>
      </c>
      <c r="H236" s="77">
        <f t="shared" si="46"/>
        <v>52324805</v>
      </c>
      <c r="I236" s="75">
        <f t="shared" si="47"/>
        <v>418598440</v>
      </c>
      <c r="J236" s="388">
        <f t="shared" si="45"/>
        <v>1.7347286482347377E-2</v>
      </c>
      <c r="K236" s="393" t="str">
        <f t="shared" si="38"/>
        <v>||||||</v>
      </c>
      <c r="L236" s="51">
        <f>ROUND('SALIDA SINCO PPTO'!G186,0)</f>
        <v>418598440</v>
      </c>
      <c r="M236" s="394">
        <v>52324805</v>
      </c>
      <c r="N236" s="394">
        <f t="shared" si="41"/>
        <v>3348787520</v>
      </c>
      <c r="O236" s="396">
        <f t="shared" si="42"/>
        <v>-2930189080</v>
      </c>
    </row>
    <row r="237" spans="1:15" ht="16.5" hidden="1" thickBot="1">
      <c r="A237" s="71"/>
      <c r="B237" s="474" t="s">
        <v>1092</v>
      </c>
      <c r="C237" s="64" t="s">
        <v>1093</v>
      </c>
      <c r="D237" s="31" t="s">
        <v>587</v>
      </c>
      <c r="E237" s="122">
        <v>1</v>
      </c>
      <c r="F237" s="73">
        <v>23368280</v>
      </c>
      <c r="G237" s="74">
        <v>1</v>
      </c>
      <c r="H237" s="77">
        <f t="shared" si="46"/>
        <v>23368280</v>
      </c>
      <c r="I237" s="75">
        <f t="shared" si="47"/>
        <v>23368280</v>
      </c>
      <c r="J237" s="388">
        <f t="shared" si="45"/>
        <v>9.6841318319224631E-4</v>
      </c>
      <c r="K237" s="393" t="str">
        <f t="shared" si="38"/>
        <v/>
      </c>
      <c r="L237" s="51">
        <f>ROUND('SALIDA SINCO PPTO'!G187,0)</f>
        <v>23368280</v>
      </c>
      <c r="M237" s="394">
        <v>23368280</v>
      </c>
      <c r="N237" s="394">
        <f t="shared" si="41"/>
        <v>23368280</v>
      </c>
      <c r="O237" s="396">
        <f t="shared" si="42"/>
        <v>0</v>
      </c>
    </row>
    <row r="238" spans="1:15" ht="16.5" hidden="1" thickBot="1">
      <c r="A238" s="71"/>
      <c r="B238" s="474" t="s">
        <v>1094</v>
      </c>
      <c r="C238" s="64" t="s">
        <v>1095</v>
      </c>
      <c r="D238" s="31" t="s">
        <v>587</v>
      </c>
      <c r="E238" s="122">
        <v>1</v>
      </c>
      <c r="F238" s="73">
        <v>21184280</v>
      </c>
      <c r="G238" s="74">
        <v>1</v>
      </c>
      <c r="H238" s="77">
        <f t="shared" si="46"/>
        <v>21184280</v>
      </c>
      <c r="I238" s="75">
        <f t="shared" si="47"/>
        <v>21184280</v>
      </c>
      <c r="J238" s="388">
        <f t="shared" si="45"/>
        <v>8.7790526424862418E-4</v>
      </c>
      <c r="K238" s="393" t="str">
        <f t="shared" si="38"/>
        <v/>
      </c>
      <c r="L238" s="51">
        <f>ROUND('SALIDA SINCO PPTO'!G188,0)</f>
        <v>21184280</v>
      </c>
      <c r="M238" s="394">
        <v>21184280</v>
      </c>
      <c r="N238" s="394">
        <f t="shared" si="41"/>
        <v>21184280</v>
      </c>
      <c r="O238" s="396">
        <f t="shared" si="42"/>
        <v>0</v>
      </c>
    </row>
    <row r="239" spans="1:15" ht="30.75" hidden="1" thickBot="1">
      <c r="A239" s="100" t="s">
        <v>1013</v>
      </c>
      <c r="B239" s="474" t="s">
        <v>1096</v>
      </c>
      <c r="C239" s="64" t="s">
        <v>1097</v>
      </c>
      <c r="D239" s="31" t="s">
        <v>587</v>
      </c>
      <c r="E239" s="122">
        <v>1</v>
      </c>
      <c r="F239" s="73">
        <v>19475690</v>
      </c>
      <c r="G239" s="74">
        <v>1</v>
      </c>
      <c r="H239" s="77">
        <f t="shared" si="46"/>
        <v>19475690</v>
      </c>
      <c r="I239" s="75">
        <f t="shared" si="47"/>
        <v>19475690</v>
      </c>
      <c r="J239" s="388">
        <f t="shared" si="45"/>
        <v>8.0709897980362269E-4</v>
      </c>
      <c r="K239" s="393" t="str">
        <f t="shared" si="38"/>
        <v/>
      </c>
      <c r="L239" s="51">
        <f>ROUND('SALIDA SINCO PPTO'!G189,0)</f>
        <v>19475690</v>
      </c>
      <c r="M239" s="394">
        <v>19475690</v>
      </c>
      <c r="N239" s="394">
        <f t="shared" si="41"/>
        <v>19475690</v>
      </c>
      <c r="O239" s="396">
        <f t="shared" si="42"/>
        <v>0</v>
      </c>
    </row>
    <row r="240" spans="1:15" ht="30.75" hidden="1" thickBot="1">
      <c r="A240" s="76" t="s">
        <v>1010</v>
      </c>
      <c r="B240" s="474" t="s">
        <v>1098</v>
      </c>
      <c r="C240" s="64" t="s">
        <v>1099</v>
      </c>
      <c r="D240" s="31" t="s">
        <v>587</v>
      </c>
      <c r="E240" s="122">
        <v>1</v>
      </c>
      <c r="F240" s="73">
        <v>16479580</v>
      </c>
      <c r="G240" s="74">
        <v>1</v>
      </c>
      <c r="H240" s="77">
        <f t="shared" si="46"/>
        <v>16479580</v>
      </c>
      <c r="I240" s="75">
        <f t="shared" si="47"/>
        <v>16479580</v>
      </c>
      <c r="J240" s="388">
        <f t="shared" si="45"/>
        <v>6.8293612219090484E-4</v>
      </c>
      <c r="K240" s="393" t="str">
        <f t="shared" si="38"/>
        <v/>
      </c>
      <c r="L240" s="51">
        <f>ROUND('SALIDA SINCO PPTO'!G190,0)</f>
        <v>16479580</v>
      </c>
      <c r="M240" s="394">
        <v>16479580</v>
      </c>
      <c r="N240" s="394">
        <f t="shared" si="41"/>
        <v>16479580</v>
      </c>
      <c r="O240" s="396">
        <f t="shared" si="42"/>
        <v>0</v>
      </c>
    </row>
    <row r="241" spans="1:15" ht="16.5" hidden="1" thickBot="1">
      <c r="A241" s="92" t="s">
        <v>603</v>
      </c>
      <c r="B241" s="474" t="s">
        <v>1100</v>
      </c>
      <c r="C241" s="64" t="s">
        <v>1101</v>
      </c>
      <c r="D241" s="31" t="s">
        <v>587</v>
      </c>
      <c r="E241" s="122">
        <v>1</v>
      </c>
      <c r="F241" s="73">
        <v>17207580</v>
      </c>
      <c r="G241" s="74">
        <v>1</v>
      </c>
      <c r="H241" s="77">
        <f t="shared" si="46"/>
        <v>17207580</v>
      </c>
      <c r="I241" s="75">
        <f t="shared" si="47"/>
        <v>17207580</v>
      </c>
      <c r="J241" s="388">
        <f t="shared" si="45"/>
        <v>7.1310542850544555E-4</v>
      </c>
      <c r="K241" s="393" t="str">
        <f t="shared" si="38"/>
        <v/>
      </c>
      <c r="L241" s="51">
        <f>ROUND('SALIDA SINCO PPTO'!G191,0)</f>
        <v>17207580</v>
      </c>
      <c r="M241" s="394">
        <v>17207580</v>
      </c>
      <c r="N241" s="394">
        <f t="shared" si="41"/>
        <v>17207580</v>
      </c>
      <c r="O241" s="396">
        <f t="shared" si="42"/>
        <v>0</v>
      </c>
    </row>
    <row r="242" spans="1:15" ht="16.5" hidden="1" thickBot="1">
      <c r="A242" s="71"/>
      <c r="B242" s="474" t="s">
        <v>1102</v>
      </c>
      <c r="C242" s="64" t="s">
        <v>1103</v>
      </c>
      <c r="D242" s="31" t="s">
        <v>587</v>
      </c>
      <c r="E242" s="122">
        <v>1</v>
      </c>
      <c r="F242" s="73">
        <v>73829330</v>
      </c>
      <c r="G242" s="74">
        <v>1</v>
      </c>
      <c r="H242" s="77">
        <f t="shared" si="46"/>
        <v>73829330</v>
      </c>
      <c r="I242" s="75">
        <f t="shared" si="47"/>
        <v>73829330</v>
      </c>
      <c r="J242" s="388">
        <f t="shared" si="45"/>
        <v>3.0595874612188321E-3</v>
      </c>
      <c r="K242" s="393" t="str">
        <f t="shared" si="38"/>
        <v>|</v>
      </c>
      <c r="L242" s="51">
        <f>ROUND('SALIDA SINCO PPTO'!G192,0)</f>
        <v>73829330</v>
      </c>
      <c r="M242" s="394">
        <v>73829330</v>
      </c>
      <c r="N242" s="394">
        <f t="shared" si="41"/>
        <v>73829330</v>
      </c>
      <c r="O242" s="396">
        <f t="shared" si="42"/>
        <v>0</v>
      </c>
    </row>
    <row r="243" spans="1:15" ht="16.5" hidden="1" thickBot="1">
      <c r="A243" s="71"/>
      <c r="B243" s="474" t="s">
        <v>1104</v>
      </c>
      <c r="C243" s="64" t="s">
        <v>1105</v>
      </c>
      <c r="D243" s="31" t="s">
        <v>587</v>
      </c>
      <c r="E243" s="122">
        <v>1</v>
      </c>
      <c r="F243" s="73">
        <v>58730230</v>
      </c>
      <c r="G243" s="74">
        <v>1</v>
      </c>
      <c r="H243" s="77">
        <f t="shared" si="46"/>
        <v>58730230</v>
      </c>
      <c r="I243" s="75">
        <f t="shared" si="47"/>
        <v>58730230</v>
      </c>
      <c r="J243" s="388">
        <f t="shared" si="45"/>
        <v>2.4338603005404232E-3</v>
      </c>
      <c r="K243" s="393" t="str">
        <f t="shared" si="38"/>
        <v/>
      </c>
      <c r="L243" s="51">
        <f>ROUND('SALIDA SINCO PPTO'!G193,0)</f>
        <v>58730230</v>
      </c>
      <c r="M243" s="394">
        <v>58730230</v>
      </c>
      <c r="N243" s="394">
        <f t="shared" si="41"/>
        <v>58730230</v>
      </c>
      <c r="O243" s="396">
        <f t="shared" si="42"/>
        <v>0</v>
      </c>
    </row>
    <row r="244" spans="1:15" ht="30.75" hidden="1" thickBot="1">
      <c r="A244" s="76" t="s">
        <v>1016</v>
      </c>
      <c r="B244" s="474" t="s">
        <v>1106</v>
      </c>
      <c r="C244" s="64" t="s">
        <v>1107</v>
      </c>
      <c r="D244" s="31" t="s">
        <v>587</v>
      </c>
      <c r="E244" s="122">
        <v>1</v>
      </c>
      <c r="F244" s="73">
        <v>18168280</v>
      </c>
      <c r="G244" s="74">
        <v>1</v>
      </c>
      <c r="H244" s="77">
        <f t="shared" si="46"/>
        <v>18168280</v>
      </c>
      <c r="I244" s="75">
        <f t="shared" si="47"/>
        <v>18168280</v>
      </c>
      <c r="J244" s="388">
        <f t="shared" si="45"/>
        <v>7.5291813808838414E-4</v>
      </c>
      <c r="K244" s="393" t="str">
        <f t="shared" si="38"/>
        <v/>
      </c>
      <c r="L244" s="51">
        <f>ROUND('SALIDA SINCO PPTO'!G194,0)</f>
        <v>18168280</v>
      </c>
      <c r="M244" s="394">
        <v>18168280</v>
      </c>
      <c r="N244" s="394">
        <f t="shared" si="41"/>
        <v>18168280</v>
      </c>
      <c r="O244" s="396">
        <f t="shared" si="42"/>
        <v>0</v>
      </c>
    </row>
    <row r="245" spans="1:15" ht="30.75" hidden="1" thickBot="1">
      <c r="A245" s="76" t="s">
        <v>1019</v>
      </c>
      <c r="B245" s="474" t="s">
        <v>1108</v>
      </c>
      <c r="C245" s="64" t="s">
        <v>1109</v>
      </c>
      <c r="D245" s="31" t="s">
        <v>587</v>
      </c>
      <c r="E245" s="122">
        <v>1</v>
      </c>
      <c r="F245" s="73">
        <v>19351280</v>
      </c>
      <c r="G245" s="74">
        <v>1</v>
      </c>
      <c r="H245" s="77">
        <f t="shared" si="46"/>
        <v>19351280</v>
      </c>
      <c r="I245" s="75">
        <f t="shared" si="47"/>
        <v>19351280</v>
      </c>
      <c r="J245" s="388">
        <f t="shared" si="45"/>
        <v>8.0194326084951284E-4</v>
      </c>
      <c r="K245" s="393" t="str">
        <f t="shared" si="38"/>
        <v/>
      </c>
      <c r="L245" s="51">
        <f>ROUND('SALIDA SINCO PPTO'!G195,0)</f>
        <v>19351280</v>
      </c>
      <c r="M245" s="394">
        <v>19351280</v>
      </c>
      <c r="N245" s="394">
        <f t="shared" si="41"/>
        <v>19351280</v>
      </c>
      <c r="O245" s="396">
        <f t="shared" si="42"/>
        <v>0</v>
      </c>
    </row>
    <row r="246" spans="1:15" ht="16.5" hidden="1" thickBot="1">
      <c r="A246" s="92" t="s">
        <v>600</v>
      </c>
      <c r="B246" s="474" t="s">
        <v>1110</v>
      </c>
      <c r="C246" s="64" t="s">
        <v>1111</v>
      </c>
      <c r="D246" s="31" t="s">
        <v>587</v>
      </c>
      <c r="E246" s="122">
        <v>1</v>
      </c>
      <c r="F246" s="73">
        <v>36004280</v>
      </c>
      <c r="G246" s="74">
        <v>1</v>
      </c>
      <c r="H246" s="77">
        <f t="shared" si="46"/>
        <v>36004280</v>
      </c>
      <c r="I246" s="75">
        <f t="shared" si="47"/>
        <v>36004280</v>
      </c>
      <c r="J246" s="388">
        <f t="shared" si="45"/>
        <v>1.4920661427946314E-3</v>
      </c>
      <c r="K246" s="393" t="str">
        <f t="shared" si="38"/>
        <v/>
      </c>
      <c r="L246" s="51">
        <f>ROUND('SALIDA SINCO PPTO'!G196,0)</f>
        <v>36004280</v>
      </c>
      <c r="M246" s="394">
        <v>36004280</v>
      </c>
      <c r="N246" s="394">
        <f t="shared" si="41"/>
        <v>36004280</v>
      </c>
      <c r="O246" s="396">
        <f t="shared" si="42"/>
        <v>0</v>
      </c>
    </row>
    <row r="247" spans="1:15" ht="16.5" hidden="1" thickBot="1">
      <c r="A247" s="71"/>
      <c r="B247" s="474" t="s">
        <v>1112</v>
      </c>
      <c r="C247" s="64" t="s">
        <v>1113</v>
      </c>
      <c r="D247" s="31" t="s">
        <v>587</v>
      </c>
      <c r="E247" s="122">
        <v>1</v>
      </c>
      <c r="F247" s="73">
        <v>18768880</v>
      </c>
      <c r="G247" s="74">
        <v>1</v>
      </c>
      <c r="H247" s="77">
        <f t="shared" si="46"/>
        <v>18768880</v>
      </c>
      <c r="I247" s="75">
        <f t="shared" si="47"/>
        <v>18768880</v>
      </c>
      <c r="J247" s="388">
        <f t="shared" si="45"/>
        <v>7.7780781579788025E-4</v>
      </c>
      <c r="K247" s="393" t="str">
        <f t="shared" si="38"/>
        <v/>
      </c>
      <c r="L247" s="51">
        <f>ROUND('SALIDA SINCO PPTO'!G197,0)</f>
        <v>18768880</v>
      </c>
      <c r="M247" s="394">
        <v>18768880</v>
      </c>
      <c r="N247" s="394">
        <f t="shared" si="41"/>
        <v>18768880</v>
      </c>
      <c r="O247" s="396">
        <f t="shared" si="42"/>
        <v>0</v>
      </c>
    </row>
    <row r="248" spans="1:15" ht="16.5" hidden="1" thickBot="1">
      <c r="A248" s="71"/>
      <c r="B248" s="474" t="s">
        <v>1114</v>
      </c>
      <c r="C248" s="64" t="s">
        <v>1115</v>
      </c>
      <c r="D248" s="31" t="s">
        <v>587</v>
      </c>
      <c r="E248" s="122">
        <v>40</v>
      </c>
      <c r="F248" s="73">
        <v>2517151</v>
      </c>
      <c r="G248" s="74">
        <v>1</v>
      </c>
      <c r="H248" s="77">
        <f t="shared" si="46"/>
        <v>2517151</v>
      </c>
      <c r="I248" s="75">
        <f t="shared" si="47"/>
        <v>100686040</v>
      </c>
      <c r="J248" s="388">
        <f t="shared" si="45"/>
        <v>4.1725659098325527E-3</v>
      </c>
      <c r="K248" s="393" t="str">
        <f t="shared" si="38"/>
        <v>|</v>
      </c>
      <c r="L248" s="51">
        <f>ROUND('SALIDA SINCO PPTO'!G198,0)</f>
        <v>100686040</v>
      </c>
      <c r="M248" s="394">
        <v>2517151</v>
      </c>
      <c r="N248" s="394">
        <f t="shared" si="41"/>
        <v>4027441600</v>
      </c>
      <c r="O248" s="396">
        <f t="shared" si="42"/>
        <v>-3926755560</v>
      </c>
    </row>
    <row r="249" spans="1:15" ht="16.5" hidden="1" thickBot="1">
      <c r="A249" s="71"/>
      <c r="B249" s="474" t="s">
        <v>1116</v>
      </c>
      <c r="C249" s="64" t="s">
        <v>1117</v>
      </c>
      <c r="D249" s="31" t="s">
        <v>587</v>
      </c>
      <c r="E249" s="122">
        <v>74</v>
      </c>
      <c r="F249" s="73">
        <v>1151500.4918918917</v>
      </c>
      <c r="G249" s="74">
        <v>1</v>
      </c>
      <c r="H249" s="77">
        <f t="shared" si="46"/>
        <v>1151500</v>
      </c>
      <c r="I249" s="75">
        <f t="shared" si="47"/>
        <v>85211000</v>
      </c>
      <c r="J249" s="388">
        <f t="shared" si="45"/>
        <v>3.5312592862202312E-3</v>
      </c>
      <c r="K249" s="393" t="str">
        <f t="shared" si="38"/>
        <v>|</v>
      </c>
      <c r="L249" s="51">
        <f>ROUND('SALIDA SINCO PPTO'!G199,0)</f>
        <v>85211036</v>
      </c>
      <c r="M249" s="394">
        <v>1151500</v>
      </c>
      <c r="N249" s="394">
        <f t="shared" si="41"/>
        <v>6305616664</v>
      </c>
      <c r="O249" s="396">
        <f t="shared" si="42"/>
        <v>-6220405664</v>
      </c>
    </row>
    <row r="250" spans="1:15" ht="16.5" hidden="1" thickBot="1">
      <c r="A250" s="71"/>
      <c r="B250" s="474" t="s">
        <v>1118</v>
      </c>
      <c r="C250" s="64" t="s">
        <v>1119</v>
      </c>
      <c r="D250" s="31" t="s">
        <v>587</v>
      </c>
      <c r="E250" s="122">
        <v>4</v>
      </c>
      <c r="F250" s="73">
        <v>1408585.4</v>
      </c>
      <c r="G250" s="74">
        <v>1</v>
      </c>
      <c r="H250" s="77">
        <f t="shared" si="46"/>
        <v>1408585</v>
      </c>
      <c r="I250" s="75">
        <f t="shared" si="47"/>
        <v>5634340</v>
      </c>
      <c r="J250" s="388">
        <f t="shared" si="45"/>
        <v>2.3349468315971058E-4</v>
      </c>
      <c r="K250" s="393" t="str">
        <f t="shared" si="38"/>
        <v/>
      </c>
      <c r="L250" s="51">
        <f>ROUND('SALIDA SINCO PPTO'!G200,0)</f>
        <v>5634342</v>
      </c>
      <c r="M250" s="394">
        <v>1408585</v>
      </c>
      <c r="N250" s="394">
        <f t="shared" si="41"/>
        <v>22537368</v>
      </c>
      <c r="O250" s="396">
        <f t="shared" si="42"/>
        <v>-16903028</v>
      </c>
    </row>
    <row r="251" spans="1:15" ht="16.5" hidden="1" thickBot="1">
      <c r="A251" s="92" t="s">
        <v>600</v>
      </c>
      <c r="B251" s="474" t="s">
        <v>1120</v>
      </c>
      <c r="C251" s="64" t="s">
        <v>1121</v>
      </c>
      <c r="D251" s="31" t="s">
        <v>587</v>
      </c>
      <c r="E251" s="122">
        <v>153</v>
      </c>
      <c r="F251" s="73">
        <v>1023771.783006536</v>
      </c>
      <c r="G251" s="74">
        <v>1</v>
      </c>
      <c r="H251" s="77">
        <f t="shared" si="46"/>
        <v>1023772</v>
      </c>
      <c r="I251" s="75">
        <f t="shared" si="47"/>
        <v>156637116</v>
      </c>
      <c r="J251" s="388">
        <f t="shared" si="45"/>
        <v>6.4912543033382487E-3</v>
      </c>
      <c r="K251" s="393" t="str">
        <f t="shared" si="38"/>
        <v>||</v>
      </c>
      <c r="L251" s="51">
        <f>ROUND('SALIDA SINCO PPTO'!G201,0)</f>
        <v>156637082</v>
      </c>
      <c r="M251" s="394">
        <v>1023772</v>
      </c>
      <c r="N251" s="394">
        <f t="shared" si="41"/>
        <v>23965473546</v>
      </c>
      <c r="O251" s="396">
        <f t="shared" si="42"/>
        <v>-23808836430</v>
      </c>
    </row>
    <row r="252" spans="1:15" ht="16.5" hidden="1" thickBot="1">
      <c r="A252" s="92" t="s">
        <v>603</v>
      </c>
      <c r="B252" s="474" t="s">
        <v>1122</v>
      </c>
      <c r="C252" s="64" t="s">
        <v>1123</v>
      </c>
      <c r="D252" s="31" t="s">
        <v>587</v>
      </c>
      <c r="E252" s="122">
        <v>65</v>
      </c>
      <c r="F252" s="73">
        <v>1145514.3999999999</v>
      </c>
      <c r="G252" s="74">
        <v>1</v>
      </c>
      <c r="H252" s="77">
        <f t="shared" si="46"/>
        <v>1145514</v>
      </c>
      <c r="I252" s="75">
        <f t="shared" si="47"/>
        <v>74458410</v>
      </c>
      <c r="J252" s="388">
        <f t="shared" si="45"/>
        <v>3.0856573887138201E-3</v>
      </c>
      <c r="K252" s="393" t="str">
        <f t="shared" si="38"/>
        <v>|</v>
      </c>
      <c r="L252" s="51">
        <f>ROUND('SALIDA SINCO PPTO'!G202,0)</f>
        <v>74458436</v>
      </c>
      <c r="M252" s="394">
        <v>1145514</v>
      </c>
      <c r="N252" s="394">
        <f t="shared" si="41"/>
        <v>4839798340</v>
      </c>
      <c r="O252" s="396">
        <f t="shared" si="42"/>
        <v>-4765339930</v>
      </c>
    </row>
    <row r="253" spans="1:15" ht="30.75" hidden="1" thickBot="1">
      <c r="A253" s="100" t="s">
        <v>1003</v>
      </c>
      <c r="B253" s="474" t="s">
        <v>1124</v>
      </c>
      <c r="C253" s="64" t="s">
        <v>1125</v>
      </c>
      <c r="D253" s="31" t="s">
        <v>587</v>
      </c>
      <c r="E253" s="122">
        <v>6</v>
      </c>
      <c r="F253" s="73">
        <v>1016284.6666666666</v>
      </c>
      <c r="G253" s="74">
        <v>1</v>
      </c>
      <c r="H253" s="77">
        <f t="shared" si="46"/>
        <v>1016285</v>
      </c>
      <c r="I253" s="75">
        <f t="shared" si="47"/>
        <v>6097710</v>
      </c>
      <c r="J253" s="388">
        <f t="shared" si="45"/>
        <v>2.5269736374620609E-4</v>
      </c>
      <c r="K253" s="393" t="str">
        <f t="shared" si="38"/>
        <v/>
      </c>
      <c r="L253" s="51">
        <f>ROUND('SALIDA SINCO PPTO'!G204,0)</f>
        <v>6097708</v>
      </c>
      <c r="M253" s="394">
        <v>1016285</v>
      </c>
      <c r="N253" s="394">
        <f t="shared" si="41"/>
        <v>36586248</v>
      </c>
      <c r="O253" s="396">
        <f t="shared" si="42"/>
        <v>-30488538</v>
      </c>
    </row>
    <row r="254" spans="1:15" ht="16.5" hidden="1" thickBot="1">
      <c r="A254" s="71"/>
      <c r="B254" s="474" t="s">
        <v>1126</v>
      </c>
      <c r="C254" s="64" t="s">
        <v>1127</v>
      </c>
      <c r="D254" s="31" t="s">
        <v>587</v>
      </c>
      <c r="E254" s="122">
        <v>23</v>
      </c>
      <c r="F254" s="73">
        <v>2775530.5217391304</v>
      </c>
      <c r="G254" s="74">
        <v>1</v>
      </c>
      <c r="H254" s="77">
        <f t="shared" si="46"/>
        <v>2775531</v>
      </c>
      <c r="I254" s="75">
        <f t="shared" si="47"/>
        <v>63837213</v>
      </c>
      <c r="J254" s="388">
        <f t="shared" si="45"/>
        <v>2.6455005951422804E-3</v>
      </c>
      <c r="K254" s="393" t="str">
        <f t="shared" si="38"/>
        <v>|</v>
      </c>
      <c r="L254" s="51">
        <f>ROUND('SALIDA SINCO PPTO'!G203,0)</f>
        <v>63837202</v>
      </c>
      <c r="M254" s="394">
        <v>2775531</v>
      </c>
      <c r="N254" s="394">
        <f t="shared" si="41"/>
        <v>1468255646</v>
      </c>
      <c r="O254" s="396">
        <f t="shared" si="42"/>
        <v>-1404418433</v>
      </c>
    </row>
    <row r="255" spans="1:15" ht="16.5" hidden="1" thickBot="1">
      <c r="A255" s="71"/>
      <c r="B255" s="474" t="s">
        <v>1128</v>
      </c>
      <c r="C255" s="64" t="s">
        <v>1129</v>
      </c>
      <c r="D255" s="31" t="s">
        <v>587</v>
      </c>
      <c r="E255" s="122">
        <v>23</v>
      </c>
      <c r="F255" s="73">
        <v>694230.43478260865</v>
      </c>
      <c r="G255" s="74">
        <v>1</v>
      </c>
      <c r="H255" s="77">
        <f t="shared" si="46"/>
        <v>694230</v>
      </c>
      <c r="I255" s="75">
        <f t="shared" si="47"/>
        <v>15967290</v>
      </c>
      <c r="J255" s="388">
        <f t="shared" si="45"/>
        <v>6.6170613052623996E-4</v>
      </c>
      <c r="K255" s="393" t="str">
        <f t="shared" si="38"/>
        <v/>
      </c>
      <c r="L255" s="51">
        <f>ROUND('SALIDA SINCO PPTO'!G205,0)</f>
        <v>15967300</v>
      </c>
      <c r="M255" s="394">
        <v>694230</v>
      </c>
      <c r="N255" s="394">
        <f t="shared" si="41"/>
        <v>367247900</v>
      </c>
      <c r="O255" s="396">
        <f t="shared" si="42"/>
        <v>-351280610</v>
      </c>
    </row>
    <row r="256" spans="1:15" ht="16.5" hidden="1" thickBot="1">
      <c r="A256" s="439"/>
      <c r="B256" s="474" t="s">
        <v>1130</v>
      </c>
      <c r="C256" s="64" t="s">
        <v>1131</v>
      </c>
      <c r="D256" s="31" t="s">
        <v>587</v>
      </c>
      <c r="E256" s="122">
        <v>4</v>
      </c>
      <c r="F256" s="73">
        <v>928426</v>
      </c>
      <c r="G256" s="74">
        <v>1</v>
      </c>
      <c r="H256" s="77">
        <f t="shared" si="46"/>
        <v>928426</v>
      </c>
      <c r="I256" s="75">
        <f t="shared" si="47"/>
        <v>3713704</v>
      </c>
      <c r="J256" s="388">
        <f t="shared" si="45"/>
        <v>1.5390092518892181E-4</v>
      </c>
      <c r="K256" s="393" t="str">
        <f t="shared" si="38"/>
        <v/>
      </c>
      <c r="L256" s="51">
        <f>ROUND('SALIDA SINCO PPTO'!G206,0)</f>
        <v>3713704</v>
      </c>
      <c r="M256" s="394">
        <v>928426</v>
      </c>
      <c r="N256" s="394">
        <f t="shared" si="41"/>
        <v>14854816</v>
      </c>
      <c r="O256" s="396">
        <f t="shared" si="42"/>
        <v>-11141112</v>
      </c>
    </row>
    <row r="257" spans="1:15" ht="16.5" hidden="1" thickBot="1">
      <c r="A257" s="92" t="s">
        <v>626</v>
      </c>
      <c r="B257" s="474" t="s">
        <v>1132</v>
      </c>
      <c r="C257" s="64" t="s">
        <v>1133</v>
      </c>
      <c r="D257" s="31" t="s">
        <v>587</v>
      </c>
      <c r="E257" s="122">
        <v>69</v>
      </c>
      <c r="F257" s="73">
        <v>565260.14492753625</v>
      </c>
      <c r="G257" s="74">
        <v>1</v>
      </c>
      <c r="H257" s="77">
        <f t="shared" si="46"/>
        <v>565260</v>
      </c>
      <c r="I257" s="75">
        <f t="shared" si="47"/>
        <v>39002940</v>
      </c>
      <c r="J257" s="388">
        <f t="shared" si="45"/>
        <v>1.6163346758621599E-3</v>
      </c>
      <c r="K257" s="393" t="str">
        <f t="shared" si="38"/>
        <v/>
      </c>
      <c r="L257" s="51">
        <f>ROUND('SALIDA SINCO PPTO'!G207,0)</f>
        <v>39002950</v>
      </c>
      <c r="M257" s="394">
        <v>565260</v>
      </c>
      <c r="N257" s="394">
        <f t="shared" si="41"/>
        <v>2691203550</v>
      </c>
      <c r="O257" s="396">
        <f t="shared" si="42"/>
        <v>-2652200610</v>
      </c>
    </row>
    <row r="258" spans="1:15" ht="16.5" hidden="1" thickBot="1">
      <c r="A258" s="439"/>
      <c r="B258" s="474" t="s">
        <v>1134</v>
      </c>
      <c r="C258" s="64" t="s">
        <v>1135</v>
      </c>
      <c r="D258" s="31" t="s">
        <v>587</v>
      </c>
      <c r="E258" s="122">
        <v>40</v>
      </c>
      <c r="F258" s="73">
        <v>568675</v>
      </c>
      <c r="G258" s="74">
        <v>1</v>
      </c>
      <c r="H258" s="77">
        <f t="shared" si="46"/>
        <v>568675</v>
      </c>
      <c r="I258" s="75">
        <f t="shared" si="47"/>
        <v>22747000</v>
      </c>
      <c r="J258" s="388">
        <f t="shared" si="45"/>
        <v>9.4266649826491413E-4</v>
      </c>
      <c r="K258" s="393" t="str">
        <f t="shared" si="38"/>
        <v/>
      </c>
      <c r="L258" s="51">
        <f>ROUND('SALIDA SINCO PPTO'!G208,0)</f>
        <v>22747000</v>
      </c>
      <c r="M258" s="394">
        <v>568675</v>
      </c>
      <c r="N258" s="394">
        <f t="shared" si="41"/>
        <v>909880000</v>
      </c>
      <c r="O258" s="396">
        <f t="shared" si="42"/>
        <v>-887133000</v>
      </c>
    </row>
    <row r="259" spans="1:15" ht="16.5" hidden="1" thickBot="1">
      <c r="A259" s="71"/>
      <c r="B259" s="474" t="s">
        <v>1136</v>
      </c>
      <c r="C259" s="64" t="s">
        <v>1137</v>
      </c>
      <c r="D259" s="31" t="s">
        <v>587</v>
      </c>
      <c r="E259" s="122">
        <v>41</v>
      </c>
      <c r="F259" s="73">
        <v>532506</v>
      </c>
      <c r="G259" s="74">
        <v>1</v>
      </c>
      <c r="H259" s="77">
        <f t="shared" si="46"/>
        <v>532506</v>
      </c>
      <c r="I259" s="75">
        <f t="shared" si="47"/>
        <v>21832746</v>
      </c>
      <c r="J259" s="388">
        <f t="shared" si="45"/>
        <v>9.0477857384830131E-4</v>
      </c>
      <c r="K259" s="393" t="str">
        <f t="shared" si="38"/>
        <v/>
      </c>
      <c r="L259" s="51">
        <f>ROUND('SALIDA SINCO PPTO'!G209,0)</f>
        <v>21832746</v>
      </c>
      <c r="M259" s="394">
        <v>532506</v>
      </c>
      <c r="N259" s="394">
        <f t="shared" si="41"/>
        <v>895142586</v>
      </c>
      <c r="O259" s="396">
        <f t="shared" si="42"/>
        <v>-873309840</v>
      </c>
    </row>
    <row r="260" spans="1:15" ht="16.5" hidden="1" thickBot="1">
      <c r="A260" s="71"/>
      <c r="B260" s="474" t="s">
        <v>1138</v>
      </c>
      <c r="C260" s="64" t="s">
        <v>1139</v>
      </c>
      <c r="D260" s="31" t="s">
        <v>587</v>
      </c>
      <c r="E260" s="122">
        <v>10</v>
      </c>
      <c r="F260" s="73">
        <v>574641</v>
      </c>
      <c r="G260" s="74">
        <v>1</v>
      </c>
      <c r="H260" s="77">
        <f t="shared" si="46"/>
        <v>574641</v>
      </c>
      <c r="I260" s="75">
        <f t="shared" si="47"/>
        <v>5746410</v>
      </c>
      <c r="J260" s="388">
        <f t="shared" si="45"/>
        <v>2.3813901579524709E-4</v>
      </c>
      <c r="K260" s="393" t="str">
        <f t="shared" si="38"/>
        <v/>
      </c>
      <c r="L260" s="51">
        <f>ROUND('SALIDA SINCO PPTO'!G210,0)</f>
        <v>5746410</v>
      </c>
      <c r="M260" s="394">
        <v>574641</v>
      </c>
      <c r="N260" s="394">
        <f t="shared" si="41"/>
        <v>57464100</v>
      </c>
      <c r="O260" s="396">
        <f t="shared" si="42"/>
        <v>-51717690</v>
      </c>
    </row>
    <row r="261" spans="1:15" ht="16.5" hidden="1" thickBot="1">
      <c r="A261" s="439"/>
      <c r="B261" s="474" t="s">
        <v>1140</v>
      </c>
      <c r="C261" s="64" t="s">
        <v>1141</v>
      </c>
      <c r="D261" s="31" t="s">
        <v>587</v>
      </c>
      <c r="E261" s="122">
        <v>110</v>
      </c>
      <c r="F261" s="73">
        <v>253975.54545454544</v>
      </c>
      <c r="G261" s="74">
        <v>1</v>
      </c>
      <c r="H261" s="77">
        <f t="shared" si="46"/>
        <v>253976</v>
      </c>
      <c r="I261" s="75">
        <f t="shared" si="47"/>
        <v>27937360</v>
      </c>
      <c r="J261" s="388">
        <f t="shared" ref="J261:J292" si="48">IF(I261="","",I261/SbtPpto)</f>
        <v>1.1577620487082376E-3</v>
      </c>
      <c r="K261" s="393" t="str">
        <f t="shared" si="38"/>
        <v/>
      </c>
      <c r="L261" s="51">
        <f>ROUND('SALIDA SINCO PPTO'!G211,0)</f>
        <v>27937311</v>
      </c>
      <c r="M261" s="394">
        <v>253976</v>
      </c>
      <c r="N261" s="394">
        <f t="shared" si="41"/>
        <v>3073104210</v>
      </c>
      <c r="O261" s="396">
        <f t="shared" si="42"/>
        <v>-3045166850</v>
      </c>
    </row>
    <row r="262" spans="1:15" ht="16.5" hidden="1" thickBot="1">
      <c r="A262" s="92" t="s">
        <v>626</v>
      </c>
      <c r="B262" s="474" t="s">
        <v>1142</v>
      </c>
      <c r="C262" s="64" t="s">
        <v>1143</v>
      </c>
      <c r="D262" s="31" t="s">
        <v>587</v>
      </c>
      <c r="E262" s="122">
        <v>90</v>
      </c>
      <c r="F262" s="73">
        <v>511248.11111111112</v>
      </c>
      <c r="G262" s="74">
        <v>1</v>
      </c>
      <c r="H262" s="77">
        <f t="shared" si="46"/>
        <v>511248</v>
      </c>
      <c r="I262" s="75">
        <f t="shared" si="47"/>
        <v>46012320</v>
      </c>
      <c r="J262" s="388">
        <f t="shared" si="48"/>
        <v>1.906812879564104E-3</v>
      </c>
      <c r="K262" s="393" t="str">
        <f t="shared" si="38"/>
        <v/>
      </c>
      <c r="L262" s="51">
        <f>ROUND('SALIDA SINCO PPTO'!G212,0)</f>
        <v>46012330</v>
      </c>
      <c r="M262" s="394">
        <v>511248</v>
      </c>
      <c r="N262" s="394">
        <f t="shared" si="41"/>
        <v>4141109700</v>
      </c>
      <c r="O262" s="396">
        <f t="shared" si="42"/>
        <v>-4095097380</v>
      </c>
    </row>
    <row r="263" spans="1:15" ht="30.75" hidden="1" thickBot="1">
      <c r="A263" s="76" t="s">
        <v>1025</v>
      </c>
      <c r="B263" s="474" t="s">
        <v>1144</v>
      </c>
      <c r="C263" s="64" t="s">
        <v>1145</v>
      </c>
      <c r="D263" s="31" t="s">
        <v>587</v>
      </c>
      <c r="E263" s="122">
        <v>12</v>
      </c>
      <c r="F263" s="73">
        <v>511248.11111111112</v>
      </c>
      <c r="G263" s="74">
        <v>1</v>
      </c>
      <c r="H263" s="77">
        <f t="shared" si="46"/>
        <v>511248</v>
      </c>
      <c r="I263" s="75">
        <f t="shared" si="47"/>
        <v>6134976</v>
      </c>
      <c r="J263" s="388">
        <f t="shared" si="48"/>
        <v>2.5424171727521388E-4</v>
      </c>
      <c r="K263" s="393" t="str">
        <f t="shared" si="38"/>
        <v/>
      </c>
      <c r="L263" s="51">
        <f>ROUND('SALIDA SINCO PPTO'!G213,0)</f>
        <v>6134977</v>
      </c>
      <c r="M263" s="394">
        <v>511248</v>
      </c>
      <c r="N263" s="394">
        <f t="shared" si="41"/>
        <v>73619724</v>
      </c>
      <c r="O263" s="396">
        <f t="shared" si="42"/>
        <v>-67484748</v>
      </c>
    </row>
    <row r="264" spans="1:15" ht="16.5" hidden="1" thickBot="1">
      <c r="A264" s="92" t="s">
        <v>600</v>
      </c>
      <c r="B264" s="474" t="s">
        <v>1146</v>
      </c>
      <c r="C264" s="64" t="s">
        <v>1147</v>
      </c>
      <c r="D264" s="31" t="s">
        <v>617</v>
      </c>
      <c r="E264" s="122">
        <v>700</v>
      </c>
      <c r="F264" s="73">
        <v>107442.4</v>
      </c>
      <c r="G264" s="74">
        <v>1</v>
      </c>
      <c r="H264" s="77">
        <f t="shared" si="46"/>
        <v>107442</v>
      </c>
      <c r="I264" s="75">
        <f t="shared" si="47"/>
        <v>75209400</v>
      </c>
      <c r="J264" s="388">
        <f t="shared" si="48"/>
        <v>3.1167794317758487E-3</v>
      </c>
      <c r="K264" s="393" t="str">
        <f t="shared" si="38"/>
        <v>|</v>
      </c>
      <c r="L264" s="51">
        <f>ROUND('SALIDA SINCO PPTO'!G214,0)</f>
        <v>75209680</v>
      </c>
      <c r="M264" s="394">
        <v>107442</v>
      </c>
      <c r="N264" s="394">
        <f t="shared" si="41"/>
        <v>52646776000</v>
      </c>
      <c r="O264" s="396">
        <f t="shared" si="42"/>
        <v>-52571566600</v>
      </c>
    </row>
    <row r="265" spans="1:15" ht="26.25" hidden="1" thickBot="1">
      <c r="A265" s="535" t="s">
        <v>603</v>
      </c>
      <c r="B265" s="502" t="s">
        <v>1148</v>
      </c>
      <c r="C265" s="503" t="s">
        <v>1149</v>
      </c>
      <c r="D265" s="504" t="s">
        <v>587</v>
      </c>
      <c r="E265" s="536">
        <v>1</v>
      </c>
      <c r="F265" s="506">
        <v>42827980</v>
      </c>
      <c r="G265" s="507">
        <v>1</v>
      </c>
      <c r="H265" s="508">
        <f t="shared" si="46"/>
        <v>42827980</v>
      </c>
      <c r="I265" s="509">
        <f t="shared" si="47"/>
        <v>42827980</v>
      </c>
      <c r="J265" s="388">
        <f t="shared" si="48"/>
        <v>1.7748495157321746E-3</v>
      </c>
      <c r="K265" s="393" t="str">
        <f t="shared" ref="K265:K328" si="49">IF(J265="","",REPT("|",J265/MAX($J$14:$J$415)*100))</f>
        <v/>
      </c>
      <c r="L265" s="51">
        <f>ROUND('SALIDA SINCO PPTO'!G215,0)</f>
        <v>42827980</v>
      </c>
      <c r="M265" s="394">
        <v>42827980</v>
      </c>
      <c r="N265" s="394">
        <f t="shared" si="41"/>
        <v>42827980</v>
      </c>
      <c r="O265" s="396">
        <f t="shared" si="42"/>
        <v>0</v>
      </c>
    </row>
    <row r="266" spans="1:15" ht="16.5" hidden="1" thickBot="1">
      <c r="A266" s="92"/>
      <c r="B266" s="547"/>
      <c r="C266" s="548"/>
      <c r="D266" s="428"/>
      <c r="E266" s="429"/>
      <c r="F266" s="432"/>
      <c r="G266" s="427"/>
      <c r="H266" s="427"/>
      <c r="I266" s="121"/>
      <c r="J266" s="388" t="str">
        <f t="shared" si="48"/>
        <v/>
      </c>
      <c r="K266" s="393" t="str">
        <f t="shared" si="49"/>
        <v/>
      </c>
      <c r="M266" s="394" t="s">
        <v>1439</v>
      </c>
      <c r="N266" s="394" t="str">
        <f t="shared" si="41"/>
        <v/>
      </c>
      <c r="O266" s="396" t="str">
        <f t="shared" si="42"/>
        <v/>
      </c>
    </row>
    <row r="267" spans="1:15" ht="16.5" thickBot="1">
      <c r="A267" s="92" t="s">
        <v>626</v>
      </c>
      <c r="B267" s="481" t="s">
        <v>1150</v>
      </c>
      <c r="C267" s="56" t="s">
        <v>1151</v>
      </c>
      <c r="D267" s="57"/>
      <c r="E267" s="57"/>
      <c r="F267" s="58"/>
      <c r="G267" s="57"/>
      <c r="H267" s="57"/>
      <c r="I267" s="119">
        <f>SUM(I268:I277)</f>
        <v>2319236879</v>
      </c>
      <c r="J267" s="388">
        <f t="shared" si="48"/>
        <v>9.6112318432047233E-2</v>
      </c>
      <c r="K267" s="393" t="str">
        <f t="shared" si="49"/>
        <v>||||||||||||||||||||||||||||||||||||||</v>
      </c>
      <c r="M267" s="394" t="s">
        <v>1439</v>
      </c>
      <c r="N267" s="394" t="str">
        <f t="shared" si="41"/>
        <v/>
      </c>
      <c r="O267" s="396" t="str">
        <f t="shared" si="42"/>
        <v/>
      </c>
    </row>
    <row r="268" spans="1:15" ht="16.5" hidden="1" thickBot="1">
      <c r="A268" s="76"/>
      <c r="B268" s="474" t="s">
        <v>1152</v>
      </c>
      <c r="C268" s="64" t="s">
        <v>1153</v>
      </c>
      <c r="D268" s="31" t="s">
        <v>429</v>
      </c>
      <c r="E268" s="72">
        <v>72900</v>
      </c>
      <c r="F268" s="73">
        <v>4384.5070489844684</v>
      </c>
      <c r="G268" s="74">
        <v>1</v>
      </c>
      <c r="H268" s="77">
        <f t="shared" ref="H268:H277" si="50" xml:space="preserve"> ROUND(           F268*G268,0)</f>
        <v>4385</v>
      </c>
      <c r="I268" s="75">
        <f t="shared" ref="I268:I277" si="51">ROUND(E268 * H268,0)</f>
        <v>319666500</v>
      </c>
      <c r="J268" s="388">
        <f t="shared" si="48"/>
        <v>1.3247412853018031E-2</v>
      </c>
      <c r="K268" s="393" t="str">
        <f t="shared" si="49"/>
        <v>|||||</v>
      </c>
      <c r="L268" s="51">
        <f>ROUND('SALIDA SINCO PPTO'!G217,0)</f>
        <v>319649021</v>
      </c>
      <c r="M268" s="394">
        <v>4385</v>
      </c>
      <c r="N268" s="394">
        <f t="shared" si="41"/>
        <v>23302413630900</v>
      </c>
      <c r="O268" s="396">
        <f t="shared" si="42"/>
        <v>-23302093964400</v>
      </c>
    </row>
    <row r="269" spans="1:15" ht="16.5" hidden="1" thickBot="1">
      <c r="A269" s="71"/>
      <c r="B269" s="474" t="s">
        <v>1154</v>
      </c>
      <c r="C269" s="64" t="s">
        <v>1155</v>
      </c>
      <c r="D269" s="31" t="s">
        <v>44</v>
      </c>
      <c r="E269" s="72">
        <v>340</v>
      </c>
      <c r="F269" s="73">
        <v>480357.6470588235</v>
      </c>
      <c r="G269" s="74">
        <v>1</v>
      </c>
      <c r="H269" s="77">
        <f t="shared" si="50"/>
        <v>480358</v>
      </c>
      <c r="I269" s="75">
        <f t="shared" si="51"/>
        <v>163321720</v>
      </c>
      <c r="J269" s="388">
        <f t="shared" si="48"/>
        <v>6.7682733495846832E-3</v>
      </c>
      <c r="K269" s="393" t="str">
        <f t="shared" si="49"/>
        <v>||</v>
      </c>
      <c r="L269" s="51">
        <f>ROUND('SALIDA SINCO PPTO'!G218,0)</f>
        <v>163321598</v>
      </c>
      <c r="M269" s="394">
        <v>480358</v>
      </c>
      <c r="N269" s="394">
        <f t="shared" si="41"/>
        <v>55529343320</v>
      </c>
      <c r="O269" s="396">
        <f t="shared" si="42"/>
        <v>-55366021600</v>
      </c>
    </row>
    <row r="270" spans="1:15" ht="16.5" hidden="1" thickBot="1">
      <c r="A270" s="71"/>
      <c r="B270" s="474" t="s">
        <v>1156</v>
      </c>
      <c r="C270" s="64" t="s">
        <v>1157</v>
      </c>
      <c r="D270" s="31" t="s">
        <v>617</v>
      </c>
      <c r="E270" s="72">
        <v>570</v>
      </c>
      <c r="F270" s="73">
        <v>96060.68333333332</v>
      </c>
      <c r="G270" s="74">
        <v>1</v>
      </c>
      <c r="H270" s="77">
        <f t="shared" si="50"/>
        <v>96061</v>
      </c>
      <c r="I270" s="75">
        <f t="shared" si="51"/>
        <v>54754770</v>
      </c>
      <c r="J270" s="388">
        <f t="shared" si="48"/>
        <v>2.2691118520772311E-3</v>
      </c>
      <c r="K270" s="393" t="str">
        <f t="shared" si="49"/>
        <v/>
      </c>
      <c r="L270" s="51">
        <f>ROUND('SALIDA SINCO PPTO'!G219,0)</f>
        <v>54754590</v>
      </c>
      <c r="M270" s="394">
        <v>96061</v>
      </c>
      <c r="N270" s="394">
        <f t="shared" ref="N270:N333" si="52">IF(M270="","",IF(L270="",ROUND(M270*E270,0),ROUND(L270*E270,0)))</f>
        <v>31210116300</v>
      </c>
      <c r="O270" s="396">
        <f t="shared" ref="O270:O333" si="53">IF(N270="","",I270-N270)</f>
        <v>-31155361530</v>
      </c>
    </row>
    <row r="271" spans="1:15" ht="26.25" hidden="1" thickBot="1">
      <c r="A271" s="71"/>
      <c r="B271" s="474" t="s">
        <v>1158</v>
      </c>
      <c r="C271" s="64" t="s">
        <v>1159</v>
      </c>
      <c r="D271" s="31" t="s">
        <v>587</v>
      </c>
      <c r="E271" s="72">
        <v>1</v>
      </c>
      <c r="F271" s="73">
        <v>79775371</v>
      </c>
      <c r="G271" s="74">
        <v>1</v>
      </c>
      <c r="H271" s="77">
        <f t="shared" si="50"/>
        <v>79775371</v>
      </c>
      <c r="I271" s="75">
        <f t="shared" si="51"/>
        <v>79775371</v>
      </c>
      <c r="J271" s="388">
        <f t="shared" si="48"/>
        <v>3.3059994561196807E-3</v>
      </c>
      <c r="K271" s="393" t="str">
        <f t="shared" si="49"/>
        <v>|</v>
      </c>
      <c r="L271" s="51">
        <f>ROUND('SALIDA SINCO PPTO'!G220,0)</f>
        <v>79775371</v>
      </c>
      <c r="M271" s="394">
        <v>79775371</v>
      </c>
      <c r="N271" s="394">
        <f t="shared" si="52"/>
        <v>79775371</v>
      </c>
      <c r="O271" s="396">
        <f t="shared" si="53"/>
        <v>0</v>
      </c>
    </row>
    <row r="272" spans="1:15" ht="26.25" hidden="1" thickBot="1">
      <c r="A272" s="71"/>
      <c r="B272" s="474" t="s">
        <v>1160</v>
      </c>
      <c r="C272" s="64" t="s">
        <v>1161</v>
      </c>
      <c r="D272" s="31" t="s">
        <v>587</v>
      </c>
      <c r="E272" s="72">
        <v>1</v>
      </c>
      <c r="F272" s="73">
        <v>13051220</v>
      </c>
      <c r="G272" s="74">
        <v>1</v>
      </c>
      <c r="H272" s="77">
        <f t="shared" si="50"/>
        <v>13051220</v>
      </c>
      <c r="I272" s="75">
        <f t="shared" si="51"/>
        <v>13051220</v>
      </c>
      <c r="J272" s="388">
        <f t="shared" si="48"/>
        <v>5.4086023895392858E-4</v>
      </c>
      <c r="K272" s="393" t="str">
        <f t="shared" si="49"/>
        <v/>
      </c>
      <c r="L272" s="51">
        <f>ROUND('SALIDA SINCO PPTO'!G221,0)</f>
        <v>13051220</v>
      </c>
      <c r="M272" s="394">
        <v>13051220</v>
      </c>
      <c r="N272" s="394">
        <f t="shared" si="52"/>
        <v>13051220</v>
      </c>
      <c r="O272" s="396">
        <f t="shared" si="53"/>
        <v>0</v>
      </c>
    </row>
    <row r="273" spans="1:15" ht="26.25" hidden="1" thickBot="1">
      <c r="A273" s="71"/>
      <c r="B273" s="474" t="s">
        <v>1162</v>
      </c>
      <c r="C273" s="64" t="s">
        <v>1163</v>
      </c>
      <c r="D273" s="31" t="s">
        <v>587</v>
      </c>
      <c r="E273" s="72">
        <v>1</v>
      </c>
      <c r="F273" s="73">
        <v>76724830</v>
      </c>
      <c r="G273" s="74">
        <v>1</v>
      </c>
      <c r="H273" s="77">
        <f t="shared" si="50"/>
        <v>76724830</v>
      </c>
      <c r="I273" s="75">
        <f t="shared" si="51"/>
        <v>76724830</v>
      </c>
      <c r="J273" s="388">
        <f t="shared" si="48"/>
        <v>3.1795809041223382E-3</v>
      </c>
      <c r="K273" s="393" t="str">
        <f t="shared" si="49"/>
        <v>|</v>
      </c>
      <c r="L273" s="51">
        <f>ROUND('SALIDA SINCO PPTO'!G222,0)</f>
        <v>76724830</v>
      </c>
      <c r="M273" s="394">
        <v>76724830</v>
      </c>
      <c r="N273" s="394">
        <f t="shared" si="52"/>
        <v>76724830</v>
      </c>
      <c r="O273" s="396">
        <f t="shared" si="53"/>
        <v>0</v>
      </c>
    </row>
    <row r="274" spans="1:15" ht="26.25" hidden="1" thickBot="1">
      <c r="A274" s="71"/>
      <c r="B274" s="474" t="s">
        <v>1164</v>
      </c>
      <c r="C274" s="64" t="s">
        <v>1165</v>
      </c>
      <c r="D274" s="31" t="s">
        <v>587</v>
      </c>
      <c r="E274" s="72">
        <v>10</v>
      </c>
      <c r="F274" s="73">
        <v>122673135</v>
      </c>
      <c r="G274" s="74">
        <v>1</v>
      </c>
      <c r="H274" s="77">
        <f t="shared" si="50"/>
        <v>122673135</v>
      </c>
      <c r="I274" s="75">
        <f t="shared" si="51"/>
        <v>1226731350</v>
      </c>
      <c r="J274" s="388">
        <f t="shared" si="48"/>
        <v>5.0837409153571496E-2</v>
      </c>
      <c r="K274" s="393" t="str">
        <f t="shared" si="49"/>
        <v>||||||||||||||||||||</v>
      </c>
      <c r="L274" s="51">
        <f>ROUND('SALIDA SINCO PPTO'!G223,0)</f>
        <v>1226731350</v>
      </c>
      <c r="M274" s="394">
        <v>122673135</v>
      </c>
      <c r="N274" s="394">
        <f t="shared" si="52"/>
        <v>12267313500</v>
      </c>
      <c r="O274" s="396">
        <f t="shared" si="53"/>
        <v>-11040582150</v>
      </c>
    </row>
    <row r="275" spans="1:15" ht="26.25" hidden="1" thickBot="1">
      <c r="A275" s="71"/>
      <c r="B275" s="474" t="s">
        <v>1166</v>
      </c>
      <c r="C275" s="64" t="s">
        <v>1167</v>
      </c>
      <c r="D275" s="31" t="s">
        <v>587</v>
      </c>
      <c r="E275" s="72">
        <v>1</v>
      </c>
      <c r="F275" s="73">
        <v>79737060</v>
      </c>
      <c r="G275" s="74">
        <v>1</v>
      </c>
      <c r="H275" s="77">
        <f t="shared" si="50"/>
        <v>79737060</v>
      </c>
      <c r="I275" s="75">
        <f t="shared" si="51"/>
        <v>79737060</v>
      </c>
      <c r="J275" s="388">
        <f t="shared" si="48"/>
        <v>3.3044117963748781E-3</v>
      </c>
      <c r="K275" s="393" t="str">
        <f t="shared" si="49"/>
        <v>|</v>
      </c>
      <c r="L275" s="51">
        <f>ROUND('SALIDA SINCO PPTO'!G224,0)</f>
        <v>79737060</v>
      </c>
      <c r="M275" s="394">
        <v>79737060</v>
      </c>
      <c r="N275" s="394">
        <f t="shared" si="52"/>
        <v>79737060</v>
      </c>
      <c r="O275" s="396">
        <f t="shared" si="53"/>
        <v>0</v>
      </c>
    </row>
    <row r="276" spans="1:15" ht="26.25" hidden="1" thickBot="1">
      <c r="A276" s="76" t="s">
        <v>712</v>
      </c>
      <c r="B276" s="474" t="s">
        <v>1168</v>
      </c>
      <c r="C276" s="64" t="s">
        <v>1169</v>
      </c>
      <c r="D276" s="31" t="s">
        <v>587</v>
      </c>
      <c r="E276" s="72">
        <v>6</v>
      </c>
      <c r="F276" s="73">
        <v>42937687.866666667</v>
      </c>
      <c r="G276" s="74">
        <v>1</v>
      </c>
      <c r="H276" s="77">
        <f t="shared" si="50"/>
        <v>42937688</v>
      </c>
      <c r="I276" s="75">
        <f t="shared" si="51"/>
        <v>257626128</v>
      </c>
      <c r="J276" s="388">
        <f t="shared" si="48"/>
        <v>1.0676375783325649E-2</v>
      </c>
      <c r="K276" s="393" t="str">
        <f t="shared" si="49"/>
        <v>||||</v>
      </c>
      <c r="L276" s="51">
        <f>ROUND('SALIDA SINCO PPTO'!G225,0)</f>
        <v>257626127</v>
      </c>
      <c r="M276" s="394">
        <v>42937688</v>
      </c>
      <c r="N276" s="394">
        <f t="shared" si="52"/>
        <v>1545756762</v>
      </c>
      <c r="O276" s="396">
        <f t="shared" si="53"/>
        <v>-1288130634</v>
      </c>
    </row>
    <row r="277" spans="1:15" ht="26.25" hidden="1" thickBot="1">
      <c r="A277" s="92" t="s">
        <v>865</v>
      </c>
      <c r="B277" s="502" t="s">
        <v>1170</v>
      </c>
      <c r="C277" s="503" t="s">
        <v>1171</v>
      </c>
      <c r="D277" s="504" t="s">
        <v>587</v>
      </c>
      <c r="E277" s="505">
        <v>1</v>
      </c>
      <c r="F277" s="506">
        <v>47847930</v>
      </c>
      <c r="G277" s="507">
        <v>1</v>
      </c>
      <c r="H277" s="508">
        <f t="shared" si="50"/>
        <v>47847930</v>
      </c>
      <c r="I277" s="509">
        <f t="shared" si="51"/>
        <v>47847930</v>
      </c>
      <c r="J277" s="388">
        <f t="shared" si="48"/>
        <v>1.9828830448993156E-3</v>
      </c>
      <c r="K277" s="393" t="str">
        <f t="shared" si="49"/>
        <v/>
      </c>
      <c r="L277" s="51">
        <f>ROUND('SALIDA SINCO PPTO'!G226,0)</f>
        <v>47847930</v>
      </c>
      <c r="M277" s="394">
        <v>47847930</v>
      </c>
      <c r="N277" s="394">
        <f t="shared" si="52"/>
        <v>47847930</v>
      </c>
      <c r="O277" s="396">
        <f t="shared" si="53"/>
        <v>0</v>
      </c>
    </row>
    <row r="278" spans="1:15" ht="16.5" hidden="1" thickBot="1">
      <c r="A278" s="92" t="s">
        <v>603</v>
      </c>
      <c r="B278" s="549"/>
      <c r="C278" s="550"/>
      <c r="D278" s="551"/>
      <c r="E278" s="552"/>
      <c r="F278" s="553"/>
      <c r="G278" s="554"/>
      <c r="H278" s="554"/>
      <c r="I278" s="554"/>
      <c r="J278" s="388" t="str">
        <f t="shared" si="48"/>
        <v/>
      </c>
      <c r="K278" s="393" t="str">
        <f t="shared" si="49"/>
        <v/>
      </c>
      <c r="M278" s="394" t="s">
        <v>1439</v>
      </c>
      <c r="N278" s="394" t="str">
        <f t="shared" si="52"/>
        <v/>
      </c>
      <c r="O278" s="396" t="str">
        <f t="shared" si="53"/>
        <v/>
      </c>
    </row>
    <row r="279" spans="1:15" ht="16.5" hidden="1" thickBot="1">
      <c r="A279" s="62" t="s">
        <v>603</v>
      </c>
      <c r="B279" s="555"/>
      <c r="C279" s="556"/>
      <c r="D279" s="557"/>
      <c r="E279" s="558"/>
      <c r="F279" s="559"/>
      <c r="G279" s="560"/>
      <c r="H279" s="560"/>
      <c r="I279" s="561"/>
      <c r="J279" s="388" t="str">
        <f t="shared" si="48"/>
        <v/>
      </c>
      <c r="K279" s="393" t="str">
        <f t="shared" si="49"/>
        <v/>
      </c>
      <c r="M279" s="394" t="s">
        <v>1439</v>
      </c>
      <c r="N279" s="394" t="str">
        <f t="shared" si="52"/>
        <v/>
      </c>
      <c r="O279" s="396" t="str">
        <f t="shared" si="53"/>
        <v/>
      </c>
    </row>
    <row r="280" spans="1:15" ht="30.75" thickBot="1">
      <c r="A280" s="54" t="s">
        <v>600</v>
      </c>
      <c r="B280" s="55" t="s">
        <v>1172</v>
      </c>
      <c r="C280" s="56" t="s">
        <v>1173</v>
      </c>
      <c r="D280" s="57"/>
      <c r="E280" s="57"/>
      <c r="F280" s="58"/>
      <c r="G280" s="59"/>
      <c r="H280" s="59"/>
      <c r="I280" s="60">
        <f>+I281+I290+I305+I308+I330+I343+I382+I385+I389</f>
        <v>1585989824</v>
      </c>
      <c r="J280" s="388">
        <f t="shared" si="48"/>
        <v>6.5725567049451247E-2</v>
      </c>
      <c r="K280" s="393" t="str">
        <f t="shared" si="49"/>
        <v>||||||||||||||||||||||||||</v>
      </c>
      <c r="M280" s="394" t="s">
        <v>1439</v>
      </c>
      <c r="N280" s="394" t="str">
        <f t="shared" si="52"/>
        <v/>
      </c>
      <c r="O280" s="396" t="str">
        <f t="shared" si="53"/>
        <v/>
      </c>
    </row>
    <row r="281" spans="1:15" ht="30.75" thickBot="1">
      <c r="A281" s="76" t="s">
        <v>896</v>
      </c>
      <c r="B281" s="481" t="s">
        <v>1174</v>
      </c>
      <c r="C281" s="56" t="s">
        <v>1175</v>
      </c>
      <c r="D281" s="57"/>
      <c r="E281" s="57"/>
      <c r="F281" s="58"/>
      <c r="G281" s="57"/>
      <c r="H281" s="57"/>
      <c r="I281" s="119">
        <f>SUM(I282:I288)</f>
        <v>87250398</v>
      </c>
      <c r="J281" s="388">
        <f t="shared" si="48"/>
        <v>3.6157747023730633E-3</v>
      </c>
      <c r="K281" s="393" t="str">
        <f t="shared" si="49"/>
        <v>|</v>
      </c>
      <c r="M281" s="394" t="s">
        <v>1439</v>
      </c>
      <c r="N281" s="394" t="str">
        <f t="shared" si="52"/>
        <v/>
      </c>
      <c r="O281" s="396" t="str">
        <f t="shared" si="53"/>
        <v/>
      </c>
    </row>
    <row r="282" spans="1:15" ht="16.5" hidden="1" thickBot="1">
      <c r="A282" s="397"/>
      <c r="B282" s="474" t="s">
        <v>1176</v>
      </c>
      <c r="C282" s="64" t="s">
        <v>1177</v>
      </c>
      <c r="D282" s="31" t="s">
        <v>617</v>
      </c>
      <c r="E282" s="72">
        <v>472.3</v>
      </c>
      <c r="F282" s="73">
        <v>1805</v>
      </c>
      <c r="G282" s="126">
        <v>1</v>
      </c>
      <c r="H282" s="77">
        <f t="shared" ref="H282:H288" si="54" xml:space="preserve"> ROUND(           F282*G282,0)</f>
        <v>1805</v>
      </c>
      <c r="I282" s="75">
        <f t="shared" ref="I282:I288" si="55">ROUND(E282 * H282,0)</f>
        <v>852502</v>
      </c>
      <c r="J282" s="388">
        <f t="shared" si="48"/>
        <v>3.5328837873294757E-5</v>
      </c>
      <c r="K282" s="393" t="str">
        <f t="shared" si="49"/>
        <v/>
      </c>
      <c r="L282" s="51">
        <f>ROUND('SALIDA SINCO PPTO'!G228,0)</f>
        <v>852732</v>
      </c>
      <c r="M282" s="394">
        <v>1805</v>
      </c>
      <c r="N282" s="394">
        <f t="shared" si="52"/>
        <v>402745324</v>
      </c>
      <c r="O282" s="396">
        <f t="shared" si="53"/>
        <v>-401892822</v>
      </c>
    </row>
    <row r="283" spans="1:15" ht="16.5" hidden="1" thickBot="1">
      <c r="A283" s="92" t="s">
        <v>600</v>
      </c>
      <c r="B283" s="474" t="s">
        <v>1178</v>
      </c>
      <c r="C283" s="64" t="s">
        <v>1179</v>
      </c>
      <c r="D283" s="31" t="s">
        <v>617</v>
      </c>
      <c r="E283" s="72">
        <v>12.6</v>
      </c>
      <c r="F283" s="73">
        <v>326215</v>
      </c>
      <c r="G283" s="126">
        <v>1</v>
      </c>
      <c r="H283" s="77">
        <f t="shared" si="54"/>
        <v>326215</v>
      </c>
      <c r="I283" s="75">
        <f t="shared" si="55"/>
        <v>4110309</v>
      </c>
      <c r="J283" s="388">
        <f t="shared" si="48"/>
        <v>1.7033677372034822E-4</v>
      </c>
      <c r="K283" s="393" t="str">
        <f t="shared" si="49"/>
        <v/>
      </c>
      <c r="L283" s="51">
        <f>ROUND('SALIDA SINCO PPTO'!G229,0)</f>
        <v>4110312</v>
      </c>
      <c r="M283" s="394">
        <v>326215</v>
      </c>
      <c r="N283" s="394">
        <f t="shared" si="52"/>
        <v>51789931</v>
      </c>
      <c r="O283" s="396">
        <f t="shared" si="53"/>
        <v>-47679622</v>
      </c>
    </row>
    <row r="284" spans="1:15" ht="16.5" hidden="1" thickBot="1">
      <c r="A284" s="92" t="s">
        <v>720</v>
      </c>
      <c r="B284" s="474" t="s">
        <v>1180</v>
      </c>
      <c r="C284" s="64" t="s">
        <v>1181</v>
      </c>
      <c r="D284" s="31" t="s">
        <v>617</v>
      </c>
      <c r="E284" s="72">
        <v>125.4</v>
      </c>
      <c r="F284" s="73">
        <v>216601</v>
      </c>
      <c r="G284" s="126">
        <v>1</v>
      </c>
      <c r="H284" s="77">
        <f t="shared" si="54"/>
        <v>216601</v>
      </c>
      <c r="I284" s="75">
        <f t="shared" si="55"/>
        <v>27161765</v>
      </c>
      <c r="J284" s="388">
        <f t="shared" si="48"/>
        <v>1.1256203411106741E-3</v>
      </c>
      <c r="K284" s="393" t="str">
        <f t="shared" si="49"/>
        <v/>
      </c>
      <c r="L284" s="51">
        <f>ROUND('SALIDA SINCO PPTO'!G230,0)</f>
        <v>27161814</v>
      </c>
      <c r="M284" s="394">
        <v>216601</v>
      </c>
      <c r="N284" s="394">
        <f t="shared" si="52"/>
        <v>3406091476</v>
      </c>
      <c r="O284" s="396">
        <f t="shared" si="53"/>
        <v>-3378929711</v>
      </c>
    </row>
    <row r="285" spans="1:15" ht="16.5" hidden="1" thickBot="1">
      <c r="A285" s="92" t="s">
        <v>626</v>
      </c>
      <c r="B285" s="474" t="s">
        <v>1182</v>
      </c>
      <c r="C285" s="64" t="s">
        <v>1183</v>
      </c>
      <c r="D285" s="31" t="s">
        <v>617</v>
      </c>
      <c r="E285" s="72">
        <v>289.2</v>
      </c>
      <c r="F285" s="73">
        <v>131106</v>
      </c>
      <c r="G285" s="126">
        <v>1</v>
      </c>
      <c r="H285" s="77">
        <f t="shared" si="54"/>
        <v>131106</v>
      </c>
      <c r="I285" s="75">
        <f t="shared" si="55"/>
        <v>37915855</v>
      </c>
      <c r="J285" s="388">
        <f t="shared" si="48"/>
        <v>1.5712844006493267E-3</v>
      </c>
      <c r="K285" s="393" t="str">
        <f t="shared" si="49"/>
        <v/>
      </c>
      <c r="L285" s="51">
        <f>ROUND('SALIDA SINCO PPTO'!G231,0)</f>
        <v>37915815</v>
      </c>
      <c r="M285" s="394">
        <v>131106</v>
      </c>
      <c r="N285" s="394">
        <f t="shared" si="52"/>
        <v>10965253698</v>
      </c>
      <c r="O285" s="396">
        <f t="shared" si="53"/>
        <v>-10927337843</v>
      </c>
    </row>
    <row r="286" spans="1:15" ht="16.5" hidden="1" thickBot="1">
      <c r="A286" s="92" t="s">
        <v>603</v>
      </c>
      <c r="B286" s="474" t="s">
        <v>1184</v>
      </c>
      <c r="C286" s="64" t="s">
        <v>1185</v>
      </c>
      <c r="D286" s="31" t="s">
        <v>617</v>
      </c>
      <c r="E286" s="72">
        <v>45.1</v>
      </c>
      <c r="F286" s="73">
        <v>100414</v>
      </c>
      <c r="G286" s="126">
        <v>1</v>
      </c>
      <c r="H286" s="77">
        <f t="shared" si="54"/>
        <v>100414</v>
      </c>
      <c r="I286" s="75">
        <f t="shared" si="55"/>
        <v>4528671</v>
      </c>
      <c r="J286" s="388">
        <f t="shared" si="48"/>
        <v>1.8767426180876014E-4</v>
      </c>
      <c r="K286" s="393" t="str">
        <f t="shared" si="49"/>
        <v/>
      </c>
      <c r="L286" s="51">
        <f>ROUND('SALIDA SINCO PPTO'!G232,0)</f>
        <v>4528681</v>
      </c>
      <c r="M286" s="394">
        <v>100414</v>
      </c>
      <c r="N286" s="394">
        <f t="shared" si="52"/>
        <v>204243513</v>
      </c>
      <c r="O286" s="396">
        <f t="shared" si="53"/>
        <v>-199714842</v>
      </c>
    </row>
    <row r="287" spans="1:15" ht="16.5" hidden="1" thickBot="1">
      <c r="A287" s="92" t="s">
        <v>626</v>
      </c>
      <c r="B287" s="474" t="s">
        <v>1186</v>
      </c>
      <c r="C287" s="64" t="s">
        <v>175</v>
      </c>
      <c r="D287" s="31" t="s">
        <v>617</v>
      </c>
      <c r="E287" s="72">
        <v>24</v>
      </c>
      <c r="F287" s="73">
        <v>372548</v>
      </c>
      <c r="G287" s="126">
        <v>1</v>
      </c>
      <c r="H287" s="77">
        <f t="shared" si="54"/>
        <v>372548</v>
      </c>
      <c r="I287" s="75">
        <f t="shared" si="55"/>
        <v>8941152</v>
      </c>
      <c r="J287" s="388">
        <f t="shared" si="48"/>
        <v>3.7053345260009378E-4</v>
      </c>
      <c r="K287" s="393" t="str">
        <f t="shared" si="49"/>
        <v/>
      </c>
      <c r="L287" s="51">
        <f>ROUND('SALIDA SINCO PPTO'!G233,0)</f>
        <v>8941160</v>
      </c>
      <c r="M287" s="394">
        <v>372548</v>
      </c>
      <c r="N287" s="394">
        <f t="shared" si="52"/>
        <v>214587840</v>
      </c>
      <c r="O287" s="396">
        <f t="shared" si="53"/>
        <v>-205646688</v>
      </c>
    </row>
    <row r="288" spans="1:15" ht="16.5" hidden="1" thickBot="1">
      <c r="A288" s="92" t="s">
        <v>603</v>
      </c>
      <c r="B288" s="502" t="s">
        <v>1187</v>
      </c>
      <c r="C288" s="503" t="s">
        <v>1188</v>
      </c>
      <c r="D288" s="504" t="s">
        <v>617</v>
      </c>
      <c r="E288" s="505">
        <v>472.3</v>
      </c>
      <c r="F288" s="506">
        <v>7919</v>
      </c>
      <c r="G288" s="538">
        <v>1</v>
      </c>
      <c r="H288" s="508">
        <f t="shared" si="54"/>
        <v>7919</v>
      </c>
      <c r="I288" s="509">
        <f t="shared" si="55"/>
        <v>3740144</v>
      </c>
      <c r="J288" s="388">
        <f t="shared" si="48"/>
        <v>1.5499663461056531E-4</v>
      </c>
      <c r="K288" s="393" t="str">
        <f t="shared" si="49"/>
        <v/>
      </c>
      <c r="L288" s="51">
        <f>ROUND('SALIDA SINCO PPTO'!G234,0)</f>
        <v>3740022</v>
      </c>
      <c r="M288" s="394">
        <v>7919</v>
      </c>
      <c r="N288" s="394">
        <f t="shared" si="52"/>
        <v>1766412391</v>
      </c>
      <c r="O288" s="396">
        <f t="shared" si="53"/>
        <v>-1762672247</v>
      </c>
    </row>
    <row r="289" spans="1:15" ht="16.5" hidden="1" thickBot="1">
      <c r="A289" s="92" t="s">
        <v>626</v>
      </c>
      <c r="B289" s="485"/>
      <c r="C289" s="511"/>
      <c r="D289" s="127"/>
      <c r="E289" s="528"/>
      <c r="F289" s="512"/>
      <c r="G289" s="128"/>
      <c r="H289" s="537"/>
      <c r="I289" s="75"/>
      <c r="J289" s="388" t="str">
        <f t="shared" si="48"/>
        <v/>
      </c>
      <c r="K289" s="393" t="str">
        <f t="shared" si="49"/>
        <v/>
      </c>
      <c r="M289" s="394" t="s">
        <v>1439</v>
      </c>
      <c r="N289" s="394" t="str">
        <f t="shared" si="52"/>
        <v/>
      </c>
      <c r="O289" s="396" t="str">
        <f t="shared" si="53"/>
        <v/>
      </c>
    </row>
    <row r="290" spans="1:15" ht="30.75" thickBot="1">
      <c r="A290" s="76" t="s">
        <v>945</v>
      </c>
      <c r="B290" s="481" t="s">
        <v>1189</v>
      </c>
      <c r="C290" s="56" t="s">
        <v>1190</v>
      </c>
      <c r="D290" s="57"/>
      <c r="E290" s="57"/>
      <c r="F290" s="58"/>
      <c r="G290" s="59"/>
      <c r="H290" s="57"/>
      <c r="I290" s="119">
        <f>SUM(I291:I303)</f>
        <v>19315751</v>
      </c>
      <c r="J290" s="388">
        <f t="shared" si="48"/>
        <v>8.0047089095384061E-4</v>
      </c>
      <c r="K290" s="393" t="str">
        <f t="shared" si="49"/>
        <v/>
      </c>
      <c r="M290" s="394" t="s">
        <v>1439</v>
      </c>
      <c r="N290" s="394" t="str">
        <f t="shared" si="52"/>
        <v/>
      </c>
      <c r="O290" s="396" t="str">
        <f t="shared" si="53"/>
        <v/>
      </c>
    </row>
    <row r="291" spans="1:15" ht="16.5" hidden="1" thickBot="1">
      <c r="A291" s="439"/>
      <c r="B291" s="474" t="s">
        <v>1191</v>
      </c>
      <c r="C291" s="64" t="s">
        <v>196</v>
      </c>
      <c r="D291" s="31" t="s">
        <v>587</v>
      </c>
      <c r="E291" s="72">
        <v>8</v>
      </c>
      <c r="F291" s="73">
        <v>106262</v>
      </c>
      <c r="G291" s="126">
        <v>1</v>
      </c>
      <c r="H291" s="77">
        <f t="shared" ref="H291:H303" si="56" xml:space="preserve"> ROUND(           F291*G291,0)</f>
        <v>106262</v>
      </c>
      <c r="I291" s="75">
        <f t="shared" ref="I291:I303" si="57">ROUND(E291 * H291,0)</f>
        <v>850096</v>
      </c>
      <c r="J291" s="388">
        <f t="shared" si="48"/>
        <v>3.5229129973579396E-5</v>
      </c>
      <c r="K291" s="393" t="str">
        <f t="shared" si="49"/>
        <v/>
      </c>
      <c r="L291" s="51">
        <f>ROUND('SALIDA SINCO PPTO'!G236,0)</f>
        <v>850095</v>
      </c>
      <c r="M291" s="394">
        <v>106262</v>
      </c>
      <c r="N291" s="394">
        <f t="shared" si="52"/>
        <v>6800760</v>
      </c>
      <c r="O291" s="396">
        <f t="shared" si="53"/>
        <v>-5950664</v>
      </c>
    </row>
    <row r="292" spans="1:15" ht="16.5" hidden="1" thickBot="1">
      <c r="A292" s="92" t="s">
        <v>600</v>
      </c>
      <c r="B292" s="474" t="s">
        <v>1192</v>
      </c>
      <c r="C292" s="64" t="s">
        <v>195</v>
      </c>
      <c r="D292" s="31" t="s">
        <v>587</v>
      </c>
      <c r="E292" s="72">
        <v>6</v>
      </c>
      <c r="F292" s="73">
        <v>67613</v>
      </c>
      <c r="G292" s="126">
        <v>1</v>
      </c>
      <c r="H292" s="77">
        <f t="shared" si="56"/>
        <v>67613</v>
      </c>
      <c r="I292" s="75">
        <f t="shared" si="57"/>
        <v>405678</v>
      </c>
      <c r="J292" s="388">
        <f t="shared" si="48"/>
        <v>1.6811845943777808E-5</v>
      </c>
      <c r="K292" s="393" t="str">
        <f t="shared" si="49"/>
        <v/>
      </c>
      <c r="L292" s="51">
        <f>ROUND('SALIDA SINCO PPTO'!G237,0)</f>
        <v>405681</v>
      </c>
      <c r="M292" s="394">
        <v>67613</v>
      </c>
      <c r="N292" s="394">
        <f t="shared" si="52"/>
        <v>2434086</v>
      </c>
      <c r="O292" s="396">
        <f t="shared" si="53"/>
        <v>-2028408</v>
      </c>
    </row>
    <row r="293" spans="1:15" ht="16.5" hidden="1" thickBot="1">
      <c r="A293" s="92" t="s">
        <v>603</v>
      </c>
      <c r="B293" s="474" t="s">
        <v>1193</v>
      </c>
      <c r="C293" s="64" t="s">
        <v>194</v>
      </c>
      <c r="D293" s="31" t="s">
        <v>587</v>
      </c>
      <c r="E293" s="72">
        <v>5</v>
      </c>
      <c r="F293" s="73">
        <v>89725</v>
      </c>
      <c r="G293" s="126">
        <v>1</v>
      </c>
      <c r="H293" s="77">
        <f t="shared" si="56"/>
        <v>89725</v>
      </c>
      <c r="I293" s="75">
        <f t="shared" si="57"/>
        <v>448625</v>
      </c>
      <c r="J293" s="388">
        <f t="shared" ref="J293:J324" si="58">IF(I293="","",I293/SbtPpto)</f>
        <v>1.8591627809561572E-5</v>
      </c>
      <c r="K293" s="393" t="str">
        <f t="shared" si="49"/>
        <v/>
      </c>
      <c r="L293" s="51">
        <f>ROUND('SALIDA SINCO PPTO'!G238,0)</f>
        <v>448625</v>
      </c>
      <c r="M293" s="394">
        <v>89725</v>
      </c>
      <c r="N293" s="394">
        <f t="shared" si="52"/>
        <v>2243125</v>
      </c>
      <c r="O293" s="396">
        <f t="shared" si="53"/>
        <v>-1794500</v>
      </c>
    </row>
    <row r="294" spans="1:15" ht="16.5" hidden="1" thickBot="1">
      <c r="A294" s="397"/>
      <c r="B294" s="474" t="s">
        <v>1194</v>
      </c>
      <c r="C294" s="64" t="s">
        <v>191</v>
      </c>
      <c r="D294" s="31" t="s">
        <v>587</v>
      </c>
      <c r="E294" s="72">
        <v>189</v>
      </c>
      <c r="F294" s="73">
        <v>26954</v>
      </c>
      <c r="G294" s="126">
        <v>1</v>
      </c>
      <c r="H294" s="77">
        <f t="shared" si="56"/>
        <v>26954</v>
      </c>
      <c r="I294" s="75">
        <f t="shared" si="57"/>
        <v>5094306</v>
      </c>
      <c r="J294" s="388">
        <f t="shared" si="58"/>
        <v>2.111149425467069E-4</v>
      </c>
      <c r="K294" s="393" t="str">
        <f t="shared" si="49"/>
        <v/>
      </c>
      <c r="L294" s="51">
        <f>ROUND('SALIDA SINCO PPTO'!G239,0)</f>
        <v>5094242</v>
      </c>
      <c r="M294" s="394">
        <v>26954</v>
      </c>
      <c r="N294" s="394">
        <f t="shared" si="52"/>
        <v>962811738</v>
      </c>
      <c r="O294" s="396">
        <f t="shared" si="53"/>
        <v>-957717432</v>
      </c>
    </row>
    <row r="295" spans="1:15" ht="16.5" hidden="1" thickBot="1">
      <c r="A295" s="92" t="s">
        <v>974</v>
      </c>
      <c r="B295" s="474" t="s">
        <v>1195</v>
      </c>
      <c r="C295" s="64" t="s">
        <v>187</v>
      </c>
      <c r="D295" s="31" t="s">
        <v>587</v>
      </c>
      <c r="E295" s="72">
        <v>4</v>
      </c>
      <c r="F295" s="73">
        <v>125461</v>
      </c>
      <c r="G295" s="126">
        <v>1</v>
      </c>
      <c r="H295" s="77">
        <f t="shared" si="56"/>
        <v>125461</v>
      </c>
      <c r="I295" s="75">
        <f t="shared" si="57"/>
        <v>501844</v>
      </c>
      <c r="J295" s="388">
        <f t="shared" si="58"/>
        <v>2.0797095272135119E-5</v>
      </c>
      <c r="K295" s="393" t="str">
        <f t="shared" si="49"/>
        <v/>
      </c>
      <c r="L295" s="51">
        <f>ROUND('SALIDA SINCO PPTO'!G240,0)</f>
        <v>501844</v>
      </c>
      <c r="M295" s="394">
        <v>125461</v>
      </c>
      <c r="N295" s="394">
        <f t="shared" si="52"/>
        <v>2007376</v>
      </c>
      <c r="O295" s="396">
        <f t="shared" si="53"/>
        <v>-1505532</v>
      </c>
    </row>
    <row r="296" spans="1:15" ht="16.5" hidden="1" thickBot="1">
      <c r="A296" s="92" t="s">
        <v>980</v>
      </c>
      <c r="B296" s="474" t="s">
        <v>1196</v>
      </c>
      <c r="C296" s="64" t="s">
        <v>186</v>
      </c>
      <c r="D296" s="31" t="s">
        <v>587</v>
      </c>
      <c r="E296" s="72">
        <v>12</v>
      </c>
      <c r="F296" s="73">
        <v>66648</v>
      </c>
      <c r="G296" s="126">
        <v>1</v>
      </c>
      <c r="H296" s="77">
        <f t="shared" si="56"/>
        <v>66648</v>
      </c>
      <c r="I296" s="75">
        <f t="shared" si="57"/>
        <v>799776</v>
      </c>
      <c r="J296" s="388">
        <f t="shared" si="58"/>
        <v>3.3143800998651248E-5</v>
      </c>
      <c r="K296" s="393" t="str">
        <f t="shared" si="49"/>
        <v/>
      </c>
      <c r="L296" s="51">
        <f>ROUND('SALIDA SINCO PPTO'!G241,0)</f>
        <v>799779</v>
      </c>
      <c r="M296" s="394">
        <v>66648</v>
      </c>
      <c r="N296" s="394">
        <f t="shared" si="52"/>
        <v>9597348</v>
      </c>
      <c r="O296" s="396">
        <f t="shared" si="53"/>
        <v>-8797572</v>
      </c>
    </row>
    <row r="297" spans="1:15" ht="16.5" hidden="1" thickBot="1">
      <c r="A297" s="92" t="s">
        <v>626</v>
      </c>
      <c r="B297" s="474" t="s">
        <v>1197</v>
      </c>
      <c r="C297" s="64" t="s">
        <v>185</v>
      </c>
      <c r="D297" s="31" t="s">
        <v>587</v>
      </c>
      <c r="E297" s="72">
        <v>12</v>
      </c>
      <c r="F297" s="73">
        <v>21593</v>
      </c>
      <c r="G297" s="126">
        <v>1</v>
      </c>
      <c r="H297" s="77">
        <f t="shared" si="56"/>
        <v>21593</v>
      </c>
      <c r="I297" s="75">
        <f t="shared" si="57"/>
        <v>259116</v>
      </c>
      <c r="J297" s="388">
        <f t="shared" si="58"/>
        <v>1.0738118097525453E-5</v>
      </c>
      <c r="K297" s="393" t="str">
        <f t="shared" si="49"/>
        <v/>
      </c>
      <c r="L297" s="51">
        <f>ROUND('SALIDA SINCO PPTO'!G242,0)</f>
        <v>259113</v>
      </c>
      <c r="M297" s="394">
        <v>21593</v>
      </c>
      <c r="N297" s="394">
        <f t="shared" si="52"/>
        <v>3109356</v>
      </c>
      <c r="O297" s="396">
        <f t="shared" si="53"/>
        <v>-2850240</v>
      </c>
    </row>
    <row r="298" spans="1:15" ht="16.5" hidden="1" thickBot="1">
      <c r="A298" s="92"/>
      <c r="B298" s="474" t="s">
        <v>1199</v>
      </c>
      <c r="C298" s="64" t="s">
        <v>188</v>
      </c>
      <c r="D298" s="31" t="s">
        <v>587</v>
      </c>
      <c r="E298" s="72">
        <v>5</v>
      </c>
      <c r="F298" s="73">
        <v>27264</v>
      </c>
      <c r="G298" s="126">
        <v>1</v>
      </c>
      <c r="H298" s="77">
        <f t="shared" si="56"/>
        <v>27264</v>
      </c>
      <c r="I298" s="75">
        <f t="shared" si="57"/>
        <v>136320</v>
      </c>
      <c r="J298" s="388">
        <f t="shared" si="58"/>
        <v>5.6492854901074029E-6</v>
      </c>
      <c r="K298" s="393" t="str">
        <f t="shared" si="49"/>
        <v/>
      </c>
      <c r="L298" s="51">
        <f>ROUND('SALIDA SINCO PPTO'!G243,0)</f>
        <v>136321</v>
      </c>
      <c r="M298" s="394">
        <v>27264</v>
      </c>
      <c r="N298" s="394">
        <f t="shared" si="52"/>
        <v>681605</v>
      </c>
      <c r="O298" s="396">
        <f t="shared" si="53"/>
        <v>-545285</v>
      </c>
    </row>
    <row r="299" spans="1:15" ht="16.5" hidden="1" thickBot="1">
      <c r="A299" s="439"/>
      <c r="B299" s="474" t="s">
        <v>1201</v>
      </c>
      <c r="C299" s="64" t="s">
        <v>189</v>
      </c>
      <c r="D299" s="31" t="s">
        <v>587</v>
      </c>
      <c r="E299" s="72">
        <v>201</v>
      </c>
      <c r="F299" s="73">
        <v>20129</v>
      </c>
      <c r="G299" s="126">
        <v>1</v>
      </c>
      <c r="H299" s="77">
        <f t="shared" si="56"/>
        <v>20129</v>
      </c>
      <c r="I299" s="75">
        <f t="shared" si="57"/>
        <v>4045929</v>
      </c>
      <c r="J299" s="388">
        <f t="shared" si="58"/>
        <v>1.6766877929654309E-4</v>
      </c>
      <c r="K299" s="393" t="str">
        <f t="shared" si="49"/>
        <v/>
      </c>
      <c r="L299" s="51">
        <f>ROUND('SALIDA SINCO PPTO'!G244,0)</f>
        <v>4045974</v>
      </c>
      <c r="M299" s="394">
        <v>20129</v>
      </c>
      <c r="N299" s="394">
        <f t="shared" si="52"/>
        <v>813240774</v>
      </c>
      <c r="O299" s="396">
        <f t="shared" si="53"/>
        <v>-809194845</v>
      </c>
    </row>
    <row r="300" spans="1:15" ht="16.5" hidden="1" thickBot="1">
      <c r="A300" s="92" t="s">
        <v>600</v>
      </c>
      <c r="B300" s="474" t="s">
        <v>1203</v>
      </c>
      <c r="C300" s="64" t="s">
        <v>190</v>
      </c>
      <c r="D300" s="31" t="s">
        <v>587</v>
      </c>
      <c r="E300" s="72">
        <v>210</v>
      </c>
      <c r="F300" s="73">
        <v>18780</v>
      </c>
      <c r="G300" s="126">
        <v>1</v>
      </c>
      <c r="H300" s="77">
        <f t="shared" si="56"/>
        <v>18780</v>
      </c>
      <c r="I300" s="75">
        <f t="shared" si="57"/>
        <v>3943800</v>
      </c>
      <c r="J300" s="388">
        <f t="shared" si="58"/>
        <v>1.634364151693484E-4</v>
      </c>
      <c r="K300" s="393" t="str">
        <f t="shared" si="49"/>
        <v/>
      </c>
      <c r="L300" s="51">
        <f>ROUND('SALIDA SINCO PPTO'!G245,0)</f>
        <v>3943776</v>
      </c>
      <c r="M300" s="394">
        <v>18780</v>
      </c>
      <c r="N300" s="394">
        <f t="shared" si="52"/>
        <v>828192960</v>
      </c>
      <c r="O300" s="396">
        <f t="shared" si="53"/>
        <v>-824249160</v>
      </c>
    </row>
    <row r="301" spans="1:15" ht="16.5" hidden="1" thickBot="1">
      <c r="A301" s="92" t="s">
        <v>600</v>
      </c>
      <c r="B301" s="474" t="s">
        <v>1205</v>
      </c>
      <c r="C301" s="64" t="s">
        <v>192</v>
      </c>
      <c r="D301" s="31" t="s">
        <v>587</v>
      </c>
      <c r="E301" s="72">
        <v>5</v>
      </c>
      <c r="F301" s="73">
        <v>13355</v>
      </c>
      <c r="G301" s="126">
        <v>1</v>
      </c>
      <c r="H301" s="77">
        <f t="shared" si="56"/>
        <v>13355</v>
      </c>
      <c r="I301" s="75">
        <f t="shared" si="57"/>
        <v>66775</v>
      </c>
      <c r="J301" s="388">
        <f t="shared" si="58"/>
        <v>2.7672464686173845E-6</v>
      </c>
      <c r="K301" s="393" t="str">
        <f t="shared" si="49"/>
        <v/>
      </c>
      <c r="L301" s="51">
        <f>ROUND('SALIDA SINCO PPTO'!G246,0)</f>
        <v>66776</v>
      </c>
      <c r="M301" s="394">
        <v>13355</v>
      </c>
      <c r="N301" s="394">
        <f t="shared" si="52"/>
        <v>333880</v>
      </c>
      <c r="O301" s="396">
        <f t="shared" si="53"/>
        <v>-267105</v>
      </c>
    </row>
    <row r="302" spans="1:15" ht="30.75" hidden="1" thickBot="1">
      <c r="A302" s="76" t="s">
        <v>998</v>
      </c>
      <c r="B302" s="474" t="s">
        <v>1207</v>
      </c>
      <c r="C302" s="64" t="s">
        <v>193</v>
      </c>
      <c r="D302" s="31" t="s">
        <v>587</v>
      </c>
      <c r="E302" s="72">
        <v>3</v>
      </c>
      <c r="F302" s="73">
        <v>62018</v>
      </c>
      <c r="G302" s="126">
        <v>1</v>
      </c>
      <c r="H302" s="77">
        <f t="shared" si="56"/>
        <v>62018</v>
      </c>
      <c r="I302" s="75">
        <f t="shared" si="57"/>
        <v>186054</v>
      </c>
      <c r="J302" s="388">
        <f t="shared" si="58"/>
        <v>7.7103298311065347E-6</v>
      </c>
      <c r="K302" s="393" t="str">
        <f t="shared" si="49"/>
        <v/>
      </c>
      <c r="L302" s="51">
        <f>ROUND('SALIDA SINCO PPTO'!G247,0)</f>
        <v>186055</v>
      </c>
      <c r="M302" s="394">
        <v>62018</v>
      </c>
      <c r="N302" s="394">
        <f t="shared" si="52"/>
        <v>558165</v>
      </c>
      <c r="O302" s="396">
        <f t="shared" si="53"/>
        <v>-372111</v>
      </c>
    </row>
    <row r="303" spans="1:15" ht="30.75" hidden="1" thickBot="1">
      <c r="A303" s="76" t="s">
        <v>1246</v>
      </c>
      <c r="B303" s="502" t="s">
        <v>1209</v>
      </c>
      <c r="C303" s="503" t="s">
        <v>176</v>
      </c>
      <c r="D303" s="504" t="s">
        <v>587</v>
      </c>
      <c r="E303" s="505">
        <v>3</v>
      </c>
      <c r="F303" s="506">
        <v>859144</v>
      </c>
      <c r="G303" s="538">
        <v>1</v>
      </c>
      <c r="H303" s="508">
        <f t="shared" si="56"/>
        <v>859144</v>
      </c>
      <c r="I303" s="509">
        <f t="shared" si="57"/>
        <v>2577432</v>
      </c>
      <c r="J303" s="388">
        <f t="shared" si="58"/>
        <v>1.0681227405618034E-4</v>
      </c>
      <c r="K303" s="393" t="str">
        <f t="shared" si="49"/>
        <v/>
      </c>
      <c r="L303" s="51">
        <f>ROUND('SALIDA SINCO PPTO'!G248,0)</f>
        <v>2577431</v>
      </c>
      <c r="M303" s="394">
        <v>859144</v>
      </c>
      <c r="N303" s="394">
        <f t="shared" si="52"/>
        <v>7732293</v>
      </c>
      <c r="O303" s="396">
        <f t="shared" si="53"/>
        <v>-5154861</v>
      </c>
    </row>
    <row r="304" spans="1:15" ht="16.5" hidden="1" thickBot="1">
      <c r="A304" s="71"/>
      <c r="B304" s="486"/>
      <c r="C304" s="487"/>
      <c r="D304" s="129"/>
      <c r="E304" s="130"/>
      <c r="F304" s="131"/>
      <c r="G304" s="132"/>
      <c r="H304" s="133"/>
      <c r="I304" s="134"/>
      <c r="J304" s="388" t="str">
        <f t="shared" si="58"/>
        <v/>
      </c>
      <c r="K304" s="393" t="str">
        <f t="shared" si="49"/>
        <v/>
      </c>
      <c r="M304" s="394" t="s">
        <v>1439</v>
      </c>
      <c r="N304" s="394" t="str">
        <f t="shared" si="52"/>
        <v/>
      </c>
      <c r="O304" s="396" t="str">
        <f t="shared" si="53"/>
        <v/>
      </c>
    </row>
    <row r="305" spans="1:15" ht="16.5" thickBot="1">
      <c r="A305" s="71"/>
      <c r="B305" s="481" t="s">
        <v>1212</v>
      </c>
      <c r="C305" s="488" t="s">
        <v>1213</v>
      </c>
      <c r="D305" s="135"/>
      <c r="E305" s="135"/>
      <c r="F305" s="136"/>
      <c r="G305" s="137"/>
      <c r="H305" s="135"/>
      <c r="I305" s="119">
        <f>+I306</f>
        <v>89326230</v>
      </c>
      <c r="J305" s="388">
        <f t="shared" si="58"/>
        <v>3.7017999928476864E-3</v>
      </c>
      <c r="K305" s="393" t="str">
        <f t="shared" si="49"/>
        <v>|</v>
      </c>
      <c r="M305" s="394" t="s">
        <v>1439</v>
      </c>
      <c r="N305" s="394" t="str">
        <f t="shared" si="52"/>
        <v/>
      </c>
      <c r="O305" s="396" t="str">
        <f t="shared" si="53"/>
        <v/>
      </c>
    </row>
    <row r="306" spans="1:15" ht="16.5" hidden="1" thickBot="1">
      <c r="A306" s="92" t="s">
        <v>969</v>
      </c>
      <c r="B306" s="502" t="s">
        <v>1215</v>
      </c>
      <c r="C306" s="503" t="s">
        <v>1216</v>
      </c>
      <c r="D306" s="504" t="s">
        <v>587</v>
      </c>
      <c r="E306" s="505">
        <v>210</v>
      </c>
      <c r="F306" s="506">
        <v>425363</v>
      </c>
      <c r="G306" s="538">
        <v>1</v>
      </c>
      <c r="H306" s="508">
        <f xml:space="preserve"> ROUND(           F306*G306,0)</f>
        <v>425363</v>
      </c>
      <c r="I306" s="509">
        <f>ROUND(E306 * H306,0)</f>
        <v>89326230</v>
      </c>
      <c r="J306" s="388">
        <f t="shared" si="58"/>
        <v>3.7017999928476864E-3</v>
      </c>
      <c r="K306" s="393" t="str">
        <f t="shared" si="49"/>
        <v>|</v>
      </c>
      <c r="L306" s="51">
        <f>ROUND('SALIDA SINCO PPTO'!G250,0)</f>
        <v>89326131</v>
      </c>
      <c r="M306" s="394">
        <v>425363</v>
      </c>
      <c r="N306" s="394">
        <f t="shared" si="52"/>
        <v>18758487510</v>
      </c>
      <c r="O306" s="396">
        <f t="shared" si="53"/>
        <v>-18669161280</v>
      </c>
    </row>
    <row r="307" spans="1:15" ht="30.75" hidden="1" thickBot="1">
      <c r="A307" s="76" t="s">
        <v>929</v>
      </c>
      <c r="B307" s="478"/>
      <c r="C307" s="138"/>
      <c r="D307" s="139"/>
      <c r="E307" s="140"/>
      <c r="F307" s="141"/>
      <c r="G307" s="142"/>
      <c r="H307" s="143"/>
      <c r="I307" s="144"/>
      <c r="J307" s="388" t="str">
        <f t="shared" si="58"/>
        <v/>
      </c>
      <c r="K307" s="393" t="str">
        <f t="shared" si="49"/>
        <v/>
      </c>
      <c r="M307" s="394" t="s">
        <v>1439</v>
      </c>
      <c r="N307" s="394" t="str">
        <f t="shared" si="52"/>
        <v/>
      </c>
      <c r="O307" s="396" t="str">
        <f t="shared" si="53"/>
        <v/>
      </c>
    </row>
    <row r="308" spans="1:15" ht="30.75" thickBot="1">
      <c r="A308" s="76" t="s">
        <v>992</v>
      </c>
      <c r="B308" s="481" t="s">
        <v>1218</v>
      </c>
      <c r="C308" s="56" t="s">
        <v>1219</v>
      </c>
      <c r="D308" s="57"/>
      <c r="E308" s="57"/>
      <c r="F308" s="58"/>
      <c r="G308" s="59"/>
      <c r="H308" s="57"/>
      <c r="I308" s="119">
        <f>SUM(I309:I328)</f>
        <v>62636184</v>
      </c>
      <c r="J308" s="388">
        <f t="shared" si="58"/>
        <v>2.5957283261949637E-3</v>
      </c>
      <c r="K308" s="393" t="str">
        <f t="shared" si="49"/>
        <v>|</v>
      </c>
      <c r="M308" s="394" t="s">
        <v>1439</v>
      </c>
      <c r="N308" s="394" t="str">
        <f t="shared" si="52"/>
        <v/>
      </c>
      <c r="O308" s="396" t="str">
        <f t="shared" si="53"/>
        <v/>
      </c>
    </row>
    <row r="309" spans="1:15" ht="16.5" hidden="1" thickBot="1">
      <c r="A309" s="71" t="s">
        <v>870</v>
      </c>
      <c r="B309" s="474" t="s">
        <v>1221</v>
      </c>
      <c r="C309" s="64" t="s">
        <v>201</v>
      </c>
      <c r="D309" s="31" t="s">
        <v>587</v>
      </c>
      <c r="E309" s="72">
        <v>14</v>
      </c>
      <c r="F309" s="73">
        <v>75674</v>
      </c>
      <c r="G309" s="126">
        <v>1</v>
      </c>
      <c r="H309" s="77">
        <f t="shared" ref="H309:H328" si="59" xml:space="preserve"> ROUND(           F309*G309,0)</f>
        <v>75674</v>
      </c>
      <c r="I309" s="75">
        <f t="shared" ref="I309:I315" si="60">ROUND(E309 * H309,0)</f>
        <v>1059436</v>
      </c>
      <c r="J309" s="388">
        <f t="shared" si="58"/>
        <v>4.3904463193202955E-5</v>
      </c>
      <c r="K309" s="393" t="str">
        <f t="shared" si="49"/>
        <v/>
      </c>
      <c r="L309" s="51">
        <f>ROUND('SALIDA SINCO PPTO'!G252,0)</f>
        <v>1059443</v>
      </c>
      <c r="M309" s="394">
        <v>75674</v>
      </c>
      <c r="N309" s="394">
        <f t="shared" si="52"/>
        <v>14832202</v>
      </c>
      <c r="O309" s="396">
        <f t="shared" si="53"/>
        <v>-13772766</v>
      </c>
    </row>
    <row r="310" spans="1:15" ht="15.6" hidden="1" customHeight="1">
      <c r="A310" s="92" t="s">
        <v>603</v>
      </c>
      <c r="B310" s="474" t="s">
        <v>1223</v>
      </c>
      <c r="C310" s="64" t="s">
        <v>206</v>
      </c>
      <c r="D310" s="31" t="s">
        <v>587</v>
      </c>
      <c r="E310" s="72">
        <v>2</v>
      </c>
      <c r="F310" s="73">
        <v>66251</v>
      </c>
      <c r="G310" s="126">
        <v>1</v>
      </c>
      <c r="H310" s="77">
        <f t="shared" si="59"/>
        <v>66251</v>
      </c>
      <c r="I310" s="75">
        <f t="shared" si="60"/>
        <v>132502</v>
      </c>
      <c r="J310" s="388">
        <f t="shared" si="58"/>
        <v>5.491062397375375E-6</v>
      </c>
      <c r="K310" s="393" t="str">
        <f t="shared" si="49"/>
        <v/>
      </c>
      <c r="L310" s="51">
        <f>ROUND('SALIDA SINCO PPTO'!G253,0)</f>
        <v>132503</v>
      </c>
      <c r="M310" s="394">
        <v>66251</v>
      </c>
      <c r="N310" s="394">
        <f t="shared" si="52"/>
        <v>265006</v>
      </c>
      <c r="O310" s="396">
        <f t="shared" si="53"/>
        <v>-132504</v>
      </c>
    </row>
    <row r="311" spans="1:15" ht="15.6" hidden="1" customHeight="1">
      <c r="A311" s="71"/>
      <c r="B311" s="474" t="s">
        <v>1225</v>
      </c>
      <c r="C311" s="64" t="s">
        <v>205</v>
      </c>
      <c r="D311" s="31" t="s">
        <v>587</v>
      </c>
      <c r="E311" s="72">
        <v>38</v>
      </c>
      <c r="F311" s="73">
        <v>45170</v>
      </c>
      <c r="G311" s="126">
        <v>1</v>
      </c>
      <c r="H311" s="77">
        <f t="shared" si="59"/>
        <v>45170</v>
      </c>
      <c r="I311" s="75">
        <f t="shared" si="60"/>
        <v>1716460</v>
      </c>
      <c r="J311" s="388">
        <f t="shared" si="58"/>
        <v>7.1132427907495254E-5</v>
      </c>
      <c r="K311" s="393" t="str">
        <f t="shared" si="49"/>
        <v/>
      </c>
      <c r="L311" s="51">
        <f>ROUND('SALIDA SINCO PPTO'!G254,0)</f>
        <v>1716479</v>
      </c>
      <c r="M311" s="394">
        <v>45170</v>
      </c>
      <c r="N311" s="394">
        <f t="shared" si="52"/>
        <v>65226202</v>
      </c>
      <c r="O311" s="396">
        <f t="shared" si="53"/>
        <v>-63509742</v>
      </c>
    </row>
    <row r="312" spans="1:15" ht="15.6" hidden="1" customHeight="1">
      <c r="A312" s="439"/>
      <c r="B312" s="474" t="s">
        <v>1227</v>
      </c>
      <c r="C312" s="64" t="s">
        <v>204</v>
      </c>
      <c r="D312" s="31" t="s">
        <v>587</v>
      </c>
      <c r="E312" s="72">
        <v>2</v>
      </c>
      <c r="F312" s="73">
        <v>37618</v>
      </c>
      <c r="G312" s="126">
        <v>1</v>
      </c>
      <c r="H312" s="77">
        <f t="shared" si="59"/>
        <v>37618</v>
      </c>
      <c r="I312" s="75">
        <f t="shared" si="60"/>
        <v>75236</v>
      </c>
      <c r="J312" s="388">
        <f t="shared" si="58"/>
        <v>3.1178817718142645E-6</v>
      </c>
      <c r="K312" s="393" t="str">
        <f t="shared" si="49"/>
        <v/>
      </c>
      <c r="L312" s="51">
        <f>ROUND('SALIDA SINCO PPTO'!G255,0)</f>
        <v>75237</v>
      </c>
      <c r="M312" s="394">
        <v>37618</v>
      </c>
      <c r="N312" s="394">
        <f t="shared" si="52"/>
        <v>150474</v>
      </c>
      <c r="O312" s="396">
        <f t="shared" si="53"/>
        <v>-75238</v>
      </c>
    </row>
    <row r="313" spans="1:15" ht="15.6" hidden="1" customHeight="1">
      <c r="A313" s="71"/>
      <c r="B313" s="474" t="s">
        <v>1228</v>
      </c>
      <c r="C313" s="64" t="s">
        <v>203</v>
      </c>
      <c r="D313" s="31" t="s">
        <v>587</v>
      </c>
      <c r="E313" s="72">
        <v>4</v>
      </c>
      <c r="F313" s="73">
        <v>36541</v>
      </c>
      <c r="G313" s="126">
        <v>1</v>
      </c>
      <c r="H313" s="77">
        <f t="shared" si="59"/>
        <v>36541</v>
      </c>
      <c r="I313" s="75">
        <f t="shared" si="60"/>
        <v>146164</v>
      </c>
      <c r="J313" s="388">
        <f t="shared" si="58"/>
        <v>6.0572341870309453E-6</v>
      </c>
      <c r="K313" s="393" t="str">
        <f t="shared" si="49"/>
        <v/>
      </c>
      <c r="L313" s="51">
        <f>ROUND('SALIDA SINCO PPTO'!G256,0)</f>
        <v>146166</v>
      </c>
      <c r="M313" s="394">
        <v>36541</v>
      </c>
      <c r="N313" s="394">
        <f t="shared" si="52"/>
        <v>584664</v>
      </c>
      <c r="O313" s="396">
        <f t="shared" si="53"/>
        <v>-438500</v>
      </c>
    </row>
    <row r="314" spans="1:15" ht="15.6" hidden="1" customHeight="1">
      <c r="A314" s="76" t="s">
        <v>1235</v>
      </c>
      <c r="B314" s="474" t="s">
        <v>1230</v>
      </c>
      <c r="C314" s="64" t="s">
        <v>202</v>
      </c>
      <c r="D314" s="31" t="s">
        <v>587</v>
      </c>
      <c r="E314" s="72">
        <v>62</v>
      </c>
      <c r="F314" s="73">
        <v>29380</v>
      </c>
      <c r="G314" s="126">
        <v>1</v>
      </c>
      <c r="H314" s="77">
        <f t="shared" si="59"/>
        <v>29380</v>
      </c>
      <c r="I314" s="75">
        <f t="shared" si="60"/>
        <v>1821560</v>
      </c>
      <c r="J314" s="388">
        <f t="shared" si="58"/>
        <v>7.5487914299882932E-5</v>
      </c>
      <c r="K314" s="393" t="str">
        <f t="shared" si="49"/>
        <v/>
      </c>
      <c r="L314" s="51">
        <f>ROUND('SALIDA SINCO PPTO'!G257,0)</f>
        <v>2996739</v>
      </c>
      <c r="M314" s="394">
        <v>29380</v>
      </c>
      <c r="N314" s="394">
        <f t="shared" si="52"/>
        <v>185797818</v>
      </c>
      <c r="O314" s="396">
        <f t="shared" si="53"/>
        <v>-183976258</v>
      </c>
    </row>
    <row r="315" spans="1:15" ht="15.6" hidden="1" customHeight="1">
      <c r="A315" s="71"/>
      <c r="B315" s="474" t="s">
        <v>1232</v>
      </c>
      <c r="C315" s="64" t="s">
        <v>202</v>
      </c>
      <c r="D315" s="31" t="s">
        <v>587</v>
      </c>
      <c r="E315" s="72">
        <v>40</v>
      </c>
      <c r="F315" s="73">
        <v>29380</v>
      </c>
      <c r="G315" s="126">
        <v>1</v>
      </c>
      <c r="H315" s="77">
        <f t="shared" si="59"/>
        <v>29380</v>
      </c>
      <c r="I315" s="75">
        <f t="shared" si="60"/>
        <v>1175200</v>
      </c>
      <c r="J315" s="388">
        <f t="shared" si="58"/>
        <v>4.8701880193472856E-5</v>
      </c>
      <c r="K315" s="393" t="str">
        <f t="shared" si="49"/>
        <v/>
      </c>
      <c r="L315" s="51">
        <f>L314</f>
        <v>2996739</v>
      </c>
      <c r="M315" s="394">
        <v>29380</v>
      </c>
      <c r="N315" s="394">
        <f t="shared" si="52"/>
        <v>119869560</v>
      </c>
      <c r="O315" s="396">
        <f t="shared" si="53"/>
        <v>-118694360</v>
      </c>
    </row>
    <row r="316" spans="1:15" ht="15.6" hidden="1" customHeight="1">
      <c r="A316" s="92" t="s">
        <v>977</v>
      </c>
      <c r="B316" s="474" t="s">
        <v>1234</v>
      </c>
      <c r="C316" s="64"/>
      <c r="D316" s="31"/>
      <c r="E316" s="72"/>
      <c r="F316" s="73"/>
      <c r="G316" s="126">
        <v>1</v>
      </c>
      <c r="H316" s="77">
        <f t="shared" si="59"/>
        <v>0</v>
      </c>
      <c r="I316" s="75"/>
      <c r="J316" s="388" t="str">
        <f t="shared" si="58"/>
        <v/>
      </c>
      <c r="K316" s="393" t="str">
        <f t="shared" si="49"/>
        <v/>
      </c>
      <c r="M316" s="394" t="s">
        <v>1439</v>
      </c>
      <c r="N316" s="394" t="str">
        <f t="shared" si="52"/>
        <v/>
      </c>
      <c r="O316" s="396" t="str">
        <f t="shared" si="53"/>
        <v/>
      </c>
    </row>
    <row r="317" spans="1:15" ht="15.6" hidden="1" customHeight="1">
      <c r="A317" s="71"/>
      <c r="B317" s="474" t="s">
        <v>1236</v>
      </c>
      <c r="C317" s="64" t="s">
        <v>297</v>
      </c>
      <c r="D317" s="31" t="s">
        <v>587</v>
      </c>
      <c r="E317" s="72">
        <v>4</v>
      </c>
      <c r="F317" s="73">
        <v>569591</v>
      </c>
      <c r="G317" s="126">
        <v>1</v>
      </c>
      <c r="H317" s="77">
        <f t="shared" si="59"/>
        <v>569591</v>
      </c>
      <c r="I317" s="75">
        <f t="shared" ref="I317:I328" si="61">ROUND(E317 * H317,0)</f>
        <v>2278364</v>
      </c>
      <c r="J317" s="388">
        <f t="shared" si="58"/>
        <v>9.4418490950579984E-5</v>
      </c>
      <c r="K317" s="393" t="str">
        <f t="shared" si="49"/>
        <v/>
      </c>
      <c r="L317" s="51">
        <f>ROUND('SALIDA SINCO PPTO'!G258,0)</f>
        <v>2278364</v>
      </c>
      <c r="M317" s="394">
        <v>569591</v>
      </c>
      <c r="N317" s="394">
        <f t="shared" si="52"/>
        <v>9113456</v>
      </c>
      <c r="O317" s="396">
        <f t="shared" si="53"/>
        <v>-6835092</v>
      </c>
    </row>
    <row r="318" spans="1:15" ht="15.6" hidden="1" customHeight="1">
      <c r="A318" s="71"/>
      <c r="B318" s="474" t="s">
        <v>1238</v>
      </c>
      <c r="C318" s="64" t="s">
        <v>1239</v>
      </c>
      <c r="D318" s="31" t="s">
        <v>587</v>
      </c>
      <c r="E318" s="72">
        <v>1</v>
      </c>
      <c r="F318" s="73">
        <v>41967</v>
      </c>
      <c r="G318" s="126">
        <v>1</v>
      </c>
      <c r="H318" s="77">
        <f t="shared" si="59"/>
        <v>41967</v>
      </c>
      <c r="I318" s="75">
        <f t="shared" si="61"/>
        <v>41967</v>
      </c>
      <c r="J318" s="388">
        <f t="shared" si="58"/>
        <v>1.7391693380526509E-6</v>
      </c>
      <c r="K318" s="393" t="str">
        <f t="shared" si="49"/>
        <v/>
      </c>
      <c r="L318" s="51">
        <f>ROUND('SALIDA SINCO PPTO'!G259,0)</f>
        <v>41967</v>
      </c>
      <c r="M318" s="394">
        <v>41967</v>
      </c>
      <c r="N318" s="394">
        <f t="shared" si="52"/>
        <v>41967</v>
      </c>
      <c r="O318" s="396">
        <f t="shared" si="53"/>
        <v>0</v>
      </c>
    </row>
    <row r="319" spans="1:15" ht="15.6" hidden="1" customHeight="1">
      <c r="A319" s="71"/>
      <c r="B319" s="474" t="s">
        <v>1241</v>
      </c>
      <c r="C319" s="64" t="s">
        <v>294</v>
      </c>
      <c r="D319" s="31" t="s">
        <v>587</v>
      </c>
      <c r="E319" s="72">
        <v>4</v>
      </c>
      <c r="F319" s="73">
        <v>35236</v>
      </c>
      <c r="G319" s="126">
        <v>1</v>
      </c>
      <c r="H319" s="77">
        <f t="shared" si="59"/>
        <v>35236</v>
      </c>
      <c r="I319" s="75">
        <f t="shared" si="61"/>
        <v>140944</v>
      </c>
      <c r="J319" s="388">
        <f t="shared" si="58"/>
        <v>5.8409103148305296E-6</v>
      </c>
      <c r="K319" s="393" t="str">
        <f t="shared" si="49"/>
        <v/>
      </c>
      <c r="L319" s="51">
        <f>ROUND('SALIDA SINCO PPTO'!G260,0)</f>
        <v>140942</v>
      </c>
      <c r="M319" s="394">
        <v>35236</v>
      </c>
      <c r="N319" s="394">
        <f t="shared" si="52"/>
        <v>563768</v>
      </c>
      <c r="O319" s="396">
        <f t="shared" si="53"/>
        <v>-422824</v>
      </c>
    </row>
    <row r="320" spans="1:15" ht="15.6" hidden="1" customHeight="1">
      <c r="A320" s="71"/>
      <c r="B320" s="474" t="s">
        <v>1243</v>
      </c>
      <c r="C320" s="64" t="s">
        <v>295</v>
      </c>
      <c r="D320" s="31" t="s">
        <v>587</v>
      </c>
      <c r="E320" s="72">
        <v>54</v>
      </c>
      <c r="F320" s="73">
        <v>34294</v>
      </c>
      <c r="G320" s="126">
        <v>1</v>
      </c>
      <c r="H320" s="77">
        <f t="shared" si="59"/>
        <v>34294</v>
      </c>
      <c r="I320" s="75">
        <f t="shared" si="61"/>
        <v>1851876</v>
      </c>
      <c r="J320" s="388">
        <f t="shared" si="58"/>
        <v>7.6744250412838451E-5</v>
      </c>
      <c r="K320" s="393" t="str">
        <f t="shared" si="49"/>
        <v/>
      </c>
      <c r="L320" s="51">
        <f>ROUND('SALIDA SINCO PPTO'!G261,0)</f>
        <v>1851852</v>
      </c>
      <c r="M320" s="394">
        <v>34294</v>
      </c>
      <c r="N320" s="394">
        <f t="shared" si="52"/>
        <v>100000008</v>
      </c>
      <c r="O320" s="396">
        <f t="shared" si="53"/>
        <v>-98148132</v>
      </c>
    </row>
    <row r="321" spans="1:15" ht="15.6" hidden="1" customHeight="1">
      <c r="A321" s="71"/>
      <c r="B321" s="474" t="s">
        <v>1245</v>
      </c>
      <c r="C321" s="64" t="s">
        <v>292</v>
      </c>
      <c r="D321" s="31" t="s">
        <v>587</v>
      </c>
      <c r="E321" s="72">
        <v>2</v>
      </c>
      <c r="F321" s="73">
        <v>31845</v>
      </c>
      <c r="G321" s="126">
        <v>1</v>
      </c>
      <c r="H321" s="77">
        <f t="shared" si="59"/>
        <v>31845</v>
      </c>
      <c r="I321" s="75">
        <f t="shared" si="61"/>
        <v>63690</v>
      </c>
      <c r="J321" s="388">
        <f t="shared" si="58"/>
        <v>2.6393998889740355E-6</v>
      </c>
      <c r="K321" s="393" t="str">
        <f t="shared" si="49"/>
        <v/>
      </c>
      <c r="L321" s="51">
        <f>ROUND('SALIDA SINCO PPTO'!G262,0)</f>
        <v>63691</v>
      </c>
      <c r="M321" s="394">
        <v>31845</v>
      </c>
      <c r="N321" s="394">
        <f t="shared" si="52"/>
        <v>127382</v>
      </c>
      <c r="O321" s="396">
        <f t="shared" si="53"/>
        <v>-63692</v>
      </c>
    </row>
    <row r="322" spans="1:15" ht="15.6" hidden="1" customHeight="1">
      <c r="A322" s="71"/>
      <c r="B322" s="474" t="s">
        <v>1247</v>
      </c>
      <c r="C322" s="64" t="s">
        <v>293</v>
      </c>
      <c r="D322" s="31" t="s">
        <v>587</v>
      </c>
      <c r="E322" s="72">
        <v>454</v>
      </c>
      <c r="F322" s="73">
        <v>31017</v>
      </c>
      <c r="G322" s="126">
        <v>1</v>
      </c>
      <c r="H322" s="77">
        <f t="shared" si="59"/>
        <v>31017</v>
      </c>
      <c r="I322" s="75">
        <f t="shared" si="61"/>
        <v>14081718</v>
      </c>
      <c r="J322" s="388">
        <f t="shared" si="58"/>
        <v>5.8356547222112849E-4</v>
      </c>
      <c r="K322" s="393" t="str">
        <f t="shared" si="49"/>
        <v/>
      </c>
      <c r="L322" s="51">
        <f>ROUND('SALIDA SINCO PPTO'!G263,0)</f>
        <v>14081878</v>
      </c>
      <c r="M322" s="394">
        <v>31017</v>
      </c>
      <c r="N322" s="394">
        <f t="shared" si="52"/>
        <v>6393172612</v>
      </c>
      <c r="O322" s="396">
        <f t="shared" si="53"/>
        <v>-6379090894</v>
      </c>
    </row>
    <row r="323" spans="1:15" ht="15.6" hidden="1" customHeight="1">
      <c r="A323" s="71" t="s">
        <v>818</v>
      </c>
      <c r="B323" s="474" t="s">
        <v>1249</v>
      </c>
      <c r="C323" s="64" t="s">
        <v>301</v>
      </c>
      <c r="D323" s="31" t="s">
        <v>587</v>
      </c>
      <c r="E323" s="72">
        <v>1</v>
      </c>
      <c r="F323" s="73">
        <v>247972</v>
      </c>
      <c r="G323" s="126">
        <v>1</v>
      </c>
      <c r="H323" s="77">
        <f t="shared" si="59"/>
        <v>247972</v>
      </c>
      <c r="I323" s="75">
        <f t="shared" si="61"/>
        <v>247972</v>
      </c>
      <c r="J323" s="388">
        <f t="shared" si="58"/>
        <v>1.0276295639325945E-5</v>
      </c>
      <c r="K323" s="393" t="str">
        <f t="shared" si="49"/>
        <v/>
      </c>
      <c r="L323" s="51">
        <f>ROUND('SALIDA SINCO PPTO'!G264,0)</f>
        <v>247972</v>
      </c>
      <c r="M323" s="394">
        <v>247972</v>
      </c>
      <c r="N323" s="394">
        <f t="shared" si="52"/>
        <v>247972</v>
      </c>
      <c r="O323" s="396">
        <f t="shared" si="53"/>
        <v>0</v>
      </c>
    </row>
    <row r="324" spans="1:15" ht="15.6" hidden="1" customHeight="1">
      <c r="A324" s="71" t="s">
        <v>613</v>
      </c>
      <c r="B324" s="474" t="s">
        <v>1251</v>
      </c>
      <c r="C324" s="64" t="s">
        <v>300</v>
      </c>
      <c r="D324" s="31" t="s">
        <v>587</v>
      </c>
      <c r="E324" s="72">
        <v>4</v>
      </c>
      <c r="F324" s="73">
        <v>207588</v>
      </c>
      <c r="G324" s="126">
        <v>1</v>
      </c>
      <c r="H324" s="77">
        <f t="shared" si="59"/>
        <v>207588</v>
      </c>
      <c r="I324" s="75">
        <f t="shared" si="61"/>
        <v>830352</v>
      </c>
      <c r="J324" s="388">
        <f t="shared" si="58"/>
        <v>3.4410911863861957E-5</v>
      </c>
      <c r="K324" s="393" t="str">
        <f t="shared" si="49"/>
        <v/>
      </c>
      <c r="L324" s="51">
        <f>ROUND('SALIDA SINCO PPTO'!G265,0)</f>
        <v>830350</v>
      </c>
      <c r="M324" s="394">
        <v>207588</v>
      </c>
      <c r="N324" s="394">
        <f t="shared" si="52"/>
        <v>3321400</v>
      </c>
      <c r="O324" s="396">
        <f t="shared" si="53"/>
        <v>-2491048</v>
      </c>
    </row>
    <row r="325" spans="1:15" ht="15.6" hidden="1" customHeight="1">
      <c r="A325" s="71"/>
      <c r="B325" s="474" t="s">
        <v>1253</v>
      </c>
      <c r="C325" s="64" t="s">
        <v>303</v>
      </c>
      <c r="D325" s="31" t="s">
        <v>587</v>
      </c>
      <c r="E325" s="72">
        <v>8</v>
      </c>
      <c r="F325" s="73">
        <v>247972</v>
      </c>
      <c r="G325" s="126">
        <v>1</v>
      </c>
      <c r="H325" s="77">
        <f t="shared" si="59"/>
        <v>247972</v>
      </c>
      <c r="I325" s="75">
        <f t="shared" si="61"/>
        <v>1983776</v>
      </c>
      <c r="J325" s="388">
        <f t="shared" ref="J325:J356" si="62">IF(I325="","",I325/SbtPpto)</f>
        <v>8.2210365114607562E-5</v>
      </c>
      <c r="K325" s="393" t="str">
        <f t="shared" si="49"/>
        <v/>
      </c>
      <c r="L325" s="51">
        <f>ROUND('SALIDA SINCO PPTO'!G266,0)</f>
        <v>1983772</v>
      </c>
      <c r="M325" s="394">
        <v>247972</v>
      </c>
      <c r="N325" s="394">
        <f t="shared" si="52"/>
        <v>15870176</v>
      </c>
      <c r="O325" s="396">
        <f t="shared" si="53"/>
        <v>-13886400</v>
      </c>
    </row>
    <row r="326" spans="1:15" ht="15.6" hidden="1" customHeight="1">
      <c r="A326" s="76" t="s">
        <v>1237</v>
      </c>
      <c r="B326" s="474" t="s">
        <v>1254</v>
      </c>
      <c r="C326" s="64" t="s">
        <v>302</v>
      </c>
      <c r="D326" s="31" t="s">
        <v>587</v>
      </c>
      <c r="E326" s="72">
        <v>1</v>
      </c>
      <c r="F326" s="73">
        <v>281625</v>
      </c>
      <c r="G326" s="126">
        <v>1</v>
      </c>
      <c r="H326" s="77">
        <f t="shared" si="59"/>
        <v>281625</v>
      </c>
      <c r="I326" s="75">
        <f t="shared" si="61"/>
        <v>281625</v>
      </c>
      <c r="J326" s="388">
        <f t="shared" si="62"/>
        <v>1.1670921553341382E-5</v>
      </c>
      <c r="K326" s="393" t="str">
        <f t="shared" si="49"/>
        <v/>
      </c>
      <c r="L326" s="51">
        <f>ROUND('SALIDA SINCO PPTO'!G267,0)</f>
        <v>281625</v>
      </c>
      <c r="M326" s="394">
        <v>281625</v>
      </c>
      <c r="N326" s="394">
        <f t="shared" si="52"/>
        <v>281625</v>
      </c>
      <c r="O326" s="396">
        <f t="shared" si="53"/>
        <v>0</v>
      </c>
    </row>
    <row r="327" spans="1:15" ht="30.75" hidden="1" thickBot="1">
      <c r="A327" s="76" t="s">
        <v>1250</v>
      </c>
      <c r="B327" s="474" t="s">
        <v>1256</v>
      </c>
      <c r="C327" s="64" t="s">
        <v>304</v>
      </c>
      <c r="D327" s="31" t="s">
        <v>587</v>
      </c>
      <c r="E327" s="72">
        <v>87</v>
      </c>
      <c r="F327" s="73">
        <v>292002</v>
      </c>
      <c r="G327" s="126">
        <v>1</v>
      </c>
      <c r="H327" s="77">
        <f t="shared" si="59"/>
        <v>292002</v>
      </c>
      <c r="I327" s="75">
        <f t="shared" si="61"/>
        <v>25404174</v>
      </c>
      <c r="J327" s="388">
        <f t="shared" si="62"/>
        <v>1.0527833888377622E-3</v>
      </c>
      <c r="K327" s="393" t="str">
        <f t="shared" si="49"/>
        <v/>
      </c>
      <c r="L327" s="51">
        <f>ROUND('SALIDA SINCO PPTO'!G269,0)</f>
        <v>25404159</v>
      </c>
      <c r="M327" s="394">
        <v>292002</v>
      </c>
      <c r="N327" s="394">
        <f t="shared" si="52"/>
        <v>2210161833</v>
      </c>
      <c r="O327" s="396">
        <f t="shared" si="53"/>
        <v>-2184757659</v>
      </c>
    </row>
    <row r="328" spans="1:15" ht="30.75" hidden="1" thickBot="1">
      <c r="A328" s="76" t="s">
        <v>1252</v>
      </c>
      <c r="B328" s="502" t="s">
        <v>1258</v>
      </c>
      <c r="C328" s="503" t="s">
        <v>181</v>
      </c>
      <c r="D328" s="504" t="s">
        <v>587</v>
      </c>
      <c r="E328" s="505">
        <v>8</v>
      </c>
      <c r="F328" s="506">
        <v>1162896</v>
      </c>
      <c r="G328" s="538">
        <v>1</v>
      </c>
      <c r="H328" s="508">
        <f t="shared" si="59"/>
        <v>1162896</v>
      </c>
      <c r="I328" s="509">
        <f t="shared" si="61"/>
        <v>9303168</v>
      </c>
      <c r="J328" s="388">
        <f t="shared" si="62"/>
        <v>3.8553588610938606E-4</v>
      </c>
      <c r="K328" s="393" t="str">
        <f t="shared" si="49"/>
        <v/>
      </c>
      <c r="L328" s="51">
        <f>ROUND('SALIDA SINCO PPTO'!G268,0)</f>
        <v>9303168</v>
      </c>
      <c r="M328" s="394">
        <v>1162896</v>
      </c>
      <c r="N328" s="394">
        <f t="shared" si="52"/>
        <v>74425344</v>
      </c>
      <c r="O328" s="396">
        <f t="shared" si="53"/>
        <v>-65122176</v>
      </c>
    </row>
    <row r="329" spans="1:15" ht="16.5" hidden="1" thickBot="1">
      <c r="A329" s="71" t="s">
        <v>1255</v>
      </c>
      <c r="B329" s="478"/>
      <c r="C329" s="138"/>
      <c r="D329" s="139"/>
      <c r="E329" s="140"/>
      <c r="F329" s="141"/>
      <c r="G329" s="142"/>
      <c r="H329" s="143"/>
      <c r="I329" s="144"/>
      <c r="J329" s="388" t="str">
        <f t="shared" si="62"/>
        <v/>
      </c>
      <c r="K329" s="393" t="str">
        <f t="shared" ref="K329:K392" si="63">IF(J329="","",REPT("|",J329/MAX($J$14:$J$415)*100))</f>
        <v/>
      </c>
      <c r="M329" s="394" t="s">
        <v>1439</v>
      </c>
      <c r="N329" s="394" t="str">
        <f t="shared" si="52"/>
        <v/>
      </c>
      <c r="O329" s="396" t="str">
        <f t="shared" si="53"/>
        <v/>
      </c>
    </row>
    <row r="330" spans="1:15" ht="16.5" thickBot="1">
      <c r="A330" s="71" t="s">
        <v>1257</v>
      </c>
      <c r="B330" s="481" t="s">
        <v>1261</v>
      </c>
      <c r="C330" s="56" t="s">
        <v>1262</v>
      </c>
      <c r="D330" s="57"/>
      <c r="E330" s="57"/>
      <c r="F330" s="58"/>
      <c r="G330" s="59"/>
      <c r="H330" s="57"/>
      <c r="I330" s="119">
        <f>SUM(I331:I341)</f>
        <v>42794191</v>
      </c>
      <c r="J330" s="388">
        <f t="shared" si="62"/>
        <v>1.7734492537939026E-3</v>
      </c>
      <c r="K330" s="393" t="str">
        <f t="shared" si="63"/>
        <v/>
      </c>
      <c r="M330" s="394" t="s">
        <v>1439</v>
      </c>
      <c r="N330" s="394" t="str">
        <f t="shared" si="52"/>
        <v/>
      </c>
      <c r="O330" s="396" t="str">
        <f t="shared" si="53"/>
        <v/>
      </c>
    </row>
    <row r="331" spans="1:15" ht="16.5" hidden="1" thickBot="1">
      <c r="A331" s="71" t="s">
        <v>1259</v>
      </c>
      <c r="B331" s="474" t="s">
        <v>1264</v>
      </c>
      <c r="C331" s="64" t="s">
        <v>1265</v>
      </c>
      <c r="D331" s="31" t="s">
        <v>587</v>
      </c>
      <c r="E331" s="72">
        <v>2</v>
      </c>
      <c r="F331" s="73">
        <v>561163</v>
      </c>
      <c r="G331" s="126">
        <v>1</v>
      </c>
      <c r="H331" s="77">
        <f t="shared" ref="H331:H341" si="64" xml:space="preserve"> ROUND(           F331*G331,0)</f>
        <v>561163</v>
      </c>
      <c r="I331" s="75">
        <f t="shared" ref="I331:I341" si="65">ROUND(E331 * H331,0)</f>
        <v>1122326</v>
      </c>
      <c r="J331" s="388">
        <f t="shared" si="62"/>
        <v>4.6510709998314854E-5</v>
      </c>
      <c r="K331" s="393" t="str">
        <f t="shared" si="63"/>
        <v/>
      </c>
      <c r="L331" s="51">
        <f>ROUND('SALIDA SINCO PPTO'!G271,0)</f>
        <v>1122325</v>
      </c>
      <c r="M331" s="394">
        <v>561163</v>
      </c>
      <c r="N331" s="394">
        <f t="shared" si="52"/>
        <v>2244650</v>
      </c>
      <c r="O331" s="396">
        <f t="shared" si="53"/>
        <v>-1122324</v>
      </c>
    </row>
    <row r="332" spans="1:15" ht="16.5" hidden="1" thickBot="1">
      <c r="A332" s="71"/>
      <c r="B332" s="474" t="s">
        <v>1267</v>
      </c>
      <c r="C332" s="64" t="s">
        <v>76</v>
      </c>
      <c r="D332" s="31" t="s">
        <v>587</v>
      </c>
      <c r="E332" s="72">
        <v>2</v>
      </c>
      <c r="F332" s="73">
        <v>534241</v>
      </c>
      <c r="G332" s="126">
        <v>1</v>
      </c>
      <c r="H332" s="77">
        <f t="shared" si="64"/>
        <v>534241</v>
      </c>
      <c r="I332" s="75">
        <f t="shared" si="65"/>
        <v>1068482</v>
      </c>
      <c r="J332" s="388">
        <f t="shared" si="62"/>
        <v>4.4279341688974018E-5</v>
      </c>
      <c r="K332" s="393" t="str">
        <f t="shared" si="63"/>
        <v/>
      </c>
      <c r="L332" s="51">
        <f>ROUND('SALIDA SINCO PPTO'!G272,0)</f>
        <v>1068481</v>
      </c>
      <c r="M332" s="394">
        <v>534241</v>
      </c>
      <c r="N332" s="394">
        <f t="shared" si="52"/>
        <v>2136962</v>
      </c>
      <c r="O332" s="396">
        <f t="shared" si="53"/>
        <v>-1068480</v>
      </c>
    </row>
    <row r="333" spans="1:15" ht="16.5" hidden="1" thickBot="1">
      <c r="A333" s="71" t="s">
        <v>1260</v>
      </c>
      <c r="B333" s="474" t="s">
        <v>1269</v>
      </c>
      <c r="C333" s="64" t="s">
        <v>1270</v>
      </c>
      <c r="D333" s="31" t="s">
        <v>587</v>
      </c>
      <c r="E333" s="72">
        <v>2</v>
      </c>
      <c r="F333" s="73">
        <v>844726</v>
      </c>
      <c r="G333" s="126">
        <v>1</v>
      </c>
      <c r="H333" s="77">
        <f t="shared" si="64"/>
        <v>844726</v>
      </c>
      <c r="I333" s="75">
        <f t="shared" si="65"/>
        <v>1689452</v>
      </c>
      <c r="J333" s="388">
        <f t="shared" si="62"/>
        <v>7.0013179796309658E-5</v>
      </c>
      <c r="K333" s="393" t="str">
        <f t="shared" si="63"/>
        <v/>
      </c>
      <c r="L333" s="51">
        <f>ROUND('SALIDA SINCO PPTO'!G273,0)</f>
        <v>1689452</v>
      </c>
      <c r="M333" s="394">
        <v>844726</v>
      </c>
      <c r="N333" s="394">
        <f t="shared" si="52"/>
        <v>3378904</v>
      </c>
      <c r="O333" s="396">
        <f t="shared" si="53"/>
        <v>-1689452</v>
      </c>
    </row>
    <row r="334" spans="1:15" ht="16.5" hidden="1" thickBot="1">
      <c r="A334" s="71" t="s">
        <v>1263</v>
      </c>
      <c r="B334" s="474" t="s">
        <v>1272</v>
      </c>
      <c r="C334" s="64" t="s">
        <v>208</v>
      </c>
      <c r="D334" s="31" t="s">
        <v>587</v>
      </c>
      <c r="E334" s="72">
        <v>2</v>
      </c>
      <c r="F334" s="73">
        <v>979099</v>
      </c>
      <c r="G334" s="126">
        <v>1</v>
      </c>
      <c r="H334" s="77">
        <f t="shared" si="64"/>
        <v>979099</v>
      </c>
      <c r="I334" s="75">
        <f t="shared" si="65"/>
        <v>1958198</v>
      </c>
      <c r="J334" s="388">
        <f t="shared" si="62"/>
        <v>8.1150378140825531E-5</v>
      </c>
      <c r="K334" s="393" t="str">
        <f t="shared" si="63"/>
        <v/>
      </c>
      <c r="L334" s="51">
        <f>ROUND('SALIDA SINCO PPTO'!G274,0)</f>
        <v>1958198</v>
      </c>
      <c r="M334" s="394">
        <v>979099</v>
      </c>
      <c r="N334" s="394">
        <f t="shared" ref="N334:N397" si="66">IF(M334="","",IF(L334="",ROUND(M334*E334,0),ROUND(L334*E334,0)))</f>
        <v>3916396</v>
      </c>
      <c r="O334" s="396">
        <f t="shared" ref="O334:O397" si="67">IF(N334="","",I334-N334)</f>
        <v>-1958198</v>
      </c>
    </row>
    <row r="335" spans="1:15" ht="16.5" hidden="1" thickBot="1">
      <c r="A335" s="71" t="s">
        <v>1266</v>
      </c>
      <c r="B335" s="474" t="s">
        <v>1274</v>
      </c>
      <c r="C335" s="64" t="s">
        <v>1275</v>
      </c>
      <c r="D335" s="31" t="s">
        <v>587</v>
      </c>
      <c r="E335" s="72">
        <v>2</v>
      </c>
      <c r="F335" s="73">
        <v>590396</v>
      </c>
      <c r="G335" s="126">
        <v>1</v>
      </c>
      <c r="H335" s="77">
        <f t="shared" si="64"/>
        <v>590396</v>
      </c>
      <c r="I335" s="75">
        <f t="shared" si="65"/>
        <v>1180792</v>
      </c>
      <c r="J335" s="388">
        <f t="shared" si="62"/>
        <v>4.8933620249669165E-5</v>
      </c>
      <c r="K335" s="393" t="str">
        <f t="shared" si="63"/>
        <v/>
      </c>
      <c r="L335" s="51">
        <f>ROUND('SALIDA SINCO PPTO'!G276,0)</f>
        <v>1180792</v>
      </c>
      <c r="M335" s="394">
        <v>590396</v>
      </c>
      <c r="N335" s="394">
        <f t="shared" si="66"/>
        <v>2361584</v>
      </c>
      <c r="O335" s="396">
        <f t="shared" si="67"/>
        <v>-1180792</v>
      </c>
    </row>
    <row r="336" spans="1:15" ht="16.5" hidden="1" thickBot="1">
      <c r="A336" s="71" t="s">
        <v>1268</v>
      </c>
      <c r="B336" s="474" t="s">
        <v>1277</v>
      </c>
      <c r="C336" s="64" t="s">
        <v>77</v>
      </c>
      <c r="D336" s="31" t="s">
        <v>587</v>
      </c>
      <c r="E336" s="72">
        <v>1</v>
      </c>
      <c r="F336" s="73">
        <v>576935</v>
      </c>
      <c r="G336" s="126">
        <v>1</v>
      </c>
      <c r="H336" s="77">
        <f t="shared" si="64"/>
        <v>576935</v>
      </c>
      <c r="I336" s="75">
        <f t="shared" si="65"/>
        <v>576935</v>
      </c>
      <c r="J336" s="388">
        <f t="shared" si="62"/>
        <v>2.3908968047499372E-5</v>
      </c>
      <c r="K336" s="393" t="str">
        <f t="shared" si="63"/>
        <v/>
      </c>
      <c r="L336" s="51">
        <f>ROUND('SALIDA SINCO PPTO'!G275,0)</f>
        <v>576935</v>
      </c>
      <c r="M336" s="394">
        <v>576935</v>
      </c>
      <c r="N336" s="394">
        <f t="shared" si="66"/>
        <v>576935</v>
      </c>
      <c r="O336" s="396">
        <f t="shared" si="67"/>
        <v>0</v>
      </c>
    </row>
    <row r="337" spans="1:15" ht="39" hidden="1" thickBot="1">
      <c r="A337" s="71" t="s">
        <v>1271</v>
      </c>
      <c r="B337" s="474" t="s">
        <v>1279</v>
      </c>
      <c r="C337" s="64" t="s">
        <v>1280</v>
      </c>
      <c r="D337" s="31" t="s">
        <v>587</v>
      </c>
      <c r="E337" s="72">
        <v>6</v>
      </c>
      <c r="F337" s="73">
        <v>3142119</v>
      </c>
      <c r="G337" s="126">
        <v>1</v>
      </c>
      <c r="H337" s="77">
        <f t="shared" si="64"/>
        <v>3142119</v>
      </c>
      <c r="I337" s="75">
        <f t="shared" si="65"/>
        <v>18852714</v>
      </c>
      <c r="J337" s="388">
        <f t="shared" si="62"/>
        <v>7.8128201033850274E-4</v>
      </c>
      <c r="K337" s="393" t="str">
        <f t="shared" si="63"/>
        <v/>
      </c>
      <c r="L337" s="51">
        <f>ROUND('SALIDA SINCO PPTO'!G277,0)</f>
        <v>18852711</v>
      </c>
      <c r="M337" s="394">
        <v>3142119</v>
      </c>
      <c r="N337" s="394">
        <f t="shared" si="66"/>
        <v>113116266</v>
      </c>
      <c r="O337" s="396">
        <f t="shared" si="67"/>
        <v>-94263552</v>
      </c>
    </row>
    <row r="338" spans="1:15" ht="16.5" hidden="1" thickBot="1">
      <c r="A338" s="71" t="s">
        <v>1273</v>
      </c>
      <c r="B338" s="474" t="s">
        <v>1281</v>
      </c>
      <c r="C338" s="64" t="s">
        <v>403</v>
      </c>
      <c r="D338" s="31" t="s">
        <v>587</v>
      </c>
      <c r="E338" s="72">
        <v>2</v>
      </c>
      <c r="F338" s="73">
        <v>3208390</v>
      </c>
      <c r="G338" s="126">
        <v>1</v>
      </c>
      <c r="H338" s="77">
        <f t="shared" si="64"/>
        <v>3208390</v>
      </c>
      <c r="I338" s="75">
        <f t="shared" si="65"/>
        <v>6416780</v>
      </c>
      <c r="J338" s="388">
        <f t="shared" si="62"/>
        <v>2.6592005683106942E-4</v>
      </c>
      <c r="K338" s="393" t="str">
        <f t="shared" si="63"/>
        <v/>
      </c>
      <c r="L338" s="51">
        <f>ROUND('SALIDA SINCO PPTO'!G278,0)</f>
        <v>6416781</v>
      </c>
      <c r="M338" s="394">
        <v>3208390</v>
      </c>
      <c r="N338" s="394">
        <f t="shared" si="66"/>
        <v>12833562</v>
      </c>
      <c r="O338" s="396">
        <f t="shared" si="67"/>
        <v>-6416782</v>
      </c>
    </row>
    <row r="339" spans="1:15" ht="16.5" hidden="1" thickBot="1">
      <c r="A339" s="71" t="s">
        <v>1276</v>
      </c>
      <c r="B339" s="474" t="s">
        <v>1282</v>
      </c>
      <c r="C339" s="64" t="s">
        <v>184</v>
      </c>
      <c r="D339" s="31" t="s">
        <v>587</v>
      </c>
      <c r="E339" s="72">
        <v>1</v>
      </c>
      <c r="F339" s="73">
        <v>3477058</v>
      </c>
      <c r="G339" s="126">
        <v>1</v>
      </c>
      <c r="H339" s="77">
        <f t="shared" si="64"/>
        <v>3477058</v>
      </c>
      <c r="I339" s="75">
        <f t="shared" si="65"/>
        <v>3477058</v>
      </c>
      <c r="J339" s="388">
        <f t="shared" si="62"/>
        <v>1.4409399433437401E-4</v>
      </c>
      <c r="K339" s="393" t="str">
        <f t="shared" si="63"/>
        <v/>
      </c>
      <c r="L339" s="51">
        <f>ROUND('SALIDA SINCO PPTO'!G279,0)</f>
        <v>3478755</v>
      </c>
      <c r="M339" s="394">
        <v>3477058</v>
      </c>
      <c r="N339" s="394">
        <f t="shared" si="66"/>
        <v>3478755</v>
      </c>
      <c r="O339" s="396">
        <f t="shared" si="67"/>
        <v>-1697</v>
      </c>
    </row>
    <row r="340" spans="1:15" ht="30.75" hidden="1" thickBot="1">
      <c r="A340" s="76" t="s">
        <v>1278</v>
      </c>
      <c r="B340" s="474" t="s">
        <v>1283</v>
      </c>
      <c r="C340" s="64" t="s">
        <v>209</v>
      </c>
      <c r="D340" s="31" t="s">
        <v>587</v>
      </c>
      <c r="E340" s="72">
        <v>2</v>
      </c>
      <c r="F340" s="73">
        <v>682216</v>
      </c>
      <c r="G340" s="126">
        <v>1</v>
      </c>
      <c r="H340" s="77">
        <f t="shared" si="64"/>
        <v>682216</v>
      </c>
      <c r="I340" s="75">
        <f t="shared" si="65"/>
        <v>1364432</v>
      </c>
      <c r="J340" s="388">
        <f t="shared" si="62"/>
        <v>5.6543910650221711E-5</v>
      </c>
      <c r="K340" s="393" t="str">
        <f t="shared" si="63"/>
        <v/>
      </c>
      <c r="L340" s="51">
        <f>ROUND('SALIDA SINCO PPTO'!G280,0)</f>
        <v>1364432</v>
      </c>
      <c r="M340" s="394">
        <v>682216</v>
      </c>
      <c r="N340" s="394">
        <f t="shared" si="66"/>
        <v>2728864</v>
      </c>
      <c r="O340" s="396">
        <f t="shared" si="67"/>
        <v>-1364432</v>
      </c>
    </row>
    <row r="341" spans="1:15" ht="16.5" hidden="1" thickBot="1">
      <c r="A341" s="76"/>
      <c r="B341" s="502" t="s">
        <v>1284</v>
      </c>
      <c r="C341" s="503" t="s">
        <v>207</v>
      </c>
      <c r="D341" s="504" t="s">
        <v>587</v>
      </c>
      <c r="E341" s="505">
        <v>6</v>
      </c>
      <c r="F341" s="506">
        <v>847837</v>
      </c>
      <c r="G341" s="538">
        <v>1</v>
      </c>
      <c r="H341" s="508">
        <f t="shared" si="64"/>
        <v>847837</v>
      </c>
      <c r="I341" s="509">
        <f t="shared" si="65"/>
        <v>5087022</v>
      </c>
      <c r="J341" s="388">
        <f t="shared" si="62"/>
        <v>2.1081308371814216E-4</v>
      </c>
      <c r="K341" s="393" t="str">
        <f t="shared" si="63"/>
        <v/>
      </c>
      <c r="L341" s="51">
        <f>ROUND('SALIDA SINCO PPTO'!G281,0)</f>
        <v>5087025</v>
      </c>
      <c r="M341" s="394">
        <v>847837</v>
      </c>
      <c r="N341" s="394">
        <f t="shared" si="66"/>
        <v>30522150</v>
      </c>
      <c r="O341" s="396">
        <f t="shared" si="67"/>
        <v>-25435128</v>
      </c>
    </row>
    <row r="342" spans="1:15" ht="16.5" hidden="1" thickBot="1">
      <c r="A342" s="76"/>
      <c r="B342" s="478"/>
      <c r="C342" s="138"/>
      <c r="D342" s="139"/>
      <c r="E342" s="140"/>
      <c r="F342" s="141"/>
      <c r="G342" s="142"/>
      <c r="H342" s="143"/>
      <c r="I342" s="144"/>
      <c r="J342" s="388" t="str">
        <f t="shared" si="62"/>
        <v/>
      </c>
      <c r="K342" s="393" t="str">
        <f t="shared" si="63"/>
        <v/>
      </c>
      <c r="M342" s="394" t="s">
        <v>1439</v>
      </c>
      <c r="N342" s="394" t="str">
        <f t="shared" si="66"/>
        <v/>
      </c>
      <c r="O342" s="396" t="str">
        <f t="shared" si="67"/>
        <v/>
      </c>
    </row>
    <row r="343" spans="1:15" ht="16.5" thickBot="1">
      <c r="A343" s="76"/>
      <c r="B343" s="481" t="s">
        <v>1285</v>
      </c>
      <c r="C343" s="56" t="s">
        <v>1286</v>
      </c>
      <c r="D343" s="57"/>
      <c r="E343" s="57"/>
      <c r="F343" s="58"/>
      <c r="G343" s="59"/>
      <c r="H343" s="57"/>
      <c r="I343" s="119">
        <f>SUM(I344:I380)</f>
        <v>715128371</v>
      </c>
      <c r="J343" s="388">
        <f t="shared" si="62"/>
        <v>2.9635888569941635E-2</v>
      </c>
      <c r="K343" s="393" t="str">
        <f t="shared" si="63"/>
        <v>|||||||||||</v>
      </c>
      <c r="M343" s="394" t="s">
        <v>1439</v>
      </c>
      <c r="N343" s="394" t="str">
        <f t="shared" si="66"/>
        <v/>
      </c>
      <c r="O343" s="396" t="str">
        <f t="shared" si="67"/>
        <v/>
      </c>
    </row>
    <row r="344" spans="1:15" ht="39" hidden="1" thickBot="1">
      <c r="A344" s="76"/>
      <c r="B344" s="474" t="s">
        <v>1287</v>
      </c>
      <c r="C344" s="64" t="s">
        <v>1288</v>
      </c>
      <c r="D344" s="31" t="s">
        <v>587</v>
      </c>
      <c r="E344" s="72">
        <v>1</v>
      </c>
      <c r="F344" s="73">
        <v>590842056</v>
      </c>
      <c r="G344" s="126">
        <v>1</v>
      </c>
      <c r="H344" s="77">
        <f t="shared" ref="H344:H380" si="68" xml:space="preserve"> ROUND(           F344*G344,0)</f>
        <v>590842056</v>
      </c>
      <c r="I344" s="75">
        <f t="shared" ref="I344:I380" si="69">ROUND(E344 * H344,0)</f>
        <v>590842056</v>
      </c>
      <c r="J344" s="388">
        <f t="shared" si="62"/>
        <v>2.4485295289803592E-2</v>
      </c>
      <c r="K344" s="393" t="str">
        <f t="shared" si="63"/>
        <v>|||||||||</v>
      </c>
      <c r="L344" s="394">
        <f>ROUND('SALIDA SINCO PPTO'!G283,0)</f>
        <v>590842056</v>
      </c>
      <c r="M344" s="394">
        <v>590842056</v>
      </c>
      <c r="N344" s="394">
        <f t="shared" si="66"/>
        <v>590842056</v>
      </c>
      <c r="O344" s="396">
        <f t="shared" si="67"/>
        <v>0</v>
      </c>
    </row>
    <row r="345" spans="1:15" ht="16.5" hidden="1" thickBot="1">
      <c r="A345" s="76"/>
      <c r="B345" s="474" t="s">
        <v>1289</v>
      </c>
      <c r="C345" s="64" t="s">
        <v>562</v>
      </c>
      <c r="D345" s="31" t="s">
        <v>587</v>
      </c>
      <c r="E345" s="72">
        <v>2</v>
      </c>
      <c r="F345" s="73">
        <v>155702</v>
      </c>
      <c r="G345" s="126">
        <v>1</v>
      </c>
      <c r="H345" s="77">
        <f t="shared" si="68"/>
        <v>155702</v>
      </c>
      <c r="I345" s="75">
        <f t="shared" si="69"/>
        <v>311404</v>
      </c>
      <c r="J345" s="388">
        <f t="shared" si="62"/>
        <v>1.2905003658754443E-5</v>
      </c>
      <c r="K345" s="393" t="str">
        <f t="shared" si="63"/>
        <v/>
      </c>
      <c r="L345" s="394">
        <f>ROUND('SALIDA SINCO PPTO'!G284,0)</f>
        <v>311404</v>
      </c>
      <c r="M345" s="394">
        <v>155702</v>
      </c>
      <c r="N345" s="394">
        <f t="shared" si="66"/>
        <v>622808</v>
      </c>
      <c r="O345" s="396">
        <f t="shared" si="67"/>
        <v>-311404</v>
      </c>
    </row>
    <row r="346" spans="1:15" ht="16.5" hidden="1" thickBot="1">
      <c r="A346" s="76"/>
      <c r="B346" s="474" t="s">
        <v>1290</v>
      </c>
      <c r="C346" s="64" t="s">
        <v>561</v>
      </c>
      <c r="D346" s="31" t="s">
        <v>587</v>
      </c>
      <c r="E346" s="72">
        <v>4</v>
      </c>
      <c r="F346" s="73">
        <v>71512</v>
      </c>
      <c r="G346" s="126">
        <v>1</v>
      </c>
      <c r="H346" s="77">
        <f t="shared" si="68"/>
        <v>71512</v>
      </c>
      <c r="I346" s="75">
        <f t="shared" si="69"/>
        <v>286048</v>
      </c>
      <c r="J346" s="388">
        <f t="shared" si="62"/>
        <v>1.1854216665744149E-5</v>
      </c>
      <c r="K346" s="393" t="str">
        <f t="shared" si="63"/>
        <v/>
      </c>
      <c r="L346" s="394">
        <f>ROUND('SALIDA SINCO PPTO'!G285,0)</f>
        <v>286049</v>
      </c>
      <c r="M346" s="394">
        <v>71512</v>
      </c>
      <c r="N346" s="394">
        <f t="shared" si="66"/>
        <v>1144196</v>
      </c>
      <c r="O346" s="396">
        <f t="shared" si="67"/>
        <v>-858148</v>
      </c>
    </row>
    <row r="347" spans="1:15" ht="16.5" hidden="1" thickBot="1">
      <c r="A347" s="76"/>
      <c r="B347" s="474" t="s">
        <v>1291</v>
      </c>
      <c r="C347" s="64" t="s">
        <v>563</v>
      </c>
      <c r="D347" s="31" t="s">
        <v>587</v>
      </c>
      <c r="E347" s="72">
        <v>4</v>
      </c>
      <c r="F347" s="73">
        <v>179461</v>
      </c>
      <c r="G347" s="126">
        <v>1</v>
      </c>
      <c r="H347" s="77">
        <f t="shared" si="68"/>
        <v>179461</v>
      </c>
      <c r="I347" s="75">
        <f t="shared" si="69"/>
        <v>717844</v>
      </c>
      <c r="J347" s="388">
        <f t="shared" si="62"/>
        <v>2.9748427914910934E-5</v>
      </c>
      <c r="K347" s="393" t="str">
        <f t="shared" si="63"/>
        <v/>
      </c>
      <c r="L347" s="394">
        <f>ROUND('SALIDA SINCO PPTO'!G286,0)</f>
        <v>717842</v>
      </c>
      <c r="M347" s="394">
        <v>179461</v>
      </c>
      <c r="N347" s="394">
        <f t="shared" si="66"/>
        <v>2871368</v>
      </c>
      <c r="O347" s="396">
        <f t="shared" si="67"/>
        <v>-2153524</v>
      </c>
    </row>
    <row r="348" spans="1:15" ht="16.5" hidden="1" thickBot="1">
      <c r="A348" s="76"/>
      <c r="B348" s="474" t="s">
        <v>1292</v>
      </c>
      <c r="C348" s="64" t="s">
        <v>564</v>
      </c>
      <c r="D348" s="31" t="s">
        <v>587</v>
      </c>
      <c r="E348" s="72">
        <v>6</v>
      </c>
      <c r="F348" s="73">
        <v>186505</v>
      </c>
      <c r="G348" s="126">
        <v>1</v>
      </c>
      <c r="H348" s="77">
        <f t="shared" si="68"/>
        <v>186505</v>
      </c>
      <c r="I348" s="75">
        <f t="shared" si="69"/>
        <v>1119030</v>
      </c>
      <c r="J348" s="388">
        <f t="shared" si="62"/>
        <v>4.637411929280287E-5</v>
      </c>
      <c r="K348" s="393" t="str">
        <f t="shared" si="63"/>
        <v/>
      </c>
      <c r="L348" s="394">
        <f>ROUND('SALIDA SINCO PPTO'!G287,0)</f>
        <v>1119032</v>
      </c>
      <c r="M348" s="394">
        <v>186505</v>
      </c>
      <c r="N348" s="394">
        <f t="shared" si="66"/>
        <v>6714192</v>
      </c>
      <c r="O348" s="396">
        <f t="shared" si="67"/>
        <v>-5595162</v>
      </c>
    </row>
    <row r="349" spans="1:15" ht="16.5" hidden="1" thickBot="1">
      <c r="A349" s="76"/>
      <c r="B349" s="474" t="s">
        <v>1293</v>
      </c>
      <c r="C349" s="64" t="s">
        <v>560</v>
      </c>
      <c r="D349" s="31" t="s">
        <v>587</v>
      </c>
      <c r="E349" s="72">
        <v>7</v>
      </c>
      <c r="F349" s="73">
        <v>59102</v>
      </c>
      <c r="G349" s="126">
        <v>1</v>
      </c>
      <c r="H349" s="77">
        <f t="shared" si="68"/>
        <v>59102</v>
      </c>
      <c r="I349" s="75">
        <f t="shared" si="69"/>
        <v>413714</v>
      </c>
      <c r="J349" s="388">
        <f t="shared" si="62"/>
        <v>1.7144868671172931E-5</v>
      </c>
      <c r="K349" s="393" t="str">
        <f t="shared" si="63"/>
        <v/>
      </c>
      <c r="L349" s="394">
        <f>ROUND('SALIDA SINCO PPTO'!G288,0)</f>
        <v>413711</v>
      </c>
      <c r="M349" s="394">
        <v>59102</v>
      </c>
      <c r="N349" s="394">
        <f t="shared" si="66"/>
        <v>2895977</v>
      </c>
      <c r="O349" s="396">
        <f t="shared" si="67"/>
        <v>-2482263</v>
      </c>
    </row>
    <row r="350" spans="1:15" ht="16.5" hidden="1" thickBot="1">
      <c r="A350" s="76"/>
      <c r="B350" s="474" t="s">
        <v>1294</v>
      </c>
      <c r="C350" s="64" t="s">
        <v>571</v>
      </c>
      <c r="D350" s="31" t="s">
        <v>587</v>
      </c>
      <c r="E350" s="72">
        <v>12</v>
      </c>
      <c r="F350" s="73">
        <v>44211</v>
      </c>
      <c r="G350" s="126">
        <v>1</v>
      </c>
      <c r="H350" s="77">
        <f t="shared" si="68"/>
        <v>44211</v>
      </c>
      <c r="I350" s="75">
        <f t="shared" si="69"/>
        <v>530532</v>
      </c>
      <c r="J350" s="388">
        <f t="shared" si="62"/>
        <v>2.1985964859431196E-5</v>
      </c>
      <c r="K350" s="393" t="str">
        <f t="shared" si="63"/>
        <v/>
      </c>
      <c r="L350" s="394">
        <f>ROUND('SALIDA SINCO PPTO'!G289,0)</f>
        <v>530534</v>
      </c>
      <c r="M350" s="394">
        <v>44211</v>
      </c>
      <c r="N350" s="394">
        <f t="shared" si="66"/>
        <v>6366408</v>
      </c>
      <c r="O350" s="396">
        <f t="shared" si="67"/>
        <v>-5835876</v>
      </c>
    </row>
    <row r="351" spans="1:15" ht="16.5" hidden="1" thickBot="1">
      <c r="A351" s="76"/>
      <c r="B351" s="474" t="s">
        <v>1295</v>
      </c>
      <c r="C351" s="64" t="s">
        <v>579</v>
      </c>
      <c r="D351" s="31" t="s">
        <v>587</v>
      </c>
      <c r="E351" s="72">
        <v>1</v>
      </c>
      <c r="F351" s="73">
        <v>1545741</v>
      </c>
      <c r="G351" s="126">
        <v>1</v>
      </c>
      <c r="H351" s="77">
        <f t="shared" si="68"/>
        <v>1545741</v>
      </c>
      <c r="I351" s="75">
        <f t="shared" si="69"/>
        <v>1545741</v>
      </c>
      <c r="J351" s="388">
        <f t="shared" si="62"/>
        <v>6.4057601252670969E-5</v>
      </c>
      <c r="K351" s="393" t="str">
        <f t="shared" si="63"/>
        <v/>
      </c>
      <c r="L351" s="394">
        <f>ROUND('SALIDA SINCO PPTO'!G290,0)</f>
        <v>1545741</v>
      </c>
      <c r="M351" s="394">
        <v>1545741</v>
      </c>
      <c r="N351" s="394">
        <f t="shared" si="66"/>
        <v>1545741</v>
      </c>
      <c r="O351" s="396">
        <f t="shared" si="67"/>
        <v>0</v>
      </c>
    </row>
    <row r="352" spans="1:15" ht="16.5" hidden="1" thickBot="1">
      <c r="A352" s="76"/>
      <c r="B352" s="474" t="s">
        <v>1296</v>
      </c>
      <c r="C352" s="64" t="s">
        <v>565</v>
      </c>
      <c r="D352" s="31" t="s">
        <v>587</v>
      </c>
      <c r="E352" s="72">
        <v>1</v>
      </c>
      <c r="F352" s="73">
        <v>422203</v>
      </c>
      <c r="G352" s="126">
        <v>1</v>
      </c>
      <c r="H352" s="77">
        <f t="shared" si="68"/>
        <v>422203</v>
      </c>
      <c r="I352" s="75">
        <f t="shared" si="69"/>
        <v>422203</v>
      </c>
      <c r="J352" s="388">
        <f t="shared" si="62"/>
        <v>1.7496664332304987E-5</v>
      </c>
      <c r="K352" s="393" t="str">
        <f t="shared" si="63"/>
        <v/>
      </c>
      <c r="L352" s="394">
        <f>ROUND('SALIDA SINCO PPTO'!G291,0)</f>
        <v>422203</v>
      </c>
      <c r="M352" s="394">
        <v>422203</v>
      </c>
      <c r="N352" s="394">
        <f t="shared" si="66"/>
        <v>422203</v>
      </c>
      <c r="O352" s="396">
        <f t="shared" si="67"/>
        <v>0</v>
      </c>
    </row>
    <row r="353" spans="1:15" ht="16.5" hidden="1" thickBot="1">
      <c r="A353" s="76"/>
      <c r="B353" s="474" t="s">
        <v>1297</v>
      </c>
      <c r="C353" s="64" t="s">
        <v>568</v>
      </c>
      <c r="D353" s="31" t="s">
        <v>587</v>
      </c>
      <c r="E353" s="72">
        <v>2</v>
      </c>
      <c r="F353" s="73">
        <v>4872936</v>
      </c>
      <c r="G353" s="126">
        <v>1</v>
      </c>
      <c r="H353" s="77">
        <f t="shared" si="68"/>
        <v>4872936</v>
      </c>
      <c r="I353" s="75">
        <f t="shared" si="69"/>
        <v>9745872</v>
      </c>
      <c r="J353" s="388">
        <f t="shared" si="62"/>
        <v>4.03882139657013E-4</v>
      </c>
      <c r="K353" s="393" t="str">
        <f t="shared" si="63"/>
        <v/>
      </c>
      <c r="L353" s="394">
        <f>ROUND('SALIDA SINCO PPTO'!G292,0)</f>
        <v>9745872</v>
      </c>
      <c r="M353" s="394">
        <v>4872936</v>
      </c>
      <c r="N353" s="394">
        <f t="shared" si="66"/>
        <v>19491744</v>
      </c>
      <c r="O353" s="396">
        <f t="shared" si="67"/>
        <v>-9745872</v>
      </c>
    </row>
    <row r="354" spans="1:15" ht="16.5" hidden="1" thickBot="1">
      <c r="A354" s="76"/>
      <c r="B354" s="474" t="s">
        <v>1298</v>
      </c>
      <c r="C354" s="64" t="s">
        <v>365</v>
      </c>
      <c r="D354" s="31" t="s">
        <v>587</v>
      </c>
      <c r="E354" s="72">
        <v>1</v>
      </c>
      <c r="F354" s="73">
        <v>105578</v>
      </c>
      <c r="G354" s="126">
        <v>1</v>
      </c>
      <c r="H354" s="77">
        <f t="shared" si="68"/>
        <v>105578</v>
      </c>
      <c r="I354" s="75">
        <f t="shared" si="69"/>
        <v>105578</v>
      </c>
      <c r="J354" s="388">
        <f t="shared" si="62"/>
        <v>4.375295359995301E-6</v>
      </c>
      <c r="K354" s="393" t="str">
        <f t="shared" si="63"/>
        <v/>
      </c>
      <c r="L354" s="394">
        <f>ROUND('SALIDA SINCO PPTO'!G293,0)</f>
        <v>105578</v>
      </c>
      <c r="M354" s="394">
        <v>105578</v>
      </c>
      <c r="N354" s="394">
        <f t="shared" si="66"/>
        <v>105578</v>
      </c>
      <c r="O354" s="396">
        <f t="shared" si="67"/>
        <v>0</v>
      </c>
    </row>
    <row r="355" spans="1:15" ht="16.5" hidden="1" thickBot="1">
      <c r="A355" s="76"/>
      <c r="B355" s="474" t="s">
        <v>1299</v>
      </c>
      <c r="C355" s="64" t="s">
        <v>566</v>
      </c>
      <c r="D355" s="31" t="s">
        <v>587</v>
      </c>
      <c r="E355" s="72">
        <v>2</v>
      </c>
      <c r="F355" s="73">
        <v>159890</v>
      </c>
      <c r="G355" s="126">
        <v>1</v>
      </c>
      <c r="H355" s="77">
        <f t="shared" si="68"/>
        <v>159890</v>
      </c>
      <c r="I355" s="75">
        <f t="shared" si="69"/>
        <v>319780</v>
      </c>
      <c r="J355" s="388">
        <f t="shared" si="62"/>
        <v>1.3252116446790972E-5</v>
      </c>
      <c r="K355" s="393" t="str">
        <f t="shared" si="63"/>
        <v/>
      </c>
      <c r="L355" s="394">
        <f>ROUND('SALIDA SINCO PPTO'!G294,0)</f>
        <v>319780</v>
      </c>
      <c r="M355" s="394">
        <v>159890</v>
      </c>
      <c r="N355" s="394">
        <f t="shared" si="66"/>
        <v>639560</v>
      </c>
      <c r="O355" s="396">
        <f t="shared" si="67"/>
        <v>-319780</v>
      </c>
    </row>
    <row r="356" spans="1:15" ht="16.5" hidden="1" thickBot="1">
      <c r="A356" s="76"/>
      <c r="B356" s="474" t="s">
        <v>1300</v>
      </c>
      <c r="C356" s="64" t="s">
        <v>580</v>
      </c>
      <c r="D356" s="31" t="s">
        <v>587</v>
      </c>
      <c r="E356" s="72">
        <v>1</v>
      </c>
      <c r="F356" s="73">
        <v>165275</v>
      </c>
      <c r="G356" s="126">
        <v>1</v>
      </c>
      <c r="H356" s="77">
        <f t="shared" si="68"/>
        <v>165275</v>
      </c>
      <c r="I356" s="75">
        <f t="shared" si="69"/>
        <v>165275</v>
      </c>
      <c r="J356" s="388">
        <f t="shared" si="62"/>
        <v>6.8492199191424662E-6</v>
      </c>
      <c r="K356" s="393" t="str">
        <f t="shared" si="63"/>
        <v/>
      </c>
      <c r="L356" s="394">
        <f>ROUND('SALIDA SINCO PPTO'!G295,0)</f>
        <v>165275</v>
      </c>
      <c r="M356" s="394">
        <v>165275</v>
      </c>
      <c r="N356" s="394">
        <f t="shared" si="66"/>
        <v>165275</v>
      </c>
      <c r="O356" s="396">
        <f t="shared" si="67"/>
        <v>0</v>
      </c>
    </row>
    <row r="357" spans="1:15" ht="19.350000000000001" hidden="1" customHeight="1">
      <c r="A357" s="76" t="s">
        <v>1301</v>
      </c>
      <c r="B357" s="474" t="s">
        <v>1302</v>
      </c>
      <c r="C357" s="64" t="s">
        <v>567</v>
      </c>
      <c r="D357" s="31" t="s">
        <v>587</v>
      </c>
      <c r="E357" s="72">
        <v>4</v>
      </c>
      <c r="F357" s="73">
        <v>339312</v>
      </c>
      <c r="G357" s="126">
        <v>1</v>
      </c>
      <c r="H357" s="77">
        <f t="shared" si="68"/>
        <v>339312</v>
      </c>
      <c r="I357" s="75">
        <f t="shared" si="69"/>
        <v>1357248</v>
      </c>
      <c r="J357" s="388">
        <f t="shared" ref="J357:J358" si="70">IF(I357="","",I357/SbtPpto)</f>
        <v>5.624619595713976E-5</v>
      </c>
      <c r="K357" s="393" t="str">
        <f t="shared" si="63"/>
        <v/>
      </c>
      <c r="L357" s="394">
        <f>ROUND('SALIDA SINCO PPTO'!G296,0)</f>
        <v>1357249</v>
      </c>
      <c r="M357" s="394">
        <v>339312</v>
      </c>
      <c r="N357" s="394">
        <f t="shared" si="66"/>
        <v>5428996</v>
      </c>
      <c r="O357" s="396">
        <f t="shared" si="67"/>
        <v>-4071748</v>
      </c>
    </row>
    <row r="358" spans="1:15" ht="19.350000000000001" hidden="1" customHeight="1">
      <c r="A358" s="76" t="s">
        <v>1303</v>
      </c>
      <c r="B358" s="474" t="s">
        <v>1304</v>
      </c>
      <c r="C358" s="64" t="s">
        <v>572</v>
      </c>
      <c r="D358" s="31" t="s">
        <v>587</v>
      </c>
      <c r="E358" s="72">
        <v>1</v>
      </c>
      <c r="F358" s="73">
        <v>430728</v>
      </c>
      <c r="G358" s="126">
        <v>1</v>
      </c>
      <c r="H358" s="77">
        <f t="shared" si="68"/>
        <v>430728</v>
      </c>
      <c r="I358" s="75">
        <f t="shared" si="69"/>
        <v>430728</v>
      </c>
      <c r="J358" s="388">
        <f t="shared" si="70"/>
        <v>1.7849951882210838E-5</v>
      </c>
      <c r="K358" s="393" t="str">
        <f t="shared" si="63"/>
        <v/>
      </c>
      <c r="L358" s="394">
        <f>ROUND('SALIDA SINCO PPTO'!G297,0)</f>
        <v>430728</v>
      </c>
      <c r="M358" s="394">
        <v>430728</v>
      </c>
      <c r="N358" s="394">
        <f t="shared" si="66"/>
        <v>430728</v>
      </c>
      <c r="O358" s="396">
        <f t="shared" si="67"/>
        <v>0</v>
      </c>
    </row>
    <row r="359" spans="1:15" ht="19.350000000000001" hidden="1" customHeight="1">
      <c r="A359" s="76" t="s">
        <v>1305</v>
      </c>
      <c r="B359" s="474" t="s">
        <v>1306</v>
      </c>
      <c r="C359" s="64" t="s">
        <v>569</v>
      </c>
      <c r="D359" s="31" t="s">
        <v>587</v>
      </c>
      <c r="E359" s="72">
        <v>1</v>
      </c>
      <c r="F359" s="73">
        <v>576935</v>
      </c>
      <c r="G359" s="126">
        <v>1</v>
      </c>
      <c r="H359" s="77">
        <f t="shared" si="68"/>
        <v>576935</v>
      </c>
      <c r="I359" s="75">
        <f t="shared" si="69"/>
        <v>576935</v>
      </c>
      <c r="J359" s="388">
        <f>IF(H359="","",I359/SbtPpto)</f>
        <v>2.3908968047499372E-5</v>
      </c>
      <c r="K359" s="393" t="str">
        <f t="shared" si="63"/>
        <v/>
      </c>
      <c r="L359" s="394">
        <f>ROUND('SALIDA SINCO PPTO'!G298,0)</f>
        <v>576935</v>
      </c>
      <c r="M359" s="394">
        <v>576935</v>
      </c>
      <c r="N359" s="394">
        <f t="shared" si="66"/>
        <v>576935</v>
      </c>
      <c r="O359" s="396">
        <f t="shared" si="67"/>
        <v>0</v>
      </c>
    </row>
    <row r="360" spans="1:15" ht="16.5" hidden="1" thickBot="1">
      <c r="A360" s="71" t="s">
        <v>1307</v>
      </c>
      <c r="B360" s="474" t="s">
        <v>1308</v>
      </c>
      <c r="C360" s="64" t="s">
        <v>559</v>
      </c>
      <c r="D360" s="31" t="s">
        <v>587</v>
      </c>
      <c r="E360" s="72">
        <v>4</v>
      </c>
      <c r="F360" s="73">
        <v>5430316</v>
      </c>
      <c r="G360" s="126">
        <v>1</v>
      </c>
      <c r="H360" s="77">
        <f t="shared" si="68"/>
        <v>5430316</v>
      </c>
      <c r="I360" s="75">
        <f t="shared" si="69"/>
        <v>21721264</v>
      </c>
      <c r="J360" s="388">
        <f t="shared" ref="J360:J391" si="71">IF(I360="","",I360/SbtPpto)</f>
        <v>9.0015860872940355E-4</v>
      </c>
      <c r="K360" s="393" t="str">
        <f t="shared" si="63"/>
        <v/>
      </c>
      <c r="L360" s="394">
        <f>ROUND('SALIDA SINCO PPTO'!G299,0)</f>
        <v>21721264</v>
      </c>
      <c r="M360" s="394">
        <v>5430316</v>
      </c>
      <c r="N360" s="394">
        <f t="shared" si="66"/>
        <v>86885056</v>
      </c>
      <c r="O360" s="396">
        <f t="shared" si="67"/>
        <v>-65163792</v>
      </c>
    </row>
    <row r="361" spans="1:15" ht="16.5" hidden="1" thickBot="1">
      <c r="A361" s="71" t="s">
        <v>1309</v>
      </c>
      <c r="B361" s="474" t="s">
        <v>1310</v>
      </c>
      <c r="C361" s="64" t="s">
        <v>74</v>
      </c>
      <c r="D361" s="31" t="s">
        <v>587</v>
      </c>
      <c r="E361" s="72">
        <v>3</v>
      </c>
      <c r="F361" s="73">
        <v>242140</v>
      </c>
      <c r="G361" s="126">
        <v>1</v>
      </c>
      <c r="H361" s="77">
        <f t="shared" si="68"/>
        <v>242140</v>
      </c>
      <c r="I361" s="75">
        <f t="shared" si="69"/>
        <v>726420</v>
      </c>
      <c r="J361" s="388">
        <f t="shared" si="71"/>
        <v>3.0103828973912995E-5</v>
      </c>
      <c r="K361" s="393" t="str">
        <f t="shared" si="63"/>
        <v/>
      </c>
      <c r="L361" s="394">
        <f>ROUND('SALIDA SINCO PPTO'!G300,0)</f>
        <v>726419</v>
      </c>
      <c r="M361" s="394">
        <v>242140</v>
      </c>
      <c r="N361" s="394">
        <f t="shared" si="66"/>
        <v>2179257</v>
      </c>
      <c r="O361" s="396">
        <f t="shared" si="67"/>
        <v>-1452837</v>
      </c>
    </row>
    <row r="362" spans="1:15" ht="16.5" hidden="1" thickBot="1">
      <c r="A362" s="71" t="s">
        <v>1311</v>
      </c>
      <c r="B362" s="474" t="s">
        <v>1312</v>
      </c>
      <c r="C362" s="64" t="s">
        <v>210</v>
      </c>
      <c r="D362" s="31" t="s">
        <v>587</v>
      </c>
      <c r="E362" s="72">
        <v>5</v>
      </c>
      <c r="F362" s="73">
        <v>1073620</v>
      </c>
      <c r="G362" s="126">
        <v>1</v>
      </c>
      <c r="H362" s="77">
        <f t="shared" si="68"/>
        <v>1073620</v>
      </c>
      <c r="I362" s="75">
        <f t="shared" si="69"/>
        <v>5368100</v>
      </c>
      <c r="J362" s="388">
        <f t="shared" si="71"/>
        <v>2.2246133685039282E-4</v>
      </c>
      <c r="K362" s="393" t="str">
        <f t="shared" si="63"/>
        <v/>
      </c>
      <c r="L362" s="394">
        <f>ROUND('SALIDA SINCO PPTO'!G301,0)</f>
        <v>5368101</v>
      </c>
      <c r="M362" s="394">
        <v>1073620</v>
      </c>
      <c r="N362" s="394">
        <f t="shared" si="66"/>
        <v>26840505</v>
      </c>
      <c r="O362" s="396">
        <f t="shared" si="67"/>
        <v>-21472405</v>
      </c>
    </row>
    <row r="363" spans="1:15" ht="16.5" hidden="1" thickBot="1">
      <c r="A363" s="71" t="s">
        <v>1313</v>
      </c>
      <c r="B363" s="474" t="s">
        <v>1314</v>
      </c>
      <c r="C363" s="64" t="s">
        <v>575</v>
      </c>
      <c r="D363" s="31" t="s">
        <v>587</v>
      </c>
      <c r="E363" s="72">
        <v>2</v>
      </c>
      <c r="F363" s="73">
        <v>1892555</v>
      </c>
      <c r="G363" s="126">
        <v>1</v>
      </c>
      <c r="H363" s="77">
        <f t="shared" si="68"/>
        <v>1892555</v>
      </c>
      <c r="I363" s="75">
        <f t="shared" si="69"/>
        <v>3785110</v>
      </c>
      <c r="J363" s="388">
        <f t="shared" si="71"/>
        <v>1.5686008657174612E-4</v>
      </c>
      <c r="K363" s="393" t="str">
        <f t="shared" si="63"/>
        <v/>
      </c>
      <c r="L363" s="394">
        <f>ROUND('SALIDA SINCO PPTO'!G302,0)</f>
        <v>3785109</v>
      </c>
      <c r="M363" s="394">
        <v>1892555</v>
      </c>
      <c r="N363" s="394">
        <f t="shared" si="66"/>
        <v>7570218</v>
      </c>
      <c r="O363" s="396">
        <f t="shared" si="67"/>
        <v>-3785108</v>
      </c>
    </row>
    <row r="364" spans="1:15" ht="16.5" hidden="1" thickBot="1">
      <c r="A364" s="71" t="s">
        <v>1315</v>
      </c>
      <c r="B364" s="474" t="s">
        <v>1316</v>
      </c>
      <c r="C364" s="64" t="s">
        <v>576</v>
      </c>
      <c r="D364" s="31" t="s">
        <v>587</v>
      </c>
      <c r="E364" s="72">
        <v>1</v>
      </c>
      <c r="F364" s="73">
        <v>1684329</v>
      </c>
      <c r="G364" s="126">
        <v>1</v>
      </c>
      <c r="H364" s="77">
        <f t="shared" si="68"/>
        <v>1684329</v>
      </c>
      <c r="I364" s="75">
        <f t="shared" si="69"/>
        <v>1684329</v>
      </c>
      <c r="J364" s="388">
        <f t="shared" si="71"/>
        <v>6.9800875735527527E-5</v>
      </c>
      <c r="K364" s="393" t="str">
        <f t="shared" si="63"/>
        <v/>
      </c>
      <c r="L364" s="394">
        <f>ROUND('SALIDA SINCO PPTO'!G303,0)</f>
        <v>1684329</v>
      </c>
      <c r="M364" s="394">
        <v>1684329</v>
      </c>
      <c r="N364" s="394">
        <f t="shared" si="66"/>
        <v>1684329</v>
      </c>
      <c r="O364" s="396">
        <f t="shared" si="67"/>
        <v>0</v>
      </c>
    </row>
    <row r="365" spans="1:15" ht="16.5" hidden="1" thickBot="1">
      <c r="A365" s="71" t="s">
        <v>1317</v>
      </c>
      <c r="B365" s="474"/>
      <c r="C365" s="64"/>
      <c r="D365" s="31"/>
      <c r="E365" s="72"/>
      <c r="F365" s="73"/>
      <c r="G365" s="126">
        <v>1</v>
      </c>
      <c r="H365" s="77">
        <f t="shared" si="68"/>
        <v>0</v>
      </c>
      <c r="I365" s="75">
        <f t="shared" si="69"/>
        <v>0</v>
      </c>
      <c r="J365" s="388">
        <f t="shared" si="71"/>
        <v>0</v>
      </c>
      <c r="K365" s="393" t="str">
        <f t="shared" si="63"/>
        <v/>
      </c>
      <c r="L365" s="394">
        <f>ROUND('SALIDA SINCO PPTO'!G304,0)</f>
        <v>566013</v>
      </c>
      <c r="M365" s="394" t="s">
        <v>1439</v>
      </c>
      <c r="N365" s="394" t="str">
        <f t="shared" si="66"/>
        <v/>
      </c>
      <c r="O365" s="396" t="str">
        <f t="shared" si="67"/>
        <v/>
      </c>
    </row>
    <row r="366" spans="1:15" ht="16.5" hidden="1" thickBot="1">
      <c r="A366" s="145"/>
      <c r="B366" s="474" t="s">
        <v>1318</v>
      </c>
      <c r="C366" s="64" t="s">
        <v>570</v>
      </c>
      <c r="D366" s="31" t="s">
        <v>587</v>
      </c>
      <c r="E366" s="72">
        <v>2</v>
      </c>
      <c r="F366" s="73">
        <v>283006</v>
      </c>
      <c r="G366" s="126">
        <v>1</v>
      </c>
      <c r="H366" s="77">
        <f t="shared" si="68"/>
        <v>283006</v>
      </c>
      <c r="I366" s="75">
        <f t="shared" si="69"/>
        <v>566012</v>
      </c>
      <c r="J366" s="388">
        <f t="shared" si="71"/>
        <v>2.3456304128716779E-5</v>
      </c>
      <c r="K366" s="393" t="str">
        <f t="shared" si="63"/>
        <v/>
      </c>
      <c r="L366" s="394">
        <f>ROUND('SALIDA SINCO PPTO'!G304,0)</f>
        <v>566013</v>
      </c>
      <c r="M366" s="394">
        <v>283006</v>
      </c>
      <c r="N366" s="394">
        <f t="shared" si="66"/>
        <v>1132026</v>
      </c>
      <c r="O366" s="396">
        <f t="shared" si="67"/>
        <v>-566014</v>
      </c>
    </row>
    <row r="367" spans="1:15" ht="16.5" hidden="1" thickBot="1">
      <c r="A367" s="78" t="s">
        <v>626</v>
      </c>
      <c r="B367" s="474" t="s">
        <v>1319</v>
      </c>
      <c r="C367" s="64" t="s">
        <v>578</v>
      </c>
      <c r="D367" s="31" t="s">
        <v>587</v>
      </c>
      <c r="E367" s="72">
        <v>2</v>
      </c>
      <c r="F367" s="73">
        <v>256266</v>
      </c>
      <c r="G367" s="126">
        <v>1</v>
      </c>
      <c r="H367" s="77">
        <f t="shared" si="68"/>
        <v>256266</v>
      </c>
      <c r="I367" s="75">
        <f t="shared" si="69"/>
        <v>512532</v>
      </c>
      <c r="J367" s="388">
        <f t="shared" si="71"/>
        <v>2.1240020472533211E-5</v>
      </c>
      <c r="K367" s="393" t="str">
        <f t="shared" si="63"/>
        <v/>
      </c>
      <c r="L367" s="394">
        <f>ROUND('SALIDA SINCO PPTO'!G305,0)</f>
        <v>512531</v>
      </c>
      <c r="M367" s="394">
        <v>256266</v>
      </c>
      <c r="N367" s="394">
        <f t="shared" si="66"/>
        <v>1025062</v>
      </c>
      <c r="O367" s="396">
        <f t="shared" si="67"/>
        <v>-512530</v>
      </c>
    </row>
    <row r="368" spans="1:15" ht="16.5" hidden="1" thickBot="1">
      <c r="A368" s="34"/>
      <c r="B368" s="474" t="s">
        <v>1320</v>
      </c>
      <c r="C368" s="64" t="s">
        <v>573</v>
      </c>
      <c r="D368" s="31" t="s">
        <v>587</v>
      </c>
      <c r="E368" s="72">
        <v>1</v>
      </c>
      <c r="F368" s="73">
        <v>310111</v>
      </c>
      <c r="G368" s="126">
        <v>1</v>
      </c>
      <c r="H368" s="77">
        <f t="shared" si="68"/>
        <v>310111</v>
      </c>
      <c r="I368" s="75">
        <f t="shared" si="69"/>
        <v>310111</v>
      </c>
      <c r="J368" s="388">
        <f t="shared" si="71"/>
        <v>1.2851419986962271E-5</v>
      </c>
      <c r="K368" s="393" t="str">
        <f t="shared" si="63"/>
        <v/>
      </c>
      <c r="L368" s="394">
        <f>ROUND('SALIDA SINCO PPTO'!G306,0)</f>
        <v>310111</v>
      </c>
      <c r="M368" s="394">
        <v>310111</v>
      </c>
      <c r="N368" s="394">
        <f t="shared" si="66"/>
        <v>310111</v>
      </c>
      <c r="O368" s="396">
        <f t="shared" si="67"/>
        <v>0</v>
      </c>
    </row>
    <row r="369" spans="1:15" ht="16.5" hidden="1" thickBot="1">
      <c r="A369" s="54" t="s">
        <v>600</v>
      </c>
      <c r="B369" s="474" t="s">
        <v>1321</v>
      </c>
      <c r="C369" s="64" t="s">
        <v>574</v>
      </c>
      <c r="D369" s="31" t="s">
        <v>587</v>
      </c>
      <c r="E369" s="72">
        <v>2</v>
      </c>
      <c r="F369" s="73">
        <v>323573</v>
      </c>
      <c r="G369" s="126">
        <v>1</v>
      </c>
      <c r="H369" s="77">
        <f t="shared" si="68"/>
        <v>323573</v>
      </c>
      <c r="I369" s="75">
        <f t="shared" si="69"/>
        <v>647146</v>
      </c>
      <c r="J369" s="388">
        <f t="shared" si="71"/>
        <v>2.6818607011304617E-5</v>
      </c>
      <c r="K369" s="393" t="str">
        <f t="shared" si="63"/>
        <v/>
      </c>
      <c r="L369" s="394">
        <f>ROUND('SALIDA SINCO PPTO'!G307,0)</f>
        <v>647145</v>
      </c>
      <c r="M369" s="394">
        <v>323573</v>
      </c>
      <c r="N369" s="394">
        <f t="shared" si="66"/>
        <v>1294290</v>
      </c>
      <c r="O369" s="396">
        <f t="shared" si="67"/>
        <v>-647144</v>
      </c>
    </row>
    <row r="370" spans="1:15" ht="16.5" hidden="1" thickBot="1">
      <c r="A370" s="71" t="s">
        <v>1322</v>
      </c>
      <c r="B370" s="474" t="s">
        <v>1323</v>
      </c>
      <c r="C370" s="64" t="s">
        <v>211</v>
      </c>
      <c r="D370" s="31" t="s">
        <v>587</v>
      </c>
      <c r="E370" s="72">
        <v>8</v>
      </c>
      <c r="F370" s="73">
        <v>478208</v>
      </c>
      <c r="G370" s="126">
        <v>1</v>
      </c>
      <c r="H370" s="77">
        <f t="shared" si="68"/>
        <v>478208</v>
      </c>
      <c r="I370" s="75">
        <f t="shared" si="69"/>
        <v>3825664</v>
      </c>
      <c r="J370" s="388">
        <f t="shared" si="71"/>
        <v>1.5854069927542729E-4</v>
      </c>
      <c r="K370" s="393" t="str">
        <f t="shared" si="63"/>
        <v/>
      </c>
      <c r="L370" s="394">
        <f>ROUND('SALIDA SINCO PPTO'!G308,0)</f>
        <v>3825661</v>
      </c>
      <c r="M370" s="394">
        <v>478208</v>
      </c>
      <c r="N370" s="394">
        <f t="shared" si="66"/>
        <v>30605288</v>
      </c>
      <c r="O370" s="396">
        <f t="shared" si="67"/>
        <v>-26779624</v>
      </c>
    </row>
    <row r="371" spans="1:15" ht="16.5" hidden="1" thickBot="1">
      <c r="A371" s="71"/>
      <c r="B371" s="474" t="s">
        <v>1324</v>
      </c>
      <c r="C371" s="64" t="s">
        <v>215</v>
      </c>
      <c r="D371" s="31" t="s">
        <v>587</v>
      </c>
      <c r="E371" s="72">
        <v>2</v>
      </c>
      <c r="F371" s="73">
        <v>215882</v>
      </c>
      <c r="G371" s="126">
        <v>1</v>
      </c>
      <c r="H371" s="77">
        <f t="shared" si="68"/>
        <v>215882</v>
      </c>
      <c r="I371" s="75">
        <f t="shared" si="69"/>
        <v>431764</v>
      </c>
      <c r="J371" s="388">
        <f t="shared" si="71"/>
        <v>1.7892885125812299E-5</v>
      </c>
      <c r="K371" s="393" t="str">
        <f t="shared" si="63"/>
        <v/>
      </c>
      <c r="L371" s="394">
        <f>ROUND('SALIDA SINCO PPTO'!G309,0)</f>
        <v>431763</v>
      </c>
      <c r="M371" s="394">
        <v>215882</v>
      </c>
      <c r="N371" s="394">
        <f t="shared" si="66"/>
        <v>863526</v>
      </c>
      <c r="O371" s="396">
        <f t="shared" si="67"/>
        <v>-431762</v>
      </c>
    </row>
    <row r="372" spans="1:15" ht="16.5" hidden="1" thickBot="1">
      <c r="A372" s="71"/>
      <c r="B372" s="474" t="s">
        <v>1325</v>
      </c>
      <c r="C372" s="64" t="s">
        <v>1326</v>
      </c>
      <c r="D372" s="31" t="s">
        <v>587</v>
      </c>
      <c r="E372" s="72">
        <v>1</v>
      </c>
      <c r="F372" s="73">
        <v>1685181</v>
      </c>
      <c r="G372" s="126">
        <v>1</v>
      </c>
      <c r="H372" s="77">
        <f t="shared" si="68"/>
        <v>1685181</v>
      </c>
      <c r="I372" s="75">
        <f t="shared" si="69"/>
        <v>1685181</v>
      </c>
      <c r="J372" s="388">
        <f t="shared" si="71"/>
        <v>6.9836183769840694E-5</v>
      </c>
      <c r="K372" s="393" t="str">
        <f t="shared" si="63"/>
        <v/>
      </c>
      <c r="L372" s="394">
        <f>ROUND('SALIDA SINCO PPTO'!G310,0)</f>
        <v>1685181</v>
      </c>
      <c r="M372" s="394">
        <v>1685181</v>
      </c>
      <c r="N372" s="394">
        <f t="shared" si="66"/>
        <v>1685181</v>
      </c>
      <c r="O372" s="396">
        <f t="shared" si="67"/>
        <v>0</v>
      </c>
    </row>
    <row r="373" spans="1:15" ht="16.5" hidden="1" thickBot="1">
      <c r="A373" s="71"/>
      <c r="B373" s="474" t="s">
        <v>1327</v>
      </c>
      <c r="C373" s="64" t="s">
        <v>309</v>
      </c>
      <c r="D373" s="31" t="s">
        <v>587</v>
      </c>
      <c r="E373" s="72">
        <v>1</v>
      </c>
      <c r="F373" s="73">
        <v>473666</v>
      </c>
      <c r="G373" s="126">
        <v>1</v>
      </c>
      <c r="H373" s="77">
        <f t="shared" si="68"/>
        <v>473666</v>
      </c>
      <c r="I373" s="75">
        <f t="shared" si="69"/>
        <v>473666</v>
      </c>
      <c r="J373" s="388">
        <f t="shared" si="71"/>
        <v>1.9629360775801152E-5</v>
      </c>
      <c r="K373" s="393" t="str">
        <f t="shared" si="63"/>
        <v/>
      </c>
      <c r="L373" s="394">
        <f>ROUND('SALIDA SINCO PPTO'!G311,0)</f>
        <v>473666</v>
      </c>
      <c r="M373" s="394">
        <v>473666</v>
      </c>
      <c r="N373" s="394">
        <f t="shared" si="66"/>
        <v>473666</v>
      </c>
      <c r="O373" s="396">
        <f t="shared" si="67"/>
        <v>0</v>
      </c>
    </row>
    <row r="374" spans="1:15" ht="16.5" hidden="1" thickBot="1">
      <c r="A374" s="71"/>
      <c r="B374" s="474" t="s">
        <v>1328</v>
      </c>
      <c r="C374" s="64" t="s">
        <v>227</v>
      </c>
      <c r="D374" s="31" t="s">
        <v>587</v>
      </c>
      <c r="E374" s="72">
        <v>6</v>
      </c>
      <c r="F374" s="73">
        <v>120328</v>
      </c>
      <c r="G374" s="126">
        <v>1</v>
      </c>
      <c r="H374" s="77">
        <f t="shared" si="68"/>
        <v>120328</v>
      </c>
      <c r="I374" s="75">
        <f t="shared" si="69"/>
        <v>721968</v>
      </c>
      <c r="J374" s="388">
        <f t="shared" si="71"/>
        <v>2.9919332062220229E-5</v>
      </c>
      <c r="K374" s="393" t="str">
        <f t="shared" si="63"/>
        <v/>
      </c>
      <c r="L374" s="394">
        <f>ROUND('SALIDA SINCO PPTO'!G312,0)</f>
        <v>721969</v>
      </c>
      <c r="M374" s="394">
        <v>120328</v>
      </c>
      <c r="N374" s="394">
        <f t="shared" si="66"/>
        <v>4331814</v>
      </c>
      <c r="O374" s="396">
        <f t="shared" si="67"/>
        <v>-3609846</v>
      </c>
    </row>
    <row r="375" spans="1:15" ht="26.25" hidden="1" thickBot="1">
      <c r="A375" s="71"/>
      <c r="B375" s="474" t="s">
        <v>1329</v>
      </c>
      <c r="C375" s="64" t="s">
        <v>577</v>
      </c>
      <c r="D375" s="31" t="s">
        <v>587</v>
      </c>
      <c r="E375" s="72">
        <v>2</v>
      </c>
      <c r="F375" s="73">
        <v>7674259</v>
      </c>
      <c r="G375" s="126">
        <v>1</v>
      </c>
      <c r="H375" s="77">
        <f t="shared" si="68"/>
        <v>7674259</v>
      </c>
      <c r="I375" s="75">
        <f t="shared" si="69"/>
        <v>15348518</v>
      </c>
      <c r="J375" s="388">
        <f t="shared" si="71"/>
        <v>6.3606338051681551E-4</v>
      </c>
      <c r="K375" s="393" t="str">
        <f t="shared" si="63"/>
        <v/>
      </c>
      <c r="L375" s="394">
        <f>ROUND('SALIDA SINCO PPTO'!G313,0)</f>
        <v>15348517</v>
      </c>
      <c r="M375" s="394">
        <v>7674259</v>
      </c>
      <c r="N375" s="394">
        <f t="shared" si="66"/>
        <v>30697034</v>
      </c>
      <c r="O375" s="396">
        <f t="shared" si="67"/>
        <v>-15348516</v>
      </c>
    </row>
    <row r="376" spans="1:15" ht="16.5" hidden="1" thickBot="1">
      <c r="A376" s="71"/>
      <c r="B376" s="474" t="s">
        <v>1330</v>
      </c>
      <c r="C376" s="64" t="s">
        <v>214</v>
      </c>
      <c r="D376" s="31" t="s">
        <v>587</v>
      </c>
      <c r="E376" s="72">
        <v>4</v>
      </c>
      <c r="F376" s="73">
        <v>1047230</v>
      </c>
      <c r="G376" s="126">
        <v>1</v>
      </c>
      <c r="H376" s="77">
        <f t="shared" si="68"/>
        <v>1047230</v>
      </c>
      <c r="I376" s="75">
        <f t="shared" si="69"/>
        <v>4188920</v>
      </c>
      <c r="J376" s="388">
        <f t="shared" si="71"/>
        <v>1.7359452006470585E-4</v>
      </c>
      <c r="K376" s="393" t="str">
        <f t="shared" si="63"/>
        <v/>
      </c>
      <c r="L376" s="394">
        <f>ROUND('SALIDA SINCO PPTO'!G314,0)</f>
        <v>4188918</v>
      </c>
      <c r="M376" s="394">
        <v>1047230</v>
      </c>
      <c r="N376" s="394">
        <f t="shared" si="66"/>
        <v>16755672</v>
      </c>
      <c r="O376" s="396">
        <f t="shared" si="67"/>
        <v>-12566752</v>
      </c>
    </row>
    <row r="377" spans="1:15" ht="16.5" hidden="1" thickBot="1">
      <c r="A377" s="71"/>
      <c r="B377" s="474" t="s">
        <v>1331</v>
      </c>
      <c r="C377" s="64" t="s">
        <v>212</v>
      </c>
      <c r="D377" s="31" t="s">
        <v>587</v>
      </c>
      <c r="E377" s="72">
        <v>2</v>
      </c>
      <c r="F377" s="73">
        <v>1373847</v>
      </c>
      <c r="G377" s="126">
        <v>1</v>
      </c>
      <c r="H377" s="77">
        <f t="shared" si="68"/>
        <v>1373847</v>
      </c>
      <c r="I377" s="75">
        <f t="shared" si="69"/>
        <v>2747694</v>
      </c>
      <c r="J377" s="388">
        <f t="shared" si="71"/>
        <v>1.1386816201184837E-4</v>
      </c>
      <c r="K377" s="393" t="str">
        <f t="shared" si="63"/>
        <v/>
      </c>
      <c r="L377" s="394">
        <f>ROUND('SALIDA SINCO PPTO'!G315,0)</f>
        <v>2747693</v>
      </c>
      <c r="M377" s="394">
        <v>1373847</v>
      </c>
      <c r="N377" s="394">
        <f t="shared" si="66"/>
        <v>5495386</v>
      </c>
      <c r="O377" s="396">
        <f t="shared" si="67"/>
        <v>-2747692</v>
      </c>
    </row>
    <row r="378" spans="1:15" ht="16.5" hidden="1" thickBot="1">
      <c r="A378" s="71"/>
      <c r="B378" s="474" t="s">
        <v>1332</v>
      </c>
      <c r="C378" s="64" t="s">
        <v>213</v>
      </c>
      <c r="D378" s="31" t="s">
        <v>587</v>
      </c>
      <c r="E378" s="72">
        <v>2</v>
      </c>
      <c r="F378" s="73">
        <v>1643073</v>
      </c>
      <c r="G378" s="126">
        <v>1</v>
      </c>
      <c r="H378" s="77">
        <f t="shared" si="68"/>
        <v>1643073</v>
      </c>
      <c r="I378" s="75">
        <f t="shared" si="69"/>
        <v>3286146</v>
      </c>
      <c r="J378" s="388">
        <f t="shared" si="71"/>
        <v>1.3618234240151468E-4</v>
      </c>
      <c r="K378" s="393" t="str">
        <f t="shared" si="63"/>
        <v/>
      </c>
      <c r="L378" s="394">
        <f>ROUND('SALIDA SINCO PPTO'!G316,0)</f>
        <v>3286145</v>
      </c>
      <c r="M378" s="394">
        <v>1643073</v>
      </c>
      <c r="N378" s="394">
        <f t="shared" si="66"/>
        <v>6572290</v>
      </c>
      <c r="O378" s="396">
        <f t="shared" si="67"/>
        <v>-3286144</v>
      </c>
    </row>
    <row r="379" spans="1:15" ht="16.5" hidden="1" thickBot="1">
      <c r="A379" s="71"/>
      <c r="B379" s="474" t="s">
        <v>1333</v>
      </c>
      <c r="C379" s="64" t="s">
        <v>216</v>
      </c>
      <c r="D379" s="31" t="s">
        <v>587</v>
      </c>
      <c r="E379" s="72">
        <v>2</v>
      </c>
      <c r="F379" s="73">
        <v>1074039</v>
      </c>
      <c r="G379" s="126">
        <v>1</v>
      </c>
      <c r="H379" s="77">
        <f t="shared" si="68"/>
        <v>1074039</v>
      </c>
      <c r="I379" s="75">
        <f t="shared" si="69"/>
        <v>2148078</v>
      </c>
      <c r="J379" s="388">
        <f t="shared" si="71"/>
        <v>8.9019262595502711E-5</v>
      </c>
      <c r="K379" s="393" t="str">
        <f t="shared" si="63"/>
        <v/>
      </c>
      <c r="L379" s="394">
        <f>ROUND('SALIDA SINCO PPTO'!G317,0)</f>
        <v>2148077</v>
      </c>
      <c r="M379" s="394">
        <v>1074039</v>
      </c>
      <c r="N379" s="394">
        <f t="shared" si="66"/>
        <v>4296154</v>
      </c>
      <c r="O379" s="396">
        <f t="shared" si="67"/>
        <v>-2148076</v>
      </c>
    </row>
    <row r="380" spans="1:15" ht="16.5" hidden="1" thickBot="1">
      <c r="A380" s="71"/>
      <c r="B380" s="502" t="s">
        <v>1334</v>
      </c>
      <c r="C380" s="503" t="s">
        <v>404</v>
      </c>
      <c r="D380" s="504" t="s">
        <v>617</v>
      </c>
      <c r="E380" s="505">
        <v>22.5</v>
      </c>
      <c r="F380" s="506">
        <v>1602656</v>
      </c>
      <c r="G380" s="538">
        <v>1</v>
      </c>
      <c r="H380" s="508">
        <f t="shared" si="68"/>
        <v>1602656</v>
      </c>
      <c r="I380" s="509">
        <f t="shared" si="69"/>
        <v>36059760</v>
      </c>
      <c r="J380" s="388">
        <f t="shared" si="71"/>
        <v>1.4943653091604703E-3</v>
      </c>
      <c r="K380" s="393" t="str">
        <f t="shared" si="63"/>
        <v/>
      </c>
      <c r="L380" s="394">
        <f>ROUND('SALIDA SINCO PPTO'!G318,0)</f>
        <v>36059751</v>
      </c>
      <c r="M380" s="394">
        <v>1602656</v>
      </c>
      <c r="N380" s="394">
        <f t="shared" si="66"/>
        <v>811344398</v>
      </c>
      <c r="O380" s="396">
        <f t="shared" si="67"/>
        <v>-775284638</v>
      </c>
    </row>
    <row r="381" spans="1:15" ht="16.5" hidden="1" thickBot="1">
      <c r="A381" s="71"/>
      <c r="B381" s="486"/>
      <c r="C381" s="487"/>
      <c r="D381" s="129"/>
      <c r="E381" s="130"/>
      <c r="F381" s="131"/>
      <c r="G381" s="132"/>
      <c r="H381" s="133"/>
      <c r="I381" s="134"/>
      <c r="J381" s="388" t="str">
        <f t="shared" si="71"/>
        <v/>
      </c>
      <c r="K381" s="393" t="str">
        <f t="shared" si="63"/>
        <v/>
      </c>
      <c r="M381" s="394" t="s">
        <v>1439</v>
      </c>
      <c r="N381" s="394" t="str">
        <f t="shared" si="66"/>
        <v/>
      </c>
      <c r="O381" s="396" t="str">
        <f t="shared" si="67"/>
        <v/>
      </c>
    </row>
    <row r="382" spans="1:15" ht="16.5" thickBot="1">
      <c r="A382" s="71"/>
      <c r="B382" s="481" t="s">
        <v>1335</v>
      </c>
      <c r="C382" s="56" t="s">
        <v>1336</v>
      </c>
      <c r="D382" s="57"/>
      <c r="E382" s="57"/>
      <c r="F382" s="58"/>
      <c r="G382" s="59"/>
      <c r="H382" s="57"/>
      <c r="I382" s="119">
        <f>SUM(I383:I383)</f>
        <v>1771329</v>
      </c>
      <c r="J382" s="388">
        <f t="shared" si="71"/>
        <v>7.340627360553445E-5</v>
      </c>
      <c r="K382" s="393" t="str">
        <f t="shared" si="63"/>
        <v/>
      </c>
      <c r="M382" s="394" t="s">
        <v>1439</v>
      </c>
      <c r="N382" s="394" t="str">
        <f t="shared" si="66"/>
        <v/>
      </c>
      <c r="O382" s="396" t="str">
        <f t="shared" si="67"/>
        <v/>
      </c>
    </row>
    <row r="383" spans="1:15" ht="16.5" hidden="1" thickBot="1">
      <c r="A383" s="71"/>
      <c r="B383" s="502" t="s">
        <v>1337</v>
      </c>
      <c r="C383" s="503" t="s">
        <v>1338</v>
      </c>
      <c r="D383" s="504" t="s">
        <v>587</v>
      </c>
      <c r="E383" s="539">
        <v>1</v>
      </c>
      <c r="F383" s="506">
        <v>1771329</v>
      </c>
      <c r="G383" s="538">
        <v>1</v>
      </c>
      <c r="H383" s="508">
        <f xml:space="preserve"> ROUND(           F383*G383,0)</f>
        <v>1771329</v>
      </c>
      <c r="I383" s="509">
        <f>ROUND(E383 * H383,0)</f>
        <v>1771329</v>
      </c>
      <c r="J383" s="388">
        <f t="shared" si="71"/>
        <v>7.340627360553445E-5</v>
      </c>
      <c r="K383" s="393" t="str">
        <f t="shared" si="63"/>
        <v/>
      </c>
      <c r="L383" s="51">
        <f>ROUND('SALIDA SINCO PPTO'!G320,0)</f>
        <v>1771329</v>
      </c>
      <c r="M383" s="394">
        <v>1771329</v>
      </c>
      <c r="N383" s="394">
        <f t="shared" si="66"/>
        <v>1771329</v>
      </c>
      <c r="O383" s="396">
        <f t="shared" si="67"/>
        <v>0</v>
      </c>
    </row>
    <row r="384" spans="1:15" ht="16.5" hidden="1" thickBot="1">
      <c r="A384" s="71"/>
      <c r="B384" s="478"/>
      <c r="C384" s="138"/>
      <c r="D384" s="139"/>
      <c r="E384" s="140"/>
      <c r="F384" s="141"/>
      <c r="G384" s="142"/>
      <c r="H384" s="143"/>
      <c r="I384" s="144"/>
      <c r="J384" s="388" t="str">
        <f t="shared" si="71"/>
        <v/>
      </c>
      <c r="K384" s="393" t="str">
        <f t="shared" si="63"/>
        <v/>
      </c>
      <c r="M384" s="394" t="s">
        <v>1439</v>
      </c>
      <c r="N384" s="394" t="str">
        <f t="shared" si="66"/>
        <v/>
      </c>
      <c r="O384" s="396" t="str">
        <f t="shared" si="67"/>
        <v/>
      </c>
    </row>
    <row r="385" spans="1:15" ht="16.5" thickBot="1">
      <c r="A385" s="71"/>
      <c r="B385" s="481" t="s">
        <v>1339</v>
      </c>
      <c r="C385" s="56" t="s">
        <v>1340</v>
      </c>
      <c r="D385" s="57"/>
      <c r="E385" s="57"/>
      <c r="F385" s="58"/>
      <c r="G385" s="59"/>
      <c r="H385" s="57"/>
      <c r="I385" s="119">
        <f>SUM(I386:I387)</f>
        <v>169345060</v>
      </c>
      <c r="J385" s="388">
        <f t="shared" si="71"/>
        <v>7.0178887197723562E-3</v>
      </c>
      <c r="K385" s="393" t="str">
        <f t="shared" si="63"/>
        <v>||</v>
      </c>
      <c r="M385" s="394" t="s">
        <v>1439</v>
      </c>
      <c r="N385" s="394" t="str">
        <f t="shared" si="66"/>
        <v/>
      </c>
      <c r="O385" s="396" t="str">
        <f t="shared" si="67"/>
        <v/>
      </c>
    </row>
    <row r="386" spans="1:15" ht="16.5" hidden="1" thickBot="1">
      <c r="A386" s="71"/>
      <c r="B386" s="474" t="s">
        <v>1341</v>
      </c>
      <c r="C386" s="64" t="s">
        <v>1342</v>
      </c>
      <c r="D386" s="31" t="s">
        <v>44</v>
      </c>
      <c r="E386" s="72">
        <v>36</v>
      </c>
      <c r="F386" s="73">
        <v>779147</v>
      </c>
      <c r="G386" s="126">
        <v>1</v>
      </c>
      <c r="H386" s="77">
        <f xml:space="preserve"> ROUND(           F386*G386,0)</f>
        <v>779147</v>
      </c>
      <c r="I386" s="75">
        <f>ROUND(E386 * H386,0)</f>
        <v>28049292</v>
      </c>
      <c r="J386" s="388">
        <f t="shared" si="71"/>
        <v>1.1624006624368079E-3</v>
      </c>
      <c r="K386" s="393" t="str">
        <f t="shared" si="63"/>
        <v/>
      </c>
      <c r="L386" s="51">
        <f>ROUND('SALIDA SINCO PPTO'!G322,0)</f>
        <v>27969190</v>
      </c>
      <c r="M386" s="394">
        <v>779147</v>
      </c>
      <c r="N386" s="394">
        <f t="shared" si="66"/>
        <v>1006890840</v>
      </c>
      <c r="O386" s="396">
        <f t="shared" si="67"/>
        <v>-978841548</v>
      </c>
    </row>
    <row r="387" spans="1:15" ht="16.5" hidden="1" thickBot="1">
      <c r="A387" s="71"/>
      <c r="B387" s="502" t="s">
        <v>1343</v>
      </c>
      <c r="C387" s="503" t="s">
        <v>80</v>
      </c>
      <c r="D387" s="504" t="s">
        <v>587</v>
      </c>
      <c r="E387" s="505">
        <v>1</v>
      </c>
      <c r="F387" s="506">
        <v>141295768</v>
      </c>
      <c r="G387" s="538">
        <v>1</v>
      </c>
      <c r="H387" s="508">
        <f xml:space="preserve"> ROUND(           F387*G387,0)</f>
        <v>141295768</v>
      </c>
      <c r="I387" s="509">
        <f>ROUND(E387 * H387,0)</f>
        <v>141295768</v>
      </c>
      <c r="J387" s="388">
        <f t="shared" si="71"/>
        <v>5.8554880573355476E-3</v>
      </c>
      <c r="K387" s="393" t="str">
        <f t="shared" si="63"/>
        <v>||</v>
      </c>
      <c r="L387" s="99">
        <f>ROUND('SALIDA SINCO PPTO'!G323,0)</f>
        <v>140197701</v>
      </c>
      <c r="M387" s="394">
        <v>141295768</v>
      </c>
      <c r="N387" s="394">
        <f t="shared" si="66"/>
        <v>140197701</v>
      </c>
      <c r="O387" s="396">
        <f t="shared" si="67"/>
        <v>1098067</v>
      </c>
    </row>
    <row r="388" spans="1:15" ht="16.5" hidden="1" thickBot="1">
      <c r="A388" s="71"/>
      <c r="B388" s="478"/>
      <c r="C388" s="138"/>
      <c r="D388" s="139"/>
      <c r="E388" s="140"/>
      <c r="F388" s="141"/>
      <c r="G388" s="142"/>
      <c r="H388" s="143"/>
      <c r="I388" s="144"/>
      <c r="J388" s="388" t="str">
        <f t="shared" si="71"/>
        <v/>
      </c>
      <c r="K388" s="393" t="str">
        <f t="shared" si="63"/>
        <v/>
      </c>
      <c r="M388" s="394" t="s">
        <v>1439</v>
      </c>
      <c r="N388" s="394" t="str">
        <f t="shared" si="66"/>
        <v/>
      </c>
      <c r="O388" s="396" t="str">
        <f t="shared" si="67"/>
        <v/>
      </c>
    </row>
    <row r="389" spans="1:15" ht="16.5" thickBot="1">
      <c r="A389" s="71"/>
      <c r="B389" s="489" t="s">
        <v>1344</v>
      </c>
      <c r="C389" s="488" t="s">
        <v>1345</v>
      </c>
      <c r="D389" s="135"/>
      <c r="E389" s="135"/>
      <c r="F389" s="136"/>
      <c r="G389" s="137"/>
      <c r="H389" s="135"/>
      <c r="I389" s="119">
        <f>SUM(I390:I415)</f>
        <v>398422310</v>
      </c>
      <c r="J389" s="388">
        <f t="shared" si="71"/>
        <v>1.6511160319968264E-2</v>
      </c>
      <c r="K389" s="393" t="str">
        <f t="shared" si="63"/>
        <v>||||||</v>
      </c>
      <c r="M389" s="394" t="s">
        <v>1439</v>
      </c>
      <c r="N389" s="394" t="str">
        <f t="shared" si="66"/>
        <v/>
      </c>
      <c r="O389" s="396" t="str">
        <f t="shared" si="67"/>
        <v/>
      </c>
    </row>
    <row r="390" spans="1:15" ht="16.5" hidden="1" thickBot="1">
      <c r="A390" s="71"/>
      <c r="B390" s="474" t="s">
        <v>1346</v>
      </c>
      <c r="C390" s="64" t="s">
        <v>183</v>
      </c>
      <c r="D390" s="31" t="s">
        <v>587</v>
      </c>
      <c r="E390" s="72">
        <v>252</v>
      </c>
      <c r="F390" s="73">
        <v>1051725</v>
      </c>
      <c r="G390" s="126">
        <v>1</v>
      </c>
      <c r="H390" s="77">
        <f t="shared" ref="H390:H398" si="72" xml:space="preserve"> ROUND(           F390*G390,0)</f>
        <v>1051725</v>
      </c>
      <c r="I390" s="75">
        <f t="shared" ref="I390:I398" si="73">ROUND(E390 * H390,0)</f>
        <v>265034700</v>
      </c>
      <c r="J390" s="388">
        <f t="shared" si="71"/>
        <v>1.098339704434396E-2</v>
      </c>
      <c r="K390" s="393" t="str">
        <f t="shared" si="63"/>
        <v>||||</v>
      </c>
      <c r="L390" s="51">
        <f>ROUND('SALIDA SINCO PPTO'!G325,0)</f>
        <v>265034744</v>
      </c>
      <c r="M390" s="394">
        <v>1051725</v>
      </c>
      <c r="N390" s="394">
        <f t="shared" si="66"/>
        <v>66788755488</v>
      </c>
      <c r="O390" s="396">
        <f t="shared" si="67"/>
        <v>-66523720788</v>
      </c>
    </row>
    <row r="391" spans="1:15" ht="16.5" hidden="1" thickBot="1">
      <c r="A391" s="71"/>
      <c r="B391" s="474" t="s">
        <v>1347</v>
      </c>
      <c r="C391" s="64" t="s">
        <v>346</v>
      </c>
      <c r="D391" s="31" t="s">
        <v>587</v>
      </c>
      <c r="E391" s="72">
        <v>4</v>
      </c>
      <c r="F391" s="73">
        <v>8805422</v>
      </c>
      <c r="G391" s="126">
        <v>1</v>
      </c>
      <c r="H391" s="77">
        <f t="shared" si="72"/>
        <v>8805422</v>
      </c>
      <c r="I391" s="75">
        <f t="shared" si="73"/>
        <v>35221688</v>
      </c>
      <c r="J391" s="388">
        <f t="shared" si="71"/>
        <v>1.4596344700373389E-3</v>
      </c>
      <c r="K391" s="393" t="str">
        <f t="shared" si="63"/>
        <v/>
      </c>
      <c r="L391" s="51">
        <f>ROUND('SALIDA SINCO PPTO'!G326,0)</f>
        <v>35221689</v>
      </c>
      <c r="M391" s="394">
        <v>8805422</v>
      </c>
      <c r="N391" s="394">
        <f t="shared" si="66"/>
        <v>140886756</v>
      </c>
      <c r="O391" s="396">
        <f t="shared" si="67"/>
        <v>-105665068</v>
      </c>
    </row>
    <row r="392" spans="1:15" ht="16.5" hidden="1" thickBot="1">
      <c r="A392" s="71"/>
      <c r="B392" s="474" t="s">
        <v>1348</v>
      </c>
      <c r="C392" s="64" t="s">
        <v>357</v>
      </c>
      <c r="D392" s="31" t="s">
        <v>587</v>
      </c>
      <c r="E392" s="72">
        <v>12</v>
      </c>
      <c r="F392" s="73">
        <v>493755</v>
      </c>
      <c r="G392" s="126">
        <v>1</v>
      </c>
      <c r="H392" s="77">
        <f t="shared" si="72"/>
        <v>493755</v>
      </c>
      <c r="I392" s="75">
        <f t="shared" si="73"/>
        <v>5925060</v>
      </c>
      <c r="J392" s="388">
        <f t="shared" ref="J392:J414" si="74">IF(I392="","",I392/SbtPpto)</f>
        <v>2.4554251383520959E-4</v>
      </c>
      <c r="K392" s="393" t="str">
        <f t="shared" si="63"/>
        <v/>
      </c>
      <c r="L392" s="51">
        <f>ROUND('SALIDA SINCO PPTO'!G327,0)</f>
        <v>5925062</v>
      </c>
      <c r="M392" s="394">
        <v>493755</v>
      </c>
      <c r="N392" s="394">
        <f t="shared" si="66"/>
        <v>71100744</v>
      </c>
      <c r="O392" s="396">
        <f t="shared" si="67"/>
        <v>-65175684</v>
      </c>
    </row>
    <row r="393" spans="1:15" ht="16.5" hidden="1" thickBot="1">
      <c r="A393" s="71"/>
      <c r="B393" s="474" t="s">
        <v>1349</v>
      </c>
      <c r="C393" s="64" t="s">
        <v>1350</v>
      </c>
      <c r="D393" s="31" t="s">
        <v>587</v>
      </c>
      <c r="E393" s="72">
        <v>24</v>
      </c>
      <c r="F393" s="73">
        <v>574522</v>
      </c>
      <c r="G393" s="126">
        <v>1</v>
      </c>
      <c r="H393" s="77">
        <f t="shared" si="72"/>
        <v>574522</v>
      </c>
      <c r="I393" s="75">
        <f t="shared" si="73"/>
        <v>13788528</v>
      </c>
      <c r="J393" s="388">
        <f t="shared" si="74"/>
        <v>5.7141528139920518E-4</v>
      </c>
      <c r="K393" s="393" t="str">
        <f t="shared" ref="K393:K415" si="75">IF(J393="","",REPT("|",J393/MAX($J$14:$J$415)*100))</f>
        <v/>
      </c>
      <c r="L393" s="51">
        <f>ROUND('SALIDA SINCO PPTO'!G328,0)</f>
        <v>13788532</v>
      </c>
      <c r="M393" s="394">
        <v>574522</v>
      </c>
      <c r="N393" s="394">
        <f t="shared" si="66"/>
        <v>330924768</v>
      </c>
      <c r="O393" s="396">
        <f t="shared" si="67"/>
        <v>-317136240</v>
      </c>
    </row>
    <row r="394" spans="1:15" ht="16.5" hidden="1" thickBot="1">
      <c r="A394" s="71"/>
      <c r="B394" s="474" t="s">
        <v>1351</v>
      </c>
      <c r="C394" s="64" t="s">
        <v>157</v>
      </c>
      <c r="D394" s="31" t="s">
        <v>587</v>
      </c>
      <c r="E394" s="72">
        <v>4</v>
      </c>
      <c r="F394" s="73">
        <v>17899</v>
      </c>
      <c r="G394" s="126">
        <v>1</v>
      </c>
      <c r="H394" s="77">
        <f t="shared" si="72"/>
        <v>17899</v>
      </c>
      <c r="I394" s="75">
        <f t="shared" si="73"/>
        <v>71596</v>
      </c>
      <c r="J394" s="388">
        <f t="shared" si="74"/>
        <v>2.9670352402415612E-6</v>
      </c>
      <c r="K394" s="393" t="str">
        <f t="shared" si="75"/>
        <v/>
      </c>
      <c r="L394" s="51">
        <f>ROUND('SALIDA SINCO PPTO'!G329,0)</f>
        <v>71595</v>
      </c>
      <c r="M394" s="394">
        <v>17899</v>
      </c>
      <c r="N394" s="394">
        <f t="shared" si="66"/>
        <v>286380</v>
      </c>
      <c r="O394" s="396">
        <f t="shared" si="67"/>
        <v>-214784</v>
      </c>
    </row>
    <row r="395" spans="1:15" ht="16.5" hidden="1" thickBot="1">
      <c r="A395" s="71"/>
      <c r="B395" s="474" t="s">
        <v>1352</v>
      </c>
      <c r="C395" s="64" t="s">
        <v>148</v>
      </c>
      <c r="D395" s="31" t="s">
        <v>617</v>
      </c>
      <c r="E395" s="72">
        <v>1252</v>
      </c>
      <c r="F395" s="73">
        <v>12916</v>
      </c>
      <c r="G395" s="126">
        <v>1</v>
      </c>
      <c r="H395" s="77">
        <f t="shared" si="72"/>
        <v>12916</v>
      </c>
      <c r="I395" s="75">
        <f t="shared" si="73"/>
        <v>16170832</v>
      </c>
      <c r="J395" s="388">
        <f t="shared" si="74"/>
        <v>6.7014118677057271E-4</v>
      </c>
      <c r="K395" s="393" t="str">
        <f t="shared" si="75"/>
        <v/>
      </c>
      <c r="L395" s="51">
        <f>ROUND('SALIDA SINCO PPTO'!G330,0)</f>
        <v>16171023</v>
      </c>
      <c r="M395" s="394">
        <v>12916</v>
      </c>
      <c r="N395" s="394">
        <f t="shared" si="66"/>
        <v>20246120796</v>
      </c>
      <c r="O395" s="396">
        <f t="shared" si="67"/>
        <v>-20229949964</v>
      </c>
    </row>
    <row r="396" spans="1:15" ht="16.5" hidden="1" thickBot="1">
      <c r="A396" s="71"/>
      <c r="B396" s="474" t="s">
        <v>1353</v>
      </c>
      <c r="C396" s="64" t="s">
        <v>1354</v>
      </c>
      <c r="D396" s="31" t="s">
        <v>587</v>
      </c>
      <c r="E396" s="72">
        <v>420</v>
      </c>
      <c r="F396" s="73">
        <v>3210</v>
      </c>
      <c r="G396" s="126">
        <v>1</v>
      </c>
      <c r="H396" s="77">
        <f t="shared" si="72"/>
        <v>3210</v>
      </c>
      <c r="I396" s="75">
        <f t="shared" si="73"/>
        <v>1348200</v>
      </c>
      <c r="J396" s="388">
        <f t="shared" si="74"/>
        <v>5.5871234578659043E-5</v>
      </c>
      <c r="K396" s="393" t="str">
        <f t="shared" si="75"/>
        <v/>
      </c>
      <c r="L396" s="51">
        <f>ROUND('SALIDA SINCO PPTO'!G331,0)</f>
        <v>1348152</v>
      </c>
      <c r="M396" s="394">
        <v>3210</v>
      </c>
      <c r="N396" s="394">
        <f t="shared" si="66"/>
        <v>566223840</v>
      </c>
      <c r="O396" s="396">
        <f t="shared" si="67"/>
        <v>-564875640</v>
      </c>
    </row>
    <row r="397" spans="1:15" ht="16.5" hidden="1" thickBot="1">
      <c r="A397" s="71"/>
      <c r="B397" s="474" t="s">
        <v>1355</v>
      </c>
      <c r="C397" s="64" t="s">
        <v>351</v>
      </c>
      <c r="D397" s="31" t="s">
        <v>587</v>
      </c>
      <c r="E397" s="72">
        <v>220</v>
      </c>
      <c r="F397" s="73">
        <v>3792</v>
      </c>
      <c r="G397" s="126">
        <v>1</v>
      </c>
      <c r="H397" s="77">
        <f t="shared" si="72"/>
        <v>3792</v>
      </c>
      <c r="I397" s="75">
        <f t="shared" si="73"/>
        <v>834240</v>
      </c>
      <c r="J397" s="388">
        <f t="shared" si="74"/>
        <v>3.4572035851431924E-5</v>
      </c>
      <c r="K397" s="393" t="str">
        <f t="shared" si="75"/>
        <v/>
      </c>
      <c r="L397" s="51">
        <f>ROUND('SALIDA SINCO PPTO'!G332,0)</f>
        <v>834435</v>
      </c>
      <c r="M397" s="394">
        <v>3792</v>
      </c>
      <c r="N397" s="394">
        <f t="shared" si="66"/>
        <v>183575700</v>
      </c>
      <c r="O397" s="396">
        <f t="shared" si="67"/>
        <v>-182741460</v>
      </c>
    </row>
    <row r="398" spans="1:15" ht="16.5" hidden="1" thickBot="1">
      <c r="A398" s="71"/>
      <c r="B398" s="474" t="s">
        <v>1356</v>
      </c>
      <c r="C398" s="64" t="s">
        <v>349</v>
      </c>
      <c r="D398" s="31" t="s">
        <v>587</v>
      </c>
      <c r="E398" s="72">
        <v>52</v>
      </c>
      <c r="F398" s="73">
        <v>30104</v>
      </c>
      <c r="G398" s="126">
        <v>1</v>
      </c>
      <c r="H398" s="77">
        <f t="shared" si="72"/>
        <v>30104</v>
      </c>
      <c r="I398" s="75">
        <f t="shared" si="73"/>
        <v>1565408</v>
      </c>
      <c r="J398" s="388">
        <f t="shared" si="74"/>
        <v>6.4872628378066674E-5</v>
      </c>
      <c r="K398" s="393" t="str">
        <f t="shared" si="75"/>
        <v/>
      </c>
      <c r="L398" s="51">
        <f>ROUND('SALIDA SINCO PPTO'!G333,0)</f>
        <v>1565425</v>
      </c>
      <c r="M398" s="394">
        <v>30104</v>
      </c>
      <c r="N398" s="394">
        <f t="shared" ref="N398:N415" si="76">IF(M398="","",IF(L398="",ROUND(M398*E398,0),ROUND(L398*E398,0)))</f>
        <v>81402100</v>
      </c>
      <c r="O398" s="396">
        <f t="shared" ref="O398:O415" si="77">IF(N398="","",I398-N398)</f>
        <v>-79836692</v>
      </c>
    </row>
    <row r="399" spans="1:15" ht="16.5" hidden="1" thickBot="1">
      <c r="A399" s="71"/>
      <c r="B399" s="474"/>
      <c r="C399" s="64"/>
      <c r="D399" s="31"/>
      <c r="E399" s="72"/>
      <c r="F399" s="73"/>
      <c r="G399" s="126"/>
      <c r="H399" s="77"/>
      <c r="I399" s="75"/>
      <c r="J399" s="388" t="str">
        <f t="shared" si="74"/>
        <v/>
      </c>
      <c r="K399" s="393" t="str">
        <f t="shared" si="75"/>
        <v/>
      </c>
      <c r="L399" s="51">
        <f>ROUND('SALIDA SINCO PPTO'!G334,0)</f>
        <v>1874426</v>
      </c>
      <c r="M399" s="394" t="s">
        <v>1439</v>
      </c>
      <c r="N399" s="394" t="str">
        <f t="shared" si="76"/>
        <v/>
      </c>
      <c r="O399" s="396" t="str">
        <f t="shared" si="77"/>
        <v/>
      </c>
    </row>
    <row r="400" spans="1:15" ht="16.5" hidden="1" thickBot="1">
      <c r="A400" s="71"/>
      <c r="B400" s="474" t="s">
        <v>1357</v>
      </c>
      <c r="C400" s="64" t="s">
        <v>1358</v>
      </c>
      <c r="D400" s="31" t="s">
        <v>587</v>
      </c>
      <c r="E400" s="72">
        <v>80</v>
      </c>
      <c r="F400" s="73">
        <v>23430</v>
      </c>
      <c r="G400" s="126">
        <v>1</v>
      </c>
      <c r="H400" s="77">
        <f t="shared" ref="H400:H415" si="78" xml:space="preserve"> ROUND(           F400*G400,0)</f>
        <v>23430</v>
      </c>
      <c r="I400" s="75">
        <f t="shared" ref="I400:I411" si="79">ROUND(E400 * H400,0)</f>
        <v>1874400</v>
      </c>
      <c r="J400" s="388">
        <f t="shared" si="74"/>
        <v>7.7677675488976787E-5</v>
      </c>
      <c r="K400" s="393" t="str">
        <f t="shared" si="75"/>
        <v/>
      </c>
      <c r="L400" s="51">
        <f>ROUND('SALIDA SINCO PPTO'!G334,0)</f>
        <v>1874426</v>
      </c>
      <c r="M400" s="394">
        <v>23430</v>
      </c>
      <c r="N400" s="394">
        <f t="shared" si="76"/>
        <v>149954080</v>
      </c>
      <c r="O400" s="396">
        <f t="shared" si="77"/>
        <v>-148079680</v>
      </c>
    </row>
    <row r="401" spans="1:15" ht="16.5" hidden="1" thickBot="1">
      <c r="A401" s="71"/>
      <c r="B401" s="474" t="s">
        <v>1359</v>
      </c>
      <c r="C401" s="64" t="s">
        <v>358</v>
      </c>
      <c r="D401" s="31" t="s">
        <v>587</v>
      </c>
      <c r="E401" s="72">
        <v>42</v>
      </c>
      <c r="F401" s="73">
        <v>20169</v>
      </c>
      <c r="G401" s="126">
        <v>1</v>
      </c>
      <c r="H401" s="77">
        <f t="shared" si="78"/>
        <v>20169</v>
      </c>
      <c r="I401" s="75">
        <f t="shared" si="79"/>
        <v>847098</v>
      </c>
      <c r="J401" s="388">
        <f t="shared" si="74"/>
        <v>3.5104888791806051E-5</v>
      </c>
      <c r="K401" s="393" t="str">
        <f t="shared" si="75"/>
        <v/>
      </c>
      <c r="L401" s="51">
        <f>ROUND('SALIDA SINCO PPTO'!G335,0)</f>
        <v>847104</v>
      </c>
      <c r="M401" s="394">
        <v>20169</v>
      </c>
      <c r="N401" s="394">
        <f t="shared" si="76"/>
        <v>35578368</v>
      </c>
      <c r="O401" s="396">
        <f t="shared" si="77"/>
        <v>-34731270</v>
      </c>
    </row>
    <row r="402" spans="1:15" ht="16.5" hidden="1" thickBot="1">
      <c r="A402" s="71"/>
      <c r="B402" s="474" t="s">
        <v>1360</v>
      </c>
      <c r="C402" s="64" t="s">
        <v>348</v>
      </c>
      <c r="D402" s="540" t="s">
        <v>617</v>
      </c>
      <c r="E402" s="72">
        <v>650</v>
      </c>
      <c r="F402" s="73">
        <v>17317</v>
      </c>
      <c r="G402" s="126">
        <v>1</v>
      </c>
      <c r="H402" s="77">
        <f t="shared" si="78"/>
        <v>17317</v>
      </c>
      <c r="I402" s="75">
        <f t="shared" si="79"/>
        <v>11256050</v>
      </c>
      <c r="J402" s="388">
        <f t="shared" si="74"/>
        <v>4.664659620079477E-4</v>
      </c>
      <c r="K402" s="393" t="str">
        <f t="shared" si="75"/>
        <v/>
      </c>
      <c r="L402" s="51">
        <f>ROUND('SALIDA SINCO PPTO'!G336,0)</f>
        <v>11256372</v>
      </c>
      <c r="M402" s="394">
        <v>17317</v>
      </c>
      <c r="N402" s="394">
        <f t="shared" si="76"/>
        <v>7316641800</v>
      </c>
      <c r="O402" s="396">
        <f t="shared" si="77"/>
        <v>-7305385750</v>
      </c>
    </row>
    <row r="403" spans="1:15" ht="16.5" hidden="1" thickBot="1">
      <c r="A403" s="71"/>
      <c r="B403" s="474" t="s">
        <v>1361</v>
      </c>
      <c r="C403" s="64" t="s">
        <v>353</v>
      </c>
      <c r="D403" s="31" t="s">
        <v>587</v>
      </c>
      <c r="E403" s="72">
        <v>4</v>
      </c>
      <c r="F403" s="73">
        <v>661262</v>
      </c>
      <c r="G403" s="126">
        <v>1</v>
      </c>
      <c r="H403" s="77">
        <f t="shared" si="78"/>
        <v>661262</v>
      </c>
      <c r="I403" s="75">
        <f t="shared" si="79"/>
        <v>2645048</v>
      </c>
      <c r="J403" s="388">
        <f t="shared" si="74"/>
        <v>1.0961437270420779E-4</v>
      </c>
      <c r="K403" s="393" t="str">
        <f t="shared" si="75"/>
        <v/>
      </c>
      <c r="L403" s="51">
        <f>ROUND('SALIDA SINCO PPTO'!G337,0)</f>
        <v>2645048</v>
      </c>
      <c r="M403" s="394">
        <v>661262</v>
      </c>
      <c r="N403" s="394">
        <f t="shared" si="76"/>
        <v>10580192</v>
      </c>
      <c r="O403" s="396">
        <f t="shared" si="77"/>
        <v>-7935144</v>
      </c>
    </row>
    <row r="404" spans="1:15" ht="16.5" hidden="1" thickBot="1">
      <c r="A404" s="71"/>
      <c r="B404" s="474" t="s">
        <v>1362</v>
      </c>
      <c r="C404" s="64" t="s">
        <v>298</v>
      </c>
      <c r="D404" s="31" t="s">
        <v>587</v>
      </c>
      <c r="E404" s="72">
        <v>1200</v>
      </c>
      <c r="F404" s="73">
        <v>1487</v>
      </c>
      <c r="G404" s="126">
        <v>1</v>
      </c>
      <c r="H404" s="77">
        <f t="shared" si="78"/>
        <v>1487</v>
      </c>
      <c r="I404" s="75">
        <f t="shared" si="79"/>
        <v>1784400</v>
      </c>
      <c r="J404" s="388">
        <f t="shared" si="74"/>
        <v>7.3947953554486865E-5</v>
      </c>
      <c r="K404" s="393" t="str">
        <f t="shared" si="75"/>
        <v/>
      </c>
      <c r="L404" s="51">
        <f>ROUND('SALIDA SINCO PPTO'!G338,0)</f>
        <v>1784227</v>
      </c>
      <c r="M404" s="394">
        <v>1487</v>
      </c>
      <c r="N404" s="394">
        <f t="shared" si="76"/>
        <v>2141072400</v>
      </c>
      <c r="O404" s="396">
        <f t="shared" si="77"/>
        <v>-2139288000</v>
      </c>
    </row>
    <row r="405" spans="1:15" ht="16.5" hidden="1" thickBot="1">
      <c r="A405" s="71"/>
      <c r="B405" s="474" t="s">
        <v>1363</v>
      </c>
      <c r="C405" s="64" t="s">
        <v>269</v>
      </c>
      <c r="D405" s="31" t="s">
        <v>587</v>
      </c>
      <c r="E405" s="72">
        <v>350</v>
      </c>
      <c r="F405" s="73">
        <v>1634</v>
      </c>
      <c r="G405" s="126">
        <v>1</v>
      </c>
      <c r="H405" s="77">
        <f t="shared" si="78"/>
        <v>1634</v>
      </c>
      <c r="I405" s="75">
        <f t="shared" si="79"/>
        <v>571900</v>
      </c>
      <c r="J405" s="388">
        <f t="shared" si="74"/>
        <v>2.3700310825942076E-5</v>
      </c>
      <c r="K405" s="393" t="str">
        <f t="shared" si="75"/>
        <v/>
      </c>
      <c r="L405" s="51">
        <f>ROUND('SALIDA SINCO PPTO'!G339,0)</f>
        <v>571850</v>
      </c>
      <c r="M405" s="394">
        <v>1634</v>
      </c>
      <c r="N405" s="394">
        <f t="shared" si="76"/>
        <v>200147500</v>
      </c>
      <c r="O405" s="396">
        <f t="shared" si="77"/>
        <v>-199575600</v>
      </c>
    </row>
    <row r="406" spans="1:15" ht="16.5" hidden="1" thickBot="1">
      <c r="A406" s="71"/>
      <c r="B406" s="474" t="s">
        <v>1364</v>
      </c>
      <c r="C406" s="64" t="s">
        <v>268</v>
      </c>
      <c r="D406" s="31" t="s">
        <v>587</v>
      </c>
      <c r="E406" s="72">
        <v>500</v>
      </c>
      <c r="F406" s="73">
        <v>1866</v>
      </c>
      <c r="G406" s="126">
        <v>1</v>
      </c>
      <c r="H406" s="77">
        <f t="shared" si="78"/>
        <v>1866</v>
      </c>
      <c r="I406" s="75">
        <f t="shared" si="79"/>
        <v>933000</v>
      </c>
      <c r="J406" s="388">
        <f t="shared" si="74"/>
        <v>3.8664784054212202E-5</v>
      </c>
      <c r="K406" s="393" t="str">
        <f t="shared" si="75"/>
        <v/>
      </c>
      <c r="L406" s="51">
        <f>ROUND('SALIDA SINCO PPTO'!G340,0)</f>
        <v>933033</v>
      </c>
      <c r="M406" s="394">
        <v>1866</v>
      </c>
      <c r="N406" s="394">
        <f t="shared" si="76"/>
        <v>466516500</v>
      </c>
      <c r="O406" s="396">
        <f t="shared" si="77"/>
        <v>-465583500</v>
      </c>
    </row>
    <row r="407" spans="1:15" ht="16.5" hidden="1" thickBot="1">
      <c r="A407" s="71"/>
      <c r="B407" s="474" t="s">
        <v>1365</v>
      </c>
      <c r="C407" s="64" t="s">
        <v>558</v>
      </c>
      <c r="D407" s="31" t="s">
        <v>587</v>
      </c>
      <c r="E407" s="72">
        <v>1</v>
      </c>
      <c r="F407" s="73">
        <v>20726992</v>
      </c>
      <c r="G407" s="126">
        <v>1</v>
      </c>
      <c r="H407" s="77">
        <f t="shared" si="78"/>
        <v>20726992</v>
      </c>
      <c r="I407" s="75">
        <f t="shared" si="79"/>
        <v>20726992</v>
      </c>
      <c r="J407" s="388">
        <f t="shared" si="74"/>
        <v>8.5895462998219054E-4</v>
      </c>
      <c r="K407" s="393" t="str">
        <f t="shared" si="75"/>
        <v/>
      </c>
      <c r="L407" s="51">
        <f>ROUND('SALIDA SINCO PPTO'!G341,0)</f>
        <v>20726992</v>
      </c>
      <c r="M407" s="394">
        <v>20726992</v>
      </c>
      <c r="N407" s="394">
        <f t="shared" si="76"/>
        <v>20726992</v>
      </c>
      <c r="O407" s="396">
        <f t="shared" si="77"/>
        <v>0</v>
      </c>
    </row>
    <row r="408" spans="1:15" ht="16.5" hidden="1" thickBot="1">
      <c r="A408" s="71"/>
      <c r="B408" s="474" t="s">
        <v>1366</v>
      </c>
      <c r="C408" s="64" t="s">
        <v>361</v>
      </c>
      <c r="D408" s="31" t="s">
        <v>617</v>
      </c>
      <c r="E408" s="72">
        <v>40</v>
      </c>
      <c r="F408" s="73">
        <v>16917</v>
      </c>
      <c r="G408" s="126">
        <v>1</v>
      </c>
      <c r="H408" s="77">
        <f t="shared" si="78"/>
        <v>16917</v>
      </c>
      <c r="I408" s="75">
        <f t="shared" si="79"/>
        <v>676680</v>
      </c>
      <c r="J408" s="388">
        <f t="shared" si="74"/>
        <v>2.8042535984784899E-5</v>
      </c>
      <c r="K408" s="393" t="str">
        <f t="shared" si="75"/>
        <v/>
      </c>
      <c r="L408" s="51">
        <f>ROUND('SALIDA SINCO PPTO'!G342,0)</f>
        <v>676694</v>
      </c>
      <c r="M408" s="394">
        <v>16917</v>
      </c>
      <c r="N408" s="394">
        <f t="shared" si="76"/>
        <v>27067760</v>
      </c>
      <c r="O408" s="396">
        <f t="shared" si="77"/>
        <v>-26391080</v>
      </c>
    </row>
    <row r="409" spans="1:15" ht="16.5" hidden="1" thickBot="1">
      <c r="A409" s="71"/>
      <c r="B409" s="474" t="s">
        <v>1367</v>
      </c>
      <c r="C409" s="64" t="s">
        <v>354</v>
      </c>
      <c r="D409" s="31" t="s">
        <v>587</v>
      </c>
      <c r="E409" s="72">
        <v>2</v>
      </c>
      <c r="F409" s="73">
        <v>1971592</v>
      </c>
      <c r="G409" s="126">
        <v>1</v>
      </c>
      <c r="H409" s="77">
        <f t="shared" si="78"/>
        <v>1971592</v>
      </c>
      <c r="I409" s="75">
        <f t="shared" si="79"/>
        <v>3943184</v>
      </c>
      <c r="J409" s="388">
        <f t="shared" si="74"/>
        <v>1.6341088729477458E-4</v>
      </c>
      <c r="K409" s="393" t="str">
        <f t="shared" si="75"/>
        <v/>
      </c>
      <c r="L409" s="51">
        <f>ROUND('SALIDA SINCO PPTO'!G343,0)</f>
        <v>3943185</v>
      </c>
      <c r="M409" s="394">
        <v>1971592</v>
      </c>
      <c r="N409" s="394">
        <f t="shared" si="76"/>
        <v>7886370</v>
      </c>
      <c r="O409" s="396">
        <f t="shared" si="77"/>
        <v>-3943186</v>
      </c>
    </row>
    <row r="410" spans="1:15" ht="16.5" hidden="1" thickBot="1">
      <c r="A410" s="71"/>
      <c r="B410" s="474" t="s">
        <v>1368</v>
      </c>
      <c r="C410" s="64" t="s">
        <v>345</v>
      </c>
      <c r="D410" s="31" t="s">
        <v>587</v>
      </c>
      <c r="E410" s="72">
        <v>4</v>
      </c>
      <c r="F410" s="73">
        <v>238412</v>
      </c>
      <c r="G410" s="126">
        <v>1</v>
      </c>
      <c r="H410" s="77">
        <f t="shared" si="78"/>
        <v>238412</v>
      </c>
      <c r="I410" s="75">
        <f t="shared" si="79"/>
        <v>953648</v>
      </c>
      <c r="J410" s="388">
        <f t="shared" si="74"/>
        <v>3.9520465148693842E-5</v>
      </c>
      <c r="K410" s="393" t="str">
        <f t="shared" si="75"/>
        <v/>
      </c>
      <c r="L410" s="51">
        <f>ROUND('SALIDA SINCO PPTO'!G344,0)</f>
        <v>953651</v>
      </c>
      <c r="M410" s="394">
        <v>238412</v>
      </c>
      <c r="N410" s="394">
        <f t="shared" si="76"/>
        <v>3814604</v>
      </c>
      <c r="O410" s="396">
        <f t="shared" si="77"/>
        <v>-2860956</v>
      </c>
    </row>
    <row r="411" spans="1:15" ht="16.5" hidden="1" thickBot="1">
      <c r="A411" s="71"/>
      <c r="B411" s="474" t="s">
        <v>1369</v>
      </c>
      <c r="C411" s="64" t="s">
        <v>352</v>
      </c>
      <c r="D411" s="31" t="s">
        <v>617</v>
      </c>
      <c r="E411" s="72">
        <v>25</v>
      </c>
      <c r="F411" s="73">
        <v>22783</v>
      </c>
      <c r="G411" s="126">
        <v>1</v>
      </c>
      <c r="H411" s="77">
        <f t="shared" si="78"/>
        <v>22783</v>
      </c>
      <c r="I411" s="75">
        <f t="shared" si="79"/>
        <v>569575</v>
      </c>
      <c r="J411" s="388">
        <f t="shared" si="74"/>
        <v>2.3603959675967753E-5</v>
      </c>
      <c r="K411" s="393" t="str">
        <f t="shared" si="75"/>
        <v/>
      </c>
      <c r="L411" s="51">
        <f>ROUND('SALIDA SINCO PPTO'!G345,0)</f>
        <v>569595</v>
      </c>
      <c r="M411" s="394">
        <v>22783</v>
      </c>
      <c r="N411" s="394">
        <f t="shared" si="76"/>
        <v>14239875</v>
      </c>
      <c r="O411" s="396">
        <f t="shared" si="77"/>
        <v>-13670300</v>
      </c>
    </row>
    <row r="412" spans="1:15" ht="15" hidden="1" customHeight="1">
      <c r="A412" s="71"/>
      <c r="B412" s="474"/>
      <c r="C412" s="64"/>
      <c r="D412" s="31"/>
      <c r="E412" s="72"/>
      <c r="F412" s="73"/>
      <c r="G412" s="126">
        <v>1</v>
      </c>
      <c r="H412" s="77">
        <f t="shared" si="78"/>
        <v>0</v>
      </c>
      <c r="I412" s="75"/>
      <c r="J412" s="388" t="str">
        <f t="shared" si="74"/>
        <v/>
      </c>
      <c r="K412" s="393" t="str">
        <f t="shared" si="75"/>
        <v/>
      </c>
      <c r="L412" s="51">
        <f>ROUND('SALIDA SINCO PPTO'!G346,0)</f>
        <v>7356551</v>
      </c>
      <c r="M412" s="394" t="s">
        <v>1439</v>
      </c>
      <c r="N412" s="394" t="str">
        <f t="shared" si="76"/>
        <v/>
      </c>
      <c r="O412" s="396" t="str">
        <f t="shared" si="77"/>
        <v/>
      </c>
    </row>
    <row r="413" spans="1:15" ht="16.5" hidden="1" thickBot="1">
      <c r="A413" s="71"/>
      <c r="B413" s="474" t="s">
        <v>1370</v>
      </c>
      <c r="C413" s="64" t="s">
        <v>1371</v>
      </c>
      <c r="D413" s="31" t="s">
        <v>587</v>
      </c>
      <c r="E413" s="72">
        <v>1</v>
      </c>
      <c r="F413" s="73">
        <v>7356551</v>
      </c>
      <c r="G413" s="126">
        <v>1</v>
      </c>
      <c r="H413" s="77">
        <f t="shared" si="78"/>
        <v>7356551</v>
      </c>
      <c r="I413" s="75">
        <f>ROUND(E413 * H413,0)</f>
        <v>7356551</v>
      </c>
      <c r="J413" s="388">
        <f t="shared" si="74"/>
        <v>3.0486544029881973E-4</v>
      </c>
      <c r="K413" s="393" t="str">
        <f t="shared" si="75"/>
        <v/>
      </c>
      <c r="L413" s="51">
        <f>ROUND('SALIDA SINCO PPTO'!G346,0)</f>
        <v>7356551</v>
      </c>
      <c r="M413" s="394">
        <v>7356551</v>
      </c>
      <c r="N413" s="394">
        <f t="shared" si="76"/>
        <v>7356551</v>
      </c>
      <c r="O413" s="396">
        <f t="shared" si="77"/>
        <v>0</v>
      </c>
    </row>
    <row r="414" spans="1:15" ht="16.5" hidden="1" thickBot="1">
      <c r="A414" s="71"/>
      <c r="B414" s="474" t="s">
        <v>1372</v>
      </c>
      <c r="C414" s="64" t="s">
        <v>1373</v>
      </c>
      <c r="D414" s="31" t="s">
        <v>587</v>
      </c>
      <c r="E414" s="72">
        <v>2</v>
      </c>
      <c r="F414" s="73">
        <v>249128</v>
      </c>
      <c r="G414" s="126">
        <v>1</v>
      </c>
      <c r="H414" s="77">
        <f t="shared" si="78"/>
        <v>249128</v>
      </c>
      <c r="I414" s="75">
        <f>ROUND(E414 * H414,0)</f>
        <v>498256</v>
      </c>
      <c r="J414" s="388">
        <f t="shared" si="74"/>
        <v>2.0648403691013455E-5</v>
      </c>
      <c r="K414" s="393" t="str">
        <f t="shared" si="75"/>
        <v/>
      </c>
      <c r="L414" s="51">
        <f>ROUND('SALIDA SINCO PPTO'!G347,0)</f>
        <v>213451</v>
      </c>
      <c r="M414" s="394">
        <v>249128</v>
      </c>
      <c r="N414" s="394">
        <f t="shared" si="76"/>
        <v>426902</v>
      </c>
      <c r="O414" s="396">
        <f t="shared" si="77"/>
        <v>71354</v>
      </c>
    </row>
    <row r="415" spans="1:15" ht="16.5" hidden="1" thickBot="1">
      <c r="A415" s="71"/>
      <c r="B415" s="502" t="s">
        <v>1374</v>
      </c>
      <c r="C415" s="503" t="s">
        <v>359</v>
      </c>
      <c r="D415" s="504" t="s">
        <v>617</v>
      </c>
      <c r="E415" s="505">
        <v>28</v>
      </c>
      <c r="F415" s="506">
        <v>136617</v>
      </c>
      <c r="G415" s="538">
        <v>1</v>
      </c>
      <c r="H415" s="508">
        <f t="shared" si="78"/>
        <v>136617</v>
      </c>
      <c r="I415" s="509">
        <f>ROUND(E415 * H415,0)</f>
        <v>3825276</v>
      </c>
      <c r="J415" s="388">
        <f>IF(H415="","",I415/SbtPpto)</f>
        <v>1.5852462002975416E-4</v>
      </c>
      <c r="K415" s="393" t="str">
        <f t="shared" si="75"/>
        <v/>
      </c>
      <c r="L415" s="51">
        <f>ROUND('SALIDA SINCO PPTO'!G348,0)</f>
        <v>3825281</v>
      </c>
      <c r="M415" s="394">
        <v>136617</v>
      </c>
      <c r="N415" s="394">
        <f t="shared" si="76"/>
        <v>107107868</v>
      </c>
      <c r="O415" s="396">
        <f t="shared" si="77"/>
        <v>-103282592</v>
      </c>
    </row>
    <row r="416" spans="1:15" ht="16.5" hidden="1" thickBot="1">
      <c r="A416" s="146"/>
      <c r="B416" s="147"/>
      <c r="C416" s="138"/>
      <c r="D416" s="105"/>
      <c r="E416" s="117"/>
      <c r="F416" s="148"/>
      <c r="G416" s="149"/>
      <c r="H416" s="149"/>
      <c r="I416" s="149"/>
      <c r="J416" s="388" t="str">
        <f>IF(H416="","",I416/SbtPpto)</f>
        <v/>
      </c>
      <c r="K416" s="392"/>
    </row>
    <row r="417" spans="1:16" s="36" customFormat="1" ht="16.5" hidden="1" thickBot="1">
      <c r="A417" s="150" t="s">
        <v>1375</v>
      </c>
      <c r="B417" s="30"/>
      <c r="C417" s="151"/>
      <c r="D417" s="152"/>
      <c r="E417" s="152"/>
      <c r="F417" s="153" t="str">
        <f>IF($A$2="CD","VALOR COSTOS DIRECTOS",IF($A$2="CT","VALOR TOTAL " &amp; E1,"Correg CT"))</f>
        <v>Correg CT</v>
      </c>
      <c r="G417" s="154"/>
      <c r="H417" s="154"/>
      <c r="I417" s="155">
        <f>+I10+I139+I186+I221+I280</f>
        <v>24130485216</v>
      </c>
      <c r="J417" s="388" t="str">
        <f>IF(H417="","",I417/SbtPpto)</f>
        <v/>
      </c>
      <c r="K417" s="392"/>
    </row>
    <row r="418" spans="1:16" s="35" customFormat="1" ht="16.5" hidden="1" thickBot="1">
      <c r="A418" s="34"/>
      <c r="B418" s="157"/>
      <c r="C418" s="158"/>
      <c r="D418" s="139"/>
      <c r="E418" s="47"/>
      <c r="F418" s="159"/>
      <c r="G418" s="157"/>
      <c r="H418" s="157"/>
      <c r="I418" s="159"/>
      <c r="J418" s="386"/>
      <c r="K418" s="390"/>
      <c r="L418" s="36"/>
      <c r="M418" s="36"/>
      <c r="N418" s="36"/>
      <c r="O418" s="36"/>
      <c r="P418" s="36"/>
    </row>
    <row r="419" spans="1:16" s="36" customFormat="1" ht="16.5" hidden="1" thickBot="1">
      <c r="A419" s="150" t="s">
        <v>1376</v>
      </c>
      <c r="B419" s="30"/>
      <c r="C419" s="160"/>
      <c r="D419" s="161"/>
      <c r="E419" s="161"/>
      <c r="F419" s="162" t="s">
        <v>1377</v>
      </c>
      <c r="G419" s="163"/>
      <c r="H419" s="163"/>
      <c r="I419" s="164"/>
      <c r="J419" s="386"/>
      <c r="K419" s="390"/>
    </row>
    <row r="420" spans="1:16" s="35" customFormat="1" ht="16.5" hidden="1" thickBot="1">
      <c r="A420" s="34"/>
      <c r="B420" s="157"/>
      <c r="C420" s="158"/>
      <c r="D420" s="139"/>
      <c r="E420" s="47"/>
      <c r="F420" s="159"/>
      <c r="G420" s="157"/>
      <c r="H420" s="157"/>
      <c r="I420" s="159"/>
      <c r="J420" s="386"/>
      <c r="K420" s="390"/>
      <c r="L420" s="36"/>
      <c r="M420" s="36"/>
      <c r="N420" s="36"/>
      <c r="O420" s="36"/>
      <c r="P420" s="36"/>
    </row>
    <row r="421" spans="1:16" s="36" customFormat="1" ht="16.5" hidden="1" thickBot="1">
      <c r="A421" s="150" t="s">
        <v>1378</v>
      </c>
      <c r="B421" s="30"/>
      <c r="C421" s="165"/>
      <c r="D421" s="166"/>
      <c r="E421" s="166"/>
      <c r="F421" s="167" t="s">
        <v>1379</v>
      </c>
      <c r="G421" s="168"/>
      <c r="H421" s="168"/>
      <c r="I421" s="169"/>
      <c r="J421" s="386"/>
      <c r="K421" s="390"/>
    </row>
    <row r="422" spans="1:16" s="35" customFormat="1" ht="16.5" hidden="1" customHeight="1">
      <c r="A422" s="34"/>
      <c r="B422" s="157"/>
      <c r="C422" s="158"/>
      <c r="D422" s="139"/>
      <c r="E422" s="47"/>
      <c r="F422" s="159"/>
      <c r="G422" s="157"/>
      <c r="H422" s="157"/>
      <c r="I422" s="170" t="str">
        <f>IF((I419+I421)&lt;&gt;SbtPpto,"NO COINCIDEN LOS SUBTOTALES","")</f>
        <v>NO COINCIDEN LOS SUBTOTALES</v>
      </c>
      <c r="J422" s="386"/>
      <c r="K422" s="390"/>
      <c r="L422" s="36"/>
      <c r="M422" s="36"/>
      <c r="N422" s="36"/>
      <c r="O422" s="36"/>
      <c r="P422" s="36"/>
    </row>
    <row r="423" spans="1:16" s="35" customFormat="1" ht="16.5" hidden="1" thickBot="1">
      <c r="A423" s="171" t="s">
        <v>1380</v>
      </c>
      <c r="B423" s="157"/>
      <c r="C423" s="172" t="s">
        <v>1381</v>
      </c>
      <c r="D423" s="173"/>
      <c r="E423" s="174"/>
      <c r="F423" s="175"/>
      <c r="G423" s="176"/>
      <c r="H423" s="176"/>
      <c r="I423" s="177"/>
      <c r="J423" s="386"/>
      <c r="K423" s="390"/>
      <c r="L423" s="36"/>
      <c r="M423" s="36"/>
      <c r="N423" s="36"/>
      <c r="O423" s="36"/>
      <c r="P423" s="36"/>
    </row>
    <row r="424" spans="1:16" s="35" customFormat="1" ht="16.5" hidden="1" thickBot="1">
      <c r="A424" s="178" t="s">
        <v>1382</v>
      </c>
      <c r="B424" s="29"/>
      <c r="C424" s="179"/>
      <c r="D424" s="180"/>
      <c r="E424" s="180"/>
      <c r="F424" s="181" t="s">
        <v>1377</v>
      </c>
      <c r="G424" s="182"/>
      <c r="H424" s="182"/>
      <c r="I424" s="183">
        <f>I419</f>
        <v>0</v>
      </c>
      <c r="J424" s="386"/>
      <c r="K424" s="390"/>
      <c r="L424" s="36"/>
      <c r="M424" s="36"/>
      <c r="N424" s="36"/>
      <c r="O424" s="36"/>
      <c r="P424" s="36"/>
    </row>
    <row r="425" spans="1:16" s="35" customFormat="1" ht="16.5" hidden="1" thickBot="1">
      <c r="A425" s="178" t="s">
        <v>1383</v>
      </c>
      <c r="B425" s="29"/>
      <c r="C425" s="184"/>
      <c r="D425" s="185"/>
      <c r="E425" s="186" t="s">
        <v>1384</v>
      </c>
      <c r="F425" s="187">
        <v>0.22</v>
      </c>
      <c r="G425" s="188"/>
      <c r="H425" s="188"/>
      <c r="I425" s="189">
        <f>ROUND(I424*F425,0)</f>
        <v>0</v>
      </c>
      <c r="J425" s="386"/>
      <c r="K425" s="390"/>
      <c r="L425" s="36"/>
      <c r="M425" s="36"/>
      <c r="N425" s="36"/>
      <c r="O425" s="36"/>
      <c r="P425" s="36"/>
    </row>
    <row r="426" spans="1:16" s="35" customFormat="1" ht="16.5" hidden="1" thickBot="1">
      <c r="A426" s="178" t="s">
        <v>1385</v>
      </c>
      <c r="B426" s="29"/>
      <c r="C426" s="190"/>
      <c r="D426" s="191"/>
      <c r="E426" s="192" t="s">
        <v>1386</v>
      </c>
      <c r="F426" s="193">
        <v>0.03</v>
      </c>
      <c r="G426" s="194"/>
      <c r="H426" s="194"/>
      <c r="I426" s="195">
        <f>ROUND(I424*F426,0)</f>
        <v>0</v>
      </c>
      <c r="J426" s="386"/>
      <c r="K426" s="390"/>
      <c r="L426" s="36"/>
      <c r="M426" s="36"/>
      <c r="N426" s="36"/>
      <c r="O426" s="36"/>
      <c r="P426" s="36"/>
    </row>
    <row r="427" spans="1:16" s="35" customFormat="1" ht="16.5" hidden="1" thickBot="1">
      <c r="A427" s="178" t="s">
        <v>1387</v>
      </c>
      <c r="B427" s="29"/>
      <c r="C427" s="190"/>
      <c r="D427" s="191"/>
      <c r="E427" s="192" t="s">
        <v>1388</v>
      </c>
      <c r="F427" s="193">
        <v>0.05</v>
      </c>
      <c r="G427" s="194"/>
      <c r="H427" s="194"/>
      <c r="I427" s="195">
        <f>ROUND(I424*F427,0)</f>
        <v>0</v>
      </c>
      <c r="J427" s="386"/>
      <c r="K427" s="390"/>
      <c r="L427" s="36"/>
      <c r="M427" s="36"/>
      <c r="N427" s="36"/>
      <c r="O427" s="36"/>
      <c r="P427" s="36"/>
    </row>
    <row r="428" spans="1:16" s="35" customFormat="1" ht="16.5" hidden="1" thickBot="1">
      <c r="A428" s="178" t="s">
        <v>1389</v>
      </c>
      <c r="B428" s="29"/>
      <c r="C428" s="196"/>
      <c r="D428" s="197"/>
      <c r="E428" s="198" t="s">
        <v>1390</v>
      </c>
      <c r="F428" s="199">
        <f>SUM(F425:F427)</f>
        <v>0.3</v>
      </c>
      <c r="G428" s="200"/>
      <c r="H428" s="200"/>
      <c r="I428" s="201">
        <f>SUM(I425:I427)</f>
        <v>0</v>
      </c>
      <c r="J428" s="386"/>
      <c r="K428" s="390"/>
      <c r="L428" s="36"/>
      <c r="M428" s="36"/>
      <c r="N428" s="36"/>
      <c r="O428" s="36"/>
      <c r="P428" s="36"/>
    </row>
    <row r="429" spans="1:16" s="35" customFormat="1" ht="16.5" hidden="1" customHeight="1">
      <c r="A429" s="178" t="s">
        <v>1391</v>
      </c>
      <c r="B429" s="29"/>
      <c r="C429" s="196"/>
      <c r="D429" s="197"/>
      <c r="E429" s="202" t="s">
        <v>1392</v>
      </c>
      <c r="F429" s="203">
        <v>0.19</v>
      </c>
      <c r="G429" s="204"/>
      <c r="H429" s="204"/>
      <c r="I429" s="205" t="e">
        <f>ROUND(I427*F429,0)-(#REF!)</f>
        <v>#REF!</v>
      </c>
      <c r="J429" s="386"/>
      <c r="K429" s="390"/>
      <c r="L429" s="36"/>
      <c r="M429" s="36"/>
      <c r="N429" s="36"/>
      <c r="O429" s="36"/>
      <c r="P429" s="36"/>
    </row>
    <row r="430" spans="1:16" s="35" customFormat="1" ht="16.5" hidden="1" thickBot="1">
      <c r="A430" s="178" t="s">
        <v>1393</v>
      </c>
      <c r="B430" s="29"/>
      <c r="C430" s="206"/>
      <c r="D430" s="207"/>
      <c r="E430" s="207"/>
      <c r="F430" s="208" t="s">
        <v>1394</v>
      </c>
      <c r="G430" s="209"/>
      <c r="H430" s="209"/>
      <c r="I430" s="210" t="e">
        <f>I424+I428+I429</f>
        <v>#REF!</v>
      </c>
      <c r="J430" s="386"/>
      <c r="K430" s="390"/>
      <c r="L430" s="36"/>
      <c r="M430" s="36"/>
      <c r="N430" s="36"/>
      <c r="O430" s="36"/>
      <c r="P430" s="36"/>
    </row>
    <row r="431" spans="1:16" s="35" customFormat="1" ht="16.5" hidden="1" thickBot="1">
      <c r="A431" s="211"/>
      <c r="B431" s="29"/>
      <c r="C431" s="212"/>
      <c r="D431" s="29"/>
      <c r="E431" s="29"/>
      <c r="F431" s="213"/>
      <c r="G431" s="214"/>
      <c r="H431" s="214"/>
      <c r="I431" s="215"/>
      <c r="J431" s="386"/>
      <c r="K431" s="390"/>
      <c r="L431" s="36"/>
      <c r="M431" s="36"/>
      <c r="N431" s="36"/>
      <c r="O431" s="36"/>
      <c r="P431" s="36"/>
    </row>
    <row r="432" spans="1:16" s="35" customFormat="1" ht="16.5" hidden="1" thickBot="1">
      <c r="A432" s="171" t="s">
        <v>1395</v>
      </c>
      <c r="B432" s="157"/>
      <c r="C432" s="216" t="s">
        <v>1396</v>
      </c>
      <c r="D432" s="217"/>
      <c r="E432" s="218"/>
      <c r="F432" s="219"/>
      <c r="G432" s="220"/>
      <c r="H432" s="220"/>
      <c r="I432" s="221"/>
      <c r="J432" s="386"/>
      <c r="K432" s="390"/>
      <c r="L432" s="36"/>
      <c r="M432" s="36"/>
      <c r="N432" s="36"/>
      <c r="O432" s="36"/>
      <c r="P432" s="36"/>
    </row>
    <row r="433" spans="1:16" s="35" customFormat="1" ht="16.5" hidden="1" thickBot="1">
      <c r="A433" s="178" t="s">
        <v>1397</v>
      </c>
      <c r="B433" s="29"/>
      <c r="C433" s="222"/>
      <c r="D433" s="223"/>
      <c r="E433" s="223"/>
      <c r="F433" s="224" t="s">
        <v>1379</v>
      </c>
      <c r="G433" s="225"/>
      <c r="H433" s="225"/>
      <c r="I433" s="226">
        <f>I421</f>
        <v>0</v>
      </c>
      <c r="J433" s="386"/>
      <c r="K433" s="390"/>
      <c r="L433" s="36"/>
      <c r="M433" s="36"/>
      <c r="N433" s="36"/>
      <c r="O433" s="36"/>
      <c r="P433" s="36"/>
    </row>
    <row r="434" spans="1:16" s="35" customFormat="1" ht="16.5" hidden="1" thickBot="1">
      <c r="A434" s="178" t="s">
        <v>1398</v>
      </c>
      <c r="B434" s="29"/>
      <c r="C434" s="227"/>
      <c r="D434" s="228"/>
      <c r="E434" s="229" t="s">
        <v>1384</v>
      </c>
      <c r="F434" s="230">
        <v>0.17</v>
      </c>
      <c r="G434" s="231"/>
      <c r="H434" s="231"/>
      <c r="I434" s="232">
        <f>ROUND(I433*F434,0)</f>
        <v>0</v>
      </c>
      <c r="J434" s="386"/>
      <c r="K434" s="390"/>
      <c r="L434" s="36"/>
      <c r="M434" s="36"/>
      <c r="N434" s="36"/>
      <c r="O434" s="36"/>
      <c r="P434" s="36"/>
    </row>
    <row r="435" spans="1:16" s="35" customFormat="1" ht="16.5" hidden="1" thickBot="1">
      <c r="A435" s="178" t="s">
        <v>1399</v>
      </c>
      <c r="B435" s="29"/>
      <c r="C435" s="233"/>
      <c r="D435" s="234"/>
      <c r="E435" s="235" t="s">
        <v>1386</v>
      </c>
      <c r="F435" s="236">
        <v>0.01</v>
      </c>
      <c r="G435" s="237"/>
      <c r="H435" s="237"/>
      <c r="I435" s="238">
        <f>ROUND(I433*F435,0)</f>
        <v>0</v>
      </c>
      <c r="J435" s="386"/>
      <c r="K435" s="390"/>
      <c r="L435" s="36"/>
      <c r="M435" s="36"/>
      <c r="N435" s="36"/>
      <c r="O435" s="36"/>
      <c r="P435" s="36"/>
    </row>
    <row r="436" spans="1:16" s="35" customFormat="1" ht="16.5" hidden="1" thickBot="1">
      <c r="A436" s="178" t="s">
        <v>1400</v>
      </c>
      <c r="B436" s="29"/>
      <c r="C436" s="233"/>
      <c r="D436" s="234"/>
      <c r="E436" s="235" t="s">
        <v>1388</v>
      </c>
      <c r="F436" s="236">
        <v>0.01</v>
      </c>
      <c r="G436" s="237"/>
      <c r="H436" s="237"/>
      <c r="I436" s="238">
        <f>ROUND(I433*F436,0)</f>
        <v>0</v>
      </c>
      <c r="J436" s="386"/>
      <c r="K436" s="390"/>
      <c r="L436" s="36"/>
      <c r="M436" s="36"/>
      <c r="N436" s="36"/>
      <c r="O436" s="36"/>
      <c r="P436" s="36"/>
    </row>
    <row r="437" spans="1:16" s="35" customFormat="1" ht="16.5" hidden="1" thickBot="1">
      <c r="A437" s="178" t="s">
        <v>1401</v>
      </c>
      <c r="B437" s="29"/>
      <c r="C437" s="239"/>
      <c r="D437" s="240"/>
      <c r="E437" s="241" t="s">
        <v>1390</v>
      </c>
      <c r="F437" s="242">
        <f>SUM(F434:F436)</f>
        <v>0.19000000000000003</v>
      </c>
      <c r="G437" s="243"/>
      <c r="H437" s="243"/>
      <c r="I437" s="244">
        <f>SUM(I434:I436)</f>
        <v>0</v>
      </c>
      <c r="J437" s="386"/>
      <c r="K437" s="390"/>
      <c r="L437" s="36"/>
      <c r="M437" s="36"/>
      <c r="N437" s="36"/>
      <c r="O437" s="36"/>
      <c r="P437" s="36"/>
    </row>
    <row r="438" spans="1:16" s="35" customFormat="1" ht="16.5" hidden="1" customHeight="1">
      <c r="A438" s="178" t="s">
        <v>1402</v>
      </c>
      <c r="B438" s="29"/>
      <c r="C438" s="239"/>
      <c r="D438" s="240"/>
      <c r="E438" s="245" t="s">
        <v>1392</v>
      </c>
      <c r="F438" s="246">
        <v>0.19</v>
      </c>
      <c r="G438" s="247"/>
      <c r="H438" s="247"/>
      <c r="I438" s="248" t="e">
        <f>ROUND(I436*F438,0)-(#REF!)</f>
        <v>#REF!</v>
      </c>
      <c r="J438" s="386"/>
      <c r="K438" s="390"/>
      <c r="L438" s="36"/>
      <c r="M438" s="36"/>
      <c r="N438" s="36"/>
      <c r="O438" s="36"/>
      <c r="P438" s="36"/>
    </row>
    <row r="439" spans="1:16" s="35" customFormat="1" ht="16.5" hidden="1" thickBot="1">
      <c r="A439" s="178" t="s">
        <v>1403</v>
      </c>
      <c r="B439" s="29"/>
      <c r="C439" s="249"/>
      <c r="D439" s="250"/>
      <c r="E439" s="250"/>
      <c r="F439" s="251" t="s">
        <v>1404</v>
      </c>
      <c r="G439" s="252"/>
      <c r="H439" s="252"/>
      <c r="I439" s="253" t="e">
        <f>I433+I437+I438</f>
        <v>#REF!</v>
      </c>
      <c r="J439" s="386"/>
      <c r="K439" s="390"/>
      <c r="L439" s="36"/>
      <c r="M439" s="36"/>
      <c r="N439" s="36"/>
      <c r="O439" s="36"/>
      <c r="P439" s="36"/>
    </row>
    <row r="440" spans="1:16" s="35" customFormat="1" ht="16.5" hidden="1" thickBot="1">
      <c r="A440" s="211"/>
      <c r="B440" s="29"/>
      <c r="C440" s="212"/>
      <c r="D440" s="29"/>
      <c r="E440" s="29"/>
      <c r="F440" s="213"/>
      <c r="G440" s="214"/>
      <c r="H440" s="214"/>
      <c r="I440" s="215"/>
      <c r="J440" s="386"/>
      <c r="K440" s="390"/>
      <c r="L440" s="36"/>
      <c r="M440" s="36"/>
      <c r="N440" s="36"/>
      <c r="O440" s="36"/>
      <c r="P440" s="36"/>
    </row>
    <row r="441" spans="1:16" ht="16.5" hidden="1" thickBot="1">
      <c r="A441" s="254"/>
      <c r="F441" s="256"/>
      <c r="I441" s="256"/>
    </row>
    <row r="442" spans="1:16" s="35" customFormat="1" ht="16.5" thickBot="1">
      <c r="A442" s="171" t="s">
        <v>1405</v>
      </c>
      <c r="B442" s="157"/>
      <c r="C442" s="257" t="s">
        <v>1406</v>
      </c>
      <c r="D442" s="258"/>
      <c r="E442" s="259"/>
      <c r="F442" s="260"/>
      <c r="G442" s="261"/>
      <c r="H442" s="261"/>
      <c r="I442" s="262"/>
      <c r="J442" s="386"/>
      <c r="K442" s="390"/>
      <c r="L442" s="36"/>
      <c r="M442" s="36"/>
      <c r="N442" s="36"/>
      <c r="O442" s="36"/>
      <c r="P442" s="36"/>
    </row>
    <row r="443" spans="1:16" s="35" customFormat="1" hidden="1">
      <c r="A443" s="178" t="s">
        <v>1407</v>
      </c>
      <c r="B443" s="29"/>
      <c r="C443" s="263"/>
      <c r="D443" s="29"/>
      <c r="E443" s="214"/>
      <c r="F443" s="264" t="s">
        <v>1408</v>
      </c>
      <c r="G443" s="265"/>
      <c r="H443" s="265"/>
      <c r="I443" s="266" t="e">
        <f>I430</f>
        <v>#REF!</v>
      </c>
      <c r="J443" s="386"/>
      <c r="K443" s="390"/>
      <c r="L443" s="36"/>
      <c r="M443" s="36"/>
      <c r="N443" s="36"/>
      <c r="O443" s="36"/>
      <c r="P443" s="36"/>
    </row>
    <row r="444" spans="1:16" s="35" customFormat="1" hidden="1">
      <c r="A444" s="178" t="s">
        <v>1409</v>
      </c>
      <c r="B444" s="29"/>
      <c r="C444" s="269"/>
      <c r="D444" s="267"/>
      <c r="E444" s="268"/>
      <c r="F444" s="270" t="s">
        <v>1410</v>
      </c>
      <c r="G444" s="271"/>
      <c r="H444" s="271"/>
      <c r="I444" s="272" t="e">
        <f>I439</f>
        <v>#REF!</v>
      </c>
      <c r="J444" s="386"/>
      <c r="K444" s="390"/>
      <c r="L444" s="36"/>
      <c r="M444" s="36"/>
      <c r="N444" s="36"/>
      <c r="O444" s="36"/>
      <c r="P444" s="36"/>
    </row>
    <row r="445" spans="1:16" s="35" customFormat="1" ht="16.5" thickBot="1">
      <c r="A445" s="178" t="s">
        <v>1411</v>
      </c>
      <c r="B445" s="29"/>
      <c r="C445" s="273"/>
      <c r="D445" s="274"/>
      <c r="E445" s="274"/>
      <c r="F445" s="275" t="s">
        <v>1412</v>
      </c>
      <c r="G445" s="276"/>
      <c r="H445" s="276"/>
      <c r="I445" s="277">
        <f>SbtPpto</f>
        <v>24130485216</v>
      </c>
      <c r="J445" s="386"/>
      <c r="K445" s="390"/>
      <c r="L445" s="156"/>
      <c r="M445" s="36"/>
      <c r="N445" s="36"/>
      <c r="O445" s="36"/>
      <c r="P445" s="36"/>
    </row>
    <row r="446" spans="1:16" s="35" customFormat="1">
      <c r="A446" s="178" t="s">
        <v>1413</v>
      </c>
      <c r="B446" s="29"/>
      <c r="C446" s="278"/>
      <c r="D446" s="61"/>
      <c r="E446" s="279" t="s">
        <v>1384</v>
      </c>
      <c r="F446" s="280">
        <v>0.31</v>
      </c>
      <c r="G446" s="281"/>
      <c r="H446" s="281"/>
      <c r="I446" s="282">
        <f>ROUND(I445*F446,0)</f>
        <v>7480450417</v>
      </c>
      <c r="J446" s="386"/>
      <c r="K446" s="390"/>
      <c r="L446" s="36"/>
      <c r="M446" s="36"/>
      <c r="N446" s="36"/>
      <c r="O446" s="36"/>
      <c r="P446" s="36"/>
    </row>
    <row r="447" spans="1:16" s="35" customFormat="1">
      <c r="A447" s="178" t="s">
        <v>1414</v>
      </c>
      <c r="B447" s="29"/>
      <c r="C447" s="283"/>
      <c r="D447" s="284"/>
      <c r="E447" s="285" t="s">
        <v>1386</v>
      </c>
      <c r="F447" s="286">
        <v>0.01</v>
      </c>
      <c r="G447" s="287"/>
      <c r="H447" s="287"/>
      <c r="I447" s="288">
        <f>ROUND(I445*F447,0)</f>
        <v>241304852</v>
      </c>
      <c r="J447" s="386"/>
      <c r="K447" s="390"/>
      <c r="L447" s="36"/>
      <c r="M447" s="36"/>
      <c r="N447" s="36"/>
      <c r="O447" s="36"/>
      <c r="P447" s="36"/>
    </row>
    <row r="448" spans="1:16" s="35" customFormat="1" ht="16.5" thickBot="1">
      <c r="A448" s="178" t="s">
        <v>1415</v>
      </c>
      <c r="B448" s="29"/>
      <c r="C448" s="283"/>
      <c r="D448" s="284"/>
      <c r="E448" s="285" t="s">
        <v>1388</v>
      </c>
      <c r="F448" s="286">
        <v>0.04</v>
      </c>
      <c r="G448" s="287"/>
      <c r="H448" s="287"/>
      <c r="I448" s="289">
        <f>ROUND(I445*F448,0)</f>
        <v>965219409</v>
      </c>
      <c r="J448" s="386"/>
      <c r="K448" s="390"/>
      <c r="L448" s="36"/>
      <c r="M448" s="36"/>
      <c r="N448" s="36"/>
      <c r="O448" s="36"/>
      <c r="P448" s="36"/>
    </row>
    <row r="449" spans="1:16" s="35" customFormat="1">
      <c r="A449" s="178" t="s">
        <v>1416</v>
      </c>
      <c r="B449" s="29"/>
      <c r="C449" s="269"/>
      <c r="D449" s="267"/>
      <c r="E449" s="290" t="s">
        <v>1390</v>
      </c>
      <c r="F449" s="291">
        <f>SUM(F446:F448)</f>
        <v>0.36</v>
      </c>
      <c r="G449" s="292"/>
      <c r="H449" s="293"/>
      <c r="I449" s="294">
        <f>SUM(I446:I448)</f>
        <v>8686974678</v>
      </c>
      <c r="J449" s="386"/>
      <c r="K449" s="390"/>
      <c r="L449" s="36"/>
      <c r="M449" s="36"/>
      <c r="N449" s="36"/>
      <c r="O449" s="36"/>
      <c r="P449" s="36"/>
    </row>
    <row r="450" spans="1:16" s="35" customFormat="1" ht="15.75" hidden="1" customHeight="1">
      <c r="A450" s="178" t="s">
        <v>1417</v>
      </c>
      <c r="B450" s="29"/>
      <c r="C450" s="269"/>
      <c r="D450" s="267"/>
      <c r="E450" s="295" t="s">
        <v>1392</v>
      </c>
      <c r="F450" s="296">
        <v>0</v>
      </c>
      <c r="G450" s="297"/>
      <c r="H450" s="297"/>
      <c r="I450" s="272"/>
      <c r="J450" s="386"/>
      <c r="K450" s="390"/>
      <c r="L450" s="36"/>
      <c r="M450" s="36"/>
      <c r="N450" s="36"/>
      <c r="O450" s="36"/>
      <c r="P450" s="36"/>
    </row>
    <row r="451" spans="1:16" s="35" customFormat="1" ht="15.75" customHeight="1">
      <c r="A451" s="178"/>
      <c r="B451" s="29"/>
      <c r="C451" s="283"/>
      <c r="D451" s="284"/>
      <c r="E451" s="298" t="s">
        <v>1418</v>
      </c>
      <c r="F451" s="299">
        <v>0.01</v>
      </c>
      <c r="G451" s="300"/>
      <c r="H451" s="300"/>
      <c r="I451" s="301">
        <v>60045299</v>
      </c>
      <c r="J451" s="386"/>
      <c r="K451" s="390"/>
      <c r="L451" s="36"/>
      <c r="M451" s="36"/>
      <c r="N451" s="36"/>
      <c r="O451" s="36"/>
      <c r="P451" s="36"/>
    </row>
    <row r="452" spans="1:16" s="35" customFormat="1" ht="15.75" customHeight="1">
      <c r="A452" s="178"/>
      <c r="B452" s="29"/>
      <c r="C452" s="269"/>
      <c r="D452" s="267"/>
      <c r="E452" s="298" t="s">
        <v>1419</v>
      </c>
      <c r="F452" s="299"/>
      <c r="G452" s="300"/>
      <c r="H452" s="300"/>
      <c r="I452" s="301">
        <v>30691800</v>
      </c>
      <c r="J452" s="386"/>
      <c r="K452" s="390"/>
      <c r="L452" s="36"/>
      <c r="M452" s="36"/>
      <c r="N452" s="36"/>
      <c r="O452" s="36"/>
      <c r="P452" s="36"/>
    </row>
    <row r="453" spans="1:16" s="35" customFormat="1" ht="15.75" customHeight="1">
      <c r="A453" s="211"/>
      <c r="B453" s="29"/>
      <c r="C453" s="269"/>
      <c r="D453" s="267"/>
      <c r="E453" s="303" t="s">
        <v>1420</v>
      </c>
      <c r="F453" s="304"/>
      <c r="G453" s="305"/>
      <c r="H453" s="306"/>
      <c r="I453" s="307"/>
      <c r="J453" s="950">
        <v>2543009744</v>
      </c>
      <c r="K453" s="390"/>
      <c r="L453" s="36"/>
      <c r="M453" s="36"/>
      <c r="N453" s="36"/>
      <c r="O453" s="36"/>
      <c r="P453" s="36"/>
    </row>
    <row r="454" spans="1:16" s="35" customFormat="1" ht="15.75" customHeight="1">
      <c r="A454" s="211"/>
      <c r="B454" s="29"/>
      <c r="C454" s="269"/>
      <c r="D454" s="267"/>
      <c r="E454" s="302" t="s">
        <v>1421</v>
      </c>
      <c r="F454" s="308"/>
      <c r="G454" s="309"/>
      <c r="H454" s="310"/>
      <c r="I454" s="307"/>
      <c r="J454" s="950">
        <v>315647259.58600003</v>
      </c>
      <c r="K454" s="390"/>
      <c r="L454" s="36"/>
      <c r="M454" s="36"/>
      <c r="N454" s="36"/>
      <c r="O454" s="36"/>
      <c r="P454" s="36"/>
    </row>
    <row r="455" spans="1:16" s="35" customFormat="1" ht="15.75" customHeight="1" thickBot="1">
      <c r="A455" s="178"/>
      <c r="B455" s="29"/>
      <c r="C455" s="311"/>
      <c r="D455" s="312"/>
      <c r="E455" s="313"/>
      <c r="F455" s="314"/>
      <c r="G455" s="300"/>
      <c r="H455" s="300"/>
      <c r="I455" s="315"/>
      <c r="J455" s="386"/>
      <c r="K455" s="390"/>
      <c r="L455" s="36"/>
      <c r="M455" s="36"/>
      <c r="N455" s="36"/>
      <c r="O455" s="36"/>
      <c r="P455" s="36"/>
    </row>
    <row r="456" spans="1:16" s="35" customFormat="1" ht="16.5" thickBot="1">
      <c r="A456" s="178" t="s">
        <v>1422</v>
      </c>
      <c r="B456" s="29"/>
      <c r="C456" s="316"/>
      <c r="D456" s="317"/>
      <c r="E456" s="317"/>
      <c r="F456" s="318" t="s">
        <v>1423</v>
      </c>
      <c r="G456" s="319"/>
      <c r="H456" s="319"/>
      <c r="I456" s="320">
        <f>ROUND(I445+I449+I453+I454+I451+I452,0)</f>
        <v>32908196993</v>
      </c>
      <c r="J456" s="386"/>
      <c r="K456" s="390"/>
      <c r="L456" s="36"/>
      <c r="M456" s="36"/>
      <c r="N456" s="36"/>
      <c r="O456" s="36"/>
      <c r="P456" s="36"/>
    </row>
    <row r="457" spans="1:16" s="35" customFormat="1" hidden="1">
      <c r="A457" s="211"/>
      <c r="B457" s="29"/>
      <c r="C457" s="212"/>
      <c r="D457" s="29"/>
      <c r="E457" s="29"/>
      <c r="F457" s="213"/>
      <c r="G457" s="214"/>
      <c r="H457" s="214"/>
      <c r="I457" s="215" t="e">
        <f>IF(#REF!="CT",IF(#REF!&lt;&gt;0,"Ubiquese en la celda inmediatamente superior (TOTAL) y presione CAMBIAR",0),0)</f>
        <v>#REF!</v>
      </c>
      <c r="J457" s="386"/>
      <c r="K457" s="390"/>
      <c r="L457" s="36"/>
      <c r="M457" s="36"/>
      <c r="N457" s="36"/>
      <c r="O457" s="36"/>
      <c r="P457" s="36"/>
    </row>
    <row r="458" spans="1:16" hidden="1">
      <c r="A458" s="178" t="s">
        <v>1424</v>
      </c>
      <c r="C458" s="321"/>
      <c r="D458" s="322"/>
      <c r="E458" s="323" t="s">
        <v>1425</v>
      </c>
      <c r="F458" s="324">
        <v>0</v>
      </c>
      <c r="G458" s="325"/>
      <c r="H458" s="325"/>
      <c r="I458" s="326">
        <f>I470*F458</f>
        <v>0</v>
      </c>
    </row>
    <row r="459" spans="1:16" s="35" customFormat="1" hidden="1">
      <c r="A459" s="254"/>
      <c r="B459" s="29"/>
      <c r="C459" s="212"/>
      <c r="D459" s="29"/>
      <c r="E459" s="29"/>
      <c r="F459" s="327"/>
      <c r="G459" s="29"/>
      <c r="H459" s="29"/>
      <c r="I459" s="327"/>
      <c r="J459" s="386"/>
      <c r="K459" s="390"/>
      <c r="L459" s="36"/>
      <c r="M459" s="36"/>
      <c r="N459" s="36"/>
      <c r="O459" s="36"/>
      <c r="P459" s="36"/>
    </row>
    <row r="460" spans="1:16" s="35" customFormat="1" ht="15.75" hidden="1" customHeight="1">
      <c r="A460" s="328" t="s">
        <v>1426</v>
      </c>
      <c r="B460" s="29"/>
      <c r="C460" s="329" t="s">
        <v>1427</v>
      </c>
      <c r="D460" s="330"/>
      <c r="E460" s="331"/>
      <c r="F460" s="332"/>
      <c r="G460" s="333"/>
      <c r="H460" s="333"/>
      <c r="I460" s="332"/>
      <c r="J460" s="386"/>
      <c r="K460" s="390"/>
      <c r="L460" s="36"/>
      <c r="M460" s="36"/>
      <c r="N460" s="36"/>
      <c r="O460" s="36"/>
      <c r="P460" s="36"/>
    </row>
    <row r="461" spans="1:16" s="35" customFormat="1" ht="15.75" hidden="1" customHeight="1">
      <c r="A461" s="254"/>
      <c r="B461" s="29"/>
      <c r="C461" s="138"/>
      <c r="D461" s="139"/>
      <c r="E461" s="47"/>
      <c r="F461" s="334"/>
      <c r="G461" s="33"/>
      <c r="H461" s="33"/>
      <c r="I461" s="335"/>
      <c r="J461" s="386"/>
      <c r="K461" s="390"/>
      <c r="L461" s="36"/>
      <c r="M461" s="36"/>
      <c r="N461" s="36"/>
      <c r="O461" s="36"/>
      <c r="P461" s="36"/>
    </row>
    <row r="462" spans="1:16" hidden="1">
      <c r="A462" s="336" t="s">
        <v>600</v>
      </c>
      <c r="B462" s="337"/>
      <c r="C462" s="338" t="s">
        <v>1428</v>
      </c>
      <c r="D462" s="339"/>
      <c r="E462" s="339"/>
      <c r="F462" s="340"/>
      <c r="G462" s="339"/>
      <c r="H462" s="339"/>
      <c r="I462" s="341">
        <f>SUM(I463:I464)</f>
        <v>0</v>
      </c>
    </row>
    <row r="463" spans="1:16" hidden="1">
      <c r="A463" s="342" t="s">
        <v>603</v>
      </c>
      <c r="B463" s="343"/>
      <c r="C463" s="344"/>
      <c r="D463" s="124"/>
      <c r="E463" s="125"/>
      <c r="F463" s="345"/>
      <c r="G463" s="346"/>
      <c r="H463" s="346"/>
      <c r="I463" s="347"/>
    </row>
    <row r="464" spans="1:16" hidden="1">
      <c r="A464" s="348"/>
      <c r="B464" s="343"/>
      <c r="C464" s="349"/>
      <c r="D464" s="350"/>
      <c r="E464" s="351"/>
      <c r="F464" s="352"/>
      <c r="G464" s="353"/>
      <c r="H464" s="353"/>
      <c r="I464" s="354"/>
    </row>
    <row r="465" spans="1:16" ht="16.5" hidden="1" thickBot="1">
      <c r="A465" s="355" t="s">
        <v>626</v>
      </c>
      <c r="B465" s="343"/>
      <c r="C465" s="356"/>
      <c r="D465" s="357"/>
      <c r="E465" s="358"/>
      <c r="F465" s="359" t="str">
        <f>IF(C462="ESCRIBA AQUÍ EL NOMBRE DEL CAPITULO","SUBTOTAL","SUBTOTAL CAP. "&amp;B462&amp;"  "&amp;C462&amp;":")</f>
        <v>SUBTOTAL</v>
      </c>
      <c r="G465" s="360"/>
      <c r="H465" s="360"/>
      <c r="I465" s="361">
        <f>SUM(I463:I464)</f>
        <v>0</v>
      </c>
    </row>
    <row r="466" spans="1:16" hidden="1">
      <c r="A466" s="34"/>
      <c r="B466" s="44"/>
      <c r="C466" s="45"/>
      <c r="D466" s="46"/>
      <c r="E466" s="81"/>
      <c r="F466" s="48"/>
      <c r="G466" s="44"/>
      <c r="H466" s="44"/>
      <c r="I466" s="48"/>
    </row>
    <row r="467" spans="1:16" s="35" customFormat="1" hidden="1">
      <c r="A467" s="328" t="s">
        <v>1429</v>
      </c>
      <c r="B467" s="29"/>
      <c r="C467" s="362"/>
      <c r="D467" s="363"/>
      <c r="E467" s="363"/>
      <c r="F467" s="364" t="str">
        <f>"VALOR TOTAL  " &amp; C460</f>
        <v>VALOR TOTAL  ITEMS  POR  FUERA  DE   AIU:</v>
      </c>
      <c r="G467" s="365"/>
      <c r="H467" s="365"/>
      <c r="I467" s="366">
        <f>SUM(I460:I465)/3</f>
        <v>0</v>
      </c>
      <c r="J467" s="386"/>
      <c r="K467" s="390"/>
      <c r="L467" s="36"/>
      <c r="M467" s="36"/>
      <c r="N467" s="36"/>
      <c r="O467" s="36"/>
      <c r="P467" s="36"/>
    </row>
    <row r="468" spans="1:16" s="35" customFormat="1" hidden="1">
      <c r="A468" s="254"/>
      <c r="B468" s="29"/>
      <c r="C468" s="138"/>
      <c r="D468" s="139"/>
      <c r="E468" s="47"/>
      <c r="F468" s="334"/>
      <c r="G468" s="33"/>
      <c r="H468" s="33"/>
      <c r="I468" s="334"/>
      <c r="J468" s="386"/>
      <c r="K468" s="390"/>
      <c r="L468" s="36"/>
      <c r="M468" s="36"/>
      <c r="N468" s="36"/>
      <c r="O468" s="36"/>
      <c r="P468" s="36"/>
    </row>
    <row r="469" spans="1:16" ht="16.5" hidden="1" customHeight="1">
      <c r="A469" s="178" t="s">
        <v>1430</v>
      </c>
      <c r="C469" s="367"/>
      <c r="D469" s="368"/>
      <c r="E469" s="369" t="s">
        <v>1431</v>
      </c>
      <c r="F469" s="370">
        <v>0</v>
      </c>
      <c r="G469" s="371"/>
      <c r="H469" s="371"/>
      <c r="I469" s="372">
        <v>0</v>
      </c>
    </row>
    <row r="470" spans="1:16" hidden="1">
      <c r="A470" s="178" t="s">
        <v>1432</v>
      </c>
      <c r="C470" s="373"/>
      <c r="D470" s="374"/>
      <c r="E470" s="375"/>
      <c r="F470" s="376" t="s">
        <v>1433</v>
      </c>
      <c r="G470" s="377"/>
      <c r="H470" s="377"/>
      <c r="I470" s="378">
        <f>I456+I469</f>
        <v>32908196993</v>
      </c>
    </row>
    <row r="471" spans="1:16" hidden="1">
      <c r="A471" s="254"/>
      <c r="F471" s="256"/>
      <c r="I471" s="256"/>
    </row>
    <row r="472" spans="1:16" ht="16.5" hidden="1" thickBot="1">
      <c r="A472" s="178" t="s">
        <v>1434</v>
      </c>
      <c r="C472" s="379"/>
      <c r="D472" s="123"/>
      <c r="E472" s="123"/>
      <c r="F472" s="380" t="s">
        <v>1435</v>
      </c>
      <c r="G472" s="381"/>
      <c r="H472" s="381"/>
      <c r="I472" s="382">
        <f>I470+I458+I467</f>
        <v>32908196993</v>
      </c>
    </row>
    <row r="473" spans="1:16" hidden="1">
      <c r="A473" s="254"/>
      <c r="I473" s="493"/>
    </row>
    <row r="474" spans="1:16" s="35" customFormat="1" hidden="1">
      <c r="A474" s="178" t="s">
        <v>1436</v>
      </c>
      <c r="B474" s="29"/>
      <c r="C474" s="1114" t="s">
        <v>1440</v>
      </c>
      <c r="D474" s="1114"/>
      <c r="E474" s="1114"/>
      <c r="F474" s="1114"/>
      <c r="G474" s="1114"/>
      <c r="H474" s="1114"/>
      <c r="I474" s="1115"/>
      <c r="J474" s="386"/>
      <c r="K474" s="390"/>
      <c r="L474" s="36"/>
      <c r="M474" s="36"/>
      <c r="N474" s="36"/>
      <c r="O474" s="36"/>
      <c r="P474" s="36"/>
    </row>
    <row r="475" spans="1:16" s="35" customFormat="1" ht="15.75" hidden="1" customHeight="1">
      <c r="A475" s="211"/>
      <c r="B475" s="29"/>
      <c r="C475" s="1116" t="s">
        <v>1437</v>
      </c>
      <c r="D475" s="1116"/>
      <c r="E475" s="1116"/>
      <c r="F475" s="1116"/>
      <c r="G475" s="1116"/>
      <c r="H475" s="1116"/>
      <c r="I475" s="1117"/>
      <c r="J475" s="386"/>
      <c r="K475" s="390"/>
      <c r="L475" s="36"/>
      <c r="M475" s="36"/>
      <c r="N475" s="36"/>
      <c r="O475" s="36"/>
      <c r="P475" s="36"/>
    </row>
    <row r="476" spans="1:16" s="35" customFormat="1" ht="15.75" hidden="1" customHeight="1">
      <c r="A476" s="211"/>
      <c r="B476" s="29"/>
      <c r="C476" s="1118"/>
      <c r="D476" s="1118"/>
      <c r="E476" s="1118"/>
      <c r="F476" s="1118"/>
      <c r="G476" s="1118"/>
      <c r="H476" s="1118"/>
      <c r="I476" s="1119"/>
      <c r="J476" s="386"/>
      <c r="K476" s="390"/>
      <c r="L476" s="36"/>
      <c r="M476" s="36"/>
      <c r="N476" s="36"/>
      <c r="O476" s="36"/>
      <c r="P476" s="36"/>
    </row>
    <row r="477" spans="1:16" s="35" customFormat="1" hidden="1">
      <c r="A477" s="211"/>
      <c r="B477" s="29"/>
      <c r="C477" s="212"/>
      <c r="D477" s="29"/>
      <c r="E477" s="29"/>
      <c r="F477" s="491"/>
      <c r="G477" s="494"/>
      <c r="H477" s="494"/>
      <c r="I477" s="495"/>
      <c r="J477" s="386"/>
      <c r="K477" s="390"/>
      <c r="L477" s="36"/>
      <c r="M477" s="36"/>
      <c r="N477" s="36"/>
      <c r="O477" s="36"/>
      <c r="P477" s="36"/>
    </row>
    <row r="478" spans="1:16" s="35" customFormat="1" hidden="1">
      <c r="A478" s="254"/>
      <c r="B478" s="29"/>
      <c r="C478" s="212"/>
      <c r="D478" s="29"/>
      <c r="E478" s="29"/>
      <c r="F478" s="491"/>
      <c r="G478" s="29"/>
      <c r="H478" s="29"/>
      <c r="I478" s="495"/>
      <c r="J478" s="386"/>
      <c r="K478" s="390"/>
      <c r="L478" s="36"/>
      <c r="M478" s="36"/>
      <c r="N478" s="36"/>
      <c r="O478" s="36"/>
      <c r="P478" s="36"/>
    </row>
    <row r="479" spans="1:16" s="35" customFormat="1" ht="15.75" hidden="1" customHeight="1">
      <c r="A479" s="178" t="s">
        <v>593</v>
      </c>
      <c r="B479" s="29"/>
      <c r="C479" s="212"/>
      <c r="D479" s="1094" t="s">
        <v>1438</v>
      </c>
      <c r="E479" s="1095"/>
      <c r="F479" s="1096"/>
      <c r="G479" s="496"/>
      <c r="H479" s="496"/>
      <c r="I479" s="1100">
        <v>0</v>
      </c>
      <c r="J479" s="386"/>
      <c r="K479" s="390"/>
      <c r="L479" s="36"/>
      <c r="M479" s="36"/>
      <c r="N479" s="36"/>
      <c r="O479" s="36"/>
      <c r="P479" s="36"/>
    </row>
    <row r="480" spans="1:16" s="35" customFormat="1" ht="15.75" hidden="1" customHeight="1">
      <c r="A480" s="254"/>
      <c r="B480" s="29"/>
      <c r="C480" s="212"/>
      <c r="D480" s="1097"/>
      <c r="E480" s="1098"/>
      <c r="F480" s="1099"/>
      <c r="G480" s="497"/>
      <c r="H480" s="497"/>
      <c r="I480" s="1101"/>
      <c r="J480" s="386"/>
      <c r="K480" s="390"/>
      <c r="L480" s="36"/>
      <c r="M480" s="36"/>
      <c r="N480" s="36"/>
      <c r="O480" s="36"/>
      <c r="P480" s="36"/>
    </row>
    <row r="481" spans="1:16" s="35" customFormat="1" hidden="1">
      <c r="A481" s="254"/>
      <c r="B481" s="29"/>
      <c r="C481" s="212"/>
      <c r="D481" s="29"/>
      <c r="E481" s="29"/>
      <c r="F481" s="491"/>
      <c r="G481" s="29"/>
      <c r="H481" s="29"/>
      <c r="I481" s="494"/>
      <c r="J481" s="386"/>
      <c r="K481" s="390"/>
      <c r="L481" s="36"/>
      <c r="M481" s="36"/>
      <c r="N481" s="36"/>
      <c r="O481" s="36"/>
      <c r="P481" s="36"/>
    </row>
    <row r="482" spans="1:16" s="35" customFormat="1" hidden="1">
      <c r="A482" s="254"/>
      <c r="B482" s="29"/>
      <c r="C482" s="212"/>
      <c r="D482" s="29"/>
      <c r="E482" s="29"/>
      <c r="F482" s="491"/>
      <c r="G482" s="29"/>
      <c r="H482" s="29"/>
      <c r="I482" s="494"/>
      <c r="J482" s="386"/>
      <c r="K482" s="390"/>
      <c r="L482" s="36"/>
      <c r="M482" s="36"/>
      <c r="N482" s="36"/>
      <c r="O482" s="36"/>
      <c r="P482" s="36"/>
    </row>
    <row r="483" spans="1:16" s="35" customFormat="1" hidden="1">
      <c r="A483" s="254"/>
      <c r="B483" s="29"/>
      <c r="C483" s="138"/>
      <c r="D483" s="139"/>
      <c r="E483" s="47"/>
      <c r="F483" s="492"/>
      <c r="G483" s="70"/>
      <c r="H483" s="70"/>
      <c r="I483" s="70"/>
      <c r="J483" s="386"/>
      <c r="K483" s="390"/>
      <c r="L483" s="36"/>
      <c r="M483" s="36"/>
      <c r="N483" s="36"/>
      <c r="O483" s="36"/>
      <c r="P483" s="36"/>
    </row>
    <row r="484" spans="1:16" s="35" customFormat="1" hidden="1">
      <c r="A484" s="254"/>
      <c r="B484" s="29"/>
      <c r="C484" s="138"/>
      <c r="D484" s="139"/>
      <c r="E484" s="47"/>
      <c r="F484" s="492"/>
      <c r="G484" s="70"/>
      <c r="H484" s="70"/>
      <c r="I484" s="70"/>
      <c r="J484" s="386"/>
      <c r="K484" s="390"/>
      <c r="L484" s="36"/>
      <c r="M484" s="36"/>
      <c r="N484" s="36"/>
      <c r="O484" s="36"/>
      <c r="P484" s="36"/>
    </row>
    <row r="485" spans="1:16" s="35" customFormat="1" hidden="1">
      <c r="A485" s="254"/>
      <c r="B485" s="29"/>
      <c r="C485" s="498"/>
      <c r="D485" s="139"/>
      <c r="E485" s="47"/>
      <c r="F485" s="492"/>
      <c r="G485" s="70"/>
      <c r="H485" s="70"/>
      <c r="I485" s="70"/>
      <c r="J485" s="386"/>
      <c r="K485" s="390"/>
      <c r="L485" s="36"/>
      <c r="M485" s="36"/>
      <c r="N485" s="36"/>
      <c r="O485" s="36"/>
      <c r="P485" s="36"/>
    </row>
    <row r="486" spans="1:16" s="35" customFormat="1" hidden="1">
      <c r="A486" s="254"/>
      <c r="C486" s="499"/>
      <c r="D486" s="29"/>
      <c r="E486" s="29"/>
      <c r="F486" s="491"/>
      <c r="G486" s="29"/>
      <c r="H486" s="29"/>
      <c r="I486" s="494"/>
      <c r="J486" s="386"/>
      <c r="K486" s="390"/>
      <c r="L486" s="36"/>
      <c r="M486" s="36"/>
      <c r="N486" s="36"/>
      <c r="O486" s="36"/>
      <c r="P486" s="36"/>
    </row>
    <row r="487" spans="1:16" s="35" customFormat="1" ht="16.5" hidden="1" thickBot="1">
      <c r="A487" s="383"/>
      <c r="B487" s="29"/>
      <c r="C487" s="212"/>
      <c r="D487" s="29"/>
      <c r="E487" s="29"/>
      <c r="F487" s="491"/>
      <c r="G487" s="29"/>
      <c r="H487" s="29"/>
      <c r="I487" s="494"/>
      <c r="J487" s="386"/>
      <c r="K487" s="390"/>
      <c r="L487" s="36"/>
      <c r="M487" s="36"/>
      <c r="N487" s="36"/>
      <c r="O487" s="36"/>
      <c r="P487" s="36"/>
    </row>
    <row r="488" spans="1:16" hidden="1"/>
    <row r="489" spans="1:16" hidden="1">
      <c r="I489" s="490">
        <v>35754441499</v>
      </c>
    </row>
    <row r="490" spans="1:16" hidden="1">
      <c r="I490" s="500">
        <v>-12412498</v>
      </c>
    </row>
    <row r="493" spans="1:16">
      <c r="I493" s="500"/>
    </row>
  </sheetData>
  <autoFilter ref="B8:J417" xr:uid="{9FACA920-6599-43F3-B359-E11227A2388F}">
    <filterColumn colId="1">
      <customFilters>
        <customFilter operator="notEqual" val=" "/>
      </customFilters>
    </filterColumn>
    <filterColumn colId="2">
      <filters blank="1"/>
    </filterColumn>
  </autoFilter>
  <mergeCells count="7">
    <mergeCell ref="D479:F480"/>
    <mergeCell ref="I479:I480"/>
    <mergeCell ref="C1:D2"/>
    <mergeCell ref="B3:B4"/>
    <mergeCell ref="C3:E4"/>
    <mergeCell ref="C474:I474"/>
    <mergeCell ref="C475:I476"/>
  </mergeCells>
  <conditionalFormatting sqref="B3">
    <cfRule type="cellIs" dxfId="157" priority="73" stopIfTrue="1" operator="equal">
      <formula>"ESCRIBA AQUÍ EL NOMBRE DE LA OBRA"</formula>
    </cfRule>
  </conditionalFormatting>
  <conditionalFormatting sqref="B10:C10">
    <cfRule type="cellIs" dxfId="156" priority="25" operator="equal">
      <formula>"ESCRIBA AQUÍ EL NOMBRE DEL CAPITULO"</formula>
    </cfRule>
  </conditionalFormatting>
  <conditionalFormatting sqref="B12:C12">
    <cfRule type="cellIs" dxfId="155" priority="24" operator="equal">
      <formula>"ESCRIBA AQUÍ EL NOMBRE DEL CAPITULO"</formula>
    </cfRule>
  </conditionalFormatting>
  <conditionalFormatting sqref="B23:C23">
    <cfRule type="cellIs" dxfId="154" priority="26" operator="equal">
      <formula>"ESCRIBA AQUÍ EL NOMBRE DEL CAPITULO"</formula>
    </cfRule>
  </conditionalFormatting>
  <conditionalFormatting sqref="B45:C45">
    <cfRule type="cellIs" dxfId="153" priority="56" operator="equal">
      <formula>"ESCRIBA AQUÍ EL NOMBRE DEL CAPITULO"</formula>
    </cfRule>
  </conditionalFormatting>
  <conditionalFormatting sqref="B58:C58">
    <cfRule type="cellIs" dxfId="152" priority="40" operator="equal">
      <formula>"ESCRIBA AQUÍ EL NOMBRE DEL CAPITULO"</formula>
    </cfRule>
  </conditionalFormatting>
  <conditionalFormatting sqref="B66:C66">
    <cfRule type="cellIs" dxfId="151" priority="55" operator="equal">
      <formula>"ESCRIBA AQUÍ EL NOMBRE DEL CAPITULO"</formula>
    </cfRule>
  </conditionalFormatting>
  <conditionalFormatting sqref="B79:C79">
    <cfRule type="cellIs" dxfId="150" priority="54" operator="equal">
      <formula>"ESCRIBA AQUÍ EL NOMBRE DEL CAPITULO"</formula>
    </cfRule>
  </conditionalFormatting>
  <conditionalFormatting sqref="B86:C86">
    <cfRule type="cellIs" dxfId="149" priority="53" operator="equal">
      <formula>"ESCRIBA AQUÍ EL NOMBRE DEL CAPITULO"</formula>
    </cfRule>
  </conditionalFormatting>
  <conditionalFormatting sqref="B99:C99">
    <cfRule type="cellIs" dxfId="148" priority="52" operator="equal">
      <formula>"ESCRIBA AQUÍ EL NOMBRE DEL CAPITULO"</formula>
    </cfRule>
  </conditionalFormatting>
  <conditionalFormatting sqref="B121:C121">
    <cfRule type="cellIs" dxfId="147" priority="39" operator="equal">
      <formula>"ESCRIBA AQUÍ EL NOMBRE DEL CAPITULO"</formula>
    </cfRule>
  </conditionalFormatting>
  <conditionalFormatting sqref="B125:C125">
    <cfRule type="cellIs" dxfId="146" priority="23" operator="equal">
      <formula>"ESCRIBA AQUÍ EL NOMBRE DEL CAPITULO"</formula>
    </cfRule>
  </conditionalFormatting>
  <conditionalFormatting sqref="B131:C131">
    <cfRule type="cellIs" dxfId="145" priority="22" operator="equal">
      <formula>"ESCRIBA AQUÍ EL NOMBRE DEL CAPITULO"</formula>
    </cfRule>
  </conditionalFormatting>
  <conditionalFormatting sqref="B135:C135">
    <cfRule type="cellIs" dxfId="144" priority="49" operator="equal">
      <formula>"ESCRIBA AQUÍ EL NOMBRE DEL CAPITULO"</formula>
    </cfRule>
  </conditionalFormatting>
  <conditionalFormatting sqref="B139:C140">
    <cfRule type="cellIs" dxfId="143" priority="20" operator="equal">
      <formula>"ESCRIBA AQUÍ EL NOMBRE DEL CAPITULO"</formula>
    </cfRule>
  </conditionalFormatting>
  <conditionalFormatting sqref="B149:C149">
    <cfRule type="cellIs" dxfId="142" priority="47" operator="equal">
      <formula>"ESCRIBA AQUÍ EL NOMBRE DEL CAPITULO"</formula>
    </cfRule>
  </conditionalFormatting>
  <conditionalFormatting sqref="B159:C159">
    <cfRule type="cellIs" dxfId="141" priority="46" operator="equal">
      <formula>"ESCRIBA AQUÍ EL NOMBRE DEL CAPITULO"</formula>
    </cfRule>
  </conditionalFormatting>
  <conditionalFormatting sqref="B164:C164">
    <cfRule type="cellIs" dxfId="140" priority="45" operator="equal">
      <formula>"ESCRIBA AQUÍ EL NOMBRE DEL CAPITULO"</formula>
    </cfRule>
  </conditionalFormatting>
  <conditionalFormatting sqref="B174:C174">
    <cfRule type="cellIs" dxfId="139" priority="44" operator="equal">
      <formula>"ESCRIBA AQUÍ EL NOMBRE DEL CAPITULO"</formula>
    </cfRule>
  </conditionalFormatting>
  <conditionalFormatting sqref="B178:C178">
    <cfRule type="cellIs" dxfId="138" priority="19" operator="equal">
      <formula>"ESCRIBA AQUÍ EL NOMBRE DEL CAPITULO"</formula>
    </cfRule>
  </conditionalFormatting>
  <conditionalFormatting sqref="B186:C187">
    <cfRule type="cellIs" dxfId="137" priority="16" operator="equal">
      <formula>"ESCRIBA AQUÍ EL NOMBRE DEL CAPITULO"</formula>
    </cfRule>
  </conditionalFormatting>
  <conditionalFormatting sqref="B195:C195">
    <cfRule type="cellIs" dxfId="136" priority="15" operator="equal">
      <formula>"ESCRIBA AQUÍ EL NOMBRE DEL CAPITULO"</formula>
    </cfRule>
  </conditionalFormatting>
  <conditionalFormatting sqref="B200:C200">
    <cfRule type="cellIs" dxfId="135" priority="14" operator="equal">
      <formula>"ESCRIBA AQUÍ EL NOMBRE DEL CAPITULO"</formula>
    </cfRule>
  </conditionalFormatting>
  <conditionalFormatting sqref="B221:C222">
    <cfRule type="cellIs" dxfId="134" priority="12" operator="equal">
      <formula>"ESCRIBA AQUÍ EL NOMBRE DEL CAPITULO"</formula>
    </cfRule>
  </conditionalFormatting>
  <conditionalFormatting sqref="B234:C234">
    <cfRule type="cellIs" dxfId="133" priority="11" operator="equal">
      <formula>"ESCRIBA AQUÍ EL NOMBRE DEL CAPITULO"</formula>
    </cfRule>
  </conditionalFormatting>
  <conditionalFormatting sqref="B267:C267">
    <cfRule type="cellIs" dxfId="132" priority="10" operator="equal">
      <formula>"ESCRIBA AQUÍ EL NOMBRE DEL CAPITULO"</formula>
    </cfRule>
  </conditionalFormatting>
  <conditionalFormatting sqref="B280:C281">
    <cfRule type="cellIs" dxfId="131" priority="8" operator="equal">
      <formula>"ESCRIBA AQUÍ EL NOMBRE DEL CAPITULO"</formula>
    </cfRule>
  </conditionalFormatting>
  <conditionalFormatting sqref="B290:C290">
    <cfRule type="cellIs" dxfId="130" priority="7" operator="equal">
      <formula>"ESCRIBA AQUÍ EL NOMBRE DEL CAPITULO"</formula>
    </cfRule>
  </conditionalFormatting>
  <conditionalFormatting sqref="B305:C305">
    <cfRule type="cellIs" dxfId="129" priority="6" operator="equal">
      <formula>"ESCRIBA AQUÍ EL NOMBRE DEL CAPITULO"</formula>
    </cfRule>
  </conditionalFormatting>
  <conditionalFormatting sqref="B308:C308">
    <cfRule type="cellIs" dxfId="128" priority="5" operator="equal">
      <formula>"ESCRIBA AQUÍ EL NOMBRE DEL CAPITULO"</formula>
    </cfRule>
  </conditionalFormatting>
  <conditionalFormatting sqref="B330:C330">
    <cfRule type="cellIs" dxfId="127" priority="4" operator="equal">
      <formula>"ESCRIBA AQUÍ EL NOMBRE DEL CAPITULO"</formula>
    </cfRule>
  </conditionalFormatting>
  <conditionalFormatting sqref="B343:C343">
    <cfRule type="cellIs" dxfId="126" priority="3" operator="equal">
      <formula>"ESCRIBA AQUÍ EL NOMBRE DEL CAPITULO"</formula>
    </cfRule>
  </conditionalFormatting>
  <conditionalFormatting sqref="B382:C382">
    <cfRule type="cellIs" dxfId="125" priority="2" operator="equal">
      <formula>"ESCRIBA AQUÍ EL NOMBRE DEL CAPITULO"</formula>
    </cfRule>
  </conditionalFormatting>
  <conditionalFormatting sqref="B385:C385">
    <cfRule type="cellIs" dxfId="124" priority="1" operator="equal">
      <formula>"ESCRIBA AQUÍ EL NOMBRE DEL CAPITULO"</formula>
    </cfRule>
  </conditionalFormatting>
  <conditionalFormatting sqref="B389:C389">
    <cfRule type="cellIs" dxfId="123" priority="30" operator="equal">
      <formula>"ESCRIBA AQUÍ EL NOMBRE DEL CAPITULO"</formula>
    </cfRule>
  </conditionalFormatting>
  <conditionalFormatting sqref="B462:C462">
    <cfRule type="cellIs" dxfId="122" priority="58" operator="equal">
      <formula>"ESCRIBA AQUÍ EL NOMBRE DEL CAPITULO"</formula>
    </cfRule>
  </conditionalFormatting>
  <conditionalFormatting sqref="I430">
    <cfRule type="expression" dxfId="121" priority="59" stopIfTrue="1">
      <formula>"&gt;G29"</formula>
    </cfRule>
    <cfRule type="expression" dxfId="120" priority="60" stopIfTrue="1">
      <formula>"&lt;G29"""</formula>
    </cfRule>
  </conditionalFormatting>
  <conditionalFormatting sqref="I431">
    <cfRule type="cellIs" dxfId="119" priority="61" stopIfTrue="1" operator="notEqual">
      <formula>0</formula>
    </cfRule>
    <cfRule type="cellIs" dxfId="118" priority="62" stopIfTrue="1" operator="equal">
      <formula>0</formula>
    </cfRule>
  </conditionalFormatting>
  <conditionalFormatting sqref="I439">
    <cfRule type="expression" dxfId="117" priority="63" stopIfTrue="1">
      <formula>"&gt;G29"</formula>
    </cfRule>
    <cfRule type="expression" dxfId="116" priority="64" stopIfTrue="1">
      <formula>"&lt;G29"""</formula>
    </cfRule>
  </conditionalFormatting>
  <conditionalFormatting sqref="I440">
    <cfRule type="cellIs" dxfId="115" priority="65" stopIfTrue="1" operator="notEqual">
      <formula>0</formula>
    </cfRule>
    <cfRule type="cellIs" dxfId="114" priority="66" stopIfTrue="1" operator="equal">
      <formula>0</formula>
    </cfRule>
  </conditionalFormatting>
  <conditionalFormatting sqref="I456">
    <cfRule type="expression" dxfId="113" priority="68" stopIfTrue="1">
      <formula>"&gt;G29"</formula>
    </cfRule>
    <cfRule type="expression" dxfId="112" priority="69" stopIfTrue="1">
      <formula>"&lt;G29"""</formula>
    </cfRule>
  </conditionalFormatting>
  <conditionalFormatting sqref="I457">
    <cfRule type="cellIs" dxfId="111" priority="70" stopIfTrue="1" operator="notEqual">
      <formula>0</formula>
    </cfRule>
    <cfRule type="cellIs" dxfId="110" priority="71" stopIfTrue="1" operator="equal">
      <formula>0</formula>
    </cfRule>
  </conditionalFormatting>
  <conditionalFormatting sqref="I479:I480">
    <cfRule type="cellIs" dxfId="109" priority="72" stopIfTrue="1" operator="equal">
      <formula>1</formula>
    </cfRule>
  </conditionalFormatting>
  <pageMargins left="0.70866141732283472" right="0.70866141732283472" top="0.74803149606299213" bottom="0.74803149606299213" header="0.31496062992125984" footer="0.31496062992125984"/>
  <pageSetup scale="37" fitToHeight="0" orientation="portrait" r:id="rId1"/>
  <headerFooter>
    <oddFooter>&amp;C&amp;P</oddFooter>
  </headerFooter>
  <rowBreaks count="6" manualBreakCount="6">
    <brk id="134" min="1" max="83" man="1"/>
    <brk id="190" min="1" max="83" man="1"/>
    <brk id="265" max="16383" man="1"/>
    <brk id="299" min="1" max="83" man="1"/>
    <brk id="341" min="1" max="83" man="1"/>
    <brk id="364" min="1" max="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B8ABD-CEC8-4969-967E-07279CB531A7}">
  <dimension ref="B2:D35"/>
  <sheetViews>
    <sheetView topLeftCell="A16" workbookViewId="0">
      <selection activeCell="H48" sqref="H48"/>
    </sheetView>
  </sheetViews>
  <sheetFormatPr baseColWidth="10" defaultRowHeight="15"/>
  <cols>
    <col min="3" max="3" width="91.28515625" bestFit="1" customWidth="1"/>
    <col min="4" max="4" width="11" bestFit="1" customWidth="1"/>
  </cols>
  <sheetData>
    <row r="2" spans="2:4">
      <c r="B2" t="s">
        <v>598</v>
      </c>
      <c r="C2" t="s">
        <v>599</v>
      </c>
      <c r="D2">
        <v>116119733</v>
      </c>
    </row>
    <row r="3" spans="2:4">
      <c r="B3" t="s">
        <v>601</v>
      </c>
      <c r="C3" t="s">
        <v>602</v>
      </c>
      <c r="D3">
        <v>455574790</v>
      </c>
    </row>
    <row r="4" spans="2:4">
      <c r="B4" t="s">
        <v>627</v>
      </c>
      <c r="C4" t="s">
        <v>628</v>
      </c>
      <c r="D4">
        <v>218019558</v>
      </c>
    </row>
    <row r="5" spans="2:4">
      <c r="B5" t="s">
        <v>686</v>
      </c>
      <c r="C5" t="s">
        <v>687</v>
      </c>
      <c r="D5">
        <v>103667660</v>
      </c>
    </row>
    <row r="6" spans="2:4">
      <c r="B6" t="s">
        <v>718</v>
      </c>
      <c r="C6" t="s">
        <v>719</v>
      </c>
      <c r="D6">
        <v>1094813074</v>
      </c>
    </row>
    <row r="7" spans="2:4">
      <c r="B7" t="s">
        <v>733</v>
      </c>
      <c r="C7" t="s">
        <v>734</v>
      </c>
      <c r="D7">
        <v>276479905</v>
      </c>
    </row>
    <row r="8" spans="2:4">
      <c r="B8" t="s">
        <v>766</v>
      </c>
      <c r="C8" t="s">
        <v>767</v>
      </c>
      <c r="D8">
        <v>1892428749</v>
      </c>
    </row>
    <row r="9" spans="2:4">
      <c r="B9" t="s">
        <v>780</v>
      </c>
      <c r="C9" t="s">
        <v>781</v>
      </c>
      <c r="D9">
        <v>376250442</v>
      </c>
    </row>
    <row r="10" spans="2:4">
      <c r="B10" t="s">
        <v>811</v>
      </c>
      <c r="C10" t="s">
        <v>812</v>
      </c>
      <c r="D10">
        <v>217854000</v>
      </c>
    </row>
    <row r="11" spans="2:4">
      <c r="B11" t="s">
        <v>863</v>
      </c>
      <c r="C11" t="s">
        <v>864</v>
      </c>
      <c r="D11">
        <v>180672700</v>
      </c>
    </row>
    <row r="12" spans="2:4">
      <c r="B12" t="s">
        <v>868</v>
      </c>
      <c r="C12" t="s">
        <v>869</v>
      </c>
      <c r="D12">
        <v>516387645</v>
      </c>
    </row>
    <row r="13" spans="2:4">
      <c r="B13" t="s">
        <v>879</v>
      </c>
      <c r="C13" t="s">
        <v>880</v>
      </c>
      <c r="D13">
        <v>963900</v>
      </c>
    </row>
    <row r="14" spans="2:4">
      <c r="B14" t="s">
        <v>887</v>
      </c>
      <c r="C14" t="s">
        <v>888</v>
      </c>
      <c r="D14">
        <v>5486716469</v>
      </c>
    </row>
    <row r="15" spans="2:4">
      <c r="B15" t="s">
        <v>894</v>
      </c>
      <c r="C15" t="s">
        <v>895</v>
      </c>
      <c r="D15">
        <v>2213903597</v>
      </c>
    </row>
    <row r="16" spans="2:4">
      <c r="B16" t="s">
        <v>912</v>
      </c>
      <c r="C16" t="s">
        <v>913</v>
      </c>
      <c r="D16">
        <v>647545192</v>
      </c>
    </row>
    <row r="17" spans="2:4">
      <c r="B17" t="s">
        <v>935</v>
      </c>
      <c r="C17" t="s">
        <v>936</v>
      </c>
      <c r="D17">
        <v>2280260758</v>
      </c>
    </row>
    <row r="18" spans="2:4">
      <c r="B18" t="s">
        <v>943</v>
      </c>
      <c r="C18" t="s">
        <v>944</v>
      </c>
      <c r="D18">
        <v>647488</v>
      </c>
    </row>
    <row r="19" spans="2:4">
      <c r="B19" t="s">
        <v>962</v>
      </c>
      <c r="C19" t="s">
        <v>963</v>
      </c>
      <c r="D19">
        <v>74609696</v>
      </c>
    </row>
    <row r="20" spans="2:4">
      <c r="B20" t="s">
        <v>967</v>
      </c>
      <c r="C20" t="s">
        <v>968</v>
      </c>
      <c r="D20">
        <v>5604016819</v>
      </c>
    </row>
    <row r="21" spans="2:4">
      <c r="B21" t="s">
        <v>985</v>
      </c>
      <c r="C21" t="s">
        <v>986</v>
      </c>
      <c r="D21">
        <v>306125548</v>
      </c>
    </row>
    <row r="22" spans="2:4">
      <c r="B22" t="s">
        <v>1001</v>
      </c>
      <c r="C22" t="s">
        <v>1002</v>
      </c>
      <c r="D22">
        <v>5187746067</v>
      </c>
    </row>
    <row r="23" spans="2:4">
      <c r="B23" t="s">
        <v>1008</v>
      </c>
      <c r="C23" t="s">
        <v>1009</v>
      </c>
      <c r="D23">
        <v>6004529948</v>
      </c>
    </row>
    <row r="24" spans="2:4">
      <c r="B24" t="s">
        <v>1064</v>
      </c>
      <c r="C24" t="s">
        <v>1065</v>
      </c>
      <c r="D24">
        <v>1807569209</v>
      </c>
    </row>
    <row r="25" spans="2:4">
      <c r="B25" t="s">
        <v>1086</v>
      </c>
      <c r="C25" t="s">
        <v>1087</v>
      </c>
      <c r="D25">
        <v>2319236879</v>
      </c>
    </row>
    <row r="26" spans="2:4">
      <c r="B26" t="s">
        <v>1150</v>
      </c>
      <c r="C26" t="s">
        <v>1151</v>
      </c>
      <c r="D26">
        <v>1585989824</v>
      </c>
    </row>
    <row r="27" spans="2:4">
      <c r="B27" t="s">
        <v>1174</v>
      </c>
      <c r="C27" t="s">
        <v>1175</v>
      </c>
      <c r="D27">
        <v>19315751</v>
      </c>
    </row>
    <row r="28" spans="2:4">
      <c r="B28" t="s">
        <v>1189</v>
      </c>
      <c r="C28" t="s">
        <v>1190</v>
      </c>
      <c r="D28">
        <v>89326230</v>
      </c>
    </row>
    <row r="29" spans="2:4">
      <c r="B29" t="s">
        <v>1212</v>
      </c>
      <c r="C29" t="s">
        <v>1213</v>
      </c>
      <c r="D29">
        <v>62636184</v>
      </c>
    </row>
    <row r="30" spans="2:4">
      <c r="B30" t="s">
        <v>1218</v>
      </c>
      <c r="C30" t="s">
        <v>1219</v>
      </c>
      <c r="D30">
        <v>42794191</v>
      </c>
    </row>
    <row r="31" spans="2:4">
      <c r="B31" t="s">
        <v>1261</v>
      </c>
      <c r="C31" t="s">
        <v>1262</v>
      </c>
      <c r="D31">
        <v>715128371</v>
      </c>
    </row>
    <row r="32" spans="2:4">
      <c r="B32" t="s">
        <v>1285</v>
      </c>
      <c r="C32" t="s">
        <v>1286</v>
      </c>
      <c r="D32">
        <v>1771329</v>
      </c>
    </row>
    <row r="33" spans="2:4">
      <c r="B33" t="s">
        <v>1335</v>
      </c>
      <c r="C33" t="s">
        <v>1336</v>
      </c>
      <c r="D33">
        <v>169345060</v>
      </c>
    </row>
    <row r="34" spans="2:4">
      <c r="B34" t="s">
        <v>1339</v>
      </c>
      <c r="C34" t="s">
        <v>1340</v>
      </c>
      <c r="D34">
        <v>398422310</v>
      </c>
    </row>
    <row r="35" spans="2:4">
      <c r="B35" t="s">
        <v>1344</v>
      </c>
      <c r="C35" t="s">
        <v>1345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36108-F61F-4A14-9DF2-C35BF34FCFA9}">
  <sheetPr filterMode="1">
    <pageSetUpPr fitToPage="1"/>
  </sheetPr>
  <dimension ref="A1:AO493"/>
  <sheetViews>
    <sheetView view="pageBreakPreview" topLeftCell="B4" zoomScale="80" zoomScaleNormal="90" zoomScaleSheetLayoutView="80" workbookViewId="0">
      <selection activeCell="C1" sqref="C1:D2"/>
    </sheetView>
  </sheetViews>
  <sheetFormatPr baseColWidth="10" defaultColWidth="11.42578125" defaultRowHeight="15.75"/>
  <cols>
    <col min="1" max="1" width="9.140625" hidden="1" customWidth="1"/>
    <col min="2" max="2" width="9.5703125" customWidth="1"/>
    <col min="3" max="3" width="74.85546875" style="255" customWidth="1"/>
    <col min="4" max="4" width="6.140625" customWidth="1"/>
    <col min="5" max="5" width="15.140625" customWidth="1"/>
    <col min="6" max="6" width="27.42578125" style="490" customWidth="1"/>
    <col min="7" max="7" width="11" customWidth="1"/>
    <col min="8" max="8" width="19.5703125" customWidth="1"/>
    <col min="9" max="9" width="28.140625" customWidth="1"/>
    <col min="10" max="10" width="20" style="387" customWidth="1"/>
    <col min="11" max="11" width="25.85546875" style="389" customWidth="1"/>
    <col min="12" max="12" width="20.28515625" style="51" bestFit="1" customWidth="1"/>
    <col min="13" max="13" width="16.28515625" style="51" bestFit="1" customWidth="1"/>
    <col min="14" max="14" width="27" style="51" customWidth="1"/>
    <col min="15" max="15" width="27.28515625" style="51" customWidth="1"/>
    <col min="16" max="16" width="0" style="51" hidden="1" customWidth="1"/>
    <col min="17" max="17" width="12" bestFit="1" customWidth="1"/>
    <col min="39" max="41" width="11.42578125" hidden="1" customWidth="1"/>
  </cols>
  <sheetData>
    <row r="1" spans="1:17" s="35" customFormat="1" ht="56.1" customHeight="1" thickTop="1">
      <c r="A1" s="34"/>
      <c r="B1" s="450"/>
      <c r="C1" s="1102"/>
      <c r="D1" s="1103"/>
      <c r="E1" s="451" t="s">
        <v>582</v>
      </c>
      <c r="F1" s="452"/>
      <c r="G1" s="453"/>
      <c r="H1" s="453"/>
      <c r="I1" s="454"/>
      <c r="J1" s="386"/>
      <c r="M1" s="36"/>
      <c r="N1" s="542" t="s">
        <v>2427</v>
      </c>
      <c r="O1" s="543">
        <f>N8/I8</f>
        <v>3794.6908484465926</v>
      </c>
      <c r="P1" s="36"/>
    </row>
    <row r="2" spans="1:17" s="35" customFormat="1" ht="15.6" customHeight="1">
      <c r="A2" s="34"/>
      <c r="B2" s="455"/>
      <c r="C2" s="1104"/>
      <c r="D2" s="1105"/>
      <c r="E2" s="456" t="s">
        <v>583</v>
      </c>
      <c r="F2" s="457"/>
      <c r="G2" s="458"/>
      <c r="H2" s="458"/>
      <c r="I2" s="459"/>
      <c r="J2" s="386"/>
      <c r="K2" s="390"/>
      <c r="L2" s="541"/>
      <c r="M2" s="36"/>
      <c r="N2" s="36"/>
      <c r="O2" s="36"/>
      <c r="P2" s="36"/>
    </row>
    <row r="3" spans="1:17" s="35" customFormat="1" ht="15" customHeight="1">
      <c r="A3" s="34"/>
      <c r="B3" s="1106"/>
      <c r="C3" s="1108"/>
      <c r="D3" s="1109"/>
      <c r="E3" s="1110"/>
      <c r="F3" s="460" t="s">
        <v>584</v>
      </c>
      <c r="G3" s="461"/>
      <c r="H3" s="461"/>
      <c r="I3" s="462">
        <v>44942</v>
      </c>
      <c r="J3" s="386"/>
      <c r="K3" s="390"/>
      <c r="L3" s="36"/>
      <c r="M3" s="36"/>
      <c r="N3" s="36"/>
      <c r="O3" s="36"/>
      <c r="P3" s="36"/>
    </row>
    <row r="4" spans="1:17" s="35" customFormat="1" ht="79.349999999999994" customHeight="1" thickBot="1">
      <c r="A4" s="34"/>
      <c r="B4" s="1107"/>
      <c r="C4" s="1111"/>
      <c r="D4" s="1112"/>
      <c r="E4" s="1113"/>
      <c r="F4" s="463"/>
      <c r="G4" s="464"/>
      <c r="H4" s="464"/>
      <c r="I4" s="465"/>
      <c r="J4" s="386"/>
      <c r="K4" s="390"/>
      <c r="L4" s="36"/>
      <c r="M4" s="36" t="s">
        <v>2396</v>
      </c>
      <c r="N4" s="36"/>
      <c r="O4" s="36"/>
      <c r="P4" s="36"/>
    </row>
    <row r="5" spans="1:17" s="35" customFormat="1" ht="20.100000000000001" customHeight="1" thickTop="1">
      <c r="A5" s="34"/>
      <c r="B5" s="466"/>
      <c r="C5" s="467"/>
      <c r="D5" s="468"/>
      <c r="E5" s="469"/>
      <c r="F5" s="470"/>
      <c r="G5" s="466"/>
      <c r="H5" s="466"/>
      <c r="I5" s="471"/>
      <c r="J5" s="386"/>
      <c r="K5" s="390"/>
      <c r="L5" s="36"/>
      <c r="M5" s="36"/>
      <c r="N5" s="36"/>
      <c r="O5" s="36"/>
      <c r="P5" s="36"/>
    </row>
    <row r="6" spans="1:17" s="35" customFormat="1" ht="40.35" customHeight="1">
      <c r="A6" s="37" t="s">
        <v>585</v>
      </c>
      <c r="B6" s="38"/>
      <c r="C6" s="38" t="s">
        <v>586</v>
      </c>
      <c r="D6" s="39" t="s">
        <v>587</v>
      </c>
      <c r="E6" s="39" t="s">
        <v>588</v>
      </c>
      <c r="F6" s="40" t="s">
        <v>589</v>
      </c>
      <c r="G6" s="41" t="s">
        <v>590</v>
      </c>
      <c r="H6" s="42" t="s">
        <v>591</v>
      </c>
      <c r="I6" s="43" t="s">
        <v>592</v>
      </c>
      <c r="J6" s="385"/>
      <c r="K6" s="391"/>
      <c r="L6" s="43" t="s">
        <v>594</v>
      </c>
      <c r="M6" s="43" t="s">
        <v>595</v>
      </c>
      <c r="N6" s="43" t="s">
        <v>596</v>
      </c>
      <c r="O6" s="43" t="s">
        <v>1441</v>
      </c>
      <c r="P6" s="36"/>
    </row>
    <row r="7" spans="1:17" hidden="1">
      <c r="A7" s="34"/>
      <c r="B7" s="44"/>
      <c r="C7" s="45"/>
      <c r="D7" s="46"/>
      <c r="E7" s="47"/>
      <c r="F7" s="48"/>
      <c r="G7" s="49"/>
      <c r="H7" s="49"/>
      <c r="I7" s="50"/>
      <c r="Q7">
        <v>1112924</v>
      </c>
    </row>
    <row r="8" spans="1:17" ht="30.75" hidden="1" thickBot="1">
      <c r="B8" s="472">
        <v>1</v>
      </c>
      <c r="C8" s="473" t="s">
        <v>597</v>
      </c>
      <c r="D8" s="473"/>
      <c r="E8" s="473"/>
      <c r="F8" s="473"/>
      <c r="G8" s="473"/>
      <c r="H8" s="473"/>
      <c r="I8" s="501">
        <f>TtlCD</f>
        <v>24130485216</v>
      </c>
      <c r="J8" s="385" t="s">
        <v>11</v>
      </c>
      <c r="K8" s="385" t="s">
        <v>11</v>
      </c>
      <c r="L8" s="43"/>
      <c r="M8" s="43"/>
      <c r="N8" s="43">
        <f>SUM(N14:N415)</f>
        <v>91567731417731</v>
      </c>
      <c r="O8" s="384">
        <f>I8-N8-1112924</f>
        <v>-91543602045439</v>
      </c>
    </row>
    <row r="9" spans="1:17" hidden="1">
      <c r="B9" s="52"/>
      <c r="C9" s="53"/>
      <c r="D9" s="53"/>
      <c r="E9" s="53"/>
      <c r="F9" s="53"/>
      <c r="G9" s="53"/>
      <c r="H9" s="53"/>
      <c r="I9" s="53"/>
      <c r="J9" s="388" t="str">
        <f t="shared" ref="J9:J40" si="0">IF(I9="","",I9/SbtPpto)</f>
        <v/>
      </c>
    </row>
    <row r="10" spans="1:17" ht="30.75" hidden="1" thickBot="1">
      <c r="A10" s="443" t="s">
        <v>603</v>
      </c>
      <c r="B10" s="55" t="s">
        <v>598</v>
      </c>
      <c r="C10" s="56" t="s">
        <v>599</v>
      </c>
      <c r="D10" s="57"/>
      <c r="E10" s="57"/>
      <c r="F10" s="58"/>
      <c r="G10" s="59"/>
      <c r="H10" s="59"/>
      <c r="I10" s="60">
        <f>+I12+I23+I45+I58+I66+I79+I86+I99+I121+I125+I131+I135</f>
        <v>5449232156</v>
      </c>
      <c r="J10" s="388">
        <f t="shared" si="0"/>
        <v>0.22582356331512235</v>
      </c>
      <c r="K10" s="392"/>
    </row>
    <row r="11" spans="1:17" ht="30" hidden="1">
      <c r="A11" s="436" t="s">
        <v>659</v>
      </c>
      <c r="B11" s="44"/>
      <c r="C11" s="45"/>
      <c r="D11" s="46"/>
      <c r="E11" s="47"/>
      <c r="F11" s="48"/>
      <c r="G11" s="49"/>
      <c r="H11" s="49"/>
      <c r="I11" s="50"/>
      <c r="J11" s="388" t="str">
        <f t="shared" si="0"/>
        <v/>
      </c>
      <c r="K11" s="392"/>
    </row>
    <row r="12" spans="1:17" ht="30.75" hidden="1" thickBot="1">
      <c r="A12" s="441" t="s">
        <v>662</v>
      </c>
      <c r="B12" s="55" t="s">
        <v>601</v>
      </c>
      <c r="C12" s="56" t="s">
        <v>602</v>
      </c>
      <c r="D12" s="57"/>
      <c r="E12" s="57"/>
      <c r="F12" s="58"/>
      <c r="G12" s="59"/>
      <c r="H12" s="59"/>
      <c r="I12" s="60">
        <f>SUM(I14:I21)</f>
        <v>116119733</v>
      </c>
      <c r="J12" s="388">
        <f t="shared" si="0"/>
        <v>4.812159057746815E-3</v>
      </c>
      <c r="K12" s="393" t="str">
        <f>IF(J12="","",REPT("|",J12/MAX($J$14:$J$415)*100))</f>
        <v>|</v>
      </c>
    </row>
    <row r="13" spans="1:17" ht="15" hidden="1" customHeight="1">
      <c r="A13" s="437" t="s">
        <v>653</v>
      </c>
      <c r="B13" s="63"/>
      <c r="C13" s="64"/>
      <c r="D13" s="65"/>
      <c r="E13" s="66"/>
      <c r="F13" s="67"/>
      <c r="G13" s="68"/>
      <c r="H13" s="68"/>
      <c r="I13" s="69"/>
      <c r="J13" s="388" t="str">
        <f t="shared" si="0"/>
        <v/>
      </c>
      <c r="K13" s="392"/>
    </row>
    <row r="14" spans="1:17" ht="30" hidden="1">
      <c r="A14" s="76" t="s">
        <v>644</v>
      </c>
      <c r="B14" s="474" t="s">
        <v>605</v>
      </c>
      <c r="C14" s="64" t="s">
        <v>606</v>
      </c>
      <c r="D14" s="31" t="s">
        <v>44</v>
      </c>
      <c r="E14" s="72">
        <v>105</v>
      </c>
      <c r="F14" s="73">
        <v>82050</v>
      </c>
      <c r="G14" s="74">
        <v>1</v>
      </c>
      <c r="H14" s="77">
        <f xml:space="preserve"> ROUND(           F14*G14,0)</f>
        <v>82050</v>
      </c>
      <c r="I14" s="75">
        <f>ROUND(E14 * H14,0)</f>
        <v>8615250</v>
      </c>
      <c r="J14" s="449">
        <f t="shared" si="0"/>
        <v>3.5702763217904788E-4</v>
      </c>
      <c r="K14" s="393" t="str">
        <f t="shared" ref="K14:K22" si="1">IF(J14="","",REPT("|",J14/MAX($J$14:$J$415)*100))</f>
        <v/>
      </c>
      <c r="L14" s="51">
        <f>ROUND('SALIDA SINCO PPTO'!G10,0)</f>
        <v>8615295</v>
      </c>
      <c r="M14" s="394">
        <v>82050</v>
      </c>
      <c r="N14" s="394">
        <f t="shared" ref="N14:N77" si="2">IF(M14="","",IF(L14="",ROUND(M14*E14,0),ROUND(L14*E14,0)))</f>
        <v>904605975</v>
      </c>
      <c r="O14" s="396">
        <f t="shared" ref="O14:O77" si="3">IF(N14="","",I14-N14)</f>
        <v>-895990725</v>
      </c>
      <c r="Q14">
        <v>8964315</v>
      </c>
    </row>
    <row r="15" spans="1:17" ht="30" hidden="1">
      <c r="A15" s="76" t="s">
        <v>650</v>
      </c>
      <c r="B15" s="474" t="s">
        <v>608</v>
      </c>
      <c r="C15" s="64" t="s">
        <v>609</v>
      </c>
      <c r="D15" s="31" t="s">
        <v>44</v>
      </c>
      <c r="E15" s="72">
        <v>75</v>
      </c>
      <c r="F15" s="73">
        <v>52288</v>
      </c>
      <c r="G15" s="74">
        <v>1</v>
      </c>
      <c r="H15" s="77">
        <f t="shared" ref="H15:H21" si="4" xml:space="preserve"> ROUND(           F15*G15,0)</f>
        <v>52288</v>
      </c>
      <c r="I15" s="75">
        <f t="shared" ref="I15:I21" si="5">ROUND(E15 * H15,0)</f>
        <v>3921600</v>
      </c>
      <c r="J15" s="388">
        <f t="shared" si="0"/>
        <v>1.6251641709217422E-4</v>
      </c>
      <c r="K15" s="393" t="str">
        <f t="shared" si="1"/>
        <v/>
      </c>
      <c r="L15" s="51">
        <f>ROUND('SALIDA SINCO PPTO'!G11,0)</f>
        <v>3921579</v>
      </c>
      <c r="M15" s="394">
        <v>52288</v>
      </c>
      <c r="N15" s="394">
        <f t="shared" si="2"/>
        <v>294118425</v>
      </c>
      <c r="O15" s="396">
        <f t="shared" si="3"/>
        <v>-290196825</v>
      </c>
      <c r="Q15">
        <v>4051018</v>
      </c>
    </row>
    <row r="16" spans="1:17" ht="30" hidden="1">
      <c r="A16" s="76" t="s">
        <v>656</v>
      </c>
      <c r="B16" s="474" t="s">
        <v>611</v>
      </c>
      <c r="C16" s="64" t="s">
        <v>612</v>
      </c>
      <c r="D16" s="31" t="s">
        <v>44</v>
      </c>
      <c r="E16" s="72">
        <v>1840</v>
      </c>
      <c r="F16" s="73">
        <v>16403</v>
      </c>
      <c r="G16" s="74">
        <v>1</v>
      </c>
      <c r="H16" s="77">
        <f t="shared" si="4"/>
        <v>16403</v>
      </c>
      <c r="I16" s="75">
        <f t="shared" si="5"/>
        <v>30181520</v>
      </c>
      <c r="J16" s="388">
        <f t="shared" si="0"/>
        <v>1.250763079558292E-3</v>
      </c>
      <c r="K16" s="393" t="str">
        <f t="shared" si="1"/>
        <v/>
      </c>
      <c r="L16" s="51">
        <f>ROUND('SALIDA SINCO PPTO'!G12,0)</f>
        <v>30180830</v>
      </c>
      <c r="M16" s="394">
        <v>16403</v>
      </c>
      <c r="N16" s="394">
        <f t="shared" si="2"/>
        <v>55532727200</v>
      </c>
      <c r="O16" s="396">
        <f t="shared" si="3"/>
        <v>-55502545680</v>
      </c>
      <c r="Q16">
        <v>32716939</v>
      </c>
    </row>
    <row r="17" spans="1:17" ht="30" hidden="1">
      <c r="A17" s="76" t="s">
        <v>647</v>
      </c>
      <c r="B17" s="474" t="s">
        <v>614</v>
      </c>
      <c r="C17" s="64"/>
      <c r="D17" s="31"/>
      <c r="E17" s="72"/>
      <c r="F17" s="73"/>
      <c r="G17" s="74"/>
      <c r="H17" s="77"/>
      <c r="I17" s="75"/>
      <c r="J17" s="388" t="str">
        <f t="shared" si="0"/>
        <v/>
      </c>
      <c r="K17" s="393" t="str">
        <f t="shared" si="1"/>
        <v/>
      </c>
      <c r="M17" s="394" t="s">
        <v>1439</v>
      </c>
      <c r="N17" s="394" t="str">
        <f t="shared" si="2"/>
        <v/>
      </c>
      <c r="O17" s="396" t="str">
        <f t="shared" si="3"/>
        <v/>
      </c>
    </row>
    <row r="18" spans="1:17" hidden="1">
      <c r="A18" s="439"/>
      <c r="B18" s="474" t="s">
        <v>615</v>
      </c>
      <c r="C18" s="64" t="s">
        <v>616</v>
      </c>
      <c r="D18" s="31" t="s">
        <v>617</v>
      </c>
      <c r="E18" s="72">
        <v>798</v>
      </c>
      <c r="F18" s="73">
        <v>90070</v>
      </c>
      <c r="G18" s="74">
        <v>1</v>
      </c>
      <c r="H18" s="77">
        <f t="shared" si="4"/>
        <v>90070</v>
      </c>
      <c r="I18" s="75">
        <f t="shared" si="5"/>
        <v>71875860</v>
      </c>
      <c r="J18" s="388">
        <f t="shared" si="0"/>
        <v>2.9786330178036319E-3</v>
      </c>
      <c r="K18" s="393" t="str">
        <f t="shared" si="1"/>
        <v>|</v>
      </c>
      <c r="L18" s="51">
        <f>ROUND('SALIDA SINCO PPTO'!G13,0)</f>
        <v>71876168</v>
      </c>
      <c r="M18" s="394">
        <v>90070</v>
      </c>
      <c r="N18" s="394">
        <f t="shared" si="2"/>
        <v>57357182064</v>
      </c>
      <c r="O18" s="396">
        <f t="shared" si="3"/>
        <v>-57285306204</v>
      </c>
      <c r="Q18">
        <v>78419031</v>
      </c>
    </row>
    <row r="19" spans="1:17" hidden="1">
      <c r="A19" s="397"/>
      <c r="B19" s="474" t="s">
        <v>619</v>
      </c>
      <c r="C19" s="64" t="s">
        <v>620</v>
      </c>
      <c r="D19" s="31" t="s">
        <v>587</v>
      </c>
      <c r="E19" s="72">
        <v>2</v>
      </c>
      <c r="F19" s="73">
        <v>335859</v>
      </c>
      <c r="G19" s="74">
        <v>1</v>
      </c>
      <c r="H19" s="77">
        <f t="shared" si="4"/>
        <v>335859</v>
      </c>
      <c r="I19" s="75">
        <f t="shared" si="5"/>
        <v>671718</v>
      </c>
      <c r="J19" s="388">
        <f t="shared" si="0"/>
        <v>2.7836903982130023E-5</v>
      </c>
      <c r="K19" s="393" t="str">
        <f t="shared" si="1"/>
        <v/>
      </c>
      <c r="L19" s="51">
        <f>ROUND('SALIDA SINCO PPTO'!G14,0)</f>
        <v>671719</v>
      </c>
      <c r="M19" s="394">
        <v>335859</v>
      </c>
      <c r="N19" s="394">
        <f t="shared" si="2"/>
        <v>1343438</v>
      </c>
      <c r="O19" s="396">
        <f t="shared" si="3"/>
        <v>-671720</v>
      </c>
      <c r="Q19">
        <v>730891</v>
      </c>
    </row>
    <row r="20" spans="1:17" ht="30" hidden="1">
      <c r="A20" s="76" t="s">
        <v>852</v>
      </c>
      <c r="B20" s="474"/>
      <c r="C20" s="64"/>
      <c r="D20" s="31"/>
      <c r="E20" s="72"/>
      <c r="F20" s="73"/>
      <c r="G20" s="74"/>
      <c r="H20" s="77"/>
      <c r="I20" s="75"/>
      <c r="J20" s="388" t="str">
        <f t="shared" si="0"/>
        <v/>
      </c>
      <c r="K20" s="393" t="str">
        <f t="shared" si="1"/>
        <v/>
      </c>
      <c r="L20" s="51">
        <f>ROUND('SALIDA SINCO PPTO'!G15,0)</f>
        <v>853786</v>
      </c>
      <c r="M20" s="394" t="s">
        <v>1439</v>
      </c>
      <c r="N20" s="394" t="str">
        <f t="shared" si="2"/>
        <v/>
      </c>
      <c r="O20" s="396" t="str">
        <f t="shared" si="3"/>
        <v/>
      </c>
      <c r="Q20">
        <v>903096</v>
      </c>
    </row>
    <row r="21" spans="1:17" ht="30.75" hidden="1" thickBot="1">
      <c r="A21" s="76" t="s">
        <v>849</v>
      </c>
      <c r="B21" s="502" t="s">
        <v>623</v>
      </c>
      <c r="C21" s="503" t="s">
        <v>624</v>
      </c>
      <c r="D21" s="504" t="s">
        <v>587</v>
      </c>
      <c r="E21" s="505">
        <v>5</v>
      </c>
      <c r="F21" s="506">
        <v>170757</v>
      </c>
      <c r="G21" s="507">
        <v>1</v>
      </c>
      <c r="H21" s="508">
        <f t="shared" si="4"/>
        <v>170757</v>
      </c>
      <c r="I21" s="509">
        <f t="shared" si="5"/>
        <v>853785</v>
      </c>
      <c r="J21" s="388">
        <f t="shared" si="0"/>
        <v>3.5382007131538654E-5</v>
      </c>
      <c r="K21" s="393" t="str">
        <f t="shared" si="1"/>
        <v/>
      </c>
      <c r="L21" s="51">
        <f>ROUND('SALIDA SINCO PPTO'!G15,0)</f>
        <v>853786</v>
      </c>
      <c r="M21" s="394">
        <v>170757</v>
      </c>
      <c r="N21" s="394">
        <f t="shared" si="2"/>
        <v>4268930</v>
      </c>
      <c r="O21" s="396">
        <f t="shared" si="3"/>
        <v>-3415145</v>
      </c>
      <c r="Q21">
        <v>903096</v>
      </c>
    </row>
    <row r="22" spans="1:17" ht="23.1" hidden="1" customHeight="1" thickBot="1">
      <c r="A22" s="440" t="s">
        <v>1220</v>
      </c>
      <c r="B22" s="44"/>
      <c r="C22" s="45"/>
      <c r="D22" s="46"/>
      <c r="E22" s="81"/>
      <c r="F22" s="82"/>
      <c r="G22" s="49"/>
      <c r="H22" s="49"/>
      <c r="I22" s="83"/>
      <c r="J22" s="388" t="str">
        <f t="shared" si="0"/>
        <v/>
      </c>
      <c r="K22" s="393" t="str">
        <f t="shared" si="1"/>
        <v/>
      </c>
      <c r="M22" s="394" t="s">
        <v>1439</v>
      </c>
      <c r="N22" s="394" t="str">
        <f t="shared" si="2"/>
        <v/>
      </c>
      <c r="O22" s="396" t="str">
        <f t="shared" si="3"/>
        <v/>
      </c>
    </row>
    <row r="23" spans="1:17" ht="30.75" hidden="1" thickBot="1">
      <c r="A23" s="438" t="s">
        <v>1214</v>
      </c>
      <c r="B23" s="55" t="s">
        <v>627</v>
      </c>
      <c r="C23" s="56" t="s">
        <v>628</v>
      </c>
      <c r="D23" s="57"/>
      <c r="E23" s="57"/>
      <c r="F23" s="58"/>
      <c r="G23" s="57"/>
      <c r="H23" s="57"/>
      <c r="I23" s="84">
        <f>SUM(I25:I43)</f>
        <v>455574790</v>
      </c>
      <c r="J23" s="388">
        <f t="shared" si="0"/>
        <v>1.8879636522929337E-2</v>
      </c>
      <c r="K23" s="393" t="str">
        <f>IF(J23="","",REPT("|",J23/SbtPpto*100))</f>
        <v/>
      </c>
      <c r="M23" s="394" t="s">
        <v>1439</v>
      </c>
      <c r="N23" s="394" t="str">
        <f t="shared" si="2"/>
        <v/>
      </c>
      <c r="O23" s="396" t="str">
        <f t="shared" si="3"/>
        <v/>
      </c>
    </row>
    <row r="24" spans="1:17" hidden="1">
      <c r="A24" s="62" t="s">
        <v>600</v>
      </c>
      <c r="B24" s="63"/>
      <c r="C24" s="64"/>
      <c r="D24" s="65"/>
      <c r="E24" s="85"/>
      <c r="F24" s="67"/>
      <c r="G24" s="86"/>
      <c r="H24" s="86"/>
      <c r="I24" s="87"/>
      <c r="J24" s="388" t="str">
        <f t="shared" si="0"/>
        <v/>
      </c>
      <c r="K24" s="393" t="str">
        <f t="shared" ref="K24:K44" si="6">IF(J24="","",REPT("|",J24/MAX($J$14:$J$415)*100))</f>
        <v/>
      </c>
      <c r="M24" s="394" t="s">
        <v>1439</v>
      </c>
      <c r="N24" s="394" t="str">
        <f t="shared" si="2"/>
        <v/>
      </c>
      <c r="O24" s="396" t="str">
        <f t="shared" si="3"/>
        <v/>
      </c>
    </row>
    <row r="25" spans="1:17" hidden="1">
      <c r="A25" s="108" t="s">
        <v>926</v>
      </c>
      <c r="B25" s="474" t="s">
        <v>630</v>
      </c>
      <c r="C25" s="64" t="s">
        <v>631</v>
      </c>
      <c r="D25" s="31" t="s">
        <v>587</v>
      </c>
      <c r="E25" s="72">
        <v>103</v>
      </c>
      <c r="F25" s="73">
        <v>55894</v>
      </c>
      <c r="G25" s="74">
        <v>1</v>
      </c>
      <c r="H25" s="77">
        <f xml:space="preserve"> ROUND(           F25*G25,0)</f>
        <v>55894</v>
      </c>
      <c r="I25" s="75">
        <f t="shared" ref="I25:I43" si="7">ROUND(E25 * H25,0)</f>
        <v>5757082</v>
      </c>
      <c r="J25" s="388">
        <f t="shared" si="0"/>
        <v>2.3858127793396791E-4</v>
      </c>
      <c r="K25" s="393" t="str">
        <f t="shared" si="6"/>
        <v/>
      </c>
      <c r="L25" s="51">
        <f>ROUND('SALIDA SINCO PPTO'!G17,0)</f>
        <v>5757059</v>
      </c>
      <c r="M25" s="394">
        <v>55894</v>
      </c>
      <c r="N25" s="394">
        <f t="shared" si="2"/>
        <v>592977077</v>
      </c>
      <c r="O25" s="396">
        <f t="shared" si="3"/>
        <v>-587219995</v>
      </c>
      <c r="Q25">
        <v>6772845</v>
      </c>
    </row>
    <row r="26" spans="1:17" ht="30" hidden="1">
      <c r="A26" s="76" t="s">
        <v>873</v>
      </c>
      <c r="B26" s="474" t="s">
        <v>633</v>
      </c>
      <c r="C26" s="64" t="s">
        <v>634</v>
      </c>
      <c r="D26" s="31" t="s">
        <v>44</v>
      </c>
      <c r="E26" s="72">
        <v>26.4</v>
      </c>
      <c r="F26" s="73">
        <v>43258</v>
      </c>
      <c r="G26" s="74">
        <v>1</v>
      </c>
      <c r="H26" s="77">
        <f t="shared" ref="H26:H43" si="8" xml:space="preserve"> ROUND(           F26*G26,0)</f>
        <v>43258</v>
      </c>
      <c r="I26" s="75">
        <f t="shared" si="7"/>
        <v>1142011</v>
      </c>
      <c r="J26" s="388">
        <f t="shared" si="0"/>
        <v>4.732648306809746E-5</v>
      </c>
      <c r="K26" s="393" t="str">
        <f t="shared" si="6"/>
        <v/>
      </c>
      <c r="L26" s="51">
        <f>ROUND('SALIDA SINCO PPTO'!G18,0)</f>
        <v>1142020</v>
      </c>
      <c r="M26" s="394">
        <v>43258</v>
      </c>
      <c r="N26" s="394">
        <f t="shared" si="2"/>
        <v>30149328</v>
      </c>
      <c r="O26" s="396">
        <f t="shared" si="3"/>
        <v>-29007317</v>
      </c>
      <c r="Q26">
        <v>1428413</v>
      </c>
    </row>
    <row r="27" spans="1:17" hidden="1">
      <c r="A27" s="71"/>
      <c r="B27" s="474" t="s">
        <v>636</v>
      </c>
      <c r="C27" s="64" t="s">
        <v>637</v>
      </c>
      <c r="D27" s="31" t="s">
        <v>44</v>
      </c>
      <c r="E27" s="72">
        <v>1264</v>
      </c>
      <c r="F27" s="73">
        <v>18337</v>
      </c>
      <c r="G27" s="74">
        <v>1</v>
      </c>
      <c r="H27" s="77">
        <f t="shared" si="8"/>
        <v>18337</v>
      </c>
      <c r="I27" s="75">
        <f t="shared" si="7"/>
        <v>23177968</v>
      </c>
      <c r="J27" s="388">
        <f t="shared" si="0"/>
        <v>9.6052639607228365E-4</v>
      </c>
      <c r="K27" s="393" t="str">
        <f t="shared" si="6"/>
        <v/>
      </c>
      <c r="L27" s="51">
        <f>ROUND('SALIDA SINCO PPTO'!G19,0)</f>
        <v>23177437</v>
      </c>
      <c r="M27" s="394">
        <v>18337</v>
      </c>
      <c r="N27" s="394">
        <f t="shared" si="2"/>
        <v>29296280368</v>
      </c>
      <c r="O27" s="396">
        <f t="shared" si="3"/>
        <v>-29273102400</v>
      </c>
      <c r="Q27">
        <v>27840839</v>
      </c>
    </row>
    <row r="28" spans="1:17" hidden="1">
      <c r="A28" s="71"/>
      <c r="B28" s="474" t="s">
        <v>639</v>
      </c>
      <c r="C28" s="64" t="s">
        <v>640</v>
      </c>
      <c r="D28" s="31" t="s">
        <v>617</v>
      </c>
      <c r="E28" s="72">
        <v>400</v>
      </c>
      <c r="F28" s="73">
        <v>10749</v>
      </c>
      <c r="G28" s="74">
        <v>1</v>
      </c>
      <c r="H28" s="77">
        <f t="shared" si="8"/>
        <v>10749</v>
      </c>
      <c r="I28" s="75">
        <f t="shared" si="7"/>
        <v>4299600</v>
      </c>
      <c r="J28" s="388">
        <f t="shared" si="0"/>
        <v>1.7818124921703191E-4</v>
      </c>
      <c r="K28" s="393" t="str">
        <f t="shared" si="6"/>
        <v/>
      </c>
      <c r="L28" s="51">
        <f>ROUND('SALIDA SINCO PPTO'!G20,0)</f>
        <v>4299432</v>
      </c>
      <c r="M28" s="394">
        <v>10749</v>
      </c>
      <c r="N28" s="394">
        <f t="shared" si="2"/>
        <v>1719772800</v>
      </c>
      <c r="O28" s="396">
        <f t="shared" si="3"/>
        <v>-1715473200</v>
      </c>
      <c r="Q28">
        <v>5285632</v>
      </c>
    </row>
    <row r="29" spans="1:17" hidden="1">
      <c r="A29" s="71"/>
      <c r="B29" s="474" t="s">
        <v>642</v>
      </c>
      <c r="C29" s="64" t="s">
        <v>643</v>
      </c>
      <c r="D29" s="31" t="s">
        <v>44</v>
      </c>
      <c r="E29" s="72">
        <v>661</v>
      </c>
      <c r="F29" s="73">
        <v>30306</v>
      </c>
      <c r="G29" s="74">
        <v>1</v>
      </c>
      <c r="H29" s="77">
        <f t="shared" si="8"/>
        <v>30306</v>
      </c>
      <c r="I29" s="75">
        <f t="shared" si="7"/>
        <v>20032266</v>
      </c>
      <c r="J29" s="388">
        <f t="shared" si="0"/>
        <v>8.3016424330818565E-4</v>
      </c>
      <c r="K29" s="393" t="str">
        <f t="shared" si="6"/>
        <v/>
      </c>
      <c r="L29" s="51">
        <f>ROUND('SALIDA SINCO PPTO'!G21,0)</f>
        <v>20032266</v>
      </c>
      <c r="M29" s="394">
        <v>30306</v>
      </c>
      <c r="N29" s="394">
        <f t="shared" si="2"/>
        <v>13241327826</v>
      </c>
      <c r="O29" s="396">
        <f t="shared" si="3"/>
        <v>-13221295560</v>
      </c>
      <c r="Q29">
        <v>24351240</v>
      </c>
    </row>
    <row r="30" spans="1:17" hidden="1">
      <c r="A30" s="71"/>
      <c r="B30" s="474" t="s">
        <v>645</v>
      </c>
      <c r="C30" s="64" t="s">
        <v>646</v>
      </c>
      <c r="D30" s="31" t="s">
        <v>617</v>
      </c>
      <c r="E30" s="72">
        <v>61</v>
      </c>
      <c r="F30" s="73">
        <v>13760</v>
      </c>
      <c r="G30" s="74">
        <v>1</v>
      </c>
      <c r="H30" s="77">
        <f t="shared" si="8"/>
        <v>13760</v>
      </c>
      <c r="I30" s="75">
        <f t="shared" si="7"/>
        <v>839360</v>
      </c>
      <c r="J30" s="388">
        <f t="shared" si="0"/>
        <v>3.4784215588149571E-5</v>
      </c>
      <c r="K30" s="393" t="str">
        <f t="shared" si="6"/>
        <v/>
      </c>
      <c r="L30" s="51">
        <f>ROUND('SALIDA SINCO PPTO'!G22,0)</f>
        <v>839365</v>
      </c>
      <c r="M30" s="394">
        <v>13760</v>
      </c>
      <c r="N30" s="394">
        <f t="shared" si="2"/>
        <v>51201265</v>
      </c>
      <c r="O30" s="396">
        <f t="shared" si="3"/>
        <v>-50361905</v>
      </c>
      <c r="Q30">
        <v>1049768</v>
      </c>
    </row>
    <row r="31" spans="1:17" ht="30" hidden="1">
      <c r="A31" s="76" t="s">
        <v>1198</v>
      </c>
      <c r="B31" s="474" t="s">
        <v>648</v>
      </c>
      <c r="C31" s="64" t="s">
        <v>649</v>
      </c>
      <c r="D31" s="31" t="s">
        <v>617</v>
      </c>
      <c r="E31" s="72">
        <v>240</v>
      </c>
      <c r="F31" s="73">
        <v>9180</v>
      </c>
      <c r="G31" s="74">
        <v>1</v>
      </c>
      <c r="H31" s="77">
        <f t="shared" si="8"/>
        <v>9180</v>
      </c>
      <c r="I31" s="75">
        <f t="shared" si="7"/>
        <v>2203200</v>
      </c>
      <c r="J31" s="388">
        <f t="shared" si="0"/>
        <v>9.1303592956313312E-5</v>
      </c>
      <c r="K31" s="393" t="str">
        <f t="shared" si="6"/>
        <v/>
      </c>
      <c r="L31" s="51">
        <f>ROUND('SALIDA SINCO PPTO'!G23,0)</f>
        <v>2203142</v>
      </c>
      <c r="M31" s="394">
        <v>9180</v>
      </c>
      <c r="N31" s="394">
        <f t="shared" si="2"/>
        <v>528754080</v>
      </c>
      <c r="O31" s="396">
        <f t="shared" si="3"/>
        <v>-526550880</v>
      </c>
      <c r="Q31">
        <v>2645870</v>
      </c>
    </row>
    <row r="32" spans="1:17" hidden="1">
      <c r="A32" s="71"/>
      <c r="B32" s="474" t="s">
        <v>651</v>
      </c>
      <c r="C32" s="64" t="s">
        <v>652</v>
      </c>
      <c r="D32" s="31" t="s">
        <v>587</v>
      </c>
      <c r="E32" s="72">
        <v>1500</v>
      </c>
      <c r="F32" s="73">
        <v>15145</v>
      </c>
      <c r="G32" s="74">
        <v>1</v>
      </c>
      <c r="H32" s="77">
        <f t="shared" si="8"/>
        <v>15145</v>
      </c>
      <c r="I32" s="75">
        <f t="shared" si="7"/>
        <v>22717500</v>
      </c>
      <c r="J32" s="388">
        <f t="shared" si="0"/>
        <v>9.4144397829749795E-4</v>
      </c>
      <c r="K32" s="393" t="str">
        <f t="shared" si="6"/>
        <v/>
      </c>
      <c r="L32" s="51">
        <f>ROUND('SALIDA SINCO PPTO'!G24,0)</f>
        <v>22718070</v>
      </c>
      <c r="M32" s="394">
        <v>15145</v>
      </c>
      <c r="N32" s="394">
        <f t="shared" si="2"/>
        <v>34077105000</v>
      </c>
      <c r="O32" s="396">
        <f t="shared" si="3"/>
        <v>-34054387500</v>
      </c>
      <c r="Q32">
        <v>28635270</v>
      </c>
    </row>
    <row r="33" spans="1:17" hidden="1">
      <c r="A33" s="71"/>
      <c r="B33" s="474" t="s">
        <v>654</v>
      </c>
      <c r="C33" s="64" t="s">
        <v>655</v>
      </c>
      <c r="D33" s="31" t="s">
        <v>44</v>
      </c>
      <c r="E33" s="72">
        <v>16</v>
      </c>
      <c r="F33" s="73">
        <v>16292</v>
      </c>
      <c r="G33" s="74">
        <v>1</v>
      </c>
      <c r="H33" s="77">
        <f t="shared" si="8"/>
        <v>16292</v>
      </c>
      <c r="I33" s="75">
        <f t="shared" si="7"/>
        <v>260672</v>
      </c>
      <c r="J33" s="388">
        <f t="shared" si="0"/>
        <v>1.0802600845637302E-5</v>
      </c>
      <c r="K33" s="393" t="str">
        <f t="shared" si="6"/>
        <v/>
      </c>
      <c r="L33" s="51">
        <f>ROUND('SALIDA SINCO PPTO'!G25,0)</f>
        <v>260676</v>
      </c>
      <c r="M33" s="394">
        <v>16292</v>
      </c>
      <c r="N33" s="394">
        <f t="shared" si="2"/>
        <v>4170816</v>
      </c>
      <c r="O33" s="396">
        <f t="shared" si="3"/>
        <v>-3910144</v>
      </c>
      <c r="Q33">
        <v>292234</v>
      </c>
    </row>
    <row r="34" spans="1:17" ht="25.5" hidden="1">
      <c r="A34" s="71"/>
      <c r="B34" s="474" t="s">
        <v>657</v>
      </c>
      <c r="C34" s="64" t="s">
        <v>658</v>
      </c>
      <c r="D34" s="31" t="s">
        <v>44</v>
      </c>
      <c r="E34" s="72">
        <v>318.3</v>
      </c>
      <c r="F34" s="73">
        <v>117751</v>
      </c>
      <c r="G34" s="74">
        <v>1</v>
      </c>
      <c r="H34" s="77">
        <f t="shared" si="8"/>
        <v>117751</v>
      </c>
      <c r="I34" s="75">
        <f t="shared" si="7"/>
        <v>37480143</v>
      </c>
      <c r="J34" s="388">
        <f t="shared" si="0"/>
        <v>1.5532279050546548E-3</v>
      </c>
      <c r="K34" s="393" t="str">
        <f t="shared" si="6"/>
        <v/>
      </c>
      <c r="L34" s="51">
        <f>ROUND('SALIDA SINCO PPTO'!G26,0)</f>
        <v>25935644</v>
      </c>
      <c r="M34" s="394">
        <v>117751</v>
      </c>
      <c r="N34" s="394">
        <f t="shared" si="2"/>
        <v>8255315485</v>
      </c>
      <c r="O34" s="396">
        <f t="shared" si="3"/>
        <v>-8217835342</v>
      </c>
      <c r="Q34">
        <v>28289950</v>
      </c>
    </row>
    <row r="35" spans="1:17" hidden="1">
      <c r="A35" s="71"/>
      <c r="B35" s="474" t="s">
        <v>660</v>
      </c>
      <c r="C35" s="64" t="s">
        <v>661</v>
      </c>
      <c r="D35" s="31" t="s">
        <v>587</v>
      </c>
      <c r="E35" s="72">
        <v>12</v>
      </c>
      <c r="F35" s="73">
        <v>48349</v>
      </c>
      <c r="G35" s="74">
        <v>1</v>
      </c>
      <c r="H35" s="77">
        <f t="shared" si="8"/>
        <v>48349</v>
      </c>
      <c r="I35" s="75">
        <f t="shared" si="7"/>
        <v>580188</v>
      </c>
      <c r="J35" s="388">
        <f t="shared" si="0"/>
        <v>2.4043776774753769E-5</v>
      </c>
      <c r="K35" s="393" t="str">
        <f t="shared" si="6"/>
        <v/>
      </c>
      <c r="L35" s="51">
        <f>ROUND('SALIDA SINCO PPTO'!G27,0)</f>
        <v>580190</v>
      </c>
      <c r="M35" s="394">
        <v>48349</v>
      </c>
      <c r="N35" s="394">
        <f t="shared" si="2"/>
        <v>6962280</v>
      </c>
      <c r="O35" s="396">
        <f t="shared" si="3"/>
        <v>-6382092</v>
      </c>
      <c r="Q35">
        <v>738482</v>
      </c>
    </row>
    <row r="36" spans="1:17" hidden="1">
      <c r="A36" s="71" t="s">
        <v>1200</v>
      </c>
      <c r="B36" s="474" t="s">
        <v>663</v>
      </c>
      <c r="C36" s="64" t="s">
        <v>664</v>
      </c>
      <c r="D36" s="31" t="s">
        <v>617</v>
      </c>
      <c r="E36" s="72">
        <v>390</v>
      </c>
      <c r="F36" s="73">
        <v>6780</v>
      </c>
      <c r="G36" s="74">
        <v>1</v>
      </c>
      <c r="H36" s="77">
        <f t="shared" si="8"/>
        <v>6780</v>
      </c>
      <c r="I36" s="75">
        <f t="shared" si="7"/>
        <v>2644200</v>
      </c>
      <c r="J36" s="388">
        <f t="shared" si="0"/>
        <v>1.0957923043531393E-4</v>
      </c>
      <c r="K36" s="393" t="str">
        <f t="shared" si="6"/>
        <v/>
      </c>
      <c r="L36" s="51">
        <f>ROUND('SALIDA SINCO PPTO'!G28,0)</f>
        <v>2644134</v>
      </c>
      <c r="M36" s="394">
        <v>6780</v>
      </c>
      <c r="N36" s="394">
        <f t="shared" si="2"/>
        <v>1031212260</v>
      </c>
      <c r="O36" s="396">
        <f t="shared" si="3"/>
        <v>-1028568060</v>
      </c>
      <c r="Q36">
        <v>3124906</v>
      </c>
    </row>
    <row r="37" spans="1:17" hidden="1">
      <c r="A37" s="71"/>
      <c r="B37" s="474" t="s">
        <v>666</v>
      </c>
      <c r="C37" s="64" t="s">
        <v>667</v>
      </c>
      <c r="D37" s="31" t="s">
        <v>44</v>
      </c>
      <c r="E37" s="72">
        <v>120.3</v>
      </c>
      <c r="F37" s="73">
        <v>117751</v>
      </c>
      <c r="G37" s="74">
        <v>1</v>
      </c>
      <c r="H37" s="77">
        <f t="shared" si="8"/>
        <v>117751</v>
      </c>
      <c r="I37" s="75">
        <f t="shared" si="7"/>
        <v>14165445</v>
      </c>
      <c r="J37" s="388">
        <f t="shared" si="0"/>
        <v>5.870352325367845E-4</v>
      </c>
      <c r="K37" s="393" t="str">
        <f t="shared" si="6"/>
        <v/>
      </c>
      <c r="L37" s="51">
        <f>ROUND('SALIDA SINCO PPTO'!G29,0)</f>
        <v>9802256</v>
      </c>
      <c r="M37" s="394">
        <v>117751</v>
      </c>
      <c r="N37" s="394">
        <f t="shared" si="2"/>
        <v>1179211397</v>
      </c>
      <c r="O37" s="396">
        <f t="shared" si="3"/>
        <v>-1165045952</v>
      </c>
      <c r="Q37">
        <v>10692055</v>
      </c>
    </row>
    <row r="38" spans="1:17" hidden="1">
      <c r="A38" s="71"/>
      <c r="B38" s="474" t="s">
        <v>669</v>
      </c>
      <c r="C38" s="64" t="s">
        <v>670</v>
      </c>
      <c r="D38" s="31" t="s">
        <v>44</v>
      </c>
      <c r="E38" s="72">
        <v>510</v>
      </c>
      <c r="F38" s="73">
        <v>12952</v>
      </c>
      <c r="G38" s="74">
        <v>1</v>
      </c>
      <c r="H38" s="77">
        <f t="shared" si="8"/>
        <v>12952</v>
      </c>
      <c r="I38" s="75">
        <f t="shared" si="7"/>
        <v>6605520</v>
      </c>
      <c r="J38" s="388">
        <f t="shared" si="0"/>
        <v>2.7374169814124304E-4</v>
      </c>
      <c r="K38" s="393" t="str">
        <f t="shared" si="6"/>
        <v/>
      </c>
      <c r="L38" s="51">
        <f>ROUND('SALIDA SINCO PPTO'!G30,0)</f>
        <v>6605372</v>
      </c>
      <c r="M38" s="394">
        <v>12952</v>
      </c>
      <c r="N38" s="394">
        <f t="shared" si="2"/>
        <v>3368739720</v>
      </c>
      <c r="O38" s="396">
        <f t="shared" si="3"/>
        <v>-3362134200</v>
      </c>
      <c r="Q38">
        <v>7862777</v>
      </c>
    </row>
    <row r="39" spans="1:17" hidden="1">
      <c r="A39" s="108" t="s">
        <v>923</v>
      </c>
      <c r="B39" s="474" t="s">
        <v>672</v>
      </c>
      <c r="C39" s="64" t="s">
        <v>673</v>
      </c>
      <c r="D39" s="31" t="s">
        <v>44</v>
      </c>
      <c r="E39" s="72">
        <v>473</v>
      </c>
      <c r="F39" s="73">
        <v>12952</v>
      </c>
      <c r="G39" s="74">
        <v>1</v>
      </c>
      <c r="H39" s="77">
        <f t="shared" si="8"/>
        <v>12952</v>
      </c>
      <c r="I39" s="75">
        <f t="shared" si="7"/>
        <v>6126296</v>
      </c>
      <c r="J39" s="388">
        <f t="shared" si="0"/>
        <v>2.5388200631530975E-4</v>
      </c>
      <c r="K39" s="393" t="str">
        <f t="shared" si="6"/>
        <v/>
      </c>
      <c r="L39" s="51">
        <f>ROUND('SALIDA SINCO PPTO'!G31,0)</f>
        <v>6126159</v>
      </c>
      <c r="M39" s="394">
        <v>12952</v>
      </c>
      <c r="N39" s="394">
        <f t="shared" si="2"/>
        <v>2897673207</v>
      </c>
      <c r="O39" s="396">
        <f t="shared" si="3"/>
        <v>-2891546911</v>
      </c>
      <c r="Q39">
        <v>7292340</v>
      </c>
    </row>
    <row r="40" spans="1:17" ht="30" hidden="1">
      <c r="A40" s="76" t="s">
        <v>700</v>
      </c>
      <c r="B40" s="474" t="s">
        <v>675</v>
      </c>
      <c r="C40" s="64" t="s">
        <v>676</v>
      </c>
      <c r="D40" s="31" t="s">
        <v>44</v>
      </c>
      <c r="E40" s="72">
        <v>10.7</v>
      </c>
      <c r="F40" s="73">
        <v>50904</v>
      </c>
      <c r="G40" s="74">
        <v>1</v>
      </c>
      <c r="H40" s="77">
        <f t="shared" si="8"/>
        <v>50904</v>
      </c>
      <c r="I40" s="75">
        <f t="shared" si="7"/>
        <v>544673</v>
      </c>
      <c r="J40" s="388">
        <f t="shared" si="0"/>
        <v>2.2571987058049219E-5</v>
      </c>
      <c r="K40" s="393" t="str">
        <f t="shared" si="6"/>
        <v/>
      </c>
      <c r="L40" s="51">
        <f>ROUND('SALIDA SINCO PPTO'!G32,0)</f>
        <v>544668</v>
      </c>
      <c r="M40" s="394">
        <v>50904</v>
      </c>
      <c r="N40" s="394">
        <f t="shared" si="2"/>
        <v>5827948</v>
      </c>
      <c r="O40" s="396">
        <f t="shared" si="3"/>
        <v>-5283275</v>
      </c>
      <c r="Q40">
        <v>632442</v>
      </c>
    </row>
    <row r="41" spans="1:17" ht="30" hidden="1">
      <c r="A41" s="76" t="s">
        <v>889</v>
      </c>
      <c r="B41" s="474" t="s">
        <v>678</v>
      </c>
      <c r="C41" s="64" t="s">
        <v>679</v>
      </c>
      <c r="D41" s="31" t="s">
        <v>44</v>
      </c>
      <c r="E41" s="72">
        <v>75</v>
      </c>
      <c r="F41" s="73">
        <v>3244</v>
      </c>
      <c r="G41" s="74">
        <v>1</v>
      </c>
      <c r="H41" s="77">
        <f t="shared" si="8"/>
        <v>3244</v>
      </c>
      <c r="I41" s="75">
        <f t="shared" si="7"/>
        <v>243300</v>
      </c>
      <c r="J41" s="388">
        <f t="shared" ref="J41:J72" si="9">IF(I41="","",I41/SbtPpto)</f>
        <v>1.0082681629571091E-5</v>
      </c>
      <c r="K41" s="393" t="str">
        <f t="shared" si="6"/>
        <v/>
      </c>
      <c r="L41" s="51">
        <f>ROUND('SALIDA SINCO PPTO'!G33,0)</f>
        <v>243293</v>
      </c>
      <c r="M41" s="394">
        <v>3244</v>
      </c>
      <c r="N41" s="394">
        <f t="shared" si="2"/>
        <v>18246975</v>
      </c>
      <c r="O41" s="396">
        <f t="shared" si="3"/>
        <v>-18003675</v>
      </c>
      <c r="Q41">
        <v>292294</v>
      </c>
    </row>
    <row r="42" spans="1:17" ht="30">
      <c r="A42" s="76" t="s">
        <v>995</v>
      </c>
      <c r="B42" s="474" t="s">
        <v>681</v>
      </c>
      <c r="C42" s="64" t="s">
        <v>682</v>
      </c>
      <c r="D42" s="31" t="s">
        <v>44</v>
      </c>
      <c r="E42" s="72">
        <v>1690.8</v>
      </c>
      <c r="F42" s="73">
        <v>177736</v>
      </c>
      <c r="G42" s="74">
        <v>1</v>
      </c>
      <c r="H42" s="77">
        <f t="shared" si="8"/>
        <v>177736</v>
      </c>
      <c r="I42" s="75">
        <f t="shared" si="7"/>
        <v>300516029</v>
      </c>
      <c r="J42" s="388">
        <f t="shared" si="9"/>
        <v>1.2453791389190108E-2</v>
      </c>
      <c r="K42" s="393" t="str">
        <f t="shared" si="6"/>
        <v>|||||</v>
      </c>
      <c r="L42" s="51">
        <f>ROUND('SALIDA SINCO PPTO'!G34,0)</f>
        <v>214663762</v>
      </c>
      <c r="M42" s="394">
        <v>177736</v>
      </c>
      <c r="N42" s="394">
        <f t="shared" si="2"/>
        <v>362953488790</v>
      </c>
      <c r="O42" s="396">
        <f t="shared" si="3"/>
        <v>-362652972761</v>
      </c>
      <c r="Q42">
        <v>235139423</v>
      </c>
    </row>
    <row r="43" spans="1:17" ht="16.5" hidden="1" thickBot="1">
      <c r="A43" s="447"/>
      <c r="B43" s="510" t="s">
        <v>683</v>
      </c>
      <c r="C43" s="511" t="s">
        <v>684</v>
      </c>
      <c r="D43" s="504" t="s">
        <v>685</v>
      </c>
      <c r="E43" s="505">
        <v>3043.5788499999999</v>
      </c>
      <c r="F43" s="512">
        <v>2050</v>
      </c>
      <c r="G43" s="507">
        <v>1</v>
      </c>
      <c r="H43" s="508">
        <f t="shared" si="8"/>
        <v>2050</v>
      </c>
      <c r="I43" s="509">
        <f t="shared" si="7"/>
        <v>6239337</v>
      </c>
      <c r="J43" s="388">
        <f t="shared" si="9"/>
        <v>2.5856657850638391E-4</v>
      </c>
      <c r="K43" s="393" t="str">
        <f t="shared" si="6"/>
        <v/>
      </c>
      <c r="L43" s="51">
        <f>ROUND('SALIDA SINCO PPTO'!G35,0)</f>
        <v>6239643</v>
      </c>
      <c r="M43" s="394">
        <v>2050</v>
      </c>
      <c r="N43" s="394">
        <f t="shared" si="2"/>
        <v>18990845466</v>
      </c>
      <c r="O43" s="396">
        <f t="shared" si="3"/>
        <v>-18984606129</v>
      </c>
      <c r="Q43">
        <v>6239643</v>
      </c>
    </row>
    <row r="44" spans="1:17" ht="23.1" hidden="1" customHeight="1" thickBot="1">
      <c r="A44" s="440"/>
      <c r="B44" s="44"/>
      <c r="C44" s="45"/>
      <c r="D44" s="46"/>
      <c r="E44" s="81"/>
      <c r="F44" s="82"/>
      <c r="G44" s="44"/>
      <c r="H44" s="44"/>
      <c r="I44" s="91"/>
      <c r="J44" s="388" t="str">
        <f t="shared" si="9"/>
        <v/>
      </c>
      <c r="K44" s="393" t="str">
        <f t="shared" si="6"/>
        <v/>
      </c>
      <c r="M44" s="394" t="s">
        <v>1439</v>
      </c>
      <c r="N44" s="394" t="str">
        <f t="shared" si="2"/>
        <v/>
      </c>
      <c r="O44" s="396" t="str">
        <f t="shared" si="3"/>
        <v/>
      </c>
    </row>
    <row r="45" spans="1:17" ht="30.75" hidden="1" thickBot="1">
      <c r="A45" s="448" t="s">
        <v>755</v>
      </c>
      <c r="B45" s="55" t="s">
        <v>686</v>
      </c>
      <c r="C45" s="56" t="s">
        <v>687</v>
      </c>
      <c r="D45" s="57"/>
      <c r="E45" s="57"/>
      <c r="F45" s="58"/>
      <c r="G45" s="57"/>
      <c r="H45" s="57"/>
      <c r="I45" s="84">
        <f>SUM(I47:I56)</f>
        <v>218019558</v>
      </c>
      <c r="J45" s="388">
        <f t="shared" si="9"/>
        <v>9.0350258624488661E-3</v>
      </c>
      <c r="K45" s="393" t="str">
        <f>IF(J45="","",REPT("|",J45/SbtPpto*100))</f>
        <v/>
      </c>
      <c r="M45" s="394" t="s">
        <v>1439</v>
      </c>
      <c r="N45" s="394" t="str">
        <f t="shared" si="2"/>
        <v/>
      </c>
      <c r="O45" s="396" t="str">
        <f t="shared" si="3"/>
        <v/>
      </c>
    </row>
    <row r="46" spans="1:17" hidden="1">
      <c r="A46" s="444"/>
      <c r="B46" s="63"/>
      <c r="C46" s="64"/>
      <c r="D46" s="65"/>
      <c r="E46" s="85"/>
      <c r="F46" s="67"/>
      <c r="G46" s="86"/>
      <c r="H46" s="86"/>
      <c r="I46" s="87"/>
      <c r="J46" s="388" t="str">
        <f t="shared" si="9"/>
        <v/>
      </c>
      <c r="K46" s="393" t="str">
        <f t="shared" ref="K46:K57" si="10">IF(J46="","",REPT("|",J46/MAX($J$14:$J$415)*100))</f>
        <v/>
      </c>
      <c r="M46" s="394" t="s">
        <v>1439</v>
      </c>
      <c r="N46" s="394" t="str">
        <f t="shared" si="2"/>
        <v/>
      </c>
      <c r="O46" s="396" t="str">
        <f t="shared" si="3"/>
        <v/>
      </c>
    </row>
    <row r="47" spans="1:17" hidden="1">
      <c r="A47" s="92" t="s">
        <v>600</v>
      </c>
      <c r="B47" s="474" t="s">
        <v>689</v>
      </c>
      <c r="C47" s="64" t="s">
        <v>690</v>
      </c>
      <c r="D47" s="31" t="s">
        <v>44</v>
      </c>
      <c r="E47" s="72">
        <v>214</v>
      </c>
      <c r="F47" s="73">
        <v>201362</v>
      </c>
      <c r="G47" s="74">
        <v>1</v>
      </c>
      <c r="H47" s="77">
        <f t="shared" ref="H47:H56" si="11" xml:space="preserve"> ROUND(           F47*G47,0)</f>
        <v>201362</v>
      </c>
      <c r="I47" s="75">
        <f t="shared" ref="I47:I56" si="12">ROUND(E47 * H47,0)</f>
        <v>43091468</v>
      </c>
      <c r="J47" s="388">
        <f t="shared" si="9"/>
        <v>1.7857688154330066E-3</v>
      </c>
      <c r="K47" s="393" t="str">
        <f t="shared" si="10"/>
        <v/>
      </c>
      <c r="L47" s="51">
        <f>ROUND('SALIDA SINCO PPTO'!G37,0)</f>
        <v>41892089</v>
      </c>
      <c r="M47" s="394">
        <v>201362</v>
      </c>
      <c r="N47" s="394">
        <f t="shared" si="2"/>
        <v>8964907046</v>
      </c>
      <c r="O47" s="396">
        <f t="shared" si="3"/>
        <v>-8921815578</v>
      </c>
      <c r="Q47">
        <v>43774819</v>
      </c>
    </row>
    <row r="48" spans="1:17" ht="22.5" hidden="1" customHeight="1">
      <c r="A48" s="71"/>
      <c r="B48" s="474" t="s">
        <v>692</v>
      </c>
      <c r="C48" s="64" t="s">
        <v>693</v>
      </c>
      <c r="D48" s="31" t="s">
        <v>617</v>
      </c>
      <c r="E48" s="72">
        <v>77</v>
      </c>
      <c r="F48" s="73">
        <v>96489</v>
      </c>
      <c r="G48" s="74">
        <v>1</v>
      </c>
      <c r="H48" s="77">
        <f t="shared" si="11"/>
        <v>96489</v>
      </c>
      <c r="I48" s="75">
        <f t="shared" si="12"/>
        <v>7429653</v>
      </c>
      <c r="J48" s="388">
        <f t="shared" si="9"/>
        <v>3.0789488621943173E-4</v>
      </c>
      <c r="K48" s="393" t="str">
        <f t="shared" si="10"/>
        <v/>
      </c>
      <c r="L48" s="51">
        <f>ROUND('SALIDA SINCO PPTO'!G38,0)</f>
        <v>6507231</v>
      </c>
      <c r="M48" s="394">
        <v>96489</v>
      </c>
      <c r="N48" s="394">
        <f t="shared" si="2"/>
        <v>501056787</v>
      </c>
      <c r="O48" s="396">
        <f t="shared" si="3"/>
        <v>-493627134</v>
      </c>
      <c r="Q48">
        <v>7325609</v>
      </c>
    </row>
    <row r="49" spans="1:17" hidden="1">
      <c r="A49" s="92" t="s">
        <v>626</v>
      </c>
      <c r="B49" s="474" t="s">
        <v>695</v>
      </c>
      <c r="C49" s="64" t="s">
        <v>696</v>
      </c>
      <c r="D49" s="31" t="s">
        <v>44</v>
      </c>
      <c r="E49" s="72">
        <v>214</v>
      </c>
      <c r="F49" s="73">
        <v>57946</v>
      </c>
      <c r="G49" s="74">
        <v>1</v>
      </c>
      <c r="H49" s="77">
        <f t="shared" si="11"/>
        <v>57946</v>
      </c>
      <c r="I49" s="75">
        <f t="shared" si="12"/>
        <v>12400444</v>
      </c>
      <c r="J49" s="388">
        <f t="shared" si="9"/>
        <v>5.1389119982459951E-4</v>
      </c>
      <c r="K49" s="393" t="str">
        <f t="shared" si="10"/>
        <v/>
      </c>
      <c r="L49" s="51">
        <f>ROUND('SALIDA SINCO PPTO'!G39,0)</f>
        <v>11695811</v>
      </c>
      <c r="M49" s="394">
        <v>57946</v>
      </c>
      <c r="N49" s="394">
        <f t="shared" si="2"/>
        <v>2502903554</v>
      </c>
      <c r="O49" s="396">
        <f t="shared" si="3"/>
        <v>-2490503110</v>
      </c>
      <c r="Q49">
        <v>13168626</v>
      </c>
    </row>
    <row r="50" spans="1:17" hidden="1">
      <c r="A50" s="71"/>
      <c r="B50" s="474" t="s">
        <v>698</v>
      </c>
      <c r="C50" s="64" t="s">
        <v>699</v>
      </c>
      <c r="D50" s="31" t="s">
        <v>44</v>
      </c>
      <c r="E50" s="72">
        <v>668.5</v>
      </c>
      <c r="F50" s="73">
        <v>88259</v>
      </c>
      <c r="G50" s="74">
        <v>1</v>
      </c>
      <c r="H50" s="77">
        <f t="shared" si="11"/>
        <v>88259</v>
      </c>
      <c r="I50" s="75">
        <f t="shared" si="12"/>
        <v>59001142</v>
      </c>
      <c r="J50" s="388">
        <f t="shared" si="9"/>
        <v>2.4450872608594958E-3</v>
      </c>
      <c r="K50" s="393" t="str">
        <f t="shared" si="10"/>
        <v/>
      </c>
      <c r="L50" s="51">
        <f>ROUND('SALIDA SINCO PPTO'!G40,0)</f>
        <v>56799801</v>
      </c>
      <c r="M50" s="394">
        <v>88259</v>
      </c>
      <c r="N50" s="394">
        <f t="shared" si="2"/>
        <v>37970666969</v>
      </c>
      <c r="O50" s="396">
        <f t="shared" si="3"/>
        <v>-37911665827</v>
      </c>
      <c r="Q50">
        <v>67518430</v>
      </c>
    </row>
    <row r="51" spans="1:17" hidden="1">
      <c r="A51" s="92" t="s">
        <v>603</v>
      </c>
      <c r="B51" s="474" t="s">
        <v>701</v>
      </c>
      <c r="C51" s="64" t="s">
        <v>702</v>
      </c>
      <c r="D51" s="31" t="s">
        <v>44</v>
      </c>
      <c r="E51" s="72">
        <v>75</v>
      </c>
      <c r="F51" s="73">
        <v>32137</v>
      </c>
      <c r="G51" s="74">
        <v>1</v>
      </c>
      <c r="H51" s="77">
        <f t="shared" si="11"/>
        <v>32137</v>
      </c>
      <c r="I51" s="75">
        <f t="shared" si="12"/>
        <v>2410275</v>
      </c>
      <c r="J51" s="388">
        <f t="shared" si="9"/>
        <v>9.988506150725221E-5</v>
      </c>
      <c r="K51" s="393" t="str">
        <f t="shared" si="10"/>
        <v/>
      </c>
      <c r="L51" s="51">
        <f>ROUND('SALIDA SINCO PPTO'!G41,0)</f>
        <v>2410252</v>
      </c>
      <c r="M51" s="394">
        <v>32137</v>
      </c>
      <c r="N51" s="394">
        <f t="shared" si="2"/>
        <v>180768900</v>
      </c>
      <c r="O51" s="396">
        <f t="shared" si="3"/>
        <v>-178358625</v>
      </c>
      <c r="Q51">
        <v>2567056</v>
      </c>
    </row>
    <row r="52" spans="1:17" hidden="1">
      <c r="A52" s="71"/>
      <c r="B52" s="474" t="s">
        <v>704</v>
      </c>
      <c r="C52" s="64" t="s">
        <v>705</v>
      </c>
      <c r="D52" s="31" t="s">
        <v>44</v>
      </c>
      <c r="E52" s="72">
        <v>896.8</v>
      </c>
      <c r="F52" s="73">
        <v>32137</v>
      </c>
      <c r="G52" s="74">
        <v>1</v>
      </c>
      <c r="H52" s="77">
        <f t="shared" si="11"/>
        <v>32137</v>
      </c>
      <c r="I52" s="75">
        <f t="shared" si="12"/>
        <v>28820462</v>
      </c>
      <c r="J52" s="388">
        <f t="shared" si="9"/>
        <v>1.1943589920392589E-3</v>
      </c>
      <c r="K52" s="393" t="str">
        <f t="shared" si="10"/>
        <v/>
      </c>
      <c r="L52" s="51">
        <f>ROUND('SALIDA SINCO PPTO'!G42,0)</f>
        <v>28820184</v>
      </c>
      <c r="M52" s="394">
        <v>32137</v>
      </c>
      <c r="N52" s="394">
        <f t="shared" si="2"/>
        <v>25845941011</v>
      </c>
      <c r="O52" s="396">
        <f t="shared" si="3"/>
        <v>-25817120549</v>
      </c>
      <c r="Q52">
        <v>30695141</v>
      </c>
    </row>
    <row r="53" spans="1:17" hidden="1">
      <c r="A53" s="92"/>
      <c r="B53" s="474" t="s">
        <v>707</v>
      </c>
      <c r="C53" s="64" t="s">
        <v>708</v>
      </c>
      <c r="D53" s="31" t="s">
        <v>44</v>
      </c>
      <c r="E53" s="72">
        <v>896.8</v>
      </c>
      <c r="F53" s="73">
        <v>45383</v>
      </c>
      <c r="G53" s="74">
        <v>1</v>
      </c>
      <c r="H53" s="77">
        <f t="shared" si="11"/>
        <v>45383</v>
      </c>
      <c r="I53" s="75">
        <f t="shared" si="12"/>
        <v>40699474</v>
      </c>
      <c r="J53" s="388">
        <f t="shared" si="9"/>
        <v>1.6866413433333589E-3</v>
      </c>
      <c r="K53" s="393" t="str">
        <f t="shared" si="10"/>
        <v/>
      </c>
      <c r="L53" s="51">
        <f>ROUND('SALIDA SINCO PPTO'!G43,0)</f>
        <v>40699163</v>
      </c>
      <c r="M53" s="394">
        <v>45383</v>
      </c>
      <c r="N53" s="394">
        <f t="shared" si="2"/>
        <v>36499009378</v>
      </c>
      <c r="O53" s="396">
        <f t="shared" si="3"/>
        <v>-36458309904</v>
      </c>
      <c r="Q53">
        <v>45386558</v>
      </c>
    </row>
    <row r="54" spans="1:17" hidden="1">
      <c r="A54" s="92" t="s">
        <v>626</v>
      </c>
      <c r="B54" s="474" t="s">
        <v>710</v>
      </c>
      <c r="C54" s="64" t="s">
        <v>711</v>
      </c>
      <c r="D54" s="31" t="s">
        <v>44</v>
      </c>
      <c r="E54" s="72">
        <v>52</v>
      </c>
      <c r="F54" s="73">
        <v>62690</v>
      </c>
      <c r="G54" s="74">
        <v>1</v>
      </c>
      <c r="H54" s="77">
        <f t="shared" si="11"/>
        <v>62690</v>
      </c>
      <c r="I54" s="75">
        <f t="shared" si="12"/>
        <v>3259880</v>
      </c>
      <c r="J54" s="388">
        <f t="shared" si="9"/>
        <v>1.3509384377561121E-4</v>
      </c>
      <c r="K54" s="393" t="str">
        <f t="shared" si="10"/>
        <v/>
      </c>
      <c r="L54" s="51">
        <f>ROUND('SALIDA SINCO PPTO'!G44,0)</f>
        <v>3259858</v>
      </c>
      <c r="M54" s="394">
        <v>62690</v>
      </c>
      <c r="N54" s="394">
        <f t="shared" si="2"/>
        <v>169512616</v>
      </c>
      <c r="O54" s="396">
        <f t="shared" si="3"/>
        <v>-166252736</v>
      </c>
      <c r="Q54">
        <v>3477293</v>
      </c>
    </row>
    <row r="55" spans="1:17" ht="30" hidden="1">
      <c r="A55" s="76" t="s">
        <v>827</v>
      </c>
      <c r="B55" s="474" t="s">
        <v>713</v>
      </c>
      <c r="C55" s="64" t="s">
        <v>714</v>
      </c>
      <c r="D55" s="31" t="s">
        <v>587</v>
      </c>
      <c r="E55" s="72">
        <v>7.5</v>
      </c>
      <c r="F55" s="73">
        <v>1729128</v>
      </c>
      <c r="G55" s="74">
        <v>1</v>
      </c>
      <c r="H55" s="77">
        <f t="shared" si="11"/>
        <v>1729128</v>
      </c>
      <c r="I55" s="75">
        <f t="shared" si="12"/>
        <v>12968460</v>
      </c>
      <c r="J55" s="388">
        <f t="shared" si="9"/>
        <v>5.3743055242839088E-4</v>
      </c>
      <c r="K55" s="393" t="str">
        <f t="shared" si="10"/>
        <v/>
      </c>
      <c r="L55" s="51">
        <f>ROUND('SALIDA SINCO PPTO'!G45,0)</f>
        <v>12968461</v>
      </c>
      <c r="M55" s="394">
        <v>1729128</v>
      </c>
      <c r="N55" s="394">
        <f t="shared" si="2"/>
        <v>97263458</v>
      </c>
      <c r="O55" s="396">
        <f t="shared" si="3"/>
        <v>-84294998</v>
      </c>
      <c r="Q55">
        <v>13280671</v>
      </c>
    </row>
    <row r="56" spans="1:17" ht="16.5" hidden="1" thickBot="1">
      <c r="A56" s="92" t="s">
        <v>626</v>
      </c>
      <c r="B56" s="502" t="s">
        <v>716</v>
      </c>
      <c r="C56" s="503" t="s">
        <v>717</v>
      </c>
      <c r="D56" s="504" t="s">
        <v>617</v>
      </c>
      <c r="E56" s="505">
        <v>1175</v>
      </c>
      <c r="F56" s="506">
        <v>6756</v>
      </c>
      <c r="G56" s="507">
        <v>1</v>
      </c>
      <c r="H56" s="508">
        <f t="shared" si="11"/>
        <v>6756</v>
      </c>
      <c r="I56" s="509">
        <f t="shared" si="12"/>
        <v>7938300</v>
      </c>
      <c r="J56" s="388">
        <f t="shared" si="9"/>
        <v>3.2897390702845948E-4</v>
      </c>
      <c r="K56" s="393" t="str">
        <f t="shared" si="10"/>
        <v/>
      </c>
      <c r="L56" s="51">
        <f>ROUND('SALIDA SINCO PPTO'!G46,0)</f>
        <v>7938406</v>
      </c>
      <c r="M56" s="394">
        <v>6756</v>
      </c>
      <c r="N56" s="394">
        <f t="shared" si="2"/>
        <v>9327627050</v>
      </c>
      <c r="O56" s="396">
        <f t="shared" si="3"/>
        <v>-9319688750</v>
      </c>
      <c r="Q56">
        <v>9780853</v>
      </c>
    </row>
    <row r="57" spans="1:17" ht="23.1" hidden="1" customHeight="1" thickBot="1">
      <c r="A57" s="436" t="s">
        <v>844</v>
      </c>
      <c r="B57" s="44"/>
      <c r="C57" s="45"/>
      <c r="D57" s="46"/>
      <c r="E57" s="81"/>
      <c r="F57" s="82"/>
      <c r="G57" s="44"/>
      <c r="H57" s="44"/>
      <c r="I57" s="91"/>
      <c r="J57" s="388" t="str">
        <f t="shared" si="9"/>
        <v/>
      </c>
      <c r="K57" s="393" t="str">
        <f t="shared" si="10"/>
        <v/>
      </c>
      <c r="M57" s="394" t="s">
        <v>1439</v>
      </c>
      <c r="N57" s="394" t="str">
        <f t="shared" si="2"/>
        <v/>
      </c>
      <c r="O57" s="396" t="str">
        <f t="shared" si="3"/>
        <v/>
      </c>
    </row>
    <row r="58" spans="1:17" ht="30.75" hidden="1" thickBot="1">
      <c r="A58" s="441" t="s">
        <v>618</v>
      </c>
      <c r="B58" s="55" t="s">
        <v>718</v>
      </c>
      <c r="C58" s="56" t="s">
        <v>719</v>
      </c>
      <c r="D58" s="57"/>
      <c r="E58" s="57"/>
      <c r="F58" s="58"/>
      <c r="G58" s="57"/>
      <c r="H58" s="57"/>
      <c r="I58" s="84">
        <f>SUM(I60:I64)</f>
        <v>103667660</v>
      </c>
      <c r="J58" s="388">
        <f t="shared" si="9"/>
        <v>4.2961282822138172E-3</v>
      </c>
      <c r="K58" s="393" t="str">
        <f>IF(J58="","",REPT("|",J58/SbtPpto*100))</f>
        <v/>
      </c>
      <c r="M58" s="394" t="s">
        <v>1439</v>
      </c>
      <c r="N58" s="394" t="str">
        <f t="shared" si="2"/>
        <v/>
      </c>
      <c r="O58" s="396" t="str">
        <f t="shared" si="3"/>
        <v/>
      </c>
    </row>
    <row r="59" spans="1:17" ht="16.350000000000001" hidden="1" customHeight="1">
      <c r="A59" s="444"/>
      <c r="B59" s="63"/>
      <c r="C59" s="64"/>
      <c r="D59" s="65"/>
      <c r="E59" s="85"/>
      <c r="F59" s="67"/>
      <c r="G59" s="86"/>
      <c r="H59" s="86"/>
      <c r="I59" s="87"/>
      <c r="J59" s="388" t="str">
        <f t="shared" si="9"/>
        <v/>
      </c>
      <c r="K59" s="393" t="str">
        <f t="shared" ref="K59:K90" si="13">IF(J59="","",REPT("|",J59/MAX($J$14:$J$415)*100))</f>
        <v/>
      </c>
      <c r="M59" s="394" t="s">
        <v>1439</v>
      </c>
      <c r="N59" s="394" t="str">
        <f t="shared" si="2"/>
        <v/>
      </c>
      <c r="O59" s="396" t="str">
        <f t="shared" si="3"/>
        <v/>
      </c>
    </row>
    <row r="60" spans="1:17" ht="16.350000000000001" hidden="1" customHeight="1">
      <c r="A60" s="71"/>
      <c r="B60" s="63" t="s">
        <v>721</v>
      </c>
      <c r="C60" s="64" t="s">
        <v>722</v>
      </c>
      <c r="D60" s="65" t="s">
        <v>44</v>
      </c>
      <c r="E60" s="72">
        <v>966</v>
      </c>
      <c r="F60" s="67">
        <v>37165</v>
      </c>
      <c r="G60" s="74">
        <v>1</v>
      </c>
      <c r="H60" s="77">
        <f xml:space="preserve"> ROUND(           F60*G60,0)</f>
        <v>37165</v>
      </c>
      <c r="I60" s="75">
        <f>ROUND(E60 * H60,0)</f>
        <v>35901390</v>
      </c>
      <c r="J60" s="388">
        <f t="shared" si="9"/>
        <v>1.4878022417964128E-3</v>
      </c>
      <c r="K60" s="393" t="str">
        <f t="shared" si="13"/>
        <v/>
      </c>
      <c r="L60" s="51">
        <f>ROUND('SALIDA SINCO PPTO'!G48,0)</f>
        <v>32720683</v>
      </c>
      <c r="M60" s="394">
        <v>37165</v>
      </c>
      <c r="N60" s="394">
        <f t="shared" si="2"/>
        <v>31608179778</v>
      </c>
      <c r="O60" s="396">
        <f t="shared" si="3"/>
        <v>-31572278388</v>
      </c>
      <c r="Q60">
        <v>37936210</v>
      </c>
    </row>
    <row r="61" spans="1:17" ht="16.350000000000001" hidden="1" customHeight="1">
      <c r="A61" s="71" t="s">
        <v>688</v>
      </c>
      <c r="B61" s="63" t="s">
        <v>724</v>
      </c>
      <c r="C61" s="64" t="s">
        <v>725</v>
      </c>
      <c r="D61" s="65" t="s">
        <v>44</v>
      </c>
      <c r="E61" s="72">
        <v>570</v>
      </c>
      <c r="F61" s="67">
        <v>37165</v>
      </c>
      <c r="G61" s="74">
        <v>1</v>
      </c>
      <c r="H61" s="77">
        <f xml:space="preserve"> ROUND(           F61*G61,0)</f>
        <v>37165</v>
      </c>
      <c r="I61" s="75">
        <f>ROUND(E61 * H61,0)</f>
        <v>21184050</v>
      </c>
      <c r="J61" s="388">
        <f t="shared" si="9"/>
        <v>8.7789573273701382E-4</v>
      </c>
      <c r="K61" s="393" t="str">
        <f t="shared" si="13"/>
        <v/>
      </c>
      <c r="L61" s="51">
        <f>ROUND('SALIDA SINCO PPTO'!G49,0)</f>
        <v>19307235</v>
      </c>
      <c r="M61" s="394">
        <v>37165</v>
      </c>
      <c r="N61" s="394">
        <f t="shared" si="2"/>
        <v>11005123950</v>
      </c>
      <c r="O61" s="396">
        <f t="shared" si="3"/>
        <v>-10983939900</v>
      </c>
      <c r="Q61">
        <v>22384720</v>
      </c>
    </row>
    <row r="62" spans="1:17" ht="16.350000000000001" hidden="1" customHeight="1">
      <c r="A62" s="76" t="s">
        <v>691</v>
      </c>
      <c r="B62" s="63" t="s">
        <v>727</v>
      </c>
      <c r="C62" s="64" t="s">
        <v>728</v>
      </c>
      <c r="D62" s="65" t="s">
        <v>617</v>
      </c>
      <c r="E62" s="72">
        <v>1985</v>
      </c>
      <c r="F62" s="67">
        <v>6756</v>
      </c>
      <c r="G62" s="74">
        <v>1</v>
      </c>
      <c r="H62" s="77">
        <f xml:space="preserve"> ROUND(           F62*G62,0)</f>
        <v>6756</v>
      </c>
      <c r="I62" s="75">
        <f>ROUND(E62 * H62,0)</f>
        <v>13410660</v>
      </c>
      <c r="J62" s="388">
        <f t="shared" si="9"/>
        <v>5.5575591953318474E-4</v>
      </c>
      <c r="K62" s="393" t="str">
        <f t="shared" si="13"/>
        <v/>
      </c>
      <c r="L62" s="51">
        <f>ROUND('SALIDA SINCO PPTO'!G50,0)</f>
        <v>13410839</v>
      </c>
      <c r="M62" s="394">
        <v>6756</v>
      </c>
      <c r="N62" s="394">
        <f t="shared" si="2"/>
        <v>26620515415</v>
      </c>
      <c r="O62" s="396">
        <f t="shared" si="3"/>
        <v>-26607104755</v>
      </c>
      <c r="Q62">
        <v>16523398</v>
      </c>
    </row>
    <row r="63" spans="1:17" ht="16.350000000000001" hidden="1" customHeight="1">
      <c r="A63" s="100" t="s">
        <v>1006</v>
      </c>
      <c r="B63" s="63" t="s">
        <v>729</v>
      </c>
      <c r="C63" s="64" t="s">
        <v>730</v>
      </c>
      <c r="D63" s="65" t="s">
        <v>617</v>
      </c>
      <c r="E63" s="72">
        <v>112.8</v>
      </c>
      <c r="F63" s="67">
        <v>41267</v>
      </c>
      <c r="G63" s="74">
        <v>1</v>
      </c>
      <c r="H63" s="77">
        <f>F63</f>
        <v>41267</v>
      </c>
      <c r="I63" s="75">
        <f t="shared" ref="I63:I64" si="14">ROUND(E63 * H63,0)</f>
        <v>4654918</v>
      </c>
      <c r="J63" s="388">
        <f t="shared" si="9"/>
        <v>1.9290610853168848E-4</v>
      </c>
      <c r="K63" s="393" t="str">
        <f t="shared" si="13"/>
        <v/>
      </c>
      <c r="L63" s="51">
        <f>ROUND('SALIDA SINCO PPTO'!G51,0)</f>
        <v>4654862</v>
      </c>
      <c r="M63" s="394">
        <v>41267</v>
      </c>
      <c r="N63" s="394">
        <f t="shared" si="2"/>
        <v>525068434</v>
      </c>
      <c r="O63" s="396">
        <f t="shared" si="3"/>
        <v>-520413516</v>
      </c>
      <c r="Q63">
        <v>5318143</v>
      </c>
    </row>
    <row r="64" spans="1:17" ht="16.350000000000001" hidden="1" customHeight="1" thickBot="1">
      <c r="A64" s="76"/>
      <c r="B64" s="513" t="s">
        <v>731</v>
      </c>
      <c r="C64" s="503" t="s">
        <v>732</v>
      </c>
      <c r="D64" s="514" t="s">
        <v>44</v>
      </c>
      <c r="E64" s="505">
        <v>656.4</v>
      </c>
      <c r="F64" s="515">
        <v>43444</v>
      </c>
      <c r="G64" s="507">
        <v>1</v>
      </c>
      <c r="H64" s="508">
        <f>F64</f>
        <v>43444</v>
      </c>
      <c r="I64" s="509">
        <f t="shared" si="14"/>
        <v>28516642</v>
      </c>
      <c r="J64" s="388">
        <f t="shared" si="9"/>
        <v>1.1817682796155175E-3</v>
      </c>
      <c r="K64" s="393" t="str">
        <f t="shared" si="13"/>
        <v/>
      </c>
      <c r="L64" s="51">
        <f>ROUND('SALIDA SINCO PPTO'!G52,0)</f>
        <v>28516909</v>
      </c>
      <c r="M64" s="394">
        <v>43444</v>
      </c>
      <c r="N64" s="394">
        <f t="shared" si="2"/>
        <v>18718499068</v>
      </c>
      <c r="O64" s="396">
        <f t="shared" si="3"/>
        <v>-18689982426</v>
      </c>
      <c r="Q64">
        <v>32805499</v>
      </c>
    </row>
    <row r="65" spans="1:17" ht="30" hidden="1">
      <c r="A65" s="436" t="s">
        <v>1217</v>
      </c>
      <c r="B65" s="44"/>
      <c r="C65" s="45"/>
      <c r="D65" s="46"/>
      <c r="E65" s="81"/>
      <c r="F65" s="82"/>
      <c r="G65" s="44"/>
      <c r="H65" s="44"/>
      <c r="I65" s="91"/>
      <c r="J65" s="388" t="str">
        <f t="shared" si="9"/>
        <v/>
      </c>
      <c r="K65" s="393" t="str">
        <f t="shared" si="13"/>
        <v/>
      </c>
      <c r="M65" s="394" t="s">
        <v>1439</v>
      </c>
      <c r="N65" s="394" t="str">
        <f t="shared" si="2"/>
        <v/>
      </c>
      <c r="O65" s="396" t="str">
        <f t="shared" si="3"/>
        <v/>
      </c>
    </row>
    <row r="66" spans="1:17" ht="30.75" hidden="1" thickBot="1">
      <c r="A66" s="448" t="s">
        <v>758</v>
      </c>
      <c r="B66" s="55" t="s">
        <v>733</v>
      </c>
      <c r="C66" s="56" t="s">
        <v>734</v>
      </c>
      <c r="D66" s="57"/>
      <c r="E66" s="57"/>
      <c r="F66" s="58"/>
      <c r="G66" s="57"/>
      <c r="H66" s="57"/>
      <c r="I66" s="84">
        <f>SUM(I67:I77)</f>
        <v>1094813074</v>
      </c>
      <c r="J66" s="388">
        <f t="shared" si="9"/>
        <v>4.5370537069601542E-2</v>
      </c>
      <c r="K66" s="393" t="str">
        <f t="shared" si="13"/>
        <v>||||||||||||||||||</v>
      </c>
      <c r="M66" s="394" t="s">
        <v>1439</v>
      </c>
      <c r="N66" s="394" t="str">
        <f t="shared" si="2"/>
        <v/>
      </c>
      <c r="O66" s="396" t="str">
        <f t="shared" si="3"/>
        <v/>
      </c>
    </row>
    <row r="67" spans="1:17" s="51" customFormat="1" ht="25.5">
      <c r="A67" s="71"/>
      <c r="B67" s="476" t="s">
        <v>736</v>
      </c>
      <c r="C67" s="477" t="s">
        <v>737</v>
      </c>
      <c r="D67" s="94" t="s">
        <v>44</v>
      </c>
      <c r="E67" s="72">
        <v>775</v>
      </c>
      <c r="F67" s="95">
        <v>291715</v>
      </c>
      <c r="G67" s="96">
        <v>1</v>
      </c>
      <c r="H67" s="97">
        <f t="shared" ref="H67:H77" si="15" xml:space="preserve"> ROUND(           F67*G67,0)</f>
        <v>291715</v>
      </c>
      <c r="I67" s="98">
        <f t="shared" ref="I67:I77" si="16">ROUND(E67 * H67,0)</f>
        <v>226079125</v>
      </c>
      <c r="J67" s="388">
        <f t="shared" si="9"/>
        <v>9.3690252382532119E-3</v>
      </c>
      <c r="K67" s="393" t="str">
        <f t="shared" si="13"/>
        <v>|||</v>
      </c>
      <c r="L67" s="51">
        <f>ROUND('SALIDA SINCO PPTO'!G54,0)</f>
        <v>179513518</v>
      </c>
      <c r="M67" s="394">
        <v>291715</v>
      </c>
      <c r="N67" s="394">
        <f t="shared" si="2"/>
        <v>139122976450</v>
      </c>
      <c r="O67" s="396">
        <f t="shared" si="3"/>
        <v>-138896897325</v>
      </c>
      <c r="Q67" s="51">
        <v>202445342</v>
      </c>
    </row>
    <row r="68" spans="1:17" s="51" customFormat="1" ht="25.5" hidden="1">
      <c r="A68" s="71"/>
      <c r="B68" s="476" t="s">
        <v>739</v>
      </c>
      <c r="C68" s="477" t="s">
        <v>740</v>
      </c>
      <c r="D68" s="94" t="s">
        <v>44</v>
      </c>
      <c r="E68" s="72">
        <v>446</v>
      </c>
      <c r="F68" s="95">
        <v>291715</v>
      </c>
      <c r="G68" s="96">
        <v>1</v>
      </c>
      <c r="H68" s="97">
        <f t="shared" si="15"/>
        <v>291715</v>
      </c>
      <c r="I68" s="98">
        <f t="shared" si="16"/>
        <v>130104890</v>
      </c>
      <c r="J68" s="388">
        <f t="shared" si="9"/>
        <v>5.3917229113044285E-3</v>
      </c>
      <c r="K68" s="393" t="str">
        <f t="shared" si="13"/>
        <v>||</v>
      </c>
      <c r="L68" s="51">
        <f>ROUND('SALIDA SINCO PPTO'!G55,0)</f>
        <v>103307134</v>
      </c>
      <c r="M68" s="394">
        <v>291715</v>
      </c>
      <c r="N68" s="394">
        <f t="shared" si="2"/>
        <v>46074981764</v>
      </c>
      <c r="O68" s="396">
        <f t="shared" si="3"/>
        <v>-45944876874</v>
      </c>
      <c r="Q68" s="51">
        <v>116504029</v>
      </c>
    </row>
    <row r="69" spans="1:17" s="51" customFormat="1" ht="25.5" hidden="1">
      <c r="A69" s="439"/>
      <c r="B69" s="476" t="s">
        <v>741</v>
      </c>
      <c r="C69" s="477" t="s">
        <v>742</v>
      </c>
      <c r="D69" s="94" t="s">
        <v>44</v>
      </c>
      <c r="E69" s="72">
        <v>546</v>
      </c>
      <c r="F69" s="95">
        <v>291715</v>
      </c>
      <c r="G69" s="96">
        <v>1</v>
      </c>
      <c r="H69" s="97">
        <f t="shared" si="15"/>
        <v>291715</v>
      </c>
      <c r="I69" s="98">
        <f t="shared" si="16"/>
        <v>159276390</v>
      </c>
      <c r="J69" s="388">
        <f t="shared" si="9"/>
        <v>6.6006293936596823E-3</v>
      </c>
      <c r="K69" s="393" t="str">
        <f t="shared" si="13"/>
        <v>||</v>
      </c>
      <c r="L69" s="51">
        <f>ROUND('SALIDA SINCO PPTO'!G56,0)</f>
        <v>126470169</v>
      </c>
      <c r="M69" s="394">
        <v>291715</v>
      </c>
      <c r="N69" s="394">
        <f t="shared" si="2"/>
        <v>69052712274</v>
      </c>
      <c r="O69" s="396">
        <f t="shared" si="3"/>
        <v>-68893435884</v>
      </c>
      <c r="Q69" s="51">
        <v>142626008</v>
      </c>
    </row>
    <row r="70" spans="1:17" s="51" customFormat="1" ht="31.5" hidden="1" customHeight="1">
      <c r="A70" s="439"/>
      <c r="B70" s="476" t="s">
        <v>744</v>
      </c>
      <c r="C70" s="477" t="s">
        <v>745</v>
      </c>
      <c r="D70" s="94" t="s">
        <v>44</v>
      </c>
      <c r="E70" s="72">
        <v>92</v>
      </c>
      <c r="F70" s="95">
        <v>291715</v>
      </c>
      <c r="G70" s="96">
        <v>1</v>
      </c>
      <c r="H70" s="97">
        <f t="shared" si="15"/>
        <v>291715</v>
      </c>
      <c r="I70" s="98">
        <f t="shared" si="16"/>
        <v>26837780</v>
      </c>
      <c r="J70" s="388">
        <f t="shared" si="9"/>
        <v>1.1121939637668329E-3</v>
      </c>
      <c r="K70" s="393" t="str">
        <f t="shared" si="13"/>
        <v/>
      </c>
      <c r="L70" s="51">
        <f>ROUND('SALIDA SINCO PPTO'!G57,0)</f>
        <v>21309992</v>
      </c>
      <c r="M70" s="394">
        <v>291715</v>
      </c>
      <c r="N70" s="394">
        <f t="shared" si="2"/>
        <v>1960519264</v>
      </c>
      <c r="O70" s="396">
        <f t="shared" si="3"/>
        <v>-1933681484</v>
      </c>
      <c r="Q70" s="51">
        <v>24032221</v>
      </c>
    </row>
    <row r="71" spans="1:17" s="51" customFormat="1" ht="30" hidden="1">
      <c r="A71" s="76" t="s">
        <v>782</v>
      </c>
      <c r="B71" s="476" t="s">
        <v>747</v>
      </c>
      <c r="C71" s="477" t="s">
        <v>748</v>
      </c>
      <c r="D71" s="94" t="s">
        <v>44</v>
      </c>
      <c r="E71" s="72">
        <v>210</v>
      </c>
      <c r="F71" s="95">
        <v>291715</v>
      </c>
      <c r="G71" s="96">
        <v>1</v>
      </c>
      <c r="H71" s="97">
        <f t="shared" si="15"/>
        <v>291715</v>
      </c>
      <c r="I71" s="98">
        <f t="shared" si="16"/>
        <v>61260150</v>
      </c>
      <c r="J71" s="388">
        <f t="shared" si="9"/>
        <v>2.5387036129460314E-3</v>
      </c>
      <c r="K71" s="393" t="str">
        <f t="shared" si="13"/>
        <v>|</v>
      </c>
      <c r="L71" s="51">
        <f>ROUND('SALIDA SINCO PPTO'!G58,0)</f>
        <v>48642373</v>
      </c>
      <c r="M71" s="394">
        <v>291715</v>
      </c>
      <c r="N71" s="394">
        <f t="shared" si="2"/>
        <v>10214898330</v>
      </c>
      <c r="O71" s="396">
        <f t="shared" si="3"/>
        <v>-10153638180</v>
      </c>
      <c r="Q71" s="51">
        <v>54856157</v>
      </c>
    </row>
    <row r="72" spans="1:17" s="51" customFormat="1" hidden="1">
      <c r="A72" s="92" t="s">
        <v>600</v>
      </c>
      <c r="B72" s="476" t="s">
        <v>750</v>
      </c>
      <c r="C72" s="477" t="s">
        <v>751</v>
      </c>
      <c r="D72" s="94" t="s">
        <v>617</v>
      </c>
      <c r="E72" s="72">
        <v>110</v>
      </c>
      <c r="F72" s="95">
        <v>98401</v>
      </c>
      <c r="G72" s="96">
        <v>1</v>
      </c>
      <c r="H72" s="97">
        <f t="shared" si="15"/>
        <v>98401</v>
      </c>
      <c r="I72" s="98">
        <f t="shared" si="16"/>
        <v>10824110</v>
      </c>
      <c r="J72" s="388">
        <f t="shared" si="9"/>
        <v>4.4856578320368577E-4</v>
      </c>
      <c r="K72" s="393" t="str">
        <f t="shared" si="13"/>
        <v/>
      </c>
      <c r="L72" s="51">
        <f>ROUND('SALIDA SINCO PPTO'!G59,0)</f>
        <v>10796031</v>
      </c>
      <c r="M72" s="394">
        <v>98401</v>
      </c>
      <c r="N72" s="394">
        <f t="shared" si="2"/>
        <v>1187563410</v>
      </c>
      <c r="O72" s="396">
        <f t="shared" si="3"/>
        <v>-1176739300</v>
      </c>
      <c r="Q72" s="51">
        <v>12909758</v>
      </c>
    </row>
    <row r="73" spans="1:17" s="51" customFormat="1" ht="21.6" hidden="1" customHeight="1">
      <c r="A73" s="92" t="s">
        <v>603</v>
      </c>
      <c r="B73" s="476" t="s">
        <v>753</v>
      </c>
      <c r="C73" s="477" t="s">
        <v>754</v>
      </c>
      <c r="D73" s="101" t="s">
        <v>44</v>
      </c>
      <c r="E73" s="72">
        <v>485</v>
      </c>
      <c r="F73" s="102">
        <v>223374</v>
      </c>
      <c r="G73" s="96">
        <v>1</v>
      </c>
      <c r="H73" s="97">
        <f t="shared" si="15"/>
        <v>223374</v>
      </c>
      <c r="I73" s="98">
        <f t="shared" si="16"/>
        <v>108336390</v>
      </c>
      <c r="J73" s="388">
        <f t="shared" ref="J73:J104" si="17">IF(I73="","",I73/SbtPpto)</f>
        <v>4.4896067787383856E-3</v>
      </c>
      <c r="K73" s="393" t="str">
        <f t="shared" si="13"/>
        <v>|</v>
      </c>
      <c r="L73" s="51">
        <f>ROUND('SALIDA SINCO PPTO'!G60,0)</f>
        <v>108336490</v>
      </c>
      <c r="M73" s="394">
        <v>223374</v>
      </c>
      <c r="N73" s="394">
        <f t="shared" si="2"/>
        <v>52543197650</v>
      </c>
      <c r="O73" s="396">
        <f t="shared" si="3"/>
        <v>-52434861260</v>
      </c>
      <c r="Q73" s="51">
        <v>118821491</v>
      </c>
    </row>
    <row r="74" spans="1:17" s="51" customFormat="1" ht="21.6" hidden="1" customHeight="1">
      <c r="A74" s="92" t="s">
        <v>626</v>
      </c>
      <c r="B74" s="476" t="s">
        <v>756</v>
      </c>
      <c r="C74" s="477" t="s">
        <v>757</v>
      </c>
      <c r="D74" s="101" t="s">
        <v>44</v>
      </c>
      <c r="E74" s="72">
        <v>365</v>
      </c>
      <c r="F74" s="102">
        <v>193999</v>
      </c>
      <c r="G74" s="96">
        <v>1</v>
      </c>
      <c r="H74" s="97">
        <f t="shared" si="15"/>
        <v>193999</v>
      </c>
      <c r="I74" s="98">
        <f t="shared" si="16"/>
        <v>70809635</v>
      </c>
      <c r="J74" s="388">
        <f t="shared" si="17"/>
        <v>2.9344472092525035E-3</v>
      </c>
      <c r="K74" s="393" t="str">
        <f t="shared" si="13"/>
        <v>|</v>
      </c>
      <c r="L74" s="51">
        <f>ROUND('SALIDA SINCO PPTO'!G61,0)</f>
        <v>70809725</v>
      </c>
      <c r="M74" s="394">
        <v>193999</v>
      </c>
      <c r="N74" s="394">
        <f t="shared" si="2"/>
        <v>25845549625</v>
      </c>
      <c r="O74" s="396">
        <f t="shared" si="3"/>
        <v>-25774739990</v>
      </c>
      <c r="Q74" s="51">
        <v>78700499</v>
      </c>
    </row>
    <row r="75" spans="1:17" s="51" customFormat="1" ht="21.6" hidden="1" customHeight="1">
      <c r="A75" s="92" t="s">
        <v>726</v>
      </c>
      <c r="B75" s="476" t="s">
        <v>759</v>
      </c>
      <c r="C75" s="477" t="s">
        <v>760</v>
      </c>
      <c r="D75" s="101" t="s">
        <v>44</v>
      </c>
      <c r="E75" s="72">
        <v>83</v>
      </c>
      <c r="F75" s="102">
        <v>279569</v>
      </c>
      <c r="G75" s="96">
        <v>1</v>
      </c>
      <c r="H75" s="97">
        <f t="shared" si="15"/>
        <v>279569</v>
      </c>
      <c r="I75" s="98">
        <f t="shared" si="16"/>
        <v>23204227</v>
      </c>
      <c r="J75" s="388">
        <f t="shared" si="17"/>
        <v>9.6161460460870323E-4</v>
      </c>
      <c r="K75" s="393" t="str">
        <f t="shared" si="13"/>
        <v/>
      </c>
      <c r="L75" s="51">
        <f>ROUND('SALIDA SINCO PPTO'!G62,0)</f>
        <v>18232812</v>
      </c>
      <c r="M75" s="394">
        <v>279569</v>
      </c>
      <c r="N75" s="394">
        <f t="shared" si="2"/>
        <v>1513323396</v>
      </c>
      <c r="O75" s="396">
        <f t="shared" si="3"/>
        <v>-1490119169</v>
      </c>
      <c r="Q75" s="51">
        <v>19783260</v>
      </c>
    </row>
    <row r="76" spans="1:17" s="51" customFormat="1" ht="21.6" hidden="1" customHeight="1">
      <c r="A76" s="92"/>
      <c r="B76" s="476" t="s">
        <v>762</v>
      </c>
      <c r="C76" s="477" t="s">
        <v>763</v>
      </c>
      <c r="D76" s="101" t="s">
        <v>44</v>
      </c>
      <c r="E76" s="72">
        <v>898</v>
      </c>
      <c r="F76" s="102">
        <v>182703</v>
      </c>
      <c r="G76" s="96">
        <v>1</v>
      </c>
      <c r="H76" s="97">
        <f t="shared" si="15"/>
        <v>182703</v>
      </c>
      <c r="I76" s="98">
        <f t="shared" si="16"/>
        <v>164067294</v>
      </c>
      <c r="J76" s="388">
        <f t="shared" si="17"/>
        <v>6.7991709462689653E-3</v>
      </c>
      <c r="K76" s="393" t="str">
        <f t="shared" si="13"/>
        <v>||</v>
      </c>
      <c r="L76" s="51">
        <f>ROUND('SALIDA SINCO PPTO'!G63,0)</f>
        <v>164066958</v>
      </c>
      <c r="M76" s="394">
        <v>182703</v>
      </c>
      <c r="N76" s="394">
        <f t="shared" si="2"/>
        <v>147332128284</v>
      </c>
      <c r="O76" s="396">
        <f t="shared" si="3"/>
        <v>-147168060990</v>
      </c>
      <c r="Q76" s="51">
        <v>177780905</v>
      </c>
    </row>
    <row r="77" spans="1:17" s="51" customFormat="1" ht="16.5" hidden="1" thickBot="1">
      <c r="A77" s="92" t="s">
        <v>600</v>
      </c>
      <c r="B77" s="516" t="s">
        <v>764</v>
      </c>
      <c r="C77" s="517" t="s">
        <v>765</v>
      </c>
      <c r="D77" s="518" t="s">
        <v>44</v>
      </c>
      <c r="E77" s="505">
        <v>1081.4000000000001</v>
      </c>
      <c r="F77" s="519">
        <v>105431</v>
      </c>
      <c r="G77" s="520">
        <v>1</v>
      </c>
      <c r="H77" s="521">
        <f t="shared" si="15"/>
        <v>105431</v>
      </c>
      <c r="I77" s="522">
        <f t="shared" si="16"/>
        <v>114013083</v>
      </c>
      <c r="J77" s="388">
        <f t="shared" si="17"/>
        <v>4.7248566275991128E-3</v>
      </c>
      <c r="K77" s="393" t="str">
        <f t="shared" si="13"/>
        <v>|</v>
      </c>
      <c r="L77" s="51">
        <f>ROUND('SALIDA SINCO PPTO'!G64,0)</f>
        <v>91423687</v>
      </c>
      <c r="M77" s="394">
        <v>105431</v>
      </c>
      <c r="N77" s="394">
        <f t="shared" si="2"/>
        <v>98865575122</v>
      </c>
      <c r="O77" s="396">
        <f t="shared" si="3"/>
        <v>-98751562039</v>
      </c>
      <c r="Q77" s="51">
        <v>98075768</v>
      </c>
    </row>
    <row r="78" spans="1:17" ht="23.1" hidden="1" customHeight="1" thickBot="1">
      <c r="A78" s="436" t="s">
        <v>1242</v>
      </c>
      <c r="B78" s="44"/>
      <c r="C78" s="45"/>
      <c r="D78" s="46"/>
      <c r="E78" s="81"/>
      <c r="F78" s="82"/>
      <c r="G78" s="44"/>
      <c r="H78" s="44"/>
      <c r="I78" s="91"/>
      <c r="J78" s="388" t="str">
        <f t="shared" si="17"/>
        <v/>
      </c>
      <c r="K78" s="393" t="str">
        <f t="shared" si="13"/>
        <v/>
      </c>
      <c r="M78" s="394" t="s">
        <v>1439</v>
      </c>
      <c r="N78" s="394" t="str">
        <f t="shared" ref="N78:N141" si="18">IF(M78="","",IF(L78="",ROUND(M78*E78,0),ROUND(L78*E78,0)))</f>
        <v/>
      </c>
      <c r="O78" s="396" t="str">
        <f t="shared" ref="O78:O141" si="19">IF(N78="","",I78-N78)</f>
        <v/>
      </c>
    </row>
    <row r="79" spans="1:17" ht="30.75" hidden="1" thickBot="1">
      <c r="A79" s="441" t="s">
        <v>906</v>
      </c>
      <c r="B79" s="55" t="s">
        <v>766</v>
      </c>
      <c r="C79" s="56" t="s">
        <v>767</v>
      </c>
      <c r="D79" s="57"/>
      <c r="E79" s="57"/>
      <c r="F79" s="58"/>
      <c r="G79" s="57"/>
      <c r="H79" s="57"/>
      <c r="I79" s="84">
        <f>SUM(I81:I84)</f>
        <v>276479905</v>
      </c>
      <c r="J79" s="388">
        <f t="shared" si="17"/>
        <v>1.1457701845824333E-2</v>
      </c>
      <c r="K79" s="393" t="str">
        <f t="shared" si="13"/>
        <v>||||</v>
      </c>
      <c r="M79" s="394" t="s">
        <v>1439</v>
      </c>
      <c r="N79" s="394" t="str">
        <f t="shared" si="18"/>
        <v/>
      </c>
      <c r="O79" s="396" t="str">
        <f t="shared" si="19"/>
        <v/>
      </c>
    </row>
    <row r="80" spans="1:17" hidden="1">
      <c r="A80" s="62" t="s">
        <v>723</v>
      </c>
      <c r="B80" s="63"/>
      <c r="C80" s="64"/>
      <c r="D80" s="65"/>
      <c r="E80" s="85"/>
      <c r="F80" s="67"/>
      <c r="G80" s="86"/>
      <c r="H80" s="86"/>
      <c r="I80" s="87"/>
      <c r="J80" s="388" t="str">
        <f t="shared" si="17"/>
        <v/>
      </c>
      <c r="K80" s="393" t="str">
        <f t="shared" si="13"/>
        <v/>
      </c>
      <c r="M80" s="394" t="s">
        <v>1439</v>
      </c>
      <c r="N80" s="394" t="str">
        <f t="shared" si="18"/>
        <v/>
      </c>
      <c r="O80" s="396" t="str">
        <f t="shared" si="19"/>
        <v/>
      </c>
    </row>
    <row r="81" spans="1:17" ht="19.7" customHeight="1">
      <c r="A81" s="92" t="s">
        <v>600</v>
      </c>
      <c r="B81" s="474" t="s">
        <v>769</v>
      </c>
      <c r="C81" s="64" t="s">
        <v>770</v>
      </c>
      <c r="D81" s="31" t="s">
        <v>44</v>
      </c>
      <c r="E81" s="72">
        <v>320</v>
      </c>
      <c r="F81" s="73">
        <v>587986</v>
      </c>
      <c r="G81" s="74">
        <v>1</v>
      </c>
      <c r="H81" s="77">
        <f xml:space="preserve"> ROUND(           F81*G81,0)</f>
        <v>587986</v>
      </c>
      <c r="I81" s="75">
        <f>ROUND(E81 * H81,0)</f>
        <v>188155520</v>
      </c>
      <c r="J81" s="388">
        <f t="shared" si="17"/>
        <v>7.79741966710397E-3</v>
      </c>
      <c r="K81" s="393" t="str">
        <f t="shared" si="13"/>
        <v>|||</v>
      </c>
      <c r="L81" s="51">
        <f>ROUND('SALIDA SINCO PPTO'!G66,0)</f>
        <v>188155646</v>
      </c>
      <c r="M81" s="394">
        <v>587986</v>
      </c>
      <c r="N81" s="394">
        <f t="shared" si="18"/>
        <v>60209806720</v>
      </c>
      <c r="O81" s="396">
        <f t="shared" si="19"/>
        <v>-60021651200</v>
      </c>
      <c r="Q81">
        <v>200008380</v>
      </c>
    </row>
    <row r="82" spans="1:17" ht="19.7" hidden="1" customHeight="1">
      <c r="A82" s="76" t="s">
        <v>841</v>
      </c>
      <c r="B82" s="474" t="s">
        <v>772</v>
      </c>
      <c r="C82" s="64" t="s">
        <v>773</v>
      </c>
      <c r="D82" s="31" t="s">
        <v>44</v>
      </c>
      <c r="E82" s="72">
        <v>315</v>
      </c>
      <c r="F82" s="73">
        <v>206363</v>
      </c>
      <c r="G82" s="74">
        <v>1</v>
      </c>
      <c r="H82" s="77">
        <f xml:space="preserve"> ROUND(           F82*G82,0)</f>
        <v>206363</v>
      </c>
      <c r="I82" s="75">
        <f>ROUND(E82 * H82,0)</f>
        <v>65004345</v>
      </c>
      <c r="J82" s="388">
        <f t="shared" si="17"/>
        <v>2.6938681264850038E-3</v>
      </c>
      <c r="K82" s="393" t="str">
        <f t="shared" si="13"/>
        <v>|</v>
      </c>
      <c r="L82" s="51">
        <f>ROUND('SALIDA SINCO PPTO'!G67,0)</f>
        <v>65004377</v>
      </c>
      <c r="M82" s="394">
        <v>206363</v>
      </c>
      <c r="N82" s="394">
        <f t="shared" si="18"/>
        <v>20476378755</v>
      </c>
      <c r="O82" s="396">
        <f t="shared" si="19"/>
        <v>-20411374410</v>
      </c>
      <c r="Q82">
        <v>74240025</v>
      </c>
    </row>
    <row r="83" spans="1:17" ht="19.7" hidden="1" customHeight="1">
      <c r="A83" s="92" t="s">
        <v>626</v>
      </c>
      <c r="B83" s="474" t="s">
        <v>775</v>
      </c>
      <c r="C83" s="64" t="s">
        <v>776</v>
      </c>
      <c r="D83" s="31" t="s">
        <v>44</v>
      </c>
      <c r="E83" s="72">
        <v>170</v>
      </c>
      <c r="F83" s="73">
        <v>40342</v>
      </c>
      <c r="G83" s="74">
        <v>1</v>
      </c>
      <c r="H83" s="77">
        <f xml:space="preserve"> ROUND(           F83*G83,0)</f>
        <v>40342</v>
      </c>
      <c r="I83" s="75">
        <f>ROUND(E83 * H83,0)</f>
        <v>6858140</v>
      </c>
      <c r="J83" s="388">
        <f t="shared" si="17"/>
        <v>2.8421061319780798E-4</v>
      </c>
      <c r="K83" s="393" t="str">
        <f t="shared" si="13"/>
        <v/>
      </c>
      <c r="L83" s="51">
        <f>ROUND('SALIDA SINCO PPTO'!G68,0)</f>
        <v>6858058</v>
      </c>
      <c r="M83" s="394">
        <v>40342</v>
      </c>
      <c r="N83" s="394">
        <f t="shared" si="18"/>
        <v>1165869860</v>
      </c>
      <c r="O83" s="396">
        <f t="shared" si="19"/>
        <v>-1159011720</v>
      </c>
      <c r="Q83">
        <v>7413406</v>
      </c>
    </row>
    <row r="84" spans="1:17" ht="19.7" hidden="1" customHeight="1" thickBot="1">
      <c r="A84" s="76" t="s">
        <v>715</v>
      </c>
      <c r="B84" s="502" t="s">
        <v>778</v>
      </c>
      <c r="C84" s="503" t="s">
        <v>779</v>
      </c>
      <c r="D84" s="504" t="s">
        <v>44</v>
      </c>
      <c r="E84" s="505">
        <v>315</v>
      </c>
      <c r="F84" s="506">
        <v>52260</v>
      </c>
      <c r="G84" s="507">
        <v>1</v>
      </c>
      <c r="H84" s="508">
        <f xml:space="preserve"> ROUND(           F84*G84,0)</f>
        <v>52260</v>
      </c>
      <c r="I84" s="509">
        <f>ROUND(E84 * H84,0)</f>
        <v>16461900</v>
      </c>
      <c r="J84" s="388">
        <f t="shared" si="17"/>
        <v>6.822034390375518E-4</v>
      </c>
      <c r="K84" s="393" t="str">
        <f t="shared" si="13"/>
        <v/>
      </c>
      <c r="L84" s="51">
        <f>ROUND('SALIDA SINCO PPTO'!G69,0)</f>
        <v>16461886</v>
      </c>
      <c r="M84" s="394">
        <v>52260</v>
      </c>
      <c r="N84" s="394">
        <f t="shared" si="18"/>
        <v>5185494090</v>
      </c>
      <c r="O84" s="396">
        <f t="shared" si="19"/>
        <v>-5169032190</v>
      </c>
      <c r="Q84">
        <v>18455727</v>
      </c>
    </row>
    <row r="85" spans="1:17" ht="23.1" hidden="1" customHeight="1" thickBot="1">
      <c r="A85" s="440" t="s">
        <v>625</v>
      </c>
      <c r="B85" s="44"/>
      <c r="C85" s="45"/>
      <c r="D85" s="46"/>
      <c r="E85" s="81"/>
      <c r="F85" s="82"/>
      <c r="G85" s="44"/>
      <c r="H85" s="44"/>
      <c r="I85" s="91"/>
      <c r="J85" s="388" t="str">
        <f t="shared" si="17"/>
        <v/>
      </c>
      <c r="K85" s="393" t="str">
        <f t="shared" si="13"/>
        <v/>
      </c>
      <c r="M85" s="394" t="s">
        <v>1439</v>
      </c>
      <c r="N85" s="394" t="str">
        <f t="shared" si="18"/>
        <v/>
      </c>
      <c r="O85" s="396" t="str">
        <f t="shared" si="19"/>
        <v/>
      </c>
    </row>
    <row r="86" spans="1:17" ht="30.75" hidden="1" thickBot="1">
      <c r="A86" s="54" t="s">
        <v>626</v>
      </c>
      <c r="B86" s="55" t="s">
        <v>780</v>
      </c>
      <c r="C86" s="56" t="s">
        <v>781</v>
      </c>
      <c r="D86" s="57"/>
      <c r="E86" s="57"/>
      <c r="F86" s="58"/>
      <c r="G86" s="57"/>
      <c r="H86" s="57"/>
      <c r="I86" s="84">
        <f>SUM(I88:I97)</f>
        <v>1892428749</v>
      </c>
      <c r="J86" s="388">
        <f t="shared" si="17"/>
        <v>7.8424811273384715E-2</v>
      </c>
      <c r="K86" s="393" t="str">
        <f t="shared" si="13"/>
        <v>|||||||||||||||||||||||||||||||</v>
      </c>
      <c r="M86" s="394" t="s">
        <v>1439</v>
      </c>
      <c r="N86" s="394" t="str">
        <f t="shared" si="18"/>
        <v/>
      </c>
      <c r="O86" s="396" t="str">
        <f t="shared" si="19"/>
        <v/>
      </c>
    </row>
    <row r="87" spans="1:17" hidden="1">
      <c r="A87" s="446"/>
      <c r="B87" s="63"/>
      <c r="C87" s="64"/>
      <c r="D87" s="65"/>
      <c r="E87" s="85"/>
      <c r="F87" s="67"/>
      <c r="G87" s="86"/>
      <c r="H87" s="86"/>
      <c r="I87" s="87"/>
      <c r="J87" s="388" t="str">
        <f t="shared" si="17"/>
        <v/>
      </c>
      <c r="K87" s="393" t="str">
        <f t="shared" si="13"/>
        <v/>
      </c>
      <c r="M87" s="394" t="s">
        <v>1439</v>
      </c>
      <c r="N87" s="394" t="str">
        <f t="shared" si="18"/>
        <v/>
      </c>
      <c r="O87" s="396" t="str">
        <f t="shared" si="19"/>
        <v/>
      </c>
    </row>
    <row r="88" spans="1:17" ht="17.45" customHeight="1">
      <c r="A88" s="92" t="s">
        <v>600</v>
      </c>
      <c r="B88" s="474" t="s">
        <v>783</v>
      </c>
      <c r="C88" s="64" t="s">
        <v>784</v>
      </c>
      <c r="D88" s="31" t="s">
        <v>44</v>
      </c>
      <c r="E88" s="72">
        <v>1050</v>
      </c>
      <c r="F88" s="73">
        <v>480999</v>
      </c>
      <c r="G88" s="74">
        <v>1</v>
      </c>
      <c r="H88" s="77">
        <f t="shared" ref="H88:H94" si="20" xml:space="preserve"> ROUND(           F88*G88,0)</f>
        <v>480999</v>
      </c>
      <c r="I88" s="75">
        <f t="shared" ref="I88:I97" si="21">ROUND(E88 * H88,0)</f>
        <v>505048950</v>
      </c>
      <c r="J88" s="388">
        <f t="shared" si="17"/>
        <v>2.0929912742290047E-2</v>
      </c>
      <c r="K88" s="393" t="str">
        <f t="shared" si="13"/>
        <v>||||||||</v>
      </c>
      <c r="L88" s="51">
        <f>ROUND('SALIDA SINCO PPTO'!G71,0)</f>
        <v>505080881</v>
      </c>
      <c r="M88" s="394">
        <v>480999</v>
      </c>
      <c r="N88" s="394">
        <f t="shared" si="18"/>
        <v>530334925050</v>
      </c>
      <c r="O88" s="396">
        <f t="shared" si="19"/>
        <v>-529829876100</v>
      </c>
      <c r="Q88">
        <v>551971781</v>
      </c>
    </row>
    <row r="89" spans="1:17" ht="17.45" customHeight="1">
      <c r="A89" s="92" t="s">
        <v>603</v>
      </c>
      <c r="B89" s="474" t="s">
        <v>786</v>
      </c>
      <c r="C89" s="64" t="s">
        <v>787</v>
      </c>
      <c r="D89" s="31" t="s">
        <v>44</v>
      </c>
      <c r="E89" s="72">
        <v>1600</v>
      </c>
      <c r="F89" s="73">
        <v>411472</v>
      </c>
      <c r="G89" s="74">
        <v>1</v>
      </c>
      <c r="H89" s="77">
        <f t="shared" si="20"/>
        <v>411472</v>
      </c>
      <c r="I89" s="75">
        <f t="shared" si="21"/>
        <v>658355200</v>
      </c>
      <c r="J89" s="388">
        <f t="shared" si="17"/>
        <v>2.7283131445838889E-2</v>
      </c>
      <c r="K89" s="393" t="str">
        <f t="shared" si="13"/>
        <v>||||||||||</v>
      </c>
      <c r="L89" s="51">
        <f>ROUND('SALIDA SINCO PPTO'!G72,0)</f>
        <v>658355552</v>
      </c>
      <c r="M89" s="394">
        <v>411472</v>
      </c>
      <c r="N89" s="394">
        <f t="shared" si="18"/>
        <v>1053368883200</v>
      </c>
      <c r="O89" s="396">
        <f t="shared" si="19"/>
        <v>-1052710528000</v>
      </c>
      <c r="Q89">
        <v>695101792</v>
      </c>
    </row>
    <row r="90" spans="1:17" ht="30" hidden="1">
      <c r="A90" s="76" t="s">
        <v>768</v>
      </c>
      <c r="B90" s="474" t="s">
        <v>789</v>
      </c>
      <c r="C90" s="64" t="s">
        <v>790</v>
      </c>
      <c r="D90" s="31" t="s">
        <v>44</v>
      </c>
      <c r="E90" s="72">
        <v>450</v>
      </c>
      <c r="F90" s="73">
        <v>344335</v>
      </c>
      <c r="G90" s="74">
        <v>1</v>
      </c>
      <c r="H90" s="77">
        <f t="shared" si="20"/>
        <v>344335</v>
      </c>
      <c r="I90" s="75">
        <f t="shared" si="21"/>
        <v>154950750</v>
      </c>
      <c r="J90" s="388">
        <f t="shared" si="17"/>
        <v>6.4213690115629378E-3</v>
      </c>
      <c r="K90" s="393" t="str">
        <f t="shared" si="13"/>
        <v>||</v>
      </c>
      <c r="L90" s="51">
        <f>ROUND('SALIDA SINCO PPTO'!G73,0)</f>
        <v>154950920</v>
      </c>
      <c r="M90" s="394">
        <v>344335</v>
      </c>
      <c r="N90" s="394">
        <f t="shared" si="18"/>
        <v>69727914000</v>
      </c>
      <c r="O90" s="396">
        <f t="shared" si="19"/>
        <v>-69572963250</v>
      </c>
      <c r="Q90">
        <v>160882495</v>
      </c>
    </row>
    <row r="91" spans="1:17" hidden="1">
      <c r="A91" s="71" t="s">
        <v>621</v>
      </c>
      <c r="B91" s="474" t="s">
        <v>792</v>
      </c>
      <c r="C91" s="64" t="s">
        <v>793</v>
      </c>
      <c r="D91" s="31" t="s">
        <v>587</v>
      </c>
      <c r="E91" s="72">
        <v>103</v>
      </c>
      <c r="F91" s="73">
        <v>1294306</v>
      </c>
      <c r="G91" s="74">
        <v>1</v>
      </c>
      <c r="H91" s="77">
        <f t="shared" si="20"/>
        <v>1294306</v>
      </c>
      <c r="I91" s="75">
        <f t="shared" si="21"/>
        <v>133313518</v>
      </c>
      <c r="J91" s="388">
        <f t="shared" si="17"/>
        <v>5.5246928027624124E-3</v>
      </c>
      <c r="K91" s="393" t="str">
        <f t="shared" ref="K91:K122" si="22">IF(J91="","",REPT("|",J91/MAX($J$14:$J$415)*100))</f>
        <v>||</v>
      </c>
      <c r="L91" s="51">
        <f>ROUND('SALIDA SINCO PPTO'!G74,0)</f>
        <v>133313511</v>
      </c>
      <c r="M91" s="394">
        <v>1294306</v>
      </c>
      <c r="N91" s="394">
        <f t="shared" si="18"/>
        <v>13731291633</v>
      </c>
      <c r="O91" s="396">
        <f t="shared" si="19"/>
        <v>-13597978115</v>
      </c>
      <c r="Q91">
        <v>134404418</v>
      </c>
    </row>
    <row r="92" spans="1:17" ht="38.25">
      <c r="A92" s="71" t="s">
        <v>622</v>
      </c>
      <c r="B92" s="474" t="s">
        <v>795</v>
      </c>
      <c r="C92" s="64" t="s">
        <v>796</v>
      </c>
      <c r="D92" s="31" t="s">
        <v>587</v>
      </c>
      <c r="E92" s="72">
        <v>20</v>
      </c>
      <c r="F92" s="73">
        <v>12828441</v>
      </c>
      <c r="G92" s="74">
        <v>1</v>
      </c>
      <c r="H92" s="77">
        <f t="shared" si="20"/>
        <v>12828441</v>
      </c>
      <c r="I92" s="75">
        <f t="shared" si="21"/>
        <v>256568820</v>
      </c>
      <c r="J92" s="388">
        <f t="shared" si="17"/>
        <v>1.0632559507335519E-2</v>
      </c>
      <c r="K92" s="393" t="str">
        <f t="shared" si="22"/>
        <v>||||</v>
      </c>
      <c r="L92" s="51">
        <f>ROUND('SALIDA SINCO PPTO'!G75,0)</f>
        <v>256568828</v>
      </c>
      <c r="M92" s="394">
        <v>12828441</v>
      </c>
      <c r="N92" s="394">
        <f t="shared" si="18"/>
        <v>5131376560</v>
      </c>
      <c r="O92" s="396">
        <f t="shared" si="19"/>
        <v>-4874807740</v>
      </c>
      <c r="Q92">
        <v>257517914</v>
      </c>
    </row>
    <row r="93" spans="1:17" hidden="1">
      <c r="A93" s="92" t="s">
        <v>603</v>
      </c>
      <c r="B93" s="474" t="s">
        <v>798</v>
      </c>
      <c r="C93" s="64" t="s">
        <v>799</v>
      </c>
      <c r="D93" s="31" t="s">
        <v>587</v>
      </c>
      <c r="E93" s="72">
        <v>20</v>
      </c>
      <c r="F93" s="73">
        <v>303126</v>
      </c>
      <c r="G93" s="74">
        <v>1</v>
      </c>
      <c r="H93" s="77">
        <f t="shared" si="20"/>
        <v>303126</v>
      </c>
      <c r="I93" s="75">
        <f t="shared" si="21"/>
        <v>6062520</v>
      </c>
      <c r="J93" s="388">
        <f t="shared" si="17"/>
        <v>2.5123904246982052E-4</v>
      </c>
      <c r="K93" s="393" t="str">
        <f t="shared" si="22"/>
        <v/>
      </c>
      <c r="L93" s="51">
        <f>ROUND('SALIDA SINCO PPTO'!G76,0)</f>
        <v>6062521</v>
      </c>
      <c r="M93" s="394">
        <v>303126</v>
      </c>
      <c r="N93" s="394">
        <f t="shared" si="18"/>
        <v>121250420</v>
      </c>
      <c r="O93" s="396">
        <f t="shared" si="19"/>
        <v>-115187900</v>
      </c>
      <c r="Q93">
        <v>6493141</v>
      </c>
    </row>
    <row r="94" spans="1:17" ht="30" hidden="1">
      <c r="A94" s="76" t="s">
        <v>635</v>
      </c>
      <c r="B94" s="474" t="s">
        <v>801</v>
      </c>
      <c r="C94" s="64" t="s">
        <v>802</v>
      </c>
      <c r="D94" s="31" t="s">
        <v>44</v>
      </c>
      <c r="E94" s="72">
        <v>223</v>
      </c>
      <c r="F94" s="73">
        <v>429277</v>
      </c>
      <c r="G94" s="74">
        <v>1</v>
      </c>
      <c r="H94" s="77">
        <f t="shared" si="20"/>
        <v>429277</v>
      </c>
      <c r="I94" s="75">
        <f t="shared" si="21"/>
        <v>95728771</v>
      </c>
      <c r="J94" s="388">
        <f t="shared" si="17"/>
        <v>3.9671299662273644E-3</v>
      </c>
      <c r="K94" s="393" t="str">
        <f t="shared" si="22"/>
        <v>|</v>
      </c>
      <c r="L94" s="51">
        <f>ROUND('SALIDA SINCO PPTO'!G77,0)</f>
        <v>95728686</v>
      </c>
      <c r="M94" s="394">
        <v>429277</v>
      </c>
      <c r="N94" s="394">
        <f t="shared" si="18"/>
        <v>21347496978</v>
      </c>
      <c r="O94" s="396">
        <f t="shared" si="19"/>
        <v>-21251768207</v>
      </c>
      <c r="Q94">
        <v>101213148</v>
      </c>
    </row>
    <row r="95" spans="1:17" hidden="1">
      <c r="A95" s="92" t="s">
        <v>600</v>
      </c>
      <c r="B95" s="474" t="s">
        <v>804</v>
      </c>
      <c r="C95" s="64" t="s">
        <v>805</v>
      </c>
      <c r="D95" s="31" t="s">
        <v>587</v>
      </c>
      <c r="E95" s="72">
        <v>86</v>
      </c>
      <c r="F95" s="73">
        <v>878951</v>
      </c>
      <c r="G95" s="74">
        <v>1</v>
      </c>
      <c r="H95" s="77">
        <f xml:space="preserve"> ROUND(           F95*G95,0)</f>
        <v>878951</v>
      </c>
      <c r="I95" s="75">
        <f t="shared" si="21"/>
        <v>75589786</v>
      </c>
      <c r="J95" s="388">
        <f t="shared" si="17"/>
        <v>3.1325431429733252E-3</v>
      </c>
      <c r="K95" s="393" t="str">
        <f t="shared" si="22"/>
        <v>|</v>
      </c>
      <c r="L95" s="51">
        <f>ROUND('SALIDA SINCO PPTO'!G78,0)</f>
        <v>75589815</v>
      </c>
      <c r="M95" s="394">
        <v>878951</v>
      </c>
      <c r="N95" s="394">
        <f t="shared" si="18"/>
        <v>6500724090</v>
      </c>
      <c r="O95" s="396">
        <f t="shared" si="19"/>
        <v>-6425134304</v>
      </c>
      <c r="Q95">
        <v>76289868</v>
      </c>
    </row>
    <row r="96" spans="1:17" hidden="1">
      <c r="A96" s="71" t="s">
        <v>884</v>
      </c>
      <c r="B96" s="474" t="s">
        <v>807</v>
      </c>
      <c r="C96" s="64" t="s">
        <v>808</v>
      </c>
      <c r="D96" s="31" t="s">
        <v>617</v>
      </c>
      <c r="E96" s="72">
        <v>4</v>
      </c>
      <c r="F96" s="103">
        <v>1289568</v>
      </c>
      <c r="G96" s="74">
        <v>1</v>
      </c>
      <c r="H96" s="77">
        <f xml:space="preserve"> ROUND(           F96*G96,0)</f>
        <v>1289568</v>
      </c>
      <c r="I96" s="75">
        <f t="shared" si="21"/>
        <v>5158272</v>
      </c>
      <c r="J96" s="388">
        <f t="shared" si="17"/>
        <v>2.1376578024961336E-4</v>
      </c>
      <c r="K96" s="393" t="str">
        <f t="shared" si="22"/>
        <v/>
      </c>
      <c r="L96" s="51">
        <f>ROUND('SALIDA SINCO PPTO'!G79,0)</f>
        <v>5158272</v>
      </c>
      <c r="M96" s="394">
        <v>1289568</v>
      </c>
      <c r="N96" s="394">
        <f t="shared" si="18"/>
        <v>20633088</v>
      </c>
      <c r="O96" s="396">
        <f t="shared" si="19"/>
        <v>-15474816</v>
      </c>
      <c r="Q96">
        <v>5158272</v>
      </c>
    </row>
    <row r="97" spans="1:17" ht="16.5" hidden="1" thickBot="1">
      <c r="A97" s="447" t="s">
        <v>603</v>
      </c>
      <c r="B97" s="502" t="s">
        <v>809</v>
      </c>
      <c r="C97" s="511" t="s">
        <v>810</v>
      </c>
      <c r="D97" s="523" t="s">
        <v>587</v>
      </c>
      <c r="E97" s="505">
        <v>1</v>
      </c>
      <c r="F97" s="524">
        <v>1652162</v>
      </c>
      <c r="G97" s="507">
        <v>1</v>
      </c>
      <c r="H97" s="508">
        <f xml:space="preserve"> ROUND(           F97*G97,0)</f>
        <v>1652162</v>
      </c>
      <c r="I97" s="509">
        <f t="shared" si="21"/>
        <v>1652162</v>
      </c>
      <c r="J97" s="388">
        <f t="shared" si="17"/>
        <v>6.8467831674785999E-5</v>
      </c>
      <c r="K97" s="393" t="str">
        <f t="shared" si="22"/>
        <v/>
      </c>
      <c r="L97" s="51">
        <f>ROUND('SALIDA SINCO PPTO'!G80,0)</f>
        <v>1652162</v>
      </c>
      <c r="M97" s="394">
        <v>1652162</v>
      </c>
      <c r="N97" s="394">
        <f t="shared" si="18"/>
        <v>1652162</v>
      </c>
      <c r="O97" s="396">
        <f t="shared" si="19"/>
        <v>0</v>
      </c>
      <c r="Q97">
        <v>1709578</v>
      </c>
    </row>
    <row r="98" spans="1:17" ht="23.1" hidden="1" customHeight="1" thickBot="1">
      <c r="A98" s="443" t="s">
        <v>603</v>
      </c>
      <c r="B98" s="44"/>
      <c r="C98" s="45"/>
      <c r="D98" s="46"/>
      <c r="E98" s="81"/>
      <c r="F98" s="82"/>
      <c r="G98" s="44"/>
      <c r="H98" s="44"/>
      <c r="I98" s="91"/>
      <c r="J98" s="388" t="str">
        <f t="shared" si="17"/>
        <v/>
      </c>
      <c r="K98" s="393" t="str">
        <f t="shared" si="22"/>
        <v/>
      </c>
      <c r="M98" s="394" t="s">
        <v>1439</v>
      </c>
      <c r="N98" s="394" t="str">
        <f t="shared" si="18"/>
        <v/>
      </c>
      <c r="O98" s="396" t="str">
        <f t="shared" si="19"/>
        <v/>
      </c>
    </row>
    <row r="99" spans="1:17" ht="30.75" hidden="1" thickBot="1">
      <c r="A99" s="441" t="s">
        <v>629</v>
      </c>
      <c r="B99" s="55" t="s">
        <v>811</v>
      </c>
      <c r="C99" s="56" t="s">
        <v>812</v>
      </c>
      <c r="D99" s="57"/>
      <c r="E99" s="57"/>
      <c r="F99" s="58"/>
      <c r="G99" s="57"/>
      <c r="H99" s="57"/>
      <c r="I99" s="84">
        <f>SUM(I101:I119)</f>
        <v>376250442</v>
      </c>
      <c r="J99" s="388">
        <f t="shared" si="17"/>
        <v>1.5592328070988095E-2</v>
      </c>
      <c r="K99" s="393" t="str">
        <f t="shared" si="22"/>
        <v>||||||</v>
      </c>
      <c r="M99" s="394" t="s">
        <v>1439</v>
      </c>
      <c r="N99" s="394" t="str">
        <f t="shared" si="18"/>
        <v/>
      </c>
      <c r="O99" s="396" t="str">
        <f t="shared" si="19"/>
        <v/>
      </c>
    </row>
    <row r="100" spans="1:17" hidden="1">
      <c r="A100" s="444" t="s">
        <v>632</v>
      </c>
      <c r="B100" s="63"/>
      <c r="C100" s="64"/>
      <c r="D100" s="65"/>
      <c r="E100" s="85"/>
      <c r="F100" s="67"/>
      <c r="G100" s="86"/>
      <c r="H100" s="86"/>
      <c r="I100" s="87"/>
      <c r="J100" s="388" t="str">
        <f t="shared" si="17"/>
        <v/>
      </c>
      <c r="K100" s="393" t="str">
        <f t="shared" si="22"/>
        <v/>
      </c>
      <c r="M100" s="394" t="s">
        <v>1439</v>
      </c>
      <c r="N100" s="394" t="str">
        <f t="shared" si="18"/>
        <v/>
      </c>
      <c r="O100" s="396" t="str">
        <f t="shared" si="19"/>
        <v/>
      </c>
    </row>
    <row r="101" spans="1:17" ht="30" hidden="1">
      <c r="A101" s="76" t="s">
        <v>881</v>
      </c>
      <c r="B101" s="474" t="s">
        <v>813</v>
      </c>
      <c r="C101" s="64" t="s">
        <v>814</v>
      </c>
      <c r="D101" s="106" t="s">
        <v>587</v>
      </c>
      <c r="E101" s="72">
        <v>6</v>
      </c>
      <c r="F101" s="73">
        <v>107653</v>
      </c>
      <c r="G101" s="74">
        <v>1</v>
      </c>
      <c r="H101" s="77">
        <f t="shared" ref="H101:H119" si="23" xml:space="preserve"> ROUND(           F101*G101,0)</f>
        <v>107653</v>
      </c>
      <c r="I101" s="75">
        <f t="shared" ref="I101:I116" si="24">ROUND(E101 * H101,0)</f>
        <v>645918</v>
      </c>
      <c r="J101" s="388">
        <f t="shared" si="17"/>
        <v>2.6767717027576243E-5</v>
      </c>
      <c r="K101" s="393" t="str">
        <f t="shared" si="22"/>
        <v/>
      </c>
      <c r="L101" s="51">
        <f>ROUND('SALIDA SINCO PPTO'!G82,0)</f>
        <v>645919</v>
      </c>
      <c r="M101" s="394">
        <v>107653</v>
      </c>
      <c r="N101" s="394">
        <f t="shared" si="18"/>
        <v>3875514</v>
      </c>
      <c r="O101" s="396">
        <f t="shared" si="19"/>
        <v>-3229596</v>
      </c>
      <c r="Q101">
        <v>688981</v>
      </c>
    </row>
    <row r="102" spans="1:17" ht="18.600000000000001" hidden="1" customHeight="1">
      <c r="A102" s="439"/>
      <c r="B102" s="474" t="s">
        <v>816</v>
      </c>
      <c r="C102" s="64" t="s">
        <v>817</v>
      </c>
      <c r="D102" s="31" t="s">
        <v>587</v>
      </c>
      <c r="E102" s="72">
        <v>4</v>
      </c>
      <c r="F102" s="73">
        <v>427880</v>
      </c>
      <c r="G102" s="74">
        <v>1</v>
      </c>
      <c r="H102" s="77">
        <f t="shared" si="23"/>
        <v>427880</v>
      </c>
      <c r="I102" s="75">
        <f t="shared" si="24"/>
        <v>1711520</v>
      </c>
      <c r="J102" s="388">
        <f t="shared" si="17"/>
        <v>7.0927707614646586E-5</v>
      </c>
      <c r="K102" s="393" t="str">
        <f t="shared" si="22"/>
        <v/>
      </c>
      <c r="L102" s="51">
        <f>ROUND('SALIDA SINCO PPTO'!G83,0)</f>
        <v>1711519</v>
      </c>
      <c r="M102" s="394">
        <v>427880</v>
      </c>
      <c r="N102" s="394">
        <f t="shared" si="18"/>
        <v>6846076</v>
      </c>
      <c r="O102" s="396">
        <f t="shared" si="19"/>
        <v>-5134556</v>
      </c>
      <c r="Q102">
        <v>1838071</v>
      </c>
    </row>
    <row r="103" spans="1:17" hidden="1">
      <c r="A103" s="92" t="s">
        <v>600</v>
      </c>
      <c r="B103" s="474" t="s">
        <v>819</v>
      </c>
      <c r="C103" s="64" t="s">
        <v>820</v>
      </c>
      <c r="D103" s="31" t="s">
        <v>587</v>
      </c>
      <c r="E103" s="72">
        <v>43</v>
      </c>
      <c r="F103" s="73">
        <v>20892</v>
      </c>
      <c r="G103" s="74">
        <v>1</v>
      </c>
      <c r="H103" s="77">
        <f t="shared" si="23"/>
        <v>20892</v>
      </c>
      <c r="I103" s="75">
        <f t="shared" si="24"/>
        <v>898356</v>
      </c>
      <c r="J103" s="388">
        <f t="shared" si="17"/>
        <v>3.7229089757562547E-5</v>
      </c>
      <c r="K103" s="393" t="str">
        <f t="shared" si="22"/>
        <v/>
      </c>
      <c r="L103" s="51">
        <f>ROUND('SALIDA SINCO PPTO'!G84,0)</f>
        <v>897498</v>
      </c>
      <c r="M103" s="394">
        <v>20892</v>
      </c>
      <c r="N103" s="394">
        <f t="shared" si="18"/>
        <v>38592414</v>
      </c>
      <c r="O103" s="396">
        <f t="shared" si="19"/>
        <v>-37694058</v>
      </c>
      <c r="Q103">
        <v>1029701</v>
      </c>
    </row>
    <row r="104" spans="1:17" ht="19.350000000000001" hidden="1" customHeight="1">
      <c r="A104" s="76" t="s">
        <v>901</v>
      </c>
      <c r="B104" s="474" t="s">
        <v>822</v>
      </c>
      <c r="C104" s="64" t="s">
        <v>823</v>
      </c>
      <c r="D104" s="31" t="s">
        <v>617</v>
      </c>
      <c r="E104" s="72">
        <v>44</v>
      </c>
      <c r="F104" s="73">
        <v>7969</v>
      </c>
      <c r="G104" s="74">
        <v>1</v>
      </c>
      <c r="H104" s="77">
        <f t="shared" si="23"/>
        <v>7969</v>
      </c>
      <c r="I104" s="75">
        <f t="shared" si="24"/>
        <v>350636</v>
      </c>
      <c r="J104" s="388">
        <f t="shared" si="17"/>
        <v>1.4530830891353428E-5</v>
      </c>
      <c r="K104" s="393" t="str">
        <f t="shared" si="22"/>
        <v/>
      </c>
      <c r="L104" s="51">
        <f>ROUND('SALIDA SINCO PPTO'!G85,0)</f>
        <v>350640</v>
      </c>
      <c r="M104" s="394">
        <v>7969</v>
      </c>
      <c r="N104" s="394">
        <f t="shared" si="18"/>
        <v>15428160</v>
      </c>
      <c r="O104" s="396">
        <f t="shared" si="19"/>
        <v>-15077524</v>
      </c>
      <c r="Q104">
        <v>413798</v>
      </c>
    </row>
    <row r="105" spans="1:17" ht="30" hidden="1">
      <c r="A105" s="76" t="s">
        <v>904</v>
      </c>
      <c r="B105" s="474" t="s">
        <v>825</v>
      </c>
      <c r="C105" s="64" t="s">
        <v>826</v>
      </c>
      <c r="D105" s="31" t="s">
        <v>587</v>
      </c>
      <c r="E105" s="72">
        <v>8</v>
      </c>
      <c r="F105" s="73">
        <v>880947</v>
      </c>
      <c r="G105" s="74">
        <v>1</v>
      </c>
      <c r="H105" s="77">
        <f t="shared" si="23"/>
        <v>880947</v>
      </c>
      <c r="I105" s="75">
        <f t="shared" si="24"/>
        <v>7047576</v>
      </c>
      <c r="J105" s="388">
        <f t="shared" ref="J105:J136" si="25">IF(I105="","",I105/SbtPpto)</f>
        <v>2.9206109769094169E-4</v>
      </c>
      <c r="K105" s="393" t="str">
        <f t="shared" si="22"/>
        <v/>
      </c>
      <c r="L105" s="51">
        <f>ROUND('SALIDA SINCO PPTO'!G86,0)</f>
        <v>7047574</v>
      </c>
      <c r="M105" s="394">
        <v>880947</v>
      </c>
      <c r="N105" s="394">
        <f t="shared" si="18"/>
        <v>56380592</v>
      </c>
      <c r="O105" s="396">
        <f t="shared" si="19"/>
        <v>-49333016</v>
      </c>
      <c r="Q105">
        <v>7076282</v>
      </c>
    </row>
    <row r="106" spans="1:17" ht="19.350000000000001" hidden="1" customHeight="1">
      <c r="A106" s="100" t="s">
        <v>752</v>
      </c>
      <c r="B106" s="474" t="s">
        <v>828</v>
      </c>
      <c r="C106" s="64" t="s">
        <v>829</v>
      </c>
      <c r="D106" s="31" t="s">
        <v>617</v>
      </c>
      <c r="E106" s="72">
        <v>20</v>
      </c>
      <c r="F106" s="73">
        <v>816127</v>
      </c>
      <c r="G106" s="74">
        <v>1</v>
      </c>
      <c r="H106" s="77">
        <f t="shared" si="23"/>
        <v>816127</v>
      </c>
      <c r="I106" s="75">
        <f t="shared" si="24"/>
        <v>16322540</v>
      </c>
      <c r="J106" s="388">
        <f t="shared" si="25"/>
        <v>6.764281718287683E-4</v>
      </c>
      <c r="K106" s="393" t="str">
        <f t="shared" si="22"/>
        <v/>
      </c>
      <c r="L106" s="51">
        <f>ROUND('SALIDA SINCO PPTO'!G87,0)</f>
        <v>16323034</v>
      </c>
      <c r="M106" s="394">
        <v>816127</v>
      </c>
      <c r="N106" s="394">
        <f t="shared" si="18"/>
        <v>326460680</v>
      </c>
      <c r="O106" s="396">
        <f t="shared" si="19"/>
        <v>-310138140</v>
      </c>
      <c r="Q106">
        <v>17067334</v>
      </c>
    </row>
    <row r="107" spans="1:17" ht="30" hidden="1">
      <c r="A107" s="76" t="s">
        <v>709</v>
      </c>
      <c r="B107" s="474" t="s">
        <v>831</v>
      </c>
      <c r="C107" s="64" t="s">
        <v>832</v>
      </c>
      <c r="D107" s="31" t="s">
        <v>587</v>
      </c>
      <c r="E107" s="72">
        <v>118</v>
      </c>
      <c r="F107" s="73">
        <v>1242900</v>
      </c>
      <c r="G107" s="74">
        <v>1</v>
      </c>
      <c r="H107" s="77">
        <f t="shared" si="23"/>
        <v>1242900</v>
      </c>
      <c r="I107" s="75">
        <f t="shared" si="24"/>
        <v>146662200</v>
      </c>
      <c r="J107" s="388">
        <f t="shared" si="25"/>
        <v>6.0778802700060886E-3</v>
      </c>
      <c r="K107" s="393" t="str">
        <f t="shared" si="22"/>
        <v>||</v>
      </c>
      <c r="L107" s="51">
        <f>ROUND('SALIDA SINCO PPTO'!G88,0)</f>
        <v>146662146</v>
      </c>
      <c r="M107" s="394">
        <v>1242900</v>
      </c>
      <c r="N107" s="394">
        <f t="shared" si="18"/>
        <v>17306133228</v>
      </c>
      <c r="O107" s="396">
        <f t="shared" si="19"/>
        <v>-17159471028</v>
      </c>
      <c r="Q107">
        <v>150860654</v>
      </c>
    </row>
    <row r="108" spans="1:17" ht="21.6" hidden="1" customHeight="1">
      <c r="A108" s="76" t="s">
        <v>1244</v>
      </c>
      <c r="B108" s="474" t="s">
        <v>834</v>
      </c>
      <c r="C108" s="64" t="s">
        <v>835</v>
      </c>
      <c r="D108" s="31" t="s">
        <v>587</v>
      </c>
      <c r="E108" s="72">
        <v>40</v>
      </c>
      <c r="F108" s="73">
        <v>739129</v>
      </c>
      <c r="G108" s="74">
        <v>1</v>
      </c>
      <c r="H108" s="77">
        <f t="shared" si="23"/>
        <v>739129</v>
      </c>
      <c r="I108" s="75">
        <f t="shared" si="24"/>
        <v>29565160</v>
      </c>
      <c r="J108" s="388">
        <f t="shared" si="25"/>
        <v>1.225220286096712E-3</v>
      </c>
      <c r="K108" s="393" t="str">
        <f t="shared" si="22"/>
        <v/>
      </c>
      <c r="L108" s="51">
        <f>ROUND('SALIDA SINCO PPTO'!G89,0)</f>
        <v>29565163</v>
      </c>
      <c r="M108" s="394">
        <v>739129</v>
      </c>
      <c r="N108" s="394">
        <f t="shared" si="18"/>
        <v>1182606520</v>
      </c>
      <c r="O108" s="396">
        <f t="shared" si="19"/>
        <v>-1153041360</v>
      </c>
      <c r="Q108">
        <v>30599447</v>
      </c>
    </row>
    <row r="109" spans="1:17" ht="21.6" hidden="1" customHeight="1">
      <c r="A109" s="71" t="s">
        <v>788</v>
      </c>
      <c r="B109" s="474" t="s">
        <v>837</v>
      </c>
      <c r="C109" s="64" t="s">
        <v>838</v>
      </c>
      <c r="D109" s="31" t="s">
        <v>587</v>
      </c>
      <c r="E109" s="72">
        <v>15</v>
      </c>
      <c r="F109" s="73">
        <v>739129</v>
      </c>
      <c r="G109" s="74">
        <v>1</v>
      </c>
      <c r="H109" s="77">
        <f t="shared" si="23"/>
        <v>739129</v>
      </c>
      <c r="I109" s="75">
        <f t="shared" si="24"/>
        <v>11086935</v>
      </c>
      <c r="J109" s="388">
        <f t="shared" si="25"/>
        <v>4.5945760728626698E-4</v>
      </c>
      <c r="K109" s="393" t="str">
        <f t="shared" si="22"/>
        <v/>
      </c>
      <c r="L109" s="51">
        <f>ROUND('SALIDA SINCO PPTO'!G90,0)</f>
        <v>11086936</v>
      </c>
      <c r="M109" s="394">
        <v>739129</v>
      </c>
      <c r="N109" s="394">
        <f t="shared" si="18"/>
        <v>166304040</v>
      </c>
      <c r="O109" s="396">
        <f t="shared" si="19"/>
        <v>-155217105</v>
      </c>
      <c r="Q109">
        <v>11474793</v>
      </c>
    </row>
    <row r="110" spans="1:17" ht="21.6" hidden="1" customHeight="1">
      <c r="A110" s="71" t="s">
        <v>785</v>
      </c>
      <c r="B110" s="474" t="s">
        <v>839</v>
      </c>
      <c r="C110" s="64" t="s">
        <v>840</v>
      </c>
      <c r="D110" s="31" t="s">
        <v>587</v>
      </c>
      <c r="E110" s="72">
        <v>15</v>
      </c>
      <c r="F110" s="73">
        <v>234711</v>
      </c>
      <c r="G110" s="74">
        <v>1</v>
      </c>
      <c r="H110" s="77">
        <f t="shared" si="23"/>
        <v>234711</v>
      </c>
      <c r="I110" s="75">
        <f t="shared" si="24"/>
        <v>3520665</v>
      </c>
      <c r="J110" s="388">
        <f t="shared" si="25"/>
        <v>1.4590112749434403E-4</v>
      </c>
      <c r="K110" s="393" t="str">
        <f t="shared" si="22"/>
        <v/>
      </c>
      <c r="L110" s="51">
        <f>ROUND('SALIDA SINCO PPTO'!G91,0)</f>
        <v>3520661</v>
      </c>
      <c r="M110" s="394">
        <v>234711</v>
      </c>
      <c r="N110" s="394">
        <f t="shared" si="18"/>
        <v>52809915</v>
      </c>
      <c r="O110" s="396">
        <f t="shared" si="19"/>
        <v>-49289250</v>
      </c>
      <c r="Q110">
        <v>3678953</v>
      </c>
    </row>
    <row r="111" spans="1:17" ht="21.6" hidden="1" customHeight="1">
      <c r="A111" s="439"/>
      <c r="B111" s="474" t="s">
        <v>842</v>
      </c>
      <c r="C111" s="64" t="s">
        <v>843</v>
      </c>
      <c r="D111" s="31" t="s">
        <v>587</v>
      </c>
      <c r="E111" s="72">
        <v>12</v>
      </c>
      <c r="F111" s="73">
        <v>63201</v>
      </c>
      <c r="G111" s="74">
        <v>1</v>
      </c>
      <c r="H111" s="77">
        <f t="shared" si="23"/>
        <v>63201</v>
      </c>
      <c r="I111" s="75">
        <f t="shared" si="24"/>
        <v>758412</v>
      </c>
      <c r="J111" s="388">
        <f t="shared" si="25"/>
        <v>3.142962079755968E-5</v>
      </c>
      <c r="K111" s="393" t="str">
        <f t="shared" si="22"/>
        <v/>
      </c>
      <c r="L111" s="51">
        <f>ROUND('SALIDA SINCO PPTO'!G92,0)</f>
        <v>758412</v>
      </c>
      <c r="M111" s="394">
        <v>63201</v>
      </c>
      <c r="N111" s="394">
        <f t="shared" si="18"/>
        <v>9100944</v>
      </c>
      <c r="O111" s="396">
        <f t="shared" si="19"/>
        <v>-8342532</v>
      </c>
      <c r="Q111">
        <v>784249</v>
      </c>
    </row>
    <row r="112" spans="1:17" ht="21.6" hidden="1" customHeight="1">
      <c r="A112" s="76" t="s">
        <v>671</v>
      </c>
      <c r="B112" s="474" t="s">
        <v>845</v>
      </c>
      <c r="C112" s="64" t="s">
        <v>846</v>
      </c>
      <c r="D112" s="31" t="s">
        <v>44</v>
      </c>
      <c r="E112" s="72">
        <v>31</v>
      </c>
      <c r="F112" s="73">
        <v>95956</v>
      </c>
      <c r="G112" s="74">
        <v>1</v>
      </c>
      <c r="H112" s="77">
        <f t="shared" si="23"/>
        <v>95956</v>
      </c>
      <c r="I112" s="75">
        <f t="shared" si="24"/>
        <v>2974636</v>
      </c>
      <c r="J112" s="388">
        <f t="shared" si="25"/>
        <v>1.232729459591485E-4</v>
      </c>
      <c r="K112" s="393" t="str">
        <f t="shared" si="22"/>
        <v/>
      </c>
      <c r="L112" s="51">
        <f>ROUND('SALIDA SINCO PPTO'!G93,0)</f>
        <v>2974641</v>
      </c>
      <c r="M112" s="394">
        <v>95956</v>
      </c>
      <c r="N112" s="394">
        <f t="shared" si="18"/>
        <v>92213871</v>
      </c>
      <c r="O112" s="396">
        <f t="shared" si="19"/>
        <v>-89239235</v>
      </c>
      <c r="Q112">
        <v>3125890</v>
      </c>
    </row>
    <row r="113" spans="1:17" ht="21.6" hidden="1" customHeight="1">
      <c r="A113" s="92" t="s">
        <v>600</v>
      </c>
      <c r="B113" s="474" t="s">
        <v>847</v>
      </c>
      <c r="C113" s="64" t="s">
        <v>848</v>
      </c>
      <c r="D113" s="31" t="s">
        <v>587</v>
      </c>
      <c r="E113" s="72">
        <v>6</v>
      </c>
      <c r="F113" s="73">
        <v>747974</v>
      </c>
      <c r="G113" s="74">
        <v>1</v>
      </c>
      <c r="H113" s="77">
        <f t="shared" si="23"/>
        <v>747974</v>
      </c>
      <c r="I113" s="75">
        <f t="shared" si="24"/>
        <v>4487844</v>
      </c>
      <c r="J113" s="388">
        <f t="shared" si="25"/>
        <v>1.8598233561521103E-4</v>
      </c>
      <c r="K113" s="393" t="str">
        <f t="shared" si="22"/>
        <v/>
      </c>
      <c r="L113" s="51">
        <f>ROUND('SALIDA SINCO PPTO'!G94,0)</f>
        <v>4487844</v>
      </c>
      <c r="M113" s="394">
        <v>747974</v>
      </c>
      <c r="N113" s="394">
        <f t="shared" si="18"/>
        <v>26927064</v>
      </c>
      <c r="O113" s="396">
        <f t="shared" si="19"/>
        <v>-22439220</v>
      </c>
      <c r="Q113">
        <v>4646136</v>
      </c>
    </row>
    <row r="114" spans="1:17" ht="28.5" hidden="1" customHeight="1">
      <c r="A114" s="71" t="s">
        <v>830</v>
      </c>
      <c r="B114" s="474" t="s">
        <v>850</v>
      </c>
      <c r="C114" s="64" t="s">
        <v>851</v>
      </c>
      <c r="D114" s="31" t="s">
        <v>587</v>
      </c>
      <c r="E114" s="72">
        <v>57</v>
      </c>
      <c r="F114" s="73">
        <v>1165751</v>
      </c>
      <c r="G114" s="74">
        <v>1</v>
      </c>
      <c r="H114" s="77">
        <f t="shared" si="23"/>
        <v>1165751</v>
      </c>
      <c r="I114" s="75">
        <f t="shared" si="24"/>
        <v>66447807</v>
      </c>
      <c r="J114" s="388">
        <f t="shared" si="25"/>
        <v>2.753687147407256E-3</v>
      </c>
      <c r="K114" s="393" t="str">
        <f t="shared" si="22"/>
        <v>|</v>
      </c>
      <c r="L114" s="51">
        <f>ROUND('SALIDA SINCO PPTO'!G95,0)</f>
        <v>66447833</v>
      </c>
      <c r="M114" s="394">
        <v>1165751</v>
      </c>
      <c r="N114" s="394">
        <f t="shared" si="18"/>
        <v>3787526481</v>
      </c>
      <c r="O114" s="396">
        <f t="shared" si="19"/>
        <v>-3721078674</v>
      </c>
      <c r="Q114">
        <v>68181534</v>
      </c>
    </row>
    <row r="115" spans="1:17" ht="21.6" hidden="1" customHeight="1">
      <c r="A115" s="71"/>
      <c r="B115" s="474" t="s">
        <v>853</v>
      </c>
      <c r="C115" s="64" t="s">
        <v>854</v>
      </c>
      <c r="D115" s="31" t="s">
        <v>587</v>
      </c>
      <c r="E115" s="72">
        <v>16</v>
      </c>
      <c r="F115" s="73">
        <v>955108</v>
      </c>
      <c r="G115" s="74">
        <v>1</v>
      </c>
      <c r="H115" s="77">
        <f t="shared" si="23"/>
        <v>955108</v>
      </c>
      <c r="I115" s="75">
        <f t="shared" si="24"/>
        <v>15281728</v>
      </c>
      <c r="J115" s="388">
        <f t="shared" si="25"/>
        <v>6.3329551242787571E-4</v>
      </c>
      <c r="K115" s="393" t="str">
        <f t="shared" si="22"/>
        <v/>
      </c>
      <c r="L115" s="51">
        <f>ROUND('SALIDA SINCO PPTO'!G96,0)</f>
        <v>13409082</v>
      </c>
      <c r="M115" s="394">
        <v>955108</v>
      </c>
      <c r="N115" s="394">
        <f t="shared" si="18"/>
        <v>214545312</v>
      </c>
      <c r="O115" s="396">
        <f t="shared" si="19"/>
        <v>-199263584</v>
      </c>
      <c r="Q115">
        <v>15840989</v>
      </c>
    </row>
    <row r="116" spans="1:17" ht="21.6" hidden="1" customHeight="1">
      <c r="A116" s="76" t="s">
        <v>876</v>
      </c>
      <c r="B116" s="474" t="s">
        <v>855</v>
      </c>
      <c r="C116" s="64" t="s">
        <v>856</v>
      </c>
      <c r="D116" s="31" t="s">
        <v>587</v>
      </c>
      <c r="E116" s="72">
        <v>14</v>
      </c>
      <c r="F116" s="73">
        <v>103289</v>
      </c>
      <c r="G116" s="74">
        <v>1</v>
      </c>
      <c r="H116" s="77">
        <f t="shared" si="23"/>
        <v>103289</v>
      </c>
      <c r="I116" s="75">
        <f t="shared" si="24"/>
        <v>1446046</v>
      </c>
      <c r="J116" s="388">
        <f t="shared" si="25"/>
        <v>5.9926105383126828E-5</v>
      </c>
      <c r="K116" s="393" t="str">
        <f t="shared" si="22"/>
        <v/>
      </c>
      <c r="L116" s="51">
        <f>ROUND('SALIDA SINCO PPTO'!G97,0)</f>
        <v>1446044</v>
      </c>
      <c r="M116" s="394">
        <v>103289</v>
      </c>
      <c r="N116" s="394">
        <f t="shared" si="18"/>
        <v>20244616</v>
      </c>
      <c r="O116" s="396">
        <f t="shared" si="19"/>
        <v>-18798570</v>
      </c>
      <c r="Q116">
        <v>1556849</v>
      </c>
    </row>
    <row r="117" spans="1:17" ht="21.6" hidden="1" customHeight="1">
      <c r="A117" s="439"/>
      <c r="B117" s="474" t="s">
        <v>857</v>
      </c>
      <c r="C117" s="64" t="s">
        <v>858</v>
      </c>
      <c r="D117" s="31" t="s">
        <v>587</v>
      </c>
      <c r="E117" s="72">
        <v>33</v>
      </c>
      <c r="F117" s="73">
        <v>241740</v>
      </c>
      <c r="G117" s="74">
        <v>1</v>
      </c>
      <c r="H117" s="77">
        <f t="shared" si="23"/>
        <v>241740</v>
      </c>
      <c r="I117" s="75">
        <f>ROUND(E117 * F117,0)</f>
        <v>7977420</v>
      </c>
      <c r="J117" s="388">
        <f t="shared" si="25"/>
        <v>3.3059509282931779E-4</v>
      </c>
      <c r="K117" s="393" t="str">
        <f t="shared" si="22"/>
        <v/>
      </c>
      <c r="L117" s="51">
        <f>ROUND('SALIDA SINCO PPTO'!G98,0)</f>
        <v>7977425</v>
      </c>
      <c r="M117" s="394">
        <v>241740</v>
      </c>
      <c r="N117" s="394">
        <f t="shared" si="18"/>
        <v>263255025</v>
      </c>
      <c r="O117" s="396">
        <f t="shared" si="19"/>
        <v>-255277605</v>
      </c>
      <c r="Q117">
        <v>8261634</v>
      </c>
    </row>
    <row r="118" spans="1:17" ht="21.6" hidden="1" customHeight="1">
      <c r="A118" s="71"/>
      <c r="B118" s="474" t="s">
        <v>859</v>
      </c>
      <c r="C118" s="64" t="s">
        <v>860</v>
      </c>
      <c r="D118" s="31" t="s">
        <v>587</v>
      </c>
      <c r="E118" s="72">
        <v>58</v>
      </c>
      <c r="F118" s="73">
        <v>293541</v>
      </c>
      <c r="G118" s="74">
        <v>1</v>
      </c>
      <c r="H118" s="77">
        <f t="shared" si="23"/>
        <v>293541</v>
      </c>
      <c r="I118" s="75">
        <f>ROUND(E118 * F118,0)</f>
        <v>17025378</v>
      </c>
      <c r="J118" s="388">
        <f t="shared" si="25"/>
        <v>7.055547307731352E-4</v>
      </c>
      <c r="K118" s="393" t="str">
        <f t="shared" si="22"/>
        <v/>
      </c>
      <c r="L118" s="51">
        <f>ROUND('SALIDA SINCO PPTO'!G99,0)</f>
        <v>17025359</v>
      </c>
      <c r="M118" s="394">
        <v>293541</v>
      </c>
      <c r="N118" s="394">
        <f t="shared" si="18"/>
        <v>987470822</v>
      </c>
      <c r="O118" s="396">
        <f t="shared" si="19"/>
        <v>-970445444</v>
      </c>
      <c r="Q118">
        <v>17857891</v>
      </c>
    </row>
    <row r="119" spans="1:17" ht="21.6" hidden="1" customHeight="1" thickBot="1">
      <c r="A119" s="71"/>
      <c r="B119" s="502" t="s">
        <v>861</v>
      </c>
      <c r="C119" s="503" t="s">
        <v>862</v>
      </c>
      <c r="D119" s="504" t="s">
        <v>617</v>
      </c>
      <c r="E119" s="505">
        <v>18.579999999999998</v>
      </c>
      <c r="F119" s="506">
        <v>2262630</v>
      </c>
      <c r="G119" s="507">
        <v>1</v>
      </c>
      <c r="H119" s="508">
        <f t="shared" si="23"/>
        <v>2262630</v>
      </c>
      <c r="I119" s="509">
        <f>ROUND(E119 * F119,0)</f>
        <v>42039665</v>
      </c>
      <c r="J119" s="388">
        <f t="shared" si="25"/>
        <v>1.7421806741012033E-3</v>
      </c>
      <c r="K119" s="393" t="str">
        <f t="shared" si="22"/>
        <v/>
      </c>
      <c r="L119" s="51">
        <f>ROUND('SALIDA SINCO PPTO'!G100,0)</f>
        <v>32765629</v>
      </c>
      <c r="M119" s="394">
        <v>2262630</v>
      </c>
      <c r="N119" s="394">
        <f t="shared" si="18"/>
        <v>608785387</v>
      </c>
      <c r="O119" s="396">
        <f t="shared" si="19"/>
        <v>-566745722</v>
      </c>
      <c r="Q119">
        <v>33666725</v>
      </c>
    </row>
    <row r="120" spans="1:17" ht="23.1" hidden="1" customHeight="1" thickBot="1">
      <c r="A120" s="440" t="s">
        <v>610</v>
      </c>
      <c r="B120" s="44"/>
      <c r="C120" s="45"/>
      <c r="D120" s="46"/>
      <c r="E120" s="81"/>
      <c r="F120" s="82"/>
      <c r="G120" s="44"/>
      <c r="H120" s="44"/>
      <c r="I120" s="91"/>
      <c r="J120" s="388" t="str">
        <f t="shared" si="25"/>
        <v/>
      </c>
      <c r="K120" s="393" t="str">
        <f t="shared" si="22"/>
        <v/>
      </c>
      <c r="M120" s="394" t="s">
        <v>1439</v>
      </c>
      <c r="N120" s="394" t="str">
        <f t="shared" si="18"/>
        <v/>
      </c>
      <c r="O120" s="396" t="str">
        <f t="shared" si="19"/>
        <v/>
      </c>
    </row>
    <row r="121" spans="1:17" ht="30.75" hidden="1" thickBot="1">
      <c r="A121" s="441" t="s">
        <v>641</v>
      </c>
      <c r="B121" s="55" t="s">
        <v>863</v>
      </c>
      <c r="C121" s="56" t="s">
        <v>864</v>
      </c>
      <c r="D121" s="57"/>
      <c r="E121" s="57"/>
      <c r="F121" s="58"/>
      <c r="G121" s="57"/>
      <c r="H121" s="57"/>
      <c r="I121" s="107">
        <f>SUM(I123:I123)</f>
        <v>217854000</v>
      </c>
      <c r="J121" s="388">
        <f t="shared" si="25"/>
        <v>9.028164914626307E-3</v>
      </c>
      <c r="K121" s="393" t="str">
        <f t="shared" si="22"/>
        <v>|||</v>
      </c>
      <c r="M121" s="394" t="s">
        <v>1439</v>
      </c>
      <c r="N121" s="394" t="str">
        <f t="shared" si="18"/>
        <v/>
      </c>
      <c r="O121" s="396" t="str">
        <f t="shared" si="19"/>
        <v/>
      </c>
    </row>
    <row r="122" spans="1:17" ht="12.75" hidden="1" customHeight="1">
      <c r="A122" s="444" t="s">
        <v>694</v>
      </c>
      <c r="B122" s="478"/>
      <c r="C122" s="479"/>
      <c r="D122" s="65"/>
      <c r="E122" s="85"/>
      <c r="F122" s="67"/>
      <c r="G122" s="86"/>
      <c r="H122" s="86"/>
      <c r="I122" s="87"/>
      <c r="J122" s="388" t="str">
        <f t="shared" si="25"/>
        <v/>
      </c>
      <c r="K122" s="393" t="str">
        <f t="shared" si="22"/>
        <v/>
      </c>
      <c r="M122" s="394" t="s">
        <v>1439</v>
      </c>
      <c r="N122" s="394" t="str">
        <f t="shared" si="18"/>
        <v/>
      </c>
      <c r="O122" s="396" t="str">
        <f t="shared" si="19"/>
        <v/>
      </c>
    </row>
    <row r="123" spans="1:17" ht="16.5" thickBot="1">
      <c r="A123" s="93" t="s">
        <v>738</v>
      </c>
      <c r="B123" s="513" t="s">
        <v>866</v>
      </c>
      <c r="C123" s="525" t="s">
        <v>867</v>
      </c>
      <c r="D123" s="514" t="s">
        <v>587</v>
      </c>
      <c r="E123" s="505">
        <v>1500</v>
      </c>
      <c r="F123" s="515">
        <v>145236</v>
      </c>
      <c r="G123" s="507">
        <v>1</v>
      </c>
      <c r="H123" s="508">
        <f xml:space="preserve"> ROUND(           F123*G123,0)</f>
        <v>145236</v>
      </c>
      <c r="I123" s="509">
        <f>ROUND(E123 * H123,0)</f>
        <v>217854000</v>
      </c>
      <c r="J123" s="388">
        <f t="shared" si="25"/>
        <v>9.028164914626307E-3</v>
      </c>
      <c r="K123" s="393" t="str">
        <f t="shared" ref="K123:K154" si="26">IF(J123="","",REPT("|",J123/MAX($J$14:$J$415)*100))</f>
        <v>|||</v>
      </c>
      <c r="L123" s="51">
        <f>ROUND('SALIDA SINCO PPTO'!G102,0)</f>
        <v>217853490</v>
      </c>
      <c r="M123" s="394">
        <v>145236</v>
      </c>
      <c r="N123" s="394">
        <f t="shared" si="18"/>
        <v>326780235000</v>
      </c>
      <c r="O123" s="396">
        <f t="shared" si="19"/>
        <v>-326562381000</v>
      </c>
      <c r="Q123">
        <v>225249990</v>
      </c>
    </row>
    <row r="124" spans="1:17" ht="23.1" hidden="1" customHeight="1" thickBot="1">
      <c r="A124" s="436" t="s">
        <v>771</v>
      </c>
      <c r="B124" s="44"/>
      <c r="C124" s="45"/>
      <c r="D124" s="46"/>
      <c r="E124" s="81"/>
      <c r="F124" s="82"/>
      <c r="G124" s="44"/>
      <c r="H124" s="44"/>
      <c r="I124" s="91"/>
      <c r="J124" s="388" t="str">
        <f t="shared" si="25"/>
        <v/>
      </c>
      <c r="K124" s="393" t="str">
        <f t="shared" si="26"/>
        <v/>
      </c>
      <c r="M124" s="394" t="s">
        <v>1439</v>
      </c>
      <c r="N124" s="394" t="str">
        <f t="shared" si="18"/>
        <v/>
      </c>
      <c r="O124" s="396" t="str">
        <f t="shared" si="19"/>
        <v/>
      </c>
    </row>
    <row r="125" spans="1:17" ht="30.75" hidden="1" thickBot="1">
      <c r="A125" s="441" t="s">
        <v>703</v>
      </c>
      <c r="B125" s="55" t="s">
        <v>868</v>
      </c>
      <c r="C125" s="56" t="s">
        <v>869</v>
      </c>
      <c r="D125" s="57"/>
      <c r="E125" s="57"/>
      <c r="F125" s="58"/>
      <c r="G125" s="57"/>
      <c r="H125" s="57"/>
      <c r="I125" s="84">
        <f>SUM(I127:I129)</f>
        <v>180672700</v>
      </c>
      <c r="J125" s="388">
        <f t="shared" si="25"/>
        <v>7.4873214683724163E-3</v>
      </c>
      <c r="K125" s="393" t="str">
        <f t="shared" si="26"/>
        <v>|||</v>
      </c>
      <c r="M125" s="394" t="s">
        <v>1439</v>
      </c>
      <c r="N125" s="394" t="str">
        <f t="shared" si="18"/>
        <v/>
      </c>
      <c r="O125" s="396" t="str">
        <f t="shared" si="19"/>
        <v/>
      </c>
    </row>
    <row r="126" spans="1:17" ht="30" hidden="1">
      <c r="A126" s="437" t="s">
        <v>821</v>
      </c>
      <c r="B126" s="63"/>
      <c r="C126" s="64"/>
      <c r="D126" s="65"/>
      <c r="E126" s="85"/>
      <c r="F126" s="67"/>
      <c r="G126" s="86"/>
      <c r="H126" s="86"/>
      <c r="I126" s="87"/>
      <c r="J126" s="388" t="str">
        <f t="shared" si="25"/>
        <v/>
      </c>
      <c r="K126" s="393" t="str">
        <f t="shared" si="26"/>
        <v/>
      </c>
      <c r="M126" s="394" t="s">
        <v>1439</v>
      </c>
      <c r="N126" s="394" t="str">
        <f t="shared" si="18"/>
        <v/>
      </c>
      <c r="O126" s="396" t="str">
        <f t="shared" si="19"/>
        <v/>
      </c>
    </row>
    <row r="127" spans="1:17" ht="30" hidden="1">
      <c r="A127" s="76" t="s">
        <v>815</v>
      </c>
      <c r="B127" s="480" t="s">
        <v>871</v>
      </c>
      <c r="C127" s="64" t="s">
        <v>872</v>
      </c>
      <c r="D127" s="31" t="s">
        <v>44</v>
      </c>
      <c r="E127" s="72">
        <v>1800</v>
      </c>
      <c r="F127" s="73">
        <v>64795</v>
      </c>
      <c r="G127" s="74">
        <v>1</v>
      </c>
      <c r="H127" s="77">
        <f xml:space="preserve"> ROUND(           F127*G127,0)</f>
        <v>64795</v>
      </c>
      <c r="I127" s="75">
        <f>ROUND(E127 * H127,0)</f>
        <v>116631000</v>
      </c>
      <c r="J127" s="388">
        <f t="shared" si="25"/>
        <v>4.8333466549054906E-3</v>
      </c>
      <c r="K127" s="393" t="str">
        <f t="shared" si="26"/>
        <v>|</v>
      </c>
      <c r="L127" s="51">
        <f>ROUND('SALIDA SINCO PPTO'!G104,0)</f>
        <v>94070323</v>
      </c>
      <c r="M127" s="394">
        <v>64795</v>
      </c>
      <c r="N127" s="394">
        <f t="shared" si="18"/>
        <v>169326581400</v>
      </c>
      <c r="O127" s="396">
        <f t="shared" si="19"/>
        <v>-169209950400</v>
      </c>
      <c r="Q127">
        <v>105096799</v>
      </c>
    </row>
    <row r="128" spans="1:17" ht="16.7" hidden="1" customHeight="1">
      <c r="A128" s="76" t="s">
        <v>1231</v>
      </c>
      <c r="B128" s="480" t="s">
        <v>874</v>
      </c>
      <c r="C128" s="64" t="s">
        <v>875</v>
      </c>
      <c r="D128" s="31" t="s">
        <v>44</v>
      </c>
      <c r="E128" s="72">
        <v>800</v>
      </c>
      <c r="F128" s="73">
        <v>40342</v>
      </c>
      <c r="G128" s="74">
        <v>1</v>
      </c>
      <c r="H128" s="77">
        <f xml:space="preserve"> ROUND(           F128*G128,0)</f>
        <v>40342</v>
      </c>
      <c r="I128" s="75">
        <f>ROUND(E128 * H128,0)</f>
        <v>32273600</v>
      </c>
      <c r="J128" s="388">
        <f t="shared" si="25"/>
        <v>1.3374617091661551E-3</v>
      </c>
      <c r="K128" s="393" t="str">
        <f t="shared" si="26"/>
        <v/>
      </c>
      <c r="L128" s="51">
        <f>ROUND('SALIDA SINCO PPTO'!G105,0)</f>
        <v>32273216</v>
      </c>
      <c r="M128" s="394">
        <v>40342</v>
      </c>
      <c r="N128" s="394">
        <f t="shared" si="18"/>
        <v>25818572800</v>
      </c>
      <c r="O128" s="396">
        <f t="shared" si="19"/>
        <v>-25786299200</v>
      </c>
      <c r="Q128">
        <v>34886616</v>
      </c>
    </row>
    <row r="129" spans="1:17" ht="16.7" hidden="1" customHeight="1" thickBot="1">
      <c r="A129" s="76" t="s">
        <v>1240</v>
      </c>
      <c r="B129" s="526" t="s">
        <v>877</v>
      </c>
      <c r="C129" s="503" t="s">
        <v>878</v>
      </c>
      <c r="D129" s="504" t="s">
        <v>44</v>
      </c>
      <c r="E129" s="505">
        <v>700</v>
      </c>
      <c r="F129" s="506">
        <v>45383</v>
      </c>
      <c r="G129" s="507">
        <v>1</v>
      </c>
      <c r="H129" s="508">
        <f xml:space="preserve"> ROUND(           F129*G129,0)</f>
        <v>45383</v>
      </c>
      <c r="I129" s="509">
        <f>ROUND(E129 * H129,0)</f>
        <v>31768100</v>
      </c>
      <c r="J129" s="388">
        <f t="shared" si="25"/>
        <v>1.3165131043007701E-3</v>
      </c>
      <c r="K129" s="393" t="str">
        <f t="shared" si="26"/>
        <v/>
      </c>
      <c r="L129" s="51">
        <f>ROUND('SALIDA SINCO PPTO'!G106,0)</f>
        <v>31767857</v>
      </c>
      <c r="M129" s="394">
        <v>45383</v>
      </c>
      <c r="N129" s="394">
        <f t="shared" si="18"/>
        <v>22237499900</v>
      </c>
      <c r="O129" s="396">
        <f t="shared" si="19"/>
        <v>-22205731800</v>
      </c>
      <c r="Q129">
        <v>35426617</v>
      </c>
    </row>
    <row r="130" spans="1:17" ht="23.1" hidden="1" customHeight="1" thickBot="1">
      <c r="A130" s="443" t="s">
        <v>603</v>
      </c>
      <c r="B130" s="44"/>
      <c r="C130" s="45"/>
      <c r="D130" s="46"/>
      <c r="E130" s="81"/>
      <c r="F130" s="82"/>
      <c r="G130" s="44"/>
      <c r="H130" s="44"/>
      <c r="I130" s="91"/>
      <c r="J130" s="388" t="str">
        <f t="shared" si="25"/>
        <v/>
      </c>
      <c r="K130" s="393" t="str">
        <f t="shared" si="26"/>
        <v/>
      </c>
      <c r="M130" s="394" t="s">
        <v>1439</v>
      </c>
      <c r="N130" s="394" t="str">
        <f t="shared" si="18"/>
        <v/>
      </c>
      <c r="O130" s="396" t="str">
        <f t="shared" si="19"/>
        <v/>
      </c>
    </row>
    <row r="131" spans="1:17" ht="30.75" hidden="1" thickBot="1">
      <c r="A131" s="54" t="s">
        <v>600</v>
      </c>
      <c r="B131" s="55" t="s">
        <v>879</v>
      </c>
      <c r="C131" s="56" t="s">
        <v>880</v>
      </c>
      <c r="D131" s="57"/>
      <c r="E131" s="57"/>
      <c r="F131" s="58"/>
      <c r="G131" s="57"/>
      <c r="H131" s="57"/>
      <c r="I131" s="84">
        <f>SUM(I132:I133)</f>
        <v>516387645</v>
      </c>
      <c r="J131" s="388">
        <f t="shared" si="25"/>
        <v>2.1399803625067729E-2</v>
      </c>
      <c r="K131" s="393" t="str">
        <f t="shared" si="26"/>
        <v>||||||||</v>
      </c>
      <c r="M131" s="394" t="s">
        <v>1439</v>
      </c>
      <c r="N131" s="394" t="str">
        <f t="shared" si="18"/>
        <v/>
      </c>
      <c r="O131" s="396" t="str">
        <f t="shared" si="19"/>
        <v/>
      </c>
    </row>
    <row r="132" spans="1:17" ht="19.350000000000001" customHeight="1">
      <c r="A132" s="92" t="s">
        <v>626</v>
      </c>
      <c r="B132" s="474" t="s">
        <v>882</v>
      </c>
      <c r="C132" s="64" t="s">
        <v>883</v>
      </c>
      <c r="D132" s="31" t="s">
        <v>44</v>
      </c>
      <c r="E132" s="72">
        <v>5580</v>
      </c>
      <c r="F132" s="73">
        <v>77887</v>
      </c>
      <c r="G132" s="74">
        <v>1</v>
      </c>
      <c r="H132" s="77">
        <f xml:space="preserve"> ROUND(           F132*G132,0)</f>
        <v>77887</v>
      </c>
      <c r="I132" s="75">
        <f>ROUND(E132 * H132,0)</f>
        <v>434609460</v>
      </c>
      <c r="J132" s="388">
        <f t="shared" si="25"/>
        <v>1.8010804843320231E-2</v>
      </c>
      <c r="K132" s="393" t="str">
        <f t="shared" si="26"/>
        <v>|||||||</v>
      </c>
      <c r="L132" s="51">
        <f>ROUND('SALIDA SINCO PPTO'!G108,0)</f>
        <v>434606782</v>
      </c>
      <c r="M132" s="394">
        <v>77887</v>
      </c>
      <c r="N132" s="394">
        <f t="shared" si="18"/>
        <v>2425105843560</v>
      </c>
      <c r="O132" s="396">
        <f t="shared" si="19"/>
        <v>-2424671234100</v>
      </c>
      <c r="Q132">
        <v>442841522</v>
      </c>
    </row>
    <row r="133" spans="1:17" ht="16.5" hidden="1" thickBot="1">
      <c r="A133" s="76"/>
      <c r="B133" s="502" t="s">
        <v>885</v>
      </c>
      <c r="C133" s="503" t="s">
        <v>886</v>
      </c>
      <c r="D133" s="504" t="s">
        <v>44</v>
      </c>
      <c r="E133" s="505">
        <v>142.5</v>
      </c>
      <c r="F133" s="506">
        <v>573882</v>
      </c>
      <c r="G133" s="507">
        <v>1</v>
      </c>
      <c r="H133" s="508">
        <f xml:space="preserve"> ROUND(           F133*G133,0)</f>
        <v>573882</v>
      </c>
      <c r="I133" s="509">
        <f>ROUND(E133 * H133,0)</f>
        <v>81778185</v>
      </c>
      <c r="J133" s="388">
        <f t="shared" si="25"/>
        <v>3.3889987817474977E-3</v>
      </c>
      <c r="K133" s="393" t="str">
        <f t="shared" si="26"/>
        <v>|</v>
      </c>
      <c r="L133" s="51">
        <f>ROUND('SALIDA SINCO PPTO'!G109,0)</f>
        <v>81778141</v>
      </c>
      <c r="M133" s="394">
        <v>573882</v>
      </c>
      <c r="N133" s="394">
        <f t="shared" si="18"/>
        <v>11653385093</v>
      </c>
      <c r="O133" s="396">
        <f t="shared" si="19"/>
        <v>-11571606908</v>
      </c>
      <c r="Q133">
        <v>85869031</v>
      </c>
    </row>
    <row r="134" spans="1:17" ht="23.1" hidden="1" customHeight="1" thickBot="1">
      <c r="A134" s="436"/>
      <c r="B134" s="44"/>
      <c r="C134" s="45"/>
      <c r="D134" s="46"/>
      <c r="E134" s="81"/>
      <c r="F134" s="82"/>
      <c r="G134" s="44"/>
      <c r="H134" s="44"/>
      <c r="I134" s="91"/>
      <c r="J134" s="388" t="str">
        <f t="shared" si="25"/>
        <v/>
      </c>
      <c r="K134" s="393" t="str">
        <f t="shared" si="26"/>
        <v/>
      </c>
      <c r="M134" s="394" t="s">
        <v>1439</v>
      </c>
      <c r="N134" s="394" t="str">
        <f t="shared" si="18"/>
        <v/>
      </c>
      <c r="O134" s="396" t="str">
        <f t="shared" si="19"/>
        <v/>
      </c>
    </row>
    <row r="135" spans="1:17" ht="30.75" hidden="1" thickBot="1">
      <c r="A135" s="441" t="s">
        <v>951</v>
      </c>
      <c r="B135" s="55" t="s">
        <v>887</v>
      </c>
      <c r="C135" s="56" t="s">
        <v>888</v>
      </c>
      <c r="D135" s="57"/>
      <c r="E135" s="57"/>
      <c r="F135" s="58"/>
      <c r="G135" s="57"/>
      <c r="H135" s="57"/>
      <c r="I135" s="84">
        <f>SUM(I137:I137)</f>
        <v>963900</v>
      </c>
      <c r="J135" s="388">
        <f t="shared" si="25"/>
        <v>3.9945321918387073E-5</v>
      </c>
      <c r="K135" s="393" t="str">
        <f t="shared" si="26"/>
        <v/>
      </c>
      <c r="M135" s="394" t="s">
        <v>1439</v>
      </c>
      <c r="N135" s="394" t="str">
        <f t="shared" si="18"/>
        <v/>
      </c>
      <c r="O135" s="396" t="str">
        <f t="shared" si="19"/>
        <v/>
      </c>
    </row>
    <row r="136" spans="1:17" ht="30" hidden="1">
      <c r="A136" s="437" t="s">
        <v>955</v>
      </c>
      <c r="B136" s="478"/>
      <c r="C136" s="479"/>
      <c r="D136" s="65"/>
      <c r="E136" s="85"/>
      <c r="F136" s="67"/>
      <c r="G136" s="86"/>
      <c r="H136" s="86"/>
      <c r="I136" s="87"/>
      <c r="J136" s="388" t="str">
        <f t="shared" si="25"/>
        <v/>
      </c>
      <c r="K136" s="393" t="str">
        <f t="shared" si="26"/>
        <v/>
      </c>
      <c r="M136" s="394" t="s">
        <v>1439</v>
      </c>
      <c r="N136" s="394" t="str">
        <f t="shared" si="18"/>
        <v/>
      </c>
      <c r="O136" s="396" t="str">
        <f t="shared" si="19"/>
        <v/>
      </c>
    </row>
    <row r="137" spans="1:17" ht="30" hidden="1">
      <c r="A137" s="76" t="s">
        <v>948</v>
      </c>
      <c r="B137" s="474" t="s">
        <v>890</v>
      </c>
      <c r="C137" s="479" t="s">
        <v>891</v>
      </c>
      <c r="D137" s="31" t="s">
        <v>587</v>
      </c>
      <c r="E137" s="72">
        <v>35</v>
      </c>
      <c r="F137" s="73">
        <v>27540</v>
      </c>
      <c r="G137" s="74">
        <v>1</v>
      </c>
      <c r="H137" s="77">
        <f xml:space="preserve"> ROUND(           F137*G137,0)</f>
        <v>27540</v>
      </c>
      <c r="I137" s="75">
        <f>ROUND(E137 * H137,0)</f>
        <v>963900</v>
      </c>
      <c r="J137" s="388">
        <f t="shared" ref="J137:J163" si="27">IF(I137="","",I137/SbtPpto)</f>
        <v>3.9945321918387073E-5</v>
      </c>
      <c r="K137" s="393" t="str">
        <f t="shared" si="26"/>
        <v/>
      </c>
      <c r="L137" s="51">
        <f>ROUND('SALIDA SINCO PPTO'!G111,0)</f>
        <v>963883</v>
      </c>
      <c r="M137" s="394">
        <v>27540</v>
      </c>
      <c r="N137" s="394">
        <f t="shared" si="18"/>
        <v>33735905</v>
      </c>
      <c r="O137" s="396">
        <f t="shared" si="19"/>
        <v>-32772005</v>
      </c>
      <c r="Q137">
        <v>999582</v>
      </c>
    </row>
    <row r="138" spans="1:17" ht="16.5" hidden="1" thickBot="1">
      <c r="A138" s="34"/>
      <c r="B138" s="545"/>
      <c r="C138" s="475"/>
      <c r="D138" s="79"/>
      <c r="E138" s="89"/>
      <c r="F138" s="80"/>
      <c r="G138" s="90"/>
      <c r="H138" s="90"/>
      <c r="I138" s="546"/>
      <c r="J138" s="388" t="str">
        <f t="shared" si="27"/>
        <v/>
      </c>
      <c r="K138" s="393" t="str">
        <f t="shared" si="26"/>
        <v/>
      </c>
      <c r="M138" s="394" t="s">
        <v>1439</v>
      </c>
      <c r="N138" s="394" t="str">
        <f t="shared" si="18"/>
        <v/>
      </c>
      <c r="O138" s="396" t="str">
        <f t="shared" si="19"/>
        <v/>
      </c>
    </row>
    <row r="139" spans="1:17" ht="30.75" hidden="1" thickBot="1">
      <c r="A139" s="436" t="s">
        <v>964</v>
      </c>
      <c r="B139" s="55" t="s">
        <v>892</v>
      </c>
      <c r="C139" s="56" t="s">
        <v>893</v>
      </c>
      <c r="D139" s="57"/>
      <c r="E139" s="57"/>
      <c r="F139" s="58"/>
      <c r="G139" s="59"/>
      <c r="H139" s="59"/>
      <c r="I139" s="60">
        <f>I140+I149+I159+I164+I174+I178</f>
        <v>5486716469</v>
      </c>
      <c r="J139" s="388">
        <f t="shared" si="27"/>
        <v>0.22737696403062665</v>
      </c>
      <c r="K139" s="393" t="str">
        <f t="shared" si="26"/>
        <v>|||||||||||||||||||||||||||||||||||||||||||||||||||||||||||||||||||||||||||||||||||||||||||</v>
      </c>
      <c r="M139" s="394" t="s">
        <v>1439</v>
      </c>
      <c r="N139" s="394" t="str">
        <f t="shared" si="18"/>
        <v/>
      </c>
      <c r="O139" s="396" t="str">
        <f t="shared" si="19"/>
        <v/>
      </c>
    </row>
    <row r="140" spans="1:17" ht="16.5" hidden="1" thickBot="1">
      <c r="A140" s="54" t="s">
        <v>626</v>
      </c>
      <c r="B140" s="55" t="s">
        <v>894</v>
      </c>
      <c r="C140" s="56" t="s">
        <v>895</v>
      </c>
      <c r="D140" s="57"/>
      <c r="E140" s="57"/>
      <c r="F140" s="58"/>
      <c r="G140" s="57"/>
      <c r="H140" s="57"/>
      <c r="I140" s="84">
        <f>SUM(I142:I147)</f>
        <v>269749738</v>
      </c>
      <c r="J140" s="388">
        <f t="shared" si="27"/>
        <v>1.1178794607127887E-2</v>
      </c>
      <c r="K140" s="393" t="str">
        <f t="shared" si="26"/>
        <v>||||</v>
      </c>
      <c r="M140" s="394" t="s">
        <v>1439</v>
      </c>
      <c r="N140" s="394" t="str">
        <f t="shared" si="18"/>
        <v/>
      </c>
      <c r="O140" s="396" t="str">
        <f t="shared" si="19"/>
        <v/>
      </c>
    </row>
    <row r="141" spans="1:17" hidden="1">
      <c r="A141" s="446"/>
      <c r="B141" s="63"/>
      <c r="C141" s="64"/>
      <c r="D141" s="65"/>
      <c r="E141" s="85"/>
      <c r="F141" s="67"/>
      <c r="G141" s="86"/>
      <c r="H141" s="86"/>
      <c r="I141" s="87"/>
      <c r="J141" s="388" t="str">
        <f t="shared" si="27"/>
        <v/>
      </c>
      <c r="K141" s="393" t="str">
        <f t="shared" si="26"/>
        <v/>
      </c>
      <c r="M141" s="394" t="s">
        <v>1439</v>
      </c>
      <c r="N141" s="394" t="str">
        <f t="shared" si="18"/>
        <v/>
      </c>
      <c r="O141" s="396" t="str">
        <f t="shared" si="19"/>
        <v/>
      </c>
    </row>
    <row r="142" spans="1:17" ht="30" hidden="1">
      <c r="A142" s="76" t="s">
        <v>1224</v>
      </c>
      <c r="B142" s="474" t="s">
        <v>897</v>
      </c>
      <c r="C142" s="64" t="s">
        <v>898</v>
      </c>
      <c r="D142" s="31" t="s">
        <v>617</v>
      </c>
      <c r="E142" s="32">
        <v>480</v>
      </c>
      <c r="F142" s="73">
        <v>11453</v>
      </c>
      <c r="G142" s="74">
        <v>1</v>
      </c>
      <c r="H142" s="77">
        <f t="shared" ref="H142:H147" si="28" xml:space="preserve"> ROUND(           F142*G142,0)</f>
        <v>11453</v>
      </c>
      <c r="I142" s="75">
        <f t="shared" ref="I142:I147" si="29">ROUND(E142 * H142,0)</f>
        <v>5497440</v>
      </c>
      <c r="J142" s="388">
        <f t="shared" si="27"/>
        <v>2.2782136168380312E-4</v>
      </c>
      <c r="K142" s="393" t="str">
        <f t="shared" si="26"/>
        <v/>
      </c>
      <c r="L142" s="51">
        <f>ROUND('SALIDA SINCO PPTO'!G113,0)</f>
        <v>5497517</v>
      </c>
      <c r="M142" s="394">
        <v>11453</v>
      </c>
      <c r="N142" s="394">
        <f t="shared" ref="N142:N205" si="30">IF(M142="","",IF(L142="",ROUND(M142*E142,0),ROUND(L142*E142,0)))</f>
        <v>2638808160</v>
      </c>
      <c r="O142" s="396">
        <f t="shared" ref="O142:O205" si="31">IF(N142="","",I142-N142)</f>
        <v>-2633310720</v>
      </c>
      <c r="Q142">
        <v>6386754</v>
      </c>
    </row>
    <row r="143" spans="1:17" ht="30" hidden="1">
      <c r="A143" s="76" t="s">
        <v>824</v>
      </c>
      <c r="B143" s="474" t="s">
        <v>899</v>
      </c>
      <c r="C143" s="64" t="s">
        <v>900</v>
      </c>
      <c r="D143" s="31" t="s">
        <v>44</v>
      </c>
      <c r="E143" s="32">
        <v>210</v>
      </c>
      <c r="F143" s="73">
        <v>76355</v>
      </c>
      <c r="G143" s="74">
        <v>1</v>
      </c>
      <c r="H143" s="77">
        <f t="shared" si="28"/>
        <v>76355</v>
      </c>
      <c r="I143" s="75">
        <f t="shared" si="29"/>
        <v>16034550</v>
      </c>
      <c r="J143" s="388">
        <f t="shared" si="27"/>
        <v>6.6449347605194878E-4</v>
      </c>
      <c r="K143" s="393" t="str">
        <f t="shared" si="26"/>
        <v/>
      </c>
      <c r="L143" s="51">
        <f>ROUND('SALIDA SINCO PPTO'!G114,0)</f>
        <v>16034479</v>
      </c>
      <c r="M143" s="394">
        <v>76355</v>
      </c>
      <c r="N143" s="394">
        <f t="shared" si="30"/>
        <v>3367240590</v>
      </c>
      <c r="O143" s="396">
        <f t="shared" si="31"/>
        <v>-3351206040</v>
      </c>
      <c r="Q143">
        <v>18694394</v>
      </c>
    </row>
    <row r="144" spans="1:17" ht="30" hidden="1">
      <c r="A144" s="76" t="s">
        <v>665</v>
      </c>
      <c r="B144" s="474" t="s">
        <v>902</v>
      </c>
      <c r="C144" s="64" t="s">
        <v>903</v>
      </c>
      <c r="D144" s="31" t="s">
        <v>44</v>
      </c>
      <c r="E144" s="32">
        <v>3427</v>
      </c>
      <c r="F144" s="73">
        <v>30541</v>
      </c>
      <c r="G144" s="74">
        <v>1</v>
      </c>
      <c r="H144" s="77">
        <f t="shared" si="28"/>
        <v>30541</v>
      </c>
      <c r="I144" s="75">
        <f t="shared" si="29"/>
        <v>104664007</v>
      </c>
      <c r="J144" s="388">
        <f t="shared" si="27"/>
        <v>4.3374182517722975E-3</v>
      </c>
      <c r="K144" s="393" t="str">
        <f t="shared" si="26"/>
        <v>|</v>
      </c>
      <c r="L144" s="51">
        <f>ROUND('SALIDA SINCO PPTO'!G115,0)</f>
        <v>104663787</v>
      </c>
      <c r="M144" s="394">
        <v>30541</v>
      </c>
      <c r="N144" s="394">
        <f t="shared" si="30"/>
        <v>358682798049</v>
      </c>
      <c r="O144" s="396">
        <f t="shared" si="31"/>
        <v>-358578134042</v>
      </c>
      <c r="Q144">
        <v>121912124</v>
      </c>
    </row>
    <row r="145" spans="1:17" hidden="1">
      <c r="A145" s="92" t="s">
        <v>603</v>
      </c>
      <c r="B145" s="474" t="s">
        <v>905</v>
      </c>
      <c r="C145" s="64" t="s">
        <v>684</v>
      </c>
      <c r="D145" s="31" t="s">
        <v>685</v>
      </c>
      <c r="E145" s="32">
        <v>4845.8085000000001</v>
      </c>
      <c r="F145" s="73">
        <v>2050</v>
      </c>
      <c r="G145" s="74">
        <v>1</v>
      </c>
      <c r="H145" s="77">
        <f t="shared" si="28"/>
        <v>2050</v>
      </c>
      <c r="I145" s="75">
        <f t="shared" si="29"/>
        <v>9933907</v>
      </c>
      <c r="J145" s="388">
        <f t="shared" si="27"/>
        <v>4.1167456481203314E-4</v>
      </c>
      <c r="K145" s="393" t="str">
        <f t="shared" si="26"/>
        <v/>
      </c>
      <c r="L145" s="51">
        <f>ROUND('SALIDA SINCO PPTO'!G116,0)</f>
        <v>9934392</v>
      </c>
      <c r="M145" s="394">
        <v>2050</v>
      </c>
      <c r="N145" s="394">
        <f t="shared" si="30"/>
        <v>48140161196</v>
      </c>
      <c r="O145" s="396">
        <f t="shared" si="31"/>
        <v>-48130227289</v>
      </c>
      <c r="Q145">
        <v>9934392</v>
      </c>
    </row>
    <row r="146" spans="1:17" ht="30" hidden="1">
      <c r="A146" s="76" t="s">
        <v>987</v>
      </c>
      <c r="B146" s="474" t="s">
        <v>907</v>
      </c>
      <c r="C146" s="64" t="s">
        <v>908</v>
      </c>
      <c r="D146" s="31" t="s">
        <v>44</v>
      </c>
      <c r="E146" s="32">
        <v>3600</v>
      </c>
      <c r="F146" s="73">
        <v>16403</v>
      </c>
      <c r="G146" s="74">
        <v>1</v>
      </c>
      <c r="H146" s="77">
        <f t="shared" si="28"/>
        <v>16403</v>
      </c>
      <c r="I146" s="75">
        <f t="shared" si="29"/>
        <v>59050800</v>
      </c>
      <c r="J146" s="388">
        <f t="shared" si="27"/>
        <v>2.4471451556575281E-3</v>
      </c>
      <c r="K146" s="393" t="str">
        <f t="shared" si="26"/>
        <v/>
      </c>
      <c r="L146" s="51">
        <f>ROUND('SALIDA SINCO PPTO'!G117,0)</f>
        <v>59049450</v>
      </c>
      <c r="M146" s="394">
        <v>16403</v>
      </c>
      <c r="N146" s="394">
        <f t="shared" si="30"/>
        <v>212578020000</v>
      </c>
      <c r="O146" s="396">
        <f t="shared" si="31"/>
        <v>-212518969200</v>
      </c>
      <c r="Q146">
        <v>64011402</v>
      </c>
    </row>
    <row r="147" spans="1:17" ht="16.5" hidden="1" thickBot="1">
      <c r="A147" s="92" t="s">
        <v>626</v>
      </c>
      <c r="B147" s="502" t="s">
        <v>910</v>
      </c>
      <c r="C147" s="503" t="s">
        <v>911</v>
      </c>
      <c r="D147" s="504" t="s">
        <v>617</v>
      </c>
      <c r="E147" s="527">
        <v>862</v>
      </c>
      <c r="F147" s="506">
        <v>86507</v>
      </c>
      <c r="G147" s="507">
        <v>1</v>
      </c>
      <c r="H147" s="508">
        <f t="shared" si="28"/>
        <v>86507</v>
      </c>
      <c r="I147" s="509">
        <f t="shared" si="29"/>
        <v>74569034</v>
      </c>
      <c r="J147" s="388">
        <f t="shared" si="27"/>
        <v>3.0902417971502756E-3</v>
      </c>
      <c r="K147" s="393" t="str">
        <f t="shared" si="26"/>
        <v>|</v>
      </c>
      <c r="L147" s="51">
        <f>ROUND('SALIDA SINCO PPTO'!G118,0)</f>
        <v>74569126</v>
      </c>
      <c r="M147" s="394">
        <v>86507</v>
      </c>
      <c r="N147" s="394">
        <f t="shared" si="30"/>
        <v>64278586612</v>
      </c>
      <c r="O147" s="396">
        <f t="shared" si="31"/>
        <v>-64204017578</v>
      </c>
      <c r="Q147">
        <v>81636730</v>
      </c>
    </row>
    <row r="148" spans="1:17" hidden="1">
      <c r="A148" s="34"/>
      <c r="B148" s="544"/>
      <c r="C148" s="45"/>
      <c r="D148" s="46"/>
      <c r="E148" s="81"/>
      <c r="F148" s="430"/>
      <c r="G148" s="44"/>
      <c r="H148" s="44"/>
      <c r="I148" s="442"/>
      <c r="J148" s="388" t="str">
        <f t="shared" si="27"/>
        <v/>
      </c>
      <c r="K148" s="393" t="str">
        <f t="shared" si="26"/>
        <v/>
      </c>
      <c r="M148" s="394" t="s">
        <v>1439</v>
      </c>
      <c r="N148" s="394" t="str">
        <f t="shared" si="30"/>
        <v/>
      </c>
      <c r="O148" s="396" t="str">
        <f t="shared" si="31"/>
        <v/>
      </c>
    </row>
    <row r="149" spans="1:17" ht="16.5" hidden="1" thickBot="1">
      <c r="A149" s="438"/>
      <c r="B149" s="481" t="s">
        <v>912</v>
      </c>
      <c r="C149" s="56" t="s">
        <v>913</v>
      </c>
      <c r="D149" s="57"/>
      <c r="E149" s="57"/>
      <c r="F149" s="58"/>
      <c r="G149" s="57"/>
      <c r="H149" s="57"/>
      <c r="I149" s="84">
        <f>SUM(I151:I157)</f>
        <v>2213903597</v>
      </c>
      <c r="J149" s="388">
        <f t="shared" si="27"/>
        <v>9.1747164517522642E-2</v>
      </c>
      <c r="K149" s="393" t="str">
        <f t="shared" si="26"/>
        <v>||||||||||||||||||||||||||||||||||||</v>
      </c>
      <c r="M149" s="394" t="s">
        <v>1439</v>
      </c>
      <c r="N149" s="394" t="str">
        <f t="shared" si="30"/>
        <v/>
      </c>
      <c r="O149" s="396" t="str">
        <f t="shared" si="31"/>
        <v/>
      </c>
    </row>
    <row r="150" spans="1:17" hidden="1">
      <c r="A150" s="444" t="s">
        <v>604</v>
      </c>
      <c r="B150" s="63"/>
      <c r="C150" s="64"/>
      <c r="D150" s="65"/>
      <c r="E150" s="85"/>
      <c r="F150" s="67"/>
      <c r="G150" s="86"/>
      <c r="H150" s="86"/>
      <c r="I150" s="87"/>
      <c r="J150" s="388" t="str">
        <f t="shared" si="27"/>
        <v/>
      </c>
      <c r="K150" s="393" t="str">
        <f t="shared" si="26"/>
        <v/>
      </c>
      <c r="M150" s="394" t="s">
        <v>1439</v>
      </c>
      <c r="N150" s="394" t="str">
        <f t="shared" si="30"/>
        <v/>
      </c>
      <c r="O150" s="396" t="str">
        <f t="shared" si="31"/>
        <v/>
      </c>
    </row>
    <row r="151" spans="1:17" hidden="1">
      <c r="A151" s="439"/>
      <c r="B151" s="63" t="s">
        <v>915</v>
      </c>
      <c r="C151" s="64" t="s">
        <v>916</v>
      </c>
      <c r="D151" s="65" t="s">
        <v>28</v>
      </c>
      <c r="E151" s="85">
        <v>1713.5</v>
      </c>
      <c r="F151" s="67">
        <v>37359</v>
      </c>
      <c r="G151" s="74">
        <v>1</v>
      </c>
      <c r="H151" s="77">
        <f t="shared" ref="H151:H157" si="32" xml:space="preserve"> ROUND(           F151*G151,0)</f>
        <v>37359</v>
      </c>
      <c r="I151" s="75">
        <f t="shared" ref="I151:I157" si="33">ROUND(E151 * H151,0)</f>
        <v>64014647</v>
      </c>
      <c r="J151" s="388">
        <f t="shared" si="27"/>
        <v>2.6528537004947726E-3</v>
      </c>
      <c r="K151" s="393" t="str">
        <f t="shared" si="26"/>
        <v>|</v>
      </c>
      <c r="L151" s="51">
        <f>ROUND('SALIDA SINCO PPTO'!G120,0)</f>
        <v>64015099</v>
      </c>
      <c r="M151" s="394">
        <v>37359</v>
      </c>
      <c r="N151" s="394">
        <f t="shared" si="30"/>
        <v>109689872137</v>
      </c>
      <c r="O151" s="396">
        <f t="shared" si="31"/>
        <v>-109625857490</v>
      </c>
      <c r="Q151">
        <v>64353070</v>
      </c>
    </row>
    <row r="152" spans="1:17" hidden="1">
      <c r="A152" s="93" t="s">
        <v>735</v>
      </c>
      <c r="B152" s="63" t="s">
        <v>918</v>
      </c>
      <c r="C152" s="64" t="s">
        <v>919</v>
      </c>
      <c r="D152" s="65" t="s">
        <v>28</v>
      </c>
      <c r="E152" s="85">
        <v>570</v>
      </c>
      <c r="F152" s="67">
        <v>24973</v>
      </c>
      <c r="G152" s="74">
        <v>1</v>
      </c>
      <c r="H152" s="77">
        <f t="shared" si="32"/>
        <v>24973</v>
      </c>
      <c r="I152" s="75">
        <f t="shared" si="33"/>
        <v>14234610</v>
      </c>
      <c r="J152" s="388">
        <f t="shared" si="27"/>
        <v>5.8990152384343997E-4</v>
      </c>
      <c r="K152" s="393" t="str">
        <f t="shared" si="26"/>
        <v/>
      </c>
      <c r="L152" s="51">
        <f>ROUND('SALIDA SINCO PPTO'!G121,0)</f>
        <v>14234547</v>
      </c>
      <c r="M152" s="394">
        <v>24973</v>
      </c>
      <c r="N152" s="394">
        <f t="shared" si="30"/>
        <v>8113691790</v>
      </c>
      <c r="O152" s="396">
        <f t="shared" si="31"/>
        <v>-8099457180</v>
      </c>
      <c r="Q152">
        <v>18450552</v>
      </c>
    </row>
    <row r="153" spans="1:17" hidden="1">
      <c r="A153" s="76" t="s">
        <v>940</v>
      </c>
      <c r="B153" s="63" t="s">
        <v>921</v>
      </c>
      <c r="C153" s="64" t="s">
        <v>922</v>
      </c>
      <c r="D153" s="65" t="s">
        <v>28</v>
      </c>
      <c r="E153" s="85">
        <v>842</v>
      </c>
      <c r="F153" s="67">
        <v>18000</v>
      </c>
      <c r="G153" s="74">
        <v>1</v>
      </c>
      <c r="H153" s="77">
        <f t="shared" si="32"/>
        <v>18000</v>
      </c>
      <c r="I153" s="75">
        <f t="shared" si="33"/>
        <v>15156000</v>
      </c>
      <c r="J153" s="388">
        <f t="shared" si="27"/>
        <v>6.28085173768103E-4</v>
      </c>
      <c r="K153" s="393" t="str">
        <f t="shared" si="26"/>
        <v/>
      </c>
      <c r="L153" s="51">
        <f>ROUND('SALIDA SINCO PPTO'!G122,0)</f>
        <v>15155630</v>
      </c>
      <c r="M153" s="394">
        <v>18000</v>
      </c>
      <c r="N153" s="394">
        <f t="shared" si="30"/>
        <v>12761040460</v>
      </c>
      <c r="O153" s="396">
        <f t="shared" si="31"/>
        <v>-12745884460</v>
      </c>
      <c r="Q153">
        <v>18892341</v>
      </c>
    </row>
    <row r="154" spans="1:17">
      <c r="A154" s="71"/>
      <c r="B154" s="63" t="s">
        <v>924</v>
      </c>
      <c r="C154" s="64" t="s">
        <v>925</v>
      </c>
      <c r="D154" s="109" t="s">
        <v>28</v>
      </c>
      <c r="E154" s="110">
        <v>650</v>
      </c>
      <c r="F154" s="111">
        <v>885414</v>
      </c>
      <c r="G154" s="74">
        <v>1</v>
      </c>
      <c r="H154" s="77">
        <f t="shared" si="32"/>
        <v>885414</v>
      </c>
      <c r="I154" s="75">
        <f t="shared" si="33"/>
        <v>575519100</v>
      </c>
      <c r="J154" s="388">
        <f t="shared" si="27"/>
        <v>2.385029123319888E-2</v>
      </c>
      <c r="K154" s="393" t="str">
        <f t="shared" si="26"/>
        <v>|||||||||</v>
      </c>
      <c r="L154" s="51">
        <f>ROUND('SALIDA SINCO PPTO'!G123,0)</f>
        <v>575519068</v>
      </c>
      <c r="M154" s="394">
        <v>885414</v>
      </c>
      <c r="N154" s="394">
        <f t="shared" si="30"/>
        <v>374087394200</v>
      </c>
      <c r="O154" s="396">
        <f t="shared" si="31"/>
        <v>-373511875100</v>
      </c>
      <c r="Q154">
        <v>579365248</v>
      </c>
    </row>
    <row r="155" spans="1:17" ht="30">
      <c r="A155" s="76" t="s">
        <v>1202</v>
      </c>
      <c r="B155" s="63" t="s">
        <v>927</v>
      </c>
      <c r="C155" s="64" t="s">
        <v>928</v>
      </c>
      <c r="D155" s="65" t="s">
        <v>28</v>
      </c>
      <c r="E155" s="85">
        <v>856.75</v>
      </c>
      <c r="F155" s="67">
        <v>803410</v>
      </c>
      <c r="G155" s="74">
        <v>1</v>
      </c>
      <c r="H155" s="77">
        <f t="shared" si="32"/>
        <v>803410</v>
      </c>
      <c r="I155" s="75">
        <f t="shared" si="33"/>
        <v>688321518</v>
      </c>
      <c r="J155" s="388">
        <f t="shared" si="27"/>
        <v>2.8524976262955557E-2</v>
      </c>
      <c r="K155" s="393" t="str">
        <f t="shared" ref="K155:K186" si="34">IF(J155="","",REPT("|",J155/MAX($J$14:$J$415)*100))</f>
        <v>|||||||||||</v>
      </c>
      <c r="L155" s="51">
        <f>ROUND('SALIDA SINCO PPTO'!G126,0)</f>
        <v>688321475</v>
      </c>
      <c r="M155" s="394">
        <v>803410</v>
      </c>
      <c r="N155" s="394">
        <f t="shared" si="30"/>
        <v>589719423706</v>
      </c>
      <c r="O155" s="396">
        <f t="shared" si="31"/>
        <v>-589031102188</v>
      </c>
      <c r="Q155">
        <v>693391036</v>
      </c>
    </row>
    <row r="156" spans="1:17" ht="17.45" customHeight="1">
      <c r="A156" s="76" t="s">
        <v>833</v>
      </c>
      <c r="B156" s="63" t="s">
        <v>930</v>
      </c>
      <c r="C156" s="64" t="s">
        <v>931</v>
      </c>
      <c r="D156" s="31" t="s">
        <v>685</v>
      </c>
      <c r="E156" s="32">
        <v>152840</v>
      </c>
      <c r="F156" s="73">
        <v>2050</v>
      </c>
      <c r="G156" s="74">
        <v>1</v>
      </c>
      <c r="H156" s="77">
        <f t="shared" si="32"/>
        <v>2050</v>
      </c>
      <c r="I156" s="75">
        <f t="shared" si="33"/>
        <v>313322000</v>
      </c>
      <c r="J156" s="388">
        <f t="shared" si="27"/>
        <v>1.2984488177313906E-2</v>
      </c>
      <c r="K156" s="393" t="str">
        <f t="shared" si="34"/>
        <v>|||||</v>
      </c>
      <c r="L156" s="51">
        <f>ROUND('SALIDA SINCO PPTO'!G124,0)</f>
        <v>313337284</v>
      </c>
      <c r="M156" s="394">
        <v>2050</v>
      </c>
      <c r="N156" s="394">
        <f t="shared" si="30"/>
        <v>47890470486560</v>
      </c>
      <c r="O156" s="396">
        <f t="shared" si="31"/>
        <v>-47890157164560</v>
      </c>
      <c r="Q156">
        <v>313337284</v>
      </c>
    </row>
    <row r="157" spans="1:17">
      <c r="A157" s="71"/>
      <c r="B157" s="63" t="s">
        <v>933</v>
      </c>
      <c r="C157" s="64" t="s">
        <v>934</v>
      </c>
      <c r="D157" s="31" t="s">
        <v>28</v>
      </c>
      <c r="E157" s="32">
        <v>2401.59</v>
      </c>
      <c r="F157" s="73">
        <v>226240</v>
      </c>
      <c r="G157" s="74">
        <v>1</v>
      </c>
      <c r="H157" s="77">
        <f t="shared" si="32"/>
        <v>226240</v>
      </c>
      <c r="I157" s="75">
        <f t="shared" si="33"/>
        <v>543335722</v>
      </c>
      <c r="J157" s="388">
        <f t="shared" si="27"/>
        <v>2.2516568445947988E-2</v>
      </c>
      <c r="K157" s="393" t="str">
        <f t="shared" si="34"/>
        <v>|||||||||</v>
      </c>
      <c r="L157" s="51">
        <f>ROUND('SALIDA SINCO PPTO'!G125,0)</f>
        <v>135833930</v>
      </c>
      <c r="M157" s="394">
        <v>226240</v>
      </c>
      <c r="N157" s="394">
        <f t="shared" si="30"/>
        <v>326217407949</v>
      </c>
      <c r="O157" s="396">
        <f t="shared" si="31"/>
        <v>-325674072227</v>
      </c>
      <c r="Q157">
        <v>543335722</v>
      </c>
    </row>
    <row r="158" spans="1:17" ht="30" hidden="1">
      <c r="A158" s="436" t="s">
        <v>674</v>
      </c>
      <c r="B158" s="482"/>
      <c r="C158" s="483"/>
      <c r="D158" s="112"/>
      <c r="E158" s="113"/>
      <c r="F158" s="114"/>
      <c r="G158" s="115"/>
      <c r="H158" s="115"/>
      <c r="I158" s="116"/>
      <c r="J158" s="388" t="str">
        <f t="shared" si="27"/>
        <v/>
      </c>
      <c r="K158" s="393" t="str">
        <f t="shared" si="34"/>
        <v/>
      </c>
      <c r="M158" s="394" t="s">
        <v>1439</v>
      </c>
      <c r="N158" s="394" t="str">
        <f t="shared" si="30"/>
        <v/>
      </c>
      <c r="O158" s="396" t="str">
        <f t="shared" si="31"/>
        <v/>
      </c>
    </row>
    <row r="159" spans="1:17" ht="16.5" hidden="1" thickBot="1">
      <c r="A159" s="438" t="s">
        <v>638</v>
      </c>
      <c r="B159" s="481" t="s">
        <v>935</v>
      </c>
      <c r="C159" s="56" t="s">
        <v>936</v>
      </c>
      <c r="D159" s="57"/>
      <c r="E159" s="57"/>
      <c r="F159" s="58"/>
      <c r="G159" s="57"/>
      <c r="H159" s="57"/>
      <c r="I159" s="84">
        <f>SUM(I161:I162)</f>
        <v>647545192</v>
      </c>
      <c r="J159" s="388">
        <f t="shared" si="27"/>
        <v>2.6835150068620982E-2</v>
      </c>
      <c r="K159" s="393" t="str">
        <f t="shared" si="34"/>
        <v>||||||||||</v>
      </c>
      <c r="M159" s="394" t="s">
        <v>1439</v>
      </c>
      <c r="N159" s="394" t="str">
        <f t="shared" si="30"/>
        <v/>
      </c>
      <c r="O159" s="396" t="str">
        <f t="shared" si="31"/>
        <v/>
      </c>
    </row>
    <row r="160" spans="1:17" ht="30" hidden="1">
      <c r="A160" s="437" t="s">
        <v>1208</v>
      </c>
      <c r="B160" s="63"/>
      <c r="C160" s="64"/>
      <c r="D160" s="65"/>
      <c r="E160" s="85"/>
      <c r="F160" s="67"/>
      <c r="G160" s="86"/>
      <c r="H160" s="86"/>
      <c r="I160" s="87"/>
      <c r="J160" s="388" t="str">
        <f t="shared" si="27"/>
        <v/>
      </c>
      <c r="K160" s="393" t="str">
        <f t="shared" si="34"/>
        <v/>
      </c>
      <c r="M160" s="394" t="s">
        <v>1439</v>
      </c>
      <c r="N160" s="394" t="str">
        <f t="shared" si="30"/>
        <v/>
      </c>
      <c r="O160" s="396" t="str">
        <f t="shared" si="31"/>
        <v/>
      </c>
    </row>
    <row r="161" spans="1:17" ht="18.600000000000001" customHeight="1">
      <c r="A161" s="71" t="s">
        <v>1211</v>
      </c>
      <c r="B161" s="474" t="s">
        <v>938</v>
      </c>
      <c r="C161" s="64" t="s">
        <v>939</v>
      </c>
      <c r="D161" s="31" t="s">
        <v>28</v>
      </c>
      <c r="E161" s="32">
        <v>96.83</v>
      </c>
      <c r="F161" s="73">
        <v>2297881</v>
      </c>
      <c r="G161" s="74">
        <v>1</v>
      </c>
      <c r="H161" s="77">
        <f xml:space="preserve"> ROUND(           F161*G161,0)</f>
        <v>2297881</v>
      </c>
      <c r="I161" s="75">
        <f>ROUND(E161 * H161,0)</f>
        <v>222503817</v>
      </c>
      <c r="J161" s="388">
        <f t="shared" si="27"/>
        <v>9.2208596308070191E-3</v>
      </c>
      <c r="K161" s="393" t="str">
        <f t="shared" si="34"/>
        <v>|||</v>
      </c>
      <c r="L161" s="51">
        <f>ROUND('SALIDA SINCO PPTO'!G128,0)</f>
        <v>167536726</v>
      </c>
      <c r="M161" s="394">
        <v>2297881</v>
      </c>
      <c r="N161" s="394">
        <f t="shared" si="30"/>
        <v>16222581179</v>
      </c>
      <c r="O161" s="396">
        <f t="shared" si="31"/>
        <v>-16000077362</v>
      </c>
      <c r="Q161">
        <v>184352032</v>
      </c>
    </row>
    <row r="162" spans="1:17" ht="30.75" thickBot="1">
      <c r="A162" s="76" t="s">
        <v>1206</v>
      </c>
      <c r="B162" s="502" t="s">
        <v>941</v>
      </c>
      <c r="C162" s="503" t="s">
        <v>942</v>
      </c>
      <c r="D162" s="504" t="s">
        <v>28</v>
      </c>
      <c r="E162" s="527">
        <v>125</v>
      </c>
      <c r="F162" s="506">
        <v>3400331</v>
      </c>
      <c r="G162" s="507">
        <v>1</v>
      </c>
      <c r="H162" s="508">
        <f xml:space="preserve"> ROUND(           F162*G162,0)</f>
        <v>3400331</v>
      </c>
      <c r="I162" s="509">
        <f>ROUND(E162 * H162,0)</f>
        <v>425041375</v>
      </c>
      <c r="J162" s="388">
        <f t="shared" si="27"/>
        <v>1.7614290437813963E-2</v>
      </c>
      <c r="K162" s="393" t="str">
        <f t="shared" si="34"/>
        <v>|||||||</v>
      </c>
      <c r="L162" s="51">
        <f>ROUND('SALIDA SINCO PPTO'!G129,0)</f>
        <v>353824413</v>
      </c>
      <c r="M162" s="394">
        <v>3400331</v>
      </c>
      <c r="N162" s="394">
        <f t="shared" si="30"/>
        <v>44228051625</v>
      </c>
      <c r="O162" s="396">
        <f t="shared" si="31"/>
        <v>-43803010250</v>
      </c>
      <c r="Q162">
        <v>402149509</v>
      </c>
    </row>
    <row r="163" spans="1:17" hidden="1">
      <c r="A163" s="440" t="s">
        <v>1210</v>
      </c>
      <c r="B163" s="544"/>
      <c r="C163" s="45"/>
      <c r="D163" s="46"/>
      <c r="E163" s="81"/>
      <c r="F163" s="430"/>
      <c r="G163" s="44"/>
      <c r="H163" s="44"/>
      <c r="I163" s="442"/>
      <c r="J163" s="388" t="str">
        <f t="shared" si="27"/>
        <v/>
      </c>
      <c r="K163" s="393" t="str">
        <f t="shared" si="34"/>
        <v/>
      </c>
      <c r="M163" s="394" t="s">
        <v>1439</v>
      </c>
      <c r="N163" s="394" t="str">
        <f t="shared" si="30"/>
        <v/>
      </c>
      <c r="O163" s="396" t="str">
        <f t="shared" si="31"/>
        <v/>
      </c>
    </row>
    <row r="164" spans="1:17" ht="30.75" hidden="1" thickBot="1">
      <c r="A164" s="441" t="s">
        <v>1204</v>
      </c>
      <c r="B164" s="481" t="s">
        <v>943</v>
      </c>
      <c r="C164" s="56" t="s">
        <v>944</v>
      </c>
      <c r="D164" s="57"/>
      <c r="E164" s="57"/>
      <c r="F164" s="58"/>
      <c r="G164" s="57"/>
      <c r="H164" s="57"/>
      <c r="I164" s="84">
        <f>SUM(I166:I172)</f>
        <v>2280260758</v>
      </c>
      <c r="J164" s="388" t="str">
        <f>IF(H164="","",I164/SbtPpto)</f>
        <v/>
      </c>
      <c r="K164" s="393" t="str">
        <f t="shared" si="34"/>
        <v/>
      </c>
      <c r="M164" s="394" t="s">
        <v>1439</v>
      </c>
      <c r="N164" s="394" t="str">
        <f t="shared" si="30"/>
        <v/>
      </c>
      <c r="O164" s="396" t="str">
        <f t="shared" si="31"/>
        <v/>
      </c>
    </row>
    <row r="165" spans="1:17" hidden="1">
      <c r="A165" s="444"/>
      <c r="B165" s="63"/>
      <c r="C165" s="64"/>
      <c r="D165" s="65"/>
      <c r="E165" s="85"/>
      <c r="F165" s="67"/>
      <c r="G165" s="86"/>
      <c r="H165" s="86"/>
      <c r="I165" s="87"/>
      <c r="J165" s="388" t="str">
        <f t="shared" ref="J165:J196" si="35">IF(I165="","",I165/SbtPpto)</f>
        <v/>
      </c>
      <c r="K165" s="393" t="str">
        <f t="shared" si="34"/>
        <v/>
      </c>
      <c r="M165" s="394" t="s">
        <v>1439</v>
      </c>
      <c r="N165" s="394" t="str">
        <f t="shared" si="30"/>
        <v/>
      </c>
      <c r="O165" s="396" t="str">
        <f t="shared" si="31"/>
        <v/>
      </c>
    </row>
    <row r="166" spans="1:17" ht="31.7" customHeight="1">
      <c r="A166" s="71"/>
      <c r="B166" s="474" t="s">
        <v>946</v>
      </c>
      <c r="C166" s="64" t="s">
        <v>947</v>
      </c>
      <c r="D166" s="31" t="s">
        <v>44</v>
      </c>
      <c r="E166" s="32">
        <v>3510</v>
      </c>
      <c r="F166" s="73">
        <v>181406</v>
      </c>
      <c r="G166" s="74">
        <v>1</v>
      </c>
      <c r="H166" s="77">
        <f xml:space="preserve"> ROUND(           F166*G166,0)</f>
        <v>181406</v>
      </c>
      <c r="I166" s="75">
        <f>ROUND(E166 * H166,0)</f>
        <v>636735060</v>
      </c>
      <c r="J166" s="388">
        <f t="shared" si="35"/>
        <v>2.6387163552675078E-2</v>
      </c>
      <c r="K166" s="393" t="str">
        <f t="shared" si="34"/>
        <v>||||||||||</v>
      </c>
      <c r="L166" s="51">
        <f>ROUND('SALIDA SINCO PPTO'!G131,0)</f>
        <v>876495087</v>
      </c>
      <c r="M166" s="394">
        <v>181406</v>
      </c>
      <c r="N166" s="394">
        <f t="shared" si="30"/>
        <v>3076497755370</v>
      </c>
      <c r="O166" s="396">
        <f t="shared" si="31"/>
        <v>-3075861020310</v>
      </c>
      <c r="Q166">
        <v>682539507</v>
      </c>
    </row>
    <row r="167" spans="1:17" ht="30" hidden="1">
      <c r="A167" s="76" t="s">
        <v>697</v>
      </c>
      <c r="B167" s="474" t="s">
        <v>949</v>
      </c>
      <c r="C167" s="64" t="s">
        <v>950</v>
      </c>
      <c r="D167" s="31" t="s">
        <v>44</v>
      </c>
      <c r="E167" s="32">
        <v>487.6</v>
      </c>
      <c r="F167" s="73">
        <v>181406</v>
      </c>
      <c r="G167" s="74">
        <v>1</v>
      </c>
      <c r="H167" s="77">
        <f xml:space="preserve"> ROUND(           F167*G167,0)</f>
        <v>181406</v>
      </c>
      <c r="I167" s="75">
        <f>ROUND(E167 * H167,0)</f>
        <v>88453566</v>
      </c>
      <c r="J167" s="388">
        <f t="shared" si="35"/>
        <v>3.6656356143783563E-3</v>
      </c>
      <c r="K167" s="393" t="str">
        <f t="shared" si="34"/>
        <v>|</v>
      </c>
      <c r="L167" s="51">
        <f>ROUND('SALIDA SINCO PPTO'!G132,0)</f>
        <v>121760400</v>
      </c>
      <c r="M167" s="394">
        <v>181406</v>
      </c>
      <c r="N167" s="394">
        <f t="shared" si="30"/>
        <v>59370371040</v>
      </c>
      <c r="O167" s="396">
        <f t="shared" si="31"/>
        <v>-59281917474</v>
      </c>
      <c r="Q167">
        <v>94816599</v>
      </c>
    </row>
    <row r="168" spans="1:17" hidden="1">
      <c r="A168" s="92" t="s">
        <v>603</v>
      </c>
      <c r="B168" s="474" t="s">
        <v>952</v>
      </c>
      <c r="C168" s="64" t="s">
        <v>953</v>
      </c>
      <c r="D168" s="31" t="s">
        <v>954</v>
      </c>
      <c r="E168" s="32">
        <v>8750</v>
      </c>
      <c r="F168" s="73">
        <v>13575</v>
      </c>
      <c r="G168" s="74">
        <v>1</v>
      </c>
      <c r="H168" s="77">
        <f xml:space="preserve"> ROUND(           F168*G168,0)</f>
        <v>13575</v>
      </c>
      <c r="I168" s="75">
        <f>ROUND(E168 * H168,0)</f>
        <v>118781250</v>
      </c>
      <c r="J168" s="388">
        <f t="shared" si="35"/>
        <v>4.9224559281236795E-3</v>
      </c>
      <c r="K168" s="393" t="str">
        <f t="shared" si="34"/>
        <v>|</v>
      </c>
      <c r="L168" s="51">
        <f>ROUND('SALIDA SINCO PPTO'!G133,0)</f>
        <v>76592721</v>
      </c>
      <c r="M168" s="394">
        <v>13575</v>
      </c>
      <c r="N168" s="394">
        <f t="shared" si="30"/>
        <v>670186308750</v>
      </c>
      <c r="O168" s="396">
        <f t="shared" si="31"/>
        <v>-670067527500</v>
      </c>
      <c r="Q168">
        <v>82952478</v>
      </c>
    </row>
    <row r="169" spans="1:17" ht="18" hidden="1" customHeight="1">
      <c r="A169" s="76" t="s">
        <v>836</v>
      </c>
      <c r="B169" s="474" t="s">
        <v>956</v>
      </c>
      <c r="C169" s="64" t="s">
        <v>957</v>
      </c>
      <c r="D169" s="31" t="s">
        <v>44</v>
      </c>
      <c r="E169" s="32">
        <v>578</v>
      </c>
      <c r="F169" s="73">
        <v>210173</v>
      </c>
      <c r="G169" s="74">
        <v>1</v>
      </c>
      <c r="H169" s="77">
        <f xml:space="preserve"> ROUND(           F169*G169,0)</f>
        <v>210173</v>
      </c>
      <c r="I169" s="75">
        <f t="shared" ref="I169:I172" si="36">ROUND(E169 * H169,0)</f>
        <v>121479994</v>
      </c>
      <c r="J169" s="388">
        <f t="shared" si="35"/>
        <v>5.0342955358167133E-3</v>
      </c>
      <c r="K169" s="393" t="str">
        <f t="shared" si="34"/>
        <v>||</v>
      </c>
      <c r="L169" s="51">
        <f>ROUND('SALIDA SINCO PPTO'!G134,0)</f>
        <v>111820482</v>
      </c>
      <c r="M169" s="394">
        <v>210173</v>
      </c>
      <c r="N169" s="394">
        <f t="shared" si="30"/>
        <v>64632238596</v>
      </c>
      <c r="O169" s="396">
        <f t="shared" si="31"/>
        <v>-64510758602</v>
      </c>
      <c r="Q169">
        <v>118913790</v>
      </c>
    </row>
    <row r="170" spans="1:17" ht="18" hidden="1" customHeight="1">
      <c r="A170" s="104" t="s">
        <v>668</v>
      </c>
      <c r="B170" s="474" t="s">
        <v>958</v>
      </c>
      <c r="C170" s="64" t="s">
        <v>959</v>
      </c>
      <c r="D170" s="31" t="s">
        <v>28</v>
      </c>
      <c r="E170" s="32"/>
      <c r="F170" s="73">
        <v>608486</v>
      </c>
      <c r="G170" s="74">
        <v>1</v>
      </c>
      <c r="H170" s="77">
        <f t="shared" ref="H170:H172" si="37" xml:space="preserve"> ROUND(           F170*G170,0)</f>
        <v>608486</v>
      </c>
      <c r="I170" s="75">
        <f t="shared" si="36"/>
        <v>0</v>
      </c>
      <c r="J170" s="388">
        <f t="shared" si="35"/>
        <v>0</v>
      </c>
      <c r="K170" s="393" t="str">
        <f t="shared" si="34"/>
        <v/>
      </c>
      <c r="L170" s="51">
        <f>ROUND('SALIDA SINCO PPTO'!G135,0)</f>
        <v>85734633</v>
      </c>
      <c r="M170" s="394">
        <v>608486</v>
      </c>
      <c r="N170" s="394">
        <f t="shared" si="30"/>
        <v>0</v>
      </c>
      <c r="O170" s="396">
        <f t="shared" si="31"/>
        <v>0</v>
      </c>
      <c r="Q170">
        <v>86307595</v>
      </c>
    </row>
    <row r="171" spans="1:17" ht="18" hidden="1" customHeight="1">
      <c r="A171" s="88" t="s">
        <v>680</v>
      </c>
      <c r="B171" s="474" t="s">
        <v>958</v>
      </c>
      <c r="C171" s="64" t="s">
        <v>925</v>
      </c>
      <c r="D171" s="31" t="s">
        <v>28</v>
      </c>
      <c r="E171" s="72">
        <v>96.829999999999984</v>
      </c>
      <c r="F171" s="73">
        <v>885414</v>
      </c>
      <c r="G171" s="74">
        <v>1</v>
      </c>
      <c r="H171" s="77">
        <f t="shared" si="37"/>
        <v>885414</v>
      </c>
      <c r="I171" s="75">
        <f t="shared" si="36"/>
        <v>85734638</v>
      </c>
      <c r="J171" s="388">
        <f t="shared" si="35"/>
        <v>3.5529595543794803E-3</v>
      </c>
      <c r="K171" s="393" t="str">
        <f t="shared" si="34"/>
        <v>|</v>
      </c>
      <c r="L171" s="51">
        <f>ROUND('SALIDA SINCO PPTO'!G135,0)</f>
        <v>85734633</v>
      </c>
      <c r="M171" s="394">
        <v>885414</v>
      </c>
      <c r="N171" s="394">
        <f t="shared" si="30"/>
        <v>8301684513</v>
      </c>
      <c r="O171" s="396">
        <f t="shared" si="31"/>
        <v>-8215949875</v>
      </c>
      <c r="Q171">
        <v>86307595</v>
      </c>
    </row>
    <row r="172" spans="1:17" ht="18" customHeight="1" thickBot="1">
      <c r="A172" s="88"/>
      <c r="B172" s="510" t="s">
        <v>960</v>
      </c>
      <c r="C172" s="511" t="s">
        <v>961</v>
      </c>
      <c r="D172" s="504" t="s">
        <v>28</v>
      </c>
      <c r="E172" s="528">
        <v>1250</v>
      </c>
      <c r="F172" s="512">
        <v>983261</v>
      </c>
      <c r="G172" s="529">
        <v>1</v>
      </c>
      <c r="H172" s="508">
        <f t="shared" si="37"/>
        <v>983261</v>
      </c>
      <c r="I172" s="509">
        <f t="shared" si="36"/>
        <v>1229076250</v>
      </c>
      <c r="J172" s="388">
        <f t="shared" si="35"/>
        <v>5.0934584986506888E-2</v>
      </c>
      <c r="K172" s="393" t="str">
        <f t="shared" si="34"/>
        <v>||||||||||||||||||||</v>
      </c>
      <c r="L172" s="51">
        <f>ROUND('SALIDA SINCO PPTO'!G136,0)</f>
        <v>870071000</v>
      </c>
      <c r="M172" s="394">
        <v>983261</v>
      </c>
      <c r="N172" s="394">
        <f t="shared" si="30"/>
        <v>1087588750000</v>
      </c>
      <c r="O172" s="396">
        <f t="shared" si="31"/>
        <v>-1086359673750</v>
      </c>
      <c r="Q172">
        <v>873769250</v>
      </c>
    </row>
    <row r="173" spans="1:17" hidden="1">
      <c r="A173" s="440" t="s">
        <v>677</v>
      </c>
      <c r="B173" s="544"/>
      <c r="C173" s="45"/>
      <c r="D173" s="46"/>
      <c r="E173" s="81"/>
      <c r="F173" s="430"/>
      <c r="G173" s="44"/>
      <c r="H173" s="44"/>
      <c r="I173" s="442"/>
      <c r="J173" s="388" t="str">
        <f t="shared" si="35"/>
        <v/>
      </c>
      <c r="K173" s="393" t="str">
        <f t="shared" si="34"/>
        <v/>
      </c>
      <c r="M173" s="394" t="s">
        <v>1439</v>
      </c>
      <c r="N173" s="394" t="str">
        <f t="shared" si="30"/>
        <v/>
      </c>
      <c r="O173" s="396" t="str">
        <f t="shared" si="31"/>
        <v/>
      </c>
    </row>
    <row r="174" spans="1:17" ht="16.5" hidden="1" thickBot="1">
      <c r="A174" s="54" t="s">
        <v>603</v>
      </c>
      <c r="B174" s="481" t="s">
        <v>962</v>
      </c>
      <c r="C174" s="56" t="s">
        <v>963</v>
      </c>
      <c r="D174" s="57"/>
      <c r="E174" s="57"/>
      <c r="F174" s="58"/>
      <c r="G174" s="57"/>
      <c r="H174" s="57"/>
      <c r="I174" s="84">
        <f>SUM(I176:I176)</f>
        <v>647488</v>
      </c>
      <c r="J174" s="388">
        <f t="shared" si="35"/>
        <v>2.6832779954655677E-5</v>
      </c>
      <c r="K174" s="393" t="str">
        <f t="shared" si="34"/>
        <v/>
      </c>
      <c r="M174" s="394" t="s">
        <v>1439</v>
      </c>
      <c r="N174" s="394" t="str">
        <f t="shared" si="30"/>
        <v/>
      </c>
      <c r="O174" s="396" t="str">
        <f t="shared" si="31"/>
        <v/>
      </c>
    </row>
    <row r="175" spans="1:17" hidden="1">
      <c r="A175" s="444"/>
      <c r="B175" s="63"/>
      <c r="C175" s="64"/>
      <c r="D175" s="65"/>
      <c r="E175" s="85"/>
      <c r="F175" s="67"/>
      <c r="G175" s="86"/>
      <c r="H175" s="86"/>
      <c r="I175" s="87"/>
      <c r="J175" s="388" t="str">
        <f t="shared" si="35"/>
        <v/>
      </c>
      <c r="K175" s="393" t="str">
        <f t="shared" si="34"/>
        <v/>
      </c>
      <c r="M175" s="394" t="s">
        <v>1439</v>
      </c>
      <c r="N175" s="394" t="str">
        <f t="shared" si="30"/>
        <v/>
      </c>
      <c r="O175" s="396" t="str">
        <f t="shared" si="31"/>
        <v/>
      </c>
    </row>
    <row r="176" spans="1:17" ht="19.7" hidden="1" customHeight="1" thickBot="1">
      <c r="A176" s="76" t="s">
        <v>937</v>
      </c>
      <c r="B176" s="502" t="s">
        <v>965</v>
      </c>
      <c r="C176" s="503" t="s">
        <v>966</v>
      </c>
      <c r="D176" s="504" t="s">
        <v>44</v>
      </c>
      <c r="E176" s="527">
        <v>32</v>
      </c>
      <c r="F176" s="506">
        <v>20234</v>
      </c>
      <c r="G176" s="507">
        <v>1</v>
      </c>
      <c r="H176" s="508">
        <f xml:space="preserve"> ROUND(           F176*G176,0)</f>
        <v>20234</v>
      </c>
      <c r="I176" s="509">
        <f>ROUND(E176 * H176,0)</f>
        <v>647488</v>
      </c>
      <c r="J176" s="388">
        <f t="shared" si="35"/>
        <v>2.6832779954655677E-5</v>
      </c>
      <c r="K176" s="393" t="str">
        <f t="shared" si="34"/>
        <v/>
      </c>
      <c r="L176" s="51">
        <f>ROUND('SALIDA SINCO PPTO'!G138,0)</f>
        <v>647504</v>
      </c>
      <c r="M176" s="394">
        <v>20234</v>
      </c>
      <c r="N176" s="394">
        <f t="shared" si="30"/>
        <v>20720128</v>
      </c>
      <c r="O176" s="396">
        <f t="shared" si="31"/>
        <v>-20072640</v>
      </c>
      <c r="Q176">
        <v>752040</v>
      </c>
    </row>
    <row r="177" spans="1:17" ht="23.1" hidden="1" customHeight="1" thickBot="1">
      <c r="A177" s="440"/>
      <c r="B177" s="544"/>
      <c r="C177" s="45"/>
      <c r="D177" s="46"/>
      <c r="E177" s="81"/>
      <c r="F177" s="430"/>
      <c r="G177" s="44"/>
      <c r="H177" s="44"/>
      <c r="I177" s="442"/>
      <c r="J177" s="388" t="str">
        <f t="shared" si="35"/>
        <v/>
      </c>
      <c r="K177" s="393" t="str">
        <f t="shared" si="34"/>
        <v/>
      </c>
      <c r="M177" s="394" t="s">
        <v>1439</v>
      </c>
      <c r="N177" s="394" t="str">
        <f t="shared" si="30"/>
        <v/>
      </c>
      <c r="O177" s="396" t="str">
        <f t="shared" si="31"/>
        <v/>
      </c>
    </row>
    <row r="178" spans="1:17" ht="37.35" hidden="1" customHeight="1" thickBot="1">
      <c r="A178" s="54" t="s">
        <v>626</v>
      </c>
      <c r="B178" s="481" t="s">
        <v>967</v>
      </c>
      <c r="C178" s="56" t="s">
        <v>968</v>
      </c>
      <c r="D178" s="57"/>
      <c r="E178" s="57"/>
      <c r="F178" s="58"/>
      <c r="G178" s="57"/>
      <c r="H178" s="57"/>
      <c r="I178" s="84">
        <f>SUM(I180:I184)</f>
        <v>74609696</v>
      </c>
      <c r="J178" s="388">
        <f t="shared" si="35"/>
        <v>3.0919268855202782E-3</v>
      </c>
      <c r="K178" s="393" t="str">
        <f t="shared" si="34"/>
        <v>|</v>
      </c>
      <c r="M178" s="394" t="s">
        <v>1439</v>
      </c>
      <c r="N178" s="394" t="str">
        <f t="shared" si="30"/>
        <v/>
      </c>
      <c r="O178" s="396" t="str">
        <f t="shared" si="31"/>
        <v/>
      </c>
    </row>
    <row r="179" spans="1:17" ht="12.75" hidden="1" customHeight="1">
      <c r="A179" s="62" t="s">
        <v>626</v>
      </c>
      <c r="B179" s="478"/>
      <c r="C179" s="479"/>
      <c r="D179" s="65"/>
      <c r="E179" s="85"/>
      <c r="F179" s="67"/>
      <c r="G179" s="86"/>
      <c r="H179" s="86"/>
      <c r="I179" s="87"/>
      <c r="J179" s="388" t="str">
        <f t="shared" si="35"/>
        <v/>
      </c>
      <c r="K179" s="393" t="str">
        <f t="shared" si="34"/>
        <v/>
      </c>
      <c r="M179" s="394" t="s">
        <v>1439</v>
      </c>
      <c r="N179" s="394" t="str">
        <f t="shared" si="30"/>
        <v/>
      </c>
      <c r="O179" s="396" t="str">
        <f t="shared" si="31"/>
        <v/>
      </c>
    </row>
    <row r="180" spans="1:17" ht="12.75" hidden="1" customHeight="1">
      <c r="A180" s="92" t="s">
        <v>600</v>
      </c>
      <c r="B180" s="474" t="s">
        <v>970</v>
      </c>
      <c r="C180" s="479" t="s">
        <v>971</v>
      </c>
      <c r="D180" s="65" t="s">
        <v>587</v>
      </c>
      <c r="E180" s="85">
        <v>6</v>
      </c>
      <c r="F180" s="67">
        <v>823008</v>
      </c>
      <c r="G180" s="74">
        <v>1</v>
      </c>
      <c r="H180" s="77">
        <f xml:space="preserve"> ROUND(           F180*G180,0)</f>
        <v>823008</v>
      </c>
      <c r="I180" s="75">
        <f>ROUND(E180 * H180,0)</f>
        <v>4938048</v>
      </c>
      <c r="J180" s="388">
        <f t="shared" si="35"/>
        <v>2.0463939932404549E-4</v>
      </c>
      <c r="K180" s="393" t="str">
        <f t="shared" si="34"/>
        <v/>
      </c>
      <c r="L180" s="51">
        <f>ROUND('SALIDA SINCO PPTO'!G140,0)</f>
        <v>4938049</v>
      </c>
      <c r="M180" s="394">
        <v>823008</v>
      </c>
      <c r="N180" s="394">
        <f t="shared" si="30"/>
        <v>29628294</v>
      </c>
      <c r="O180" s="396">
        <f t="shared" si="31"/>
        <v>-24690246</v>
      </c>
      <c r="Q180">
        <v>4959580</v>
      </c>
    </row>
    <row r="181" spans="1:17" ht="12.75" hidden="1" customHeight="1">
      <c r="A181" s="439"/>
      <c r="B181" s="474" t="s">
        <v>972</v>
      </c>
      <c r="C181" s="479" t="s">
        <v>973</v>
      </c>
      <c r="D181" s="65" t="s">
        <v>587</v>
      </c>
      <c r="E181" s="85">
        <v>120</v>
      </c>
      <c r="F181" s="67">
        <v>428112</v>
      </c>
      <c r="G181" s="74">
        <v>1</v>
      </c>
      <c r="H181" s="77">
        <f xml:space="preserve"> ROUND(           F181*G181,0)</f>
        <v>428112</v>
      </c>
      <c r="I181" s="75">
        <f>ROUND(E181 * H181,0)</f>
        <v>51373440</v>
      </c>
      <c r="J181" s="388">
        <f t="shared" si="35"/>
        <v>2.1289849557577997E-3</v>
      </c>
      <c r="K181" s="393" t="str">
        <f t="shared" si="34"/>
        <v/>
      </c>
      <c r="L181" s="51">
        <f>ROUND('SALIDA SINCO PPTO'!G141,0)</f>
        <v>51373403</v>
      </c>
      <c r="M181" s="394">
        <v>428112</v>
      </c>
      <c r="N181" s="394">
        <f t="shared" si="30"/>
        <v>6164808360</v>
      </c>
      <c r="O181" s="396">
        <f t="shared" si="31"/>
        <v>-6113434920</v>
      </c>
      <c r="Q181">
        <v>52393006</v>
      </c>
    </row>
    <row r="182" spans="1:17" ht="12.75" hidden="1" customHeight="1">
      <c r="A182" s="76" t="s">
        <v>777</v>
      </c>
      <c r="B182" s="474" t="s">
        <v>975</v>
      </c>
      <c r="C182" s="479" t="s">
        <v>976</v>
      </c>
      <c r="D182" s="65" t="s">
        <v>44</v>
      </c>
      <c r="E182" s="85">
        <v>12.5</v>
      </c>
      <c r="F182" s="67">
        <v>629388</v>
      </c>
      <c r="G182" s="74">
        <v>1</v>
      </c>
      <c r="H182" s="77">
        <f xml:space="preserve"> ROUND(           F182*G182,0)</f>
        <v>629388</v>
      </c>
      <c r="I182" s="75">
        <f>ROUND(E182 * H182,0)</f>
        <v>7867350</v>
      </c>
      <c r="J182" s="388">
        <f t="shared" si="35"/>
        <v>3.2603364290343658E-4</v>
      </c>
      <c r="K182" s="393" t="str">
        <f t="shared" si="34"/>
        <v/>
      </c>
      <c r="L182" s="51">
        <f>ROUND('SALIDA SINCO PPTO'!G142,0)</f>
        <v>6735683</v>
      </c>
      <c r="M182" s="394">
        <v>629388</v>
      </c>
      <c r="N182" s="394">
        <f t="shared" si="30"/>
        <v>84196038</v>
      </c>
      <c r="O182" s="396">
        <f t="shared" si="31"/>
        <v>-76328688</v>
      </c>
      <c r="Q182">
        <v>7188878</v>
      </c>
    </row>
    <row r="183" spans="1:17" ht="12.75" hidden="1" customHeight="1">
      <c r="A183" s="76" t="s">
        <v>1229</v>
      </c>
      <c r="B183" s="474" t="s">
        <v>978</v>
      </c>
      <c r="C183" s="479" t="s">
        <v>979</v>
      </c>
      <c r="D183" s="65" t="s">
        <v>44</v>
      </c>
      <c r="E183" s="85">
        <v>3.82</v>
      </c>
      <c r="F183" s="67">
        <v>395923</v>
      </c>
      <c r="G183" s="74">
        <v>1</v>
      </c>
      <c r="H183" s="77">
        <f xml:space="preserve"> ROUND(           F183*G183,0)</f>
        <v>395923</v>
      </c>
      <c r="I183" s="75">
        <f>ROUND(E183 * H183,0)</f>
        <v>1512426</v>
      </c>
      <c r="J183" s="388">
        <f t="shared" si="35"/>
        <v>6.2676982516587289E-5</v>
      </c>
      <c r="K183" s="393" t="str">
        <f t="shared" si="34"/>
        <v/>
      </c>
      <c r="L183" s="51">
        <f>ROUND('SALIDA SINCO PPTO'!G143,0)</f>
        <v>1339508</v>
      </c>
      <c r="M183" s="394">
        <v>395923</v>
      </c>
      <c r="N183" s="394">
        <f t="shared" si="30"/>
        <v>5116921</v>
      </c>
      <c r="O183" s="396">
        <f t="shared" si="31"/>
        <v>-3604495</v>
      </c>
      <c r="Q183">
        <v>1408757</v>
      </c>
    </row>
    <row r="184" spans="1:17" ht="12.75" hidden="1" customHeight="1" thickBot="1">
      <c r="A184" s="76" t="s">
        <v>1222</v>
      </c>
      <c r="B184" s="502" t="s">
        <v>981</v>
      </c>
      <c r="C184" s="525" t="s">
        <v>982</v>
      </c>
      <c r="D184" s="514" t="s">
        <v>587</v>
      </c>
      <c r="E184" s="530">
        <v>32</v>
      </c>
      <c r="F184" s="515">
        <v>278701</v>
      </c>
      <c r="G184" s="507">
        <v>1</v>
      </c>
      <c r="H184" s="508">
        <f xml:space="preserve"> ROUND(           F184*G184,0)</f>
        <v>278701</v>
      </c>
      <c r="I184" s="509">
        <f>ROUND(E184 * H184,0)</f>
        <v>8918432</v>
      </c>
      <c r="J184" s="388">
        <f t="shared" si="35"/>
        <v>3.6959190501840923E-4</v>
      </c>
      <c r="K184" s="393" t="str">
        <f t="shared" si="34"/>
        <v/>
      </c>
      <c r="L184" s="51">
        <f>ROUND('SALIDA SINCO PPTO'!G144,0)</f>
        <v>8918438</v>
      </c>
      <c r="M184" s="394">
        <v>278701</v>
      </c>
      <c r="N184" s="394">
        <f t="shared" si="30"/>
        <v>285390016</v>
      </c>
      <c r="O184" s="396">
        <f t="shared" si="31"/>
        <v>-276471584</v>
      </c>
      <c r="Q184">
        <v>9076230</v>
      </c>
    </row>
    <row r="185" spans="1:17" ht="23.1" hidden="1" customHeight="1" thickBot="1">
      <c r="A185" s="436" t="s">
        <v>706</v>
      </c>
      <c r="B185" s="44"/>
      <c r="C185" s="45"/>
      <c r="D185" s="46"/>
      <c r="E185" s="81"/>
      <c r="F185" s="82"/>
      <c r="G185" s="44"/>
      <c r="H185" s="44"/>
      <c r="I185" s="91"/>
      <c r="J185" s="388" t="str">
        <f t="shared" si="35"/>
        <v/>
      </c>
      <c r="K185" s="393" t="str">
        <f t="shared" si="34"/>
        <v/>
      </c>
      <c r="M185" s="394" t="s">
        <v>1439</v>
      </c>
      <c r="N185" s="394" t="str">
        <f t="shared" si="30"/>
        <v/>
      </c>
      <c r="O185" s="396" t="str">
        <f t="shared" si="31"/>
        <v/>
      </c>
    </row>
    <row r="186" spans="1:17" ht="30.75" hidden="1" thickBot="1">
      <c r="A186" s="436" t="s">
        <v>909</v>
      </c>
      <c r="B186" s="55" t="s">
        <v>983</v>
      </c>
      <c r="C186" s="56" t="s">
        <v>984</v>
      </c>
      <c r="D186" s="57"/>
      <c r="E186" s="57"/>
      <c r="F186" s="58"/>
      <c r="G186" s="59"/>
      <c r="H186" s="59"/>
      <c r="I186" s="60">
        <f>I187+I195+I200</f>
        <v>5604016819</v>
      </c>
      <c r="J186" s="388">
        <f t="shared" si="35"/>
        <v>0.23223804945638604</v>
      </c>
      <c r="K186" s="393" t="str">
        <f t="shared" si="34"/>
        <v>|||||||||||||||||||||||||||||||||||||||||||||||||||||||||||||||||||||||||||||||||||||||||||||</v>
      </c>
      <c r="M186" s="394" t="s">
        <v>1439</v>
      </c>
      <c r="N186" s="394" t="str">
        <f t="shared" si="30"/>
        <v/>
      </c>
      <c r="O186" s="396" t="str">
        <f t="shared" si="31"/>
        <v/>
      </c>
    </row>
    <row r="187" spans="1:17" ht="16.5" hidden="1" thickBot="1">
      <c r="A187" s="445" t="s">
        <v>743</v>
      </c>
      <c r="B187" s="481" t="s">
        <v>985</v>
      </c>
      <c r="C187" s="56" t="s">
        <v>986</v>
      </c>
      <c r="D187" s="57"/>
      <c r="E187" s="57"/>
      <c r="F187" s="58"/>
      <c r="G187" s="57"/>
      <c r="H187" s="57"/>
      <c r="I187" s="84">
        <f>SUM(I189:I193)</f>
        <v>110145204</v>
      </c>
      <c r="J187" s="388">
        <f t="shared" si="35"/>
        <v>4.5645664815296355E-3</v>
      </c>
      <c r="K187" s="393" t="str">
        <f t="shared" ref="K187:K194" si="38">IF(J187="","",REPT("|",J187/MAX($J$14:$J$415)*100))</f>
        <v>|</v>
      </c>
      <c r="M187" s="394" t="s">
        <v>1439</v>
      </c>
      <c r="N187" s="394" t="str">
        <f t="shared" si="30"/>
        <v/>
      </c>
      <c r="O187" s="396" t="str">
        <f t="shared" si="31"/>
        <v/>
      </c>
    </row>
    <row r="188" spans="1:17" hidden="1">
      <c r="A188" s="62" t="s">
        <v>626</v>
      </c>
      <c r="B188" s="63"/>
      <c r="C188" s="64"/>
      <c r="D188" s="65"/>
      <c r="E188" s="85"/>
      <c r="F188" s="67"/>
      <c r="G188" s="86"/>
      <c r="H188" s="86"/>
      <c r="I188" s="87"/>
      <c r="J188" s="388" t="str">
        <f t="shared" si="35"/>
        <v/>
      </c>
      <c r="K188" s="393" t="str">
        <f t="shared" si="38"/>
        <v/>
      </c>
      <c r="M188" s="394" t="s">
        <v>1439</v>
      </c>
      <c r="N188" s="394" t="str">
        <f t="shared" si="30"/>
        <v/>
      </c>
      <c r="O188" s="396" t="str">
        <f t="shared" si="31"/>
        <v/>
      </c>
    </row>
    <row r="189" spans="1:17" ht="25.5" hidden="1">
      <c r="A189" s="93" t="s">
        <v>746</v>
      </c>
      <c r="B189" s="474" t="s">
        <v>988</v>
      </c>
      <c r="C189" s="64" t="s">
        <v>989</v>
      </c>
      <c r="D189" s="31" t="s">
        <v>44</v>
      </c>
      <c r="E189" s="32">
        <v>129.94999999999999</v>
      </c>
      <c r="F189" s="73">
        <v>129319</v>
      </c>
      <c r="G189" s="74">
        <v>1</v>
      </c>
      <c r="H189" s="77">
        <f xml:space="preserve"> ROUND(           F189*G189,0)</f>
        <v>129319</v>
      </c>
      <c r="I189" s="75">
        <f>ROUND(E189 * H189,0)</f>
        <v>16805004</v>
      </c>
      <c r="J189" s="388">
        <f t="shared" si="35"/>
        <v>6.9642213364434324E-4</v>
      </c>
      <c r="K189" s="393" t="str">
        <f t="shared" si="38"/>
        <v/>
      </c>
      <c r="L189" s="51">
        <f>ROUND('SALIDA SINCO PPTO'!G146,0)</f>
        <v>11149157</v>
      </c>
      <c r="M189" s="394">
        <v>129319</v>
      </c>
      <c r="N189" s="394">
        <f t="shared" si="30"/>
        <v>1448832952</v>
      </c>
      <c r="O189" s="396">
        <f t="shared" si="31"/>
        <v>-1432027948</v>
      </c>
      <c r="Q189">
        <v>11795002</v>
      </c>
    </row>
    <row r="190" spans="1:17" ht="76.5" hidden="1">
      <c r="A190" s="100"/>
      <c r="B190" s="474" t="s">
        <v>990</v>
      </c>
      <c r="C190" s="64" t="s">
        <v>991</v>
      </c>
      <c r="D190" s="31" t="s">
        <v>28</v>
      </c>
      <c r="E190" s="32">
        <v>2</v>
      </c>
      <c r="F190" s="73">
        <v>777835</v>
      </c>
      <c r="G190" s="74">
        <v>1</v>
      </c>
      <c r="H190" s="77">
        <f xml:space="preserve"> ROUND(           F190*G190,0)</f>
        <v>777835</v>
      </c>
      <c r="I190" s="75">
        <f>ROUND(E190 * H190,0)</f>
        <v>1555670</v>
      </c>
      <c r="J190" s="388">
        <f t="shared" si="35"/>
        <v>6.4469072464754868E-5</v>
      </c>
      <c r="K190" s="393" t="str">
        <f t="shared" si="38"/>
        <v/>
      </c>
      <c r="L190" s="51">
        <f>ROUND('SALIDA SINCO PPTO'!G147,0)</f>
        <v>1192980</v>
      </c>
      <c r="M190" s="394">
        <v>777835</v>
      </c>
      <c r="N190" s="394">
        <f t="shared" si="30"/>
        <v>2385960</v>
      </c>
      <c r="O190" s="396">
        <f t="shared" si="31"/>
        <v>-830290</v>
      </c>
      <c r="Q190">
        <v>1275842</v>
      </c>
    </row>
    <row r="191" spans="1:17" ht="76.5" hidden="1">
      <c r="A191" s="76" t="s">
        <v>774</v>
      </c>
      <c r="B191" s="474" t="s">
        <v>993</v>
      </c>
      <c r="C191" s="64" t="s">
        <v>994</v>
      </c>
      <c r="D191" s="31" t="s">
        <v>28</v>
      </c>
      <c r="E191" s="32">
        <v>17</v>
      </c>
      <c r="F191" s="73">
        <v>777835</v>
      </c>
      <c r="G191" s="74">
        <v>1</v>
      </c>
      <c r="H191" s="77">
        <f xml:space="preserve"> ROUND(           F191*G191,0)</f>
        <v>777835</v>
      </c>
      <c r="I191" s="75">
        <f>ROUND(E191 * H191,0)</f>
        <v>13223195</v>
      </c>
      <c r="J191" s="388">
        <f t="shared" si="35"/>
        <v>5.4798711595041637E-4</v>
      </c>
      <c r="K191" s="393" t="str">
        <f t="shared" si="38"/>
        <v/>
      </c>
      <c r="L191" s="51">
        <f>ROUND('SALIDA SINCO PPTO'!G148,0)</f>
        <v>10140332</v>
      </c>
      <c r="M191" s="394">
        <v>777835</v>
      </c>
      <c r="N191" s="394">
        <f t="shared" si="30"/>
        <v>172385644</v>
      </c>
      <c r="O191" s="396">
        <f t="shared" si="31"/>
        <v>-159162449</v>
      </c>
      <c r="Q191">
        <v>10844655</v>
      </c>
    </row>
    <row r="192" spans="1:17" ht="76.5" hidden="1">
      <c r="A192" s="93" t="s">
        <v>749</v>
      </c>
      <c r="B192" s="474" t="s">
        <v>996</v>
      </c>
      <c r="C192" s="64" t="s">
        <v>997</v>
      </c>
      <c r="D192" s="31" t="s">
        <v>28</v>
      </c>
      <c r="E192" s="32">
        <v>72</v>
      </c>
      <c r="F192" s="73">
        <v>777835</v>
      </c>
      <c r="G192" s="74">
        <v>1</v>
      </c>
      <c r="H192" s="77">
        <f xml:space="preserve"> ROUND(           F192*G192,0)</f>
        <v>777835</v>
      </c>
      <c r="I192" s="75">
        <f>ROUND(E192 * H192,0)</f>
        <v>56004120</v>
      </c>
      <c r="J192" s="388">
        <f t="shared" si="35"/>
        <v>2.3208866087311751E-3</v>
      </c>
      <c r="K192" s="393" t="str">
        <f t="shared" si="38"/>
        <v/>
      </c>
      <c r="L192" s="51">
        <f>ROUND('SALIDA SINCO PPTO'!G149,0)</f>
        <v>42947290</v>
      </c>
      <c r="M192" s="394">
        <v>777835</v>
      </c>
      <c r="N192" s="394">
        <f t="shared" si="30"/>
        <v>3092204880</v>
      </c>
      <c r="O192" s="396">
        <f t="shared" si="31"/>
        <v>-3036200760</v>
      </c>
      <c r="Q192">
        <v>45930304</v>
      </c>
    </row>
    <row r="193" spans="1:17" ht="77.25" hidden="1" thickBot="1">
      <c r="A193" s="76" t="s">
        <v>607</v>
      </c>
      <c r="B193" s="502" t="s">
        <v>999</v>
      </c>
      <c r="C193" s="503" t="s">
        <v>1000</v>
      </c>
      <c r="D193" s="504" t="s">
        <v>28</v>
      </c>
      <c r="E193" s="527">
        <v>29</v>
      </c>
      <c r="F193" s="506">
        <v>777835</v>
      </c>
      <c r="G193" s="507">
        <v>1</v>
      </c>
      <c r="H193" s="508">
        <f xml:space="preserve"> ROUND(           F193*G193,0)</f>
        <v>777835</v>
      </c>
      <c r="I193" s="509">
        <f>ROUND(E193 * H193,0)</f>
        <v>22557215</v>
      </c>
      <c r="J193" s="388">
        <f t="shared" si="35"/>
        <v>9.3480155073894552E-4</v>
      </c>
      <c r="K193" s="393" t="str">
        <f t="shared" si="38"/>
        <v/>
      </c>
      <c r="L193" s="51">
        <f>ROUND('SALIDA SINCO PPTO'!G150,0)</f>
        <v>17298214</v>
      </c>
      <c r="M193" s="394">
        <v>777835</v>
      </c>
      <c r="N193" s="394">
        <f t="shared" si="30"/>
        <v>501648206</v>
      </c>
      <c r="O193" s="396">
        <f t="shared" si="31"/>
        <v>-479090991</v>
      </c>
      <c r="Q193">
        <v>18499706</v>
      </c>
    </row>
    <row r="194" spans="1:17" ht="23.1" hidden="1" customHeight="1" thickBot="1">
      <c r="A194" s="443" t="s">
        <v>626</v>
      </c>
      <c r="B194" s="544"/>
      <c r="C194" s="45"/>
      <c r="D194" s="46"/>
      <c r="E194" s="81"/>
      <c r="F194" s="430"/>
      <c r="G194" s="44"/>
      <c r="H194" s="44"/>
      <c r="I194" s="442"/>
      <c r="J194" s="388" t="str">
        <f t="shared" si="35"/>
        <v/>
      </c>
      <c r="K194" s="393" t="str">
        <f t="shared" si="38"/>
        <v/>
      </c>
      <c r="M194" s="394" t="s">
        <v>1439</v>
      </c>
      <c r="N194" s="394" t="str">
        <f t="shared" si="30"/>
        <v/>
      </c>
      <c r="O194" s="396" t="str">
        <f t="shared" si="31"/>
        <v/>
      </c>
    </row>
    <row r="195" spans="1:17" ht="16.5" hidden="1" thickBot="1">
      <c r="A195" s="438" t="s">
        <v>791</v>
      </c>
      <c r="B195" s="481" t="s">
        <v>1001</v>
      </c>
      <c r="C195" s="56" t="s">
        <v>1002</v>
      </c>
      <c r="D195" s="57"/>
      <c r="E195" s="57"/>
      <c r="F195" s="58"/>
      <c r="G195" s="57"/>
      <c r="H195" s="57"/>
      <c r="I195" s="84">
        <f>SUM(I197:I198)</f>
        <v>306125548</v>
      </c>
      <c r="J195" s="388">
        <f t="shared" si="35"/>
        <v>1.268625745648164E-2</v>
      </c>
      <c r="K195" s="393"/>
      <c r="M195" s="394" t="s">
        <v>1439</v>
      </c>
      <c r="N195" s="394" t="str">
        <f t="shared" si="30"/>
        <v/>
      </c>
      <c r="O195" s="396" t="str">
        <f t="shared" si="31"/>
        <v/>
      </c>
    </row>
    <row r="196" spans="1:17" hidden="1">
      <c r="A196" s="444" t="s">
        <v>794</v>
      </c>
      <c r="B196" s="63"/>
      <c r="C196" s="64"/>
      <c r="D196" s="65"/>
      <c r="E196" s="85"/>
      <c r="F196" s="67"/>
      <c r="G196" s="86"/>
      <c r="H196" s="86"/>
      <c r="I196" s="87"/>
      <c r="J196" s="388" t="str">
        <f t="shared" si="35"/>
        <v/>
      </c>
      <c r="K196" s="393" t="str">
        <f>IF(J196="","",REPT("|",J196/MAX($J$14:$J$415)*100))</f>
        <v/>
      </c>
      <c r="M196" s="394" t="s">
        <v>1439</v>
      </c>
      <c r="N196" s="394" t="str">
        <f t="shared" si="30"/>
        <v/>
      </c>
      <c r="O196" s="396" t="str">
        <f t="shared" si="31"/>
        <v/>
      </c>
    </row>
    <row r="197" spans="1:17" s="51" customFormat="1" ht="51" hidden="1">
      <c r="A197" s="76" t="s">
        <v>797</v>
      </c>
      <c r="B197" s="484" t="s">
        <v>1004</v>
      </c>
      <c r="C197" s="477" t="s">
        <v>1005</v>
      </c>
      <c r="D197" s="101" t="s">
        <v>28</v>
      </c>
      <c r="E197" s="118">
        <v>274.7</v>
      </c>
      <c r="F197" s="102">
        <v>325456</v>
      </c>
      <c r="G197" s="96">
        <v>1</v>
      </c>
      <c r="H197" s="97">
        <f xml:space="preserve"> ROUND(           F197*G197,0)</f>
        <v>325456</v>
      </c>
      <c r="I197" s="98">
        <f>ROUND(E197 * H197,0)</f>
        <v>89402763</v>
      </c>
      <c r="J197" s="388">
        <f t="shared" ref="J197:J228" si="39">IF(I197="","",I197/SbtPpto)</f>
        <v>3.7049716240567122E-3</v>
      </c>
      <c r="K197" s="393" t="str">
        <f>IF(J197="","",REPT("|",J197/MAX($J$14:$J$415)*100))</f>
        <v>|</v>
      </c>
      <c r="L197" s="51">
        <f>ROUND('SALIDA SINCO PPTO'!G152,0)</f>
        <v>89402722</v>
      </c>
      <c r="M197" s="394">
        <v>325456</v>
      </c>
      <c r="N197" s="394">
        <f t="shared" si="30"/>
        <v>24558927733</v>
      </c>
      <c r="O197" s="396">
        <f t="shared" si="31"/>
        <v>-24469524970</v>
      </c>
      <c r="Q197" s="51">
        <v>93870291</v>
      </c>
    </row>
    <row r="198" spans="1:17" s="51" customFormat="1" ht="30.75" thickBot="1">
      <c r="A198" s="76" t="s">
        <v>800</v>
      </c>
      <c r="B198" s="531" t="s">
        <v>1007</v>
      </c>
      <c r="C198" s="517" t="s">
        <v>925</v>
      </c>
      <c r="D198" s="518" t="s">
        <v>28</v>
      </c>
      <c r="E198" s="532">
        <v>244.77</v>
      </c>
      <c r="F198" s="519">
        <v>885414</v>
      </c>
      <c r="G198" s="520">
        <v>1</v>
      </c>
      <c r="H198" s="521">
        <f xml:space="preserve"> ROUND(           F198*G198,0)</f>
        <v>885414</v>
      </c>
      <c r="I198" s="522">
        <f>ROUND(E198 * H198,0)</f>
        <v>216722785</v>
      </c>
      <c r="J198" s="388">
        <f t="shared" si="39"/>
        <v>8.9812858324249296E-3</v>
      </c>
      <c r="K198" s="393" t="str">
        <f>IF(J198="","",REPT("|",J198/MAX($J$14:$J$415)*100))</f>
        <v>|||</v>
      </c>
      <c r="L198" s="51">
        <f>ROUND('SALIDA SINCO PPTO'!G153,0)</f>
        <v>216722773</v>
      </c>
      <c r="M198" s="394">
        <v>885414</v>
      </c>
      <c r="N198" s="394">
        <f t="shared" si="30"/>
        <v>53047233147</v>
      </c>
      <c r="O198" s="396">
        <f t="shared" si="31"/>
        <v>-52830510362</v>
      </c>
      <c r="Q198" s="51">
        <v>218171126</v>
      </c>
    </row>
    <row r="199" spans="1:17" ht="23.1" hidden="1" customHeight="1" thickBot="1">
      <c r="A199" s="436" t="s">
        <v>803</v>
      </c>
      <c r="B199" s="544"/>
      <c r="C199" s="45"/>
      <c r="D199" s="46"/>
      <c r="E199" s="81"/>
      <c r="F199" s="430"/>
      <c r="G199" s="44"/>
      <c r="H199" s="44"/>
      <c r="I199" s="442"/>
      <c r="J199" s="388" t="str">
        <f t="shared" si="39"/>
        <v/>
      </c>
      <c r="K199" s="393" t="str">
        <f>IF(J199="","",REPT("|",J199/MAX($J$14:$J$415)*100))</f>
        <v/>
      </c>
      <c r="M199" s="394" t="s">
        <v>1439</v>
      </c>
      <c r="N199" s="394" t="str">
        <f t="shared" si="30"/>
        <v/>
      </c>
      <c r="O199" s="396" t="str">
        <f t="shared" si="31"/>
        <v/>
      </c>
    </row>
    <row r="200" spans="1:17" ht="16.5" hidden="1" thickBot="1">
      <c r="A200" s="441" t="s">
        <v>806</v>
      </c>
      <c r="B200" s="481" t="s">
        <v>1008</v>
      </c>
      <c r="C200" s="56" t="s">
        <v>1009</v>
      </c>
      <c r="D200" s="57"/>
      <c r="E200" s="57"/>
      <c r="F200" s="58"/>
      <c r="G200" s="57"/>
      <c r="H200" s="57"/>
      <c r="I200" s="84">
        <f>SUM(I202:I219)</f>
        <v>5187746067</v>
      </c>
      <c r="J200" s="388">
        <f t="shared" si="39"/>
        <v>0.21498722551837476</v>
      </c>
      <c r="K200" s="393"/>
      <c r="M200" s="394" t="s">
        <v>1439</v>
      </c>
      <c r="N200" s="394" t="str">
        <f t="shared" si="30"/>
        <v/>
      </c>
      <c r="O200" s="396" t="str">
        <f t="shared" si="31"/>
        <v/>
      </c>
    </row>
    <row r="201" spans="1:17" hidden="1">
      <c r="A201" s="437"/>
      <c r="B201" s="63"/>
      <c r="C201" s="64"/>
      <c r="D201" s="65"/>
      <c r="E201" s="85"/>
      <c r="F201" s="67"/>
      <c r="G201" s="86"/>
      <c r="H201" s="86"/>
      <c r="I201" s="87"/>
      <c r="J201" s="388" t="str">
        <f t="shared" si="39"/>
        <v/>
      </c>
      <c r="K201" s="393" t="str">
        <f t="shared" ref="K201:K264" si="40">IF(J201="","",REPT("|",J201/MAX($J$14:$J$415)*100))</f>
        <v/>
      </c>
      <c r="M201" s="394" t="s">
        <v>1439</v>
      </c>
      <c r="N201" s="394" t="str">
        <f t="shared" si="30"/>
        <v/>
      </c>
      <c r="O201" s="396" t="str">
        <f t="shared" si="31"/>
        <v/>
      </c>
    </row>
    <row r="202" spans="1:17" ht="51" hidden="1">
      <c r="A202" s="76" t="s">
        <v>1022</v>
      </c>
      <c r="B202" s="474" t="s">
        <v>1011</v>
      </c>
      <c r="C202" s="64" t="s">
        <v>1012</v>
      </c>
      <c r="D202" s="31" t="s">
        <v>28</v>
      </c>
      <c r="E202" s="32">
        <v>9</v>
      </c>
      <c r="F202" s="73">
        <v>2585631</v>
      </c>
      <c r="G202" s="74">
        <v>1</v>
      </c>
      <c r="H202" s="77">
        <f t="shared" ref="H202:H219" si="41" xml:space="preserve"> ROUND(           F202*G202,0)</f>
        <v>2585631</v>
      </c>
      <c r="I202" s="75">
        <f>ROUND(E202 * H202,0)</f>
        <v>23270679</v>
      </c>
      <c r="J202" s="388">
        <f t="shared" si="39"/>
        <v>9.6436846551971138E-4</v>
      </c>
      <c r="K202" s="393" t="str">
        <f t="shared" si="40"/>
        <v/>
      </c>
      <c r="L202" s="51">
        <f>ROUND('SALIDA SINCO PPTO'!G155,0)</f>
        <v>17568757</v>
      </c>
      <c r="M202" s="394">
        <v>2585631</v>
      </c>
      <c r="N202" s="394">
        <f t="shared" si="30"/>
        <v>158118813</v>
      </c>
      <c r="O202" s="396">
        <f t="shared" si="31"/>
        <v>-134848134</v>
      </c>
      <c r="Q202">
        <v>19044865</v>
      </c>
    </row>
    <row r="203" spans="1:17" s="51" customFormat="1" ht="89.25" hidden="1">
      <c r="A203" s="76" t="s">
        <v>1233</v>
      </c>
      <c r="B203" s="484" t="s">
        <v>1014</v>
      </c>
      <c r="C203" s="477" t="s">
        <v>1015</v>
      </c>
      <c r="D203" s="101" t="s">
        <v>28</v>
      </c>
      <c r="E203" s="118">
        <v>21.77</v>
      </c>
      <c r="F203" s="102">
        <v>3111430</v>
      </c>
      <c r="G203" s="96">
        <v>1</v>
      </c>
      <c r="H203" s="97">
        <f t="shared" si="41"/>
        <v>3111430</v>
      </c>
      <c r="I203" s="98">
        <f t="shared" ref="I203:I217" si="42">ROUND(E203 * H203,0)</f>
        <v>67735831</v>
      </c>
      <c r="J203" s="388">
        <f t="shared" si="39"/>
        <v>2.8070646070178051E-3</v>
      </c>
      <c r="K203" s="393" t="str">
        <f t="shared" si="40"/>
        <v>|</v>
      </c>
      <c r="L203" s="51">
        <f>ROUND('SALIDA SINCO PPTO'!G156,0)</f>
        <v>52369418</v>
      </c>
      <c r="M203" s="394">
        <v>3111430</v>
      </c>
      <c r="N203" s="394">
        <f t="shared" si="30"/>
        <v>1140082230</v>
      </c>
      <c r="O203" s="396">
        <f t="shared" si="31"/>
        <v>-1072346399</v>
      </c>
      <c r="Q203" s="51">
        <v>57757172</v>
      </c>
    </row>
    <row r="204" spans="1:17" ht="89.25" hidden="1">
      <c r="A204" s="71"/>
      <c r="B204" s="474" t="s">
        <v>1017</v>
      </c>
      <c r="C204" s="64" t="s">
        <v>1018</v>
      </c>
      <c r="D204" s="31" t="s">
        <v>28</v>
      </c>
      <c r="E204" s="32">
        <v>42.06</v>
      </c>
      <c r="F204" s="73">
        <v>3280879</v>
      </c>
      <c r="G204" s="74">
        <v>1</v>
      </c>
      <c r="H204" s="77">
        <f t="shared" si="41"/>
        <v>3280879</v>
      </c>
      <c r="I204" s="75">
        <f t="shared" si="42"/>
        <v>137993771</v>
      </c>
      <c r="J204" s="388">
        <f t="shared" si="39"/>
        <v>5.7186488280186595E-3</v>
      </c>
      <c r="K204" s="393" t="str">
        <f t="shared" si="40"/>
        <v>||</v>
      </c>
      <c r="L204" s="51">
        <f>ROUND('SALIDA SINCO PPTO'!G157,0)</f>
        <v>106668054</v>
      </c>
      <c r="M204" s="394">
        <v>3280879</v>
      </c>
      <c r="N204" s="394">
        <f t="shared" si="30"/>
        <v>4486458351</v>
      </c>
      <c r="O204" s="396">
        <f t="shared" si="31"/>
        <v>-4348464580</v>
      </c>
      <c r="Q204">
        <v>119553694</v>
      </c>
    </row>
    <row r="205" spans="1:17" ht="63.75" hidden="1">
      <c r="A205" s="71"/>
      <c r="B205" s="474" t="s">
        <v>1020</v>
      </c>
      <c r="C205" s="64" t="s">
        <v>1021</v>
      </c>
      <c r="D205" s="31" t="s">
        <v>28</v>
      </c>
      <c r="E205" s="32">
        <v>2</v>
      </c>
      <c r="F205" s="73">
        <v>3192901</v>
      </c>
      <c r="G205" s="74">
        <v>1</v>
      </c>
      <c r="H205" s="77">
        <f t="shared" si="41"/>
        <v>3192901</v>
      </c>
      <c r="I205" s="75">
        <f t="shared" si="42"/>
        <v>6385802</v>
      </c>
      <c r="J205" s="388">
        <f t="shared" si="39"/>
        <v>2.6463628654121795E-4</v>
      </c>
      <c r="K205" s="393" t="str">
        <f t="shared" si="40"/>
        <v/>
      </c>
      <c r="L205" s="51">
        <f>ROUND('SALIDA SINCO PPTO'!G158,0)</f>
        <v>5019572</v>
      </c>
      <c r="M205" s="394">
        <v>3192901</v>
      </c>
      <c r="N205" s="394">
        <f t="shared" si="30"/>
        <v>10039144</v>
      </c>
      <c r="O205" s="396">
        <f t="shared" si="31"/>
        <v>-3653342</v>
      </c>
      <c r="Q205">
        <v>5632299</v>
      </c>
    </row>
    <row r="206" spans="1:17" ht="63.75" hidden="1">
      <c r="A206" s="439"/>
      <c r="B206" s="474" t="s">
        <v>1023</v>
      </c>
      <c r="C206" s="64" t="s">
        <v>1024</v>
      </c>
      <c r="D206" s="31" t="s">
        <v>28</v>
      </c>
      <c r="E206" s="32">
        <v>17</v>
      </c>
      <c r="F206" s="73">
        <v>3209868</v>
      </c>
      <c r="G206" s="74">
        <v>1</v>
      </c>
      <c r="H206" s="77">
        <f t="shared" si="41"/>
        <v>3209868</v>
      </c>
      <c r="I206" s="75">
        <f t="shared" si="42"/>
        <v>54567756</v>
      </c>
      <c r="J206" s="388">
        <f t="shared" si="39"/>
        <v>2.2613617385454899E-3</v>
      </c>
      <c r="K206" s="393" t="str">
        <f t="shared" si="40"/>
        <v/>
      </c>
      <c r="L206" s="51">
        <f>ROUND('SALIDA SINCO PPTO'!G159,0)</f>
        <v>42954815</v>
      </c>
      <c r="M206" s="394">
        <v>3209868</v>
      </c>
      <c r="N206" s="394">
        <f t="shared" ref="N206:N269" si="43">IF(M206="","",IF(L206="",ROUND(M206*E206,0),ROUND(L206*E206,0)))</f>
        <v>730231855</v>
      </c>
      <c r="O206" s="396">
        <f t="shared" ref="O206:O269" si="44">IF(N206="","",I206-N206)</f>
        <v>-675664099</v>
      </c>
      <c r="Q206">
        <v>48162991</v>
      </c>
    </row>
    <row r="207" spans="1:17" ht="63.75">
      <c r="A207" s="71"/>
      <c r="B207" s="474" t="s">
        <v>1026</v>
      </c>
      <c r="C207" s="64" t="s">
        <v>1027</v>
      </c>
      <c r="D207" s="31" t="s">
        <v>28</v>
      </c>
      <c r="E207" s="32">
        <v>72</v>
      </c>
      <c r="F207" s="73">
        <v>3204214</v>
      </c>
      <c r="G207" s="74">
        <v>1</v>
      </c>
      <c r="H207" s="77">
        <f t="shared" si="41"/>
        <v>3204214</v>
      </c>
      <c r="I207" s="75">
        <f t="shared" si="42"/>
        <v>230703408</v>
      </c>
      <c r="J207" s="388">
        <f t="shared" si="39"/>
        <v>9.5606617908797539E-3</v>
      </c>
      <c r="K207" s="393" t="str">
        <f t="shared" si="40"/>
        <v>|||</v>
      </c>
      <c r="L207" s="51">
        <f>ROUND('SALIDA SINCO PPTO'!G160,0)</f>
        <v>181519127</v>
      </c>
      <c r="M207" s="394">
        <v>3204214</v>
      </c>
      <c r="N207" s="394">
        <f t="shared" si="43"/>
        <v>13069377144</v>
      </c>
      <c r="O207" s="396">
        <f t="shared" si="44"/>
        <v>-12838673736</v>
      </c>
      <c r="Q207">
        <v>203577283</v>
      </c>
    </row>
    <row r="208" spans="1:17" ht="63.75" hidden="1">
      <c r="A208" s="71"/>
      <c r="B208" s="474" t="s">
        <v>1029</v>
      </c>
      <c r="C208" s="64" t="s">
        <v>1030</v>
      </c>
      <c r="D208" s="31" t="s">
        <v>28</v>
      </c>
      <c r="E208" s="32">
        <v>29</v>
      </c>
      <c r="F208" s="73">
        <v>3204214</v>
      </c>
      <c r="G208" s="74">
        <v>1</v>
      </c>
      <c r="H208" s="77">
        <f t="shared" si="41"/>
        <v>3204214</v>
      </c>
      <c r="I208" s="75">
        <f t="shared" si="42"/>
        <v>92922206</v>
      </c>
      <c r="J208" s="388">
        <f t="shared" si="39"/>
        <v>3.8508221102154568E-3</v>
      </c>
      <c r="K208" s="393" t="str">
        <f t="shared" si="40"/>
        <v>|</v>
      </c>
      <c r="L208" s="51">
        <f>ROUND('SALIDA SINCO PPTO'!G161,0)</f>
        <v>73111871</v>
      </c>
      <c r="M208" s="394">
        <v>3204214</v>
      </c>
      <c r="N208" s="394">
        <f t="shared" si="43"/>
        <v>2120244259</v>
      </c>
      <c r="O208" s="396">
        <f t="shared" si="44"/>
        <v>-2027322053</v>
      </c>
      <c r="Q208">
        <v>81996406</v>
      </c>
    </row>
    <row r="209" spans="1:17" ht="38.25" hidden="1">
      <c r="A209" s="71"/>
      <c r="B209" s="474" t="s">
        <v>1032</v>
      </c>
      <c r="C209" s="64" t="s">
        <v>1033</v>
      </c>
      <c r="D209" s="31" t="s">
        <v>44</v>
      </c>
      <c r="E209" s="32">
        <v>74.77</v>
      </c>
      <c r="F209" s="73">
        <v>611518</v>
      </c>
      <c r="G209" s="74">
        <v>1</v>
      </c>
      <c r="H209" s="77">
        <f t="shared" si="41"/>
        <v>611518</v>
      </c>
      <c r="I209" s="75">
        <f t="shared" si="42"/>
        <v>45723201</v>
      </c>
      <c r="J209" s="388">
        <f t="shared" si="39"/>
        <v>1.8948313964976841E-3</v>
      </c>
      <c r="K209" s="393" t="str">
        <f t="shared" si="40"/>
        <v/>
      </c>
      <c r="L209" s="51">
        <f>ROUND('SALIDA SINCO PPTO'!G162,0)</f>
        <v>33219065</v>
      </c>
      <c r="M209" s="394">
        <v>611518</v>
      </c>
      <c r="N209" s="394">
        <f t="shared" si="43"/>
        <v>2483789490</v>
      </c>
      <c r="O209" s="396">
        <f t="shared" si="44"/>
        <v>-2438066289</v>
      </c>
      <c r="Q209">
        <v>36087453</v>
      </c>
    </row>
    <row r="210" spans="1:17" ht="51">
      <c r="A210" s="92" t="s">
        <v>600</v>
      </c>
      <c r="B210" s="474" t="s">
        <v>1035</v>
      </c>
      <c r="C210" s="64" t="s">
        <v>1036</v>
      </c>
      <c r="D210" s="31" t="s">
        <v>44</v>
      </c>
      <c r="E210" s="32">
        <v>712.28</v>
      </c>
      <c r="F210" s="73">
        <v>380151</v>
      </c>
      <c r="G210" s="74">
        <v>1</v>
      </c>
      <c r="H210" s="77">
        <f t="shared" si="41"/>
        <v>380151</v>
      </c>
      <c r="I210" s="75">
        <f t="shared" si="42"/>
        <v>270773954</v>
      </c>
      <c r="J210" s="388">
        <f t="shared" si="39"/>
        <v>1.1221239505804059E-2</v>
      </c>
      <c r="K210" s="393" t="str">
        <f t="shared" si="40"/>
        <v>||||</v>
      </c>
      <c r="L210" s="51">
        <f>ROUND('SALIDA SINCO PPTO'!G163,0)</f>
        <v>233636691</v>
      </c>
      <c r="M210" s="394">
        <v>380151</v>
      </c>
      <c r="N210" s="394">
        <f t="shared" si="43"/>
        <v>166414742265</v>
      </c>
      <c r="O210" s="396">
        <f t="shared" si="44"/>
        <v>-166143968311</v>
      </c>
      <c r="Q210">
        <v>261965525</v>
      </c>
    </row>
    <row r="211" spans="1:17" ht="51">
      <c r="A211" s="76" t="s">
        <v>932</v>
      </c>
      <c r="B211" s="474" t="s">
        <v>1038</v>
      </c>
      <c r="C211" s="64" t="s">
        <v>1039</v>
      </c>
      <c r="D211" s="31" t="s">
        <v>28</v>
      </c>
      <c r="E211" s="32">
        <v>468.06</v>
      </c>
      <c r="F211" s="73">
        <v>4717690</v>
      </c>
      <c r="G211" s="74">
        <v>1</v>
      </c>
      <c r="H211" s="77">
        <f t="shared" si="41"/>
        <v>4717690</v>
      </c>
      <c r="I211" s="75">
        <f t="shared" si="42"/>
        <v>2208161981</v>
      </c>
      <c r="J211" s="388">
        <f t="shared" si="39"/>
        <v>9.1509224171582443E-2</v>
      </c>
      <c r="K211" s="393" t="str">
        <f t="shared" si="40"/>
        <v>||||||||||||||||||||||||||||||||||||</v>
      </c>
      <c r="L211" s="51">
        <f>ROUND('SALIDA SINCO PPTO'!G164,0)</f>
        <v>1502804544</v>
      </c>
      <c r="M211" s="394">
        <v>4717690</v>
      </c>
      <c r="N211" s="394">
        <f t="shared" si="43"/>
        <v>703402694865</v>
      </c>
      <c r="O211" s="396">
        <f t="shared" si="44"/>
        <v>-701194532884</v>
      </c>
      <c r="Q211">
        <v>1809611837</v>
      </c>
    </row>
    <row r="212" spans="1:17" ht="51">
      <c r="A212" s="76" t="s">
        <v>1248</v>
      </c>
      <c r="B212" s="474" t="s">
        <v>1041</v>
      </c>
      <c r="C212" s="64" t="s">
        <v>1042</v>
      </c>
      <c r="D212" s="31" t="s">
        <v>28</v>
      </c>
      <c r="E212" s="32">
        <v>94.76</v>
      </c>
      <c r="F212" s="73">
        <v>4312665</v>
      </c>
      <c r="G212" s="74">
        <v>1</v>
      </c>
      <c r="H212" s="77">
        <f t="shared" si="41"/>
        <v>4312665</v>
      </c>
      <c r="I212" s="75">
        <f t="shared" si="42"/>
        <v>408668135</v>
      </c>
      <c r="J212" s="388">
        <f t="shared" si="39"/>
        <v>1.6935761189295431E-2</v>
      </c>
      <c r="K212" s="393" t="str">
        <f t="shared" si="40"/>
        <v>||||||</v>
      </c>
      <c r="L212" s="51">
        <f>ROUND('SALIDA SINCO PPTO'!G165,0)</f>
        <v>263385735</v>
      </c>
      <c r="M212" s="394">
        <v>4312665</v>
      </c>
      <c r="N212" s="394">
        <f t="shared" si="43"/>
        <v>24958432249</v>
      </c>
      <c r="O212" s="396">
        <f t="shared" si="44"/>
        <v>-24549764114</v>
      </c>
      <c r="Q212">
        <v>357162955</v>
      </c>
    </row>
    <row r="213" spans="1:17" ht="51">
      <c r="A213" s="76" t="s">
        <v>1226</v>
      </c>
      <c r="B213" s="474" t="s">
        <v>1044</v>
      </c>
      <c r="C213" s="64" t="s">
        <v>1045</v>
      </c>
      <c r="D213" s="31" t="s">
        <v>28</v>
      </c>
      <c r="E213" s="32">
        <v>75.819999999999993</v>
      </c>
      <c r="F213" s="73">
        <v>4624592</v>
      </c>
      <c r="G213" s="74">
        <v>1</v>
      </c>
      <c r="H213" s="77">
        <f t="shared" si="41"/>
        <v>4624592</v>
      </c>
      <c r="I213" s="75">
        <f t="shared" si="42"/>
        <v>350636565</v>
      </c>
      <c r="J213" s="388">
        <f t="shared" si="39"/>
        <v>1.4530854305718906E-2</v>
      </c>
      <c r="K213" s="393" t="str">
        <f t="shared" si="40"/>
        <v>|||||</v>
      </c>
      <c r="L213" s="51">
        <f>ROUND('SALIDA SINCO PPTO'!G166,0)</f>
        <v>230004173</v>
      </c>
      <c r="M213" s="394">
        <v>4624592</v>
      </c>
      <c r="N213" s="394">
        <f t="shared" si="43"/>
        <v>17438916397</v>
      </c>
      <c r="O213" s="396">
        <f t="shared" si="44"/>
        <v>-17088279832</v>
      </c>
      <c r="Q213">
        <v>286076331</v>
      </c>
    </row>
    <row r="214" spans="1:17" ht="51">
      <c r="A214" s="76" t="s">
        <v>1037</v>
      </c>
      <c r="B214" s="474" t="s">
        <v>1046</v>
      </c>
      <c r="C214" s="64" t="s">
        <v>1047</v>
      </c>
      <c r="D214" s="31" t="s">
        <v>28</v>
      </c>
      <c r="E214" s="32">
        <v>57.8</v>
      </c>
      <c r="F214" s="73">
        <v>4624592</v>
      </c>
      <c r="G214" s="74">
        <v>1</v>
      </c>
      <c r="H214" s="77">
        <f t="shared" si="41"/>
        <v>4624592</v>
      </c>
      <c r="I214" s="75">
        <f t="shared" si="42"/>
        <v>267301418</v>
      </c>
      <c r="J214" s="388">
        <f t="shared" si="39"/>
        <v>1.1077332909276216E-2</v>
      </c>
      <c r="K214" s="393" t="str">
        <f t="shared" si="40"/>
        <v>||||</v>
      </c>
      <c r="L214" s="51">
        <f>ROUND('SALIDA SINCO PPTO'!G167,0)</f>
        <v>175339504</v>
      </c>
      <c r="M214" s="394">
        <v>4624592</v>
      </c>
      <c r="N214" s="394">
        <f t="shared" si="43"/>
        <v>10134623331</v>
      </c>
      <c r="O214" s="396">
        <f t="shared" si="44"/>
        <v>-9867321913</v>
      </c>
      <c r="Q214">
        <v>218085095</v>
      </c>
    </row>
    <row r="215" spans="1:17" ht="51">
      <c r="A215" s="76" t="s">
        <v>1040</v>
      </c>
      <c r="B215" s="474" t="s">
        <v>1048</v>
      </c>
      <c r="C215" s="64" t="s">
        <v>1049</v>
      </c>
      <c r="D215" s="31" t="s">
        <v>28</v>
      </c>
      <c r="E215" s="32">
        <v>99.8</v>
      </c>
      <c r="F215" s="73">
        <v>4019387</v>
      </c>
      <c r="G215" s="74">
        <v>1</v>
      </c>
      <c r="H215" s="77">
        <f t="shared" si="41"/>
        <v>4019387</v>
      </c>
      <c r="I215" s="75">
        <f t="shared" si="42"/>
        <v>401134823</v>
      </c>
      <c r="J215" s="388">
        <f t="shared" si="39"/>
        <v>1.662357053367592E-2</v>
      </c>
      <c r="K215" s="393" t="str">
        <f t="shared" si="40"/>
        <v>||||||</v>
      </c>
      <c r="L215" s="51">
        <f>ROUND('SALIDA SINCO PPTO'!G168,0)</f>
        <v>272715020</v>
      </c>
      <c r="M215" s="394">
        <v>4019387</v>
      </c>
      <c r="N215" s="394">
        <f t="shared" si="43"/>
        <v>27216958996</v>
      </c>
      <c r="O215" s="396">
        <f t="shared" si="44"/>
        <v>-26815824173</v>
      </c>
      <c r="Q215">
        <v>346521422</v>
      </c>
    </row>
    <row r="216" spans="1:17" ht="30" hidden="1">
      <c r="A216" s="76" t="s">
        <v>1031</v>
      </c>
      <c r="B216" s="474" t="s">
        <v>1051</v>
      </c>
      <c r="C216" s="64" t="s">
        <v>1052</v>
      </c>
      <c r="D216" s="31" t="s">
        <v>1053</v>
      </c>
      <c r="E216" s="32">
        <v>1548</v>
      </c>
      <c r="F216" s="73">
        <v>50470</v>
      </c>
      <c r="G216" s="74">
        <v>1</v>
      </c>
      <c r="H216" s="77">
        <f t="shared" si="41"/>
        <v>50470</v>
      </c>
      <c r="I216" s="75">
        <f t="shared" si="42"/>
        <v>78127560</v>
      </c>
      <c r="J216" s="388">
        <f t="shared" si="39"/>
        <v>3.23771193577975E-3</v>
      </c>
      <c r="K216" s="393" t="str">
        <f t="shared" si="40"/>
        <v>|</v>
      </c>
      <c r="L216" s="51">
        <f>ROUND('SALIDA SINCO PPTO'!G169,0)</f>
        <v>69432413</v>
      </c>
      <c r="M216" s="394">
        <v>50470</v>
      </c>
      <c r="N216" s="394">
        <f t="shared" si="43"/>
        <v>107481375324</v>
      </c>
      <c r="O216" s="396">
        <f t="shared" si="44"/>
        <v>-107403247764</v>
      </c>
      <c r="Q216">
        <v>80918685</v>
      </c>
    </row>
    <row r="217" spans="1:17" ht="30" hidden="1">
      <c r="A217" s="76" t="s">
        <v>1034</v>
      </c>
      <c r="B217" s="474" t="s">
        <v>1055</v>
      </c>
      <c r="C217" s="64" t="s">
        <v>1056</v>
      </c>
      <c r="D217" s="31" t="s">
        <v>954</v>
      </c>
      <c r="E217" s="32">
        <v>12387.51</v>
      </c>
      <c r="F217" s="73">
        <v>13574</v>
      </c>
      <c r="G217" s="74">
        <v>1</v>
      </c>
      <c r="H217" s="77">
        <f t="shared" si="41"/>
        <v>13574</v>
      </c>
      <c r="I217" s="75">
        <f t="shared" si="42"/>
        <v>168148061</v>
      </c>
      <c r="J217" s="388">
        <f t="shared" si="39"/>
        <v>6.9682834594849948E-3</v>
      </c>
      <c r="K217" s="393" t="str">
        <f t="shared" si="40"/>
        <v>||</v>
      </c>
      <c r="L217" s="51">
        <f>ROUND('SALIDA SINCO PPTO'!G170,0)</f>
        <v>108427994</v>
      </c>
      <c r="M217" s="394">
        <v>13574</v>
      </c>
      <c r="N217" s="394">
        <f t="shared" si="43"/>
        <v>1343152859955</v>
      </c>
      <c r="O217" s="396">
        <f t="shared" si="44"/>
        <v>-1342984711894</v>
      </c>
      <c r="Q217">
        <v>117419384</v>
      </c>
    </row>
    <row r="218" spans="1:17" ht="30">
      <c r="A218" s="104" t="s">
        <v>1028</v>
      </c>
      <c r="B218" s="474" t="s">
        <v>1057</v>
      </c>
      <c r="C218" s="64" t="s">
        <v>1058</v>
      </c>
      <c r="D218" s="31" t="s">
        <v>1059</v>
      </c>
      <c r="E218" s="72">
        <v>11642.473260949575</v>
      </c>
      <c r="F218" s="73">
        <v>30923</v>
      </c>
      <c r="G218" s="74">
        <v>1</v>
      </c>
      <c r="H218" s="77">
        <f t="shared" si="41"/>
        <v>30923</v>
      </c>
      <c r="I218" s="75">
        <f>ROUND(E218 * F218,0)</f>
        <v>360020201</v>
      </c>
      <c r="J218" s="388">
        <f t="shared" si="39"/>
        <v>1.4919724894768564E-2</v>
      </c>
      <c r="K218" s="393" t="str">
        <f t="shared" si="40"/>
        <v>|||||</v>
      </c>
      <c r="L218" s="395">
        <f>ROUND('SALIDA SINCO PPTO'!G171,0)</f>
        <v>352135463</v>
      </c>
      <c r="M218" s="394">
        <v>30923</v>
      </c>
      <c r="N218" s="394">
        <f t="shared" si="43"/>
        <v>4099727712210</v>
      </c>
      <c r="O218" s="396">
        <f t="shared" si="44"/>
        <v>-4099367692009</v>
      </c>
      <c r="Q218">
        <v>394328825</v>
      </c>
    </row>
    <row r="219" spans="1:17" ht="26.25" hidden="1" thickBot="1">
      <c r="A219" s="88"/>
      <c r="B219" s="502" t="s">
        <v>1060</v>
      </c>
      <c r="C219" s="503" t="s">
        <v>1061</v>
      </c>
      <c r="D219" s="504" t="s">
        <v>587</v>
      </c>
      <c r="E219" s="505">
        <v>195</v>
      </c>
      <c r="F219" s="506">
        <v>79337</v>
      </c>
      <c r="G219" s="507">
        <v>1</v>
      </c>
      <c r="H219" s="508">
        <f t="shared" si="41"/>
        <v>79337</v>
      </c>
      <c r="I219" s="509">
        <f>ROUND(E219 * F219,0)</f>
        <v>15470715</v>
      </c>
      <c r="J219" s="388">
        <f t="shared" si="39"/>
        <v>6.4112738975269183E-4</v>
      </c>
      <c r="K219" s="393" t="str">
        <f t="shared" si="40"/>
        <v/>
      </c>
      <c r="L219" s="51">
        <f>ROUND('SALIDA SINCO PPTO'!G172,0)</f>
        <v>15191009</v>
      </c>
      <c r="M219" s="394">
        <v>79337</v>
      </c>
      <c r="N219" s="394">
        <f t="shared" si="43"/>
        <v>2962246755</v>
      </c>
      <c r="O219" s="396">
        <f t="shared" si="44"/>
        <v>-2946776040</v>
      </c>
      <c r="Q219">
        <v>15824320</v>
      </c>
    </row>
    <row r="220" spans="1:17" ht="30" hidden="1">
      <c r="A220" s="436" t="s">
        <v>1043</v>
      </c>
      <c r="B220" s="44"/>
      <c r="C220" s="45"/>
      <c r="D220" s="46"/>
      <c r="E220" s="81"/>
      <c r="F220" s="82"/>
      <c r="G220" s="44"/>
      <c r="H220" s="44"/>
      <c r="I220" s="91"/>
      <c r="J220" s="388" t="str">
        <f t="shared" si="39"/>
        <v/>
      </c>
      <c r="K220" s="393" t="str">
        <f t="shared" si="40"/>
        <v/>
      </c>
      <c r="M220" s="394" t="s">
        <v>1439</v>
      </c>
      <c r="N220" s="394" t="str">
        <f t="shared" si="43"/>
        <v/>
      </c>
      <c r="O220" s="396" t="str">
        <f t="shared" si="44"/>
        <v/>
      </c>
    </row>
    <row r="221" spans="1:17" ht="30.75" hidden="1" thickBot="1">
      <c r="A221" s="441" t="s">
        <v>1050</v>
      </c>
      <c r="B221" s="55" t="s">
        <v>1062</v>
      </c>
      <c r="C221" s="56" t="s">
        <v>1063</v>
      </c>
      <c r="D221" s="57"/>
      <c r="E221" s="57"/>
      <c r="F221" s="58"/>
      <c r="G221" s="59"/>
      <c r="H221" s="59"/>
      <c r="I221" s="60">
        <f>I222+I234+I267</f>
        <v>6004529948</v>
      </c>
      <c r="J221" s="388">
        <f t="shared" si="39"/>
        <v>0.24883585614841372</v>
      </c>
      <c r="K221" s="393" t="str">
        <f t="shared" si="40"/>
        <v>||||||||||||||||||||||||||||||||||||||||||||||||||||||||||||||||||||||||||||||||||||||||||||||||||||</v>
      </c>
      <c r="M221" s="394" t="s">
        <v>1439</v>
      </c>
      <c r="N221" s="394" t="str">
        <f t="shared" si="43"/>
        <v/>
      </c>
      <c r="O221" s="396" t="str">
        <f t="shared" si="44"/>
        <v/>
      </c>
    </row>
    <row r="222" spans="1:17" ht="30.75" hidden="1" thickBot="1">
      <c r="A222" s="76" t="s">
        <v>1054</v>
      </c>
      <c r="B222" s="481" t="s">
        <v>1064</v>
      </c>
      <c r="C222" s="56" t="s">
        <v>1065</v>
      </c>
      <c r="D222" s="57"/>
      <c r="E222" s="57"/>
      <c r="F222" s="58"/>
      <c r="G222" s="57"/>
      <c r="H222" s="57"/>
      <c r="I222" s="119">
        <f>SUM(I223:I232)</f>
        <v>1877723860</v>
      </c>
      <c r="J222" s="388">
        <f t="shared" si="39"/>
        <v>7.7815420750634273E-2</v>
      </c>
      <c r="K222" s="393" t="str">
        <f t="shared" si="40"/>
        <v>|||||||||||||||||||||||||||||||</v>
      </c>
      <c r="M222" s="394" t="s">
        <v>1439</v>
      </c>
      <c r="N222" s="394" t="str">
        <f t="shared" si="43"/>
        <v/>
      </c>
      <c r="O222" s="396" t="str">
        <f t="shared" si="44"/>
        <v/>
      </c>
    </row>
    <row r="223" spans="1:17" hidden="1">
      <c r="A223" s="71"/>
      <c r="B223" s="474" t="s">
        <v>1066</v>
      </c>
      <c r="C223" s="64" t="s">
        <v>1067</v>
      </c>
      <c r="D223" s="31" t="s">
        <v>587</v>
      </c>
      <c r="E223" s="120">
        <v>1</v>
      </c>
      <c r="F223" s="73">
        <v>129823200</v>
      </c>
      <c r="G223" s="74">
        <v>1</v>
      </c>
      <c r="H223" s="77">
        <f t="shared" ref="H223:H232" si="45" xml:space="preserve"> ROUND(           F223*G223,0)</f>
        <v>129823200</v>
      </c>
      <c r="I223" s="75">
        <f t="shared" ref="I223:I232" si="46">ROUND(E223 * H223,0)</f>
        <v>129823200</v>
      </c>
      <c r="J223" s="388">
        <f t="shared" si="39"/>
        <v>5.3800492960630235E-3</v>
      </c>
      <c r="K223" s="393" t="str">
        <f t="shared" si="40"/>
        <v>||</v>
      </c>
      <c r="L223" s="51">
        <f>ROUND('SALIDA SINCO PPTO'!G174,0)</f>
        <v>129823200</v>
      </c>
      <c r="M223" s="394">
        <v>129823200</v>
      </c>
      <c r="N223" s="394">
        <f t="shared" si="43"/>
        <v>129823200</v>
      </c>
      <c r="O223" s="396">
        <f t="shared" si="44"/>
        <v>0</v>
      </c>
      <c r="Q223">
        <v>129823200</v>
      </c>
    </row>
    <row r="224" spans="1:17" ht="30">
      <c r="A224" s="100" t="s">
        <v>761</v>
      </c>
      <c r="B224" s="474" t="s">
        <v>1068</v>
      </c>
      <c r="C224" s="64" t="s">
        <v>1069</v>
      </c>
      <c r="D224" s="31" t="s">
        <v>587</v>
      </c>
      <c r="E224" s="120">
        <v>1</v>
      </c>
      <c r="F224" s="73">
        <v>180583000</v>
      </c>
      <c r="G224" s="74">
        <v>1</v>
      </c>
      <c r="H224" s="77">
        <f t="shared" si="45"/>
        <v>180583000</v>
      </c>
      <c r="I224" s="75">
        <f t="shared" si="46"/>
        <v>180583000</v>
      </c>
      <c r="J224" s="388">
        <f t="shared" si="39"/>
        <v>7.4836041788443747E-3</v>
      </c>
      <c r="K224" s="393" t="str">
        <f t="shared" si="40"/>
        <v>|||</v>
      </c>
      <c r="L224" s="51">
        <f>ROUND('SALIDA SINCO PPTO'!G175,0)</f>
        <v>180583000</v>
      </c>
      <c r="M224" s="394">
        <v>180583000</v>
      </c>
      <c r="N224" s="394">
        <f t="shared" si="43"/>
        <v>180583000</v>
      </c>
      <c r="O224" s="396">
        <f t="shared" si="44"/>
        <v>0</v>
      </c>
      <c r="Q224">
        <v>180583000</v>
      </c>
    </row>
    <row r="225" spans="1:17">
      <c r="A225" s="76"/>
      <c r="B225" s="474" t="s">
        <v>1070</v>
      </c>
      <c r="C225" s="64" t="s">
        <v>1071</v>
      </c>
      <c r="D225" s="31" t="s">
        <v>617</v>
      </c>
      <c r="E225" s="120">
        <v>270</v>
      </c>
      <c r="F225" s="73">
        <v>691321.70370370371</v>
      </c>
      <c r="G225" s="74">
        <v>1</v>
      </c>
      <c r="H225" s="77">
        <f t="shared" si="45"/>
        <v>691322</v>
      </c>
      <c r="I225" s="75">
        <f t="shared" si="46"/>
        <v>186656940</v>
      </c>
      <c r="J225" s="388">
        <f t="shared" si="39"/>
        <v>7.7353164815863271E-3</v>
      </c>
      <c r="K225" s="393" t="str">
        <f t="shared" si="40"/>
        <v>|||</v>
      </c>
      <c r="L225" s="51">
        <f>ROUND('SALIDA SINCO PPTO'!G176,0)</f>
        <v>186656859</v>
      </c>
      <c r="M225" s="394">
        <v>691322</v>
      </c>
      <c r="N225" s="394">
        <f t="shared" si="43"/>
        <v>50397351930</v>
      </c>
      <c r="O225" s="396">
        <f t="shared" si="44"/>
        <v>-50210694990</v>
      </c>
      <c r="Q225">
        <v>186656859</v>
      </c>
    </row>
    <row r="226" spans="1:17" hidden="1">
      <c r="A226" s="76"/>
      <c r="B226" s="474" t="s">
        <v>1072</v>
      </c>
      <c r="C226" s="64" t="s">
        <v>1073</v>
      </c>
      <c r="D226" s="31" t="s">
        <v>587</v>
      </c>
      <c r="E226" s="120">
        <v>1</v>
      </c>
      <c r="F226" s="73">
        <v>28663700</v>
      </c>
      <c r="G226" s="74">
        <v>1</v>
      </c>
      <c r="H226" s="77">
        <f t="shared" si="45"/>
        <v>28663700</v>
      </c>
      <c r="I226" s="75">
        <f t="shared" si="46"/>
        <v>28663700</v>
      </c>
      <c r="J226" s="388">
        <f t="shared" si="39"/>
        <v>1.1878625623737643E-3</v>
      </c>
      <c r="K226" s="393" t="str">
        <f t="shared" si="40"/>
        <v/>
      </c>
      <c r="L226" s="51">
        <f>ROUND('SALIDA SINCO PPTO'!G177,0)</f>
        <v>28663700</v>
      </c>
      <c r="M226" s="394">
        <v>28663700</v>
      </c>
      <c r="N226" s="394">
        <f t="shared" si="43"/>
        <v>28663700</v>
      </c>
      <c r="O226" s="396">
        <f t="shared" si="44"/>
        <v>0</v>
      </c>
      <c r="Q226">
        <v>28663700</v>
      </c>
    </row>
    <row r="227" spans="1:17" ht="25.5" hidden="1">
      <c r="A227" s="76"/>
      <c r="B227" s="474" t="s">
        <v>1074</v>
      </c>
      <c r="C227" s="64" t="s">
        <v>1075</v>
      </c>
      <c r="D227" s="31" t="s">
        <v>617</v>
      </c>
      <c r="E227" s="120">
        <v>20</v>
      </c>
      <c r="F227" s="73">
        <v>3023251</v>
      </c>
      <c r="G227" s="74">
        <v>1</v>
      </c>
      <c r="H227" s="77">
        <f t="shared" si="45"/>
        <v>3023251</v>
      </c>
      <c r="I227" s="75">
        <f t="shared" si="46"/>
        <v>60465020</v>
      </c>
      <c r="J227" s="388">
        <f t="shared" si="39"/>
        <v>2.5057523484819095E-3</v>
      </c>
      <c r="K227" s="393" t="str">
        <f t="shared" si="40"/>
        <v>|</v>
      </c>
      <c r="L227" s="51">
        <f>ROUND('SALIDA SINCO PPTO'!G178,0)</f>
        <v>60465020</v>
      </c>
      <c r="M227" s="394">
        <v>3023251</v>
      </c>
      <c r="N227" s="394">
        <f t="shared" si="43"/>
        <v>1209300400</v>
      </c>
      <c r="O227" s="396">
        <f t="shared" si="44"/>
        <v>-1148835380</v>
      </c>
      <c r="Q227">
        <v>60465020</v>
      </c>
    </row>
    <row r="228" spans="1:17" hidden="1">
      <c r="A228" s="108" t="s">
        <v>914</v>
      </c>
      <c r="B228" s="474" t="s">
        <v>1076</v>
      </c>
      <c r="C228" s="64" t="s">
        <v>1077</v>
      </c>
      <c r="D228" s="31" t="s">
        <v>587</v>
      </c>
      <c r="E228" s="120">
        <v>1</v>
      </c>
      <c r="F228" s="73">
        <v>178049300</v>
      </c>
      <c r="G228" s="74">
        <v>1</v>
      </c>
      <c r="H228" s="77">
        <f t="shared" si="45"/>
        <v>178049300</v>
      </c>
      <c r="I228" s="75">
        <f t="shared" si="46"/>
        <v>178049300</v>
      </c>
      <c r="J228" s="388">
        <f t="shared" si="39"/>
        <v>7.3786042181175175E-3</v>
      </c>
      <c r="K228" s="393" t="str">
        <f t="shared" si="40"/>
        <v>||</v>
      </c>
      <c r="L228" s="51">
        <f>ROUND('SALIDA SINCO PPTO'!G179,0)</f>
        <v>178049300</v>
      </c>
      <c r="M228" s="394">
        <v>178049300</v>
      </c>
      <c r="N228" s="394">
        <f t="shared" si="43"/>
        <v>178049300</v>
      </c>
      <c r="O228" s="396">
        <f t="shared" si="44"/>
        <v>0</v>
      </c>
      <c r="Q228">
        <v>178049300</v>
      </c>
    </row>
    <row r="229" spans="1:17" hidden="1">
      <c r="A229" s="439"/>
      <c r="B229" s="474" t="s">
        <v>1078</v>
      </c>
      <c r="C229" s="64" t="s">
        <v>1079</v>
      </c>
      <c r="D229" s="31" t="s">
        <v>587</v>
      </c>
      <c r="E229" s="120">
        <v>1</v>
      </c>
      <c r="F229" s="73">
        <v>137761520</v>
      </c>
      <c r="G229" s="74">
        <v>1</v>
      </c>
      <c r="H229" s="77">
        <f t="shared" si="45"/>
        <v>137761520</v>
      </c>
      <c r="I229" s="75">
        <f t="shared" si="46"/>
        <v>137761520</v>
      </c>
      <c r="J229" s="388">
        <f t="shared" ref="J229:J260" si="47">IF(I229="","",I229/SbtPpto)</f>
        <v>5.7090240319185798E-3</v>
      </c>
      <c r="K229" s="393" t="str">
        <f t="shared" si="40"/>
        <v>||</v>
      </c>
      <c r="L229" s="51">
        <f>ROUND('SALIDA SINCO PPTO'!G180,0)</f>
        <v>137761520</v>
      </c>
      <c r="M229" s="394">
        <v>137761520</v>
      </c>
      <c r="N229" s="394">
        <f t="shared" si="43"/>
        <v>137761520</v>
      </c>
      <c r="O229" s="396">
        <f t="shared" si="44"/>
        <v>0</v>
      </c>
      <c r="Q229">
        <v>137761520</v>
      </c>
    </row>
    <row r="230" spans="1:17">
      <c r="A230" s="71"/>
      <c r="B230" s="474" t="s">
        <v>1080</v>
      </c>
      <c r="C230" s="64" t="s">
        <v>1081</v>
      </c>
      <c r="D230" s="31" t="s">
        <v>587</v>
      </c>
      <c r="E230" s="120">
        <v>1</v>
      </c>
      <c r="F230" s="73">
        <v>495020180</v>
      </c>
      <c r="G230" s="74">
        <v>1</v>
      </c>
      <c r="H230" s="77">
        <f t="shared" si="45"/>
        <v>495020180</v>
      </c>
      <c r="I230" s="75">
        <f t="shared" si="46"/>
        <v>495020180</v>
      </c>
      <c r="J230" s="388">
        <f t="shared" si="47"/>
        <v>2.0514306926234998E-2</v>
      </c>
      <c r="K230" s="393" t="str">
        <f t="shared" si="40"/>
        <v>||||||||</v>
      </c>
      <c r="L230" s="51">
        <f>ROUND('SALIDA SINCO PPTO'!G181,0)</f>
        <v>495020180</v>
      </c>
      <c r="M230" s="394">
        <v>495020180</v>
      </c>
      <c r="N230" s="394">
        <f t="shared" si="43"/>
        <v>495020180</v>
      </c>
      <c r="O230" s="396">
        <f t="shared" si="44"/>
        <v>0</v>
      </c>
      <c r="Q230">
        <v>495020180</v>
      </c>
    </row>
    <row r="231" spans="1:17" hidden="1">
      <c r="A231" s="71"/>
      <c r="B231" s="474" t="s">
        <v>1082</v>
      </c>
      <c r="C231" s="64" t="s">
        <v>1083</v>
      </c>
      <c r="D231" s="31" t="s">
        <v>587</v>
      </c>
      <c r="E231" s="120">
        <v>1</v>
      </c>
      <c r="F231" s="73">
        <v>67948400</v>
      </c>
      <c r="G231" s="74">
        <v>1</v>
      </c>
      <c r="H231" s="77">
        <f t="shared" si="45"/>
        <v>67948400</v>
      </c>
      <c r="I231" s="75">
        <f t="shared" si="46"/>
        <v>67948400</v>
      </c>
      <c r="J231" s="388">
        <f t="shared" si="47"/>
        <v>2.8158737543721672E-3</v>
      </c>
      <c r="K231" s="393" t="str">
        <f t="shared" si="40"/>
        <v>|</v>
      </c>
      <c r="L231" s="51">
        <f>ROUND('SALIDA SINCO PPTO'!G183,0)</f>
        <v>67948400</v>
      </c>
      <c r="M231" s="394">
        <v>67948400</v>
      </c>
      <c r="N231" s="394">
        <f t="shared" si="43"/>
        <v>67948400</v>
      </c>
      <c r="O231" s="396">
        <f t="shared" si="44"/>
        <v>0</v>
      </c>
      <c r="Q231">
        <v>67948400</v>
      </c>
    </row>
    <row r="232" spans="1:17" ht="16.5" thickBot="1">
      <c r="A232" s="71"/>
      <c r="B232" s="502" t="s">
        <v>1084</v>
      </c>
      <c r="C232" s="503" t="s">
        <v>1085</v>
      </c>
      <c r="D232" s="504" t="s">
        <v>587</v>
      </c>
      <c r="E232" s="533">
        <v>1</v>
      </c>
      <c r="F232" s="506">
        <v>412752600</v>
      </c>
      <c r="G232" s="507">
        <v>1</v>
      </c>
      <c r="H232" s="508">
        <f t="shared" si="45"/>
        <v>412752600</v>
      </c>
      <c r="I232" s="509">
        <f t="shared" si="46"/>
        <v>412752600</v>
      </c>
      <c r="J232" s="388">
        <f t="shared" si="47"/>
        <v>1.7105026952641614E-2</v>
      </c>
      <c r="K232" s="393" t="str">
        <f t="shared" si="40"/>
        <v>||||||</v>
      </c>
      <c r="L232" s="51">
        <f>ROUND('SALIDA SINCO PPTO'!G182,0)</f>
        <v>412752600</v>
      </c>
      <c r="M232" s="394">
        <v>412752600</v>
      </c>
      <c r="N232" s="394">
        <f t="shared" si="43"/>
        <v>412752600</v>
      </c>
      <c r="O232" s="396">
        <f t="shared" si="44"/>
        <v>0</v>
      </c>
      <c r="Q232">
        <v>412752600</v>
      </c>
    </row>
    <row r="233" spans="1:17" hidden="1">
      <c r="A233" s="88"/>
      <c r="B233" s="547"/>
      <c r="C233" s="548"/>
      <c r="D233" s="428"/>
      <c r="E233" s="429"/>
      <c r="F233" s="432"/>
      <c r="G233" s="427"/>
      <c r="H233" s="427"/>
      <c r="I233" s="121"/>
      <c r="J233" s="388" t="str">
        <f t="shared" si="47"/>
        <v/>
      </c>
      <c r="K233" s="393" t="str">
        <f t="shared" si="40"/>
        <v/>
      </c>
      <c r="M233" s="394" t="s">
        <v>1439</v>
      </c>
      <c r="N233" s="394" t="str">
        <f t="shared" si="43"/>
        <v/>
      </c>
      <c r="O233" s="396" t="str">
        <f t="shared" si="44"/>
        <v/>
      </c>
    </row>
    <row r="234" spans="1:17" ht="16.5" hidden="1" thickBot="1">
      <c r="A234" s="534" t="s">
        <v>920</v>
      </c>
      <c r="B234" s="481" t="s">
        <v>1086</v>
      </c>
      <c r="C234" s="56" t="s">
        <v>1087</v>
      </c>
      <c r="D234" s="57"/>
      <c r="E234" s="57"/>
      <c r="F234" s="58"/>
      <c r="G234" s="57"/>
      <c r="H234" s="57"/>
      <c r="I234" s="119">
        <f>SUM(I235:I265)</f>
        <v>1807569209</v>
      </c>
      <c r="J234" s="388">
        <f t="shared" si="47"/>
        <v>7.4908116965732213E-2</v>
      </c>
      <c r="K234" s="393" t="str">
        <f t="shared" si="40"/>
        <v>||||||||||||||||||||||||||||||</v>
      </c>
      <c r="M234" s="394" t="s">
        <v>1439</v>
      </c>
      <c r="N234" s="394" t="str">
        <f t="shared" si="43"/>
        <v/>
      </c>
      <c r="O234" s="396" t="str">
        <f t="shared" si="44"/>
        <v/>
      </c>
    </row>
    <row r="235" spans="1:17" ht="25.5">
      <c r="A235" s="71"/>
      <c r="B235" s="474" t="s">
        <v>1088</v>
      </c>
      <c r="C235" s="64" t="s">
        <v>1089</v>
      </c>
      <c r="D235" s="31" t="s">
        <v>587</v>
      </c>
      <c r="E235" s="122">
        <v>68</v>
      </c>
      <c r="F235" s="73">
        <v>3922192.871764706</v>
      </c>
      <c r="G235" s="74">
        <v>1</v>
      </c>
      <c r="H235" s="77">
        <f t="shared" ref="H235:H265" si="48" xml:space="preserve"> ROUND(           F235*G235,0)</f>
        <v>3922193</v>
      </c>
      <c r="I235" s="75">
        <f t="shared" ref="I235:I265" si="49">ROUND(E235 * H235,0)</f>
        <v>266709124</v>
      </c>
      <c r="J235" s="388">
        <f t="shared" si="47"/>
        <v>1.1052787443459918E-2</v>
      </c>
      <c r="K235" s="393" t="str">
        <f t="shared" si="40"/>
        <v>||||</v>
      </c>
      <c r="L235" s="51">
        <f>ROUND('SALIDA SINCO PPTO'!G185,0)</f>
        <v>266709115</v>
      </c>
      <c r="M235" s="394">
        <v>3922193</v>
      </c>
      <c r="N235" s="394">
        <f t="shared" si="43"/>
        <v>18136219820</v>
      </c>
      <c r="O235" s="396">
        <f t="shared" si="44"/>
        <v>-17869510696</v>
      </c>
      <c r="Q235">
        <v>266709115</v>
      </c>
    </row>
    <row r="236" spans="1:17" ht="25.5">
      <c r="A236" s="92" t="s">
        <v>917</v>
      </c>
      <c r="B236" s="474" t="s">
        <v>1090</v>
      </c>
      <c r="C236" s="64" t="s">
        <v>1091</v>
      </c>
      <c r="D236" s="31" t="s">
        <v>587</v>
      </c>
      <c r="E236" s="122">
        <v>8</v>
      </c>
      <c r="F236" s="73">
        <v>52324805</v>
      </c>
      <c r="G236" s="74">
        <v>1</v>
      </c>
      <c r="H236" s="77">
        <f t="shared" si="48"/>
        <v>52324805</v>
      </c>
      <c r="I236" s="75">
        <f t="shared" si="49"/>
        <v>418598440</v>
      </c>
      <c r="J236" s="388">
        <f t="shared" si="47"/>
        <v>1.7347286482347377E-2</v>
      </c>
      <c r="K236" s="393" t="str">
        <f t="shared" si="40"/>
        <v>||||||</v>
      </c>
      <c r="L236" s="51">
        <f>ROUND('SALIDA SINCO PPTO'!G186,0)</f>
        <v>418598440</v>
      </c>
      <c r="M236" s="394">
        <v>52324805</v>
      </c>
      <c r="N236" s="394">
        <f t="shared" si="43"/>
        <v>3348787520</v>
      </c>
      <c r="O236" s="396">
        <f t="shared" si="44"/>
        <v>-2930189080</v>
      </c>
      <c r="Q236">
        <v>418598440</v>
      </c>
    </row>
    <row r="237" spans="1:17" hidden="1">
      <c r="A237" s="71"/>
      <c r="B237" s="474" t="s">
        <v>1092</v>
      </c>
      <c r="C237" s="64" t="s">
        <v>1093</v>
      </c>
      <c r="D237" s="31" t="s">
        <v>587</v>
      </c>
      <c r="E237" s="122">
        <v>1</v>
      </c>
      <c r="F237" s="73">
        <v>23368280</v>
      </c>
      <c r="G237" s="74">
        <v>1</v>
      </c>
      <c r="H237" s="77">
        <f t="shared" si="48"/>
        <v>23368280</v>
      </c>
      <c r="I237" s="75">
        <f t="shared" si="49"/>
        <v>23368280</v>
      </c>
      <c r="J237" s="388">
        <f t="shared" si="47"/>
        <v>9.6841318319224631E-4</v>
      </c>
      <c r="K237" s="393" t="str">
        <f t="shared" si="40"/>
        <v/>
      </c>
      <c r="L237" s="51">
        <f>ROUND('SALIDA SINCO PPTO'!G187,0)</f>
        <v>23368280</v>
      </c>
      <c r="M237" s="394">
        <v>23368280</v>
      </c>
      <c r="N237" s="394">
        <f t="shared" si="43"/>
        <v>23368280</v>
      </c>
      <c r="O237" s="396">
        <f t="shared" si="44"/>
        <v>0</v>
      </c>
      <c r="Q237">
        <v>23368280</v>
      </c>
    </row>
    <row r="238" spans="1:17" hidden="1">
      <c r="A238" s="71"/>
      <c r="B238" s="474" t="s">
        <v>1094</v>
      </c>
      <c r="C238" s="64" t="s">
        <v>1095</v>
      </c>
      <c r="D238" s="31" t="s">
        <v>587</v>
      </c>
      <c r="E238" s="122">
        <v>1</v>
      </c>
      <c r="F238" s="73">
        <v>21184280</v>
      </c>
      <c r="G238" s="74">
        <v>1</v>
      </c>
      <c r="H238" s="77">
        <f t="shared" si="48"/>
        <v>21184280</v>
      </c>
      <c r="I238" s="75">
        <f t="shared" si="49"/>
        <v>21184280</v>
      </c>
      <c r="J238" s="388">
        <f t="shared" si="47"/>
        <v>8.7790526424862418E-4</v>
      </c>
      <c r="K238" s="393" t="str">
        <f t="shared" si="40"/>
        <v/>
      </c>
      <c r="L238" s="51">
        <f>ROUND('SALIDA SINCO PPTO'!G188,0)</f>
        <v>21184280</v>
      </c>
      <c r="M238" s="394">
        <v>21184280</v>
      </c>
      <c r="N238" s="394">
        <f t="shared" si="43"/>
        <v>21184280</v>
      </c>
      <c r="O238" s="396">
        <f t="shared" si="44"/>
        <v>0</v>
      </c>
      <c r="Q238">
        <v>21184280</v>
      </c>
    </row>
    <row r="239" spans="1:17" ht="30" hidden="1">
      <c r="A239" s="100" t="s">
        <v>1013</v>
      </c>
      <c r="B239" s="474" t="s">
        <v>1096</v>
      </c>
      <c r="C239" s="64" t="s">
        <v>1097</v>
      </c>
      <c r="D239" s="31" t="s">
        <v>587</v>
      </c>
      <c r="E239" s="122">
        <v>1</v>
      </c>
      <c r="F239" s="73">
        <v>19475690</v>
      </c>
      <c r="G239" s="74">
        <v>1</v>
      </c>
      <c r="H239" s="77">
        <f t="shared" si="48"/>
        <v>19475690</v>
      </c>
      <c r="I239" s="75">
        <f t="shared" si="49"/>
        <v>19475690</v>
      </c>
      <c r="J239" s="388">
        <f t="shared" si="47"/>
        <v>8.0709897980362269E-4</v>
      </c>
      <c r="K239" s="393" t="str">
        <f t="shared" si="40"/>
        <v/>
      </c>
      <c r="L239" s="51">
        <f>ROUND('SALIDA SINCO PPTO'!G189,0)</f>
        <v>19475690</v>
      </c>
      <c r="M239" s="394">
        <v>19475690</v>
      </c>
      <c r="N239" s="394">
        <f t="shared" si="43"/>
        <v>19475690</v>
      </c>
      <c r="O239" s="396">
        <f t="shared" si="44"/>
        <v>0</v>
      </c>
      <c r="Q239">
        <v>19475690</v>
      </c>
    </row>
    <row r="240" spans="1:17" ht="30" hidden="1">
      <c r="A240" s="76" t="s">
        <v>1010</v>
      </c>
      <c r="B240" s="474" t="s">
        <v>1098</v>
      </c>
      <c r="C240" s="64" t="s">
        <v>1099</v>
      </c>
      <c r="D240" s="31" t="s">
        <v>587</v>
      </c>
      <c r="E240" s="122">
        <v>1</v>
      </c>
      <c r="F240" s="73">
        <v>16479580</v>
      </c>
      <c r="G240" s="74">
        <v>1</v>
      </c>
      <c r="H240" s="77">
        <f t="shared" si="48"/>
        <v>16479580</v>
      </c>
      <c r="I240" s="75">
        <f t="shared" si="49"/>
        <v>16479580</v>
      </c>
      <c r="J240" s="388">
        <f t="shared" si="47"/>
        <v>6.8293612219090484E-4</v>
      </c>
      <c r="K240" s="393" t="str">
        <f t="shared" si="40"/>
        <v/>
      </c>
      <c r="L240" s="51">
        <f>ROUND('SALIDA SINCO PPTO'!G190,0)</f>
        <v>16479580</v>
      </c>
      <c r="M240" s="394">
        <v>16479580</v>
      </c>
      <c r="N240" s="394">
        <f t="shared" si="43"/>
        <v>16479580</v>
      </c>
      <c r="O240" s="396">
        <f t="shared" si="44"/>
        <v>0</v>
      </c>
      <c r="Q240">
        <v>16479580</v>
      </c>
    </row>
    <row r="241" spans="1:17" hidden="1">
      <c r="A241" s="92" t="s">
        <v>603</v>
      </c>
      <c r="B241" s="474" t="s">
        <v>1100</v>
      </c>
      <c r="C241" s="64" t="s">
        <v>1101</v>
      </c>
      <c r="D241" s="31" t="s">
        <v>587</v>
      </c>
      <c r="E241" s="122">
        <v>1</v>
      </c>
      <c r="F241" s="73">
        <v>17207580</v>
      </c>
      <c r="G241" s="74">
        <v>1</v>
      </c>
      <c r="H241" s="77">
        <f t="shared" si="48"/>
        <v>17207580</v>
      </c>
      <c r="I241" s="75">
        <f t="shared" si="49"/>
        <v>17207580</v>
      </c>
      <c r="J241" s="388">
        <f t="shared" si="47"/>
        <v>7.1310542850544555E-4</v>
      </c>
      <c r="K241" s="393" t="str">
        <f t="shared" si="40"/>
        <v/>
      </c>
      <c r="L241" s="51">
        <f>ROUND('SALIDA SINCO PPTO'!G191,0)</f>
        <v>17207580</v>
      </c>
      <c r="M241" s="394">
        <v>17207580</v>
      </c>
      <c r="N241" s="394">
        <f t="shared" si="43"/>
        <v>17207580</v>
      </c>
      <c r="O241" s="396">
        <f t="shared" si="44"/>
        <v>0</v>
      </c>
      <c r="Q241">
        <v>17207580</v>
      </c>
    </row>
    <row r="242" spans="1:17" hidden="1">
      <c r="A242" s="71"/>
      <c r="B242" s="474" t="s">
        <v>1102</v>
      </c>
      <c r="C242" s="64" t="s">
        <v>1103</v>
      </c>
      <c r="D242" s="31" t="s">
        <v>587</v>
      </c>
      <c r="E242" s="122">
        <v>1</v>
      </c>
      <c r="F242" s="73">
        <v>73829330</v>
      </c>
      <c r="G242" s="74">
        <v>1</v>
      </c>
      <c r="H242" s="77">
        <f t="shared" si="48"/>
        <v>73829330</v>
      </c>
      <c r="I242" s="75">
        <f t="shared" si="49"/>
        <v>73829330</v>
      </c>
      <c r="J242" s="388">
        <f t="shared" si="47"/>
        <v>3.0595874612188321E-3</v>
      </c>
      <c r="K242" s="393" t="str">
        <f t="shared" si="40"/>
        <v>|</v>
      </c>
      <c r="L242" s="51">
        <f>ROUND('SALIDA SINCO PPTO'!G192,0)</f>
        <v>73829330</v>
      </c>
      <c r="M242" s="394">
        <v>73829330</v>
      </c>
      <c r="N242" s="394">
        <f t="shared" si="43"/>
        <v>73829330</v>
      </c>
      <c r="O242" s="396">
        <f t="shared" si="44"/>
        <v>0</v>
      </c>
      <c r="Q242">
        <v>73829330</v>
      </c>
    </row>
    <row r="243" spans="1:17" hidden="1">
      <c r="A243" s="71"/>
      <c r="B243" s="474" t="s">
        <v>1104</v>
      </c>
      <c r="C243" s="64" t="s">
        <v>1105</v>
      </c>
      <c r="D243" s="31" t="s">
        <v>587</v>
      </c>
      <c r="E243" s="122">
        <v>1</v>
      </c>
      <c r="F243" s="73">
        <v>58730230</v>
      </c>
      <c r="G243" s="74">
        <v>1</v>
      </c>
      <c r="H243" s="77">
        <f t="shared" si="48"/>
        <v>58730230</v>
      </c>
      <c r="I243" s="75">
        <f t="shared" si="49"/>
        <v>58730230</v>
      </c>
      <c r="J243" s="388">
        <f t="shared" si="47"/>
        <v>2.4338603005404232E-3</v>
      </c>
      <c r="K243" s="393" t="str">
        <f t="shared" si="40"/>
        <v/>
      </c>
      <c r="L243" s="51">
        <f>ROUND('SALIDA SINCO PPTO'!G193,0)</f>
        <v>58730230</v>
      </c>
      <c r="M243" s="394">
        <v>58730230</v>
      </c>
      <c r="N243" s="394">
        <f t="shared" si="43"/>
        <v>58730230</v>
      </c>
      <c r="O243" s="396">
        <f t="shared" si="44"/>
        <v>0</v>
      </c>
      <c r="Q243">
        <v>58730230</v>
      </c>
    </row>
    <row r="244" spans="1:17" ht="30" hidden="1">
      <c r="A244" s="76" t="s">
        <v>1016</v>
      </c>
      <c r="B244" s="474" t="s">
        <v>1106</v>
      </c>
      <c r="C244" s="64" t="s">
        <v>1107</v>
      </c>
      <c r="D244" s="31" t="s">
        <v>587</v>
      </c>
      <c r="E244" s="122">
        <v>1</v>
      </c>
      <c r="F244" s="73">
        <v>18168280</v>
      </c>
      <c r="G244" s="74">
        <v>1</v>
      </c>
      <c r="H244" s="77">
        <f t="shared" si="48"/>
        <v>18168280</v>
      </c>
      <c r="I244" s="75">
        <f t="shared" si="49"/>
        <v>18168280</v>
      </c>
      <c r="J244" s="388">
        <f t="shared" si="47"/>
        <v>7.5291813808838414E-4</v>
      </c>
      <c r="K244" s="393" t="str">
        <f t="shared" si="40"/>
        <v/>
      </c>
      <c r="L244" s="51">
        <f>ROUND('SALIDA SINCO PPTO'!G194,0)</f>
        <v>18168280</v>
      </c>
      <c r="M244" s="394">
        <v>18168280</v>
      </c>
      <c r="N244" s="394">
        <f t="shared" si="43"/>
        <v>18168280</v>
      </c>
      <c r="O244" s="396">
        <f t="shared" si="44"/>
        <v>0</v>
      </c>
      <c r="Q244">
        <v>18168280</v>
      </c>
    </row>
    <row r="245" spans="1:17" ht="30" hidden="1">
      <c r="A245" s="76" t="s">
        <v>1019</v>
      </c>
      <c r="B245" s="474" t="s">
        <v>1108</v>
      </c>
      <c r="C245" s="64" t="s">
        <v>1109</v>
      </c>
      <c r="D245" s="31" t="s">
        <v>587</v>
      </c>
      <c r="E245" s="122">
        <v>1</v>
      </c>
      <c r="F245" s="73">
        <v>19351280</v>
      </c>
      <c r="G245" s="74">
        <v>1</v>
      </c>
      <c r="H245" s="77">
        <f t="shared" si="48"/>
        <v>19351280</v>
      </c>
      <c r="I245" s="75">
        <f t="shared" si="49"/>
        <v>19351280</v>
      </c>
      <c r="J245" s="388">
        <f t="shared" si="47"/>
        <v>8.0194326084951284E-4</v>
      </c>
      <c r="K245" s="393" t="str">
        <f t="shared" si="40"/>
        <v/>
      </c>
      <c r="L245" s="51">
        <f>ROUND('SALIDA SINCO PPTO'!G195,0)</f>
        <v>19351280</v>
      </c>
      <c r="M245" s="394">
        <v>19351280</v>
      </c>
      <c r="N245" s="394">
        <f t="shared" si="43"/>
        <v>19351280</v>
      </c>
      <c r="O245" s="396">
        <f t="shared" si="44"/>
        <v>0</v>
      </c>
      <c r="Q245">
        <v>19351280</v>
      </c>
    </row>
    <row r="246" spans="1:17" hidden="1">
      <c r="A246" s="92" t="s">
        <v>600</v>
      </c>
      <c r="B246" s="474" t="s">
        <v>1110</v>
      </c>
      <c r="C246" s="64" t="s">
        <v>1111</v>
      </c>
      <c r="D246" s="31" t="s">
        <v>587</v>
      </c>
      <c r="E246" s="122">
        <v>1</v>
      </c>
      <c r="F246" s="73">
        <v>36004280</v>
      </c>
      <c r="G246" s="74">
        <v>1</v>
      </c>
      <c r="H246" s="77">
        <f t="shared" si="48"/>
        <v>36004280</v>
      </c>
      <c r="I246" s="75">
        <f t="shared" si="49"/>
        <v>36004280</v>
      </c>
      <c r="J246" s="388">
        <f t="shared" si="47"/>
        <v>1.4920661427946314E-3</v>
      </c>
      <c r="K246" s="393" t="str">
        <f t="shared" si="40"/>
        <v/>
      </c>
      <c r="L246" s="51">
        <f>ROUND('SALIDA SINCO PPTO'!G196,0)</f>
        <v>36004280</v>
      </c>
      <c r="M246" s="394">
        <v>36004280</v>
      </c>
      <c r="N246" s="394">
        <f t="shared" si="43"/>
        <v>36004280</v>
      </c>
      <c r="O246" s="396">
        <f t="shared" si="44"/>
        <v>0</v>
      </c>
      <c r="Q246">
        <v>36004280</v>
      </c>
    </row>
    <row r="247" spans="1:17" hidden="1">
      <c r="A247" s="71"/>
      <c r="B247" s="474" t="s">
        <v>1112</v>
      </c>
      <c r="C247" s="64" t="s">
        <v>1113</v>
      </c>
      <c r="D247" s="31" t="s">
        <v>587</v>
      </c>
      <c r="E247" s="122">
        <v>1</v>
      </c>
      <c r="F247" s="73">
        <v>18768880</v>
      </c>
      <c r="G247" s="74">
        <v>1</v>
      </c>
      <c r="H247" s="77">
        <f t="shared" si="48"/>
        <v>18768880</v>
      </c>
      <c r="I247" s="75">
        <f t="shared" si="49"/>
        <v>18768880</v>
      </c>
      <c r="J247" s="388">
        <f t="shared" si="47"/>
        <v>7.7780781579788025E-4</v>
      </c>
      <c r="K247" s="393" t="str">
        <f t="shared" si="40"/>
        <v/>
      </c>
      <c r="L247" s="51">
        <f>ROUND('SALIDA SINCO PPTO'!G197,0)</f>
        <v>18768880</v>
      </c>
      <c r="M247" s="394">
        <v>18768880</v>
      </c>
      <c r="N247" s="394">
        <f t="shared" si="43"/>
        <v>18768880</v>
      </c>
      <c r="O247" s="396">
        <f t="shared" si="44"/>
        <v>0</v>
      </c>
      <c r="Q247">
        <v>18768880</v>
      </c>
    </row>
    <row r="248" spans="1:17" hidden="1">
      <c r="A248" s="71"/>
      <c r="B248" s="474" t="s">
        <v>1114</v>
      </c>
      <c r="C248" s="64" t="s">
        <v>1115</v>
      </c>
      <c r="D248" s="31" t="s">
        <v>587</v>
      </c>
      <c r="E248" s="122">
        <v>40</v>
      </c>
      <c r="F248" s="73">
        <v>2517151</v>
      </c>
      <c r="G248" s="74">
        <v>1</v>
      </c>
      <c r="H248" s="77">
        <f t="shared" si="48"/>
        <v>2517151</v>
      </c>
      <c r="I248" s="75">
        <f t="shared" si="49"/>
        <v>100686040</v>
      </c>
      <c r="J248" s="388">
        <f t="shared" si="47"/>
        <v>4.1725659098325527E-3</v>
      </c>
      <c r="K248" s="393" t="str">
        <f t="shared" si="40"/>
        <v>|</v>
      </c>
      <c r="L248" s="51">
        <f>ROUND('SALIDA SINCO PPTO'!G198,0)</f>
        <v>100686040</v>
      </c>
      <c r="M248" s="394">
        <v>2517151</v>
      </c>
      <c r="N248" s="394">
        <f t="shared" si="43"/>
        <v>4027441600</v>
      </c>
      <c r="O248" s="396">
        <f t="shared" si="44"/>
        <v>-3926755560</v>
      </c>
      <c r="Q248">
        <v>100686040</v>
      </c>
    </row>
    <row r="249" spans="1:17" hidden="1">
      <c r="A249" s="71"/>
      <c r="B249" s="474" t="s">
        <v>1116</v>
      </c>
      <c r="C249" s="64" t="s">
        <v>1117</v>
      </c>
      <c r="D249" s="31" t="s">
        <v>587</v>
      </c>
      <c r="E249" s="122">
        <v>74</v>
      </c>
      <c r="F249" s="73">
        <v>1151500.4918918917</v>
      </c>
      <c r="G249" s="74">
        <v>1</v>
      </c>
      <c r="H249" s="77">
        <f t="shared" si="48"/>
        <v>1151500</v>
      </c>
      <c r="I249" s="75">
        <f t="shared" si="49"/>
        <v>85211000</v>
      </c>
      <c r="J249" s="388">
        <f t="shared" si="47"/>
        <v>3.5312592862202312E-3</v>
      </c>
      <c r="K249" s="393" t="str">
        <f t="shared" si="40"/>
        <v>|</v>
      </c>
      <c r="L249" s="51">
        <f>ROUND('SALIDA SINCO PPTO'!G199,0)</f>
        <v>85211036</v>
      </c>
      <c r="M249" s="394">
        <v>1151500</v>
      </c>
      <c r="N249" s="394">
        <f t="shared" si="43"/>
        <v>6305616664</v>
      </c>
      <c r="O249" s="396">
        <f t="shared" si="44"/>
        <v>-6220405664</v>
      </c>
      <c r="Q249">
        <v>85211036</v>
      </c>
    </row>
    <row r="250" spans="1:17" hidden="1">
      <c r="A250" s="71"/>
      <c r="B250" s="474" t="s">
        <v>1118</v>
      </c>
      <c r="C250" s="64" t="s">
        <v>1119</v>
      </c>
      <c r="D250" s="31" t="s">
        <v>587</v>
      </c>
      <c r="E250" s="122">
        <v>4</v>
      </c>
      <c r="F250" s="73">
        <v>1408585.4</v>
      </c>
      <c r="G250" s="74">
        <v>1</v>
      </c>
      <c r="H250" s="77">
        <f t="shared" si="48"/>
        <v>1408585</v>
      </c>
      <c r="I250" s="75">
        <f t="shared" si="49"/>
        <v>5634340</v>
      </c>
      <c r="J250" s="388">
        <f t="shared" si="47"/>
        <v>2.3349468315971058E-4</v>
      </c>
      <c r="K250" s="393" t="str">
        <f t="shared" si="40"/>
        <v/>
      </c>
      <c r="L250" s="51">
        <f>ROUND('SALIDA SINCO PPTO'!G200,0)</f>
        <v>5634342</v>
      </c>
      <c r="M250" s="394">
        <v>1408585</v>
      </c>
      <c r="N250" s="394">
        <f t="shared" si="43"/>
        <v>22537368</v>
      </c>
      <c r="O250" s="396">
        <f t="shared" si="44"/>
        <v>-16903028</v>
      </c>
      <c r="Q250">
        <v>5634342</v>
      </c>
    </row>
    <row r="251" spans="1:17" hidden="1">
      <c r="A251" s="92" t="s">
        <v>600</v>
      </c>
      <c r="B251" s="474" t="s">
        <v>1120</v>
      </c>
      <c r="C251" s="64" t="s">
        <v>1121</v>
      </c>
      <c r="D251" s="31" t="s">
        <v>587</v>
      </c>
      <c r="E251" s="122">
        <v>153</v>
      </c>
      <c r="F251" s="73">
        <v>1023771.783006536</v>
      </c>
      <c r="G251" s="74">
        <v>1</v>
      </c>
      <c r="H251" s="77">
        <f t="shared" si="48"/>
        <v>1023772</v>
      </c>
      <c r="I251" s="75">
        <f t="shared" si="49"/>
        <v>156637116</v>
      </c>
      <c r="J251" s="388">
        <f t="shared" si="47"/>
        <v>6.4912543033382487E-3</v>
      </c>
      <c r="K251" s="393" t="str">
        <f t="shared" si="40"/>
        <v>||</v>
      </c>
      <c r="L251" s="51">
        <f>ROUND('SALIDA SINCO PPTO'!G201,0)</f>
        <v>156637082</v>
      </c>
      <c r="M251" s="394">
        <v>1023772</v>
      </c>
      <c r="N251" s="394">
        <f t="shared" si="43"/>
        <v>23965473546</v>
      </c>
      <c r="O251" s="396">
        <f t="shared" si="44"/>
        <v>-23808836430</v>
      </c>
      <c r="Q251">
        <v>156637082</v>
      </c>
    </row>
    <row r="252" spans="1:17" hidden="1">
      <c r="A252" s="92" t="s">
        <v>603</v>
      </c>
      <c r="B252" s="474" t="s">
        <v>1122</v>
      </c>
      <c r="C252" s="64" t="s">
        <v>1123</v>
      </c>
      <c r="D252" s="31" t="s">
        <v>587</v>
      </c>
      <c r="E252" s="122">
        <v>65</v>
      </c>
      <c r="F252" s="73">
        <v>1145514.3999999999</v>
      </c>
      <c r="G252" s="74">
        <v>1</v>
      </c>
      <c r="H252" s="77">
        <f t="shared" si="48"/>
        <v>1145514</v>
      </c>
      <c r="I252" s="75">
        <f t="shared" si="49"/>
        <v>74458410</v>
      </c>
      <c r="J252" s="388">
        <f t="shared" si="47"/>
        <v>3.0856573887138201E-3</v>
      </c>
      <c r="K252" s="393" t="str">
        <f t="shared" si="40"/>
        <v>|</v>
      </c>
      <c r="L252" s="51">
        <f>ROUND('SALIDA SINCO PPTO'!G202,0)</f>
        <v>74458436</v>
      </c>
      <c r="M252" s="394">
        <v>1145514</v>
      </c>
      <c r="N252" s="394">
        <f t="shared" si="43"/>
        <v>4839798340</v>
      </c>
      <c r="O252" s="396">
        <f t="shared" si="44"/>
        <v>-4765339930</v>
      </c>
      <c r="Q252">
        <v>74458436</v>
      </c>
    </row>
    <row r="253" spans="1:17" ht="30" hidden="1">
      <c r="A253" s="100" t="s">
        <v>1003</v>
      </c>
      <c r="B253" s="474" t="s">
        <v>1124</v>
      </c>
      <c r="C253" s="64" t="s">
        <v>1125</v>
      </c>
      <c r="D253" s="31" t="s">
        <v>587</v>
      </c>
      <c r="E253" s="122">
        <v>6</v>
      </c>
      <c r="F253" s="73">
        <v>1016284.6666666666</v>
      </c>
      <c r="G253" s="74">
        <v>1</v>
      </c>
      <c r="H253" s="77">
        <f t="shared" si="48"/>
        <v>1016285</v>
      </c>
      <c r="I253" s="75">
        <f t="shared" si="49"/>
        <v>6097710</v>
      </c>
      <c r="J253" s="388">
        <f t="shared" si="47"/>
        <v>2.5269736374620609E-4</v>
      </c>
      <c r="K253" s="393" t="str">
        <f t="shared" si="40"/>
        <v/>
      </c>
      <c r="L253" s="51">
        <f>ROUND('SALIDA SINCO PPTO'!G204,0)</f>
        <v>6097708</v>
      </c>
      <c r="M253" s="394">
        <v>1016285</v>
      </c>
      <c r="N253" s="394">
        <f t="shared" si="43"/>
        <v>36586248</v>
      </c>
      <c r="O253" s="396">
        <f t="shared" si="44"/>
        <v>-30488538</v>
      </c>
      <c r="Q253">
        <v>6097708</v>
      </c>
    </row>
    <row r="254" spans="1:17" hidden="1">
      <c r="A254" s="71"/>
      <c r="B254" s="474" t="s">
        <v>1126</v>
      </c>
      <c r="C254" s="64" t="s">
        <v>1127</v>
      </c>
      <c r="D254" s="31" t="s">
        <v>587</v>
      </c>
      <c r="E254" s="122">
        <v>23</v>
      </c>
      <c r="F254" s="73">
        <v>2775530.5217391304</v>
      </c>
      <c r="G254" s="74">
        <v>1</v>
      </c>
      <c r="H254" s="77">
        <f t="shared" si="48"/>
        <v>2775531</v>
      </c>
      <c r="I254" s="75">
        <f t="shared" si="49"/>
        <v>63837213</v>
      </c>
      <c r="J254" s="388">
        <f t="shared" si="47"/>
        <v>2.6455005951422804E-3</v>
      </c>
      <c r="K254" s="393" t="str">
        <f t="shared" si="40"/>
        <v>|</v>
      </c>
      <c r="L254" s="51">
        <f>ROUND('SALIDA SINCO PPTO'!G203,0)</f>
        <v>63837202</v>
      </c>
      <c r="M254" s="394">
        <v>2775531</v>
      </c>
      <c r="N254" s="394">
        <f t="shared" si="43"/>
        <v>1468255646</v>
      </c>
      <c r="O254" s="396">
        <f t="shared" si="44"/>
        <v>-1404418433</v>
      </c>
      <c r="Q254">
        <v>63837202</v>
      </c>
    </row>
    <row r="255" spans="1:17" hidden="1">
      <c r="A255" s="71"/>
      <c r="B255" s="474" t="s">
        <v>1128</v>
      </c>
      <c r="C255" s="64" t="s">
        <v>1129</v>
      </c>
      <c r="D255" s="31" t="s">
        <v>587</v>
      </c>
      <c r="E255" s="122">
        <v>23</v>
      </c>
      <c r="F255" s="73">
        <v>694230.43478260865</v>
      </c>
      <c r="G255" s="74">
        <v>1</v>
      </c>
      <c r="H255" s="77">
        <f t="shared" si="48"/>
        <v>694230</v>
      </c>
      <c r="I255" s="75">
        <f t="shared" si="49"/>
        <v>15967290</v>
      </c>
      <c r="J255" s="388">
        <f t="shared" si="47"/>
        <v>6.6170613052623996E-4</v>
      </c>
      <c r="K255" s="393" t="str">
        <f t="shared" si="40"/>
        <v/>
      </c>
      <c r="L255" s="51">
        <f>ROUND('SALIDA SINCO PPTO'!G205,0)</f>
        <v>15967300</v>
      </c>
      <c r="M255" s="394">
        <v>694230</v>
      </c>
      <c r="N255" s="394">
        <f t="shared" si="43"/>
        <v>367247900</v>
      </c>
      <c r="O255" s="396">
        <f t="shared" si="44"/>
        <v>-351280610</v>
      </c>
      <c r="Q255">
        <v>15967300</v>
      </c>
    </row>
    <row r="256" spans="1:17" hidden="1">
      <c r="A256" s="439"/>
      <c r="B256" s="474" t="s">
        <v>1130</v>
      </c>
      <c r="C256" s="64" t="s">
        <v>1131</v>
      </c>
      <c r="D256" s="31" t="s">
        <v>587</v>
      </c>
      <c r="E256" s="122">
        <v>4</v>
      </c>
      <c r="F256" s="73">
        <v>928426</v>
      </c>
      <c r="G256" s="74">
        <v>1</v>
      </c>
      <c r="H256" s="77">
        <f t="shared" si="48"/>
        <v>928426</v>
      </c>
      <c r="I256" s="75">
        <f t="shared" si="49"/>
        <v>3713704</v>
      </c>
      <c r="J256" s="388">
        <f t="shared" si="47"/>
        <v>1.5390092518892181E-4</v>
      </c>
      <c r="K256" s="393" t="str">
        <f t="shared" si="40"/>
        <v/>
      </c>
      <c r="L256" s="51">
        <f>ROUND('SALIDA SINCO PPTO'!G206,0)</f>
        <v>3713704</v>
      </c>
      <c r="M256" s="394">
        <v>928426</v>
      </c>
      <c r="N256" s="394">
        <f t="shared" si="43"/>
        <v>14854816</v>
      </c>
      <c r="O256" s="396">
        <f t="shared" si="44"/>
        <v>-11141112</v>
      </c>
      <c r="Q256">
        <v>3713704</v>
      </c>
    </row>
    <row r="257" spans="1:17" hidden="1">
      <c r="A257" s="92" t="s">
        <v>626</v>
      </c>
      <c r="B257" s="474" t="s">
        <v>1132</v>
      </c>
      <c r="C257" s="64" t="s">
        <v>1133</v>
      </c>
      <c r="D257" s="31" t="s">
        <v>587</v>
      </c>
      <c r="E257" s="122">
        <v>69</v>
      </c>
      <c r="F257" s="73">
        <v>565260.14492753625</v>
      </c>
      <c r="G257" s="74">
        <v>1</v>
      </c>
      <c r="H257" s="77">
        <f t="shared" si="48"/>
        <v>565260</v>
      </c>
      <c r="I257" s="75">
        <f t="shared" si="49"/>
        <v>39002940</v>
      </c>
      <c r="J257" s="388">
        <f t="shared" si="47"/>
        <v>1.6163346758621599E-3</v>
      </c>
      <c r="K257" s="393" t="str">
        <f t="shared" si="40"/>
        <v/>
      </c>
      <c r="L257" s="51">
        <f>ROUND('SALIDA SINCO PPTO'!G207,0)</f>
        <v>39002950</v>
      </c>
      <c r="M257" s="394">
        <v>565260</v>
      </c>
      <c r="N257" s="394">
        <f t="shared" si="43"/>
        <v>2691203550</v>
      </c>
      <c r="O257" s="396">
        <f t="shared" si="44"/>
        <v>-2652200610</v>
      </c>
      <c r="Q257">
        <v>39002950</v>
      </c>
    </row>
    <row r="258" spans="1:17" hidden="1">
      <c r="A258" s="439"/>
      <c r="B258" s="474" t="s">
        <v>1134</v>
      </c>
      <c r="C258" s="64" t="s">
        <v>1135</v>
      </c>
      <c r="D258" s="31" t="s">
        <v>587</v>
      </c>
      <c r="E258" s="122">
        <v>40</v>
      </c>
      <c r="F258" s="73">
        <v>568675</v>
      </c>
      <c r="G258" s="74">
        <v>1</v>
      </c>
      <c r="H258" s="77">
        <f t="shared" si="48"/>
        <v>568675</v>
      </c>
      <c r="I258" s="75">
        <f t="shared" si="49"/>
        <v>22747000</v>
      </c>
      <c r="J258" s="388">
        <f t="shared" si="47"/>
        <v>9.4266649826491413E-4</v>
      </c>
      <c r="K258" s="393" t="str">
        <f t="shared" si="40"/>
        <v/>
      </c>
      <c r="L258" s="51">
        <f>ROUND('SALIDA SINCO PPTO'!G208,0)</f>
        <v>22747000</v>
      </c>
      <c r="M258" s="394">
        <v>568675</v>
      </c>
      <c r="N258" s="394">
        <f t="shared" si="43"/>
        <v>909880000</v>
      </c>
      <c r="O258" s="396">
        <f t="shared" si="44"/>
        <v>-887133000</v>
      </c>
      <c r="Q258">
        <v>22747000</v>
      </c>
    </row>
    <row r="259" spans="1:17" hidden="1">
      <c r="A259" s="71"/>
      <c r="B259" s="474" t="s">
        <v>1136</v>
      </c>
      <c r="C259" s="64" t="s">
        <v>1137</v>
      </c>
      <c r="D259" s="31" t="s">
        <v>587</v>
      </c>
      <c r="E259" s="122">
        <v>41</v>
      </c>
      <c r="F259" s="73">
        <v>532506</v>
      </c>
      <c r="G259" s="74">
        <v>1</v>
      </c>
      <c r="H259" s="77">
        <f t="shared" si="48"/>
        <v>532506</v>
      </c>
      <c r="I259" s="75">
        <f t="shared" si="49"/>
        <v>21832746</v>
      </c>
      <c r="J259" s="388">
        <f t="shared" si="47"/>
        <v>9.0477857384830131E-4</v>
      </c>
      <c r="K259" s="393" t="str">
        <f t="shared" si="40"/>
        <v/>
      </c>
      <c r="L259" s="51">
        <f>ROUND('SALIDA SINCO PPTO'!G209,0)</f>
        <v>21832746</v>
      </c>
      <c r="M259" s="394">
        <v>532506</v>
      </c>
      <c r="N259" s="394">
        <f t="shared" si="43"/>
        <v>895142586</v>
      </c>
      <c r="O259" s="396">
        <f t="shared" si="44"/>
        <v>-873309840</v>
      </c>
      <c r="Q259">
        <v>21832746</v>
      </c>
    </row>
    <row r="260" spans="1:17" hidden="1">
      <c r="A260" s="71"/>
      <c r="B260" s="474" t="s">
        <v>1138</v>
      </c>
      <c r="C260" s="64" t="s">
        <v>1139</v>
      </c>
      <c r="D260" s="31" t="s">
        <v>587</v>
      </c>
      <c r="E260" s="122">
        <v>10</v>
      </c>
      <c r="F260" s="73">
        <v>574641</v>
      </c>
      <c r="G260" s="74">
        <v>1</v>
      </c>
      <c r="H260" s="77">
        <f t="shared" si="48"/>
        <v>574641</v>
      </c>
      <c r="I260" s="75">
        <f t="shared" si="49"/>
        <v>5746410</v>
      </c>
      <c r="J260" s="388">
        <f t="shared" si="47"/>
        <v>2.3813901579524709E-4</v>
      </c>
      <c r="K260" s="393" t="str">
        <f t="shared" si="40"/>
        <v/>
      </c>
      <c r="L260" s="51">
        <f>ROUND('SALIDA SINCO PPTO'!G210,0)</f>
        <v>5746410</v>
      </c>
      <c r="M260" s="394">
        <v>574641</v>
      </c>
      <c r="N260" s="394">
        <f t="shared" si="43"/>
        <v>57464100</v>
      </c>
      <c r="O260" s="396">
        <f t="shared" si="44"/>
        <v>-51717690</v>
      </c>
      <c r="Q260">
        <v>5746410</v>
      </c>
    </row>
    <row r="261" spans="1:17" hidden="1">
      <c r="A261" s="439"/>
      <c r="B261" s="474" t="s">
        <v>1140</v>
      </c>
      <c r="C261" s="64" t="s">
        <v>1141</v>
      </c>
      <c r="D261" s="31" t="s">
        <v>587</v>
      </c>
      <c r="E261" s="122">
        <v>110</v>
      </c>
      <c r="F261" s="73">
        <v>253975.54545454544</v>
      </c>
      <c r="G261" s="74">
        <v>1</v>
      </c>
      <c r="H261" s="77">
        <f t="shared" si="48"/>
        <v>253976</v>
      </c>
      <c r="I261" s="75">
        <f t="shared" si="49"/>
        <v>27937360</v>
      </c>
      <c r="J261" s="388">
        <f t="shared" ref="J261:J292" si="50">IF(I261="","",I261/SbtPpto)</f>
        <v>1.1577620487082376E-3</v>
      </c>
      <c r="K261" s="393" t="str">
        <f t="shared" si="40"/>
        <v/>
      </c>
      <c r="L261" s="51">
        <f>ROUND('SALIDA SINCO PPTO'!G211,0)</f>
        <v>27937311</v>
      </c>
      <c r="M261" s="394">
        <v>253976</v>
      </c>
      <c r="N261" s="394">
        <f t="shared" si="43"/>
        <v>3073104210</v>
      </c>
      <c r="O261" s="396">
        <f t="shared" si="44"/>
        <v>-3045166850</v>
      </c>
      <c r="Q261">
        <v>27937311</v>
      </c>
    </row>
    <row r="262" spans="1:17" hidden="1">
      <c r="A262" s="92" t="s">
        <v>626</v>
      </c>
      <c r="B262" s="474" t="s">
        <v>1142</v>
      </c>
      <c r="C262" s="64" t="s">
        <v>1143</v>
      </c>
      <c r="D262" s="31" t="s">
        <v>587</v>
      </c>
      <c r="E262" s="122">
        <v>90</v>
      </c>
      <c r="F262" s="73">
        <v>511248.11111111112</v>
      </c>
      <c r="G262" s="74">
        <v>1</v>
      </c>
      <c r="H262" s="77">
        <f t="shared" si="48"/>
        <v>511248</v>
      </c>
      <c r="I262" s="75">
        <f t="shared" si="49"/>
        <v>46012320</v>
      </c>
      <c r="J262" s="388">
        <f t="shared" si="50"/>
        <v>1.906812879564104E-3</v>
      </c>
      <c r="K262" s="393" t="str">
        <f t="shared" si="40"/>
        <v/>
      </c>
      <c r="L262" s="51">
        <f>ROUND('SALIDA SINCO PPTO'!G212,0)</f>
        <v>46012330</v>
      </c>
      <c r="M262" s="394">
        <v>511248</v>
      </c>
      <c r="N262" s="394">
        <f t="shared" si="43"/>
        <v>4141109700</v>
      </c>
      <c r="O262" s="396">
        <f t="shared" si="44"/>
        <v>-4095097380</v>
      </c>
      <c r="Q262">
        <v>46012330</v>
      </c>
    </row>
    <row r="263" spans="1:17" ht="30" hidden="1">
      <c r="A263" s="76" t="s">
        <v>1025</v>
      </c>
      <c r="B263" s="474" t="s">
        <v>1144</v>
      </c>
      <c r="C263" s="64" t="s">
        <v>1145</v>
      </c>
      <c r="D263" s="31" t="s">
        <v>587</v>
      </c>
      <c r="E263" s="122">
        <v>12</v>
      </c>
      <c r="F263" s="73">
        <v>511248.11111111112</v>
      </c>
      <c r="G263" s="74">
        <v>1</v>
      </c>
      <c r="H263" s="77">
        <f t="shared" si="48"/>
        <v>511248</v>
      </c>
      <c r="I263" s="75">
        <f t="shared" si="49"/>
        <v>6134976</v>
      </c>
      <c r="J263" s="388">
        <f t="shared" si="50"/>
        <v>2.5424171727521388E-4</v>
      </c>
      <c r="K263" s="393" t="str">
        <f t="shared" si="40"/>
        <v/>
      </c>
      <c r="L263" s="51">
        <f>ROUND('SALIDA SINCO PPTO'!G213,0)</f>
        <v>6134977</v>
      </c>
      <c r="M263" s="394">
        <v>511248</v>
      </c>
      <c r="N263" s="394">
        <f t="shared" si="43"/>
        <v>73619724</v>
      </c>
      <c r="O263" s="396">
        <f t="shared" si="44"/>
        <v>-67484748</v>
      </c>
      <c r="Q263">
        <v>6134977</v>
      </c>
    </row>
    <row r="264" spans="1:17" hidden="1">
      <c r="A264" s="92" t="s">
        <v>600</v>
      </c>
      <c r="B264" s="474" t="s">
        <v>1146</v>
      </c>
      <c r="C264" s="64" t="s">
        <v>1147</v>
      </c>
      <c r="D264" s="31" t="s">
        <v>617</v>
      </c>
      <c r="E264" s="122">
        <v>700</v>
      </c>
      <c r="F264" s="73">
        <v>107442.4</v>
      </c>
      <c r="G264" s="74">
        <v>1</v>
      </c>
      <c r="H264" s="77">
        <f t="shared" si="48"/>
        <v>107442</v>
      </c>
      <c r="I264" s="75">
        <f t="shared" si="49"/>
        <v>75209400</v>
      </c>
      <c r="J264" s="388">
        <f t="shared" si="50"/>
        <v>3.1167794317758487E-3</v>
      </c>
      <c r="K264" s="393" t="str">
        <f t="shared" si="40"/>
        <v>|</v>
      </c>
      <c r="L264" s="51">
        <f>ROUND('SALIDA SINCO PPTO'!G214,0)</f>
        <v>75209680</v>
      </c>
      <c r="M264" s="394">
        <v>107442</v>
      </c>
      <c r="N264" s="394">
        <f t="shared" si="43"/>
        <v>52646776000</v>
      </c>
      <c r="O264" s="396">
        <f t="shared" si="44"/>
        <v>-52571566600</v>
      </c>
      <c r="Q264">
        <v>75209680</v>
      </c>
    </row>
    <row r="265" spans="1:17" ht="26.25" hidden="1" thickBot="1">
      <c r="A265" s="535" t="s">
        <v>603</v>
      </c>
      <c r="B265" s="502" t="s">
        <v>1148</v>
      </c>
      <c r="C265" s="503" t="s">
        <v>1149</v>
      </c>
      <c r="D265" s="504" t="s">
        <v>587</v>
      </c>
      <c r="E265" s="536">
        <v>1</v>
      </c>
      <c r="F265" s="506">
        <v>42827980</v>
      </c>
      <c r="G265" s="507">
        <v>1</v>
      </c>
      <c r="H265" s="508">
        <f t="shared" si="48"/>
        <v>42827980</v>
      </c>
      <c r="I265" s="509">
        <f t="shared" si="49"/>
        <v>42827980</v>
      </c>
      <c r="J265" s="388">
        <f t="shared" si="50"/>
        <v>1.7748495157321746E-3</v>
      </c>
      <c r="K265" s="393" t="str">
        <f t="shared" ref="K265:K328" si="51">IF(J265="","",REPT("|",J265/MAX($J$14:$J$415)*100))</f>
        <v/>
      </c>
      <c r="L265" s="51">
        <f>ROUND('SALIDA SINCO PPTO'!G215,0)</f>
        <v>42827980</v>
      </c>
      <c r="M265" s="394">
        <v>42827980</v>
      </c>
      <c r="N265" s="394">
        <f t="shared" si="43"/>
        <v>42827980</v>
      </c>
      <c r="O265" s="396">
        <f t="shared" si="44"/>
        <v>0</v>
      </c>
      <c r="Q265">
        <v>42827980</v>
      </c>
    </row>
    <row r="266" spans="1:17" hidden="1">
      <c r="A266" s="92"/>
      <c r="B266" s="547"/>
      <c r="C266" s="548"/>
      <c r="D266" s="428"/>
      <c r="E266" s="429"/>
      <c r="F266" s="432"/>
      <c r="G266" s="427"/>
      <c r="H266" s="427"/>
      <c r="I266" s="121"/>
      <c r="J266" s="388" t="str">
        <f t="shared" si="50"/>
        <v/>
      </c>
      <c r="K266" s="393" t="str">
        <f t="shared" si="51"/>
        <v/>
      </c>
      <c r="M266" s="394" t="s">
        <v>1439</v>
      </c>
      <c r="N266" s="394" t="str">
        <f t="shared" si="43"/>
        <v/>
      </c>
      <c r="O266" s="396" t="str">
        <f t="shared" si="44"/>
        <v/>
      </c>
    </row>
    <row r="267" spans="1:17" ht="16.5" hidden="1" thickBot="1">
      <c r="A267" s="92" t="s">
        <v>626</v>
      </c>
      <c r="B267" s="481" t="s">
        <v>1150</v>
      </c>
      <c r="C267" s="56" t="s">
        <v>1151</v>
      </c>
      <c r="D267" s="57"/>
      <c r="E267" s="57"/>
      <c r="F267" s="58"/>
      <c r="G267" s="57"/>
      <c r="H267" s="57"/>
      <c r="I267" s="119">
        <f>SUM(I268:I277)</f>
        <v>2319236879</v>
      </c>
      <c r="J267" s="388">
        <f t="shared" si="50"/>
        <v>9.6112318432047233E-2</v>
      </c>
      <c r="K267" s="393" t="str">
        <f t="shared" si="51"/>
        <v>||||||||||||||||||||||||||||||||||||||</v>
      </c>
      <c r="M267" s="394" t="s">
        <v>1439</v>
      </c>
      <c r="N267" s="394" t="str">
        <f t="shared" si="43"/>
        <v/>
      </c>
      <c r="O267" s="396" t="str">
        <f t="shared" si="44"/>
        <v/>
      </c>
    </row>
    <row r="268" spans="1:17">
      <c r="A268" s="76"/>
      <c r="B268" s="474" t="s">
        <v>1152</v>
      </c>
      <c r="C268" s="64" t="s">
        <v>1153</v>
      </c>
      <c r="D268" s="31" t="s">
        <v>429</v>
      </c>
      <c r="E268" s="72">
        <v>72900</v>
      </c>
      <c r="F268" s="73">
        <v>4384.5070489844684</v>
      </c>
      <c r="G268" s="74">
        <v>1</v>
      </c>
      <c r="H268" s="77">
        <f t="shared" ref="H268:H277" si="52" xml:space="preserve"> ROUND(           F268*G268,0)</f>
        <v>4385</v>
      </c>
      <c r="I268" s="75">
        <f t="shared" ref="I268:I277" si="53">ROUND(E268 * H268,0)</f>
        <v>319666500</v>
      </c>
      <c r="J268" s="388">
        <f t="shared" si="50"/>
        <v>1.3247412853018031E-2</v>
      </c>
      <c r="K268" s="393" t="str">
        <f t="shared" si="51"/>
        <v>|||||</v>
      </c>
      <c r="L268" s="51">
        <f>ROUND('SALIDA SINCO PPTO'!G217,0)</f>
        <v>319649021</v>
      </c>
      <c r="M268" s="394">
        <v>4385</v>
      </c>
      <c r="N268" s="394">
        <f t="shared" si="43"/>
        <v>23302413630900</v>
      </c>
      <c r="O268" s="396">
        <f t="shared" si="44"/>
        <v>-23302093964400</v>
      </c>
      <c r="Q268">
        <v>319649021</v>
      </c>
    </row>
    <row r="269" spans="1:17" hidden="1">
      <c r="A269" s="71"/>
      <c r="B269" s="474" t="s">
        <v>1154</v>
      </c>
      <c r="C269" s="64" t="s">
        <v>1155</v>
      </c>
      <c r="D269" s="31" t="s">
        <v>44</v>
      </c>
      <c r="E269" s="72">
        <v>340</v>
      </c>
      <c r="F269" s="73">
        <v>480357.6470588235</v>
      </c>
      <c r="G269" s="74">
        <v>1</v>
      </c>
      <c r="H269" s="77">
        <f t="shared" si="52"/>
        <v>480358</v>
      </c>
      <c r="I269" s="75">
        <f t="shared" si="53"/>
        <v>163321720</v>
      </c>
      <c r="J269" s="388">
        <f t="shared" si="50"/>
        <v>6.7682733495846832E-3</v>
      </c>
      <c r="K269" s="393" t="str">
        <f t="shared" si="51"/>
        <v>||</v>
      </c>
      <c r="L269" s="51">
        <f>ROUND('SALIDA SINCO PPTO'!G218,0)</f>
        <v>163321598</v>
      </c>
      <c r="M269" s="394">
        <v>480358</v>
      </c>
      <c r="N269" s="394">
        <f t="shared" si="43"/>
        <v>55529343320</v>
      </c>
      <c r="O269" s="396">
        <f t="shared" si="44"/>
        <v>-55366021600</v>
      </c>
      <c r="Q269">
        <v>163321598</v>
      </c>
    </row>
    <row r="270" spans="1:17" hidden="1">
      <c r="A270" s="71"/>
      <c r="B270" s="474" t="s">
        <v>1156</v>
      </c>
      <c r="C270" s="64" t="s">
        <v>1157</v>
      </c>
      <c r="D270" s="31" t="s">
        <v>617</v>
      </c>
      <c r="E270" s="72">
        <v>570</v>
      </c>
      <c r="F270" s="73">
        <v>96060.68333333332</v>
      </c>
      <c r="G270" s="74">
        <v>1</v>
      </c>
      <c r="H270" s="77">
        <f t="shared" si="52"/>
        <v>96061</v>
      </c>
      <c r="I270" s="75">
        <f t="shared" si="53"/>
        <v>54754770</v>
      </c>
      <c r="J270" s="388">
        <f t="shared" si="50"/>
        <v>2.2691118520772311E-3</v>
      </c>
      <c r="K270" s="393" t="str">
        <f t="shared" si="51"/>
        <v/>
      </c>
      <c r="L270" s="51">
        <f>ROUND('SALIDA SINCO PPTO'!G219,0)</f>
        <v>54754590</v>
      </c>
      <c r="M270" s="394">
        <v>96061</v>
      </c>
      <c r="N270" s="394">
        <f t="shared" ref="N270:N333" si="54">IF(M270="","",IF(L270="",ROUND(M270*E270,0),ROUND(L270*E270,0)))</f>
        <v>31210116300</v>
      </c>
      <c r="O270" s="396">
        <f t="shared" ref="O270:O333" si="55">IF(N270="","",I270-N270)</f>
        <v>-31155361530</v>
      </c>
      <c r="Q270">
        <v>54754590</v>
      </c>
    </row>
    <row r="271" spans="1:17" ht="25.5" hidden="1">
      <c r="A271" s="71"/>
      <c r="B271" s="474" t="s">
        <v>1158</v>
      </c>
      <c r="C271" s="64" t="s">
        <v>1159</v>
      </c>
      <c r="D271" s="31" t="s">
        <v>587</v>
      </c>
      <c r="E271" s="72">
        <v>1</v>
      </c>
      <c r="F271" s="73">
        <v>79775371</v>
      </c>
      <c r="G271" s="74">
        <v>1</v>
      </c>
      <c r="H271" s="77">
        <f t="shared" si="52"/>
        <v>79775371</v>
      </c>
      <c r="I271" s="75">
        <f t="shared" si="53"/>
        <v>79775371</v>
      </c>
      <c r="J271" s="388">
        <f t="shared" si="50"/>
        <v>3.3059994561196807E-3</v>
      </c>
      <c r="K271" s="393" t="str">
        <f t="shared" si="51"/>
        <v>|</v>
      </c>
      <c r="L271" s="51">
        <f>ROUND('SALIDA SINCO PPTO'!G220,0)</f>
        <v>79775371</v>
      </c>
      <c r="M271" s="394">
        <v>79775371</v>
      </c>
      <c r="N271" s="394">
        <f t="shared" si="54"/>
        <v>79775371</v>
      </c>
      <c r="O271" s="396">
        <f t="shared" si="55"/>
        <v>0</v>
      </c>
      <c r="Q271">
        <v>79775371</v>
      </c>
    </row>
    <row r="272" spans="1:17" ht="25.5" hidden="1">
      <c r="A272" s="71"/>
      <c r="B272" s="474" t="s">
        <v>1160</v>
      </c>
      <c r="C272" s="64" t="s">
        <v>1161</v>
      </c>
      <c r="D272" s="31" t="s">
        <v>587</v>
      </c>
      <c r="E272" s="72">
        <v>1</v>
      </c>
      <c r="F272" s="73">
        <v>13051220</v>
      </c>
      <c r="G272" s="74">
        <v>1</v>
      </c>
      <c r="H272" s="77">
        <f t="shared" si="52"/>
        <v>13051220</v>
      </c>
      <c r="I272" s="75">
        <f t="shared" si="53"/>
        <v>13051220</v>
      </c>
      <c r="J272" s="388">
        <f t="shared" si="50"/>
        <v>5.4086023895392858E-4</v>
      </c>
      <c r="K272" s="393" t="str">
        <f t="shared" si="51"/>
        <v/>
      </c>
      <c r="L272" s="51">
        <f>ROUND('SALIDA SINCO PPTO'!G221,0)</f>
        <v>13051220</v>
      </c>
      <c r="M272" s="394">
        <v>13051220</v>
      </c>
      <c r="N272" s="394">
        <f t="shared" si="54"/>
        <v>13051220</v>
      </c>
      <c r="O272" s="396">
        <f t="shared" si="55"/>
        <v>0</v>
      </c>
      <c r="Q272">
        <v>13051220</v>
      </c>
    </row>
    <row r="273" spans="1:17" ht="25.5" hidden="1">
      <c r="A273" s="71"/>
      <c r="B273" s="474" t="s">
        <v>1162</v>
      </c>
      <c r="C273" s="64" t="s">
        <v>1163</v>
      </c>
      <c r="D273" s="31" t="s">
        <v>587</v>
      </c>
      <c r="E273" s="72">
        <v>1</v>
      </c>
      <c r="F273" s="73">
        <v>76724830</v>
      </c>
      <c r="G273" s="74">
        <v>1</v>
      </c>
      <c r="H273" s="77">
        <f t="shared" si="52"/>
        <v>76724830</v>
      </c>
      <c r="I273" s="75">
        <f t="shared" si="53"/>
        <v>76724830</v>
      </c>
      <c r="J273" s="388">
        <f t="shared" si="50"/>
        <v>3.1795809041223382E-3</v>
      </c>
      <c r="K273" s="393" t="str">
        <f t="shared" si="51"/>
        <v>|</v>
      </c>
      <c r="L273" s="51">
        <f>ROUND('SALIDA SINCO PPTO'!G222,0)</f>
        <v>76724830</v>
      </c>
      <c r="M273" s="394">
        <v>76724830</v>
      </c>
      <c r="N273" s="394">
        <f t="shared" si="54"/>
        <v>76724830</v>
      </c>
      <c r="O273" s="396">
        <f t="shared" si="55"/>
        <v>0</v>
      </c>
      <c r="Q273">
        <v>76724830</v>
      </c>
    </row>
    <row r="274" spans="1:17" ht="25.5">
      <c r="A274" s="71"/>
      <c r="B274" s="474" t="s">
        <v>1164</v>
      </c>
      <c r="C274" s="64" t="s">
        <v>1165</v>
      </c>
      <c r="D274" s="31" t="s">
        <v>587</v>
      </c>
      <c r="E274" s="72">
        <v>10</v>
      </c>
      <c r="F274" s="73">
        <v>122673135</v>
      </c>
      <c r="G274" s="74">
        <v>1</v>
      </c>
      <c r="H274" s="77">
        <f t="shared" si="52"/>
        <v>122673135</v>
      </c>
      <c r="I274" s="75">
        <f t="shared" si="53"/>
        <v>1226731350</v>
      </c>
      <c r="J274" s="388">
        <f t="shared" si="50"/>
        <v>5.0837409153571496E-2</v>
      </c>
      <c r="K274" s="393" t="str">
        <f t="shared" si="51"/>
        <v>||||||||||||||||||||</v>
      </c>
      <c r="L274" s="51">
        <f>ROUND('SALIDA SINCO PPTO'!G223,0)</f>
        <v>1226731350</v>
      </c>
      <c r="M274" s="394">
        <v>122673135</v>
      </c>
      <c r="N274" s="394">
        <f t="shared" si="54"/>
        <v>12267313500</v>
      </c>
      <c r="O274" s="396">
        <f t="shared" si="55"/>
        <v>-11040582150</v>
      </c>
      <c r="Q274">
        <v>1226731350</v>
      </c>
    </row>
    <row r="275" spans="1:17" ht="25.5" hidden="1">
      <c r="A275" s="71"/>
      <c r="B275" s="474" t="s">
        <v>1166</v>
      </c>
      <c r="C275" s="64" t="s">
        <v>1167</v>
      </c>
      <c r="D275" s="31" t="s">
        <v>587</v>
      </c>
      <c r="E275" s="72">
        <v>1</v>
      </c>
      <c r="F275" s="73">
        <v>79737060</v>
      </c>
      <c r="G275" s="74">
        <v>1</v>
      </c>
      <c r="H275" s="77">
        <f t="shared" si="52"/>
        <v>79737060</v>
      </c>
      <c r="I275" s="75">
        <f t="shared" si="53"/>
        <v>79737060</v>
      </c>
      <c r="J275" s="388">
        <f t="shared" si="50"/>
        <v>3.3044117963748781E-3</v>
      </c>
      <c r="K275" s="393" t="str">
        <f t="shared" si="51"/>
        <v>|</v>
      </c>
      <c r="L275" s="51">
        <f>ROUND('SALIDA SINCO PPTO'!G224,0)</f>
        <v>79737060</v>
      </c>
      <c r="M275" s="394">
        <v>79737060</v>
      </c>
      <c r="N275" s="394">
        <f t="shared" si="54"/>
        <v>79737060</v>
      </c>
      <c r="O275" s="396">
        <f t="shared" si="55"/>
        <v>0</v>
      </c>
      <c r="Q275">
        <v>79737060</v>
      </c>
    </row>
    <row r="276" spans="1:17" ht="25.5">
      <c r="A276" s="76" t="s">
        <v>712</v>
      </c>
      <c r="B276" s="474" t="s">
        <v>1168</v>
      </c>
      <c r="C276" s="64" t="s">
        <v>1169</v>
      </c>
      <c r="D276" s="31" t="s">
        <v>587</v>
      </c>
      <c r="E276" s="72">
        <v>6</v>
      </c>
      <c r="F276" s="73">
        <v>42937687.866666667</v>
      </c>
      <c r="G276" s="74">
        <v>1</v>
      </c>
      <c r="H276" s="77">
        <f t="shared" si="52"/>
        <v>42937688</v>
      </c>
      <c r="I276" s="75">
        <f t="shared" si="53"/>
        <v>257626128</v>
      </c>
      <c r="J276" s="388">
        <f t="shared" si="50"/>
        <v>1.0676375783325649E-2</v>
      </c>
      <c r="K276" s="393" t="str">
        <f t="shared" si="51"/>
        <v>||||</v>
      </c>
      <c r="L276" s="51">
        <f>ROUND('SALIDA SINCO PPTO'!G225,0)</f>
        <v>257626127</v>
      </c>
      <c r="M276" s="394">
        <v>42937688</v>
      </c>
      <c r="N276" s="394">
        <f t="shared" si="54"/>
        <v>1545756762</v>
      </c>
      <c r="O276" s="396">
        <f t="shared" si="55"/>
        <v>-1288130634</v>
      </c>
      <c r="Q276">
        <v>257626127</v>
      </c>
    </row>
    <row r="277" spans="1:17" ht="26.25" hidden="1" thickBot="1">
      <c r="A277" s="92" t="s">
        <v>865</v>
      </c>
      <c r="B277" s="502" t="s">
        <v>1170</v>
      </c>
      <c r="C277" s="503" t="s">
        <v>1171</v>
      </c>
      <c r="D277" s="504" t="s">
        <v>587</v>
      </c>
      <c r="E277" s="505">
        <v>1</v>
      </c>
      <c r="F277" s="506">
        <v>47847930</v>
      </c>
      <c r="G277" s="507">
        <v>1</v>
      </c>
      <c r="H277" s="508">
        <f t="shared" si="52"/>
        <v>47847930</v>
      </c>
      <c r="I277" s="509">
        <f t="shared" si="53"/>
        <v>47847930</v>
      </c>
      <c r="J277" s="388">
        <f t="shared" si="50"/>
        <v>1.9828830448993156E-3</v>
      </c>
      <c r="K277" s="393" t="str">
        <f t="shared" si="51"/>
        <v/>
      </c>
      <c r="L277" s="51">
        <f>ROUND('SALIDA SINCO PPTO'!G226,0)</f>
        <v>47847930</v>
      </c>
      <c r="M277" s="394">
        <v>47847930</v>
      </c>
      <c r="N277" s="394">
        <f t="shared" si="54"/>
        <v>47847930</v>
      </c>
      <c r="O277" s="396">
        <f t="shared" si="55"/>
        <v>0</v>
      </c>
      <c r="Q277">
        <v>47847930</v>
      </c>
    </row>
    <row r="278" spans="1:17" hidden="1">
      <c r="A278" s="92" t="s">
        <v>603</v>
      </c>
      <c r="B278" s="549"/>
      <c r="C278" s="550"/>
      <c r="D278" s="551"/>
      <c r="E278" s="552"/>
      <c r="F278" s="553"/>
      <c r="G278" s="554"/>
      <c r="H278" s="554"/>
      <c r="I278" s="554"/>
      <c r="J278" s="388" t="str">
        <f t="shared" si="50"/>
        <v/>
      </c>
      <c r="K278" s="393" t="str">
        <f t="shared" si="51"/>
        <v/>
      </c>
      <c r="M278" s="394" t="s">
        <v>1439</v>
      </c>
      <c r="N278" s="394" t="str">
        <f t="shared" si="54"/>
        <v/>
      </c>
      <c r="O278" s="396" t="str">
        <f t="shared" si="55"/>
        <v/>
      </c>
    </row>
    <row r="279" spans="1:17" ht="16.5" hidden="1" thickBot="1">
      <c r="A279" s="62" t="s">
        <v>603</v>
      </c>
      <c r="B279" s="555"/>
      <c r="C279" s="556"/>
      <c r="D279" s="557"/>
      <c r="E279" s="558"/>
      <c r="F279" s="559"/>
      <c r="G279" s="560"/>
      <c r="H279" s="560"/>
      <c r="I279" s="561"/>
      <c r="J279" s="388" t="str">
        <f t="shared" si="50"/>
        <v/>
      </c>
      <c r="K279" s="393" t="str">
        <f t="shared" si="51"/>
        <v/>
      </c>
      <c r="M279" s="394" t="s">
        <v>1439</v>
      </c>
      <c r="N279" s="394" t="str">
        <f t="shared" si="54"/>
        <v/>
      </c>
      <c r="O279" s="396" t="str">
        <f t="shared" si="55"/>
        <v/>
      </c>
    </row>
    <row r="280" spans="1:17" ht="30.75" hidden="1" thickBot="1">
      <c r="A280" s="54" t="s">
        <v>600</v>
      </c>
      <c r="B280" s="55" t="s">
        <v>1172</v>
      </c>
      <c r="C280" s="56" t="s">
        <v>1173</v>
      </c>
      <c r="D280" s="57"/>
      <c r="E280" s="57"/>
      <c r="F280" s="58"/>
      <c r="G280" s="59"/>
      <c r="H280" s="59"/>
      <c r="I280" s="60">
        <f>+I281+I290+I305+I308+I330+I343+I382+I385+I389</f>
        <v>1585989824</v>
      </c>
      <c r="J280" s="388">
        <f t="shared" si="50"/>
        <v>6.5725567049451247E-2</v>
      </c>
      <c r="K280" s="393" t="str">
        <f t="shared" si="51"/>
        <v>||||||||||||||||||||||||||</v>
      </c>
      <c r="M280" s="394" t="s">
        <v>1439</v>
      </c>
      <c r="N280" s="394" t="str">
        <f t="shared" si="54"/>
        <v/>
      </c>
      <c r="O280" s="396" t="str">
        <f t="shared" si="55"/>
        <v/>
      </c>
    </row>
    <row r="281" spans="1:17" ht="30.75" hidden="1" thickBot="1">
      <c r="A281" s="76" t="s">
        <v>896</v>
      </c>
      <c r="B281" s="481" t="s">
        <v>1174</v>
      </c>
      <c r="C281" s="56" t="s">
        <v>1175</v>
      </c>
      <c r="D281" s="57"/>
      <c r="E281" s="57"/>
      <c r="F281" s="58"/>
      <c r="G281" s="57"/>
      <c r="H281" s="57"/>
      <c r="I281" s="119">
        <f>SUM(I282:I288)</f>
        <v>87250398</v>
      </c>
      <c r="J281" s="388">
        <f t="shared" si="50"/>
        <v>3.6157747023730633E-3</v>
      </c>
      <c r="K281" s="393" t="str">
        <f t="shared" si="51"/>
        <v>|</v>
      </c>
      <c r="M281" s="394" t="s">
        <v>1439</v>
      </c>
      <c r="N281" s="394" t="str">
        <f t="shared" si="54"/>
        <v/>
      </c>
      <c r="O281" s="396" t="str">
        <f t="shared" si="55"/>
        <v/>
      </c>
    </row>
    <row r="282" spans="1:17" hidden="1">
      <c r="A282" s="397"/>
      <c r="B282" s="474" t="s">
        <v>1176</v>
      </c>
      <c r="C282" s="64" t="s">
        <v>1177</v>
      </c>
      <c r="D282" s="31" t="s">
        <v>617</v>
      </c>
      <c r="E282" s="72">
        <v>472.3</v>
      </c>
      <c r="F282" s="73">
        <v>1805</v>
      </c>
      <c r="G282" s="126">
        <v>1</v>
      </c>
      <c r="H282" s="77">
        <f t="shared" ref="H282:H288" si="56" xml:space="preserve"> ROUND(           F282*G282,0)</f>
        <v>1805</v>
      </c>
      <c r="I282" s="75">
        <f t="shared" ref="I282:I288" si="57">ROUND(E282 * H282,0)</f>
        <v>852502</v>
      </c>
      <c r="J282" s="388">
        <f t="shared" si="50"/>
        <v>3.5328837873294757E-5</v>
      </c>
      <c r="K282" s="393" t="str">
        <f t="shared" si="51"/>
        <v/>
      </c>
      <c r="L282" s="51">
        <f>ROUND('SALIDA SINCO PPTO'!G228,0)</f>
        <v>852732</v>
      </c>
      <c r="M282" s="394">
        <v>1805</v>
      </c>
      <c r="N282" s="394">
        <f t="shared" si="54"/>
        <v>402745324</v>
      </c>
      <c r="O282" s="396">
        <f t="shared" si="55"/>
        <v>-401892822</v>
      </c>
      <c r="Q282">
        <v>921084</v>
      </c>
    </row>
    <row r="283" spans="1:17" hidden="1">
      <c r="A283" s="92" t="s">
        <v>600</v>
      </c>
      <c r="B283" s="474" t="s">
        <v>1178</v>
      </c>
      <c r="C283" s="64" t="s">
        <v>1179</v>
      </c>
      <c r="D283" s="31" t="s">
        <v>617</v>
      </c>
      <c r="E283" s="72">
        <v>12.6</v>
      </c>
      <c r="F283" s="73">
        <v>326215</v>
      </c>
      <c r="G283" s="126">
        <v>1</v>
      </c>
      <c r="H283" s="77">
        <f t="shared" si="56"/>
        <v>326215</v>
      </c>
      <c r="I283" s="75">
        <f t="shared" si="57"/>
        <v>4110309</v>
      </c>
      <c r="J283" s="388">
        <f t="shared" si="50"/>
        <v>1.7033677372034822E-4</v>
      </c>
      <c r="K283" s="393" t="str">
        <f t="shared" si="51"/>
        <v/>
      </c>
      <c r="L283" s="51">
        <f>ROUND('SALIDA SINCO PPTO'!G229,0)</f>
        <v>4110312</v>
      </c>
      <c r="M283" s="394">
        <v>326215</v>
      </c>
      <c r="N283" s="394">
        <f t="shared" si="54"/>
        <v>51789931</v>
      </c>
      <c r="O283" s="396">
        <f t="shared" si="55"/>
        <v>-47679622</v>
      </c>
      <c r="Q283">
        <v>4592054</v>
      </c>
    </row>
    <row r="284" spans="1:17" hidden="1">
      <c r="A284" s="92" t="s">
        <v>720</v>
      </c>
      <c r="B284" s="474" t="s">
        <v>1180</v>
      </c>
      <c r="C284" s="64" t="s">
        <v>1181</v>
      </c>
      <c r="D284" s="31" t="s">
        <v>617</v>
      </c>
      <c r="E284" s="72">
        <v>125.4</v>
      </c>
      <c r="F284" s="73">
        <v>216601</v>
      </c>
      <c r="G284" s="126">
        <v>1</v>
      </c>
      <c r="H284" s="77">
        <f t="shared" si="56"/>
        <v>216601</v>
      </c>
      <c r="I284" s="75">
        <f t="shared" si="57"/>
        <v>27161765</v>
      </c>
      <c r="J284" s="388">
        <f t="shared" si="50"/>
        <v>1.1256203411106741E-3</v>
      </c>
      <c r="K284" s="393" t="str">
        <f t="shared" si="51"/>
        <v/>
      </c>
      <c r="L284" s="51">
        <f>ROUND('SALIDA SINCO PPTO'!G230,0)</f>
        <v>27161814</v>
      </c>
      <c r="M284" s="394">
        <v>216601</v>
      </c>
      <c r="N284" s="394">
        <f t="shared" si="54"/>
        <v>3406091476</v>
      </c>
      <c r="O284" s="396">
        <f t="shared" si="55"/>
        <v>-3378929711</v>
      </c>
      <c r="Q284">
        <v>30358134</v>
      </c>
    </row>
    <row r="285" spans="1:17" hidden="1">
      <c r="A285" s="92" t="s">
        <v>626</v>
      </c>
      <c r="B285" s="474" t="s">
        <v>1182</v>
      </c>
      <c r="C285" s="64" t="s">
        <v>1183</v>
      </c>
      <c r="D285" s="31" t="s">
        <v>617</v>
      </c>
      <c r="E285" s="72">
        <v>289.2</v>
      </c>
      <c r="F285" s="73">
        <v>131106</v>
      </c>
      <c r="G285" s="126">
        <v>1</v>
      </c>
      <c r="H285" s="77">
        <f t="shared" si="56"/>
        <v>131106</v>
      </c>
      <c r="I285" s="75">
        <f t="shared" si="57"/>
        <v>37915855</v>
      </c>
      <c r="J285" s="388">
        <f t="shared" si="50"/>
        <v>1.5712844006493267E-3</v>
      </c>
      <c r="K285" s="393" t="str">
        <f t="shared" si="51"/>
        <v/>
      </c>
      <c r="L285" s="51">
        <f>ROUND('SALIDA SINCO PPTO'!G231,0)</f>
        <v>37915815</v>
      </c>
      <c r="M285" s="394">
        <v>131106</v>
      </c>
      <c r="N285" s="394">
        <f t="shared" si="54"/>
        <v>10965253698</v>
      </c>
      <c r="O285" s="396">
        <f t="shared" si="55"/>
        <v>-10927337843</v>
      </c>
      <c r="Q285">
        <v>43812950</v>
      </c>
    </row>
    <row r="286" spans="1:17" hidden="1">
      <c r="A286" s="92" t="s">
        <v>603</v>
      </c>
      <c r="B286" s="474" t="s">
        <v>1184</v>
      </c>
      <c r="C286" s="64" t="s">
        <v>1185</v>
      </c>
      <c r="D286" s="31" t="s">
        <v>617</v>
      </c>
      <c r="E286" s="72">
        <v>45.1</v>
      </c>
      <c r="F286" s="73">
        <v>100414</v>
      </c>
      <c r="G286" s="126">
        <v>1</v>
      </c>
      <c r="H286" s="77">
        <f t="shared" si="56"/>
        <v>100414</v>
      </c>
      <c r="I286" s="75">
        <f t="shared" si="57"/>
        <v>4528671</v>
      </c>
      <c r="J286" s="388">
        <f t="shared" si="50"/>
        <v>1.8767426180876014E-4</v>
      </c>
      <c r="K286" s="393" t="str">
        <f t="shared" si="51"/>
        <v/>
      </c>
      <c r="L286" s="51">
        <f>ROUND('SALIDA SINCO PPTO'!G232,0)</f>
        <v>4528681</v>
      </c>
      <c r="M286" s="394">
        <v>100414</v>
      </c>
      <c r="N286" s="394">
        <f t="shared" si="54"/>
        <v>204243513</v>
      </c>
      <c r="O286" s="396">
        <f t="shared" si="55"/>
        <v>-199714842</v>
      </c>
      <c r="Q286">
        <v>5218413</v>
      </c>
    </row>
    <row r="287" spans="1:17" hidden="1">
      <c r="A287" s="92" t="s">
        <v>626</v>
      </c>
      <c r="B287" s="474" t="s">
        <v>1186</v>
      </c>
      <c r="C287" s="64" t="s">
        <v>175</v>
      </c>
      <c r="D287" s="31" t="s">
        <v>617</v>
      </c>
      <c r="E287" s="72">
        <v>24</v>
      </c>
      <c r="F287" s="73">
        <v>372548</v>
      </c>
      <c r="G287" s="126">
        <v>1</v>
      </c>
      <c r="H287" s="77">
        <f t="shared" si="56"/>
        <v>372548</v>
      </c>
      <c r="I287" s="75">
        <f t="shared" si="57"/>
        <v>8941152</v>
      </c>
      <c r="J287" s="388">
        <f t="shared" si="50"/>
        <v>3.7053345260009378E-4</v>
      </c>
      <c r="K287" s="393" t="str">
        <f t="shared" si="51"/>
        <v/>
      </c>
      <c r="L287" s="51">
        <f>ROUND('SALIDA SINCO PPTO'!G233,0)</f>
        <v>8941160</v>
      </c>
      <c r="M287" s="394">
        <v>372548</v>
      </c>
      <c r="N287" s="394">
        <f t="shared" si="54"/>
        <v>214587840</v>
      </c>
      <c r="O287" s="396">
        <f t="shared" si="55"/>
        <v>-205646688</v>
      </c>
      <c r="Q287">
        <v>9981111</v>
      </c>
    </row>
    <row r="288" spans="1:17" ht="16.5" hidden="1" thickBot="1">
      <c r="A288" s="92" t="s">
        <v>603</v>
      </c>
      <c r="B288" s="502" t="s">
        <v>1187</v>
      </c>
      <c r="C288" s="503" t="s">
        <v>1188</v>
      </c>
      <c r="D288" s="504" t="s">
        <v>617</v>
      </c>
      <c r="E288" s="505">
        <v>472.3</v>
      </c>
      <c r="F288" s="506">
        <v>7919</v>
      </c>
      <c r="G288" s="538">
        <v>1</v>
      </c>
      <c r="H288" s="508">
        <f t="shared" si="56"/>
        <v>7919</v>
      </c>
      <c r="I288" s="509">
        <f t="shared" si="57"/>
        <v>3740144</v>
      </c>
      <c r="J288" s="388">
        <f t="shared" si="50"/>
        <v>1.5499663461056531E-4</v>
      </c>
      <c r="K288" s="393" t="str">
        <f t="shared" si="51"/>
        <v/>
      </c>
      <c r="L288" s="51">
        <f>ROUND('SALIDA SINCO PPTO'!G234,0)</f>
        <v>3740022</v>
      </c>
      <c r="M288" s="394">
        <v>7919</v>
      </c>
      <c r="N288" s="394">
        <f t="shared" si="54"/>
        <v>1766412391</v>
      </c>
      <c r="O288" s="396">
        <f t="shared" si="55"/>
        <v>-1762672247</v>
      </c>
      <c r="Q288">
        <v>4341945</v>
      </c>
    </row>
    <row r="289" spans="1:17" ht="16.5" hidden="1" thickBot="1">
      <c r="A289" s="92" t="s">
        <v>626</v>
      </c>
      <c r="B289" s="485"/>
      <c r="C289" s="511"/>
      <c r="D289" s="127"/>
      <c r="E289" s="528"/>
      <c r="F289" s="512"/>
      <c r="G289" s="128"/>
      <c r="H289" s="537"/>
      <c r="I289" s="75"/>
      <c r="J289" s="388" t="str">
        <f t="shared" si="50"/>
        <v/>
      </c>
      <c r="K289" s="393" t="str">
        <f t="shared" si="51"/>
        <v/>
      </c>
      <c r="M289" s="394" t="s">
        <v>1439</v>
      </c>
      <c r="N289" s="394" t="str">
        <f t="shared" si="54"/>
        <v/>
      </c>
      <c r="O289" s="396" t="str">
        <f t="shared" si="55"/>
        <v/>
      </c>
    </row>
    <row r="290" spans="1:17" ht="30.75" hidden="1" thickBot="1">
      <c r="A290" s="76" t="s">
        <v>945</v>
      </c>
      <c r="B290" s="481" t="s">
        <v>1189</v>
      </c>
      <c r="C290" s="56" t="s">
        <v>1190</v>
      </c>
      <c r="D290" s="57"/>
      <c r="E290" s="57"/>
      <c r="F290" s="58"/>
      <c r="G290" s="59"/>
      <c r="H290" s="57"/>
      <c r="I290" s="119">
        <f>SUM(I291:I303)</f>
        <v>19315751</v>
      </c>
      <c r="J290" s="388">
        <f t="shared" si="50"/>
        <v>8.0047089095384061E-4</v>
      </c>
      <c r="K290" s="393" t="str">
        <f t="shared" si="51"/>
        <v/>
      </c>
      <c r="M290" s="394" t="s">
        <v>1439</v>
      </c>
      <c r="N290" s="394" t="str">
        <f t="shared" si="54"/>
        <v/>
      </c>
      <c r="O290" s="396" t="str">
        <f t="shared" si="55"/>
        <v/>
      </c>
    </row>
    <row r="291" spans="1:17" hidden="1">
      <c r="A291" s="439"/>
      <c r="B291" s="474" t="s">
        <v>1191</v>
      </c>
      <c r="C291" s="64" t="s">
        <v>196</v>
      </c>
      <c r="D291" s="31" t="s">
        <v>587</v>
      </c>
      <c r="E291" s="72">
        <v>8</v>
      </c>
      <c r="F291" s="73">
        <v>106262</v>
      </c>
      <c r="G291" s="126">
        <v>1</v>
      </c>
      <c r="H291" s="77">
        <f t="shared" ref="H291:H303" si="58" xml:space="preserve"> ROUND(           F291*G291,0)</f>
        <v>106262</v>
      </c>
      <c r="I291" s="75">
        <f t="shared" ref="I291:I303" si="59">ROUND(E291 * H291,0)</f>
        <v>850096</v>
      </c>
      <c r="J291" s="388">
        <f t="shared" si="50"/>
        <v>3.5229129973579396E-5</v>
      </c>
      <c r="K291" s="393" t="str">
        <f t="shared" si="51"/>
        <v/>
      </c>
      <c r="L291" s="51">
        <f>ROUND('SALIDA SINCO PPTO'!G236,0)</f>
        <v>850095</v>
      </c>
      <c r="M291" s="394">
        <v>106262</v>
      </c>
      <c r="N291" s="394">
        <f t="shared" si="54"/>
        <v>6800760</v>
      </c>
      <c r="O291" s="396">
        <f t="shared" si="55"/>
        <v>-5950664</v>
      </c>
      <c r="Q291">
        <v>870486</v>
      </c>
    </row>
    <row r="292" spans="1:17" hidden="1">
      <c r="A292" s="92" t="s">
        <v>600</v>
      </c>
      <c r="B292" s="474" t="s">
        <v>1192</v>
      </c>
      <c r="C292" s="64" t="s">
        <v>195</v>
      </c>
      <c r="D292" s="31" t="s">
        <v>587</v>
      </c>
      <c r="E292" s="72">
        <v>6</v>
      </c>
      <c r="F292" s="73">
        <v>67613</v>
      </c>
      <c r="G292" s="126">
        <v>1</v>
      </c>
      <c r="H292" s="77">
        <f t="shared" si="58"/>
        <v>67613</v>
      </c>
      <c r="I292" s="75">
        <f t="shared" si="59"/>
        <v>405678</v>
      </c>
      <c r="J292" s="388">
        <f t="shared" si="50"/>
        <v>1.6811845943777808E-5</v>
      </c>
      <c r="K292" s="393" t="str">
        <f t="shared" si="51"/>
        <v/>
      </c>
      <c r="L292" s="51">
        <f>ROUND('SALIDA SINCO PPTO'!G237,0)</f>
        <v>405681</v>
      </c>
      <c r="M292" s="394">
        <v>67613</v>
      </c>
      <c r="N292" s="394">
        <f t="shared" si="54"/>
        <v>2434086</v>
      </c>
      <c r="O292" s="396">
        <f t="shared" si="55"/>
        <v>-2028408</v>
      </c>
      <c r="Q292">
        <v>419445</v>
      </c>
    </row>
    <row r="293" spans="1:17" hidden="1">
      <c r="A293" s="92" t="s">
        <v>603</v>
      </c>
      <c r="B293" s="474" t="s">
        <v>1193</v>
      </c>
      <c r="C293" s="64" t="s">
        <v>194</v>
      </c>
      <c r="D293" s="31" t="s">
        <v>587</v>
      </c>
      <c r="E293" s="72">
        <v>5</v>
      </c>
      <c r="F293" s="73">
        <v>89725</v>
      </c>
      <c r="G293" s="126">
        <v>1</v>
      </c>
      <c r="H293" s="77">
        <f t="shared" si="58"/>
        <v>89725</v>
      </c>
      <c r="I293" s="75">
        <f t="shared" si="59"/>
        <v>448625</v>
      </c>
      <c r="J293" s="388">
        <f t="shared" ref="J293:J324" si="60">IF(I293="","",I293/SbtPpto)</f>
        <v>1.8591627809561572E-5</v>
      </c>
      <c r="K293" s="393" t="str">
        <f t="shared" si="51"/>
        <v/>
      </c>
      <c r="L293" s="51">
        <f>ROUND('SALIDA SINCO PPTO'!G238,0)</f>
        <v>448625</v>
      </c>
      <c r="M293" s="394">
        <v>89725</v>
      </c>
      <c r="N293" s="394">
        <f t="shared" si="54"/>
        <v>2243125</v>
      </c>
      <c r="O293" s="396">
        <f t="shared" si="55"/>
        <v>-1794500</v>
      </c>
      <c r="Q293">
        <v>462644</v>
      </c>
    </row>
    <row r="294" spans="1:17" hidden="1">
      <c r="A294" s="397"/>
      <c r="B294" s="474" t="s">
        <v>1194</v>
      </c>
      <c r="C294" s="64" t="s">
        <v>191</v>
      </c>
      <c r="D294" s="31" t="s">
        <v>587</v>
      </c>
      <c r="E294" s="72">
        <v>189</v>
      </c>
      <c r="F294" s="73">
        <v>26954</v>
      </c>
      <c r="G294" s="126">
        <v>1</v>
      </c>
      <c r="H294" s="77">
        <f t="shared" si="58"/>
        <v>26954</v>
      </c>
      <c r="I294" s="75">
        <f t="shared" si="59"/>
        <v>5094306</v>
      </c>
      <c r="J294" s="388">
        <f t="shared" si="60"/>
        <v>2.111149425467069E-4</v>
      </c>
      <c r="K294" s="393" t="str">
        <f t="shared" si="51"/>
        <v/>
      </c>
      <c r="L294" s="51">
        <f>ROUND('SALIDA SINCO PPTO'!G239,0)</f>
        <v>5094242</v>
      </c>
      <c r="M294" s="394">
        <v>26954</v>
      </c>
      <c r="N294" s="394">
        <f t="shared" si="54"/>
        <v>962811738</v>
      </c>
      <c r="O294" s="396">
        <f t="shared" si="55"/>
        <v>-957717432</v>
      </c>
      <c r="Q294">
        <v>5286938</v>
      </c>
    </row>
    <row r="295" spans="1:17" hidden="1">
      <c r="A295" s="92" t="s">
        <v>974</v>
      </c>
      <c r="B295" s="474" t="s">
        <v>1195</v>
      </c>
      <c r="C295" s="64" t="s">
        <v>187</v>
      </c>
      <c r="D295" s="31" t="s">
        <v>587</v>
      </c>
      <c r="E295" s="72">
        <v>4</v>
      </c>
      <c r="F295" s="73">
        <v>125461</v>
      </c>
      <c r="G295" s="126">
        <v>1</v>
      </c>
      <c r="H295" s="77">
        <f t="shared" si="58"/>
        <v>125461</v>
      </c>
      <c r="I295" s="75">
        <f t="shared" si="59"/>
        <v>501844</v>
      </c>
      <c r="J295" s="388">
        <f t="shared" si="60"/>
        <v>2.0797095272135119E-5</v>
      </c>
      <c r="K295" s="393" t="str">
        <f t="shared" si="51"/>
        <v/>
      </c>
      <c r="L295" s="51">
        <f>ROUND('SALIDA SINCO PPTO'!G240,0)</f>
        <v>501844</v>
      </c>
      <c r="M295" s="394">
        <v>125461</v>
      </c>
      <c r="N295" s="394">
        <f t="shared" si="54"/>
        <v>2007376</v>
      </c>
      <c r="O295" s="396">
        <f t="shared" si="55"/>
        <v>-1505532</v>
      </c>
      <c r="Q295">
        <v>505922</v>
      </c>
    </row>
    <row r="296" spans="1:17" hidden="1">
      <c r="A296" s="92" t="s">
        <v>980</v>
      </c>
      <c r="B296" s="474" t="s">
        <v>1196</v>
      </c>
      <c r="C296" s="64" t="s">
        <v>186</v>
      </c>
      <c r="D296" s="31" t="s">
        <v>587</v>
      </c>
      <c r="E296" s="72">
        <v>12</v>
      </c>
      <c r="F296" s="73">
        <v>66648</v>
      </c>
      <c r="G296" s="126">
        <v>1</v>
      </c>
      <c r="H296" s="77">
        <f t="shared" si="58"/>
        <v>66648</v>
      </c>
      <c r="I296" s="75">
        <f t="shared" si="59"/>
        <v>799776</v>
      </c>
      <c r="J296" s="388">
        <f t="shared" si="60"/>
        <v>3.3143800998651248E-5</v>
      </c>
      <c r="K296" s="393" t="str">
        <f t="shared" si="51"/>
        <v/>
      </c>
      <c r="L296" s="51">
        <f>ROUND('SALIDA SINCO PPTO'!G241,0)</f>
        <v>799779</v>
      </c>
      <c r="M296" s="394">
        <v>66648</v>
      </c>
      <c r="N296" s="394">
        <f t="shared" si="54"/>
        <v>9597348</v>
      </c>
      <c r="O296" s="396">
        <f t="shared" si="55"/>
        <v>-8797572</v>
      </c>
      <c r="Q296">
        <v>808955</v>
      </c>
    </row>
    <row r="297" spans="1:17" hidden="1">
      <c r="A297" s="92" t="s">
        <v>626</v>
      </c>
      <c r="B297" s="474" t="s">
        <v>1197</v>
      </c>
      <c r="C297" s="64" t="s">
        <v>185</v>
      </c>
      <c r="D297" s="31" t="s">
        <v>587</v>
      </c>
      <c r="E297" s="72">
        <v>12</v>
      </c>
      <c r="F297" s="73">
        <v>21593</v>
      </c>
      <c r="G297" s="126">
        <v>1</v>
      </c>
      <c r="H297" s="77">
        <f t="shared" si="58"/>
        <v>21593</v>
      </c>
      <c r="I297" s="75">
        <f t="shared" si="59"/>
        <v>259116</v>
      </c>
      <c r="J297" s="388">
        <f t="shared" si="60"/>
        <v>1.0738118097525453E-5</v>
      </c>
      <c r="K297" s="393" t="str">
        <f t="shared" si="51"/>
        <v/>
      </c>
      <c r="L297" s="51">
        <f>ROUND('SALIDA SINCO PPTO'!G242,0)</f>
        <v>259113</v>
      </c>
      <c r="M297" s="394">
        <v>21593</v>
      </c>
      <c r="N297" s="394">
        <f t="shared" si="54"/>
        <v>3109356</v>
      </c>
      <c r="O297" s="396">
        <f t="shared" si="55"/>
        <v>-2850240</v>
      </c>
      <c r="Q297">
        <v>265230</v>
      </c>
    </row>
    <row r="298" spans="1:17" hidden="1">
      <c r="A298" s="92"/>
      <c r="B298" s="474" t="s">
        <v>1199</v>
      </c>
      <c r="C298" s="64" t="s">
        <v>188</v>
      </c>
      <c r="D298" s="31" t="s">
        <v>587</v>
      </c>
      <c r="E298" s="72">
        <v>5</v>
      </c>
      <c r="F298" s="73">
        <v>27264</v>
      </c>
      <c r="G298" s="126">
        <v>1</v>
      </c>
      <c r="H298" s="77">
        <f t="shared" si="58"/>
        <v>27264</v>
      </c>
      <c r="I298" s="75">
        <f t="shared" si="59"/>
        <v>136320</v>
      </c>
      <c r="J298" s="388">
        <f t="shared" si="60"/>
        <v>5.6492854901074029E-6</v>
      </c>
      <c r="K298" s="393" t="str">
        <f t="shared" si="51"/>
        <v/>
      </c>
      <c r="L298" s="51">
        <f>ROUND('SALIDA SINCO PPTO'!G243,0)</f>
        <v>136321</v>
      </c>
      <c r="M298" s="394">
        <v>27264</v>
      </c>
      <c r="N298" s="394">
        <f t="shared" si="54"/>
        <v>681605</v>
      </c>
      <c r="O298" s="396">
        <f t="shared" si="55"/>
        <v>-545285</v>
      </c>
      <c r="Q298">
        <v>141419</v>
      </c>
    </row>
    <row r="299" spans="1:17" hidden="1">
      <c r="A299" s="439"/>
      <c r="B299" s="474" t="s">
        <v>1201</v>
      </c>
      <c r="C299" s="64" t="s">
        <v>189</v>
      </c>
      <c r="D299" s="31" t="s">
        <v>587</v>
      </c>
      <c r="E299" s="72">
        <v>201</v>
      </c>
      <c r="F299" s="73">
        <v>20129</v>
      </c>
      <c r="G299" s="126">
        <v>1</v>
      </c>
      <c r="H299" s="77">
        <f t="shared" si="58"/>
        <v>20129</v>
      </c>
      <c r="I299" s="75">
        <f t="shared" si="59"/>
        <v>4045929</v>
      </c>
      <c r="J299" s="388">
        <f t="shared" si="60"/>
        <v>1.6766877929654309E-4</v>
      </c>
      <c r="K299" s="393" t="str">
        <f t="shared" si="51"/>
        <v/>
      </c>
      <c r="L299" s="51">
        <f>ROUND('SALIDA SINCO PPTO'!G244,0)</f>
        <v>4045974</v>
      </c>
      <c r="M299" s="394">
        <v>20129</v>
      </c>
      <c r="N299" s="394">
        <f t="shared" si="54"/>
        <v>813240774</v>
      </c>
      <c r="O299" s="396">
        <f t="shared" si="55"/>
        <v>-809194845</v>
      </c>
      <c r="Q299">
        <v>4250905</v>
      </c>
    </row>
    <row r="300" spans="1:17" hidden="1">
      <c r="A300" s="92" t="s">
        <v>600</v>
      </c>
      <c r="B300" s="474" t="s">
        <v>1203</v>
      </c>
      <c r="C300" s="64" t="s">
        <v>190</v>
      </c>
      <c r="D300" s="31" t="s">
        <v>587</v>
      </c>
      <c r="E300" s="72">
        <v>210</v>
      </c>
      <c r="F300" s="73">
        <v>18780</v>
      </c>
      <c r="G300" s="126">
        <v>1</v>
      </c>
      <c r="H300" s="77">
        <f t="shared" si="58"/>
        <v>18780</v>
      </c>
      <c r="I300" s="75">
        <f t="shared" si="59"/>
        <v>3943800</v>
      </c>
      <c r="J300" s="388">
        <f t="shared" si="60"/>
        <v>1.634364151693484E-4</v>
      </c>
      <c r="K300" s="393" t="str">
        <f t="shared" si="51"/>
        <v/>
      </c>
      <c r="L300" s="51">
        <f>ROUND('SALIDA SINCO PPTO'!G245,0)</f>
        <v>3943776</v>
      </c>
      <c r="M300" s="394">
        <v>18780</v>
      </c>
      <c r="N300" s="394">
        <f t="shared" si="54"/>
        <v>828192960</v>
      </c>
      <c r="O300" s="396">
        <f t="shared" si="55"/>
        <v>-824249160</v>
      </c>
      <c r="Q300">
        <v>4157883</v>
      </c>
    </row>
    <row r="301" spans="1:17" hidden="1">
      <c r="A301" s="92" t="s">
        <v>600</v>
      </c>
      <c r="B301" s="474" t="s">
        <v>1205</v>
      </c>
      <c r="C301" s="64" t="s">
        <v>192</v>
      </c>
      <c r="D301" s="31" t="s">
        <v>587</v>
      </c>
      <c r="E301" s="72">
        <v>5</v>
      </c>
      <c r="F301" s="73">
        <v>13355</v>
      </c>
      <c r="G301" s="126">
        <v>1</v>
      </c>
      <c r="H301" s="77">
        <f t="shared" si="58"/>
        <v>13355</v>
      </c>
      <c r="I301" s="75">
        <f t="shared" si="59"/>
        <v>66775</v>
      </c>
      <c r="J301" s="388">
        <f t="shared" si="60"/>
        <v>2.7672464686173845E-6</v>
      </c>
      <c r="K301" s="393" t="str">
        <f t="shared" si="51"/>
        <v/>
      </c>
      <c r="L301" s="51">
        <f>ROUND('SALIDA SINCO PPTO'!G246,0)</f>
        <v>66776</v>
      </c>
      <c r="M301" s="394">
        <v>13355</v>
      </c>
      <c r="N301" s="394">
        <f t="shared" si="54"/>
        <v>333880</v>
      </c>
      <c r="O301" s="396">
        <f t="shared" si="55"/>
        <v>-267105</v>
      </c>
      <c r="Q301">
        <v>70600</v>
      </c>
    </row>
    <row r="302" spans="1:17" ht="30" hidden="1">
      <c r="A302" s="76" t="s">
        <v>998</v>
      </c>
      <c r="B302" s="474" t="s">
        <v>1207</v>
      </c>
      <c r="C302" s="64" t="s">
        <v>193</v>
      </c>
      <c r="D302" s="31" t="s">
        <v>587</v>
      </c>
      <c r="E302" s="72">
        <v>3</v>
      </c>
      <c r="F302" s="73">
        <v>62018</v>
      </c>
      <c r="G302" s="126">
        <v>1</v>
      </c>
      <c r="H302" s="77">
        <f t="shared" si="58"/>
        <v>62018</v>
      </c>
      <c r="I302" s="75">
        <f t="shared" si="59"/>
        <v>186054</v>
      </c>
      <c r="J302" s="388">
        <f t="shared" si="60"/>
        <v>7.7103298311065347E-6</v>
      </c>
      <c r="K302" s="393" t="str">
        <f t="shared" si="51"/>
        <v/>
      </c>
      <c r="L302" s="51">
        <f>ROUND('SALIDA SINCO PPTO'!G247,0)</f>
        <v>186055</v>
      </c>
      <c r="M302" s="394">
        <v>62018</v>
      </c>
      <c r="N302" s="394">
        <f t="shared" si="54"/>
        <v>558165</v>
      </c>
      <c r="O302" s="396">
        <f t="shared" si="55"/>
        <v>-372111</v>
      </c>
      <c r="Q302">
        <v>188349</v>
      </c>
    </row>
    <row r="303" spans="1:17" ht="30.75" hidden="1" thickBot="1">
      <c r="A303" s="76" t="s">
        <v>1246</v>
      </c>
      <c r="B303" s="502" t="s">
        <v>1209</v>
      </c>
      <c r="C303" s="503" t="s">
        <v>176</v>
      </c>
      <c r="D303" s="504" t="s">
        <v>587</v>
      </c>
      <c r="E303" s="505">
        <v>3</v>
      </c>
      <c r="F303" s="506">
        <v>859144</v>
      </c>
      <c r="G303" s="538">
        <v>1</v>
      </c>
      <c r="H303" s="508">
        <f t="shared" si="58"/>
        <v>859144</v>
      </c>
      <c r="I303" s="509">
        <f t="shared" si="59"/>
        <v>2577432</v>
      </c>
      <c r="J303" s="388">
        <f t="shared" si="60"/>
        <v>1.0681227405618034E-4</v>
      </c>
      <c r="K303" s="393" t="str">
        <f t="shared" si="51"/>
        <v/>
      </c>
      <c r="L303" s="51">
        <f>ROUND('SALIDA SINCO PPTO'!G248,0)</f>
        <v>2577431</v>
      </c>
      <c r="M303" s="394">
        <v>859144</v>
      </c>
      <c r="N303" s="394">
        <f t="shared" si="54"/>
        <v>7732293</v>
      </c>
      <c r="O303" s="396">
        <f t="shared" si="55"/>
        <v>-5154861</v>
      </c>
      <c r="Q303">
        <v>2579725</v>
      </c>
    </row>
    <row r="304" spans="1:17" hidden="1">
      <c r="A304" s="71"/>
      <c r="B304" s="486"/>
      <c r="C304" s="487"/>
      <c r="D304" s="129"/>
      <c r="E304" s="130"/>
      <c r="F304" s="131"/>
      <c r="G304" s="132"/>
      <c r="H304" s="133"/>
      <c r="I304" s="134"/>
      <c r="J304" s="388" t="str">
        <f t="shared" si="60"/>
        <v/>
      </c>
      <c r="K304" s="393" t="str">
        <f t="shared" si="51"/>
        <v/>
      </c>
      <c r="M304" s="394" t="s">
        <v>1439</v>
      </c>
      <c r="N304" s="394" t="str">
        <f t="shared" si="54"/>
        <v/>
      </c>
      <c r="O304" s="396" t="str">
        <f t="shared" si="55"/>
        <v/>
      </c>
    </row>
    <row r="305" spans="1:17" ht="16.5" hidden="1" thickBot="1">
      <c r="A305" s="71"/>
      <c r="B305" s="481" t="s">
        <v>1212</v>
      </c>
      <c r="C305" s="488" t="s">
        <v>1213</v>
      </c>
      <c r="D305" s="135"/>
      <c r="E305" s="135"/>
      <c r="F305" s="136"/>
      <c r="G305" s="137"/>
      <c r="H305" s="135"/>
      <c r="I305" s="119">
        <f>+I306</f>
        <v>89326230</v>
      </c>
      <c r="J305" s="388">
        <f t="shared" si="60"/>
        <v>3.7017999928476864E-3</v>
      </c>
      <c r="K305" s="393" t="str">
        <f t="shared" si="51"/>
        <v>|</v>
      </c>
      <c r="M305" s="394" t="s">
        <v>1439</v>
      </c>
      <c r="N305" s="394" t="str">
        <f t="shared" si="54"/>
        <v/>
      </c>
      <c r="O305" s="396" t="str">
        <f t="shared" si="55"/>
        <v/>
      </c>
    </row>
    <row r="306" spans="1:17" ht="16.5" hidden="1" thickBot="1">
      <c r="A306" s="92" t="s">
        <v>969</v>
      </c>
      <c r="B306" s="502" t="s">
        <v>1215</v>
      </c>
      <c r="C306" s="503" t="s">
        <v>1216</v>
      </c>
      <c r="D306" s="504" t="s">
        <v>587</v>
      </c>
      <c r="E306" s="505">
        <v>210</v>
      </c>
      <c r="F306" s="506">
        <v>425363</v>
      </c>
      <c r="G306" s="538">
        <v>1</v>
      </c>
      <c r="H306" s="508">
        <f xml:space="preserve"> ROUND(           F306*G306,0)</f>
        <v>425363</v>
      </c>
      <c r="I306" s="509">
        <f>ROUND(E306 * H306,0)</f>
        <v>89326230</v>
      </c>
      <c r="J306" s="388">
        <f t="shared" si="60"/>
        <v>3.7017999928476864E-3</v>
      </c>
      <c r="K306" s="393" t="str">
        <f t="shared" si="51"/>
        <v>|</v>
      </c>
      <c r="L306" s="51">
        <f>ROUND('SALIDA SINCO PPTO'!G250,0)</f>
        <v>89326131</v>
      </c>
      <c r="M306" s="394">
        <v>425363</v>
      </c>
      <c r="N306" s="394">
        <f t="shared" si="54"/>
        <v>18758487510</v>
      </c>
      <c r="O306" s="396">
        <f t="shared" si="55"/>
        <v>-18669161280</v>
      </c>
      <c r="Q306">
        <v>100031511</v>
      </c>
    </row>
    <row r="307" spans="1:17" ht="30" hidden="1">
      <c r="A307" s="76" t="s">
        <v>929</v>
      </c>
      <c r="B307" s="478"/>
      <c r="C307" s="138"/>
      <c r="D307" s="139"/>
      <c r="E307" s="140"/>
      <c r="F307" s="141"/>
      <c r="G307" s="142"/>
      <c r="H307" s="143"/>
      <c r="I307" s="144"/>
      <c r="J307" s="388" t="str">
        <f t="shared" si="60"/>
        <v/>
      </c>
      <c r="K307" s="393" t="str">
        <f t="shared" si="51"/>
        <v/>
      </c>
      <c r="M307" s="394" t="s">
        <v>1439</v>
      </c>
      <c r="N307" s="394" t="str">
        <f t="shared" si="54"/>
        <v/>
      </c>
      <c r="O307" s="396" t="str">
        <f t="shared" si="55"/>
        <v/>
      </c>
    </row>
    <row r="308" spans="1:17" ht="30.75" hidden="1" thickBot="1">
      <c r="A308" s="76" t="s">
        <v>992</v>
      </c>
      <c r="B308" s="481" t="s">
        <v>1218</v>
      </c>
      <c r="C308" s="56" t="s">
        <v>1219</v>
      </c>
      <c r="D308" s="57"/>
      <c r="E308" s="57"/>
      <c r="F308" s="58"/>
      <c r="G308" s="59"/>
      <c r="H308" s="57"/>
      <c r="I308" s="119">
        <f>SUM(I309:I328)</f>
        <v>62636184</v>
      </c>
      <c r="J308" s="388">
        <f t="shared" si="60"/>
        <v>2.5957283261949637E-3</v>
      </c>
      <c r="K308" s="393" t="str">
        <f t="shared" si="51"/>
        <v>|</v>
      </c>
      <c r="M308" s="394" t="s">
        <v>1439</v>
      </c>
      <c r="N308" s="394" t="str">
        <f t="shared" si="54"/>
        <v/>
      </c>
      <c r="O308" s="396" t="str">
        <f t="shared" si="55"/>
        <v/>
      </c>
    </row>
    <row r="309" spans="1:17" hidden="1">
      <c r="A309" s="71" t="s">
        <v>870</v>
      </c>
      <c r="B309" s="474" t="s">
        <v>1221</v>
      </c>
      <c r="C309" s="64" t="s">
        <v>201</v>
      </c>
      <c r="D309" s="31" t="s">
        <v>587</v>
      </c>
      <c r="E309" s="72">
        <v>14</v>
      </c>
      <c r="F309" s="73">
        <v>75674</v>
      </c>
      <c r="G309" s="126">
        <v>1</v>
      </c>
      <c r="H309" s="77">
        <f t="shared" ref="H309:H328" si="61" xml:space="preserve"> ROUND(           F309*G309,0)</f>
        <v>75674</v>
      </c>
      <c r="I309" s="75">
        <f t="shared" ref="I309:I328" si="62">ROUND(E309 * H309,0)</f>
        <v>1059436</v>
      </c>
      <c r="J309" s="388">
        <f t="shared" si="60"/>
        <v>4.3904463193202955E-5</v>
      </c>
      <c r="K309" s="393" t="str">
        <f t="shared" si="51"/>
        <v/>
      </c>
      <c r="L309" s="51">
        <f>ROUND('SALIDA SINCO PPTO'!G252,0)</f>
        <v>1059443</v>
      </c>
      <c r="M309" s="394">
        <v>75674</v>
      </c>
      <c r="N309" s="394">
        <f t="shared" si="54"/>
        <v>14832202</v>
      </c>
      <c r="O309" s="396">
        <f t="shared" si="55"/>
        <v>-13772766</v>
      </c>
      <c r="Q309">
        <v>1084422</v>
      </c>
    </row>
    <row r="310" spans="1:17" ht="15.6" hidden="1" customHeight="1">
      <c r="A310" s="92" t="s">
        <v>603</v>
      </c>
      <c r="B310" s="474" t="s">
        <v>1223</v>
      </c>
      <c r="C310" s="64" t="s">
        <v>206</v>
      </c>
      <c r="D310" s="31" t="s">
        <v>587</v>
      </c>
      <c r="E310" s="72">
        <v>2</v>
      </c>
      <c r="F310" s="73">
        <v>66251</v>
      </c>
      <c r="G310" s="126">
        <v>1</v>
      </c>
      <c r="H310" s="77">
        <f t="shared" si="61"/>
        <v>66251</v>
      </c>
      <c r="I310" s="75">
        <f t="shared" si="62"/>
        <v>132502</v>
      </c>
      <c r="J310" s="388">
        <f t="shared" si="60"/>
        <v>5.491062397375375E-6</v>
      </c>
      <c r="K310" s="393" t="str">
        <f t="shared" si="51"/>
        <v/>
      </c>
      <c r="L310" s="51">
        <f>ROUND('SALIDA SINCO PPTO'!G253,0)</f>
        <v>132503</v>
      </c>
      <c r="M310" s="394">
        <v>66251</v>
      </c>
      <c r="N310" s="394">
        <f t="shared" si="54"/>
        <v>265006</v>
      </c>
      <c r="O310" s="396">
        <f t="shared" si="55"/>
        <v>-132504</v>
      </c>
      <c r="Q310">
        <v>136071</v>
      </c>
    </row>
    <row r="311" spans="1:17" ht="15.6" hidden="1" customHeight="1">
      <c r="A311" s="71"/>
      <c r="B311" s="474" t="s">
        <v>1225</v>
      </c>
      <c r="C311" s="64" t="s">
        <v>205</v>
      </c>
      <c r="D311" s="31" t="s">
        <v>587</v>
      </c>
      <c r="E311" s="72">
        <v>38</v>
      </c>
      <c r="F311" s="73">
        <v>45170</v>
      </c>
      <c r="G311" s="126">
        <v>1</v>
      </c>
      <c r="H311" s="77">
        <f t="shared" si="61"/>
        <v>45170</v>
      </c>
      <c r="I311" s="75">
        <f t="shared" si="62"/>
        <v>1716460</v>
      </c>
      <c r="J311" s="388">
        <f t="shared" si="60"/>
        <v>7.1132427907495254E-5</v>
      </c>
      <c r="K311" s="393" t="str">
        <f t="shared" si="51"/>
        <v/>
      </c>
      <c r="L311" s="51">
        <f>ROUND('SALIDA SINCO PPTO'!G254,0)</f>
        <v>1716479</v>
      </c>
      <c r="M311" s="394">
        <v>45170</v>
      </c>
      <c r="N311" s="394">
        <f t="shared" si="54"/>
        <v>65226202</v>
      </c>
      <c r="O311" s="396">
        <f t="shared" si="55"/>
        <v>-63509742</v>
      </c>
      <c r="Q311">
        <v>1774594</v>
      </c>
    </row>
    <row r="312" spans="1:17" ht="15.6" hidden="1" customHeight="1">
      <c r="A312" s="439"/>
      <c r="B312" s="474" t="s">
        <v>1227</v>
      </c>
      <c r="C312" s="64" t="s">
        <v>204</v>
      </c>
      <c r="D312" s="31" t="s">
        <v>587</v>
      </c>
      <c r="E312" s="72">
        <v>2</v>
      </c>
      <c r="F312" s="73">
        <v>37618</v>
      </c>
      <c r="G312" s="126">
        <v>1</v>
      </c>
      <c r="H312" s="77">
        <f t="shared" si="61"/>
        <v>37618</v>
      </c>
      <c r="I312" s="75">
        <f t="shared" si="62"/>
        <v>75236</v>
      </c>
      <c r="J312" s="388">
        <f t="shared" si="60"/>
        <v>3.1178817718142645E-6</v>
      </c>
      <c r="K312" s="393" t="str">
        <f t="shared" si="51"/>
        <v/>
      </c>
      <c r="L312" s="51">
        <f>ROUND('SALIDA SINCO PPTO'!G255,0)</f>
        <v>75237</v>
      </c>
      <c r="M312" s="394">
        <v>37618</v>
      </c>
      <c r="N312" s="394">
        <f t="shared" si="54"/>
        <v>150474</v>
      </c>
      <c r="O312" s="396">
        <f t="shared" si="55"/>
        <v>-75238</v>
      </c>
      <c r="Q312">
        <v>78296</v>
      </c>
    </row>
    <row r="313" spans="1:17" ht="15.6" hidden="1" customHeight="1">
      <c r="A313" s="71"/>
      <c r="B313" s="474" t="s">
        <v>1228</v>
      </c>
      <c r="C313" s="64" t="s">
        <v>203</v>
      </c>
      <c r="D313" s="31" t="s">
        <v>587</v>
      </c>
      <c r="E313" s="72">
        <v>4</v>
      </c>
      <c r="F313" s="73">
        <v>36541</v>
      </c>
      <c r="G313" s="126">
        <v>1</v>
      </c>
      <c r="H313" s="77">
        <f t="shared" si="61"/>
        <v>36541</v>
      </c>
      <c r="I313" s="75">
        <f t="shared" si="62"/>
        <v>146164</v>
      </c>
      <c r="J313" s="388">
        <f t="shared" si="60"/>
        <v>6.0572341870309453E-6</v>
      </c>
      <c r="K313" s="393" t="str">
        <f t="shared" si="51"/>
        <v/>
      </c>
      <c r="L313" s="51">
        <f>ROUND('SALIDA SINCO PPTO'!G256,0)</f>
        <v>146166</v>
      </c>
      <c r="M313" s="394">
        <v>36541</v>
      </c>
      <c r="N313" s="394">
        <f t="shared" si="54"/>
        <v>584664</v>
      </c>
      <c r="O313" s="396">
        <f t="shared" si="55"/>
        <v>-438500</v>
      </c>
      <c r="Q313">
        <v>152283</v>
      </c>
    </row>
    <row r="314" spans="1:17" ht="15.6" hidden="1" customHeight="1">
      <c r="A314" s="76" t="s">
        <v>1235</v>
      </c>
      <c r="B314" s="474" t="s">
        <v>1230</v>
      </c>
      <c r="C314" s="64" t="s">
        <v>202</v>
      </c>
      <c r="D314" s="31" t="s">
        <v>587</v>
      </c>
      <c r="E314" s="72">
        <v>62</v>
      </c>
      <c r="F314" s="73">
        <v>29380</v>
      </c>
      <c r="G314" s="126">
        <v>1</v>
      </c>
      <c r="H314" s="77">
        <f t="shared" si="61"/>
        <v>29380</v>
      </c>
      <c r="I314" s="75">
        <f t="shared" si="62"/>
        <v>1821560</v>
      </c>
      <c r="J314" s="388">
        <f t="shared" si="60"/>
        <v>7.5487914299882932E-5</v>
      </c>
      <c r="K314" s="393" t="str">
        <f t="shared" si="51"/>
        <v/>
      </c>
      <c r="L314" s="51">
        <f>ROUND('SALIDA SINCO PPTO'!G257,0)</f>
        <v>2996739</v>
      </c>
      <c r="M314" s="394">
        <v>29380</v>
      </c>
      <c r="N314" s="394">
        <f t="shared" si="54"/>
        <v>185797818</v>
      </c>
      <c r="O314" s="396">
        <f t="shared" si="55"/>
        <v>-183976258</v>
      </c>
      <c r="Q314">
        <v>3152731</v>
      </c>
    </row>
    <row r="315" spans="1:17" ht="15.6" hidden="1" customHeight="1">
      <c r="A315" s="71"/>
      <c r="B315" s="474" t="s">
        <v>1232</v>
      </c>
      <c r="C315" s="64" t="s">
        <v>202</v>
      </c>
      <c r="D315" s="31" t="s">
        <v>587</v>
      </c>
      <c r="E315" s="72">
        <v>40</v>
      </c>
      <c r="F315" s="73">
        <v>29380</v>
      </c>
      <c r="G315" s="126">
        <v>1</v>
      </c>
      <c r="H315" s="77">
        <f t="shared" si="61"/>
        <v>29380</v>
      </c>
      <c r="I315" s="75">
        <f t="shared" si="62"/>
        <v>1175200</v>
      </c>
      <c r="J315" s="388">
        <f t="shared" si="60"/>
        <v>4.8701880193472856E-5</v>
      </c>
      <c r="K315" s="393" t="str">
        <f t="shared" si="51"/>
        <v/>
      </c>
      <c r="L315" s="51">
        <f>L314</f>
        <v>2996739</v>
      </c>
      <c r="M315" s="394">
        <v>29380</v>
      </c>
      <c r="N315" s="394">
        <f t="shared" si="54"/>
        <v>119869560</v>
      </c>
      <c r="O315" s="396">
        <f t="shared" si="55"/>
        <v>-118694360</v>
      </c>
      <c r="Q315">
        <v>3152731</v>
      </c>
    </row>
    <row r="316" spans="1:17" ht="15.6" hidden="1" customHeight="1">
      <c r="A316" s="92" t="s">
        <v>977</v>
      </c>
      <c r="B316" s="474" t="s">
        <v>1234</v>
      </c>
      <c r="C316" s="64"/>
      <c r="D316" s="31"/>
      <c r="E316" s="72"/>
      <c r="F316" s="73"/>
      <c r="G316" s="126">
        <v>1</v>
      </c>
      <c r="H316" s="77">
        <f t="shared" si="61"/>
        <v>0</v>
      </c>
      <c r="I316" s="75"/>
      <c r="J316" s="388" t="str">
        <f t="shared" si="60"/>
        <v/>
      </c>
      <c r="K316" s="393" t="str">
        <f t="shared" si="51"/>
        <v/>
      </c>
      <c r="M316" s="394" t="s">
        <v>1439</v>
      </c>
      <c r="N316" s="394" t="str">
        <f t="shared" si="54"/>
        <v/>
      </c>
      <c r="O316" s="396" t="str">
        <f t="shared" si="55"/>
        <v/>
      </c>
    </row>
    <row r="317" spans="1:17" ht="15.6" hidden="1" customHeight="1">
      <c r="A317" s="71"/>
      <c r="B317" s="474" t="s">
        <v>1236</v>
      </c>
      <c r="C317" s="64" t="s">
        <v>297</v>
      </c>
      <c r="D317" s="31" t="s">
        <v>587</v>
      </c>
      <c r="E317" s="72">
        <v>4</v>
      </c>
      <c r="F317" s="73">
        <v>569591</v>
      </c>
      <c r="G317" s="126">
        <v>1</v>
      </c>
      <c r="H317" s="77">
        <f t="shared" si="61"/>
        <v>569591</v>
      </c>
      <c r="I317" s="75">
        <f t="shared" si="62"/>
        <v>2278364</v>
      </c>
      <c r="J317" s="388">
        <f t="shared" si="60"/>
        <v>9.4418490950579984E-5</v>
      </c>
      <c r="K317" s="393" t="str">
        <f t="shared" si="51"/>
        <v/>
      </c>
      <c r="L317" s="51">
        <f>ROUND('SALIDA SINCO PPTO'!G258,0)</f>
        <v>2278364</v>
      </c>
      <c r="M317" s="394">
        <v>569591</v>
      </c>
      <c r="N317" s="394">
        <f t="shared" si="54"/>
        <v>9113456</v>
      </c>
      <c r="O317" s="396">
        <f t="shared" si="55"/>
        <v>-6835092</v>
      </c>
      <c r="Q317">
        <v>2482276</v>
      </c>
    </row>
    <row r="318" spans="1:17" ht="15.6" hidden="1" customHeight="1">
      <c r="A318" s="71"/>
      <c r="B318" s="474" t="s">
        <v>1238</v>
      </c>
      <c r="C318" s="64" t="s">
        <v>1239</v>
      </c>
      <c r="D318" s="31" t="s">
        <v>587</v>
      </c>
      <c r="E318" s="72">
        <v>1</v>
      </c>
      <c r="F318" s="73">
        <v>41967</v>
      </c>
      <c r="G318" s="126">
        <v>1</v>
      </c>
      <c r="H318" s="77">
        <f t="shared" si="61"/>
        <v>41967</v>
      </c>
      <c r="I318" s="75">
        <f t="shared" si="62"/>
        <v>41967</v>
      </c>
      <c r="J318" s="388">
        <f t="shared" si="60"/>
        <v>1.7391693380526509E-6</v>
      </c>
      <c r="K318" s="393" t="str">
        <f t="shared" si="51"/>
        <v/>
      </c>
      <c r="L318" s="51">
        <f>ROUND('SALIDA SINCO PPTO'!G259,0)</f>
        <v>41967</v>
      </c>
      <c r="M318" s="394">
        <v>41967</v>
      </c>
      <c r="N318" s="394">
        <f t="shared" si="54"/>
        <v>41967</v>
      </c>
      <c r="O318" s="396">
        <f t="shared" si="55"/>
        <v>0</v>
      </c>
      <c r="Q318">
        <v>43496</v>
      </c>
    </row>
    <row r="319" spans="1:17" ht="15.6" hidden="1" customHeight="1">
      <c r="A319" s="71"/>
      <c r="B319" s="474" t="s">
        <v>1241</v>
      </c>
      <c r="C319" s="64" t="s">
        <v>294</v>
      </c>
      <c r="D319" s="31" t="s">
        <v>587</v>
      </c>
      <c r="E319" s="72">
        <v>4</v>
      </c>
      <c r="F319" s="73">
        <v>35236</v>
      </c>
      <c r="G319" s="126">
        <v>1</v>
      </c>
      <c r="H319" s="77">
        <f t="shared" si="61"/>
        <v>35236</v>
      </c>
      <c r="I319" s="75">
        <f t="shared" si="62"/>
        <v>140944</v>
      </c>
      <c r="J319" s="388">
        <f t="shared" si="60"/>
        <v>5.8409103148305296E-6</v>
      </c>
      <c r="K319" s="393" t="str">
        <f t="shared" si="51"/>
        <v/>
      </c>
      <c r="L319" s="51">
        <f>ROUND('SALIDA SINCO PPTO'!G260,0)</f>
        <v>140942</v>
      </c>
      <c r="M319" s="394">
        <v>35236</v>
      </c>
      <c r="N319" s="394">
        <f t="shared" si="54"/>
        <v>563768</v>
      </c>
      <c r="O319" s="396">
        <f t="shared" si="55"/>
        <v>-422824</v>
      </c>
      <c r="Q319">
        <v>147060</v>
      </c>
    </row>
    <row r="320" spans="1:17" ht="15.6" hidden="1" customHeight="1">
      <c r="A320" s="71"/>
      <c r="B320" s="474" t="s">
        <v>1243</v>
      </c>
      <c r="C320" s="64" t="s">
        <v>295</v>
      </c>
      <c r="D320" s="31" t="s">
        <v>587</v>
      </c>
      <c r="E320" s="72">
        <v>54</v>
      </c>
      <c r="F320" s="73">
        <v>34294</v>
      </c>
      <c r="G320" s="126">
        <v>1</v>
      </c>
      <c r="H320" s="77">
        <f t="shared" si="61"/>
        <v>34294</v>
      </c>
      <c r="I320" s="75">
        <f t="shared" si="62"/>
        <v>1851876</v>
      </c>
      <c r="J320" s="388">
        <f t="shared" si="60"/>
        <v>7.6744250412838451E-5</v>
      </c>
      <c r="K320" s="393" t="str">
        <f t="shared" si="51"/>
        <v/>
      </c>
      <c r="L320" s="51">
        <f>ROUND('SALIDA SINCO PPTO'!G261,0)</f>
        <v>1851852</v>
      </c>
      <c r="M320" s="394">
        <v>34294</v>
      </c>
      <c r="N320" s="394">
        <f t="shared" si="54"/>
        <v>100000008</v>
      </c>
      <c r="O320" s="396">
        <f t="shared" si="55"/>
        <v>-98148132</v>
      </c>
      <c r="Q320">
        <v>1934436</v>
      </c>
    </row>
    <row r="321" spans="1:17" ht="15.6" hidden="1" customHeight="1">
      <c r="A321" s="71"/>
      <c r="B321" s="474" t="s">
        <v>1245</v>
      </c>
      <c r="C321" s="64" t="s">
        <v>292</v>
      </c>
      <c r="D321" s="31" t="s">
        <v>587</v>
      </c>
      <c r="E321" s="72">
        <v>2</v>
      </c>
      <c r="F321" s="73">
        <v>31845</v>
      </c>
      <c r="G321" s="126">
        <v>1</v>
      </c>
      <c r="H321" s="77">
        <f t="shared" si="61"/>
        <v>31845</v>
      </c>
      <c r="I321" s="75">
        <f t="shared" si="62"/>
        <v>63690</v>
      </c>
      <c r="J321" s="388">
        <f t="shared" si="60"/>
        <v>2.6393998889740355E-6</v>
      </c>
      <c r="K321" s="393" t="str">
        <f t="shared" si="51"/>
        <v/>
      </c>
      <c r="L321" s="51">
        <f>ROUND('SALIDA SINCO PPTO'!G262,0)</f>
        <v>63691</v>
      </c>
      <c r="M321" s="394">
        <v>31845</v>
      </c>
      <c r="N321" s="394">
        <f t="shared" si="54"/>
        <v>127382</v>
      </c>
      <c r="O321" s="396">
        <f t="shared" si="55"/>
        <v>-63692</v>
      </c>
      <c r="Q321">
        <v>66749</v>
      </c>
    </row>
    <row r="322" spans="1:17" ht="15.6" hidden="1" customHeight="1">
      <c r="A322" s="71"/>
      <c r="B322" s="474" t="s">
        <v>1247</v>
      </c>
      <c r="C322" s="64" t="s">
        <v>293</v>
      </c>
      <c r="D322" s="31" t="s">
        <v>587</v>
      </c>
      <c r="E322" s="72">
        <v>454</v>
      </c>
      <c r="F322" s="73">
        <v>31017</v>
      </c>
      <c r="G322" s="126">
        <v>1</v>
      </c>
      <c r="H322" s="77">
        <f t="shared" si="61"/>
        <v>31017</v>
      </c>
      <c r="I322" s="75">
        <f t="shared" si="62"/>
        <v>14081718</v>
      </c>
      <c r="J322" s="388">
        <f t="shared" si="60"/>
        <v>5.8356547222112849E-4</v>
      </c>
      <c r="K322" s="393" t="str">
        <f t="shared" si="51"/>
        <v/>
      </c>
      <c r="L322" s="51">
        <f>ROUND('SALIDA SINCO PPTO'!G263,0)</f>
        <v>14081878</v>
      </c>
      <c r="M322" s="394">
        <v>31017</v>
      </c>
      <c r="N322" s="394">
        <f t="shared" si="54"/>
        <v>6393172612</v>
      </c>
      <c r="O322" s="396">
        <f t="shared" si="55"/>
        <v>-6379090894</v>
      </c>
      <c r="Q322">
        <v>14776199</v>
      </c>
    </row>
    <row r="323" spans="1:17" ht="15.6" hidden="1" customHeight="1">
      <c r="A323" s="71" t="s">
        <v>818</v>
      </c>
      <c r="B323" s="474" t="s">
        <v>1249</v>
      </c>
      <c r="C323" s="64" t="s">
        <v>301</v>
      </c>
      <c r="D323" s="31" t="s">
        <v>587</v>
      </c>
      <c r="E323" s="72">
        <v>1</v>
      </c>
      <c r="F323" s="73">
        <v>247972</v>
      </c>
      <c r="G323" s="126">
        <v>1</v>
      </c>
      <c r="H323" s="77">
        <f t="shared" si="61"/>
        <v>247972</v>
      </c>
      <c r="I323" s="75">
        <f t="shared" si="62"/>
        <v>247972</v>
      </c>
      <c r="J323" s="388">
        <f t="shared" si="60"/>
        <v>1.0276295639325945E-5</v>
      </c>
      <c r="K323" s="393" t="str">
        <f t="shared" si="51"/>
        <v/>
      </c>
      <c r="L323" s="51">
        <f>ROUND('SALIDA SINCO PPTO'!G264,0)</f>
        <v>247972</v>
      </c>
      <c r="M323" s="394">
        <v>247972</v>
      </c>
      <c r="N323" s="394">
        <f t="shared" si="54"/>
        <v>247972</v>
      </c>
      <c r="O323" s="396">
        <f t="shared" si="55"/>
        <v>0</v>
      </c>
      <c r="Q323">
        <v>249501</v>
      </c>
    </row>
    <row r="324" spans="1:17" ht="15.6" hidden="1" customHeight="1">
      <c r="A324" s="71" t="s">
        <v>613</v>
      </c>
      <c r="B324" s="474" t="s">
        <v>1251</v>
      </c>
      <c r="C324" s="64" t="s">
        <v>300</v>
      </c>
      <c r="D324" s="31" t="s">
        <v>587</v>
      </c>
      <c r="E324" s="72">
        <v>4</v>
      </c>
      <c r="F324" s="73">
        <v>207588</v>
      </c>
      <c r="G324" s="126">
        <v>1</v>
      </c>
      <c r="H324" s="77">
        <f t="shared" si="61"/>
        <v>207588</v>
      </c>
      <c r="I324" s="75">
        <f t="shared" si="62"/>
        <v>830352</v>
      </c>
      <c r="J324" s="388">
        <f t="shared" si="60"/>
        <v>3.4410911863861957E-5</v>
      </c>
      <c r="K324" s="393" t="str">
        <f t="shared" si="51"/>
        <v/>
      </c>
      <c r="L324" s="51">
        <f>ROUND('SALIDA SINCO PPTO'!G265,0)</f>
        <v>830350</v>
      </c>
      <c r="M324" s="394">
        <v>207588</v>
      </c>
      <c r="N324" s="394">
        <f t="shared" si="54"/>
        <v>3321400</v>
      </c>
      <c r="O324" s="396">
        <f t="shared" si="55"/>
        <v>-2491048</v>
      </c>
      <c r="Q324">
        <v>836467</v>
      </c>
    </row>
    <row r="325" spans="1:17" ht="15.6" hidden="1" customHeight="1">
      <c r="A325" s="71"/>
      <c r="B325" s="474" t="s">
        <v>1253</v>
      </c>
      <c r="C325" s="64" t="s">
        <v>303</v>
      </c>
      <c r="D325" s="31" t="s">
        <v>587</v>
      </c>
      <c r="E325" s="72">
        <v>8</v>
      </c>
      <c r="F325" s="73">
        <v>247972</v>
      </c>
      <c r="G325" s="126">
        <v>1</v>
      </c>
      <c r="H325" s="77">
        <f t="shared" si="61"/>
        <v>247972</v>
      </c>
      <c r="I325" s="75">
        <f t="shared" si="62"/>
        <v>1983776</v>
      </c>
      <c r="J325" s="388">
        <f t="shared" ref="J325:J356" si="63">IF(I325="","",I325/SbtPpto)</f>
        <v>8.2210365114607562E-5</v>
      </c>
      <c r="K325" s="393" t="str">
        <f t="shared" si="51"/>
        <v/>
      </c>
      <c r="L325" s="51">
        <f>ROUND('SALIDA SINCO PPTO'!G266,0)</f>
        <v>1983772</v>
      </c>
      <c r="M325" s="394">
        <v>247972</v>
      </c>
      <c r="N325" s="394">
        <f t="shared" si="54"/>
        <v>15870176</v>
      </c>
      <c r="O325" s="396">
        <f t="shared" si="55"/>
        <v>-13886400</v>
      </c>
      <c r="Q325">
        <v>1996007</v>
      </c>
    </row>
    <row r="326" spans="1:17" ht="15.6" hidden="1" customHeight="1">
      <c r="A326" s="76" t="s">
        <v>1237</v>
      </c>
      <c r="B326" s="474" t="s">
        <v>1254</v>
      </c>
      <c r="C326" s="64" t="s">
        <v>302</v>
      </c>
      <c r="D326" s="31" t="s">
        <v>587</v>
      </c>
      <c r="E326" s="72">
        <v>1</v>
      </c>
      <c r="F326" s="73">
        <v>281625</v>
      </c>
      <c r="G326" s="126">
        <v>1</v>
      </c>
      <c r="H326" s="77">
        <f t="shared" si="61"/>
        <v>281625</v>
      </c>
      <c r="I326" s="75">
        <f t="shared" si="62"/>
        <v>281625</v>
      </c>
      <c r="J326" s="388">
        <f t="shared" si="63"/>
        <v>1.1670921553341382E-5</v>
      </c>
      <c r="K326" s="393" t="str">
        <f t="shared" si="51"/>
        <v/>
      </c>
      <c r="L326" s="51">
        <f>ROUND('SALIDA SINCO PPTO'!G267,0)</f>
        <v>281625</v>
      </c>
      <c r="M326" s="394">
        <v>281625</v>
      </c>
      <c r="N326" s="394">
        <f t="shared" si="54"/>
        <v>281625</v>
      </c>
      <c r="O326" s="396">
        <f t="shared" si="55"/>
        <v>0</v>
      </c>
      <c r="Q326">
        <v>283154</v>
      </c>
    </row>
    <row r="327" spans="1:17" ht="30" hidden="1">
      <c r="A327" s="76" t="s">
        <v>1250</v>
      </c>
      <c r="B327" s="474" t="s">
        <v>1256</v>
      </c>
      <c r="C327" s="64" t="s">
        <v>304</v>
      </c>
      <c r="D327" s="31" t="s">
        <v>587</v>
      </c>
      <c r="E327" s="72">
        <v>87</v>
      </c>
      <c r="F327" s="73">
        <v>292002</v>
      </c>
      <c r="G327" s="126">
        <v>1</v>
      </c>
      <c r="H327" s="77">
        <f t="shared" si="61"/>
        <v>292002</v>
      </c>
      <c r="I327" s="75">
        <f t="shared" si="62"/>
        <v>25404174</v>
      </c>
      <c r="J327" s="388">
        <f t="shared" si="63"/>
        <v>1.0527833888377622E-3</v>
      </c>
      <c r="K327" s="393" t="str">
        <f t="shared" si="51"/>
        <v/>
      </c>
      <c r="L327" s="51">
        <f>ROUND('SALIDA SINCO PPTO'!G269,0)</f>
        <v>25404159</v>
      </c>
      <c r="M327" s="394">
        <v>292002</v>
      </c>
      <c r="N327" s="394">
        <f t="shared" si="54"/>
        <v>2210161833</v>
      </c>
      <c r="O327" s="396">
        <f t="shared" si="55"/>
        <v>-2184757659</v>
      </c>
      <c r="Q327">
        <v>29839245</v>
      </c>
    </row>
    <row r="328" spans="1:17" ht="30.75" hidden="1" thickBot="1">
      <c r="A328" s="76" t="s">
        <v>1252</v>
      </c>
      <c r="B328" s="502" t="s">
        <v>1258</v>
      </c>
      <c r="C328" s="503" t="s">
        <v>181</v>
      </c>
      <c r="D328" s="504" t="s">
        <v>587</v>
      </c>
      <c r="E328" s="505">
        <v>8</v>
      </c>
      <c r="F328" s="506">
        <v>1162896</v>
      </c>
      <c r="G328" s="538">
        <v>1</v>
      </c>
      <c r="H328" s="508">
        <f t="shared" si="61"/>
        <v>1162896</v>
      </c>
      <c r="I328" s="509">
        <f t="shared" si="62"/>
        <v>9303168</v>
      </c>
      <c r="J328" s="388">
        <f t="shared" si="63"/>
        <v>3.8553588610938606E-4</v>
      </c>
      <c r="K328" s="393" t="str">
        <f t="shared" si="51"/>
        <v/>
      </c>
      <c r="L328" s="51">
        <f>ROUND('SALIDA SINCO PPTO'!G268,0)</f>
        <v>9303168</v>
      </c>
      <c r="M328" s="394">
        <v>1162896</v>
      </c>
      <c r="N328" s="394">
        <f t="shared" si="54"/>
        <v>74425344</v>
      </c>
      <c r="O328" s="396">
        <f t="shared" si="55"/>
        <v>-65122176</v>
      </c>
      <c r="Q328">
        <v>9710992</v>
      </c>
    </row>
    <row r="329" spans="1:17" hidden="1">
      <c r="A329" s="71" t="s">
        <v>1255</v>
      </c>
      <c r="B329" s="478"/>
      <c r="C329" s="138"/>
      <c r="D329" s="139"/>
      <c r="E329" s="140"/>
      <c r="F329" s="141"/>
      <c r="G329" s="142"/>
      <c r="H329" s="143"/>
      <c r="I329" s="144"/>
      <c r="J329" s="388" t="str">
        <f t="shared" si="63"/>
        <v/>
      </c>
      <c r="K329" s="393" t="str">
        <f t="shared" ref="K329:K392" si="64">IF(J329="","",REPT("|",J329/MAX($J$14:$J$415)*100))</f>
        <v/>
      </c>
      <c r="M329" s="394" t="s">
        <v>1439</v>
      </c>
      <c r="N329" s="394" t="str">
        <f t="shared" si="54"/>
        <v/>
      </c>
      <c r="O329" s="396" t="str">
        <f t="shared" si="55"/>
        <v/>
      </c>
    </row>
    <row r="330" spans="1:17" ht="16.5" hidden="1" thickBot="1">
      <c r="A330" s="71" t="s">
        <v>1257</v>
      </c>
      <c r="B330" s="481" t="s">
        <v>1261</v>
      </c>
      <c r="C330" s="56" t="s">
        <v>1262</v>
      </c>
      <c r="D330" s="57"/>
      <c r="E330" s="57"/>
      <c r="F330" s="58"/>
      <c r="G330" s="59"/>
      <c r="H330" s="57"/>
      <c r="I330" s="119">
        <f>SUM(I331:I341)</f>
        <v>42794191</v>
      </c>
      <c r="J330" s="388">
        <f t="shared" si="63"/>
        <v>1.7734492537939026E-3</v>
      </c>
      <c r="K330" s="393" t="str">
        <f t="shared" si="64"/>
        <v/>
      </c>
      <c r="M330" s="394" t="s">
        <v>1439</v>
      </c>
      <c r="N330" s="394" t="str">
        <f t="shared" si="54"/>
        <v/>
      </c>
      <c r="O330" s="396" t="str">
        <f t="shared" si="55"/>
        <v/>
      </c>
    </row>
    <row r="331" spans="1:17" hidden="1">
      <c r="A331" s="71" t="s">
        <v>1259</v>
      </c>
      <c r="B331" s="474" t="s">
        <v>1264</v>
      </c>
      <c r="C331" s="64" t="s">
        <v>1265</v>
      </c>
      <c r="D331" s="31" t="s">
        <v>587</v>
      </c>
      <c r="E331" s="72">
        <v>2</v>
      </c>
      <c r="F331" s="73">
        <v>561163</v>
      </c>
      <c r="G331" s="126">
        <v>1</v>
      </c>
      <c r="H331" s="77">
        <f t="shared" ref="H331:H341" si="65" xml:space="preserve"> ROUND(           F331*G331,0)</f>
        <v>561163</v>
      </c>
      <c r="I331" s="75">
        <f t="shared" ref="I331:I341" si="66">ROUND(E331 * H331,0)</f>
        <v>1122326</v>
      </c>
      <c r="J331" s="388">
        <f t="shared" si="63"/>
        <v>4.6510709998314854E-5</v>
      </c>
      <c r="K331" s="393" t="str">
        <f t="shared" si="64"/>
        <v/>
      </c>
      <c r="L331" s="51">
        <f>ROUND('SALIDA SINCO PPTO'!G271,0)</f>
        <v>1122325</v>
      </c>
      <c r="M331" s="394">
        <v>561163</v>
      </c>
      <c r="N331" s="394">
        <f t="shared" si="54"/>
        <v>2244650</v>
      </c>
      <c r="O331" s="396">
        <f t="shared" si="55"/>
        <v>-1122324</v>
      </c>
      <c r="Q331">
        <v>1183499</v>
      </c>
    </row>
    <row r="332" spans="1:17" hidden="1">
      <c r="A332" s="71"/>
      <c r="B332" s="474" t="s">
        <v>1267</v>
      </c>
      <c r="C332" s="64" t="s">
        <v>76</v>
      </c>
      <c r="D332" s="31" t="s">
        <v>587</v>
      </c>
      <c r="E332" s="72">
        <v>2</v>
      </c>
      <c r="F332" s="73">
        <v>534241</v>
      </c>
      <c r="G332" s="126">
        <v>1</v>
      </c>
      <c r="H332" s="77">
        <f t="shared" si="65"/>
        <v>534241</v>
      </c>
      <c r="I332" s="75">
        <f t="shared" si="66"/>
        <v>1068482</v>
      </c>
      <c r="J332" s="388">
        <f t="shared" si="63"/>
        <v>4.4279341688974018E-5</v>
      </c>
      <c r="K332" s="393" t="str">
        <f t="shared" si="64"/>
        <v/>
      </c>
      <c r="L332" s="51">
        <f>ROUND('SALIDA SINCO PPTO'!G272,0)</f>
        <v>1068481</v>
      </c>
      <c r="M332" s="394">
        <v>534241</v>
      </c>
      <c r="N332" s="394">
        <f t="shared" si="54"/>
        <v>2136962</v>
      </c>
      <c r="O332" s="396">
        <f t="shared" si="55"/>
        <v>-1068480</v>
      </c>
      <c r="Q332">
        <v>1129655</v>
      </c>
    </row>
    <row r="333" spans="1:17" hidden="1">
      <c r="A333" s="71" t="s">
        <v>1260</v>
      </c>
      <c r="B333" s="474" t="s">
        <v>1269</v>
      </c>
      <c r="C333" s="64" t="s">
        <v>1270</v>
      </c>
      <c r="D333" s="31" t="s">
        <v>587</v>
      </c>
      <c r="E333" s="72">
        <v>2</v>
      </c>
      <c r="F333" s="73">
        <v>844726</v>
      </c>
      <c r="G333" s="126">
        <v>1</v>
      </c>
      <c r="H333" s="77">
        <f t="shared" si="65"/>
        <v>844726</v>
      </c>
      <c r="I333" s="75">
        <f t="shared" si="66"/>
        <v>1689452</v>
      </c>
      <c r="J333" s="388">
        <f t="shared" si="63"/>
        <v>7.0013179796309658E-5</v>
      </c>
      <c r="K333" s="393" t="str">
        <f t="shared" si="64"/>
        <v/>
      </c>
      <c r="L333" s="51">
        <f>ROUND('SALIDA SINCO PPTO'!G273,0)</f>
        <v>1689452</v>
      </c>
      <c r="M333" s="394">
        <v>844726</v>
      </c>
      <c r="N333" s="394">
        <f t="shared" si="54"/>
        <v>3378904</v>
      </c>
      <c r="O333" s="396">
        <f t="shared" si="55"/>
        <v>-1689452</v>
      </c>
      <c r="Q333">
        <v>1791408</v>
      </c>
    </row>
    <row r="334" spans="1:17" hidden="1">
      <c r="A334" s="71" t="s">
        <v>1263</v>
      </c>
      <c r="B334" s="474" t="s">
        <v>1272</v>
      </c>
      <c r="C334" s="64" t="s">
        <v>208</v>
      </c>
      <c r="D334" s="31" t="s">
        <v>587</v>
      </c>
      <c r="E334" s="72">
        <v>2</v>
      </c>
      <c r="F334" s="73">
        <v>979099</v>
      </c>
      <c r="G334" s="126">
        <v>1</v>
      </c>
      <c r="H334" s="77">
        <f t="shared" si="65"/>
        <v>979099</v>
      </c>
      <c r="I334" s="75">
        <f t="shared" si="66"/>
        <v>1958198</v>
      </c>
      <c r="J334" s="388">
        <f t="shared" si="63"/>
        <v>8.1150378140825531E-5</v>
      </c>
      <c r="K334" s="393" t="str">
        <f t="shared" si="64"/>
        <v/>
      </c>
      <c r="L334" s="51">
        <f>ROUND('SALIDA SINCO PPTO'!G274,0)</f>
        <v>1958198</v>
      </c>
      <c r="M334" s="394">
        <v>979099</v>
      </c>
      <c r="N334" s="394">
        <f t="shared" ref="N334:N397" si="67">IF(M334="","",IF(L334="",ROUND(M334*E334,0),ROUND(L334*E334,0)))</f>
        <v>3916396</v>
      </c>
      <c r="O334" s="396">
        <f t="shared" ref="O334:O397" si="68">IF(N334="","",I334-N334)</f>
        <v>-1958198</v>
      </c>
      <c r="Q334">
        <v>2060154</v>
      </c>
    </row>
    <row r="335" spans="1:17" hidden="1">
      <c r="A335" s="71" t="s">
        <v>1266</v>
      </c>
      <c r="B335" s="474" t="s">
        <v>1274</v>
      </c>
      <c r="C335" s="64" t="s">
        <v>1275</v>
      </c>
      <c r="D335" s="31" t="s">
        <v>587</v>
      </c>
      <c r="E335" s="72">
        <v>2</v>
      </c>
      <c r="F335" s="73">
        <v>590396</v>
      </c>
      <c r="G335" s="126">
        <v>1</v>
      </c>
      <c r="H335" s="77">
        <f t="shared" si="65"/>
        <v>590396</v>
      </c>
      <c r="I335" s="75">
        <f t="shared" si="66"/>
        <v>1180792</v>
      </c>
      <c r="J335" s="388">
        <f t="shared" si="63"/>
        <v>4.8933620249669165E-5</v>
      </c>
      <c r="K335" s="393" t="str">
        <f t="shared" si="64"/>
        <v/>
      </c>
      <c r="L335" s="51">
        <f>ROUND('SALIDA SINCO PPTO'!G276,0)</f>
        <v>1180792</v>
      </c>
      <c r="M335" s="394">
        <v>590396</v>
      </c>
      <c r="N335" s="394">
        <f t="shared" si="67"/>
        <v>2361584</v>
      </c>
      <c r="O335" s="396">
        <f t="shared" si="68"/>
        <v>-1180792</v>
      </c>
      <c r="Q335">
        <v>1267454</v>
      </c>
    </row>
    <row r="336" spans="1:17" hidden="1">
      <c r="A336" s="71" t="s">
        <v>1268</v>
      </c>
      <c r="B336" s="474" t="s">
        <v>1277</v>
      </c>
      <c r="C336" s="64" t="s">
        <v>77</v>
      </c>
      <c r="D336" s="31" t="s">
        <v>587</v>
      </c>
      <c r="E336" s="72">
        <v>1</v>
      </c>
      <c r="F336" s="73">
        <v>576935</v>
      </c>
      <c r="G336" s="126">
        <v>1</v>
      </c>
      <c r="H336" s="77">
        <f t="shared" si="65"/>
        <v>576935</v>
      </c>
      <c r="I336" s="75">
        <f t="shared" si="66"/>
        <v>576935</v>
      </c>
      <c r="J336" s="388">
        <f t="shared" si="63"/>
        <v>2.3908968047499372E-5</v>
      </c>
      <c r="K336" s="393" t="str">
        <f t="shared" si="64"/>
        <v/>
      </c>
      <c r="L336" s="51">
        <f>ROUND('SALIDA SINCO PPTO'!G275,0)</f>
        <v>576935</v>
      </c>
      <c r="M336" s="394">
        <v>576935</v>
      </c>
      <c r="N336" s="394">
        <f t="shared" si="67"/>
        <v>576935</v>
      </c>
      <c r="O336" s="396">
        <f t="shared" si="68"/>
        <v>0</v>
      </c>
      <c r="Q336">
        <v>620266</v>
      </c>
    </row>
    <row r="337" spans="1:17" ht="38.25" hidden="1">
      <c r="A337" s="71" t="s">
        <v>1271</v>
      </c>
      <c r="B337" s="474" t="s">
        <v>1279</v>
      </c>
      <c r="C337" s="64" t="s">
        <v>1280</v>
      </c>
      <c r="D337" s="31" t="s">
        <v>587</v>
      </c>
      <c r="E337" s="72">
        <v>6</v>
      </c>
      <c r="F337" s="73">
        <v>3142119</v>
      </c>
      <c r="G337" s="126">
        <v>1</v>
      </c>
      <c r="H337" s="77">
        <f t="shared" si="65"/>
        <v>3142119</v>
      </c>
      <c r="I337" s="75">
        <f t="shared" si="66"/>
        <v>18852714</v>
      </c>
      <c r="J337" s="388">
        <f t="shared" si="63"/>
        <v>7.8128201033850274E-4</v>
      </c>
      <c r="K337" s="393" t="str">
        <f t="shared" si="64"/>
        <v/>
      </c>
      <c r="L337" s="51">
        <f>ROUND('SALIDA SINCO PPTO'!G277,0)</f>
        <v>18852711</v>
      </c>
      <c r="M337" s="394">
        <v>3142119</v>
      </c>
      <c r="N337" s="394">
        <f t="shared" si="67"/>
        <v>113116266</v>
      </c>
      <c r="O337" s="396">
        <f t="shared" si="68"/>
        <v>-94263552</v>
      </c>
      <c r="Q337">
        <v>19112699</v>
      </c>
    </row>
    <row r="338" spans="1:17" hidden="1">
      <c r="A338" s="71" t="s">
        <v>1273</v>
      </c>
      <c r="B338" s="474" t="s">
        <v>1281</v>
      </c>
      <c r="C338" s="64" t="s">
        <v>403</v>
      </c>
      <c r="D338" s="31" t="s">
        <v>587</v>
      </c>
      <c r="E338" s="72">
        <v>2</v>
      </c>
      <c r="F338" s="73">
        <v>3208390</v>
      </c>
      <c r="G338" s="126">
        <v>1</v>
      </c>
      <c r="H338" s="77">
        <f t="shared" si="65"/>
        <v>3208390</v>
      </c>
      <c r="I338" s="75">
        <f t="shared" si="66"/>
        <v>6416780</v>
      </c>
      <c r="J338" s="388">
        <f t="shared" si="63"/>
        <v>2.6592005683106942E-4</v>
      </c>
      <c r="K338" s="393" t="str">
        <f t="shared" si="64"/>
        <v/>
      </c>
      <c r="L338" s="51">
        <f>ROUND('SALIDA SINCO PPTO'!G278,0)</f>
        <v>6416781</v>
      </c>
      <c r="M338" s="394">
        <v>3208390</v>
      </c>
      <c r="N338" s="394">
        <f t="shared" si="67"/>
        <v>12833562</v>
      </c>
      <c r="O338" s="396">
        <f t="shared" si="68"/>
        <v>-6416782</v>
      </c>
      <c r="Q338">
        <v>6544226</v>
      </c>
    </row>
    <row r="339" spans="1:17" hidden="1">
      <c r="A339" s="71" t="s">
        <v>1276</v>
      </c>
      <c r="B339" s="474" t="s">
        <v>1282</v>
      </c>
      <c r="C339" s="64" t="s">
        <v>184</v>
      </c>
      <c r="D339" s="31" t="s">
        <v>587</v>
      </c>
      <c r="E339" s="72">
        <v>1</v>
      </c>
      <c r="F339" s="73">
        <v>3477058</v>
      </c>
      <c r="G339" s="126">
        <v>1</v>
      </c>
      <c r="H339" s="77">
        <f t="shared" si="65"/>
        <v>3477058</v>
      </c>
      <c r="I339" s="75">
        <f t="shared" si="66"/>
        <v>3477058</v>
      </c>
      <c r="J339" s="388">
        <f t="shared" si="63"/>
        <v>1.4409399433437401E-4</v>
      </c>
      <c r="K339" s="393" t="str">
        <f t="shared" si="64"/>
        <v/>
      </c>
      <c r="L339" s="51">
        <f>ROUND('SALIDA SINCO PPTO'!G279,0)</f>
        <v>3478755</v>
      </c>
      <c r="M339" s="394">
        <v>3477058</v>
      </c>
      <c r="N339" s="394">
        <f t="shared" si="67"/>
        <v>3478755</v>
      </c>
      <c r="O339" s="396">
        <f t="shared" si="68"/>
        <v>-1697</v>
      </c>
      <c r="Q339">
        <v>3529733</v>
      </c>
    </row>
    <row r="340" spans="1:17" ht="30" hidden="1">
      <c r="A340" s="76" t="s">
        <v>1278</v>
      </c>
      <c r="B340" s="474" t="s">
        <v>1283</v>
      </c>
      <c r="C340" s="64" t="s">
        <v>209</v>
      </c>
      <c r="D340" s="31" t="s">
        <v>587</v>
      </c>
      <c r="E340" s="72">
        <v>2</v>
      </c>
      <c r="F340" s="73">
        <v>682216</v>
      </c>
      <c r="G340" s="126">
        <v>1</v>
      </c>
      <c r="H340" s="77">
        <f t="shared" si="65"/>
        <v>682216</v>
      </c>
      <c r="I340" s="75">
        <f t="shared" si="66"/>
        <v>1364432</v>
      </c>
      <c r="J340" s="388">
        <f t="shared" si="63"/>
        <v>5.6543910650221711E-5</v>
      </c>
      <c r="K340" s="393" t="str">
        <f t="shared" si="64"/>
        <v/>
      </c>
      <c r="L340" s="51">
        <f>ROUND('SALIDA SINCO PPTO'!G280,0)</f>
        <v>1364432</v>
      </c>
      <c r="M340" s="394">
        <v>682216</v>
      </c>
      <c r="N340" s="394">
        <f t="shared" si="67"/>
        <v>2728864</v>
      </c>
      <c r="O340" s="396">
        <f t="shared" si="68"/>
        <v>-1364432</v>
      </c>
      <c r="Q340">
        <v>1466388</v>
      </c>
    </row>
    <row r="341" spans="1:17" ht="16.5" hidden="1" thickBot="1">
      <c r="A341" s="76"/>
      <c r="B341" s="502" t="s">
        <v>1284</v>
      </c>
      <c r="C341" s="503" t="s">
        <v>207</v>
      </c>
      <c r="D341" s="504" t="s">
        <v>587</v>
      </c>
      <c r="E341" s="505">
        <v>6</v>
      </c>
      <c r="F341" s="506">
        <v>847837</v>
      </c>
      <c r="G341" s="538">
        <v>1</v>
      </c>
      <c r="H341" s="508">
        <f t="shared" si="65"/>
        <v>847837</v>
      </c>
      <c r="I341" s="509">
        <f t="shared" si="66"/>
        <v>5087022</v>
      </c>
      <c r="J341" s="388">
        <f t="shared" si="63"/>
        <v>2.1081308371814216E-4</v>
      </c>
      <c r="K341" s="393" t="str">
        <f t="shared" si="64"/>
        <v/>
      </c>
      <c r="L341" s="51">
        <f>ROUND('SALIDA SINCO PPTO'!G281,0)</f>
        <v>5087025</v>
      </c>
      <c r="M341" s="394">
        <v>847837</v>
      </c>
      <c r="N341" s="394">
        <f t="shared" si="67"/>
        <v>30522150</v>
      </c>
      <c r="O341" s="396">
        <f t="shared" si="68"/>
        <v>-25435128</v>
      </c>
      <c r="Q341">
        <v>5469360</v>
      </c>
    </row>
    <row r="342" spans="1:17" hidden="1">
      <c r="A342" s="76"/>
      <c r="B342" s="478"/>
      <c r="C342" s="138"/>
      <c r="D342" s="139"/>
      <c r="E342" s="140"/>
      <c r="F342" s="141"/>
      <c r="G342" s="142"/>
      <c r="H342" s="143"/>
      <c r="I342" s="144"/>
      <c r="J342" s="388" t="str">
        <f t="shared" si="63"/>
        <v/>
      </c>
      <c r="K342" s="393" t="str">
        <f t="shared" si="64"/>
        <v/>
      </c>
      <c r="M342" s="394" t="s">
        <v>1439</v>
      </c>
      <c r="N342" s="394" t="str">
        <f t="shared" si="67"/>
        <v/>
      </c>
      <c r="O342" s="396" t="str">
        <f t="shared" si="68"/>
        <v/>
      </c>
    </row>
    <row r="343" spans="1:17" ht="16.5" hidden="1" thickBot="1">
      <c r="A343" s="76"/>
      <c r="B343" s="481" t="s">
        <v>1285</v>
      </c>
      <c r="C343" s="56" t="s">
        <v>1286</v>
      </c>
      <c r="D343" s="57"/>
      <c r="E343" s="57"/>
      <c r="F343" s="58"/>
      <c r="G343" s="59"/>
      <c r="H343" s="57"/>
      <c r="I343" s="119">
        <f>SUM(I344:I380)</f>
        <v>715128371</v>
      </c>
      <c r="J343" s="388">
        <f t="shared" si="63"/>
        <v>2.9635888569941635E-2</v>
      </c>
      <c r="K343" s="393" t="str">
        <f t="shared" si="64"/>
        <v>|||||||||||</v>
      </c>
      <c r="M343" s="394" t="s">
        <v>1439</v>
      </c>
      <c r="N343" s="394" t="str">
        <f t="shared" si="67"/>
        <v/>
      </c>
      <c r="O343" s="396" t="str">
        <f t="shared" si="68"/>
        <v/>
      </c>
    </row>
    <row r="344" spans="1:17" ht="38.25">
      <c r="A344" s="76"/>
      <c r="B344" s="474" t="s">
        <v>1287</v>
      </c>
      <c r="C344" s="64" t="s">
        <v>1288</v>
      </c>
      <c r="D344" s="31" t="s">
        <v>587</v>
      </c>
      <c r="E344" s="72">
        <v>1</v>
      </c>
      <c r="F344" s="73">
        <v>590842056</v>
      </c>
      <c r="G344" s="126">
        <v>1</v>
      </c>
      <c r="H344" s="77">
        <f t="shared" ref="H344:H380" si="69" xml:space="preserve"> ROUND(           F344*G344,0)</f>
        <v>590842056</v>
      </c>
      <c r="I344" s="75">
        <f t="shared" ref="I344:I380" si="70">ROUND(E344 * H344,0)</f>
        <v>590842056</v>
      </c>
      <c r="J344" s="388">
        <f t="shared" si="63"/>
        <v>2.4485295289803592E-2</v>
      </c>
      <c r="K344" s="393" t="str">
        <f t="shared" si="64"/>
        <v>|||||||||</v>
      </c>
      <c r="L344" s="394">
        <f>ROUND('SALIDA SINCO PPTO'!G283,0)</f>
        <v>590842056</v>
      </c>
      <c r="M344" s="394">
        <v>590842056</v>
      </c>
      <c r="N344" s="394">
        <f t="shared" si="67"/>
        <v>590842056</v>
      </c>
      <c r="O344" s="396">
        <f t="shared" si="68"/>
        <v>0</v>
      </c>
      <c r="Q344">
        <v>595939856</v>
      </c>
    </row>
    <row r="345" spans="1:17" hidden="1">
      <c r="A345" s="76"/>
      <c r="B345" s="474" t="s">
        <v>1289</v>
      </c>
      <c r="C345" s="64" t="s">
        <v>562</v>
      </c>
      <c r="D345" s="31" t="s">
        <v>587</v>
      </c>
      <c r="E345" s="72">
        <v>2</v>
      </c>
      <c r="F345" s="73">
        <v>155702</v>
      </c>
      <c r="G345" s="126">
        <v>1</v>
      </c>
      <c r="H345" s="77">
        <f t="shared" si="69"/>
        <v>155702</v>
      </c>
      <c r="I345" s="75">
        <f t="shared" si="70"/>
        <v>311404</v>
      </c>
      <c r="J345" s="388">
        <f t="shared" si="63"/>
        <v>1.2905003658754443E-5</v>
      </c>
      <c r="K345" s="393" t="str">
        <f t="shared" si="64"/>
        <v/>
      </c>
      <c r="L345" s="394">
        <f>ROUND('SALIDA SINCO PPTO'!G284,0)</f>
        <v>311404</v>
      </c>
      <c r="M345" s="394">
        <v>155702</v>
      </c>
      <c r="N345" s="394">
        <f t="shared" si="67"/>
        <v>622808</v>
      </c>
      <c r="O345" s="396">
        <f t="shared" si="68"/>
        <v>-311404</v>
      </c>
      <c r="Q345">
        <v>352186</v>
      </c>
    </row>
    <row r="346" spans="1:17" hidden="1">
      <c r="A346" s="76"/>
      <c r="B346" s="474" t="s">
        <v>1290</v>
      </c>
      <c r="C346" s="64" t="s">
        <v>561</v>
      </c>
      <c r="D346" s="31" t="s">
        <v>587</v>
      </c>
      <c r="E346" s="72">
        <v>4</v>
      </c>
      <c r="F346" s="73">
        <v>71512</v>
      </c>
      <c r="G346" s="126">
        <v>1</v>
      </c>
      <c r="H346" s="77">
        <f t="shared" si="69"/>
        <v>71512</v>
      </c>
      <c r="I346" s="75">
        <f t="shared" si="70"/>
        <v>286048</v>
      </c>
      <c r="J346" s="388">
        <f t="shared" si="63"/>
        <v>1.1854216665744149E-5</v>
      </c>
      <c r="K346" s="393" t="str">
        <f t="shared" si="64"/>
        <v/>
      </c>
      <c r="L346" s="394">
        <f>ROUND('SALIDA SINCO PPTO'!G285,0)</f>
        <v>286049</v>
      </c>
      <c r="M346" s="394">
        <v>71512</v>
      </c>
      <c r="N346" s="394">
        <f t="shared" si="67"/>
        <v>1144196</v>
      </c>
      <c r="O346" s="396">
        <f t="shared" si="68"/>
        <v>-858148</v>
      </c>
      <c r="Q346">
        <v>291146</v>
      </c>
    </row>
    <row r="347" spans="1:17" hidden="1">
      <c r="A347" s="76"/>
      <c r="B347" s="474" t="s">
        <v>1291</v>
      </c>
      <c r="C347" s="64" t="s">
        <v>563</v>
      </c>
      <c r="D347" s="31" t="s">
        <v>587</v>
      </c>
      <c r="E347" s="72">
        <v>4</v>
      </c>
      <c r="F347" s="73">
        <v>179461</v>
      </c>
      <c r="G347" s="126">
        <v>1</v>
      </c>
      <c r="H347" s="77">
        <f t="shared" si="69"/>
        <v>179461</v>
      </c>
      <c r="I347" s="75">
        <f t="shared" si="70"/>
        <v>717844</v>
      </c>
      <c r="J347" s="388">
        <f t="shared" si="63"/>
        <v>2.9748427914910934E-5</v>
      </c>
      <c r="K347" s="393" t="str">
        <f t="shared" si="64"/>
        <v/>
      </c>
      <c r="L347" s="394">
        <f>ROUND('SALIDA SINCO PPTO'!G286,0)</f>
        <v>717842</v>
      </c>
      <c r="M347" s="394">
        <v>179461</v>
      </c>
      <c r="N347" s="394">
        <f t="shared" si="67"/>
        <v>2871368</v>
      </c>
      <c r="O347" s="396">
        <f t="shared" si="68"/>
        <v>-2153524</v>
      </c>
      <c r="Q347">
        <v>722940</v>
      </c>
    </row>
    <row r="348" spans="1:17" hidden="1">
      <c r="A348" s="76"/>
      <c r="B348" s="474" t="s">
        <v>1292</v>
      </c>
      <c r="C348" s="64" t="s">
        <v>564</v>
      </c>
      <c r="D348" s="31" t="s">
        <v>587</v>
      </c>
      <c r="E348" s="72">
        <v>6</v>
      </c>
      <c r="F348" s="73">
        <v>186505</v>
      </c>
      <c r="G348" s="126">
        <v>1</v>
      </c>
      <c r="H348" s="77">
        <f t="shared" si="69"/>
        <v>186505</v>
      </c>
      <c r="I348" s="75">
        <f t="shared" si="70"/>
        <v>1119030</v>
      </c>
      <c r="J348" s="388">
        <f t="shared" si="63"/>
        <v>4.637411929280287E-5</v>
      </c>
      <c r="K348" s="393" t="str">
        <f t="shared" si="64"/>
        <v/>
      </c>
      <c r="L348" s="394">
        <f>ROUND('SALIDA SINCO PPTO'!G287,0)</f>
        <v>1119032</v>
      </c>
      <c r="M348" s="394">
        <v>186505</v>
      </c>
      <c r="N348" s="394">
        <f t="shared" si="67"/>
        <v>6714192</v>
      </c>
      <c r="O348" s="396">
        <f t="shared" si="68"/>
        <v>-5595162</v>
      </c>
      <c r="Q348">
        <v>1126678</v>
      </c>
    </row>
    <row r="349" spans="1:17" hidden="1">
      <c r="A349" s="76"/>
      <c r="B349" s="474" t="s">
        <v>1293</v>
      </c>
      <c r="C349" s="64" t="s">
        <v>560</v>
      </c>
      <c r="D349" s="31" t="s">
        <v>587</v>
      </c>
      <c r="E349" s="72">
        <v>7</v>
      </c>
      <c r="F349" s="73">
        <v>59102</v>
      </c>
      <c r="G349" s="126">
        <v>1</v>
      </c>
      <c r="H349" s="77">
        <f t="shared" si="69"/>
        <v>59102</v>
      </c>
      <c r="I349" s="75">
        <f t="shared" si="70"/>
        <v>413714</v>
      </c>
      <c r="J349" s="388">
        <f t="shared" si="63"/>
        <v>1.7144868671172931E-5</v>
      </c>
      <c r="K349" s="393" t="str">
        <f t="shared" si="64"/>
        <v/>
      </c>
      <c r="L349" s="394">
        <f>ROUND('SALIDA SINCO PPTO'!G288,0)</f>
        <v>413711</v>
      </c>
      <c r="M349" s="394">
        <v>59102</v>
      </c>
      <c r="N349" s="394">
        <f t="shared" si="67"/>
        <v>2895977</v>
      </c>
      <c r="O349" s="396">
        <f t="shared" si="68"/>
        <v>-2482263</v>
      </c>
      <c r="Q349">
        <v>422633</v>
      </c>
    </row>
    <row r="350" spans="1:17" hidden="1">
      <c r="A350" s="76"/>
      <c r="B350" s="474" t="s">
        <v>1294</v>
      </c>
      <c r="C350" s="64" t="s">
        <v>571</v>
      </c>
      <c r="D350" s="31" t="s">
        <v>587</v>
      </c>
      <c r="E350" s="72">
        <v>12</v>
      </c>
      <c r="F350" s="73">
        <v>44211</v>
      </c>
      <c r="G350" s="126">
        <v>1</v>
      </c>
      <c r="H350" s="77">
        <f t="shared" si="69"/>
        <v>44211</v>
      </c>
      <c r="I350" s="75">
        <f t="shared" si="70"/>
        <v>530532</v>
      </c>
      <c r="J350" s="388">
        <f t="shared" si="63"/>
        <v>2.1985964859431196E-5</v>
      </c>
      <c r="K350" s="393" t="str">
        <f t="shared" si="64"/>
        <v/>
      </c>
      <c r="L350" s="394">
        <f>ROUND('SALIDA SINCO PPTO'!G289,0)</f>
        <v>530534</v>
      </c>
      <c r="M350" s="394">
        <v>44211</v>
      </c>
      <c r="N350" s="394">
        <f t="shared" si="67"/>
        <v>6366408</v>
      </c>
      <c r="O350" s="396">
        <f t="shared" si="68"/>
        <v>-5835876</v>
      </c>
      <c r="Q350">
        <v>533593</v>
      </c>
    </row>
    <row r="351" spans="1:17" hidden="1">
      <c r="A351" s="76"/>
      <c r="B351" s="474" t="s">
        <v>1295</v>
      </c>
      <c r="C351" s="64" t="s">
        <v>579</v>
      </c>
      <c r="D351" s="31" t="s">
        <v>587</v>
      </c>
      <c r="E351" s="72">
        <v>1</v>
      </c>
      <c r="F351" s="73">
        <v>1545741</v>
      </c>
      <c r="G351" s="126">
        <v>1</v>
      </c>
      <c r="H351" s="77">
        <f t="shared" si="69"/>
        <v>1545741</v>
      </c>
      <c r="I351" s="75">
        <f t="shared" si="70"/>
        <v>1545741</v>
      </c>
      <c r="J351" s="388">
        <f t="shared" si="63"/>
        <v>6.4057601252670969E-5</v>
      </c>
      <c r="K351" s="393" t="str">
        <f t="shared" si="64"/>
        <v/>
      </c>
      <c r="L351" s="394">
        <f>ROUND('SALIDA SINCO PPTO'!G290,0)</f>
        <v>1545741</v>
      </c>
      <c r="M351" s="394">
        <v>1545741</v>
      </c>
      <c r="N351" s="394">
        <f t="shared" si="67"/>
        <v>1545741</v>
      </c>
      <c r="O351" s="396">
        <f t="shared" si="68"/>
        <v>0</v>
      </c>
      <c r="Q351">
        <v>1545996</v>
      </c>
    </row>
    <row r="352" spans="1:17" hidden="1">
      <c r="A352" s="76"/>
      <c r="B352" s="474" t="s">
        <v>1296</v>
      </c>
      <c r="C352" s="64" t="s">
        <v>565</v>
      </c>
      <c r="D352" s="31" t="s">
        <v>587</v>
      </c>
      <c r="E352" s="72">
        <v>1</v>
      </c>
      <c r="F352" s="73">
        <v>422203</v>
      </c>
      <c r="G352" s="126">
        <v>1</v>
      </c>
      <c r="H352" s="77">
        <f t="shared" si="69"/>
        <v>422203</v>
      </c>
      <c r="I352" s="75">
        <f t="shared" si="70"/>
        <v>422203</v>
      </c>
      <c r="J352" s="388">
        <f t="shared" si="63"/>
        <v>1.7496664332304987E-5</v>
      </c>
      <c r="K352" s="393" t="str">
        <f t="shared" si="64"/>
        <v/>
      </c>
      <c r="L352" s="394">
        <f>ROUND('SALIDA SINCO PPTO'!G291,0)</f>
        <v>422203</v>
      </c>
      <c r="M352" s="394">
        <v>422203</v>
      </c>
      <c r="N352" s="394">
        <f t="shared" si="67"/>
        <v>422203</v>
      </c>
      <c r="O352" s="396">
        <f t="shared" si="68"/>
        <v>0</v>
      </c>
      <c r="Q352">
        <v>452789</v>
      </c>
    </row>
    <row r="353" spans="1:17" hidden="1">
      <c r="A353" s="76"/>
      <c r="B353" s="474" t="s">
        <v>1297</v>
      </c>
      <c r="C353" s="64" t="s">
        <v>568</v>
      </c>
      <c r="D353" s="31" t="s">
        <v>587</v>
      </c>
      <c r="E353" s="72">
        <v>2</v>
      </c>
      <c r="F353" s="73">
        <v>4872936</v>
      </c>
      <c r="G353" s="126">
        <v>1</v>
      </c>
      <c r="H353" s="77">
        <f t="shared" si="69"/>
        <v>4872936</v>
      </c>
      <c r="I353" s="75">
        <f t="shared" si="70"/>
        <v>9745872</v>
      </c>
      <c r="J353" s="388">
        <f t="shared" si="63"/>
        <v>4.03882139657013E-4</v>
      </c>
      <c r="K353" s="393" t="str">
        <f t="shared" si="64"/>
        <v/>
      </c>
      <c r="L353" s="394">
        <f>ROUND('SALIDA SINCO PPTO'!G292,0)</f>
        <v>9745872</v>
      </c>
      <c r="M353" s="394">
        <v>4872936</v>
      </c>
      <c r="N353" s="394">
        <f t="shared" si="67"/>
        <v>19491744</v>
      </c>
      <c r="O353" s="396">
        <f t="shared" si="68"/>
        <v>-9745872</v>
      </c>
      <c r="Q353">
        <v>9873317</v>
      </c>
    </row>
    <row r="354" spans="1:17" hidden="1">
      <c r="A354" s="76"/>
      <c r="B354" s="474" t="s">
        <v>1298</v>
      </c>
      <c r="C354" s="64" t="s">
        <v>365</v>
      </c>
      <c r="D354" s="31" t="s">
        <v>587</v>
      </c>
      <c r="E354" s="72">
        <v>1</v>
      </c>
      <c r="F354" s="73">
        <v>105578</v>
      </c>
      <c r="G354" s="126">
        <v>1</v>
      </c>
      <c r="H354" s="77">
        <f t="shared" si="69"/>
        <v>105578</v>
      </c>
      <c r="I354" s="75">
        <f t="shared" si="70"/>
        <v>105578</v>
      </c>
      <c r="J354" s="388">
        <f t="shared" si="63"/>
        <v>4.375295359995301E-6</v>
      </c>
      <c r="K354" s="393" t="str">
        <f t="shared" si="64"/>
        <v/>
      </c>
      <c r="L354" s="394">
        <f>ROUND('SALIDA SINCO PPTO'!G293,0)</f>
        <v>105578</v>
      </c>
      <c r="M354" s="394">
        <v>105578</v>
      </c>
      <c r="N354" s="394">
        <f t="shared" si="67"/>
        <v>105578</v>
      </c>
      <c r="O354" s="396">
        <f t="shared" si="68"/>
        <v>0</v>
      </c>
      <c r="Q354">
        <v>113225</v>
      </c>
    </row>
    <row r="355" spans="1:17" hidden="1">
      <c r="A355" s="76"/>
      <c r="B355" s="474" t="s">
        <v>1299</v>
      </c>
      <c r="C355" s="64" t="s">
        <v>566</v>
      </c>
      <c r="D355" s="31" t="s">
        <v>587</v>
      </c>
      <c r="E355" s="72">
        <v>2</v>
      </c>
      <c r="F355" s="73">
        <v>159890</v>
      </c>
      <c r="G355" s="126">
        <v>1</v>
      </c>
      <c r="H355" s="77">
        <f t="shared" si="69"/>
        <v>159890</v>
      </c>
      <c r="I355" s="75">
        <f t="shared" si="70"/>
        <v>319780</v>
      </c>
      <c r="J355" s="388">
        <f t="shared" si="63"/>
        <v>1.3252116446790972E-5</v>
      </c>
      <c r="K355" s="393" t="str">
        <f t="shared" si="64"/>
        <v/>
      </c>
      <c r="L355" s="394">
        <f>ROUND('SALIDA SINCO PPTO'!G294,0)</f>
        <v>319780</v>
      </c>
      <c r="M355" s="394">
        <v>159890</v>
      </c>
      <c r="N355" s="394">
        <f t="shared" si="67"/>
        <v>639560</v>
      </c>
      <c r="O355" s="396">
        <f t="shared" si="68"/>
        <v>-319780</v>
      </c>
      <c r="Q355">
        <v>335073</v>
      </c>
    </row>
    <row r="356" spans="1:17" hidden="1">
      <c r="A356" s="76"/>
      <c r="B356" s="474" t="s">
        <v>1300</v>
      </c>
      <c r="C356" s="64" t="s">
        <v>580</v>
      </c>
      <c r="D356" s="31" t="s">
        <v>587</v>
      </c>
      <c r="E356" s="72">
        <v>1</v>
      </c>
      <c r="F356" s="73">
        <v>165275</v>
      </c>
      <c r="G356" s="126">
        <v>1</v>
      </c>
      <c r="H356" s="77">
        <f t="shared" si="69"/>
        <v>165275</v>
      </c>
      <c r="I356" s="75">
        <f t="shared" si="70"/>
        <v>165275</v>
      </c>
      <c r="J356" s="388">
        <f t="shared" si="63"/>
        <v>6.8492199191424662E-6</v>
      </c>
      <c r="K356" s="393" t="str">
        <f t="shared" si="64"/>
        <v/>
      </c>
      <c r="L356" s="394">
        <f>ROUND('SALIDA SINCO PPTO'!G295,0)</f>
        <v>165275</v>
      </c>
      <c r="M356" s="394">
        <v>165275</v>
      </c>
      <c r="N356" s="394">
        <f t="shared" si="67"/>
        <v>165275</v>
      </c>
      <c r="O356" s="396">
        <f t="shared" si="68"/>
        <v>0</v>
      </c>
      <c r="Q356">
        <v>172922</v>
      </c>
    </row>
    <row r="357" spans="1:17" ht="19.350000000000001" hidden="1" customHeight="1">
      <c r="A357" s="76" t="s">
        <v>1301</v>
      </c>
      <c r="B357" s="474" t="s">
        <v>1302</v>
      </c>
      <c r="C357" s="64" t="s">
        <v>567</v>
      </c>
      <c r="D357" s="31" t="s">
        <v>587</v>
      </c>
      <c r="E357" s="72">
        <v>4</v>
      </c>
      <c r="F357" s="73">
        <v>339312</v>
      </c>
      <c r="G357" s="126">
        <v>1</v>
      </c>
      <c r="H357" s="77">
        <f t="shared" si="69"/>
        <v>339312</v>
      </c>
      <c r="I357" s="75">
        <f t="shared" si="70"/>
        <v>1357248</v>
      </c>
      <c r="J357" s="388">
        <f t="shared" ref="J357:J358" si="71">IF(I357="","",I357/SbtPpto)</f>
        <v>5.624619595713976E-5</v>
      </c>
      <c r="K357" s="393" t="str">
        <f t="shared" si="64"/>
        <v/>
      </c>
      <c r="L357" s="394">
        <f>ROUND('SALIDA SINCO PPTO'!G296,0)</f>
        <v>1357249</v>
      </c>
      <c r="M357" s="394">
        <v>339312</v>
      </c>
      <c r="N357" s="394">
        <f t="shared" si="67"/>
        <v>5428996</v>
      </c>
      <c r="O357" s="396">
        <f t="shared" si="68"/>
        <v>-4071748</v>
      </c>
      <c r="Q357">
        <v>1398031</v>
      </c>
    </row>
    <row r="358" spans="1:17" ht="19.350000000000001" hidden="1" customHeight="1">
      <c r="A358" s="76" t="s">
        <v>1303</v>
      </c>
      <c r="B358" s="474" t="s">
        <v>1304</v>
      </c>
      <c r="C358" s="64" t="s">
        <v>572</v>
      </c>
      <c r="D358" s="31" t="s">
        <v>587</v>
      </c>
      <c r="E358" s="72">
        <v>1</v>
      </c>
      <c r="F358" s="73">
        <v>430728</v>
      </c>
      <c r="G358" s="126">
        <v>1</v>
      </c>
      <c r="H358" s="77">
        <f t="shared" si="69"/>
        <v>430728</v>
      </c>
      <c r="I358" s="75">
        <f t="shared" si="70"/>
        <v>430728</v>
      </c>
      <c r="J358" s="388">
        <f t="shared" si="71"/>
        <v>1.7849951882210838E-5</v>
      </c>
      <c r="K358" s="393" t="str">
        <f t="shared" si="64"/>
        <v/>
      </c>
      <c r="L358" s="394">
        <f>ROUND('SALIDA SINCO PPTO'!G297,0)</f>
        <v>430728</v>
      </c>
      <c r="M358" s="394">
        <v>430728</v>
      </c>
      <c r="N358" s="394">
        <f t="shared" si="67"/>
        <v>430728</v>
      </c>
      <c r="O358" s="396">
        <f t="shared" si="68"/>
        <v>0</v>
      </c>
      <c r="Q358">
        <v>440924</v>
      </c>
    </row>
    <row r="359" spans="1:17" ht="19.350000000000001" hidden="1" customHeight="1">
      <c r="A359" s="76" t="s">
        <v>1305</v>
      </c>
      <c r="B359" s="474" t="s">
        <v>1306</v>
      </c>
      <c r="C359" s="64" t="s">
        <v>569</v>
      </c>
      <c r="D359" s="31" t="s">
        <v>587</v>
      </c>
      <c r="E359" s="72">
        <v>1</v>
      </c>
      <c r="F359" s="73">
        <v>576935</v>
      </c>
      <c r="G359" s="126">
        <v>1</v>
      </c>
      <c r="H359" s="77">
        <f t="shared" si="69"/>
        <v>576935</v>
      </c>
      <c r="I359" s="75">
        <f t="shared" si="70"/>
        <v>576935</v>
      </c>
      <c r="J359" s="388">
        <f>IF(H359="","",I359/SbtPpto)</f>
        <v>2.3908968047499372E-5</v>
      </c>
      <c r="K359" s="393" t="str">
        <f t="shared" si="64"/>
        <v/>
      </c>
      <c r="L359" s="394">
        <f>ROUND('SALIDA SINCO PPTO'!G298,0)</f>
        <v>576935</v>
      </c>
      <c r="M359" s="394">
        <v>576935</v>
      </c>
      <c r="N359" s="394">
        <f t="shared" si="67"/>
        <v>576935</v>
      </c>
      <c r="O359" s="396">
        <f t="shared" si="68"/>
        <v>0</v>
      </c>
      <c r="Q359">
        <v>620266</v>
      </c>
    </row>
    <row r="360" spans="1:17" hidden="1">
      <c r="A360" s="71" t="s">
        <v>1307</v>
      </c>
      <c r="B360" s="474" t="s">
        <v>1308</v>
      </c>
      <c r="C360" s="64" t="s">
        <v>559</v>
      </c>
      <c r="D360" s="31" t="s">
        <v>587</v>
      </c>
      <c r="E360" s="72">
        <v>4</v>
      </c>
      <c r="F360" s="73">
        <v>5430316</v>
      </c>
      <c r="G360" s="126">
        <v>1</v>
      </c>
      <c r="H360" s="77">
        <f t="shared" si="69"/>
        <v>5430316</v>
      </c>
      <c r="I360" s="75">
        <f t="shared" si="70"/>
        <v>21721264</v>
      </c>
      <c r="J360" s="388">
        <f t="shared" ref="J360:J391" si="72">IF(I360="","",I360/SbtPpto)</f>
        <v>9.0015860872940355E-4</v>
      </c>
      <c r="K360" s="393" t="str">
        <f t="shared" si="64"/>
        <v/>
      </c>
      <c r="L360" s="394">
        <f>ROUND('SALIDA SINCO PPTO'!G299,0)</f>
        <v>21721264</v>
      </c>
      <c r="M360" s="394">
        <v>5430316</v>
      </c>
      <c r="N360" s="394">
        <f t="shared" si="67"/>
        <v>86885056</v>
      </c>
      <c r="O360" s="396">
        <f t="shared" si="68"/>
        <v>-65163792</v>
      </c>
      <c r="Q360">
        <v>21899508</v>
      </c>
    </row>
    <row r="361" spans="1:17" hidden="1">
      <c r="A361" s="71" t="s">
        <v>1309</v>
      </c>
      <c r="B361" s="474" t="s">
        <v>1310</v>
      </c>
      <c r="C361" s="64" t="s">
        <v>74</v>
      </c>
      <c r="D361" s="31" t="s">
        <v>587</v>
      </c>
      <c r="E361" s="72">
        <v>3</v>
      </c>
      <c r="F361" s="73">
        <v>242140</v>
      </c>
      <c r="G361" s="126">
        <v>1</v>
      </c>
      <c r="H361" s="77">
        <f t="shared" si="69"/>
        <v>242140</v>
      </c>
      <c r="I361" s="75">
        <f t="shared" si="70"/>
        <v>726420</v>
      </c>
      <c r="J361" s="388">
        <f t="shared" si="72"/>
        <v>3.0103828973912995E-5</v>
      </c>
      <c r="K361" s="393" t="str">
        <f t="shared" si="64"/>
        <v/>
      </c>
      <c r="L361" s="394">
        <f>ROUND('SALIDA SINCO PPTO'!G300,0)</f>
        <v>726419</v>
      </c>
      <c r="M361" s="394">
        <v>242140</v>
      </c>
      <c r="N361" s="394">
        <f t="shared" si="67"/>
        <v>2179257</v>
      </c>
      <c r="O361" s="396">
        <f t="shared" si="68"/>
        <v>-1452837</v>
      </c>
      <c r="Q361">
        <v>734066</v>
      </c>
    </row>
    <row r="362" spans="1:17" hidden="1">
      <c r="A362" s="71" t="s">
        <v>1311</v>
      </c>
      <c r="B362" s="474" t="s">
        <v>1312</v>
      </c>
      <c r="C362" s="64" t="s">
        <v>210</v>
      </c>
      <c r="D362" s="31" t="s">
        <v>587</v>
      </c>
      <c r="E362" s="72">
        <v>5</v>
      </c>
      <c r="F362" s="73">
        <v>1073620</v>
      </c>
      <c r="G362" s="126">
        <v>1</v>
      </c>
      <c r="H362" s="77">
        <f t="shared" si="69"/>
        <v>1073620</v>
      </c>
      <c r="I362" s="75">
        <f t="shared" si="70"/>
        <v>5368100</v>
      </c>
      <c r="J362" s="388">
        <f t="shared" si="72"/>
        <v>2.2246133685039282E-4</v>
      </c>
      <c r="K362" s="393" t="str">
        <f t="shared" si="64"/>
        <v/>
      </c>
      <c r="L362" s="394">
        <f>ROUND('SALIDA SINCO PPTO'!G301,0)</f>
        <v>5368101</v>
      </c>
      <c r="M362" s="394">
        <v>1073620</v>
      </c>
      <c r="N362" s="394">
        <f t="shared" si="67"/>
        <v>26840505</v>
      </c>
      <c r="O362" s="396">
        <f t="shared" si="68"/>
        <v>-21472405</v>
      </c>
      <c r="Q362">
        <v>5431823</v>
      </c>
    </row>
    <row r="363" spans="1:17" hidden="1">
      <c r="A363" s="71" t="s">
        <v>1313</v>
      </c>
      <c r="B363" s="474" t="s">
        <v>1314</v>
      </c>
      <c r="C363" s="64" t="s">
        <v>575</v>
      </c>
      <c r="D363" s="31" t="s">
        <v>587</v>
      </c>
      <c r="E363" s="72">
        <v>2</v>
      </c>
      <c r="F363" s="73">
        <v>1892555</v>
      </c>
      <c r="G363" s="126">
        <v>1</v>
      </c>
      <c r="H363" s="77">
        <f t="shared" si="69"/>
        <v>1892555</v>
      </c>
      <c r="I363" s="75">
        <f t="shared" si="70"/>
        <v>3785110</v>
      </c>
      <c r="J363" s="388">
        <f t="shared" si="72"/>
        <v>1.5686008657174612E-4</v>
      </c>
      <c r="K363" s="393" t="str">
        <f t="shared" si="64"/>
        <v/>
      </c>
      <c r="L363" s="394">
        <f>ROUND('SALIDA SINCO PPTO'!G302,0)</f>
        <v>3785109</v>
      </c>
      <c r="M363" s="394">
        <v>1892555</v>
      </c>
      <c r="N363" s="394">
        <f t="shared" si="67"/>
        <v>7570218</v>
      </c>
      <c r="O363" s="396">
        <f t="shared" si="68"/>
        <v>-3785108</v>
      </c>
      <c r="Q363">
        <v>3887065</v>
      </c>
    </row>
    <row r="364" spans="1:17" hidden="1">
      <c r="A364" s="71" t="s">
        <v>1315</v>
      </c>
      <c r="B364" s="474" t="s">
        <v>1316</v>
      </c>
      <c r="C364" s="64" t="s">
        <v>576</v>
      </c>
      <c r="D364" s="31" t="s">
        <v>587</v>
      </c>
      <c r="E364" s="72">
        <v>1</v>
      </c>
      <c r="F364" s="73">
        <v>1684329</v>
      </c>
      <c r="G364" s="126">
        <v>1</v>
      </c>
      <c r="H364" s="77">
        <f t="shared" si="69"/>
        <v>1684329</v>
      </c>
      <c r="I364" s="75">
        <f t="shared" si="70"/>
        <v>1684329</v>
      </c>
      <c r="J364" s="388">
        <f t="shared" si="72"/>
        <v>6.9800875735527527E-5</v>
      </c>
      <c r="K364" s="393" t="str">
        <f t="shared" si="64"/>
        <v/>
      </c>
      <c r="L364" s="394">
        <f>ROUND('SALIDA SINCO PPTO'!G303,0)</f>
        <v>1684329</v>
      </c>
      <c r="M364" s="394">
        <v>1684329</v>
      </c>
      <c r="N364" s="394">
        <f t="shared" si="67"/>
        <v>1684329</v>
      </c>
      <c r="O364" s="396">
        <f t="shared" si="68"/>
        <v>0</v>
      </c>
      <c r="Q364">
        <v>1722563</v>
      </c>
    </row>
    <row r="365" spans="1:17" hidden="1">
      <c r="A365" s="71" t="s">
        <v>1317</v>
      </c>
      <c r="B365" s="474"/>
      <c r="C365" s="64"/>
      <c r="D365" s="31"/>
      <c r="E365" s="72"/>
      <c r="F365" s="73"/>
      <c r="G365" s="126">
        <v>1</v>
      </c>
      <c r="H365" s="77">
        <f t="shared" si="69"/>
        <v>0</v>
      </c>
      <c r="I365" s="75">
        <f t="shared" si="70"/>
        <v>0</v>
      </c>
      <c r="J365" s="388">
        <f t="shared" si="72"/>
        <v>0</v>
      </c>
      <c r="K365" s="393" t="str">
        <f t="shared" si="64"/>
        <v/>
      </c>
      <c r="L365" s="394">
        <f>ROUND('SALIDA SINCO PPTO'!G304,0)</f>
        <v>566013</v>
      </c>
      <c r="M365" s="394" t="s">
        <v>1439</v>
      </c>
      <c r="N365" s="394" t="str">
        <f t="shared" si="67"/>
        <v/>
      </c>
      <c r="O365" s="396" t="str">
        <f t="shared" si="68"/>
        <v/>
      </c>
      <c r="Q365">
        <v>571110</v>
      </c>
    </row>
    <row r="366" spans="1:17" hidden="1">
      <c r="A366" s="145"/>
      <c r="B366" s="474" t="s">
        <v>1318</v>
      </c>
      <c r="C366" s="64" t="s">
        <v>570</v>
      </c>
      <c r="D366" s="31" t="s">
        <v>587</v>
      </c>
      <c r="E366" s="72">
        <v>2</v>
      </c>
      <c r="F366" s="73">
        <v>283006</v>
      </c>
      <c r="G366" s="126">
        <v>1</v>
      </c>
      <c r="H366" s="77">
        <f t="shared" si="69"/>
        <v>283006</v>
      </c>
      <c r="I366" s="75">
        <f t="shared" si="70"/>
        <v>566012</v>
      </c>
      <c r="J366" s="388">
        <f t="shared" si="72"/>
        <v>2.3456304128716779E-5</v>
      </c>
      <c r="K366" s="393" t="str">
        <f t="shared" si="64"/>
        <v/>
      </c>
      <c r="L366" s="394">
        <f>ROUND('SALIDA SINCO PPTO'!G304,0)</f>
        <v>566013</v>
      </c>
      <c r="M366" s="394">
        <v>283006</v>
      </c>
      <c r="N366" s="394">
        <f t="shared" si="67"/>
        <v>1132026</v>
      </c>
      <c r="O366" s="396">
        <f t="shared" si="68"/>
        <v>-566014</v>
      </c>
      <c r="Q366">
        <v>571110</v>
      </c>
    </row>
    <row r="367" spans="1:17" ht="16.5" hidden="1" thickBot="1">
      <c r="A367" s="78" t="s">
        <v>626</v>
      </c>
      <c r="B367" s="474" t="s">
        <v>1319</v>
      </c>
      <c r="C367" s="64" t="s">
        <v>578</v>
      </c>
      <c r="D367" s="31" t="s">
        <v>587</v>
      </c>
      <c r="E367" s="72">
        <v>2</v>
      </c>
      <c r="F367" s="73">
        <v>256266</v>
      </c>
      <c r="G367" s="126">
        <v>1</v>
      </c>
      <c r="H367" s="77">
        <f t="shared" si="69"/>
        <v>256266</v>
      </c>
      <c r="I367" s="75">
        <f t="shared" si="70"/>
        <v>512532</v>
      </c>
      <c r="J367" s="388">
        <f t="shared" si="72"/>
        <v>2.1240020472533211E-5</v>
      </c>
      <c r="K367" s="393" t="str">
        <f t="shared" si="64"/>
        <v/>
      </c>
      <c r="L367" s="394">
        <f>ROUND('SALIDA SINCO PPTO'!G305,0)</f>
        <v>512531</v>
      </c>
      <c r="M367" s="394">
        <v>256266</v>
      </c>
      <c r="N367" s="394">
        <f t="shared" si="67"/>
        <v>1025062</v>
      </c>
      <c r="O367" s="396">
        <f t="shared" si="68"/>
        <v>-512530</v>
      </c>
      <c r="Q367">
        <v>563509</v>
      </c>
    </row>
    <row r="368" spans="1:17" hidden="1">
      <c r="A368" s="34"/>
      <c r="B368" s="474" t="s">
        <v>1320</v>
      </c>
      <c r="C368" s="64" t="s">
        <v>573</v>
      </c>
      <c r="D368" s="31" t="s">
        <v>587</v>
      </c>
      <c r="E368" s="72">
        <v>1</v>
      </c>
      <c r="F368" s="73">
        <v>310111</v>
      </c>
      <c r="G368" s="126">
        <v>1</v>
      </c>
      <c r="H368" s="77">
        <f t="shared" si="69"/>
        <v>310111</v>
      </c>
      <c r="I368" s="75">
        <f t="shared" si="70"/>
        <v>310111</v>
      </c>
      <c r="J368" s="388">
        <f t="shared" si="72"/>
        <v>1.2851419986962271E-5</v>
      </c>
      <c r="K368" s="393" t="str">
        <f t="shared" si="64"/>
        <v/>
      </c>
      <c r="L368" s="394">
        <f>ROUND('SALIDA SINCO PPTO'!G306,0)</f>
        <v>310111</v>
      </c>
      <c r="M368" s="394">
        <v>310111</v>
      </c>
      <c r="N368" s="394">
        <f t="shared" si="67"/>
        <v>310111</v>
      </c>
      <c r="O368" s="396">
        <f t="shared" si="68"/>
        <v>0</v>
      </c>
      <c r="Q368">
        <v>335600</v>
      </c>
    </row>
    <row r="369" spans="1:17" hidden="1">
      <c r="A369" s="54" t="s">
        <v>600</v>
      </c>
      <c r="B369" s="474" t="s">
        <v>1321</v>
      </c>
      <c r="C369" s="64" t="s">
        <v>574</v>
      </c>
      <c r="D369" s="31" t="s">
        <v>587</v>
      </c>
      <c r="E369" s="72">
        <v>2</v>
      </c>
      <c r="F369" s="73">
        <v>323573</v>
      </c>
      <c r="G369" s="126">
        <v>1</v>
      </c>
      <c r="H369" s="77">
        <f t="shared" si="69"/>
        <v>323573</v>
      </c>
      <c r="I369" s="75">
        <f t="shared" si="70"/>
        <v>647146</v>
      </c>
      <c r="J369" s="388">
        <f t="shared" si="72"/>
        <v>2.6818607011304617E-5</v>
      </c>
      <c r="K369" s="393" t="str">
        <f t="shared" si="64"/>
        <v/>
      </c>
      <c r="L369" s="394">
        <f>ROUND('SALIDA SINCO PPTO'!G307,0)</f>
        <v>647145</v>
      </c>
      <c r="M369" s="394">
        <v>323573</v>
      </c>
      <c r="N369" s="394">
        <f t="shared" si="67"/>
        <v>1294290</v>
      </c>
      <c r="O369" s="396">
        <f t="shared" si="68"/>
        <v>-647144</v>
      </c>
      <c r="Q369">
        <v>698123</v>
      </c>
    </row>
    <row r="370" spans="1:17" hidden="1">
      <c r="A370" s="71" t="s">
        <v>1322</v>
      </c>
      <c r="B370" s="474" t="s">
        <v>1323</v>
      </c>
      <c r="C370" s="64" t="s">
        <v>211</v>
      </c>
      <c r="D370" s="31" t="s">
        <v>587</v>
      </c>
      <c r="E370" s="72">
        <v>8</v>
      </c>
      <c r="F370" s="73">
        <v>478208</v>
      </c>
      <c r="G370" s="126">
        <v>1</v>
      </c>
      <c r="H370" s="77">
        <f t="shared" si="69"/>
        <v>478208</v>
      </c>
      <c r="I370" s="75">
        <f t="shared" si="70"/>
        <v>3825664</v>
      </c>
      <c r="J370" s="388">
        <f t="shared" si="72"/>
        <v>1.5854069927542729E-4</v>
      </c>
      <c r="K370" s="393" t="str">
        <f t="shared" si="64"/>
        <v/>
      </c>
      <c r="L370" s="394">
        <f>ROUND('SALIDA SINCO PPTO'!G308,0)</f>
        <v>3825661</v>
      </c>
      <c r="M370" s="394">
        <v>478208</v>
      </c>
      <c r="N370" s="394">
        <f t="shared" si="67"/>
        <v>30605288</v>
      </c>
      <c r="O370" s="396">
        <f t="shared" si="68"/>
        <v>-26779624</v>
      </c>
      <c r="Q370">
        <v>4029573</v>
      </c>
    </row>
    <row r="371" spans="1:17" hidden="1">
      <c r="A371" s="71"/>
      <c r="B371" s="474" t="s">
        <v>1324</v>
      </c>
      <c r="C371" s="64" t="s">
        <v>215</v>
      </c>
      <c r="D371" s="31" t="s">
        <v>587</v>
      </c>
      <c r="E371" s="72">
        <v>2</v>
      </c>
      <c r="F371" s="73">
        <v>215882</v>
      </c>
      <c r="G371" s="126">
        <v>1</v>
      </c>
      <c r="H371" s="77">
        <f t="shared" si="69"/>
        <v>215882</v>
      </c>
      <c r="I371" s="75">
        <f t="shared" si="70"/>
        <v>431764</v>
      </c>
      <c r="J371" s="388">
        <f t="shared" si="72"/>
        <v>1.7892885125812299E-5</v>
      </c>
      <c r="K371" s="393" t="str">
        <f t="shared" si="64"/>
        <v/>
      </c>
      <c r="L371" s="394">
        <f>ROUND('SALIDA SINCO PPTO'!G309,0)</f>
        <v>431763</v>
      </c>
      <c r="M371" s="394">
        <v>215882</v>
      </c>
      <c r="N371" s="394">
        <f t="shared" si="67"/>
        <v>863526</v>
      </c>
      <c r="O371" s="396">
        <f t="shared" si="68"/>
        <v>-431762</v>
      </c>
      <c r="Q371">
        <v>482741</v>
      </c>
    </row>
    <row r="372" spans="1:17" hidden="1">
      <c r="A372" s="71"/>
      <c r="B372" s="474" t="s">
        <v>1325</v>
      </c>
      <c r="C372" s="64" t="s">
        <v>1326</v>
      </c>
      <c r="D372" s="31" t="s">
        <v>587</v>
      </c>
      <c r="E372" s="72">
        <v>1</v>
      </c>
      <c r="F372" s="73">
        <v>1685181</v>
      </c>
      <c r="G372" s="126">
        <v>1</v>
      </c>
      <c r="H372" s="77">
        <f t="shared" si="69"/>
        <v>1685181</v>
      </c>
      <c r="I372" s="75">
        <f t="shared" si="70"/>
        <v>1685181</v>
      </c>
      <c r="J372" s="388">
        <f t="shared" si="72"/>
        <v>6.9836183769840694E-5</v>
      </c>
      <c r="K372" s="393" t="str">
        <f t="shared" si="64"/>
        <v/>
      </c>
      <c r="L372" s="394">
        <f>ROUND('SALIDA SINCO PPTO'!G310,0)</f>
        <v>1685181</v>
      </c>
      <c r="M372" s="394">
        <v>1685181</v>
      </c>
      <c r="N372" s="394">
        <f t="shared" si="67"/>
        <v>1685181</v>
      </c>
      <c r="O372" s="396">
        <f t="shared" si="68"/>
        <v>0</v>
      </c>
      <c r="Q372">
        <v>1710670</v>
      </c>
    </row>
    <row r="373" spans="1:17" hidden="1">
      <c r="A373" s="71"/>
      <c r="B373" s="474" t="s">
        <v>1327</v>
      </c>
      <c r="C373" s="64" t="s">
        <v>309</v>
      </c>
      <c r="D373" s="31" t="s">
        <v>587</v>
      </c>
      <c r="E373" s="72">
        <v>1</v>
      </c>
      <c r="F373" s="73">
        <v>473666</v>
      </c>
      <c r="G373" s="126">
        <v>1</v>
      </c>
      <c r="H373" s="77">
        <f t="shared" si="69"/>
        <v>473666</v>
      </c>
      <c r="I373" s="75">
        <f t="shared" si="70"/>
        <v>473666</v>
      </c>
      <c r="J373" s="388">
        <f t="shared" si="72"/>
        <v>1.9629360775801152E-5</v>
      </c>
      <c r="K373" s="393" t="str">
        <f t="shared" si="64"/>
        <v/>
      </c>
      <c r="L373" s="394">
        <f>ROUND('SALIDA SINCO PPTO'!G311,0)</f>
        <v>473666</v>
      </c>
      <c r="M373" s="394">
        <v>473666</v>
      </c>
      <c r="N373" s="394">
        <f t="shared" si="67"/>
        <v>473666</v>
      </c>
      <c r="O373" s="396">
        <f t="shared" si="68"/>
        <v>0</v>
      </c>
      <c r="Q373">
        <v>499155</v>
      </c>
    </row>
    <row r="374" spans="1:17" hidden="1">
      <c r="A374" s="71"/>
      <c r="B374" s="474" t="s">
        <v>1328</v>
      </c>
      <c r="C374" s="64" t="s">
        <v>227</v>
      </c>
      <c r="D374" s="31" t="s">
        <v>587</v>
      </c>
      <c r="E374" s="72">
        <v>6</v>
      </c>
      <c r="F374" s="73">
        <v>120328</v>
      </c>
      <c r="G374" s="126">
        <v>1</v>
      </c>
      <c r="H374" s="77">
        <f t="shared" si="69"/>
        <v>120328</v>
      </c>
      <c r="I374" s="75">
        <f t="shared" si="70"/>
        <v>721968</v>
      </c>
      <c r="J374" s="388">
        <f t="shared" si="72"/>
        <v>2.9919332062220229E-5</v>
      </c>
      <c r="K374" s="393" t="str">
        <f t="shared" si="64"/>
        <v/>
      </c>
      <c r="L374" s="394">
        <f>ROUND('SALIDA SINCO PPTO'!G312,0)</f>
        <v>721969</v>
      </c>
      <c r="M374" s="394">
        <v>120328</v>
      </c>
      <c r="N374" s="394">
        <f t="shared" si="67"/>
        <v>4331814</v>
      </c>
      <c r="O374" s="396">
        <f t="shared" si="68"/>
        <v>-3609846</v>
      </c>
      <c r="Q374">
        <v>723499</v>
      </c>
    </row>
    <row r="375" spans="1:17" ht="25.5" hidden="1">
      <c r="A375" s="71"/>
      <c r="B375" s="474" t="s">
        <v>1329</v>
      </c>
      <c r="C375" s="64" t="s">
        <v>577</v>
      </c>
      <c r="D375" s="31" t="s">
        <v>587</v>
      </c>
      <c r="E375" s="72">
        <v>2</v>
      </c>
      <c r="F375" s="73">
        <v>7674259</v>
      </c>
      <c r="G375" s="126">
        <v>1</v>
      </c>
      <c r="H375" s="77">
        <f t="shared" si="69"/>
        <v>7674259</v>
      </c>
      <c r="I375" s="75">
        <f t="shared" si="70"/>
        <v>15348518</v>
      </c>
      <c r="J375" s="388">
        <f t="shared" si="72"/>
        <v>6.3606338051681551E-4</v>
      </c>
      <c r="K375" s="393" t="str">
        <f t="shared" si="64"/>
        <v/>
      </c>
      <c r="L375" s="394">
        <f>ROUND('SALIDA SINCO PPTO'!G313,0)</f>
        <v>15348517</v>
      </c>
      <c r="M375" s="394">
        <v>7674259</v>
      </c>
      <c r="N375" s="394">
        <f t="shared" si="67"/>
        <v>30697034</v>
      </c>
      <c r="O375" s="396">
        <f t="shared" si="68"/>
        <v>-15348516</v>
      </c>
      <c r="Q375">
        <v>15450473</v>
      </c>
    </row>
    <row r="376" spans="1:17" hidden="1">
      <c r="A376" s="71"/>
      <c r="B376" s="474" t="s">
        <v>1330</v>
      </c>
      <c r="C376" s="64" t="s">
        <v>214</v>
      </c>
      <c r="D376" s="31" t="s">
        <v>587</v>
      </c>
      <c r="E376" s="72">
        <v>4</v>
      </c>
      <c r="F376" s="73">
        <v>1047230</v>
      </c>
      <c r="G376" s="126">
        <v>1</v>
      </c>
      <c r="H376" s="77">
        <f t="shared" si="69"/>
        <v>1047230</v>
      </c>
      <c r="I376" s="75">
        <f t="shared" si="70"/>
        <v>4188920</v>
      </c>
      <c r="J376" s="388">
        <f t="shared" si="72"/>
        <v>1.7359452006470585E-4</v>
      </c>
      <c r="K376" s="393" t="str">
        <f t="shared" si="64"/>
        <v/>
      </c>
      <c r="L376" s="394">
        <f>ROUND('SALIDA SINCO PPTO'!G314,0)</f>
        <v>4188918</v>
      </c>
      <c r="M376" s="394">
        <v>1047230</v>
      </c>
      <c r="N376" s="394">
        <f t="shared" si="67"/>
        <v>16755672</v>
      </c>
      <c r="O376" s="396">
        <f t="shared" si="68"/>
        <v>-12566752</v>
      </c>
      <c r="Q376">
        <v>4241682</v>
      </c>
    </row>
    <row r="377" spans="1:17" hidden="1">
      <c r="A377" s="71"/>
      <c r="B377" s="474" t="s">
        <v>1331</v>
      </c>
      <c r="C377" s="64" t="s">
        <v>212</v>
      </c>
      <c r="D377" s="31" t="s">
        <v>587</v>
      </c>
      <c r="E377" s="72">
        <v>2</v>
      </c>
      <c r="F377" s="73">
        <v>1373847</v>
      </c>
      <c r="G377" s="126">
        <v>1</v>
      </c>
      <c r="H377" s="77">
        <f t="shared" si="69"/>
        <v>1373847</v>
      </c>
      <c r="I377" s="75">
        <f t="shared" si="70"/>
        <v>2747694</v>
      </c>
      <c r="J377" s="388">
        <f t="shared" si="72"/>
        <v>1.1386816201184837E-4</v>
      </c>
      <c r="K377" s="393" t="str">
        <f t="shared" si="64"/>
        <v/>
      </c>
      <c r="L377" s="394">
        <f>ROUND('SALIDA SINCO PPTO'!G315,0)</f>
        <v>2747693</v>
      </c>
      <c r="M377" s="394">
        <v>1373847</v>
      </c>
      <c r="N377" s="394">
        <f t="shared" si="67"/>
        <v>5495386</v>
      </c>
      <c r="O377" s="396">
        <f t="shared" si="68"/>
        <v>-2747692</v>
      </c>
      <c r="Q377">
        <v>2774075</v>
      </c>
    </row>
    <row r="378" spans="1:17" hidden="1">
      <c r="A378" s="71"/>
      <c r="B378" s="474" t="s">
        <v>1332</v>
      </c>
      <c r="C378" s="64" t="s">
        <v>213</v>
      </c>
      <c r="D378" s="31" t="s">
        <v>587</v>
      </c>
      <c r="E378" s="72">
        <v>2</v>
      </c>
      <c r="F378" s="73">
        <v>1643073</v>
      </c>
      <c r="G378" s="126">
        <v>1</v>
      </c>
      <c r="H378" s="77">
        <f t="shared" si="69"/>
        <v>1643073</v>
      </c>
      <c r="I378" s="75">
        <f t="shared" si="70"/>
        <v>3286146</v>
      </c>
      <c r="J378" s="388">
        <f t="shared" si="72"/>
        <v>1.3618234240151468E-4</v>
      </c>
      <c r="K378" s="393" t="str">
        <f t="shared" si="64"/>
        <v/>
      </c>
      <c r="L378" s="394">
        <f>ROUND('SALIDA SINCO PPTO'!G316,0)</f>
        <v>3286145</v>
      </c>
      <c r="M378" s="394">
        <v>1643073</v>
      </c>
      <c r="N378" s="394">
        <f t="shared" si="67"/>
        <v>6572290</v>
      </c>
      <c r="O378" s="396">
        <f t="shared" si="68"/>
        <v>-3286144</v>
      </c>
      <c r="Q378">
        <v>3312527</v>
      </c>
    </row>
    <row r="379" spans="1:17" hidden="1">
      <c r="A379" s="71"/>
      <c r="B379" s="474" t="s">
        <v>1333</v>
      </c>
      <c r="C379" s="64" t="s">
        <v>216</v>
      </c>
      <c r="D379" s="31" t="s">
        <v>587</v>
      </c>
      <c r="E379" s="72">
        <v>2</v>
      </c>
      <c r="F379" s="73">
        <v>1074039</v>
      </c>
      <c r="G379" s="126">
        <v>1</v>
      </c>
      <c r="H379" s="77">
        <f t="shared" si="69"/>
        <v>1074039</v>
      </c>
      <c r="I379" s="75">
        <f t="shared" si="70"/>
        <v>2148078</v>
      </c>
      <c r="J379" s="388">
        <f t="shared" si="72"/>
        <v>8.9019262595502711E-5</v>
      </c>
      <c r="K379" s="393" t="str">
        <f t="shared" si="64"/>
        <v/>
      </c>
      <c r="L379" s="394">
        <f>ROUND('SALIDA SINCO PPTO'!G317,0)</f>
        <v>2148077</v>
      </c>
      <c r="M379" s="394">
        <v>1074039</v>
      </c>
      <c r="N379" s="394">
        <f t="shared" si="67"/>
        <v>4296154</v>
      </c>
      <c r="O379" s="396">
        <f t="shared" si="68"/>
        <v>-2148076</v>
      </c>
      <c r="Q379">
        <v>2199055</v>
      </c>
    </row>
    <row r="380" spans="1:17" ht="16.5" hidden="1" thickBot="1">
      <c r="A380" s="71"/>
      <c r="B380" s="502" t="s">
        <v>1334</v>
      </c>
      <c r="C380" s="503" t="s">
        <v>404</v>
      </c>
      <c r="D380" s="504" t="s">
        <v>617</v>
      </c>
      <c r="E380" s="505">
        <v>22.5</v>
      </c>
      <c r="F380" s="506">
        <v>1602656</v>
      </c>
      <c r="G380" s="538">
        <v>1</v>
      </c>
      <c r="H380" s="508">
        <f t="shared" si="69"/>
        <v>1602656</v>
      </c>
      <c r="I380" s="509">
        <f t="shared" si="70"/>
        <v>36059760</v>
      </c>
      <c r="J380" s="388">
        <f t="shared" si="72"/>
        <v>1.4943653091604703E-3</v>
      </c>
      <c r="K380" s="393" t="str">
        <f t="shared" si="64"/>
        <v/>
      </c>
      <c r="L380" s="394">
        <f>ROUND('SALIDA SINCO PPTO'!G318,0)</f>
        <v>36059751</v>
      </c>
      <c r="M380" s="394">
        <v>1602656</v>
      </c>
      <c r="N380" s="394">
        <f t="shared" si="67"/>
        <v>811344398</v>
      </c>
      <c r="O380" s="396">
        <f t="shared" si="68"/>
        <v>-775284638</v>
      </c>
      <c r="Q380">
        <v>37206756</v>
      </c>
    </row>
    <row r="381" spans="1:17" hidden="1">
      <c r="A381" s="71"/>
      <c r="B381" s="486"/>
      <c r="C381" s="487"/>
      <c r="D381" s="129"/>
      <c r="E381" s="130"/>
      <c r="F381" s="131"/>
      <c r="G381" s="132"/>
      <c r="H381" s="133"/>
      <c r="I381" s="134"/>
      <c r="J381" s="388" t="str">
        <f t="shared" si="72"/>
        <v/>
      </c>
      <c r="K381" s="393" t="str">
        <f t="shared" si="64"/>
        <v/>
      </c>
      <c r="M381" s="394" t="s">
        <v>1439</v>
      </c>
      <c r="N381" s="394" t="str">
        <f t="shared" si="67"/>
        <v/>
      </c>
      <c r="O381" s="396" t="str">
        <f t="shared" si="68"/>
        <v/>
      </c>
    </row>
    <row r="382" spans="1:17" ht="16.5" hidden="1" thickBot="1">
      <c r="A382" s="71"/>
      <c r="B382" s="481" t="s">
        <v>1335</v>
      </c>
      <c r="C382" s="56" t="s">
        <v>1336</v>
      </c>
      <c r="D382" s="57"/>
      <c r="E382" s="57"/>
      <c r="F382" s="58"/>
      <c r="G382" s="59"/>
      <c r="H382" s="57"/>
      <c r="I382" s="119">
        <f>SUM(I383:I383)</f>
        <v>1771329</v>
      </c>
      <c r="J382" s="388">
        <f t="shared" si="72"/>
        <v>7.340627360553445E-5</v>
      </c>
      <c r="K382" s="393" t="str">
        <f t="shared" si="64"/>
        <v/>
      </c>
      <c r="M382" s="394" t="s">
        <v>1439</v>
      </c>
      <c r="N382" s="394" t="str">
        <f t="shared" si="67"/>
        <v/>
      </c>
      <c r="O382" s="396" t="str">
        <f t="shared" si="68"/>
        <v/>
      </c>
    </row>
    <row r="383" spans="1:17" ht="16.5" hidden="1" thickBot="1">
      <c r="A383" s="71"/>
      <c r="B383" s="502" t="s">
        <v>1337</v>
      </c>
      <c r="C383" s="503" t="s">
        <v>1338</v>
      </c>
      <c r="D383" s="504" t="s">
        <v>587</v>
      </c>
      <c r="E383" s="539">
        <v>1</v>
      </c>
      <c r="F383" s="506">
        <v>1771329</v>
      </c>
      <c r="G383" s="538">
        <v>1</v>
      </c>
      <c r="H383" s="508">
        <f xml:space="preserve"> ROUND(           F383*G383,0)</f>
        <v>1771329</v>
      </c>
      <c r="I383" s="509">
        <f>ROUND(E383 * H383,0)</f>
        <v>1771329</v>
      </c>
      <c r="J383" s="388">
        <f t="shared" si="72"/>
        <v>7.340627360553445E-5</v>
      </c>
      <c r="K383" s="393" t="str">
        <f t="shared" si="64"/>
        <v/>
      </c>
      <c r="L383" s="51">
        <f>ROUND('SALIDA SINCO PPTO'!G320,0)</f>
        <v>1771329</v>
      </c>
      <c r="M383" s="394">
        <v>1771329</v>
      </c>
      <c r="N383" s="394">
        <f t="shared" si="67"/>
        <v>1771329</v>
      </c>
      <c r="O383" s="396">
        <f t="shared" si="68"/>
        <v>0</v>
      </c>
      <c r="Q383">
        <v>2281109</v>
      </c>
    </row>
    <row r="384" spans="1:17" hidden="1">
      <c r="A384" s="71"/>
      <c r="B384" s="478"/>
      <c r="C384" s="138"/>
      <c r="D384" s="139"/>
      <c r="E384" s="140"/>
      <c r="F384" s="141"/>
      <c r="G384" s="142"/>
      <c r="H384" s="143"/>
      <c r="I384" s="144"/>
      <c r="J384" s="388" t="str">
        <f t="shared" si="72"/>
        <v/>
      </c>
      <c r="K384" s="393" t="str">
        <f t="shared" si="64"/>
        <v/>
      </c>
      <c r="M384" s="394" t="s">
        <v>1439</v>
      </c>
      <c r="N384" s="394" t="str">
        <f t="shared" si="67"/>
        <v/>
      </c>
      <c r="O384" s="396" t="str">
        <f t="shared" si="68"/>
        <v/>
      </c>
    </row>
    <row r="385" spans="1:17" ht="16.5" hidden="1" thickBot="1">
      <c r="A385" s="71"/>
      <c r="B385" s="481" t="s">
        <v>1339</v>
      </c>
      <c r="C385" s="56" t="s">
        <v>1340</v>
      </c>
      <c r="D385" s="57"/>
      <c r="E385" s="57"/>
      <c r="F385" s="58"/>
      <c r="G385" s="59"/>
      <c r="H385" s="57"/>
      <c r="I385" s="119">
        <f>SUM(I386:I387)</f>
        <v>169345060</v>
      </c>
      <c r="J385" s="388">
        <f t="shared" si="72"/>
        <v>7.0178887197723562E-3</v>
      </c>
      <c r="K385" s="393" t="str">
        <f t="shared" si="64"/>
        <v>||</v>
      </c>
      <c r="M385" s="394" t="s">
        <v>1439</v>
      </c>
      <c r="N385" s="394" t="str">
        <f t="shared" si="67"/>
        <v/>
      </c>
      <c r="O385" s="396" t="str">
        <f t="shared" si="68"/>
        <v/>
      </c>
    </row>
    <row r="386" spans="1:17" hidden="1">
      <c r="A386" s="71"/>
      <c r="B386" s="474" t="s">
        <v>1341</v>
      </c>
      <c r="C386" s="64" t="s">
        <v>1342</v>
      </c>
      <c r="D386" s="31" t="s">
        <v>44</v>
      </c>
      <c r="E386" s="72">
        <v>36</v>
      </c>
      <c r="F386" s="73">
        <v>779147</v>
      </c>
      <c r="G386" s="126">
        <v>1</v>
      </c>
      <c r="H386" s="77">
        <f xml:space="preserve"> ROUND(           F386*G386,0)</f>
        <v>779147</v>
      </c>
      <c r="I386" s="75">
        <f>ROUND(E386 * H386,0)</f>
        <v>28049292</v>
      </c>
      <c r="J386" s="388">
        <f t="shared" si="72"/>
        <v>1.1624006624368079E-3</v>
      </c>
      <c r="K386" s="393" t="str">
        <f t="shared" si="64"/>
        <v/>
      </c>
      <c r="L386" s="51">
        <f>ROUND('SALIDA SINCO PPTO'!G322,0)</f>
        <v>27969190</v>
      </c>
      <c r="M386" s="394">
        <v>779147</v>
      </c>
      <c r="N386" s="394">
        <f t="shared" si="67"/>
        <v>1006890840</v>
      </c>
      <c r="O386" s="396">
        <f t="shared" si="68"/>
        <v>-978841548</v>
      </c>
      <c r="Q386">
        <v>28448162</v>
      </c>
    </row>
    <row r="387" spans="1:17" ht="16.5" hidden="1" thickBot="1">
      <c r="A387" s="71"/>
      <c r="B387" s="502" t="s">
        <v>1343</v>
      </c>
      <c r="C387" s="503" t="s">
        <v>80</v>
      </c>
      <c r="D387" s="504" t="s">
        <v>587</v>
      </c>
      <c r="E387" s="505">
        <v>1</v>
      </c>
      <c r="F387" s="506">
        <v>141295768</v>
      </c>
      <c r="G387" s="538">
        <v>1</v>
      </c>
      <c r="H387" s="508">
        <f xml:space="preserve"> ROUND(           F387*G387,0)</f>
        <v>141295768</v>
      </c>
      <c r="I387" s="509">
        <f>ROUND(E387 * H387,0)</f>
        <v>141295768</v>
      </c>
      <c r="J387" s="388">
        <f t="shared" si="72"/>
        <v>5.8554880573355476E-3</v>
      </c>
      <c r="K387" s="393" t="str">
        <f t="shared" si="64"/>
        <v>||</v>
      </c>
      <c r="L387" s="99">
        <f>ROUND('SALIDA SINCO PPTO'!G323,0)</f>
        <v>140197701</v>
      </c>
      <c r="M387" s="394">
        <v>141295768</v>
      </c>
      <c r="N387" s="394">
        <f t="shared" si="67"/>
        <v>140197701</v>
      </c>
      <c r="O387" s="396">
        <f t="shared" si="68"/>
        <v>1098067</v>
      </c>
      <c r="Q387">
        <v>140198361</v>
      </c>
    </row>
    <row r="388" spans="1:17" hidden="1">
      <c r="A388" s="71"/>
      <c r="B388" s="478"/>
      <c r="C388" s="138"/>
      <c r="D388" s="139"/>
      <c r="E388" s="140"/>
      <c r="F388" s="141"/>
      <c r="G388" s="142"/>
      <c r="H388" s="143"/>
      <c r="I388" s="144"/>
      <c r="J388" s="388" t="str">
        <f t="shared" si="72"/>
        <v/>
      </c>
      <c r="K388" s="393" t="str">
        <f t="shared" si="64"/>
        <v/>
      </c>
      <c r="M388" s="394" t="s">
        <v>1439</v>
      </c>
      <c r="N388" s="394" t="str">
        <f t="shared" si="67"/>
        <v/>
      </c>
      <c r="O388" s="396" t="str">
        <f t="shared" si="68"/>
        <v/>
      </c>
    </row>
    <row r="389" spans="1:17" ht="16.5" hidden="1" thickBot="1">
      <c r="A389" s="71"/>
      <c r="B389" s="489" t="s">
        <v>1344</v>
      </c>
      <c r="C389" s="488" t="s">
        <v>1345</v>
      </c>
      <c r="D389" s="135"/>
      <c r="E389" s="135"/>
      <c r="F389" s="136"/>
      <c r="G389" s="137"/>
      <c r="H389" s="135"/>
      <c r="I389" s="119">
        <f>SUM(I390:I415)</f>
        <v>398422310</v>
      </c>
      <c r="J389" s="388">
        <f t="shared" si="72"/>
        <v>1.6511160319968264E-2</v>
      </c>
      <c r="K389" s="393" t="str">
        <f t="shared" si="64"/>
        <v>||||||</v>
      </c>
      <c r="M389" s="394" t="s">
        <v>1439</v>
      </c>
      <c r="N389" s="394" t="str">
        <f t="shared" si="67"/>
        <v/>
      </c>
      <c r="O389" s="396" t="str">
        <f t="shared" si="68"/>
        <v/>
      </c>
    </row>
    <row r="390" spans="1:17">
      <c r="A390" s="71"/>
      <c r="B390" s="474" t="s">
        <v>1346</v>
      </c>
      <c r="C390" s="64" t="s">
        <v>183</v>
      </c>
      <c r="D390" s="31" t="s">
        <v>587</v>
      </c>
      <c r="E390" s="72">
        <v>252</v>
      </c>
      <c r="F390" s="73">
        <v>1051725</v>
      </c>
      <c r="G390" s="126">
        <v>1</v>
      </c>
      <c r="H390" s="77">
        <f t="shared" ref="H390:H415" si="73" xml:space="preserve"> ROUND(           F390*G390,0)</f>
        <v>1051725</v>
      </c>
      <c r="I390" s="75">
        <f t="shared" ref="I390:I415" si="74">ROUND(E390 * H390,0)</f>
        <v>265034700</v>
      </c>
      <c r="J390" s="388">
        <f t="shared" si="72"/>
        <v>1.098339704434396E-2</v>
      </c>
      <c r="K390" s="393" t="str">
        <f t="shared" si="64"/>
        <v>||||</v>
      </c>
      <c r="L390" s="51">
        <f>ROUND('SALIDA SINCO PPTO'!G325,0)</f>
        <v>265034744</v>
      </c>
      <c r="M390" s="394">
        <v>1051725</v>
      </c>
      <c r="N390" s="394">
        <f t="shared" si="67"/>
        <v>66788755488</v>
      </c>
      <c r="O390" s="396">
        <f t="shared" si="68"/>
        <v>-66523720788</v>
      </c>
      <c r="Q390">
        <v>277881200</v>
      </c>
    </row>
    <row r="391" spans="1:17" ht="16.5" hidden="1" thickBot="1">
      <c r="A391" s="71"/>
      <c r="B391" s="474" t="s">
        <v>1347</v>
      </c>
      <c r="C391" s="64" t="s">
        <v>346</v>
      </c>
      <c r="D391" s="31" t="s">
        <v>587</v>
      </c>
      <c r="E391" s="72">
        <v>4</v>
      </c>
      <c r="F391" s="73">
        <v>8805422</v>
      </c>
      <c r="G391" s="126">
        <v>1</v>
      </c>
      <c r="H391" s="77">
        <f t="shared" si="73"/>
        <v>8805422</v>
      </c>
      <c r="I391" s="75">
        <f t="shared" si="74"/>
        <v>35221688</v>
      </c>
      <c r="J391" s="388">
        <f t="shared" si="72"/>
        <v>1.4596344700373389E-3</v>
      </c>
      <c r="K391" s="393" t="str">
        <f t="shared" si="64"/>
        <v/>
      </c>
      <c r="L391" s="51">
        <f>ROUND('SALIDA SINCO PPTO'!G326,0)</f>
        <v>35221689</v>
      </c>
      <c r="M391" s="394">
        <v>8805422</v>
      </c>
      <c r="N391" s="394">
        <f t="shared" si="67"/>
        <v>140886756</v>
      </c>
      <c r="O391" s="396">
        <f t="shared" si="68"/>
        <v>-105665068</v>
      </c>
      <c r="Q391">
        <v>35425601</v>
      </c>
    </row>
    <row r="392" spans="1:17" ht="16.5" hidden="1" thickBot="1">
      <c r="A392" s="71"/>
      <c r="B392" s="474" t="s">
        <v>1348</v>
      </c>
      <c r="C392" s="64" t="s">
        <v>357</v>
      </c>
      <c r="D392" s="31" t="s">
        <v>587</v>
      </c>
      <c r="E392" s="72">
        <v>12</v>
      </c>
      <c r="F392" s="73">
        <v>493755</v>
      </c>
      <c r="G392" s="126">
        <v>1</v>
      </c>
      <c r="H392" s="77">
        <f t="shared" si="73"/>
        <v>493755</v>
      </c>
      <c r="I392" s="75">
        <f t="shared" si="74"/>
        <v>5925060</v>
      </c>
      <c r="J392" s="388">
        <f t="shared" ref="J392:J414" si="75">IF(I392="","",I392/SbtPpto)</f>
        <v>2.4554251383520959E-4</v>
      </c>
      <c r="K392" s="393" t="str">
        <f t="shared" si="64"/>
        <v/>
      </c>
      <c r="L392" s="51">
        <f>ROUND('SALIDA SINCO PPTO'!G327,0)</f>
        <v>5925062</v>
      </c>
      <c r="M392" s="394">
        <v>493755</v>
      </c>
      <c r="N392" s="394">
        <f t="shared" si="67"/>
        <v>71100744</v>
      </c>
      <c r="O392" s="396">
        <f t="shared" si="68"/>
        <v>-65175684</v>
      </c>
      <c r="Q392">
        <v>6536798</v>
      </c>
    </row>
    <row r="393" spans="1:17" ht="16.5" hidden="1" thickBot="1">
      <c r="A393" s="71"/>
      <c r="B393" s="474" t="s">
        <v>1349</v>
      </c>
      <c r="C393" s="64" t="s">
        <v>1350</v>
      </c>
      <c r="D393" s="31" t="s">
        <v>587</v>
      </c>
      <c r="E393" s="72">
        <v>24</v>
      </c>
      <c r="F393" s="73">
        <v>574522</v>
      </c>
      <c r="G393" s="126">
        <v>1</v>
      </c>
      <c r="H393" s="77">
        <f t="shared" si="73"/>
        <v>574522</v>
      </c>
      <c r="I393" s="75">
        <f t="shared" si="74"/>
        <v>13788528</v>
      </c>
      <c r="J393" s="388">
        <f t="shared" si="75"/>
        <v>5.7141528139920518E-4</v>
      </c>
      <c r="K393" s="393" t="str">
        <f t="shared" ref="K393:K415" si="76">IF(J393="","",REPT("|",J393/MAX($J$14:$J$415)*100))</f>
        <v/>
      </c>
      <c r="L393" s="51">
        <f>ROUND('SALIDA SINCO PPTO'!G328,0)</f>
        <v>13788532</v>
      </c>
      <c r="M393" s="394">
        <v>574522</v>
      </c>
      <c r="N393" s="394">
        <f t="shared" si="67"/>
        <v>330924768</v>
      </c>
      <c r="O393" s="396">
        <f t="shared" si="68"/>
        <v>-317136240</v>
      </c>
      <c r="Q393">
        <v>15012004</v>
      </c>
    </row>
    <row r="394" spans="1:17" ht="16.5" hidden="1" thickBot="1">
      <c r="A394" s="71"/>
      <c r="B394" s="474" t="s">
        <v>1351</v>
      </c>
      <c r="C394" s="64" t="s">
        <v>157</v>
      </c>
      <c r="D394" s="31" t="s">
        <v>587</v>
      </c>
      <c r="E394" s="72">
        <v>4</v>
      </c>
      <c r="F394" s="73">
        <v>17899</v>
      </c>
      <c r="G394" s="126">
        <v>1</v>
      </c>
      <c r="H394" s="77">
        <f t="shared" si="73"/>
        <v>17899</v>
      </c>
      <c r="I394" s="75">
        <f t="shared" si="74"/>
        <v>71596</v>
      </c>
      <c r="J394" s="388">
        <f t="shared" si="75"/>
        <v>2.9670352402415612E-6</v>
      </c>
      <c r="K394" s="393" t="str">
        <f t="shared" si="76"/>
        <v/>
      </c>
      <c r="L394" s="51">
        <f>ROUND('SALIDA SINCO PPTO'!G329,0)</f>
        <v>71595</v>
      </c>
      <c r="M394" s="394">
        <v>17899</v>
      </c>
      <c r="N394" s="394">
        <f t="shared" si="67"/>
        <v>286380</v>
      </c>
      <c r="O394" s="396">
        <f t="shared" si="68"/>
        <v>-214784</v>
      </c>
      <c r="Q394">
        <v>76693</v>
      </c>
    </row>
    <row r="395" spans="1:17" ht="16.5" hidden="1" thickBot="1">
      <c r="A395" s="71"/>
      <c r="B395" s="474" t="s">
        <v>1352</v>
      </c>
      <c r="C395" s="64" t="s">
        <v>148</v>
      </c>
      <c r="D395" s="31" t="s">
        <v>617</v>
      </c>
      <c r="E395" s="72">
        <v>1252</v>
      </c>
      <c r="F395" s="73">
        <v>12916</v>
      </c>
      <c r="G395" s="126">
        <v>1</v>
      </c>
      <c r="H395" s="77">
        <f t="shared" si="73"/>
        <v>12916</v>
      </c>
      <c r="I395" s="75">
        <f t="shared" si="74"/>
        <v>16170832</v>
      </c>
      <c r="J395" s="388">
        <f t="shared" si="75"/>
        <v>6.7014118677057271E-4</v>
      </c>
      <c r="K395" s="393" t="str">
        <f t="shared" si="76"/>
        <v/>
      </c>
      <c r="L395" s="51">
        <f>ROUND('SALIDA SINCO PPTO'!G330,0)</f>
        <v>16171023</v>
      </c>
      <c r="M395" s="394">
        <v>12916</v>
      </c>
      <c r="N395" s="394">
        <f t="shared" si="67"/>
        <v>20246120796</v>
      </c>
      <c r="O395" s="396">
        <f t="shared" si="68"/>
        <v>-20229949964</v>
      </c>
      <c r="Q395">
        <v>17447512</v>
      </c>
    </row>
    <row r="396" spans="1:17" ht="16.5" hidden="1" thickBot="1">
      <c r="A396" s="71"/>
      <c r="B396" s="474" t="s">
        <v>1353</v>
      </c>
      <c r="C396" s="64" t="s">
        <v>1354</v>
      </c>
      <c r="D396" s="31" t="s">
        <v>587</v>
      </c>
      <c r="E396" s="72">
        <v>420</v>
      </c>
      <c r="F396" s="73">
        <v>3210</v>
      </c>
      <c r="G396" s="126">
        <v>1</v>
      </c>
      <c r="H396" s="77">
        <f t="shared" si="73"/>
        <v>3210</v>
      </c>
      <c r="I396" s="75">
        <f t="shared" si="74"/>
        <v>1348200</v>
      </c>
      <c r="J396" s="388">
        <f t="shared" si="75"/>
        <v>5.5871234578659043E-5</v>
      </c>
      <c r="K396" s="393" t="str">
        <f t="shared" si="76"/>
        <v/>
      </c>
      <c r="L396" s="51">
        <f>ROUND('SALIDA SINCO PPTO'!G331,0)</f>
        <v>1348152</v>
      </c>
      <c r="M396" s="394">
        <v>3210</v>
      </c>
      <c r="N396" s="394">
        <f t="shared" si="67"/>
        <v>566223840</v>
      </c>
      <c r="O396" s="396">
        <f t="shared" si="68"/>
        <v>-564875640</v>
      </c>
      <c r="Q396">
        <v>1455206</v>
      </c>
    </row>
    <row r="397" spans="1:17" ht="16.5" hidden="1" thickBot="1">
      <c r="A397" s="71"/>
      <c r="B397" s="474" t="s">
        <v>1355</v>
      </c>
      <c r="C397" s="64" t="s">
        <v>351</v>
      </c>
      <c r="D397" s="31" t="s">
        <v>587</v>
      </c>
      <c r="E397" s="72">
        <v>220</v>
      </c>
      <c r="F397" s="73">
        <v>3792</v>
      </c>
      <c r="G397" s="126">
        <v>1</v>
      </c>
      <c r="H397" s="77">
        <f t="shared" si="73"/>
        <v>3792</v>
      </c>
      <c r="I397" s="75">
        <f t="shared" si="74"/>
        <v>834240</v>
      </c>
      <c r="J397" s="388">
        <f t="shared" si="75"/>
        <v>3.4572035851431924E-5</v>
      </c>
      <c r="K397" s="393" t="str">
        <f t="shared" si="76"/>
        <v/>
      </c>
      <c r="L397" s="51">
        <f>ROUND('SALIDA SINCO PPTO'!G332,0)</f>
        <v>834435</v>
      </c>
      <c r="M397" s="394">
        <v>3792</v>
      </c>
      <c r="N397" s="394">
        <f t="shared" si="67"/>
        <v>183575700</v>
      </c>
      <c r="O397" s="396">
        <f t="shared" si="68"/>
        <v>-182741460</v>
      </c>
      <c r="Q397">
        <v>890511</v>
      </c>
    </row>
    <row r="398" spans="1:17" ht="16.5" hidden="1" thickBot="1">
      <c r="A398" s="71"/>
      <c r="B398" s="474" t="s">
        <v>1356</v>
      </c>
      <c r="C398" s="64" t="s">
        <v>349</v>
      </c>
      <c r="D398" s="31" t="s">
        <v>587</v>
      </c>
      <c r="E398" s="72">
        <v>52</v>
      </c>
      <c r="F398" s="73">
        <v>30104</v>
      </c>
      <c r="G398" s="126">
        <v>1</v>
      </c>
      <c r="H398" s="77">
        <f t="shared" si="73"/>
        <v>30104</v>
      </c>
      <c r="I398" s="75">
        <f t="shared" si="74"/>
        <v>1565408</v>
      </c>
      <c r="J398" s="388">
        <f t="shared" si="75"/>
        <v>6.4872628378066674E-5</v>
      </c>
      <c r="K398" s="393" t="str">
        <f t="shared" si="76"/>
        <v/>
      </c>
      <c r="L398" s="51">
        <f>ROUND('SALIDA SINCO PPTO'!G333,0)</f>
        <v>1565425</v>
      </c>
      <c r="M398" s="394">
        <v>30104</v>
      </c>
      <c r="N398" s="394">
        <f t="shared" ref="N398:N415" si="77">IF(M398="","",IF(L398="",ROUND(M398*E398,0),ROUND(L398*E398,0)))</f>
        <v>81402100</v>
      </c>
      <c r="O398" s="396">
        <f t="shared" ref="O398:O415" si="78">IF(N398="","",I398-N398)</f>
        <v>-79836692</v>
      </c>
      <c r="Q398">
        <v>1631696</v>
      </c>
    </row>
    <row r="399" spans="1:17" ht="16.5" hidden="1" thickBot="1">
      <c r="A399" s="71"/>
      <c r="B399" s="474"/>
      <c r="C399" s="64"/>
      <c r="D399" s="31"/>
      <c r="E399" s="72"/>
      <c r="F399" s="73"/>
      <c r="G399" s="126"/>
      <c r="H399" s="77"/>
      <c r="I399" s="75"/>
      <c r="J399" s="388" t="str">
        <f t="shared" si="75"/>
        <v/>
      </c>
      <c r="K399" s="393" t="str">
        <f t="shared" si="76"/>
        <v/>
      </c>
      <c r="L399" s="51">
        <f>ROUND('SALIDA SINCO PPTO'!G334,0)</f>
        <v>1874426</v>
      </c>
      <c r="M399" s="394" t="s">
        <v>1439</v>
      </c>
      <c r="N399" s="394" t="str">
        <f t="shared" si="77"/>
        <v/>
      </c>
      <c r="O399" s="396" t="str">
        <f t="shared" si="78"/>
        <v/>
      </c>
      <c r="Q399">
        <v>1976382</v>
      </c>
    </row>
    <row r="400" spans="1:17" ht="16.5" hidden="1" thickBot="1">
      <c r="A400" s="71"/>
      <c r="B400" s="474" t="s">
        <v>1357</v>
      </c>
      <c r="C400" s="64" t="s">
        <v>1358</v>
      </c>
      <c r="D400" s="31" t="s">
        <v>587</v>
      </c>
      <c r="E400" s="72">
        <v>80</v>
      </c>
      <c r="F400" s="73">
        <v>23430</v>
      </c>
      <c r="G400" s="126">
        <v>1</v>
      </c>
      <c r="H400" s="77">
        <f t="shared" si="73"/>
        <v>23430</v>
      </c>
      <c r="I400" s="75">
        <f t="shared" si="74"/>
        <v>1874400</v>
      </c>
      <c r="J400" s="388">
        <f t="shared" si="75"/>
        <v>7.7677675488976787E-5</v>
      </c>
      <c r="K400" s="393" t="str">
        <f t="shared" si="76"/>
        <v/>
      </c>
      <c r="L400" s="51">
        <f>ROUND('SALIDA SINCO PPTO'!G334,0)</f>
        <v>1874426</v>
      </c>
      <c r="M400" s="394">
        <v>23430</v>
      </c>
      <c r="N400" s="394">
        <f t="shared" si="77"/>
        <v>149954080</v>
      </c>
      <c r="O400" s="396">
        <f t="shared" si="78"/>
        <v>-148079680</v>
      </c>
      <c r="Q400">
        <v>1976382</v>
      </c>
    </row>
    <row r="401" spans="1:17" ht="16.5" hidden="1" thickBot="1">
      <c r="A401" s="71"/>
      <c r="B401" s="474" t="s">
        <v>1359</v>
      </c>
      <c r="C401" s="64" t="s">
        <v>358</v>
      </c>
      <c r="D401" s="31" t="s">
        <v>587</v>
      </c>
      <c r="E401" s="72">
        <v>42</v>
      </c>
      <c r="F401" s="73">
        <v>20169</v>
      </c>
      <c r="G401" s="126">
        <v>1</v>
      </c>
      <c r="H401" s="77">
        <f t="shared" si="73"/>
        <v>20169</v>
      </c>
      <c r="I401" s="75">
        <f t="shared" si="74"/>
        <v>847098</v>
      </c>
      <c r="J401" s="388">
        <f t="shared" si="75"/>
        <v>3.5104888791806051E-5</v>
      </c>
      <c r="K401" s="393" t="str">
        <f t="shared" si="76"/>
        <v/>
      </c>
      <c r="L401" s="51">
        <f>ROUND('SALIDA SINCO PPTO'!G335,0)</f>
        <v>847104</v>
      </c>
      <c r="M401" s="394">
        <v>20169</v>
      </c>
      <c r="N401" s="394">
        <f t="shared" si="77"/>
        <v>35578368</v>
      </c>
      <c r="O401" s="396">
        <f t="shared" si="78"/>
        <v>-34731270</v>
      </c>
      <c r="Q401">
        <v>900631</v>
      </c>
    </row>
    <row r="402" spans="1:17" ht="16.5" hidden="1" thickBot="1">
      <c r="A402" s="71"/>
      <c r="B402" s="474" t="s">
        <v>1360</v>
      </c>
      <c r="C402" s="64" t="s">
        <v>348</v>
      </c>
      <c r="D402" s="540" t="s">
        <v>617</v>
      </c>
      <c r="E402" s="72">
        <v>650</v>
      </c>
      <c r="F402" s="73">
        <v>17317</v>
      </c>
      <c r="G402" s="126">
        <v>1</v>
      </c>
      <c r="H402" s="77">
        <f t="shared" si="73"/>
        <v>17317</v>
      </c>
      <c r="I402" s="75">
        <f t="shared" si="74"/>
        <v>11256050</v>
      </c>
      <c r="J402" s="388">
        <f t="shared" si="75"/>
        <v>4.664659620079477E-4</v>
      </c>
      <c r="K402" s="393" t="str">
        <f t="shared" si="76"/>
        <v/>
      </c>
      <c r="L402" s="51">
        <f>ROUND('SALIDA SINCO PPTO'!G336,0)</f>
        <v>11256372</v>
      </c>
      <c r="M402" s="394">
        <v>17317</v>
      </c>
      <c r="N402" s="394">
        <f t="shared" si="77"/>
        <v>7316641800</v>
      </c>
      <c r="O402" s="396">
        <f t="shared" si="78"/>
        <v>-7305385750</v>
      </c>
      <c r="Q402">
        <v>11587729</v>
      </c>
    </row>
    <row r="403" spans="1:17" ht="16.5" hidden="1" thickBot="1">
      <c r="A403" s="71"/>
      <c r="B403" s="474" t="s">
        <v>1361</v>
      </c>
      <c r="C403" s="64" t="s">
        <v>353</v>
      </c>
      <c r="D403" s="31" t="s">
        <v>587</v>
      </c>
      <c r="E403" s="72">
        <v>4</v>
      </c>
      <c r="F403" s="73">
        <v>661262</v>
      </c>
      <c r="G403" s="126">
        <v>1</v>
      </c>
      <c r="H403" s="77">
        <f t="shared" si="73"/>
        <v>661262</v>
      </c>
      <c r="I403" s="75">
        <f t="shared" si="74"/>
        <v>2645048</v>
      </c>
      <c r="J403" s="388">
        <f t="shared" si="75"/>
        <v>1.0961437270420779E-4</v>
      </c>
      <c r="K403" s="393" t="str">
        <f t="shared" si="76"/>
        <v/>
      </c>
      <c r="L403" s="51">
        <f>ROUND('SALIDA SINCO PPTO'!G337,0)</f>
        <v>2645048</v>
      </c>
      <c r="M403" s="394">
        <v>661262</v>
      </c>
      <c r="N403" s="394">
        <f t="shared" si="77"/>
        <v>10580192</v>
      </c>
      <c r="O403" s="396">
        <f t="shared" si="78"/>
        <v>-7935144</v>
      </c>
      <c r="Q403">
        <v>2848960</v>
      </c>
    </row>
    <row r="404" spans="1:17" ht="16.5" hidden="1" thickBot="1">
      <c r="A404" s="71"/>
      <c r="B404" s="474" t="s">
        <v>1362</v>
      </c>
      <c r="C404" s="64" t="s">
        <v>298</v>
      </c>
      <c r="D404" s="31" t="s">
        <v>587</v>
      </c>
      <c r="E404" s="72">
        <v>1200</v>
      </c>
      <c r="F404" s="73">
        <v>1487</v>
      </c>
      <c r="G404" s="126">
        <v>1</v>
      </c>
      <c r="H404" s="77">
        <f t="shared" si="73"/>
        <v>1487</v>
      </c>
      <c r="I404" s="75">
        <f t="shared" si="74"/>
        <v>1784400</v>
      </c>
      <c r="J404" s="388">
        <f t="shared" si="75"/>
        <v>7.3947953554486865E-5</v>
      </c>
      <c r="K404" s="393" t="str">
        <f t="shared" si="76"/>
        <v/>
      </c>
      <c r="L404" s="51">
        <f>ROUND('SALIDA SINCO PPTO'!G338,0)</f>
        <v>1784227</v>
      </c>
      <c r="M404" s="394">
        <v>1487</v>
      </c>
      <c r="N404" s="394">
        <f t="shared" si="77"/>
        <v>2141072400</v>
      </c>
      <c r="O404" s="396">
        <f t="shared" si="78"/>
        <v>-2139288000</v>
      </c>
      <c r="Q404">
        <v>1814814</v>
      </c>
    </row>
    <row r="405" spans="1:17" ht="16.5" hidden="1" thickBot="1">
      <c r="A405" s="71"/>
      <c r="B405" s="474" t="s">
        <v>1363</v>
      </c>
      <c r="C405" s="64" t="s">
        <v>269</v>
      </c>
      <c r="D405" s="31" t="s">
        <v>587</v>
      </c>
      <c r="E405" s="72">
        <v>350</v>
      </c>
      <c r="F405" s="73">
        <v>1634</v>
      </c>
      <c r="G405" s="126">
        <v>1</v>
      </c>
      <c r="H405" s="77">
        <f t="shared" si="73"/>
        <v>1634</v>
      </c>
      <c r="I405" s="75">
        <f t="shared" si="74"/>
        <v>571900</v>
      </c>
      <c r="J405" s="388">
        <f t="shared" si="75"/>
        <v>2.3700310825942076E-5</v>
      </c>
      <c r="K405" s="393" t="str">
        <f t="shared" si="76"/>
        <v/>
      </c>
      <c r="L405" s="51">
        <f>ROUND('SALIDA SINCO PPTO'!G339,0)</f>
        <v>571850</v>
      </c>
      <c r="M405" s="394">
        <v>1634</v>
      </c>
      <c r="N405" s="394">
        <f t="shared" si="77"/>
        <v>200147500</v>
      </c>
      <c r="O405" s="396">
        <f t="shared" si="78"/>
        <v>-199575600</v>
      </c>
      <c r="Q405">
        <v>580771</v>
      </c>
    </row>
    <row r="406" spans="1:17" ht="16.5" hidden="1" thickBot="1">
      <c r="A406" s="71"/>
      <c r="B406" s="474" t="s">
        <v>1364</v>
      </c>
      <c r="C406" s="64" t="s">
        <v>268</v>
      </c>
      <c r="D406" s="31" t="s">
        <v>587</v>
      </c>
      <c r="E406" s="72">
        <v>500</v>
      </c>
      <c r="F406" s="73">
        <v>1866</v>
      </c>
      <c r="G406" s="126">
        <v>1</v>
      </c>
      <c r="H406" s="77">
        <f t="shared" si="73"/>
        <v>1866</v>
      </c>
      <c r="I406" s="75">
        <f t="shared" si="74"/>
        <v>933000</v>
      </c>
      <c r="J406" s="388">
        <f t="shared" si="75"/>
        <v>3.8664784054212202E-5</v>
      </c>
      <c r="K406" s="393" t="str">
        <f t="shared" si="76"/>
        <v/>
      </c>
      <c r="L406" s="51">
        <f>ROUND('SALIDA SINCO PPTO'!G340,0)</f>
        <v>933033</v>
      </c>
      <c r="M406" s="394">
        <v>1866</v>
      </c>
      <c r="N406" s="394">
        <f t="shared" si="77"/>
        <v>466516500</v>
      </c>
      <c r="O406" s="396">
        <f t="shared" si="78"/>
        <v>-465583500</v>
      </c>
      <c r="Q406">
        <v>996756</v>
      </c>
    </row>
    <row r="407" spans="1:17" ht="16.5" hidden="1" thickBot="1">
      <c r="A407" s="71"/>
      <c r="B407" s="474" t="s">
        <v>1365</v>
      </c>
      <c r="C407" s="64" t="s">
        <v>558</v>
      </c>
      <c r="D407" s="31" t="s">
        <v>587</v>
      </c>
      <c r="E407" s="72">
        <v>1</v>
      </c>
      <c r="F407" s="73">
        <v>20726992</v>
      </c>
      <c r="G407" s="126">
        <v>1</v>
      </c>
      <c r="H407" s="77">
        <f t="shared" si="73"/>
        <v>20726992</v>
      </c>
      <c r="I407" s="75">
        <f t="shared" si="74"/>
        <v>20726992</v>
      </c>
      <c r="J407" s="388">
        <f t="shared" si="75"/>
        <v>8.5895462998219054E-4</v>
      </c>
      <c r="K407" s="393" t="str">
        <f t="shared" si="76"/>
        <v/>
      </c>
      <c r="L407" s="51">
        <f>ROUND('SALIDA SINCO PPTO'!G341,0)</f>
        <v>20726992</v>
      </c>
      <c r="M407" s="394">
        <v>20726992</v>
      </c>
      <c r="N407" s="394">
        <f t="shared" si="77"/>
        <v>20726992</v>
      </c>
      <c r="O407" s="396">
        <f t="shared" si="78"/>
        <v>0</v>
      </c>
      <c r="Q407">
        <v>20777970</v>
      </c>
    </row>
    <row r="408" spans="1:17" ht="16.5" hidden="1" thickBot="1">
      <c r="A408" s="71"/>
      <c r="B408" s="474" t="s">
        <v>1366</v>
      </c>
      <c r="C408" s="64" t="s">
        <v>361</v>
      </c>
      <c r="D408" s="31" t="s">
        <v>617</v>
      </c>
      <c r="E408" s="72">
        <v>40</v>
      </c>
      <c r="F408" s="73">
        <v>16917</v>
      </c>
      <c r="G408" s="126">
        <v>1</v>
      </c>
      <c r="H408" s="77">
        <f t="shared" si="73"/>
        <v>16917</v>
      </c>
      <c r="I408" s="75">
        <f t="shared" si="74"/>
        <v>676680</v>
      </c>
      <c r="J408" s="388">
        <f t="shared" si="75"/>
        <v>2.8042535984784899E-5</v>
      </c>
      <c r="K408" s="393" t="str">
        <f t="shared" si="76"/>
        <v/>
      </c>
      <c r="L408" s="51">
        <f>ROUND('SALIDA SINCO PPTO'!G342,0)</f>
        <v>676694</v>
      </c>
      <c r="M408" s="394">
        <v>16917</v>
      </c>
      <c r="N408" s="394">
        <f t="shared" si="77"/>
        <v>27067760</v>
      </c>
      <c r="O408" s="396">
        <f t="shared" si="78"/>
        <v>-26391080</v>
      </c>
      <c r="Q408">
        <v>717477</v>
      </c>
    </row>
    <row r="409" spans="1:17" ht="16.5" hidden="1" thickBot="1">
      <c r="A409" s="71"/>
      <c r="B409" s="474" t="s">
        <v>1367</v>
      </c>
      <c r="C409" s="64" t="s">
        <v>354</v>
      </c>
      <c r="D409" s="31" t="s">
        <v>587</v>
      </c>
      <c r="E409" s="72">
        <v>2</v>
      </c>
      <c r="F409" s="73">
        <v>1971592</v>
      </c>
      <c r="G409" s="126">
        <v>1</v>
      </c>
      <c r="H409" s="77">
        <f t="shared" si="73"/>
        <v>1971592</v>
      </c>
      <c r="I409" s="75">
        <f t="shared" si="74"/>
        <v>3943184</v>
      </c>
      <c r="J409" s="388">
        <f t="shared" si="75"/>
        <v>1.6341088729477458E-4</v>
      </c>
      <c r="K409" s="393" t="str">
        <f t="shared" si="76"/>
        <v/>
      </c>
      <c r="L409" s="51">
        <f>ROUND('SALIDA SINCO PPTO'!G343,0)</f>
        <v>3943185</v>
      </c>
      <c r="M409" s="394">
        <v>1971592</v>
      </c>
      <c r="N409" s="394">
        <f t="shared" si="77"/>
        <v>7886370</v>
      </c>
      <c r="O409" s="396">
        <f t="shared" si="78"/>
        <v>-3943186</v>
      </c>
      <c r="Q409">
        <v>3994163</v>
      </c>
    </row>
    <row r="410" spans="1:17" ht="16.5" hidden="1" thickBot="1">
      <c r="A410" s="71"/>
      <c r="B410" s="474" t="s">
        <v>1368</v>
      </c>
      <c r="C410" s="64" t="s">
        <v>345</v>
      </c>
      <c r="D410" s="31" t="s">
        <v>587</v>
      </c>
      <c r="E410" s="72">
        <v>4</v>
      </c>
      <c r="F410" s="73">
        <v>238412</v>
      </c>
      <c r="G410" s="126">
        <v>1</v>
      </c>
      <c r="H410" s="77">
        <f t="shared" si="73"/>
        <v>238412</v>
      </c>
      <c r="I410" s="75">
        <f t="shared" si="74"/>
        <v>953648</v>
      </c>
      <c r="J410" s="388">
        <f t="shared" si="75"/>
        <v>3.9520465148693842E-5</v>
      </c>
      <c r="K410" s="393" t="str">
        <f t="shared" si="76"/>
        <v/>
      </c>
      <c r="L410" s="51">
        <f>ROUND('SALIDA SINCO PPTO'!G344,0)</f>
        <v>953651</v>
      </c>
      <c r="M410" s="394">
        <v>238412</v>
      </c>
      <c r="N410" s="394">
        <f t="shared" si="77"/>
        <v>3814604</v>
      </c>
      <c r="O410" s="396">
        <f t="shared" si="78"/>
        <v>-2860956</v>
      </c>
      <c r="Q410">
        <v>1055607</v>
      </c>
    </row>
    <row r="411" spans="1:17" ht="16.5" hidden="1" thickBot="1">
      <c r="A411" s="71"/>
      <c r="B411" s="474" t="s">
        <v>1369</v>
      </c>
      <c r="C411" s="64" t="s">
        <v>352</v>
      </c>
      <c r="D411" s="31" t="s">
        <v>617</v>
      </c>
      <c r="E411" s="72">
        <v>25</v>
      </c>
      <c r="F411" s="73">
        <v>22783</v>
      </c>
      <c r="G411" s="126">
        <v>1</v>
      </c>
      <c r="H411" s="77">
        <f t="shared" si="73"/>
        <v>22783</v>
      </c>
      <c r="I411" s="75">
        <f t="shared" si="74"/>
        <v>569575</v>
      </c>
      <c r="J411" s="388">
        <f t="shared" si="75"/>
        <v>2.3603959675967753E-5</v>
      </c>
      <c r="K411" s="393" t="str">
        <f t="shared" si="76"/>
        <v/>
      </c>
      <c r="L411" s="51">
        <f>ROUND('SALIDA SINCO PPTO'!G345,0)</f>
        <v>569595</v>
      </c>
      <c r="M411" s="394">
        <v>22783</v>
      </c>
      <c r="N411" s="394">
        <f t="shared" si="77"/>
        <v>14239875</v>
      </c>
      <c r="O411" s="396">
        <f t="shared" si="78"/>
        <v>-13670300</v>
      </c>
      <c r="Q411">
        <v>601456</v>
      </c>
    </row>
    <row r="412" spans="1:17" ht="15" hidden="1" customHeight="1">
      <c r="A412" s="71"/>
      <c r="B412" s="474"/>
      <c r="C412" s="64"/>
      <c r="D412" s="31"/>
      <c r="E412" s="72"/>
      <c r="F412" s="73"/>
      <c r="G412" s="126">
        <v>1</v>
      </c>
      <c r="H412" s="77">
        <f t="shared" si="73"/>
        <v>0</v>
      </c>
      <c r="I412" s="75"/>
      <c r="J412" s="388" t="str">
        <f t="shared" si="75"/>
        <v/>
      </c>
      <c r="K412" s="393" t="str">
        <f t="shared" si="76"/>
        <v/>
      </c>
      <c r="L412" s="51">
        <f>ROUND('SALIDA SINCO PPTO'!G346,0)</f>
        <v>7356551</v>
      </c>
      <c r="M412" s="394" t="s">
        <v>1439</v>
      </c>
      <c r="N412" s="394" t="str">
        <f t="shared" si="77"/>
        <v/>
      </c>
      <c r="O412" s="396" t="str">
        <f t="shared" si="78"/>
        <v/>
      </c>
      <c r="Q412">
        <v>7357211</v>
      </c>
    </row>
    <row r="413" spans="1:17" ht="16.5" hidden="1" thickBot="1">
      <c r="A413" s="71"/>
      <c r="B413" s="474" t="s">
        <v>1370</v>
      </c>
      <c r="C413" s="64" t="s">
        <v>1371</v>
      </c>
      <c r="D413" s="31" t="s">
        <v>587</v>
      </c>
      <c r="E413" s="72">
        <v>1</v>
      </c>
      <c r="F413" s="73">
        <v>7356551</v>
      </c>
      <c r="G413" s="126">
        <v>1</v>
      </c>
      <c r="H413" s="77">
        <f t="shared" si="73"/>
        <v>7356551</v>
      </c>
      <c r="I413" s="75">
        <f t="shared" si="74"/>
        <v>7356551</v>
      </c>
      <c r="J413" s="388">
        <f t="shared" si="75"/>
        <v>3.0486544029881973E-4</v>
      </c>
      <c r="K413" s="393" t="str">
        <f t="shared" si="76"/>
        <v/>
      </c>
      <c r="L413" s="51">
        <f>ROUND('SALIDA SINCO PPTO'!G346,0)</f>
        <v>7356551</v>
      </c>
      <c r="M413" s="394">
        <v>7356551</v>
      </c>
      <c r="N413" s="394">
        <f t="shared" si="77"/>
        <v>7356551</v>
      </c>
      <c r="O413" s="396">
        <f t="shared" si="78"/>
        <v>0</v>
      </c>
      <c r="Q413">
        <v>7357211</v>
      </c>
    </row>
    <row r="414" spans="1:17" ht="16.5" hidden="1" thickBot="1">
      <c r="A414" s="71"/>
      <c r="B414" s="474" t="s">
        <v>1372</v>
      </c>
      <c r="C414" s="64" t="s">
        <v>1373</v>
      </c>
      <c r="D414" s="31" t="s">
        <v>587</v>
      </c>
      <c r="E414" s="72">
        <v>2</v>
      </c>
      <c r="F414" s="73">
        <v>249128</v>
      </c>
      <c r="G414" s="126">
        <v>1</v>
      </c>
      <c r="H414" s="77">
        <f t="shared" si="73"/>
        <v>249128</v>
      </c>
      <c r="I414" s="75">
        <f t="shared" si="74"/>
        <v>498256</v>
      </c>
      <c r="J414" s="388">
        <f t="shared" si="75"/>
        <v>2.0648403691013455E-5</v>
      </c>
      <c r="K414" s="393" t="str">
        <f t="shared" si="76"/>
        <v/>
      </c>
      <c r="L414" s="51">
        <f>ROUND('SALIDA SINCO PPTO'!G347,0)</f>
        <v>213451</v>
      </c>
      <c r="M414" s="394">
        <v>249128</v>
      </c>
      <c r="N414" s="394">
        <f t="shared" si="77"/>
        <v>426902</v>
      </c>
      <c r="O414" s="396">
        <f t="shared" si="78"/>
        <v>71354</v>
      </c>
      <c r="Q414">
        <v>228226</v>
      </c>
    </row>
    <row r="415" spans="1:17" ht="16.5" hidden="1" thickBot="1">
      <c r="A415" s="71"/>
      <c r="B415" s="502" t="s">
        <v>1374</v>
      </c>
      <c r="C415" s="503" t="s">
        <v>359</v>
      </c>
      <c r="D415" s="504" t="s">
        <v>617</v>
      </c>
      <c r="E415" s="505">
        <v>28</v>
      </c>
      <c r="F415" s="506">
        <v>136617</v>
      </c>
      <c r="G415" s="538">
        <v>1</v>
      </c>
      <c r="H415" s="508">
        <f t="shared" si="73"/>
        <v>136617</v>
      </c>
      <c r="I415" s="509">
        <f t="shared" si="74"/>
        <v>3825276</v>
      </c>
      <c r="J415" s="388">
        <f>IF(H415="","",I415/SbtPpto)</f>
        <v>1.5852462002975416E-4</v>
      </c>
      <c r="K415" s="393" t="str">
        <f t="shared" si="76"/>
        <v/>
      </c>
      <c r="L415" s="51">
        <f>ROUND('SALIDA SINCO PPTO'!G348,0)</f>
        <v>3825281</v>
      </c>
      <c r="M415" s="394">
        <v>136617</v>
      </c>
      <c r="N415" s="394">
        <f t="shared" si="77"/>
        <v>107107868</v>
      </c>
      <c r="O415" s="396">
        <f t="shared" si="78"/>
        <v>-103282592</v>
      </c>
      <c r="Q415">
        <v>4194629</v>
      </c>
    </row>
    <row r="416" spans="1:17" ht="16.5" hidden="1" thickBot="1">
      <c r="A416" s="146"/>
      <c r="B416" s="147"/>
      <c r="C416" s="138"/>
      <c r="D416" s="105"/>
      <c r="E416" s="117"/>
      <c r="F416" s="148"/>
      <c r="G416" s="149"/>
      <c r="H416" s="149"/>
      <c r="I416" s="149"/>
      <c r="J416" s="388" t="str">
        <f>IF(H416="","",I416/SbtPpto)</f>
        <v/>
      </c>
      <c r="K416" s="392"/>
    </row>
    <row r="417" spans="1:16" s="36" customFormat="1" ht="16.5" hidden="1" thickBot="1">
      <c r="A417" s="150" t="s">
        <v>1375</v>
      </c>
      <c r="B417" s="30"/>
      <c r="C417" s="151"/>
      <c r="D417" s="152"/>
      <c r="E417" s="152"/>
      <c r="F417" s="153" t="str">
        <f>IF($A$2="CD","VALOR COSTOS DIRECTOS",IF($A$2="CT","VALOR TOTAL " &amp; E1,"Correg CT"))</f>
        <v>Correg CT</v>
      </c>
      <c r="G417" s="154"/>
      <c r="H417" s="154"/>
      <c r="I417" s="155">
        <f>+I10+I139+I186+I221+I280</f>
        <v>24130485216</v>
      </c>
      <c r="J417" s="388" t="str">
        <f>IF(H417="","",I417/SbtPpto)</f>
        <v/>
      </c>
      <c r="K417" s="392"/>
    </row>
    <row r="418" spans="1:16" s="35" customFormat="1" ht="16.5" hidden="1" thickBot="1">
      <c r="A418" s="34"/>
      <c r="B418" s="157"/>
      <c r="C418" s="158"/>
      <c r="D418" s="139"/>
      <c r="E418" s="47"/>
      <c r="F418" s="159"/>
      <c r="G418" s="157"/>
      <c r="H418" s="157"/>
      <c r="I418" s="159"/>
      <c r="J418" s="386"/>
      <c r="K418" s="390"/>
      <c r="L418" s="36"/>
      <c r="M418" s="36"/>
      <c r="N418" s="36"/>
      <c r="O418" s="36"/>
      <c r="P418" s="36"/>
    </row>
    <row r="419" spans="1:16" s="36" customFormat="1" ht="16.5" hidden="1" thickBot="1">
      <c r="A419" s="150" t="s">
        <v>1376</v>
      </c>
      <c r="B419" s="30"/>
      <c r="C419" s="160"/>
      <c r="D419" s="161"/>
      <c r="E419" s="161"/>
      <c r="F419" s="162" t="s">
        <v>1377</v>
      </c>
      <c r="G419" s="163"/>
      <c r="H419" s="163"/>
      <c r="I419" s="164"/>
      <c r="J419" s="386"/>
      <c r="K419" s="390"/>
    </row>
    <row r="420" spans="1:16" s="35" customFormat="1" ht="16.5" hidden="1" thickBot="1">
      <c r="A420" s="34"/>
      <c r="B420" s="157"/>
      <c r="C420" s="158"/>
      <c r="D420" s="139"/>
      <c r="E420" s="47"/>
      <c r="F420" s="159"/>
      <c r="G420" s="157"/>
      <c r="H420" s="157"/>
      <c r="I420" s="159"/>
      <c r="J420" s="386"/>
      <c r="K420" s="390"/>
      <c r="L420" s="36"/>
      <c r="M420" s="36"/>
      <c r="N420" s="36"/>
      <c r="O420" s="36"/>
      <c r="P420" s="36"/>
    </row>
    <row r="421" spans="1:16" s="36" customFormat="1" ht="16.5" hidden="1" thickBot="1">
      <c r="A421" s="150" t="s">
        <v>1378</v>
      </c>
      <c r="B421" s="30"/>
      <c r="C421" s="165"/>
      <c r="D421" s="166"/>
      <c r="E421" s="166"/>
      <c r="F421" s="167" t="s">
        <v>1379</v>
      </c>
      <c r="G421" s="168"/>
      <c r="H421" s="168"/>
      <c r="I421" s="169"/>
      <c r="J421" s="386"/>
      <c r="K421" s="390"/>
    </row>
    <row r="422" spans="1:16" s="35" customFormat="1" ht="16.5" hidden="1" customHeight="1">
      <c r="A422" s="34"/>
      <c r="B422" s="157"/>
      <c r="C422" s="158"/>
      <c r="D422" s="139"/>
      <c r="E422" s="47"/>
      <c r="F422" s="159"/>
      <c r="G422" s="157"/>
      <c r="H422" s="157"/>
      <c r="I422" s="170" t="str">
        <f>IF((I419+I421)&lt;&gt;SbtPpto,"NO COINCIDEN LOS SUBTOTALES","")</f>
        <v>NO COINCIDEN LOS SUBTOTALES</v>
      </c>
      <c r="J422" s="386"/>
      <c r="K422" s="390"/>
      <c r="L422" s="36"/>
      <c r="M422" s="36"/>
      <c r="N422" s="36"/>
      <c r="O422" s="36"/>
      <c r="P422" s="36"/>
    </row>
    <row r="423" spans="1:16" s="35" customFormat="1" ht="16.5" hidden="1" thickBot="1">
      <c r="A423" s="171" t="s">
        <v>1380</v>
      </c>
      <c r="B423" s="157"/>
      <c r="C423" s="172" t="s">
        <v>1381</v>
      </c>
      <c r="D423" s="173"/>
      <c r="E423" s="174"/>
      <c r="F423" s="175"/>
      <c r="G423" s="176"/>
      <c r="H423" s="176"/>
      <c r="I423" s="177"/>
      <c r="J423" s="386"/>
      <c r="K423" s="390"/>
      <c r="L423" s="36"/>
      <c r="M423" s="36"/>
      <c r="N423" s="36"/>
      <c r="O423" s="36"/>
      <c r="P423" s="36"/>
    </row>
    <row r="424" spans="1:16" s="35" customFormat="1" ht="16.5" hidden="1" thickBot="1">
      <c r="A424" s="178" t="s">
        <v>1382</v>
      </c>
      <c r="B424" s="29"/>
      <c r="C424" s="179"/>
      <c r="D424" s="180"/>
      <c r="E424" s="180"/>
      <c r="F424" s="181" t="s">
        <v>1377</v>
      </c>
      <c r="G424" s="182"/>
      <c r="H424" s="182"/>
      <c r="I424" s="183">
        <f>I419</f>
        <v>0</v>
      </c>
      <c r="J424" s="386"/>
      <c r="K424" s="390"/>
      <c r="L424" s="36"/>
      <c r="M424" s="36"/>
      <c r="N424" s="36"/>
      <c r="O424" s="36"/>
      <c r="P424" s="36"/>
    </row>
    <row r="425" spans="1:16" s="35" customFormat="1" ht="16.5" hidden="1" thickBot="1">
      <c r="A425" s="178" t="s">
        <v>1383</v>
      </c>
      <c r="B425" s="29"/>
      <c r="C425" s="184"/>
      <c r="D425" s="185"/>
      <c r="E425" s="186" t="s">
        <v>1384</v>
      </c>
      <c r="F425" s="187">
        <v>0.22</v>
      </c>
      <c r="G425" s="188"/>
      <c r="H425" s="188"/>
      <c r="I425" s="189">
        <f>ROUND(I424*F425,0)</f>
        <v>0</v>
      </c>
      <c r="J425" s="386"/>
      <c r="K425" s="390"/>
      <c r="L425" s="36"/>
      <c r="M425" s="36"/>
      <c r="N425" s="36"/>
      <c r="O425" s="36"/>
      <c r="P425" s="36"/>
    </row>
    <row r="426" spans="1:16" s="35" customFormat="1" ht="16.5" hidden="1" thickBot="1">
      <c r="A426" s="178" t="s">
        <v>1385</v>
      </c>
      <c r="B426" s="29"/>
      <c r="C426" s="190"/>
      <c r="D426" s="191"/>
      <c r="E426" s="192" t="s">
        <v>1386</v>
      </c>
      <c r="F426" s="193">
        <v>0.03</v>
      </c>
      <c r="G426" s="194"/>
      <c r="H426" s="194"/>
      <c r="I426" s="195">
        <f>ROUND(I424*F426,0)</f>
        <v>0</v>
      </c>
      <c r="J426" s="386"/>
      <c r="K426" s="390"/>
      <c r="L426" s="36"/>
      <c r="M426" s="36"/>
      <c r="N426" s="36"/>
      <c r="O426" s="36"/>
      <c r="P426" s="36"/>
    </row>
    <row r="427" spans="1:16" s="35" customFormat="1" ht="16.5" hidden="1" thickBot="1">
      <c r="A427" s="178" t="s">
        <v>1387</v>
      </c>
      <c r="B427" s="29"/>
      <c r="C427" s="190"/>
      <c r="D427" s="191"/>
      <c r="E427" s="192" t="s">
        <v>1388</v>
      </c>
      <c r="F427" s="193">
        <v>0.05</v>
      </c>
      <c r="G427" s="194"/>
      <c r="H427" s="194"/>
      <c r="I427" s="195">
        <f>ROUND(I424*F427,0)</f>
        <v>0</v>
      </c>
      <c r="J427" s="386"/>
      <c r="K427" s="390"/>
      <c r="L427" s="36"/>
      <c r="M427" s="36"/>
      <c r="N427" s="36"/>
      <c r="O427" s="36"/>
      <c r="P427" s="36"/>
    </row>
    <row r="428" spans="1:16" s="35" customFormat="1" ht="16.5" hidden="1" thickBot="1">
      <c r="A428" s="178" t="s">
        <v>1389</v>
      </c>
      <c r="B428" s="29"/>
      <c r="C428" s="196"/>
      <c r="D428" s="197"/>
      <c r="E428" s="198" t="s">
        <v>1390</v>
      </c>
      <c r="F428" s="199">
        <f>SUM(F425:F427)</f>
        <v>0.3</v>
      </c>
      <c r="G428" s="200"/>
      <c r="H428" s="200"/>
      <c r="I428" s="201">
        <f>SUM(I425:I427)</f>
        <v>0</v>
      </c>
      <c r="J428" s="386"/>
      <c r="K428" s="390"/>
      <c r="L428" s="36"/>
      <c r="M428" s="36"/>
      <c r="N428" s="36"/>
      <c r="O428" s="36"/>
      <c r="P428" s="36"/>
    </row>
    <row r="429" spans="1:16" s="35" customFormat="1" ht="16.5" hidden="1" customHeight="1">
      <c r="A429" s="178" t="s">
        <v>1391</v>
      </c>
      <c r="B429" s="29"/>
      <c r="C429" s="196"/>
      <c r="D429" s="197"/>
      <c r="E429" s="202" t="s">
        <v>1392</v>
      </c>
      <c r="F429" s="203">
        <v>0.19</v>
      </c>
      <c r="G429" s="204"/>
      <c r="H429" s="204"/>
      <c r="I429" s="205" t="e">
        <f>ROUND(I427*F429,0)-(#REF!)</f>
        <v>#REF!</v>
      </c>
      <c r="J429" s="386"/>
      <c r="K429" s="390"/>
      <c r="L429" s="36"/>
      <c r="M429" s="36"/>
      <c r="N429" s="36"/>
      <c r="O429" s="36"/>
      <c r="P429" s="36"/>
    </row>
    <row r="430" spans="1:16" s="35" customFormat="1" ht="16.5" hidden="1" thickBot="1">
      <c r="A430" s="178" t="s">
        <v>1393</v>
      </c>
      <c r="B430" s="29"/>
      <c r="C430" s="206"/>
      <c r="D430" s="207"/>
      <c r="E430" s="207"/>
      <c r="F430" s="208" t="s">
        <v>1394</v>
      </c>
      <c r="G430" s="209"/>
      <c r="H430" s="209"/>
      <c r="I430" s="210" t="e">
        <f>I424+I428+I429</f>
        <v>#REF!</v>
      </c>
      <c r="J430" s="386"/>
      <c r="K430" s="390"/>
      <c r="L430" s="36"/>
      <c r="M430" s="36"/>
      <c r="N430" s="36"/>
      <c r="O430" s="36"/>
      <c r="P430" s="36"/>
    </row>
    <row r="431" spans="1:16" s="35" customFormat="1" ht="16.5" hidden="1" thickBot="1">
      <c r="A431" s="211"/>
      <c r="B431" s="29"/>
      <c r="C431" s="212"/>
      <c r="D431" s="29"/>
      <c r="E431" s="29"/>
      <c r="F431" s="213"/>
      <c r="G431" s="214"/>
      <c r="H431" s="214"/>
      <c r="I431" s="215"/>
      <c r="J431" s="386"/>
      <c r="K431" s="390"/>
      <c r="L431" s="36"/>
      <c r="M431" s="36"/>
      <c r="N431" s="36"/>
      <c r="O431" s="36"/>
      <c r="P431" s="36"/>
    </row>
    <row r="432" spans="1:16" s="35" customFormat="1" ht="16.5" hidden="1" thickBot="1">
      <c r="A432" s="171" t="s">
        <v>1395</v>
      </c>
      <c r="B432" s="157"/>
      <c r="C432" s="216" t="s">
        <v>1396</v>
      </c>
      <c r="D432" s="217"/>
      <c r="E432" s="218"/>
      <c r="F432" s="219"/>
      <c r="G432" s="220"/>
      <c r="H432" s="220"/>
      <c r="I432" s="221"/>
      <c r="J432" s="386"/>
      <c r="K432" s="390"/>
      <c r="L432" s="36"/>
      <c r="M432" s="36"/>
      <c r="N432" s="36"/>
      <c r="O432" s="36"/>
      <c r="P432" s="36"/>
    </row>
    <row r="433" spans="1:16" s="35" customFormat="1" ht="16.5" hidden="1" thickBot="1">
      <c r="A433" s="178" t="s">
        <v>1397</v>
      </c>
      <c r="B433" s="29"/>
      <c r="C433" s="222"/>
      <c r="D433" s="223"/>
      <c r="E433" s="223"/>
      <c r="F433" s="224" t="s">
        <v>1379</v>
      </c>
      <c r="G433" s="225"/>
      <c r="H433" s="225"/>
      <c r="I433" s="226">
        <f>I421</f>
        <v>0</v>
      </c>
      <c r="J433" s="386"/>
      <c r="K433" s="390"/>
      <c r="L433" s="36"/>
      <c r="M433" s="36"/>
      <c r="N433" s="36"/>
      <c r="O433" s="36"/>
      <c r="P433" s="36"/>
    </row>
    <row r="434" spans="1:16" s="35" customFormat="1" ht="16.5" hidden="1" thickBot="1">
      <c r="A434" s="178" t="s">
        <v>1398</v>
      </c>
      <c r="B434" s="29"/>
      <c r="C434" s="227"/>
      <c r="D434" s="228"/>
      <c r="E434" s="229" t="s">
        <v>1384</v>
      </c>
      <c r="F434" s="230">
        <v>0.17</v>
      </c>
      <c r="G434" s="231"/>
      <c r="H434" s="231"/>
      <c r="I434" s="232">
        <f>ROUND(I433*F434,0)</f>
        <v>0</v>
      </c>
      <c r="J434" s="386"/>
      <c r="K434" s="390"/>
      <c r="L434" s="36"/>
      <c r="M434" s="36"/>
      <c r="N434" s="36"/>
      <c r="O434" s="36"/>
      <c r="P434" s="36"/>
    </row>
    <row r="435" spans="1:16" s="35" customFormat="1" ht="16.5" hidden="1" thickBot="1">
      <c r="A435" s="178" t="s">
        <v>1399</v>
      </c>
      <c r="B435" s="29"/>
      <c r="C435" s="233"/>
      <c r="D435" s="234"/>
      <c r="E435" s="235" t="s">
        <v>1386</v>
      </c>
      <c r="F435" s="236">
        <v>0.01</v>
      </c>
      <c r="G435" s="237"/>
      <c r="H435" s="237"/>
      <c r="I435" s="238">
        <f>ROUND(I433*F435,0)</f>
        <v>0</v>
      </c>
      <c r="J435" s="386"/>
      <c r="K435" s="390"/>
      <c r="L435" s="36"/>
      <c r="M435" s="36"/>
      <c r="N435" s="36"/>
      <c r="O435" s="36"/>
      <c r="P435" s="36"/>
    </row>
    <row r="436" spans="1:16" s="35" customFormat="1" ht="16.5" hidden="1" thickBot="1">
      <c r="A436" s="178" t="s">
        <v>1400</v>
      </c>
      <c r="B436" s="29"/>
      <c r="C436" s="233"/>
      <c r="D436" s="234"/>
      <c r="E436" s="235" t="s">
        <v>1388</v>
      </c>
      <c r="F436" s="236">
        <v>0.01</v>
      </c>
      <c r="G436" s="237"/>
      <c r="H436" s="237"/>
      <c r="I436" s="238">
        <f>ROUND(I433*F436,0)</f>
        <v>0</v>
      </c>
      <c r="J436" s="386"/>
      <c r="K436" s="390"/>
      <c r="L436" s="36"/>
      <c r="M436" s="36"/>
      <c r="N436" s="36"/>
      <c r="O436" s="36"/>
      <c r="P436" s="36"/>
    </row>
    <row r="437" spans="1:16" s="35" customFormat="1" ht="16.5" hidden="1" thickBot="1">
      <c r="A437" s="178" t="s">
        <v>1401</v>
      </c>
      <c r="B437" s="29"/>
      <c r="C437" s="239"/>
      <c r="D437" s="240"/>
      <c r="E437" s="241" t="s">
        <v>1390</v>
      </c>
      <c r="F437" s="242">
        <f>SUM(F434:F436)</f>
        <v>0.19000000000000003</v>
      </c>
      <c r="G437" s="243"/>
      <c r="H437" s="243"/>
      <c r="I437" s="244">
        <f>SUM(I434:I436)</f>
        <v>0</v>
      </c>
      <c r="J437" s="386"/>
      <c r="K437" s="390"/>
      <c r="L437" s="36"/>
      <c r="M437" s="36"/>
      <c r="N437" s="36"/>
      <c r="O437" s="36"/>
      <c r="P437" s="36"/>
    </row>
    <row r="438" spans="1:16" s="35" customFormat="1" ht="16.5" hidden="1" customHeight="1">
      <c r="A438" s="178" t="s">
        <v>1402</v>
      </c>
      <c r="B438" s="29"/>
      <c r="C438" s="239"/>
      <c r="D438" s="240"/>
      <c r="E438" s="245" t="s">
        <v>1392</v>
      </c>
      <c r="F438" s="246">
        <v>0.19</v>
      </c>
      <c r="G438" s="247"/>
      <c r="H438" s="247"/>
      <c r="I438" s="248" t="e">
        <f>ROUND(I436*F438,0)-(#REF!)</f>
        <v>#REF!</v>
      </c>
      <c r="J438" s="386"/>
      <c r="K438" s="390"/>
      <c r="L438" s="36"/>
      <c r="M438" s="36"/>
      <c r="N438" s="36"/>
      <c r="O438" s="36"/>
      <c r="P438" s="36"/>
    </row>
    <row r="439" spans="1:16" s="35" customFormat="1" ht="16.5" hidden="1" thickBot="1">
      <c r="A439" s="178" t="s">
        <v>1403</v>
      </c>
      <c r="B439" s="29"/>
      <c r="C439" s="249"/>
      <c r="D439" s="250"/>
      <c r="E439" s="250"/>
      <c r="F439" s="251" t="s">
        <v>1404</v>
      </c>
      <c r="G439" s="252"/>
      <c r="H439" s="252"/>
      <c r="I439" s="253" t="e">
        <f>I433+I437+I438</f>
        <v>#REF!</v>
      </c>
      <c r="J439" s="386"/>
      <c r="K439" s="390"/>
      <c r="L439" s="36"/>
      <c r="M439" s="36"/>
      <c r="N439" s="36"/>
      <c r="O439" s="36"/>
      <c r="P439" s="36"/>
    </row>
    <row r="440" spans="1:16" s="35" customFormat="1" ht="16.5" hidden="1" thickBot="1">
      <c r="A440" s="211"/>
      <c r="B440" s="29"/>
      <c r="C440" s="212"/>
      <c r="D440" s="29"/>
      <c r="E440" s="29"/>
      <c r="F440" s="213"/>
      <c r="G440" s="214"/>
      <c r="H440" s="214"/>
      <c r="I440" s="215"/>
      <c r="J440" s="386"/>
      <c r="K440" s="390"/>
      <c r="L440" s="36"/>
      <c r="M440" s="36"/>
      <c r="N440" s="36"/>
      <c r="O440" s="36"/>
      <c r="P440" s="36"/>
    </row>
    <row r="441" spans="1:16" ht="16.5" hidden="1" thickBot="1">
      <c r="A441" s="254"/>
      <c r="F441" s="256"/>
      <c r="I441" s="256"/>
    </row>
    <row r="442" spans="1:16" s="35" customFormat="1" ht="16.5" hidden="1" thickBot="1">
      <c r="A442" s="171" t="s">
        <v>1405</v>
      </c>
      <c r="B442" s="157"/>
      <c r="C442" s="257" t="s">
        <v>1406</v>
      </c>
      <c r="D442" s="258"/>
      <c r="E442" s="259"/>
      <c r="F442" s="260"/>
      <c r="G442" s="261"/>
      <c r="H442" s="261"/>
      <c r="I442" s="262"/>
      <c r="J442" s="386"/>
      <c r="K442" s="390"/>
      <c r="L442" s="36"/>
      <c r="M442" s="36"/>
      <c r="N442" s="36"/>
      <c r="O442" s="36"/>
      <c r="P442" s="36"/>
    </row>
    <row r="443" spans="1:16" s="35" customFormat="1" hidden="1">
      <c r="A443" s="178" t="s">
        <v>1407</v>
      </c>
      <c r="B443" s="29"/>
      <c r="C443" s="263"/>
      <c r="D443" s="29"/>
      <c r="E443" s="214"/>
      <c r="F443" s="264" t="s">
        <v>1408</v>
      </c>
      <c r="G443" s="265"/>
      <c r="H443" s="265"/>
      <c r="I443" s="266" t="e">
        <f>I430</f>
        <v>#REF!</v>
      </c>
      <c r="J443" s="386"/>
      <c r="K443" s="390"/>
      <c r="L443" s="36"/>
      <c r="M443" s="36"/>
      <c r="N443" s="36"/>
      <c r="O443" s="36"/>
      <c r="P443" s="36"/>
    </row>
    <row r="444" spans="1:16" s="35" customFormat="1" hidden="1">
      <c r="A444" s="178" t="s">
        <v>1409</v>
      </c>
      <c r="B444" s="29"/>
      <c r="C444" s="269"/>
      <c r="D444" s="267"/>
      <c r="E444" s="268"/>
      <c r="F444" s="270" t="s">
        <v>1410</v>
      </c>
      <c r="G444" s="271"/>
      <c r="H444" s="271"/>
      <c r="I444" s="272" t="e">
        <f>I439</f>
        <v>#REF!</v>
      </c>
      <c r="J444" s="386"/>
      <c r="K444" s="390"/>
      <c r="L444" s="36"/>
      <c r="M444" s="36"/>
      <c r="N444" s="36"/>
      <c r="O444" s="36"/>
      <c r="P444" s="36"/>
    </row>
    <row r="445" spans="1:16" s="35" customFormat="1" ht="16.5" hidden="1" thickBot="1">
      <c r="A445" s="178" t="s">
        <v>1411</v>
      </c>
      <c r="B445" s="29"/>
      <c r="C445" s="273"/>
      <c r="D445" s="274"/>
      <c r="E445" s="274"/>
      <c r="F445" s="275" t="s">
        <v>1412</v>
      </c>
      <c r="G445" s="276"/>
      <c r="H445" s="276"/>
      <c r="I445" s="277">
        <f>SbtPpto</f>
        <v>24130485216</v>
      </c>
      <c r="J445" s="386"/>
      <c r="K445" s="390"/>
      <c r="L445" s="156"/>
      <c r="M445" s="36"/>
      <c r="N445" s="36"/>
      <c r="O445" s="36"/>
      <c r="P445" s="36"/>
    </row>
    <row r="446" spans="1:16" s="35" customFormat="1" hidden="1">
      <c r="A446" s="178" t="s">
        <v>1413</v>
      </c>
      <c r="B446" s="29"/>
      <c r="C446" s="278"/>
      <c r="D446" s="61"/>
      <c r="E446" s="279" t="s">
        <v>1384</v>
      </c>
      <c r="F446" s="280">
        <v>0.31</v>
      </c>
      <c r="G446" s="281"/>
      <c r="H446" s="281"/>
      <c r="I446" s="282">
        <f>ROUND(I445*F446,0)</f>
        <v>7480450417</v>
      </c>
      <c r="J446" s="386"/>
      <c r="K446" s="390"/>
      <c r="L446" s="36"/>
      <c r="M446" s="36"/>
      <c r="N446" s="36"/>
      <c r="O446" s="36"/>
      <c r="P446" s="36"/>
    </row>
    <row r="447" spans="1:16" s="35" customFormat="1" hidden="1">
      <c r="A447" s="178" t="s">
        <v>1414</v>
      </c>
      <c r="B447" s="29"/>
      <c r="C447" s="283"/>
      <c r="D447" s="284"/>
      <c r="E447" s="285" t="s">
        <v>1386</v>
      </c>
      <c r="F447" s="286">
        <v>0.01</v>
      </c>
      <c r="G447" s="287"/>
      <c r="H447" s="287"/>
      <c r="I447" s="288">
        <f>ROUND(I445*F447,0)</f>
        <v>241304852</v>
      </c>
      <c r="J447" s="386"/>
      <c r="K447" s="390"/>
      <c r="L447" s="36"/>
      <c r="M447" s="36"/>
      <c r="N447" s="36"/>
      <c r="O447" s="36"/>
      <c r="P447" s="36"/>
    </row>
    <row r="448" spans="1:16" s="35" customFormat="1" ht="16.5" hidden="1" thickBot="1">
      <c r="A448" s="178" t="s">
        <v>1415</v>
      </c>
      <c r="B448" s="29"/>
      <c r="C448" s="283"/>
      <c r="D448" s="284"/>
      <c r="E448" s="285" t="s">
        <v>1388</v>
      </c>
      <c r="F448" s="286">
        <v>0.04</v>
      </c>
      <c r="G448" s="287"/>
      <c r="H448" s="287"/>
      <c r="I448" s="289">
        <f>ROUND(I445*F448,0)</f>
        <v>965219409</v>
      </c>
      <c r="J448" s="386"/>
      <c r="K448" s="390"/>
      <c r="L448" s="36"/>
      <c r="M448" s="36"/>
      <c r="N448" s="36"/>
      <c r="O448" s="36"/>
      <c r="P448" s="36"/>
    </row>
    <row r="449" spans="1:16" s="35" customFormat="1" hidden="1">
      <c r="A449" s="178" t="s">
        <v>1416</v>
      </c>
      <c r="B449" s="29"/>
      <c r="C449" s="269"/>
      <c r="D449" s="267"/>
      <c r="E449" s="290" t="s">
        <v>1390</v>
      </c>
      <c r="F449" s="291">
        <f>SUM(F446:F448)</f>
        <v>0.36</v>
      </c>
      <c r="G449" s="292"/>
      <c r="H449" s="293"/>
      <c r="I449" s="294">
        <f>SUM(I446:I448)</f>
        <v>8686974678</v>
      </c>
      <c r="J449" s="386"/>
      <c r="K449" s="390"/>
      <c r="L449" s="36"/>
      <c r="M449" s="36"/>
      <c r="N449" s="36"/>
      <c r="O449" s="36"/>
      <c r="P449" s="36"/>
    </row>
    <row r="450" spans="1:16" s="35" customFormat="1" ht="15.75" hidden="1" customHeight="1">
      <c r="A450" s="178" t="s">
        <v>1417</v>
      </c>
      <c r="B450" s="29"/>
      <c r="C450" s="269"/>
      <c r="D450" s="267"/>
      <c r="E450" s="295" t="s">
        <v>1392</v>
      </c>
      <c r="F450" s="296">
        <v>0</v>
      </c>
      <c r="G450" s="297"/>
      <c r="H450" s="297"/>
      <c r="I450" s="272"/>
      <c r="J450" s="386"/>
      <c r="K450" s="390"/>
      <c r="L450" s="36"/>
      <c r="M450" s="36"/>
      <c r="N450" s="36"/>
      <c r="O450" s="36"/>
      <c r="P450" s="36"/>
    </row>
    <row r="451" spans="1:16" s="35" customFormat="1" ht="15.75" hidden="1" customHeight="1">
      <c r="A451" s="178"/>
      <c r="B451" s="29"/>
      <c r="C451" s="283"/>
      <c r="D451" s="284"/>
      <c r="E451" s="298" t="s">
        <v>1418</v>
      </c>
      <c r="F451" s="299">
        <v>0.01</v>
      </c>
      <c r="G451" s="300"/>
      <c r="H451" s="300"/>
      <c r="I451" s="301">
        <v>60045299</v>
      </c>
      <c r="J451" s="386"/>
      <c r="K451" s="390"/>
      <c r="L451" s="36"/>
      <c r="M451" s="36"/>
      <c r="N451" s="36"/>
      <c r="O451" s="36"/>
      <c r="P451" s="36"/>
    </row>
    <row r="452" spans="1:16" s="35" customFormat="1" ht="15.75" hidden="1" customHeight="1">
      <c r="A452" s="178"/>
      <c r="B452" s="29"/>
      <c r="C452" s="269"/>
      <c r="D452" s="267"/>
      <c r="E452" s="298" t="s">
        <v>1419</v>
      </c>
      <c r="F452" s="299"/>
      <c r="G452" s="300"/>
      <c r="H452" s="300"/>
      <c r="I452" s="301">
        <v>30691800</v>
      </c>
      <c r="J452" s="386"/>
      <c r="K452" s="390"/>
      <c r="L452" s="36"/>
      <c r="M452" s="36"/>
      <c r="N452" s="36"/>
      <c r="O452" s="36"/>
      <c r="P452" s="36"/>
    </row>
    <row r="453" spans="1:16" s="35" customFormat="1" ht="15.75" hidden="1" customHeight="1">
      <c r="A453" s="211"/>
      <c r="B453" s="29"/>
      <c r="C453" s="269"/>
      <c r="D453" s="267"/>
      <c r="E453" s="303" t="s">
        <v>1420</v>
      </c>
      <c r="F453" s="304"/>
      <c r="G453" s="305"/>
      <c r="H453" s="306"/>
      <c r="I453" s="307">
        <v>2543009744</v>
      </c>
      <c r="J453" s="386"/>
      <c r="K453" s="390"/>
      <c r="L453" s="36"/>
      <c r="M453" s="36"/>
      <c r="N453" s="36"/>
      <c r="O453" s="36"/>
      <c r="P453" s="36"/>
    </row>
    <row r="454" spans="1:16" s="35" customFormat="1" ht="15.75" hidden="1" customHeight="1">
      <c r="A454" s="211"/>
      <c r="B454" s="29"/>
      <c r="C454" s="269"/>
      <c r="D454" s="267"/>
      <c r="E454" s="302" t="s">
        <v>1421</v>
      </c>
      <c r="F454" s="308"/>
      <c r="G454" s="309"/>
      <c r="H454" s="310"/>
      <c r="I454" s="307">
        <v>315647259.58600003</v>
      </c>
      <c r="J454" s="386"/>
      <c r="K454" s="390"/>
      <c r="L454" s="36"/>
      <c r="M454" s="36"/>
      <c r="N454" s="36"/>
      <c r="O454" s="36"/>
      <c r="P454" s="36"/>
    </row>
    <row r="455" spans="1:16" s="35" customFormat="1" ht="15.75" hidden="1" customHeight="1" thickBot="1">
      <c r="A455" s="178"/>
      <c r="B455" s="29"/>
      <c r="C455" s="311"/>
      <c r="D455" s="312"/>
      <c r="E455" s="313"/>
      <c r="F455" s="314"/>
      <c r="G455" s="300"/>
      <c r="H455" s="300"/>
      <c r="I455" s="315"/>
      <c r="J455" s="386"/>
      <c r="K455" s="390"/>
      <c r="L455" s="36"/>
      <c r="M455" s="36"/>
      <c r="N455" s="36"/>
      <c r="O455" s="36"/>
      <c r="P455" s="36"/>
    </row>
    <row r="456" spans="1:16" s="35" customFormat="1" ht="16.5" hidden="1" thickBot="1">
      <c r="A456" s="178" t="s">
        <v>1422</v>
      </c>
      <c r="B456" s="29"/>
      <c r="C456" s="316"/>
      <c r="D456" s="317"/>
      <c r="E456" s="317"/>
      <c r="F456" s="318" t="s">
        <v>1423</v>
      </c>
      <c r="G456" s="319"/>
      <c r="H456" s="319"/>
      <c r="I456" s="320">
        <f>ROUND(I445+I449+I453+I454+I451+I452,0)</f>
        <v>35766853997</v>
      </c>
      <c r="J456" s="386"/>
      <c r="K456" s="390"/>
      <c r="L456" s="36"/>
      <c r="M456" s="36"/>
      <c r="N456" s="36"/>
      <c r="O456" s="36"/>
      <c r="P456" s="36"/>
    </row>
    <row r="457" spans="1:16" s="35" customFormat="1" hidden="1">
      <c r="A457" s="211"/>
      <c r="B457" s="29"/>
      <c r="C457" s="212"/>
      <c r="D457" s="29"/>
      <c r="E457" s="29"/>
      <c r="F457" s="213"/>
      <c r="G457" s="214"/>
      <c r="H457" s="214"/>
      <c r="I457" s="215" t="e">
        <f>IF(#REF!="CT",IF(#REF!&lt;&gt;0,"Ubiquese en la celda inmediatamente superior (TOTAL) y presione CAMBIAR",0),0)</f>
        <v>#REF!</v>
      </c>
      <c r="J457" s="386"/>
      <c r="K457" s="390"/>
      <c r="L457" s="36"/>
      <c r="M457" s="36"/>
      <c r="N457" s="36"/>
      <c r="O457" s="36"/>
      <c r="P457" s="36"/>
    </row>
    <row r="458" spans="1:16" hidden="1">
      <c r="A458" s="178" t="s">
        <v>1424</v>
      </c>
      <c r="C458" s="321"/>
      <c r="D458" s="322"/>
      <c r="E458" s="323" t="s">
        <v>1425</v>
      </c>
      <c r="F458" s="324">
        <v>0</v>
      </c>
      <c r="G458" s="325"/>
      <c r="H458" s="325"/>
      <c r="I458" s="326">
        <f>I470*F458</f>
        <v>0</v>
      </c>
    </row>
    <row r="459" spans="1:16" s="35" customFormat="1" hidden="1">
      <c r="A459" s="254"/>
      <c r="B459" s="29"/>
      <c r="C459" s="212"/>
      <c r="D459" s="29"/>
      <c r="E459" s="29"/>
      <c r="F459" s="327"/>
      <c r="G459" s="29"/>
      <c r="H459" s="29"/>
      <c r="I459" s="327"/>
      <c r="J459" s="386"/>
      <c r="K459" s="390"/>
      <c r="L459" s="36"/>
      <c r="M459" s="36"/>
      <c r="N459" s="36"/>
      <c r="O459" s="36"/>
      <c r="P459" s="36"/>
    </row>
    <row r="460" spans="1:16" s="35" customFormat="1" ht="15.75" hidden="1" customHeight="1">
      <c r="A460" s="328" t="s">
        <v>1426</v>
      </c>
      <c r="B460" s="29"/>
      <c r="C460" s="329" t="s">
        <v>1427</v>
      </c>
      <c r="D460" s="330"/>
      <c r="E460" s="331"/>
      <c r="F460" s="332"/>
      <c r="G460" s="333"/>
      <c r="H460" s="333"/>
      <c r="I460" s="332"/>
      <c r="J460" s="386"/>
      <c r="K460" s="390"/>
      <c r="L460" s="36"/>
      <c r="M460" s="36"/>
      <c r="N460" s="36"/>
      <c r="O460" s="36"/>
      <c r="P460" s="36"/>
    </row>
    <row r="461" spans="1:16" s="35" customFormat="1" ht="15.75" hidden="1" customHeight="1">
      <c r="A461" s="254"/>
      <c r="B461" s="29"/>
      <c r="C461" s="138"/>
      <c r="D461" s="139"/>
      <c r="E461" s="47"/>
      <c r="F461" s="334"/>
      <c r="G461" s="33"/>
      <c r="H461" s="33"/>
      <c r="I461" s="335"/>
      <c r="J461" s="386"/>
      <c r="K461" s="390"/>
      <c r="L461" s="36"/>
      <c r="M461" s="36"/>
      <c r="N461" s="36"/>
      <c r="O461" s="36"/>
      <c r="P461" s="36"/>
    </row>
    <row r="462" spans="1:16" hidden="1">
      <c r="A462" s="336" t="s">
        <v>600</v>
      </c>
      <c r="B462" s="337"/>
      <c r="C462" s="338" t="s">
        <v>1428</v>
      </c>
      <c r="D462" s="339"/>
      <c r="E462" s="339"/>
      <c r="F462" s="340"/>
      <c r="G462" s="339"/>
      <c r="H462" s="339"/>
      <c r="I462" s="341">
        <f>SUM(I463:I464)</f>
        <v>0</v>
      </c>
    </row>
    <row r="463" spans="1:16" hidden="1">
      <c r="A463" s="342" t="s">
        <v>603</v>
      </c>
      <c r="B463" s="343"/>
      <c r="C463" s="344"/>
      <c r="D463" s="124"/>
      <c r="E463" s="125"/>
      <c r="F463" s="345"/>
      <c r="G463" s="346"/>
      <c r="H463" s="346"/>
      <c r="I463" s="347"/>
    </row>
    <row r="464" spans="1:16" hidden="1">
      <c r="A464" s="348"/>
      <c r="B464" s="343"/>
      <c r="C464" s="349"/>
      <c r="D464" s="350"/>
      <c r="E464" s="351"/>
      <c r="F464" s="352"/>
      <c r="G464" s="353"/>
      <c r="H464" s="353"/>
      <c r="I464" s="354"/>
    </row>
    <row r="465" spans="1:16" ht="16.5" hidden="1" thickBot="1">
      <c r="A465" s="355" t="s">
        <v>626</v>
      </c>
      <c r="B465" s="343"/>
      <c r="C465" s="356"/>
      <c r="D465" s="357"/>
      <c r="E465" s="358"/>
      <c r="F465" s="359" t="str">
        <f>IF(C462="ESCRIBA AQUÍ EL NOMBRE DEL CAPITULO","SUBTOTAL","SUBTOTAL CAP. "&amp;B462&amp;"  "&amp;C462&amp;":")</f>
        <v>SUBTOTAL</v>
      </c>
      <c r="G465" s="360"/>
      <c r="H465" s="360"/>
      <c r="I465" s="361">
        <f>SUM(I463:I464)</f>
        <v>0</v>
      </c>
    </row>
    <row r="466" spans="1:16" hidden="1">
      <c r="A466" s="34"/>
      <c r="B466" s="44"/>
      <c r="C466" s="45"/>
      <c r="D466" s="46"/>
      <c r="E466" s="81"/>
      <c r="F466" s="48"/>
      <c r="G466" s="44"/>
      <c r="H466" s="44"/>
      <c r="I466" s="48"/>
    </row>
    <row r="467" spans="1:16" s="35" customFormat="1" hidden="1">
      <c r="A467" s="328" t="s">
        <v>1429</v>
      </c>
      <c r="B467" s="29"/>
      <c r="C467" s="362"/>
      <c r="D467" s="363"/>
      <c r="E467" s="363"/>
      <c r="F467" s="364" t="str">
        <f>"VALOR TOTAL  " &amp; C460</f>
        <v>VALOR TOTAL  ITEMS  POR  FUERA  DE   AIU:</v>
      </c>
      <c r="G467" s="365"/>
      <c r="H467" s="365"/>
      <c r="I467" s="366">
        <f>SUM(I460:I465)/3</f>
        <v>0</v>
      </c>
      <c r="J467" s="386"/>
      <c r="K467" s="390"/>
      <c r="L467" s="36"/>
      <c r="M467" s="36"/>
      <c r="N467" s="36"/>
      <c r="O467" s="36"/>
      <c r="P467" s="36"/>
    </row>
    <row r="468" spans="1:16" s="35" customFormat="1" hidden="1">
      <c r="A468" s="254"/>
      <c r="B468" s="29"/>
      <c r="C468" s="138"/>
      <c r="D468" s="139"/>
      <c r="E468" s="47"/>
      <c r="F468" s="334"/>
      <c r="G468" s="33"/>
      <c r="H468" s="33"/>
      <c r="I468" s="334"/>
      <c r="J468" s="386"/>
      <c r="K468" s="390"/>
      <c r="L468" s="36"/>
      <c r="M468" s="36"/>
      <c r="N468" s="36"/>
      <c r="O468" s="36"/>
      <c r="P468" s="36"/>
    </row>
    <row r="469" spans="1:16" ht="16.5" hidden="1" customHeight="1">
      <c r="A469" s="178" t="s">
        <v>1430</v>
      </c>
      <c r="C469" s="367"/>
      <c r="D469" s="368"/>
      <c r="E469" s="369" t="s">
        <v>1431</v>
      </c>
      <c r="F469" s="370">
        <v>0</v>
      </c>
      <c r="G469" s="371"/>
      <c r="H469" s="371"/>
      <c r="I469" s="372">
        <v>0</v>
      </c>
    </row>
    <row r="470" spans="1:16" hidden="1">
      <c r="A470" s="178" t="s">
        <v>1432</v>
      </c>
      <c r="C470" s="373"/>
      <c r="D470" s="374"/>
      <c r="E470" s="375"/>
      <c r="F470" s="376" t="s">
        <v>1433</v>
      </c>
      <c r="G470" s="377"/>
      <c r="H470" s="377"/>
      <c r="I470" s="378">
        <f>I456+I469</f>
        <v>35766853997</v>
      </c>
    </row>
    <row r="471" spans="1:16" hidden="1">
      <c r="A471" s="254"/>
      <c r="F471" s="256"/>
      <c r="I471" s="256"/>
    </row>
    <row r="472" spans="1:16" ht="16.5" hidden="1" thickBot="1">
      <c r="A472" s="178" t="s">
        <v>1434</v>
      </c>
      <c r="C472" s="379"/>
      <c r="D472" s="123"/>
      <c r="E472" s="123"/>
      <c r="F472" s="380" t="s">
        <v>1435</v>
      </c>
      <c r="G472" s="381"/>
      <c r="H472" s="381"/>
      <c r="I472" s="382">
        <f>I470+I458+I467</f>
        <v>35766853997</v>
      </c>
    </row>
    <row r="473" spans="1:16" hidden="1">
      <c r="A473" s="254"/>
      <c r="I473" s="493"/>
    </row>
    <row r="474" spans="1:16" s="35" customFormat="1" hidden="1">
      <c r="A474" s="178" t="s">
        <v>1436</v>
      </c>
      <c r="B474" s="29"/>
      <c r="C474" s="1114" t="s">
        <v>1440</v>
      </c>
      <c r="D474" s="1114"/>
      <c r="E474" s="1114"/>
      <c r="F474" s="1114"/>
      <c r="G474" s="1114"/>
      <c r="H474" s="1114"/>
      <c r="I474" s="1115"/>
      <c r="J474" s="386"/>
      <c r="K474" s="390"/>
      <c r="L474" s="36"/>
      <c r="M474" s="36"/>
      <c r="N474" s="36"/>
      <c r="O474" s="36"/>
      <c r="P474" s="36"/>
    </row>
    <row r="475" spans="1:16" s="35" customFormat="1" ht="15.75" hidden="1" customHeight="1">
      <c r="A475" s="211"/>
      <c r="B475" s="29"/>
      <c r="C475" s="1116" t="s">
        <v>1437</v>
      </c>
      <c r="D475" s="1116"/>
      <c r="E475" s="1116"/>
      <c r="F475" s="1116"/>
      <c r="G475" s="1116"/>
      <c r="H475" s="1116"/>
      <c r="I475" s="1117"/>
      <c r="J475" s="386"/>
      <c r="K475" s="390"/>
      <c r="L475" s="36"/>
      <c r="M475" s="36"/>
      <c r="N475" s="36"/>
      <c r="O475" s="36"/>
      <c r="P475" s="36"/>
    </row>
    <row r="476" spans="1:16" s="35" customFormat="1" ht="15.75" hidden="1" customHeight="1">
      <c r="A476" s="211"/>
      <c r="B476" s="29"/>
      <c r="C476" s="1118"/>
      <c r="D476" s="1118"/>
      <c r="E476" s="1118"/>
      <c r="F476" s="1118"/>
      <c r="G476" s="1118"/>
      <c r="H476" s="1118"/>
      <c r="I476" s="1119"/>
      <c r="J476" s="386"/>
      <c r="K476" s="390"/>
      <c r="L476" s="36"/>
      <c r="M476" s="36"/>
      <c r="N476" s="36"/>
      <c r="O476" s="36"/>
      <c r="P476" s="36"/>
    </row>
    <row r="477" spans="1:16" s="35" customFormat="1" hidden="1">
      <c r="A477" s="211"/>
      <c r="B477" s="29"/>
      <c r="C477" s="212"/>
      <c r="D477" s="29"/>
      <c r="E477" s="29"/>
      <c r="F477" s="491"/>
      <c r="G477" s="494"/>
      <c r="H477" s="494"/>
      <c r="I477" s="495"/>
      <c r="J477" s="386"/>
      <c r="K477" s="390"/>
      <c r="L477" s="36"/>
      <c r="M477" s="36"/>
      <c r="N477" s="36"/>
      <c r="O477" s="36"/>
      <c r="P477" s="36"/>
    </row>
    <row r="478" spans="1:16" s="35" customFormat="1" hidden="1">
      <c r="A478" s="254"/>
      <c r="B478" s="29"/>
      <c r="C478" s="212"/>
      <c r="D478" s="29"/>
      <c r="E478" s="29"/>
      <c r="F478" s="491"/>
      <c r="G478" s="29"/>
      <c r="H478" s="29"/>
      <c r="I478" s="495"/>
      <c r="J478" s="386"/>
      <c r="K478" s="390"/>
      <c r="L478" s="36"/>
      <c r="M478" s="36"/>
      <c r="N478" s="36"/>
      <c r="O478" s="36"/>
      <c r="P478" s="36"/>
    </row>
    <row r="479" spans="1:16" s="35" customFormat="1" ht="15.75" hidden="1" customHeight="1">
      <c r="A479" s="178" t="s">
        <v>593</v>
      </c>
      <c r="B479" s="29"/>
      <c r="C479" s="212"/>
      <c r="D479" s="1094" t="s">
        <v>1438</v>
      </c>
      <c r="E479" s="1095"/>
      <c r="F479" s="1096"/>
      <c r="G479" s="496"/>
      <c r="H479" s="496"/>
      <c r="I479" s="1100">
        <v>0</v>
      </c>
      <c r="J479" s="386"/>
      <c r="K479" s="390"/>
      <c r="L479" s="36"/>
      <c r="M479" s="36"/>
      <c r="N479" s="36"/>
      <c r="O479" s="36"/>
      <c r="P479" s="36"/>
    </row>
    <row r="480" spans="1:16" s="35" customFormat="1" ht="15.75" hidden="1" customHeight="1">
      <c r="A480" s="254"/>
      <c r="B480" s="29"/>
      <c r="C480" s="212"/>
      <c r="D480" s="1097"/>
      <c r="E480" s="1098"/>
      <c r="F480" s="1099"/>
      <c r="G480" s="497"/>
      <c r="H480" s="497"/>
      <c r="I480" s="1101"/>
      <c r="J480" s="386"/>
      <c r="K480" s="390"/>
      <c r="L480" s="36"/>
      <c r="M480" s="36"/>
      <c r="N480" s="36"/>
      <c r="O480" s="36"/>
      <c r="P480" s="36"/>
    </row>
    <row r="481" spans="1:16" s="35" customFormat="1" hidden="1">
      <c r="A481" s="254"/>
      <c r="B481" s="29"/>
      <c r="C481" s="212"/>
      <c r="D481" s="29"/>
      <c r="E481" s="29"/>
      <c r="F481" s="491"/>
      <c r="G481" s="29"/>
      <c r="H481" s="29"/>
      <c r="I481" s="494"/>
      <c r="J481" s="386"/>
      <c r="K481" s="390"/>
      <c r="L481" s="36"/>
      <c r="M481" s="36"/>
      <c r="N481" s="36"/>
      <c r="O481" s="36"/>
      <c r="P481" s="36"/>
    </row>
    <row r="482" spans="1:16" s="35" customFormat="1" hidden="1">
      <c r="A482" s="254"/>
      <c r="B482" s="29"/>
      <c r="C482" s="212"/>
      <c r="D482" s="29"/>
      <c r="E482" s="29"/>
      <c r="F482" s="491"/>
      <c r="G482" s="29"/>
      <c r="H482" s="29"/>
      <c r="I482" s="494"/>
      <c r="J482" s="386"/>
      <c r="K482" s="390"/>
      <c r="L482" s="36"/>
      <c r="M482" s="36"/>
      <c r="N482" s="36"/>
      <c r="O482" s="36"/>
      <c r="P482" s="36"/>
    </row>
    <row r="483" spans="1:16" s="35" customFormat="1" hidden="1">
      <c r="A483" s="254"/>
      <c r="B483" s="29"/>
      <c r="C483" s="138"/>
      <c r="D483" s="139"/>
      <c r="E483" s="47"/>
      <c r="F483" s="492"/>
      <c r="G483" s="70"/>
      <c r="H483" s="70"/>
      <c r="I483" s="70"/>
      <c r="J483" s="386"/>
      <c r="K483" s="390"/>
      <c r="L483" s="36"/>
      <c r="M483" s="36"/>
      <c r="N483" s="36"/>
      <c r="O483" s="36"/>
      <c r="P483" s="36"/>
    </row>
    <row r="484" spans="1:16" s="35" customFormat="1" hidden="1">
      <c r="A484" s="254"/>
      <c r="B484" s="29"/>
      <c r="C484" s="138"/>
      <c r="D484" s="139"/>
      <c r="E484" s="47"/>
      <c r="F484" s="492"/>
      <c r="G484" s="70"/>
      <c r="H484" s="70"/>
      <c r="I484" s="70"/>
      <c r="J484" s="386"/>
      <c r="K484" s="390"/>
      <c r="L484" s="36"/>
      <c r="M484" s="36"/>
      <c r="N484" s="36"/>
      <c r="O484" s="36"/>
      <c r="P484" s="36"/>
    </row>
    <row r="485" spans="1:16" s="35" customFormat="1" hidden="1">
      <c r="A485" s="254"/>
      <c r="B485" s="29"/>
      <c r="C485" s="498"/>
      <c r="D485" s="139"/>
      <c r="E485" s="47"/>
      <c r="F485" s="492"/>
      <c r="G485" s="70"/>
      <c r="H485" s="70"/>
      <c r="I485" s="70"/>
      <c r="J485" s="386"/>
      <c r="K485" s="390"/>
      <c r="L485" s="36"/>
      <c r="M485" s="36"/>
      <c r="N485" s="36"/>
      <c r="O485" s="36"/>
      <c r="P485" s="36"/>
    </row>
    <row r="486" spans="1:16" s="35" customFormat="1" hidden="1">
      <c r="A486" s="254"/>
      <c r="C486" s="499"/>
      <c r="D486" s="29"/>
      <c r="E486" s="29"/>
      <c r="F486" s="491"/>
      <c r="G486" s="29"/>
      <c r="H486" s="29"/>
      <c r="I486" s="494"/>
      <c r="J486" s="386"/>
      <c r="K486" s="390"/>
      <c r="L486" s="36"/>
      <c r="M486" s="36"/>
      <c r="N486" s="36"/>
      <c r="O486" s="36"/>
      <c r="P486" s="36"/>
    </row>
    <row r="487" spans="1:16" s="35" customFormat="1" ht="16.5" hidden="1" thickBot="1">
      <c r="A487" s="383"/>
      <c r="B487" s="29"/>
      <c r="C487" s="212"/>
      <c r="D487" s="29"/>
      <c r="E487" s="29"/>
      <c r="F487" s="491"/>
      <c r="G487" s="29"/>
      <c r="H487" s="29"/>
      <c r="I487" s="494"/>
      <c r="J487" s="386"/>
      <c r="K487" s="390"/>
      <c r="L487" s="36"/>
      <c r="M487" s="36"/>
      <c r="N487" s="36"/>
      <c r="O487" s="36"/>
      <c r="P487" s="36"/>
    </row>
    <row r="488" spans="1:16" hidden="1"/>
    <row r="489" spans="1:16" hidden="1">
      <c r="I489" s="490">
        <v>35754441499</v>
      </c>
    </row>
    <row r="490" spans="1:16" hidden="1">
      <c r="I490" s="500">
        <v>-12412498</v>
      </c>
    </row>
    <row r="493" spans="1:16">
      <c r="I493" s="500"/>
    </row>
  </sheetData>
  <autoFilter ref="B6:J417" xr:uid="{59336108-F61F-4A14-9DF2-C35BF34FCFA9}">
    <filterColumn colId="6">
      <customFilters>
        <customFilter operator="notEqual" val=" "/>
      </customFilters>
    </filterColumn>
    <filterColumn colId="8">
      <top10 val="60" filterVal="7.4836041788443747E-3"/>
    </filterColumn>
  </autoFilter>
  <sortState xmlns:xlrd2="http://schemas.microsoft.com/office/spreadsheetml/2017/richdata2" ref="A10:I365">
    <sortCondition ref="C10:C365"/>
  </sortState>
  <mergeCells count="7">
    <mergeCell ref="B3:B4"/>
    <mergeCell ref="C3:E4"/>
    <mergeCell ref="C474:I474"/>
    <mergeCell ref="C1:D2"/>
    <mergeCell ref="D479:F480"/>
    <mergeCell ref="I479:I480"/>
    <mergeCell ref="C475:I476"/>
  </mergeCells>
  <conditionalFormatting sqref="B3">
    <cfRule type="cellIs" dxfId="108" priority="305" stopIfTrue="1" operator="equal">
      <formula>"ESCRIBA AQUÍ EL NOMBRE DE LA OBRA"</formula>
    </cfRule>
  </conditionalFormatting>
  <conditionalFormatting sqref="B10:C10">
    <cfRule type="cellIs" dxfId="107" priority="25" operator="equal">
      <formula>"ESCRIBA AQUÍ EL NOMBRE DEL CAPITULO"</formula>
    </cfRule>
  </conditionalFormatting>
  <conditionalFormatting sqref="B12:C12">
    <cfRule type="cellIs" dxfId="106" priority="24" operator="equal">
      <formula>"ESCRIBA AQUÍ EL NOMBRE DEL CAPITULO"</formula>
    </cfRule>
  </conditionalFormatting>
  <conditionalFormatting sqref="B23:C23">
    <cfRule type="cellIs" dxfId="105" priority="26" operator="equal">
      <formula>"ESCRIBA AQUÍ EL NOMBRE DEL CAPITULO"</formula>
    </cfRule>
  </conditionalFormatting>
  <conditionalFormatting sqref="B45:C45">
    <cfRule type="cellIs" dxfId="104" priority="56" operator="equal">
      <formula>"ESCRIBA AQUÍ EL NOMBRE DEL CAPITULO"</formula>
    </cfRule>
  </conditionalFormatting>
  <conditionalFormatting sqref="B58:C58">
    <cfRule type="cellIs" dxfId="103" priority="40" operator="equal">
      <formula>"ESCRIBA AQUÍ EL NOMBRE DEL CAPITULO"</formula>
    </cfRule>
  </conditionalFormatting>
  <conditionalFormatting sqref="B66:C66">
    <cfRule type="cellIs" dxfId="102" priority="55" operator="equal">
      <formula>"ESCRIBA AQUÍ EL NOMBRE DEL CAPITULO"</formula>
    </cfRule>
  </conditionalFormatting>
  <conditionalFormatting sqref="B79:C79">
    <cfRule type="cellIs" dxfId="101" priority="54" operator="equal">
      <formula>"ESCRIBA AQUÍ EL NOMBRE DEL CAPITULO"</formula>
    </cfRule>
  </conditionalFormatting>
  <conditionalFormatting sqref="B86:C86">
    <cfRule type="cellIs" dxfId="100" priority="53" operator="equal">
      <formula>"ESCRIBA AQUÍ EL NOMBRE DEL CAPITULO"</formula>
    </cfRule>
  </conditionalFormatting>
  <conditionalFormatting sqref="B99:C99">
    <cfRule type="cellIs" dxfId="99" priority="52" operator="equal">
      <formula>"ESCRIBA AQUÍ EL NOMBRE DEL CAPITULO"</formula>
    </cfRule>
  </conditionalFormatting>
  <conditionalFormatting sqref="B121:C121">
    <cfRule type="cellIs" dxfId="98" priority="39" operator="equal">
      <formula>"ESCRIBA AQUÍ EL NOMBRE DEL CAPITULO"</formula>
    </cfRule>
  </conditionalFormatting>
  <conditionalFormatting sqref="B125:C125">
    <cfRule type="cellIs" dxfId="97" priority="23" operator="equal">
      <formula>"ESCRIBA AQUÍ EL NOMBRE DEL CAPITULO"</formula>
    </cfRule>
  </conditionalFormatting>
  <conditionalFormatting sqref="B131:C131">
    <cfRule type="cellIs" dxfId="96" priority="22" operator="equal">
      <formula>"ESCRIBA AQUÍ EL NOMBRE DEL CAPITULO"</formula>
    </cfRule>
  </conditionalFormatting>
  <conditionalFormatting sqref="B135:C135">
    <cfRule type="cellIs" dxfId="95" priority="49" operator="equal">
      <formula>"ESCRIBA AQUÍ EL NOMBRE DEL CAPITULO"</formula>
    </cfRule>
  </conditionalFormatting>
  <conditionalFormatting sqref="B139:C140">
    <cfRule type="cellIs" dxfId="94" priority="20" operator="equal">
      <formula>"ESCRIBA AQUÍ EL NOMBRE DEL CAPITULO"</formula>
    </cfRule>
  </conditionalFormatting>
  <conditionalFormatting sqref="B149:C149">
    <cfRule type="cellIs" dxfId="93" priority="47" operator="equal">
      <formula>"ESCRIBA AQUÍ EL NOMBRE DEL CAPITULO"</formula>
    </cfRule>
  </conditionalFormatting>
  <conditionalFormatting sqref="B159:C159">
    <cfRule type="cellIs" dxfId="92" priority="46" operator="equal">
      <formula>"ESCRIBA AQUÍ EL NOMBRE DEL CAPITULO"</formula>
    </cfRule>
  </conditionalFormatting>
  <conditionalFormatting sqref="B164:C164">
    <cfRule type="cellIs" dxfId="91" priority="45" operator="equal">
      <formula>"ESCRIBA AQUÍ EL NOMBRE DEL CAPITULO"</formula>
    </cfRule>
  </conditionalFormatting>
  <conditionalFormatting sqref="B174:C174">
    <cfRule type="cellIs" dxfId="90" priority="44" operator="equal">
      <formula>"ESCRIBA AQUÍ EL NOMBRE DEL CAPITULO"</formula>
    </cfRule>
  </conditionalFormatting>
  <conditionalFormatting sqref="B178:C178">
    <cfRule type="cellIs" dxfId="89" priority="19" operator="equal">
      <formula>"ESCRIBA AQUÍ EL NOMBRE DEL CAPITULO"</formula>
    </cfRule>
  </conditionalFormatting>
  <conditionalFormatting sqref="B186:C187">
    <cfRule type="cellIs" dxfId="88" priority="16" operator="equal">
      <formula>"ESCRIBA AQUÍ EL NOMBRE DEL CAPITULO"</formula>
    </cfRule>
  </conditionalFormatting>
  <conditionalFormatting sqref="B195:C195">
    <cfRule type="cellIs" dxfId="87" priority="15" operator="equal">
      <formula>"ESCRIBA AQUÍ EL NOMBRE DEL CAPITULO"</formula>
    </cfRule>
  </conditionalFormatting>
  <conditionalFormatting sqref="B200:C200">
    <cfRule type="cellIs" dxfId="86" priority="14" operator="equal">
      <formula>"ESCRIBA AQUÍ EL NOMBRE DEL CAPITULO"</formula>
    </cfRule>
  </conditionalFormatting>
  <conditionalFormatting sqref="B221:C222">
    <cfRule type="cellIs" dxfId="85" priority="12" operator="equal">
      <formula>"ESCRIBA AQUÍ EL NOMBRE DEL CAPITULO"</formula>
    </cfRule>
  </conditionalFormatting>
  <conditionalFormatting sqref="B234:C234">
    <cfRule type="cellIs" dxfId="84" priority="11" operator="equal">
      <formula>"ESCRIBA AQUÍ EL NOMBRE DEL CAPITULO"</formula>
    </cfRule>
  </conditionalFormatting>
  <conditionalFormatting sqref="B267:C267">
    <cfRule type="cellIs" dxfId="83" priority="10" operator="equal">
      <formula>"ESCRIBA AQUÍ EL NOMBRE DEL CAPITULO"</formula>
    </cfRule>
  </conditionalFormatting>
  <conditionalFormatting sqref="B280:C281">
    <cfRule type="cellIs" dxfId="82" priority="8" operator="equal">
      <formula>"ESCRIBA AQUÍ EL NOMBRE DEL CAPITULO"</formula>
    </cfRule>
  </conditionalFormatting>
  <conditionalFormatting sqref="B290:C290">
    <cfRule type="cellIs" dxfId="81" priority="7" operator="equal">
      <formula>"ESCRIBA AQUÍ EL NOMBRE DEL CAPITULO"</formula>
    </cfRule>
  </conditionalFormatting>
  <conditionalFormatting sqref="B305:C305">
    <cfRule type="cellIs" dxfId="80" priority="6" operator="equal">
      <formula>"ESCRIBA AQUÍ EL NOMBRE DEL CAPITULO"</formula>
    </cfRule>
  </conditionalFormatting>
  <conditionalFormatting sqref="B308:C308">
    <cfRule type="cellIs" dxfId="79" priority="5" operator="equal">
      <formula>"ESCRIBA AQUÍ EL NOMBRE DEL CAPITULO"</formula>
    </cfRule>
  </conditionalFormatting>
  <conditionalFormatting sqref="B330:C330">
    <cfRule type="cellIs" dxfId="78" priority="4" operator="equal">
      <formula>"ESCRIBA AQUÍ EL NOMBRE DEL CAPITULO"</formula>
    </cfRule>
  </conditionalFormatting>
  <conditionalFormatting sqref="B343:C343">
    <cfRule type="cellIs" dxfId="77" priority="3" operator="equal">
      <formula>"ESCRIBA AQUÍ EL NOMBRE DEL CAPITULO"</formula>
    </cfRule>
  </conditionalFormatting>
  <conditionalFormatting sqref="B382:C382">
    <cfRule type="cellIs" dxfId="76" priority="2" operator="equal">
      <formula>"ESCRIBA AQUÍ EL NOMBRE DEL CAPITULO"</formula>
    </cfRule>
  </conditionalFormatting>
  <conditionalFormatting sqref="B385:C385">
    <cfRule type="cellIs" dxfId="75" priority="1" operator="equal">
      <formula>"ESCRIBA AQUÍ EL NOMBRE DEL CAPITULO"</formula>
    </cfRule>
  </conditionalFormatting>
  <conditionalFormatting sqref="B389:C389">
    <cfRule type="cellIs" dxfId="74" priority="30" operator="equal">
      <formula>"ESCRIBA AQUÍ EL NOMBRE DEL CAPITULO"</formula>
    </cfRule>
  </conditionalFormatting>
  <conditionalFormatting sqref="B462:C462">
    <cfRule type="cellIs" dxfId="73" priority="58" operator="equal">
      <formula>"ESCRIBA AQUÍ EL NOMBRE DEL CAPITULO"</formula>
    </cfRule>
  </conditionalFormatting>
  <conditionalFormatting sqref="I430">
    <cfRule type="expression" dxfId="72" priority="59" stopIfTrue="1">
      <formula>"&gt;G29"</formula>
    </cfRule>
    <cfRule type="expression" dxfId="71" priority="60" stopIfTrue="1">
      <formula>"&lt;G29"""</formula>
    </cfRule>
  </conditionalFormatting>
  <conditionalFormatting sqref="I431">
    <cfRule type="cellIs" dxfId="70" priority="61" stopIfTrue="1" operator="notEqual">
      <formula>0</formula>
    </cfRule>
    <cfRule type="cellIs" dxfId="69" priority="62" stopIfTrue="1" operator="equal">
      <formula>0</formula>
    </cfRule>
  </conditionalFormatting>
  <conditionalFormatting sqref="I439">
    <cfRule type="expression" dxfId="68" priority="63" stopIfTrue="1">
      <formula>"&gt;G29"</formula>
    </cfRule>
    <cfRule type="expression" dxfId="67" priority="64" stopIfTrue="1">
      <formula>"&lt;G29"""</formula>
    </cfRule>
  </conditionalFormatting>
  <conditionalFormatting sqref="I440">
    <cfRule type="cellIs" dxfId="66" priority="65" stopIfTrue="1" operator="notEqual">
      <formula>0</formula>
    </cfRule>
    <cfRule type="cellIs" dxfId="65" priority="66" stopIfTrue="1" operator="equal">
      <formula>0</formula>
    </cfRule>
  </conditionalFormatting>
  <conditionalFormatting sqref="I456">
    <cfRule type="expression" dxfId="64" priority="68" stopIfTrue="1">
      <formula>"&gt;G29"</formula>
    </cfRule>
    <cfRule type="expression" dxfId="63" priority="69" stopIfTrue="1">
      <formula>"&lt;G29"""</formula>
    </cfRule>
  </conditionalFormatting>
  <conditionalFormatting sqref="I457">
    <cfRule type="cellIs" dxfId="62" priority="70" stopIfTrue="1" operator="notEqual">
      <formula>0</formula>
    </cfRule>
    <cfRule type="cellIs" dxfId="61" priority="71" stopIfTrue="1" operator="equal">
      <formula>0</formula>
    </cfRule>
  </conditionalFormatting>
  <conditionalFormatting sqref="I479:I480">
    <cfRule type="cellIs" dxfId="60" priority="299" stopIfTrue="1" operator="equal">
      <formula>1</formula>
    </cfRule>
  </conditionalFormatting>
  <pageMargins left="0.70866141732283472" right="0.70866141732283472" top="0.74803149606299213" bottom="0.74803149606299213" header="0.31496062992125984" footer="0.31496062992125984"/>
  <pageSetup scale="27" fitToHeight="0" orientation="portrait" r:id="rId1"/>
  <headerFooter>
    <oddFooter>&amp;C&amp;P</oddFooter>
  </headerFooter>
  <rowBreaks count="6" manualBreakCount="6">
    <brk id="134" min="1" max="83" man="1"/>
    <brk id="190" min="1" max="83" man="1"/>
    <brk id="265" max="16383" man="1"/>
    <brk id="299" min="1" max="83" man="1"/>
    <brk id="341" min="1" max="83" man="1"/>
    <brk id="364" min="1" max="8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A9597-36D7-4D67-8B2A-CEFC2ECC4A1F}">
  <dimension ref="A1:V515"/>
  <sheetViews>
    <sheetView tabSelected="1" zoomScale="80" zoomScaleNormal="80" workbookViewId="0">
      <selection activeCell="K15" sqref="K15"/>
    </sheetView>
  </sheetViews>
  <sheetFormatPr baseColWidth="10" defaultRowHeight="15"/>
  <cols>
    <col min="1" max="1" width="12.7109375" customWidth="1"/>
    <col min="3" max="3" width="47.7109375" style="255" customWidth="1"/>
    <col min="4" max="4" width="5.7109375" bestFit="1" customWidth="1"/>
    <col min="5" max="5" width="17.85546875" bestFit="1" customWidth="1"/>
    <col min="6" max="6" width="18.85546875" style="565" customWidth="1"/>
    <col min="7" max="7" width="19.140625" style="639" customWidth="1"/>
    <col min="8" max="8" width="20.7109375" style="565" customWidth="1"/>
    <col min="9" max="9" width="20.7109375" style="639" customWidth="1"/>
    <col min="10" max="10" width="11.140625" hidden="1" customWidth="1"/>
    <col min="11" max="11" width="9.5703125" style="540" customWidth="1"/>
    <col min="12" max="13" width="16.85546875" style="565" hidden="1" customWidth="1"/>
    <col min="14" max="14" width="14.28515625" style="639" customWidth="1"/>
    <col min="15" max="15" width="9.28515625" style="853" customWidth="1"/>
    <col min="16" max="16" width="15.28515625" style="887" customWidth="1"/>
    <col min="17" max="17" width="16.5703125" customWidth="1"/>
    <col min="18" max="18" width="17.140625" customWidth="1"/>
    <col min="19" max="19" width="20.28515625" style="565" customWidth="1"/>
    <col min="20" max="20" width="17.85546875" style="565" customWidth="1"/>
    <col min="21" max="21" width="20.85546875" customWidth="1"/>
    <col min="22" max="22" width="28.7109375" customWidth="1"/>
  </cols>
  <sheetData>
    <row r="1" spans="1:22" ht="21" customHeight="1">
      <c r="A1" s="593" t="s">
        <v>2573</v>
      </c>
      <c r="B1" s="593"/>
      <c r="C1" s="645"/>
      <c r="E1" s="565" t="s">
        <v>2432</v>
      </c>
      <c r="F1" t="s">
        <v>2433</v>
      </c>
      <c r="G1" s="1123" t="s">
        <v>2909</v>
      </c>
      <c r="H1" s="1124"/>
      <c r="I1" s="1125"/>
    </row>
    <row r="2" spans="1:22" ht="15" customHeight="1">
      <c r="A2" s="593" t="s">
        <v>2574</v>
      </c>
      <c r="B2" s="593"/>
      <c r="C2" s="645"/>
      <c r="E2" s="565">
        <f>G506-F2</f>
        <v>1244694035.9300041</v>
      </c>
      <c r="F2" s="565">
        <f>SUM(L13:L505)</f>
        <v>20641201107.18</v>
      </c>
      <c r="G2" s="1126"/>
      <c r="H2" s="1127"/>
      <c r="I2" s="1128"/>
    </row>
    <row r="3" spans="1:22" ht="15" customHeight="1">
      <c r="A3" s="593" t="s">
        <v>2473</v>
      </c>
      <c r="B3" s="593"/>
      <c r="C3" s="645"/>
      <c r="F3" s="591">
        <f>F2/G506</f>
        <v>0.9431280270790362</v>
      </c>
      <c r="G3" s="1129"/>
      <c r="H3" s="1130"/>
      <c r="I3" s="1131"/>
    </row>
    <row r="4" spans="1:22" ht="15" customHeight="1">
      <c r="A4" s="641"/>
      <c r="B4" s="641"/>
      <c r="C4" s="854"/>
      <c r="G4" s="1132">
        <f>I506/G506</f>
        <v>0.7554467931797173</v>
      </c>
      <c r="H4" s="1132"/>
      <c r="I4" s="1132"/>
    </row>
    <row r="5" spans="1:22" ht="15" customHeight="1">
      <c r="A5" s="641"/>
      <c r="B5" s="641"/>
      <c r="C5" s="854"/>
      <c r="G5" s="1132"/>
      <c r="H5" s="1132"/>
      <c r="I5" s="1132"/>
    </row>
    <row r="6" spans="1:22" ht="15" customHeight="1">
      <c r="A6" s="641"/>
      <c r="B6" s="641"/>
      <c r="C6" s="854"/>
      <c r="G6" s="1132"/>
      <c r="H6" s="1132"/>
      <c r="I6" s="1132"/>
      <c r="S6" s="565">
        <f>H40-S40</f>
        <v>5005.7027171172858</v>
      </c>
    </row>
    <row r="7" spans="1:22" ht="15" customHeight="1">
      <c r="A7" s="641"/>
      <c r="B7" s="641"/>
      <c r="C7" s="854"/>
      <c r="G7" s="1132"/>
      <c r="H7" s="1132"/>
      <c r="I7" s="1132"/>
    </row>
    <row r="8" spans="1:22" ht="15" customHeight="1">
      <c r="G8" s="1132"/>
      <c r="H8" s="1132"/>
      <c r="I8" s="1132"/>
    </row>
    <row r="9" spans="1:22" ht="15.75" customHeight="1" thickBot="1">
      <c r="G9" s="1132"/>
      <c r="H9" s="1132"/>
      <c r="I9" s="1132"/>
    </row>
    <row r="10" spans="1:22" ht="15.75" thickBot="1">
      <c r="C10" s="855"/>
      <c r="D10" s="856"/>
      <c r="E10" s="856"/>
      <c r="F10" s="1120" t="s">
        <v>2405</v>
      </c>
      <c r="G10" s="1121"/>
      <c r="H10" s="1122" t="s">
        <v>2575</v>
      </c>
      <c r="I10" s="1121"/>
      <c r="J10" s="858"/>
      <c r="K10" s="870" t="s">
        <v>2700</v>
      </c>
      <c r="L10" s="891"/>
      <c r="M10" s="891"/>
      <c r="N10" s="857"/>
      <c r="O10" s="891"/>
      <c r="P10" s="859"/>
    </row>
    <row r="11" spans="1:22" ht="75.75" thickBot="1">
      <c r="B11" s="540" t="s">
        <v>3</v>
      </c>
      <c r="C11" s="882" t="s">
        <v>4</v>
      </c>
      <c r="D11" s="883" t="s">
        <v>6</v>
      </c>
      <c r="E11" s="883" t="s">
        <v>8</v>
      </c>
      <c r="F11" s="884" t="s">
        <v>9</v>
      </c>
      <c r="G11" s="885" t="s">
        <v>10</v>
      </c>
      <c r="H11" s="884" t="s">
        <v>9</v>
      </c>
      <c r="I11" s="885" t="s">
        <v>10</v>
      </c>
      <c r="J11" s="886" t="s">
        <v>2698</v>
      </c>
      <c r="K11" s="895" t="s">
        <v>1441</v>
      </c>
      <c r="L11" s="896"/>
      <c r="M11" s="896"/>
      <c r="N11" s="897" t="s">
        <v>2702</v>
      </c>
      <c r="O11" s="898" t="s">
        <v>2699</v>
      </c>
      <c r="P11" s="888" t="s">
        <v>2701</v>
      </c>
      <c r="Q11" s="969" t="s">
        <v>2900</v>
      </c>
      <c r="R11" s="970" t="s">
        <v>2901</v>
      </c>
      <c r="S11" s="991" t="s">
        <v>2902</v>
      </c>
      <c r="T11" s="991" t="s">
        <v>2903</v>
      </c>
      <c r="U11" s="970" t="s">
        <v>2904</v>
      </c>
      <c r="V11" s="969" t="s">
        <v>2905</v>
      </c>
    </row>
    <row r="12" spans="1:22">
      <c r="B12" s="592">
        <v>1</v>
      </c>
      <c r="C12" s="860" t="str">
        <f>VLOOKUP(B12,'Explosion de Insumos(preciosOf)'!$A$7:$G$500,2,0)</f>
        <v>CEMENTO Y MINERALES</v>
      </c>
      <c r="D12" s="861"/>
      <c r="E12" s="592"/>
      <c r="F12" s="873"/>
      <c r="G12" s="871">
        <f>SUM(G13:G21)</f>
        <v>965267723.53999996</v>
      </c>
      <c r="H12" s="647"/>
      <c r="I12" s="871">
        <f>SUM(I13:I21)</f>
        <v>779379268.37</v>
      </c>
      <c r="K12" s="892"/>
      <c r="L12" s="642" t="str">
        <f t="shared" ref="L12:L75" si="0">IF(H12="","",IF(K12&lt;&gt;2,G12,""))</f>
        <v/>
      </c>
      <c r="M12" s="642"/>
      <c r="N12" s="862"/>
      <c r="O12" s="893"/>
      <c r="P12" s="894"/>
      <c r="Q12" s="971"/>
      <c r="R12" s="972"/>
      <c r="S12" s="973"/>
      <c r="T12" s="973"/>
      <c r="U12" s="972"/>
      <c r="V12" s="971"/>
    </row>
    <row r="13" spans="1:22">
      <c r="B13">
        <v>1003</v>
      </c>
      <c r="C13" s="863" t="str">
        <f>VLOOKUP(B13,'Explosion de Insumos(preciosOf)'!$A$7:$G$500,2,0)</f>
        <v>ACONDICIONADOR</v>
      </c>
      <c r="D13" s="255" t="str">
        <f>VLOOKUP(B13,'Explosion de Insumos(preciosOf)'!$A$7:$G$500,4,0)</f>
        <v>Und</v>
      </c>
      <c r="E13" s="255">
        <f>VLOOKUP(B13,'Explosion de Insumos(preciosOf)'!$A$7:$G$500,5,0)</f>
        <v>0.24</v>
      </c>
      <c r="F13" s="874">
        <f>VLOOKUP(B13,'Explosion de Insumos(preciosOf)'!$A$7:$G$500,6,0)</f>
        <v>58936</v>
      </c>
      <c r="G13" s="875">
        <f>VLOOKUP(B13,'Explosion de Insumos(preciosOf)'!$A$7:$G$500,7,0)</f>
        <v>14144.64</v>
      </c>
      <c r="H13" s="648">
        <f>VLOOKUP(B13,'SALIDA SINCO INTERNO'!$A$7:$F$510,6,0)</f>
        <v>58936</v>
      </c>
      <c r="I13" s="872">
        <f>VLOOKUP(B13,'SALIDA SINCO INTERNO'!$A$7:$G$510,7,0)</f>
        <v>14144.64</v>
      </c>
      <c r="J13" s="864">
        <f t="shared" ref="J13:J20" si="1">H13/F13</f>
        <v>1</v>
      </c>
      <c r="K13" s="878">
        <f t="shared" ref="K13:K76" si="2">IF(D13="","",IF(J13&gt;100%,1,IF(J13=100%,2,3)))</f>
        <v>2</v>
      </c>
      <c r="L13" s="565" t="str">
        <f t="shared" si="0"/>
        <v/>
      </c>
      <c r="N13" s="864">
        <f t="shared" ref="N13:N21" si="3">G13/$G$506</f>
        <v>6.4629022059684573E-7</v>
      </c>
      <c r="O13" s="880">
        <f t="shared" ref="O13:O76" si="4">IF(H13="","",100%-J13)</f>
        <v>0</v>
      </c>
      <c r="P13" s="889">
        <f t="shared" ref="P13:P76" si="5">IF(F13="","",G13-I13)</f>
        <v>0</v>
      </c>
      <c r="Q13" s="971"/>
      <c r="R13" s="972"/>
      <c r="S13" s="971"/>
      <c r="T13" s="971"/>
      <c r="U13" s="972"/>
      <c r="V13" s="971"/>
    </row>
    <row r="14" spans="1:22">
      <c r="B14">
        <v>104</v>
      </c>
      <c r="C14" s="863" t="str">
        <f>VLOOKUP(B14,'Explosion de Insumos(preciosOf)'!$A$7:$G$500,2,0)</f>
        <v>CEMENTO BLANCO</v>
      </c>
      <c r="D14" s="255" t="str">
        <f>VLOOKUP(B14,'Explosion de Insumos(preciosOf)'!$A$7:$G$500,4,0)</f>
        <v>Kg</v>
      </c>
      <c r="E14" s="255">
        <f>VLOOKUP(B14,'Explosion de Insumos(preciosOf)'!$A$7:$G$500,5,0)</f>
        <v>1143.4000000000001</v>
      </c>
      <c r="F14" s="874">
        <f>VLOOKUP(B14,'Explosion de Insumos(preciosOf)'!$A$7:$G$500,6,0)</f>
        <v>1278</v>
      </c>
      <c r="G14" s="875">
        <f>VLOOKUP(B14,'Explosion de Insumos(preciosOf)'!$A$7:$G$500,7,0)</f>
        <v>1461265.2</v>
      </c>
      <c r="H14" s="648">
        <f>VLOOKUP(B14,'SALIDA SINCO INTERNO'!$A$7:$F$510,6,0)</f>
        <v>1278</v>
      </c>
      <c r="I14" s="872">
        <f>VLOOKUP(B14,'SALIDA SINCO INTERNO'!$A$7:$G$510,7,0)</f>
        <v>1461265.2</v>
      </c>
      <c r="J14" s="864">
        <f t="shared" si="1"/>
        <v>1</v>
      </c>
      <c r="K14" s="878">
        <f t="shared" si="2"/>
        <v>2</v>
      </c>
      <c r="L14" s="565" t="str">
        <f t="shared" si="0"/>
        <v/>
      </c>
      <c r="N14" s="864">
        <f t="shared" si="3"/>
        <v>6.6767440419727468E-5</v>
      </c>
      <c r="O14" s="880">
        <f t="shared" si="4"/>
        <v>0</v>
      </c>
      <c r="P14" s="889">
        <f t="shared" si="5"/>
        <v>0</v>
      </c>
      <c r="Q14" s="971"/>
      <c r="R14" s="972"/>
      <c r="S14" s="971"/>
      <c r="T14" s="971"/>
      <c r="U14" s="972"/>
      <c r="V14" s="971"/>
    </row>
    <row r="15" spans="1:22">
      <c r="B15">
        <v>1057</v>
      </c>
      <c r="C15" s="863" t="str">
        <f>VLOOKUP(B15,'Explosion de Insumos(preciosOf)'!$A$7:$G$500,2,0)</f>
        <v>CEMENTO BLANCO SACO</v>
      </c>
      <c r="D15" s="255" t="str">
        <f>VLOOKUP(B15,'Explosion de Insumos(preciosOf)'!$A$7:$G$500,4,0)</f>
        <v>BTO</v>
      </c>
      <c r="E15" s="255">
        <f>VLOOKUP(B15,'Explosion de Insumos(preciosOf)'!$A$7:$G$500,5,0)</f>
        <v>17.96</v>
      </c>
      <c r="F15" s="874">
        <f>VLOOKUP(B15,'Explosion de Insumos(preciosOf)'!$A$7:$G$500,6,0)</f>
        <v>50897</v>
      </c>
      <c r="G15" s="875">
        <f>VLOOKUP(B15,'Explosion de Insumos(preciosOf)'!$A$7:$G$500,7,0)</f>
        <v>914110.12</v>
      </c>
      <c r="H15" s="648">
        <f>VLOOKUP(B15,'SALIDA SINCO INTERNO'!$A$7:$F$510,6,0)</f>
        <v>50897</v>
      </c>
      <c r="I15" s="872">
        <f>VLOOKUP(B15,'SALIDA SINCO INTERNO'!$A$7:$G$510,7,0)</f>
        <v>914110.12</v>
      </c>
      <c r="J15" s="864">
        <f t="shared" si="1"/>
        <v>1</v>
      </c>
      <c r="K15" s="878">
        <f t="shared" si="2"/>
        <v>2</v>
      </c>
      <c r="L15" s="565" t="str">
        <f t="shared" si="0"/>
        <v/>
      </c>
      <c r="N15" s="864">
        <f t="shared" si="3"/>
        <v>4.176708852997384E-5</v>
      </c>
      <c r="O15" s="880">
        <f t="shared" si="4"/>
        <v>0</v>
      </c>
      <c r="P15" s="889">
        <f t="shared" si="5"/>
        <v>0</v>
      </c>
      <c r="Q15" s="971"/>
      <c r="R15" s="972"/>
      <c r="S15" s="971"/>
      <c r="T15" s="971"/>
      <c r="U15" s="972"/>
      <c r="V15" s="971"/>
    </row>
    <row r="16" spans="1:22">
      <c r="B16">
        <v>1058</v>
      </c>
      <c r="C16" s="863" t="str">
        <f>VLOOKUP(B16,'Explosion de Insumos(preciosOf)'!$A$7:$G$500,2,0)</f>
        <v>CEMENTO GRIS</v>
      </c>
      <c r="D16" s="255" t="str">
        <f>VLOOKUP(B16,'Explosion de Insumos(preciosOf)'!$A$7:$G$500,4,0)</f>
        <v>Kg</v>
      </c>
      <c r="E16" s="255">
        <f>VLOOKUP(B16,'Explosion de Insumos(preciosOf)'!$A$7:$G$500,5,0)</f>
        <v>759936.28</v>
      </c>
      <c r="F16" s="874">
        <f>VLOOKUP(B16,'Explosion de Insumos(preciosOf)'!$A$7:$G$500,6,0)</f>
        <v>1192</v>
      </c>
      <c r="G16" s="875">
        <f>VLOOKUP(B16,'Explosion de Insumos(preciosOf)'!$A$7:$G$500,7,0)</f>
        <v>905844043.88</v>
      </c>
      <c r="H16" s="648">
        <v>976</v>
      </c>
      <c r="I16" s="872">
        <f>ROUND(H16*E16,0)</f>
        <v>741697809</v>
      </c>
      <c r="J16" s="864">
        <f t="shared" si="1"/>
        <v>0.81879194630872487</v>
      </c>
      <c r="K16" s="878">
        <f t="shared" si="2"/>
        <v>3</v>
      </c>
      <c r="L16" s="565">
        <f t="shared" si="0"/>
        <v>905844043.88</v>
      </c>
      <c r="N16" s="864">
        <f t="shared" si="3"/>
        <v>4.1389398877987989E-2</v>
      </c>
      <c r="O16" s="880">
        <f t="shared" si="4"/>
        <v>0.18120805369127513</v>
      </c>
      <c r="P16" s="889">
        <f t="shared" si="5"/>
        <v>164146234.88</v>
      </c>
      <c r="Q16" s="971"/>
      <c r="R16" s="972"/>
      <c r="S16" s="971"/>
      <c r="T16" s="971"/>
      <c r="U16" s="972" t="s">
        <v>2937</v>
      </c>
      <c r="V16" s="971" t="s">
        <v>2911</v>
      </c>
    </row>
    <row r="17" spans="2:22">
      <c r="B17">
        <v>109</v>
      </c>
      <c r="C17" s="863" t="str">
        <f>VLOOKUP(B17,'Explosion de Insumos(preciosOf)'!$A$7:$G$500,2,0)</f>
        <v>CAL HIDRATADA</v>
      </c>
      <c r="D17" s="255" t="str">
        <f>VLOOKUP(B17,'Explosion de Insumos(preciosOf)'!$A$7:$G$500,4,0)</f>
        <v>Kg</v>
      </c>
      <c r="E17" s="255">
        <f>VLOOKUP(B17,'Explosion de Insumos(preciosOf)'!$A$7:$G$500,5,0)</f>
        <v>236.02</v>
      </c>
      <c r="F17" s="874">
        <f>VLOOKUP(B17,'Explosion de Insumos(preciosOf)'!$A$7:$G$500,6,0)</f>
        <v>2549</v>
      </c>
      <c r="G17" s="875">
        <f>VLOOKUP(B17,'Explosion de Insumos(preciosOf)'!$A$7:$G$500,7,0)</f>
        <v>601627.42000000004</v>
      </c>
      <c r="H17" s="648">
        <f>VLOOKUP(B17,'SALIDA SINCO INTERNO'!$A$7:$F$510,6,0)</f>
        <v>2549</v>
      </c>
      <c r="I17" s="872">
        <f>VLOOKUP(B17,'SALIDA SINCO INTERNO'!$A$7:$G$510,7,0)</f>
        <v>601627.42000000004</v>
      </c>
      <c r="J17" s="864">
        <f t="shared" si="1"/>
        <v>1</v>
      </c>
      <c r="K17" s="878">
        <f t="shared" si="2"/>
        <v>2</v>
      </c>
      <c r="L17" s="565" t="str">
        <f t="shared" si="0"/>
        <v/>
      </c>
      <c r="N17" s="864">
        <f t="shared" si="3"/>
        <v>2.7489276361145367E-5</v>
      </c>
      <c r="O17" s="880">
        <f t="shared" si="4"/>
        <v>0</v>
      </c>
      <c r="P17" s="889">
        <f t="shared" si="5"/>
        <v>0</v>
      </c>
      <c r="Q17" s="971"/>
      <c r="R17" s="972"/>
      <c r="S17" s="971"/>
      <c r="T17" s="971"/>
      <c r="U17" s="972"/>
      <c r="V17" s="971"/>
    </row>
    <row r="18" spans="2:22">
      <c r="B18">
        <v>1130</v>
      </c>
      <c r="C18" s="863" t="str">
        <f>VLOOKUP(B18,'Explosion de Insumos(preciosOf)'!$A$7:$G$500,2,0)</f>
        <v>ESTUCO PLASTICO PASTA</v>
      </c>
      <c r="D18" s="255" t="str">
        <f>VLOOKUP(B18,'Explosion de Insumos(preciosOf)'!$A$7:$G$500,4,0)</f>
        <v>Kg</v>
      </c>
      <c r="E18" s="255">
        <f>VLOOKUP(B18,'Explosion de Insumos(preciosOf)'!$A$7:$G$500,5,0)</f>
        <v>6069.49</v>
      </c>
      <c r="F18" s="874">
        <f>VLOOKUP(B18,'Explosion de Insumos(preciosOf)'!$A$7:$G$500,6,0)</f>
        <v>8220</v>
      </c>
      <c r="G18" s="875">
        <f>VLOOKUP(B18,'Explosion de Insumos(preciosOf)'!$A$7:$G$500,7,0)</f>
        <v>49891166.289999999</v>
      </c>
      <c r="H18" s="648">
        <f>108300/30+S18</f>
        <v>4637.7777777777774</v>
      </c>
      <c r="I18" s="872">
        <f>ROUND(H18*E18,0)</f>
        <v>28148946</v>
      </c>
      <c r="J18" s="864">
        <f t="shared" si="1"/>
        <v>0.56420654230873202</v>
      </c>
      <c r="K18" s="878">
        <f t="shared" si="2"/>
        <v>3</v>
      </c>
      <c r="L18" s="565">
        <f t="shared" si="0"/>
        <v>49891166.289999999</v>
      </c>
      <c r="N18" s="864">
        <f t="shared" si="3"/>
        <v>2.2796036426093571E-3</v>
      </c>
      <c r="O18" s="880">
        <f t="shared" si="4"/>
        <v>0.43579345769126798</v>
      </c>
      <c r="P18" s="889">
        <f t="shared" si="5"/>
        <v>21742220.289999999</v>
      </c>
      <c r="Q18" s="971">
        <v>1</v>
      </c>
      <c r="R18" s="972"/>
      <c r="S18" s="980">
        <f>'Analisis transporte'!F37*Q18</f>
        <v>1027.7777777777778</v>
      </c>
      <c r="T18" s="980">
        <f>S18*E18</f>
        <v>6238086.944444445</v>
      </c>
      <c r="U18" s="972" t="s">
        <v>2933</v>
      </c>
      <c r="V18" s="971" t="s">
        <v>2940</v>
      </c>
    </row>
    <row r="19" spans="2:22">
      <c r="B19">
        <v>1392</v>
      </c>
      <c r="C19" s="863" t="str">
        <f>VLOOKUP(B19,'Explosion de Insumos(preciosOf)'!$A$7:$G$500,2,0)</f>
        <v>TRAGANTE TCI 4 ALUMINIO</v>
      </c>
      <c r="D19" s="255" t="str">
        <f>VLOOKUP(B19,'Explosion de Insumos(preciosOf)'!$A$7:$G$500,4,0)</f>
        <v>Und</v>
      </c>
      <c r="E19" s="255">
        <f>VLOOKUP(B19,'Explosion de Insumos(preciosOf)'!$A$7:$G$500,5,0)</f>
        <v>4</v>
      </c>
      <c r="F19" s="874">
        <f>VLOOKUP(B19,'Explosion de Insumos(preciosOf)'!$A$7:$G$500,6,0)</f>
        <v>310641</v>
      </c>
      <c r="G19" s="875">
        <f>VLOOKUP(B19,'Explosion de Insumos(preciosOf)'!$A$7:$G$500,7,0)</f>
        <v>1242564</v>
      </c>
      <c r="H19" s="648">
        <f>VLOOKUP(B19,'SALIDA SINCO INTERNO'!$A$7:$F$510,6,0)</f>
        <v>310641</v>
      </c>
      <c r="I19" s="872">
        <f>VLOOKUP(B19,'SALIDA SINCO INTERNO'!$A$7:$G$510,7,0)</f>
        <v>1242564</v>
      </c>
      <c r="J19" s="864">
        <f t="shared" si="1"/>
        <v>1</v>
      </c>
      <c r="K19" s="878">
        <f t="shared" si="2"/>
        <v>2</v>
      </c>
      <c r="L19" s="565" t="str">
        <f t="shared" si="0"/>
        <v/>
      </c>
      <c r="N19" s="864">
        <f t="shared" si="3"/>
        <v>5.6774648323725389E-5</v>
      </c>
      <c r="O19" s="880">
        <f t="shared" si="4"/>
        <v>0</v>
      </c>
      <c r="P19" s="889">
        <f t="shared" si="5"/>
        <v>0</v>
      </c>
      <c r="Q19" s="971"/>
      <c r="R19" s="972"/>
      <c r="S19" s="971"/>
      <c r="T19" s="971"/>
      <c r="U19" s="972"/>
      <c r="V19" s="971"/>
    </row>
    <row r="20" spans="2:22">
      <c r="B20">
        <v>1393</v>
      </c>
      <c r="C20" s="863" t="str">
        <f>VLOOKUP(B20,'Explosion de Insumos(preciosOf)'!$A$7:$G$500,2,0)</f>
        <v>TUBERIA 1 S 40</v>
      </c>
      <c r="D20" s="255" t="str">
        <f>VLOOKUP(B20,'Explosion de Insumos(preciosOf)'!$A$7:$G$500,4,0)</f>
        <v>Ml</v>
      </c>
      <c r="E20" s="255">
        <f>VLOOKUP(B20,'Explosion de Insumos(preciosOf)'!$A$7:$G$500,5,0)</f>
        <v>126</v>
      </c>
      <c r="F20" s="874">
        <f>VLOOKUP(B20,'Explosion de Insumos(preciosOf)'!$A$7:$G$500,6,0)</f>
        <v>38634</v>
      </c>
      <c r="G20" s="875">
        <f>VLOOKUP(B20,'Explosion de Insumos(preciosOf)'!$A$7:$G$500,7,0)</f>
        <v>4867884</v>
      </c>
      <c r="H20" s="648">
        <f>VLOOKUP(B20,'SALIDA SINCO INTERNO'!$A$7:$F$510,6,0)</f>
        <v>38634</v>
      </c>
      <c r="I20" s="872">
        <f>VLOOKUP(B20,'SALIDA SINCO INTERNO'!$A$7:$G$510,7,0)</f>
        <v>4867884</v>
      </c>
      <c r="J20" s="864">
        <f t="shared" si="1"/>
        <v>1</v>
      </c>
      <c r="K20" s="878">
        <f t="shared" si="2"/>
        <v>2</v>
      </c>
      <c r="L20" s="565" t="str">
        <f t="shared" si="0"/>
        <v/>
      </c>
      <c r="N20" s="864">
        <f t="shared" si="3"/>
        <v>2.224210601471551E-4</v>
      </c>
      <c r="O20" s="880">
        <f t="shared" si="4"/>
        <v>0</v>
      </c>
      <c r="P20" s="889">
        <f t="shared" si="5"/>
        <v>0</v>
      </c>
      <c r="Q20" s="971"/>
      <c r="R20" s="972"/>
      <c r="S20" s="971"/>
      <c r="T20" s="971"/>
      <c r="U20" s="972"/>
      <c r="V20" s="971"/>
    </row>
    <row r="21" spans="2:22">
      <c r="B21">
        <v>465</v>
      </c>
      <c r="C21" s="863" t="str">
        <f>VLOOKUP(B21,'Explosion de Insumos(preciosOf)'!$A$7:$G$500,2,0)</f>
        <v>MINERAL ROJO</v>
      </c>
      <c r="D21" s="255" t="str">
        <f>VLOOKUP(B21,'Explosion de Insumos(preciosOf)'!$A$7:$G$500,4,0)</f>
        <v>Kg</v>
      </c>
      <c r="E21" s="255">
        <f>VLOOKUP(B21,'Explosion de Insumos(preciosOf)'!$A$7:$G$500,5,0)</f>
        <v>29.56</v>
      </c>
      <c r="F21" s="874">
        <f>VLOOKUP(B21,'Explosion de Insumos(preciosOf)'!$A$7:$G$500,6,0)</f>
        <v>14577</v>
      </c>
      <c r="G21" s="875">
        <f>VLOOKUP(B21,'Explosion de Insumos(preciosOf)'!$A$7:$G$500,7,0)</f>
        <v>430917.99</v>
      </c>
      <c r="H21" s="648">
        <f>VLOOKUP(B21,'SALIDA SINCO INTERNO'!$A$7:$F$510,6,0)</f>
        <v>14577</v>
      </c>
      <c r="I21" s="872">
        <f>VLOOKUP(B21,'SALIDA SINCO INTERNO'!$A$7:$G$510,7,0)</f>
        <v>430917.99</v>
      </c>
      <c r="J21" s="864">
        <f t="shared" ref="J21:J84" si="6">IF(D21="","",H21/F21)</f>
        <v>1</v>
      </c>
      <c r="K21" s="878">
        <f t="shared" si="2"/>
        <v>2</v>
      </c>
      <c r="L21" s="565" t="str">
        <f t="shared" si="0"/>
        <v/>
      </c>
      <c r="N21" s="864">
        <f t="shared" si="3"/>
        <v>1.9689301588181062E-5</v>
      </c>
      <c r="O21" s="880">
        <f t="shared" si="4"/>
        <v>0</v>
      </c>
      <c r="P21" s="889">
        <f t="shared" si="5"/>
        <v>0</v>
      </c>
      <c r="Q21" s="971"/>
      <c r="R21" s="972"/>
      <c r="S21" s="971"/>
      <c r="T21" s="971"/>
      <c r="U21" s="972"/>
      <c r="V21" s="971"/>
    </row>
    <row r="22" spans="2:22">
      <c r="B22" s="592">
        <v>2</v>
      </c>
      <c r="C22" s="860" t="str">
        <f>VLOOKUP(B22,'Explosion de Insumos(preciosOf)'!$A$7:$G$500,2,0)</f>
        <v>MATERIALES PETREOS</v>
      </c>
      <c r="D22" s="861"/>
      <c r="E22" s="861"/>
      <c r="F22" s="873"/>
      <c r="G22" s="871">
        <f>SUM(G23:G30)</f>
        <v>4637784503.4400005</v>
      </c>
      <c r="H22" s="647"/>
      <c r="I22" s="871">
        <f>SUM(I23:I30)</f>
        <v>3026280563.9699998</v>
      </c>
      <c r="J22" s="864" t="str">
        <f t="shared" si="6"/>
        <v/>
      </c>
      <c r="K22" s="892" t="str">
        <f t="shared" si="2"/>
        <v/>
      </c>
      <c r="L22" s="565" t="str">
        <f t="shared" si="0"/>
        <v/>
      </c>
      <c r="N22" s="862"/>
      <c r="O22" s="893" t="str">
        <f t="shared" si="4"/>
        <v/>
      </c>
      <c r="P22" s="894" t="str">
        <f t="shared" si="5"/>
        <v/>
      </c>
      <c r="Q22" s="971"/>
      <c r="R22" s="972"/>
      <c r="S22" s="971"/>
      <c r="T22" s="971"/>
      <c r="U22" s="972"/>
      <c r="V22" s="971"/>
    </row>
    <row r="23" spans="2:22">
      <c r="B23">
        <v>1019</v>
      </c>
      <c r="C23" s="863" t="str">
        <f>VLOOKUP(B23,'Explosion de Insumos(preciosOf)'!$A$7:$G$500,2,0)</f>
        <v>ARENA CUARZO 0,40-0,50MM</v>
      </c>
      <c r="D23" s="255" t="str">
        <f>VLOOKUP(B23,'Explosion de Insumos(preciosOf)'!$A$7:$G$500,4,0)</f>
        <v>Kg</v>
      </c>
      <c r="E23" s="255">
        <f>VLOOKUP(B23,'Explosion de Insumos(preciosOf)'!$A$7:$G$500,5,0)</f>
        <v>12414</v>
      </c>
      <c r="F23" s="874">
        <f>VLOOKUP(B23,'Explosion de Insumos(preciosOf)'!$A$7:$G$500,6,0)</f>
        <v>3088</v>
      </c>
      <c r="G23" s="875">
        <f>VLOOKUP(B23,'Explosion de Insumos(preciosOf)'!$A$7:$G$500,7,0)</f>
        <v>38334432</v>
      </c>
      <c r="H23" s="648">
        <f>VLOOKUP(B23,'SALIDA SINCO INTERNO'!$A$7:$F$510,6,0)</f>
        <v>3088</v>
      </c>
      <c r="I23" s="872">
        <f>VLOOKUP(B23,'SALIDA SINCO INTERNO'!$A$7:$G$510,7,0)</f>
        <v>38334432</v>
      </c>
      <c r="J23" s="864">
        <f t="shared" si="6"/>
        <v>1</v>
      </c>
      <c r="K23" s="878">
        <f t="shared" si="2"/>
        <v>2</v>
      </c>
      <c r="L23" s="565" t="str">
        <f t="shared" si="0"/>
        <v/>
      </c>
      <c r="N23" s="864">
        <f t="shared" ref="N23:N30" si="7">G23/$G$506</f>
        <v>1.751558789317705E-3</v>
      </c>
      <c r="O23" s="880">
        <f t="shared" si="4"/>
        <v>0</v>
      </c>
      <c r="P23" s="889">
        <f t="shared" si="5"/>
        <v>0</v>
      </c>
      <c r="Q23" s="971"/>
      <c r="R23" s="972"/>
      <c r="S23" s="971"/>
      <c r="T23" s="971"/>
      <c r="U23" s="972"/>
      <c r="V23" s="971"/>
    </row>
    <row r="24" spans="2:22">
      <c r="B24">
        <v>114</v>
      </c>
      <c r="C24" s="863" t="str">
        <f>VLOOKUP(B24,'Explosion de Insumos(preciosOf)'!$A$7:$G$500,2,0)</f>
        <v>ARENA FINA</v>
      </c>
      <c r="D24" s="255" t="str">
        <f>VLOOKUP(B24,'Explosion de Insumos(preciosOf)'!$A$7:$G$500,4,0)</f>
        <v>M3</v>
      </c>
      <c r="E24" s="255">
        <f>VLOOKUP(B24,'Explosion de Insumos(preciosOf)'!$A$7:$G$500,5,0)</f>
        <v>29.76</v>
      </c>
      <c r="F24" s="874">
        <f>VLOOKUP(B24,'Explosion de Insumos(preciosOf)'!$A$7:$G$500,6,0)</f>
        <v>857988.42</v>
      </c>
      <c r="G24" s="875">
        <f>VLOOKUP(B24,'Explosion de Insumos(preciosOf)'!$A$7:$G$500,7,0)</f>
        <v>25537682.23</v>
      </c>
      <c r="H24" s="648">
        <v>531999.64</v>
      </c>
      <c r="I24" s="872">
        <f>VLOOKUP(B24,'SALIDA SINCO INTERNO'!$A$7:$G$510,7,0)</f>
        <v>15834756.560000001</v>
      </c>
      <c r="J24" s="864">
        <f t="shared" si="6"/>
        <v>0.62005456903485945</v>
      </c>
      <c r="K24" s="878">
        <f t="shared" si="2"/>
        <v>3</v>
      </c>
      <c r="L24" s="565">
        <f t="shared" si="0"/>
        <v>25537682.23</v>
      </c>
      <c r="N24" s="864">
        <f t="shared" si="7"/>
        <v>1.166855733476345E-3</v>
      </c>
      <c r="O24" s="880">
        <f t="shared" si="4"/>
        <v>0.37994543096514055</v>
      </c>
      <c r="P24" s="889">
        <f t="shared" si="5"/>
        <v>9702925.6699999999</v>
      </c>
      <c r="Q24" s="971"/>
      <c r="R24" s="972"/>
      <c r="S24" s="974"/>
      <c r="T24" s="974"/>
      <c r="U24" s="972" t="s">
        <v>2937</v>
      </c>
      <c r="V24" s="971" t="s">
        <v>2911</v>
      </c>
    </row>
    <row r="25" spans="2:22">
      <c r="B25">
        <v>1142</v>
      </c>
      <c r="C25" s="863" t="str">
        <f>VLOOKUP(B25,'Explosion de Insumos(preciosOf)'!$A$7:$G$500,2,0)</f>
        <v>GRAVA TRITURADA ,3/4</v>
      </c>
      <c r="D25" s="255" t="str">
        <f>VLOOKUP(B25,'Explosion de Insumos(preciosOf)'!$A$7:$G$500,4,0)</f>
        <v>M3</v>
      </c>
      <c r="E25" s="255">
        <f>VLOOKUP(B25,'Explosion de Insumos(preciosOf)'!$A$7:$G$500,5,0)</f>
        <v>2248.11</v>
      </c>
      <c r="F25" s="874">
        <f>VLOOKUP(B25,'Explosion de Insumos(preciosOf)'!$A$7:$G$500,6,0)</f>
        <v>865338.98</v>
      </c>
      <c r="G25" s="875">
        <f>VLOOKUP(B25,'Explosion de Insumos(preciosOf)'!$A$7:$G$500,7,0)</f>
        <v>1945379981.3199999</v>
      </c>
      <c r="H25" s="648">
        <v>586500</v>
      </c>
      <c r="I25" s="872">
        <f>VLOOKUP(B25,'SALIDA SINCO INTERNO'!$A$7:$G$510,7,0)</f>
        <v>1310094326.29</v>
      </c>
      <c r="J25" s="864">
        <f t="shared" si="6"/>
        <v>0.67776907495834759</v>
      </c>
      <c r="K25" s="878">
        <f t="shared" si="2"/>
        <v>3</v>
      </c>
      <c r="L25" s="565">
        <f t="shared" si="0"/>
        <v>1945379981.3199999</v>
      </c>
      <c r="N25" s="864">
        <f t="shared" si="7"/>
        <v>8.8887384710532785E-2</v>
      </c>
      <c r="O25" s="880">
        <f t="shared" si="4"/>
        <v>0.32223092504165241</v>
      </c>
      <c r="P25" s="889">
        <f t="shared" si="5"/>
        <v>635285655.02999997</v>
      </c>
      <c r="Q25" s="971"/>
      <c r="R25" s="972"/>
      <c r="S25" s="974"/>
      <c r="T25" s="971"/>
      <c r="U25" s="972" t="s">
        <v>2937</v>
      </c>
      <c r="V25" s="971" t="s">
        <v>2911</v>
      </c>
    </row>
    <row r="26" spans="2:22">
      <c r="B26">
        <v>1187</v>
      </c>
      <c r="C26" s="863" t="str">
        <f>VLOOKUP(B26,'Explosion de Insumos(preciosOf)'!$A$7:$G$500,2,0)</f>
        <v>MATERIAL DE RELLENO</v>
      </c>
      <c r="D26" s="255" t="str">
        <f>VLOOKUP(B26,'Explosion de Insumos(preciosOf)'!$A$7:$G$500,4,0)</f>
        <v>M3</v>
      </c>
      <c r="E26" s="255">
        <f>VLOOKUP(B26,'Explosion de Insumos(preciosOf)'!$A$7:$G$500,5,0)</f>
        <v>2402.86</v>
      </c>
      <c r="F26" s="874">
        <f>VLOOKUP(B26,'Explosion de Insumos(preciosOf)'!$A$7:$G$500,6,0)</f>
        <v>598392</v>
      </c>
      <c r="G26" s="875">
        <f>VLOOKUP(B26,'Explosion de Insumos(preciosOf)'!$A$7:$G$500,7,0)</f>
        <v>1437849209.1600001</v>
      </c>
      <c r="H26" s="648">
        <f>G515</f>
        <v>388172.76530467864</v>
      </c>
      <c r="I26" s="872">
        <f>ROUND(H26*E26,0)</f>
        <v>932724811</v>
      </c>
      <c r="J26" s="864">
        <f t="shared" si="6"/>
        <v>0.64869310636619248</v>
      </c>
      <c r="K26" s="878">
        <f t="shared" si="2"/>
        <v>3</v>
      </c>
      <c r="L26" s="565">
        <f t="shared" si="0"/>
        <v>1437849209.1600001</v>
      </c>
      <c r="N26" s="864">
        <f t="shared" si="7"/>
        <v>6.569752800870271E-2</v>
      </c>
      <c r="O26" s="880">
        <f t="shared" si="4"/>
        <v>0.35130689363380752</v>
      </c>
      <c r="P26" s="889">
        <f t="shared" si="5"/>
        <v>505124398.16000009</v>
      </c>
      <c r="Q26" s="971"/>
      <c r="R26" s="972"/>
      <c r="S26" s="971"/>
      <c r="T26" s="971"/>
      <c r="U26" s="972" t="s">
        <v>2937</v>
      </c>
      <c r="V26" s="982" t="s">
        <v>2918</v>
      </c>
    </row>
    <row r="27" spans="2:22">
      <c r="B27">
        <v>1256</v>
      </c>
      <c r="C27" s="863" t="str">
        <f>VLOOKUP(B27,'Explosion de Insumos(preciosOf)'!$A$7:$G$500,2,0)</f>
        <v>RELLENO FINO INTERIOR</v>
      </c>
      <c r="D27" s="255" t="str">
        <f>VLOOKUP(B27,'Explosion de Insumos(preciosOf)'!$A$7:$G$500,4,0)</f>
        <v>Kg</v>
      </c>
      <c r="E27" s="255">
        <f>VLOOKUP(B27,'Explosion de Insumos(preciosOf)'!$A$7:$G$500,5,0)</f>
        <v>6106.71</v>
      </c>
      <c r="F27" s="874">
        <f>VLOOKUP(B27,'Explosion de Insumos(preciosOf)'!$A$7:$G$500,6,0)</f>
        <v>1353</v>
      </c>
      <c r="G27" s="875">
        <f>VLOOKUP(B27,'Explosion de Insumos(preciosOf)'!$A$7:$G$500,7,0)</f>
        <v>8262382.0099999998</v>
      </c>
      <c r="H27" s="648">
        <f>VLOOKUP(B27,'SALIDA SINCO INTERNO'!$A$7:$F$510,6,0)</f>
        <v>1353</v>
      </c>
      <c r="I27" s="872">
        <f>VLOOKUP(B27,'SALIDA SINCO INTERNO'!$A$7:$G$510,7,0)</f>
        <v>8262382.0099999998</v>
      </c>
      <c r="J27" s="864">
        <f t="shared" si="6"/>
        <v>1</v>
      </c>
      <c r="K27" s="878">
        <f t="shared" si="2"/>
        <v>2</v>
      </c>
      <c r="L27" s="565" t="str">
        <f t="shared" si="0"/>
        <v/>
      </c>
      <c r="N27" s="864">
        <f t="shared" si="7"/>
        <v>3.7752086245378531E-4</v>
      </c>
      <c r="O27" s="880">
        <f t="shared" si="4"/>
        <v>0</v>
      </c>
      <c r="P27" s="889">
        <f t="shared" si="5"/>
        <v>0</v>
      </c>
      <c r="Q27" s="971"/>
      <c r="R27" s="972"/>
      <c r="S27" s="971"/>
      <c r="T27" s="971"/>
      <c r="U27" s="972"/>
      <c r="V27" s="971"/>
    </row>
    <row r="28" spans="2:22">
      <c r="B28">
        <v>1257</v>
      </c>
      <c r="C28" s="863" t="str">
        <f>VLOOKUP(B28,'Explosion de Insumos(preciosOf)'!$A$7:$G$500,2,0)</f>
        <v>RELLENO GRUESO INTERIOR</v>
      </c>
      <c r="D28" s="255" t="str">
        <f>VLOOKUP(B28,'Explosion de Insumos(preciosOf)'!$A$7:$G$500,4,0)</f>
        <v>Kg</v>
      </c>
      <c r="E28" s="255">
        <f>VLOOKUP(B28,'Explosion de Insumos(preciosOf)'!$A$7:$G$500,5,0)</f>
        <v>3664.03</v>
      </c>
      <c r="F28" s="874">
        <f>VLOOKUP(B28,'Explosion de Insumos(preciosOf)'!$A$7:$G$500,6,0)</f>
        <v>1443</v>
      </c>
      <c r="G28" s="875">
        <f>VLOOKUP(B28,'Explosion de Insumos(preciosOf)'!$A$7:$G$500,7,0)</f>
        <v>5287191.68</v>
      </c>
      <c r="H28" s="648">
        <f>VLOOKUP(B28,'SALIDA SINCO INTERNO'!$A$7:$F$510,6,0)</f>
        <v>1443</v>
      </c>
      <c r="I28" s="872">
        <f>VLOOKUP(B28,'SALIDA SINCO INTERNO'!$A$7:$G$510,7,0)</f>
        <v>5287191.68</v>
      </c>
      <c r="J28" s="864">
        <f t="shared" si="6"/>
        <v>1</v>
      </c>
      <c r="K28" s="878">
        <f t="shared" si="2"/>
        <v>2</v>
      </c>
      <c r="L28" s="565" t="str">
        <f t="shared" si="0"/>
        <v/>
      </c>
      <c r="N28" s="864">
        <f t="shared" si="7"/>
        <v>2.4157986892596825E-4</v>
      </c>
      <c r="O28" s="880">
        <f t="shared" si="4"/>
        <v>0</v>
      </c>
      <c r="P28" s="889">
        <f t="shared" si="5"/>
        <v>0</v>
      </c>
      <c r="Q28" s="971"/>
      <c r="R28" s="972"/>
      <c r="S28" s="971"/>
      <c r="T28" s="971"/>
      <c r="U28" s="972"/>
      <c r="V28" s="971"/>
    </row>
    <row r="29" spans="2:22">
      <c r="B29">
        <v>740</v>
      </c>
      <c r="C29" s="863" t="str">
        <f>VLOOKUP(B29,'Explosion de Insumos(preciosOf)'!$A$7:$G$500,2,0)</f>
        <v>ARENA GRUESA -</v>
      </c>
      <c r="D29" s="255" t="str">
        <f>VLOOKUP(B29,'Explosion de Insumos(preciosOf)'!$A$7:$G$500,4,0)</f>
        <v>M3</v>
      </c>
      <c r="E29" s="255">
        <f>VLOOKUP(B29,'Explosion de Insumos(preciosOf)'!$A$7:$G$500,5,0)</f>
        <v>1236.47</v>
      </c>
      <c r="F29" s="874">
        <f>VLOOKUP(B29,'Explosion de Insumos(preciosOf)'!$A$7:$G$500,6,0)</f>
        <v>857989.03</v>
      </c>
      <c r="G29" s="875">
        <f>VLOOKUP(B29,'Explosion de Insumos(preciosOf)'!$A$7:$G$500,7,0)</f>
        <v>1060879581.8200001</v>
      </c>
      <c r="H29" s="648">
        <v>532000</v>
      </c>
      <c r="I29" s="872">
        <f>VLOOKUP(B29,'SALIDA SINCO INTERNO'!$A$7:$G$510,7,0)</f>
        <v>643658813.71000004</v>
      </c>
      <c r="J29" s="864">
        <f t="shared" si="6"/>
        <v>0.62005454778367031</v>
      </c>
      <c r="K29" s="878">
        <f t="shared" si="2"/>
        <v>3</v>
      </c>
      <c r="L29" s="565">
        <f t="shared" si="0"/>
        <v>1060879581.8200001</v>
      </c>
      <c r="N29" s="864">
        <f t="shared" si="7"/>
        <v>4.8473209566389626E-2</v>
      </c>
      <c r="O29" s="880">
        <f t="shared" si="4"/>
        <v>0.37994545221632969</v>
      </c>
      <c r="P29" s="889">
        <f t="shared" si="5"/>
        <v>417220768.11000001</v>
      </c>
      <c r="Q29" s="971"/>
      <c r="R29" s="972"/>
      <c r="S29" s="974"/>
      <c r="T29" s="971"/>
      <c r="U29" s="972" t="s">
        <v>2937</v>
      </c>
      <c r="V29" s="971" t="s">
        <v>2911</v>
      </c>
    </row>
    <row r="30" spans="2:22">
      <c r="B30">
        <v>748</v>
      </c>
      <c r="C30" s="863" t="str">
        <f>VLOOKUP(B30,'Explosion de Insumos(preciosOf)'!$A$7:$G$500,2,0)</f>
        <v>ARENA MEDIANA</v>
      </c>
      <c r="D30" s="255" t="str">
        <f>VLOOKUP(B30,'Explosion de Insumos(preciosOf)'!$A$7:$G$500,4,0)</f>
        <v>M3</v>
      </c>
      <c r="E30" s="255">
        <f>VLOOKUP(B30,'Explosion de Insumos(preciosOf)'!$A$7:$G$500,5,0)</f>
        <v>135.5</v>
      </c>
      <c r="F30" s="874">
        <f>VLOOKUP(B30,'Explosion de Insumos(preciosOf)'!$A$7:$G$500,6,0)</f>
        <v>857988.75</v>
      </c>
      <c r="G30" s="875">
        <f>VLOOKUP(B30,'Explosion de Insumos(preciosOf)'!$A$7:$G$500,7,0)</f>
        <v>116254043.22</v>
      </c>
      <c r="H30" s="648">
        <v>532000</v>
      </c>
      <c r="I30" s="872">
        <f>VLOOKUP(B30,'SALIDA SINCO INTERNO'!$A$7:$G$510,7,0)</f>
        <v>72083850.719999999</v>
      </c>
      <c r="J30" s="864">
        <f t="shared" si="6"/>
        <v>0.62005475013512701</v>
      </c>
      <c r="K30" s="878">
        <f t="shared" si="2"/>
        <v>3</v>
      </c>
      <c r="L30" s="565">
        <f t="shared" si="0"/>
        <v>116254043.22</v>
      </c>
      <c r="N30" s="864">
        <f t="shared" si="7"/>
        <v>5.311824920106064E-3</v>
      </c>
      <c r="O30" s="880">
        <f t="shared" si="4"/>
        <v>0.37994524986487299</v>
      </c>
      <c r="P30" s="889">
        <f t="shared" si="5"/>
        <v>44170192.5</v>
      </c>
      <c r="Q30" s="971"/>
      <c r="R30" s="972"/>
      <c r="S30" s="974"/>
      <c r="T30" s="971"/>
      <c r="U30" s="972" t="s">
        <v>2937</v>
      </c>
      <c r="V30" s="971" t="s">
        <v>2911</v>
      </c>
    </row>
    <row r="31" spans="2:22">
      <c r="B31" s="592">
        <v>3</v>
      </c>
      <c r="C31" s="860" t="str">
        <f>VLOOKUP(B31,'Explosion de Insumos(preciosOf)'!$A$7:$G$500,2,0)</f>
        <v>ACEROS</v>
      </c>
      <c r="D31" s="861"/>
      <c r="E31" s="861"/>
      <c r="F31" s="873"/>
      <c r="G31" s="871">
        <f>SUM(G32:G41)</f>
        <v>746997047.13999999</v>
      </c>
      <c r="H31" s="647"/>
      <c r="I31" s="871">
        <f>SUM(I32:I41)</f>
        <v>469769780.98000002</v>
      </c>
      <c r="J31" s="864" t="str">
        <f t="shared" si="6"/>
        <v/>
      </c>
      <c r="K31" s="892" t="str">
        <f t="shared" si="2"/>
        <v/>
      </c>
      <c r="L31" s="565" t="str">
        <f t="shared" si="0"/>
        <v/>
      </c>
      <c r="N31" s="862"/>
      <c r="O31" s="893" t="str">
        <f t="shared" si="4"/>
        <v/>
      </c>
      <c r="P31" s="894" t="str">
        <f t="shared" si="5"/>
        <v/>
      </c>
      <c r="Q31" s="971"/>
      <c r="R31" s="972"/>
      <c r="S31" s="971"/>
      <c r="T31" s="971"/>
      <c r="U31" s="972"/>
      <c r="V31" s="971"/>
    </row>
    <row r="32" spans="2:22">
      <c r="B32">
        <v>1012</v>
      </c>
      <c r="C32" s="863" t="str">
        <f>VLOOKUP(B32,'Explosion de Insumos(preciosOf)'!$A$7:$G$500,2,0)</f>
        <v>ALAMBRE NEGRO # 18</v>
      </c>
      <c r="D32" s="255" t="str">
        <f>VLOOKUP(B32,'Explosion de Insumos(preciosOf)'!$A$7:$G$500,4,0)</f>
        <v>Kg</v>
      </c>
      <c r="E32" s="255">
        <f>VLOOKUP(B32,'Explosion de Insumos(preciosOf)'!$A$7:$G$500,5,0)</f>
        <v>974.96</v>
      </c>
      <c r="F32" s="874">
        <f>VLOOKUP(B32,'Explosion de Insumos(preciosOf)'!$A$7:$G$500,6,0)</f>
        <v>9533</v>
      </c>
      <c r="G32" s="875">
        <f>VLOOKUP(B32,'Explosion de Insumos(preciosOf)'!$A$7:$G$500,7,0)</f>
        <v>9294289.8699999992</v>
      </c>
      <c r="H32" s="648">
        <f>VLOOKUP(B32,'SALIDA SINCO INTERNO'!$A$7:$F$510,6,0)</f>
        <v>9533</v>
      </c>
      <c r="I32" s="872">
        <f>VLOOKUP(B32,'SALIDA SINCO INTERNO'!$A$7:$G$510,7,0)</f>
        <v>9294289.8699999992</v>
      </c>
      <c r="J32" s="864">
        <f t="shared" si="6"/>
        <v>1</v>
      </c>
      <c r="K32" s="878">
        <f t="shared" si="2"/>
        <v>2</v>
      </c>
      <c r="L32" s="565" t="str">
        <f t="shared" si="0"/>
        <v/>
      </c>
      <c r="N32" s="864">
        <f t="shared" ref="N32:N41" si="8">G32/$G$506</f>
        <v>4.2467030976916544E-4</v>
      </c>
      <c r="O32" s="880">
        <f t="shared" si="4"/>
        <v>0</v>
      </c>
      <c r="P32" s="889">
        <f t="shared" si="5"/>
        <v>0</v>
      </c>
      <c r="Q32" s="971"/>
      <c r="R32" s="972"/>
      <c r="S32" s="974"/>
      <c r="T32" s="974"/>
      <c r="U32" s="972"/>
      <c r="V32" s="971"/>
    </row>
    <row r="33" spans="2:22">
      <c r="B33">
        <v>1176</v>
      </c>
      <c r="C33" s="863" t="str">
        <f>VLOOKUP(B33,'Explosion de Insumos(preciosOf)'!$A$7:$G$500,2,0)</f>
        <v>MALLA ELECTROSOLDADA M-084</v>
      </c>
      <c r="D33" s="255" t="str">
        <f>VLOOKUP(B33,'Explosion de Insumos(preciosOf)'!$A$7:$G$500,4,0)</f>
        <v>Kg</v>
      </c>
      <c r="E33" s="255">
        <f>VLOOKUP(B33,'Explosion de Insumos(preciosOf)'!$A$7:$G$500,5,0)</f>
        <v>1.44</v>
      </c>
      <c r="F33" s="874">
        <f>VLOOKUP(B33,'Explosion de Insumos(preciosOf)'!$A$7:$G$500,6,0)</f>
        <v>5851</v>
      </c>
      <c r="G33" s="875">
        <f>VLOOKUP(B33,'Explosion de Insumos(preciosOf)'!$A$7:$G$500,7,0)</f>
        <v>8431.2900000000009</v>
      </c>
      <c r="H33" s="648">
        <f>VLOOKUP(B33,'SALIDA SINCO INTERNO'!$A$7:$F$510,6,0)</f>
        <v>5851</v>
      </c>
      <c r="I33" s="872">
        <f>VLOOKUP(B33,'SALIDA SINCO INTERNO'!$A$7:$G$510,7,0)</f>
        <v>8431.2900000000009</v>
      </c>
      <c r="J33" s="864">
        <f t="shared" si="6"/>
        <v>1</v>
      </c>
      <c r="K33" s="878">
        <f t="shared" si="2"/>
        <v>2</v>
      </c>
      <c r="L33" s="565" t="str">
        <f t="shared" si="0"/>
        <v/>
      </c>
      <c r="N33" s="864">
        <f t="shared" si="8"/>
        <v>3.8523852667978685E-7</v>
      </c>
      <c r="O33" s="880">
        <f t="shared" si="4"/>
        <v>0</v>
      </c>
      <c r="P33" s="889">
        <f t="shared" si="5"/>
        <v>0</v>
      </c>
      <c r="Q33" s="971"/>
      <c r="R33" s="972"/>
      <c r="S33" s="971"/>
      <c r="T33" s="971"/>
      <c r="U33" s="972"/>
      <c r="V33" s="971"/>
    </row>
    <row r="34" spans="2:22">
      <c r="B34">
        <v>1238</v>
      </c>
      <c r="C34" s="863" t="str">
        <f>VLOOKUP(B34,'Explosion de Insumos(preciosOf)'!$A$7:$G$500,2,0)</f>
        <v>PUNTILLA ,3/4 CC</v>
      </c>
      <c r="D34" s="255" t="str">
        <f>VLOOKUP(B34,'Explosion de Insumos(preciosOf)'!$A$7:$G$500,4,0)</f>
        <v>Lb</v>
      </c>
      <c r="E34" s="255">
        <f>VLOOKUP(B34,'Explosion de Insumos(preciosOf)'!$A$7:$G$500,5,0)</f>
        <v>2.9</v>
      </c>
      <c r="F34" s="874">
        <f>VLOOKUP(B34,'Explosion de Insumos(preciosOf)'!$A$7:$G$500,6,0)</f>
        <v>9050</v>
      </c>
      <c r="G34" s="875">
        <f>VLOOKUP(B34,'Explosion de Insumos(preciosOf)'!$A$7:$G$500,7,0)</f>
        <v>26289.35</v>
      </c>
      <c r="H34" s="648">
        <f>VLOOKUP(B34,'SALIDA SINCO INTERNO'!$A$7:$F$510,6,0)</f>
        <v>9050</v>
      </c>
      <c r="I34" s="872">
        <f>VLOOKUP(B34,'SALIDA SINCO INTERNO'!$A$7:$G$510,7,0)</f>
        <v>26289.35</v>
      </c>
      <c r="J34" s="864">
        <f t="shared" si="6"/>
        <v>1</v>
      </c>
      <c r="K34" s="878">
        <f t="shared" si="2"/>
        <v>2</v>
      </c>
      <c r="L34" s="565" t="str">
        <f t="shared" si="0"/>
        <v/>
      </c>
      <c r="N34" s="864">
        <f t="shared" si="8"/>
        <v>1.2012005827541518E-6</v>
      </c>
      <c r="O34" s="880">
        <f t="shared" si="4"/>
        <v>0</v>
      </c>
      <c r="P34" s="889">
        <f t="shared" si="5"/>
        <v>0</v>
      </c>
      <c r="Q34" s="971"/>
      <c r="R34" s="972"/>
      <c r="S34" s="971"/>
      <c r="T34" s="971"/>
      <c r="U34" s="972"/>
      <c r="V34" s="971"/>
    </row>
    <row r="35" spans="2:22">
      <c r="B35">
        <v>1239</v>
      </c>
      <c r="C35" s="863" t="str">
        <f>VLOOKUP(B35,'Explosion de Insumos(preciosOf)'!$A$7:$G$500,2,0)</f>
        <v>PUNTILLA 2,1/2 CC</v>
      </c>
      <c r="D35" s="255" t="str">
        <f>VLOOKUP(B35,'Explosion de Insumos(preciosOf)'!$A$7:$G$500,4,0)</f>
        <v>Lb</v>
      </c>
      <c r="E35" s="255">
        <f>VLOOKUP(B35,'Explosion de Insumos(preciosOf)'!$A$7:$G$500,5,0)</f>
        <v>3.6</v>
      </c>
      <c r="F35" s="874">
        <f>VLOOKUP(B35,'Explosion de Insumos(preciosOf)'!$A$7:$G$500,6,0)</f>
        <v>9050</v>
      </c>
      <c r="G35" s="875">
        <f>VLOOKUP(B35,'Explosion de Insumos(preciosOf)'!$A$7:$G$500,7,0)</f>
        <v>32580</v>
      </c>
      <c r="H35" s="648">
        <f>VLOOKUP(B35,'SALIDA SINCO INTERNO'!$A$7:$F$510,6,0)</f>
        <v>9050</v>
      </c>
      <c r="I35" s="872">
        <f>VLOOKUP(B35,'SALIDA SINCO INTERNO'!$A$7:$G$510,7,0)</f>
        <v>32580</v>
      </c>
      <c r="J35" s="864">
        <f t="shared" si="6"/>
        <v>1</v>
      </c>
      <c r="K35" s="878">
        <f t="shared" si="2"/>
        <v>2</v>
      </c>
      <c r="L35" s="565" t="str">
        <f t="shared" si="0"/>
        <v/>
      </c>
      <c r="N35" s="864">
        <f t="shared" si="8"/>
        <v>1.4886299960299615E-6</v>
      </c>
      <c r="O35" s="880">
        <f t="shared" si="4"/>
        <v>0</v>
      </c>
      <c r="P35" s="889">
        <f t="shared" si="5"/>
        <v>0</v>
      </c>
      <c r="Q35" s="971"/>
      <c r="R35" s="972"/>
      <c r="S35" s="971"/>
      <c r="T35" s="971"/>
      <c r="U35" s="972"/>
      <c r="V35" s="971"/>
    </row>
    <row r="36" spans="2:22">
      <c r="B36">
        <v>1240</v>
      </c>
      <c r="C36" s="863" t="str">
        <f>VLOOKUP(B36,'Explosion de Insumos(preciosOf)'!$A$7:$G$500,2,0)</f>
        <v>PUNTILLA 4 CC</v>
      </c>
      <c r="D36" s="255" t="str">
        <f>VLOOKUP(B36,'Explosion de Insumos(preciosOf)'!$A$7:$G$500,4,0)</f>
        <v>Lb</v>
      </c>
      <c r="E36" s="255">
        <f>VLOOKUP(B36,'Explosion de Insumos(preciosOf)'!$A$7:$G$500,5,0)</f>
        <v>6</v>
      </c>
      <c r="F36" s="874">
        <f>VLOOKUP(B36,'Explosion de Insumos(preciosOf)'!$A$7:$G$500,6,0)</f>
        <v>9050</v>
      </c>
      <c r="G36" s="875">
        <f>VLOOKUP(B36,'Explosion de Insumos(preciosOf)'!$A$7:$G$500,7,0)</f>
        <v>54300</v>
      </c>
      <c r="H36" s="648">
        <f>VLOOKUP(B36,'SALIDA SINCO INTERNO'!$A$7:$F$510,6,0)</f>
        <v>9050</v>
      </c>
      <c r="I36" s="872">
        <f>VLOOKUP(B36,'SALIDA SINCO INTERNO'!$A$7:$G$510,7,0)</f>
        <v>54300</v>
      </c>
      <c r="J36" s="864">
        <f t="shared" si="6"/>
        <v>1</v>
      </c>
      <c r="K36" s="878">
        <f t="shared" si="2"/>
        <v>2</v>
      </c>
      <c r="L36" s="565" t="str">
        <f t="shared" si="0"/>
        <v/>
      </c>
      <c r="N36" s="864">
        <f t="shared" si="8"/>
        <v>2.4810499933832693E-6</v>
      </c>
      <c r="O36" s="880">
        <f t="shared" si="4"/>
        <v>0</v>
      </c>
      <c r="P36" s="889">
        <f t="shared" si="5"/>
        <v>0</v>
      </c>
      <c r="Q36" s="971"/>
      <c r="R36" s="972"/>
      <c r="S36" s="971"/>
      <c r="T36" s="971"/>
      <c r="U36" s="972"/>
      <c r="V36" s="971"/>
    </row>
    <row r="37" spans="2:22">
      <c r="B37">
        <v>2187</v>
      </c>
      <c r="C37" s="863" t="str">
        <f>VLOOKUP(B37,'Explosion de Insumos(preciosOf)'!$A$7:$G$500,2,0)</f>
        <v>ANCLAJE HIERRO 5/8"-PERF, 3/4" 10-15C</v>
      </c>
      <c r="D37" s="255" t="str">
        <f>VLOOKUP(B37,'Explosion de Insumos(preciosOf)'!$A$7:$G$500,4,0)</f>
        <v>Und</v>
      </c>
      <c r="E37" s="255">
        <f>VLOOKUP(B37,'Explosion de Insumos(preciosOf)'!$A$7:$G$500,5,0)</f>
        <v>8</v>
      </c>
      <c r="F37" s="874">
        <f>VLOOKUP(B37,'Explosion de Insumos(preciosOf)'!$A$7:$G$500,6,0)</f>
        <v>26265</v>
      </c>
      <c r="G37" s="875">
        <f>VLOOKUP(B37,'Explosion de Insumos(preciosOf)'!$A$7:$G$500,7,0)</f>
        <v>210120</v>
      </c>
      <c r="H37" s="648">
        <f>VLOOKUP(B37,'SALIDA SINCO INTERNO'!$A$7:$F$510,6,0)</f>
        <v>26265</v>
      </c>
      <c r="I37" s="872">
        <f>VLOOKUP(B37,'SALIDA SINCO INTERNO'!$A$7:$G$510,7,0)</f>
        <v>210120</v>
      </c>
      <c r="J37" s="864">
        <f t="shared" si="6"/>
        <v>1</v>
      </c>
      <c r="K37" s="878">
        <f t="shared" si="2"/>
        <v>2</v>
      </c>
      <c r="L37" s="565" t="str">
        <f t="shared" si="0"/>
        <v/>
      </c>
      <c r="N37" s="864">
        <f t="shared" si="8"/>
        <v>9.6007039522963635E-6</v>
      </c>
      <c r="O37" s="880">
        <f t="shared" si="4"/>
        <v>0</v>
      </c>
      <c r="P37" s="889">
        <f t="shared" si="5"/>
        <v>0</v>
      </c>
      <c r="Q37" s="971"/>
      <c r="R37" s="972"/>
      <c r="S37" s="971"/>
      <c r="T37" s="971"/>
      <c r="U37" s="972"/>
      <c r="V37" s="971"/>
    </row>
    <row r="38" spans="2:22">
      <c r="B38">
        <v>673</v>
      </c>
      <c r="C38" s="863" t="str">
        <f>VLOOKUP(B38,'Explosion de Insumos(preciosOf)'!$A$7:$G$500,2,0)</f>
        <v>PUNTILLA 1,1/2"</v>
      </c>
      <c r="D38" s="255" t="str">
        <f>VLOOKUP(B38,'Explosion de Insumos(preciosOf)'!$A$7:$G$500,4,0)</f>
        <v>Lb</v>
      </c>
      <c r="E38" s="255">
        <f>VLOOKUP(B38,'Explosion de Insumos(preciosOf)'!$A$7:$G$500,5,0)</f>
        <v>19.489999999999998</v>
      </c>
      <c r="F38" s="874">
        <f>VLOOKUP(B38,'Explosion de Insumos(preciosOf)'!$A$7:$G$500,6,0)</f>
        <v>9050</v>
      </c>
      <c r="G38" s="875">
        <f>VLOOKUP(B38,'Explosion de Insumos(preciosOf)'!$A$7:$G$500,7,0)</f>
        <v>176370.93</v>
      </c>
      <c r="H38" s="648">
        <f>VLOOKUP(B38,'SALIDA SINCO INTERNO'!$A$7:$F$510,6,0)</f>
        <v>9050</v>
      </c>
      <c r="I38" s="872">
        <f>VLOOKUP(B38,'SALIDA SINCO INTERNO'!$A$7:$G$510,7,0)</f>
        <v>176370.93</v>
      </c>
      <c r="J38" s="864">
        <f t="shared" si="6"/>
        <v>1</v>
      </c>
      <c r="K38" s="878">
        <f t="shared" si="2"/>
        <v>2</v>
      </c>
      <c r="L38" s="565" t="str">
        <f t="shared" si="0"/>
        <v/>
      </c>
      <c r="N38" s="864">
        <f t="shared" si="8"/>
        <v>8.058657361132616E-6</v>
      </c>
      <c r="O38" s="880">
        <f t="shared" si="4"/>
        <v>0</v>
      </c>
      <c r="P38" s="889">
        <f t="shared" si="5"/>
        <v>0</v>
      </c>
      <c r="Q38" s="971"/>
      <c r="R38" s="972"/>
      <c r="S38" s="971"/>
      <c r="T38" s="971"/>
      <c r="U38" s="972"/>
      <c r="V38" s="971"/>
    </row>
    <row r="39" spans="2:22">
      <c r="B39">
        <v>679</v>
      </c>
      <c r="C39" s="863" t="str">
        <f>VLOOKUP(B39,'Explosion de Insumos(preciosOf)'!$A$7:$G$500,2,0)</f>
        <v>ALAMBRE GALVANIZADO</v>
      </c>
      <c r="D39" s="255" t="str">
        <f>VLOOKUP(B39,'Explosion de Insumos(preciosOf)'!$A$7:$G$500,4,0)</f>
        <v>Kg</v>
      </c>
      <c r="E39" s="255">
        <f>VLOOKUP(B39,'Explosion de Insumos(preciosOf)'!$A$7:$G$500,5,0)</f>
        <v>142</v>
      </c>
      <c r="F39" s="874">
        <f>VLOOKUP(B39,'Explosion de Insumos(preciosOf)'!$A$7:$G$500,6,0)</f>
        <v>11828</v>
      </c>
      <c r="G39" s="875">
        <f>VLOOKUP(B39,'Explosion de Insumos(preciosOf)'!$A$7:$G$500,7,0)</f>
        <v>1679576</v>
      </c>
      <c r="H39" s="648">
        <f>VLOOKUP(B39,'SALIDA SINCO INTERNO'!$A$7:$F$510,6,0)</f>
        <v>11828</v>
      </c>
      <c r="I39" s="872">
        <f>VLOOKUP(B39,'SALIDA SINCO INTERNO'!$A$7:$G$510,7,0)</f>
        <v>1679576</v>
      </c>
      <c r="J39" s="864">
        <f t="shared" si="6"/>
        <v>1</v>
      </c>
      <c r="K39" s="878">
        <f t="shared" si="2"/>
        <v>2</v>
      </c>
      <c r="L39" s="565" t="str">
        <f t="shared" si="0"/>
        <v/>
      </c>
      <c r="N39" s="864">
        <f t="shared" si="8"/>
        <v>7.674239454303311E-5</v>
      </c>
      <c r="O39" s="880">
        <f t="shared" si="4"/>
        <v>0</v>
      </c>
      <c r="P39" s="889">
        <f t="shared" si="5"/>
        <v>0</v>
      </c>
      <c r="Q39" s="971"/>
      <c r="R39" s="972"/>
      <c r="S39" s="971"/>
      <c r="T39" s="971"/>
      <c r="U39" s="972"/>
      <c r="V39" s="971"/>
    </row>
    <row r="40" spans="2:22">
      <c r="B40">
        <v>724</v>
      </c>
      <c r="C40" s="863" t="str">
        <f>VLOOKUP(B40,'Explosion de Insumos(preciosOf)'!$A$7:$G$500,2,0)</f>
        <v>HIERRO de 60000 PSI 420 MPA</v>
      </c>
      <c r="D40" s="255" t="str">
        <f>VLOOKUP(B40,'Explosion de Insumos(preciosOf)'!$A$7:$G$500,4,0)</f>
        <v>Kg</v>
      </c>
      <c r="E40" s="255">
        <f>VLOOKUP(B40,'Explosion de Insumos(preciosOf)'!$A$7:$G$500,5,0)</f>
        <v>72127.03</v>
      </c>
      <c r="F40" s="874">
        <f>VLOOKUP(B40,'Explosion de Insumos(preciosOf)'!$A$7:$G$500,6,0)</f>
        <v>10181</v>
      </c>
      <c r="G40" s="875">
        <f>VLOOKUP(B40,'Explosion de Insumos(preciosOf)'!$A$7:$G$500,7,0)</f>
        <v>734325254.55999994</v>
      </c>
      <c r="H40" s="648">
        <f>VLOOKUP(B40,'SALIDA SINCO INTERNO'!$A$7:$F$510,6,0)</f>
        <v>6343.62</v>
      </c>
      <c r="I40" s="872">
        <f>VLOOKUP(B40,'SALIDA SINCO INTERNO'!$A$7:$G$510,7,0)</f>
        <v>457546444.54000002</v>
      </c>
      <c r="J40" s="864">
        <f t="shared" si="6"/>
        <v>0.62308417640703273</v>
      </c>
      <c r="K40" s="878">
        <f t="shared" si="2"/>
        <v>3</v>
      </c>
      <c r="L40" s="565">
        <f t="shared" si="0"/>
        <v>734325254.55999994</v>
      </c>
      <c r="N40" s="864">
        <f t="shared" si="8"/>
        <v>3.3552443240649273E-2</v>
      </c>
      <c r="O40" s="880">
        <f t="shared" si="4"/>
        <v>0.37691582359296727</v>
      </c>
      <c r="P40" s="889">
        <f t="shared" si="5"/>
        <v>276778810.01999992</v>
      </c>
      <c r="Q40" s="971">
        <v>1</v>
      </c>
      <c r="R40" s="972"/>
      <c r="S40" s="980">
        <f>'Analisis transporte'!K14</f>
        <v>1337.9172828827141</v>
      </c>
      <c r="T40" s="980">
        <f>S40*E40</f>
        <v>96500000</v>
      </c>
      <c r="U40" s="972" t="s">
        <v>2933</v>
      </c>
      <c r="V40" s="971" t="s">
        <v>2912</v>
      </c>
    </row>
    <row r="41" spans="2:22">
      <c r="B41">
        <v>745</v>
      </c>
      <c r="C41" s="863" t="str">
        <f>VLOOKUP(B41,'Explosion de Insumos(preciosOf)'!$A$7:$G$500,2,0)</f>
        <v>HIERRO ,3/8" 37,000 [CH]</v>
      </c>
      <c r="D41" s="255" t="str">
        <f>VLOOKUP(B41,'Explosion de Insumos(preciosOf)'!$A$7:$G$500,4,0)</f>
        <v>Kg</v>
      </c>
      <c r="E41" s="255">
        <f>VLOOKUP(B41,'Explosion de Insumos(preciosOf)'!$A$7:$G$500,5,0)</f>
        <v>116.87</v>
      </c>
      <c r="F41" s="874">
        <f>VLOOKUP(B41,'Explosion de Insumos(preciosOf)'!$A$7:$G$500,6,0)</f>
        <v>10181</v>
      </c>
      <c r="G41" s="875">
        <f>VLOOKUP(B41,'Explosion de Insumos(preciosOf)'!$A$7:$G$500,7,0)</f>
        <v>1189835.1399999999</v>
      </c>
      <c r="H41" s="648">
        <f>H40</f>
        <v>6343.62</v>
      </c>
      <c r="I41" s="872">
        <f>ROUND(H41*E41,0)</f>
        <v>741379</v>
      </c>
      <c r="J41" s="864">
        <f t="shared" si="6"/>
        <v>0.62308417640703273</v>
      </c>
      <c r="K41" s="878">
        <f t="shared" si="2"/>
        <v>3</v>
      </c>
      <c r="L41" s="565">
        <f t="shared" si="0"/>
        <v>1189835.1399999999</v>
      </c>
      <c r="N41" s="864">
        <f t="shared" si="8"/>
        <v>5.4365386118309044E-5</v>
      </c>
      <c r="O41" s="880">
        <f t="shared" si="4"/>
        <v>0.37691582359296727</v>
      </c>
      <c r="P41" s="889">
        <f t="shared" si="5"/>
        <v>448456.1399999999</v>
      </c>
      <c r="Q41" s="971"/>
      <c r="R41" s="972"/>
      <c r="S41" s="971"/>
      <c r="T41" s="971"/>
      <c r="U41" s="972" t="s">
        <v>2933</v>
      </c>
      <c r="V41" s="971" t="s">
        <v>2912</v>
      </c>
    </row>
    <row r="42" spans="2:22">
      <c r="B42" s="592">
        <v>4</v>
      </c>
      <c r="C42" s="860" t="str">
        <f>VLOOKUP(B42,'Explosion de Insumos(preciosOf)'!$A$7:$G$500,2,0)</f>
        <v>PUNTILLAS</v>
      </c>
      <c r="D42" s="861"/>
      <c r="E42" s="861"/>
      <c r="F42" s="873"/>
      <c r="G42" s="871">
        <f>SUM(G43)</f>
        <v>13041.05</v>
      </c>
      <c r="H42" s="647"/>
      <c r="I42" s="871">
        <f>SUM(I43)</f>
        <v>13041.05</v>
      </c>
      <c r="J42" s="864" t="str">
        <f t="shared" si="6"/>
        <v/>
      </c>
      <c r="K42" s="892" t="str">
        <f t="shared" si="2"/>
        <v/>
      </c>
      <c r="L42" s="565" t="str">
        <f t="shared" si="0"/>
        <v/>
      </c>
      <c r="N42" s="862"/>
      <c r="O42" s="893" t="str">
        <f t="shared" si="4"/>
        <v/>
      </c>
      <c r="P42" s="894" t="str">
        <f t="shared" si="5"/>
        <v/>
      </c>
      <c r="Q42" s="971"/>
      <c r="R42" s="972"/>
      <c r="S42" s="971"/>
      <c r="T42" s="971"/>
      <c r="U42" s="972"/>
      <c r="V42" s="971"/>
    </row>
    <row r="43" spans="2:22">
      <c r="B43">
        <v>717</v>
      </c>
      <c r="C43" s="863" t="str">
        <f>VLOOKUP(B43,'Explosion de Insumos(preciosOf)'!$A$7:$G$500,2,0)</f>
        <v>PUNTILLA 1,1/2 CC</v>
      </c>
      <c r="D43" s="255" t="str">
        <f>VLOOKUP(B43,'Explosion de Insumos(preciosOf)'!$A$7:$G$500,4,0)</f>
        <v>Lb</v>
      </c>
      <c r="E43" s="255">
        <f>VLOOKUP(B43,'Explosion de Insumos(preciosOf)'!$A$7:$G$500,5,0)</f>
        <v>1.44</v>
      </c>
      <c r="F43" s="874">
        <f>VLOOKUP(B43,'Explosion de Insumos(preciosOf)'!$A$7:$G$500,6,0)</f>
        <v>9050</v>
      </c>
      <c r="G43" s="875">
        <f>VLOOKUP(B43,'Explosion de Insumos(preciosOf)'!$A$7:$G$500,7,0)</f>
        <v>13041.05</v>
      </c>
      <c r="H43" s="648">
        <f>VLOOKUP(B43,'SALIDA SINCO INTERNO'!$A$7:$F$510,6,0)</f>
        <v>9050</v>
      </c>
      <c r="I43" s="872">
        <f>VLOOKUP(B43,'SALIDA SINCO INTERNO'!$A$7:$G$510,7,0)</f>
        <v>13041.05</v>
      </c>
      <c r="J43" s="864">
        <f t="shared" si="6"/>
        <v>1</v>
      </c>
      <c r="K43" s="878">
        <f t="shared" si="2"/>
        <v>2</v>
      </c>
      <c r="L43" s="565" t="str">
        <f t="shared" si="0"/>
        <v/>
      </c>
      <c r="N43" s="864">
        <f>G43/$G$506</f>
        <v>5.9586550674421512E-7</v>
      </c>
      <c r="O43" s="880">
        <f t="shared" si="4"/>
        <v>0</v>
      </c>
      <c r="P43" s="889">
        <f t="shared" si="5"/>
        <v>0</v>
      </c>
      <c r="Q43" s="971"/>
      <c r="R43" s="972"/>
      <c r="S43" s="971"/>
      <c r="T43" s="971"/>
      <c r="U43" s="972"/>
      <c r="V43" s="971"/>
    </row>
    <row r="44" spans="2:22">
      <c r="B44" s="592">
        <v>8</v>
      </c>
      <c r="C44" s="860" t="str">
        <f>VLOOKUP(B44,'Explosion de Insumos(preciosOf)'!$A$7:$G$500,2,0)</f>
        <v>TUBERIA METALICA</v>
      </c>
      <c r="D44" s="861"/>
      <c r="E44" s="861"/>
      <c r="F44" s="873"/>
      <c r="G44" s="871">
        <f>SUM(G45)</f>
        <v>895905</v>
      </c>
      <c r="H44" s="647"/>
      <c r="I44" s="871">
        <f>SUM(I45)</f>
        <v>895905</v>
      </c>
      <c r="J44" s="864" t="str">
        <f t="shared" si="6"/>
        <v/>
      </c>
      <c r="K44" s="892" t="str">
        <f t="shared" si="2"/>
        <v/>
      </c>
      <c r="L44" s="565" t="str">
        <f t="shared" si="0"/>
        <v/>
      </c>
      <c r="N44" s="862"/>
      <c r="O44" s="893" t="str">
        <f t="shared" si="4"/>
        <v/>
      </c>
      <c r="P44" s="894" t="str">
        <f t="shared" si="5"/>
        <v/>
      </c>
      <c r="Q44" s="971"/>
      <c r="R44" s="972"/>
      <c r="S44" s="971"/>
      <c r="T44" s="971"/>
      <c r="U44" s="972"/>
      <c r="V44" s="971"/>
    </row>
    <row r="45" spans="2:22">
      <c r="B45">
        <v>2113</v>
      </c>
      <c r="C45" s="863" t="str">
        <f>VLOOKUP(B45,'Explosion de Insumos(preciosOf)'!$A$7:$G$500,2,0)</f>
        <v>SOPORTE TIPO TECNA</v>
      </c>
      <c r="D45" s="255" t="str">
        <f>VLOOKUP(B45,'Explosion de Insumos(preciosOf)'!$A$7:$G$500,4,0)</f>
        <v>M3</v>
      </c>
      <c r="E45" s="255">
        <f>VLOOKUP(B45,'Explosion de Insumos(preciosOf)'!$A$7:$G$500,5,0)</f>
        <v>22.5</v>
      </c>
      <c r="F45" s="874">
        <f>VLOOKUP(B45,'Explosion de Insumos(preciosOf)'!$A$7:$G$500,6,0)</f>
        <v>39818</v>
      </c>
      <c r="G45" s="875">
        <f>VLOOKUP(B45,'Explosion de Insumos(preciosOf)'!$A$7:$G$500,7,0)</f>
        <v>895905</v>
      </c>
      <c r="H45" s="648">
        <f>VLOOKUP(B45,'SALIDA SINCO INTERNO'!$A$7:$F$510,6,0)</f>
        <v>39818</v>
      </c>
      <c r="I45" s="872">
        <f>VLOOKUP(B45,'SALIDA SINCO INTERNO'!$A$7:$G$510,7,0)</f>
        <v>895905</v>
      </c>
      <c r="J45" s="864">
        <f t="shared" si="6"/>
        <v>1</v>
      </c>
      <c r="K45" s="878">
        <f t="shared" si="2"/>
        <v>2</v>
      </c>
      <c r="L45" s="565" t="str">
        <f t="shared" si="0"/>
        <v/>
      </c>
      <c r="N45" s="864">
        <f>G45/$G$506</f>
        <v>4.0935268772044897E-5</v>
      </c>
      <c r="O45" s="880">
        <f t="shared" si="4"/>
        <v>0</v>
      </c>
      <c r="P45" s="889">
        <f t="shared" si="5"/>
        <v>0</v>
      </c>
      <c r="Q45" s="971"/>
      <c r="R45" s="972"/>
      <c r="S45" s="971"/>
      <c r="T45" s="971"/>
      <c r="U45" s="972"/>
      <c r="V45" s="971"/>
    </row>
    <row r="46" spans="2:22">
      <c r="B46" s="592">
        <v>12</v>
      </c>
      <c r="C46" s="860" t="str">
        <f>VLOOKUP(B46,'Explosion de Insumos(preciosOf)'!$A$7:$G$500,2,0)</f>
        <v>ADOQUINES BLOQUES Y LADRILLOS</v>
      </c>
      <c r="D46" s="861"/>
      <c r="E46" s="861"/>
      <c r="F46" s="873"/>
      <c r="G46" s="871">
        <f>SUM(G47:G52)</f>
        <v>358566282.06999999</v>
      </c>
      <c r="H46" s="647"/>
      <c r="I46" s="871">
        <f>SUM(I47:I52)</f>
        <v>631755213.26999998</v>
      </c>
      <c r="J46" s="864" t="str">
        <f t="shared" si="6"/>
        <v/>
      </c>
      <c r="K46" s="892" t="str">
        <f t="shared" si="2"/>
        <v/>
      </c>
      <c r="L46" s="565" t="str">
        <f t="shared" si="0"/>
        <v/>
      </c>
      <c r="N46" s="862"/>
      <c r="O46" s="893" t="str">
        <f t="shared" si="4"/>
        <v/>
      </c>
      <c r="P46" s="894" t="str">
        <f t="shared" si="5"/>
        <v/>
      </c>
      <c r="Q46" s="971"/>
      <c r="R46" s="972"/>
      <c r="S46" s="971"/>
      <c r="T46" s="971"/>
      <c r="U46" s="972"/>
      <c r="V46" s="971"/>
    </row>
    <row r="47" spans="2:22">
      <c r="B47">
        <v>1010</v>
      </c>
      <c r="C47" s="863" t="str">
        <f>VLOOKUP(B47,'Explosion de Insumos(preciosOf)'!$A$7:$G$500,2,0)</f>
        <v>ADOQ,CONCR,PEATO,GUITARRA</v>
      </c>
      <c r="D47" s="255" t="str">
        <f>VLOOKUP(B47,'Explosion de Insumos(preciosOf)'!$A$7:$G$500,4,0)</f>
        <v>M2</v>
      </c>
      <c r="E47" s="255">
        <f>VLOOKUP(B47,'Explosion de Insumos(preciosOf)'!$A$7:$G$500,5,0)</f>
        <v>3997.6</v>
      </c>
      <c r="F47" s="874">
        <f>VLOOKUP(B47,'Explosion de Insumos(preciosOf)'!$A$7:$G$500,6,0)</f>
        <v>83888</v>
      </c>
      <c r="G47" s="875">
        <f>VLOOKUP(B47,'Explosion de Insumos(preciosOf)'!$A$7:$G$500,7,0)</f>
        <v>335350668.80000001</v>
      </c>
      <c r="H47" s="648">
        <f>VLOOKUP(B47,'SALIDA SINCO INTERNO'!$A$7:$F$510,6,0)</f>
        <v>153500</v>
      </c>
      <c r="I47" s="872">
        <f>VLOOKUP(B47,'SALIDA SINCO INTERNO'!$A$7:$G$510,7,0)</f>
        <v>613631600</v>
      </c>
      <c r="J47" s="864">
        <f t="shared" si="6"/>
        <v>1.8298207133320619</v>
      </c>
      <c r="K47" s="878">
        <f t="shared" si="2"/>
        <v>1</v>
      </c>
      <c r="L47" s="565">
        <f t="shared" si="0"/>
        <v>335350668.80000001</v>
      </c>
      <c r="N47" s="864">
        <f t="shared" ref="N47:N52" si="9">G47/$G$506</f>
        <v>1.5322684615236002E-2</v>
      </c>
      <c r="O47" s="880">
        <f t="shared" si="4"/>
        <v>-0.82982071333206187</v>
      </c>
      <c r="P47" s="889">
        <f t="shared" si="5"/>
        <v>-278280931.19999999</v>
      </c>
      <c r="Q47" s="971">
        <v>1</v>
      </c>
      <c r="R47" s="972"/>
      <c r="S47" s="980">
        <f>359000000/E47</f>
        <v>89803.882329397646</v>
      </c>
      <c r="T47" s="980">
        <f>S47*Q47*E47</f>
        <v>359000000</v>
      </c>
      <c r="U47" s="972" t="s">
        <v>2934</v>
      </c>
      <c r="V47" s="971" t="s">
        <v>2913</v>
      </c>
    </row>
    <row r="48" spans="2:22">
      <c r="B48">
        <v>1028</v>
      </c>
      <c r="C48" s="863" t="str">
        <f>VLOOKUP(B48,'Explosion de Insumos(preciosOf)'!$A$7:$G$500,2,0)</f>
        <v>BLOQUE CONCRETO M 12X19X19</v>
      </c>
      <c r="D48" s="255" t="str">
        <f>VLOOKUP(B48,'Explosion de Insumos(preciosOf)'!$A$7:$G$500,4,0)</f>
        <v>Und</v>
      </c>
      <c r="E48" s="255">
        <f>VLOOKUP(B48,'Explosion de Insumos(preciosOf)'!$A$7:$G$500,5,0)</f>
        <v>436.56</v>
      </c>
      <c r="F48" s="874">
        <f>VLOOKUP(B48,'Explosion de Insumos(preciosOf)'!$A$7:$G$500,6,0)</f>
        <v>3959</v>
      </c>
      <c r="G48" s="875">
        <f>VLOOKUP(B48,'Explosion de Insumos(preciosOf)'!$A$7:$G$500,7,0)</f>
        <v>1728341.04</v>
      </c>
      <c r="H48" s="648">
        <f>VLOOKUP(B48,'SALIDA SINCO INTERNO'!$A$7:$F$510,6,0)</f>
        <v>3959</v>
      </c>
      <c r="I48" s="872">
        <f>VLOOKUP(B48,'SALIDA SINCO INTERNO'!$A$7:$G$510,7,0)</f>
        <v>1728341.04</v>
      </c>
      <c r="J48" s="864">
        <f t="shared" si="6"/>
        <v>1</v>
      </c>
      <c r="K48" s="878">
        <f t="shared" si="2"/>
        <v>2</v>
      </c>
      <c r="L48" s="565" t="str">
        <f t="shared" si="0"/>
        <v/>
      </c>
      <c r="N48" s="864">
        <f t="shared" si="9"/>
        <v>7.8970543754254742E-5</v>
      </c>
      <c r="O48" s="880">
        <f t="shared" si="4"/>
        <v>0</v>
      </c>
      <c r="P48" s="889">
        <f t="shared" si="5"/>
        <v>0</v>
      </c>
      <c r="Q48" s="971"/>
      <c r="R48" s="972"/>
      <c r="S48" s="971"/>
      <c r="T48" s="971"/>
      <c r="U48" s="972"/>
      <c r="V48" s="971"/>
    </row>
    <row r="49" spans="1:22">
      <c r="B49">
        <v>1029</v>
      </c>
      <c r="C49" s="863" t="str">
        <f>VLOOKUP(B49,'Explosion de Insumos(preciosOf)'!$A$7:$G$500,2,0)</f>
        <v>BLOQUE CONCRETO N 12X19X39</v>
      </c>
      <c r="D49" s="255" t="str">
        <f>VLOOKUP(B49,'Explosion de Insumos(preciosOf)'!$A$7:$G$500,4,0)</f>
        <v>Und</v>
      </c>
      <c r="E49" s="255">
        <f>VLOOKUP(B49,'Explosion de Insumos(preciosOf)'!$A$7:$G$500,5,0)</f>
        <v>2182.8000000000002</v>
      </c>
      <c r="F49" s="874">
        <f>VLOOKUP(B49,'Explosion de Insumos(preciosOf)'!$A$7:$G$500,6,0)</f>
        <v>3959</v>
      </c>
      <c r="G49" s="875">
        <f>VLOOKUP(B49,'Explosion de Insumos(preciosOf)'!$A$7:$G$500,7,0)</f>
        <v>8641705.1999999993</v>
      </c>
      <c r="H49" s="648">
        <f>VLOOKUP(B49,'SALIDA SINCO INTERNO'!$A$7:$F$510,6,0)</f>
        <v>3959</v>
      </c>
      <c r="I49" s="872">
        <f>VLOOKUP(B49,'SALIDA SINCO INTERNO'!$A$7:$G$510,7,0)</f>
        <v>8641705.1999999993</v>
      </c>
      <c r="J49" s="864">
        <f t="shared" si="6"/>
        <v>1</v>
      </c>
      <c r="K49" s="878">
        <f t="shared" si="2"/>
        <v>2</v>
      </c>
      <c r="L49" s="565" t="str">
        <f t="shared" si="0"/>
        <v/>
      </c>
      <c r="N49" s="864">
        <f t="shared" si="9"/>
        <v>3.9485271877127368E-4</v>
      </c>
      <c r="O49" s="880">
        <f t="shared" si="4"/>
        <v>0</v>
      </c>
      <c r="P49" s="889">
        <f t="shared" si="5"/>
        <v>0</v>
      </c>
      <c r="Q49" s="971"/>
      <c r="R49" s="972"/>
      <c r="S49" s="971"/>
      <c r="T49" s="971"/>
      <c r="U49" s="972"/>
      <c r="V49" s="971"/>
    </row>
    <row r="50" spans="1:22">
      <c r="B50">
        <v>1030</v>
      </c>
      <c r="C50" s="863" t="str">
        <f>VLOOKUP(B50,'Explosion de Insumos(preciosOf)'!$A$7:$G$500,2,0)</f>
        <v>BLOQUE CONCRETO T 12X19X39</v>
      </c>
      <c r="D50" s="255" t="str">
        <f>VLOOKUP(B50,'Explosion de Insumos(preciosOf)'!$A$7:$G$500,4,0)</f>
        <v>Und</v>
      </c>
      <c r="E50" s="255">
        <f>VLOOKUP(B50,'Explosion de Insumos(preciosOf)'!$A$7:$G$500,5,0)</f>
        <v>327.42</v>
      </c>
      <c r="F50" s="874">
        <f>VLOOKUP(B50,'Explosion de Insumos(preciosOf)'!$A$7:$G$500,6,0)</f>
        <v>3959</v>
      </c>
      <c r="G50" s="875">
        <f>VLOOKUP(B50,'Explosion de Insumos(preciosOf)'!$A$7:$G$500,7,0)</f>
        <v>1296255.78</v>
      </c>
      <c r="H50" s="648">
        <f>VLOOKUP(B50,'SALIDA SINCO INTERNO'!$A$7:$F$510,6,0)</f>
        <v>3959</v>
      </c>
      <c r="I50" s="872">
        <f>VLOOKUP(B50,'SALIDA SINCO INTERNO'!$A$7:$G$510,7,0)</f>
        <v>1296255.78</v>
      </c>
      <c r="J50" s="864">
        <f t="shared" si="6"/>
        <v>1</v>
      </c>
      <c r="K50" s="878">
        <f t="shared" si="2"/>
        <v>2</v>
      </c>
      <c r="L50" s="565" t="str">
        <f t="shared" si="0"/>
        <v/>
      </c>
      <c r="N50" s="864">
        <f t="shared" si="9"/>
        <v>5.9227907815691056E-5</v>
      </c>
      <c r="O50" s="880">
        <f t="shared" si="4"/>
        <v>0</v>
      </c>
      <c r="P50" s="889">
        <f t="shared" si="5"/>
        <v>0</v>
      </c>
      <c r="Q50" s="971"/>
      <c r="R50" s="972"/>
      <c r="S50" s="971"/>
      <c r="T50" s="971"/>
      <c r="U50" s="972"/>
      <c r="V50" s="971"/>
    </row>
    <row r="51" spans="1:22">
      <c r="B51">
        <v>1141</v>
      </c>
      <c r="C51" s="863" t="str">
        <f>VLOOKUP(B51,'Explosion de Insumos(preciosOf)'!$A$7:$G$500,2,0)</f>
        <v>GRANITO #3</v>
      </c>
      <c r="D51" s="255" t="str">
        <f>VLOOKUP(B51,'Explosion de Insumos(preciosOf)'!$A$7:$G$500,4,0)</f>
        <v>BTO</v>
      </c>
      <c r="E51" s="255">
        <f>VLOOKUP(B51,'Explosion de Insumos(preciosOf)'!$A$7:$G$500,5,0)</f>
        <v>41.25</v>
      </c>
      <c r="F51" s="874">
        <f>VLOOKUP(B51,'Explosion de Insumos(preciosOf)'!$A$7:$G$500,6,0)</f>
        <v>5753</v>
      </c>
      <c r="G51" s="875">
        <f>VLOOKUP(B51,'Explosion de Insumos(preciosOf)'!$A$7:$G$500,7,0)</f>
        <v>237311.25</v>
      </c>
      <c r="H51" s="648">
        <f>VLOOKUP(B51,'SALIDA SINCO INTERNO'!$A$7:$F$510,6,0)</f>
        <v>5753</v>
      </c>
      <c r="I51" s="872">
        <f>VLOOKUP(B51,'SALIDA SINCO INTERNO'!$A$7:$G$510,7,0)</f>
        <v>237311.25</v>
      </c>
      <c r="J51" s="864">
        <f t="shared" si="6"/>
        <v>1</v>
      </c>
      <c r="K51" s="878">
        <f t="shared" si="2"/>
        <v>2</v>
      </c>
      <c r="L51" s="565" t="str">
        <f t="shared" si="0"/>
        <v/>
      </c>
      <c r="N51" s="864">
        <f t="shared" si="9"/>
        <v>1.0843113724535458E-5</v>
      </c>
      <c r="O51" s="880">
        <f t="shared" si="4"/>
        <v>0</v>
      </c>
      <c r="P51" s="889">
        <f t="shared" si="5"/>
        <v>0</v>
      </c>
      <c r="Q51" s="971"/>
      <c r="R51" s="972"/>
      <c r="S51" s="971"/>
      <c r="T51" s="971"/>
      <c r="U51" s="972"/>
      <c r="V51" s="971"/>
    </row>
    <row r="52" spans="1:22">
      <c r="B52">
        <v>1161</v>
      </c>
      <c r="C52" s="863" t="str">
        <f>VLOOKUP(B52,'Explosion de Insumos(preciosOf)'!$A$7:$G$500,2,0)</f>
        <v>LANA ROCA</v>
      </c>
      <c r="D52" s="255" t="str">
        <f>VLOOKUP(B52,'Explosion de Insumos(preciosOf)'!$A$7:$G$500,4,0)</f>
        <v>M2</v>
      </c>
      <c r="E52" s="255">
        <f>VLOOKUP(B52,'Explosion de Insumos(preciosOf)'!$A$7:$G$500,5,0)</f>
        <v>20</v>
      </c>
      <c r="F52" s="874">
        <f>VLOOKUP(B52,'Explosion de Insumos(preciosOf)'!$A$7:$G$500,6,0)</f>
        <v>565600</v>
      </c>
      <c r="G52" s="875">
        <f>VLOOKUP(B52,'Explosion de Insumos(preciosOf)'!$A$7:$G$500,7,0)</f>
        <v>11312000</v>
      </c>
      <c r="H52" s="648">
        <v>311000</v>
      </c>
      <c r="I52" s="872">
        <f>ROUND(H52*E52,0)</f>
        <v>6220000</v>
      </c>
      <c r="J52" s="864">
        <f t="shared" si="6"/>
        <v>0.54985855728429989</v>
      </c>
      <c r="K52" s="878">
        <f t="shared" si="2"/>
        <v>3</v>
      </c>
      <c r="L52" s="565">
        <f t="shared" si="0"/>
        <v>11312000</v>
      </c>
      <c r="N52" s="864">
        <f t="shared" si="9"/>
        <v>5.1686256952396942E-4</v>
      </c>
      <c r="O52" s="880">
        <f t="shared" si="4"/>
        <v>0.45014144271570011</v>
      </c>
      <c r="P52" s="889">
        <f t="shared" si="5"/>
        <v>5092000</v>
      </c>
      <c r="Q52" s="971"/>
      <c r="R52" s="972"/>
      <c r="S52" s="971"/>
      <c r="T52" s="971"/>
      <c r="U52" s="540" t="s">
        <v>2933</v>
      </c>
      <c r="V52" s="982" t="s">
        <v>2989</v>
      </c>
    </row>
    <row r="53" spans="1:22">
      <c r="B53" s="592">
        <v>13</v>
      </c>
      <c r="C53" s="860" t="str">
        <f>VLOOKUP(B53,'Explosion de Insumos(preciosOf)'!$A$7:$G$500,2,0)</f>
        <v>CONCRETOS PREMEZCLADOS</v>
      </c>
      <c r="D53" s="861"/>
      <c r="E53" s="861"/>
      <c r="F53" s="873"/>
      <c r="G53" s="871">
        <f>SUM(G54:G55)</f>
        <v>3116774.88</v>
      </c>
      <c r="H53" s="647"/>
      <c r="I53" s="871">
        <f>SUM(I54:I55)</f>
        <v>3116774.88</v>
      </c>
      <c r="J53" s="864" t="str">
        <f t="shared" si="6"/>
        <v/>
      </c>
      <c r="K53" s="892" t="str">
        <f t="shared" si="2"/>
        <v/>
      </c>
      <c r="L53" s="565" t="str">
        <f t="shared" si="0"/>
        <v/>
      </c>
      <c r="N53" s="862"/>
      <c r="O53" s="893" t="str">
        <f t="shared" si="4"/>
        <v/>
      </c>
      <c r="P53" s="894" t="str">
        <f t="shared" si="5"/>
        <v/>
      </c>
      <c r="Q53" s="971"/>
      <c r="R53" s="972"/>
      <c r="S53" s="971"/>
      <c r="T53" s="971"/>
      <c r="U53" s="972"/>
      <c r="V53" s="971"/>
    </row>
    <row r="54" spans="1:22">
      <c r="B54">
        <v>1109</v>
      </c>
      <c r="C54" s="863" t="str">
        <f>VLOOKUP(B54,'Explosion de Insumos(preciosOf)'!$A$7:$G$500,2,0)</f>
        <v>CONCRETO 3000 PSI</v>
      </c>
      <c r="D54" s="255" t="str">
        <f>VLOOKUP(B54,'Explosion de Insumos(preciosOf)'!$A$7:$G$500,4,0)</f>
        <v>M3</v>
      </c>
      <c r="E54" s="255">
        <f>VLOOKUP(B54,'Explosion de Insumos(preciosOf)'!$A$7:$G$500,5,0)</f>
        <v>2.25</v>
      </c>
      <c r="F54" s="874">
        <f>VLOOKUP(B54,'Explosion de Insumos(preciosOf)'!$A$7:$G$500,6,0)</f>
        <v>391056</v>
      </c>
      <c r="G54" s="875">
        <f>VLOOKUP(B54,'Explosion de Insumos(preciosOf)'!$A$7:$G$500,7,0)</f>
        <v>879876</v>
      </c>
      <c r="H54" s="648">
        <f>VLOOKUP(B54,'SALIDA SINCO INTERNO'!$A$7:$F$510,6,0)</f>
        <v>391056</v>
      </c>
      <c r="I54" s="872">
        <f>VLOOKUP(B54,'SALIDA SINCO INTERNO'!$A$7:$G$510,7,0)</f>
        <v>879876</v>
      </c>
      <c r="J54" s="864">
        <f t="shared" si="6"/>
        <v>1</v>
      </c>
      <c r="K54" s="878">
        <f t="shared" si="2"/>
        <v>2</v>
      </c>
      <c r="L54" s="565" t="str">
        <f t="shared" si="0"/>
        <v/>
      </c>
      <c r="N54" s="864">
        <f>G54/$G$506</f>
        <v>4.0202879262948385E-5</v>
      </c>
      <c r="O54" s="880">
        <f t="shared" si="4"/>
        <v>0</v>
      </c>
      <c r="P54" s="889">
        <f t="shared" si="5"/>
        <v>0</v>
      </c>
      <c r="Q54" s="971"/>
      <c r="R54" s="972"/>
      <c r="S54" s="971"/>
      <c r="T54" s="971"/>
      <c r="U54" s="972"/>
      <c r="V54" s="971"/>
    </row>
    <row r="55" spans="1:22">
      <c r="B55">
        <v>2107</v>
      </c>
      <c r="C55" s="863" t="str">
        <f>VLOOKUP(B55,'Explosion de Insumos(preciosOf)'!$A$7:$G$500,2,0)</f>
        <v>CONCRETO 5000 PSI (35 MPA )</v>
      </c>
      <c r="D55" s="255" t="str">
        <f>VLOOKUP(B55,'Explosion de Insumos(preciosOf)'!$A$7:$G$500,4,0)</f>
        <v>M3</v>
      </c>
      <c r="E55" s="255">
        <f>VLOOKUP(B55,'Explosion de Insumos(preciosOf)'!$A$7:$G$500,5,0)</f>
        <v>2.88</v>
      </c>
      <c r="F55" s="874">
        <f>VLOOKUP(B55,'Explosion de Insumos(preciosOf)'!$A$7:$G$500,6,0)</f>
        <v>776701</v>
      </c>
      <c r="G55" s="875">
        <f>VLOOKUP(B55,'Explosion de Insumos(preciosOf)'!$A$7:$G$500,7,0)</f>
        <v>2236898.88</v>
      </c>
      <c r="H55" s="648">
        <f>VLOOKUP(B55,'SALIDA SINCO INTERNO'!$A$7:$F$510,6,0)</f>
        <v>776701</v>
      </c>
      <c r="I55" s="872">
        <f>VLOOKUP(B55,'SALIDA SINCO INTERNO'!$A$7:$G$510,7,0)</f>
        <v>2236898.88</v>
      </c>
      <c r="J55" s="864">
        <f t="shared" si="6"/>
        <v>1</v>
      </c>
      <c r="K55" s="878">
        <f t="shared" si="2"/>
        <v>2</v>
      </c>
      <c r="L55" s="565" t="str">
        <f t="shared" si="0"/>
        <v/>
      </c>
      <c r="N55" s="864">
        <f>G55/$G$506</f>
        <v>1.0220732875548881E-4</v>
      </c>
      <c r="O55" s="880">
        <f t="shared" si="4"/>
        <v>0</v>
      </c>
      <c r="P55" s="889">
        <f t="shared" si="5"/>
        <v>0</v>
      </c>
      <c r="Q55" s="971"/>
      <c r="R55" s="972"/>
      <c r="S55" s="971"/>
      <c r="T55" s="971"/>
      <c r="U55" s="972"/>
      <c r="V55" s="971"/>
    </row>
    <row r="56" spans="1:22">
      <c r="B56" s="592">
        <v>14</v>
      </c>
      <c r="C56" s="860" t="str">
        <f>VLOOKUP(B56,'Explosion de Insumos(preciosOf)'!$A$7:$G$500,2,0)</f>
        <v>MADERAS</v>
      </c>
      <c r="D56" s="861"/>
      <c r="E56" s="861"/>
      <c r="F56" s="873"/>
      <c r="G56" s="871">
        <f>SUM(G57:G73)</f>
        <v>569656668.52999997</v>
      </c>
      <c r="H56" s="647"/>
      <c r="I56" s="871">
        <f>SUM(I57:I73)</f>
        <v>635367520.95000005</v>
      </c>
      <c r="J56" s="864" t="str">
        <f t="shared" si="6"/>
        <v/>
      </c>
      <c r="K56" s="892" t="str">
        <f t="shared" si="2"/>
        <v/>
      </c>
      <c r="L56" s="565" t="str">
        <f t="shared" si="0"/>
        <v/>
      </c>
      <c r="N56" s="862"/>
      <c r="O56" s="893" t="str">
        <f t="shared" si="4"/>
        <v/>
      </c>
      <c r="P56" s="894" t="str">
        <f t="shared" si="5"/>
        <v/>
      </c>
      <c r="Q56" s="971"/>
      <c r="R56" s="972"/>
      <c r="S56" s="971"/>
      <c r="T56" s="971"/>
      <c r="U56" s="972"/>
      <c r="V56" s="971"/>
    </row>
    <row r="57" spans="1:22">
      <c r="B57">
        <v>1072</v>
      </c>
      <c r="C57" s="863" t="str">
        <f>VLOOKUP(B57,'Explosion de Insumos(preciosOf)'!$A$7:$G$500,2,0)</f>
        <v>CIELO FALSO MADERA PLASTICA</v>
      </c>
      <c r="D57" s="255" t="str">
        <f>VLOOKUP(B57,'Explosion de Insumos(preciosOf)'!$A$7:$G$500,4,0)</f>
        <v>M2</v>
      </c>
      <c r="E57" s="255">
        <f>VLOOKUP(B57,'Explosion de Insumos(preciosOf)'!$A$7:$G$500,5,0)</f>
        <v>320</v>
      </c>
      <c r="F57" s="874">
        <f>VLOOKUP(B57,'Explosion de Insumos(preciosOf)'!$A$7:$G$500,6,0)</f>
        <v>361984</v>
      </c>
      <c r="G57" s="875">
        <f>VLOOKUP(B57,'Explosion de Insumos(preciosOf)'!$A$7:$G$500,7,0)</f>
        <v>115834880</v>
      </c>
      <c r="H57" s="648">
        <f>27808</f>
        <v>27808</v>
      </c>
      <c r="I57" s="872">
        <f>ROUND(H57*E57,0)</f>
        <v>8898560</v>
      </c>
      <c r="J57" s="864">
        <f t="shared" si="6"/>
        <v>7.6821074964639316E-2</v>
      </c>
      <c r="K57" s="878">
        <f t="shared" si="2"/>
        <v>3</v>
      </c>
      <c r="L57" s="565">
        <f t="shared" si="0"/>
        <v>115834880</v>
      </c>
      <c r="N57" s="864">
        <f t="shared" ref="N57:N73" si="10">G57/$G$506</f>
        <v>5.2926727119254474E-3</v>
      </c>
      <c r="O57" s="880">
        <f t="shared" si="4"/>
        <v>0.9231789250353607</v>
      </c>
      <c r="P57" s="889">
        <f t="shared" si="5"/>
        <v>106936320</v>
      </c>
      <c r="Q57" s="971"/>
      <c r="R57" s="972"/>
      <c r="S57" s="971"/>
      <c r="T57" s="971"/>
      <c r="U57" s="972" t="s">
        <v>2937</v>
      </c>
      <c r="V57" s="971" t="s">
        <v>2935</v>
      </c>
    </row>
    <row r="58" spans="1:22">
      <c r="A58" t="s">
        <v>2976</v>
      </c>
      <c r="B58">
        <v>1113</v>
      </c>
      <c r="C58" s="863" t="str">
        <f>VLOOKUP(B58,'Explosion de Insumos(preciosOf)'!$A$7:$G$500,2,0)</f>
        <v>CUARTON 2"X4"X3M UNIDAD</v>
      </c>
      <c r="D58" s="255" t="str">
        <f>VLOOKUP(B58,'Explosion de Insumos(preciosOf)'!$A$7:$G$500,4,0)</f>
        <v>Und</v>
      </c>
      <c r="E58" s="255">
        <f>VLOOKUP(B58,'Explosion de Insumos(preciosOf)'!$A$7:$G$500,5,0)</f>
        <v>1720.23</v>
      </c>
      <c r="F58" s="874">
        <f>VLOOKUP(B58,'Explosion de Insumos(preciosOf)'!$A$7:$G$500,6,0)</f>
        <v>18519</v>
      </c>
      <c r="G58" s="875">
        <f>VLOOKUP(B58,'Explosion de Insumos(preciosOf)'!$A$7:$G$500,7,0)</f>
        <v>31856992.98</v>
      </c>
      <c r="H58" s="648">
        <f>VLOOKUP(B58,'SALIDA SINCO INTERNO'!$A$7:$F$510,6,0)</f>
        <v>18519</v>
      </c>
      <c r="I58" s="872">
        <f>VLOOKUP(B58,'SALIDA SINCO INTERNO'!$A$7:$G$510,7,0)</f>
        <v>31856992.98</v>
      </c>
      <c r="J58" s="864">
        <f t="shared" si="6"/>
        <v>1</v>
      </c>
      <c r="K58" s="878">
        <f t="shared" si="2"/>
        <v>2</v>
      </c>
      <c r="L58" s="565" t="str">
        <f t="shared" si="0"/>
        <v/>
      </c>
      <c r="N58" s="864">
        <f t="shared" si="10"/>
        <v>1.4555947002254117E-3</v>
      </c>
      <c r="O58" s="880">
        <f t="shared" si="4"/>
        <v>0</v>
      </c>
      <c r="P58" s="889">
        <f t="shared" si="5"/>
        <v>0</v>
      </c>
      <c r="Q58" s="971"/>
      <c r="R58" s="972"/>
      <c r="S58" s="971"/>
      <c r="T58" s="971"/>
      <c r="U58" s="972"/>
      <c r="V58" s="971"/>
    </row>
    <row r="59" spans="1:22">
      <c r="B59">
        <v>1145</v>
      </c>
      <c r="C59" s="863" t="str">
        <f>VLOOKUP(B59,'Explosion de Insumos(preciosOf)'!$A$7:$G$500,2,0)</f>
        <v>GUADUA [TACO] 2,50-3M</v>
      </c>
      <c r="D59" s="255" t="str">
        <f>VLOOKUP(B59,'Explosion de Insumos(preciosOf)'!$A$7:$G$500,4,0)</f>
        <v>Und</v>
      </c>
      <c r="E59" s="255">
        <f>VLOOKUP(B59,'Explosion de Insumos(preciosOf)'!$A$7:$G$500,5,0)</f>
        <v>9484.92</v>
      </c>
      <c r="F59" s="874">
        <f>VLOOKUP(B59,'Explosion de Insumos(preciosOf)'!$A$7:$G$500,6,0)</f>
        <v>12545</v>
      </c>
      <c r="G59" s="875">
        <f>VLOOKUP(B59,'Explosion de Insumos(preciosOf)'!$A$7:$G$500,7,0)</f>
        <v>118988321.40000001</v>
      </c>
      <c r="H59" s="648">
        <v>12500</v>
      </c>
      <c r="I59" s="872">
        <f>ROUND(H59*E59,0)</f>
        <v>118561500</v>
      </c>
      <c r="J59" s="864">
        <f t="shared" si="6"/>
        <v>0.99641291351135908</v>
      </c>
      <c r="K59" s="878">
        <f t="shared" si="2"/>
        <v>3</v>
      </c>
      <c r="L59" s="565">
        <f t="shared" si="0"/>
        <v>118988321.40000001</v>
      </c>
      <c r="N59" s="864">
        <f t="shared" si="10"/>
        <v>5.4367582692846465E-3</v>
      </c>
      <c r="O59" s="880">
        <f t="shared" si="4"/>
        <v>3.5870864886409226E-3</v>
      </c>
      <c r="P59" s="889">
        <f t="shared" si="5"/>
        <v>426821.40000000596</v>
      </c>
      <c r="Q59" s="971"/>
      <c r="R59" s="972"/>
      <c r="S59" s="971"/>
      <c r="T59" s="971"/>
      <c r="U59" s="972" t="s">
        <v>2937</v>
      </c>
      <c r="V59" s="971" t="s">
        <v>2935</v>
      </c>
    </row>
    <row r="60" spans="1:22">
      <c r="B60">
        <v>1167</v>
      </c>
      <c r="C60" s="863" t="str">
        <f>VLOOKUP(B60,'Explosion de Insumos(preciosOf)'!$A$7:$G$500,2,0)</f>
        <v>LISTON 1 X2X300 OTOBO</v>
      </c>
      <c r="D60" s="255" t="str">
        <f>VLOOKUP(B60,'Explosion de Insumos(preciosOf)'!$A$7:$G$500,4,0)</f>
        <v>Und</v>
      </c>
      <c r="E60" s="255">
        <f>VLOOKUP(B60,'Explosion de Insumos(preciosOf)'!$A$7:$G$500,5,0)</f>
        <v>96.83</v>
      </c>
      <c r="F60" s="874">
        <f>VLOOKUP(B60,'Explosion de Insumos(preciosOf)'!$A$7:$G$500,6,0)</f>
        <v>15732</v>
      </c>
      <c r="G60" s="875">
        <f>VLOOKUP(B60,'Explosion de Insumos(preciosOf)'!$A$7:$G$500,7,0)</f>
        <v>1523329.56</v>
      </c>
      <c r="H60" s="648">
        <f>32000</f>
        <v>32000</v>
      </c>
      <c r="I60" s="872">
        <f>ROUND(H60*E60,0)</f>
        <v>3098560</v>
      </c>
      <c r="J60" s="864">
        <f t="shared" si="6"/>
        <v>2.0340706839562674</v>
      </c>
      <c r="K60" s="878">
        <f t="shared" si="2"/>
        <v>1</v>
      </c>
      <c r="L60" s="565">
        <f t="shared" si="0"/>
        <v>1523329.56</v>
      </c>
      <c r="N60" s="864">
        <f t="shared" si="10"/>
        <v>6.9603255888739198E-5</v>
      </c>
      <c r="O60" s="880">
        <f t="shared" si="4"/>
        <v>-1.0340706839562674</v>
      </c>
      <c r="P60" s="889">
        <f t="shared" si="5"/>
        <v>-1575230.44</v>
      </c>
      <c r="Q60" s="971"/>
      <c r="R60" s="972"/>
      <c r="S60" s="971"/>
      <c r="T60" s="971"/>
      <c r="U60" s="972" t="s">
        <v>2937</v>
      </c>
      <c r="V60" s="971" t="s">
        <v>2935</v>
      </c>
    </row>
    <row r="61" spans="1:22">
      <c r="A61" t="s">
        <v>2976</v>
      </c>
      <c r="B61">
        <v>1168</v>
      </c>
      <c r="C61" s="863" t="str">
        <f>VLOOKUP(B61,'Explosion de Insumos(preciosOf)'!$A$7:$G$500,2,0)</f>
        <v>LISTON 1 X4X300 OTOBO</v>
      </c>
      <c r="D61" s="255" t="str">
        <f>VLOOKUP(B61,'Explosion de Insumos(preciosOf)'!$A$7:$G$500,4,0)</f>
        <v>Und</v>
      </c>
      <c r="E61" s="255">
        <f>VLOOKUP(B61,'Explosion de Insumos(preciosOf)'!$A$7:$G$500,5,0)</f>
        <v>9.65</v>
      </c>
      <c r="F61" s="874">
        <f>VLOOKUP(B61,'Explosion de Insumos(preciosOf)'!$A$7:$G$500,6,0)</f>
        <v>31462</v>
      </c>
      <c r="G61" s="875">
        <f>VLOOKUP(B61,'Explosion de Insumos(preciosOf)'!$A$7:$G$500,7,0)</f>
        <v>303756.17</v>
      </c>
      <c r="H61" s="648">
        <v>69599</v>
      </c>
      <c r="I61" s="872">
        <f>ROUND(H61*E61,0)</f>
        <v>671630</v>
      </c>
      <c r="J61" s="864">
        <f t="shared" si="6"/>
        <v>2.2121607017989957</v>
      </c>
      <c r="K61" s="878">
        <f t="shared" si="2"/>
        <v>1</v>
      </c>
      <c r="L61" s="565">
        <f t="shared" si="0"/>
        <v>303756.17</v>
      </c>
      <c r="N61" s="864">
        <f t="shared" si="10"/>
        <v>1.3879083675297001E-5</v>
      </c>
      <c r="O61" s="880">
        <f t="shared" si="4"/>
        <v>-1.2121607017989957</v>
      </c>
      <c r="P61" s="889">
        <f t="shared" si="5"/>
        <v>-367873.83</v>
      </c>
      <c r="Q61" s="971"/>
      <c r="R61" s="972"/>
      <c r="S61" s="971"/>
      <c r="T61" s="971"/>
      <c r="U61" s="972"/>
      <c r="V61" s="982" t="s">
        <v>2991</v>
      </c>
    </row>
    <row r="62" spans="1:22">
      <c r="A62" t="s">
        <v>2976</v>
      </c>
      <c r="B62">
        <v>1169</v>
      </c>
      <c r="C62" s="863" t="str">
        <f>VLOOKUP(B62,'Explosion de Insumos(preciosOf)'!$A$7:$G$500,2,0)</f>
        <v>LISTON 2 X2X300 OTOBO</v>
      </c>
      <c r="D62" s="255" t="str">
        <f>VLOOKUP(B62,'Explosion de Insumos(preciosOf)'!$A$7:$G$500,4,0)</f>
        <v>Und</v>
      </c>
      <c r="E62" s="255">
        <f>VLOOKUP(B62,'Explosion de Insumos(preciosOf)'!$A$7:$G$500,5,0)</f>
        <v>618.99</v>
      </c>
      <c r="F62" s="874">
        <f>VLOOKUP(B62,'Explosion de Insumos(preciosOf)'!$A$7:$G$500,6,0)</f>
        <v>7050</v>
      </c>
      <c r="G62" s="875">
        <f>VLOOKUP(B62,'Explosion de Insumos(preciosOf)'!$A$7:$G$500,7,0)</f>
        <v>4363907.7</v>
      </c>
      <c r="H62" s="648">
        <f>VLOOKUP(B62,'SALIDA SINCO INTERNO'!$A$7:$F$510,6,0)</f>
        <v>7050</v>
      </c>
      <c r="I62" s="872">
        <f>VLOOKUP(B62,'SALIDA SINCO INTERNO'!$A$7:$G$510,7,0)</f>
        <v>4363907.7</v>
      </c>
      <c r="J62" s="864">
        <f t="shared" si="6"/>
        <v>1</v>
      </c>
      <c r="K62" s="878">
        <f t="shared" si="2"/>
        <v>2</v>
      </c>
      <c r="L62" s="565" t="str">
        <f t="shared" si="0"/>
        <v/>
      </c>
      <c r="N62" s="864">
        <f t="shared" si="10"/>
        <v>1.9939361271105338E-4</v>
      </c>
      <c r="O62" s="880">
        <f t="shared" si="4"/>
        <v>0</v>
      </c>
      <c r="P62" s="889">
        <f t="shared" si="5"/>
        <v>0</v>
      </c>
      <c r="Q62" s="971"/>
      <c r="R62" s="972"/>
      <c r="S62" s="971"/>
      <c r="T62" s="971"/>
      <c r="U62" s="972"/>
      <c r="V62" s="971"/>
    </row>
    <row r="63" spans="1:22">
      <c r="B63">
        <v>1255</v>
      </c>
      <c r="C63" s="863" t="str">
        <f>VLOOKUP(B63,'Explosion de Insumos(preciosOf)'!$A$7:$G$500,2,0)</f>
        <v>REJA CERRAMIENTO MADERA PLASTICA</v>
      </c>
      <c r="D63" s="255" t="str">
        <f>VLOOKUP(B63,'Explosion de Insumos(preciosOf)'!$A$7:$G$500,4,0)</f>
        <v>M2</v>
      </c>
      <c r="E63" s="255">
        <f>VLOOKUP(B63,'Explosion de Insumos(preciosOf)'!$A$7:$G$500,5,0)</f>
        <v>450</v>
      </c>
      <c r="F63" s="874">
        <f>VLOOKUP(B63,'Explosion de Insumos(preciosOf)'!$A$7:$G$500,6,0)</f>
        <v>248864</v>
      </c>
      <c r="G63" s="875">
        <f>VLOOKUP(B63,'Explosion de Insumos(preciosOf)'!$A$7:$G$500,7,0)</f>
        <v>111988800</v>
      </c>
      <c r="H63" s="648">
        <f>H161</f>
        <v>590491</v>
      </c>
      <c r="I63" s="872">
        <f>ROUND(H63*E63,0)</f>
        <v>265720950</v>
      </c>
      <c r="J63" s="864">
        <f t="shared" si="6"/>
        <v>2.3727457567185288</v>
      </c>
      <c r="K63" s="878">
        <f t="shared" si="2"/>
        <v>1</v>
      </c>
      <c r="L63" s="565">
        <f t="shared" si="0"/>
        <v>111988800</v>
      </c>
      <c r="N63" s="864">
        <f t="shared" si="10"/>
        <v>5.116939438287298E-3</v>
      </c>
      <c r="O63" s="880">
        <f t="shared" si="4"/>
        <v>-1.3727457567185288</v>
      </c>
      <c r="P63" s="889">
        <f t="shared" si="5"/>
        <v>-153732150</v>
      </c>
      <c r="Q63" s="971"/>
      <c r="R63" s="972"/>
      <c r="S63" s="971"/>
      <c r="T63" s="971"/>
      <c r="U63" s="972" t="s">
        <v>2937</v>
      </c>
      <c r="V63" s="982" t="s">
        <v>2988</v>
      </c>
    </row>
    <row r="64" spans="1:22">
      <c r="A64" t="s">
        <v>2976</v>
      </c>
      <c r="B64">
        <v>1342</v>
      </c>
      <c r="C64" s="863" t="str">
        <f>VLOOKUP(B64,'Explosion de Insumos(preciosOf)'!$A$7:$G$500,2,0)</f>
        <v>TABLA 1X10X300 OTOBO [2C]</v>
      </c>
      <c r="D64" s="255" t="str">
        <f>VLOOKUP(B64,'Explosion de Insumos(preciosOf)'!$A$7:$G$500,4,0)</f>
        <v>Und</v>
      </c>
      <c r="E64" s="255">
        <f>VLOOKUP(B64,'Explosion de Insumos(preciosOf)'!$A$7:$G$500,5,0)</f>
        <v>111.03</v>
      </c>
      <c r="F64" s="874">
        <f>VLOOKUP(B64,'Explosion de Insumos(preciosOf)'!$A$7:$G$500,6,0)</f>
        <v>16986</v>
      </c>
      <c r="G64" s="875">
        <f>VLOOKUP(B64,'Explosion de Insumos(preciosOf)'!$A$7:$G$500,7,0)</f>
        <v>1885904.62</v>
      </c>
      <c r="H64" s="648">
        <f>VLOOKUP(B64,'SALIDA SINCO INTERNO'!$A$7:$F$510,6,0)</f>
        <v>16986</v>
      </c>
      <c r="I64" s="872">
        <f>VLOOKUP(B64,'SALIDA SINCO INTERNO'!$A$7:$G$510,7,0)</f>
        <v>1885904.62</v>
      </c>
      <c r="J64" s="864">
        <f t="shared" si="6"/>
        <v>1</v>
      </c>
      <c r="K64" s="878">
        <f t="shared" si="2"/>
        <v>2</v>
      </c>
      <c r="L64" s="565" t="str">
        <f t="shared" si="0"/>
        <v/>
      </c>
      <c r="N64" s="864">
        <f t="shared" si="10"/>
        <v>8.616986454829608E-5</v>
      </c>
      <c r="O64" s="880">
        <f t="shared" si="4"/>
        <v>0</v>
      </c>
      <c r="P64" s="889">
        <f t="shared" si="5"/>
        <v>0</v>
      </c>
      <c r="Q64" s="971"/>
      <c r="R64" s="972"/>
      <c r="S64" s="971"/>
      <c r="T64" s="971"/>
      <c r="U64" s="972"/>
      <c r="V64" s="971"/>
    </row>
    <row r="65" spans="1:22">
      <c r="A65" t="s">
        <v>2976</v>
      </c>
      <c r="B65">
        <v>1343</v>
      </c>
      <c r="C65" s="863" t="str">
        <f>VLOOKUP(B65,'Explosion de Insumos(preciosOf)'!$A$7:$G$500,2,0)</f>
        <v>TABLON 2"X10"X3M</v>
      </c>
      <c r="D65" s="255" t="str">
        <f>VLOOKUP(B65,'Explosion de Insumos(preciosOf)'!$A$7:$G$500,4,0)</f>
        <v>Und</v>
      </c>
      <c r="E65" s="255">
        <f>VLOOKUP(B65,'Explosion de Insumos(preciosOf)'!$A$7:$G$500,5,0)</f>
        <v>274.7</v>
      </c>
      <c r="F65" s="874">
        <f>VLOOKUP(B65,'Explosion de Insumos(preciosOf)'!$A$7:$G$500,6,0)</f>
        <v>24925</v>
      </c>
      <c r="G65" s="875">
        <f>VLOOKUP(B65,'Explosion de Insumos(preciosOf)'!$A$7:$G$500,7,0)</f>
        <v>6846897.5</v>
      </c>
      <c r="H65" s="648">
        <f>VLOOKUP(B65,'SALIDA SINCO INTERNO'!$A$7:$F$510,6,0)</f>
        <v>24925</v>
      </c>
      <c r="I65" s="872">
        <f>VLOOKUP(B65,'SALIDA SINCO INTERNO'!$A$7:$G$510,7,0)</f>
        <v>6846897.5</v>
      </c>
      <c r="J65" s="864">
        <f t="shared" si="6"/>
        <v>1</v>
      </c>
      <c r="K65" s="878">
        <f t="shared" si="2"/>
        <v>2</v>
      </c>
      <c r="L65" s="565" t="str">
        <f t="shared" si="0"/>
        <v/>
      </c>
      <c r="N65" s="864">
        <f t="shared" si="10"/>
        <v>3.1284521173242951E-4</v>
      </c>
      <c r="O65" s="880">
        <f t="shared" si="4"/>
        <v>0</v>
      </c>
      <c r="P65" s="889">
        <f t="shared" si="5"/>
        <v>0</v>
      </c>
      <c r="Q65" s="971"/>
      <c r="R65" s="972"/>
      <c r="S65" s="971"/>
      <c r="T65" s="971"/>
      <c r="U65" s="972"/>
      <c r="V65" s="971"/>
    </row>
    <row r="66" spans="1:22">
      <c r="A66" t="s">
        <v>2976</v>
      </c>
      <c r="B66">
        <v>1443</v>
      </c>
      <c r="C66" s="863" t="str">
        <f>VLOOKUP(B66,'Explosion de Insumos(preciosOf)'!$A$7:$G$500,2,0)</f>
        <v>VARETA 2"X2"X3M</v>
      </c>
      <c r="D66" s="255" t="str">
        <f>VLOOKUP(B66,'Explosion de Insumos(preciosOf)'!$A$7:$G$500,4,0)</f>
        <v>Und</v>
      </c>
      <c r="E66" s="255">
        <f>VLOOKUP(B66,'Explosion de Insumos(preciosOf)'!$A$7:$G$500,5,0)</f>
        <v>839.31</v>
      </c>
      <c r="F66" s="874">
        <f>VLOOKUP(B66,'Explosion de Insumos(preciosOf)'!$A$7:$G$500,6,0)</f>
        <v>3823</v>
      </c>
      <c r="G66" s="875">
        <f>VLOOKUP(B66,'Explosion de Insumos(preciosOf)'!$A$7:$G$500,7,0)</f>
        <v>3208687.47</v>
      </c>
      <c r="H66" s="648">
        <f>VLOOKUP(B66,'SALIDA SINCO INTERNO'!$A$7:$F$510,6,0)</f>
        <v>3823</v>
      </c>
      <c r="I66" s="872">
        <f>VLOOKUP(B66,'SALIDA SINCO INTERNO'!$A$7:$G$510,7,0)</f>
        <v>3208687.47</v>
      </c>
      <c r="J66" s="864">
        <f t="shared" si="6"/>
        <v>1</v>
      </c>
      <c r="K66" s="878">
        <f t="shared" si="2"/>
        <v>2</v>
      </c>
      <c r="L66" s="565" t="str">
        <f t="shared" si="0"/>
        <v/>
      </c>
      <c r="N66" s="864">
        <f t="shared" si="10"/>
        <v>1.4660983473687808E-4</v>
      </c>
      <c r="O66" s="880">
        <f t="shared" si="4"/>
        <v>0</v>
      </c>
      <c r="P66" s="889">
        <f t="shared" si="5"/>
        <v>0</v>
      </c>
      <c r="Q66" s="971"/>
      <c r="R66" s="972"/>
      <c r="S66" s="971"/>
      <c r="T66" s="971"/>
      <c r="U66" s="972"/>
      <c r="V66" s="971"/>
    </row>
    <row r="67" spans="1:22">
      <c r="B67">
        <v>1444</v>
      </c>
      <c r="C67" s="863" t="str">
        <f>VLOOKUP(B67,'Explosion de Insumos(preciosOf)'!$A$7:$G$500,2,0)</f>
        <v>VARILLA ANCLAJE 3/8 X 8'</v>
      </c>
      <c r="D67" s="255" t="str">
        <f>VLOOKUP(B67,'Explosion de Insumos(preciosOf)'!$A$7:$G$500,4,0)</f>
        <v>Ml</v>
      </c>
      <c r="E67" s="255">
        <f>VLOOKUP(B67,'Explosion de Insumos(preciosOf)'!$A$7:$G$500,5,0)</f>
        <v>493.7</v>
      </c>
      <c r="F67" s="874">
        <f>VLOOKUP(B67,'Explosion de Insumos(preciosOf)'!$A$7:$G$500,6,0)</f>
        <v>11878</v>
      </c>
      <c r="G67" s="875">
        <f>VLOOKUP(B67,'Explosion de Insumos(preciosOf)'!$A$7:$G$500,7,0)</f>
        <v>5864168.5999999996</v>
      </c>
      <c r="H67" s="648">
        <v>6500</v>
      </c>
      <c r="I67" s="872">
        <f>ROUND(H67*E67,0)</f>
        <v>3209050</v>
      </c>
      <c r="J67" s="864">
        <f t="shared" si="6"/>
        <v>0.54723017342987035</v>
      </c>
      <c r="K67" s="878">
        <f t="shared" si="2"/>
        <v>3</v>
      </c>
      <c r="L67" s="565">
        <f t="shared" si="0"/>
        <v>5864168.5999999996</v>
      </c>
      <c r="N67" s="864">
        <f t="shared" si="10"/>
        <v>2.6794282626571591E-4</v>
      </c>
      <c r="O67" s="880">
        <f t="shared" si="4"/>
        <v>0.45276982657012965</v>
      </c>
      <c r="P67" s="889">
        <f t="shared" si="5"/>
        <v>2655118.5999999996</v>
      </c>
      <c r="Q67" s="971"/>
      <c r="R67" s="972"/>
      <c r="S67" s="971"/>
      <c r="T67" s="971"/>
      <c r="U67" s="972" t="s">
        <v>2937</v>
      </c>
      <c r="V67" s="971" t="s">
        <v>2935</v>
      </c>
    </row>
    <row r="68" spans="1:22">
      <c r="A68" t="s">
        <v>2976</v>
      </c>
      <c r="B68">
        <v>2161</v>
      </c>
      <c r="C68" s="863" t="str">
        <f>VLOOKUP(B68,'Explosion de Insumos(preciosOf)'!$A$7:$G$500,2,0)</f>
        <v>TABLONES DE 3 MTS</v>
      </c>
      <c r="D68" s="255" t="str">
        <f>VLOOKUP(B68,'Explosion de Insumos(preciosOf)'!$A$7:$G$500,4,0)</f>
        <v>Día</v>
      </c>
      <c r="E68" s="255">
        <f>VLOOKUP(B68,'Explosion de Insumos(preciosOf)'!$A$7:$G$500,5,0)</f>
        <v>719.9</v>
      </c>
      <c r="F68" s="874">
        <f>VLOOKUP(B68,'Explosion de Insumos(preciosOf)'!$A$7:$G$500,6,0)</f>
        <v>3394</v>
      </c>
      <c r="G68" s="875">
        <f>VLOOKUP(B68,'Explosion de Insumos(preciosOf)'!$A$7:$G$500,7,0)</f>
        <v>2443340.6</v>
      </c>
      <c r="H68" s="648">
        <f>VLOOKUP(B68,'SALIDA SINCO INTERNO'!$A$7:$F$510,6,0)</f>
        <v>3394</v>
      </c>
      <c r="I68" s="872">
        <f>VLOOKUP(B68,'SALIDA SINCO INTERNO'!$A$7:$G$510,7,0)</f>
        <v>2443340.6</v>
      </c>
      <c r="J68" s="864">
        <f t="shared" si="6"/>
        <v>1</v>
      </c>
      <c r="K68" s="878">
        <f t="shared" si="2"/>
        <v>2</v>
      </c>
      <c r="L68" s="565" t="str">
        <f t="shared" si="0"/>
        <v/>
      </c>
      <c r="N68" s="864">
        <f t="shared" si="10"/>
        <v>1.1163996647261645E-4</v>
      </c>
      <c r="O68" s="880">
        <f t="shared" si="4"/>
        <v>0</v>
      </c>
      <c r="P68" s="889">
        <f t="shared" si="5"/>
        <v>0</v>
      </c>
      <c r="Q68" s="971"/>
      <c r="R68" s="972"/>
      <c r="S68" s="971"/>
      <c r="T68" s="971"/>
      <c r="U68" s="972"/>
      <c r="V68" s="971"/>
    </row>
    <row r="69" spans="1:22">
      <c r="B69">
        <v>473</v>
      </c>
      <c r="C69" s="863" t="str">
        <f>VLOOKUP(B69,'Explosion de Insumos(preciosOf)'!$A$7:$G$500,2,0)</f>
        <v>TABLA 1X10X300 OTOBO</v>
      </c>
      <c r="D69" s="255" t="str">
        <f>VLOOKUP(B69,'Explosion de Insumos(preciosOf)'!$A$7:$G$500,4,0)</f>
        <v>Und</v>
      </c>
      <c r="E69" s="255">
        <f>VLOOKUP(B69,'Explosion de Insumos(preciosOf)'!$A$7:$G$500,5,0)</f>
        <v>8031.15</v>
      </c>
      <c r="F69" s="874">
        <f>VLOOKUP(B69,'Explosion de Insumos(preciosOf)'!$A$7:$G$500,6,0)</f>
        <v>15540</v>
      </c>
      <c r="G69" s="875">
        <f>VLOOKUP(B69,'Explosion de Insumos(preciosOf)'!$A$7:$G$500,7,0)</f>
        <v>124803994.84999999</v>
      </c>
      <c r="H69" s="648">
        <f>16247+S69</f>
        <v>18037</v>
      </c>
      <c r="I69" s="872">
        <f>ROUND(H69*E69,0)</f>
        <v>144857853</v>
      </c>
      <c r="J69" s="864">
        <f t="shared" si="6"/>
        <v>1.1606821106821106</v>
      </c>
      <c r="K69" s="878">
        <f t="shared" si="2"/>
        <v>1</v>
      </c>
      <c r="L69" s="565">
        <f t="shared" si="0"/>
        <v>124803994.84999999</v>
      </c>
      <c r="N69" s="864">
        <f t="shared" si="10"/>
        <v>5.7024852780257467E-3</v>
      </c>
      <c r="O69" s="880">
        <f t="shared" si="4"/>
        <v>-0.16068211068211058</v>
      </c>
      <c r="P69" s="889">
        <f t="shared" si="5"/>
        <v>-20053858.150000006</v>
      </c>
      <c r="Q69" s="971"/>
      <c r="R69" s="999">
        <f>0.1*0.01*3</f>
        <v>3.0000000000000001E-3</v>
      </c>
      <c r="S69" s="975">
        <f>ROUND('Analisis transporte'!F38*'1.Insumos Ofi vs Int'!R69,0)</f>
        <v>1790</v>
      </c>
      <c r="T69" s="975">
        <f>S69*E69</f>
        <v>14375758.5</v>
      </c>
      <c r="U69" s="972" t="s">
        <v>2933</v>
      </c>
      <c r="V69" s="971" t="s">
        <v>2940</v>
      </c>
    </row>
    <row r="70" spans="1:22">
      <c r="A70" t="s">
        <v>2976</v>
      </c>
      <c r="B70">
        <v>677</v>
      </c>
      <c r="C70" s="863" t="str">
        <f>VLOOKUP(B70,'Explosion de Insumos(preciosOf)'!$A$7:$G$500,2,0)</f>
        <v>TACO GUADUA 2,5-3,0M</v>
      </c>
      <c r="D70" s="255" t="str">
        <f>VLOOKUP(B70,'Explosion de Insumos(preciosOf)'!$A$7:$G$500,4,0)</f>
        <v>Und</v>
      </c>
      <c r="E70" s="255">
        <f>VLOOKUP(B70,'Explosion de Insumos(preciosOf)'!$A$7:$G$500,5,0)</f>
        <v>105</v>
      </c>
      <c r="F70" s="874">
        <f>VLOOKUP(B70,'Explosion de Insumos(preciosOf)'!$A$7:$G$500,6,0)</f>
        <v>12545</v>
      </c>
      <c r="G70" s="875">
        <f>VLOOKUP(B70,'Explosion de Insumos(preciosOf)'!$A$7:$G$500,7,0)</f>
        <v>1317225</v>
      </c>
      <c r="H70" s="648">
        <f>VLOOKUP(B70,'SALIDA SINCO INTERNO'!$A$7:$F$510,6,0)</f>
        <v>12545</v>
      </c>
      <c r="I70" s="872">
        <f>VLOOKUP(B70,'SALIDA SINCO INTERNO'!$A$7:$G$510,7,0)</f>
        <v>1317225</v>
      </c>
      <c r="J70" s="864">
        <f t="shared" si="6"/>
        <v>1</v>
      </c>
      <c r="K70" s="878">
        <f t="shared" si="2"/>
        <v>2</v>
      </c>
      <c r="L70" s="565" t="str">
        <f t="shared" si="0"/>
        <v/>
      </c>
      <c r="N70" s="864">
        <f t="shared" si="10"/>
        <v>6.0186023527334746E-5</v>
      </c>
      <c r="O70" s="880">
        <f t="shared" si="4"/>
        <v>0</v>
      </c>
      <c r="P70" s="889">
        <f t="shared" si="5"/>
        <v>0</v>
      </c>
      <c r="Q70" s="971"/>
      <c r="R70" s="972"/>
      <c r="S70" s="971"/>
      <c r="T70" s="971"/>
      <c r="U70" s="972"/>
      <c r="V70" s="971"/>
    </row>
    <row r="71" spans="1:22">
      <c r="A71" t="s">
        <v>2976</v>
      </c>
      <c r="B71">
        <v>728</v>
      </c>
      <c r="C71" s="863" t="str">
        <f>VLOOKUP(B71,'Explosion de Insumos(preciosOf)'!$A$7:$G$500,2,0)</f>
        <v>CUARTON 2"x4"x3M</v>
      </c>
      <c r="D71" s="255" t="str">
        <f>VLOOKUP(B71,'Explosion de Insumos(preciosOf)'!$A$7:$G$500,4,0)</f>
        <v>Ml</v>
      </c>
      <c r="E71" s="255">
        <f>VLOOKUP(B71,'Explosion de Insumos(preciosOf)'!$A$7:$G$500,5,0)</f>
        <v>7442.34</v>
      </c>
      <c r="F71" s="874">
        <f>VLOOKUP(B71,'Explosion de Insumos(preciosOf)'!$A$7:$G$500,6,0)</f>
        <v>3823</v>
      </c>
      <c r="G71" s="875">
        <f>VLOOKUP(B71,'Explosion de Insumos(preciosOf)'!$A$7:$G$500,7,0)</f>
        <v>28452061.23</v>
      </c>
      <c r="H71" s="648">
        <f>VLOOKUP(B71,'SALIDA SINCO INTERNO'!$A$7:$F$510,6,0)</f>
        <v>3823</v>
      </c>
      <c r="I71" s="872">
        <f>VLOOKUP(B71,'SALIDA SINCO INTERNO'!$A$7:$G$510,7,0)</f>
        <v>28452061.23</v>
      </c>
      <c r="J71" s="864">
        <f t="shared" si="6"/>
        <v>1</v>
      </c>
      <c r="K71" s="878">
        <f t="shared" si="2"/>
        <v>2</v>
      </c>
      <c r="L71" s="565" t="str">
        <f t="shared" si="0"/>
        <v/>
      </c>
      <c r="N71" s="864">
        <f t="shared" si="10"/>
        <v>1.3000181643910106E-3</v>
      </c>
      <c r="O71" s="880">
        <f t="shared" si="4"/>
        <v>0</v>
      </c>
      <c r="P71" s="889">
        <f t="shared" si="5"/>
        <v>0</v>
      </c>
      <c r="Q71" s="971"/>
      <c r="R71" s="972"/>
      <c r="S71" s="971"/>
      <c r="T71" s="971"/>
      <c r="U71" s="972"/>
      <c r="V71" s="971"/>
    </row>
    <row r="72" spans="1:22">
      <c r="A72" t="s">
        <v>2976</v>
      </c>
      <c r="B72">
        <v>738</v>
      </c>
      <c r="C72" s="863" t="str">
        <f>VLOOKUP(B72,'Explosion de Insumos(preciosOf)'!$A$7:$G$500,2,0)</f>
        <v>TABLA 1x05x300 OTOBO [1C]</v>
      </c>
      <c r="D72" s="255" t="str">
        <f>VLOOKUP(B72,'Explosion de Insumos(preciosOf)'!$A$7:$G$500,4,0)</f>
        <v>Und</v>
      </c>
      <c r="E72" s="255">
        <f>VLOOKUP(B72,'Explosion de Insumos(preciosOf)'!$A$7:$G$500,5,0)</f>
        <v>25.05</v>
      </c>
      <c r="F72" s="874">
        <f>VLOOKUP(B72,'Explosion de Insumos(preciosOf)'!$A$7:$G$500,6,0)</f>
        <v>9786.98</v>
      </c>
      <c r="G72" s="875">
        <f>VLOOKUP(B72,'Explosion de Insumos(preciosOf)'!$A$7:$G$500,7,0)</f>
        <v>245144.29</v>
      </c>
      <c r="H72" s="648">
        <f>VLOOKUP(B72,'SALIDA SINCO INTERNO'!$A$7:$F$510,6,0)</f>
        <v>9786.98</v>
      </c>
      <c r="I72" s="872">
        <f>VLOOKUP(B72,'SALIDA SINCO INTERNO'!$A$7:$G$510,7,0)</f>
        <v>245144.29</v>
      </c>
      <c r="J72" s="864">
        <f t="shared" si="6"/>
        <v>1</v>
      </c>
      <c r="K72" s="878">
        <f t="shared" si="2"/>
        <v>2</v>
      </c>
      <c r="L72" s="565" t="str">
        <f t="shared" si="0"/>
        <v/>
      </c>
      <c r="N72" s="864">
        <f t="shared" si="10"/>
        <v>1.1201017294336026E-5</v>
      </c>
      <c r="O72" s="880">
        <f t="shared" si="4"/>
        <v>0</v>
      </c>
      <c r="P72" s="889">
        <f t="shared" si="5"/>
        <v>0</v>
      </c>
      <c r="Q72" s="971"/>
      <c r="R72" s="972"/>
      <c r="S72" s="971"/>
      <c r="T72" s="971"/>
      <c r="U72" s="972"/>
      <c r="V72" s="971"/>
    </row>
    <row r="73" spans="1:22">
      <c r="A73" t="s">
        <v>2976</v>
      </c>
      <c r="B73">
        <v>739</v>
      </c>
      <c r="C73" s="863" t="str">
        <f>VLOOKUP(B73,'Explosion de Insumos(preciosOf)'!$A$7:$G$500,2,0)</f>
        <v>VARETA 1"x1"x3M</v>
      </c>
      <c r="D73" s="255" t="str">
        <f>VLOOKUP(B73,'Explosion de Insumos(preciosOf)'!$A$7:$G$500,4,0)</f>
        <v>Und</v>
      </c>
      <c r="E73" s="255">
        <f>VLOOKUP(B73,'Explosion de Insumos(preciosOf)'!$A$7:$G$500,5,0)</f>
        <v>2388.7199999999998</v>
      </c>
      <c r="F73" s="874">
        <f>VLOOKUP(B73,'Explosion de Insumos(preciosOf)'!$A$7:$G$500,6,0)</f>
        <v>4073</v>
      </c>
      <c r="G73" s="875">
        <f>VLOOKUP(B73,'Explosion de Insumos(preciosOf)'!$A$7:$G$500,7,0)</f>
        <v>9729256.5600000005</v>
      </c>
      <c r="H73" s="648">
        <f>VLOOKUP(B73,'SALIDA SINCO INTERNO'!$A$7:$F$510,6,0)</f>
        <v>4073</v>
      </c>
      <c r="I73" s="872">
        <f>VLOOKUP(B73,'SALIDA SINCO INTERNO'!$A$7:$G$510,7,0)</f>
        <v>9729256.5600000005</v>
      </c>
      <c r="J73" s="864">
        <f t="shared" si="6"/>
        <v>1</v>
      </c>
      <c r="K73" s="878">
        <f t="shared" si="2"/>
        <v>2</v>
      </c>
      <c r="L73" s="565" t="str">
        <f t="shared" si="0"/>
        <v/>
      </c>
      <c r="N73" s="864">
        <f t="shared" si="10"/>
        <v>4.4454460264847383E-4</v>
      </c>
      <c r="O73" s="880">
        <f t="shared" si="4"/>
        <v>0</v>
      </c>
      <c r="P73" s="889">
        <f t="shared" si="5"/>
        <v>0</v>
      </c>
      <c r="Q73" s="971"/>
      <c r="R73" s="972"/>
      <c r="S73" s="971"/>
      <c r="T73" s="971"/>
      <c r="U73" s="972"/>
      <c r="V73" s="971"/>
    </row>
    <row r="74" spans="1:22">
      <c r="B74" s="592">
        <v>17</v>
      </c>
      <c r="C74" s="860" t="str">
        <f>VLOOKUP(B74,'Explosion de Insumos(preciosOf)'!$A$7:$G$500,2,0)</f>
        <v>TUBERIA Y ACCESORIOS PVC PRESION</v>
      </c>
      <c r="D74" s="861"/>
      <c r="E74" s="861"/>
      <c r="F74" s="873"/>
      <c r="G74" s="871">
        <f>SUM(G75:G83)</f>
        <v>88213138.400000006</v>
      </c>
      <c r="H74" s="647"/>
      <c r="I74" s="871">
        <f>SUM(I75:I83)</f>
        <v>72244441.400000006</v>
      </c>
      <c r="J74" s="864" t="str">
        <f t="shared" si="6"/>
        <v/>
      </c>
      <c r="K74" s="892" t="str">
        <f t="shared" si="2"/>
        <v/>
      </c>
      <c r="L74" s="565" t="str">
        <f t="shared" si="0"/>
        <v/>
      </c>
      <c r="N74" s="862"/>
      <c r="O74" s="893" t="str">
        <f t="shared" si="4"/>
        <v/>
      </c>
      <c r="P74" s="894" t="str">
        <f t="shared" si="5"/>
        <v/>
      </c>
      <c r="Q74" s="971"/>
      <c r="R74" s="972"/>
      <c r="S74" s="971"/>
      <c r="T74" s="971"/>
      <c r="U74" s="972"/>
      <c r="V74" s="971"/>
    </row>
    <row r="75" spans="1:22">
      <c r="B75">
        <v>1052</v>
      </c>
      <c r="C75" s="863" t="str">
        <f>VLOOKUP(B75,'Explosion de Insumos(preciosOf)'!$A$7:$G$500,2,0)</f>
        <v>CANASTILLA-SIFON-ACOPLE</v>
      </c>
      <c r="D75" s="255" t="str">
        <f>VLOOKUP(B75,'Explosion de Insumos(preciosOf)'!$A$7:$G$500,4,0)</f>
        <v>Und</v>
      </c>
      <c r="E75" s="255">
        <f>VLOOKUP(B75,'Explosion de Insumos(preciosOf)'!$A$7:$G$500,5,0)</f>
        <v>6</v>
      </c>
      <c r="F75" s="874">
        <f>VLOOKUP(B75,'Explosion de Insumos(preciosOf)'!$A$7:$G$500,6,0)</f>
        <v>37635</v>
      </c>
      <c r="G75" s="875">
        <f>VLOOKUP(B75,'Explosion de Insumos(preciosOf)'!$A$7:$G$500,7,0)</f>
        <v>225810</v>
      </c>
      <c r="H75" s="648">
        <f>VLOOKUP(B75,'SALIDA SINCO INTERNO'!$A$7:$F$510,6,0)</f>
        <v>37635</v>
      </c>
      <c r="I75" s="872">
        <f>VLOOKUP(B75,'SALIDA SINCO INTERNO'!$A$7:$G$510,7,0)</f>
        <v>225810</v>
      </c>
      <c r="J75" s="864">
        <f t="shared" si="6"/>
        <v>1</v>
      </c>
      <c r="K75" s="878">
        <f t="shared" si="2"/>
        <v>2</v>
      </c>
      <c r="L75" s="565" t="str">
        <f t="shared" si="0"/>
        <v/>
      </c>
      <c r="N75" s="864">
        <f t="shared" ref="N75:N83" si="11">G75/$G$506</f>
        <v>1.0317604033257385E-5</v>
      </c>
      <c r="O75" s="880">
        <f t="shared" si="4"/>
        <v>0</v>
      </c>
      <c r="P75" s="889">
        <f t="shared" si="5"/>
        <v>0</v>
      </c>
      <c r="Q75" s="971"/>
      <c r="R75" s="972"/>
      <c r="S75" s="971"/>
      <c r="T75" s="971"/>
      <c r="U75" s="972"/>
      <c r="V75" s="971"/>
    </row>
    <row r="76" spans="1:22">
      <c r="B76">
        <v>1137</v>
      </c>
      <c r="C76" s="863" t="str">
        <f>VLOOKUP(B76,'Explosion de Insumos(preciosOf)'!$A$7:$G$500,2,0)</f>
        <v>FLUXOMETRO PARASANITARIO</v>
      </c>
      <c r="D76" s="255" t="str">
        <f>VLOOKUP(B76,'Explosion de Insumos(preciosOf)'!$A$7:$G$500,4,0)</f>
        <v>Und</v>
      </c>
      <c r="E76" s="255">
        <f>VLOOKUP(B76,'Explosion de Insumos(preciosOf)'!$A$7:$G$500,5,0)</f>
        <v>57</v>
      </c>
      <c r="F76" s="874">
        <f>VLOOKUP(B76,'Explosion de Insumos(preciosOf)'!$A$7:$G$500,6,0)</f>
        <v>305862</v>
      </c>
      <c r="G76" s="875">
        <f>VLOOKUP(B76,'Explosion de Insumos(preciosOf)'!$A$7:$G$500,7,0)</f>
        <v>17434134</v>
      </c>
      <c r="H76" s="648">
        <f>VLOOKUP(B76,'SALIDA SINCO INTERNO'!$A$7:$F$510,6,0)</f>
        <v>305862</v>
      </c>
      <c r="I76" s="872">
        <f>VLOOKUP(B76,'SALIDA SINCO INTERNO'!$A$7:$G$510,7,0)</f>
        <v>17434134</v>
      </c>
      <c r="J76" s="864">
        <f t="shared" si="6"/>
        <v>1</v>
      </c>
      <c r="K76" s="878">
        <f t="shared" si="2"/>
        <v>2</v>
      </c>
      <c r="L76" s="565" t="str">
        <f t="shared" ref="L76:L139" si="12">IF(H76="","",IF(K76&lt;&gt;2,G76,""))</f>
        <v/>
      </c>
      <c r="N76" s="864">
        <f t="shared" si="11"/>
        <v>7.9659222919600424E-4</v>
      </c>
      <c r="O76" s="880">
        <f t="shared" si="4"/>
        <v>0</v>
      </c>
      <c r="P76" s="889">
        <f t="shared" si="5"/>
        <v>0</v>
      </c>
      <c r="Q76" s="971"/>
      <c r="R76" s="972"/>
      <c r="S76" s="971"/>
      <c r="T76" s="971"/>
      <c r="U76" s="972"/>
      <c r="V76" s="971"/>
    </row>
    <row r="77" spans="1:22">
      <c r="B77">
        <v>1181</v>
      </c>
      <c r="C77" s="863" t="str">
        <f>VLOOKUP(B77,'Explosion de Insumos(preciosOf)'!$A$7:$G$500,2,0)</f>
        <v>MANÒMETRO 0 - 600 PSI</v>
      </c>
      <c r="D77" s="255" t="str">
        <f>VLOOKUP(B77,'Explosion de Insumos(preciosOf)'!$A$7:$G$500,4,0)</f>
        <v>Und</v>
      </c>
      <c r="E77" s="255">
        <f>VLOOKUP(B77,'Explosion de Insumos(preciosOf)'!$A$7:$G$500,5,0)</f>
        <v>3</v>
      </c>
      <c r="F77" s="874">
        <f>VLOOKUP(B77,'Explosion de Insumos(preciosOf)'!$A$7:$G$500,6,0)</f>
        <v>161535</v>
      </c>
      <c r="G77" s="875">
        <f>VLOOKUP(B77,'Explosion de Insumos(preciosOf)'!$A$7:$G$500,7,0)</f>
        <v>484605</v>
      </c>
      <c r="H77" s="648">
        <f>VLOOKUP(B77,'SALIDA SINCO INTERNO'!$A$7:$F$510,6,0)</f>
        <v>161535</v>
      </c>
      <c r="I77" s="872">
        <f>VLOOKUP(B77,'SALIDA SINCO INTERNO'!$A$7:$G$510,7,0)</f>
        <v>484605</v>
      </c>
      <c r="J77" s="864">
        <f t="shared" si="6"/>
        <v>1</v>
      </c>
      <c r="K77" s="878">
        <f t="shared" ref="K77:K140" si="13">IF(D77="","",IF(J77&gt;100%,1,IF(J77=100%,2,3)))</f>
        <v>2</v>
      </c>
      <c r="L77" s="565" t="str">
        <f t="shared" si="12"/>
        <v/>
      </c>
      <c r="N77" s="864">
        <f t="shared" si="11"/>
        <v>2.2142343131556154E-5</v>
      </c>
      <c r="O77" s="880">
        <f t="shared" ref="O77:O140" si="14">IF(H77="","",100%-J77)</f>
        <v>0</v>
      </c>
      <c r="P77" s="889">
        <f t="shared" ref="P77:P140" si="15">IF(F77="","",G77-I77)</f>
        <v>0</v>
      </c>
      <c r="Q77" s="971"/>
      <c r="R77" s="972"/>
      <c r="S77" s="971"/>
      <c r="T77" s="971"/>
      <c r="U77" s="972"/>
      <c r="V77" s="971"/>
    </row>
    <row r="78" spans="1:22">
      <c r="B78">
        <v>1254</v>
      </c>
      <c r="C78" s="863" t="str">
        <f>VLOOKUP(B78,'Explosion de Insumos(preciosOf)'!$A$7:$G$500,2,0)</f>
        <v>REGILLA SOSCO 3 X2"</v>
      </c>
      <c r="D78" s="255" t="str">
        <f>VLOOKUP(B78,'Explosion de Insumos(preciosOf)'!$A$7:$G$500,4,0)</f>
        <v>Und</v>
      </c>
      <c r="E78" s="255">
        <f>VLOOKUP(B78,'Explosion de Insumos(preciosOf)'!$A$7:$G$500,5,0)</f>
        <v>43</v>
      </c>
      <c r="F78" s="874">
        <f>VLOOKUP(B78,'Explosion de Insumos(preciosOf)'!$A$7:$G$500,6,0)</f>
        <v>10156</v>
      </c>
      <c r="G78" s="875">
        <f>VLOOKUP(B78,'Explosion de Insumos(preciosOf)'!$A$7:$G$500,7,0)</f>
        <v>436708</v>
      </c>
      <c r="H78" s="648">
        <f>VLOOKUP(B78,'SALIDA SINCO INTERNO'!$A$7:$F$510,6,0)</f>
        <v>10156</v>
      </c>
      <c r="I78" s="872">
        <f>VLOOKUP(B78,'SALIDA SINCO INTERNO'!$A$7:$G$510,7,0)</f>
        <v>436708</v>
      </c>
      <c r="J78" s="864">
        <f t="shared" si="6"/>
        <v>1</v>
      </c>
      <c r="K78" s="878">
        <f t="shared" si="13"/>
        <v>2</v>
      </c>
      <c r="L78" s="565" t="str">
        <f t="shared" si="12"/>
        <v/>
      </c>
      <c r="N78" s="864">
        <f t="shared" si="11"/>
        <v>1.9953855994667049E-5</v>
      </c>
      <c r="O78" s="880">
        <f t="shared" si="14"/>
        <v>0</v>
      </c>
      <c r="P78" s="889">
        <f t="shared" si="15"/>
        <v>0</v>
      </c>
      <c r="Q78" s="971"/>
      <c r="R78" s="972"/>
      <c r="S78" s="971"/>
      <c r="T78" s="971"/>
      <c r="U78" s="972"/>
      <c r="V78" s="971"/>
    </row>
    <row r="79" spans="1:22">
      <c r="B79">
        <v>1432</v>
      </c>
      <c r="C79" s="863" t="str">
        <f>VLOOKUP(B79,'Explosion de Insumos(preciosOf)'!$A$7:$G$500,2,0)</f>
        <v>VÁLVULA CHEQUE RANURADA 2 1/2"</v>
      </c>
      <c r="D79" s="255" t="str">
        <f>VLOOKUP(B79,'Explosion de Insumos(preciosOf)'!$A$7:$G$500,4,0)</f>
        <v>Und</v>
      </c>
      <c r="E79" s="255">
        <f>VLOOKUP(B79,'Explosion de Insumos(preciosOf)'!$A$7:$G$500,5,0)</f>
        <v>2</v>
      </c>
      <c r="F79" s="874">
        <f>VLOOKUP(B79,'Explosion de Insumos(preciosOf)'!$A$7:$G$500,6,0)+S79</f>
        <v>424103</v>
      </c>
      <c r="G79" s="875">
        <f>VLOOKUP(B79,'Explosion de Insumos(preciosOf)'!$A$7:$G$500,7,0)</f>
        <v>839984</v>
      </c>
      <c r="H79" s="648">
        <v>244000</v>
      </c>
      <c r="I79" s="872">
        <f>ROUND(H79*E79,0)</f>
        <v>488000</v>
      </c>
      <c r="J79" s="864">
        <f t="shared" si="6"/>
        <v>0.57533193587406828</v>
      </c>
      <c r="K79" s="878">
        <f t="shared" si="13"/>
        <v>3</v>
      </c>
      <c r="L79" s="565">
        <f t="shared" si="12"/>
        <v>839984</v>
      </c>
      <c r="N79" s="864">
        <f t="shared" si="11"/>
        <v>3.8380152811087516E-5</v>
      </c>
      <c r="O79" s="880">
        <f t="shared" si="14"/>
        <v>0.42466806412593172</v>
      </c>
      <c r="P79" s="889">
        <f t="shared" si="15"/>
        <v>351984</v>
      </c>
      <c r="Q79" s="979">
        <v>4</v>
      </c>
      <c r="R79" s="972"/>
      <c r="S79" s="975">
        <f>ROUND('Analisis transporte'!$F$37*Q79,0)</f>
        <v>4111</v>
      </c>
      <c r="T79" s="975">
        <f>ROUND('Analisis transporte'!$F$37*Q79,0)*E79</f>
        <v>8222</v>
      </c>
      <c r="U79" s="972" t="s">
        <v>2933</v>
      </c>
      <c r="V79" s="971" t="s">
        <v>2910</v>
      </c>
    </row>
    <row r="80" spans="1:22">
      <c r="B80">
        <v>1435</v>
      </c>
      <c r="C80" s="863" t="str">
        <f>VLOOKUP(B80,'Explosion de Insumos(preciosOf)'!$A$7:$G$500,2,0)</f>
        <v>VALVULA DE ALIVIO DE PRESIÓN 3/4"</v>
      </c>
      <c r="D80" s="255" t="str">
        <f>VLOOKUP(B80,'Explosion de Insumos(preciosOf)'!$A$7:$G$500,4,0)</f>
        <v>Und</v>
      </c>
      <c r="E80" s="255">
        <f>VLOOKUP(B80,'Explosion de Insumos(preciosOf)'!$A$7:$G$500,5,0)</f>
        <v>1</v>
      </c>
      <c r="F80" s="874">
        <f>VLOOKUP(B80,'Explosion de Insumos(preciosOf)'!$A$7:$G$500,6,0)</f>
        <v>419992</v>
      </c>
      <c r="G80" s="875">
        <f>VLOOKUP(B80,'Explosion de Insumos(preciosOf)'!$A$7:$G$500,7,0)</f>
        <v>419992</v>
      </c>
      <c r="H80" s="648">
        <f>VLOOKUP(B80,'SALIDA SINCO INTERNO'!$A$7:$F$510,6,0)</f>
        <v>419992</v>
      </c>
      <c r="I80" s="872">
        <f>VLOOKUP(B80,'SALIDA SINCO INTERNO'!$A$7:$G$510,7,0)</f>
        <v>419992</v>
      </c>
      <c r="J80" s="864">
        <f t="shared" si="6"/>
        <v>1</v>
      </c>
      <c r="K80" s="878">
        <f t="shared" si="13"/>
        <v>2</v>
      </c>
      <c r="L80" s="565" t="str">
        <f t="shared" si="12"/>
        <v/>
      </c>
      <c r="N80" s="864">
        <f t="shared" si="11"/>
        <v>1.9190076405543758E-5</v>
      </c>
      <c r="O80" s="880">
        <f t="shared" si="14"/>
        <v>0</v>
      </c>
      <c r="P80" s="889">
        <f t="shared" si="15"/>
        <v>0</v>
      </c>
      <c r="Q80" s="971"/>
      <c r="R80" s="972"/>
      <c r="S80" s="971"/>
      <c r="T80" s="971"/>
      <c r="U80" s="972"/>
      <c r="V80" s="971"/>
    </row>
    <row r="81" spans="1:22">
      <c r="B81">
        <v>1437</v>
      </c>
      <c r="C81" s="863" t="str">
        <f>VLOOKUP(B81,'Explosion de Insumos(preciosOf)'!$A$7:$G$500,2,0)</f>
        <v>VÁLVULA DE MARIPOSA (TIPO VM1) 2 1/2"</v>
      </c>
      <c r="D81" s="255" t="str">
        <f>VLOOKUP(B81,'Explosion de Insumos(preciosOf)'!$A$7:$G$500,4,0)</f>
        <v>Und</v>
      </c>
      <c r="E81" s="255">
        <f>VLOOKUP(B81,'Explosion de Insumos(preciosOf)'!$A$7:$G$500,5,0)</f>
        <v>2</v>
      </c>
      <c r="F81" s="874">
        <f>VLOOKUP(B81,'Explosion de Insumos(preciosOf)'!$A$7:$G$500,6,0)+S81</f>
        <v>450635</v>
      </c>
      <c r="G81" s="875">
        <f>VLOOKUP(B81,'Explosion de Insumos(preciosOf)'!$A$7:$G$500,7,0)</f>
        <v>893828</v>
      </c>
      <c r="H81" s="648">
        <v>486000</v>
      </c>
      <c r="I81" s="872">
        <f>ROUND(H81*E81,0)</f>
        <v>972000</v>
      </c>
      <c r="J81" s="864">
        <f t="shared" si="6"/>
        <v>1.0784781475029681</v>
      </c>
      <c r="K81" s="878">
        <f t="shared" si="13"/>
        <v>1</v>
      </c>
      <c r="L81" s="565">
        <f t="shared" si="12"/>
        <v>893828</v>
      </c>
      <c r="N81" s="864">
        <f t="shared" si="11"/>
        <v>4.0840367467509772E-5</v>
      </c>
      <c r="O81" s="880">
        <f t="shared" si="14"/>
        <v>-7.847814750296811E-2</v>
      </c>
      <c r="P81" s="889">
        <f t="shared" si="15"/>
        <v>-78172</v>
      </c>
      <c r="Q81" s="979">
        <v>3.62</v>
      </c>
      <c r="R81" s="972"/>
      <c r="S81" s="975">
        <f>ROUND('Analisis transporte'!$F$37*Q81,0)</f>
        <v>3721</v>
      </c>
      <c r="T81" s="975">
        <f>ROUND('Analisis transporte'!$F$37*Q81,0)*E81</f>
        <v>7442</v>
      </c>
      <c r="U81" s="972" t="s">
        <v>2933</v>
      </c>
      <c r="V81" s="971" t="s">
        <v>2910</v>
      </c>
    </row>
    <row r="82" spans="1:22">
      <c r="B82">
        <v>1448</v>
      </c>
      <c r="C82" s="863" t="str">
        <f>VLOOKUP(B82,'Explosion de Insumos(preciosOf)'!$A$7:$G$500,2,0)</f>
        <v>WIPE</v>
      </c>
      <c r="D82" s="255" t="str">
        <f>VLOOKUP(B82,'Explosion de Insumos(preciosOf)'!$A$7:$G$500,4,0)</f>
        <v>Kg</v>
      </c>
      <c r="E82" s="255">
        <f>VLOOKUP(B82,'Explosion de Insumos(preciosOf)'!$A$7:$G$500,5,0)</f>
        <v>174.8</v>
      </c>
      <c r="F82" s="874">
        <f>VLOOKUP(B82,'Explosion de Insumos(preciosOf)'!$A$7:$G$500,6,0)</f>
        <v>7913</v>
      </c>
      <c r="G82" s="875">
        <f>VLOOKUP(B82,'Explosion de Insumos(preciosOf)'!$A$7:$G$500,7,0)</f>
        <v>1383192.4</v>
      </c>
      <c r="H82" s="648">
        <f>VLOOKUP(B82,'SALIDA SINCO INTERNO'!$A$7:$F$510,6,0)</f>
        <v>7913</v>
      </c>
      <c r="I82" s="872">
        <f>VLOOKUP(B82,'SALIDA SINCO INTERNO'!$A$7:$G$510,7,0)</f>
        <v>1383192.4</v>
      </c>
      <c r="J82" s="864">
        <f t="shared" si="6"/>
        <v>1</v>
      </c>
      <c r="K82" s="878">
        <f t="shared" si="13"/>
        <v>2</v>
      </c>
      <c r="L82" s="565" t="str">
        <f t="shared" si="12"/>
        <v/>
      </c>
      <c r="N82" s="864">
        <f t="shared" si="11"/>
        <v>6.3200174859443607E-5</v>
      </c>
      <c r="O82" s="880">
        <f t="shared" si="14"/>
        <v>0</v>
      </c>
      <c r="P82" s="889">
        <f t="shared" si="15"/>
        <v>0</v>
      </c>
      <c r="Q82" s="971"/>
      <c r="R82" s="972"/>
      <c r="S82" s="971"/>
      <c r="T82" s="971"/>
      <c r="U82" s="972"/>
      <c r="V82" s="971"/>
    </row>
    <row r="83" spans="1:22" ht="30">
      <c r="A83" s="255" t="s">
        <v>2977</v>
      </c>
      <c r="B83">
        <v>2126</v>
      </c>
      <c r="C83" s="863" t="str">
        <f>VLOOKUP(B83,'Explosion de Insumos(preciosOf)'!$A$7:$G$500,2,0)</f>
        <v>TANQUE DE ALMACENAMIENTO - FIBRA DE VIDRIO DE 50 M3</v>
      </c>
      <c r="D83" s="255" t="str">
        <f>VLOOKUP(B83,'Explosion de Insumos(preciosOf)'!$A$7:$G$500,4,0)</f>
        <v>Und</v>
      </c>
      <c r="E83" s="255">
        <f>VLOOKUP(B83,'Explosion de Insumos(preciosOf)'!$A$7:$G$500,5,0)</f>
        <v>1</v>
      </c>
      <c r="F83" s="874">
        <f>VLOOKUP(B83,'Explosion de Insumos(preciosOf)'!$A$7:$G$500,6,0)</f>
        <v>66094885</v>
      </c>
      <c r="G83" s="875">
        <f>VLOOKUP(B83,'Explosion de Insumos(preciosOf)'!$A$7:$G$500,7,0)</f>
        <v>66094885</v>
      </c>
      <c r="H83" s="648">
        <f>42000000*1.2</f>
        <v>50400000</v>
      </c>
      <c r="I83" s="872">
        <f t="shared" ref="I83" si="16">ROUND(H83*E83,0)</f>
        <v>50400000</v>
      </c>
      <c r="J83" s="864">
        <f t="shared" si="6"/>
        <v>0.76254009671096334</v>
      </c>
      <c r="K83" s="878">
        <f t="shared" si="13"/>
        <v>3</v>
      </c>
      <c r="L83" s="565">
        <f t="shared" si="12"/>
        <v>66094885</v>
      </c>
      <c r="N83" s="864">
        <f t="shared" si="11"/>
        <v>3.0199763166099069E-3</v>
      </c>
      <c r="O83" s="880">
        <f t="shared" si="14"/>
        <v>0.23745990328903666</v>
      </c>
      <c r="P83" s="889">
        <f t="shared" si="15"/>
        <v>15694885</v>
      </c>
      <c r="Q83" s="971"/>
      <c r="R83" s="972"/>
      <c r="S83" s="971"/>
      <c r="T83" s="971"/>
      <c r="U83" s="972"/>
      <c r="V83" s="971"/>
    </row>
    <row r="84" spans="1:22" ht="30">
      <c r="B84" s="592">
        <v>20</v>
      </c>
      <c r="C84" s="860" t="str">
        <f>VLOOKUP(B84,'Explosion de Insumos(preciosOf)'!$A$7:$G$500,2,0)</f>
        <v>TUBERIA Y ACCESORIOS PVC SANITARIA Y VENTILACION</v>
      </c>
      <c r="D84" s="861"/>
      <c r="E84" s="861"/>
      <c r="F84" s="873"/>
      <c r="G84" s="871">
        <f>SUM(G85)</f>
        <v>2069925</v>
      </c>
      <c r="H84" s="647"/>
      <c r="I84" s="871">
        <f>SUM(I85)</f>
        <v>2069925</v>
      </c>
      <c r="J84" s="864" t="str">
        <f t="shared" si="6"/>
        <v/>
      </c>
      <c r="K84" s="892" t="str">
        <f t="shared" si="13"/>
        <v/>
      </c>
      <c r="L84" s="565" t="str">
        <f t="shared" si="12"/>
        <v/>
      </c>
      <c r="N84" s="862"/>
      <c r="O84" s="893" t="str">
        <f t="shared" si="14"/>
        <v/>
      </c>
      <c r="P84" s="894" t="str">
        <f t="shared" si="15"/>
        <v/>
      </c>
      <c r="Q84" s="971"/>
      <c r="R84" s="972"/>
      <c r="S84" s="971"/>
      <c r="T84" s="971"/>
      <c r="U84" s="972"/>
      <c r="V84" s="971"/>
    </row>
    <row r="85" spans="1:22">
      <c r="B85">
        <v>1278</v>
      </c>
      <c r="C85" s="863" t="str">
        <f>VLOOKUP(B85,'Explosion de Insumos(preciosOf)'!$A$7:$G$500,2,0)</f>
        <v>SIFON LAVAM ACOPLE BOTELLA</v>
      </c>
      <c r="D85" s="255" t="str">
        <f>VLOOKUP(B85,'Explosion de Insumos(preciosOf)'!$A$7:$G$500,4,0)</f>
        <v>Und</v>
      </c>
      <c r="E85" s="255">
        <f>VLOOKUP(B85,'Explosion de Insumos(preciosOf)'!$A$7:$G$500,5,0)</f>
        <v>55</v>
      </c>
      <c r="F85" s="874">
        <f>VLOOKUP(B85,'Explosion de Insumos(preciosOf)'!$A$7:$G$500,6,0)</f>
        <v>37635</v>
      </c>
      <c r="G85" s="875">
        <f>VLOOKUP(B85,'Explosion de Insumos(preciosOf)'!$A$7:$G$500,7,0)</f>
        <v>2069925</v>
      </c>
      <c r="H85" s="648">
        <f>VLOOKUP(B85,'SALIDA SINCO INTERNO'!$A$7:$F$510,6,0)</f>
        <v>37635</v>
      </c>
      <c r="I85" s="872">
        <f>VLOOKUP(B85,'SALIDA SINCO INTERNO'!$A$7:$G$510,7,0)</f>
        <v>2069925</v>
      </c>
      <c r="J85" s="864">
        <f t="shared" ref="J85:J148" si="17">IF(D85="","",H85/F85)</f>
        <v>1</v>
      </c>
      <c r="K85" s="878">
        <f t="shared" si="13"/>
        <v>2</v>
      </c>
      <c r="L85" s="565" t="str">
        <f t="shared" si="12"/>
        <v/>
      </c>
      <c r="N85" s="864">
        <f>G85/$G$506</f>
        <v>9.4578036971526035E-5</v>
      </c>
      <c r="O85" s="880">
        <f t="shared" si="14"/>
        <v>0</v>
      </c>
      <c r="P85" s="889">
        <f t="shared" si="15"/>
        <v>0</v>
      </c>
      <c r="Q85" s="971"/>
      <c r="R85" s="972"/>
      <c r="S85" s="971"/>
      <c r="T85" s="971"/>
      <c r="U85" s="972"/>
      <c r="V85" s="971"/>
    </row>
    <row r="86" spans="1:22">
      <c r="B86" s="592">
        <v>23</v>
      </c>
      <c r="C86" s="860" t="str">
        <f>VLOOKUP(B86,'Explosion de Insumos(preciosOf)'!$A$7:$G$500,2,0)</f>
        <v>TUBERIAS ELECTRICAS</v>
      </c>
      <c r="D86" s="861"/>
      <c r="E86" s="861"/>
      <c r="F86" s="873"/>
      <c r="G86" s="871">
        <f>SUM(G87)</f>
        <v>60060000</v>
      </c>
      <c r="H86" s="647"/>
      <c r="I86" s="871">
        <f>SUM(I87)</f>
        <v>60060000</v>
      </c>
      <c r="J86" s="864" t="str">
        <f t="shared" si="17"/>
        <v/>
      </c>
      <c r="K86" s="892" t="str">
        <f t="shared" si="13"/>
        <v/>
      </c>
      <c r="L86" s="565" t="str">
        <f t="shared" si="12"/>
        <v/>
      </c>
      <c r="N86" s="862"/>
      <c r="O86" s="893" t="str">
        <f t="shared" si="14"/>
        <v/>
      </c>
      <c r="P86" s="894" t="str">
        <f t="shared" si="15"/>
        <v/>
      </c>
      <c r="Q86" s="971"/>
      <c r="R86" s="972"/>
      <c r="S86" s="971"/>
      <c r="T86" s="971"/>
      <c r="U86" s="972"/>
      <c r="V86" s="971"/>
    </row>
    <row r="87" spans="1:22">
      <c r="B87">
        <v>2205</v>
      </c>
      <c r="C87" s="863" t="str">
        <f>VLOOKUP(B87,'Explosion de Insumos(preciosOf)'!$A$7:$G$500,2,0)</f>
        <v>Tuberia de 4"</v>
      </c>
      <c r="D87" s="255" t="str">
        <f>VLOOKUP(B87,'Explosion de Insumos(preciosOf)'!$A$7:$G$500,4,0)</f>
        <v>Ml</v>
      </c>
      <c r="E87" s="255">
        <f>VLOOKUP(B87,'Explosion de Insumos(preciosOf)'!$A$7:$G$500,5,0)</f>
        <v>200</v>
      </c>
      <c r="F87" s="874">
        <f>VLOOKUP(B87,'Explosion de Insumos(preciosOf)'!$A$7:$G$500,6,0)</f>
        <v>300300</v>
      </c>
      <c r="G87" s="875">
        <f>VLOOKUP(B87,'Explosion de Insumos(preciosOf)'!$A$7:$G$500,7,0)</f>
        <v>60060000</v>
      </c>
      <c r="H87" s="648">
        <f>65000*1.1</f>
        <v>71500</v>
      </c>
      <c r="I87" s="872">
        <f>VLOOKUP(B87,'SALIDA SINCO INTERNO'!$A$7:$G$510,7,0)</f>
        <v>60060000</v>
      </c>
      <c r="J87" s="864">
        <f t="shared" si="17"/>
        <v>0.23809523809523808</v>
      </c>
      <c r="K87" s="878">
        <f t="shared" si="13"/>
        <v>3</v>
      </c>
      <c r="L87" s="565">
        <f t="shared" si="12"/>
        <v>60060000</v>
      </c>
      <c r="N87" s="864">
        <f>G87/$G$506</f>
        <v>2.7442331971012732E-3</v>
      </c>
      <c r="O87" s="880">
        <f t="shared" si="14"/>
        <v>0.76190476190476186</v>
      </c>
      <c r="P87" s="889">
        <f t="shared" si="15"/>
        <v>0</v>
      </c>
      <c r="Q87" s="971"/>
      <c r="R87" s="972"/>
      <c r="S87" s="971"/>
      <c r="T87" s="971"/>
      <c r="U87" s="972"/>
      <c r="V87" s="971"/>
    </row>
    <row r="88" spans="1:22">
      <c r="B88" s="592">
        <v>30</v>
      </c>
      <c r="C88" s="860" t="str">
        <f>VLOOKUP(B88,'Explosion de Insumos(preciosOf)'!$A$7:$G$500,2,0)</f>
        <v>ADITIVOS CONCRETOS Y MORTEROS</v>
      </c>
      <c r="D88" s="861"/>
      <c r="E88" s="861"/>
      <c r="F88" s="873"/>
      <c r="G88" s="871">
        <f>SUM(G89:G98)</f>
        <v>25402481.700000003</v>
      </c>
      <c r="H88" s="647"/>
      <c r="I88" s="871">
        <f>SUM(I89:I98)</f>
        <v>25195901.640000001</v>
      </c>
      <c r="J88" s="864" t="str">
        <f t="shared" si="17"/>
        <v/>
      </c>
      <c r="K88" s="892" t="str">
        <f t="shared" si="13"/>
        <v/>
      </c>
      <c r="L88" s="565" t="str">
        <f t="shared" si="12"/>
        <v/>
      </c>
      <c r="N88" s="862"/>
      <c r="O88" s="893" t="str">
        <f t="shared" si="14"/>
        <v/>
      </c>
      <c r="P88" s="894" t="str">
        <f t="shared" si="15"/>
        <v/>
      </c>
      <c r="Q88" s="971"/>
      <c r="R88" s="972"/>
      <c r="S88" s="971"/>
      <c r="T88" s="971"/>
      <c r="U88" s="972"/>
      <c r="V88" s="971"/>
    </row>
    <row r="89" spans="1:22">
      <c r="B89">
        <v>1004</v>
      </c>
      <c r="C89" s="863" t="str">
        <f>VLOOKUP(B89,'Explosion de Insumos(preciosOf)'!$A$7:$G$500,2,0)</f>
        <v>ACRONAL</v>
      </c>
      <c r="D89" s="255" t="str">
        <f>VLOOKUP(B89,'Explosion de Insumos(preciosOf)'!$A$7:$G$500,4,0)</f>
        <v>Gal</v>
      </c>
      <c r="E89" s="255">
        <f>VLOOKUP(B89,'Explosion de Insumos(preciosOf)'!$A$7:$G$500,5,0)</f>
        <v>0.38</v>
      </c>
      <c r="F89" s="874">
        <f>VLOOKUP(B89,'Explosion de Insumos(preciosOf)'!$A$7:$G$500,6,0)</f>
        <v>37918</v>
      </c>
      <c r="G89" s="875">
        <f>VLOOKUP(B89,'Explosion de Insumos(preciosOf)'!$A$7:$G$500,7,0)</f>
        <v>14219.25</v>
      </c>
      <c r="H89" s="648">
        <f>VLOOKUP(B89,'SALIDA SINCO INTERNO'!$A$7:$F$510,6,0)</f>
        <v>37918</v>
      </c>
      <c r="I89" s="872">
        <f>VLOOKUP(B89,'SALIDA SINCO INTERNO'!$A$7:$G$510,7,0)</f>
        <v>14219.25</v>
      </c>
      <c r="J89" s="864">
        <f t="shared" si="17"/>
        <v>1</v>
      </c>
      <c r="K89" s="878">
        <f t="shared" si="13"/>
        <v>2</v>
      </c>
      <c r="L89" s="565" t="str">
        <f t="shared" si="12"/>
        <v/>
      </c>
      <c r="N89" s="864">
        <f t="shared" ref="N89:N98" si="18">G89/$G$506</f>
        <v>6.4969926553250556E-7</v>
      </c>
      <c r="O89" s="880">
        <f t="shared" si="14"/>
        <v>0</v>
      </c>
      <c r="P89" s="889">
        <f t="shared" si="15"/>
        <v>0</v>
      </c>
      <c r="Q89" s="971"/>
      <c r="R89" s="972"/>
      <c r="S89" s="971"/>
      <c r="T89" s="971"/>
      <c r="U89" s="972"/>
      <c r="V89" s="971"/>
    </row>
    <row r="90" spans="1:22">
      <c r="B90">
        <v>1048</v>
      </c>
      <c r="C90" s="863" t="str">
        <f>VLOOKUP(B90,'Explosion de Insumos(preciosOf)'!$A$7:$G$500,2,0)</f>
        <v>CAL - OXIDO DE CALCIO</v>
      </c>
      <c r="D90" s="255" t="str">
        <f>VLOOKUP(B90,'Explosion de Insumos(preciosOf)'!$A$7:$G$500,4,0)</f>
        <v>BTO</v>
      </c>
      <c r="E90" s="255">
        <f>VLOOKUP(B90,'Explosion de Insumos(preciosOf)'!$A$7:$G$500,5,0)</f>
        <v>31.6</v>
      </c>
      <c r="F90" s="874">
        <f>VLOOKUP(B90,'Explosion de Insumos(preciosOf)'!$A$7:$G$500,6,0)</f>
        <v>484</v>
      </c>
      <c r="G90" s="875">
        <f>VLOOKUP(B90,'Explosion de Insumos(preciosOf)'!$A$7:$G$500,7,0)</f>
        <v>15294.4</v>
      </c>
      <c r="H90" s="648">
        <f>VLOOKUP(B90,'SALIDA SINCO INTERNO'!$A$7:$F$510,6,0)</f>
        <v>484</v>
      </c>
      <c r="I90" s="872">
        <f>VLOOKUP(B90,'SALIDA SINCO INTERNO'!$A$7:$G$510,7,0)</f>
        <v>15294.4</v>
      </c>
      <c r="J90" s="864">
        <f t="shared" si="17"/>
        <v>1</v>
      </c>
      <c r="K90" s="878">
        <f t="shared" si="13"/>
        <v>2</v>
      </c>
      <c r="L90" s="565" t="str">
        <f t="shared" si="12"/>
        <v/>
      </c>
      <c r="N90" s="864">
        <f t="shared" si="18"/>
        <v>6.9882451231677853E-7</v>
      </c>
      <c r="O90" s="880">
        <f t="shared" si="14"/>
        <v>0</v>
      </c>
      <c r="P90" s="889">
        <f t="shared" si="15"/>
        <v>0</v>
      </c>
      <c r="Q90" s="971"/>
      <c r="R90" s="972"/>
      <c r="S90" s="971"/>
      <c r="T90" s="971"/>
      <c r="U90" s="972"/>
      <c r="V90" s="971"/>
    </row>
    <row r="91" spans="1:22">
      <c r="B91">
        <v>1107</v>
      </c>
      <c r="C91" s="863" t="str">
        <f>VLOOKUP(B91,'Explosion de Insumos(preciosOf)'!$A$7:$G$500,2,0)</f>
        <v>COLOR MINERAL</v>
      </c>
      <c r="D91" s="255" t="str">
        <f>VLOOKUP(B91,'Explosion de Insumos(preciosOf)'!$A$7:$G$500,4,0)</f>
        <v>Kg</v>
      </c>
      <c r="E91" s="255">
        <f>VLOOKUP(B91,'Explosion de Insumos(preciosOf)'!$A$7:$G$500,5,0)</f>
        <v>35.49</v>
      </c>
      <c r="F91" s="874">
        <f>VLOOKUP(B91,'Explosion de Insumos(preciosOf)'!$A$7:$G$500,6,0)</f>
        <v>5018</v>
      </c>
      <c r="G91" s="875">
        <f>VLOOKUP(B91,'Explosion de Insumos(preciosOf)'!$A$7:$G$500,7,0)</f>
        <v>178088.82</v>
      </c>
      <c r="H91" s="648">
        <f>VLOOKUP(B91,'SALIDA SINCO INTERNO'!$A$7:$F$510,6,0)</f>
        <v>5018</v>
      </c>
      <c r="I91" s="872">
        <f>VLOOKUP(B91,'SALIDA SINCO INTERNO'!$A$7:$G$510,7,0)</f>
        <v>178088.82</v>
      </c>
      <c r="J91" s="864">
        <f t="shared" si="17"/>
        <v>1</v>
      </c>
      <c r="K91" s="878">
        <f t="shared" si="13"/>
        <v>2</v>
      </c>
      <c r="L91" s="565" t="str">
        <f t="shared" si="12"/>
        <v/>
      </c>
      <c r="N91" s="864">
        <f t="shared" si="18"/>
        <v>8.1371503808956583E-6</v>
      </c>
      <c r="O91" s="880">
        <f t="shared" si="14"/>
        <v>0</v>
      </c>
      <c r="P91" s="889">
        <f t="shared" si="15"/>
        <v>0</v>
      </c>
      <c r="Q91" s="971"/>
      <c r="R91" s="972"/>
      <c r="S91" s="971"/>
      <c r="T91" s="971"/>
      <c r="U91" s="972"/>
      <c r="V91" s="971"/>
    </row>
    <row r="92" spans="1:22">
      <c r="A92" t="s">
        <v>2978</v>
      </c>
      <c r="B92">
        <v>1114</v>
      </c>
      <c r="C92" s="863" t="str">
        <f>VLOOKUP(B92,'Explosion de Insumos(preciosOf)'!$A$7:$G$500,2,0)</f>
        <v>DESMOLDATOC UNX16 KG,</v>
      </c>
      <c r="D92" s="255" t="str">
        <f>VLOOKUP(B92,'Explosion de Insumos(preciosOf)'!$A$7:$G$500,4,0)</f>
        <v>Kg</v>
      </c>
      <c r="E92" s="255">
        <f>VLOOKUP(B92,'Explosion de Insumos(preciosOf)'!$A$7:$G$500,5,0)</f>
        <v>668.7</v>
      </c>
      <c r="F92" s="874">
        <f>VLOOKUP(B92,'Explosion de Insumos(preciosOf)'!$A$7:$G$500,6,0)</f>
        <v>12336</v>
      </c>
      <c r="G92" s="875">
        <f>VLOOKUP(B92,'Explosion de Insumos(preciosOf)'!$A$7:$G$500,7,0)</f>
        <v>8249093.0700000003</v>
      </c>
      <c r="H92" s="648">
        <f>VLOOKUP(B92,'SALIDA SINCO INTERNO'!$A$7:$F$510,6,0)</f>
        <v>12336</v>
      </c>
      <c r="I92" s="872">
        <f>VLOOKUP(B92,'SALIDA SINCO INTERNO'!$A$7:$G$510,7,0)</f>
        <v>8249093.0700000003</v>
      </c>
      <c r="J92" s="864">
        <f t="shared" si="17"/>
        <v>1</v>
      </c>
      <c r="K92" s="878">
        <f t="shared" si="13"/>
        <v>2</v>
      </c>
      <c r="L92" s="565" t="str">
        <f t="shared" si="12"/>
        <v/>
      </c>
      <c r="N92" s="864">
        <f t="shared" si="18"/>
        <v>3.7691367047406027E-4</v>
      </c>
      <c r="O92" s="880">
        <f t="shared" si="14"/>
        <v>0</v>
      </c>
      <c r="P92" s="889">
        <f t="shared" si="15"/>
        <v>0</v>
      </c>
      <c r="Q92" s="971"/>
      <c r="R92" s="972"/>
      <c r="S92" s="971"/>
      <c r="T92" s="971"/>
      <c r="U92" s="972"/>
      <c r="V92" s="971"/>
    </row>
    <row r="93" spans="1:22">
      <c r="B93">
        <v>1266</v>
      </c>
      <c r="C93" s="863" t="str">
        <f>VLOOKUP(B93,'Explosion de Insumos(preciosOf)'!$A$7:$G$500,2,0)</f>
        <v>SELLADOR ACRILICO SEMILUST</v>
      </c>
      <c r="D93" s="255" t="str">
        <f>VLOOKUP(B93,'Explosion de Insumos(preciosOf)'!$A$7:$G$500,4,0)</f>
        <v>Lt</v>
      </c>
      <c r="E93" s="255">
        <f>VLOOKUP(B93,'Explosion de Insumos(preciosOf)'!$A$7:$G$500,5,0)</f>
        <v>52.24</v>
      </c>
      <c r="F93" s="874">
        <f>VLOOKUP(B93,'Explosion de Insumos(preciosOf)'!$A$7:$G$500,6,0)</f>
        <v>57246.95</v>
      </c>
      <c r="G93" s="875">
        <f>VLOOKUP(B93,'Explosion de Insumos(preciosOf)'!$A$7:$G$500,7,0)</f>
        <v>2990712.09</v>
      </c>
      <c r="H93" s="648">
        <f>VLOOKUP(B93,'SALIDA SINCO INTERNO'!$A$7:$F$510,6,0)</f>
        <v>57246.95</v>
      </c>
      <c r="I93" s="872">
        <f>VLOOKUP(B93,'SALIDA SINCO INTERNO'!$A$7:$G$510,7,0)</f>
        <v>2990712.09</v>
      </c>
      <c r="J93" s="864">
        <f t="shared" si="17"/>
        <v>1</v>
      </c>
      <c r="K93" s="878">
        <f t="shared" si="13"/>
        <v>2</v>
      </c>
      <c r="L93" s="565" t="str">
        <f t="shared" si="12"/>
        <v/>
      </c>
      <c r="N93" s="864">
        <f t="shared" si="18"/>
        <v>1.3665020646603615E-4</v>
      </c>
      <c r="O93" s="880">
        <f t="shared" si="14"/>
        <v>0</v>
      </c>
      <c r="P93" s="889">
        <f t="shared" si="15"/>
        <v>0</v>
      </c>
      <c r="Q93" s="971"/>
      <c r="R93" s="972"/>
      <c r="S93" s="971"/>
      <c r="T93" s="971"/>
      <c r="U93" s="972"/>
      <c r="V93" s="971"/>
    </row>
    <row r="94" spans="1:22">
      <c r="B94">
        <v>1271</v>
      </c>
      <c r="C94" s="863" t="str">
        <f>VLOOKUP(B94,'Explosion de Insumos(preciosOf)'!$A$7:$G$500,2,0)</f>
        <v>SEPAROL DESFORMALETEANTE</v>
      </c>
      <c r="D94" s="255" t="str">
        <f>VLOOKUP(B94,'Explosion de Insumos(preciosOf)'!$A$7:$G$500,4,0)</f>
        <v>Kg</v>
      </c>
      <c r="E94" s="255">
        <f>VLOOKUP(B94,'Explosion de Insumos(preciosOf)'!$A$7:$G$500,5,0)</f>
        <v>41.79</v>
      </c>
      <c r="F94" s="874">
        <f>VLOOKUP(B94,'Explosion de Insumos(preciosOf)'!$A$7:$G$500,6,0)</f>
        <v>25030</v>
      </c>
      <c r="G94" s="875">
        <f>VLOOKUP(B94,'Explosion de Insumos(preciosOf)'!$A$7:$G$500,7,0)</f>
        <v>1046098.81</v>
      </c>
      <c r="H94" s="648">
        <f>VLOOKUP(B94,'SALIDA SINCO INTERNO'!$A$7:$F$510,6,0)</f>
        <v>25030</v>
      </c>
      <c r="I94" s="872">
        <f>VLOOKUP(B94,'SALIDA SINCO INTERNO'!$A$7:$G$510,7,0)</f>
        <v>1046098.81</v>
      </c>
      <c r="J94" s="864">
        <f t="shared" si="17"/>
        <v>1</v>
      </c>
      <c r="K94" s="878">
        <f t="shared" si="13"/>
        <v>2</v>
      </c>
      <c r="L94" s="565" t="str">
        <f t="shared" si="12"/>
        <v/>
      </c>
      <c r="N94" s="864">
        <f t="shared" si="18"/>
        <v>4.7797853510658305E-5</v>
      </c>
      <c r="O94" s="880">
        <f t="shared" si="14"/>
        <v>0</v>
      </c>
      <c r="P94" s="889">
        <f t="shared" si="15"/>
        <v>0</v>
      </c>
      <c r="Q94" s="971"/>
      <c r="R94" s="972"/>
      <c r="S94" s="971"/>
      <c r="T94" s="971"/>
      <c r="U94" s="972"/>
      <c r="V94" s="971"/>
    </row>
    <row r="95" spans="1:22">
      <c r="B95">
        <v>1274</v>
      </c>
      <c r="C95" s="863" t="str">
        <f>VLOOKUP(B95,'Explosion de Insumos(preciosOf)'!$A$7:$G$500,2,0)</f>
        <v>SHELACK</v>
      </c>
      <c r="D95" s="255" t="str">
        <f>VLOOKUP(B95,'Explosion de Insumos(preciosOf)'!$A$7:$G$500,4,0)</f>
        <v>Und</v>
      </c>
      <c r="E95" s="255">
        <f>VLOOKUP(B95,'Explosion de Insumos(preciosOf)'!$A$7:$G$500,5,0)</f>
        <v>0.6</v>
      </c>
      <c r="F95" s="874">
        <f>VLOOKUP(B95,'Explosion de Insumos(preciosOf)'!$A$7:$G$500,6,0)</f>
        <v>73528</v>
      </c>
      <c r="G95" s="875">
        <f>VLOOKUP(B95,'Explosion de Insumos(preciosOf)'!$A$7:$G$500,7,0)</f>
        <v>44116.800000000003</v>
      </c>
      <c r="H95" s="648">
        <f>VLOOKUP(B95,'SALIDA SINCO INTERNO'!$A$7:$F$510,6,0)</f>
        <v>73528</v>
      </c>
      <c r="I95" s="872">
        <f>VLOOKUP(B95,'SALIDA SINCO INTERNO'!$A$7:$G$510,7,0)</f>
        <v>44116.800000000003</v>
      </c>
      <c r="J95" s="864">
        <f t="shared" si="17"/>
        <v>1</v>
      </c>
      <c r="K95" s="878">
        <f t="shared" si="13"/>
        <v>2</v>
      </c>
      <c r="L95" s="565" t="str">
        <f t="shared" si="12"/>
        <v/>
      </c>
      <c r="N95" s="864">
        <f t="shared" si="18"/>
        <v>2.0157640211434811E-6</v>
      </c>
      <c r="O95" s="880">
        <f t="shared" si="14"/>
        <v>0</v>
      </c>
      <c r="P95" s="889">
        <f t="shared" si="15"/>
        <v>0</v>
      </c>
      <c r="Q95" s="971"/>
      <c r="R95" s="972"/>
      <c r="S95" s="971"/>
      <c r="T95" s="971"/>
      <c r="U95" s="972"/>
      <c r="V95" s="971"/>
    </row>
    <row r="96" spans="1:22">
      <c r="B96">
        <v>1275</v>
      </c>
      <c r="C96" s="863" t="str">
        <f>VLOOKUP(B96,'Explosion de Insumos(preciosOf)'!$A$7:$G$500,2,0)</f>
        <v>SHELADK CREMA SELLANTE</v>
      </c>
      <c r="D96" s="255" t="str">
        <f>VLOOKUP(B96,'Explosion de Insumos(preciosOf)'!$A$7:$G$500,4,0)</f>
        <v>Und</v>
      </c>
      <c r="E96" s="255">
        <f>VLOOKUP(B96,'Explosion de Insumos(preciosOf)'!$A$7:$G$500,5,0)</f>
        <v>18.899999999999999</v>
      </c>
      <c r="F96" s="874">
        <f>VLOOKUP(B96,'Explosion de Insumos(preciosOf)'!$A$7:$G$500,6,0)</f>
        <v>10746</v>
      </c>
      <c r="G96" s="875">
        <f>VLOOKUP(B96,'Explosion de Insumos(preciosOf)'!$A$7:$G$500,7,0)</f>
        <v>203099.4</v>
      </c>
      <c r="H96" s="648">
        <f>VLOOKUP(B96,'SALIDA SINCO INTERNO'!$A$7:$F$510,6,0)</f>
        <v>10746</v>
      </c>
      <c r="I96" s="872">
        <f>VLOOKUP(B96,'SALIDA SINCO INTERNO'!$A$7:$G$510,7,0)</f>
        <v>203099.4</v>
      </c>
      <c r="J96" s="864">
        <f t="shared" si="17"/>
        <v>1</v>
      </c>
      <c r="K96" s="878">
        <f t="shared" si="13"/>
        <v>2</v>
      </c>
      <c r="L96" s="565" t="str">
        <f t="shared" si="12"/>
        <v/>
      </c>
      <c r="N96" s="864">
        <f t="shared" si="18"/>
        <v>9.2799220078479915E-6</v>
      </c>
      <c r="O96" s="880">
        <f t="shared" si="14"/>
        <v>0</v>
      </c>
      <c r="P96" s="889">
        <f t="shared" si="15"/>
        <v>0</v>
      </c>
      <c r="Q96" s="971"/>
      <c r="R96" s="972"/>
      <c r="S96" s="971"/>
      <c r="T96" s="971"/>
      <c r="U96" s="972"/>
      <c r="V96" s="971"/>
    </row>
    <row r="97" spans="1:22">
      <c r="B97">
        <v>1283</v>
      </c>
      <c r="C97" s="863" t="str">
        <f>VLOOKUP(B97,'Explosion de Insumos(preciosOf)'!$A$7:$G$500,2,0)</f>
        <v>SIKAGROUT 200</v>
      </c>
      <c r="D97" s="255" t="str">
        <f>VLOOKUP(B97,'Explosion de Insumos(preciosOf)'!$A$7:$G$500,4,0)</f>
        <v>Kg</v>
      </c>
      <c r="E97" s="255">
        <f>VLOOKUP(B97,'Explosion de Insumos(preciosOf)'!$A$7:$G$500,5,0)</f>
        <v>8</v>
      </c>
      <c r="F97" s="874">
        <f>VLOOKUP(B97,'Explosion de Insumos(preciosOf)'!$A$7:$G$500,6,0)</f>
        <v>2808</v>
      </c>
      <c r="G97" s="875">
        <f>VLOOKUP(B97,'Explosion de Insumos(preciosOf)'!$A$7:$G$500,7,0)</f>
        <v>22464</v>
      </c>
      <c r="H97" s="648">
        <f>VLOOKUP(B97,'SALIDA SINCO INTERNO'!$A$7:$F$510,6,0)</f>
        <v>2808</v>
      </c>
      <c r="I97" s="872">
        <f>VLOOKUP(B97,'SALIDA SINCO INTERNO'!$A$7:$G$510,7,0)</f>
        <v>22464</v>
      </c>
      <c r="J97" s="864">
        <f t="shared" si="17"/>
        <v>1</v>
      </c>
      <c r="K97" s="878">
        <f t="shared" si="13"/>
        <v>2</v>
      </c>
      <c r="L97" s="565" t="str">
        <f t="shared" si="12"/>
        <v/>
      </c>
      <c r="N97" s="864">
        <f t="shared" si="18"/>
        <v>1.0264144945002165E-6</v>
      </c>
      <c r="O97" s="880">
        <f t="shared" si="14"/>
        <v>0</v>
      </c>
      <c r="P97" s="889">
        <f t="shared" si="15"/>
        <v>0</v>
      </c>
      <c r="Q97" s="971"/>
      <c r="R97" s="972"/>
      <c r="S97" s="971"/>
      <c r="T97" s="971"/>
      <c r="U97" s="972"/>
      <c r="V97" s="971"/>
    </row>
    <row r="98" spans="1:22">
      <c r="A98" t="s">
        <v>2979</v>
      </c>
      <c r="B98">
        <v>1464</v>
      </c>
      <c r="C98" s="863" t="str">
        <f>VLOOKUP(B98,'Explosion de Insumos(preciosOf)'!$A$7:$G$500,2,0)</f>
        <v>ADITIVO LIQUIDO IMPERMEABI</v>
      </c>
      <c r="D98" s="255" t="str">
        <f>VLOOKUP(B98,'Explosion de Insumos(preciosOf)'!$A$7:$G$500,4,0)</f>
        <v>Kg</v>
      </c>
      <c r="E98" s="255">
        <f>VLOOKUP(B98,'Explosion de Insumos(preciosOf)'!$A$7:$G$500,5,0)</f>
        <v>756.98</v>
      </c>
      <c r="F98" s="874">
        <f>VLOOKUP(B98,'Explosion de Insumos(preciosOf)'!$A$7:$G$500,6,0)</f>
        <v>16697</v>
      </c>
      <c r="G98" s="875">
        <f>VLOOKUP(B98,'Explosion de Insumos(preciosOf)'!$A$7:$G$500,7,0)</f>
        <v>12639295.060000001</v>
      </c>
      <c r="H98" s="648">
        <f>328482/20</f>
        <v>16424.099999999999</v>
      </c>
      <c r="I98" s="872">
        <f>ROUND(H98*E98,0)</f>
        <v>12432715</v>
      </c>
      <c r="J98" s="864">
        <f t="shared" si="17"/>
        <v>0.98365574654129473</v>
      </c>
      <c r="K98" s="878">
        <f t="shared" si="13"/>
        <v>3</v>
      </c>
      <c r="L98" s="565">
        <f t="shared" si="12"/>
        <v>12639295.060000001</v>
      </c>
      <c r="N98" s="864">
        <f t="shared" si="18"/>
        <v>5.7750870948401821E-4</v>
      </c>
      <c r="O98" s="880">
        <f t="shared" si="14"/>
        <v>1.6344253458705271E-2</v>
      </c>
      <c r="P98" s="889">
        <f t="shared" si="15"/>
        <v>206580.06000000052</v>
      </c>
      <c r="Q98" s="971"/>
      <c r="R98" s="972"/>
      <c r="S98" s="971"/>
      <c r="T98" s="971"/>
      <c r="U98" s="972"/>
      <c r="V98" s="982" t="s">
        <v>2992</v>
      </c>
    </row>
    <row r="99" spans="1:22">
      <c r="B99" s="592">
        <v>31</v>
      </c>
      <c r="C99" s="860" t="str">
        <f>VLOOKUP(B99,'Explosion de Insumos(preciosOf)'!$A$7:$G$500,2,0)</f>
        <v>IMPERMEABILIZANTES Y LIMPIADORES</v>
      </c>
      <c r="D99" s="861"/>
      <c r="E99" s="861"/>
      <c r="F99" s="873"/>
      <c r="G99" s="871">
        <f>SUM(G100:G101)</f>
        <v>14865005.220000001</v>
      </c>
      <c r="H99" s="647"/>
      <c r="I99" s="871">
        <f>SUM(I100:I101)</f>
        <v>14865005.220000001</v>
      </c>
      <c r="J99" s="864" t="str">
        <f t="shared" si="17"/>
        <v/>
      </c>
      <c r="K99" s="892" t="str">
        <f t="shared" si="13"/>
        <v/>
      </c>
      <c r="L99" s="565" t="str">
        <f t="shared" si="12"/>
        <v/>
      </c>
      <c r="N99" s="862"/>
      <c r="O99" s="893" t="str">
        <f t="shared" si="14"/>
        <v/>
      </c>
      <c r="P99" s="894" t="str">
        <f t="shared" si="15"/>
        <v/>
      </c>
      <c r="Q99" s="971"/>
      <c r="R99" s="972"/>
      <c r="S99" s="971"/>
      <c r="T99" s="971"/>
      <c r="U99" s="972"/>
      <c r="V99" s="971"/>
    </row>
    <row r="100" spans="1:22">
      <c r="B100">
        <v>1017</v>
      </c>
      <c r="C100" s="863" t="str">
        <f>VLOOKUP(B100,'Explosion de Insumos(preciosOf)'!$A$7:$G$500,2,0)</f>
        <v>ANTISOL ROJO</v>
      </c>
      <c r="D100" s="255" t="str">
        <f>VLOOKUP(B100,'Explosion de Insumos(preciosOf)'!$A$7:$G$500,4,0)</f>
        <v>Kg</v>
      </c>
      <c r="E100" s="255">
        <f>VLOOKUP(B100,'Explosion de Insumos(preciosOf)'!$A$7:$G$500,5,0)</f>
        <v>16.600000000000001</v>
      </c>
      <c r="F100" s="874">
        <f>VLOOKUP(B100,'Explosion de Insumos(preciosOf)'!$A$7:$G$500,6,0)</f>
        <v>22104</v>
      </c>
      <c r="G100" s="875">
        <f>VLOOKUP(B100,'Explosion de Insumos(preciosOf)'!$A$7:$G$500,7,0)</f>
        <v>366926.4</v>
      </c>
      <c r="H100" s="648">
        <f>VLOOKUP(B100,'SALIDA SINCO INTERNO'!$A$7:$F$510,6,0)</f>
        <v>22104</v>
      </c>
      <c r="I100" s="872">
        <f>VLOOKUP(B100,'SALIDA SINCO INTERNO'!$A$7:$G$510,7,0)</f>
        <v>366926.4</v>
      </c>
      <c r="J100" s="864">
        <f t="shared" si="17"/>
        <v>1</v>
      </c>
      <c r="K100" s="878">
        <f t="shared" si="13"/>
        <v>2</v>
      </c>
      <c r="L100" s="565" t="str">
        <f t="shared" si="12"/>
        <v/>
      </c>
      <c r="N100" s="864">
        <f>G100/$G$506</f>
        <v>1.6765428034846167E-5</v>
      </c>
      <c r="O100" s="880">
        <f t="shared" si="14"/>
        <v>0</v>
      </c>
      <c r="P100" s="889">
        <f t="shared" si="15"/>
        <v>0</v>
      </c>
      <c r="Q100" s="971"/>
      <c r="R100" s="972"/>
      <c r="S100" s="971"/>
      <c r="T100" s="971"/>
      <c r="U100" s="972"/>
      <c r="V100" s="971"/>
    </row>
    <row r="101" spans="1:22">
      <c r="B101">
        <v>1463</v>
      </c>
      <c r="C101" s="863" t="str">
        <f>VLOOKUP(B101,'Explosion de Insumos(preciosOf)'!$A$7:$G$500,2,0)</f>
        <v>IMPERMEABILIZANTE ACRILICO</v>
      </c>
      <c r="D101" s="255" t="str">
        <f>VLOOKUP(B101,'Explosion de Insumos(preciosOf)'!$A$7:$G$500,4,0)</f>
        <v>Kg</v>
      </c>
      <c r="E101" s="255">
        <f>VLOOKUP(B101,'Explosion de Insumos(preciosOf)'!$A$7:$G$500,5,0)</f>
        <v>1103.19</v>
      </c>
      <c r="F101" s="874">
        <f>VLOOKUP(B101,'Explosion de Insumos(preciosOf)'!$A$7:$G$500,6,0)</f>
        <v>13142</v>
      </c>
      <c r="G101" s="875">
        <f>VLOOKUP(B101,'Explosion de Insumos(preciosOf)'!$A$7:$G$500,7,0)</f>
        <v>14498078.82</v>
      </c>
      <c r="H101" s="648">
        <f>VLOOKUP(B101,'SALIDA SINCO INTERNO'!$A$7:$F$510,6,0)</f>
        <v>13142</v>
      </c>
      <c r="I101" s="872">
        <f>VLOOKUP(B101,'SALIDA SINCO INTERNO'!$A$7:$G$510,7,0)</f>
        <v>14498078.82</v>
      </c>
      <c r="J101" s="864">
        <f t="shared" si="17"/>
        <v>1</v>
      </c>
      <c r="K101" s="878">
        <f t="shared" si="13"/>
        <v>2</v>
      </c>
      <c r="L101" s="565" t="str">
        <f t="shared" si="12"/>
        <v/>
      </c>
      <c r="N101" s="864">
        <f>G101/$G$506</f>
        <v>6.6243938048676093E-4</v>
      </c>
      <c r="O101" s="880">
        <f t="shared" si="14"/>
        <v>0</v>
      </c>
      <c r="P101" s="889">
        <f t="shared" si="15"/>
        <v>0</v>
      </c>
      <c r="Q101" s="971"/>
      <c r="R101" s="972"/>
      <c r="S101" s="971"/>
      <c r="T101" s="971"/>
      <c r="U101" s="972"/>
      <c r="V101" s="971"/>
    </row>
    <row r="102" spans="1:22">
      <c r="B102" s="592">
        <v>32</v>
      </c>
      <c r="C102" s="860" t="str">
        <f>VLOOKUP(B102,'Explosion de Insumos(preciosOf)'!$A$7:$G$500,2,0)</f>
        <v>SILICONAS SELLANTES Y PROTECTOR</v>
      </c>
      <c r="D102" s="861"/>
      <c r="E102" s="861"/>
      <c r="F102" s="873"/>
      <c r="G102" s="871">
        <f>SUM(G103:G105)</f>
        <v>2316514.33</v>
      </c>
      <c r="H102" s="647"/>
      <c r="I102" s="871">
        <f>SUM(I103:I105)</f>
        <v>2316514.33</v>
      </c>
      <c r="J102" s="864" t="str">
        <f t="shared" si="17"/>
        <v/>
      </c>
      <c r="K102" s="892" t="str">
        <f t="shared" si="13"/>
        <v/>
      </c>
      <c r="L102" s="565" t="str">
        <f t="shared" si="12"/>
        <v/>
      </c>
      <c r="N102" s="862"/>
      <c r="O102" s="893" t="str">
        <f t="shared" si="14"/>
        <v/>
      </c>
      <c r="P102" s="894" t="str">
        <f t="shared" si="15"/>
        <v/>
      </c>
      <c r="Q102" s="971"/>
      <c r="R102" s="972"/>
      <c r="S102" s="971"/>
      <c r="T102" s="971"/>
      <c r="U102" s="972"/>
      <c r="V102" s="971"/>
    </row>
    <row r="103" spans="1:22">
      <c r="B103">
        <v>1267</v>
      </c>
      <c r="C103" s="863" t="str">
        <f>VLOOKUP(B103,'Explosion de Insumos(preciosOf)'!$A$7:$G$500,2,0)</f>
        <v>SELLO JUNTA POLIETILENO 6M</v>
      </c>
      <c r="D103" s="255" t="str">
        <f>VLOOKUP(B103,'Explosion de Insumos(preciosOf)'!$A$7:$G$500,4,0)</f>
        <v>Ml</v>
      </c>
      <c r="E103" s="255">
        <f>VLOOKUP(B103,'Explosion de Insumos(preciosOf)'!$A$7:$G$500,5,0)</f>
        <v>1389.64</v>
      </c>
      <c r="F103" s="874">
        <f>VLOOKUP(B103,'Explosion de Insumos(preciosOf)'!$A$7:$G$500,6,0)</f>
        <v>1472</v>
      </c>
      <c r="G103" s="875">
        <f>VLOOKUP(B103,'Explosion de Insumos(preciosOf)'!$A$7:$G$500,7,0)</f>
        <v>2045555.75</v>
      </c>
      <c r="H103" s="648">
        <f>VLOOKUP(B103,'SALIDA SINCO INTERNO'!$A$7:$F$510,6,0)</f>
        <v>1472</v>
      </c>
      <c r="I103" s="872">
        <f>VLOOKUP(B103,'SALIDA SINCO INTERNO'!$A$7:$G$510,7,0)</f>
        <v>2045555.75</v>
      </c>
      <c r="J103" s="864">
        <f t="shared" si="17"/>
        <v>1</v>
      </c>
      <c r="K103" s="878">
        <f t="shared" si="13"/>
        <v>2</v>
      </c>
      <c r="L103" s="565" t="str">
        <f t="shared" si="12"/>
        <v/>
      </c>
      <c r="N103" s="864">
        <f>G103/$G$506</f>
        <v>9.3464568692497389E-5</v>
      </c>
      <c r="O103" s="880">
        <f t="shared" si="14"/>
        <v>0</v>
      </c>
      <c r="P103" s="889">
        <f t="shared" si="15"/>
        <v>0</v>
      </c>
      <c r="Q103" s="971"/>
      <c r="R103" s="972"/>
      <c r="S103" s="971"/>
      <c r="T103" s="971"/>
      <c r="U103" s="972"/>
      <c r="V103" s="971"/>
    </row>
    <row r="104" spans="1:22">
      <c r="B104">
        <v>1285</v>
      </c>
      <c r="C104" s="863" t="str">
        <f>VLOOKUP(B104,'Explosion de Insumos(preciosOf)'!$A$7:$G$500,2,0)</f>
        <v>SILICONA TRANSPARENTE 781</v>
      </c>
      <c r="D104" s="255" t="str">
        <f>VLOOKUP(B104,'Explosion de Insumos(preciosOf)'!$A$7:$G$500,4,0)</f>
        <v>Und</v>
      </c>
      <c r="E104" s="255">
        <f>VLOOKUP(B104,'Explosion de Insumos(preciosOf)'!$A$7:$G$500,5,0)</f>
        <v>4.6900000000000004</v>
      </c>
      <c r="F104" s="874">
        <f>VLOOKUP(B104,'Explosion de Insumos(preciosOf)'!$A$7:$G$500,6,0)</f>
        <v>35723</v>
      </c>
      <c r="G104" s="875">
        <f>VLOOKUP(B104,'Explosion de Insumos(preciosOf)'!$A$7:$G$500,7,0)</f>
        <v>167415.84</v>
      </c>
      <c r="H104" s="648">
        <f>VLOOKUP(B104,'SALIDA SINCO INTERNO'!$A$7:$F$510,6,0)</f>
        <v>35723</v>
      </c>
      <c r="I104" s="872">
        <f>VLOOKUP(B104,'SALIDA SINCO INTERNO'!$A$7:$G$510,7,0)</f>
        <v>167415.84</v>
      </c>
      <c r="J104" s="864">
        <f t="shared" si="17"/>
        <v>1</v>
      </c>
      <c r="K104" s="878">
        <f t="shared" si="13"/>
        <v>2</v>
      </c>
      <c r="L104" s="565" t="str">
        <f t="shared" si="12"/>
        <v/>
      </c>
      <c r="N104" s="864">
        <f>G104/$G$506</f>
        <v>7.649485611864723E-6</v>
      </c>
      <c r="O104" s="880">
        <f t="shared" si="14"/>
        <v>0</v>
      </c>
      <c r="P104" s="889">
        <f t="shared" si="15"/>
        <v>0</v>
      </c>
      <c r="Q104" s="971"/>
      <c r="R104" s="972"/>
      <c r="S104" s="971"/>
      <c r="T104" s="971"/>
      <c r="U104" s="972"/>
      <c r="V104" s="971"/>
    </row>
    <row r="105" spans="1:22">
      <c r="B105">
        <v>716</v>
      </c>
      <c r="C105" s="863" t="str">
        <f>VLOOKUP(B105,'Explosion de Insumos(preciosOf)'!$A$7:$G$500,2,0)</f>
        <v>SELLADOR ELASTICO POLIURETANO</v>
      </c>
      <c r="D105" s="255" t="str">
        <f>VLOOKUP(B105,'Explosion de Insumos(preciosOf)'!$A$7:$G$500,4,0)</f>
        <v>Und</v>
      </c>
      <c r="E105" s="255">
        <f>VLOOKUP(B105,'Explosion de Insumos(preciosOf)'!$A$7:$G$500,5,0)</f>
        <v>2.42</v>
      </c>
      <c r="F105" s="874">
        <f>VLOOKUP(B105,'Explosion de Insumos(preciosOf)'!$A$7:$G$500,6,0)</f>
        <v>42772.12</v>
      </c>
      <c r="G105" s="875">
        <f>VLOOKUP(B105,'Explosion de Insumos(preciosOf)'!$A$7:$G$500,7,0)</f>
        <v>103542.74</v>
      </c>
      <c r="H105" s="648">
        <f>VLOOKUP(B105,'SALIDA SINCO INTERNO'!$A$7:$F$510,6,0)</f>
        <v>42772.12</v>
      </c>
      <c r="I105" s="872">
        <f>VLOOKUP(B105,'SALIDA SINCO INTERNO'!$A$7:$G$510,7,0)</f>
        <v>103542.74</v>
      </c>
      <c r="J105" s="864">
        <f t="shared" si="17"/>
        <v>1</v>
      </c>
      <c r="K105" s="878">
        <f t="shared" si="13"/>
        <v>2</v>
      </c>
      <c r="L105" s="565" t="str">
        <f t="shared" si="12"/>
        <v/>
      </c>
      <c r="N105" s="864">
        <f>G105/$G$506</f>
        <v>4.731026047732699E-6</v>
      </c>
      <c r="O105" s="880">
        <f t="shared" si="14"/>
        <v>0</v>
      </c>
      <c r="P105" s="889">
        <f t="shared" si="15"/>
        <v>0</v>
      </c>
      <c r="Q105" s="971"/>
      <c r="R105" s="972"/>
      <c r="S105" s="971"/>
      <c r="T105" s="971"/>
      <c r="U105" s="972"/>
      <c r="V105" s="971"/>
    </row>
    <row r="106" spans="1:22">
      <c r="B106" s="592">
        <v>33</v>
      </c>
      <c r="C106" s="860" t="str">
        <f>VLOOKUP(B106,'Explosion de Insumos(preciosOf)'!$A$7:$G$500,2,0)</f>
        <v>QUIMICOS Y DISOLVENTES</v>
      </c>
      <c r="D106" s="861"/>
      <c r="E106" s="861"/>
      <c r="F106" s="873"/>
      <c r="G106" s="871">
        <f>SUM(G107:G109)</f>
        <v>796358</v>
      </c>
      <c r="H106" s="647"/>
      <c r="I106" s="871">
        <f>SUM(I107:I109)</f>
        <v>721435.19</v>
      </c>
      <c r="J106" s="864" t="str">
        <f t="shared" si="17"/>
        <v/>
      </c>
      <c r="K106" s="892" t="str">
        <f t="shared" si="13"/>
        <v/>
      </c>
      <c r="L106" s="565" t="str">
        <f t="shared" si="12"/>
        <v/>
      </c>
      <c r="N106" s="862"/>
      <c r="O106" s="893" t="str">
        <f t="shared" si="14"/>
        <v/>
      </c>
      <c r="P106" s="894" t="str">
        <f t="shared" si="15"/>
        <v/>
      </c>
      <c r="Q106" s="971"/>
      <c r="R106" s="972"/>
      <c r="S106" s="971"/>
      <c r="T106" s="971"/>
      <c r="U106" s="972"/>
      <c r="V106" s="971"/>
    </row>
    <row r="107" spans="1:22">
      <c r="B107">
        <v>700</v>
      </c>
      <c r="C107" s="863" t="str">
        <f>VLOOKUP(B107,'Explosion de Insumos(preciosOf)'!$A$7:$G$500,2,0)</f>
        <v>DISOLVENTE</v>
      </c>
      <c r="D107" s="255" t="str">
        <f>VLOOKUP(B107,'Explosion de Insumos(preciosOf)'!$A$7:$G$500,4,0)</f>
        <v>Gal</v>
      </c>
      <c r="E107" s="255">
        <f>VLOOKUP(B107,'Explosion de Insumos(preciosOf)'!$A$7:$G$500,5,0)</f>
        <v>2.12</v>
      </c>
      <c r="F107" s="874">
        <f>VLOOKUP(B107,'Explosion de Insumos(preciosOf)'!$A$7:$G$500,6,0)</f>
        <v>53766.25</v>
      </c>
      <c r="G107" s="875">
        <f>VLOOKUP(B107,'Explosion de Insumos(preciosOf)'!$A$7:$G$500,7,0)</f>
        <v>114091.99</v>
      </c>
      <c r="H107" s="648">
        <f>VLOOKUP(B107,'SALIDA SINCO INTERNO'!$A$7:$F$510,6,0)</f>
        <v>53766.25</v>
      </c>
      <c r="I107" s="872">
        <f>VLOOKUP(B107,'SALIDA SINCO INTERNO'!$A$7:$G$510,7,0)</f>
        <v>114091.99</v>
      </c>
      <c r="J107" s="864">
        <f t="shared" si="17"/>
        <v>1</v>
      </c>
      <c r="K107" s="878">
        <f t="shared" si="13"/>
        <v>2</v>
      </c>
      <c r="L107" s="565" t="str">
        <f t="shared" si="12"/>
        <v/>
      </c>
      <c r="N107" s="864">
        <f>G107/$G$506</f>
        <v>5.2130374039518238E-6</v>
      </c>
      <c r="O107" s="880">
        <f t="shared" si="14"/>
        <v>0</v>
      </c>
      <c r="P107" s="889">
        <f t="shared" si="15"/>
        <v>0</v>
      </c>
      <c r="Q107" s="971"/>
      <c r="R107" s="972"/>
      <c r="S107" s="971"/>
      <c r="T107" s="971"/>
      <c r="U107" s="972"/>
      <c r="V107" s="971"/>
    </row>
    <row r="108" spans="1:22">
      <c r="B108">
        <v>701</v>
      </c>
      <c r="C108" s="863" t="str">
        <f>VLOOKUP(B108,'Explosion de Insumos(preciosOf)'!$A$7:$G$500,2,0)</f>
        <v>ANTICORROSIVO PHCL</v>
      </c>
      <c r="D108" s="255" t="str">
        <f>VLOOKUP(B108,'Explosion de Insumos(preciosOf)'!$A$7:$G$500,4,0)</f>
        <v>Gal</v>
      </c>
      <c r="E108" s="255">
        <f>VLOOKUP(B108,'Explosion de Insumos(preciosOf)'!$A$7:$G$500,5,0)</f>
        <v>14.28</v>
      </c>
      <c r="F108" s="874">
        <f>VLOOKUP(B108,'Explosion de Insumos(preciosOf)'!$A$7:$G$500,6,0)</f>
        <v>47194</v>
      </c>
      <c r="G108" s="875">
        <f>VLOOKUP(B108,'Explosion de Insumos(preciosOf)'!$A$7:$G$500,7,0)</f>
        <v>673854.81</v>
      </c>
      <c r="H108" s="648">
        <v>41942</v>
      </c>
      <c r="I108" s="872">
        <f>ROUND(H108*E108,0)</f>
        <v>598932</v>
      </c>
      <c r="J108" s="864">
        <f t="shared" si="17"/>
        <v>0.88871466711870151</v>
      </c>
      <c r="K108" s="878">
        <f t="shared" si="13"/>
        <v>3</v>
      </c>
      <c r="L108" s="565">
        <f t="shared" si="12"/>
        <v>673854.81</v>
      </c>
      <c r="N108" s="864">
        <f>G108/$G$506</f>
        <v>3.0789456204268589E-5</v>
      </c>
      <c r="O108" s="880">
        <f t="shared" si="14"/>
        <v>0.11128533288129849</v>
      </c>
      <c r="P108" s="889">
        <f t="shared" si="15"/>
        <v>74922.810000000056</v>
      </c>
      <c r="Q108" s="971"/>
      <c r="R108" s="972"/>
      <c r="S108" s="971"/>
      <c r="T108" s="971"/>
      <c r="U108" s="972" t="s">
        <v>2937</v>
      </c>
      <c r="V108" s="971" t="s">
        <v>2935</v>
      </c>
    </row>
    <row r="109" spans="1:22">
      <c r="B109">
        <v>772</v>
      </c>
      <c r="C109" s="863" t="str">
        <f>VLOOKUP(B109,'Explosion de Insumos(preciosOf)'!$A$7:$G$500,2,0)</f>
        <v>DISOLVENTE TIPO TRAFICO</v>
      </c>
      <c r="D109" s="255" t="str">
        <f>VLOOKUP(B109,'Explosion de Insumos(preciosOf)'!$A$7:$G$500,4,0)</f>
        <v>Gal</v>
      </c>
      <c r="E109" s="255">
        <f>VLOOKUP(B109,'Explosion de Insumos(preciosOf)'!$A$7:$G$500,5,0)</f>
        <v>0.32</v>
      </c>
      <c r="F109" s="874">
        <f>VLOOKUP(B109,'Explosion de Insumos(preciosOf)'!$A$7:$G$500,6,0)</f>
        <v>26285</v>
      </c>
      <c r="G109" s="875">
        <f>VLOOKUP(B109,'Explosion de Insumos(preciosOf)'!$A$7:$G$500,7,0)</f>
        <v>8411.2000000000007</v>
      </c>
      <c r="H109" s="648">
        <f>VLOOKUP(B109,'SALIDA SINCO INTERNO'!$A$7:$F$510,6,0)</f>
        <v>26285</v>
      </c>
      <c r="I109" s="872">
        <f>VLOOKUP(B109,'SALIDA SINCO INTERNO'!$A$7:$G$510,7,0)</f>
        <v>8411.2000000000007</v>
      </c>
      <c r="J109" s="864">
        <f t="shared" si="17"/>
        <v>1</v>
      </c>
      <c r="K109" s="878">
        <f t="shared" si="13"/>
        <v>2</v>
      </c>
      <c r="L109" s="565" t="str">
        <f t="shared" si="12"/>
        <v/>
      </c>
      <c r="N109" s="864">
        <f>G109/$G$506</f>
        <v>3.8432058387376344E-7</v>
      </c>
      <c r="O109" s="880">
        <f t="shared" si="14"/>
        <v>0</v>
      </c>
      <c r="P109" s="889">
        <f t="shared" si="15"/>
        <v>0</v>
      </c>
      <c r="Q109" s="971"/>
      <c r="R109" s="972"/>
      <c r="S109" s="971"/>
      <c r="T109" s="971"/>
      <c r="U109" s="972"/>
      <c r="V109" s="971"/>
    </row>
    <row r="110" spans="1:22">
      <c r="B110" s="592">
        <v>34</v>
      </c>
      <c r="C110" s="860" t="str">
        <f>VLOOKUP(B110,'Explosion de Insumos(preciosOf)'!$A$7:$G$500,2,0)</f>
        <v>PLACAS YESO Y FIBROCEMENTO</v>
      </c>
      <c r="D110" s="861"/>
      <c r="E110" s="861"/>
      <c r="F110" s="873"/>
      <c r="G110" s="871">
        <f>SUM(G111)</f>
        <v>8186056.7699999996</v>
      </c>
      <c r="H110" s="647"/>
      <c r="I110" s="871">
        <f>SUM(I111)</f>
        <v>8186056.7699999996</v>
      </c>
      <c r="J110" s="864" t="str">
        <f t="shared" si="17"/>
        <v/>
      </c>
      <c r="K110" s="892" t="str">
        <f t="shared" si="13"/>
        <v/>
      </c>
      <c r="L110" s="565" t="str">
        <f t="shared" si="12"/>
        <v/>
      </c>
      <c r="N110" s="862"/>
      <c r="O110" s="893" t="str">
        <f t="shared" si="14"/>
        <v/>
      </c>
      <c r="P110" s="894" t="str">
        <f t="shared" si="15"/>
        <v/>
      </c>
      <c r="Q110" s="971"/>
      <c r="R110" s="972"/>
      <c r="S110" s="971"/>
      <c r="T110" s="971"/>
      <c r="U110" s="972"/>
      <c r="V110" s="971"/>
    </row>
    <row r="111" spans="1:22">
      <c r="B111">
        <v>1227</v>
      </c>
      <c r="C111" s="863" t="str">
        <f>VLOOKUP(B111,'Explosion de Insumos(preciosOf)'!$A$7:$G$500,2,0)</f>
        <v>PLACA BOARD 6MM</v>
      </c>
      <c r="D111" s="255" t="str">
        <f>VLOOKUP(B111,'Explosion de Insumos(preciosOf)'!$A$7:$G$500,4,0)</f>
        <v>Und</v>
      </c>
      <c r="E111" s="255">
        <f>VLOOKUP(B111,'Explosion de Insumos(preciosOf)'!$A$7:$G$500,5,0)</f>
        <v>108.17</v>
      </c>
      <c r="F111" s="874">
        <f>VLOOKUP(B111,'Explosion de Insumos(preciosOf)'!$A$7:$G$500,6,0)</f>
        <v>75677</v>
      </c>
      <c r="G111" s="875">
        <f>VLOOKUP(B111,'Explosion de Insumos(preciosOf)'!$A$7:$G$500,7,0)</f>
        <v>8186056.7699999996</v>
      </c>
      <c r="H111" s="648">
        <f>VLOOKUP(B111,'SALIDA SINCO INTERNO'!$A$7:$F$510,6,0)</f>
        <v>75677</v>
      </c>
      <c r="I111" s="872">
        <f>VLOOKUP(B111,'SALIDA SINCO INTERNO'!$A$7:$G$510,7,0)</f>
        <v>8186056.7699999996</v>
      </c>
      <c r="J111" s="864">
        <f t="shared" si="17"/>
        <v>1</v>
      </c>
      <c r="K111" s="878">
        <f t="shared" si="13"/>
        <v>2</v>
      </c>
      <c r="L111" s="565" t="str">
        <f t="shared" si="12"/>
        <v/>
      </c>
      <c r="N111" s="864">
        <f>G111/$G$506</f>
        <v>3.7403344558091279E-4</v>
      </c>
      <c r="O111" s="880">
        <f t="shared" si="14"/>
        <v>0</v>
      </c>
      <c r="P111" s="889">
        <f t="shared" si="15"/>
        <v>0</v>
      </c>
      <c r="Q111" s="971"/>
      <c r="R111" s="972"/>
      <c r="S111" s="971"/>
      <c r="T111" s="971"/>
      <c r="U111" s="972"/>
      <c r="V111" s="971"/>
    </row>
    <row r="112" spans="1:22">
      <c r="B112" s="592">
        <v>35</v>
      </c>
      <c r="C112" s="860" t="str">
        <f>VLOOKUP(B112,'Explosion de Insumos(preciosOf)'!$A$7:$G$500,2,0)</f>
        <v>ESTUCOS Y MASILLAS</v>
      </c>
      <c r="D112" s="861"/>
      <c r="E112" s="861"/>
      <c r="F112" s="873"/>
      <c r="G112" s="871">
        <f>SUM(G113:G117)</f>
        <v>8829925.8599999994</v>
      </c>
      <c r="H112" s="647"/>
      <c r="I112" s="871">
        <f>SUM(I113:I117)</f>
        <v>8215617.3600000003</v>
      </c>
      <c r="J112" s="864" t="str">
        <f t="shared" si="17"/>
        <v/>
      </c>
      <c r="K112" s="892" t="str">
        <f t="shared" si="13"/>
        <v/>
      </c>
      <c r="L112" s="565" t="str">
        <f t="shared" si="12"/>
        <v/>
      </c>
      <c r="N112" s="862"/>
      <c r="O112" s="893" t="str">
        <f t="shared" si="14"/>
        <v/>
      </c>
      <c r="P112" s="894" t="str">
        <f t="shared" si="15"/>
        <v/>
      </c>
      <c r="Q112" s="971"/>
      <c r="R112" s="972"/>
      <c r="S112" s="971"/>
      <c r="T112" s="971"/>
      <c r="U112" s="972"/>
      <c r="V112" s="971"/>
    </row>
    <row r="113" spans="2:22">
      <c r="B113">
        <v>1128</v>
      </c>
      <c r="C113" s="863" t="str">
        <f>VLOOKUP(B113,'Explosion de Insumos(preciosOf)'!$A$7:$G$500,2,0)</f>
        <v>ESTUCO LISTO POLVO</v>
      </c>
      <c r="D113" s="255" t="str">
        <f>VLOOKUP(B113,'Explosion de Insumos(preciosOf)'!$A$7:$G$500,4,0)</f>
        <v>Kg</v>
      </c>
      <c r="E113" s="255">
        <f>VLOOKUP(B113,'Explosion de Insumos(preciosOf)'!$A$7:$G$500,5,0)</f>
        <v>1275.25</v>
      </c>
      <c r="F113" s="874">
        <f>VLOOKUP(B113,'Explosion de Insumos(preciosOf)'!$A$7:$G$500,6,0)</f>
        <v>1326</v>
      </c>
      <c r="G113" s="875">
        <f>VLOOKUP(B113,'Explosion de Insumos(preciosOf)'!$A$7:$G$500,7,0)</f>
        <v>1690981.5</v>
      </c>
      <c r="H113" s="648">
        <f>VLOOKUP(B113,'SALIDA SINCO INTERNO'!$A$7:$F$510,6,0)</f>
        <v>1326</v>
      </c>
      <c r="I113" s="872">
        <f>VLOOKUP(B113,'SALIDA SINCO INTERNO'!$A$7:$G$510,7,0)</f>
        <v>1690981.5</v>
      </c>
      <c r="J113" s="864">
        <f t="shared" si="17"/>
        <v>1</v>
      </c>
      <c r="K113" s="878">
        <f t="shared" si="13"/>
        <v>2</v>
      </c>
      <c r="L113" s="565" t="str">
        <f t="shared" si="12"/>
        <v/>
      </c>
      <c r="N113" s="864">
        <f>G113/$G$506</f>
        <v>7.726352927046465E-5</v>
      </c>
      <c r="O113" s="880">
        <f t="shared" si="14"/>
        <v>0</v>
      </c>
      <c r="P113" s="889">
        <f t="shared" si="15"/>
        <v>0</v>
      </c>
      <c r="Q113" s="971"/>
      <c r="R113" s="972"/>
      <c r="S113" s="971"/>
      <c r="T113" s="971"/>
      <c r="U113" s="972"/>
      <c r="V113" s="971"/>
    </row>
    <row r="114" spans="2:22">
      <c r="B114">
        <v>1131</v>
      </c>
      <c r="C114" s="863" t="str">
        <f>VLOOKUP(B114,'Explosion de Insumos(preciosOf)'!$A$7:$G$500,2,0)</f>
        <v>ESTUCO PLASTICO POLVO</v>
      </c>
      <c r="D114" s="255" t="str">
        <f>VLOOKUP(B114,'Explosion de Insumos(preciosOf)'!$A$7:$G$500,4,0)</f>
        <v>Kg</v>
      </c>
      <c r="E114" s="255">
        <f>VLOOKUP(B114,'Explosion de Insumos(preciosOf)'!$A$7:$G$500,5,0)</f>
        <v>3053.36</v>
      </c>
      <c r="F114" s="874">
        <f>VLOOKUP(B114,'Explosion de Insumos(preciosOf)'!$A$7:$G$500,6,0)</f>
        <v>1489</v>
      </c>
      <c r="G114" s="875">
        <f>VLOOKUP(B114,'Explosion de Insumos(preciosOf)'!$A$7:$G$500,7,0)</f>
        <v>4546447.46</v>
      </c>
      <c r="H114" s="648">
        <f>VLOOKUP(B114,'SALIDA SINCO INTERNO'!$A$7:$F$510,6,0)</f>
        <v>1489</v>
      </c>
      <c r="I114" s="872">
        <f>VLOOKUP(B114,'SALIDA SINCO INTERNO'!$A$7:$G$510,7,0)</f>
        <v>4546447.46</v>
      </c>
      <c r="J114" s="864">
        <f t="shared" si="17"/>
        <v>1</v>
      </c>
      <c r="K114" s="878">
        <f t="shared" si="13"/>
        <v>2</v>
      </c>
      <c r="L114" s="565" t="str">
        <f t="shared" si="12"/>
        <v/>
      </c>
      <c r="N114" s="864">
        <f>G114/$G$506</f>
        <v>2.0773413334346927E-4</v>
      </c>
      <c r="O114" s="880">
        <f t="shared" si="14"/>
        <v>0</v>
      </c>
      <c r="P114" s="889">
        <f t="shared" si="15"/>
        <v>0</v>
      </c>
      <c r="Q114" s="971"/>
      <c r="R114" s="972"/>
      <c r="S114" s="971"/>
      <c r="T114" s="971"/>
      <c r="U114" s="972"/>
      <c r="V114" s="971"/>
    </row>
    <row r="115" spans="2:22">
      <c r="B115">
        <v>1185</v>
      </c>
      <c r="C115" s="863" t="str">
        <f>VLOOKUP(B115,'Explosion de Insumos(preciosOf)'!$A$7:$G$500,2,0)</f>
        <v>MARMOLINA BLANCA</v>
      </c>
      <c r="D115" s="255" t="str">
        <f>VLOOKUP(B115,'Explosion de Insumos(preciosOf)'!$A$7:$G$500,4,0)</f>
        <v>BTO</v>
      </c>
      <c r="E115" s="255">
        <f>VLOOKUP(B115,'Explosion de Insumos(preciosOf)'!$A$7:$G$500,5,0)</f>
        <v>27.5</v>
      </c>
      <c r="F115" s="874">
        <f>VLOOKUP(B115,'Explosion de Insumos(preciosOf)'!$A$7:$G$500,6,0)</f>
        <v>15944</v>
      </c>
      <c r="G115" s="875">
        <f>VLOOKUP(B115,'Explosion de Insumos(preciosOf)'!$A$7:$G$500,7,0)</f>
        <v>438460</v>
      </c>
      <c r="H115" s="648">
        <v>8900</v>
      </c>
      <c r="I115" s="872">
        <f>ROUND(H115*E115,0)</f>
        <v>244750</v>
      </c>
      <c r="J115" s="864">
        <f t="shared" si="17"/>
        <v>0.55820371299548421</v>
      </c>
      <c r="K115" s="878">
        <f t="shared" si="13"/>
        <v>3</v>
      </c>
      <c r="L115" s="565">
        <f t="shared" si="12"/>
        <v>438460</v>
      </c>
      <c r="N115" s="864">
        <f>G115/$G$506</f>
        <v>2.0033907552464609E-5</v>
      </c>
      <c r="O115" s="880">
        <f t="shared" si="14"/>
        <v>0.44179628700451579</v>
      </c>
      <c r="P115" s="889">
        <f t="shared" si="15"/>
        <v>193710</v>
      </c>
      <c r="Q115" s="971"/>
      <c r="R115" s="972"/>
      <c r="S115" s="971"/>
      <c r="T115" s="971"/>
      <c r="U115" s="972" t="s">
        <v>2937</v>
      </c>
      <c r="V115" s="971" t="s">
        <v>2935</v>
      </c>
    </row>
    <row r="116" spans="2:22">
      <c r="B116">
        <v>1461</v>
      </c>
      <c r="C116" s="863" t="str">
        <f>VLOOKUP(B116,'Explosion de Insumos(preciosOf)'!$A$7:$G$500,2,0)</f>
        <v>YES0 BLANCO ESTUCADOR</v>
      </c>
      <c r="D116" s="255" t="str">
        <f>VLOOKUP(B116,'Explosion de Insumos(preciosOf)'!$A$7:$G$500,4,0)</f>
        <v>BTO</v>
      </c>
      <c r="E116" s="255">
        <f>VLOOKUP(B116,'Explosion de Insumos(preciosOf)'!$A$7:$G$500,5,0)</f>
        <v>31.6</v>
      </c>
      <c r="F116" s="874">
        <f>VLOOKUP(B116,'Explosion de Insumos(preciosOf)'!$A$7:$G$500,6,0)</f>
        <v>25449</v>
      </c>
      <c r="G116" s="875">
        <f>VLOOKUP(B116,'Explosion de Insumos(preciosOf)'!$A$7:$G$500,7,0)</f>
        <v>804188.4</v>
      </c>
      <c r="H116" s="648">
        <f>VLOOKUP(B116,'SALIDA SINCO INTERNO'!$A$7:$F$510,6,0)</f>
        <v>25449</v>
      </c>
      <c r="I116" s="872">
        <f>VLOOKUP(B116,'SALIDA SINCO INTERNO'!$A$7:$G$510,7,0)</f>
        <v>804188.4</v>
      </c>
      <c r="J116" s="864">
        <f t="shared" si="17"/>
        <v>1</v>
      </c>
      <c r="K116" s="878">
        <f t="shared" si="13"/>
        <v>2</v>
      </c>
      <c r="L116" s="565" t="str">
        <f t="shared" si="12"/>
        <v/>
      </c>
      <c r="N116" s="864">
        <f>G116/$G$506</f>
        <v>3.6744597136259702E-5</v>
      </c>
      <c r="O116" s="880">
        <f t="shared" si="14"/>
        <v>0</v>
      </c>
      <c r="P116" s="889">
        <f t="shared" si="15"/>
        <v>0</v>
      </c>
      <c r="Q116" s="971"/>
      <c r="R116" s="972"/>
      <c r="S116" s="971"/>
      <c r="T116" s="971"/>
      <c r="U116" s="972"/>
      <c r="V116" s="971"/>
    </row>
    <row r="117" spans="2:22">
      <c r="B117">
        <v>2185</v>
      </c>
      <c r="C117" s="863" t="str">
        <f>VLOOKUP(B117,'Explosion de Insumos(preciosOf)'!$A$7:$G$500,2,0)</f>
        <v>MASILLA PLASTICA TEC PANEL</v>
      </c>
      <c r="D117" s="255" t="str">
        <f>VLOOKUP(B117,'Explosion de Insumos(preciosOf)'!$A$7:$G$500,4,0)</f>
        <v>CU</v>
      </c>
      <c r="E117" s="255">
        <f>VLOOKUP(B117,'Explosion de Insumos(preciosOf)'!$A$7:$G$500,5,0)</f>
        <v>10.5</v>
      </c>
      <c r="F117" s="874">
        <f>VLOOKUP(B117,'Explosion de Insumos(preciosOf)'!$A$7:$G$500,6,0)</f>
        <v>128557</v>
      </c>
      <c r="G117" s="875">
        <f>VLOOKUP(B117,'Explosion de Insumos(preciosOf)'!$A$7:$G$500,7,0)</f>
        <v>1349848.5</v>
      </c>
      <c r="H117" s="648">
        <v>88500</v>
      </c>
      <c r="I117" s="872">
        <f>ROUND(H117*E117,0)</f>
        <v>929250</v>
      </c>
      <c r="J117" s="864">
        <f t="shared" si="17"/>
        <v>0.68841058829935364</v>
      </c>
      <c r="K117" s="878">
        <f t="shared" si="13"/>
        <v>3</v>
      </c>
      <c r="L117" s="565">
        <f t="shared" si="12"/>
        <v>1349848.5</v>
      </c>
      <c r="N117" s="864">
        <f>G117/$G$506</f>
        <v>6.1676641104851116E-5</v>
      </c>
      <c r="O117" s="880">
        <f t="shared" si="14"/>
        <v>0.31158941170064636</v>
      </c>
      <c r="P117" s="889">
        <f t="shared" si="15"/>
        <v>420598.5</v>
      </c>
      <c r="Q117" s="971"/>
      <c r="R117" s="972"/>
      <c r="S117" s="971"/>
      <c r="T117" s="971"/>
      <c r="U117" s="972" t="s">
        <v>2937</v>
      </c>
      <c r="V117" s="971" t="s">
        <v>2935</v>
      </c>
    </row>
    <row r="118" spans="2:22">
      <c r="B118" s="592">
        <v>36</v>
      </c>
      <c r="C118" s="860" t="str">
        <f>VLOOKUP(B118,'Explosion de Insumos(preciosOf)'!$A$7:$G$500,2,0)</f>
        <v>PINTURAS</v>
      </c>
      <c r="D118" s="861"/>
      <c r="E118" s="861"/>
      <c r="F118" s="873"/>
      <c r="G118" s="871">
        <f>SUM(G119:G124)</f>
        <v>27109610.370000001</v>
      </c>
      <c r="H118" s="647"/>
      <c r="I118" s="871">
        <f>SUM(I119:I124)</f>
        <v>16943958.630000003</v>
      </c>
      <c r="J118" s="864" t="str">
        <f t="shared" si="17"/>
        <v/>
      </c>
      <c r="K118" s="892" t="str">
        <f t="shared" si="13"/>
        <v/>
      </c>
      <c r="L118" s="565" t="str">
        <f t="shared" si="12"/>
        <v/>
      </c>
      <c r="N118" s="862"/>
      <c r="O118" s="893" t="str">
        <f t="shared" si="14"/>
        <v/>
      </c>
      <c r="P118" s="894" t="str">
        <f t="shared" si="15"/>
        <v/>
      </c>
      <c r="Q118" s="971"/>
      <c r="R118" s="972"/>
      <c r="S118" s="971"/>
      <c r="T118" s="971"/>
      <c r="U118" s="972"/>
      <c r="V118" s="971"/>
    </row>
    <row r="119" spans="2:22">
      <c r="B119">
        <v>1016</v>
      </c>
      <c r="C119" s="863" t="str">
        <f>VLOOKUP(B119,'Explosion de Insumos(preciosOf)'!$A$7:$G$500,2,0)</f>
        <v>ANTICORROSIVO ROJO</v>
      </c>
      <c r="D119" s="255" t="str">
        <f>VLOOKUP(B119,'Explosion de Insumos(preciosOf)'!$A$7:$G$500,4,0)</f>
        <v>Gal</v>
      </c>
      <c r="E119" s="255">
        <f>VLOOKUP(B119,'Explosion de Insumos(preciosOf)'!$A$7:$G$500,5,0)</f>
        <v>11.76</v>
      </c>
      <c r="F119" s="874">
        <f>VLOOKUP(B119,'Explosion de Insumos(preciosOf)'!$A$7:$G$500,6,0)</f>
        <v>51972.98</v>
      </c>
      <c r="G119" s="875">
        <f>VLOOKUP(B119,'Explosion de Insumos(preciosOf)'!$A$7:$G$500,7,0)</f>
        <v>611145.03</v>
      </c>
      <c r="H119" s="648">
        <f>VLOOKUP(B119,'SALIDA SINCO INTERNO'!$A$7:$F$510,6,0)</f>
        <v>51972.98</v>
      </c>
      <c r="I119" s="872">
        <f>VLOOKUP(B119,'SALIDA SINCO INTERNO'!$A$7:$G$510,7,0)</f>
        <v>611145.03</v>
      </c>
      <c r="J119" s="864">
        <f t="shared" si="17"/>
        <v>1</v>
      </c>
      <c r="K119" s="878">
        <f t="shared" si="13"/>
        <v>2</v>
      </c>
      <c r="L119" s="565" t="str">
        <f t="shared" si="12"/>
        <v/>
      </c>
      <c r="N119" s="864">
        <f t="shared" ref="N119:N124" si="19">G119/$G$506</f>
        <v>2.7924150508981914E-5</v>
      </c>
      <c r="O119" s="880">
        <f t="shared" si="14"/>
        <v>0</v>
      </c>
      <c r="P119" s="889">
        <f t="shared" si="15"/>
        <v>0</v>
      </c>
      <c r="Q119" s="971"/>
      <c r="R119" s="972"/>
      <c r="S119" s="971"/>
      <c r="T119" s="971"/>
      <c r="U119" s="972"/>
      <c r="V119" s="971"/>
    </row>
    <row r="120" spans="2:22">
      <c r="B120">
        <v>1155</v>
      </c>
      <c r="C120" s="863" t="str">
        <f>VLOOKUP(B120,'Explosion de Insumos(preciosOf)'!$A$7:$G$500,2,0)</f>
        <v>KORAZA</v>
      </c>
      <c r="D120" s="255" t="str">
        <f>VLOOKUP(B120,'Explosion de Insumos(preciosOf)'!$A$7:$G$500,4,0)</f>
        <v>Gal</v>
      </c>
      <c r="E120" s="255">
        <f>VLOOKUP(B120,'Explosion de Insumos(preciosOf)'!$A$7:$G$500,5,0)</f>
        <v>31.5</v>
      </c>
      <c r="F120" s="874">
        <f>VLOOKUP(B120,'Explosion de Insumos(preciosOf)'!$A$7:$G$500,6,0)</f>
        <v>109613</v>
      </c>
      <c r="G120" s="875">
        <f>VLOOKUP(B120,'Explosion de Insumos(preciosOf)'!$A$7:$G$500,7,0)</f>
        <v>3452809.5</v>
      </c>
      <c r="H120" s="648">
        <v>108000</v>
      </c>
      <c r="I120" s="872">
        <f>ROUND(H120*E120,0)</f>
        <v>3402000</v>
      </c>
      <c r="J120" s="864">
        <f t="shared" si="17"/>
        <v>0.98528459215603992</v>
      </c>
      <c r="K120" s="878">
        <f t="shared" si="13"/>
        <v>3</v>
      </c>
      <c r="L120" s="565">
        <f t="shared" si="12"/>
        <v>3452809.5</v>
      </c>
      <c r="N120" s="864">
        <f t="shared" si="19"/>
        <v>1.5776414340936811E-4</v>
      </c>
      <c r="O120" s="880">
        <f t="shared" si="14"/>
        <v>1.4715407843960082E-2</v>
      </c>
      <c r="P120" s="889">
        <f t="shared" si="15"/>
        <v>50809.5</v>
      </c>
      <c r="Q120" s="971"/>
      <c r="R120" s="972"/>
      <c r="S120" s="971"/>
      <c r="T120" s="971"/>
      <c r="U120" s="972" t="s">
        <v>2937</v>
      </c>
      <c r="V120" s="971" t="s">
        <v>2935</v>
      </c>
    </row>
    <row r="121" spans="2:22">
      <c r="B121">
        <v>1156</v>
      </c>
      <c r="C121" s="863" t="str">
        <f>VLOOKUP(B121,'Explosion de Insumos(preciosOf)'!$A$7:$G$500,2,0)</f>
        <v>KORAZA PLASTICA</v>
      </c>
      <c r="D121" s="255" t="str">
        <f>VLOOKUP(B121,'Explosion de Insumos(preciosOf)'!$A$7:$G$500,4,0)</f>
        <v>Gal</v>
      </c>
      <c r="E121" s="255">
        <f>VLOOKUP(B121,'Explosion de Insumos(preciosOf)'!$A$7:$G$500,5,0)</f>
        <v>9.4499999999999993</v>
      </c>
      <c r="F121" s="874">
        <f>VLOOKUP(B121,'Explosion de Insumos(preciosOf)'!$A$7:$G$500,6,0)</f>
        <v>109613</v>
      </c>
      <c r="G121" s="875">
        <f>VLOOKUP(B121,'Explosion de Insumos(preciosOf)'!$A$7:$G$500,7,0)</f>
        <v>1036237.46</v>
      </c>
      <c r="H121" s="648">
        <v>135000</v>
      </c>
      <c r="I121" s="872">
        <f>ROUND(H121*E121,0)</f>
        <v>1275750</v>
      </c>
      <c r="J121" s="864">
        <f t="shared" si="17"/>
        <v>1.2316057401950498</v>
      </c>
      <c r="K121" s="878">
        <f t="shared" si="13"/>
        <v>1</v>
      </c>
      <c r="L121" s="565">
        <f t="shared" si="12"/>
        <v>1036237.46</v>
      </c>
      <c r="N121" s="864">
        <f t="shared" si="19"/>
        <v>4.7347273356841543E-5</v>
      </c>
      <c r="O121" s="880">
        <f t="shared" si="14"/>
        <v>-0.23160574019504976</v>
      </c>
      <c r="P121" s="889">
        <f t="shared" si="15"/>
        <v>-239512.54000000004</v>
      </c>
      <c r="Q121" s="971"/>
      <c r="R121" s="972"/>
      <c r="S121" s="971"/>
      <c r="T121" s="971"/>
      <c r="U121" s="972" t="s">
        <v>2937</v>
      </c>
      <c r="V121" s="971" t="s">
        <v>2935</v>
      </c>
    </row>
    <row r="122" spans="2:22">
      <c r="B122">
        <v>1446</v>
      </c>
      <c r="C122" s="863" t="str">
        <f>VLOOKUP(B122,'Explosion de Insumos(preciosOf)'!$A$7:$G$500,2,0)</f>
        <v>VINILO ACRILTEX TIPO 2</v>
      </c>
      <c r="D122" s="255" t="str">
        <f>VLOOKUP(B122,'Explosion de Insumos(preciosOf)'!$A$7:$G$500,4,0)</f>
        <v>Gal</v>
      </c>
      <c r="E122" s="255">
        <f>VLOOKUP(B122,'Explosion de Insumos(preciosOf)'!$A$7:$G$500,5,0)</f>
        <v>22.05</v>
      </c>
      <c r="F122" s="874">
        <f>VLOOKUP(B122,'Explosion de Insumos(preciosOf)'!$A$7:$G$500,6,0)</f>
        <v>117532</v>
      </c>
      <c r="G122" s="875">
        <f>VLOOKUP(B122,'Explosion de Insumos(preciosOf)'!$A$7:$G$500,7,0)</f>
        <v>2591580.6</v>
      </c>
      <c r="H122" s="648">
        <v>55000</v>
      </c>
      <c r="I122" s="872">
        <f>ROUND(H122*E122,0)</f>
        <v>1212750</v>
      </c>
      <c r="J122" s="864">
        <f t="shared" si="17"/>
        <v>0.46795766259401694</v>
      </c>
      <c r="K122" s="878">
        <f t="shared" si="13"/>
        <v>3</v>
      </c>
      <c r="L122" s="565">
        <f t="shared" si="12"/>
        <v>2591580.6</v>
      </c>
      <c r="N122" s="864">
        <f t="shared" si="19"/>
        <v>1.184132786460812E-4</v>
      </c>
      <c r="O122" s="880">
        <f t="shared" si="14"/>
        <v>0.53204233740598306</v>
      </c>
      <c r="P122" s="889">
        <f t="shared" si="15"/>
        <v>1378830.6</v>
      </c>
      <c r="Q122" s="971"/>
      <c r="R122" s="972"/>
      <c r="S122" s="971"/>
      <c r="T122" s="971"/>
      <c r="U122" s="972" t="s">
        <v>2937</v>
      </c>
      <c r="V122" s="971" t="s">
        <v>2935</v>
      </c>
    </row>
    <row r="123" spans="2:22">
      <c r="B123">
        <v>1447</v>
      </c>
      <c r="C123" s="863" t="str">
        <f>VLOOKUP(B123,'Explosion de Insumos(preciosOf)'!$A$7:$G$500,2,0)</f>
        <v>VINILO TIPO 1</v>
      </c>
      <c r="D123" s="255" t="str">
        <f>VLOOKUP(B123,'Explosion de Insumos(preciosOf)'!$A$7:$G$500,4,0)</f>
        <v>Gal</v>
      </c>
      <c r="E123" s="255">
        <f>VLOOKUP(B123,'Explosion de Insumos(preciosOf)'!$A$7:$G$500,5,0)</f>
        <v>145.15</v>
      </c>
      <c r="F123" s="874">
        <f>VLOOKUP(B123,'Explosion de Insumos(preciosOf)'!$A$7:$G$500,6,0)</f>
        <v>132237.01999999999</v>
      </c>
      <c r="G123" s="875">
        <f>VLOOKUP(B123,'Explosion de Insumos(preciosOf)'!$A$7:$G$500,7,0)</f>
        <v>19194084.18</v>
      </c>
      <c r="H123" s="648">
        <v>70400</v>
      </c>
      <c r="I123" s="872">
        <f>ROUND(H123*E123,0)</f>
        <v>10218560</v>
      </c>
      <c r="J123" s="864">
        <f t="shared" si="17"/>
        <v>0.53237739325946698</v>
      </c>
      <c r="K123" s="878">
        <f t="shared" si="13"/>
        <v>3</v>
      </c>
      <c r="L123" s="565">
        <f t="shared" si="12"/>
        <v>19194084.18</v>
      </c>
      <c r="N123" s="864">
        <f t="shared" si="19"/>
        <v>8.7700704286900388E-4</v>
      </c>
      <c r="O123" s="880">
        <f t="shared" si="14"/>
        <v>0.46762260674053302</v>
      </c>
      <c r="P123" s="889">
        <f t="shared" si="15"/>
        <v>8975524.1799999997</v>
      </c>
      <c r="Q123" s="971"/>
      <c r="R123" s="972"/>
      <c r="S123" s="971"/>
      <c r="T123" s="971"/>
      <c r="U123" s="972" t="s">
        <v>2937</v>
      </c>
      <c r="V123" s="971" t="s">
        <v>2935</v>
      </c>
    </row>
    <row r="124" spans="2:22">
      <c r="B124">
        <v>773</v>
      </c>
      <c r="C124" s="863" t="str">
        <f>VLOOKUP(B124,'Explosion de Insumos(preciosOf)'!$A$7:$G$500,2,0)</f>
        <v>PINTURA DEMARCACION</v>
      </c>
      <c r="D124" s="255" t="str">
        <f>VLOOKUP(B124,'Explosion de Insumos(preciosOf)'!$A$7:$G$500,4,0)</f>
        <v>Gal</v>
      </c>
      <c r="E124" s="255">
        <f>VLOOKUP(B124,'Explosion de Insumos(preciosOf)'!$A$7:$G$500,5,0)</f>
        <v>1.6</v>
      </c>
      <c r="F124" s="874">
        <f>VLOOKUP(B124,'Explosion de Insumos(preciosOf)'!$A$7:$G$500,6,0)</f>
        <v>139846</v>
      </c>
      <c r="G124" s="875">
        <f>VLOOKUP(B124,'Explosion de Insumos(preciosOf)'!$A$7:$G$500,7,0)</f>
        <v>223753.60000000001</v>
      </c>
      <c r="H124" s="648">
        <f>VLOOKUP(B124,'SALIDA SINCO INTERNO'!$A$7:$F$510,6,0)</f>
        <v>139846</v>
      </c>
      <c r="I124" s="872">
        <f>VLOOKUP(B124,'SALIDA SINCO INTERNO'!$A$7:$G$510,7,0)</f>
        <v>223753.60000000001</v>
      </c>
      <c r="J124" s="864">
        <f t="shared" si="17"/>
        <v>1</v>
      </c>
      <c r="K124" s="878">
        <f t="shared" si="13"/>
        <v>2</v>
      </c>
      <c r="L124" s="565" t="str">
        <f t="shared" si="12"/>
        <v/>
      </c>
      <c r="N124" s="864">
        <f t="shared" si="19"/>
        <v>1.0223643974207784E-5</v>
      </c>
      <c r="O124" s="880">
        <f t="shared" si="14"/>
        <v>0</v>
      </c>
      <c r="P124" s="889">
        <f t="shared" si="15"/>
        <v>0</v>
      </c>
      <c r="Q124" s="971"/>
      <c r="R124" s="972"/>
      <c r="S124" s="971"/>
      <c r="T124" s="971"/>
      <c r="U124" s="972"/>
      <c r="V124" s="971"/>
    </row>
    <row r="125" spans="2:22">
      <c r="B125" s="592">
        <v>37</v>
      </c>
      <c r="C125" s="860" t="str">
        <f>VLOOKUP(B125,'Explosion de Insumos(preciosOf)'!$A$7:$G$500,2,0)</f>
        <v>TEJAS Y ACCESORIOS</v>
      </c>
      <c r="D125" s="861"/>
      <c r="E125" s="861"/>
      <c r="F125" s="873"/>
      <c r="G125" s="871">
        <f>SUM(G126)</f>
        <v>2870513.1</v>
      </c>
      <c r="H125" s="647"/>
      <c r="I125" s="871">
        <f>SUM(I126)</f>
        <v>2870513.1</v>
      </c>
      <c r="J125" s="864" t="str">
        <f t="shared" si="17"/>
        <v/>
      </c>
      <c r="K125" s="892" t="str">
        <f t="shared" si="13"/>
        <v/>
      </c>
      <c r="L125" s="565" t="str">
        <f t="shared" si="12"/>
        <v/>
      </c>
      <c r="N125" s="862"/>
      <c r="O125" s="893" t="str">
        <f t="shared" si="14"/>
        <v/>
      </c>
      <c r="P125" s="894" t="str">
        <f t="shared" si="15"/>
        <v/>
      </c>
      <c r="Q125" s="971"/>
      <c r="R125" s="972"/>
      <c r="S125" s="971"/>
      <c r="T125" s="971"/>
      <c r="U125" s="972"/>
      <c r="V125" s="971"/>
    </row>
    <row r="126" spans="2:22">
      <c r="B126">
        <v>1384</v>
      </c>
      <c r="C126" s="863" t="str">
        <f>VLOOKUP(B126,'Explosion de Insumos(preciosOf)'!$A$7:$G$500,2,0)</f>
        <v>TEJA GALVANIZ,TRAPEZOIDAL</v>
      </c>
      <c r="D126" s="255" t="str">
        <f>VLOOKUP(B126,'Explosion de Insumos(preciosOf)'!$A$7:$G$500,4,0)</f>
        <v>Und</v>
      </c>
      <c r="E126" s="255">
        <f>VLOOKUP(B126,'Explosion de Insumos(preciosOf)'!$A$7:$G$500,5,0)</f>
        <v>40.950000000000003</v>
      </c>
      <c r="F126" s="874">
        <f>VLOOKUP(B126,'Explosion de Insumos(preciosOf)'!$A$7:$G$500,6,0)</f>
        <v>70098</v>
      </c>
      <c r="G126" s="875">
        <f>VLOOKUP(B126,'Explosion de Insumos(preciosOf)'!$A$7:$G$500,7,0)</f>
        <v>2870513.1</v>
      </c>
      <c r="H126" s="648">
        <f>VLOOKUP(B126,'SALIDA SINCO INTERNO'!$A$7:$F$510,6,0)</f>
        <v>70098</v>
      </c>
      <c r="I126" s="872">
        <f>VLOOKUP(B126,'SALIDA SINCO INTERNO'!$A$7:$G$510,7,0)</f>
        <v>2870513.1</v>
      </c>
      <c r="J126" s="864">
        <f t="shared" si="17"/>
        <v>1</v>
      </c>
      <c r="K126" s="878">
        <f t="shared" si="13"/>
        <v>2</v>
      </c>
      <c r="L126" s="565" t="str">
        <f t="shared" si="12"/>
        <v/>
      </c>
      <c r="N126" s="864">
        <f>G126/$G$506</f>
        <v>1.3115813089800346E-4</v>
      </c>
      <c r="O126" s="880">
        <f t="shared" si="14"/>
        <v>0</v>
      </c>
      <c r="P126" s="889">
        <f t="shared" si="15"/>
        <v>0</v>
      </c>
      <c r="Q126" s="971"/>
      <c r="R126" s="972"/>
      <c r="S126" s="971"/>
      <c r="T126" s="971"/>
      <c r="U126" s="972"/>
      <c r="V126" s="971"/>
    </row>
    <row r="127" spans="2:22">
      <c r="B127" s="592">
        <v>38</v>
      </c>
      <c r="C127" s="860" t="str">
        <f>VLOOKUP(B127,'Explosion de Insumos(preciosOf)'!$A$7:$G$500,2,0)</f>
        <v>PISOS Y ENCHAPES</v>
      </c>
      <c r="D127" s="861"/>
      <c r="E127" s="861"/>
      <c r="F127" s="873"/>
      <c r="G127" s="871">
        <f>SUM(G128:G140)</f>
        <v>276048666.15000004</v>
      </c>
      <c r="H127" s="647"/>
      <c r="I127" s="871">
        <f>SUM(I128:I140)</f>
        <v>194683679.54000002</v>
      </c>
      <c r="J127" s="864" t="str">
        <f t="shared" si="17"/>
        <v/>
      </c>
      <c r="K127" s="892" t="str">
        <f t="shared" si="13"/>
        <v/>
      </c>
      <c r="L127" s="565" t="str">
        <f t="shared" si="12"/>
        <v/>
      </c>
      <c r="N127" s="862"/>
      <c r="O127" s="893" t="str">
        <f t="shared" si="14"/>
        <v/>
      </c>
      <c r="P127" s="894" t="str">
        <f t="shared" si="15"/>
        <v/>
      </c>
      <c r="Q127" s="971"/>
      <c r="R127" s="972"/>
      <c r="S127" s="971"/>
      <c r="T127" s="971"/>
      <c r="U127" s="972"/>
      <c r="V127" s="971"/>
    </row>
    <row r="128" spans="2:22">
      <c r="B128">
        <v>1021</v>
      </c>
      <c r="C128" s="863" t="str">
        <f>VLOOKUP(B128,'Explosion de Insumos(preciosOf)'!$A$7:$G$500,2,0)</f>
        <v>BALDOSA CEMENTO 25-30CM</v>
      </c>
      <c r="D128" s="255" t="str">
        <f>VLOOKUP(B128,'Explosion de Insumos(preciosOf)'!$A$7:$G$500,4,0)</f>
        <v>M2</v>
      </c>
      <c r="E128" s="255">
        <f>VLOOKUP(B128,'Explosion de Insumos(preciosOf)'!$A$7:$G$500,5,0)</f>
        <v>583.78</v>
      </c>
      <c r="F128" s="874">
        <f>VLOOKUP(B128,'Explosion de Insumos(preciosOf)'!$A$7:$G$500,6,0)</f>
        <v>63204</v>
      </c>
      <c r="G128" s="875">
        <f>VLOOKUP(B128,'Explosion de Insumos(preciosOf)'!$A$7:$G$500,7,0)</f>
        <v>36897231.119999997</v>
      </c>
      <c r="H128" s="648">
        <f>70499+S128</f>
        <v>94138</v>
      </c>
      <c r="I128" s="872">
        <f>ROUND(H128*E128,0)</f>
        <v>54955882</v>
      </c>
      <c r="J128" s="864">
        <f t="shared" si="17"/>
        <v>1.4894310486678057</v>
      </c>
      <c r="K128" s="878">
        <f t="shared" si="13"/>
        <v>1</v>
      </c>
      <c r="L128" s="565">
        <f t="shared" si="12"/>
        <v>36897231.119999997</v>
      </c>
      <c r="N128" s="864">
        <f t="shared" ref="N128:N140" si="20">G128/$G$506</f>
        <v>1.6858908844592439E-3</v>
      </c>
      <c r="O128" s="880">
        <f t="shared" si="14"/>
        <v>-0.48943104866780573</v>
      </c>
      <c r="P128" s="889">
        <f t="shared" si="15"/>
        <v>-18058650.880000003</v>
      </c>
      <c r="Q128" s="971">
        <v>23</v>
      </c>
      <c r="R128" s="972"/>
      <c r="S128" s="975">
        <f>ROUND('Analisis transporte'!F37*Q128,0)</f>
        <v>23639</v>
      </c>
      <c r="T128" s="975">
        <f>S128*E128</f>
        <v>13799975.42</v>
      </c>
      <c r="U128" s="540" t="s">
        <v>3010</v>
      </c>
      <c r="V128" s="982" t="s">
        <v>2940</v>
      </c>
    </row>
    <row r="129" spans="2:22">
      <c r="B129">
        <v>1059</v>
      </c>
      <c r="C129" s="863" t="str">
        <f>VLOOKUP(B129,'Explosion de Insumos(preciosOf)'!$A$7:$G$500,2,0)</f>
        <v>CERAMICA 20,5 X 20,5</v>
      </c>
      <c r="D129" s="255" t="str">
        <f>VLOOKUP(B129,'Explosion de Insumos(preciosOf)'!$A$7:$G$500,4,0)</f>
        <v>M2</v>
      </c>
      <c r="E129" s="255">
        <f>VLOOKUP(B129,'Explosion de Insumos(preciosOf)'!$A$7:$G$500,5,0)</f>
        <v>28.8</v>
      </c>
      <c r="F129" s="874">
        <f>VLOOKUP(B129,'Explosion de Insumos(preciosOf)'!$A$7:$G$500,6,0)</f>
        <v>26509</v>
      </c>
      <c r="G129" s="875">
        <f>VLOOKUP(B129,'Explosion de Insumos(preciosOf)'!$A$7:$G$500,7,0)</f>
        <v>763459.2</v>
      </c>
      <c r="H129" s="648">
        <v>34215</v>
      </c>
      <c r="I129" s="872">
        <f>ROUND(H129*E129,0)</f>
        <v>985392</v>
      </c>
      <c r="J129" s="864">
        <f t="shared" si="17"/>
        <v>1.2906937266588705</v>
      </c>
      <c r="K129" s="878">
        <f t="shared" si="13"/>
        <v>1</v>
      </c>
      <c r="L129" s="565">
        <f t="shared" si="12"/>
        <v>763459.2</v>
      </c>
      <c r="N129" s="864">
        <f t="shared" si="20"/>
        <v>3.488361773680287E-5</v>
      </c>
      <c r="O129" s="880">
        <f t="shared" si="14"/>
        <v>-0.2906937266588705</v>
      </c>
      <c r="P129" s="889">
        <f t="shared" si="15"/>
        <v>-221932.80000000005</v>
      </c>
      <c r="Q129" s="971"/>
      <c r="R129" s="972"/>
      <c r="S129" s="971"/>
      <c r="T129" s="971"/>
      <c r="U129" s="972"/>
      <c r="V129" s="982" t="s">
        <v>2944</v>
      </c>
    </row>
    <row r="130" spans="2:22">
      <c r="B130">
        <v>1060</v>
      </c>
      <c r="C130" s="863" t="str">
        <f>VLOOKUP(B130,'Explosion de Insumos(preciosOf)'!$A$7:$G$500,2,0)</f>
        <v>CERAMICA 41,7X41,7 TRAF,4</v>
      </c>
      <c r="D130" s="255" t="str">
        <f>VLOOKUP(B130,'Explosion de Insumos(preciosOf)'!$A$7:$G$500,4,0)</f>
        <v>M2</v>
      </c>
      <c r="E130" s="861">
        <f>VLOOKUP(B130,'Explosion de Insumos(preciosOf)'!$A$7:$G$500,5,0)</f>
        <v>226.75</v>
      </c>
      <c r="F130" s="874">
        <f>VLOOKUP(B130,'Explosion de Insumos(preciosOf)'!$A$7:$G$500,6,0)</f>
        <v>103165</v>
      </c>
      <c r="G130" s="875">
        <f>VLOOKUP(B130,'Explosion de Insumos(preciosOf)'!$A$7:$G$500,7,0)</f>
        <v>23392147.93</v>
      </c>
      <c r="H130" s="648">
        <f>31358+S130</f>
        <v>47802</v>
      </c>
      <c r="I130" s="872">
        <f>ROUND(H130*E130,0)</f>
        <v>10839104</v>
      </c>
      <c r="J130" s="864">
        <f t="shared" si="17"/>
        <v>0.46335481994862598</v>
      </c>
      <c r="K130" s="878">
        <f t="shared" si="13"/>
        <v>3</v>
      </c>
      <c r="L130" s="565">
        <f t="shared" si="12"/>
        <v>23392147.93</v>
      </c>
      <c r="N130" s="864">
        <f t="shared" si="20"/>
        <v>1.0688229920248057E-3</v>
      </c>
      <c r="O130" s="880">
        <f t="shared" si="14"/>
        <v>0.53664518005137407</v>
      </c>
      <c r="P130" s="889">
        <f t="shared" si="15"/>
        <v>12553043.93</v>
      </c>
      <c r="Q130" s="971">
        <f>ROUND(23/1.44,0)</f>
        <v>16</v>
      </c>
      <c r="R130" s="972"/>
      <c r="S130" s="975">
        <f>ROUND('Analisis transporte'!$F$37*Q130,0)</f>
        <v>16444</v>
      </c>
      <c r="T130" s="975">
        <f>S130*E130</f>
        <v>3728677</v>
      </c>
      <c r="U130" s="972" t="s">
        <v>2933</v>
      </c>
      <c r="V130" s="982" t="s">
        <v>2944</v>
      </c>
    </row>
    <row r="131" spans="2:22">
      <c r="B131">
        <v>1061</v>
      </c>
      <c r="C131" s="863" t="str">
        <f>VLOOKUP(B131,'Explosion de Insumos(preciosOf)'!$A$7:$G$500,2,0)</f>
        <v>CERAMICA COLOR GRIS</v>
      </c>
      <c r="D131" s="255" t="str">
        <f>VLOOKUP(B131,'Explosion de Insumos(preciosOf)'!$A$7:$G$500,4,0)</f>
        <v>M2</v>
      </c>
      <c r="E131" s="255">
        <f>VLOOKUP(B131,'Explosion de Insumos(preciosOf)'!$A$7:$G$500,5,0)</f>
        <v>379.6</v>
      </c>
      <c r="F131" s="874">
        <f>VLOOKUP(B131,'Explosion de Insumos(preciosOf)'!$A$7:$G$500,6,0)</f>
        <v>92396</v>
      </c>
      <c r="G131" s="875">
        <f>VLOOKUP(B131,'Explosion de Insumos(preciosOf)'!$A$7:$G$500,7,0)</f>
        <v>35073521.600000001</v>
      </c>
      <c r="H131" s="648">
        <v>34215</v>
      </c>
      <c r="I131" s="872">
        <f>ROUND(H131*E131,0)</f>
        <v>12988014</v>
      </c>
      <c r="J131" s="864">
        <f t="shared" si="17"/>
        <v>0.37030823845188104</v>
      </c>
      <c r="K131" s="878">
        <f t="shared" si="13"/>
        <v>3</v>
      </c>
      <c r="L131" s="565">
        <f t="shared" si="12"/>
        <v>35073521.600000001</v>
      </c>
      <c r="N131" s="864">
        <f t="shared" si="20"/>
        <v>1.6025628090903859E-3</v>
      </c>
      <c r="O131" s="880">
        <f t="shared" si="14"/>
        <v>0.62969176154811901</v>
      </c>
      <c r="P131" s="889">
        <f t="shared" si="15"/>
        <v>22085507.600000001</v>
      </c>
      <c r="Q131" s="971"/>
      <c r="R131" s="972"/>
      <c r="S131" s="971"/>
      <c r="T131" s="971"/>
      <c r="U131" s="540"/>
      <c r="V131" s="1066" t="s">
        <v>2980</v>
      </c>
    </row>
    <row r="132" spans="2:22">
      <c r="B132">
        <v>1062</v>
      </c>
      <c r="C132" s="863" t="str">
        <f>VLOOKUP(B132,'Explosion de Insumos(preciosOf)'!$A$7:$G$500,2,0)</f>
        <v>CERAMICA PARA PISO</v>
      </c>
      <c r="D132" s="255" t="str">
        <f>VLOOKUP(B132,'Explosion de Insumos(preciosOf)'!$A$7:$G$500,4,0)</f>
        <v>M2</v>
      </c>
      <c r="E132" s="861">
        <f>VLOOKUP(B132,'Explosion de Insumos(preciosOf)'!$A$7:$G$500,5,0)</f>
        <v>504.4</v>
      </c>
      <c r="F132" s="874">
        <f>VLOOKUP(B132,'Explosion de Insumos(preciosOf)'!$A$7:$G$500,6,0)</f>
        <v>121675</v>
      </c>
      <c r="G132" s="875">
        <f>VLOOKUP(B132,'Explosion de Insumos(preciosOf)'!$A$7:$G$500,7,0)</f>
        <v>61372870</v>
      </c>
      <c r="H132" s="648">
        <f>31358+S132</f>
        <v>47802</v>
      </c>
      <c r="I132" s="872">
        <f t="shared" ref="I132:I137" si="21">ROUND(H132*E132,0)</f>
        <v>24111329</v>
      </c>
      <c r="J132" s="864">
        <f t="shared" si="17"/>
        <v>0.39286624203821657</v>
      </c>
      <c r="K132" s="878">
        <f t="shared" si="13"/>
        <v>3</v>
      </c>
      <c r="L132" s="565">
        <f t="shared" si="12"/>
        <v>61372870</v>
      </c>
      <c r="N132" s="864">
        <f t="shared" si="20"/>
        <v>2.804220234022325E-3</v>
      </c>
      <c r="O132" s="880">
        <f t="shared" si="14"/>
        <v>0.60713375796178348</v>
      </c>
      <c r="P132" s="889">
        <f t="shared" si="15"/>
        <v>37261541</v>
      </c>
      <c r="Q132" s="971">
        <f>ROUND(23/1.44,0)</f>
        <v>16</v>
      </c>
      <c r="R132" s="972"/>
      <c r="S132" s="975">
        <f>ROUND('Analisis transporte'!$F$37*Q132,0)</f>
        <v>16444</v>
      </c>
      <c r="T132" s="975">
        <f t="shared" ref="T132:T137" si="22">S132*E132</f>
        <v>8294353.5999999996</v>
      </c>
      <c r="U132" s="972" t="s">
        <v>2933</v>
      </c>
      <c r="V132" s="982" t="s">
        <v>2944</v>
      </c>
    </row>
    <row r="133" spans="2:22">
      <c r="B133">
        <v>1063</v>
      </c>
      <c r="C133" s="863" t="str">
        <f>VLOOKUP(B133,'Explosion de Insumos(preciosOf)'!$A$7:$G$500,2,0)</f>
        <v>CERAMICA TRAF,3-4 30 X30CM</v>
      </c>
      <c r="D133" s="255" t="str">
        <f>VLOOKUP(B133,'Explosion de Insumos(preciosOf)'!$A$7:$G$500,4,0)</f>
        <v>M2</v>
      </c>
      <c r="E133" s="861">
        <f>VLOOKUP(B133,'Explosion de Insumos(preciosOf)'!$A$7:$G$500,5,0)</f>
        <v>226.75</v>
      </c>
      <c r="F133" s="874">
        <f>VLOOKUP(B133,'Explosion de Insumos(preciosOf)'!$A$7:$G$500,6,0)</f>
        <v>103165</v>
      </c>
      <c r="G133" s="875">
        <f>VLOOKUP(B133,'Explosion de Insumos(preciosOf)'!$A$7:$G$500,7,0)</f>
        <v>23392147.93</v>
      </c>
      <c r="H133" s="648">
        <f>31358+S133</f>
        <v>47802</v>
      </c>
      <c r="I133" s="872">
        <f t="shared" si="21"/>
        <v>10839104</v>
      </c>
      <c r="J133" s="864">
        <f t="shared" si="17"/>
        <v>0.46335481994862598</v>
      </c>
      <c r="K133" s="878">
        <f t="shared" si="13"/>
        <v>3</v>
      </c>
      <c r="L133" s="565">
        <f t="shared" si="12"/>
        <v>23392147.93</v>
      </c>
      <c r="N133" s="864">
        <f t="shared" si="20"/>
        <v>1.0688229920248057E-3</v>
      </c>
      <c r="O133" s="880">
        <f t="shared" si="14"/>
        <v>0.53664518005137407</v>
      </c>
      <c r="P133" s="889">
        <f t="shared" si="15"/>
        <v>12553043.93</v>
      </c>
      <c r="Q133" s="971">
        <f>ROUND(23/1.44,0)</f>
        <v>16</v>
      </c>
      <c r="R133" s="972"/>
      <c r="S133" s="975">
        <f>ROUND('Analisis transporte'!$F$37*Q133,0)</f>
        <v>16444</v>
      </c>
      <c r="T133" s="975">
        <f t="shared" si="22"/>
        <v>3728677</v>
      </c>
      <c r="U133" s="972" t="s">
        <v>2933</v>
      </c>
      <c r="V133" s="982" t="s">
        <v>2944</v>
      </c>
    </row>
    <row r="134" spans="2:22">
      <c r="B134">
        <v>1064</v>
      </c>
      <c r="C134" s="863" t="str">
        <f>VLOOKUP(B134,'Explosion de Insumos(preciosOf)'!$A$7:$G$500,2,0)</f>
        <v>CERAMICA TRAF,3-4 33 X33CM</v>
      </c>
      <c r="D134" s="255" t="str">
        <f>VLOOKUP(B134,'Explosion de Insumos(preciosOf)'!$A$7:$G$500,4,0)</f>
        <v>M2</v>
      </c>
      <c r="E134" s="861">
        <f>VLOOKUP(B134,'Explosion de Insumos(preciosOf)'!$A$7:$G$500,5,0)</f>
        <v>226.75</v>
      </c>
      <c r="F134" s="874">
        <f>VLOOKUP(B134,'Explosion de Insumos(preciosOf)'!$A$7:$G$500,6,0)</f>
        <v>103165</v>
      </c>
      <c r="G134" s="875">
        <f>VLOOKUP(B134,'Explosion de Insumos(preciosOf)'!$A$7:$G$500,7,0)</f>
        <v>23392147.93</v>
      </c>
      <c r="H134" s="648">
        <f>31358+S134</f>
        <v>47802</v>
      </c>
      <c r="I134" s="872">
        <f t="shared" si="21"/>
        <v>10839104</v>
      </c>
      <c r="J134" s="864">
        <f t="shared" si="17"/>
        <v>0.46335481994862598</v>
      </c>
      <c r="K134" s="878">
        <f t="shared" si="13"/>
        <v>3</v>
      </c>
      <c r="L134" s="565">
        <f t="shared" si="12"/>
        <v>23392147.93</v>
      </c>
      <c r="N134" s="864">
        <f t="shared" si="20"/>
        <v>1.0688229920248057E-3</v>
      </c>
      <c r="O134" s="880">
        <f t="shared" si="14"/>
        <v>0.53664518005137407</v>
      </c>
      <c r="P134" s="889">
        <f t="shared" si="15"/>
        <v>12553043.93</v>
      </c>
      <c r="Q134" s="971">
        <f>ROUND(23/1.44,0)</f>
        <v>16</v>
      </c>
      <c r="R134" s="972"/>
      <c r="S134" s="975">
        <f>ROUND('Analisis transporte'!$F$37*Q134,0)</f>
        <v>16444</v>
      </c>
      <c r="T134" s="975">
        <f t="shared" si="22"/>
        <v>3728677</v>
      </c>
      <c r="U134" s="972" t="s">
        <v>2933</v>
      </c>
      <c r="V134" s="982" t="s">
        <v>2944</v>
      </c>
    </row>
    <row r="135" spans="2:22">
      <c r="B135">
        <v>1065</v>
      </c>
      <c r="C135" s="863" t="str">
        <f>VLOOKUP(B135,'Explosion de Insumos(preciosOf)'!$A$7:$G$500,2,0)</f>
        <v>CERAMICA TRAF,4 40 X40CM</v>
      </c>
      <c r="D135" s="255" t="str">
        <f>VLOOKUP(B135,'Explosion de Insumos(preciosOf)'!$A$7:$G$500,4,0)</f>
        <v>M2</v>
      </c>
      <c r="E135" s="861">
        <f>VLOOKUP(B135,'Explosion de Insumos(preciosOf)'!$A$7:$G$500,5,0)</f>
        <v>226.75</v>
      </c>
      <c r="F135" s="874">
        <f>VLOOKUP(B135,'Explosion de Insumos(preciosOf)'!$A$7:$G$500,6,0)</f>
        <v>103165</v>
      </c>
      <c r="G135" s="875">
        <f>VLOOKUP(B135,'Explosion de Insumos(preciosOf)'!$A$7:$G$500,7,0)</f>
        <v>23392147.93</v>
      </c>
      <c r="H135" s="648">
        <f>31358+S135</f>
        <v>47802</v>
      </c>
      <c r="I135" s="872">
        <f t="shared" si="21"/>
        <v>10839104</v>
      </c>
      <c r="J135" s="864">
        <f t="shared" si="17"/>
        <v>0.46335481994862598</v>
      </c>
      <c r="K135" s="878">
        <f t="shared" si="13"/>
        <v>3</v>
      </c>
      <c r="L135" s="565">
        <f t="shared" si="12"/>
        <v>23392147.93</v>
      </c>
      <c r="N135" s="864">
        <f t="shared" si="20"/>
        <v>1.0688229920248057E-3</v>
      </c>
      <c r="O135" s="880">
        <f t="shared" si="14"/>
        <v>0.53664518005137407</v>
      </c>
      <c r="P135" s="889">
        <f t="shared" si="15"/>
        <v>12553043.93</v>
      </c>
      <c r="Q135" s="971">
        <f>ROUND(23/1.44,0)</f>
        <v>16</v>
      </c>
      <c r="R135" s="972"/>
      <c r="S135" s="975">
        <f>ROUND('Analisis transporte'!$F$37*Q135,0)</f>
        <v>16444</v>
      </c>
      <c r="T135" s="975">
        <f t="shared" si="22"/>
        <v>3728677</v>
      </c>
      <c r="U135" s="972" t="s">
        <v>2933</v>
      </c>
      <c r="V135" s="982" t="s">
        <v>2944</v>
      </c>
    </row>
    <row r="136" spans="2:22">
      <c r="B136">
        <v>1122</v>
      </c>
      <c r="C136" s="863" t="str">
        <f>VLOOKUP(B136,'Explosion de Insumos(preciosOf)'!$A$7:$G$500,2,0)</f>
        <v>EMBOQUILLADOR</v>
      </c>
      <c r="D136" s="255" t="str">
        <f>VLOOKUP(B136,'Explosion de Insumos(preciosOf)'!$A$7:$G$500,4,0)</f>
        <v>Kg</v>
      </c>
      <c r="E136" s="255">
        <f>VLOOKUP(B136,'Explosion de Insumos(preciosOf)'!$A$7:$G$500,5,0)</f>
        <v>309.75</v>
      </c>
      <c r="F136" s="874">
        <f>VLOOKUP(B136,'Explosion de Insumos(preciosOf)'!$A$7:$G$500,6,0)</f>
        <v>7168</v>
      </c>
      <c r="G136" s="875">
        <f>VLOOKUP(B136,'Explosion de Insumos(preciosOf)'!$A$7:$G$500,7,0)</f>
        <v>2220288</v>
      </c>
      <c r="H136" s="648">
        <f>20736/5+S136</f>
        <v>5175.2</v>
      </c>
      <c r="I136" s="872">
        <f t="shared" si="21"/>
        <v>1603018</v>
      </c>
      <c r="J136" s="864">
        <f t="shared" si="17"/>
        <v>0.72198660714285712</v>
      </c>
      <c r="K136" s="878">
        <f t="shared" si="13"/>
        <v>3</v>
      </c>
      <c r="L136" s="565">
        <f t="shared" si="12"/>
        <v>2220288</v>
      </c>
      <c r="N136" s="864">
        <f t="shared" si="20"/>
        <v>1.0144835225983337E-4</v>
      </c>
      <c r="O136" s="880">
        <f t="shared" si="14"/>
        <v>0.27801339285714288</v>
      </c>
      <c r="P136" s="889">
        <f t="shared" si="15"/>
        <v>617270</v>
      </c>
      <c r="Q136" s="971">
        <v>1</v>
      </c>
      <c r="R136" s="972"/>
      <c r="S136" s="975">
        <f>ROUND('Analisis transporte'!$F$37*Q136,0)</f>
        <v>1028</v>
      </c>
      <c r="T136" s="975">
        <f t="shared" si="22"/>
        <v>318423</v>
      </c>
      <c r="U136" s="972" t="s">
        <v>2933</v>
      </c>
      <c r="V136" s="982" t="s">
        <v>2944</v>
      </c>
    </row>
    <row r="137" spans="2:22">
      <c r="B137">
        <v>1124</v>
      </c>
      <c r="C137" s="863" t="str">
        <f>VLOOKUP(B137,'Explosion de Insumos(preciosOf)'!$A$7:$G$500,2,0)</f>
        <v>ENDURECEDOR SUPERF, PISOS</v>
      </c>
      <c r="D137" s="255" t="str">
        <f>VLOOKUP(B137,'Explosion de Insumos(preciosOf)'!$A$7:$G$500,4,0)</f>
        <v>Kg</v>
      </c>
      <c r="E137" s="255">
        <f>VLOOKUP(B137,'Explosion de Insumos(preciosOf)'!$A$7:$G$500,5,0)</f>
        <v>8776.7000000000007</v>
      </c>
      <c r="F137" s="874">
        <f>VLOOKUP(B137,'Explosion de Insumos(preciosOf)'!$A$7:$G$500,6,0)</f>
        <v>3414</v>
      </c>
      <c r="G137" s="875">
        <f>VLOOKUP(B137,'Explosion de Insumos(preciosOf)'!$A$7:$G$500,7,0)</f>
        <v>29963646.969999999</v>
      </c>
      <c r="H137" s="648">
        <f>816753/230+S137</f>
        <v>4579.1000000000004</v>
      </c>
      <c r="I137" s="872">
        <f t="shared" si="21"/>
        <v>40189387</v>
      </c>
      <c r="J137" s="864">
        <f t="shared" si="17"/>
        <v>1.3412712360867018</v>
      </c>
      <c r="K137" s="878">
        <f t="shared" si="13"/>
        <v>1</v>
      </c>
      <c r="L137" s="565">
        <f t="shared" si="12"/>
        <v>29963646.969999999</v>
      </c>
      <c r="N137" s="864">
        <f t="shared" si="20"/>
        <v>1.3690848271944219E-3</v>
      </c>
      <c r="O137" s="880">
        <f t="shared" si="14"/>
        <v>-0.34127123608670185</v>
      </c>
      <c r="P137" s="889">
        <f t="shared" si="15"/>
        <v>-10225740.030000001</v>
      </c>
      <c r="Q137" s="971">
        <v>1</v>
      </c>
      <c r="R137" s="972"/>
      <c r="S137" s="975">
        <f>ROUND('Analisis transporte'!$F$37*Q137,0)</f>
        <v>1028</v>
      </c>
      <c r="T137" s="975">
        <f t="shared" si="22"/>
        <v>9022447.6000000015</v>
      </c>
      <c r="U137" s="972" t="s">
        <v>2933</v>
      </c>
      <c r="V137" s="982" t="s">
        <v>2940</v>
      </c>
    </row>
    <row r="138" spans="2:22">
      <c r="B138">
        <v>1174</v>
      </c>
      <c r="C138" s="863" t="str">
        <f>VLOOKUP(B138,'Explosion de Insumos(preciosOf)'!$A$7:$G$500,2,0)</f>
        <v>LOSETA TÁCTIL</v>
      </c>
      <c r="D138" s="255" t="str">
        <f>VLOOKUP(B138,'Explosion de Insumos(preciosOf)'!$A$7:$G$500,4,0)</f>
        <v>M2</v>
      </c>
      <c r="E138" s="255">
        <f>VLOOKUP(B138,'Explosion de Insumos(preciosOf)'!$A$7:$G$500,5,0)</f>
        <v>16.48</v>
      </c>
      <c r="F138" s="874">
        <f>VLOOKUP(B138,'Explosion de Insumos(preciosOf)'!$A$7:$G$500,6,0)</f>
        <v>80994</v>
      </c>
      <c r="G138" s="875">
        <f>VLOOKUP(B138,'Explosion de Insumos(preciosOf)'!$A$7:$G$500,7,0)</f>
        <v>1335040.3</v>
      </c>
      <c r="H138" s="648">
        <f>VLOOKUP(B138,'SALIDA SINCO INTERNO'!$A$7:$F$510,6,0)</f>
        <v>80994</v>
      </c>
      <c r="I138" s="872">
        <f>VLOOKUP(B138,'SALIDA SINCO INTERNO'!$A$7:$G$510,7,0)</f>
        <v>1335040.3</v>
      </c>
      <c r="J138" s="864">
        <f t="shared" si="17"/>
        <v>1</v>
      </c>
      <c r="K138" s="878">
        <f t="shared" si="13"/>
        <v>2</v>
      </c>
      <c r="L138" s="565" t="str">
        <f t="shared" si="12"/>
        <v/>
      </c>
      <c r="N138" s="864">
        <f t="shared" si="20"/>
        <v>6.1000031813653734E-5</v>
      </c>
      <c r="O138" s="880">
        <f t="shared" si="14"/>
        <v>0</v>
      </c>
      <c r="P138" s="889">
        <f t="shared" si="15"/>
        <v>0</v>
      </c>
      <c r="Q138" s="971"/>
      <c r="R138" s="972"/>
      <c r="S138" s="971"/>
      <c r="T138" s="971"/>
      <c r="U138" s="972"/>
      <c r="V138" s="1066" t="s">
        <v>2980</v>
      </c>
    </row>
    <row r="139" spans="2:22">
      <c r="B139">
        <v>1220</v>
      </c>
      <c r="C139" s="863" t="str">
        <f>VLOOKUP(B139,'Explosion de Insumos(preciosOf)'!$A$7:$G$500,2,0)</f>
        <v>PEGACOR BLANCO</v>
      </c>
      <c r="D139" s="255" t="str">
        <f>VLOOKUP(B139,'Explosion de Insumos(preciosOf)'!$A$7:$G$500,4,0)</f>
        <v>Kg</v>
      </c>
      <c r="E139" s="255">
        <f>VLOOKUP(B139,'Explosion de Insumos(preciosOf)'!$A$7:$G$500,5,0)</f>
        <v>2747.88</v>
      </c>
      <c r="F139" s="874">
        <f>VLOOKUP(B139,'Explosion de Insumos(preciosOf)'!$A$7:$G$500,6,0)</f>
        <v>3223</v>
      </c>
      <c r="G139" s="875">
        <f>VLOOKUP(B139,'Explosion de Insumos(preciosOf)'!$A$7:$G$500,7,0)</f>
        <v>8856417.2400000002</v>
      </c>
      <c r="H139" s="648">
        <f>VLOOKUP(B139,'SALIDA SINCO INTERNO'!$A$7:$F$510,6,0)</f>
        <v>3223</v>
      </c>
      <c r="I139" s="872">
        <f>VLOOKUP(B139,'SALIDA SINCO INTERNO'!$A$7:$G$510,7,0)</f>
        <v>8856417.2400000002</v>
      </c>
      <c r="J139" s="864">
        <f t="shared" si="17"/>
        <v>1</v>
      </c>
      <c r="K139" s="878">
        <f t="shared" si="13"/>
        <v>2</v>
      </c>
      <c r="L139" s="565" t="str">
        <f t="shared" si="12"/>
        <v/>
      </c>
      <c r="N139" s="864">
        <f t="shared" si="20"/>
        <v>4.0466324004975084E-4</v>
      </c>
      <c r="O139" s="880">
        <f t="shared" si="14"/>
        <v>0</v>
      </c>
      <c r="P139" s="889">
        <f t="shared" si="15"/>
        <v>0</v>
      </c>
      <c r="Q139" s="971"/>
      <c r="R139" s="972"/>
      <c r="S139" s="971"/>
      <c r="T139" s="971"/>
      <c r="U139" s="972"/>
      <c r="V139" s="971"/>
    </row>
    <row r="140" spans="2:22">
      <c r="B140">
        <v>1221</v>
      </c>
      <c r="C140" s="863" t="str">
        <f>VLOOKUP(B140,'Explosion de Insumos(preciosOf)'!$A$7:$G$500,2,0)</f>
        <v>PEGANTE CERAMICA</v>
      </c>
      <c r="D140" s="255" t="str">
        <f>VLOOKUP(B140,'Explosion de Insumos(preciosOf)'!$A$7:$G$500,4,0)</f>
        <v>Kg</v>
      </c>
      <c r="E140" s="255">
        <f>VLOOKUP(B140,'Explosion de Insumos(preciosOf)'!$A$7:$G$500,5,0)</f>
        <v>3400</v>
      </c>
      <c r="F140" s="874">
        <f>VLOOKUP(B140,'Explosion de Insumos(preciosOf)'!$A$7:$G$500,6,0)</f>
        <v>1764</v>
      </c>
      <c r="G140" s="875">
        <f>VLOOKUP(B140,'Explosion de Insumos(preciosOf)'!$A$7:$G$500,7,0)</f>
        <v>5997600</v>
      </c>
      <c r="H140" s="648">
        <f>20644/25+S140</f>
        <v>1853.76</v>
      </c>
      <c r="I140" s="872">
        <f>ROUND(H140*E140,0)</f>
        <v>6302784</v>
      </c>
      <c r="J140" s="864">
        <f t="shared" si="17"/>
        <v>1.0508843537414967</v>
      </c>
      <c r="K140" s="878">
        <f t="shared" si="13"/>
        <v>1</v>
      </c>
      <c r="L140" s="565">
        <f t="shared" ref="L140:L203" si="23">IF(H140="","",IF(K140&lt;&gt;2,G140,""))</f>
        <v>5997600</v>
      </c>
      <c r="N140" s="864">
        <f t="shared" si="20"/>
        <v>2.7403951087137191E-4</v>
      </c>
      <c r="O140" s="880">
        <f t="shared" si="14"/>
        <v>-5.0884353741496691E-2</v>
      </c>
      <c r="P140" s="889">
        <f t="shared" si="15"/>
        <v>-305184</v>
      </c>
      <c r="Q140" s="971">
        <v>1</v>
      </c>
      <c r="R140" s="972"/>
      <c r="S140" s="975">
        <f>ROUND('Analisis transporte'!$F$37*Q140,0)</f>
        <v>1028</v>
      </c>
      <c r="T140" s="975">
        <f>S140*E140</f>
        <v>3495200</v>
      </c>
      <c r="U140" s="972" t="s">
        <v>2933</v>
      </c>
      <c r="V140" s="982" t="s">
        <v>2940</v>
      </c>
    </row>
    <row r="141" spans="2:22">
      <c r="B141" s="592">
        <v>40</v>
      </c>
      <c r="C141" s="860" t="str">
        <f>VLOOKUP(B141,'Explosion de Insumos(preciosOf)'!$A$7:$G$500,2,0)</f>
        <v>GRIFERIAS Y ACCESORIOS</v>
      </c>
      <c r="D141" s="861"/>
      <c r="E141" s="861"/>
      <c r="F141" s="873"/>
      <c r="G141" s="871">
        <f>SUM(G142:G145)</f>
        <v>22204410</v>
      </c>
      <c r="H141" s="647"/>
      <c r="I141" s="871">
        <f>SUM(I142:I145)</f>
        <v>18772428</v>
      </c>
      <c r="J141" s="864" t="str">
        <f t="shared" si="17"/>
        <v/>
      </c>
      <c r="K141" s="892" t="str">
        <f t="shared" ref="K141:K204" si="24">IF(D141="","",IF(J141&gt;100%,1,IF(J141=100%,2,3)))</f>
        <v/>
      </c>
      <c r="L141" s="565" t="str">
        <f t="shared" si="23"/>
        <v/>
      </c>
      <c r="N141" s="862"/>
      <c r="O141" s="893" t="str">
        <f t="shared" ref="O141:O204" si="25">IF(H141="","",100%-J141)</f>
        <v/>
      </c>
      <c r="P141" s="894" t="str">
        <f t="shared" ref="P141:P204" si="26">IF(F141="","",G141-I141)</f>
        <v/>
      </c>
      <c r="Q141" s="971"/>
      <c r="R141" s="972"/>
      <c r="S141" s="971"/>
      <c r="T141" s="971"/>
      <c r="U141" s="972"/>
      <c r="V141" s="971"/>
    </row>
    <row r="142" spans="2:22">
      <c r="B142">
        <v>1115</v>
      </c>
      <c r="C142" s="863" t="str">
        <f>VLOOKUP(B142,'Explosion de Insumos(preciosOf)'!$A$7:$G$500,2,0)</f>
        <v>DISPENSADOR JABON 1,2 LTS</v>
      </c>
      <c r="D142" s="255" t="str">
        <f>VLOOKUP(B142,'Explosion de Insumos(preciosOf)'!$A$7:$G$500,4,0)</f>
        <v>Und</v>
      </c>
      <c r="E142" s="255">
        <f>VLOOKUP(B142,'Explosion de Insumos(preciosOf)'!$A$7:$G$500,5,0)</f>
        <v>33</v>
      </c>
      <c r="F142" s="874">
        <f>VLOOKUP(B142,'Explosion de Insumos(preciosOf)'!$A$7:$G$500,6,0)</f>
        <v>192304</v>
      </c>
      <c r="G142" s="875">
        <f>VLOOKUP(B142,'Explosion de Insumos(preciosOf)'!$A$7:$G$500,7,0)</f>
        <v>6346032</v>
      </c>
      <c r="H142" s="648">
        <v>130589</v>
      </c>
      <c r="I142" s="872">
        <f>ROUND(H142*E142,0)</f>
        <v>4309437</v>
      </c>
      <c r="J142" s="864">
        <f t="shared" si="17"/>
        <v>0.67907583825609452</v>
      </c>
      <c r="K142" s="878">
        <f t="shared" si="24"/>
        <v>3</v>
      </c>
      <c r="L142" s="565">
        <f t="shared" si="23"/>
        <v>6346032</v>
      </c>
      <c r="N142" s="864">
        <f>G142/$G$506</f>
        <v>2.8995990150294684E-4</v>
      </c>
      <c r="O142" s="880">
        <f t="shared" si="25"/>
        <v>0.32092416174390548</v>
      </c>
      <c r="P142" s="889">
        <f t="shared" si="26"/>
        <v>2036595</v>
      </c>
      <c r="Q142" s="971"/>
      <c r="R142" s="972"/>
      <c r="S142" s="971"/>
      <c r="T142" s="971"/>
      <c r="U142" s="540"/>
      <c r="V142" s="1066" t="s">
        <v>2980</v>
      </c>
    </row>
    <row r="143" spans="2:22">
      <c r="B143">
        <v>1116</v>
      </c>
      <c r="C143" s="863" t="str">
        <f>VLOOKUP(B143,'Explosion de Insumos(preciosOf)'!$A$7:$G$500,2,0)</f>
        <v>DISPENSADOR PAPEL HIGIENIC</v>
      </c>
      <c r="D143" s="255" t="str">
        <f>VLOOKUP(B143,'Explosion de Insumos(preciosOf)'!$A$7:$G$500,4,0)</f>
        <v>Und</v>
      </c>
      <c r="E143" s="255">
        <f>VLOOKUP(B143,'Explosion de Insumos(preciosOf)'!$A$7:$G$500,5,0)</f>
        <v>58</v>
      </c>
      <c r="F143" s="874">
        <f>VLOOKUP(B143,'Explosion de Insumos(preciosOf)'!$A$7:$G$500,6,0)</f>
        <v>222733</v>
      </c>
      <c r="G143" s="875">
        <f>VLOOKUP(B143,'Explosion de Insumos(preciosOf)'!$A$7:$G$500,7,0)</f>
        <v>12918514</v>
      </c>
      <c r="H143" s="648">
        <v>186555</v>
      </c>
      <c r="I143" s="872">
        <f>ROUND(H143*E143,0)</f>
        <v>10820190</v>
      </c>
      <c r="J143" s="864">
        <f t="shared" si="17"/>
        <v>0.83757233997656388</v>
      </c>
      <c r="K143" s="878">
        <f t="shared" si="24"/>
        <v>3</v>
      </c>
      <c r="L143" s="565">
        <f t="shared" si="23"/>
        <v>12918514</v>
      </c>
      <c r="N143" s="864">
        <f>G143/$G$506</f>
        <v>5.90266649617342E-4</v>
      </c>
      <c r="O143" s="880">
        <f t="shared" si="25"/>
        <v>0.16242766002343612</v>
      </c>
      <c r="P143" s="889">
        <f t="shared" si="26"/>
        <v>2098324</v>
      </c>
      <c r="Q143" s="971"/>
      <c r="R143" s="972"/>
      <c r="S143" s="971"/>
      <c r="T143" s="971"/>
      <c r="U143" s="972"/>
      <c r="V143" s="1066" t="s">
        <v>2980</v>
      </c>
    </row>
    <row r="144" spans="2:22">
      <c r="B144">
        <v>1143</v>
      </c>
      <c r="C144" s="863" t="str">
        <f>VLOOKUP(B144,'Explosion de Insumos(preciosOf)'!$A$7:$G$500,2,0)</f>
        <v>GRIFO DUCHA SENCILLA</v>
      </c>
      <c r="D144" s="255" t="str">
        <f>VLOOKUP(B144,'Explosion de Insumos(preciosOf)'!$A$7:$G$500,4,0)</f>
        <v>Und</v>
      </c>
      <c r="E144" s="255">
        <f>VLOOKUP(B144,'Explosion de Insumos(preciosOf)'!$A$7:$G$500,5,0)</f>
        <v>14</v>
      </c>
      <c r="F144" s="874">
        <f>VLOOKUP(B144,'Explosion de Insumos(preciosOf)'!$A$7:$G$500,6,0)</f>
        <v>54841</v>
      </c>
      <c r="G144" s="875">
        <f>VLOOKUP(B144,'Explosion de Insumos(preciosOf)'!$A$7:$G$500,7,0)</f>
        <v>767774</v>
      </c>
      <c r="H144" s="648">
        <v>106959</v>
      </c>
      <c r="I144" s="872">
        <f>ROUND(H144*E144,0)</f>
        <v>1497426</v>
      </c>
      <c r="J144" s="864">
        <f t="shared" si="17"/>
        <v>1.9503473678452252</v>
      </c>
      <c r="K144" s="878">
        <f t="shared" si="24"/>
        <v>1</v>
      </c>
      <c r="L144" s="565">
        <f t="shared" si="23"/>
        <v>767774</v>
      </c>
      <c r="N144" s="864">
        <f>G144/$G$506</f>
        <v>3.5080767543643575E-5</v>
      </c>
      <c r="O144" s="880">
        <f t="shared" si="25"/>
        <v>-0.95034736784522522</v>
      </c>
      <c r="P144" s="889">
        <f t="shared" si="26"/>
        <v>-729652</v>
      </c>
      <c r="Q144" s="971"/>
      <c r="R144" s="972"/>
      <c r="S144" s="971"/>
      <c r="T144" s="971"/>
      <c r="U144" s="972"/>
      <c r="V144" s="1066" t="s">
        <v>2980</v>
      </c>
    </row>
    <row r="145" spans="1:22">
      <c r="B145">
        <v>1144</v>
      </c>
      <c r="C145" s="863" t="str">
        <f>VLOOKUP(B145,'Explosion de Insumos(preciosOf)'!$A$7:$G$500,2,0)</f>
        <v>GRIFO LAVAM,HIDROST,SOBREP</v>
      </c>
      <c r="D145" s="255" t="str">
        <f>VLOOKUP(B145,'Explosion de Insumos(preciosOf)'!$A$7:$G$500,4,0)</f>
        <v>Und</v>
      </c>
      <c r="E145" s="255">
        <f>VLOOKUP(B145,'Explosion de Insumos(preciosOf)'!$A$7:$G$500,5,0)</f>
        <v>15</v>
      </c>
      <c r="F145" s="874">
        <f>VLOOKUP(B145,'Explosion de Insumos(preciosOf)'!$A$7:$G$500,6,0)</f>
        <v>144806</v>
      </c>
      <c r="G145" s="875">
        <f>VLOOKUP(B145,'Explosion de Insumos(preciosOf)'!$A$7:$G$500,7,0)</f>
        <v>2172090</v>
      </c>
      <c r="H145" s="648">
        <v>143025</v>
      </c>
      <c r="I145" s="872">
        <f>ROUND(H145*E145,0)</f>
        <v>2145375</v>
      </c>
      <c r="J145" s="864">
        <f t="shared" si="17"/>
        <v>0.9877007858790382</v>
      </c>
      <c r="K145" s="878">
        <f t="shared" si="24"/>
        <v>3</v>
      </c>
      <c r="L145" s="565">
        <f t="shared" si="23"/>
        <v>2172090</v>
      </c>
      <c r="N145" s="864">
        <f>G145/$G$506</f>
        <v>9.9246111972888865E-5</v>
      </c>
      <c r="O145" s="880">
        <f t="shared" si="25"/>
        <v>1.2299214120961799E-2</v>
      </c>
      <c r="P145" s="889">
        <f t="shared" si="26"/>
        <v>26715</v>
      </c>
      <c r="Q145" s="971"/>
      <c r="R145" s="972"/>
      <c r="S145" s="971"/>
      <c r="T145" s="971"/>
      <c r="U145" s="972"/>
      <c r="V145" s="1066" t="s">
        <v>2980</v>
      </c>
    </row>
    <row r="146" spans="1:22">
      <c r="B146" s="592">
        <v>42</v>
      </c>
      <c r="C146" s="860" t="str">
        <f>VLOOKUP(B146,'Explosion de Insumos(preciosOf)'!$A$7:$G$500,2,0)</f>
        <v>APARATOS SANITARIOS Y ACCESORIOS</v>
      </c>
      <c r="D146" s="861"/>
      <c r="E146" s="861"/>
      <c r="F146" s="873"/>
      <c r="G146" s="871">
        <f>SUM(G147:G152)</f>
        <v>75289646</v>
      </c>
      <c r="H146" s="647"/>
      <c r="I146" s="871">
        <f>SUM(I147:I152)</f>
        <v>81917832</v>
      </c>
      <c r="J146" s="864" t="str">
        <f t="shared" si="17"/>
        <v/>
      </c>
      <c r="K146" s="892" t="str">
        <f t="shared" si="24"/>
        <v/>
      </c>
      <c r="L146" s="565" t="str">
        <f t="shared" si="23"/>
        <v/>
      </c>
      <c r="N146" s="862"/>
      <c r="O146" s="893" t="str">
        <f t="shared" si="25"/>
        <v/>
      </c>
      <c r="P146" s="894" t="str">
        <f t="shared" si="26"/>
        <v/>
      </c>
      <c r="Q146" s="971"/>
      <c r="R146" s="972"/>
      <c r="S146" s="971"/>
      <c r="T146" s="971"/>
      <c r="U146" s="972"/>
      <c r="V146" s="971"/>
    </row>
    <row r="147" spans="1:22">
      <c r="B147">
        <v>1024</v>
      </c>
      <c r="C147" s="863" t="str">
        <f>VLOOKUP(B147,'Explosion de Insumos(preciosOf)'!$A$7:$G$500,2,0)</f>
        <v>BARRA SEGURIDAD AI-105-110</v>
      </c>
      <c r="D147" s="255" t="str">
        <f>VLOOKUP(B147,'Explosion de Insumos(preciosOf)'!$A$7:$G$500,4,0)</f>
        <v>Und</v>
      </c>
      <c r="E147" s="255">
        <f>VLOOKUP(B147,'Explosion de Insumos(preciosOf)'!$A$7:$G$500,5,0)</f>
        <v>20</v>
      </c>
      <c r="F147" s="874">
        <f>VLOOKUP(B147,'Explosion de Insumos(preciosOf)'!$A$7:$G$500,6,0)</f>
        <v>203111</v>
      </c>
      <c r="G147" s="875">
        <f>VLOOKUP(B147,'Explosion de Insumos(preciosOf)'!$A$7:$G$500,7,0)</f>
        <v>4062220</v>
      </c>
      <c r="H147" s="648">
        <f>VLOOKUP(B147,'SALIDA SINCO INTERNO'!$A$7:$F$510,6,0)</f>
        <v>203111</v>
      </c>
      <c r="I147" s="872">
        <f>VLOOKUP(B147,'SALIDA SINCO INTERNO'!$A$7:$G$510,7,0)</f>
        <v>4062220</v>
      </c>
      <c r="J147" s="864">
        <f t="shared" si="17"/>
        <v>1</v>
      </c>
      <c r="K147" s="878">
        <f t="shared" si="24"/>
        <v>2</v>
      </c>
      <c r="L147" s="565" t="str">
        <f t="shared" si="23"/>
        <v/>
      </c>
      <c r="N147" s="864">
        <f t="shared" ref="N147:N152" si="27">G147/$G$506</f>
        <v>1.8560904059155403E-4</v>
      </c>
      <c r="O147" s="880">
        <f t="shared" si="25"/>
        <v>0</v>
      </c>
      <c r="P147" s="889">
        <f t="shared" si="26"/>
        <v>0</v>
      </c>
      <c r="Q147" s="971"/>
      <c r="R147" s="972"/>
      <c r="S147" s="971"/>
      <c r="T147" s="971"/>
      <c r="U147" s="972"/>
      <c r="V147" s="971"/>
    </row>
    <row r="148" spans="1:22">
      <c r="B148">
        <v>1154</v>
      </c>
      <c r="C148" s="863" t="str">
        <f>VLOOKUP(B148,'Explosion de Insumos(preciosOf)'!$A$7:$G$500,2,0)</f>
        <v>KIT SIFON LAVAPLATOS PVC</v>
      </c>
      <c r="D148" s="255" t="str">
        <f>VLOOKUP(B148,'Explosion de Insumos(preciosOf)'!$A$7:$G$500,4,0)</f>
        <v>Und</v>
      </c>
      <c r="E148" s="255">
        <f>VLOOKUP(B148,'Explosion de Insumos(preciosOf)'!$A$7:$G$500,5,0)</f>
        <v>12</v>
      </c>
      <c r="F148" s="874">
        <f>VLOOKUP(B148,'Explosion de Insumos(preciosOf)'!$A$7:$G$500,6,0)</f>
        <v>45759</v>
      </c>
      <c r="G148" s="875">
        <f>VLOOKUP(B148,'Explosion de Insumos(preciosOf)'!$A$7:$G$500,7,0)</f>
        <v>549108</v>
      </c>
      <c r="H148" s="648">
        <f>VLOOKUP(B148,'SALIDA SINCO INTERNO'!$A$7:$F$510,6,0)</f>
        <v>45759</v>
      </c>
      <c r="I148" s="872">
        <f>VLOOKUP(B148,'SALIDA SINCO INTERNO'!$A$7:$G$510,7,0)</f>
        <v>549108</v>
      </c>
      <c r="J148" s="864">
        <f t="shared" si="17"/>
        <v>1</v>
      </c>
      <c r="K148" s="878">
        <f t="shared" si="24"/>
        <v>2</v>
      </c>
      <c r="L148" s="565" t="str">
        <f t="shared" si="23"/>
        <v/>
      </c>
      <c r="N148" s="864">
        <f t="shared" si="27"/>
        <v>2.5089583789441993E-5</v>
      </c>
      <c r="O148" s="880">
        <f t="shared" si="25"/>
        <v>0</v>
      </c>
      <c r="P148" s="889">
        <f t="shared" si="26"/>
        <v>0</v>
      </c>
      <c r="Q148" s="971"/>
      <c r="R148" s="972"/>
      <c r="S148" s="971"/>
      <c r="T148" s="971"/>
      <c r="U148" s="972"/>
      <c r="V148" s="971"/>
    </row>
    <row r="149" spans="1:22">
      <c r="B149">
        <v>1162</v>
      </c>
      <c r="C149" s="863" t="str">
        <f>VLOOKUP(B149,'Explosion de Insumos(preciosOf)'!$A$7:$G$500,2,0)</f>
        <v>LAVAM,AQUAJET COLGAR CF HG</v>
      </c>
      <c r="D149" s="255" t="str">
        <f>VLOOKUP(B149,'Explosion de Insumos(preciosOf)'!$A$7:$G$500,4,0)</f>
        <v>Und</v>
      </c>
      <c r="E149" s="255">
        <f>VLOOKUP(B149,'Explosion de Insumos(preciosOf)'!$A$7:$G$500,5,0)</f>
        <v>55</v>
      </c>
      <c r="F149" s="874">
        <f>VLOOKUP(B149,'Explosion de Insumos(preciosOf)'!$A$7:$G$500,6,0)</f>
        <v>394275</v>
      </c>
      <c r="G149" s="875">
        <f>VLOOKUP(B149,'Explosion de Insumos(preciosOf)'!$A$7:$G$500,7,0)</f>
        <v>21685125</v>
      </c>
      <c r="H149" s="648">
        <f>473800+S149</f>
        <v>488497</v>
      </c>
      <c r="I149" s="872">
        <f>ROUND(H149*E149,0)</f>
        <v>26867335</v>
      </c>
      <c r="J149" s="864">
        <f t="shared" ref="J149:J212" si="28">IF(D149="","",H149/F149)</f>
        <v>1.2389753344746688</v>
      </c>
      <c r="K149" s="878">
        <f t="shared" si="24"/>
        <v>1</v>
      </c>
      <c r="L149" s="565">
        <f t="shared" si="23"/>
        <v>21685125</v>
      </c>
      <c r="N149" s="864">
        <f t="shared" si="27"/>
        <v>9.9082650529954634E-4</v>
      </c>
      <c r="O149" s="880">
        <f t="shared" si="25"/>
        <v>-0.23897533447466879</v>
      </c>
      <c r="P149" s="889">
        <f t="shared" si="26"/>
        <v>-5182210</v>
      </c>
      <c r="Q149" s="982">
        <v>14.3</v>
      </c>
      <c r="R149" s="972"/>
      <c r="S149" s="975">
        <f>ROUND('Analisis transporte'!F37*Q149,0)</f>
        <v>14697</v>
      </c>
      <c r="T149" s="975">
        <f>S149*E149</f>
        <v>808335</v>
      </c>
      <c r="U149" s="540" t="s">
        <v>2933</v>
      </c>
      <c r="V149" s="982" t="s">
        <v>2943</v>
      </c>
    </row>
    <row r="150" spans="1:22">
      <c r="B150">
        <v>1163</v>
      </c>
      <c r="C150" s="863" t="str">
        <f>VLOOKUP(B150,'Explosion de Insumos(preciosOf)'!$A$7:$G$500,2,0)</f>
        <v>LAVAM,SOPORTE BRAZOS FREE</v>
      </c>
      <c r="D150" s="255" t="str">
        <f>VLOOKUP(B150,'Explosion de Insumos(preciosOf)'!$A$7:$G$500,4,0)</f>
        <v>Und</v>
      </c>
      <c r="E150" s="255">
        <f>VLOOKUP(B150,'Explosion de Insumos(preciosOf)'!$A$7:$G$500,5,0)</f>
        <v>55</v>
      </c>
      <c r="F150" s="874">
        <f>VLOOKUP(B150,'Explosion de Insumos(preciosOf)'!$A$7:$G$500,6,0)</f>
        <v>192358</v>
      </c>
      <c r="G150" s="875">
        <f>VLOOKUP(B150,'Explosion de Insumos(preciosOf)'!$A$7:$G$500,7,0)</f>
        <v>10579690</v>
      </c>
      <c r="H150" s="648">
        <f>VLOOKUP(B150,'SALIDA SINCO INTERNO'!$A$7:$F$510,6,0)</f>
        <v>192358</v>
      </c>
      <c r="I150" s="872">
        <f>VLOOKUP(B150,'SALIDA SINCO INTERNO'!$A$7:$G$510,7,0)</f>
        <v>10579690</v>
      </c>
      <c r="J150" s="864">
        <f t="shared" si="28"/>
        <v>1</v>
      </c>
      <c r="K150" s="878">
        <f t="shared" si="24"/>
        <v>2</v>
      </c>
      <c r="L150" s="565" t="str">
        <f t="shared" si="23"/>
        <v/>
      </c>
      <c r="N150" s="864">
        <f t="shared" si="27"/>
        <v>4.8340220634432852E-4</v>
      </c>
      <c r="O150" s="880">
        <f t="shared" si="25"/>
        <v>0</v>
      </c>
      <c r="P150" s="889">
        <f t="shared" si="26"/>
        <v>0</v>
      </c>
      <c r="Q150" s="971"/>
      <c r="R150" s="972"/>
      <c r="S150" s="971"/>
      <c r="T150" s="971"/>
      <c r="U150" s="972"/>
      <c r="V150" s="971"/>
    </row>
    <row r="151" spans="1:22">
      <c r="B151">
        <v>1164</v>
      </c>
      <c r="C151" s="863" t="str">
        <f>VLOOKUP(B151,'Explosion de Insumos(preciosOf)'!$A$7:$G$500,2,0)</f>
        <v>LAVAPLATOS SOB 40X40 AI DR</v>
      </c>
      <c r="D151" s="255" t="str">
        <f>VLOOKUP(B151,'Explosion de Insumos(preciosOf)'!$A$7:$G$500,4,0)</f>
        <v>Und</v>
      </c>
      <c r="E151" s="255">
        <f>VLOOKUP(B151,'Explosion de Insumos(preciosOf)'!$A$7:$G$500,5,0)</f>
        <v>6</v>
      </c>
      <c r="F151" s="874">
        <f>VLOOKUP(B151,'Explosion de Insumos(preciosOf)'!$A$7:$G$500,6,0)</f>
        <v>580660</v>
      </c>
      <c r="G151" s="875">
        <f>VLOOKUP(B151,'Explosion de Insumos(preciosOf)'!$A$7:$G$500,7,0)</f>
        <v>3483960</v>
      </c>
      <c r="H151" s="648">
        <f>VLOOKUP(B151,'SALIDA SINCO INTERNO'!$A$7:$F$510,6,0)</f>
        <v>580660</v>
      </c>
      <c r="I151" s="872">
        <f>VLOOKUP(B151,'SALIDA SINCO INTERNO'!$A$7:$G$510,7,0)</f>
        <v>3483960</v>
      </c>
      <c r="J151" s="864">
        <f t="shared" si="28"/>
        <v>1</v>
      </c>
      <c r="K151" s="878">
        <f t="shared" si="24"/>
        <v>2</v>
      </c>
      <c r="L151" s="565" t="str">
        <f t="shared" si="23"/>
        <v/>
      </c>
      <c r="N151" s="864">
        <f t="shared" si="27"/>
        <v>1.5918745736551702E-4</v>
      </c>
      <c r="O151" s="880">
        <f t="shared" si="25"/>
        <v>0</v>
      </c>
      <c r="P151" s="889">
        <f t="shared" si="26"/>
        <v>0</v>
      </c>
      <c r="Q151" s="971"/>
      <c r="R151" s="972"/>
      <c r="S151" s="971"/>
      <c r="T151" s="971"/>
      <c r="U151" s="972"/>
      <c r="V151" s="971"/>
    </row>
    <row r="152" spans="1:22">
      <c r="B152">
        <v>1362</v>
      </c>
      <c r="C152" s="863" t="str">
        <f>VLOOKUP(B152,'Explosion de Insumos(preciosOf)'!$A$7:$G$500,2,0)</f>
        <v>TAZA SANITARIA PARAFLUXOM</v>
      </c>
      <c r="D152" s="255" t="str">
        <f>VLOOKUP(B152,'Explosion de Insumos(preciosOf)'!$A$7:$G$500,4,0)</f>
        <v>Und</v>
      </c>
      <c r="E152" s="255">
        <f>VLOOKUP(B152,'Explosion de Insumos(preciosOf)'!$A$7:$G$500,5,0)</f>
        <v>57</v>
      </c>
      <c r="F152" s="874">
        <f>VLOOKUP(B152,'Explosion de Insumos(preciosOf)'!$A$7:$G$500,6,0)</f>
        <v>612799</v>
      </c>
      <c r="G152" s="875">
        <f>VLOOKUP(B152,'Explosion de Insumos(preciosOf)'!$A$7:$G$500,7,0)</f>
        <v>34929543</v>
      </c>
      <c r="H152" s="648">
        <f>613500+S152</f>
        <v>638167</v>
      </c>
      <c r="I152" s="872">
        <f>ROUND(H152*E152,0)</f>
        <v>36375519</v>
      </c>
      <c r="J152" s="864">
        <f t="shared" si="28"/>
        <v>1.0413969343944751</v>
      </c>
      <c r="K152" s="878">
        <f t="shared" si="24"/>
        <v>1</v>
      </c>
      <c r="L152" s="565">
        <f t="shared" si="23"/>
        <v>34929543</v>
      </c>
      <c r="N152" s="864">
        <f t="shared" si="27"/>
        <v>1.595984206796144E-3</v>
      </c>
      <c r="O152" s="880">
        <f t="shared" si="25"/>
        <v>-4.1396934394475116E-2</v>
      </c>
      <c r="P152" s="889">
        <f t="shared" si="26"/>
        <v>-1445976</v>
      </c>
      <c r="Q152" s="982">
        <v>24</v>
      </c>
      <c r="R152" s="972"/>
      <c r="S152" s="975">
        <f>ROUND('Analisis transporte'!F37*Q152,0)</f>
        <v>24667</v>
      </c>
      <c r="T152" s="975">
        <f>S152*E152</f>
        <v>1406019</v>
      </c>
      <c r="U152" s="540" t="s">
        <v>2933</v>
      </c>
      <c r="V152" s="982" t="s">
        <v>2943</v>
      </c>
    </row>
    <row r="153" spans="1:22">
      <c r="B153" s="592">
        <v>43</v>
      </c>
      <c r="C153" s="860" t="str">
        <f>VLOOKUP(B153,'Explosion de Insumos(preciosOf)'!$A$7:$G$500,2,0)</f>
        <v>EQUIPOS ESPECIALES</v>
      </c>
      <c r="D153" s="861"/>
      <c r="E153" s="861"/>
      <c r="F153" s="873"/>
      <c r="G153" s="871">
        <f>SUM(G154)</f>
        <v>8982859</v>
      </c>
      <c r="H153" s="647"/>
      <c r="I153" s="871">
        <f>SUM(I154)</f>
        <v>8982859</v>
      </c>
      <c r="J153" s="864" t="str">
        <f t="shared" si="28"/>
        <v/>
      </c>
      <c r="K153" s="892" t="str">
        <f t="shared" si="24"/>
        <v/>
      </c>
      <c r="L153" s="565" t="str">
        <f t="shared" si="23"/>
        <v/>
      </c>
      <c r="N153" s="862"/>
      <c r="O153" s="893" t="str">
        <f t="shared" si="25"/>
        <v/>
      </c>
      <c r="P153" s="894" t="str">
        <f t="shared" si="26"/>
        <v/>
      </c>
      <c r="Q153" s="971"/>
      <c r="R153" s="972"/>
      <c r="S153" s="971"/>
      <c r="T153" s="971"/>
      <c r="U153" s="972"/>
      <c r="V153" s="971"/>
    </row>
    <row r="154" spans="1:22" ht="30">
      <c r="A154" t="s">
        <v>2981</v>
      </c>
      <c r="B154">
        <v>1217</v>
      </c>
      <c r="C154" s="863" t="str">
        <f>VLOOKUP(B154,'Explosion de Insumos(preciosOf)'!$A$7:$G$500,2,0)</f>
        <v>PANEL DE INCENDIOS INTELIGENTE DIRECCIONABLE INCLUYE PROGRAMACIÓN DE PANEL,</v>
      </c>
      <c r="D154" s="255" t="str">
        <f>VLOOKUP(B154,'Explosion de Insumos(preciosOf)'!$A$7:$G$500,4,0)</f>
        <v>Und</v>
      </c>
      <c r="E154" s="255">
        <f>VLOOKUP(B154,'Explosion de Insumos(preciosOf)'!$A$7:$G$500,5,0)</f>
        <v>1</v>
      </c>
      <c r="F154" s="874">
        <f>VLOOKUP(B154,'Explosion de Insumos(preciosOf)'!$A$7:$G$500,6,0)</f>
        <v>8982859</v>
      </c>
      <c r="G154" s="875">
        <f>VLOOKUP(B154,'Explosion de Insumos(preciosOf)'!$A$7:$G$500,7,0)</f>
        <v>8982859</v>
      </c>
      <c r="H154" s="648">
        <f>VLOOKUP(B154,'SALIDA SINCO INTERNO'!$A$7:$F$510,6,0)</f>
        <v>8982859</v>
      </c>
      <c r="I154" s="872">
        <f>VLOOKUP(B154,'SALIDA SINCO INTERNO'!$A$7:$G$510,7,0)</f>
        <v>8982859</v>
      </c>
      <c r="J154" s="864">
        <f t="shared" si="28"/>
        <v>1</v>
      </c>
      <c r="K154" s="878">
        <f t="shared" si="24"/>
        <v>2</v>
      </c>
      <c r="L154" s="565" t="str">
        <f t="shared" si="23"/>
        <v/>
      </c>
      <c r="N154" s="864">
        <f>G154/$G$506</f>
        <v>4.1044055732067847E-4</v>
      </c>
      <c r="O154" s="880">
        <f t="shared" si="25"/>
        <v>0</v>
      </c>
      <c r="P154" s="889">
        <f t="shared" si="26"/>
        <v>0</v>
      </c>
      <c r="Q154" s="971"/>
      <c r="R154" s="972"/>
      <c r="S154" s="971"/>
      <c r="T154" s="971"/>
      <c r="U154" s="972"/>
      <c r="V154" s="971"/>
    </row>
    <row r="155" spans="1:22">
      <c r="B155" s="592">
        <v>44</v>
      </c>
      <c r="C155" s="860" t="str">
        <f>VLOOKUP(B155,'Explosion de Insumos(preciosOf)'!$A$7:$G$500,2,0)</f>
        <v>CARPINTERIA ALUMINIO</v>
      </c>
      <c r="D155" s="861"/>
      <c r="E155" s="861"/>
      <c r="F155" s="873"/>
      <c r="G155" s="871">
        <f>SUM(G156:G159)</f>
        <v>178918921.87</v>
      </c>
      <c r="H155" s="647"/>
      <c r="I155" s="871">
        <f>SUM(I156:I159)</f>
        <v>151833905.87</v>
      </c>
      <c r="J155" s="864" t="str">
        <f t="shared" si="28"/>
        <v/>
      </c>
      <c r="K155" s="892" t="str">
        <f t="shared" si="24"/>
        <v/>
      </c>
      <c r="L155" s="565" t="str">
        <f t="shared" si="23"/>
        <v/>
      </c>
      <c r="N155" s="862"/>
      <c r="O155" s="893" t="str">
        <f t="shared" si="25"/>
        <v/>
      </c>
      <c r="P155" s="894" t="str">
        <f t="shared" si="26"/>
        <v/>
      </c>
      <c r="Q155" s="971"/>
      <c r="R155" s="972"/>
      <c r="S155" s="971"/>
      <c r="T155" s="971"/>
      <c r="U155" s="972"/>
      <c r="V155" s="971"/>
    </row>
    <row r="156" spans="1:22">
      <c r="B156">
        <v>1222</v>
      </c>
      <c r="C156" s="863" t="s">
        <v>499</v>
      </c>
      <c r="D156" s="255" t="str">
        <f>VLOOKUP(B156,'Explosion de Insumos(preciosOf)'!$A$7:$G$500,4,0)</f>
        <v>Und</v>
      </c>
      <c r="E156" s="255">
        <f>VLOOKUP(B156,'Explosion de Insumos(preciosOf)'!$A$7:$G$500,5,0)</f>
        <v>19.43</v>
      </c>
      <c r="F156" s="874">
        <f>VLOOKUP(B156,'Explosion de Insumos(preciosOf)'!$A$7:$G$500,6,0)</f>
        <v>26782.93</v>
      </c>
      <c r="G156" s="875">
        <f>VLOOKUP(B156,'Explosion de Insumos(preciosOf)'!$A$7:$G$500,7,0)</f>
        <v>520512.87</v>
      </c>
      <c r="H156" s="648">
        <f>VLOOKUP(B156,'SALIDA SINCO INTERNO'!$A$7:$F$510,6,0)</f>
        <v>26782.93</v>
      </c>
      <c r="I156" s="872">
        <f>VLOOKUP(B156,'SALIDA SINCO INTERNO'!$A$7:$G$510,7,0)</f>
        <v>520512.87</v>
      </c>
      <c r="J156" s="864">
        <f t="shared" si="28"/>
        <v>1</v>
      </c>
      <c r="K156" s="878">
        <f t="shared" si="24"/>
        <v>2</v>
      </c>
      <c r="L156" s="565" t="str">
        <f t="shared" si="23"/>
        <v/>
      </c>
      <c r="N156" s="864">
        <f>G156/$G$506</f>
        <v>2.3783028594280046E-5</v>
      </c>
      <c r="O156" s="880">
        <f t="shared" si="25"/>
        <v>0</v>
      </c>
      <c r="P156" s="889">
        <f t="shared" si="26"/>
        <v>0</v>
      </c>
      <c r="Q156" s="971"/>
      <c r="R156" s="972"/>
      <c r="S156" s="971"/>
      <c r="T156" s="971"/>
      <c r="U156" s="972"/>
      <c r="V156" s="971"/>
    </row>
    <row r="157" spans="1:22">
      <c r="A157" t="s">
        <v>2982</v>
      </c>
      <c r="B157">
        <v>1232</v>
      </c>
      <c r="C157" s="863" t="str">
        <f>VLOOKUP(B157,'Explosion de Insumos(preciosOf)'!$A$7:$G$500,2,0)</f>
        <v>PUERTA ALUMINIO</v>
      </c>
      <c r="D157" s="255" t="str">
        <f>VLOOKUP(B157,'Explosion de Insumos(preciosOf)'!$A$7:$G$500,4,0)</f>
        <v>Und</v>
      </c>
      <c r="E157" s="255">
        <f>VLOOKUP(B157,'Explosion de Insumos(preciosOf)'!$A$7:$G$500,5,0)</f>
        <v>103</v>
      </c>
      <c r="F157" s="874">
        <f>VLOOKUP(B157,'Explosion de Insumos(preciosOf)'!$A$7:$G$500,6,0)</f>
        <v>978361</v>
      </c>
      <c r="G157" s="875">
        <f>VLOOKUP(B157,'Explosion de Insumos(preciosOf)'!$A$7:$G$500,7,0)</f>
        <v>100771183</v>
      </c>
      <c r="H157" s="648">
        <f>880467</f>
        <v>880467</v>
      </c>
      <c r="I157" s="872">
        <f>ROUND(H157*E157,0)</f>
        <v>90688101</v>
      </c>
      <c r="J157" s="864">
        <f t="shared" si="28"/>
        <v>0.89994081939079751</v>
      </c>
      <c r="K157" s="878">
        <f t="shared" si="24"/>
        <v>3</v>
      </c>
      <c r="L157" s="565">
        <f t="shared" si="23"/>
        <v>100771183</v>
      </c>
      <c r="N157" s="864">
        <f>G157/$G$506</f>
        <v>4.6043893722905009E-3</v>
      </c>
      <c r="O157" s="880">
        <f t="shared" si="25"/>
        <v>0.10005918060920249</v>
      </c>
      <c r="P157" s="889">
        <f t="shared" si="26"/>
        <v>10083082</v>
      </c>
      <c r="Q157" s="971"/>
      <c r="R157" s="972"/>
      <c r="S157" s="971"/>
      <c r="T157" s="971"/>
      <c r="U157" s="972"/>
      <c r="V157" s="971"/>
    </row>
    <row r="158" spans="1:22">
      <c r="A158" t="s">
        <v>2982</v>
      </c>
      <c r="B158">
        <v>1237</v>
      </c>
      <c r="C158" s="863" t="str">
        <f>VLOOKUP(B158,'Explosion de Insumos(preciosOf)'!$A$7:$G$500,2,0)</f>
        <v>PUERTA PANEL FENOLICO</v>
      </c>
      <c r="D158" s="255" t="str">
        <f>VLOOKUP(B158,'Explosion de Insumos(preciosOf)'!$A$7:$G$500,4,0)</f>
        <v>Und</v>
      </c>
      <c r="E158" s="255">
        <f>VLOOKUP(B158,'Explosion de Insumos(preciosOf)'!$A$7:$G$500,5,0)</f>
        <v>86</v>
      </c>
      <c r="F158" s="874">
        <f>VLOOKUP(B158,'Explosion de Insumos(preciosOf)'!$A$7:$G$500,6,0)</f>
        <v>791236</v>
      </c>
      <c r="G158" s="875">
        <f>VLOOKUP(B158,'Explosion de Insumos(preciosOf)'!$A$7:$G$500,7,0)</f>
        <v>68046296</v>
      </c>
      <c r="H158" s="648">
        <v>654989</v>
      </c>
      <c r="I158" s="872">
        <f>ROUND(H158*E158,0)</f>
        <v>56329054</v>
      </c>
      <c r="J158" s="864">
        <f t="shared" si="28"/>
        <v>0.82780485215536204</v>
      </c>
      <c r="K158" s="878">
        <f t="shared" si="24"/>
        <v>3</v>
      </c>
      <c r="L158" s="565">
        <f t="shared" si="23"/>
        <v>68046296</v>
      </c>
      <c r="N158" s="864">
        <f>G158/$G$506</f>
        <v>3.1091392677818782E-3</v>
      </c>
      <c r="O158" s="880">
        <f t="shared" si="25"/>
        <v>0.17219514784463796</v>
      </c>
      <c r="P158" s="889">
        <f t="shared" si="26"/>
        <v>11717242</v>
      </c>
      <c r="Q158" s="971"/>
      <c r="R158" s="972"/>
      <c r="S158" s="971"/>
      <c r="T158" s="971"/>
      <c r="U158" s="972"/>
      <c r="V158" s="971"/>
    </row>
    <row r="159" spans="1:22">
      <c r="B159">
        <v>1394</v>
      </c>
      <c r="C159" s="863" t="str">
        <f>VLOOKUP(B159,'Explosion de Insumos(preciosOf)'!$A$7:$G$500,2,0)</f>
        <v>TUBERIA 3/4" EMT</v>
      </c>
      <c r="D159" s="255" t="str">
        <f>VLOOKUP(B159,'Explosion de Insumos(preciosOf)'!$A$7:$G$500,4,0)</f>
        <v>Und</v>
      </c>
      <c r="E159" s="255">
        <f>VLOOKUP(B159,'Explosion de Insumos(preciosOf)'!$A$7:$G$500,5,0)</f>
        <v>626</v>
      </c>
      <c r="F159" s="874">
        <f>VLOOKUP(B159,'Explosion de Insumos(preciosOf)'!$A$7:$G$500,6,0)</f>
        <v>15305</v>
      </c>
      <c r="G159" s="875">
        <f>VLOOKUP(B159,'Explosion de Insumos(preciosOf)'!$A$7:$G$500,7,0)</f>
        <v>9580930</v>
      </c>
      <c r="H159" s="648">
        <f>4838+S159</f>
        <v>6863</v>
      </c>
      <c r="I159" s="872">
        <f>ROUND(H159*E159,0)</f>
        <v>4296238</v>
      </c>
      <c r="J159" s="864">
        <f t="shared" si="28"/>
        <v>0.44841555047370141</v>
      </c>
      <c r="K159" s="878">
        <f t="shared" si="24"/>
        <v>3</v>
      </c>
      <c r="L159" s="565">
        <f t="shared" si="23"/>
        <v>9580930</v>
      </c>
      <c r="N159" s="864">
        <f>G159/$G$506</f>
        <v>4.3776733541630875E-4</v>
      </c>
      <c r="O159" s="880">
        <f t="shared" si="25"/>
        <v>0.55158444952629859</v>
      </c>
      <c r="P159" s="889">
        <f t="shared" si="26"/>
        <v>5284692</v>
      </c>
      <c r="Q159" s="971">
        <v>1.97</v>
      </c>
      <c r="R159" s="972"/>
      <c r="S159" s="975">
        <f>ROUND(Q159*'Analisis transporte'!F37,0)</f>
        <v>2025</v>
      </c>
      <c r="T159" s="975">
        <f>S159*E159</f>
        <v>1267650</v>
      </c>
      <c r="U159" s="540" t="s">
        <v>2933</v>
      </c>
      <c r="V159" s="982" t="s">
        <v>2940</v>
      </c>
    </row>
    <row r="160" spans="1:22">
      <c r="B160" s="592">
        <v>45</v>
      </c>
      <c r="C160" s="860" t="str">
        <f>VLOOKUP(B160,'Explosion de Insumos(preciosOf)'!$A$7:$G$500,2,0)</f>
        <v>CARPINTERIA MADERA</v>
      </c>
      <c r="D160" s="861"/>
      <c r="E160" s="861"/>
      <c r="F160" s="873"/>
      <c r="G160" s="871">
        <f>SUM(G161)</f>
        <v>398182400</v>
      </c>
      <c r="H160" s="647"/>
      <c r="I160" s="871">
        <f>SUM(I161)</f>
        <v>944785600</v>
      </c>
      <c r="J160" s="864" t="str">
        <f t="shared" si="28"/>
        <v/>
      </c>
      <c r="K160" s="892" t="str">
        <f t="shared" si="24"/>
        <v/>
      </c>
      <c r="L160" s="565" t="str">
        <f t="shared" si="23"/>
        <v/>
      </c>
      <c r="N160" s="862"/>
      <c r="O160" s="893" t="str">
        <f t="shared" si="25"/>
        <v/>
      </c>
      <c r="P160" s="894" t="str">
        <f t="shared" si="26"/>
        <v/>
      </c>
      <c r="Q160" s="971"/>
      <c r="R160" s="972"/>
      <c r="S160" s="971"/>
      <c r="T160" s="971"/>
      <c r="U160" s="972"/>
      <c r="V160" s="971"/>
    </row>
    <row r="161" spans="1:22">
      <c r="B161">
        <v>1136</v>
      </c>
      <c r="C161" s="863" t="str">
        <f>VLOOKUP(B161,'Explosion de Insumos(preciosOf)'!$A$7:$G$500,2,0)</f>
        <v>FACHADA MADERA PLASTICA</v>
      </c>
      <c r="D161" s="255" t="str">
        <f>VLOOKUP(B161,'Explosion de Insumos(preciosOf)'!$A$7:$G$500,4,0)</f>
        <v>M2</v>
      </c>
      <c r="E161" s="255">
        <f>VLOOKUP(B161,'Explosion de Insumos(preciosOf)'!$A$7:$G$500,5,0)</f>
        <v>1600</v>
      </c>
      <c r="F161" s="874">
        <f>VLOOKUP(B161,'Explosion de Insumos(preciosOf)'!$A$7:$G$500,6,0)</f>
        <v>248864</v>
      </c>
      <c r="G161" s="875">
        <f>VLOOKUP(B161,'Explosion de Insumos(preciosOf)'!$A$7:$G$500,7,0)</f>
        <v>398182400</v>
      </c>
      <c r="H161" s="648">
        <f>ROUND((727206*1.16*0.7),0)</f>
        <v>590491</v>
      </c>
      <c r="I161" s="872">
        <f>ROUND(H161*E161,0)</f>
        <v>944785600</v>
      </c>
      <c r="J161" s="864">
        <f t="shared" si="28"/>
        <v>2.3727457567185288</v>
      </c>
      <c r="K161" s="878">
        <f t="shared" si="24"/>
        <v>1</v>
      </c>
      <c r="L161" s="565">
        <f t="shared" si="23"/>
        <v>398182400</v>
      </c>
      <c r="N161" s="864">
        <f>G161/$G$506</f>
        <v>1.8193562447243725E-2</v>
      </c>
      <c r="O161" s="880">
        <f t="shared" si="25"/>
        <v>-1.3727457567185288</v>
      </c>
      <c r="P161" s="889">
        <f t="shared" si="26"/>
        <v>-546603200</v>
      </c>
      <c r="Q161" s="971"/>
      <c r="R161" s="972"/>
      <c r="S161" s="971"/>
      <c r="T161" s="971"/>
      <c r="U161" s="972" t="s">
        <v>2937</v>
      </c>
      <c r="V161" s="982" t="s">
        <v>2988</v>
      </c>
    </row>
    <row r="162" spans="1:22">
      <c r="B162" s="592">
        <v>46</v>
      </c>
      <c r="C162" s="860" t="str">
        <f>VLOOKUP(B162,'Explosion de Insumos(preciosOf)'!$A$7:$G$500,2,0)</f>
        <v>CARPINTERIA METALICA</v>
      </c>
      <c r="D162" s="861"/>
      <c r="E162" s="861"/>
      <c r="F162" s="873"/>
      <c r="G162" s="871">
        <f>SUM(G163:G173)</f>
        <v>518801884.77999997</v>
      </c>
      <c r="H162" s="647"/>
      <c r="I162" s="871">
        <f>SUM(I163:I173)</f>
        <v>384306309.77999997</v>
      </c>
      <c r="J162" s="864" t="str">
        <f t="shared" si="28"/>
        <v/>
      </c>
      <c r="K162" s="892" t="str">
        <f t="shared" si="24"/>
        <v/>
      </c>
      <c r="L162" s="565" t="str">
        <f t="shared" si="23"/>
        <v/>
      </c>
      <c r="N162" s="862"/>
      <c r="O162" s="893" t="str">
        <f t="shared" si="25"/>
        <v/>
      </c>
      <c r="P162" s="894" t="str">
        <f t="shared" si="26"/>
        <v/>
      </c>
      <c r="Q162" s="971"/>
      <c r="R162" s="972"/>
      <c r="S162" s="971"/>
      <c r="T162" s="971"/>
      <c r="U162" s="972"/>
      <c r="V162" s="971"/>
    </row>
    <row r="163" spans="1:22">
      <c r="A163" t="s">
        <v>2982</v>
      </c>
      <c r="B163">
        <v>1013</v>
      </c>
      <c r="C163" s="863" t="str">
        <f>VLOOKUP(B163,'Explosion de Insumos(preciosOf)'!$A$7:$G$500,2,0)</f>
        <v>ANGULO 1 X 3/ 4 ALU</v>
      </c>
      <c r="D163" s="255" t="str">
        <f>VLOOKUP(B163,'Explosion de Insumos(preciosOf)'!$A$7:$G$500,4,0)</f>
        <v>Ml</v>
      </c>
      <c r="E163" s="255">
        <f>VLOOKUP(B163,'Explosion de Insumos(preciosOf)'!$A$7:$G$500,5,0)</f>
        <v>400</v>
      </c>
      <c r="F163" s="874">
        <f>VLOOKUP(B163,'Explosion de Insumos(preciosOf)'!$A$7:$G$500,6,0)</f>
        <v>6930</v>
      </c>
      <c r="G163" s="875">
        <f>VLOOKUP(B163,'Explosion de Insumos(preciosOf)'!$A$7:$G$500,7,0)</f>
        <v>2772000</v>
      </c>
      <c r="H163" s="648">
        <f>VLOOKUP(B163,'SALIDA SINCO INTERNO'!$A$7:$F$510,6,0)</f>
        <v>6930</v>
      </c>
      <c r="I163" s="872">
        <f>VLOOKUP(B163,'SALIDA SINCO INTERNO'!$A$7:$G$510,7,0)</f>
        <v>2772000</v>
      </c>
      <c r="J163" s="864">
        <f t="shared" si="28"/>
        <v>1</v>
      </c>
      <c r="K163" s="878">
        <f t="shared" si="24"/>
        <v>2</v>
      </c>
      <c r="L163" s="565" t="str">
        <f t="shared" si="23"/>
        <v/>
      </c>
      <c r="N163" s="864">
        <f t="shared" ref="N163:N173" si="29">G163/$G$506</f>
        <v>1.2665691678928953E-4</v>
      </c>
      <c r="O163" s="880">
        <f t="shared" si="25"/>
        <v>0</v>
      </c>
      <c r="P163" s="889">
        <f t="shared" si="26"/>
        <v>0</v>
      </c>
      <c r="Q163" s="971"/>
      <c r="R163" s="972"/>
      <c r="S163" s="971"/>
      <c r="T163" s="971"/>
      <c r="U163" s="972"/>
      <c r="V163" s="971"/>
    </row>
    <row r="164" spans="1:22">
      <c r="B164">
        <v>1014</v>
      </c>
      <c r="C164" s="863" t="str">
        <f>VLOOKUP(B164,'Explosion de Insumos(preciosOf)'!$A$7:$G$500,2,0)</f>
        <v>ANGULO 11/2 X 1/ 8</v>
      </c>
      <c r="D164" s="255" t="str">
        <f>VLOOKUP(B164,'Explosion de Insumos(preciosOf)'!$A$7:$G$500,4,0)</f>
        <v>Und</v>
      </c>
      <c r="E164" s="255">
        <f>VLOOKUP(B164,'Explosion de Insumos(preciosOf)'!$A$7:$G$500,5,0)</f>
        <v>2100</v>
      </c>
      <c r="F164" s="874">
        <f>VLOOKUP(B164,'Explosion de Insumos(preciosOf)'!$A$7:$G$500,6,0)</f>
        <v>44326</v>
      </c>
      <c r="G164" s="875">
        <f>VLOOKUP(B164,'Explosion de Insumos(preciosOf)'!$A$7:$G$500,7,0)</f>
        <v>93084600</v>
      </c>
      <c r="H164" s="648">
        <v>40000</v>
      </c>
      <c r="I164" s="872">
        <f>ROUND(H164*E164,0)</f>
        <v>84000000</v>
      </c>
      <c r="J164" s="864">
        <f t="shared" si="28"/>
        <v>0.90240490908270543</v>
      </c>
      <c r="K164" s="878">
        <f t="shared" si="24"/>
        <v>3</v>
      </c>
      <c r="L164" s="565">
        <f t="shared" si="23"/>
        <v>93084600</v>
      </c>
      <c r="N164" s="864">
        <f t="shared" si="29"/>
        <v>4.2531776466682185E-3</v>
      </c>
      <c r="O164" s="880">
        <f t="shared" si="25"/>
        <v>9.7595090917294569E-2</v>
      </c>
      <c r="P164" s="889">
        <f t="shared" si="26"/>
        <v>9084600</v>
      </c>
      <c r="Q164" s="971"/>
      <c r="R164" s="972"/>
      <c r="S164" s="971"/>
      <c r="T164" s="971"/>
      <c r="U164" s="540" t="s">
        <v>2933</v>
      </c>
      <c r="V164" s="982" t="s">
        <v>2989</v>
      </c>
    </row>
    <row r="165" spans="1:22">
      <c r="A165" t="s">
        <v>2982</v>
      </c>
      <c r="B165">
        <v>1015</v>
      </c>
      <c r="C165" s="863" t="str">
        <f>VLOOKUP(B165,'Explosion de Insumos(preciosOf)'!$A$7:$G$500,2,0)</f>
        <v>ANGULO 1X1 -178X23MM</v>
      </c>
      <c r="D165" s="255" t="str">
        <f>VLOOKUP(B165,'Explosion de Insumos(preciosOf)'!$A$7:$G$500,4,0)</f>
        <v>Ml</v>
      </c>
      <c r="E165" s="255">
        <f>VLOOKUP(B165,'Explosion de Insumos(preciosOf)'!$A$7:$G$500,5,0)</f>
        <v>66.150000000000006</v>
      </c>
      <c r="F165" s="874">
        <f>VLOOKUP(B165,'Explosion de Insumos(preciosOf)'!$A$7:$G$500,6,0)</f>
        <v>5735</v>
      </c>
      <c r="G165" s="875">
        <f>VLOOKUP(B165,'Explosion de Insumos(preciosOf)'!$A$7:$G$500,7,0)</f>
        <v>379370.25</v>
      </c>
      <c r="H165" s="648">
        <f>VLOOKUP(B165,'SALIDA SINCO INTERNO'!$A$7:$F$510,6,0)</f>
        <v>5735</v>
      </c>
      <c r="I165" s="872">
        <f>VLOOKUP(B165,'SALIDA SINCO INTERNO'!$A$7:$G$510,7,0)</f>
        <v>379370.25</v>
      </c>
      <c r="J165" s="864">
        <f t="shared" si="28"/>
        <v>1</v>
      </c>
      <c r="K165" s="878">
        <f t="shared" si="24"/>
        <v>2</v>
      </c>
      <c r="L165" s="565" t="str">
        <f t="shared" si="23"/>
        <v/>
      </c>
      <c r="N165" s="864">
        <f t="shared" si="29"/>
        <v>1.7334006560816008E-5</v>
      </c>
      <c r="O165" s="880">
        <f t="shared" si="25"/>
        <v>0</v>
      </c>
      <c r="P165" s="889">
        <f t="shared" si="26"/>
        <v>0</v>
      </c>
      <c r="Q165" s="971"/>
      <c r="R165" s="972"/>
      <c r="S165" s="971"/>
      <c r="T165" s="971"/>
      <c r="U165" s="972"/>
      <c r="V165" s="971"/>
    </row>
    <row r="166" spans="1:22">
      <c r="B166">
        <v>1067</v>
      </c>
      <c r="C166" s="863" t="str">
        <f>VLOOKUP(B166,'Explosion de Insumos(preciosOf)'!$A$7:$G$500,2,0)</f>
        <v>CERRAMIENTO ALUMINIO TUBERIA CAL 18</v>
      </c>
      <c r="D166" s="255" t="str">
        <f>VLOOKUP(B166,'Explosion de Insumos(preciosOf)'!$A$7:$G$500,4,0)</f>
        <v>M2</v>
      </c>
      <c r="E166" s="255">
        <f>VLOOKUP(B166,'Explosion de Insumos(preciosOf)'!$A$7:$G$500,5,0)</f>
        <v>142.5</v>
      </c>
      <c r="F166" s="874">
        <f>VLOOKUP(B166,'Explosion de Insumos(preciosOf)'!$A$7:$G$500,6,0)</f>
        <v>429856</v>
      </c>
      <c r="G166" s="875">
        <f>VLOOKUP(B166,'Explosion de Insumos(preciosOf)'!$A$7:$G$500,7,0)</f>
        <v>61254480</v>
      </c>
      <c r="H166" s="648">
        <f>200000/6*2+H389*2</f>
        <v>205426.66666666669</v>
      </c>
      <c r="I166" s="872">
        <f>ROUND(H166*E166,0)</f>
        <v>29273300</v>
      </c>
      <c r="J166" s="864">
        <f t="shared" si="28"/>
        <v>0.47789647385791217</v>
      </c>
      <c r="K166" s="878">
        <f t="shared" si="24"/>
        <v>3</v>
      </c>
      <c r="L166" s="565">
        <f t="shared" si="23"/>
        <v>61254480</v>
      </c>
      <c r="N166" s="864">
        <f t="shared" si="29"/>
        <v>2.7988108139722946E-3</v>
      </c>
      <c r="O166" s="880">
        <f t="shared" si="25"/>
        <v>0.52210352614208788</v>
      </c>
      <c r="P166" s="889">
        <f t="shared" si="26"/>
        <v>31981180</v>
      </c>
      <c r="Q166" s="971">
        <f>ROUND(21.65/6*2,0)</f>
        <v>7</v>
      </c>
      <c r="R166" s="972"/>
      <c r="S166" s="975">
        <f>ROUND('Analisis transporte'!F37*Q166,0)</f>
        <v>7194</v>
      </c>
      <c r="T166" s="975">
        <f>S166*E166</f>
        <v>1025145</v>
      </c>
      <c r="U166" s="540" t="s">
        <v>2933</v>
      </c>
      <c r="V166" s="971" t="s">
        <v>2942</v>
      </c>
    </row>
    <row r="167" spans="1:22">
      <c r="A167" t="s">
        <v>2982</v>
      </c>
      <c r="B167">
        <v>1117</v>
      </c>
      <c r="C167" s="863" t="str">
        <f>VLOOKUP(B167,'Explosion de Insumos(preciosOf)'!$A$7:$G$500,2,0)</f>
        <v>DIV,BANO ACERO INOX,C,20</v>
      </c>
      <c r="D167" s="255" t="str">
        <f>VLOOKUP(B167,'Explosion de Insumos(preciosOf)'!$A$7:$G$500,4,0)</f>
        <v>Und</v>
      </c>
      <c r="E167" s="255">
        <f>VLOOKUP(B167,'Explosion de Insumos(preciosOf)'!$A$7:$G$500,5,0)</f>
        <v>7.5</v>
      </c>
      <c r="F167" s="874">
        <f>VLOOKUP(B167,'Explosion de Insumos(preciosOf)'!$A$7:$G$500,6,0)</f>
        <v>1504494</v>
      </c>
      <c r="G167" s="875">
        <f>VLOOKUP(B167,'Explosion de Insumos(preciosOf)'!$A$7:$G$500,7,0)</f>
        <v>11283705</v>
      </c>
      <c r="H167" s="648">
        <f>VLOOKUP(B167,'SALIDA SINCO INTERNO'!$A$7:$F$510,6,0)</f>
        <v>1504494</v>
      </c>
      <c r="I167" s="872">
        <f>VLOOKUP(B167,'SALIDA SINCO INTERNO'!$A$7:$G$510,7,0)</f>
        <v>11283705</v>
      </c>
      <c r="J167" s="864">
        <f t="shared" si="28"/>
        <v>1</v>
      </c>
      <c r="K167" s="878">
        <f t="shared" si="24"/>
        <v>2</v>
      </c>
      <c r="L167" s="565" t="str">
        <f t="shared" si="23"/>
        <v/>
      </c>
      <c r="N167" s="864">
        <f t="shared" si="29"/>
        <v>5.1556972772723319E-4</v>
      </c>
      <c r="O167" s="880">
        <f t="shared" si="25"/>
        <v>0</v>
      </c>
      <c r="P167" s="889">
        <f t="shared" si="26"/>
        <v>0</v>
      </c>
      <c r="Q167" s="971"/>
      <c r="R167" s="972"/>
      <c r="S167" s="971"/>
      <c r="T167" s="971"/>
      <c r="U167" s="972"/>
      <c r="V167" s="971"/>
    </row>
    <row r="168" spans="1:22">
      <c r="B168">
        <v>1118</v>
      </c>
      <c r="C168" s="863" t="str">
        <f>VLOOKUP(B168,'Explosion de Insumos(preciosOf)'!$A$7:$G$500,2,0)</f>
        <v>DIVISION BAÑO MOD=42-15</v>
      </c>
      <c r="D168" s="255" t="str">
        <f>VLOOKUP(B168,'Explosion de Insumos(preciosOf)'!$A$7:$G$500,4,0)</f>
        <v>M2</v>
      </c>
      <c r="E168" s="255">
        <f>VLOOKUP(B168,'Explosion de Insumos(preciosOf)'!$A$7:$G$500,5,0)</f>
        <v>223</v>
      </c>
      <c r="F168" s="874">
        <f>VLOOKUP(B168,'Explosion de Insumos(preciosOf)'!$A$7:$G$500,6,0)</f>
        <v>110737</v>
      </c>
      <c r="G168" s="875">
        <f>VLOOKUP(B168,'Explosion de Insumos(preciosOf)'!$A$7:$G$500,7,0)</f>
        <v>24694351</v>
      </c>
      <c r="H168" s="648">
        <v>59022</v>
      </c>
      <c r="I168" s="872">
        <f>ROUND(H168*E168,0)</f>
        <v>13161906</v>
      </c>
      <c r="J168" s="864">
        <f t="shared" si="28"/>
        <v>0.53299258603718724</v>
      </c>
      <c r="K168" s="878">
        <f t="shared" si="24"/>
        <v>3</v>
      </c>
      <c r="L168" s="565">
        <f t="shared" si="23"/>
        <v>24694351</v>
      </c>
      <c r="N168" s="864">
        <f t="shared" si="29"/>
        <v>1.1283226406105732E-3</v>
      </c>
      <c r="O168" s="880">
        <f t="shared" si="25"/>
        <v>0.46700741396281276</v>
      </c>
      <c r="P168" s="889">
        <f t="shared" si="26"/>
        <v>11532445</v>
      </c>
      <c r="Q168" s="971"/>
      <c r="R168" s="972"/>
      <c r="S168" s="971"/>
      <c r="T168" s="971"/>
      <c r="U168" s="972"/>
      <c r="V168" s="971"/>
    </row>
    <row r="169" spans="1:22">
      <c r="B169">
        <v>1173</v>
      </c>
      <c r="C169" s="863" t="str">
        <f>VLOOKUP(B169,'Explosion de Insumos(preciosOf)'!$A$7:$G$500,2,0)</f>
        <v>LOCKER METALICO VERTICAL 6 PUESTOS</v>
      </c>
      <c r="D169" s="255" t="str">
        <f>VLOOKUP(B169,'Explosion de Insumos(preciosOf)'!$A$7:$G$500,4,0)</f>
        <v>Und</v>
      </c>
      <c r="E169" s="255">
        <f>VLOOKUP(B169,'Explosion de Insumos(preciosOf)'!$A$7:$G$500,5,0)</f>
        <v>118</v>
      </c>
      <c r="F169" s="874">
        <f>VLOOKUP(B169,'Explosion de Insumos(preciosOf)'!$A$7:$G$500,6,0)</f>
        <v>859599</v>
      </c>
      <c r="G169" s="875">
        <f>VLOOKUP(B169,'Explosion de Insumos(preciosOf)'!$A$7:$G$500,7,0)</f>
        <v>101432682</v>
      </c>
      <c r="H169" s="648">
        <f>759900+S170</f>
        <v>831844</v>
      </c>
      <c r="I169" s="872">
        <f>ROUND(H169*E169,0)</f>
        <v>98157592</v>
      </c>
      <c r="J169" s="864">
        <f t="shared" si="28"/>
        <v>0.96771168882234626</v>
      </c>
      <c r="K169" s="878">
        <f t="shared" si="24"/>
        <v>3</v>
      </c>
      <c r="L169" s="565">
        <f t="shared" si="23"/>
        <v>101432682</v>
      </c>
      <c r="N169" s="864">
        <f t="shared" si="29"/>
        <v>4.6346142726509621E-3</v>
      </c>
      <c r="O169" s="880">
        <f t="shared" si="25"/>
        <v>3.2288311177653739E-2</v>
      </c>
      <c r="P169" s="889">
        <f t="shared" si="26"/>
        <v>3275090</v>
      </c>
      <c r="Q169" s="971"/>
      <c r="R169" s="972"/>
      <c r="S169" s="971"/>
      <c r="T169" s="971"/>
      <c r="U169" s="540" t="s">
        <v>2933</v>
      </c>
      <c r="V169" s="982" t="s">
        <v>2942</v>
      </c>
    </row>
    <row r="170" spans="1:22">
      <c r="B170">
        <v>1183</v>
      </c>
      <c r="C170" s="863" t="str">
        <f>VLOOKUP(B170,'Explosion de Insumos(preciosOf)'!$A$7:$G$500,2,0)</f>
        <v>MARCO LAMINA CAL, GALV 18</v>
      </c>
      <c r="D170" s="255" t="str">
        <f>VLOOKUP(B170,'Explosion de Insumos(preciosOf)'!$A$7:$G$500,4,0)</f>
        <v>Und</v>
      </c>
      <c r="E170" s="255">
        <f>VLOOKUP(B170,'Explosion de Insumos(preciosOf)'!$A$7:$G$500,5,0)</f>
        <v>20</v>
      </c>
      <c r="F170" s="874">
        <f>VLOOKUP(B170,'Explosion de Insumos(preciosOf)'!$A$7:$G$500,6,0)</f>
        <v>10653057</v>
      </c>
      <c r="G170" s="875">
        <f>VLOOKUP(B170,'Explosion de Insumos(preciosOf)'!$A$7:$G$500,7,0)</f>
        <v>213061140</v>
      </c>
      <c r="H170" s="648">
        <f>6650000+S170</f>
        <v>6721944</v>
      </c>
      <c r="I170" s="872">
        <f>ROUND(H170*E170,0)</f>
        <v>134438880</v>
      </c>
      <c r="J170" s="864">
        <f t="shared" si="28"/>
        <v>0.63098733067888402</v>
      </c>
      <c r="K170" s="878">
        <f t="shared" si="24"/>
        <v>3</v>
      </c>
      <c r="L170" s="565">
        <f t="shared" si="23"/>
        <v>213061140</v>
      </c>
      <c r="N170" s="864">
        <f t="shared" si="29"/>
        <v>9.7350891342031631E-3</v>
      </c>
      <c r="O170" s="880">
        <f t="shared" si="25"/>
        <v>0.36901266932111598</v>
      </c>
      <c r="P170" s="889">
        <f t="shared" si="26"/>
        <v>78622260</v>
      </c>
      <c r="Q170" s="971">
        <v>70</v>
      </c>
      <c r="R170" s="972"/>
      <c r="S170" s="975">
        <f>ROUND('Analisis transporte'!F37*Q170,0)</f>
        <v>71944</v>
      </c>
      <c r="T170" s="975">
        <f>S170*E169</f>
        <v>8489392</v>
      </c>
      <c r="U170" s="540" t="s">
        <v>2933</v>
      </c>
      <c r="V170" s="982" t="s">
        <v>2974</v>
      </c>
    </row>
    <row r="171" spans="1:22">
      <c r="B171">
        <v>1231</v>
      </c>
      <c r="C171" s="863" t="str">
        <f>VLOOKUP(B171,'Explosion de Insumos(preciosOf)'!$A$7:$G$500,2,0)</f>
        <v>PROTECTOR ESTACION MANUAL EN ACRILICO</v>
      </c>
      <c r="D171" s="255" t="str">
        <f>VLOOKUP(B171,'Explosion de Insumos(preciosOf)'!$A$7:$G$500,4,0)</f>
        <v>Und</v>
      </c>
      <c r="E171" s="255">
        <f>VLOOKUP(B171,'Explosion de Insumos(preciosOf)'!$A$7:$G$500,5,0)</f>
        <v>4</v>
      </c>
      <c r="F171" s="874">
        <f>VLOOKUP(B171,'Explosion de Insumos(preciosOf)'!$A$7:$G$500,6,0)</f>
        <v>11142</v>
      </c>
      <c r="G171" s="875">
        <f>VLOOKUP(B171,'Explosion de Insumos(preciosOf)'!$A$7:$G$500,7,0)</f>
        <v>44568</v>
      </c>
      <c r="H171" s="648">
        <f>VLOOKUP(B171,'SALIDA SINCO INTERNO'!$A$7:$F$510,6,0)</f>
        <v>11142</v>
      </c>
      <c r="I171" s="872">
        <f>VLOOKUP(B171,'SALIDA SINCO INTERNO'!$A$7:$G$510,7,0)</f>
        <v>44568</v>
      </c>
      <c r="J171" s="864">
        <f t="shared" si="28"/>
        <v>1</v>
      </c>
      <c r="K171" s="878">
        <f t="shared" si="24"/>
        <v>2</v>
      </c>
      <c r="L171" s="565" t="str">
        <f t="shared" si="23"/>
        <v/>
      </c>
      <c r="N171" s="864">
        <f t="shared" si="29"/>
        <v>2.036380038768058E-6</v>
      </c>
      <c r="O171" s="880">
        <f t="shared" si="25"/>
        <v>0</v>
      </c>
      <c r="P171" s="889">
        <f t="shared" si="26"/>
        <v>0</v>
      </c>
      <c r="Q171" s="971"/>
      <c r="R171" s="972"/>
      <c r="S171" s="971"/>
      <c r="T171" s="971"/>
      <c r="U171" s="972"/>
      <c r="V171" s="971"/>
    </row>
    <row r="172" spans="1:22">
      <c r="A172" t="s">
        <v>2982</v>
      </c>
      <c r="B172">
        <v>2087</v>
      </c>
      <c r="C172" s="863" t="str">
        <f>VLOOKUP(B172,'Explosion de Insumos(preciosOf)'!$A$7:$G$500,2,0)</f>
        <v>ESCALERA CERTIFICADA</v>
      </c>
      <c r="D172" s="255" t="str">
        <f>VLOOKUP(B172,'Explosion de Insumos(preciosOf)'!$A$7:$G$500,4,0)</f>
        <v>Día</v>
      </c>
      <c r="E172" s="255">
        <f>VLOOKUP(B172,'Explosion de Insumos(preciosOf)'!$A$7:$G$500,5,0)</f>
        <v>28.71</v>
      </c>
      <c r="F172" s="874">
        <f>VLOOKUP(B172,'Explosion de Insumos(preciosOf)'!$A$7:$G$500,6,0)</f>
        <v>218399.65</v>
      </c>
      <c r="G172" s="875">
        <f>VLOOKUP(B172,'Explosion de Insumos(preciosOf)'!$A$7:$G$500,7,0)</f>
        <v>6270188.5300000003</v>
      </c>
      <c r="H172" s="648">
        <f>VLOOKUP(B172,'SALIDA SINCO INTERNO'!$A$7:$F$510,6,0)</f>
        <v>218399.65</v>
      </c>
      <c r="I172" s="872">
        <f>VLOOKUP(B172,'SALIDA SINCO INTERNO'!$A$7:$G$510,7,0)</f>
        <v>6270188.5300000003</v>
      </c>
      <c r="J172" s="864">
        <f t="shared" si="28"/>
        <v>1</v>
      </c>
      <c r="K172" s="878">
        <f t="shared" si="24"/>
        <v>2</v>
      </c>
      <c r="L172" s="565" t="str">
        <f t="shared" si="23"/>
        <v/>
      </c>
      <c r="N172" s="864">
        <f t="shared" si="29"/>
        <v>2.8649449743772283E-4</v>
      </c>
      <c r="O172" s="880">
        <f t="shared" si="25"/>
        <v>0</v>
      </c>
      <c r="P172" s="889">
        <f t="shared" si="26"/>
        <v>0</v>
      </c>
      <c r="Q172" s="971"/>
      <c r="R172" s="972"/>
      <c r="S172" s="971"/>
      <c r="T172" s="971"/>
      <c r="U172" s="972"/>
      <c r="V172" s="971"/>
    </row>
    <row r="173" spans="1:22" ht="30">
      <c r="A173" t="s">
        <v>2982</v>
      </c>
      <c r="B173">
        <v>2175</v>
      </c>
      <c r="C173" s="863" t="str">
        <f>VLOOKUP(B173,'Explosion de Insumos(preciosOf)'!$A$7:$G$500,2,0)</f>
        <v>SUMINISTRO TRANSPORTE E INSTALACION DE ESTRUCTURA METALICA</v>
      </c>
      <c r="D173" s="255" t="str">
        <f>VLOOKUP(B173,'Explosion de Insumos(preciosOf)'!$A$7:$G$500,4,0)</f>
        <v>Ml</v>
      </c>
      <c r="E173" s="255">
        <f>VLOOKUP(B173,'Explosion de Insumos(preciosOf)'!$A$7:$G$500,5,0)</f>
        <v>4</v>
      </c>
      <c r="F173" s="874">
        <f>VLOOKUP(B173,'Explosion de Insumos(preciosOf)'!$A$7:$G$500,6,0)</f>
        <v>1131200</v>
      </c>
      <c r="G173" s="875">
        <f>VLOOKUP(B173,'Explosion de Insumos(preciosOf)'!$A$7:$G$500,7,0)</f>
        <v>4524800</v>
      </c>
      <c r="H173" s="648">
        <f>VLOOKUP(B173,'SALIDA SINCO INTERNO'!$A$7:$F$510,6,0)</f>
        <v>1131200</v>
      </c>
      <c r="I173" s="872">
        <f>VLOOKUP(B173,'SALIDA SINCO INTERNO'!$A$7:$G$510,7,0)</f>
        <v>4524800</v>
      </c>
      <c r="J173" s="864">
        <f t="shared" si="28"/>
        <v>1</v>
      </c>
      <c r="K173" s="878">
        <f t="shared" si="24"/>
        <v>2</v>
      </c>
      <c r="L173" s="565" t="str">
        <f t="shared" si="23"/>
        <v/>
      </c>
      <c r="N173" s="864">
        <f t="shared" si="29"/>
        <v>2.0674502780958779E-4</v>
      </c>
      <c r="O173" s="880">
        <f t="shared" si="25"/>
        <v>0</v>
      </c>
      <c r="P173" s="889">
        <f t="shared" si="26"/>
        <v>0</v>
      </c>
      <c r="Q173" s="971"/>
      <c r="R173" s="972"/>
      <c r="S173" s="971"/>
      <c r="T173" s="971"/>
      <c r="U173" s="972"/>
      <c r="V173" s="971"/>
    </row>
    <row r="174" spans="1:22">
      <c r="B174" s="592">
        <v>47</v>
      </c>
      <c r="C174" s="860" t="str">
        <f>VLOOKUP(B174,'Explosion de Insumos(preciosOf)'!$A$7:$G$500,2,0)</f>
        <v>CERRADURAS</v>
      </c>
      <c r="D174" s="861"/>
      <c r="E174" s="861"/>
      <c r="F174" s="873"/>
      <c r="G174" s="871">
        <f>SUM(G175:G177)</f>
        <v>24971327</v>
      </c>
      <c r="H174" s="647"/>
      <c r="I174" s="871">
        <f>SUM(I175:I177)</f>
        <v>16872127</v>
      </c>
      <c r="J174" s="864" t="str">
        <f t="shared" si="28"/>
        <v/>
      </c>
      <c r="K174" s="892" t="str">
        <f t="shared" si="24"/>
        <v/>
      </c>
      <c r="L174" s="565" t="str">
        <f t="shared" si="23"/>
        <v/>
      </c>
      <c r="N174" s="862"/>
      <c r="O174" s="893" t="str">
        <f t="shared" si="25"/>
        <v/>
      </c>
      <c r="P174" s="894" t="str">
        <f t="shared" si="26"/>
        <v/>
      </c>
      <c r="Q174" s="971"/>
      <c r="R174" s="972"/>
      <c r="S174" s="971"/>
      <c r="T174" s="971"/>
      <c r="U174" s="972"/>
      <c r="V174" s="971"/>
    </row>
    <row r="175" spans="1:22">
      <c r="B175">
        <v>1066</v>
      </c>
      <c r="C175" s="863" t="str">
        <f>VLOOKUP(B175,'Explosion de Insumos(preciosOf)'!$A$7:$G$500,2,0)</f>
        <v>CERRADURA TIPO POMO</v>
      </c>
      <c r="D175" s="255" t="str">
        <f>VLOOKUP(B175,'Explosion de Insumos(preciosOf)'!$A$7:$G$500,4,0)</f>
        <v>Und</v>
      </c>
      <c r="E175" s="255">
        <f>VLOOKUP(B175,'Explosion de Insumos(preciosOf)'!$A$7:$G$500,5,0)</f>
        <v>103</v>
      </c>
      <c r="F175" s="874">
        <f>VLOOKUP(B175,'Explosion de Insumos(preciosOf)'!$A$7:$G$500,6,0)</f>
        <v>50904</v>
      </c>
      <c r="G175" s="875">
        <f>VLOOKUP(B175,'Explosion de Insumos(preciosOf)'!$A$7:$G$500,7,0)</f>
        <v>5243112</v>
      </c>
      <c r="H175" s="648">
        <f>VLOOKUP(B175,'SALIDA SINCO INTERNO'!$A$7:$F$510,6,0)</f>
        <v>50904</v>
      </c>
      <c r="I175" s="872">
        <f>VLOOKUP(B175,'SALIDA SINCO INTERNO'!$A$7:$G$510,7,0)</f>
        <v>5243112</v>
      </c>
      <c r="J175" s="864">
        <f t="shared" si="28"/>
        <v>1</v>
      </c>
      <c r="K175" s="878">
        <f t="shared" si="24"/>
        <v>2</v>
      </c>
      <c r="L175" s="565" t="str">
        <f t="shared" si="23"/>
        <v/>
      </c>
      <c r="N175" s="864">
        <f>G175/$G$506</f>
        <v>2.3956580097435985E-4</v>
      </c>
      <c r="O175" s="880">
        <f t="shared" si="25"/>
        <v>0</v>
      </c>
      <c r="P175" s="889">
        <f t="shared" si="26"/>
        <v>0</v>
      </c>
      <c r="Q175" s="971"/>
      <c r="R175" s="972"/>
      <c r="S175" s="971"/>
      <c r="T175" s="971"/>
      <c r="U175" s="972"/>
      <c r="V175" s="971"/>
    </row>
    <row r="176" spans="1:22">
      <c r="B176">
        <v>1068</v>
      </c>
      <c r="C176" s="863" t="str">
        <f>VLOOKUP(B176,'Explosion de Insumos(preciosOf)'!$A$7:$G$500,2,0)</f>
        <v>CHAPA ANTIPANICO DE 1 PUNTO + CERRADURA</v>
      </c>
      <c r="D176" s="255" t="str">
        <f>VLOOKUP(B176,'Explosion de Insumos(preciosOf)'!$A$7:$G$500,4,0)</f>
        <v>Und</v>
      </c>
      <c r="E176" s="255">
        <f>VLOOKUP(B176,'Explosion de Insumos(preciosOf)'!$A$7:$G$500,5,0)</f>
        <v>20</v>
      </c>
      <c r="F176" s="874">
        <f>VLOOKUP(B176,'Explosion de Insumos(preciosOf)'!$A$7:$G$500,6,0)</f>
        <v>904960</v>
      </c>
      <c r="G176" s="875">
        <f>VLOOKUP(B176,'Explosion de Insumos(preciosOf)'!$A$7:$G$500,7,0)</f>
        <v>18099200</v>
      </c>
      <c r="H176" s="648">
        <v>500000</v>
      </c>
      <c r="I176" s="872">
        <f>ROUND(H176*E176,0)</f>
        <v>10000000</v>
      </c>
      <c r="J176" s="864">
        <f t="shared" si="28"/>
        <v>0.55251060820367748</v>
      </c>
      <c r="K176" s="878">
        <f t="shared" si="24"/>
        <v>3</v>
      </c>
      <c r="L176" s="565">
        <f t="shared" si="23"/>
        <v>18099200</v>
      </c>
      <c r="N176" s="864">
        <f>G176/$G$506</f>
        <v>8.2698011123835116E-4</v>
      </c>
      <c r="O176" s="880">
        <f t="shared" si="25"/>
        <v>0.44748939179632252</v>
      </c>
      <c r="P176" s="889">
        <f t="shared" si="26"/>
        <v>8099200</v>
      </c>
      <c r="Q176" s="971"/>
      <c r="R176" s="972"/>
      <c r="S176" s="971"/>
      <c r="T176" s="971"/>
      <c r="U176" s="540" t="s">
        <v>2933</v>
      </c>
      <c r="V176" s="982" t="s">
        <v>2989</v>
      </c>
    </row>
    <row r="177" spans="2:22">
      <c r="B177">
        <v>1180</v>
      </c>
      <c r="C177" s="863" t="str">
        <f>VLOOKUP(B177,'Explosion de Insumos(preciosOf)'!$A$7:$G$500,2,0)</f>
        <v>MANIJA ALUM,MEDIANA</v>
      </c>
      <c r="D177" s="255" t="str">
        <f>VLOOKUP(B177,'Explosion de Insumos(preciosOf)'!$A$7:$G$500,4,0)</f>
        <v>Und</v>
      </c>
      <c r="E177" s="255">
        <f>VLOOKUP(B177,'Explosion de Insumos(preciosOf)'!$A$7:$G$500,5,0)</f>
        <v>223</v>
      </c>
      <c r="F177" s="874">
        <f>VLOOKUP(B177,'Explosion de Insumos(preciosOf)'!$A$7:$G$500,6,0)</f>
        <v>7305</v>
      </c>
      <c r="G177" s="875">
        <f>VLOOKUP(B177,'Explosion de Insumos(preciosOf)'!$A$7:$G$500,7,0)</f>
        <v>1629015</v>
      </c>
      <c r="H177" s="648">
        <f>VLOOKUP(B177,'SALIDA SINCO INTERNO'!$A$7:$F$510,6,0)</f>
        <v>7305</v>
      </c>
      <c r="I177" s="872">
        <f>VLOOKUP(B177,'SALIDA SINCO INTERNO'!$A$7:$G$510,7,0)</f>
        <v>1629015</v>
      </c>
      <c r="J177" s="864">
        <f t="shared" si="28"/>
        <v>1</v>
      </c>
      <c r="K177" s="878">
        <f t="shared" si="24"/>
        <v>2</v>
      </c>
      <c r="L177" s="565" t="str">
        <f t="shared" si="23"/>
        <v/>
      </c>
      <c r="N177" s="864">
        <f>G177/$G$506</f>
        <v>7.4432185174424427E-5</v>
      </c>
      <c r="O177" s="880">
        <f t="shared" si="25"/>
        <v>0</v>
      </c>
      <c r="P177" s="889">
        <f t="shared" si="26"/>
        <v>0</v>
      </c>
      <c r="Q177" s="971"/>
      <c r="R177" s="972"/>
      <c r="S177" s="971"/>
      <c r="T177" s="971"/>
      <c r="U177" s="972"/>
      <c r="V177" s="971"/>
    </row>
    <row r="178" spans="2:22">
      <c r="B178" s="592">
        <v>49</v>
      </c>
      <c r="C178" s="860" t="str">
        <f>VLOOKUP(B178,'Explosion de Insumos(preciosOf)'!$A$7:$G$500,2,0)</f>
        <v>ACEITES GRASAS Y COMBUSTIBLES</v>
      </c>
      <c r="D178" s="861"/>
      <c r="E178" s="861"/>
      <c r="F178" s="873"/>
      <c r="G178" s="871">
        <f>SUM(G179:G181)</f>
        <v>6489910.4500000002</v>
      </c>
      <c r="H178" s="647"/>
      <c r="I178" s="871">
        <f>SUM(I179:I181)</f>
        <v>6489910.4500000002</v>
      </c>
      <c r="J178" s="864" t="str">
        <f t="shared" si="28"/>
        <v/>
      </c>
      <c r="K178" s="892" t="str">
        <f t="shared" si="24"/>
        <v/>
      </c>
      <c r="L178" s="565" t="str">
        <f t="shared" si="23"/>
        <v/>
      </c>
      <c r="N178" s="862"/>
      <c r="O178" s="893" t="str">
        <f t="shared" si="25"/>
        <v/>
      </c>
      <c r="P178" s="894" t="str">
        <f t="shared" si="26"/>
        <v/>
      </c>
      <c r="Q178" s="971"/>
      <c r="R178" s="972"/>
      <c r="S178" s="971"/>
      <c r="T178" s="971"/>
      <c r="U178" s="972"/>
      <c r="V178" s="971"/>
    </row>
    <row r="179" spans="2:22">
      <c r="B179">
        <v>682</v>
      </c>
      <c r="C179" s="863" t="str">
        <f>VLOOKUP(B179,'Explosion de Insumos(preciosOf)'!$A$7:$G$500,2,0)</f>
        <v>GASOLINA CORRIENTE</v>
      </c>
      <c r="D179" s="255" t="str">
        <f>VLOOKUP(B179,'Explosion de Insumos(preciosOf)'!$A$7:$G$500,4,0)</f>
        <v>Gal</v>
      </c>
      <c r="E179" s="255">
        <f>VLOOKUP(B179,'Explosion de Insumos(preciosOf)'!$A$7:$G$500,5,0)</f>
        <v>248.32</v>
      </c>
      <c r="F179" s="874">
        <f>VLOOKUP(B179,'Explosion de Insumos(preciosOf)'!$A$7:$G$500,6,0)</f>
        <v>14518.01</v>
      </c>
      <c r="G179" s="875">
        <f>VLOOKUP(B179,'Explosion de Insumos(preciosOf)'!$A$7:$G$500,7,0)</f>
        <v>3605041.56</v>
      </c>
      <c r="H179" s="648">
        <f>VLOOKUP(B179,'SALIDA SINCO INTERNO'!$A$7:$F$510,6,0)</f>
        <v>14518.01</v>
      </c>
      <c r="I179" s="872">
        <f>VLOOKUP(B179,'SALIDA SINCO INTERNO'!$A$7:$G$510,7,0)</f>
        <v>3605041.56</v>
      </c>
      <c r="J179" s="864">
        <f t="shared" si="28"/>
        <v>1</v>
      </c>
      <c r="K179" s="878">
        <f t="shared" si="24"/>
        <v>2</v>
      </c>
      <c r="L179" s="565" t="str">
        <f t="shared" si="23"/>
        <v/>
      </c>
      <c r="N179" s="864">
        <f>G179/$G$506</f>
        <v>1.6471985890579026E-4</v>
      </c>
      <c r="O179" s="880">
        <f t="shared" si="25"/>
        <v>0</v>
      </c>
      <c r="P179" s="889">
        <f t="shared" si="26"/>
        <v>0</v>
      </c>
      <c r="Q179" s="971"/>
      <c r="R179" s="972"/>
      <c r="S179" s="971"/>
      <c r="T179" s="971"/>
      <c r="U179" s="972"/>
      <c r="V179" s="971"/>
    </row>
    <row r="180" spans="2:22">
      <c r="B180">
        <v>683</v>
      </c>
      <c r="C180" s="863" t="str">
        <f>VLOOKUP(B180,'Explosion de Insumos(preciosOf)'!$A$7:$G$500,2,0)</f>
        <v>ACEITE MOTOR 4 TIEMPOS</v>
      </c>
      <c r="D180" s="255" t="str">
        <f>VLOOKUP(B180,'Explosion de Insumos(preciosOf)'!$A$7:$G$500,4,0)</f>
        <v>Gal</v>
      </c>
      <c r="E180" s="255">
        <f>VLOOKUP(B180,'Explosion de Insumos(preciosOf)'!$A$7:$G$500,5,0)</f>
        <v>27.84</v>
      </c>
      <c r="F180" s="874">
        <f>VLOOKUP(B180,'Explosion de Insumos(preciosOf)'!$A$7:$G$500,6,0)</f>
        <v>103497.63</v>
      </c>
      <c r="G180" s="875">
        <f>VLOOKUP(B180,'Explosion de Insumos(preciosOf)'!$A$7:$G$500,7,0)</f>
        <v>2881084.09</v>
      </c>
      <c r="H180" s="648">
        <f>VLOOKUP(B180,'SALIDA SINCO INTERNO'!$A$7:$F$510,6,0)</f>
        <v>103497.63</v>
      </c>
      <c r="I180" s="872">
        <f>VLOOKUP(B180,'SALIDA SINCO INTERNO'!$A$7:$G$510,7,0)</f>
        <v>2881084.09</v>
      </c>
      <c r="J180" s="864">
        <f t="shared" si="28"/>
        <v>1</v>
      </c>
      <c r="K180" s="878">
        <f t="shared" si="24"/>
        <v>2</v>
      </c>
      <c r="L180" s="565" t="str">
        <f t="shared" si="23"/>
        <v/>
      </c>
      <c r="N180" s="864">
        <f>G180/$G$506</f>
        <v>1.3164113558805049E-4</v>
      </c>
      <c r="O180" s="880">
        <f t="shared" si="25"/>
        <v>0</v>
      </c>
      <c r="P180" s="889">
        <f t="shared" si="26"/>
        <v>0</v>
      </c>
      <c r="Q180" s="971"/>
      <c r="R180" s="972"/>
      <c r="S180" s="971"/>
      <c r="T180" s="971"/>
      <c r="U180" s="972"/>
      <c r="V180" s="971"/>
    </row>
    <row r="181" spans="2:22">
      <c r="B181">
        <v>736</v>
      </c>
      <c r="C181" s="863" t="str">
        <f>VLOOKUP(B181,'Explosion de Insumos(preciosOf)'!$A$7:$G$500,2,0)</f>
        <v>ACEITE QUEMADO</v>
      </c>
      <c r="D181" s="255" t="str">
        <f>VLOOKUP(B181,'Explosion de Insumos(preciosOf)'!$A$7:$G$500,4,0)</f>
        <v>Gal</v>
      </c>
      <c r="E181" s="255">
        <f>VLOOKUP(B181,'Explosion de Insumos(preciosOf)'!$A$7:$G$500,5,0)</f>
        <v>4.1500000000000004</v>
      </c>
      <c r="F181" s="874">
        <f>VLOOKUP(B181,'Explosion de Insumos(preciosOf)'!$A$7:$G$500,6,0)</f>
        <v>912</v>
      </c>
      <c r="G181" s="875">
        <f>VLOOKUP(B181,'Explosion de Insumos(preciosOf)'!$A$7:$G$500,7,0)</f>
        <v>3784.8</v>
      </c>
      <c r="H181" s="648">
        <f>VLOOKUP(B181,'SALIDA SINCO INTERNO'!$A$7:$F$510,6,0)</f>
        <v>912</v>
      </c>
      <c r="I181" s="872">
        <f>VLOOKUP(B181,'SALIDA SINCO INTERNO'!$A$7:$G$510,7,0)</f>
        <v>3784.8</v>
      </c>
      <c r="J181" s="864">
        <f t="shared" si="28"/>
        <v>1</v>
      </c>
      <c r="K181" s="878">
        <f t="shared" si="24"/>
        <v>2</v>
      </c>
      <c r="L181" s="565" t="str">
        <f t="shared" si="23"/>
        <v/>
      </c>
      <c r="N181" s="864">
        <f>G181/$G$506</f>
        <v>1.7293329677637197E-7</v>
      </c>
      <c r="O181" s="880">
        <f t="shared" si="25"/>
        <v>0</v>
      </c>
      <c r="P181" s="889">
        <f t="shared" si="26"/>
        <v>0</v>
      </c>
      <c r="Q181" s="971"/>
      <c r="R181" s="972"/>
      <c r="S181" s="971"/>
      <c r="T181" s="971"/>
      <c r="U181" s="972"/>
      <c r="V181" s="971"/>
    </row>
    <row r="182" spans="2:22">
      <c r="B182" s="592">
        <v>51</v>
      </c>
      <c r="C182" s="860" t="str">
        <f>VLOOKUP(B182,'Explosion de Insumos(preciosOf)'!$A$7:$G$500,2,0)</f>
        <v>VIDRIOS Y ESPEJOS</v>
      </c>
      <c r="D182" s="861"/>
      <c r="E182" s="861"/>
      <c r="F182" s="873"/>
      <c r="G182" s="871">
        <f>SUM(G183)</f>
        <v>2372276.5499999998</v>
      </c>
      <c r="H182" s="647"/>
      <c r="I182" s="871">
        <f>SUM(I183)</f>
        <v>2372276.5499999998</v>
      </c>
      <c r="J182" s="864" t="str">
        <f t="shared" si="28"/>
        <v/>
      </c>
      <c r="K182" s="892" t="str">
        <f t="shared" si="24"/>
        <v/>
      </c>
      <c r="L182" s="565" t="str">
        <f t="shared" si="23"/>
        <v/>
      </c>
      <c r="N182" s="862"/>
      <c r="O182" s="893" t="str">
        <f t="shared" si="25"/>
        <v/>
      </c>
      <c r="P182" s="894" t="str">
        <f t="shared" si="26"/>
        <v/>
      </c>
      <c r="Q182" s="971"/>
      <c r="R182" s="972"/>
      <c r="S182" s="971"/>
      <c r="T182" s="971"/>
      <c r="U182" s="972"/>
      <c r="V182" s="971"/>
    </row>
    <row r="183" spans="2:22">
      <c r="B183">
        <v>1126</v>
      </c>
      <c r="C183" s="863" t="str">
        <f>VLOOKUP(B183,'Explosion de Insumos(preciosOf)'!$A$7:$G$500,2,0)</f>
        <v>ESPEJO 4 MM</v>
      </c>
      <c r="D183" s="255" t="str">
        <f>VLOOKUP(B183,'Explosion de Insumos(preciosOf)'!$A$7:$G$500,4,0)</f>
        <v>M2</v>
      </c>
      <c r="E183" s="255">
        <f>VLOOKUP(B183,'Explosion de Insumos(preciosOf)'!$A$7:$G$500,5,0)</f>
        <v>32.549999999999997</v>
      </c>
      <c r="F183" s="874">
        <f>VLOOKUP(B183,'Explosion de Insumos(preciosOf)'!$A$7:$G$500,6,0)</f>
        <v>72881</v>
      </c>
      <c r="G183" s="875">
        <f>VLOOKUP(B183,'Explosion de Insumos(preciosOf)'!$A$7:$G$500,7,0)</f>
        <v>2372276.5499999998</v>
      </c>
      <c r="H183" s="648">
        <f>VLOOKUP(B183,'SALIDA SINCO INTERNO'!$A$7:$F$510,6,0)</f>
        <v>72881</v>
      </c>
      <c r="I183" s="872">
        <f>VLOOKUP(B183,'SALIDA SINCO INTERNO'!$A$7:$G$510,7,0)</f>
        <v>2372276.5499999998</v>
      </c>
      <c r="J183" s="864">
        <f t="shared" si="28"/>
        <v>1</v>
      </c>
      <c r="K183" s="878">
        <f t="shared" si="24"/>
        <v>2</v>
      </c>
      <c r="L183" s="565" t="str">
        <f t="shared" si="23"/>
        <v/>
      </c>
      <c r="N183" s="864">
        <f>G183/$G$506</f>
        <v>1.0839294141216914E-4</v>
      </c>
      <c r="O183" s="880">
        <f t="shared" si="25"/>
        <v>0</v>
      </c>
      <c r="P183" s="889">
        <f t="shared" si="26"/>
        <v>0</v>
      </c>
      <c r="Q183" s="971"/>
      <c r="R183" s="972"/>
      <c r="S183" s="971"/>
      <c r="T183" s="971"/>
      <c r="U183" s="972"/>
      <c r="V183" s="971"/>
    </row>
    <row r="184" spans="2:22">
      <c r="B184" s="592">
        <v>56</v>
      </c>
      <c r="C184" s="860" t="str">
        <f>VLOOKUP(B184,'Explosion de Insumos(preciosOf)'!$A$7:$G$500,2,0)</f>
        <v>DOTACIONES</v>
      </c>
      <c r="D184" s="861"/>
      <c r="E184" s="861"/>
      <c r="F184" s="873"/>
      <c r="G184" s="871">
        <f>SUM(G185:G189)</f>
        <v>203208462</v>
      </c>
      <c r="H184" s="647"/>
      <c r="I184" s="871">
        <f>SUM(I185:I189)</f>
        <v>133912224</v>
      </c>
      <c r="J184" s="864" t="str">
        <f t="shared" si="28"/>
        <v/>
      </c>
      <c r="K184" s="892" t="str">
        <f t="shared" si="24"/>
        <v/>
      </c>
      <c r="L184" s="565" t="str">
        <f t="shared" si="23"/>
        <v/>
      </c>
      <c r="N184" s="862"/>
      <c r="O184" s="893" t="str">
        <f t="shared" si="25"/>
        <v/>
      </c>
      <c r="P184" s="894" t="str">
        <f t="shared" si="26"/>
        <v/>
      </c>
      <c r="Q184" s="971"/>
      <c r="R184" s="972"/>
      <c r="S184" s="971"/>
      <c r="T184" s="971"/>
      <c r="U184" s="972"/>
      <c r="V184" s="971"/>
    </row>
    <row r="185" spans="2:22">
      <c r="B185">
        <v>1054</v>
      </c>
      <c r="C185" s="863" t="str">
        <f>VLOOKUP(B185,'Explosion de Insumos(preciosOf)'!$A$7:$G$500,2,0)</f>
        <v>CANECA RESIDUO 40 LT CONIC</v>
      </c>
      <c r="D185" s="255" t="str">
        <f>VLOOKUP(B185,'Explosion de Insumos(preciosOf)'!$A$7:$G$500,4,0)</f>
        <v>Und</v>
      </c>
      <c r="E185" s="255">
        <f>VLOOKUP(B185,'Explosion de Insumos(preciosOf)'!$A$7:$G$500,5,0)</f>
        <v>6</v>
      </c>
      <c r="F185" s="874">
        <f>VLOOKUP(B185,'Explosion de Insumos(preciosOf)'!$A$7:$G$500,6,0)</f>
        <v>810414</v>
      </c>
      <c r="G185" s="875">
        <f>VLOOKUP(B185,'Explosion de Insumos(preciosOf)'!$A$7:$G$500,7,0)</f>
        <v>4862484</v>
      </c>
      <c r="H185" s="648">
        <f>VLOOKUP(B185,'SALIDA SINCO INTERNO'!$A$7:$F$510,6,0)</f>
        <v>810414</v>
      </c>
      <c r="I185" s="872">
        <f>VLOOKUP(B185,'SALIDA SINCO INTERNO'!$A$7:$G$510,7,0)</f>
        <v>4862484</v>
      </c>
      <c r="J185" s="864">
        <f t="shared" si="28"/>
        <v>1</v>
      </c>
      <c r="K185" s="878">
        <f t="shared" si="24"/>
        <v>2</v>
      </c>
      <c r="L185" s="565" t="str">
        <f t="shared" si="23"/>
        <v/>
      </c>
      <c r="N185" s="864">
        <f>G185/$G$506</f>
        <v>2.2217432589366948E-4</v>
      </c>
      <c r="O185" s="880">
        <f t="shared" si="25"/>
        <v>0</v>
      </c>
      <c r="P185" s="889">
        <f t="shared" si="26"/>
        <v>0</v>
      </c>
      <c r="Q185" s="971"/>
      <c r="R185" s="972"/>
      <c r="S185" s="971"/>
      <c r="T185" s="971"/>
      <c r="U185" s="972"/>
      <c r="V185" s="971"/>
    </row>
    <row r="186" spans="2:22" ht="30">
      <c r="B186">
        <v>1055</v>
      </c>
      <c r="C186" s="863" t="str">
        <f>VLOOKUP(B186,'Explosion de Insumos(preciosOf)'!$A$7:$G$500,2,0)</f>
        <v>CANECA RESIDUO 40 LT CONICA EN ACERO INOXIDABLE</v>
      </c>
      <c r="D186" s="255" t="str">
        <f>VLOOKUP(B186,'Explosion de Insumos(preciosOf)'!$A$7:$G$500,4,0)</f>
        <v>Und</v>
      </c>
      <c r="E186" s="255">
        <f>VLOOKUP(B186,'Explosion de Insumos(preciosOf)'!$A$7:$G$500,5,0)</f>
        <v>8</v>
      </c>
      <c r="F186" s="874">
        <f>VLOOKUP(B186,'Explosion de Insumos(preciosOf)'!$A$7:$G$500,6,0)</f>
        <v>810414</v>
      </c>
      <c r="G186" s="875">
        <f>VLOOKUP(B186,'Explosion de Insumos(preciosOf)'!$A$7:$G$500,7,0)</f>
        <v>6483312</v>
      </c>
      <c r="H186" s="648">
        <f>VLOOKUP(B186,'SALIDA SINCO INTERNO'!$A$7:$F$510,6,0)</f>
        <v>810414</v>
      </c>
      <c r="I186" s="872">
        <f>VLOOKUP(B186,'SALIDA SINCO INTERNO'!$A$7:$G$510,7,0)</f>
        <v>6483312</v>
      </c>
      <c r="J186" s="864">
        <f t="shared" si="28"/>
        <v>1</v>
      </c>
      <c r="K186" s="878">
        <f t="shared" si="24"/>
        <v>2</v>
      </c>
      <c r="L186" s="565" t="str">
        <f t="shared" si="23"/>
        <v/>
      </c>
      <c r="N186" s="864">
        <f>G186/$G$506</f>
        <v>2.9623243452489264E-4</v>
      </c>
      <c r="O186" s="880">
        <f t="shared" si="25"/>
        <v>0</v>
      </c>
      <c r="P186" s="889">
        <f t="shared" si="26"/>
        <v>0</v>
      </c>
      <c r="Q186" s="971"/>
      <c r="R186" s="972"/>
      <c r="S186" s="971"/>
      <c r="T186" s="971"/>
      <c r="U186" s="972"/>
      <c r="V186" s="971"/>
    </row>
    <row r="187" spans="2:22">
      <c r="B187">
        <v>1286</v>
      </c>
      <c r="C187" s="863" t="str">
        <f>VLOOKUP(B187,'Explosion de Insumos(preciosOf)'!$A$7:$G$500,2,0)</f>
        <v>SILLA PARA GRADERIA</v>
      </c>
      <c r="D187" s="255" t="str">
        <f>VLOOKUP(B187,'Explosion de Insumos(preciosOf)'!$A$7:$G$500,4,0)</f>
        <v>Und</v>
      </c>
      <c r="E187" s="255">
        <f>VLOOKUP(B187,'Explosion de Insumos(preciosOf)'!$A$7:$G$500,5,0)</f>
        <v>1500</v>
      </c>
      <c r="F187" s="874">
        <f>VLOOKUP(B187,'Explosion de Insumos(preciosOf)'!$A$7:$G$500,6,0)</f>
        <v>126536</v>
      </c>
      <c r="G187" s="875">
        <f>VLOOKUP(B187,'Explosion de Insumos(preciosOf)'!$A$7:$G$500,7,0)</f>
        <v>189804000</v>
      </c>
      <c r="H187" s="648">
        <f>10*5000+S187</f>
        <v>80338.508064516122</v>
      </c>
      <c r="I187" s="872">
        <f>ROUND(H187*E187,0)</f>
        <v>120507762</v>
      </c>
      <c r="J187" s="864">
        <f t="shared" si="28"/>
        <v>0.63490633546592368</v>
      </c>
      <c r="K187" s="878">
        <f t="shared" si="24"/>
        <v>3</v>
      </c>
      <c r="L187" s="565">
        <f t="shared" si="23"/>
        <v>189804000</v>
      </c>
      <c r="N187" s="864">
        <f>G187/$G$506</f>
        <v>8.6724348608493186E-3</v>
      </c>
      <c r="O187" s="880">
        <f t="shared" si="25"/>
        <v>0.36509366453407632</v>
      </c>
      <c r="P187" s="889">
        <f t="shared" si="26"/>
        <v>69296238</v>
      </c>
      <c r="Q187" s="971"/>
      <c r="R187" s="972">
        <f>0.35*0.35*0.415</f>
        <v>5.0837499999999994E-2</v>
      </c>
      <c r="S187" s="975">
        <f>'Analisis transporte'!$F$38*R187</f>
        <v>30338.508064516129</v>
      </c>
      <c r="T187" s="975">
        <f>S187*E187</f>
        <v>45507762.096774191</v>
      </c>
      <c r="U187" s="972" t="s">
        <v>2933</v>
      </c>
      <c r="V187" s="971" t="s">
        <v>2936</v>
      </c>
    </row>
    <row r="188" spans="2:22">
      <c r="B188">
        <v>1298</v>
      </c>
      <c r="C188" s="863" t="str">
        <f>VLOOKUP(B188,'Explosion de Insumos(preciosOf)'!$A$7:$G$500,2,0)</f>
        <v>SOPORTE ALUMINIO TOALLERO</v>
      </c>
      <c r="D188" s="255" t="str">
        <f>VLOOKUP(B188,'Explosion de Insumos(preciosOf)'!$A$7:$G$500,4,0)</f>
        <v>Und</v>
      </c>
      <c r="E188" s="255">
        <f>VLOOKUP(B188,'Explosion de Insumos(preciosOf)'!$A$7:$G$500,5,0)</f>
        <v>446</v>
      </c>
      <c r="F188" s="874">
        <f>VLOOKUP(B188,'Explosion de Insumos(preciosOf)'!$A$7:$G$500,6,0)</f>
        <v>3555</v>
      </c>
      <c r="G188" s="875">
        <f>VLOOKUP(B188,'Explosion de Insumos(preciosOf)'!$A$7:$G$500,7,0)</f>
        <v>1585530</v>
      </c>
      <c r="H188" s="648">
        <f>VLOOKUP(B188,'SALIDA SINCO INTERNO'!$A$7:$F$510,6,0)</f>
        <v>3555</v>
      </c>
      <c r="I188" s="872">
        <f>VLOOKUP(B188,'SALIDA SINCO INTERNO'!$A$7:$G$510,7,0)</f>
        <v>1585530</v>
      </c>
      <c r="J188" s="864">
        <f t="shared" si="28"/>
        <v>1</v>
      </c>
      <c r="K188" s="878">
        <f t="shared" si="24"/>
        <v>2</v>
      </c>
      <c r="L188" s="565" t="str">
        <f t="shared" si="23"/>
        <v/>
      </c>
      <c r="N188" s="864">
        <f>G188/$G$506</f>
        <v>7.2445289060938761E-5</v>
      </c>
      <c r="O188" s="880">
        <f t="shared" si="25"/>
        <v>0</v>
      </c>
      <c r="P188" s="889">
        <f t="shared" si="26"/>
        <v>0</v>
      </c>
      <c r="Q188" s="971"/>
      <c r="R188" s="972"/>
      <c r="S188" s="971"/>
      <c r="T188" s="971"/>
      <c r="U188" s="972"/>
      <c r="V188" s="971"/>
    </row>
    <row r="189" spans="2:22">
      <c r="B189">
        <v>1388</v>
      </c>
      <c r="C189" s="863" t="str">
        <f>VLOOKUP(B189,'Explosion de Insumos(preciosOf)'!$A$7:$G$500,2,0)</f>
        <v>TOALLERO BARRA CROMO</v>
      </c>
      <c r="D189" s="255" t="str">
        <f>VLOOKUP(B189,'Explosion de Insumos(preciosOf)'!$A$7:$G$500,4,0)</f>
        <v>Und</v>
      </c>
      <c r="E189" s="255">
        <f>VLOOKUP(B189,'Explosion de Insumos(preciosOf)'!$A$7:$G$500,5,0)</f>
        <v>12</v>
      </c>
      <c r="F189" s="874">
        <f>VLOOKUP(B189,'Explosion de Insumos(preciosOf)'!$A$7:$G$500,6,0)</f>
        <v>39428</v>
      </c>
      <c r="G189" s="875">
        <f>VLOOKUP(B189,'Explosion de Insumos(preciosOf)'!$A$7:$G$500,7,0)</f>
        <v>473136</v>
      </c>
      <c r="H189" s="648">
        <f>VLOOKUP(B189,'SALIDA SINCO INTERNO'!$A$7:$F$510,6,0)</f>
        <v>39428</v>
      </c>
      <c r="I189" s="872">
        <f>VLOOKUP(B189,'SALIDA SINCO INTERNO'!$A$7:$G$510,7,0)</f>
        <v>473136</v>
      </c>
      <c r="J189" s="864">
        <f t="shared" si="28"/>
        <v>1</v>
      </c>
      <c r="K189" s="878">
        <f t="shared" si="24"/>
        <v>2</v>
      </c>
      <c r="L189" s="565" t="str">
        <f t="shared" si="23"/>
        <v/>
      </c>
      <c r="N189" s="864">
        <f>G189/$G$506</f>
        <v>2.1618306992069734E-5</v>
      </c>
      <c r="O189" s="880">
        <f t="shared" si="25"/>
        <v>0</v>
      </c>
      <c r="P189" s="889">
        <f t="shared" si="26"/>
        <v>0</v>
      </c>
      <c r="Q189" s="971"/>
      <c r="R189" s="972"/>
      <c r="S189" s="971"/>
      <c r="T189" s="971"/>
      <c r="U189" s="972"/>
      <c r="V189" s="971"/>
    </row>
    <row r="190" spans="2:22">
      <c r="B190" s="592">
        <v>58</v>
      </c>
      <c r="C190" s="860" t="str">
        <f>VLOOKUP(B190,'Explosion de Insumos(preciosOf)'!$A$7:$G$500,2,0)</f>
        <v>INSTALACIONES RED CONTRA INCENDIO</v>
      </c>
      <c r="D190" s="861"/>
      <c r="E190" s="861"/>
      <c r="F190" s="873"/>
      <c r="G190" s="871">
        <f>SUM(G191:G261)</f>
        <v>963900459.65999985</v>
      </c>
      <c r="H190" s="647"/>
      <c r="I190" s="871">
        <f>SUM(I191:I261)</f>
        <v>454242524.78000003</v>
      </c>
      <c r="J190" s="864" t="str">
        <f t="shared" si="28"/>
        <v/>
      </c>
      <c r="K190" s="892" t="str">
        <f t="shared" si="24"/>
        <v/>
      </c>
      <c r="L190" s="565" t="str">
        <f t="shared" si="23"/>
        <v/>
      </c>
      <c r="N190" s="862"/>
      <c r="O190" s="893" t="str">
        <f t="shared" si="25"/>
        <v/>
      </c>
      <c r="P190" s="894" t="str">
        <f t="shared" si="26"/>
        <v/>
      </c>
      <c r="Q190" s="971"/>
      <c r="R190" s="972"/>
      <c r="S190" s="971"/>
      <c r="T190" s="971"/>
      <c r="U190" s="972"/>
      <c r="V190" s="971"/>
    </row>
    <row r="191" spans="2:22" ht="60">
      <c r="B191">
        <v>1032</v>
      </c>
      <c r="C191" s="863" t="str">
        <f>VLOOKUP(B191,'Explosion de Insumos(preciosOf)'!$A$7:$G$500,2,0)</f>
        <v>BOMBA CENTRÍFUGA HORIZONTAL ACCIONADA POR MOTOR DIESEL 550GPM@120 PSI (INCLUYE BOMBA JOCKEY TANQUE DE COMBUSTIBLE ACCESORIOS Y TABLEROS DE CONTROL CONTROL DE NIVEL),</v>
      </c>
      <c r="D191" s="255" t="str">
        <f>VLOOKUP(B191,'Explosion de Insumos(preciosOf)'!$A$7:$G$500,4,0)</f>
        <v>Und</v>
      </c>
      <c r="E191" s="255">
        <f>VLOOKUP(B191,'Explosion de Insumos(preciosOf)'!$A$7:$G$500,5,0)</f>
        <v>1</v>
      </c>
      <c r="F191" s="874">
        <f>VLOOKUP(B191,'Explosion de Insumos(preciosOf)'!$A$7:$G$500,6,0)+S191</f>
        <v>572655490</v>
      </c>
      <c r="G191" s="875">
        <f>VLOOKUP(B191,'Explosion de Insumos(preciosOf)'!$A$7:$G$500,7,0)</f>
        <v>572131323</v>
      </c>
      <c r="H191" s="648">
        <v>250800911</v>
      </c>
      <c r="I191" s="872">
        <f>ROUND(H191*E191,0)</f>
        <v>250800911</v>
      </c>
      <c r="J191" s="864">
        <f t="shared" si="28"/>
        <v>0.43796124437748779</v>
      </c>
      <c r="K191" s="878">
        <f t="shared" si="24"/>
        <v>3</v>
      </c>
      <c r="L191" s="565">
        <f t="shared" si="23"/>
        <v>572131323</v>
      </c>
      <c r="N191" s="864">
        <f t="shared" ref="N191:N222" si="30">G191/$G$506</f>
        <v>2.6141554606694494E-2</v>
      </c>
      <c r="O191" s="880">
        <f t="shared" si="25"/>
        <v>0.56203875562251215</v>
      </c>
      <c r="P191" s="889">
        <f t="shared" si="26"/>
        <v>321330412</v>
      </c>
      <c r="Q191" s="979">
        <v>510</v>
      </c>
      <c r="R191" s="972">
        <v>1.2</v>
      </c>
      <c r="S191" s="975">
        <f>ROUND('Analisis transporte'!$F$37*Q191,0)</f>
        <v>524167</v>
      </c>
      <c r="T191" s="975">
        <f>ROUND('Analisis transporte'!$F$37*Q191,0)*E191</f>
        <v>524167</v>
      </c>
      <c r="U191" s="972" t="s">
        <v>2933</v>
      </c>
      <c r="V191" s="979" t="s">
        <v>2910</v>
      </c>
    </row>
    <row r="192" spans="2:22">
      <c r="B192">
        <v>1036</v>
      </c>
      <c r="C192" s="863" t="str">
        <f>VLOOKUP(B192,'Explosion de Insumos(preciosOf)'!$A$7:$G$500,2,0)</f>
        <v>BROCA TUGSTENO 3/4"-50</v>
      </c>
      <c r="D192" s="255" t="str">
        <f>VLOOKUP(B192,'Explosion de Insumos(preciosOf)'!$A$7:$G$500,4,0)</f>
        <v>Und</v>
      </c>
      <c r="E192" s="255">
        <f>VLOOKUP(B192,'Explosion de Insumos(preciosOf)'!$A$7:$G$500,5,0)</f>
        <v>56.66</v>
      </c>
      <c r="F192" s="874">
        <f>VLOOKUP(B192,'Explosion de Insumos(preciosOf)'!$A$7:$G$500,6,0)</f>
        <v>86477.97</v>
      </c>
      <c r="G192" s="875">
        <f>VLOOKUP(B192,'Explosion de Insumos(preciosOf)'!$A$7:$G$500,7,0)</f>
        <v>4899954.17</v>
      </c>
      <c r="H192" s="648">
        <f>VLOOKUP(B192,'SALIDA SINCO INTERNO'!$A$7:$F$510,6,0)</f>
        <v>86477.97</v>
      </c>
      <c r="I192" s="872">
        <f>VLOOKUP(B192,'SALIDA SINCO INTERNO'!$A$7:$G$510,7,0)</f>
        <v>4899954.17</v>
      </c>
      <c r="J192" s="864">
        <f t="shared" si="28"/>
        <v>1</v>
      </c>
      <c r="K192" s="878">
        <f t="shared" si="24"/>
        <v>2</v>
      </c>
      <c r="L192" s="565" t="str">
        <f t="shared" si="23"/>
        <v/>
      </c>
      <c r="N192" s="864">
        <f t="shared" si="30"/>
        <v>2.2388639523124903E-4</v>
      </c>
      <c r="O192" s="880">
        <f t="shared" si="25"/>
        <v>0</v>
      </c>
      <c r="P192" s="889">
        <f t="shared" si="26"/>
        <v>0</v>
      </c>
      <c r="Q192" s="971"/>
      <c r="R192" s="972"/>
      <c r="S192" s="971"/>
      <c r="T192" s="971"/>
      <c r="U192" s="972"/>
      <c r="V192" s="971"/>
    </row>
    <row r="193" spans="2:22">
      <c r="B193">
        <v>1042</v>
      </c>
      <c r="C193" s="863" t="str">
        <f>VLOOKUP(B193,'Explosion de Insumos(preciosOf)'!$A$7:$G$500,2,0)</f>
        <v>C-900 6"</v>
      </c>
      <c r="D193" s="255" t="str">
        <f>VLOOKUP(B193,'Explosion de Insumos(preciosOf)'!$A$7:$G$500,4,0)</f>
        <v>Und</v>
      </c>
      <c r="E193" s="255">
        <f>VLOOKUP(B193,'Explosion de Insumos(preciosOf)'!$A$7:$G$500,5,0)</f>
        <v>24.12</v>
      </c>
      <c r="F193" s="874">
        <f>VLOOKUP(B193,'Explosion de Insumos(preciosOf)'!$A$7:$G$500,6,0)</f>
        <v>215111</v>
      </c>
      <c r="G193" s="875">
        <f>VLOOKUP(B193,'Explosion de Insumos(preciosOf)'!$A$7:$G$500,7,0)</f>
        <v>5188477.32</v>
      </c>
      <c r="H193" s="648">
        <f>VLOOKUP(B193,'SALIDA SINCO INTERNO'!$A$7:$F$510,6,0)</f>
        <v>215111</v>
      </c>
      <c r="I193" s="872">
        <f>VLOOKUP(B193,'SALIDA SINCO INTERNO'!$A$7:$G$510,7,0)</f>
        <v>5188477.32</v>
      </c>
      <c r="J193" s="864">
        <f t="shared" si="28"/>
        <v>1</v>
      </c>
      <c r="K193" s="878">
        <f t="shared" si="24"/>
        <v>2</v>
      </c>
      <c r="L193" s="565" t="str">
        <f t="shared" si="23"/>
        <v/>
      </c>
      <c r="N193" s="864">
        <f t="shared" si="30"/>
        <v>2.370694589402439E-4</v>
      </c>
      <c r="O193" s="880">
        <f t="shared" si="25"/>
        <v>0</v>
      </c>
      <c r="P193" s="889">
        <f t="shared" si="26"/>
        <v>0</v>
      </c>
      <c r="Q193" s="971"/>
      <c r="R193" s="972"/>
      <c r="S193" s="971"/>
      <c r="T193" s="971"/>
      <c r="U193" s="972"/>
      <c r="V193" s="971"/>
    </row>
    <row r="194" spans="2:22">
      <c r="B194">
        <v>1043</v>
      </c>
      <c r="C194" s="863" t="str">
        <f>VLOOKUP(B194,'Explosion de Insumos(preciosOf)'!$A$7:$G$500,2,0)</f>
        <v>CABEZAL DE PRUEBAS 6"X21/2"X21/2"X21/2"X2 1/2"</v>
      </c>
      <c r="D194" s="255" t="str">
        <f>VLOOKUP(B194,'Explosion de Insumos(preciosOf)'!$A$7:$G$500,4,0)</f>
        <v>Und</v>
      </c>
      <c r="E194" s="255">
        <f>VLOOKUP(B194,'Explosion de Insumos(preciosOf)'!$A$7:$G$500,5,0)</f>
        <v>4</v>
      </c>
      <c r="F194" s="874">
        <f>VLOOKUP(B194,'Explosion de Insumos(preciosOf)'!$A$7:$G$500,6,0)</f>
        <v>2853791</v>
      </c>
      <c r="G194" s="875">
        <f>VLOOKUP(B194,'Explosion de Insumos(preciosOf)'!$A$7:$G$500,7,0)</f>
        <v>11415164</v>
      </c>
      <c r="H194" s="648">
        <v>1367205</v>
      </c>
      <c r="I194" s="872">
        <f>ROUND(H194*E194,0)</f>
        <v>5468820</v>
      </c>
      <c r="J194" s="864">
        <f t="shared" si="28"/>
        <v>0.47908378714488903</v>
      </c>
      <c r="K194" s="878">
        <f t="shared" si="24"/>
        <v>3</v>
      </c>
      <c r="L194" s="565">
        <f t="shared" si="23"/>
        <v>11415164</v>
      </c>
      <c r="N194" s="864">
        <f t="shared" si="30"/>
        <v>5.2157629036222715E-4</v>
      </c>
      <c r="O194" s="880">
        <f t="shared" si="25"/>
        <v>0.52091621285511103</v>
      </c>
      <c r="P194" s="889">
        <f t="shared" si="26"/>
        <v>5946344</v>
      </c>
      <c r="Q194" s="971"/>
      <c r="R194" s="972"/>
      <c r="S194" s="971"/>
      <c r="T194" s="971"/>
      <c r="U194" s="972"/>
      <c r="V194" s="971"/>
    </row>
    <row r="195" spans="2:22">
      <c r="B195">
        <v>1080</v>
      </c>
      <c r="C195" s="863" t="str">
        <f>VLOOKUP(B195,'Explosion de Insumos(preciosOf)'!$A$7:$G$500,2,0)</f>
        <v>CODO C900 6X90</v>
      </c>
      <c r="D195" s="255" t="str">
        <f>VLOOKUP(B195,'Explosion de Insumos(preciosOf)'!$A$7:$G$500,4,0)</f>
        <v>Und</v>
      </c>
      <c r="E195" s="255">
        <f>VLOOKUP(B195,'Explosion de Insumos(preciosOf)'!$A$7:$G$500,5,0)</f>
        <v>3</v>
      </c>
      <c r="F195" s="874">
        <f>VLOOKUP(B195,'Explosion de Insumos(preciosOf)'!$A$7:$G$500,6,0)</f>
        <v>848061</v>
      </c>
      <c r="G195" s="875">
        <f>VLOOKUP(B195,'Explosion de Insumos(preciosOf)'!$A$7:$G$500,7,0)</f>
        <v>2544183</v>
      </c>
      <c r="H195" s="648">
        <f>941000+S195</f>
        <v>960219</v>
      </c>
      <c r="I195" s="872">
        <f>ROUND(H195*E195,0)</f>
        <v>2880657</v>
      </c>
      <c r="J195" s="864">
        <f t="shared" si="28"/>
        <v>1.1322522790223817</v>
      </c>
      <c r="K195" s="878">
        <f t="shared" si="24"/>
        <v>1</v>
      </c>
      <c r="L195" s="565">
        <f t="shared" si="23"/>
        <v>2544183</v>
      </c>
      <c r="N195" s="864">
        <f t="shared" si="30"/>
        <v>1.1624760985848667E-4</v>
      </c>
      <c r="O195" s="880">
        <f t="shared" si="25"/>
        <v>-0.13225227902238168</v>
      </c>
      <c r="P195" s="889">
        <f t="shared" si="26"/>
        <v>-336474</v>
      </c>
      <c r="Q195" s="971">
        <v>18.7</v>
      </c>
      <c r="R195" s="972" t="s">
        <v>2932</v>
      </c>
      <c r="S195" s="975">
        <f>ROUND('Analisis transporte'!$F$37*Q195,0)</f>
        <v>19219</v>
      </c>
      <c r="T195" s="975">
        <f>ROUND('Analisis transporte'!$F$37*Q195,0)*E195</f>
        <v>57657</v>
      </c>
      <c r="U195" s="972" t="s">
        <v>2933</v>
      </c>
      <c r="V195" s="979" t="s">
        <v>2910</v>
      </c>
    </row>
    <row r="196" spans="2:22">
      <c r="B196">
        <v>1127</v>
      </c>
      <c r="C196" s="863" t="s">
        <v>177</v>
      </c>
      <c r="D196" s="255" t="str">
        <f>VLOOKUP(B196,'Explosion de Insumos(preciosOf)'!$A$7:$G$500,4,0)</f>
        <v>Und</v>
      </c>
      <c r="E196" s="255">
        <f>VLOOKUP(B196,'Explosion de Insumos(preciosOf)'!$A$7:$G$500,5,0)</f>
        <v>24</v>
      </c>
      <c r="F196" s="874">
        <f>VLOOKUP(B196,'Explosion de Insumos(preciosOf)'!$A$7:$G$500,6,0)</f>
        <v>391050</v>
      </c>
      <c r="G196" s="875">
        <f>VLOOKUP(B196,'Explosion de Insumos(preciosOf)'!$A$7:$G$500,7,0)</f>
        <v>9385200</v>
      </c>
      <c r="H196" s="648">
        <f>VLOOKUP(B196,'SALIDA SINCO INTERNO'!$A$7:$F$510,6,0)</f>
        <v>391050</v>
      </c>
      <c r="I196" s="872">
        <f>VLOOKUP(B196,'SALIDA SINCO INTERNO'!$A$7:$G$510,7,0)</f>
        <v>9385200</v>
      </c>
      <c r="J196" s="864">
        <f t="shared" si="28"/>
        <v>1</v>
      </c>
      <c r="K196" s="878">
        <f t="shared" si="24"/>
        <v>2</v>
      </c>
      <c r="L196" s="565" t="str">
        <f t="shared" si="23"/>
        <v/>
      </c>
      <c r="N196" s="864">
        <f t="shared" si="30"/>
        <v>4.2882413255802316E-4</v>
      </c>
      <c r="O196" s="880">
        <f t="shared" si="25"/>
        <v>0</v>
      </c>
      <c r="P196" s="889">
        <f t="shared" si="26"/>
        <v>0</v>
      </c>
      <c r="Q196" s="971"/>
      <c r="R196" s="972"/>
      <c r="S196" s="971"/>
      <c r="T196" s="971"/>
      <c r="U196" s="972"/>
      <c r="V196" s="971"/>
    </row>
    <row r="197" spans="2:22">
      <c r="B197">
        <v>1138</v>
      </c>
      <c r="C197" s="863" t="str">
        <f>VLOOKUP(B197,'Explosion de Insumos(preciosOf)'!$A$7:$G$500,2,0)</f>
        <v>GABIETE 40X 40</v>
      </c>
      <c r="D197" s="255" t="str">
        <f>VLOOKUP(B197,'Explosion de Insumos(preciosOf)'!$A$7:$G$500,4,0)</f>
        <v>Und</v>
      </c>
      <c r="E197" s="255">
        <f>VLOOKUP(B197,'Explosion de Insumos(preciosOf)'!$A$7:$G$500,5,0)</f>
        <v>6</v>
      </c>
      <c r="F197" s="874">
        <f>VLOOKUP(B197,'Explosion de Insumos(preciosOf)'!$A$7:$G$500,6,0)</f>
        <v>96152</v>
      </c>
      <c r="G197" s="875">
        <f>VLOOKUP(B197,'Explosion de Insumos(preciosOf)'!$A$7:$G$500,7,0)</f>
        <v>576912</v>
      </c>
      <c r="H197" s="648">
        <f>VLOOKUP(B197,'SALIDA SINCO INTERNO'!$A$7:$F$510,6,0)</f>
        <v>96152</v>
      </c>
      <c r="I197" s="872">
        <f>VLOOKUP(B197,'SALIDA SINCO INTERNO'!$A$7:$G$510,7,0)</f>
        <v>576912</v>
      </c>
      <c r="J197" s="864">
        <f t="shared" si="28"/>
        <v>1</v>
      </c>
      <c r="K197" s="878">
        <f t="shared" si="24"/>
        <v>2</v>
      </c>
      <c r="L197" s="565" t="str">
        <f t="shared" si="23"/>
        <v/>
      </c>
      <c r="N197" s="864">
        <f t="shared" si="30"/>
        <v>2.6359991045722443E-5</v>
      </c>
      <c r="O197" s="880">
        <f t="shared" si="25"/>
        <v>0</v>
      </c>
      <c r="P197" s="889">
        <f t="shared" si="26"/>
        <v>0</v>
      </c>
      <c r="Q197" s="971"/>
      <c r="R197" s="972"/>
      <c r="S197" s="971"/>
      <c r="T197" s="971"/>
      <c r="U197" s="972"/>
      <c r="V197" s="971"/>
    </row>
    <row r="198" spans="2:22">
      <c r="B198">
        <v>1179</v>
      </c>
      <c r="C198" s="863" t="str">
        <f>VLOOKUP(B198,'Explosion de Insumos(preciosOf)'!$A$7:$G$500,2,0)</f>
        <v>MANGUERA FLEXIBLE GRIFLEX</v>
      </c>
      <c r="D198" s="255" t="str">
        <f>VLOOKUP(B198,'Explosion de Insumos(preciosOf)'!$A$7:$G$500,4,0)</f>
        <v>Und</v>
      </c>
      <c r="E198" s="255">
        <f>VLOOKUP(B198,'Explosion de Insumos(preciosOf)'!$A$7:$G$500,5,0)</f>
        <v>30</v>
      </c>
      <c r="F198" s="874">
        <f>VLOOKUP(B198,'Explosion de Insumos(preciosOf)'!$A$7:$G$500,6,0)</f>
        <v>4779</v>
      </c>
      <c r="G198" s="875">
        <f>VLOOKUP(B198,'Explosion de Insumos(preciosOf)'!$A$7:$G$500,7,0)</f>
        <v>143370</v>
      </c>
      <c r="H198" s="648">
        <f>VLOOKUP(B198,'SALIDA SINCO INTERNO'!$A$7:$F$510,6,0)</f>
        <v>4779</v>
      </c>
      <c r="I198" s="872">
        <f>VLOOKUP(B198,'SALIDA SINCO INTERNO'!$A$7:$G$510,7,0)</f>
        <v>143370</v>
      </c>
      <c r="J198" s="864">
        <f t="shared" si="28"/>
        <v>1</v>
      </c>
      <c r="K198" s="878">
        <f t="shared" si="24"/>
        <v>2</v>
      </c>
      <c r="L198" s="565" t="str">
        <f t="shared" si="23"/>
        <v/>
      </c>
      <c r="N198" s="864">
        <f t="shared" si="30"/>
        <v>6.5507944300434498E-6</v>
      </c>
      <c r="O198" s="880">
        <f t="shared" si="25"/>
        <v>0</v>
      </c>
      <c r="P198" s="889">
        <f t="shared" si="26"/>
        <v>0</v>
      </c>
      <c r="Q198" s="971"/>
      <c r="R198" s="972"/>
      <c r="S198" s="971"/>
      <c r="T198" s="971"/>
      <c r="U198" s="972"/>
      <c r="V198" s="971"/>
    </row>
    <row r="199" spans="2:22">
      <c r="B199">
        <v>1203</v>
      </c>
      <c r="C199" s="863" t="str">
        <f>VLOOKUP(B199,'Explosion de Insumos(preciosOf)'!$A$7:$G$500,2,0)</f>
        <v>NIPLE GALV ,1/2X 5 CM</v>
      </c>
      <c r="D199" s="255" t="str">
        <f>VLOOKUP(B199,'Explosion de Insumos(preciosOf)'!$A$7:$G$500,4,0)</f>
        <v>Und</v>
      </c>
      <c r="E199" s="255">
        <f>VLOOKUP(B199,'Explosion de Insumos(preciosOf)'!$A$7:$G$500,5,0)</f>
        <v>30</v>
      </c>
      <c r="F199" s="874">
        <f>VLOOKUP(B199,'Explosion de Insumos(preciosOf)'!$A$7:$G$500,6,0)</f>
        <v>4648</v>
      </c>
      <c r="G199" s="875">
        <f>VLOOKUP(B199,'Explosion de Insumos(preciosOf)'!$A$7:$G$500,7,0)</f>
        <v>139440</v>
      </c>
      <c r="H199" s="648">
        <f>1500+S199</f>
        <v>1653</v>
      </c>
      <c r="I199" s="872">
        <f>ROUND(H199*E199,0)</f>
        <v>49590</v>
      </c>
      <c r="J199" s="864">
        <f t="shared" si="28"/>
        <v>0.35563683304647159</v>
      </c>
      <c r="K199" s="878">
        <f t="shared" si="24"/>
        <v>3</v>
      </c>
      <c r="L199" s="565">
        <f t="shared" si="23"/>
        <v>139440</v>
      </c>
      <c r="N199" s="864">
        <f t="shared" si="30"/>
        <v>6.3712267233400191E-6</v>
      </c>
      <c r="O199" s="880">
        <f t="shared" si="25"/>
        <v>0.64436316695352835</v>
      </c>
      <c r="P199" s="889">
        <f t="shared" si="26"/>
        <v>89850</v>
      </c>
      <c r="Q199" s="971">
        <f>149/1000</f>
        <v>0.14899999999999999</v>
      </c>
      <c r="R199" s="972">
        <f>0.0005</f>
        <v>5.0000000000000001E-4</v>
      </c>
      <c r="S199" s="975">
        <f>ROUND('Analisis transporte'!$F$37*Q199,0)</f>
        <v>153</v>
      </c>
      <c r="T199" s="975">
        <f>ROUND('Analisis transporte'!$F$37*Q199,0)*E199</f>
        <v>4590</v>
      </c>
      <c r="U199" s="972" t="s">
        <v>2933</v>
      </c>
      <c r="V199" s="979" t="s">
        <v>2910</v>
      </c>
    </row>
    <row r="200" spans="2:22">
      <c r="B200">
        <v>1260</v>
      </c>
      <c r="C200" s="863" t="str">
        <f>VLOOKUP(B200,'Explosion de Insumos(preciosOf)'!$A$7:$G$500,2,0)</f>
        <v>RESTRICTORES</v>
      </c>
      <c r="D200" s="255" t="str">
        <f>VLOOKUP(B200,'Explosion de Insumos(preciosOf)'!$A$7:$G$500,4,0)</f>
        <v>Und</v>
      </c>
      <c r="E200" s="255">
        <f>VLOOKUP(B200,'Explosion de Insumos(preciosOf)'!$A$7:$G$500,5,0)</f>
        <v>2.4</v>
      </c>
      <c r="F200" s="874">
        <f>VLOOKUP(B200,'Explosion de Insumos(preciosOf)'!$A$7:$G$500,6,0)</f>
        <v>36312</v>
      </c>
      <c r="G200" s="875">
        <f>VLOOKUP(B200,'Explosion de Insumos(preciosOf)'!$A$7:$G$500,7,0)</f>
        <v>87148.800000000003</v>
      </c>
      <c r="H200" s="648">
        <f>VLOOKUP(B200,'SALIDA SINCO INTERNO'!$A$7:$F$510,6,0)</f>
        <v>36312</v>
      </c>
      <c r="I200" s="872">
        <f>VLOOKUP(B200,'SALIDA SINCO INTERNO'!$A$7:$G$510,7,0)</f>
        <v>87148.800000000003</v>
      </c>
      <c r="J200" s="864">
        <f t="shared" si="28"/>
        <v>1</v>
      </c>
      <c r="K200" s="878">
        <f t="shared" si="24"/>
        <v>2</v>
      </c>
      <c r="L200" s="565" t="str">
        <f t="shared" si="23"/>
        <v/>
      </c>
      <c r="N200" s="864">
        <f t="shared" si="30"/>
        <v>3.9819618722534042E-6</v>
      </c>
      <c r="O200" s="880">
        <f t="shared" si="25"/>
        <v>0</v>
      </c>
      <c r="P200" s="889">
        <f t="shared" si="26"/>
        <v>0</v>
      </c>
      <c r="Q200" s="971"/>
      <c r="R200" s="972"/>
      <c r="S200" s="971"/>
      <c r="T200" s="971"/>
      <c r="U200" s="972"/>
      <c r="V200" s="971"/>
    </row>
    <row r="201" spans="2:22">
      <c r="B201">
        <v>1261</v>
      </c>
      <c r="C201" s="863" t="str">
        <f>VLOOKUP(B201,'Explosion de Insumos(preciosOf)'!$A$7:$G$500,2,0)</f>
        <v>RESTRICTORES C-9000</v>
      </c>
      <c r="D201" s="255" t="str">
        <f>VLOOKUP(B201,'Explosion de Insumos(preciosOf)'!$A$7:$G$500,4,0)</f>
        <v>Und</v>
      </c>
      <c r="E201" s="255">
        <f>VLOOKUP(B201,'Explosion de Insumos(preciosOf)'!$A$7:$G$500,5,0)</f>
        <v>8</v>
      </c>
      <c r="F201" s="874">
        <f>VLOOKUP(B201,'Explosion de Insumos(preciosOf)'!$A$7:$G$500,6,0)</f>
        <v>864214</v>
      </c>
      <c r="G201" s="875">
        <f>VLOOKUP(B201,'Explosion de Insumos(preciosOf)'!$A$7:$G$500,7,0)</f>
        <v>6913712</v>
      </c>
      <c r="H201" s="648">
        <f>VLOOKUP(B201,'SALIDA SINCO INTERNO'!$A$7:$F$510,6,0)</f>
        <v>864214</v>
      </c>
      <c r="I201" s="872">
        <f>VLOOKUP(B201,'SALIDA SINCO INTERNO'!$A$7:$G$510,7,0)</f>
        <v>6913712</v>
      </c>
      <c r="J201" s="864">
        <f t="shared" si="28"/>
        <v>1</v>
      </c>
      <c r="K201" s="878">
        <f t="shared" si="24"/>
        <v>2</v>
      </c>
      <c r="L201" s="565" t="str">
        <f t="shared" si="23"/>
        <v/>
      </c>
      <c r="N201" s="864">
        <f t="shared" si="30"/>
        <v>3.1589806835826572E-4</v>
      </c>
      <c r="O201" s="880">
        <f t="shared" si="25"/>
        <v>0</v>
      </c>
      <c r="P201" s="889">
        <f t="shared" si="26"/>
        <v>0</v>
      </c>
      <c r="Q201" s="971"/>
      <c r="R201" s="972"/>
      <c r="S201" s="971"/>
      <c r="T201" s="971"/>
      <c r="U201" s="972"/>
      <c r="V201" s="971"/>
    </row>
    <row r="202" spans="2:22">
      <c r="B202">
        <v>1262</v>
      </c>
      <c r="C202" s="863" t="str">
        <f>VLOOKUP(B202,'Explosion de Insumos(preciosOf)'!$A$7:$G$500,2,0)</f>
        <v>ROCIADOR UPRIGHT K=5,6 1/2"</v>
      </c>
      <c r="D202" s="255" t="str">
        <f>VLOOKUP(B202,'Explosion de Insumos(preciosOf)'!$A$7:$G$500,4,0)</f>
        <v>Und</v>
      </c>
      <c r="E202" s="255">
        <f>VLOOKUP(B202,'Explosion de Insumos(preciosOf)'!$A$7:$G$500,5,0)</f>
        <v>210</v>
      </c>
      <c r="F202" s="874">
        <f>VLOOKUP(B202,'Explosion de Insumos(preciosOf)'!$A$7:$G$500,6,0)</f>
        <v>66401</v>
      </c>
      <c r="G202" s="875">
        <f>VLOOKUP(B202,'Explosion de Insumos(preciosOf)'!$A$7:$G$500,7,0)</f>
        <v>13944210</v>
      </c>
      <c r="H202" s="648">
        <v>22000</v>
      </c>
      <c r="I202" s="872">
        <f>ROUND(H202*E202,0)</f>
        <v>4620000</v>
      </c>
      <c r="J202" s="864">
        <f t="shared" si="28"/>
        <v>0.33132031144109275</v>
      </c>
      <c r="K202" s="878">
        <f t="shared" si="24"/>
        <v>3</v>
      </c>
      <c r="L202" s="565">
        <f t="shared" si="23"/>
        <v>13944210</v>
      </c>
      <c r="N202" s="864">
        <f t="shared" si="30"/>
        <v>6.371322675549708E-4</v>
      </c>
      <c r="O202" s="880">
        <f t="shared" si="25"/>
        <v>0.66867968855890725</v>
      </c>
      <c r="P202" s="889">
        <f t="shared" si="26"/>
        <v>9324210</v>
      </c>
      <c r="Q202" s="971"/>
      <c r="R202" s="972"/>
      <c r="S202" s="975"/>
      <c r="T202" s="975"/>
      <c r="U202" s="972"/>
      <c r="V202" s="979" t="s">
        <v>2910</v>
      </c>
    </row>
    <row r="203" spans="2:22">
      <c r="B203">
        <v>1268</v>
      </c>
      <c r="C203" s="863" t="str">
        <f>VLOOKUP(B203,'Explosion de Insumos(preciosOf)'!$A$7:$G$500,2,0)</f>
        <v>SENSOR DE FLUJO 2 1/2"</v>
      </c>
      <c r="D203" s="255" t="str">
        <f>VLOOKUP(B203,'Explosion de Insumos(preciosOf)'!$A$7:$G$500,4,0)</f>
        <v>Und</v>
      </c>
      <c r="E203" s="255">
        <f>VLOOKUP(B203,'Explosion de Insumos(preciosOf)'!$A$7:$G$500,5,0)</f>
        <v>2</v>
      </c>
      <c r="F203" s="874">
        <f>VLOOKUP(B203,'Explosion de Insumos(preciosOf)'!$A$7:$G$500,6,0)</f>
        <v>433453</v>
      </c>
      <c r="G203" s="875">
        <f>VLOOKUP(B203,'Explosion de Insumos(preciosOf)'!$A$7:$G$500,7,0)</f>
        <v>866906</v>
      </c>
      <c r="H203" s="648">
        <v>443000</v>
      </c>
      <c r="I203" s="872">
        <f>ROUND(H203*E203,0)</f>
        <v>886000</v>
      </c>
      <c r="J203" s="864">
        <f t="shared" si="28"/>
        <v>1.0220254560471378</v>
      </c>
      <c r="K203" s="878">
        <f t="shared" si="24"/>
        <v>1</v>
      </c>
      <c r="L203" s="565">
        <f t="shared" si="23"/>
        <v>866906</v>
      </c>
      <c r="N203" s="864">
        <f t="shared" si="30"/>
        <v>3.9610260139298647E-5</v>
      </c>
      <c r="O203" s="880">
        <f t="shared" si="25"/>
        <v>-2.2025456047137792E-2</v>
      </c>
      <c r="P203" s="889">
        <f t="shared" si="26"/>
        <v>-19094</v>
      </c>
      <c r="Q203" s="971"/>
      <c r="R203" s="972"/>
      <c r="S203" s="975"/>
      <c r="T203" s="975"/>
      <c r="U203" s="972"/>
      <c r="V203" s="979" t="s">
        <v>2910</v>
      </c>
    </row>
    <row r="204" spans="2:22">
      <c r="B204">
        <v>1269</v>
      </c>
      <c r="C204" s="863" t="str">
        <f>VLOOKUP(B204,'Explosion de Insumos(preciosOf)'!$A$7:$G$500,2,0)</f>
        <v>SENSOR DE HUMO FOTO-ELECTRICO</v>
      </c>
      <c r="D204" s="255" t="str">
        <f>VLOOKUP(B204,'Explosion de Insumos(preciosOf)'!$A$7:$G$500,4,0)</f>
        <v>Und</v>
      </c>
      <c r="E204" s="255">
        <f>VLOOKUP(B204,'Explosion de Insumos(preciosOf)'!$A$7:$G$500,5,0)</f>
        <v>252</v>
      </c>
      <c r="F204" s="874">
        <f>VLOOKUP(B204,'Explosion de Insumos(preciosOf)'!$A$7:$G$500,6,0)</f>
        <v>868253</v>
      </c>
      <c r="G204" s="875">
        <f>VLOOKUP(B204,'Explosion de Insumos(preciosOf)'!$A$7:$G$500,7,0)</f>
        <v>218799756</v>
      </c>
      <c r="H204" s="648">
        <v>205741</v>
      </c>
      <c r="I204" s="872">
        <f>ROUND(H204*E204,0)</f>
        <v>51846732</v>
      </c>
      <c r="J204" s="864">
        <f t="shared" si="28"/>
        <v>0.23695973408672358</v>
      </c>
      <c r="K204" s="878">
        <f t="shared" si="24"/>
        <v>3</v>
      </c>
      <c r="L204" s="565">
        <f t="shared" ref="L204:L267" si="31">IF(H204="","",IF(K204&lt;&gt;2,G204,""))</f>
        <v>218799756</v>
      </c>
      <c r="N204" s="864">
        <f t="shared" si="30"/>
        <v>9.9972952702773645E-3</v>
      </c>
      <c r="O204" s="880">
        <f t="shared" si="25"/>
        <v>0.76304026591327645</v>
      </c>
      <c r="P204" s="889">
        <f t="shared" si="26"/>
        <v>166953024</v>
      </c>
      <c r="Q204" s="971"/>
      <c r="R204" s="972"/>
      <c r="S204" s="975"/>
      <c r="T204" s="975"/>
      <c r="U204" s="972"/>
      <c r="V204" s="979" t="s">
        <v>2910</v>
      </c>
    </row>
    <row r="205" spans="2:22">
      <c r="B205">
        <v>1276</v>
      </c>
      <c r="C205" s="863" t="str">
        <f>VLOOKUP(B205,'Explosion de Insumos(preciosOf)'!$A$7:$G$500,2,0)</f>
        <v>SIAMESA</v>
      </c>
      <c r="D205" s="255" t="str">
        <f>VLOOKUP(B205,'Explosion de Insumos(preciosOf)'!$A$7:$G$500,4,0)</f>
        <v>Und</v>
      </c>
      <c r="E205" s="255">
        <f>VLOOKUP(B205,'Explosion de Insumos(preciosOf)'!$A$7:$G$500,5,0)</f>
        <v>1</v>
      </c>
      <c r="F205" s="874">
        <f>VLOOKUP(B205,'Explosion de Insumos(preciosOf)'!$A$7:$G$500,6,0)</f>
        <v>2980327</v>
      </c>
      <c r="G205" s="875">
        <f>VLOOKUP(B205,'Explosion de Insumos(preciosOf)'!$A$7:$G$500,7,0)</f>
        <v>2980327</v>
      </c>
      <c r="H205" s="648">
        <f>VLOOKUP(B205,'SALIDA SINCO INTERNO'!$A$7:$F$510,6,0)</f>
        <v>2980327</v>
      </c>
      <c r="I205" s="872">
        <f>VLOOKUP(B205,'SALIDA SINCO INTERNO'!$A$7:$G$510,7,0)</f>
        <v>2980327</v>
      </c>
      <c r="J205" s="864">
        <f t="shared" si="28"/>
        <v>1</v>
      </c>
      <c r="K205" s="878">
        <f t="shared" ref="K205:K268" si="32">IF(D205="","",IF(J205&gt;100%,1,IF(J205=100%,2,3)))</f>
        <v>2</v>
      </c>
      <c r="L205" s="565" t="str">
        <f t="shared" si="31"/>
        <v/>
      </c>
      <c r="N205" s="864">
        <f t="shared" si="30"/>
        <v>1.3617569583112299E-4</v>
      </c>
      <c r="O205" s="880">
        <f t="shared" ref="O205:O268" si="33">IF(H205="","",100%-J205)</f>
        <v>0</v>
      </c>
      <c r="P205" s="889">
        <f t="shared" ref="P205:P268" si="34">IF(F205="","",G205-I205)</f>
        <v>0</v>
      </c>
      <c r="Q205" s="971"/>
      <c r="R205" s="972"/>
      <c r="S205" s="971"/>
      <c r="T205" s="971"/>
      <c r="U205" s="972"/>
      <c r="V205" s="971"/>
    </row>
    <row r="206" spans="2:22" ht="30">
      <c r="B206">
        <v>1308</v>
      </c>
      <c r="C206" s="863" t="str">
        <f>VLOOKUP(B206,'Explosion de Insumos(preciosOf)'!$A$7:$G$500,2,0)</f>
        <v>SUMINISTRO E INSTALACIÒN DE ASTM A 53/A 53M TUBERÍA ACERO CARBONO 1 1/2"</v>
      </c>
      <c r="D206" s="255" t="str">
        <f>VLOOKUP(B206,'Explosion de Insumos(preciosOf)'!$A$7:$G$500,4,0)</f>
        <v>Und</v>
      </c>
      <c r="E206" s="255">
        <f>VLOOKUP(B206,'Explosion de Insumos(preciosOf)'!$A$7:$G$500,5,0)</f>
        <v>7</v>
      </c>
      <c r="F206" s="874">
        <f>VLOOKUP(B206,'Explosion de Insumos(preciosOf)'!$A$7:$G$500,6,0)</f>
        <v>44261</v>
      </c>
      <c r="G206" s="875">
        <f>VLOOKUP(B206,'Explosion de Insumos(preciosOf)'!$A$7:$G$500,7,0)</f>
        <v>309827</v>
      </c>
      <c r="H206" s="648">
        <v>46500</v>
      </c>
      <c r="I206" s="872">
        <f>ROUND(H206*E206,0)</f>
        <v>325500</v>
      </c>
      <c r="J206" s="864">
        <f t="shared" si="28"/>
        <v>1.0505862949323332</v>
      </c>
      <c r="K206" s="878">
        <f t="shared" si="32"/>
        <v>1</v>
      </c>
      <c r="L206" s="565">
        <f t="shared" si="31"/>
        <v>309827</v>
      </c>
      <c r="N206" s="864">
        <f t="shared" si="30"/>
        <v>1.415646917679481E-5</v>
      </c>
      <c r="O206" s="880">
        <f t="shared" si="33"/>
        <v>-5.0586294932333242E-2</v>
      </c>
      <c r="P206" s="889">
        <f t="shared" si="34"/>
        <v>-15673</v>
      </c>
      <c r="Q206" s="971"/>
      <c r="R206" s="972"/>
      <c r="S206" s="975"/>
      <c r="T206" s="975"/>
      <c r="U206" s="972"/>
      <c r="V206" s="979" t="s">
        <v>2910</v>
      </c>
    </row>
    <row r="207" spans="2:22" ht="30">
      <c r="B207">
        <v>1309</v>
      </c>
      <c r="C207" s="863" t="str">
        <f>VLOOKUP(B207,'Explosion de Insumos(preciosOf)'!$A$7:$G$500,2,0)</f>
        <v>SUMINISTRO E INSTALACIÒN DE ASTM A 53/A 53M TUBERÍA ACERO CARBONO 1 1/4"</v>
      </c>
      <c r="D207" s="255" t="str">
        <f>VLOOKUP(B207,'Explosion de Insumos(preciosOf)'!$A$7:$G$500,4,0)</f>
        <v>Und</v>
      </c>
      <c r="E207" s="255">
        <f>VLOOKUP(B207,'Explosion de Insumos(preciosOf)'!$A$7:$G$500,5,0)</f>
        <v>4</v>
      </c>
      <c r="F207" s="874">
        <f>VLOOKUP(B207,'Explosion de Insumos(preciosOf)'!$A$7:$G$500,6,0)</f>
        <v>56805</v>
      </c>
      <c r="G207" s="875">
        <f>VLOOKUP(B207,'Explosion de Insumos(preciosOf)'!$A$7:$G$500,7,0)</f>
        <v>227220</v>
      </c>
      <c r="H207" s="648">
        <f>VLOOKUP(B207,'SALIDA SINCO INTERNO'!$A$7:$F$510,6,0)</f>
        <v>56805</v>
      </c>
      <c r="I207" s="872">
        <f>VLOOKUP(B207,'SALIDA SINCO INTERNO'!$A$7:$G$510,7,0)</f>
        <v>227220</v>
      </c>
      <c r="J207" s="864">
        <f t="shared" si="28"/>
        <v>1</v>
      </c>
      <c r="K207" s="878">
        <f t="shared" si="32"/>
        <v>2</v>
      </c>
      <c r="L207" s="565" t="str">
        <f t="shared" si="31"/>
        <v/>
      </c>
      <c r="N207" s="864">
        <f t="shared" si="30"/>
        <v>1.0382029088334189E-5</v>
      </c>
      <c r="O207" s="880">
        <f t="shared" si="33"/>
        <v>0</v>
      </c>
      <c r="P207" s="889">
        <f t="shared" si="34"/>
        <v>0</v>
      </c>
      <c r="Q207" s="971"/>
      <c r="R207" s="972"/>
      <c r="S207" s="971"/>
      <c r="T207" s="971"/>
      <c r="U207" s="972"/>
      <c r="V207" s="971"/>
    </row>
    <row r="208" spans="2:22" ht="30">
      <c r="B208">
        <v>1310</v>
      </c>
      <c r="C208" s="863" t="str">
        <f>VLOOKUP(B208,'Explosion de Insumos(preciosOf)'!$A$7:$G$500,2,0)</f>
        <v>SUMINISTRO E INSTALACIÒN DE ASTM A 53/A 53M TUBERÍA ACERO CARBONO 2 1/2"</v>
      </c>
      <c r="D208" s="255" t="str">
        <f>VLOOKUP(B208,'Explosion de Insumos(preciosOf)'!$A$7:$G$500,4,0)</f>
        <v>Und</v>
      </c>
      <c r="E208" s="255">
        <f>VLOOKUP(B208,'Explosion de Insumos(preciosOf)'!$A$7:$G$500,5,0)</f>
        <v>2</v>
      </c>
      <c r="F208" s="874">
        <f>VLOOKUP(B208,'Explosion de Insumos(preciosOf)'!$A$7:$G$500,6,0)</f>
        <v>76997</v>
      </c>
      <c r="G208" s="875">
        <f>VLOOKUP(B208,'Explosion de Insumos(preciosOf)'!$A$7:$G$500,7,0)</f>
        <v>153994</v>
      </c>
      <c r="H208" s="648">
        <f>VLOOKUP(B208,'SALIDA SINCO INTERNO'!$A$7:$F$510,6,0)</f>
        <v>76997</v>
      </c>
      <c r="I208" s="872">
        <f>VLOOKUP(B208,'SALIDA SINCO INTERNO'!$A$7:$G$510,7,0)</f>
        <v>153994</v>
      </c>
      <c r="J208" s="864">
        <f t="shared" si="28"/>
        <v>1</v>
      </c>
      <c r="K208" s="878">
        <f t="shared" si="32"/>
        <v>2</v>
      </c>
      <c r="L208" s="565" t="str">
        <f t="shared" si="31"/>
        <v/>
      </c>
      <c r="N208" s="864">
        <f t="shared" si="30"/>
        <v>7.0362212280122125E-6</v>
      </c>
      <c r="O208" s="880">
        <f t="shared" si="33"/>
        <v>0</v>
      </c>
      <c r="P208" s="889">
        <f t="shared" si="34"/>
        <v>0</v>
      </c>
      <c r="Q208" s="971"/>
      <c r="R208" s="972"/>
      <c r="S208" s="971"/>
      <c r="T208" s="971"/>
      <c r="U208" s="972"/>
      <c r="V208" s="971"/>
    </row>
    <row r="209" spans="2:22" ht="30">
      <c r="B209">
        <v>1311</v>
      </c>
      <c r="C209" s="863" t="str">
        <f>VLOOKUP(B209,'Explosion de Insumos(preciosOf)'!$A$7:$G$500,2,0)</f>
        <v>SUMINISTRO E INSTALACIÒN DE ASTM A 53/A 53M TUBERÍA ACERO CARBONO 4"</v>
      </c>
      <c r="D209" s="255" t="str">
        <f>VLOOKUP(B209,'Explosion de Insumos(preciosOf)'!$A$7:$G$500,4,0)</f>
        <v>Und</v>
      </c>
      <c r="E209" s="255">
        <f>VLOOKUP(B209,'Explosion de Insumos(preciosOf)'!$A$7:$G$500,5,0)</f>
        <v>4</v>
      </c>
      <c r="F209" s="874">
        <f>VLOOKUP(B209,'Explosion de Insumos(preciosOf)'!$A$7:$G$500,6,0)</f>
        <v>164066</v>
      </c>
      <c r="G209" s="875">
        <f>VLOOKUP(B209,'Explosion de Insumos(preciosOf)'!$A$7:$G$500,7,0)</f>
        <v>656264</v>
      </c>
      <c r="H209" s="648">
        <f>VLOOKUP(B209,'SALIDA SINCO INTERNO'!$A$7:$F$510,6,0)</f>
        <v>164066</v>
      </c>
      <c r="I209" s="872">
        <f>VLOOKUP(B209,'SALIDA SINCO INTERNO'!$A$7:$G$510,7,0)</f>
        <v>656264</v>
      </c>
      <c r="J209" s="864">
        <f t="shared" si="28"/>
        <v>1</v>
      </c>
      <c r="K209" s="878">
        <f t="shared" si="32"/>
        <v>2</v>
      </c>
      <c r="L209" s="565" t="str">
        <f t="shared" si="31"/>
        <v/>
      </c>
      <c r="N209" s="864">
        <f t="shared" si="30"/>
        <v>2.9985705209165337E-5</v>
      </c>
      <c r="O209" s="880">
        <f t="shared" si="33"/>
        <v>0</v>
      </c>
      <c r="P209" s="889">
        <f t="shared" si="34"/>
        <v>0</v>
      </c>
      <c r="Q209" s="971"/>
      <c r="R209" s="972"/>
      <c r="S209" s="971"/>
      <c r="T209" s="971"/>
      <c r="U209" s="972"/>
      <c r="V209" s="971"/>
    </row>
    <row r="210" spans="2:22" ht="30">
      <c r="B210">
        <v>1312</v>
      </c>
      <c r="C210" s="863" t="str">
        <f>VLOOKUP(B210,'Explosion de Insumos(preciosOf)'!$A$7:$G$500,2,0)</f>
        <v>SUMINISTRO E INSTALACIÒN DE ASTM A 53/A 53M TUBERÍA ACERO CARBONO 6"</v>
      </c>
      <c r="D210" s="255" t="str">
        <f>VLOOKUP(B210,'Explosion de Insumos(preciosOf)'!$A$7:$G$500,4,0)</f>
        <v>Und</v>
      </c>
      <c r="E210" s="255">
        <f>VLOOKUP(B210,'Explosion de Insumos(preciosOf)'!$A$7:$G$500,5,0)</f>
        <v>6</v>
      </c>
      <c r="F210" s="874">
        <f>VLOOKUP(B210,'Explosion de Insumos(preciosOf)'!$A$7:$G$500,6,0)</f>
        <v>170797</v>
      </c>
      <c r="G210" s="875">
        <f>VLOOKUP(B210,'Explosion de Insumos(preciosOf)'!$A$7:$G$500,7,0)</f>
        <v>1024782</v>
      </c>
      <c r="H210" s="648">
        <f>VLOOKUP(B210,'SALIDA SINCO INTERNO'!$A$7:$F$510,6,0)</f>
        <v>170797</v>
      </c>
      <c r="I210" s="872">
        <f>VLOOKUP(B210,'SALIDA SINCO INTERNO'!$A$7:$G$510,7,0)</f>
        <v>1024782</v>
      </c>
      <c r="J210" s="864">
        <f t="shared" si="28"/>
        <v>1</v>
      </c>
      <c r="K210" s="878">
        <f t="shared" si="32"/>
        <v>2</v>
      </c>
      <c r="L210" s="565" t="str">
        <f t="shared" si="31"/>
        <v/>
      </c>
      <c r="N210" s="864">
        <f t="shared" si="30"/>
        <v>4.6823855880649972E-5</v>
      </c>
      <c r="O210" s="880">
        <f t="shared" si="33"/>
        <v>0</v>
      </c>
      <c r="P210" s="889">
        <f t="shared" si="34"/>
        <v>0</v>
      </c>
      <c r="Q210" s="971"/>
      <c r="R210" s="972"/>
      <c r="S210" s="971"/>
      <c r="T210" s="971"/>
      <c r="U210" s="972"/>
      <c r="V210" s="971"/>
    </row>
    <row r="211" spans="2:22" ht="30">
      <c r="B211">
        <v>1313</v>
      </c>
      <c r="C211" s="863" t="str">
        <f>VLOOKUP(B211,'Explosion de Insumos(preciosOf)'!$A$7:$G$500,2,0)</f>
        <v>SUMINISTRO E INSTALACIÒN DE CODO RADIO LARGO ACERO AL CARBONO 8"</v>
      </c>
      <c r="D211" s="255" t="str">
        <f>VLOOKUP(B211,'Explosion de Insumos(preciosOf)'!$A$7:$G$500,4,0)</f>
        <v>Und</v>
      </c>
      <c r="E211" s="255">
        <f>VLOOKUP(B211,'Explosion de Insumos(preciosOf)'!$A$7:$G$500,5,0)</f>
        <v>1</v>
      </c>
      <c r="F211" s="874">
        <f>VLOOKUP(B211,'Explosion de Insumos(preciosOf)'!$A$7:$G$500,6,0)</f>
        <v>247688</v>
      </c>
      <c r="G211" s="875">
        <f>VLOOKUP(B211,'Explosion de Insumos(preciosOf)'!$A$7:$G$500,7,0)</f>
        <v>247688</v>
      </c>
      <c r="H211" s="648">
        <v>477000</v>
      </c>
      <c r="I211" s="872">
        <f>ROUND(H211*E211,0)</f>
        <v>477000</v>
      </c>
      <c r="J211" s="864">
        <f t="shared" si="28"/>
        <v>1.9258098898614386</v>
      </c>
      <c r="K211" s="878">
        <f t="shared" si="32"/>
        <v>1</v>
      </c>
      <c r="L211" s="565">
        <f t="shared" si="31"/>
        <v>247688</v>
      </c>
      <c r="N211" s="864">
        <f t="shared" si="30"/>
        <v>1.1317243292101568E-5</v>
      </c>
      <c r="O211" s="880">
        <f t="shared" si="33"/>
        <v>-0.92580988986143864</v>
      </c>
      <c r="P211" s="889">
        <f t="shared" si="34"/>
        <v>-229312</v>
      </c>
      <c r="Q211" s="971"/>
      <c r="R211" s="972"/>
      <c r="S211" s="975"/>
      <c r="T211" s="975"/>
      <c r="U211" s="972"/>
      <c r="V211" s="979" t="s">
        <v>2910</v>
      </c>
    </row>
    <row r="212" spans="2:22" ht="30">
      <c r="B212">
        <v>1314</v>
      </c>
      <c r="C212" s="863" t="str">
        <f>VLOOKUP(B212,'Explosion de Insumos(preciosOf)'!$A$7:$G$500,2,0)</f>
        <v>SUMINISTRO E INSTALACIÒN DE CODO RANURADO UL/FM 1 1/2"X90</v>
      </c>
      <c r="D212" s="255" t="str">
        <f>VLOOKUP(B212,'Explosion de Insumos(preciosOf)'!$A$7:$G$500,4,0)</f>
        <v>Und</v>
      </c>
      <c r="E212" s="255">
        <f>VLOOKUP(B212,'Explosion de Insumos(preciosOf)'!$A$7:$G$500,5,0)</f>
        <v>12</v>
      </c>
      <c r="F212" s="874">
        <f>VLOOKUP(B212,'Explosion de Insumos(preciosOf)'!$A$7:$G$500,6,0)</f>
        <v>12788</v>
      </c>
      <c r="G212" s="875">
        <f>VLOOKUP(B212,'Explosion de Insumos(preciosOf)'!$A$7:$G$500,7,0)</f>
        <v>153456</v>
      </c>
      <c r="H212" s="648">
        <f>VLOOKUP(B212,'SALIDA SINCO INTERNO'!$A$7:$F$510,6,0)</f>
        <v>12788</v>
      </c>
      <c r="I212" s="872">
        <f>VLOOKUP(B212,'SALIDA SINCO INTERNO'!$A$7:$G$510,7,0)</f>
        <v>153456</v>
      </c>
      <c r="J212" s="864">
        <f t="shared" si="28"/>
        <v>1</v>
      </c>
      <c r="K212" s="878">
        <f t="shared" si="32"/>
        <v>2</v>
      </c>
      <c r="L212" s="565" t="str">
        <f t="shared" si="31"/>
        <v/>
      </c>
      <c r="N212" s="864">
        <f t="shared" si="30"/>
        <v>7.0116391857204965E-6</v>
      </c>
      <c r="O212" s="880">
        <f t="shared" si="33"/>
        <v>0</v>
      </c>
      <c r="P212" s="889">
        <f t="shared" si="34"/>
        <v>0</v>
      </c>
      <c r="Q212" s="971"/>
      <c r="R212" s="972"/>
      <c r="S212" s="971"/>
      <c r="T212" s="971"/>
      <c r="U212" s="972"/>
      <c r="V212" s="971"/>
    </row>
    <row r="213" spans="2:22" ht="30">
      <c r="B213">
        <v>1315</v>
      </c>
      <c r="C213" s="863" t="str">
        <f>VLOOKUP(B213,'Explosion de Insumos(preciosOf)'!$A$7:$G$500,2,0)</f>
        <v>SUMINISTRO E INSTALACIÒN DE CODO RANURADO UL/FM 4"</v>
      </c>
      <c r="D213" s="255" t="str">
        <f>VLOOKUP(B213,'Explosion de Insumos(preciosOf)'!$A$7:$G$500,4,0)</f>
        <v>Und</v>
      </c>
      <c r="E213" s="255">
        <f>VLOOKUP(B213,'Explosion de Insumos(preciosOf)'!$A$7:$G$500,5,0)</f>
        <v>12</v>
      </c>
      <c r="F213" s="874">
        <f>VLOOKUP(B213,'Explosion de Insumos(preciosOf)'!$A$7:$G$500,6,0)</f>
        <v>56807</v>
      </c>
      <c r="G213" s="875">
        <f>VLOOKUP(B213,'Explosion de Insumos(preciosOf)'!$A$7:$G$500,7,0)</f>
        <v>681684</v>
      </c>
      <c r="H213" s="648">
        <f>VLOOKUP(B213,'SALIDA SINCO INTERNO'!$A$7:$F$510,6,0)</f>
        <v>56807</v>
      </c>
      <c r="I213" s="872">
        <f>VLOOKUP(B213,'SALIDA SINCO INTERNO'!$A$7:$G$510,7,0)</f>
        <v>681684</v>
      </c>
      <c r="J213" s="864">
        <f t="shared" ref="J213:J276" si="35">IF(D213="","",H213/F213)</f>
        <v>1</v>
      </c>
      <c r="K213" s="878">
        <f t="shared" si="32"/>
        <v>2</v>
      </c>
      <c r="L213" s="565" t="str">
        <f t="shared" si="31"/>
        <v/>
      </c>
      <c r="N213" s="864">
        <f t="shared" si="30"/>
        <v>3.1147183861684726E-5</v>
      </c>
      <c r="O213" s="880">
        <f t="shared" si="33"/>
        <v>0</v>
      </c>
      <c r="P213" s="889">
        <f t="shared" si="34"/>
        <v>0</v>
      </c>
      <c r="Q213" s="971"/>
      <c r="R213" s="972"/>
      <c r="S213" s="971"/>
      <c r="T213" s="971"/>
      <c r="U213" s="972"/>
      <c r="V213" s="971"/>
    </row>
    <row r="214" spans="2:22" ht="30">
      <c r="B214">
        <v>1316</v>
      </c>
      <c r="C214" s="863" t="str">
        <f>VLOOKUP(B214,'Explosion de Insumos(preciosOf)'!$A$7:$G$500,2,0)</f>
        <v>SUMINISTRO E INSTALACIÒN DE CODO RANURADO UL/FM 6"</v>
      </c>
      <c r="D214" s="255" t="str">
        <f>VLOOKUP(B214,'Explosion de Insumos(preciosOf)'!$A$7:$G$500,4,0)</f>
        <v>Und</v>
      </c>
      <c r="E214" s="255">
        <f>VLOOKUP(B214,'Explosion de Insumos(preciosOf)'!$A$7:$G$500,5,0)</f>
        <v>4</v>
      </c>
      <c r="F214" s="874">
        <f>VLOOKUP(B214,'Explosion de Insumos(preciosOf)'!$A$7:$G$500,6,0)</f>
        <v>114690</v>
      </c>
      <c r="G214" s="875">
        <f>VLOOKUP(B214,'Explosion de Insumos(preciosOf)'!$A$7:$G$500,7,0)</f>
        <v>458760</v>
      </c>
      <c r="H214" s="648">
        <f>VLOOKUP(B214,'SALIDA SINCO INTERNO'!$A$7:$F$510,6,0)</f>
        <v>114690</v>
      </c>
      <c r="I214" s="872">
        <f>VLOOKUP(B214,'SALIDA SINCO INTERNO'!$A$7:$G$510,7,0)</f>
        <v>458760</v>
      </c>
      <c r="J214" s="864">
        <f t="shared" si="35"/>
        <v>1</v>
      </c>
      <c r="K214" s="878">
        <f t="shared" si="32"/>
        <v>2</v>
      </c>
      <c r="L214" s="565" t="str">
        <f t="shared" si="31"/>
        <v/>
      </c>
      <c r="N214" s="864">
        <f t="shared" si="30"/>
        <v>2.0961445579456881E-5</v>
      </c>
      <c r="O214" s="880">
        <f t="shared" si="33"/>
        <v>0</v>
      </c>
      <c r="P214" s="889">
        <f t="shared" si="34"/>
        <v>0</v>
      </c>
      <c r="Q214" s="971"/>
      <c r="R214" s="972"/>
      <c r="S214" s="971"/>
      <c r="T214" s="971"/>
      <c r="U214" s="972"/>
      <c r="V214" s="971"/>
    </row>
    <row r="215" spans="2:22" ht="75">
      <c r="B215">
        <v>1317</v>
      </c>
      <c r="C215" s="863" t="str">
        <f>VLOOKUP(B215,'Explosion de Insumos(preciosOf)'!$A$7:$G$500,2,0)</f>
        <v>SUMINISTRO E INSTALACIÒN DE GABINETE CONTRA INCENDIOS TIPO II (INCLUYE VÀLVULA ANGULAR DE 2 1/2" CON TAPA VÀLVULA ANGULAR DE 1 1/2" MANGUERA DE 1 1/2" BOQUILLA CHORRO NIEBLA DE 1 1/2" LLAVE SPANN</v>
      </c>
      <c r="D215" s="255" t="str">
        <f>VLOOKUP(B215,'Explosion de Insumos(preciosOf)'!$A$7:$G$500,4,0)</f>
        <v>Und</v>
      </c>
      <c r="E215" s="255">
        <f>VLOOKUP(B215,'Explosion de Insumos(preciosOf)'!$A$7:$G$500,5,0)</f>
        <v>6</v>
      </c>
      <c r="F215" s="874">
        <f>VLOOKUP(B215,'Explosion de Insumos(preciosOf)'!$A$7:$G$500,6,0)</f>
        <v>2980327</v>
      </c>
      <c r="G215" s="875">
        <f>VLOOKUP(B215,'Explosion de Insumos(preciosOf)'!$A$7:$G$500,7,0)</f>
        <v>17881962</v>
      </c>
      <c r="H215" s="648">
        <v>1573326</v>
      </c>
      <c r="I215" s="872">
        <f t="shared" ref="I215:I240" si="36">ROUND(H215*E215,0)</f>
        <v>9439956</v>
      </c>
      <c r="J215" s="864">
        <f t="shared" si="35"/>
        <v>0.52790381726568936</v>
      </c>
      <c r="K215" s="878">
        <f t="shared" si="32"/>
        <v>3</v>
      </c>
      <c r="L215" s="565">
        <f t="shared" si="31"/>
        <v>17881962</v>
      </c>
      <c r="N215" s="864">
        <f t="shared" si="30"/>
        <v>8.1705417498673799E-4</v>
      </c>
      <c r="O215" s="880">
        <f t="shared" si="33"/>
        <v>0.47209618273431064</v>
      </c>
      <c r="P215" s="889">
        <f t="shared" si="34"/>
        <v>8442006</v>
      </c>
      <c r="Q215" s="971"/>
      <c r="R215" s="972"/>
      <c r="S215" s="975"/>
      <c r="T215" s="975"/>
      <c r="U215" s="972"/>
      <c r="V215" s="979" t="s">
        <v>2910</v>
      </c>
    </row>
    <row r="216" spans="2:22" ht="30">
      <c r="B216">
        <v>1318</v>
      </c>
      <c r="C216" s="863" t="str">
        <f>VLOOKUP(B216,'Explosion de Insumos(preciosOf)'!$A$7:$G$500,2,0)</f>
        <v>SUMINISTRO E INSTALACIÒN DE REDUCCIÒN COPA RANURADA 2 1/2" X 2"</v>
      </c>
      <c r="D216" s="255" t="str">
        <f>VLOOKUP(B216,'Explosion de Insumos(preciosOf)'!$A$7:$G$500,4,0)</f>
        <v>Und</v>
      </c>
      <c r="E216" s="255">
        <f>VLOOKUP(B216,'Explosion de Insumos(preciosOf)'!$A$7:$G$500,5,0)</f>
        <v>5</v>
      </c>
      <c r="F216" s="874">
        <f>VLOOKUP(B216,'Explosion de Insumos(preciosOf)'!$A$7:$G$500,6,0)</f>
        <v>16827</v>
      </c>
      <c r="G216" s="875">
        <f>VLOOKUP(B216,'Explosion de Insumos(preciosOf)'!$A$7:$G$500,7,0)</f>
        <v>84135</v>
      </c>
      <c r="H216" s="648">
        <f>11900+S216</f>
        <v>12825</v>
      </c>
      <c r="I216" s="872">
        <f t="shared" si="36"/>
        <v>64125</v>
      </c>
      <c r="J216" s="864">
        <f t="shared" si="35"/>
        <v>0.76216794437511148</v>
      </c>
      <c r="K216" s="878">
        <f t="shared" si="32"/>
        <v>3</v>
      </c>
      <c r="L216" s="565">
        <f t="shared" si="31"/>
        <v>84135</v>
      </c>
      <c r="N216" s="864">
        <f t="shared" si="30"/>
        <v>3.8442567438913693E-6</v>
      </c>
      <c r="O216" s="880">
        <f t="shared" si="33"/>
        <v>0.23783205562488852</v>
      </c>
      <c r="P216" s="889">
        <f t="shared" si="34"/>
        <v>20010</v>
      </c>
      <c r="Q216" s="971">
        <v>0.9</v>
      </c>
      <c r="R216" s="972"/>
      <c r="S216" s="975">
        <f>ROUND('Analisis transporte'!$F$37*Q216,0)</f>
        <v>925</v>
      </c>
      <c r="T216" s="975">
        <f>ROUND('Analisis transporte'!$F$37*Q216,0)*E216</f>
        <v>4625</v>
      </c>
      <c r="U216" s="972" t="s">
        <v>2933</v>
      </c>
      <c r="V216" s="979" t="s">
        <v>2910</v>
      </c>
    </row>
    <row r="217" spans="2:22" ht="30">
      <c r="B217">
        <v>1319</v>
      </c>
      <c r="C217" s="863" t="str">
        <f>VLOOKUP(B217,'Explosion de Insumos(preciosOf)'!$A$7:$G$500,2,0)</f>
        <v>SUMINISTRO E INSTALACIÒN DE REDUCCIÓN COPA ROSCADA 1 1/2" X 1"</v>
      </c>
      <c r="D217" s="255" t="str">
        <f>VLOOKUP(B217,'Explosion de Insumos(preciosOf)'!$A$7:$G$500,4,0)</f>
        <v>Und</v>
      </c>
      <c r="E217" s="255">
        <f>VLOOKUP(B217,'Explosion de Insumos(preciosOf)'!$A$7:$G$500,5,0)</f>
        <v>201</v>
      </c>
      <c r="F217" s="874">
        <f>VLOOKUP(B217,'Explosion de Insumos(preciosOf)'!$A$7:$G$500,6,0)</f>
        <v>9692</v>
      </c>
      <c r="G217" s="875">
        <f>VLOOKUP(B217,'Explosion de Insumos(preciosOf)'!$A$7:$G$500,7,0)</f>
        <v>1948092</v>
      </c>
      <c r="H217" s="648">
        <f>6400+S217</f>
        <v>6708</v>
      </c>
      <c r="I217" s="872">
        <f t="shared" si="36"/>
        <v>1348308</v>
      </c>
      <c r="J217" s="864">
        <f t="shared" si="35"/>
        <v>0.69211721007016092</v>
      </c>
      <c r="K217" s="878">
        <f t="shared" si="32"/>
        <v>3</v>
      </c>
      <c r="L217" s="565">
        <f t="shared" si="31"/>
        <v>1948092</v>
      </c>
      <c r="N217" s="864">
        <f t="shared" si="30"/>
        <v>8.9011300989134433E-5</v>
      </c>
      <c r="O217" s="880">
        <f t="shared" si="33"/>
        <v>0.30788278992983908</v>
      </c>
      <c r="P217" s="889">
        <f t="shared" si="34"/>
        <v>599784</v>
      </c>
      <c r="Q217" s="971">
        <v>0.3</v>
      </c>
      <c r="R217" s="972"/>
      <c r="S217" s="975">
        <f>ROUND('Analisis transporte'!$F$37*Q217,0)</f>
        <v>308</v>
      </c>
      <c r="T217" s="975">
        <f>ROUND('Analisis transporte'!$F$37*Q217,0)*E217</f>
        <v>61908</v>
      </c>
      <c r="U217" s="972" t="s">
        <v>2933</v>
      </c>
      <c r="V217" s="979" t="s">
        <v>2910</v>
      </c>
    </row>
    <row r="218" spans="2:22" ht="30">
      <c r="B218">
        <v>1320</v>
      </c>
      <c r="C218" s="863" t="str">
        <f>VLOOKUP(B218,'Explosion de Insumos(preciosOf)'!$A$7:$G$500,2,0)</f>
        <v>SUMINISTRO E INSTALACIÒN DE REDUCCIÓN COPA ROSCADA 1 X 3/4"</v>
      </c>
      <c r="D218" s="255" t="str">
        <f>VLOOKUP(B218,'Explosion de Insumos(preciosOf)'!$A$7:$G$500,4,0)</f>
        <v>Und</v>
      </c>
      <c r="E218" s="255">
        <f>VLOOKUP(B218,'Explosion de Insumos(preciosOf)'!$A$7:$G$500,5,0)</f>
        <v>210</v>
      </c>
      <c r="F218" s="874">
        <f>VLOOKUP(B218,'Explosion de Insumos(preciosOf)'!$A$7:$G$500,6,0)</f>
        <v>8346</v>
      </c>
      <c r="G218" s="875">
        <f>VLOOKUP(B218,'Explosion de Insumos(preciosOf)'!$A$7:$G$500,7,0)</f>
        <v>1752660</v>
      </c>
      <c r="H218" s="648">
        <f>3072+S218</f>
        <v>3278</v>
      </c>
      <c r="I218" s="872">
        <f t="shared" si="36"/>
        <v>688380</v>
      </c>
      <c r="J218" s="864">
        <f t="shared" si="35"/>
        <v>0.39276300023963573</v>
      </c>
      <c r="K218" s="878">
        <f t="shared" si="32"/>
        <v>3</v>
      </c>
      <c r="L218" s="565">
        <f t="shared" si="31"/>
        <v>1752660</v>
      </c>
      <c r="N218" s="864">
        <f t="shared" si="30"/>
        <v>8.0081714206318985E-5</v>
      </c>
      <c r="O218" s="880">
        <f t="shared" si="33"/>
        <v>0.60723699976036427</v>
      </c>
      <c r="P218" s="889">
        <f t="shared" si="34"/>
        <v>1064280</v>
      </c>
      <c r="Q218" s="971">
        <v>0.2</v>
      </c>
      <c r="R218" s="972"/>
      <c r="S218" s="975">
        <f>ROUND('Analisis transporte'!$F$37*Q218,0)</f>
        <v>206</v>
      </c>
      <c r="T218" s="975">
        <f>ROUND('Analisis transporte'!$F$37*Q218,0)*E218</f>
        <v>43260</v>
      </c>
      <c r="U218" s="972" t="s">
        <v>2933</v>
      </c>
      <c r="V218" s="979" t="s">
        <v>2910</v>
      </c>
    </row>
    <row r="219" spans="2:22" ht="30">
      <c r="B219">
        <v>1321</v>
      </c>
      <c r="C219" s="863" t="str">
        <f>VLOOKUP(B219,'Explosion de Insumos(preciosOf)'!$A$7:$G$500,2,0)</f>
        <v>SUMINISTRO E INSTALACIÒN DE REDUCCIÓN EXCÉNTRICA  8"X6"</v>
      </c>
      <c r="D219" s="255" t="str">
        <f>VLOOKUP(B219,'Explosion de Insumos(preciosOf)'!$A$7:$G$500,4,0)</f>
        <v>Und</v>
      </c>
      <c r="E219" s="255">
        <f>VLOOKUP(B219,'Explosion de Insumos(preciosOf)'!$A$7:$G$500,5,0)</f>
        <v>2</v>
      </c>
      <c r="F219" s="874">
        <f>VLOOKUP(B219,'Explosion de Insumos(preciosOf)'!$A$7:$G$500,6,0)</f>
        <v>123709</v>
      </c>
      <c r="G219" s="875">
        <f>VLOOKUP(B219,'Explosion de Insumos(preciosOf)'!$A$7:$G$500,7,0)</f>
        <v>247418</v>
      </c>
      <c r="H219" s="648">
        <f>264000+S219</f>
        <v>272839</v>
      </c>
      <c r="I219" s="872">
        <f t="shared" si="36"/>
        <v>545678</v>
      </c>
      <c r="J219" s="864">
        <f t="shared" si="35"/>
        <v>2.2054903038582481</v>
      </c>
      <c r="K219" s="878">
        <f t="shared" si="32"/>
        <v>1</v>
      </c>
      <c r="L219" s="565">
        <f t="shared" si="31"/>
        <v>247418</v>
      </c>
      <c r="N219" s="864">
        <f t="shared" si="30"/>
        <v>1.1304906579427288E-5</v>
      </c>
      <c r="O219" s="880">
        <f t="shared" si="33"/>
        <v>-1.2054903038582481</v>
      </c>
      <c r="P219" s="889">
        <f t="shared" si="34"/>
        <v>-298260</v>
      </c>
      <c r="Q219" s="971">
        <v>8.6</v>
      </c>
      <c r="R219" s="972"/>
      <c r="S219" s="975">
        <f>ROUND('Analisis transporte'!$F$37*Q219,0)</f>
        <v>8839</v>
      </c>
      <c r="T219" s="975">
        <f>ROUND('Analisis transporte'!$F$37*Q219,0)*E219</f>
        <v>17678</v>
      </c>
      <c r="U219" s="972" t="s">
        <v>2933</v>
      </c>
      <c r="V219" s="979" t="s">
        <v>2910</v>
      </c>
    </row>
    <row r="220" spans="2:22" ht="30">
      <c r="B220">
        <v>1322</v>
      </c>
      <c r="C220" s="863" t="str">
        <f>VLOOKUP(B220,'Explosion de Insumos(preciosOf)'!$A$7:$G$500,2,0)</f>
        <v>SUMINISTRO E INSTALACIÒN DE STRAP UL/FM SALIDA ROSCADA 1 1/2" X 1"</v>
      </c>
      <c r="D220" s="255" t="str">
        <f>VLOOKUP(B220,'Explosion de Insumos(preciosOf)'!$A$7:$G$500,4,0)</f>
        <v>Und</v>
      </c>
      <c r="E220" s="255">
        <f>VLOOKUP(B220,'Explosion de Insumos(preciosOf)'!$A$7:$G$500,5,0)</f>
        <v>189</v>
      </c>
      <c r="F220" s="874">
        <f>VLOOKUP(B220,'Explosion de Insumos(preciosOf)'!$A$7:$G$500,6,0)</f>
        <v>16423</v>
      </c>
      <c r="G220" s="875">
        <f>VLOOKUP(B220,'Explosion de Insumos(preciosOf)'!$A$7:$G$500,7,0)</f>
        <v>3103947</v>
      </c>
      <c r="H220" s="648">
        <f>12800+S220</f>
        <v>13314</v>
      </c>
      <c r="I220" s="872">
        <f t="shared" si="36"/>
        <v>2516346</v>
      </c>
      <c r="J220" s="864">
        <f t="shared" si="35"/>
        <v>0.81069232174389572</v>
      </c>
      <c r="K220" s="878">
        <f t="shared" si="32"/>
        <v>3</v>
      </c>
      <c r="L220" s="565">
        <f t="shared" si="31"/>
        <v>3103947</v>
      </c>
      <c r="N220" s="864">
        <f t="shared" si="30"/>
        <v>1.4182408257480697E-4</v>
      </c>
      <c r="O220" s="880">
        <f t="shared" si="33"/>
        <v>0.18930767825610428</v>
      </c>
      <c r="P220" s="889">
        <f t="shared" si="34"/>
        <v>587601</v>
      </c>
      <c r="Q220" s="971">
        <v>0.5</v>
      </c>
      <c r="R220" s="972"/>
      <c r="S220" s="975">
        <f>ROUND('Analisis transporte'!$F$37*Q220,0)</f>
        <v>514</v>
      </c>
      <c r="T220" s="975">
        <f>ROUND('Analisis transporte'!$F$37*Q220,0)*E220</f>
        <v>97146</v>
      </c>
      <c r="U220" s="972" t="s">
        <v>2933</v>
      </c>
      <c r="V220" s="979" t="s">
        <v>2910</v>
      </c>
    </row>
    <row r="221" spans="2:22" ht="30">
      <c r="B221">
        <v>1323</v>
      </c>
      <c r="C221" s="863" t="str">
        <f>VLOOKUP(B221,'Explosion de Insumos(preciosOf)'!$A$7:$G$500,2,0)</f>
        <v>SUMINISTRO E INSTALACIÒN DE TAPÓN RANURADO 1 1/2"</v>
      </c>
      <c r="D221" s="255" t="str">
        <f>VLOOKUP(B221,'Explosion de Insumos(preciosOf)'!$A$7:$G$500,4,0)</f>
        <v>Und</v>
      </c>
      <c r="E221" s="255">
        <f>VLOOKUP(B221,'Explosion de Insumos(preciosOf)'!$A$7:$G$500,5,0)</f>
        <v>5</v>
      </c>
      <c r="F221" s="874">
        <f>VLOOKUP(B221,'Explosion de Insumos(preciosOf)'!$A$7:$G$500,6,0)</f>
        <v>3769</v>
      </c>
      <c r="G221" s="875">
        <f>VLOOKUP(B221,'Explosion de Insumos(preciosOf)'!$A$7:$G$500,7,0)</f>
        <v>18845</v>
      </c>
      <c r="H221" s="648">
        <v>4200</v>
      </c>
      <c r="I221" s="872">
        <f t="shared" si="36"/>
        <v>21000</v>
      </c>
      <c r="J221" s="864">
        <f t="shared" si="35"/>
        <v>1.1143539400371452</v>
      </c>
      <c r="K221" s="878">
        <f t="shared" si="32"/>
        <v>1</v>
      </c>
      <c r="L221" s="565">
        <f t="shared" si="31"/>
        <v>18845</v>
      </c>
      <c r="N221" s="864">
        <f t="shared" si="30"/>
        <v>8.6105685313642183E-7</v>
      </c>
      <c r="O221" s="880">
        <f t="shared" si="33"/>
        <v>-0.11435394003714516</v>
      </c>
      <c r="P221" s="889">
        <f t="shared" si="34"/>
        <v>-2155</v>
      </c>
      <c r="Q221" s="971"/>
      <c r="R221" s="972"/>
      <c r="S221" s="975"/>
      <c r="T221" s="975"/>
      <c r="U221" s="972"/>
      <c r="V221" s="979" t="s">
        <v>2910</v>
      </c>
    </row>
    <row r="222" spans="2:22" ht="30">
      <c r="B222">
        <v>1324</v>
      </c>
      <c r="C222" s="863" t="str">
        <f>VLOOKUP(B222,'Explosion de Insumos(preciosOf)'!$A$7:$G$500,2,0)</f>
        <v>SUMINISTRO E INSTALACIÒN DE TAPÓN RANURADO 6</v>
      </c>
      <c r="D222" s="255" t="str">
        <f>VLOOKUP(B222,'Explosion de Insumos(preciosOf)'!$A$7:$G$500,4,0)</f>
        <v>Und</v>
      </c>
      <c r="E222" s="255">
        <f>VLOOKUP(B222,'Explosion de Insumos(preciosOf)'!$A$7:$G$500,5,0)</f>
        <v>3</v>
      </c>
      <c r="F222" s="874">
        <f>VLOOKUP(B222,'Explosion de Insumos(preciosOf)'!$A$7:$G$500,6,0)</f>
        <v>52364</v>
      </c>
      <c r="G222" s="875">
        <f>VLOOKUP(B222,'Explosion de Insumos(preciosOf)'!$A$7:$G$500,7,0)</f>
        <v>157092</v>
      </c>
      <c r="H222" s="648">
        <v>29600</v>
      </c>
      <c r="I222" s="872">
        <f t="shared" si="36"/>
        <v>88800</v>
      </c>
      <c r="J222" s="864">
        <f t="shared" si="35"/>
        <v>0.56527385226491478</v>
      </c>
      <c r="K222" s="878">
        <f t="shared" si="32"/>
        <v>3</v>
      </c>
      <c r="L222" s="565">
        <f t="shared" si="31"/>
        <v>157092</v>
      </c>
      <c r="N222" s="864">
        <f t="shared" si="30"/>
        <v>7.177773583067487E-6</v>
      </c>
      <c r="O222" s="880">
        <f t="shared" si="33"/>
        <v>0.43472614773508522</v>
      </c>
      <c r="P222" s="889">
        <f t="shared" si="34"/>
        <v>68292</v>
      </c>
      <c r="Q222" s="971"/>
      <c r="R222" s="972"/>
      <c r="S222" s="975"/>
      <c r="T222" s="975"/>
      <c r="U222" s="972"/>
      <c r="V222" s="979" t="s">
        <v>2910</v>
      </c>
    </row>
    <row r="223" spans="2:22" ht="30">
      <c r="B223">
        <v>1325</v>
      </c>
      <c r="C223" s="863" t="str">
        <f>VLOOKUP(B223,'Explosion de Insumos(preciosOf)'!$A$7:$G$500,2,0)</f>
        <v>SUMINISTRO E INSTALACIÒN DE TEE ACERO CARBONO 8"</v>
      </c>
      <c r="D223" s="255" t="str">
        <f>VLOOKUP(B223,'Explosion de Insumos(preciosOf)'!$A$7:$G$500,4,0)</f>
        <v>Und</v>
      </c>
      <c r="E223" s="255">
        <f>VLOOKUP(B223,'Explosion de Insumos(preciosOf)'!$A$7:$G$500,5,0)</f>
        <v>4</v>
      </c>
      <c r="F223" s="874">
        <f>VLOOKUP(B223,'Explosion de Insumos(preciosOf)'!$A$7:$G$500,6,0)</f>
        <v>294802</v>
      </c>
      <c r="G223" s="875">
        <f>VLOOKUP(B223,'Explosion de Insumos(preciosOf)'!$A$7:$G$500,7,0)</f>
        <v>1179208</v>
      </c>
      <c r="H223" s="648">
        <v>434000</v>
      </c>
      <c r="I223" s="872">
        <f t="shared" si="36"/>
        <v>1736000</v>
      </c>
      <c r="J223" s="864">
        <f t="shared" si="35"/>
        <v>1.4721745442703917</v>
      </c>
      <c r="K223" s="878">
        <f t="shared" si="32"/>
        <v>1</v>
      </c>
      <c r="L223" s="565">
        <f t="shared" si="31"/>
        <v>1179208</v>
      </c>
      <c r="N223" s="864">
        <f t="shared" ref="N223:N254" si="37">G223/$G$506</f>
        <v>5.3879815848941034E-5</v>
      </c>
      <c r="O223" s="880">
        <f t="shared" si="33"/>
        <v>-0.47217454427039174</v>
      </c>
      <c r="P223" s="889">
        <f t="shared" si="34"/>
        <v>-556792</v>
      </c>
      <c r="Q223" s="971"/>
      <c r="R223" s="972"/>
      <c r="S223" s="975"/>
      <c r="T223" s="975"/>
      <c r="U223" s="972"/>
      <c r="V223" s="979" t="s">
        <v>2910</v>
      </c>
    </row>
    <row r="224" spans="2:22" ht="30">
      <c r="B224">
        <v>1326</v>
      </c>
      <c r="C224" s="863" t="str">
        <f>VLOOKUP(B224,'Explosion de Insumos(preciosOf)'!$A$7:$G$500,2,0)</f>
        <v>SUMINISTRO E INSTALACIÒN DE TEE MECÁNICA UL/FM SALIDA RANURADA 6" X 2 1/2"</v>
      </c>
      <c r="D224" s="255" t="str">
        <f>VLOOKUP(B224,'Explosion de Insumos(preciosOf)'!$A$7:$G$500,4,0)</f>
        <v>Und</v>
      </c>
      <c r="E224" s="255">
        <f>VLOOKUP(B224,'Explosion de Insumos(preciosOf)'!$A$7:$G$500,5,0)</f>
        <v>5</v>
      </c>
      <c r="F224" s="874">
        <f>VLOOKUP(B224,'Explosion de Insumos(preciosOf)'!$A$7:$G$500,6,0)</f>
        <v>72960</v>
      </c>
      <c r="G224" s="875">
        <f>VLOOKUP(B224,'Explosion de Insumos(preciosOf)'!$A$7:$G$500,7,0)</f>
        <v>364800</v>
      </c>
      <c r="H224" s="648">
        <f>53400+S224</f>
        <v>58128</v>
      </c>
      <c r="I224" s="872">
        <f t="shared" si="36"/>
        <v>290640</v>
      </c>
      <c r="J224" s="864">
        <f t="shared" si="35"/>
        <v>0.79671052631578942</v>
      </c>
      <c r="K224" s="878">
        <f t="shared" si="32"/>
        <v>3</v>
      </c>
      <c r="L224" s="565">
        <f t="shared" si="31"/>
        <v>364800</v>
      </c>
      <c r="N224" s="864">
        <f t="shared" si="37"/>
        <v>1.6668269568806937E-5</v>
      </c>
      <c r="O224" s="880">
        <f t="shared" si="33"/>
        <v>0.20328947368421058</v>
      </c>
      <c r="P224" s="889">
        <f t="shared" si="34"/>
        <v>74160</v>
      </c>
      <c r="Q224" s="971">
        <v>4.5999999999999996</v>
      </c>
      <c r="R224" s="972">
        <v>2.2499999999999999E-2</v>
      </c>
      <c r="S224" s="975">
        <f>ROUND('Analisis transporte'!$F$37*Q224,0)</f>
        <v>4728</v>
      </c>
      <c r="T224" s="975">
        <f>ROUND('Analisis transporte'!$F$37*Q224,0)*E224</f>
        <v>23640</v>
      </c>
      <c r="U224" s="972" t="s">
        <v>2933</v>
      </c>
      <c r="V224" s="979" t="s">
        <v>2910</v>
      </c>
    </row>
    <row r="225" spans="2:22" ht="30">
      <c r="B225">
        <v>1327</v>
      </c>
      <c r="C225" s="863" t="str">
        <f>VLOOKUP(B225,'Explosion de Insumos(preciosOf)'!$A$7:$G$500,2,0)</f>
        <v>SUMINISTRO E INSTALACIÒN DE TEE RANURADA UL/FM 2 1/2"</v>
      </c>
      <c r="D225" s="255" t="str">
        <f>VLOOKUP(B225,'Explosion de Insumos(preciosOf)'!$A$7:$G$500,4,0)</f>
        <v>Und</v>
      </c>
      <c r="E225" s="255">
        <f>VLOOKUP(B225,'Explosion de Insumos(preciosOf)'!$A$7:$G$500,5,0)</f>
        <v>6</v>
      </c>
      <c r="F225" s="874">
        <f>VLOOKUP(B225,'Explosion de Insumos(preciosOf)'!$A$7:$G$500,6,0)</f>
        <v>52768</v>
      </c>
      <c r="G225" s="875">
        <f>VLOOKUP(B225,'Explosion de Insumos(preciosOf)'!$A$7:$G$500,7,0)</f>
        <v>316608</v>
      </c>
      <c r="H225" s="648">
        <f>36050+S225</f>
        <v>37283</v>
      </c>
      <c r="I225" s="872">
        <f t="shared" si="36"/>
        <v>223698</v>
      </c>
      <c r="J225" s="864">
        <f t="shared" si="35"/>
        <v>0.70654563371740453</v>
      </c>
      <c r="K225" s="878">
        <f t="shared" si="32"/>
        <v>3</v>
      </c>
      <c r="L225" s="565">
        <f t="shared" si="31"/>
        <v>316608</v>
      </c>
      <c r="N225" s="864">
        <f t="shared" si="37"/>
        <v>1.4466303431032967E-5</v>
      </c>
      <c r="O225" s="880">
        <f t="shared" si="33"/>
        <v>0.29345436628259547</v>
      </c>
      <c r="P225" s="889">
        <f t="shared" si="34"/>
        <v>92910</v>
      </c>
      <c r="Q225" s="971">
        <v>1.2</v>
      </c>
      <c r="R225" s="972"/>
      <c r="S225" s="975">
        <f>ROUND('Analisis transporte'!$F$37*Q225,0)</f>
        <v>1233</v>
      </c>
      <c r="T225" s="975">
        <f>ROUND('Analisis transporte'!$F$37*Q225,0)*E225</f>
        <v>7398</v>
      </c>
      <c r="U225" s="972" t="s">
        <v>2933</v>
      </c>
      <c r="V225" s="979" t="s">
        <v>2910</v>
      </c>
    </row>
    <row r="226" spans="2:22" ht="30">
      <c r="B226">
        <v>1328</v>
      </c>
      <c r="C226" s="863" t="str">
        <f>VLOOKUP(B226,'Explosion de Insumos(preciosOf)'!$A$7:$G$500,2,0)</f>
        <v>SUMINISTRO E INSTALACIÒN DE TEE RANURADA UL/FM 4"</v>
      </c>
      <c r="D226" s="255" t="str">
        <f>VLOOKUP(B226,'Explosion de Insumos(preciosOf)'!$A$7:$G$500,4,0)</f>
        <v>Und</v>
      </c>
      <c r="E226" s="255">
        <f>VLOOKUP(B226,'Explosion de Insumos(preciosOf)'!$A$7:$G$500,5,0)</f>
        <v>8</v>
      </c>
      <c r="F226" s="874">
        <f>VLOOKUP(B226,'Explosion de Insumos(preciosOf)'!$A$7:$G$500,6,0)</f>
        <v>90460</v>
      </c>
      <c r="G226" s="875">
        <f>VLOOKUP(B226,'Explosion de Insumos(preciosOf)'!$A$7:$G$500,7,0)</f>
        <v>723680</v>
      </c>
      <c r="H226" s="648">
        <f>49100+S226</f>
        <v>53725</v>
      </c>
      <c r="I226" s="872">
        <f t="shared" si="36"/>
        <v>429800</v>
      </c>
      <c r="J226" s="864">
        <f t="shared" si="35"/>
        <v>0.59390891001547641</v>
      </c>
      <c r="K226" s="878">
        <f t="shared" si="32"/>
        <v>3</v>
      </c>
      <c r="L226" s="565">
        <f t="shared" si="31"/>
        <v>723680</v>
      </c>
      <c r="N226" s="864">
        <f t="shared" si="37"/>
        <v>3.3066045289348143E-5</v>
      </c>
      <c r="O226" s="880">
        <f t="shared" si="33"/>
        <v>0.40609108998452359</v>
      </c>
      <c r="P226" s="889">
        <f t="shared" si="34"/>
        <v>293880</v>
      </c>
      <c r="Q226" s="971">
        <v>4.5</v>
      </c>
      <c r="R226" s="972"/>
      <c r="S226" s="975">
        <f>ROUND('Analisis transporte'!$F$37*Q226,0)</f>
        <v>4625</v>
      </c>
      <c r="T226" s="975">
        <f>ROUND('Analisis transporte'!$F$37*Q226,0)*E226</f>
        <v>37000</v>
      </c>
      <c r="U226" s="972" t="s">
        <v>2933</v>
      </c>
      <c r="V226" s="979" t="s">
        <v>2910</v>
      </c>
    </row>
    <row r="227" spans="2:22">
      <c r="B227">
        <v>1329</v>
      </c>
      <c r="C227" s="863" t="str">
        <f>VLOOKUP(B227,'Explosion de Insumos(preciosOf)'!$A$7:$G$500,2,0)</f>
        <v>SUMINISTRO E INSTALACIÒN DE TUBERÍA SCH 10 - 4"</v>
      </c>
      <c r="D227" s="255" t="str">
        <f>VLOOKUP(B227,'Explosion de Insumos(preciosOf)'!$A$7:$G$500,4,0)</f>
        <v>Und</v>
      </c>
      <c r="E227" s="255">
        <f>VLOOKUP(B227,'Explosion de Insumos(preciosOf)'!$A$7:$G$500,5,0)</f>
        <v>125.4</v>
      </c>
      <c r="F227" s="874">
        <f>VLOOKUP(B227,'Explosion de Insumos(preciosOf)'!$A$7:$G$500,6,0)</f>
        <v>120142</v>
      </c>
      <c r="G227" s="875">
        <f>VLOOKUP(B227,'Explosion de Insumos(preciosOf)'!$A$7:$G$500,7,0)</f>
        <v>15065806.800000001</v>
      </c>
      <c r="H227" s="648">
        <f>94000+S227</f>
        <v>102603</v>
      </c>
      <c r="I227" s="872">
        <f t="shared" si="36"/>
        <v>12866416</v>
      </c>
      <c r="J227" s="864">
        <f t="shared" si="35"/>
        <v>0.85401441627407571</v>
      </c>
      <c r="K227" s="878">
        <f t="shared" si="32"/>
        <v>3</v>
      </c>
      <c r="L227" s="565">
        <f t="shared" si="31"/>
        <v>15065806.800000001</v>
      </c>
      <c r="N227" s="864">
        <f t="shared" si="37"/>
        <v>6.8837973962161355E-4</v>
      </c>
      <c r="O227" s="880">
        <f t="shared" si="33"/>
        <v>0.14598558372592429</v>
      </c>
      <c r="P227" s="889">
        <f t="shared" si="34"/>
        <v>2199390.8000000007</v>
      </c>
      <c r="Q227" s="971">
        <v>8.3699999999999992</v>
      </c>
      <c r="R227" s="972"/>
      <c r="S227" s="975">
        <f>ROUND('Analisis transporte'!$F$37*Q227,0)</f>
        <v>8603</v>
      </c>
      <c r="T227" s="975">
        <f>ROUND('Analisis transporte'!$F$37*Q227,0)*E227</f>
        <v>1078816.2</v>
      </c>
      <c r="U227" s="972" t="s">
        <v>2933</v>
      </c>
      <c r="V227" s="979" t="s">
        <v>2910</v>
      </c>
    </row>
    <row r="228" spans="2:22">
      <c r="B228">
        <v>1330</v>
      </c>
      <c r="C228" s="863" t="str">
        <f>VLOOKUP(B228,'Explosion de Insumos(preciosOf)'!$A$7:$G$500,2,0)</f>
        <v>SUMINISTRO E INSTALACIÒN DE TUBERÍA SCH 10 - 6"</v>
      </c>
      <c r="D228" s="255" t="str">
        <f>VLOOKUP(B228,'Explosion de Insumos(preciosOf)'!$A$7:$G$500,4,0)</f>
        <v>Und</v>
      </c>
      <c r="E228" s="255">
        <f>VLOOKUP(B228,'Explosion de Insumos(preciosOf)'!$A$7:$G$500,5,0)</f>
        <v>12.6</v>
      </c>
      <c r="F228" s="874">
        <f>VLOOKUP(B228,'Explosion de Insumos(preciosOf)'!$A$7:$G$500,6,0)</f>
        <v>186648</v>
      </c>
      <c r="G228" s="875">
        <f>VLOOKUP(B228,'Explosion de Insumos(preciosOf)'!$A$7:$G$500,7,0)</f>
        <v>2351764.7999999998</v>
      </c>
      <c r="H228" s="648">
        <f>176000+S228</f>
        <v>190235</v>
      </c>
      <c r="I228" s="872">
        <f t="shared" si="36"/>
        <v>2396961</v>
      </c>
      <c r="J228" s="864">
        <f t="shared" si="35"/>
        <v>1.0192179932278942</v>
      </c>
      <c r="K228" s="878">
        <f t="shared" si="32"/>
        <v>1</v>
      </c>
      <c r="L228" s="565">
        <f t="shared" si="31"/>
        <v>2351764.7999999998</v>
      </c>
      <c r="N228" s="864">
        <f t="shared" si="37"/>
        <v>1.0745572820403324E-4</v>
      </c>
      <c r="O228" s="880">
        <f t="shared" si="33"/>
        <v>-1.9217993227894192E-2</v>
      </c>
      <c r="P228" s="889">
        <f t="shared" si="34"/>
        <v>-45196.200000000186</v>
      </c>
      <c r="Q228" s="971">
        <v>13.85</v>
      </c>
      <c r="R228" s="972"/>
      <c r="S228" s="975">
        <f>ROUND('Analisis transporte'!$F$37*Q228,0)</f>
        <v>14235</v>
      </c>
      <c r="T228" s="975">
        <f>ROUND('Analisis transporte'!$F$37*Q228,0)*E228</f>
        <v>179361</v>
      </c>
      <c r="U228" s="972" t="s">
        <v>2933</v>
      </c>
      <c r="V228" s="979" t="s">
        <v>2910</v>
      </c>
    </row>
    <row r="229" spans="2:22">
      <c r="B229">
        <v>1331</v>
      </c>
      <c r="C229" s="863" t="str">
        <f>VLOOKUP(B229,'Explosion de Insumos(preciosOf)'!$A$7:$G$500,2,0)</f>
        <v>SUMINISTRO E INSTALACIÒN DE TUBERÍA SCH 40 - 1</v>
      </c>
      <c r="D229" s="255" t="str">
        <f>VLOOKUP(B229,'Explosion de Insumos(preciosOf)'!$A$7:$G$500,4,0)</f>
        <v>Und</v>
      </c>
      <c r="E229" s="255">
        <f>VLOOKUP(B229,'Explosion de Insumos(preciosOf)'!$A$7:$G$500,5,0)</f>
        <v>45.1</v>
      </c>
      <c r="F229" s="874">
        <f>VLOOKUP(B229,'Explosion de Insumos(preciosOf)'!$A$7:$G$500,6,0)</f>
        <v>38634</v>
      </c>
      <c r="G229" s="875">
        <f>VLOOKUP(B229,'Explosion de Insumos(preciosOf)'!$A$7:$G$500,7,0)</f>
        <v>1742393.4</v>
      </c>
      <c r="H229" s="648">
        <f>24000+S229</f>
        <v>26148</v>
      </c>
      <c r="I229" s="872">
        <f t="shared" si="36"/>
        <v>1179275</v>
      </c>
      <c r="J229" s="864">
        <f t="shared" si="35"/>
        <v>0.67681316974685513</v>
      </c>
      <c r="K229" s="878">
        <f t="shared" si="32"/>
        <v>3</v>
      </c>
      <c r="L229" s="565">
        <f t="shared" si="31"/>
        <v>1742393.4</v>
      </c>
      <c r="N229" s="864">
        <f t="shared" si="37"/>
        <v>7.9612617560608686E-5</v>
      </c>
      <c r="O229" s="880">
        <f t="shared" si="33"/>
        <v>0.32318683025314487</v>
      </c>
      <c r="P229" s="889">
        <f t="shared" si="34"/>
        <v>563118.39999999991</v>
      </c>
      <c r="Q229" s="971">
        <v>2.09</v>
      </c>
      <c r="R229" s="972"/>
      <c r="S229" s="975">
        <f>ROUND('Analisis transporte'!$F$37*Q229,0)</f>
        <v>2148</v>
      </c>
      <c r="T229" s="975">
        <f>ROUND('Analisis transporte'!$F$37*Q229,0)*E229</f>
        <v>96874.8</v>
      </c>
      <c r="U229" s="972" t="s">
        <v>2933</v>
      </c>
      <c r="V229" s="979" t="s">
        <v>2910</v>
      </c>
    </row>
    <row r="230" spans="2:22" ht="30">
      <c r="B230">
        <v>1332</v>
      </c>
      <c r="C230" s="863" t="str">
        <f>VLOOKUP(B230,'Explosion de Insumos(preciosOf)'!$A$7:$G$500,2,0)</f>
        <v>SUMINISTRO E INSTALACIÒN DE TUBERÍA SCH 40 - 1 1/2</v>
      </c>
      <c r="D230" s="255" t="str">
        <f>VLOOKUP(B230,'Explosion de Insumos(preciosOf)'!$A$7:$G$500,4,0)</f>
        <v>Und</v>
      </c>
      <c r="E230" s="255">
        <f>VLOOKUP(B230,'Explosion de Insumos(preciosOf)'!$A$7:$G$500,5,0)</f>
        <v>289.2</v>
      </c>
      <c r="F230" s="874">
        <f>VLOOKUP(B230,'Explosion de Insumos(preciosOf)'!$A$7:$G$500,6,0)</f>
        <v>52230</v>
      </c>
      <c r="G230" s="875">
        <f>VLOOKUP(B230,'Explosion de Insumos(preciosOf)'!$A$7:$G$500,7,0)</f>
        <v>15104916</v>
      </c>
      <c r="H230" s="648">
        <f>46500+S230</f>
        <v>49696</v>
      </c>
      <c r="I230" s="872">
        <f t="shared" si="36"/>
        <v>14372083</v>
      </c>
      <c r="J230" s="864">
        <f t="shared" si="35"/>
        <v>0.95148382155849132</v>
      </c>
      <c r="K230" s="878">
        <f t="shared" si="32"/>
        <v>3</v>
      </c>
      <c r="L230" s="565">
        <f t="shared" si="31"/>
        <v>15104916</v>
      </c>
      <c r="N230" s="864">
        <f t="shared" si="37"/>
        <v>6.901666987450246E-4</v>
      </c>
      <c r="O230" s="880">
        <f t="shared" si="33"/>
        <v>4.8516178441508684E-2</v>
      </c>
      <c r="P230" s="889">
        <f t="shared" si="34"/>
        <v>732833</v>
      </c>
      <c r="Q230" s="971">
        <v>3.11</v>
      </c>
      <c r="R230" s="972"/>
      <c r="S230" s="975">
        <f>ROUND('Analisis transporte'!$F$37*Q230,0)</f>
        <v>3196</v>
      </c>
      <c r="T230" s="975">
        <f>ROUND('Analisis transporte'!$F$37*Q230,0)*E230</f>
        <v>924283.2</v>
      </c>
      <c r="U230" s="972" t="s">
        <v>2933</v>
      </c>
      <c r="V230" s="979" t="s">
        <v>2910</v>
      </c>
    </row>
    <row r="231" spans="2:22" ht="30">
      <c r="B231">
        <v>1333</v>
      </c>
      <c r="C231" s="863" t="str">
        <f>VLOOKUP(B231,'Explosion de Insumos(preciosOf)'!$A$7:$G$500,2,0)</f>
        <v>SUMINISTRO E INSTALACIÒN DE UNIÓN FLEXIBLE UL/FM 6"</v>
      </c>
      <c r="D231" s="255" t="str">
        <f>VLOOKUP(B231,'Explosion de Insumos(preciosOf)'!$A$7:$G$500,4,0)</f>
        <v>Und</v>
      </c>
      <c r="E231" s="255">
        <f>VLOOKUP(B231,'Explosion de Insumos(preciosOf)'!$A$7:$G$500,5,0)</f>
        <v>14</v>
      </c>
      <c r="F231" s="874">
        <f>VLOOKUP(B231,'Explosion de Insumos(preciosOf)'!$A$7:$G$500,6,0)</f>
        <v>62595</v>
      </c>
      <c r="G231" s="875">
        <f>VLOOKUP(B231,'Explosion de Insumos(preciosOf)'!$A$7:$G$500,7,0)</f>
        <v>876330</v>
      </c>
      <c r="H231" s="648">
        <v>43500</v>
      </c>
      <c r="I231" s="872">
        <f t="shared" si="36"/>
        <v>609000</v>
      </c>
      <c r="J231" s="864">
        <f t="shared" si="35"/>
        <v>0.69494368559789121</v>
      </c>
      <c r="K231" s="878">
        <f t="shared" si="32"/>
        <v>3</v>
      </c>
      <c r="L231" s="565">
        <f t="shared" si="31"/>
        <v>876330</v>
      </c>
      <c r="N231" s="864">
        <f t="shared" si="37"/>
        <v>4.0040857103159493E-5</v>
      </c>
      <c r="O231" s="880">
        <f t="shared" si="33"/>
        <v>0.30505631440210879</v>
      </c>
      <c r="P231" s="889">
        <f t="shared" si="34"/>
        <v>267330</v>
      </c>
      <c r="Q231" s="971"/>
      <c r="R231" s="972"/>
      <c r="S231" s="975"/>
      <c r="T231" s="975"/>
      <c r="U231" s="972"/>
      <c r="V231" s="979" t="s">
        <v>2910</v>
      </c>
    </row>
    <row r="232" spans="2:22" ht="30">
      <c r="B232">
        <v>1334</v>
      </c>
      <c r="C232" s="863" t="str">
        <f>VLOOKUP(B232,'Explosion de Insumos(preciosOf)'!$A$7:$G$500,2,0)</f>
        <v>SUMINISTRO E INSTALACIÒN DE UNIÓN RÍGIDA UL/FM 1 1/2"</v>
      </c>
      <c r="D232" s="255" t="str">
        <f>VLOOKUP(B232,'Explosion de Insumos(preciosOf)'!$A$7:$G$500,4,0)</f>
        <v>Und</v>
      </c>
      <c r="E232" s="255">
        <f>VLOOKUP(B232,'Explosion de Insumos(preciosOf)'!$A$7:$G$500,5,0)</f>
        <v>102</v>
      </c>
      <c r="F232" s="874">
        <f>VLOOKUP(B232,'Explosion de Insumos(preciosOf)'!$A$7:$G$500,6,0)</f>
        <v>17230</v>
      </c>
      <c r="G232" s="875">
        <f>VLOOKUP(B232,'Explosion de Insumos(preciosOf)'!$A$7:$G$500,7,0)</f>
        <v>1757460</v>
      </c>
      <c r="H232" s="648">
        <v>14500</v>
      </c>
      <c r="I232" s="872">
        <f t="shared" si="36"/>
        <v>1479000</v>
      </c>
      <c r="J232" s="864">
        <f t="shared" si="35"/>
        <v>0.84155542658154381</v>
      </c>
      <c r="K232" s="878">
        <f t="shared" si="32"/>
        <v>3</v>
      </c>
      <c r="L232" s="565">
        <f t="shared" si="31"/>
        <v>1757460</v>
      </c>
      <c r="N232" s="864">
        <f t="shared" si="37"/>
        <v>8.0301033542750651E-5</v>
      </c>
      <c r="O232" s="880">
        <f t="shared" si="33"/>
        <v>0.15844457341845619</v>
      </c>
      <c r="P232" s="889">
        <f t="shared" si="34"/>
        <v>278460</v>
      </c>
      <c r="Q232" s="971"/>
      <c r="R232" s="972"/>
      <c r="S232" s="975"/>
      <c r="T232" s="975"/>
      <c r="U232" s="972"/>
      <c r="V232" s="979" t="s">
        <v>2910</v>
      </c>
    </row>
    <row r="233" spans="2:22" ht="30">
      <c r="B233">
        <v>1335</v>
      </c>
      <c r="C233" s="863" t="str">
        <f>VLOOKUP(B233,'Explosion de Insumos(preciosOf)'!$A$7:$G$500,2,0)</f>
        <v>SUMINISTRO E INSTALACIÒN DE UNIÓN RÍGIDA UL/FM 2 "</v>
      </c>
      <c r="D233" s="255" t="str">
        <f>VLOOKUP(B233,'Explosion de Insumos(preciosOf)'!$A$7:$G$500,4,0)</f>
        <v>Und</v>
      </c>
      <c r="E233" s="255">
        <f>VLOOKUP(B233,'Explosion de Insumos(preciosOf)'!$A$7:$G$500,5,0)</f>
        <v>4</v>
      </c>
      <c r="F233" s="874">
        <f>VLOOKUP(B233,'Explosion de Insumos(preciosOf)'!$A$7:$G$500,6,0)</f>
        <v>24365</v>
      </c>
      <c r="G233" s="875">
        <f>VLOOKUP(B233,'Explosion de Insumos(preciosOf)'!$A$7:$G$500,7,0)</f>
        <v>97460</v>
      </c>
      <c r="H233" s="648">
        <v>16100</v>
      </c>
      <c r="I233" s="872">
        <f t="shared" si="36"/>
        <v>64400</v>
      </c>
      <c r="J233" s="864">
        <f t="shared" si="35"/>
        <v>0.66078391134824543</v>
      </c>
      <c r="K233" s="878">
        <f t="shared" si="32"/>
        <v>3</v>
      </c>
      <c r="L233" s="565">
        <f t="shared" si="31"/>
        <v>97460</v>
      </c>
      <c r="N233" s="864">
        <f t="shared" si="37"/>
        <v>4.4530963601313707E-6</v>
      </c>
      <c r="O233" s="880">
        <f t="shared" si="33"/>
        <v>0.33921608865175457</v>
      </c>
      <c r="P233" s="889">
        <f t="shared" si="34"/>
        <v>33060</v>
      </c>
      <c r="Q233" s="971"/>
      <c r="R233" s="972"/>
      <c r="S233" s="975"/>
      <c r="T233" s="975"/>
      <c r="U233" s="972"/>
      <c r="V233" s="979" t="s">
        <v>2910</v>
      </c>
    </row>
    <row r="234" spans="2:22" ht="30">
      <c r="B234">
        <v>1336</v>
      </c>
      <c r="C234" s="863" t="str">
        <f>VLOOKUP(B234,'Explosion de Insumos(preciosOf)'!$A$7:$G$500,2,0)</f>
        <v>SUMINISTRO E INSTALACIÒN DE UNIÓN RÍGIDA UL/FM 2 1/2"</v>
      </c>
      <c r="D234" s="255" t="str">
        <f>VLOOKUP(B234,'Explosion de Insumos(preciosOf)'!$A$7:$G$500,4,0)</f>
        <v>Und</v>
      </c>
      <c r="E234" s="255">
        <f>VLOOKUP(B234,'Explosion de Insumos(preciosOf)'!$A$7:$G$500,5,0)</f>
        <v>2</v>
      </c>
      <c r="F234" s="874">
        <f>VLOOKUP(B234,'Explosion de Insumos(preciosOf)'!$A$7:$G$500,6,0)</f>
        <v>25442</v>
      </c>
      <c r="G234" s="875">
        <f>VLOOKUP(B234,'Explosion de Insumos(preciosOf)'!$A$7:$G$500,7,0)</f>
        <v>50884</v>
      </c>
      <c r="H234" s="648">
        <v>17052</v>
      </c>
      <c r="I234" s="872">
        <f t="shared" si="36"/>
        <v>34104</v>
      </c>
      <c r="J234" s="864">
        <f t="shared" si="35"/>
        <v>0.67023032780441794</v>
      </c>
      <c r="K234" s="878">
        <f t="shared" si="32"/>
        <v>3</v>
      </c>
      <c r="L234" s="565">
        <f t="shared" si="31"/>
        <v>50884</v>
      </c>
      <c r="N234" s="864">
        <f t="shared" si="37"/>
        <v>2.3249677322893973E-6</v>
      </c>
      <c r="O234" s="880">
        <f t="shared" si="33"/>
        <v>0.32976967219558206</v>
      </c>
      <c r="P234" s="889">
        <f t="shared" si="34"/>
        <v>16780</v>
      </c>
      <c r="Q234" s="971"/>
      <c r="R234" s="972"/>
      <c r="S234" s="975"/>
      <c r="T234" s="975"/>
      <c r="U234" s="972"/>
      <c r="V234" s="979" t="s">
        <v>2910</v>
      </c>
    </row>
    <row r="235" spans="2:22" ht="30">
      <c r="B235">
        <v>1337</v>
      </c>
      <c r="C235" s="863" t="str">
        <f>VLOOKUP(B235,'Explosion de Insumos(preciosOf)'!$A$7:$G$500,2,0)</f>
        <v>SUMINISTRO E INSTALACIÒN DE UNIÓN RÍGIDA UL/FM 4"</v>
      </c>
      <c r="D235" s="255" t="str">
        <f>VLOOKUP(B235,'Explosion de Insumos(preciosOf)'!$A$7:$G$500,4,0)</f>
        <v>Und</v>
      </c>
      <c r="E235" s="255">
        <f>VLOOKUP(B235,'Explosion de Insumos(preciosOf)'!$A$7:$G$500,5,0)</f>
        <v>38</v>
      </c>
      <c r="F235" s="874">
        <f>VLOOKUP(B235,'Explosion de Insumos(preciosOf)'!$A$7:$G$500,6,0)</f>
        <v>32980</v>
      </c>
      <c r="G235" s="875">
        <f>VLOOKUP(B235,'Explosion de Insumos(preciosOf)'!$A$7:$G$500,7,0)</f>
        <v>1253240</v>
      </c>
      <c r="H235" s="648">
        <v>25962</v>
      </c>
      <c r="I235" s="872">
        <f t="shared" si="36"/>
        <v>986556</v>
      </c>
      <c r="J235" s="864">
        <f t="shared" si="35"/>
        <v>0.78720436628259549</v>
      </c>
      <c r="K235" s="878">
        <f t="shared" si="32"/>
        <v>3</v>
      </c>
      <c r="L235" s="565">
        <f t="shared" si="31"/>
        <v>1253240</v>
      </c>
      <c r="N235" s="864">
        <f t="shared" si="37"/>
        <v>5.7262451081172159E-5</v>
      </c>
      <c r="O235" s="880">
        <f t="shared" si="33"/>
        <v>0.21279563371740451</v>
      </c>
      <c r="P235" s="889">
        <f t="shared" si="34"/>
        <v>266684</v>
      </c>
      <c r="Q235" s="971"/>
      <c r="R235" s="972"/>
      <c r="S235" s="975"/>
      <c r="T235" s="975"/>
      <c r="U235" s="972"/>
      <c r="V235" s="979" t="s">
        <v>2910</v>
      </c>
    </row>
    <row r="236" spans="2:22" ht="30">
      <c r="B236">
        <v>1338</v>
      </c>
      <c r="C236" s="863" t="str">
        <f>VLOOKUP(B236,'Explosion de Insumos(preciosOf)'!$A$7:$G$500,2,0)</f>
        <v>SUMINISTRO E INSTALACIÒN DE UNIÓN RÍGIDA UL/FM 6"</v>
      </c>
      <c r="D236" s="255" t="str">
        <f>VLOOKUP(B236,'Explosion de Insumos(preciosOf)'!$A$7:$G$500,4,0)</f>
        <v>Und</v>
      </c>
      <c r="E236" s="255">
        <f>VLOOKUP(B236,'Explosion de Insumos(preciosOf)'!$A$7:$G$500,5,0)</f>
        <v>2</v>
      </c>
      <c r="F236" s="874">
        <f>VLOOKUP(B236,'Explosion de Insumos(preciosOf)'!$A$7:$G$500,6,0)</f>
        <v>53172</v>
      </c>
      <c r="G236" s="875">
        <f>VLOOKUP(B236,'Explosion de Insumos(preciosOf)'!$A$7:$G$500,7,0)</f>
        <v>106344</v>
      </c>
      <c r="H236" s="648">
        <v>43500</v>
      </c>
      <c r="I236" s="872">
        <f t="shared" si="36"/>
        <v>87000</v>
      </c>
      <c r="J236" s="864">
        <f t="shared" si="35"/>
        <v>0.81809975174904082</v>
      </c>
      <c r="K236" s="878">
        <f t="shared" si="32"/>
        <v>3</v>
      </c>
      <c r="L236" s="565">
        <f t="shared" si="31"/>
        <v>106344</v>
      </c>
      <c r="N236" s="864">
        <f t="shared" si="37"/>
        <v>4.8590198986436531E-6</v>
      </c>
      <c r="O236" s="880">
        <f t="shared" si="33"/>
        <v>0.18190024825095918</v>
      </c>
      <c r="P236" s="889">
        <f t="shared" si="34"/>
        <v>19344</v>
      </c>
      <c r="Q236" s="971"/>
      <c r="R236" s="972"/>
      <c r="S236" s="975"/>
      <c r="T236" s="975"/>
      <c r="U236" s="972"/>
      <c r="V236" s="979" t="s">
        <v>2910</v>
      </c>
    </row>
    <row r="237" spans="2:22" ht="30">
      <c r="B237">
        <v>1339</v>
      </c>
      <c r="C237" s="863" t="str">
        <f>VLOOKUP(B237,'Explosion de Insumos(preciosOf)'!$A$7:$G$500,2,0)</f>
        <v>SUMINISTRO E INSTALACIÒN DE VÁLVULA COMPUERTA OS&amp;Y  8"</v>
      </c>
      <c r="D237" s="255" t="str">
        <f>VLOOKUP(B237,'Explosion de Insumos(preciosOf)'!$A$7:$G$500,4,0)</f>
        <v>Und</v>
      </c>
      <c r="E237" s="255">
        <f>VLOOKUP(B237,'Explosion de Insumos(preciosOf)'!$A$7:$G$500,5,0)</f>
        <v>2</v>
      </c>
      <c r="F237" s="874">
        <f>VLOOKUP(B237,'Explosion de Insumos(preciosOf)'!$A$7:$G$500,6,0)</f>
        <v>3162055</v>
      </c>
      <c r="G237" s="875">
        <f>VLOOKUP(B237,'Explosion de Insumos(preciosOf)'!$A$7:$G$500,7,0)</f>
        <v>6324110</v>
      </c>
      <c r="H237" s="648">
        <f>3811000+S237</f>
        <v>3880889</v>
      </c>
      <c r="I237" s="872">
        <f t="shared" si="36"/>
        <v>7761778</v>
      </c>
      <c r="J237" s="864">
        <f t="shared" si="35"/>
        <v>1.2273312766539481</v>
      </c>
      <c r="K237" s="878">
        <f t="shared" si="32"/>
        <v>1</v>
      </c>
      <c r="L237" s="565">
        <f t="shared" si="31"/>
        <v>6324110</v>
      </c>
      <c r="N237" s="864">
        <f t="shared" si="37"/>
        <v>2.8895825181685206E-4</v>
      </c>
      <c r="O237" s="880">
        <f t="shared" si="33"/>
        <v>-0.22733127665394814</v>
      </c>
      <c r="P237" s="889">
        <f t="shared" si="34"/>
        <v>-1437668</v>
      </c>
      <c r="Q237" s="971">
        <v>68</v>
      </c>
      <c r="R237" s="972"/>
      <c r="S237" s="975">
        <f>ROUND('Analisis transporte'!$F$37*Q237,0)</f>
        <v>69889</v>
      </c>
      <c r="T237" s="975">
        <f>ROUND('Analisis transporte'!$F$37*Q237,0)*E237</f>
        <v>139778</v>
      </c>
      <c r="U237" s="972" t="s">
        <v>2933</v>
      </c>
      <c r="V237" s="979" t="s">
        <v>2910</v>
      </c>
    </row>
    <row r="238" spans="2:22" ht="30">
      <c r="B238">
        <v>1340</v>
      </c>
      <c r="C238" s="863" t="str">
        <f>VLOOKUP(B238,'Explosion de Insumos(preciosOf)'!$A$7:$G$500,2,0)</f>
        <v>SUMINISTRO E INSTALACIÒN DE VÁLVULA DE ALIVIO 3/4"</v>
      </c>
      <c r="D238" s="255" t="str">
        <f>VLOOKUP(B238,'Explosion de Insumos(preciosOf)'!$A$7:$G$500,4,0)</f>
        <v>Und</v>
      </c>
      <c r="E238" s="255">
        <f>VLOOKUP(B238,'Explosion de Insumos(preciosOf)'!$A$7:$G$500,5,0)</f>
        <v>1</v>
      </c>
      <c r="F238" s="874">
        <f>VLOOKUP(B238,'Explosion de Insumos(preciosOf)'!$A$7:$G$500,6,0)</f>
        <v>419992</v>
      </c>
      <c r="G238" s="875">
        <f>VLOOKUP(B238,'Explosion de Insumos(preciosOf)'!$A$7:$G$500,7,0)</f>
        <v>419992</v>
      </c>
      <c r="H238" s="648">
        <f>292000+S238</f>
        <v>292308</v>
      </c>
      <c r="I238" s="872">
        <f t="shared" si="36"/>
        <v>292308</v>
      </c>
      <c r="J238" s="864">
        <f t="shared" si="35"/>
        <v>0.69598468542257952</v>
      </c>
      <c r="K238" s="878">
        <f t="shared" si="32"/>
        <v>3</v>
      </c>
      <c r="L238" s="565">
        <f t="shared" si="31"/>
        <v>419992</v>
      </c>
      <c r="N238" s="864">
        <f t="shared" si="37"/>
        <v>1.9190076405543758E-5</v>
      </c>
      <c r="O238" s="880">
        <f t="shared" si="33"/>
        <v>0.30401531457742048</v>
      </c>
      <c r="P238" s="889">
        <f t="shared" si="34"/>
        <v>127684</v>
      </c>
      <c r="Q238" s="971">
        <v>0.3</v>
      </c>
      <c r="R238" s="972"/>
      <c r="S238" s="975">
        <f>ROUND('Analisis transporte'!$F$37*Q238,0)</f>
        <v>308</v>
      </c>
      <c r="T238" s="975">
        <f>ROUND('Analisis transporte'!$F$37*Q238,0)*E238</f>
        <v>308</v>
      </c>
      <c r="U238" s="972" t="s">
        <v>2933</v>
      </c>
      <c r="V238" s="979" t="s">
        <v>2910</v>
      </c>
    </row>
    <row r="239" spans="2:22" ht="30">
      <c r="B239">
        <v>1341</v>
      </c>
      <c r="C239" s="863" t="str">
        <f>VLOOKUP(B239,'Explosion de Insumos(preciosOf)'!$A$7:$G$500,2,0)</f>
        <v>SUMINISTRO E INSTALACIÒN DE VÁLVULA DE GLOBO ROSCADAS 1 1/4"</v>
      </c>
      <c r="D239" s="255" t="str">
        <f>VLOOKUP(B239,'Explosion de Insumos(preciosOf)'!$A$7:$G$500,4,0)</f>
        <v>Und</v>
      </c>
      <c r="E239" s="255">
        <f>VLOOKUP(B239,'Explosion de Insumos(preciosOf)'!$A$7:$G$500,5,0)</f>
        <v>2</v>
      </c>
      <c r="F239" s="874">
        <f>VLOOKUP(B239,'Explosion de Insumos(preciosOf)'!$A$7:$G$500,6,0)</f>
        <v>262495</v>
      </c>
      <c r="G239" s="875">
        <f>VLOOKUP(B239,'Explosion de Insumos(preciosOf)'!$A$7:$G$500,7,0)</f>
        <v>524990</v>
      </c>
      <c r="H239" s="648">
        <v>281000</v>
      </c>
      <c r="I239" s="872">
        <f t="shared" si="36"/>
        <v>562000</v>
      </c>
      <c r="J239" s="864">
        <f t="shared" si="35"/>
        <v>1.0704965808872551</v>
      </c>
      <c r="K239" s="878">
        <f t="shared" si="32"/>
        <v>1</v>
      </c>
      <c r="L239" s="565">
        <f t="shared" si="31"/>
        <v>524990</v>
      </c>
      <c r="N239" s="864">
        <f t="shared" si="37"/>
        <v>2.3987595506929697E-5</v>
      </c>
      <c r="O239" s="880">
        <f t="shared" si="33"/>
        <v>-7.0496580887255078E-2</v>
      </c>
      <c r="P239" s="889">
        <f t="shared" si="34"/>
        <v>-37010</v>
      </c>
      <c r="Q239" s="971"/>
      <c r="R239" s="972"/>
      <c r="S239" s="975"/>
      <c r="T239" s="975"/>
      <c r="U239" s="972"/>
      <c r="V239" s="979" t="s">
        <v>2910</v>
      </c>
    </row>
    <row r="240" spans="2:22">
      <c r="B240">
        <v>1353</v>
      </c>
      <c r="C240" s="863" t="str">
        <f>VLOOKUP(B240,'Explosion de Insumos(preciosOf)'!$A$7:$G$500,2,0)</f>
        <v>TAPON GALV ,1/2</v>
      </c>
      <c r="D240" s="255" t="str">
        <f>VLOOKUP(B240,'Explosion de Insumos(preciosOf)'!$A$7:$G$500,4,0)</f>
        <v>Und</v>
      </c>
      <c r="E240" s="255">
        <f>VLOOKUP(B240,'Explosion de Insumos(preciosOf)'!$A$7:$G$500,5,0)</f>
        <v>3443.13</v>
      </c>
      <c r="F240" s="874">
        <f>VLOOKUP(B240,'Explosion de Insumos(preciosOf)'!$A$7:$G$500,6,0)</f>
        <v>1255</v>
      </c>
      <c r="G240" s="875">
        <f>VLOOKUP(B240,'Explosion de Insumos(preciosOf)'!$A$7:$G$500,7,0)</f>
        <v>4321121.88</v>
      </c>
      <c r="H240" s="648">
        <f>3200+S240</f>
        <v>3231</v>
      </c>
      <c r="I240" s="872">
        <f t="shared" si="36"/>
        <v>11124753</v>
      </c>
      <c r="J240" s="864">
        <f t="shared" si="35"/>
        <v>2.5745019920318724</v>
      </c>
      <c r="K240" s="878">
        <f t="shared" si="32"/>
        <v>1</v>
      </c>
      <c r="L240" s="565">
        <f t="shared" si="31"/>
        <v>4321121.88</v>
      </c>
      <c r="N240" s="864">
        <f t="shared" si="37"/>
        <v>1.9743866320041066E-4</v>
      </c>
      <c r="O240" s="880">
        <f t="shared" si="33"/>
        <v>-1.5745019920318724</v>
      </c>
      <c r="P240" s="889">
        <f t="shared" si="34"/>
        <v>-6803631.1200000001</v>
      </c>
      <c r="Q240" s="971">
        <f>30/1000</f>
        <v>0.03</v>
      </c>
      <c r="R240" s="972"/>
      <c r="S240" s="975">
        <f>ROUND('Analisis transporte'!$F$37*Q240,0)</f>
        <v>31</v>
      </c>
      <c r="T240" s="975">
        <f>ROUND('Analisis transporte'!$F$37*Q240,0)*E240</f>
        <v>106737.03</v>
      </c>
      <c r="U240" s="972" t="s">
        <v>2933</v>
      </c>
      <c r="V240" s="979" t="s">
        <v>2910</v>
      </c>
    </row>
    <row r="241" spans="2:22">
      <c r="B241">
        <v>1364</v>
      </c>
      <c r="C241" s="863" t="str">
        <f>VLOOKUP(B241,'Explosion de Insumos(preciosOf)'!$A$7:$G$500,2,0)</f>
        <v>TEE ALUM, 7/8" X 3/4" X 6M</v>
      </c>
      <c r="D241" s="255" t="str">
        <f>VLOOKUP(B241,'Explosion de Insumos(preciosOf)'!$A$7:$G$500,4,0)</f>
        <v>Und</v>
      </c>
      <c r="E241" s="255">
        <f>VLOOKUP(B241,'Explosion de Insumos(preciosOf)'!$A$7:$G$500,5,0)</f>
        <v>127.34</v>
      </c>
      <c r="F241" s="874">
        <f>VLOOKUP(B241,'Explosion de Insumos(preciosOf)'!$A$7:$G$500,6,0)</f>
        <v>10992</v>
      </c>
      <c r="G241" s="875">
        <f>VLOOKUP(B241,'Explosion de Insumos(preciosOf)'!$A$7:$G$500,7,0)</f>
        <v>1399707.54</v>
      </c>
      <c r="H241" s="648">
        <f>VLOOKUP(B241,'SALIDA SINCO INTERNO'!$A$7:$F$510,6,0)</f>
        <v>10992</v>
      </c>
      <c r="I241" s="872">
        <f>VLOOKUP(B241,'SALIDA SINCO INTERNO'!$A$7:$G$510,7,0)</f>
        <v>1399707.54</v>
      </c>
      <c r="J241" s="864">
        <f t="shared" si="35"/>
        <v>1</v>
      </c>
      <c r="K241" s="878">
        <f t="shared" si="32"/>
        <v>2</v>
      </c>
      <c r="L241" s="565" t="str">
        <f t="shared" si="31"/>
        <v/>
      </c>
      <c r="N241" s="864">
        <f t="shared" si="37"/>
        <v>6.3954776848167816E-5</v>
      </c>
      <c r="O241" s="880">
        <f t="shared" si="33"/>
        <v>0</v>
      </c>
      <c r="P241" s="889">
        <f t="shared" si="34"/>
        <v>0</v>
      </c>
      <c r="Q241" s="971"/>
      <c r="R241" s="972"/>
      <c r="S241" s="971"/>
      <c r="T241" s="971"/>
      <c r="U241" s="972"/>
      <c r="V241" s="971"/>
    </row>
    <row r="242" spans="2:22">
      <c r="B242">
        <v>1365</v>
      </c>
      <c r="C242" s="863" t="str">
        <f>VLOOKUP(B242,'Explosion de Insumos(preciosOf)'!$A$7:$G$500,2,0)</f>
        <v>TEE ALUM,ANODIZADO 1"X3/4"</v>
      </c>
      <c r="D242" s="255" t="str">
        <f>VLOOKUP(B242,'Explosion de Insumos(preciosOf)'!$A$7:$G$500,4,0)</f>
        <v>Ml</v>
      </c>
      <c r="E242" s="255">
        <f>VLOOKUP(B242,'Explosion de Insumos(preciosOf)'!$A$7:$G$500,5,0)</f>
        <v>256</v>
      </c>
      <c r="F242" s="874">
        <f>VLOOKUP(B242,'Explosion de Insumos(preciosOf)'!$A$7:$G$500,6,0)</f>
        <v>3405</v>
      </c>
      <c r="G242" s="875">
        <f>VLOOKUP(B242,'Explosion de Insumos(preciosOf)'!$A$7:$G$500,7,0)</f>
        <v>871680</v>
      </c>
      <c r="H242" s="648">
        <f>VLOOKUP(B242,'SALIDA SINCO INTERNO'!$A$7:$F$510,6,0)</f>
        <v>3405</v>
      </c>
      <c r="I242" s="872">
        <f>VLOOKUP(B242,'SALIDA SINCO INTERNO'!$A$7:$G$510,7,0)</f>
        <v>871680</v>
      </c>
      <c r="J242" s="864">
        <f t="shared" si="35"/>
        <v>1</v>
      </c>
      <c r="K242" s="878">
        <f t="shared" si="32"/>
        <v>2</v>
      </c>
      <c r="L242" s="565" t="str">
        <f t="shared" si="31"/>
        <v/>
      </c>
      <c r="N242" s="864">
        <f t="shared" si="37"/>
        <v>3.9828391495991311E-5</v>
      </c>
      <c r="O242" s="880">
        <f t="shared" si="33"/>
        <v>0</v>
      </c>
      <c r="P242" s="889">
        <f t="shared" si="34"/>
        <v>0</v>
      </c>
      <c r="Q242" s="971"/>
      <c r="R242" s="972"/>
      <c r="S242" s="971"/>
      <c r="T242" s="971"/>
      <c r="U242" s="972"/>
      <c r="V242" s="971"/>
    </row>
    <row r="243" spans="2:22">
      <c r="B243">
        <v>1367</v>
      </c>
      <c r="C243" s="863" t="str">
        <f>VLOOKUP(B243,'Explosion de Insumos(preciosOf)'!$A$7:$G$500,2,0)</f>
        <v>TEE GALV ,1/2"</v>
      </c>
      <c r="D243" s="255" t="str">
        <f>VLOOKUP(B243,'Explosion de Insumos(preciosOf)'!$A$7:$G$500,4,0)</f>
        <v>Und</v>
      </c>
      <c r="E243" s="255">
        <f>VLOOKUP(B243,'Explosion de Insumos(preciosOf)'!$A$7:$G$500,5,0)</f>
        <v>15</v>
      </c>
      <c r="F243" s="874">
        <f>VLOOKUP(B243,'Explosion de Insumos(preciosOf)'!$A$7:$G$500,6,0)</f>
        <v>2987</v>
      </c>
      <c r="G243" s="875">
        <f>VLOOKUP(B243,'Explosion de Insumos(preciosOf)'!$A$7:$G$500,7,0)</f>
        <v>44805</v>
      </c>
      <c r="H243" s="648">
        <f>VLOOKUP(B243,'SALIDA SINCO INTERNO'!$A$7:$F$510,6,0)</f>
        <v>2987</v>
      </c>
      <c r="I243" s="872">
        <f>VLOOKUP(B243,'SALIDA SINCO INTERNO'!$A$7:$G$510,7,0)</f>
        <v>44805</v>
      </c>
      <c r="J243" s="864">
        <f t="shared" si="35"/>
        <v>1</v>
      </c>
      <c r="K243" s="878">
        <f t="shared" si="32"/>
        <v>2</v>
      </c>
      <c r="L243" s="565" t="str">
        <f t="shared" si="31"/>
        <v/>
      </c>
      <c r="N243" s="864">
        <f t="shared" si="37"/>
        <v>2.0472089310043715E-6</v>
      </c>
      <c r="O243" s="880">
        <f t="shared" si="33"/>
        <v>0</v>
      </c>
      <c r="P243" s="889">
        <f t="shared" si="34"/>
        <v>0</v>
      </c>
      <c r="Q243" s="971"/>
      <c r="R243" s="972"/>
      <c r="S243" s="971"/>
      <c r="T243" s="971"/>
      <c r="U243" s="972"/>
      <c r="V243" s="971"/>
    </row>
    <row r="244" spans="2:22">
      <c r="B244">
        <v>1389</v>
      </c>
      <c r="C244" s="863" t="str">
        <f>VLOOKUP(B244,'Explosion de Insumos(preciosOf)'!$A$7:$G$500,2,0)</f>
        <v>TOMA DE BOMBEROS 2 1/2</v>
      </c>
      <c r="D244" s="255" t="str">
        <f>VLOOKUP(B244,'Explosion de Insumos(preciosOf)'!$A$7:$G$500,4,0)</f>
        <v>Und</v>
      </c>
      <c r="E244" s="255">
        <f>VLOOKUP(B244,'Explosion de Insumos(preciosOf)'!$A$7:$G$500,5,0)</f>
        <v>6</v>
      </c>
      <c r="F244" s="874">
        <f>VLOOKUP(B244,'Explosion de Insumos(preciosOf)'!$A$7:$G$500,6,0)</f>
        <v>526874</v>
      </c>
      <c r="G244" s="875">
        <f>VLOOKUP(B244,'Explosion de Insumos(preciosOf)'!$A$7:$G$500,7,0)</f>
        <v>3161244</v>
      </c>
      <c r="H244" s="648">
        <f>VLOOKUP(B244,'SALIDA SINCO INTERNO'!$A$7:$F$510,6,0)</f>
        <v>526874</v>
      </c>
      <c r="I244" s="872">
        <f>VLOOKUP(B244,'SALIDA SINCO INTERNO'!$A$7:$G$510,7,0)</f>
        <v>3161244</v>
      </c>
      <c r="J244" s="864">
        <f t="shared" si="35"/>
        <v>1</v>
      </c>
      <c r="K244" s="878">
        <f t="shared" si="32"/>
        <v>2</v>
      </c>
      <c r="L244" s="565" t="str">
        <f t="shared" si="31"/>
        <v/>
      </c>
      <c r="N244" s="864">
        <f t="shared" si="37"/>
        <v>1.4444207007887475E-4</v>
      </c>
      <c r="O244" s="880">
        <f t="shared" si="33"/>
        <v>0</v>
      </c>
      <c r="P244" s="889">
        <f t="shared" si="34"/>
        <v>0</v>
      </c>
      <c r="Q244" s="971"/>
      <c r="R244" s="972"/>
      <c r="S244" s="971"/>
      <c r="T244" s="971"/>
      <c r="U244" s="972"/>
      <c r="V244" s="971"/>
    </row>
    <row r="245" spans="2:22">
      <c r="B245">
        <v>1396</v>
      </c>
      <c r="C245" s="863" t="str">
        <f>VLOOKUP(B245,'Explosion de Insumos(preciosOf)'!$A$7:$G$500,2,0)</f>
        <v>TUBERIA DE COBRE TIPO L  1/2"</v>
      </c>
      <c r="D245" s="255" t="str">
        <f>VLOOKUP(B245,'Explosion de Insumos(preciosOf)'!$A$7:$G$500,4,0)</f>
        <v>Und</v>
      </c>
      <c r="E245" s="255">
        <f>VLOOKUP(B245,'Explosion de Insumos(preciosOf)'!$A$7:$G$500,5,0)</f>
        <v>12</v>
      </c>
      <c r="F245" s="874">
        <f>VLOOKUP(B245,'Explosion de Insumos(preciosOf)'!$A$7:$G$500,6,0)</f>
        <v>29453</v>
      </c>
      <c r="G245" s="875">
        <f>VLOOKUP(B245,'Explosion de Insumos(preciosOf)'!$A$7:$G$500,7,0)</f>
        <v>353436</v>
      </c>
      <c r="H245" s="648">
        <v>37000</v>
      </c>
      <c r="I245" s="872">
        <f>ROUND(H245*E245,0)</f>
        <v>444000</v>
      </c>
      <c r="J245" s="864">
        <f t="shared" si="35"/>
        <v>1.2562387532679185</v>
      </c>
      <c r="K245" s="878">
        <f t="shared" si="32"/>
        <v>1</v>
      </c>
      <c r="L245" s="565">
        <f t="shared" si="31"/>
        <v>353436</v>
      </c>
      <c r="N245" s="864">
        <f t="shared" si="37"/>
        <v>1.6149031039804957E-5</v>
      </c>
      <c r="O245" s="880">
        <f t="shared" si="33"/>
        <v>-0.25623875326791845</v>
      </c>
      <c r="P245" s="889">
        <f t="shared" si="34"/>
        <v>-90564</v>
      </c>
      <c r="Q245" s="971"/>
      <c r="R245" s="972"/>
      <c r="S245" s="975"/>
      <c r="T245" s="975"/>
      <c r="U245" s="972"/>
      <c r="V245" s="979" t="s">
        <v>2910</v>
      </c>
    </row>
    <row r="246" spans="2:22" ht="30">
      <c r="B246">
        <v>1438</v>
      </c>
      <c r="C246" s="863" t="str">
        <f>VLOOKUP(B246,'Explosion de Insumos(preciosOf)'!$A$7:$G$500,2,0)</f>
        <v>VÁLVULA DE VENTEO SETEADA A UNA PRESIÓN DE 175PSI 3/4"</v>
      </c>
      <c r="D246" s="255" t="str">
        <f>VLOOKUP(B246,'Explosion de Insumos(preciosOf)'!$A$7:$G$500,4,0)</f>
        <v>Und</v>
      </c>
      <c r="E246" s="255">
        <f>VLOOKUP(B246,'Explosion de Insumos(preciosOf)'!$A$7:$G$500,5,0)</f>
        <v>2</v>
      </c>
      <c r="F246" s="874">
        <f>VLOOKUP(B246,'Explosion de Insumos(preciosOf)'!$A$7:$G$500,6,0)</f>
        <v>796908</v>
      </c>
      <c r="G246" s="875">
        <f>VLOOKUP(B246,'Explosion de Insumos(preciosOf)'!$A$7:$G$500,7,0)</f>
        <v>1593816</v>
      </c>
      <c r="H246" s="648">
        <v>262000</v>
      </c>
      <c r="I246" s="872">
        <f>ROUND(H246*E246,0)</f>
        <v>524000</v>
      </c>
      <c r="J246" s="864">
        <f t="shared" si="35"/>
        <v>0.32877069875067133</v>
      </c>
      <c r="K246" s="878">
        <f t="shared" si="32"/>
        <v>3</v>
      </c>
      <c r="L246" s="565">
        <f t="shared" si="31"/>
        <v>1593816</v>
      </c>
      <c r="N246" s="864">
        <f t="shared" si="37"/>
        <v>7.2823889065453938E-5</v>
      </c>
      <c r="O246" s="880">
        <f t="shared" si="33"/>
        <v>0.67122930124932867</v>
      </c>
      <c r="P246" s="889">
        <f t="shared" si="34"/>
        <v>1069816</v>
      </c>
      <c r="Q246" s="971"/>
      <c r="R246" s="972"/>
      <c r="S246" s="975"/>
      <c r="T246" s="975"/>
      <c r="U246" s="972"/>
      <c r="V246" s="979" t="s">
        <v>2910</v>
      </c>
    </row>
    <row r="247" spans="2:22">
      <c r="B247">
        <v>1439</v>
      </c>
      <c r="C247" s="863" t="str">
        <f>VLOOKUP(B247,'Explosion de Insumos(preciosOf)'!$A$7:$G$500,2,0)</f>
        <v>VALVULA MARIPOSA 2 "</v>
      </c>
      <c r="D247" s="255" t="str">
        <f>VLOOKUP(B247,'Explosion de Insumos(preciosOf)'!$A$7:$G$500,4,0)</f>
        <v>Und</v>
      </c>
      <c r="E247" s="255">
        <f>VLOOKUP(B247,'Explosion de Insumos(preciosOf)'!$A$7:$G$500,5,0)</f>
        <v>2</v>
      </c>
      <c r="F247" s="874">
        <f>VLOOKUP(B247,'Explosion de Insumos(preciosOf)'!$A$7:$G$500,6,0)</f>
        <v>499952</v>
      </c>
      <c r="G247" s="875">
        <f>VLOOKUP(B247,'Explosion de Insumos(preciosOf)'!$A$7:$G$500,7,0)</f>
        <v>999904</v>
      </c>
      <c r="H247" s="648">
        <f>511000+S247</f>
        <v>513847</v>
      </c>
      <c r="I247" s="872">
        <f>ROUND(H247*E247,0)</f>
        <v>1027694</v>
      </c>
      <c r="J247" s="864">
        <f t="shared" si="35"/>
        <v>1.0277926680961371</v>
      </c>
      <c r="K247" s="878">
        <f t="shared" si="32"/>
        <v>1</v>
      </c>
      <c r="L247" s="565">
        <f t="shared" si="31"/>
        <v>999904</v>
      </c>
      <c r="N247" s="864">
        <f t="shared" si="37"/>
        <v>4.5687142036535994E-5</v>
      </c>
      <c r="O247" s="880">
        <f t="shared" si="33"/>
        <v>-2.7792668096137119E-2</v>
      </c>
      <c r="P247" s="889">
        <f t="shared" si="34"/>
        <v>-27790</v>
      </c>
      <c r="Q247" s="971">
        <v>2.77</v>
      </c>
      <c r="R247" s="972"/>
      <c r="S247" s="975">
        <f>ROUND('Analisis transporte'!$F$37*Q247,0)</f>
        <v>2847</v>
      </c>
      <c r="T247" s="975">
        <f>ROUND('Analisis transporte'!$F$37*Q247,0)*E247</f>
        <v>5694</v>
      </c>
      <c r="U247" s="972" t="s">
        <v>2933</v>
      </c>
      <c r="V247" s="979" t="s">
        <v>2910</v>
      </c>
    </row>
    <row r="248" spans="2:22">
      <c r="B248">
        <v>1441</v>
      </c>
      <c r="C248" s="863" t="str">
        <f>VLOOKUP(B248,'Explosion de Insumos(preciosOf)'!$A$7:$G$500,2,0)</f>
        <v>VÁLVULA PRUEBA Y DRENAJE K112 1 1/2"</v>
      </c>
      <c r="D248" s="255" t="str">
        <f>VLOOKUP(B248,'Explosion de Insumos(preciosOf)'!$A$7:$G$500,4,0)</f>
        <v>Und</v>
      </c>
      <c r="E248" s="255">
        <f>VLOOKUP(B248,'Explosion de Insumos(preciosOf)'!$A$7:$G$500,5,0)</f>
        <v>2</v>
      </c>
      <c r="F248" s="874">
        <f>VLOOKUP(B248,'Explosion de Insumos(preciosOf)'!$A$7:$G$500,6,0)</f>
        <v>662295</v>
      </c>
      <c r="G248" s="875">
        <f>VLOOKUP(B248,'Explosion de Insumos(preciosOf)'!$A$7:$G$500,7,0)</f>
        <v>1324590</v>
      </c>
      <c r="H248" s="648">
        <v>593999</v>
      </c>
      <c r="I248" s="872">
        <f>ROUND(H248*E248,0)</f>
        <v>1187998</v>
      </c>
      <c r="J248" s="864">
        <f t="shared" si="35"/>
        <v>0.89687978921779565</v>
      </c>
      <c r="K248" s="878">
        <f t="shared" si="32"/>
        <v>3</v>
      </c>
      <c r="L248" s="565">
        <f t="shared" si="31"/>
        <v>1324590</v>
      </c>
      <c r="N248" s="864">
        <f t="shared" si="37"/>
        <v>6.0522541634172091E-5</v>
      </c>
      <c r="O248" s="880">
        <f t="shared" si="33"/>
        <v>0.10312021078220435</v>
      </c>
      <c r="P248" s="889">
        <f t="shared" si="34"/>
        <v>136592</v>
      </c>
      <c r="Q248" s="971"/>
      <c r="R248" s="972"/>
      <c r="S248" s="971"/>
      <c r="T248" s="971"/>
      <c r="U248" s="972"/>
      <c r="V248" s="979"/>
    </row>
    <row r="249" spans="2:22">
      <c r="B249">
        <v>2106</v>
      </c>
      <c r="C249" s="863" t="str">
        <f>VLOOKUP(B249,'Explosion de Insumos(preciosOf)'!$A$7:$G$500,2,0)</f>
        <v>BRIDAS (INCLUYE TORNILLERÍA Y EMPAQUES)</v>
      </c>
      <c r="D249" s="255" t="str">
        <f>VLOOKUP(B249,'Explosion de Insumos(preciosOf)'!$A$7:$G$500,4,0)</f>
        <v>Und</v>
      </c>
      <c r="E249" s="255">
        <f>VLOOKUP(B249,'Explosion de Insumos(preciosOf)'!$A$7:$G$500,5,0)</f>
        <v>5</v>
      </c>
      <c r="F249" s="874">
        <f>VLOOKUP(B249,'Explosion de Insumos(preciosOf)'!$A$7:$G$500,6,0)</f>
        <v>834599</v>
      </c>
      <c r="G249" s="875">
        <f>VLOOKUP(B249,'Explosion de Insumos(preciosOf)'!$A$7:$G$500,7,0)</f>
        <v>4172995</v>
      </c>
      <c r="H249" s="648">
        <f>VLOOKUP(B249,'SALIDA SINCO INTERNO'!$A$7:$F$510,6,0)</f>
        <v>834599</v>
      </c>
      <c r="I249" s="872">
        <f>VLOOKUP(B249,'SALIDA SINCO INTERNO'!$A$7:$G$510,7,0)</f>
        <v>4172995</v>
      </c>
      <c r="J249" s="864">
        <f t="shared" si="35"/>
        <v>1</v>
      </c>
      <c r="K249" s="878">
        <f t="shared" si="32"/>
        <v>2</v>
      </c>
      <c r="L249" s="565" t="str">
        <f t="shared" si="31"/>
        <v/>
      </c>
      <c r="N249" s="864">
        <f t="shared" si="37"/>
        <v>1.9067051965264116E-4</v>
      </c>
      <c r="O249" s="880">
        <f t="shared" si="33"/>
        <v>0</v>
      </c>
      <c r="P249" s="889">
        <f t="shared" si="34"/>
        <v>0</v>
      </c>
      <c r="Q249" s="971"/>
      <c r="R249" s="972"/>
      <c r="S249" s="971"/>
      <c r="T249" s="971"/>
      <c r="U249" s="972"/>
      <c r="V249" s="971"/>
    </row>
    <row r="250" spans="2:22" ht="30">
      <c r="B250">
        <v>2115</v>
      </c>
      <c r="C250" s="863" t="str">
        <f>VLOOKUP(B250,'Explosion de Insumos(preciosOf)'!$A$7:$G$500,2,0)</f>
        <v>SUMINISTRO E INSTALACIÒN DE BRIDAS (INCLUYE TORNILLERÍA Y EMPAQUES) 1 1/4</v>
      </c>
      <c r="D250" s="255" t="str">
        <f>VLOOKUP(B250,'Explosion de Insumos(preciosOf)'!$A$7:$G$500,4,0)</f>
        <v>Und</v>
      </c>
      <c r="E250" s="255">
        <f>VLOOKUP(B250,'Explosion de Insumos(preciosOf)'!$A$7:$G$500,5,0)</f>
        <v>8</v>
      </c>
      <c r="F250" s="874">
        <f>VLOOKUP(B250,'Explosion de Insumos(preciosOf)'!$A$7:$G$500,6,0)</f>
        <v>72274</v>
      </c>
      <c r="G250" s="875">
        <f>VLOOKUP(B250,'Explosion de Insumos(preciosOf)'!$A$7:$G$500,7,0)</f>
        <v>578192</v>
      </c>
      <c r="H250" s="648">
        <v>20000</v>
      </c>
      <c r="I250" s="872">
        <f>ROUND(H250*E250,0)</f>
        <v>160000</v>
      </c>
      <c r="J250" s="864">
        <f t="shared" si="35"/>
        <v>0.27672468660929239</v>
      </c>
      <c r="K250" s="878">
        <f t="shared" si="32"/>
        <v>3</v>
      </c>
      <c r="L250" s="565">
        <f t="shared" si="31"/>
        <v>578192</v>
      </c>
      <c r="N250" s="864">
        <f t="shared" si="37"/>
        <v>2.6418476202104222E-5</v>
      </c>
      <c r="O250" s="880">
        <f t="shared" si="33"/>
        <v>0.72327531339070761</v>
      </c>
      <c r="P250" s="889">
        <f t="shared" si="34"/>
        <v>418192</v>
      </c>
      <c r="Q250" s="971"/>
      <c r="R250" s="972"/>
      <c r="S250" s="975"/>
      <c r="T250" s="975"/>
      <c r="U250" s="972"/>
      <c r="V250" s="979" t="s">
        <v>2910</v>
      </c>
    </row>
    <row r="251" spans="2:22" ht="30">
      <c r="B251">
        <v>2116</v>
      </c>
      <c r="C251" s="863" t="str">
        <f>VLOOKUP(B251,'Explosion de Insumos(preciosOf)'!$A$7:$G$500,2,0)</f>
        <v>SUMINISTRO E INSTALACIÒN DE CODO RADIO CORTO ACERO AL CARBONO 8"</v>
      </c>
      <c r="D251" s="255" t="str">
        <f>VLOOKUP(B251,'Explosion de Insumos(preciosOf)'!$A$7:$G$500,4,0)</f>
        <v>Und</v>
      </c>
      <c r="E251" s="255">
        <f>VLOOKUP(B251,'Explosion de Insumos(preciosOf)'!$A$7:$G$500,5,0)</f>
        <v>1</v>
      </c>
      <c r="F251" s="874">
        <f>VLOOKUP(B251,'Explosion de Insumos(preciosOf)'!$A$7:$G$500,6,0)</f>
        <v>386218</v>
      </c>
      <c r="G251" s="875">
        <f>VLOOKUP(B251,'Explosion de Insumos(preciosOf)'!$A$7:$G$500,7,0)</f>
        <v>386218</v>
      </c>
      <c r="H251" s="648">
        <f>VLOOKUP(B251,'SALIDA SINCO INTERNO'!$A$7:$F$510,6,0)</f>
        <v>386218</v>
      </c>
      <c r="I251" s="872">
        <f>VLOOKUP(B251,'SALIDA SINCO INTERNO'!$A$7:$G$510,7,0)</f>
        <v>386218</v>
      </c>
      <c r="J251" s="864">
        <f t="shared" si="35"/>
        <v>1</v>
      </c>
      <c r="K251" s="878">
        <f t="shared" si="32"/>
        <v>2</v>
      </c>
      <c r="L251" s="565" t="str">
        <f t="shared" si="31"/>
        <v/>
      </c>
      <c r="N251" s="864">
        <f t="shared" si="37"/>
        <v>1.7646890724576416E-5</v>
      </c>
      <c r="O251" s="880">
        <f t="shared" si="33"/>
        <v>0</v>
      </c>
      <c r="P251" s="889">
        <f t="shared" si="34"/>
        <v>0</v>
      </c>
      <c r="Q251" s="971"/>
      <c r="R251" s="972"/>
      <c r="S251" s="971"/>
      <c r="T251" s="971"/>
      <c r="U251" s="972"/>
      <c r="V251" s="971"/>
    </row>
    <row r="252" spans="2:22" ht="30">
      <c r="B252">
        <v>2117</v>
      </c>
      <c r="C252" s="863" t="str">
        <f>VLOOKUP(B252,'Explosion de Insumos(preciosOf)'!$A$7:$G$500,2,0)</f>
        <v>SUMINISTRO E INSTALACIÒN DE CODOS RECTOS ROSCADOS 1 1/4"</v>
      </c>
      <c r="D252" s="255" t="str">
        <f>VLOOKUP(B252,'Explosion de Insumos(preciosOf)'!$A$7:$G$500,4,0)</f>
        <v>Und</v>
      </c>
      <c r="E252" s="255">
        <f>VLOOKUP(B252,'Explosion de Insumos(preciosOf)'!$A$7:$G$500,5,0)</f>
        <v>1</v>
      </c>
      <c r="F252" s="874">
        <f>VLOOKUP(B252,'Explosion de Insumos(preciosOf)'!$A$7:$G$500,6,0)</f>
        <v>153041</v>
      </c>
      <c r="G252" s="875">
        <f>VLOOKUP(B252,'Explosion de Insumos(preciosOf)'!$A$7:$G$500,7,0)</f>
        <v>153041</v>
      </c>
      <c r="H252" s="648">
        <f>7000+S252</f>
        <v>7370</v>
      </c>
      <c r="I252" s="872">
        <f>ROUND(H252,E252)</f>
        <v>7370</v>
      </c>
      <c r="J252" s="864">
        <f t="shared" si="35"/>
        <v>4.8157029815539626E-2</v>
      </c>
      <c r="K252" s="878">
        <f t="shared" si="32"/>
        <v>3</v>
      </c>
      <c r="L252" s="565">
        <f t="shared" si="31"/>
        <v>153041</v>
      </c>
      <c r="N252" s="864">
        <f t="shared" si="37"/>
        <v>6.9926772014248418E-6</v>
      </c>
      <c r="O252" s="880">
        <f t="shared" si="33"/>
        <v>0.9518429701844604</v>
      </c>
      <c r="P252" s="889">
        <f t="shared" si="34"/>
        <v>145671</v>
      </c>
      <c r="Q252" s="971">
        <v>0.36</v>
      </c>
      <c r="R252" s="972"/>
      <c r="S252" s="975">
        <f>ROUND('Analisis transporte'!$F$37*Q252,0)</f>
        <v>370</v>
      </c>
      <c r="T252" s="975">
        <f>ROUND('Analisis transporte'!$F$37*Q252,0)*E252</f>
        <v>370</v>
      </c>
      <c r="U252" s="972" t="s">
        <v>2933</v>
      </c>
      <c r="V252" s="979" t="s">
        <v>2910</v>
      </c>
    </row>
    <row r="253" spans="2:22" ht="30">
      <c r="B253">
        <v>2118</v>
      </c>
      <c r="C253" s="863" t="str">
        <f>VLOOKUP(B253,'Explosion de Insumos(preciosOf)'!$A$7:$G$500,2,0)</f>
        <v>SUMINISTRO E INSTALACIÒN DE SENSOR DE INUNDACIÓN</v>
      </c>
      <c r="D253" s="255" t="str">
        <f>VLOOKUP(B253,'Explosion de Insumos(preciosOf)'!$A$7:$G$500,4,0)</f>
        <v>Und</v>
      </c>
      <c r="E253" s="255">
        <f>VLOOKUP(B253,'Explosion de Insumos(preciosOf)'!$A$7:$G$500,5,0)</f>
        <v>2</v>
      </c>
      <c r="F253" s="874">
        <f>VLOOKUP(B253,'Explosion de Insumos(preciosOf)'!$A$7:$G$500,6,0)</f>
        <v>970814</v>
      </c>
      <c r="G253" s="875">
        <f>VLOOKUP(B253,'Explosion de Insumos(preciosOf)'!$A$7:$G$500,7,0)</f>
        <v>1941628</v>
      </c>
      <c r="H253" s="648">
        <f>VLOOKUP(B253,'SALIDA SINCO INTERNO'!$A$7:$F$510,6,0)</f>
        <v>970814</v>
      </c>
      <c r="I253" s="872">
        <f>VLOOKUP(B253,'SALIDA SINCO INTERNO'!$A$7:$G$510,7,0)</f>
        <v>1941628</v>
      </c>
      <c r="J253" s="864">
        <f t="shared" si="35"/>
        <v>1</v>
      </c>
      <c r="K253" s="878">
        <f t="shared" si="32"/>
        <v>2</v>
      </c>
      <c r="L253" s="565" t="str">
        <f t="shared" si="31"/>
        <v/>
      </c>
      <c r="N253" s="864">
        <f t="shared" si="37"/>
        <v>8.8715950949406453E-5</v>
      </c>
      <c r="O253" s="880">
        <f t="shared" si="33"/>
        <v>0</v>
      </c>
      <c r="P253" s="889">
        <f t="shared" si="34"/>
        <v>0</v>
      </c>
      <c r="Q253" s="971"/>
      <c r="R253" s="972"/>
      <c r="S253" s="971"/>
      <c r="T253" s="971"/>
      <c r="U253" s="972"/>
      <c r="V253" s="971"/>
    </row>
    <row r="254" spans="2:22" ht="30">
      <c r="B254">
        <v>2119</v>
      </c>
      <c r="C254" s="863" t="str">
        <f>VLOOKUP(B254,'Explosion de Insumos(preciosOf)'!$A$7:$G$500,2,0)</f>
        <v>SUMINISTRO E INSTALACIÒN DE SENSOR DE NIVEL DE AGUA DE TANQUES DE INCENDIO</v>
      </c>
      <c r="D254" s="255" t="str">
        <f>VLOOKUP(B254,'Explosion de Insumos(preciosOf)'!$A$7:$G$500,4,0)</f>
        <v>Und</v>
      </c>
      <c r="E254" s="255">
        <f>VLOOKUP(B254,'Explosion de Insumos(preciosOf)'!$A$7:$G$500,5,0)</f>
        <v>2</v>
      </c>
      <c r="F254" s="874">
        <f>VLOOKUP(B254,'Explosion de Insumos(preciosOf)'!$A$7:$G$500,6,0)</f>
        <v>1240040</v>
      </c>
      <c r="G254" s="875">
        <f>VLOOKUP(B254,'Explosion de Insumos(preciosOf)'!$A$7:$G$500,7,0)</f>
        <v>2480080</v>
      </c>
      <c r="H254" s="648">
        <f>VLOOKUP(B254,'SALIDA SINCO INTERNO'!$A$7:$F$510,6,0)</f>
        <v>1240040</v>
      </c>
      <c r="I254" s="872">
        <f>VLOOKUP(B254,'SALIDA SINCO INTERNO'!$A$7:$G$510,7,0)</f>
        <v>2480080</v>
      </c>
      <c r="J254" s="864">
        <f t="shared" si="35"/>
        <v>1</v>
      </c>
      <c r="K254" s="878">
        <f t="shared" si="32"/>
        <v>2</v>
      </c>
      <c r="L254" s="565" t="str">
        <f t="shared" si="31"/>
        <v/>
      </c>
      <c r="N254" s="864">
        <f t="shared" si="37"/>
        <v>1.1331864581197013E-4</v>
      </c>
      <c r="O254" s="880">
        <f t="shared" si="33"/>
        <v>0</v>
      </c>
      <c r="P254" s="889">
        <f t="shared" si="34"/>
        <v>0</v>
      </c>
      <c r="Q254" s="971"/>
      <c r="R254" s="972"/>
      <c r="S254" s="971"/>
      <c r="T254" s="971"/>
      <c r="U254" s="972"/>
      <c r="V254" s="971"/>
    </row>
    <row r="255" spans="2:22" ht="30">
      <c r="B255">
        <v>2120</v>
      </c>
      <c r="C255" s="863" t="str">
        <f>VLOOKUP(B255,'Explosion de Insumos(preciosOf)'!$A$7:$G$500,2,0)</f>
        <v>SUMINISTRO E INSTALACIÒN DE SENSORES DE ESTADO DE VÁLVULAS (TAMPERSWITCH TS)</v>
      </c>
      <c r="D255" s="255" t="str">
        <f>VLOOKUP(B255,'Explosion de Insumos(preciosOf)'!$A$7:$G$500,4,0)</f>
        <v>Und</v>
      </c>
      <c r="E255" s="255">
        <f>VLOOKUP(B255,'Explosion de Insumos(preciosOf)'!$A$7:$G$500,5,0)</f>
        <v>4</v>
      </c>
      <c r="F255" s="874">
        <f>VLOOKUP(B255,'Explosion de Insumos(preciosOf)'!$A$7:$G$500,6,0)</f>
        <v>701588</v>
      </c>
      <c r="G255" s="875">
        <f>VLOOKUP(B255,'Explosion de Insumos(preciosOf)'!$A$7:$G$500,7,0)</f>
        <v>2806352</v>
      </c>
      <c r="H255" s="648">
        <f>VLOOKUP(B255,'SALIDA SINCO INTERNO'!$A$7:$F$510,6,0)</f>
        <v>701588</v>
      </c>
      <c r="I255" s="872">
        <f>VLOOKUP(B255,'SALIDA SINCO INTERNO'!$A$7:$G$510,7,0)</f>
        <v>2806352</v>
      </c>
      <c r="J255" s="864">
        <f t="shared" si="35"/>
        <v>1</v>
      </c>
      <c r="K255" s="878">
        <f t="shared" si="32"/>
        <v>2</v>
      </c>
      <c r="L255" s="565" t="str">
        <f t="shared" si="31"/>
        <v/>
      </c>
      <c r="N255" s="864">
        <f t="shared" ref="N255:N261" si="38">G255/$G$506</f>
        <v>1.2822651217368552E-4</v>
      </c>
      <c r="O255" s="880">
        <f t="shared" si="33"/>
        <v>0</v>
      </c>
      <c r="P255" s="889">
        <f t="shared" si="34"/>
        <v>0</v>
      </c>
      <c r="Q255" s="971"/>
      <c r="R255" s="972"/>
      <c r="S255" s="971"/>
      <c r="T255" s="971"/>
      <c r="U255" s="972"/>
      <c r="V255" s="971"/>
    </row>
    <row r="256" spans="2:22" ht="30">
      <c r="B256">
        <v>2121</v>
      </c>
      <c r="C256" s="863" t="str">
        <f>VLOOKUP(B256,'Explosion de Insumos(preciosOf)'!$A$7:$G$500,2,0)</f>
        <v>SUMINISTRO E INSTALACIÒN DE TEE MECÁNICA ROSCADA</v>
      </c>
      <c r="D256" s="255" t="str">
        <f>VLOOKUP(B256,'Explosion de Insumos(preciosOf)'!$A$7:$G$500,4,0)</f>
        <v>Und</v>
      </c>
      <c r="E256" s="255">
        <f>VLOOKUP(B256,'Explosion de Insumos(preciosOf)'!$A$7:$G$500,5,0)</f>
        <v>2</v>
      </c>
      <c r="F256" s="874">
        <f>VLOOKUP(B256,'Explosion de Insumos(preciosOf)'!$A$7:$G$500,6,0)</f>
        <v>58812</v>
      </c>
      <c r="G256" s="875">
        <f>VLOOKUP(B256,'Explosion de Insumos(preciosOf)'!$A$7:$G$500,7,0)</f>
        <v>117624</v>
      </c>
      <c r="H256" s="648">
        <f>VLOOKUP(B256,'SALIDA SINCO INTERNO'!$A$7:$F$510,6,0)</f>
        <v>58812</v>
      </c>
      <c r="I256" s="872">
        <f>VLOOKUP(B256,'SALIDA SINCO INTERNO'!$A$7:$G$510,7,0)</f>
        <v>117624</v>
      </c>
      <c r="J256" s="864">
        <f t="shared" si="35"/>
        <v>1</v>
      </c>
      <c r="K256" s="878">
        <f t="shared" si="32"/>
        <v>2</v>
      </c>
      <c r="L256" s="565" t="str">
        <f t="shared" si="31"/>
        <v/>
      </c>
      <c r="N256" s="864">
        <f t="shared" si="38"/>
        <v>5.3744203392580782E-6</v>
      </c>
      <c r="O256" s="880">
        <f t="shared" si="33"/>
        <v>0</v>
      </c>
      <c r="P256" s="889">
        <f t="shared" si="34"/>
        <v>0</v>
      </c>
      <c r="Q256" s="971"/>
      <c r="R256" s="972"/>
      <c r="S256" s="971"/>
      <c r="T256" s="971"/>
      <c r="U256" s="972"/>
      <c r="V256" s="971"/>
    </row>
    <row r="257" spans="1:22" ht="30">
      <c r="B257">
        <v>2122</v>
      </c>
      <c r="C257" s="863" t="str">
        <f>VLOOKUP(B257,'Explosion de Insumos(preciosOf)'!$A$7:$G$500,2,0)</f>
        <v>SUMINISTRO E INSTALACIÒN DE VÁLVULA CHEQUE ROSCADA 1 1/4"</v>
      </c>
      <c r="D257" s="255" t="str">
        <f>VLOOKUP(B257,'Explosion de Insumos(preciosOf)'!$A$7:$G$500,4,0)</f>
        <v>Und</v>
      </c>
      <c r="E257" s="255">
        <f>VLOOKUP(B257,'Explosion de Insumos(preciosOf)'!$A$7:$G$500,5,0)</f>
        <v>2</v>
      </c>
      <c r="F257" s="874">
        <f>VLOOKUP(B257,'Explosion de Insumos(preciosOf)'!$A$7:$G$500,6,0)</f>
        <v>166503</v>
      </c>
      <c r="G257" s="875">
        <f>VLOOKUP(B257,'Explosion de Insumos(preciosOf)'!$A$7:$G$500,7,0)</f>
        <v>333006</v>
      </c>
      <c r="H257" s="648">
        <v>240000</v>
      </c>
      <c r="I257" s="872">
        <f>ROUND(H257*E257,0)</f>
        <v>480000</v>
      </c>
      <c r="J257" s="864">
        <f t="shared" si="35"/>
        <v>1.4414154699915316</v>
      </c>
      <c r="K257" s="878">
        <f t="shared" si="32"/>
        <v>1</v>
      </c>
      <c r="L257" s="565">
        <f t="shared" si="31"/>
        <v>333006</v>
      </c>
      <c r="N257" s="864">
        <f t="shared" si="38"/>
        <v>1.5215553114117659E-5</v>
      </c>
      <c r="O257" s="880">
        <f t="shared" si="33"/>
        <v>-0.44141546999153158</v>
      </c>
      <c r="P257" s="889">
        <f t="shared" si="34"/>
        <v>-146994</v>
      </c>
      <c r="Q257" s="971"/>
      <c r="R257" s="972"/>
      <c r="S257" s="975"/>
      <c r="T257" s="975"/>
      <c r="U257" s="972"/>
      <c r="V257" s="979" t="s">
        <v>2910</v>
      </c>
    </row>
    <row r="258" spans="1:22" ht="30">
      <c r="B258">
        <v>2123</v>
      </c>
      <c r="C258" s="863" t="str">
        <f>VLOOKUP(B258,'Explosion de Insumos(preciosOf)'!$A$7:$G$500,2,0)</f>
        <v>SUMINISTRO E INSTALACIÒN DE VÁLVULA CHEQUE 8"</v>
      </c>
      <c r="D258" s="255" t="str">
        <f>VLOOKUP(B258,'Explosion de Insumos(preciosOf)'!$A$7:$G$500,4,0)</f>
        <v>Und</v>
      </c>
      <c r="E258" s="255">
        <f>VLOOKUP(B258,'Explosion de Insumos(preciosOf)'!$A$7:$G$500,5,0)</f>
        <v>2</v>
      </c>
      <c r="F258" s="874">
        <f>VLOOKUP(B258,'Explosion de Insumos(preciosOf)'!$A$7:$G$500,6,0)</f>
        <v>1526092</v>
      </c>
      <c r="G258" s="875">
        <f>VLOOKUP(B258,'Explosion de Insumos(preciosOf)'!$A$7:$G$500,7,0)</f>
        <v>3052184</v>
      </c>
      <c r="H258" s="648">
        <f>2271032+S258</f>
        <v>2307004</v>
      </c>
      <c r="I258" s="872">
        <f>ROUND(H258*E258,0)</f>
        <v>4614008</v>
      </c>
      <c r="J258" s="864">
        <f t="shared" si="35"/>
        <v>1.5117070268371762</v>
      </c>
      <c r="K258" s="878">
        <f t="shared" si="32"/>
        <v>1</v>
      </c>
      <c r="L258" s="565">
        <f t="shared" si="31"/>
        <v>3052184</v>
      </c>
      <c r="N258" s="864">
        <f t="shared" si="38"/>
        <v>1.3945895198903352E-4</v>
      </c>
      <c r="O258" s="880">
        <f t="shared" si="33"/>
        <v>-0.51170702683717617</v>
      </c>
      <c r="P258" s="889">
        <f t="shared" si="34"/>
        <v>-1561824</v>
      </c>
      <c r="Q258" s="971">
        <v>35</v>
      </c>
      <c r="R258" s="972"/>
      <c r="S258" s="975">
        <f>ROUND('Analisis transporte'!$F$37*Q258,0)</f>
        <v>35972</v>
      </c>
      <c r="T258" s="975">
        <f>ROUND('Analisis transporte'!$F$37*Q258,0)*E258</f>
        <v>71944</v>
      </c>
      <c r="U258" s="972" t="s">
        <v>2933</v>
      </c>
      <c r="V258" s="979" t="s">
        <v>2910</v>
      </c>
    </row>
    <row r="259" spans="1:22" ht="30">
      <c r="B259">
        <v>2124</v>
      </c>
      <c r="C259" s="863" t="str">
        <f>VLOOKUP(B259,'Explosion de Insumos(preciosOf)'!$A$7:$G$500,2,0)</f>
        <v>SUMINISTRO E INSTALACIÒN DE VÁLVULA MARIPOSA RANURADA 1 1/2"</v>
      </c>
      <c r="D259" s="255" t="str">
        <f>VLOOKUP(B259,'Explosion de Insumos(preciosOf)'!$A$7:$G$500,4,0)</f>
        <v>Und</v>
      </c>
      <c r="E259" s="255">
        <f>VLOOKUP(B259,'Explosion de Insumos(preciosOf)'!$A$7:$G$500,5,0)</f>
        <v>2</v>
      </c>
      <c r="F259" s="874">
        <f>VLOOKUP(B259,'Explosion de Insumos(preciosOf)'!$A$7:$G$500,6,0)</f>
        <v>916969</v>
      </c>
      <c r="G259" s="875">
        <f>VLOOKUP(B259,'Explosion de Insumos(preciosOf)'!$A$7:$G$500,7,0)</f>
        <v>1833938</v>
      </c>
      <c r="H259" s="648">
        <f>VLOOKUP(B259,'SALIDA SINCO INTERNO'!$A$7:$F$510,6,0)</f>
        <v>916969</v>
      </c>
      <c r="I259" s="872">
        <f>VLOOKUP(B259,'SALIDA SINCO INTERNO'!$A$7:$G$510,7,0)</f>
        <v>1833938</v>
      </c>
      <c r="J259" s="864">
        <f t="shared" si="35"/>
        <v>1</v>
      </c>
      <c r="K259" s="878">
        <f t="shared" si="32"/>
        <v>2</v>
      </c>
      <c r="L259" s="565" t="str">
        <f t="shared" si="31"/>
        <v/>
      </c>
      <c r="N259" s="864">
        <f t="shared" si="38"/>
        <v>8.3795430253505085E-5</v>
      </c>
      <c r="O259" s="880">
        <f t="shared" si="33"/>
        <v>0</v>
      </c>
      <c r="P259" s="889">
        <f t="shared" si="34"/>
        <v>0</v>
      </c>
      <c r="Q259" s="971"/>
      <c r="R259" s="972"/>
      <c r="S259" s="971"/>
      <c r="T259" s="971"/>
      <c r="U259" s="972"/>
      <c r="V259" s="971"/>
    </row>
    <row r="260" spans="1:22" ht="30">
      <c r="B260">
        <v>2128</v>
      </c>
      <c r="C260" s="863" t="str">
        <f>VLOOKUP(B260,'Explosion de Insumos(preciosOf)'!$A$7:$G$500,2,0)</f>
        <v>SUMINISTRO E INSTALACIÒN DE VÁLVULA MARIPOSA TIPO WAFFER 8"</v>
      </c>
      <c r="D260" s="255" t="str">
        <f>VLOOKUP(B260,'Explosion de Insumos(preciosOf)'!$A$7:$G$500,4,0)</f>
        <v>Und</v>
      </c>
      <c r="E260" s="255">
        <f>VLOOKUP(B260,'Explosion de Insumos(preciosOf)'!$A$7:$G$500,5,0)</f>
        <v>1</v>
      </c>
      <c r="F260" s="874">
        <f>VLOOKUP(B260,'Explosion de Insumos(preciosOf)'!$A$7:$G$500,6,0)</f>
        <v>1484779</v>
      </c>
      <c r="G260" s="875">
        <f>VLOOKUP(B260,'Explosion de Insumos(preciosOf)'!$A$7:$G$500,7,0)</f>
        <v>1484779</v>
      </c>
      <c r="H260" s="648">
        <f>1357000+S260</f>
        <v>1380125</v>
      </c>
      <c r="I260" s="872">
        <f>ROUND(H260*E260,0)</f>
        <v>1380125</v>
      </c>
      <c r="J260" s="864">
        <f t="shared" si="35"/>
        <v>0.9295154363039887</v>
      </c>
      <c r="K260" s="878">
        <f t="shared" si="32"/>
        <v>3</v>
      </c>
      <c r="L260" s="565">
        <f t="shared" si="31"/>
        <v>1484779</v>
      </c>
      <c r="N260" s="864">
        <f t="shared" si="38"/>
        <v>6.7841821880766423E-5</v>
      </c>
      <c r="O260" s="880">
        <f t="shared" si="33"/>
        <v>7.0484563696011304E-2</v>
      </c>
      <c r="P260" s="889">
        <f t="shared" si="34"/>
        <v>104654</v>
      </c>
      <c r="Q260" s="971">
        <v>22.5</v>
      </c>
      <c r="R260" s="972"/>
      <c r="S260" s="975">
        <f>ROUND('Analisis transporte'!$F$37*Q260,0)</f>
        <v>23125</v>
      </c>
      <c r="T260" s="975">
        <f>ROUND('Analisis transporte'!$F$37*Q260,0)*E260</f>
        <v>23125</v>
      </c>
      <c r="U260" s="972" t="s">
        <v>2933</v>
      </c>
      <c r="V260" s="979" t="s">
        <v>2910</v>
      </c>
    </row>
    <row r="261" spans="1:22">
      <c r="B261">
        <v>2155</v>
      </c>
      <c r="C261" s="863" t="str">
        <f>VLOOKUP(B261,'Explosion de Insumos(preciosOf)'!$A$7:$G$500,2,0)</f>
        <v>MOTOBOMBA DE 3"</v>
      </c>
      <c r="D261" s="255" t="str">
        <f>VLOOKUP(B261,'Explosion de Insumos(preciosOf)'!$A$7:$G$500,4,0)</f>
        <v>Día</v>
      </c>
      <c r="E261" s="255">
        <f>VLOOKUP(B261,'Explosion de Insumos(preciosOf)'!$A$7:$G$500,5,0)</f>
        <v>9.09</v>
      </c>
      <c r="F261" s="874">
        <f>VLOOKUP(B261,'Explosion de Insumos(preciosOf)'!$A$7:$G$500,6,0)</f>
        <v>341620.87</v>
      </c>
      <c r="G261" s="875">
        <f>VLOOKUP(B261,'Explosion de Insumos(preciosOf)'!$A$7:$G$500,7,0)</f>
        <v>3106221.95</v>
      </c>
      <c r="H261" s="648">
        <f>VLOOKUP(B261,'SALIDA SINCO INTERNO'!$A$7:$F$510,6,0)</f>
        <v>341620.87</v>
      </c>
      <c r="I261" s="872">
        <f>VLOOKUP(B261,'SALIDA SINCO INTERNO'!$A$7:$G$510,7,0)</f>
        <v>3106221.95</v>
      </c>
      <c r="J261" s="864">
        <f t="shared" si="35"/>
        <v>1</v>
      </c>
      <c r="K261" s="878">
        <f t="shared" si="32"/>
        <v>2</v>
      </c>
      <c r="L261" s="565" t="str">
        <f t="shared" si="31"/>
        <v/>
      </c>
      <c r="N261" s="864">
        <f t="shared" si="38"/>
        <v>1.4192802851739348E-4</v>
      </c>
      <c r="O261" s="880">
        <f t="shared" si="33"/>
        <v>0</v>
      </c>
      <c r="P261" s="889">
        <f t="shared" si="34"/>
        <v>0</v>
      </c>
      <c r="Q261" s="971"/>
      <c r="R261" s="972"/>
      <c r="S261" s="971"/>
      <c r="T261" s="971"/>
      <c r="U261" s="972"/>
      <c r="V261" s="971"/>
    </row>
    <row r="262" spans="1:22">
      <c r="B262" s="592">
        <v>62</v>
      </c>
      <c r="C262" s="860" t="str">
        <f>VLOOKUP(B262,'Explosion de Insumos(preciosOf)'!$A$7:$G$500,2,0)</f>
        <v>PREFABRICADOS</v>
      </c>
      <c r="D262" s="861"/>
      <c r="E262" s="861"/>
      <c r="F262" s="873"/>
      <c r="G262" s="871">
        <f>SUM(G263:G264)</f>
        <v>55375936</v>
      </c>
      <c r="H262" s="647"/>
      <c r="I262" s="871">
        <f>SUM(I263:I264)</f>
        <v>28784776</v>
      </c>
      <c r="J262" s="864" t="str">
        <f t="shared" si="35"/>
        <v/>
      </c>
      <c r="K262" s="892" t="str">
        <f t="shared" si="32"/>
        <v/>
      </c>
      <c r="L262" s="565" t="str">
        <f t="shared" si="31"/>
        <v/>
      </c>
      <c r="N262" s="862"/>
      <c r="O262" s="893" t="str">
        <f t="shared" si="33"/>
        <v/>
      </c>
      <c r="P262" s="894" t="str">
        <f t="shared" si="34"/>
        <v/>
      </c>
      <c r="Q262" s="971"/>
      <c r="R262" s="972"/>
      <c r="S262" s="971"/>
      <c r="T262" s="971"/>
      <c r="U262" s="972"/>
      <c r="V262" s="971"/>
    </row>
    <row r="263" spans="1:22" ht="30">
      <c r="B263">
        <v>1022</v>
      </c>
      <c r="C263" s="863" t="str">
        <f>VLOOKUP(B263,'Explosion de Insumos(preciosOf)'!$A$7:$G$500,2,0)</f>
        <v>BANCA CONCR,PREFABRICADA L=120-150CM CEMENTO AFINADO</v>
      </c>
      <c r="D263" s="255" t="str">
        <f>VLOOKUP(B263,'Explosion de Insumos(preciosOf)'!$A$7:$G$500,4,0)</f>
        <v>Und</v>
      </c>
      <c r="E263" s="255">
        <f>VLOOKUP(B263,'Explosion de Insumos(preciosOf)'!$A$7:$G$500,5,0)</f>
        <v>32</v>
      </c>
      <c r="F263" s="874">
        <f>VLOOKUP(B263,'Explosion de Insumos(preciosOf)'!$A$7:$G$500,6,0)</f>
        <v>262073</v>
      </c>
      <c r="G263" s="875">
        <f>VLOOKUP(B263,'Explosion de Insumos(preciosOf)'!$A$7:$G$500,7,0)</f>
        <v>8386336</v>
      </c>
      <c r="H263" s="648">
        <f>VLOOKUP(B263,'SALIDA SINCO INTERNO'!$A$7:$F$510,6,0)</f>
        <v>262073</v>
      </c>
      <c r="I263" s="872">
        <f>VLOOKUP(B263,'SALIDA SINCO INTERNO'!$A$7:$G$510,7,0)</f>
        <v>8386336</v>
      </c>
      <c r="J263" s="864">
        <f t="shared" si="35"/>
        <v>1</v>
      </c>
      <c r="K263" s="878">
        <f t="shared" si="32"/>
        <v>2</v>
      </c>
      <c r="L263" s="565" t="str">
        <f t="shared" si="31"/>
        <v/>
      </c>
      <c r="N263" s="864">
        <f>G263/$G$506</f>
        <v>3.8318450971104736E-4</v>
      </c>
      <c r="O263" s="880">
        <f t="shared" si="33"/>
        <v>0</v>
      </c>
      <c r="P263" s="889">
        <f t="shared" si="34"/>
        <v>0</v>
      </c>
      <c r="Q263" s="971"/>
      <c r="R263" s="972"/>
      <c r="S263" s="971"/>
      <c r="T263" s="971"/>
      <c r="U263" s="972"/>
      <c r="V263" s="971"/>
    </row>
    <row r="264" spans="1:22">
      <c r="B264">
        <v>1031</v>
      </c>
      <c r="C264" s="863" t="str">
        <f>VLOOKUP(B264,'Explosion de Insumos(preciosOf)'!$A$7:$G$500,2,0)</f>
        <v>BOLARDO METALICO</v>
      </c>
      <c r="D264" s="255" t="str">
        <f>VLOOKUP(B264,'Explosion de Insumos(preciosOf)'!$A$7:$G$500,4,0)</f>
        <v>Und</v>
      </c>
      <c r="E264" s="255">
        <f>VLOOKUP(B264,'Explosion de Insumos(preciosOf)'!$A$7:$G$500,5,0)</f>
        <v>120</v>
      </c>
      <c r="F264" s="874">
        <f>VLOOKUP(B264,'Explosion de Insumos(preciosOf)'!$A$7:$G$500,6,0)</f>
        <v>391580</v>
      </c>
      <c r="G264" s="875">
        <f>VLOOKUP(B264,'Explosion de Insumos(preciosOf)'!$A$7:$G$500,7,0)</f>
        <v>46989600</v>
      </c>
      <c r="H264" s="648">
        <v>169987</v>
      </c>
      <c r="I264" s="872">
        <f t="shared" ref="I264" si="39">ROUND(H264*E264,0)</f>
        <v>20398440</v>
      </c>
      <c r="J264" s="864">
        <f t="shared" si="35"/>
        <v>0.43410541907145411</v>
      </c>
      <c r="K264" s="878">
        <f t="shared" si="32"/>
        <v>3</v>
      </c>
      <c r="L264" s="565">
        <f t="shared" si="31"/>
        <v>46989600</v>
      </c>
      <c r="N264" s="864">
        <f>G264/$G$506</f>
        <v>2.1470266439978353E-3</v>
      </c>
      <c r="O264" s="880">
        <f t="shared" si="33"/>
        <v>0.56589458092854583</v>
      </c>
      <c r="P264" s="889">
        <f t="shared" si="34"/>
        <v>26591160</v>
      </c>
      <c r="Q264" s="971">
        <v>38</v>
      </c>
      <c r="R264" s="972"/>
      <c r="S264" s="975">
        <f>ROUND('Analisis transporte'!$F$37*Q264,0)</f>
        <v>39056</v>
      </c>
      <c r="T264" s="975">
        <f>S264*E264</f>
        <v>4686720</v>
      </c>
      <c r="U264" s="540" t="s">
        <v>3010</v>
      </c>
      <c r="V264" s="982" t="s">
        <v>2940</v>
      </c>
    </row>
    <row r="265" spans="1:22">
      <c r="B265" s="592">
        <v>63</v>
      </c>
      <c r="C265" s="860" t="str">
        <f>VLOOKUP(B265,'Explosion de Insumos(preciosOf)'!$A$7:$G$500,2,0)</f>
        <v>ELEMENTOS DE SEGURIDAD INDUSTRIAL</v>
      </c>
      <c r="D265" s="861"/>
      <c r="E265" s="861"/>
      <c r="F265" s="873"/>
      <c r="G265" s="871">
        <f>SUM(G266:G267)</f>
        <v>42925508.43</v>
      </c>
      <c r="H265" s="647"/>
      <c r="I265" s="871">
        <f>SUM(I266:I267)</f>
        <v>42925508.43</v>
      </c>
      <c r="J265" s="864" t="str">
        <f t="shared" si="35"/>
        <v/>
      </c>
      <c r="K265" s="892" t="str">
        <f t="shared" si="32"/>
        <v/>
      </c>
      <c r="L265" s="565" t="str">
        <f t="shared" si="31"/>
        <v/>
      </c>
      <c r="N265" s="862"/>
      <c r="O265" s="893" t="str">
        <f t="shared" si="33"/>
        <v/>
      </c>
      <c r="P265" s="894" t="str">
        <f t="shared" si="34"/>
        <v/>
      </c>
      <c r="Q265" s="971"/>
      <c r="R265" s="972"/>
      <c r="S265" s="971"/>
      <c r="T265" s="971"/>
      <c r="U265" s="972"/>
      <c r="V265" s="971"/>
    </row>
    <row r="266" spans="1:22">
      <c r="B266">
        <v>2168</v>
      </c>
      <c r="C266" s="863" t="str">
        <f>VLOOKUP(B266,'Explosion de Insumos(preciosOf)'!$A$7:$G$500,2,0)</f>
        <v>EQUIPO TRABAJO SEGURO ALTURA</v>
      </c>
      <c r="D266" s="255" t="str">
        <f>VLOOKUP(B266,'Explosion de Insumos(preciosOf)'!$A$7:$G$500,4,0)</f>
        <v>Und</v>
      </c>
      <c r="E266" s="255">
        <f>VLOOKUP(B266,'Explosion de Insumos(preciosOf)'!$A$7:$G$500,5,0)</f>
        <v>149.61000000000001</v>
      </c>
      <c r="F266" s="874">
        <f>VLOOKUP(B266,'Explosion de Insumos(preciosOf)'!$A$7:$G$500,6,0)</f>
        <v>226239.96</v>
      </c>
      <c r="G266" s="875">
        <f>VLOOKUP(B266,'Explosion de Insumos(preciosOf)'!$A$7:$G$500,7,0)</f>
        <v>33848258.469999999</v>
      </c>
      <c r="H266" s="648">
        <f>VLOOKUP(B266,'SALIDA SINCO INTERNO'!$A$7:$F$510,6,0)</f>
        <v>226239.96</v>
      </c>
      <c r="I266" s="872">
        <f>VLOOKUP(B266,'SALIDA SINCO INTERNO'!$A$7:$G$510,7,0)</f>
        <v>33848258.469999999</v>
      </c>
      <c r="J266" s="864">
        <f t="shared" si="35"/>
        <v>1</v>
      </c>
      <c r="K266" s="878">
        <f t="shared" si="32"/>
        <v>2</v>
      </c>
      <c r="L266" s="565" t="str">
        <f t="shared" si="31"/>
        <v/>
      </c>
      <c r="N266" s="864">
        <f>G266/$G$506</f>
        <v>1.5465786639600127E-3</v>
      </c>
      <c r="O266" s="880">
        <f t="shared" si="33"/>
        <v>0</v>
      </c>
      <c r="P266" s="889">
        <f t="shared" si="34"/>
        <v>0</v>
      </c>
      <c r="Q266" s="971"/>
      <c r="R266" s="972"/>
      <c r="S266" s="971"/>
      <c r="T266" s="971"/>
      <c r="U266" s="972"/>
      <c r="V266" s="971"/>
    </row>
    <row r="267" spans="1:22">
      <c r="B267">
        <v>2200</v>
      </c>
      <c r="C267" s="863" t="str">
        <f>VLOOKUP(B267,'Explosion de Insumos(preciosOf)'!$A$7:$G$500,2,0)</f>
        <v>Equipo HSEQ Alturas por persona</v>
      </c>
      <c r="D267" s="255" t="str">
        <f>VLOOKUP(B267,'Explosion de Insumos(preciosOf)'!$A$7:$G$500,4,0)</f>
        <v>Día</v>
      </c>
      <c r="E267" s="255">
        <f>VLOOKUP(B267,'Explosion de Insumos(preciosOf)'!$A$7:$G$500,5,0)</f>
        <v>28.5</v>
      </c>
      <c r="F267" s="874">
        <f>VLOOKUP(B267,'Explosion de Insumos(preciosOf)'!$A$7:$G$500,6,0)</f>
        <v>318500</v>
      </c>
      <c r="G267" s="875">
        <f>VLOOKUP(B267,'Explosion de Insumos(preciosOf)'!$A$7:$G$500,7,0)</f>
        <v>9077249.9600000009</v>
      </c>
      <c r="H267" s="648">
        <f>VLOOKUP(B267,'SALIDA SINCO INTERNO'!$A$7:$F$510,6,0)</f>
        <v>318500</v>
      </c>
      <c r="I267" s="872">
        <f>VLOOKUP(B267,'SALIDA SINCO INTERNO'!$A$7:$G$510,7,0)</f>
        <v>9077249.9600000009</v>
      </c>
      <c r="J267" s="864">
        <f t="shared" si="35"/>
        <v>1</v>
      </c>
      <c r="K267" s="878">
        <f t="shared" si="32"/>
        <v>2</v>
      </c>
      <c r="L267" s="565" t="str">
        <f t="shared" si="31"/>
        <v/>
      </c>
      <c r="N267" s="864">
        <f>G267/$G$506</f>
        <v>4.1475342455241771E-4</v>
      </c>
      <c r="O267" s="880">
        <f t="shared" si="33"/>
        <v>0</v>
      </c>
      <c r="P267" s="889">
        <f t="shared" si="34"/>
        <v>0</v>
      </c>
      <c r="Q267" s="971"/>
      <c r="R267" s="972"/>
      <c r="S267" s="971"/>
      <c r="T267" s="971"/>
      <c r="U267" s="972"/>
      <c r="V267" s="971"/>
    </row>
    <row r="268" spans="1:22">
      <c r="B268" s="592">
        <v>64</v>
      </c>
      <c r="C268" s="860" t="str">
        <f>VLOOKUP(B268,'Explosion de Insumos(preciosOf)'!$A$7:$G$500,2,0)</f>
        <v>SEÑALIZACIÓN</v>
      </c>
      <c r="D268" s="861"/>
      <c r="E268" s="861"/>
      <c r="F268" s="873"/>
      <c r="G268" s="871">
        <f>SUM(G269:G270)</f>
        <v>1111690</v>
      </c>
      <c r="H268" s="647"/>
      <c r="I268" s="871">
        <f>SUM(I269:I270)</f>
        <v>1111690</v>
      </c>
      <c r="J268" s="864" t="str">
        <f t="shared" si="35"/>
        <v/>
      </c>
      <c r="K268" s="892" t="str">
        <f t="shared" si="32"/>
        <v/>
      </c>
      <c r="L268" s="565" t="str">
        <f t="shared" ref="L268:L331" si="40">IF(H268="","",IF(K268&lt;&gt;2,G268,""))</f>
        <v/>
      </c>
      <c r="N268" s="862"/>
      <c r="O268" s="893" t="str">
        <f t="shared" si="33"/>
        <v/>
      </c>
      <c r="P268" s="894" t="str">
        <f t="shared" si="34"/>
        <v/>
      </c>
      <c r="Q268" s="971"/>
      <c r="R268" s="972"/>
      <c r="S268" s="971"/>
      <c r="T268" s="971"/>
      <c r="U268" s="972"/>
      <c r="V268" s="971"/>
    </row>
    <row r="269" spans="1:22">
      <c r="B269">
        <v>1270</v>
      </c>
      <c r="C269" s="863" t="str">
        <f>VLOOKUP(B269,'Explosion de Insumos(preciosOf)'!$A$7:$G$500,2,0)</f>
        <v>SEÑALETICA</v>
      </c>
      <c r="D269" s="255" t="str">
        <f>VLOOKUP(B269,'Explosion de Insumos(preciosOf)'!$A$7:$G$500,4,0)</f>
        <v>Und</v>
      </c>
      <c r="E269" s="255">
        <f>VLOOKUP(B269,'Explosion de Insumos(preciosOf)'!$A$7:$G$500,5,0)</f>
        <v>35</v>
      </c>
      <c r="F269" s="874">
        <f>VLOOKUP(B269,'Explosion de Insumos(preciosOf)'!$A$7:$G$500,6,0)</f>
        <v>23642</v>
      </c>
      <c r="G269" s="875">
        <f>VLOOKUP(B269,'Explosion de Insumos(preciosOf)'!$A$7:$G$500,7,0)</f>
        <v>827470</v>
      </c>
      <c r="H269" s="648">
        <f>VLOOKUP(B269,'SALIDA SINCO INTERNO'!$A$7:$F$510,6,0)</f>
        <v>23642</v>
      </c>
      <c r="I269" s="872">
        <f>VLOOKUP(B269,'SALIDA SINCO INTERNO'!$A$7:$G$510,7,0)</f>
        <v>827470</v>
      </c>
      <c r="J269" s="864">
        <f t="shared" si="35"/>
        <v>1</v>
      </c>
      <c r="K269" s="878">
        <f t="shared" ref="K269:K332" si="41">IF(D269="","",IF(J269&gt;100%,1,IF(J269=100%,2,3)))</f>
        <v>2</v>
      </c>
      <c r="L269" s="565" t="str">
        <f t="shared" si="40"/>
        <v/>
      </c>
      <c r="N269" s="864">
        <f>G269/$G$506</f>
        <v>3.7808369024398781E-5</v>
      </c>
      <c r="O269" s="880">
        <f t="shared" ref="O269:O332" si="42">IF(H269="","",100%-J269)</f>
        <v>0</v>
      </c>
      <c r="P269" s="889">
        <f t="shared" ref="P269:P332" si="43">IF(F269="","",G269-I269)</f>
        <v>0</v>
      </c>
      <c r="Q269" s="971"/>
      <c r="R269" s="972"/>
      <c r="S269" s="971"/>
      <c r="T269" s="971"/>
      <c r="U269" s="972"/>
      <c r="V269" s="971"/>
    </row>
    <row r="270" spans="1:22" ht="30">
      <c r="B270">
        <v>2112</v>
      </c>
      <c r="C270" s="863" t="str">
        <f>VLOOKUP(B270,'Explosion de Insumos(preciosOf)'!$A$7:$G$500,2,0)</f>
        <v>SEÑALIZACIÓN DE EQUIPOS E INSTRUMENTOS CUARTO DE BOMBAS (SEGÚN NFPA 170)</v>
      </c>
      <c r="D270" s="255" t="str">
        <f>VLOOKUP(B270,'Explosion de Insumos(preciosOf)'!$A$7:$G$500,4,0)</f>
        <v>Und</v>
      </c>
      <c r="E270" s="255">
        <f>VLOOKUP(B270,'Explosion de Insumos(preciosOf)'!$A$7:$G$500,5,0)</f>
        <v>6</v>
      </c>
      <c r="F270" s="874">
        <f>VLOOKUP(B270,'Explosion de Insumos(preciosOf)'!$A$7:$G$500,6,0)</f>
        <v>47370</v>
      </c>
      <c r="G270" s="875">
        <f>VLOOKUP(B270,'Explosion de Insumos(preciosOf)'!$A$7:$G$500,7,0)</f>
        <v>284220</v>
      </c>
      <c r="H270" s="648">
        <f>VLOOKUP(B270,'SALIDA SINCO INTERNO'!$A$7:$F$510,6,0)</f>
        <v>47370</v>
      </c>
      <c r="I270" s="872">
        <f>VLOOKUP(B270,'SALIDA SINCO INTERNO'!$A$7:$G$510,7,0)</f>
        <v>284220</v>
      </c>
      <c r="J270" s="864">
        <f t="shared" si="35"/>
        <v>1</v>
      </c>
      <c r="K270" s="878">
        <f t="shared" si="41"/>
        <v>2</v>
      </c>
      <c r="L270" s="565" t="str">
        <f t="shared" si="40"/>
        <v/>
      </c>
      <c r="N270" s="864">
        <f>G270/$G$506</f>
        <v>1.2986446208460272E-5</v>
      </c>
      <c r="O270" s="880">
        <f t="shared" si="42"/>
        <v>0</v>
      </c>
      <c r="P270" s="889">
        <f t="shared" si="43"/>
        <v>0</v>
      </c>
      <c r="Q270" s="971"/>
      <c r="R270" s="972"/>
      <c r="S270" s="971"/>
      <c r="T270" s="971"/>
      <c r="U270" s="972"/>
      <c r="V270" s="971"/>
    </row>
    <row r="271" spans="1:22">
      <c r="B271" s="592">
        <v>65</v>
      </c>
      <c r="C271" s="860" t="str">
        <f>VLOOKUP(B271,'Explosion de Insumos(preciosOf)'!$A$7:$G$500,2,0)</f>
        <v>EQUIPOS EN ALQUILER</v>
      </c>
      <c r="D271" s="861"/>
      <c r="E271" s="861"/>
      <c r="F271" s="873"/>
      <c r="G271" s="871">
        <f>SUM(G272:G289)</f>
        <v>1682598400.4799998</v>
      </c>
      <c r="H271" s="647"/>
      <c r="I271" s="871">
        <f>SUM(I272:I289)</f>
        <v>555393152.40999997</v>
      </c>
      <c r="J271" s="864" t="str">
        <f t="shared" si="35"/>
        <v/>
      </c>
      <c r="K271" s="892" t="str">
        <f t="shared" si="41"/>
        <v/>
      </c>
      <c r="L271" s="565" t="str">
        <f t="shared" si="40"/>
        <v/>
      </c>
      <c r="N271" s="862"/>
      <c r="O271" s="893" t="str">
        <f t="shared" si="42"/>
        <v/>
      </c>
      <c r="P271" s="894" t="str">
        <f t="shared" si="43"/>
        <v/>
      </c>
      <c r="Q271" s="971"/>
      <c r="R271" s="972"/>
      <c r="S271" s="971"/>
      <c r="T271" s="971"/>
      <c r="U271" s="972"/>
      <c r="V271" s="971"/>
    </row>
    <row r="272" spans="1:22">
      <c r="A272" t="s">
        <v>2984</v>
      </c>
      <c r="B272">
        <v>2083</v>
      </c>
      <c r="C272" s="863" t="str">
        <f>VLOOKUP(B272,'Explosion de Insumos(preciosOf)'!$A$7:$G$500,2,0)</f>
        <v>ANDAMIO METALICO TUBULAR</v>
      </c>
      <c r="D272" s="255" t="str">
        <f>VLOOKUP(B272,'Explosion de Insumos(preciosOf)'!$A$7:$G$500,4,0)</f>
        <v>Día</v>
      </c>
      <c r="E272" s="255">
        <f>VLOOKUP(B272,'Explosion de Insumos(preciosOf)'!$A$7:$G$500,5,0)</f>
        <v>7472.44</v>
      </c>
      <c r="F272" s="874">
        <f>VLOOKUP(B272,'Explosion de Insumos(preciosOf)'!$A$7:$G$500,6,0)</f>
        <v>6787</v>
      </c>
      <c r="G272" s="875">
        <f>VLOOKUP(B272,'Explosion de Insumos(preciosOf)'!$A$7:$G$500,7,0)</f>
        <v>50715457.07</v>
      </c>
      <c r="H272" s="648">
        <f>935*4+S272</f>
        <v>3748</v>
      </c>
      <c r="I272" s="872">
        <f>VLOOKUP(B272,'SALIDA SINCO INTERNO'!$A$7:$G$510,7,0)</f>
        <v>50715457.07</v>
      </c>
      <c r="J272" s="864">
        <f t="shared" si="35"/>
        <v>0.55223220863415357</v>
      </c>
      <c r="K272" s="878">
        <f t="shared" si="41"/>
        <v>3</v>
      </c>
      <c r="L272" s="565">
        <f t="shared" si="40"/>
        <v>50715457.07</v>
      </c>
      <c r="N272" s="864">
        <f t="shared" ref="N272:N289" si="44">G272/$G$506</f>
        <v>2.3172667482127618E-3</v>
      </c>
      <c r="O272" s="880">
        <f t="shared" si="42"/>
        <v>0.44776779136584643</v>
      </c>
      <c r="P272" s="889">
        <f t="shared" si="43"/>
        <v>0</v>
      </c>
      <c r="Q272" s="971">
        <f>55/E272</f>
        <v>7.3603802773926589E-3</v>
      </c>
      <c r="R272" s="972"/>
      <c r="S272" s="975">
        <f>ROUND('Analisis transporte'!$F$37*Q272,0)</f>
        <v>8</v>
      </c>
      <c r="T272" s="975">
        <f>S272*E272</f>
        <v>59779.519999999997</v>
      </c>
      <c r="U272" s="540" t="s">
        <v>3010</v>
      </c>
      <c r="V272" s="982" t="s">
        <v>2940</v>
      </c>
    </row>
    <row r="273" spans="1:22">
      <c r="B273">
        <v>2092</v>
      </c>
      <c r="C273" s="863" t="str">
        <f>VLOOKUP(B273,'Explosion de Insumos(preciosOf)'!$A$7:$G$500,2,0)</f>
        <v>MONTACARGA DE 3 TON</v>
      </c>
      <c r="D273" s="255" t="str">
        <f>VLOOKUP(B273,'Explosion de Insumos(preciosOf)'!$A$7:$G$500,4,0)</f>
        <v>Hr</v>
      </c>
      <c r="E273" s="255">
        <f>VLOOKUP(B273,'Explosion de Insumos(preciosOf)'!$A$7:$G$500,5,0)</f>
        <v>6</v>
      </c>
      <c r="F273" s="874">
        <f>VLOOKUP(B273,'Explosion de Insumos(preciosOf)'!$A$7:$G$500,6,0)</f>
        <v>390000</v>
      </c>
      <c r="G273" s="875">
        <f>VLOOKUP(B273,'Explosion de Insumos(preciosOf)'!$A$7:$G$500,7,0)</f>
        <v>2340000</v>
      </c>
      <c r="H273" s="648">
        <v>72000</v>
      </c>
      <c r="I273" s="872">
        <f>ROUND(H273*E273,0)</f>
        <v>432000</v>
      </c>
      <c r="J273" s="864">
        <f t="shared" si="35"/>
        <v>0.18461538461538463</v>
      </c>
      <c r="K273" s="878">
        <f t="shared" si="41"/>
        <v>3</v>
      </c>
      <c r="L273" s="565">
        <f t="shared" si="40"/>
        <v>2340000</v>
      </c>
      <c r="N273" s="864">
        <f t="shared" si="44"/>
        <v>1.0691817651043922E-4</v>
      </c>
      <c r="O273" s="880">
        <f t="shared" si="42"/>
        <v>0.81538461538461537</v>
      </c>
      <c r="P273" s="889">
        <f t="shared" si="43"/>
        <v>1908000</v>
      </c>
      <c r="Q273" s="971"/>
      <c r="R273" s="972"/>
      <c r="S273" s="975"/>
      <c r="T273" s="971"/>
      <c r="U273" s="972" t="s">
        <v>2934</v>
      </c>
      <c r="V273" s="982" t="s">
        <v>2983</v>
      </c>
    </row>
    <row r="274" spans="1:22">
      <c r="A274" t="s">
        <v>2984</v>
      </c>
      <c r="B274">
        <v>2147</v>
      </c>
      <c r="C274" s="863" t="str">
        <f>VLOOKUP(B274,'Explosion de Insumos(preciosOf)'!$A$7:$G$500,2,0)</f>
        <v>COMPRESOR AIRE + PISTOLA</v>
      </c>
      <c r="D274" s="255" t="str">
        <f>VLOOKUP(B274,'Explosion de Insumos(preciosOf)'!$A$7:$G$500,4,0)</f>
        <v>Día</v>
      </c>
      <c r="E274" s="255">
        <f>VLOOKUP(B274,'Explosion de Insumos(preciosOf)'!$A$7:$G$500,5,0)</f>
        <v>128.52000000000001</v>
      </c>
      <c r="F274" s="874">
        <f>VLOOKUP(B274,'Explosion de Insumos(preciosOf)'!$A$7:$G$500,6,0)</f>
        <v>32258</v>
      </c>
      <c r="G274" s="875">
        <f>VLOOKUP(B274,'Explosion de Insumos(preciosOf)'!$A$7:$G$500,7,0)</f>
        <v>4145756.22</v>
      </c>
      <c r="H274" s="648">
        <f>VLOOKUP(B274,'SALIDA SINCO INTERNO'!$A$7:$F$510,6,0)</f>
        <v>32258</v>
      </c>
      <c r="I274" s="872">
        <f>VLOOKUP(B274,'SALIDA SINCO INTERNO'!$A$7:$G$510,7,0)</f>
        <v>4145756.22</v>
      </c>
      <c r="J274" s="864">
        <f t="shared" si="35"/>
        <v>1</v>
      </c>
      <c r="K274" s="878">
        <f t="shared" si="41"/>
        <v>2</v>
      </c>
      <c r="L274" s="565" t="str">
        <f t="shared" si="40"/>
        <v/>
      </c>
      <c r="N274" s="864">
        <f t="shared" si="44"/>
        <v>1.8942593816205613E-4</v>
      </c>
      <c r="O274" s="880">
        <f t="shared" si="42"/>
        <v>0</v>
      </c>
      <c r="P274" s="889">
        <f t="shared" si="43"/>
        <v>0</v>
      </c>
      <c r="Q274" s="971"/>
      <c r="R274" s="972"/>
      <c r="S274" s="971"/>
      <c r="T274" s="971"/>
      <c r="U274" s="972"/>
      <c r="V274" s="971"/>
    </row>
    <row r="275" spans="1:22">
      <c r="A275" t="s">
        <v>2984</v>
      </c>
      <c r="B275">
        <v>2148</v>
      </c>
      <c r="C275" s="863" t="str">
        <f>VLOOKUP(B275,'Explosion de Insumos(preciosOf)'!$A$7:$G$500,2,0)</f>
        <v>CRUCETA ANDAMIO</v>
      </c>
      <c r="D275" s="255" t="str">
        <f>VLOOKUP(B275,'Explosion de Insumos(preciosOf)'!$A$7:$G$500,4,0)</f>
        <v>Día</v>
      </c>
      <c r="E275" s="255">
        <f>VLOOKUP(B275,'Explosion de Insumos(preciosOf)'!$A$7:$G$500,5,0)</f>
        <v>2031.4</v>
      </c>
      <c r="F275" s="874">
        <f>VLOOKUP(B275,'Explosion de Insumos(preciosOf)'!$A$7:$G$500,6,0)</f>
        <v>3394</v>
      </c>
      <c r="G275" s="875">
        <f>VLOOKUP(B275,'Explosion de Insumos(preciosOf)'!$A$7:$G$500,7,0)</f>
        <v>6894571.5999999996</v>
      </c>
      <c r="H275" s="648">
        <f>VLOOKUP(B275,'SALIDA SINCO INTERNO'!$A$7:$F$510,6,0)</f>
        <v>3394</v>
      </c>
      <c r="I275" s="872">
        <f>VLOOKUP(B275,'SALIDA SINCO INTERNO'!$A$7:$G$510,7,0)</f>
        <v>6894571.5999999996</v>
      </c>
      <c r="J275" s="864">
        <f t="shared" si="35"/>
        <v>1</v>
      </c>
      <c r="K275" s="878">
        <f t="shared" si="41"/>
        <v>2</v>
      </c>
      <c r="L275" s="565" t="str">
        <f t="shared" si="40"/>
        <v/>
      </c>
      <c r="N275" s="864">
        <f t="shared" si="44"/>
        <v>3.1502351422763307E-4</v>
      </c>
      <c r="O275" s="880">
        <f t="shared" si="42"/>
        <v>0</v>
      </c>
      <c r="P275" s="889">
        <f t="shared" si="43"/>
        <v>0</v>
      </c>
      <c r="Q275" s="971"/>
      <c r="R275" s="972"/>
      <c r="S275" s="971"/>
      <c r="T275" s="971"/>
      <c r="U275" s="972"/>
      <c r="V275" s="971"/>
    </row>
    <row r="276" spans="1:22">
      <c r="B276">
        <v>2152</v>
      </c>
      <c r="C276" s="863" t="str">
        <f>VLOOKUP(B276,'Explosion de Insumos(preciosOf)'!$A$7:$G$500,2,0)</f>
        <v>GRUA CAPACIDAD 1O TON,</v>
      </c>
      <c r="D276" s="255" t="str">
        <f>VLOOKUP(B276,'Explosion de Insumos(preciosOf)'!$A$7:$G$500,4,0)</f>
        <v>Hr</v>
      </c>
      <c r="E276" s="255">
        <f>VLOOKUP(B276,'Explosion de Insumos(preciosOf)'!$A$7:$G$500,5,0)</f>
        <v>2043.55</v>
      </c>
      <c r="F276" s="874">
        <f>VLOOKUP(B276,'Explosion de Insumos(preciosOf)'!$A$7:$G$500,6,0)</f>
        <v>271487.99</v>
      </c>
      <c r="G276" s="875">
        <f>VLOOKUP(B276,'Explosion de Insumos(preciosOf)'!$A$7:$G$500,7,0)</f>
        <v>554799719.40999997</v>
      </c>
      <c r="H276" s="648">
        <f>VLOOKUP(B276,'SALIDA SINCO INTERNO'!$A$7:$F$510,6,0)</f>
        <v>215100</v>
      </c>
      <c r="I276" s="872">
        <f>VLOOKUP(B276,'SALIDA SINCO INTERNO'!$A$7:$G$510,7,0)</f>
        <v>150888348</v>
      </c>
      <c r="J276" s="864">
        <f t="shared" si="35"/>
        <v>0.79230024134769284</v>
      </c>
      <c r="K276" s="878">
        <f t="shared" si="41"/>
        <v>3</v>
      </c>
      <c r="L276" s="565">
        <f t="shared" si="40"/>
        <v>554799719.40999997</v>
      </c>
      <c r="N276" s="864">
        <f t="shared" si="44"/>
        <v>2.5349647148641252E-2</v>
      </c>
      <c r="O276" s="880">
        <f t="shared" si="42"/>
        <v>0.20769975865230716</v>
      </c>
      <c r="P276" s="889">
        <f t="shared" si="43"/>
        <v>403911371.40999997</v>
      </c>
      <c r="Q276" s="971"/>
      <c r="R276" s="972"/>
      <c r="S276" s="971"/>
      <c r="T276" s="971"/>
      <c r="U276" s="972" t="s">
        <v>2934</v>
      </c>
      <c r="V276" s="982" t="s">
        <v>2919</v>
      </c>
    </row>
    <row r="277" spans="1:22">
      <c r="A277" t="s">
        <v>2984</v>
      </c>
      <c r="B277">
        <v>2153</v>
      </c>
      <c r="C277" s="863" t="str">
        <f>VLOOKUP(B277,'Explosion de Insumos(preciosOf)'!$A$7:$G$500,2,0)</f>
        <v>MEZCLADORA DE 9 PIES CUBICOS</v>
      </c>
      <c r="D277" s="255" t="str">
        <f>VLOOKUP(B277,'Explosion de Insumos(preciosOf)'!$A$7:$G$500,4,0)</f>
        <v>Día</v>
      </c>
      <c r="E277" s="255">
        <f>VLOOKUP(B277,'Explosion de Insumos(preciosOf)'!$A$7:$G$500,5,0)</f>
        <v>110.14</v>
      </c>
      <c r="F277" s="874">
        <f>VLOOKUP(B277,'Explosion de Insumos(preciosOf)'!$A$7:$G$500,6,0)</f>
        <v>316735.37</v>
      </c>
      <c r="G277" s="875">
        <f>VLOOKUP(B277,'Explosion de Insumos(preciosOf)'!$A$7:$G$500,7,0)</f>
        <v>34886247.340000004</v>
      </c>
      <c r="H277" s="648">
        <f>VLOOKUP(B277,'SALIDA SINCO INTERNO'!$A$7:$F$510,6,0)</f>
        <v>316735.37</v>
      </c>
      <c r="I277" s="872">
        <f>VLOOKUP(B277,'SALIDA SINCO INTERNO'!$A$7:$G$510,7,0)</f>
        <v>34886247.340000004</v>
      </c>
      <c r="J277" s="864">
        <f t="shared" ref="J277:J340" si="45">IF(D277="","",H277/F277)</f>
        <v>1</v>
      </c>
      <c r="K277" s="878">
        <f t="shared" si="41"/>
        <v>2</v>
      </c>
      <c r="L277" s="565" t="str">
        <f t="shared" si="40"/>
        <v/>
      </c>
      <c r="N277" s="864">
        <f t="shared" si="44"/>
        <v>1.5940059619166502E-3</v>
      </c>
      <c r="O277" s="880">
        <f t="shared" si="42"/>
        <v>0</v>
      </c>
      <c r="P277" s="889">
        <f t="shared" si="43"/>
        <v>0</v>
      </c>
      <c r="Q277" s="971"/>
      <c r="R277" s="972"/>
      <c r="S277" s="971"/>
      <c r="T277" s="971"/>
      <c r="U277" s="972"/>
      <c r="V277" s="971"/>
    </row>
    <row r="278" spans="1:22">
      <c r="A278" t="s">
        <v>2984</v>
      </c>
      <c r="B278">
        <v>2154</v>
      </c>
      <c r="C278" s="863" t="str">
        <f>VLOOKUP(B278,'Explosion de Insumos(preciosOf)'!$A$7:$G$500,2,0)</f>
        <v>MEZCLADORA ELECTRICA 1 M3</v>
      </c>
      <c r="D278" s="255" t="str">
        <f>VLOOKUP(B278,'Explosion de Insumos(preciosOf)'!$A$7:$G$500,4,0)</f>
        <v>Día</v>
      </c>
      <c r="E278" s="255">
        <f>VLOOKUP(B278,'Explosion de Insumos(preciosOf)'!$A$7:$G$500,5,0)</f>
        <v>16.32</v>
      </c>
      <c r="F278" s="874">
        <f>VLOOKUP(B278,'Explosion de Insumos(preciosOf)'!$A$7:$G$500,6,0)</f>
        <v>59275</v>
      </c>
      <c r="G278" s="875">
        <f>VLOOKUP(B278,'Explosion de Insumos(preciosOf)'!$A$7:$G$500,7,0)</f>
        <v>967368</v>
      </c>
      <c r="H278" s="648">
        <f>VLOOKUP(B278,'SALIDA SINCO INTERNO'!$A$7:$F$510,6,0)</f>
        <v>59275</v>
      </c>
      <c r="I278" s="872">
        <f>VLOOKUP(B278,'SALIDA SINCO INTERNO'!$A$7:$G$510,7,0)</f>
        <v>967368</v>
      </c>
      <c r="J278" s="864">
        <f t="shared" si="45"/>
        <v>1</v>
      </c>
      <c r="K278" s="878">
        <f t="shared" si="41"/>
        <v>2</v>
      </c>
      <c r="L278" s="565" t="str">
        <f t="shared" si="40"/>
        <v/>
      </c>
      <c r="N278" s="864">
        <f t="shared" si="44"/>
        <v>4.4200522467756657E-5</v>
      </c>
      <c r="O278" s="880">
        <f t="shared" si="42"/>
        <v>0</v>
      </c>
      <c r="P278" s="889">
        <f t="shared" si="43"/>
        <v>0</v>
      </c>
      <c r="Q278" s="971"/>
      <c r="R278" s="972"/>
      <c r="S278" s="971"/>
      <c r="T278" s="971"/>
      <c r="U278" s="972"/>
      <c r="V278" s="971"/>
    </row>
    <row r="279" spans="1:22">
      <c r="A279" t="s">
        <v>2984</v>
      </c>
      <c r="B279">
        <v>2157</v>
      </c>
      <c r="C279" s="863" t="str">
        <f>VLOOKUP(B279,'Explosion de Insumos(preciosOf)'!$A$7:$G$500,2,0)</f>
        <v>OXICORTE (OXIGENO-ACETILENO)</v>
      </c>
      <c r="D279" s="255" t="str">
        <f>VLOOKUP(B279,'Explosion de Insumos(preciosOf)'!$A$7:$G$500,4,0)</f>
        <v>Día</v>
      </c>
      <c r="E279" s="255">
        <f>VLOOKUP(B279,'Explosion de Insumos(preciosOf)'!$A$7:$G$500,5,0)</f>
        <v>78.209999999999994</v>
      </c>
      <c r="F279" s="874">
        <f>VLOOKUP(B279,'Explosion de Insumos(preciosOf)'!$A$7:$G$500,6,0)</f>
        <v>387023.75</v>
      </c>
      <c r="G279" s="875">
        <f>VLOOKUP(B279,'Explosion de Insumos(preciosOf)'!$A$7:$G$500,7,0)</f>
        <v>30270056.550000001</v>
      </c>
      <c r="H279" s="648">
        <f>VLOOKUP(B279,'SALIDA SINCO INTERNO'!$A$7:$F$510,6,0)</f>
        <v>387023.75</v>
      </c>
      <c r="I279" s="872">
        <f>VLOOKUP(B279,'SALIDA SINCO INTERNO'!$A$7:$G$510,7,0)</f>
        <v>30270056.550000001</v>
      </c>
      <c r="J279" s="864">
        <f t="shared" si="45"/>
        <v>1</v>
      </c>
      <c r="K279" s="878">
        <f t="shared" si="41"/>
        <v>2</v>
      </c>
      <c r="L279" s="565" t="str">
        <f t="shared" si="40"/>
        <v/>
      </c>
      <c r="N279" s="864">
        <f t="shared" si="44"/>
        <v>1.3830851492281527E-3</v>
      </c>
      <c r="O279" s="880">
        <f t="shared" si="42"/>
        <v>0</v>
      </c>
      <c r="P279" s="889">
        <f t="shared" si="43"/>
        <v>0</v>
      </c>
      <c r="Q279" s="971"/>
      <c r="R279" s="972"/>
      <c r="S279" s="971"/>
      <c r="T279" s="971"/>
      <c r="U279" s="972"/>
      <c r="V279" s="971"/>
    </row>
    <row r="280" spans="1:22">
      <c r="A280" t="s">
        <v>2984</v>
      </c>
      <c r="B280">
        <v>2158</v>
      </c>
      <c r="C280" s="863" t="str">
        <f>VLOOKUP(B280,'Explosion de Insumos(preciosOf)'!$A$7:$G$500,2,0)</f>
        <v>PISTOLA CALAFATEO TIPO ESQUELETO REFORZADA</v>
      </c>
      <c r="D280" s="255" t="str">
        <f>VLOOKUP(B280,'Explosion de Insumos(preciosOf)'!$A$7:$G$500,4,0)</f>
        <v>Und</v>
      </c>
      <c r="E280" s="255">
        <f>VLOOKUP(B280,'Explosion de Insumos(preciosOf)'!$A$7:$G$500,5,0)</f>
        <v>58.8</v>
      </c>
      <c r="F280" s="874">
        <f>VLOOKUP(B280,'Explosion de Insumos(preciosOf)'!$A$7:$G$500,6,0)</f>
        <v>59839.95</v>
      </c>
      <c r="G280" s="875">
        <f>VLOOKUP(B280,'Explosion de Insumos(preciosOf)'!$A$7:$G$500,7,0)</f>
        <v>3518433.42</v>
      </c>
      <c r="H280" s="648">
        <f>VLOOKUP(B280,'SALIDA SINCO INTERNO'!$A$7:$F$510,6,0)</f>
        <v>59839.95</v>
      </c>
      <c r="I280" s="872">
        <f>VLOOKUP(B280,'SALIDA SINCO INTERNO'!$A$7:$G$510,7,0)</f>
        <v>3518433.42</v>
      </c>
      <c r="J280" s="864">
        <f t="shared" si="45"/>
        <v>1</v>
      </c>
      <c r="K280" s="878">
        <f t="shared" si="41"/>
        <v>2</v>
      </c>
      <c r="L280" s="565" t="str">
        <f t="shared" si="40"/>
        <v/>
      </c>
      <c r="N280" s="864">
        <f t="shared" si="44"/>
        <v>1.6076260061529416E-4</v>
      </c>
      <c r="O280" s="880">
        <f t="shared" si="42"/>
        <v>0</v>
      </c>
      <c r="P280" s="889">
        <f t="shared" si="43"/>
        <v>0</v>
      </c>
      <c r="Q280" s="971"/>
      <c r="R280" s="972"/>
      <c r="S280" s="971"/>
      <c r="T280" s="971"/>
      <c r="U280" s="972"/>
      <c r="V280" s="971"/>
    </row>
    <row r="281" spans="1:22">
      <c r="A281" t="s">
        <v>2984</v>
      </c>
      <c r="B281">
        <v>2159</v>
      </c>
      <c r="C281" s="863" t="str">
        <f>VLOOKUP(B281,'Explosion de Insumos(preciosOf)'!$A$7:$G$500,2,0)</f>
        <v>PULIDORA CON PIEDRA O DISCO</v>
      </c>
      <c r="D281" s="255" t="str">
        <f>VLOOKUP(B281,'Explosion de Insumos(preciosOf)'!$A$7:$G$500,4,0)</f>
        <v>Día</v>
      </c>
      <c r="E281" s="255">
        <f>VLOOKUP(B281,'Explosion de Insumos(preciosOf)'!$A$7:$G$500,5,0)</f>
        <v>363.16</v>
      </c>
      <c r="F281" s="874">
        <f>VLOOKUP(B281,'Explosion de Insumos(preciosOf)'!$A$7:$G$500,6,0)</f>
        <v>79184.009999999995</v>
      </c>
      <c r="G281" s="875">
        <f>VLOOKUP(B281,'Explosion de Insumos(preciosOf)'!$A$7:$G$500,7,0)</f>
        <v>28756432.93</v>
      </c>
      <c r="H281" s="648">
        <f>VLOOKUP(B281,'SALIDA SINCO INTERNO'!$A$7:$F$510,6,0)</f>
        <v>79184.009999999995</v>
      </c>
      <c r="I281" s="872">
        <f>VLOOKUP(B281,'SALIDA SINCO INTERNO'!$A$7:$G$510,7,0)</f>
        <v>28756432.93</v>
      </c>
      <c r="J281" s="864">
        <f t="shared" si="45"/>
        <v>1</v>
      </c>
      <c r="K281" s="878">
        <f t="shared" si="41"/>
        <v>2</v>
      </c>
      <c r="L281" s="565" t="str">
        <f t="shared" si="40"/>
        <v/>
      </c>
      <c r="N281" s="864">
        <f t="shared" si="44"/>
        <v>1.3139253725727978E-3</v>
      </c>
      <c r="O281" s="880">
        <f t="shared" si="42"/>
        <v>0</v>
      </c>
      <c r="P281" s="889">
        <f t="shared" si="43"/>
        <v>0</v>
      </c>
      <c r="Q281" s="971"/>
      <c r="R281" s="972"/>
      <c r="S281" s="971"/>
      <c r="T281" s="971"/>
      <c r="U281" s="972"/>
      <c r="V281" s="971"/>
    </row>
    <row r="282" spans="1:22">
      <c r="A282" t="s">
        <v>2984</v>
      </c>
      <c r="B282">
        <v>2160</v>
      </c>
      <c r="C282" s="863" t="str">
        <f>VLOOKUP(B282,'Explosion de Insumos(preciosOf)'!$A$7:$G$500,2,0)</f>
        <v>SOLDADOR</v>
      </c>
      <c r="D282" s="255" t="str">
        <f>VLOOKUP(B282,'Explosion de Insumos(preciosOf)'!$A$7:$G$500,4,0)</f>
        <v>Día</v>
      </c>
      <c r="E282" s="255">
        <f>VLOOKUP(B282,'Explosion de Insumos(preciosOf)'!$A$7:$G$500,5,0)</f>
        <v>139.71</v>
      </c>
      <c r="F282" s="874">
        <f>VLOOKUP(B282,'Explosion de Insumos(preciosOf)'!$A$7:$G$500,6,0)</f>
        <v>60899.02</v>
      </c>
      <c r="G282" s="875">
        <f>VLOOKUP(B282,'Explosion de Insumos(preciosOf)'!$A$7:$G$500,7,0)</f>
        <v>8508177.3699999992</v>
      </c>
      <c r="H282" s="648">
        <f>VLOOKUP(B282,'SALIDA SINCO INTERNO'!$A$7:$F$510,6,0)</f>
        <v>60899.02</v>
      </c>
      <c r="I282" s="872">
        <f>VLOOKUP(B282,'SALIDA SINCO INTERNO'!$A$7:$G$510,7,0)</f>
        <v>8508177.3699999992</v>
      </c>
      <c r="J282" s="864">
        <f t="shared" si="45"/>
        <v>1</v>
      </c>
      <c r="K282" s="878">
        <f t="shared" si="41"/>
        <v>2</v>
      </c>
      <c r="L282" s="565" t="str">
        <f t="shared" si="40"/>
        <v/>
      </c>
      <c r="N282" s="864">
        <f t="shared" si="44"/>
        <v>3.8875162813153182E-4</v>
      </c>
      <c r="O282" s="880">
        <f t="shared" si="42"/>
        <v>0</v>
      </c>
      <c r="P282" s="889">
        <f t="shared" si="43"/>
        <v>0</v>
      </c>
      <c r="Q282" s="971"/>
      <c r="R282" s="972"/>
      <c r="S282" s="971"/>
      <c r="T282" s="971"/>
      <c r="U282" s="972"/>
      <c r="V282" s="971"/>
    </row>
    <row r="283" spans="1:22">
      <c r="B283">
        <v>2163</v>
      </c>
      <c r="C283" s="863" t="str">
        <f>VLOOKUP(B283,'Explosion de Insumos(preciosOf)'!$A$7:$G$500,2,0)</f>
        <v>VIBRADOR A GASOLINA</v>
      </c>
      <c r="D283" s="255" t="str">
        <f>VLOOKUP(B283,'Explosion de Insumos(preciosOf)'!$A$7:$G$500,4,0)</f>
        <v>Día</v>
      </c>
      <c r="E283" s="255">
        <f>VLOOKUP(B283,'Explosion de Insumos(preciosOf)'!$A$7:$G$500,5,0)</f>
        <v>668.69</v>
      </c>
      <c r="F283" s="874">
        <f>VLOOKUP(B283,'Explosion de Insumos(preciosOf)'!$A$7:$G$500,6,0)</f>
        <v>226240</v>
      </c>
      <c r="G283" s="875">
        <f>VLOOKUP(B283,'Explosion de Insumos(preciosOf)'!$A$7:$G$500,7,0)</f>
        <v>151284244.61000001</v>
      </c>
      <c r="H283" s="648">
        <f>VLOOKUP(B283,'SALIDA SINCO INTERNO'!$A$7:$F$510,6,0)</f>
        <v>115000</v>
      </c>
      <c r="I283" s="872">
        <f>VLOOKUP(B283,'SALIDA SINCO INTERNO'!$A$7:$G$510,7,0)</f>
        <v>76899258</v>
      </c>
      <c r="J283" s="864">
        <f t="shared" si="45"/>
        <v>0.50830975954738333</v>
      </c>
      <c r="K283" s="878">
        <f t="shared" si="41"/>
        <v>3</v>
      </c>
      <c r="L283" s="565">
        <f t="shared" si="40"/>
        <v>151284244.61000001</v>
      </c>
      <c r="N283" s="864">
        <f t="shared" si="44"/>
        <v>6.9124083625899339E-3</v>
      </c>
      <c r="O283" s="880">
        <f t="shared" si="42"/>
        <v>0.49169024045261667</v>
      </c>
      <c r="P283" s="889">
        <f t="shared" si="43"/>
        <v>74384986.610000014</v>
      </c>
      <c r="Q283" s="971"/>
      <c r="R283" s="972"/>
      <c r="S283" s="971"/>
      <c r="T283" s="971"/>
      <c r="U283" s="972" t="s">
        <v>2937</v>
      </c>
      <c r="V283" s="971" t="s">
        <v>2908</v>
      </c>
    </row>
    <row r="284" spans="1:22">
      <c r="A284" t="s">
        <v>2984</v>
      </c>
      <c r="B284">
        <v>2164</v>
      </c>
      <c r="C284" s="863" t="str">
        <f>VLOOKUP(B284,'Explosion de Insumos(preciosOf)'!$A$7:$G$500,2,0)</f>
        <v>VOLQUETA 5 M3</v>
      </c>
      <c r="D284" s="255" t="str">
        <f>VLOOKUP(B284,'Explosion de Insumos(preciosOf)'!$A$7:$G$500,4,0)</f>
        <v>Vje</v>
      </c>
      <c r="E284" s="255">
        <f>VLOOKUP(B284,'Explosion de Insumos(preciosOf)'!$A$7:$G$500,5,0)</f>
        <v>118.3</v>
      </c>
      <c r="F284" s="874">
        <f>VLOOKUP(B284,'Explosion de Insumos(preciosOf)'!$A$7:$G$500,6,0)</f>
        <v>55557.01</v>
      </c>
      <c r="G284" s="875">
        <f>VLOOKUP(B284,'Explosion de Insumos(preciosOf)'!$A$7:$G$500,7,0)</f>
        <v>6572238.1500000004</v>
      </c>
      <c r="H284" s="648">
        <f>VLOOKUP(B284,'SALIDA SINCO INTERNO'!$A$7:$F$510,6,0)</f>
        <v>55557.01</v>
      </c>
      <c r="I284" s="872">
        <f>VLOOKUP(B284,'SALIDA SINCO INTERNO'!$A$7:$G$510,7,0)</f>
        <v>6572238.1500000004</v>
      </c>
      <c r="J284" s="864">
        <f t="shared" si="45"/>
        <v>1</v>
      </c>
      <c r="K284" s="878">
        <f t="shared" si="41"/>
        <v>2</v>
      </c>
      <c r="L284" s="565" t="str">
        <f t="shared" si="40"/>
        <v/>
      </c>
      <c r="N284" s="864">
        <f t="shared" si="44"/>
        <v>3.0029560623518912E-4</v>
      </c>
      <c r="O284" s="880">
        <f t="shared" si="42"/>
        <v>0</v>
      </c>
      <c r="P284" s="889">
        <f t="shared" si="43"/>
        <v>0</v>
      </c>
      <c r="Q284" s="971"/>
      <c r="R284" s="972"/>
      <c r="S284" s="971"/>
      <c r="T284" s="971"/>
      <c r="U284" s="972"/>
      <c r="V284" s="971"/>
    </row>
    <row r="285" spans="1:22">
      <c r="A285" t="s">
        <v>2984</v>
      </c>
      <c r="B285">
        <v>2215</v>
      </c>
      <c r="C285" s="863" t="str">
        <f>VLOOKUP(B285,'Explosion de Insumos(preciosOf)'!$A$7:$G$500,2,0)</f>
        <v>Andamio certificado 18m</v>
      </c>
      <c r="D285" s="255" t="str">
        <f>VLOOKUP(B285,'Explosion de Insumos(preciosOf)'!$A$7:$G$500,4,0)</f>
        <v>Día</v>
      </c>
      <c r="E285" s="255">
        <f>VLOOKUP(B285,'Explosion de Insumos(preciosOf)'!$A$7:$G$500,5,0)</f>
        <v>28.71</v>
      </c>
      <c r="F285" s="874">
        <f>VLOOKUP(B285,'Explosion de Insumos(preciosOf)'!$A$7:$G$500,6,0)</f>
        <v>1091998.27</v>
      </c>
      <c r="G285" s="875">
        <f>VLOOKUP(B285,'Explosion de Insumos(preciosOf)'!$A$7:$G$500,7,0)</f>
        <v>31350942.670000002</v>
      </c>
      <c r="H285" s="648">
        <f>VLOOKUP(B285,'SALIDA SINCO INTERNO'!$A$7:$F$510,6,0)</f>
        <v>1091998.27</v>
      </c>
      <c r="I285" s="872">
        <f>VLOOKUP(B285,'SALIDA SINCO INTERNO'!$A$7:$G$510,7,0)</f>
        <v>31350942.670000002</v>
      </c>
      <c r="J285" s="864">
        <f t="shared" si="45"/>
        <v>1</v>
      </c>
      <c r="K285" s="878">
        <f t="shared" si="41"/>
        <v>2</v>
      </c>
      <c r="L285" s="565" t="str">
        <f t="shared" si="40"/>
        <v/>
      </c>
      <c r="N285" s="864">
        <f t="shared" si="44"/>
        <v>1.4324724881024449E-3</v>
      </c>
      <c r="O285" s="880">
        <f t="shared" si="42"/>
        <v>0</v>
      </c>
      <c r="P285" s="889">
        <f t="shared" si="43"/>
        <v>0</v>
      </c>
      <c r="Q285" s="971"/>
      <c r="R285" s="972"/>
      <c r="S285" s="971"/>
      <c r="T285" s="971"/>
      <c r="U285" s="972"/>
      <c r="V285" s="971"/>
    </row>
    <row r="286" spans="1:22">
      <c r="A286" t="s">
        <v>2984</v>
      </c>
      <c r="B286">
        <v>714</v>
      </c>
      <c r="C286" s="863" t="str">
        <f>VLOOKUP(B286,'Explosion de Insumos(preciosOf)'!$A$7:$G$500,2,0)</f>
        <v>TALADRO PERCUTOR TIPO HILTI</v>
      </c>
      <c r="D286" s="255" t="str">
        <f>VLOOKUP(B286,'Explosion de Insumos(preciosOf)'!$A$7:$G$500,4,0)</f>
        <v>Día</v>
      </c>
      <c r="E286" s="255">
        <f>VLOOKUP(B286,'Explosion de Insumos(preciosOf)'!$A$7:$G$500,5,0)</f>
        <v>242.59</v>
      </c>
      <c r="F286" s="874">
        <f>VLOOKUP(B286,'Explosion de Insumos(preciosOf)'!$A$7:$G$500,6,0)</f>
        <v>59739.01</v>
      </c>
      <c r="G286" s="875">
        <f>VLOOKUP(B286,'Explosion de Insumos(preciosOf)'!$A$7:$G$500,7,0)</f>
        <v>14492062.5</v>
      </c>
      <c r="H286" s="648">
        <f>VLOOKUP(B286,'SALIDA SINCO INTERNO'!$A$7:$F$510,6,0)</f>
        <v>59739.01</v>
      </c>
      <c r="I286" s="872">
        <f>VLOOKUP(B286,'SALIDA SINCO INTERNO'!$A$7:$G$510,7,0)</f>
        <v>14492062.5</v>
      </c>
      <c r="J286" s="864">
        <f t="shared" si="45"/>
        <v>1</v>
      </c>
      <c r="K286" s="878">
        <f t="shared" si="41"/>
        <v>2</v>
      </c>
      <c r="L286" s="565" t="str">
        <f t="shared" si="40"/>
        <v/>
      </c>
      <c r="N286" s="864">
        <f t="shared" si="44"/>
        <v>6.6216448563047737E-4</v>
      </c>
      <c r="O286" s="880">
        <f t="shared" si="42"/>
        <v>0</v>
      </c>
      <c r="P286" s="889">
        <f t="shared" si="43"/>
        <v>0</v>
      </c>
      <c r="Q286" s="971"/>
      <c r="R286" s="972"/>
      <c r="S286" s="971"/>
      <c r="T286" s="971"/>
      <c r="U286" s="972"/>
      <c r="V286" s="971"/>
    </row>
    <row r="287" spans="1:22">
      <c r="B287">
        <v>771</v>
      </c>
      <c r="C287" s="863" t="str">
        <f>VLOOKUP(B287,'Explosion de Insumos(preciosOf)'!$A$7:$G$500,2,0)</f>
        <v>VOLQUETA(ACARREO)</v>
      </c>
      <c r="D287" s="255" t="str">
        <f>VLOOKUP(B287,'Explosion de Insumos(preciosOf)'!$A$7:$G$500,4,0)</f>
        <v>M3/K</v>
      </c>
      <c r="E287" s="255">
        <f>VLOOKUP(B287,'Explosion de Insumos(preciosOf)'!$A$7:$G$500,5,0)</f>
        <v>325511.40999999997</v>
      </c>
      <c r="F287" s="874">
        <f>VLOOKUP(B287,'Explosion de Insumos(preciosOf)'!$A$7:$G$500,6,0)</f>
        <v>1577</v>
      </c>
      <c r="G287" s="875">
        <f>VLOOKUP(B287,'Explosion de Insumos(preciosOf)'!$A$7:$G$500,7,0)</f>
        <v>513331485.75999999</v>
      </c>
      <c r="H287" s="648">
        <v>0</v>
      </c>
      <c r="I287" s="872">
        <f>ROUND(H287*E287,0)</f>
        <v>0</v>
      </c>
      <c r="J287" s="864">
        <f t="shared" si="45"/>
        <v>0</v>
      </c>
      <c r="K287" s="878">
        <f t="shared" si="41"/>
        <v>3</v>
      </c>
      <c r="L287" s="565">
        <f t="shared" si="40"/>
        <v>513331485.75999999</v>
      </c>
      <c r="N287" s="864">
        <f t="shared" si="44"/>
        <v>2.34549001721597E-2</v>
      </c>
      <c r="O287" s="880">
        <f t="shared" si="42"/>
        <v>1</v>
      </c>
      <c r="P287" s="889">
        <f t="shared" si="43"/>
        <v>513331485.75999999</v>
      </c>
      <c r="Q287" s="971"/>
      <c r="R287" s="972"/>
      <c r="S287" s="971"/>
      <c r="T287" s="971"/>
      <c r="U287" s="972"/>
      <c r="V287" s="982" t="s">
        <v>2920</v>
      </c>
    </row>
    <row r="288" spans="1:22">
      <c r="B288">
        <v>782</v>
      </c>
      <c r="C288" s="863" t="str">
        <f>VLOOKUP(B288,'Explosion de Insumos(preciosOf)'!$A$7:$G$500,2,0)</f>
        <v>COMPRESOR DE DOS MARTILLOS</v>
      </c>
      <c r="D288" s="255" t="str">
        <f>VLOOKUP(B288,'Explosion de Insumos(preciosOf)'!$A$7:$G$500,4,0)</f>
        <v>Hr</v>
      </c>
      <c r="E288" s="255">
        <f>VLOOKUP(B288,'Explosion de Insumos(preciosOf)'!$A$7:$G$500,5,0)</f>
        <v>921.38</v>
      </c>
      <c r="F288" s="874">
        <f>VLOOKUP(B288,'Explosion de Insumos(preciosOf)'!$A$7:$G$500,6,0)</f>
        <v>260176.01</v>
      </c>
      <c r="G288" s="875">
        <f>VLOOKUP(B288,'Explosion de Insumos(preciosOf)'!$A$7:$G$500,7,0)</f>
        <v>239719670.59</v>
      </c>
      <c r="H288" s="648">
        <f>VLOOKUP(B288,'SALIDA SINCO INTERNO'!$A$7:$F$510,6,0)</f>
        <v>115100</v>
      </c>
      <c r="I288" s="872">
        <f>VLOOKUP(B288,'SALIDA SINCO INTERNO'!$A$7:$G$510,7,0)</f>
        <v>106050266.3</v>
      </c>
      <c r="J288" s="864">
        <f t="shared" si="45"/>
        <v>0.44239282476505037</v>
      </c>
      <c r="K288" s="878">
        <f t="shared" si="41"/>
        <v>3</v>
      </c>
      <c r="L288" s="565">
        <f t="shared" si="40"/>
        <v>239719670.59</v>
      </c>
      <c r="N288" s="864">
        <f t="shared" si="44"/>
        <v>1.0953158142378619E-2</v>
      </c>
      <c r="O288" s="880">
        <f t="shared" si="42"/>
        <v>0.55760717523494963</v>
      </c>
      <c r="P288" s="889">
        <f t="shared" si="43"/>
        <v>133669404.29000001</v>
      </c>
      <c r="Q288" s="971"/>
      <c r="R288" s="972"/>
      <c r="S288" s="971"/>
      <c r="T288" s="971"/>
      <c r="U288" s="972" t="s">
        <v>2934</v>
      </c>
      <c r="V288" s="982" t="s">
        <v>2983</v>
      </c>
    </row>
    <row r="289" spans="1:22">
      <c r="B289">
        <v>786</v>
      </c>
      <c r="C289" s="863" t="str">
        <f>VLOOKUP(B289,'Explosion de Insumos(preciosOf)'!$A$7:$G$500,2,0)</f>
        <v>REGLA VIBRATORIA DE 4MTS</v>
      </c>
      <c r="D289" s="255" t="str">
        <f>VLOOKUP(B289,'Explosion de Insumos(preciosOf)'!$A$7:$G$500,4,0)</f>
        <v>Día</v>
      </c>
      <c r="E289" s="255">
        <f>VLOOKUP(B289,'Explosion de Insumos(preciosOf)'!$A$7:$G$500,5,0)</f>
        <v>0.83</v>
      </c>
      <c r="F289" s="874">
        <f>VLOOKUP(B289,'Explosion de Insumos(preciosOf)'!$A$7:$G$500,6,0)</f>
        <v>54863</v>
      </c>
      <c r="G289" s="875">
        <f>VLOOKUP(B289,'Explosion de Insumos(preciosOf)'!$A$7:$G$500,7,0)</f>
        <v>45536.29</v>
      </c>
      <c r="H289" s="648">
        <f>VLOOKUP(B289,'SALIDA SINCO INTERNO'!$A$7:$F$510,6,0)</f>
        <v>54863</v>
      </c>
      <c r="I289" s="872">
        <f>VLOOKUP(B289,'SALIDA SINCO INTERNO'!$A$7:$G$510,7,0)</f>
        <v>45536.29</v>
      </c>
      <c r="J289" s="864">
        <f t="shared" si="45"/>
        <v>1</v>
      </c>
      <c r="K289" s="878">
        <f t="shared" si="41"/>
        <v>2</v>
      </c>
      <c r="L289" s="565" t="str">
        <f t="shared" si="40"/>
        <v/>
      </c>
      <c r="N289" s="864">
        <f t="shared" si="44"/>
        <v>2.0806226888250209E-6</v>
      </c>
      <c r="O289" s="880">
        <f t="shared" si="42"/>
        <v>0</v>
      </c>
      <c r="P289" s="889">
        <f t="shared" si="43"/>
        <v>0</v>
      </c>
      <c r="Q289" s="971"/>
      <c r="R289" s="972"/>
      <c r="S289" s="971"/>
      <c r="T289" s="971"/>
      <c r="U289" s="972"/>
      <c r="V289" s="971"/>
    </row>
    <row r="290" spans="1:22">
      <c r="B290" s="592">
        <v>66</v>
      </c>
      <c r="C290" s="860" t="str">
        <f>VLOOKUP(B290,'Explosion de Insumos(preciosOf)'!$A$7:$G$500,2,0)</f>
        <v>HERRAMIENTA Y EQUIPO MENOR</v>
      </c>
      <c r="D290" s="861"/>
      <c r="E290" s="861"/>
      <c r="F290" s="873"/>
      <c r="G290" s="871">
        <f>SUM(G291:G296)</f>
        <v>201605986.55000001</v>
      </c>
      <c r="H290" s="647"/>
      <c r="I290" s="871">
        <f>SUM(I291:I296)</f>
        <v>201605986.55000001</v>
      </c>
      <c r="J290" s="864" t="str">
        <f t="shared" si="45"/>
        <v/>
      </c>
      <c r="K290" s="892" t="str">
        <f t="shared" si="41"/>
        <v/>
      </c>
      <c r="L290" s="565" t="str">
        <f t="shared" si="40"/>
        <v/>
      </c>
      <c r="N290" s="862"/>
      <c r="O290" s="893" t="str">
        <f t="shared" si="42"/>
        <v/>
      </c>
      <c r="P290" s="894" t="str">
        <f t="shared" si="43"/>
        <v/>
      </c>
      <c r="Q290" s="971"/>
      <c r="R290" s="972"/>
      <c r="S290" s="971"/>
      <c r="T290" s="971"/>
      <c r="U290" s="972"/>
      <c r="V290" s="971"/>
    </row>
    <row r="291" spans="1:22">
      <c r="A291" t="s">
        <v>2984</v>
      </c>
      <c r="B291">
        <v>2088</v>
      </c>
      <c r="C291" s="863" t="str">
        <f>VLOOKUP(B291,'Explosion de Insumos(preciosOf)'!$A$7:$G$500,2,0)</f>
        <v>WINCHRER ELÉCTRICO</v>
      </c>
      <c r="D291" s="255" t="str">
        <f>VLOOKUP(B291,'Explosion de Insumos(preciosOf)'!$A$7:$G$500,4,0)</f>
        <v>Día</v>
      </c>
      <c r="E291" s="255">
        <f>VLOOKUP(B291,'Explosion de Insumos(preciosOf)'!$A$7:$G$500,5,0)</f>
        <v>28.71</v>
      </c>
      <c r="F291" s="874">
        <f>VLOOKUP(B291,'Explosion de Insumos(preciosOf)'!$A$7:$G$500,6,0)</f>
        <v>636998.99</v>
      </c>
      <c r="G291" s="875">
        <f>VLOOKUP(B291,'Explosion de Insumos(preciosOf)'!$A$7:$G$500,7,0)</f>
        <v>18288049.890000001</v>
      </c>
      <c r="H291" s="648">
        <f>VLOOKUP(B291,'SALIDA SINCO INTERNO'!$A$7:$F$510,6,0)</f>
        <v>636998.99</v>
      </c>
      <c r="I291" s="872">
        <f>VLOOKUP(B291,'SALIDA SINCO INTERNO'!$A$7:$G$510,7,0)</f>
        <v>18288049.890000001</v>
      </c>
      <c r="J291" s="864">
        <f t="shared" si="45"/>
        <v>1</v>
      </c>
      <c r="K291" s="878">
        <f t="shared" si="41"/>
        <v>2</v>
      </c>
      <c r="L291" s="565" t="str">
        <f t="shared" si="40"/>
        <v/>
      </c>
      <c r="N291" s="864">
        <f t="shared" ref="N291:N296" si="46">G291/$G$506</f>
        <v>8.3560895135501652E-4</v>
      </c>
      <c r="O291" s="880">
        <f t="shared" si="42"/>
        <v>0</v>
      </c>
      <c r="P291" s="889">
        <f t="shared" si="43"/>
        <v>0</v>
      </c>
      <c r="Q291" s="971"/>
      <c r="R291" s="972"/>
      <c r="S291" s="971"/>
      <c r="T291" s="971"/>
      <c r="U291" s="972"/>
      <c r="V291" s="971"/>
    </row>
    <row r="292" spans="1:22">
      <c r="A292" t="s">
        <v>2984</v>
      </c>
      <c r="B292">
        <v>2104</v>
      </c>
      <c r="C292" s="863" t="str">
        <f>VLOOKUP(B292,'Explosion de Insumos(preciosOf)'!$A$7:$G$500,2,0)</f>
        <v>ANDAMIOS UNIDIRECCIONALES</v>
      </c>
      <c r="D292" s="255" t="str">
        <f>VLOOKUP(B292,'Explosion de Insumos(preciosOf)'!$A$7:$G$500,4,0)</f>
        <v>Día</v>
      </c>
      <c r="E292" s="255">
        <f>VLOOKUP(B292,'Explosion de Insumos(preciosOf)'!$A$7:$G$500,5,0)</f>
        <v>373.86</v>
      </c>
      <c r="F292" s="874">
        <f>VLOOKUP(B292,'Explosion de Insumos(preciosOf)'!$A$7:$G$500,6,0)</f>
        <v>88460</v>
      </c>
      <c r="G292" s="875">
        <f>VLOOKUP(B292,'Explosion de Insumos(preciosOf)'!$A$7:$G$500,7,0)</f>
        <v>33071390.219999999</v>
      </c>
      <c r="H292" s="648">
        <f>VLOOKUP(B292,'SALIDA SINCO INTERNO'!$A$7:$F$510,6,0)</f>
        <v>88460</v>
      </c>
      <c r="I292" s="872">
        <f>VLOOKUP(B292,'SALIDA SINCO INTERNO'!$A$7:$G$510,7,0)</f>
        <v>33071390.219999999</v>
      </c>
      <c r="J292" s="864">
        <f t="shared" si="45"/>
        <v>1</v>
      </c>
      <c r="K292" s="878">
        <f t="shared" si="41"/>
        <v>2</v>
      </c>
      <c r="L292" s="565" t="str">
        <f t="shared" si="40"/>
        <v/>
      </c>
      <c r="N292" s="864">
        <f t="shared" si="46"/>
        <v>1.5110823662340058E-3</v>
      </c>
      <c r="O292" s="880">
        <f t="shared" si="42"/>
        <v>0</v>
      </c>
      <c r="P292" s="889">
        <f t="shared" si="43"/>
        <v>0</v>
      </c>
      <c r="Q292" s="971"/>
      <c r="R292" s="972"/>
      <c r="S292" s="971"/>
      <c r="T292" s="971"/>
      <c r="U292" s="972"/>
      <c r="V292" s="971"/>
    </row>
    <row r="293" spans="1:22">
      <c r="A293" t="s">
        <v>2984</v>
      </c>
      <c r="B293">
        <v>2188</v>
      </c>
      <c r="C293" s="863" t="str">
        <f>VLOOKUP(B293,'Explosion de Insumos(preciosOf)'!$A$7:$G$500,2,0)</f>
        <v>MAQUINA DOBLADORA LAMINA</v>
      </c>
      <c r="D293" s="255" t="str">
        <f>VLOOKUP(B293,'Explosion de Insumos(preciosOf)'!$A$7:$G$500,4,0)</f>
        <v>LAM</v>
      </c>
      <c r="E293" s="255">
        <f>VLOOKUP(B293,'Explosion de Insumos(preciosOf)'!$A$7:$G$500,5,0)</f>
        <v>130</v>
      </c>
      <c r="F293" s="874">
        <f>VLOOKUP(B293,'Explosion de Insumos(preciosOf)'!$A$7:$G$500,6,0)</f>
        <v>17922</v>
      </c>
      <c r="G293" s="875">
        <f>VLOOKUP(B293,'Explosion de Insumos(preciosOf)'!$A$7:$G$500,7,0)</f>
        <v>2329860</v>
      </c>
      <c r="H293" s="648">
        <f>VLOOKUP(B293,'SALIDA SINCO INTERNO'!$A$7:$F$510,6,0)</f>
        <v>17922</v>
      </c>
      <c r="I293" s="872">
        <f>VLOOKUP(B293,'SALIDA SINCO INTERNO'!$A$7:$G$510,7,0)</f>
        <v>2329860</v>
      </c>
      <c r="J293" s="864">
        <f t="shared" si="45"/>
        <v>1</v>
      </c>
      <c r="K293" s="878">
        <f t="shared" si="41"/>
        <v>2</v>
      </c>
      <c r="L293" s="565" t="str">
        <f t="shared" si="40"/>
        <v/>
      </c>
      <c r="N293" s="864">
        <f t="shared" si="46"/>
        <v>1.0645486441222732E-4</v>
      </c>
      <c r="O293" s="880">
        <f t="shared" si="42"/>
        <v>0</v>
      </c>
      <c r="P293" s="889">
        <f t="shared" si="43"/>
        <v>0</v>
      </c>
      <c r="Q293" s="971"/>
      <c r="R293" s="972"/>
      <c r="S293" s="971"/>
      <c r="T293" s="971"/>
      <c r="U293" s="972"/>
      <c r="V293" s="971"/>
    </row>
    <row r="294" spans="1:22">
      <c r="A294" t="s">
        <v>2984</v>
      </c>
      <c r="B294">
        <v>387</v>
      </c>
      <c r="C294" s="863" t="str">
        <f>VLOOKUP(B294,'Explosion de Insumos(preciosOf)'!$A$7:$G$500,2,0)</f>
        <v>HERRAMIENTA MENOR GLOBAL</v>
      </c>
      <c r="D294" s="255" t="str">
        <f>VLOOKUP(B294,'Explosion de Insumos(preciosOf)'!$A$7:$G$500,4,0)</f>
        <v>Glb</v>
      </c>
      <c r="E294" s="255">
        <f>VLOOKUP(B294,'Explosion de Insumos(preciosOf)'!$A$7:$G$500,5,0)</f>
        <v>138983368.00999999</v>
      </c>
      <c r="F294" s="874">
        <f>VLOOKUP(B294,'Explosion de Insumos(preciosOf)'!$A$7:$G$500,6,0)</f>
        <v>1</v>
      </c>
      <c r="G294" s="875">
        <f>VLOOKUP(B294,'Explosion de Insumos(preciosOf)'!$A$7:$G$500,7,0)</f>
        <v>138983368.00999999</v>
      </c>
      <c r="H294" s="648">
        <f>VLOOKUP(B294,'SALIDA SINCO INTERNO'!$A$7:$F$510,6,0)</f>
        <v>1</v>
      </c>
      <c r="I294" s="872">
        <f>VLOOKUP(B294,'SALIDA SINCO INTERNO'!$A$7:$G$510,7,0)</f>
        <v>138983368.00999999</v>
      </c>
      <c r="J294" s="864">
        <f t="shared" si="45"/>
        <v>1</v>
      </c>
      <c r="K294" s="878">
        <v>3</v>
      </c>
      <c r="L294" s="565">
        <f t="shared" si="40"/>
        <v>138983368.00999999</v>
      </c>
      <c r="N294" s="864">
        <f t="shared" si="46"/>
        <v>6.350362509789962E-3</v>
      </c>
      <c r="O294" s="880">
        <f t="shared" si="42"/>
        <v>0</v>
      </c>
      <c r="P294" s="889">
        <f t="shared" si="43"/>
        <v>0</v>
      </c>
      <c r="Q294" s="971"/>
      <c r="R294" s="972"/>
      <c r="S294" s="971"/>
      <c r="T294" s="971"/>
      <c r="U294" s="972"/>
      <c r="V294" s="982" t="s">
        <v>2990</v>
      </c>
    </row>
    <row r="295" spans="1:22">
      <c r="A295" t="s">
        <v>2984</v>
      </c>
      <c r="B295">
        <v>589</v>
      </c>
      <c r="C295" s="863" t="str">
        <f>VLOOKUP(B295,'Explosion de Insumos(preciosOf)'!$A$7:$G$500,2,0)</f>
        <v>PULIDORA MANUAL ELECTRICA</v>
      </c>
      <c r="D295" s="255" t="str">
        <f>VLOOKUP(B295,'Explosion de Insumos(preciosOf)'!$A$7:$G$500,4,0)</f>
        <v>Día</v>
      </c>
      <c r="E295" s="255">
        <f>VLOOKUP(B295,'Explosion de Insumos(preciosOf)'!$A$7:$G$500,5,0)</f>
        <v>31.89</v>
      </c>
      <c r="F295" s="874">
        <f>VLOOKUP(B295,'Explosion de Insumos(preciosOf)'!$A$7:$G$500,6,0)</f>
        <v>58533</v>
      </c>
      <c r="G295" s="875">
        <f>VLOOKUP(B295,'Explosion de Insumos(preciosOf)'!$A$7:$G$500,7,0)</f>
        <v>1866558.84</v>
      </c>
      <c r="H295" s="648">
        <f>VLOOKUP(B295,'SALIDA SINCO INTERNO'!$A$7:$F$510,6,0)</f>
        <v>58533</v>
      </c>
      <c r="I295" s="872">
        <f>VLOOKUP(B295,'SALIDA SINCO INTERNO'!$A$7:$G$510,7,0)</f>
        <v>1866558.84</v>
      </c>
      <c r="J295" s="864">
        <f t="shared" si="45"/>
        <v>1</v>
      </c>
      <c r="K295" s="878">
        <f t="shared" si="41"/>
        <v>2</v>
      </c>
      <c r="L295" s="565" t="str">
        <f t="shared" si="40"/>
        <v/>
      </c>
      <c r="N295" s="864">
        <f t="shared" si="46"/>
        <v>8.5285926291555849E-5</v>
      </c>
      <c r="O295" s="880">
        <f t="shared" si="42"/>
        <v>0</v>
      </c>
      <c r="P295" s="889">
        <f t="shared" si="43"/>
        <v>0</v>
      </c>
      <c r="Q295" s="971"/>
      <c r="R295" s="972"/>
      <c r="S295" s="971"/>
      <c r="T295" s="971"/>
      <c r="U295" s="972"/>
      <c r="V295" s="971"/>
    </row>
    <row r="296" spans="1:22">
      <c r="A296" t="s">
        <v>2984</v>
      </c>
      <c r="B296">
        <v>684</v>
      </c>
      <c r="C296" s="863" t="str">
        <f>VLOOKUP(B296,'Explosion de Insumos(preciosOf)'!$A$7:$G$500,2,0)</f>
        <v>VIBROCOMPACTADOR SALTARIN</v>
      </c>
      <c r="D296" s="255" t="str">
        <f>VLOOKUP(B296,'Explosion de Insumos(preciosOf)'!$A$7:$G$500,4,0)</f>
        <v>Día</v>
      </c>
      <c r="E296" s="255">
        <f>VLOOKUP(B296,'Explosion de Insumos(preciosOf)'!$A$7:$G$500,5,0)</f>
        <v>147.87</v>
      </c>
      <c r="F296" s="874">
        <f>VLOOKUP(B296,'Explosion de Insumos(preciosOf)'!$A$7:$G$500,6,0)</f>
        <v>47791</v>
      </c>
      <c r="G296" s="875">
        <f>VLOOKUP(B296,'Explosion de Insumos(preciosOf)'!$A$7:$G$500,7,0)</f>
        <v>7066759.5899999999</v>
      </c>
      <c r="H296" s="648">
        <f>VLOOKUP(B296,'SALIDA SINCO INTERNO'!$A$7:$F$510,6,0)</f>
        <v>47791</v>
      </c>
      <c r="I296" s="872">
        <f>VLOOKUP(B296,'SALIDA SINCO INTERNO'!$A$7:$G$510,7,0)</f>
        <v>7066759.5899999999</v>
      </c>
      <c r="J296" s="864">
        <f t="shared" si="45"/>
        <v>1</v>
      </c>
      <c r="K296" s="878">
        <f t="shared" si="41"/>
        <v>2</v>
      </c>
      <c r="L296" s="565" t="str">
        <f t="shared" si="40"/>
        <v/>
      </c>
      <c r="N296" s="864">
        <f t="shared" si="46"/>
        <v>3.2289104666686287E-4</v>
      </c>
      <c r="O296" s="880">
        <f t="shared" si="42"/>
        <v>0</v>
      </c>
      <c r="P296" s="889">
        <f t="shared" si="43"/>
        <v>0</v>
      </c>
      <c r="Q296" s="971"/>
      <c r="R296" s="972"/>
      <c r="S296" s="971"/>
      <c r="T296" s="971"/>
      <c r="U296" s="972"/>
      <c r="V296" s="971"/>
    </row>
    <row r="297" spans="1:22">
      <c r="B297" s="592">
        <v>68</v>
      </c>
      <c r="C297" s="860" t="str">
        <f>VLOOKUP(B297,'Explosion de Insumos(preciosOf)'!$A$7:$G$500,2,0)</f>
        <v>LONAS TELAS Y MEMBRANAS</v>
      </c>
      <c r="D297" s="861"/>
      <c r="E297" s="861"/>
      <c r="F297" s="873"/>
      <c r="G297" s="871">
        <f>SUM(G298)</f>
        <v>4164940</v>
      </c>
      <c r="H297" s="647"/>
      <c r="I297" s="871">
        <f>SUM(I298)</f>
        <v>4164940</v>
      </c>
      <c r="J297" s="864" t="str">
        <f t="shared" si="45"/>
        <v/>
      </c>
      <c r="K297" s="892" t="str">
        <f t="shared" si="41"/>
        <v/>
      </c>
      <c r="L297" s="565" t="str">
        <f t="shared" si="40"/>
        <v/>
      </c>
      <c r="N297" s="862"/>
      <c r="O297" s="893" t="str">
        <f t="shared" si="42"/>
        <v/>
      </c>
      <c r="P297" s="894" t="str">
        <f t="shared" si="43"/>
        <v/>
      </c>
      <c r="Q297" s="971"/>
      <c r="R297" s="972"/>
      <c r="S297" s="971"/>
      <c r="T297" s="971"/>
      <c r="U297" s="972"/>
      <c r="V297" s="971"/>
    </row>
    <row r="298" spans="1:22">
      <c r="B298">
        <v>1386</v>
      </c>
      <c r="C298" s="863" t="str">
        <f>VLOOKUP(B298,'Explosion de Insumos(preciosOf)'!$A$7:$G$500,2,0)</f>
        <v>TELA FIBRA TEJIDA H=2,10M</v>
      </c>
      <c r="D298" s="255" t="str">
        <f>VLOOKUP(B298,'Explosion de Insumos(preciosOf)'!$A$7:$G$500,4,0)</f>
        <v>Ml</v>
      </c>
      <c r="E298" s="255">
        <f>VLOOKUP(B298,'Explosion de Insumos(preciosOf)'!$A$7:$G$500,5,0)</f>
        <v>1660</v>
      </c>
      <c r="F298" s="874">
        <f>VLOOKUP(B298,'Explosion de Insumos(preciosOf)'!$A$7:$G$500,6,0)</f>
        <v>2509</v>
      </c>
      <c r="G298" s="875">
        <f>VLOOKUP(B298,'Explosion de Insumos(preciosOf)'!$A$7:$G$500,7,0)</f>
        <v>4164940</v>
      </c>
      <c r="H298" s="648">
        <f>VLOOKUP(B298,'SALIDA SINCO INTERNO'!$A$7:$F$510,6,0)</f>
        <v>2509</v>
      </c>
      <c r="I298" s="872">
        <f>VLOOKUP(B298,'SALIDA SINCO INTERNO'!$A$7:$G$510,7,0)</f>
        <v>4164940</v>
      </c>
      <c r="J298" s="864">
        <f t="shared" si="45"/>
        <v>1</v>
      </c>
      <c r="K298" s="878">
        <f t="shared" si="41"/>
        <v>2</v>
      </c>
      <c r="L298" s="565" t="str">
        <f t="shared" si="40"/>
        <v/>
      </c>
      <c r="N298" s="864">
        <f>G298/$G$506</f>
        <v>1.9030247439119177E-4</v>
      </c>
      <c r="O298" s="880">
        <f t="shared" si="42"/>
        <v>0</v>
      </c>
      <c r="P298" s="889">
        <f t="shared" si="43"/>
        <v>0</v>
      </c>
      <c r="Q298" s="971"/>
      <c r="R298" s="972"/>
      <c r="S298" s="971"/>
      <c r="T298" s="971"/>
      <c r="U298" s="972"/>
      <c r="V298" s="971"/>
    </row>
    <row r="299" spans="1:22">
      <c r="B299" s="592">
        <v>72</v>
      </c>
      <c r="C299" s="860" t="str">
        <f>VLOOKUP(B299,'Explosion de Insumos(preciosOf)'!$A$7:$G$500,2,0)</f>
        <v>CINTAS</v>
      </c>
      <c r="D299" s="861"/>
      <c r="E299" s="861"/>
      <c r="F299" s="873"/>
      <c r="G299" s="871">
        <f>SUM(G300:G303)</f>
        <v>1298001.53</v>
      </c>
      <c r="H299" s="647"/>
      <c r="I299" s="871">
        <f>SUM(I300:I303)</f>
        <v>1298001.53</v>
      </c>
      <c r="J299" s="864" t="str">
        <f t="shared" si="45"/>
        <v/>
      </c>
      <c r="K299" s="892" t="str">
        <f t="shared" si="41"/>
        <v/>
      </c>
      <c r="L299" s="565" t="str">
        <f t="shared" si="40"/>
        <v/>
      </c>
      <c r="N299" s="862"/>
      <c r="O299" s="893" t="str">
        <f t="shared" si="42"/>
        <v/>
      </c>
      <c r="P299" s="894" t="str">
        <f t="shared" si="43"/>
        <v/>
      </c>
      <c r="Q299" s="971"/>
      <c r="R299" s="972"/>
      <c r="S299" s="971"/>
      <c r="T299" s="971"/>
      <c r="U299" s="972"/>
      <c r="V299" s="971"/>
    </row>
    <row r="300" spans="1:22">
      <c r="B300">
        <v>1073</v>
      </c>
      <c r="C300" s="863" t="str">
        <f>VLOOKUP(B300,'Explosion de Insumos(preciosOf)'!$A$7:$G$500,2,0)</f>
        <v>CINTA ENMASCARAR</v>
      </c>
      <c r="D300" s="255" t="str">
        <f>VLOOKUP(B300,'Explosion de Insumos(preciosOf)'!$A$7:$G$500,4,0)</f>
        <v>Roll</v>
      </c>
      <c r="E300" s="255">
        <f>VLOOKUP(B300,'Explosion de Insumos(preciosOf)'!$A$7:$G$500,5,0)</f>
        <v>57.76</v>
      </c>
      <c r="F300" s="874">
        <f>VLOOKUP(B300,'Explosion de Insumos(preciosOf)'!$A$7:$G$500,6,0)</f>
        <v>5854</v>
      </c>
      <c r="G300" s="875">
        <f>VLOOKUP(B300,'Explosion de Insumos(preciosOf)'!$A$7:$G$500,7,0)</f>
        <v>338137.58</v>
      </c>
      <c r="H300" s="648">
        <f>VLOOKUP(B300,'SALIDA SINCO INTERNO'!$A$7:$F$510,6,0)</f>
        <v>5854</v>
      </c>
      <c r="I300" s="872">
        <f>VLOOKUP(B300,'SALIDA SINCO INTERNO'!$A$7:$G$510,7,0)</f>
        <v>338137.58</v>
      </c>
      <c r="J300" s="864">
        <f t="shared" si="45"/>
        <v>1</v>
      </c>
      <c r="K300" s="878">
        <f t="shared" si="41"/>
        <v>2</v>
      </c>
      <c r="L300" s="565" t="str">
        <f t="shared" si="40"/>
        <v/>
      </c>
      <c r="N300" s="864">
        <f>G300/$G$506</f>
        <v>1.5450022847543918E-5</v>
      </c>
      <c r="O300" s="880">
        <f t="shared" si="42"/>
        <v>0</v>
      </c>
      <c r="P300" s="889">
        <f t="shared" si="43"/>
        <v>0</v>
      </c>
      <c r="Q300" s="971"/>
      <c r="R300" s="972"/>
      <c r="S300" s="971"/>
      <c r="T300" s="971"/>
      <c r="U300" s="972"/>
      <c r="V300" s="971"/>
    </row>
    <row r="301" spans="1:22">
      <c r="B301">
        <v>1074</v>
      </c>
      <c r="C301" s="863" t="str">
        <f>VLOOKUP(B301,'Explosion de Insumos(preciosOf)'!$A$7:$G$500,2,0)</f>
        <v>CINTA TEFLON 10 MTS</v>
      </c>
      <c r="D301" s="255" t="str">
        <f>VLOOKUP(B301,'Explosion de Insumos(preciosOf)'!$A$7:$G$500,4,0)</f>
        <v>Und</v>
      </c>
      <c r="E301" s="255">
        <f>VLOOKUP(B301,'Explosion de Insumos(preciosOf)'!$A$7:$G$500,5,0)</f>
        <v>57.64</v>
      </c>
      <c r="F301" s="874">
        <f>VLOOKUP(B301,'Explosion de Insumos(preciosOf)'!$A$7:$G$500,6,0)</f>
        <v>9439</v>
      </c>
      <c r="G301" s="875">
        <f>VLOOKUP(B301,'Explosion de Insumos(preciosOf)'!$A$7:$G$500,7,0)</f>
        <v>544063.96</v>
      </c>
      <c r="H301" s="648">
        <f>VLOOKUP(B301,'SALIDA SINCO INTERNO'!$A$7:$F$510,6,0)</f>
        <v>9439</v>
      </c>
      <c r="I301" s="872">
        <f>VLOOKUP(B301,'SALIDA SINCO INTERNO'!$A$7:$G$510,7,0)</f>
        <v>544063.96</v>
      </c>
      <c r="J301" s="864">
        <f t="shared" si="45"/>
        <v>1</v>
      </c>
      <c r="K301" s="878">
        <f t="shared" si="41"/>
        <v>2</v>
      </c>
      <c r="L301" s="565" t="str">
        <f t="shared" si="40"/>
        <v/>
      </c>
      <c r="N301" s="864">
        <f>G301/$G$506</f>
        <v>2.4859113892413906E-5</v>
      </c>
      <c r="O301" s="880">
        <f t="shared" si="42"/>
        <v>0</v>
      </c>
      <c r="P301" s="889">
        <f t="shared" si="43"/>
        <v>0</v>
      </c>
      <c r="Q301" s="971"/>
      <c r="R301" s="972"/>
      <c r="S301" s="971"/>
      <c r="T301" s="971"/>
      <c r="U301" s="972"/>
      <c r="V301" s="971"/>
    </row>
    <row r="302" spans="1:22">
      <c r="B302">
        <v>1075</v>
      </c>
      <c r="C302" s="863" t="str">
        <f>VLOOKUP(B302,'Explosion de Insumos(preciosOf)'!$A$7:$G$500,2,0)</f>
        <v>CINTA TEFLON 3-4 10 MTS</v>
      </c>
      <c r="D302" s="255" t="str">
        <f>VLOOKUP(B302,'Explosion de Insumos(preciosOf)'!$A$7:$G$500,4,0)</f>
        <v>Roll</v>
      </c>
      <c r="E302" s="255">
        <f>VLOOKUP(B302,'Explosion de Insumos(preciosOf)'!$A$7:$G$500,5,0)</f>
        <v>10.5</v>
      </c>
      <c r="F302" s="874">
        <f>VLOOKUP(B302,'Explosion de Insumos(preciosOf)'!$A$7:$G$500,6,0)</f>
        <v>13574</v>
      </c>
      <c r="G302" s="875">
        <f>VLOOKUP(B302,'Explosion de Insumos(preciosOf)'!$A$7:$G$500,7,0)</f>
        <v>142527</v>
      </c>
      <c r="H302" s="648">
        <f>VLOOKUP(B302,'SALIDA SINCO INTERNO'!$A$7:$F$510,6,0)</f>
        <v>13574</v>
      </c>
      <c r="I302" s="872">
        <f>VLOOKUP(B302,'SALIDA SINCO INTERNO'!$A$7:$G$510,7,0)</f>
        <v>142527</v>
      </c>
      <c r="J302" s="864">
        <f t="shared" si="45"/>
        <v>1</v>
      </c>
      <c r="K302" s="878">
        <f t="shared" si="41"/>
        <v>2</v>
      </c>
      <c r="L302" s="565" t="str">
        <f t="shared" si="40"/>
        <v/>
      </c>
      <c r="N302" s="864">
        <f>G302/$G$506</f>
        <v>6.5122764715826377E-6</v>
      </c>
      <c r="O302" s="880">
        <f t="shared" si="42"/>
        <v>0</v>
      </c>
      <c r="P302" s="889">
        <f t="shared" si="43"/>
        <v>0</v>
      </c>
      <c r="Q302" s="971"/>
      <c r="R302" s="972"/>
      <c r="S302" s="971"/>
      <c r="T302" s="971"/>
      <c r="U302" s="972"/>
      <c r="V302" s="971"/>
    </row>
    <row r="303" spans="1:22">
      <c r="B303">
        <v>1898</v>
      </c>
      <c r="C303" s="863" t="str">
        <f>VLOOKUP(B303,'Explosion de Insumos(preciosOf)'!$A$7:$G$500,2,0)</f>
        <v>CINTA TEMFLtEX 18mm x 18 MT DE MARCACIÓN</v>
      </c>
      <c r="D303" s="255" t="str">
        <f>VLOOKUP(B303,'Explosion de Insumos(preciosOf)'!$A$7:$G$500,4,0)</f>
        <v>Ml</v>
      </c>
      <c r="E303" s="255">
        <f>VLOOKUP(B303,'Explosion de Insumos(preciosOf)'!$A$7:$G$500,5,0)</f>
        <v>23.1</v>
      </c>
      <c r="F303" s="874">
        <f>VLOOKUP(B303,'Explosion de Insumos(preciosOf)'!$A$7:$G$500,6,0)</f>
        <v>11830</v>
      </c>
      <c r="G303" s="875">
        <f>VLOOKUP(B303,'Explosion de Insumos(preciosOf)'!$A$7:$G$500,7,0)</f>
        <v>273272.99</v>
      </c>
      <c r="H303" s="648">
        <f>VLOOKUP(B303,'SALIDA SINCO INTERNO'!$A$7:$F$510,6,0)</f>
        <v>11830</v>
      </c>
      <c r="I303" s="872">
        <f>VLOOKUP(B303,'SALIDA SINCO INTERNO'!$A$7:$G$510,7,0)</f>
        <v>273272.99</v>
      </c>
      <c r="J303" s="864">
        <f t="shared" si="45"/>
        <v>1</v>
      </c>
      <c r="K303" s="878">
        <f t="shared" si="41"/>
        <v>2</v>
      </c>
      <c r="L303" s="565" t="str">
        <f t="shared" si="40"/>
        <v/>
      </c>
      <c r="N303" s="864">
        <f>G303/$G$506</f>
        <v>1.248626058989551E-5</v>
      </c>
      <c r="O303" s="880">
        <f t="shared" si="42"/>
        <v>0</v>
      </c>
      <c r="P303" s="889">
        <f t="shared" si="43"/>
        <v>0</v>
      </c>
      <c r="Q303" s="971"/>
      <c r="R303" s="972"/>
      <c r="S303" s="971"/>
      <c r="T303" s="971"/>
      <c r="U303" s="972"/>
      <c r="V303" s="971"/>
    </row>
    <row r="304" spans="1:22">
      <c r="B304" s="592">
        <v>73</v>
      </c>
      <c r="C304" s="860" t="str">
        <f>VLOOKUP(B304,'Explosion de Insumos(preciosOf)'!$A$7:$G$500,2,0)</f>
        <v>TUERCAS Y TORNILLOS</v>
      </c>
      <c r="D304" s="861"/>
      <c r="E304" s="861"/>
      <c r="F304" s="873"/>
      <c r="G304" s="871">
        <f>SUM(G305:G308)</f>
        <v>3543577.29</v>
      </c>
      <c r="H304" s="647"/>
      <c r="I304" s="871">
        <f>SUM(I305:I308)</f>
        <v>3543577.29</v>
      </c>
      <c r="J304" s="864" t="str">
        <f t="shared" si="45"/>
        <v/>
      </c>
      <c r="K304" s="892" t="str">
        <f t="shared" si="41"/>
        <v/>
      </c>
      <c r="L304" s="565" t="str">
        <f t="shared" si="40"/>
        <v/>
      </c>
      <c r="N304" s="862"/>
      <c r="O304" s="893" t="str">
        <f t="shared" si="42"/>
        <v/>
      </c>
      <c r="P304" s="894" t="str">
        <f t="shared" si="43"/>
        <v/>
      </c>
      <c r="Q304" s="971"/>
      <c r="R304" s="972"/>
      <c r="S304" s="971"/>
      <c r="T304" s="971"/>
      <c r="U304" s="972"/>
      <c r="V304" s="971"/>
    </row>
    <row r="305" spans="2:22">
      <c r="B305">
        <v>1000</v>
      </c>
      <c r="C305" s="863" t="str">
        <f>VLOOKUP(B305,'Explosion de Insumos(preciosOf)'!$A$7:$G$500,2,0)</f>
        <v>TORN P/MAD 1 x 6</v>
      </c>
      <c r="D305" s="255" t="str">
        <f>VLOOKUP(B305,'Explosion de Insumos(preciosOf)'!$A$7:$G$500,4,0)</f>
        <v>Und</v>
      </c>
      <c r="E305" s="255">
        <f>VLOOKUP(B305,'Explosion de Insumos(preciosOf)'!$A$7:$G$500,5,0)</f>
        <v>687.75</v>
      </c>
      <c r="F305" s="874">
        <f>VLOOKUP(B305,'Explosion de Insumos(preciosOf)'!$A$7:$G$500,6,0)</f>
        <v>52</v>
      </c>
      <c r="G305" s="875">
        <f>VLOOKUP(B305,'Explosion de Insumos(preciosOf)'!$A$7:$G$500,7,0)</f>
        <v>35763</v>
      </c>
      <c r="H305" s="648">
        <f>VLOOKUP(B305,'SALIDA SINCO INTERNO'!$A$7:$F$510,6,0)</f>
        <v>52</v>
      </c>
      <c r="I305" s="872">
        <f>VLOOKUP(B305,'SALIDA SINCO INTERNO'!$A$7:$G$510,7,0)</f>
        <v>35763</v>
      </c>
      <c r="J305" s="864">
        <f t="shared" si="45"/>
        <v>1</v>
      </c>
      <c r="K305" s="878">
        <f t="shared" si="41"/>
        <v>2</v>
      </c>
      <c r="L305" s="565" t="str">
        <f t="shared" si="40"/>
        <v/>
      </c>
      <c r="N305" s="864">
        <f>G305/$G$506</f>
        <v>1.6340661310012128E-6</v>
      </c>
      <c r="O305" s="880">
        <f t="shared" si="42"/>
        <v>0</v>
      </c>
      <c r="P305" s="889">
        <f t="shared" si="43"/>
        <v>0</v>
      </c>
      <c r="Q305" s="971"/>
      <c r="R305" s="972"/>
      <c r="S305" s="971"/>
      <c r="T305" s="971"/>
      <c r="U305" s="972"/>
      <c r="V305" s="971"/>
    </row>
    <row r="306" spans="2:22">
      <c r="B306">
        <v>1224</v>
      </c>
      <c r="C306" s="863" t="str">
        <f>VLOOKUP(B306,'Explosion de Insumos(preciosOf)'!$A$7:$G$500,2,0)</f>
        <v>PERNO 3/8" LONG, 200MM</v>
      </c>
      <c r="D306" s="255" t="str">
        <f>VLOOKUP(B306,'Explosion de Insumos(preciosOf)'!$A$7:$G$500,4,0)</f>
        <v>Und</v>
      </c>
      <c r="E306" s="255">
        <f>VLOOKUP(B306,'Explosion de Insumos(preciosOf)'!$A$7:$G$500,5,0)</f>
        <v>11.64</v>
      </c>
      <c r="F306" s="874">
        <f>VLOOKUP(B306,'Explosion de Insumos(preciosOf)'!$A$7:$G$500,6,0)</f>
        <v>4602.99</v>
      </c>
      <c r="G306" s="875">
        <f>VLOOKUP(B306,'Explosion de Insumos(preciosOf)'!$A$7:$G$500,7,0)</f>
        <v>53590.29</v>
      </c>
      <c r="H306" s="648">
        <f>VLOOKUP(B306,'SALIDA SINCO INTERNO'!$A$7:$F$510,6,0)</f>
        <v>4602.99</v>
      </c>
      <c r="I306" s="872">
        <f>VLOOKUP(B306,'SALIDA SINCO INTERNO'!$A$7:$G$510,7,0)</f>
        <v>53590.29</v>
      </c>
      <c r="J306" s="864">
        <f t="shared" si="45"/>
        <v>1</v>
      </c>
      <c r="K306" s="878">
        <f t="shared" si="41"/>
        <v>2</v>
      </c>
      <c r="L306" s="565" t="str">
        <f t="shared" si="40"/>
        <v/>
      </c>
      <c r="N306" s="864">
        <f>G306/$G$506</f>
        <v>2.448622258745994E-6</v>
      </c>
      <c r="O306" s="880">
        <f t="shared" si="42"/>
        <v>0</v>
      </c>
      <c r="P306" s="889">
        <f t="shared" si="43"/>
        <v>0</v>
      </c>
      <c r="Q306" s="971"/>
      <c r="R306" s="972"/>
      <c r="S306" s="971"/>
      <c r="T306" s="971"/>
      <c r="U306" s="972"/>
      <c r="V306" s="971"/>
    </row>
    <row r="307" spans="2:22">
      <c r="B307">
        <v>1391</v>
      </c>
      <c r="C307" s="863" t="str">
        <f>VLOOKUP(B307,'Explosion de Insumos(preciosOf)'!$A$7:$G$500,2,0)</f>
        <v>TORN AVELLA ,1/2X 8</v>
      </c>
      <c r="D307" s="255" t="str">
        <f>VLOOKUP(B307,'Explosion de Insumos(preciosOf)'!$A$7:$G$500,4,0)</f>
        <v>Und</v>
      </c>
      <c r="E307" s="255">
        <f>VLOOKUP(B307,'Explosion de Insumos(preciosOf)'!$A$7:$G$500,5,0)</f>
        <v>7136</v>
      </c>
      <c r="F307" s="874">
        <f>VLOOKUP(B307,'Explosion de Insumos(preciosOf)'!$A$7:$G$500,6,0)</f>
        <v>83</v>
      </c>
      <c r="G307" s="875">
        <f>VLOOKUP(B307,'Explosion de Insumos(preciosOf)'!$A$7:$G$500,7,0)</f>
        <v>592288</v>
      </c>
      <c r="H307" s="648">
        <f>VLOOKUP(B307,'SALIDA SINCO INTERNO'!$A$7:$F$510,6,0)</f>
        <v>83</v>
      </c>
      <c r="I307" s="872">
        <f>VLOOKUP(B307,'SALIDA SINCO INTERNO'!$A$7:$G$510,7,0)</f>
        <v>592288</v>
      </c>
      <c r="J307" s="864">
        <f t="shared" si="45"/>
        <v>1</v>
      </c>
      <c r="K307" s="878">
        <f t="shared" si="41"/>
        <v>2</v>
      </c>
      <c r="L307" s="565" t="str">
        <f t="shared" si="40"/>
        <v/>
      </c>
      <c r="N307" s="864">
        <f>G307/$G$506</f>
        <v>2.7062543986758558E-5</v>
      </c>
      <c r="O307" s="880">
        <f t="shared" si="42"/>
        <v>0</v>
      </c>
      <c r="P307" s="889">
        <f t="shared" si="43"/>
        <v>0</v>
      </c>
      <c r="Q307" s="971"/>
      <c r="R307" s="972"/>
      <c r="S307" s="971"/>
      <c r="T307" s="971"/>
      <c r="U307" s="972"/>
      <c r="V307" s="971"/>
    </row>
    <row r="308" spans="2:22">
      <c r="B308">
        <v>2127</v>
      </c>
      <c r="C308" s="863" t="str">
        <f>VLOOKUP(B308,'Explosion de Insumos(preciosOf)'!$A$7:$G$500,2,0)</f>
        <v>TORNILLOS</v>
      </c>
      <c r="D308" s="255" t="str">
        <f>VLOOKUP(B308,'Explosion de Insumos(preciosOf)'!$A$7:$G$500,4,0)</f>
        <v>Und</v>
      </c>
      <c r="E308" s="255">
        <f>VLOOKUP(B308,'Explosion de Insumos(preciosOf)'!$A$7:$G$500,5,0)</f>
        <v>23</v>
      </c>
      <c r="F308" s="874">
        <f>VLOOKUP(B308,'Explosion de Insumos(preciosOf)'!$A$7:$G$500,6,0)</f>
        <v>124432</v>
      </c>
      <c r="G308" s="875">
        <f>VLOOKUP(B308,'Explosion de Insumos(preciosOf)'!$A$7:$G$500,7,0)</f>
        <v>2861936</v>
      </c>
      <c r="H308" s="648">
        <f>VLOOKUP(B308,'SALIDA SINCO INTERNO'!$A$7:$F$510,6,0)</f>
        <v>124432</v>
      </c>
      <c r="I308" s="872">
        <f>VLOOKUP(B308,'SALIDA SINCO INTERNO'!$A$7:$G$510,7,0)</f>
        <v>2861936</v>
      </c>
      <c r="J308" s="864">
        <f t="shared" si="45"/>
        <v>1</v>
      </c>
      <c r="K308" s="878">
        <f t="shared" si="41"/>
        <v>2</v>
      </c>
      <c r="L308" s="565" t="str">
        <f t="shared" si="40"/>
        <v/>
      </c>
      <c r="N308" s="864">
        <f>G308/$G$506</f>
        <v>1.3076623008956428E-4</v>
      </c>
      <c r="O308" s="880">
        <f t="shared" si="42"/>
        <v>0</v>
      </c>
      <c r="P308" s="889">
        <f t="shared" si="43"/>
        <v>0</v>
      </c>
      <c r="Q308" s="971"/>
      <c r="R308" s="972"/>
      <c r="S308" s="971"/>
      <c r="T308" s="971"/>
      <c r="U308" s="972"/>
      <c r="V308" s="971"/>
    </row>
    <row r="309" spans="2:22">
      <c r="B309" s="592">
        <v>75</v>
      </c>
      <c r="C309" s="860" t="str">
        <f>VLOOKUP(B309,'Explosion de Insumos(preciosOf)'!$A$7:$G$500,2,0)</f>
        <v>CHAZOS GUAZAS Y REMACHES</v>
      </c>
      <c r="D309" s="861"/>
      <c r="E309" s="861"/>
      <c r="F309" s="873"/>
      <c r="G309" s="871">
        <f>SUM(G310:G312)</f>
        <v>487780</v>
      </c>
      <c r="H309" s="647"/>
      <c r="I309" s="871">
        <f>SUM(I310:I312)</f>
        <v>487780</v>
      </c>
      <c r="J309" s="864" t="str">
        <f t="shared" si="45"/>
        <v/>
      </c>
      <c r="K309" s="892" t="str">
        <f t="shared" si="41"/>
        <v/>
      </c>
      <c r="L309" s="565" t="str">
        <f t="shared" si="40"/>
        <v/>
      </c>
      <c r="N309" s="862"/>
      <c r="O309" s="893" t="str">
        <f t="shared" si="42"/>
        <v/>
      </c>
      <c r="P309" s="894" t="str">
        <f t="shared" si="43"/>
        <v/>
      </c>
      <c r="Q309" s="971"/>
      <c r="R309" s="972"/>
      <c r="S309" s="971"/>
      <c r="T309" s="971"/>
      <c r="U309" s="972"/>
      <c r="V309" s="971"/>
    </row>
    <row r="310" spans="2:22">
      <c r="B310">
        <v>1069</v>
      </c>
      <c r="C310" s="863" t="str">
        <f>VLOOKUP(B310,'Explosion de Insumos(preciosOf)'!$A$7:$G$500,2,0)</f>
        <v>CHAZO EXPANSIVO 3/8" X 1-1/2"</v>
      </c>
      <c r="D310" s="255" t="str">
        <f>VLOOKUP(B310,'Explosion de Insumos(preciosOf)'!$A$7:$G$500,4,0)</f>
        <v>Und</v>
      </c>
      <c r="E310" s="255">
        <f>VLOOKUP(B310,'Explosion de Insumos(preciosOf)'!$A$7:$G$500,5,0)</f>
        <v>500</v>
      </c>
      <c r="F310" s="874">
        <f>VLOOKUP(B310,'Explosion de Insumos(preciosOf)'!$A$7:$G$500,6,0)</f>
        <v>533</v>
      </c>
      <c r="G310" s="875">
        <f>VLOOKUP(B310,'Explosion de Insumos(preciosOf)'!$A$7:$G$500,7,0)</f>
        <v>266500</v>
      </c>
      <c r="H310" s="648">
        <f>VLOOKUP(B310,'SALIDA SINCO INTERNO'!$A$7:$F$510,6,0)</f>
        <v>533</v>
      </c>
      <c r="I310" s="872">
        <f>VLOOKUP(B310,'SALIDA SINCO INTERNO'!$A$7:$G$510,7,0)</f>
        <v>266500</v>
      </c>
      <c r="J310" s="864">
        <f t="shared" si="45"/>
        <v>1</v>
      </c>
      <c r="K310" s="878">
        <f t="shared" si="41"/>
        <v>2</v>
      </c>
      <c r="L310" s="565" t="str">
        <f t="shared" si="40"/>
        <v/>
      </c>
      <c r="N310" s="864">
        <f>G310/$G$506</f>
        <v>1.2176792324800023E-5</v>
      </c>
      <c r="O310" s="880">
        <f t="shared" si="42"/>
        <v>0</v>
      </c>
      <c r="P310" s="889">
        <f t="shared" si="43"/>
        <v>0</v>
      </c>
      <c r="Q310" s="971"/>
      <c r="R310" s="972"/>
      <c r="S310" s="971"/>
      <c r="T310" s="971"/>
      <c r="U310" s="972"/>
      <c r="V310" s="971"/>
    </row>
    <row r="311" spans="2:22">
      <c r="B311">
        <v>1070</v>
      </c>
      <c r="C311" s="863" t="str">
        <f>VLOOKUP(B311,'Explosion de Insumos(preciosOf)'!$A$7:$G$500,2,0)</f>
        <v>CHAZO PLASTICO ,5/16"</v>
      </c>
      <c r="D311" s="255" t="str">
        <f>VLOOKUP(B311,'Explosion de Insumos(preciosOf)'!$A$7:$G$500,4,0)</f>
        <v>Und</v>
      </c>
      <c r="E311" s="255">
        <f>VLOOKUP(B311,'Explosion de Insumos(preciosOf)'!$A$7:$G$500,5,0)</f>
        <v>120</v>
      </c>
      <c r="F311" s="874">
        <f>VLOOKUP(B311,'Explosion de Insumos(preciosOf)'!$A$7:$G$500,6,0)</f>
        <v>619</v>
      </c>
      <c r="G311" s="875">
        <f>VLOOKUP(B311,'Explosion de Insumos(preciosOf)'!$A$7:$G$500,7,0)</f>
        <v>74280</v>
      </c>
      <c r="H311" s="648">
        <f>VLOOKUP(B311,'SALIDA SINCO INTERNO'!$A$7:$F$510,6,0)</f>
        <v>619</v>
      </c>
      <c r="I311" s="872">
        <f>VLOOKUP(B311,'SALIDA SINCO INTERNO'!$A$7:$G$510,7,0)</f>
        <v>74280</v>
      </c>
      <c r="J311" s="864">
        <f t="shared" si="45"/>
        <v>1</v>
      </c>
      <c r="K311" s="878">
        <f t="shared" si="41"/>
        <v>2</v>
      </c>
      <c r="L311" s="565" t="str">
        <f t="shared" si="40"/>
        <v/>
      </c>
      <c r="N311" s="864">
        <f>G311/$G$506</f>
        <v>3.3939667312800966E-6</v>
      </c>
      <c r="O311" s="880">
        <f t="shared" si="42"/>
        <v>0</v>
      </c>
      <c r="P311" s="889">
        <f t="shared" si="43"/>
        <v>0</v>
      </c>
      <c r="Q311" s="971"/>
      <c r="R311" s="972"/>
      <c r="S311" s="971"/>
      <c r="T311" s="971"/>
      <c r="U311" s="972"/>
      <c r="V311" s="971"/>
    </row>
    <row r="312" spans="2:22">
      <c r="B312">
        <v>1071</v>
      </c>
      <c r="C312" s="863" t="str">
        <f>VLOOKUP(B312,'Explosion de Insumos(preciosOf)'!$A$7:$G$500,2,0)</f>
        <v>CHAZO Y TORNILLO 1/2 X 1"</v>
      </c>
      <c r="D312" s="255" t="str">
        <f>VLOOKUP(B312,'Explosion de Insumos(preciosOf)'!$A$7:$G$500,4,0)</f>
        <v>Und</v>
      </c>
      <c r="E312" s="255">
        <f>VLOOKUP(B312,'Explosion de Insumos(preciosOf)'!$A$7:$G$500,5,0)</f>
        <v>350</v>
      </c>
      <c r="F312" s="874">
        <f>VLOOKUP(B312,'Explosion de Insumos(preciosOf)'!$A$7:$G$500,6,0)</f>
        <v>420</v>
      </c>
      <c r="G312" s="875">
        <f>VLOOKUP(B312,'Explosion de Insumos(preciosOf)'!$A$7:$G$500,7,0)</f>
        <v>147000</v>
      </c>
      <c r="H312" s="648">
        <f>VLOOKUP(B312,'SALIDA SINCO INTERNO'!$A$7:$F$510,6,0)</f>
        <v>420</v>
      </c>
      <c r="I312" s="872">
        <f>VLOOKUP(B312,'SALIDA SINCO INTERNO'!$A$7:$G$510,7,0)</f>
        <v>147000</v>
      </c>
      <c r="J312" s="864">
        <f t="shared" si="45"/>
        <v>1</v>
      </c>
      <c r="K312" s="878">
        <f t="shared" si="41"/>
        <v>2</v>
      </c>
      <c r="L312" s="565" t="str">
        <f t="shared" si="40"/>
        <v/>
      </c>
      <c r="N312" s="864">
        <f>G312/$G$506</f>
        <v>6.7166546782198996E-6</v>
      </c>
      <c r="O312" s="880">
        <f t="shared" si="42"/>
        <v>0</v>
      </c>
      <c r="P312" s="889">
        <f t="shared" si="43"/>
        <v>0</v>
      </c>
      <c r="Q312" s="971"/>
      <c r="R312" s="972"/>
      <c r="S312" s="971"/>
      <c r="T312" s="971"/>
      <c r="U312" s="972"/>
      <c r="V312" s="971"/>
    </row>
    <row r="313" spans="2:22">
      <c r="B313" s="592">
        <v>76</v>
      </c>
      <c r="C313" s="860" t="str">
        <f>VLOOKUP(B313,'Explosion de Insumos(preciosOf)'!$A$7:$G$500,2,0)</f>
        <v>SOLDADURAS ADHESIVOS Y PEGANTES</v>
      </c>
      <c r="D313" s="861"/>
      <c r="E313" s="861"/>
      <c r="F313" s="873"/>
      <c r="G313" s="871">
        <f>SUM(G314:G316)</f>
        <v>42890477.68</v>
      </c>
      <c r="H313" s="647"/>
      <c r="I313" s="871">
        <f>SUM(I314:I316)</f>
        <v>41956849.859999999</v>
      </c>
      <c r="J313" s="864" t="str">
        <f t="shared" si="45"/>
        <v/>
      </c>
      <c r="K313" s="892" t="str">
        <f t="shared" si="41"/>
        <v/>
      </c>
      <c r="L313" s="565" t="str">
        <f t="shared" si="40"/>
        <v/>
      </c>
      <c r="N313" s="862"/>
      <c r="O313" s="893" t="str">
        <f t="shared" si="42"/>
        <v/>
      </c>
      <c r="P313" s="894" t="str">
        <f t="shared" si="43"/>
        <v/>
      </c>
      <c r="Q313" s="971"/>
      <c r="R313" s="972"/>
      <c r="S313" s="971"/>
      <c r="T313" s="971"/>
      <c r="U313" s="972"/>
      <c r="V313" s="971"/>
    </row>
    <row r="314" spans="2:22">
      <c r="B314">
        <v>1008</v>
      </c>
      <c r="C314" s="863" t="str">
        <f>VLOOKUP(B314,'Explosion de Insumos(preciosOf)'!$A$7:$G$500,2,0)</f>
        <v>ADHESIVO ANCLAJES ESTRUCTU</v>
      </c>
      <c r="D314" s="255" t="str">
        <f>VLOOKUP(B314,'Explosion de Insumos(preciosOf)'!$A$7:$G$500,4,0)</f>
        <v>Und</v>
      </c>
      <c r="E314" s="255">
        <f>VLOOKUP(B314,'Explosion de Insumos(preciosOf)'!$A$7:$G$500,5,0)</f>
        <v>178.21</v>
      </c>
      <c r="F314" s="874">
        <f>VLOOKUP(B314,'Explosion de Insumos(preciosOf)'!$A$7:$G$500,6,0)</f>
        <v>106761.99</v>
      </c>
      <c r="G314" s="875">
        <f>VLOOKUP(B314,'Explosion de Insumos(preciosOf)'!$A$7:$G$500,7,0)</f>
        <v>19026043.210000001</v>
      </c>
      <c r="H314" s="648">
        <f>VLOOKUP(B314,'SALIDA SINCO INTERNO'!$A$7:$F$510,6,0)</f>
        <v>106761.99</v>
      </c>
      <c r="I314" s="872">
        <f>VLOOKUP(B314,'SALIDA SINCO INTERNO'!$A$7:$G$510,7,0)</f>
        <v>19026043.210000001</v>
      </c>
      <c r="J314" s="864">
        <f t="shared" si="45"/>
        <v>1</v>
      </c>
      <c r="K314" s="878">
        <f t="shared" si="41"/>
        <v>2</v>
      </c>
      <c r="L314" s="565" t="str">
        <f t="shared" si="40"/>
        <v/>
      </c>
      <c r="N314" s="864">
        <f>G314/$G$506</f>
        <v>8.6932899411197595E-4</v>
      </c>
      <c r="O314" s="880">
        <f t="shared" si="42"/>
        <v>0</v>
      </c>
      <c r="P314" s="889">
        <f t="shared" si="43"/>
        <v>0</v>
      </c>
      <c r="Q314" s="971"/>
      <c r="R314" s="972"/>
      <c r="S314" s="971"/>
      <c r="T314" s="971"/>
      <c r="U314" s="972"/>
      <c r="V314" s="971"/>
    </row>
    <row r="315" spans="2:22">
      <c r="B315">
        <v>1289</v>
      </c>
      <c r="C315" s="863" t="str">
        <f>VLOOKUP(B315,'Explosion de Insumos(preciosOf)'!$A$7:$G$500,2,0)</f>
        <v>SOLDADURA 6011 X 1/8"</v>
      </c>
      <c r="D315" s="255" t="str">
        <f>VLOOKUP(B315,'Explosion de Insumos(preciosOf)'!$A$7:$G$500,4,0)</f>
        <v>Kg</v>
      </c>
      <c r="E315" s="255">
        <f>VLOOKUP(B315,'Explosion de Insumos(preciosOf)'!$A$7:$G$500,5,0)</f>
        <v>1649.59</v>
      </c>
      <c r="F315" s="874">
        <f>VLOOKUP(B315,'Explosion de Insumos(preciosOf)'!$A$7:$G$500,6,0)</f>
        <v>14332</v>
      </c>
      <c r="G315" s="875">
        <f>VLOOKUP(B315,'Explosion de Insumos(preciosOf)'!$A$7:$G$500,7,0)</f>
        <v>23641883.82</v>
      </c>
      <c r="H315" s="648">
        <f>12738+S315</f>
        <v>13766</v>
      </c>
      <c r="I315" s="872">
        <f>+ROUND(H315*E315,0)</f>
        <v>22708256</v>
      </c>
      <c r="J315" s="864">
        <f t="shared" si="45"/>
        <v>0.96050795422830026</v>
      </c>
      <c r="K315" s="878">
        <f t="shared" si="41"/>
        <v>3</v>
      </c>
      <c r="L315" s="565">
        <f t="shared" si="40"/>
        <v>23641883.82</v>
      </c>
      <c r="N315" s="864">
        <f>G315/$G$506</f>
        <v>1.0802338065410502E-3</v>
      </c>
      <c r="O315" s="880">
        <f t="shared" si="42"/>
        <v>3.9492045771699735E-2</v>
      </c>
      <c r="P315" s="889">
        <f t="shared" si="43"/>
        <v>933627.8200000003</v>
      </c>
      <c r="Q315" s="971">
        <v>1</v>
      </c>
      <c r="R315" s="972"/>
      <c r="S315" s="975">
        <f>ROUND('Analisis transporte'!F37*Q315,0)</f>
        <v>1028</v>
      </c>
      <c r="T315" s="975">
        <f>S315*E315</f>
        <v>1695778.52</v>
      </c>
      <c r="U315" s="972" t="s">
        <v>2933</v>
      </c>
      <c r="V315" s="971" t="s">
        <v>2940</v>
      </c>
    </row>
    <row r="316" spans="2:22">
      <c r="B316">
        <v>1290</v>
      </c>
      <c r="C316" s="863" t="str">
        <f>VLOOKUP(B316,'Explosion de Insumos(preciosOf)'!$A$7:$G$500,2,0)</f>
        <v>SOLDADURA ACERO INOXIDABLE</v>
      </c>
      <c r="D316" s="255" t="str">
        <f>VLOOKUP(B316,'Explosion de Insumos(preciosOf)'!$A$7:$G$500,4,0)</f>
        <v>Kg</v>
      </c>
      <c r="E316" s="255">
        <f>VLOOKUP(B316,'Explosion de Insumos(preciosOf)'!$A$7:$G$500,5,0)</f>
        <v>7.35</v>
      </c>
      <c r="F316" s="874">
        <f>VLOOKUP(B316,'Explosion de Insumos(preciosOf)'!$A$7:$G$500,6,0)</f>
        <v>30279</v>
      </c>
      <c r="G316" s="875">
        <f>VLOOKUP(B316,'Explosion de Insumos(preciosOf)'!$A$7:$G$500,7,0)</f>
        <v>222550.65</v>
      </c>
      <c r="H316" s="648">
        <f>VLOOKUP(B316,'SALIDA SINCO INTERNO'!$A$7:$F$510,6,0)</f>
        <v>30279</v>
      </c>
      <c r="I316" s="872">
        <f>VLOOKUP(B316,'SALIDA SINCO INTERNO'!$A$7:$G$510,7,0)</f>
        <v>222550.65</v>
      </c>
      <c r="J316" s="864">
        <f t="shared" si="45"/>
        <v>1</v>
      </c>
      <c r="K316" s="878">
        <f t="shared" si="41"/>
        <v>2</v>
      </c>
      <c r="L316" s="565" t="str">
        <f t="shared" si="40"/>
        <v/>
      </c>
      <c r="N316" s="864">
        <f>G316/$G$506</f>
        <v>1.0168679350091017E-5</v>
      </c>
      <c r="O316" s="880">
        <f t="shared" si="42"/>
        <v>0</v>
      </c>
      <c r="P316" s="889">
        <f t="shared" si="43"/>
        <v>0</v>
      </c>
      <c r="Q316" s="971"/>
      <c r="R316" s="972"/>
      <c r="S316" s="971"/>
      <c r="T316" s="971"/>
      <c r="U316" s="972"/>
      <c r="V316" s="971"/>
    </row>
    <row r="317" spans="2:22">
      <c r="B317" s="592">
        <v>77</v>
      </c>
      <c r="C317" s="860" t="str">
        <f>VLOOKUP(B317,'Explosion de Insumos(preciosOf)'!$A$7:$G$500,2,0)</f>
        <v>OTROS DE FERRETERIA</v>
      </c>
      <c r="D317" s="861"/>
      <c r="E317" s="861"/>
      <c r="F317" s="873"/>
      <c r="G317" s="871">
        <f>SUM(G318:G328)</f>
        <v>26259653.439999998</v>
      </c>
      <c r="H317" s="647"/>
      <c r="I317" s="871">
        <f>SUM(I318:I328)</f>
        <v>24332903.439999998</v>
      </c>
      <c r="J317" s="864" t="str">
        <f t="shared" si="45"/>
        <v/>
      </c>
      <c r="K317" s="892" t="str">
        <f t="shared" si="41"/>
        <v/>
      </c>
      <c r="L317" s="565" t="str">
        <f t="shared" si="40"/>
        <v/>
      </c>
      <c r="N317" s="862"/>
      <c r="O317" s="893" t="str">
        <f t="shared" si="42"/>
        <v/>
      </c>
      <c r="P317" s="894" t="str">
        <f t="shared" si="43"/>
        <v/>
      </c>
      <c r="Q317" s="971"/>
      <c r="R317" s="972"/>
      <c r="S317" s="971"/>
      <c r="T317" s="971"/>
      <c r="U317" s="972"/>
      <c r="V317" s="971"/>
    </row>
    <row r="318" spans="2:22">
      <c r="B318">
        <v>1027</v>
      </c>
      <c r="C318" s="863" t="str">
        <f>VLOOKUP(B318,'Explosion de Insumos(preciosOf)'!$A$7:$G$500,2,0)</f>
        <v>BISAGRA 3X2" COBRI</v>
      </c>
      <c r="D318" s="255" t="str">
        <f>VLOOKUP(B318,'Explosion de Insumos(preciosOf)'!$A$7:$G$500,4,0)</f>
        <v>Und</v>
      </c>
      <c r="E318" s="255">
        <f>VLOOKUP(B318,'Explosion de Insumos(preciosOf)'!$A$7:$G$500,5,0)</f>
        <v>15</v>
      </c>
      <c r="F318" s="874">
        <f>VLOOKUP(B318,'Explosion de Insumos(preciosOf)'!$A$7:$G$500,6,0)</f>
        <v>5497</v>
      </c>
      <c r="G318" s="875">
        <f>VLOOKUP(B318,'Explosion de Insumos(preciosOf)'!$A$7:$G$500,7,0)</f>
        <v>82455</v>
      </c>
      <c r="H318" s="648">
        <f>VLOOKUP(B318,'SALIDA SINCO INTERNO'!$A$7:$F$510,6,0)</f>
        <v>5497</v>
      </c>
      <c r="I318" s="872">
        <f>VLOOKUP(B318,'SALIDA SINCO INTERNO'!$A$7:$G$510,7,0)</f>
        <v>82455</v>
      </c>
      <c r="J318" s="864">
        <f t="shared" si="45"/>
        <v>1</v>
      </c>
      <c r="K318" s="878">
        <f t="shared" si="41"/>
        <v>2</v>
      </c>
      <c r="L318" s="565" t="str">
        <f t="shared" si="40"/>
        <v/>
      </c>
      <c r="N318" s="864">
        <f t="shared" ref="N318:N328" si="47">G318/$G$506</f>
        <v>3.7674949761402847E-6</v>
      </c>
      <c r="O318" s="880">
        <f t="shared" si="42"/>
        <v>0</v>
      </c>
      <c r="P318" s="889">
        <f t="shared" si="43"/>
        <v>0</v>
      </c>
      <c r="Q318" s="971"/>
      <c r="R318" s="972"/>
      <c r="S318" s="971"/>
      <c r="T318" s="971"/>
      <c r="U318" s="972"/>
      <c r="V318" s="971"/>
    </row>
    <row r="319" spans="2:22">
      <c r="B319">
        <v>1037</v>
      </c>
      <c r="C319" s="863" t="str">
        <f>VLOOKUP(B319,'Explosion de Insumos(preciosOf)'!$A$7:$G$500,2,0)</f>
        <v>BROCHA CERDA MONA 4</v>
      </c>
      <c r="D319" s="255" t="str">
        <f>VLOOKUP(B319,'Explosion de Insumos(preciosOf)'!$A$7:$G$500,4,0)</f>
        <v>Und</v>
      </c>
      <c r="E319" s="255">
        <f>VLOOKUP(B319,'Explosion de Insumos(preciosOf)'!$A$7:$G$500,5,0)</f>
        <v>15.97</v>
      </c>
      <c r="F319" s="874">
        <f>VLOOKUP(B319,'Explosion de Insumos(preciosOf)'!$A$7:$G$500,6,0)</f>
        <v>14337</v>
      </c>
      <c r="G319" s="875">
        <f>VLOOKUP(B319,'Explosion de Insumos(preciosOf)'!$A$7:$G$500,7,0)</f>
        <v>228933.22</v>
      </c>
      <c r="H319" s="648">
        <f>VLOOKUP(B319,'SALIDA SINCO INTERNO'!$A$7:$F$510,6,0)</f>
        <v>14337</v>
      </c>
      <c r="I319" s="872">
        <f>VLOOKUP(B319,'SALIDA SINCO INTERNO'!$A$7:$G$510,7,0)</f>
        <v>228933.22</v>
      </c>
      <c r="J319" s="864">
        <f t="shared" si="45"/>
        <v>1</v>
      </c>
      <c r="K319" s="878">
        <f t="shared" si="41"/>
        <v>2</v>
      </c>
      <c r="L319" s="565" t="str">
        <f t="shared" si="40"/>
        <v/>
      </c>
      <c r="N319" s="864">
        <f t="shared" si="47"/>
        <v>1.0460308728659494E-5</v>
      </c>
      <c r="O319" s="880">
        <f t="shared" si="42"/>
        <v>0</v>
      </c>
      <c r="P319" s="889">
        <f t="shared" si="43"/>
        <v>0</v>
      </c>
      <c r="Q319" s="971"/>
      <c r="R319" s="972"/>
      <c r="S319" s="971"/>
      <c r="T319" s="971"/>
      <c r="U319" s="972"/>
      <c r="V319" s="971"/>
    </row>
    <row r="320" spans="2:22">
      <c r="B320">
        <v>1053</v>
      </c>
      <c r="C320" s="863" t="str">
        <f>VLOOKUP(B320,'Explosion de Insumos(preciosOf)'!$A$7:$G$500,2,0)</f>
        <v>CANDADO YALE 110-30</v>
      </c>
      <c r="D320" s="255" t="str">
        <f>VLOOKUP(B320,'Explosion de Insumos(preciosOf)'!$A$7:$G$500,4,0)</f>
        <v>Und</v>
      </c>
      <c r="E320" s="255">
        <f>VLOOKUP(B320,'Explosion de Insumos(preciosOf)'!$A$7:$G$500,5,0)</f>
        <v>5</v>
      </c>
      <c r="F320" s="874">
        <f>VLOOKUP(B320,'Explosion de Insumos(preciosOf)'!$A$7:$G$500,6,0)</f>
        <v>41697</v>
      </c>
      <c r="G320" s="875">
        <f>VLOOKUP(B320,'Explosion de Insumos(preciosOf)'!$A$7:$G$500,7,0)</f>
        <v>208485</v>
      </c>
      <c r="H320" s="648">
        <f>VLOOKUP(B320,'SALIDA SINCO INTERNO'!$A$7:$F$510,6,0)</f>
        <v>41697</v>
      </c>
      <c r="I320" s="872">
        <f>VLOOKUP(B320,'SALIDA SINCO INTERNO'!$A$7:$G$510,7,0)</f>
        <v>208485</v>
      </c>
      <c r="J320" s="864">
        <f t="shared" si="45"/>
        <v>1</v>
      </c>
      <c r="K320" s="878">
        <f t="shared" si="41"/>
        <v>2</v>
      </c>
      <c r="L320" s="565" t="str">
        <f t="shared" si="40"/>
        <v/>
      </c>
      <c r="N320" s="864">
        <f t="shared" si="47"/>
        <v>9.5259983033243258E-6</v>
      </c>
      <c r="O320" s="880">
        <f t="shared" si="42"/>
        <v>0</v>
      </c>
      <c r="P320" s="889">
        <f t="shared" si="43"/>
        <v>0</v>
      </c>
      <c r="Q320" s="971"/>
      <c r="R320" s="972"/>
      <c r="S320" s="971"/>
      <c r="T320" s="971"/>
      <c r="U320" s="972"/>
      <c r="V320" s="971"/>
    </row>
    <row r="321" spans="1:22">
      <c r="B321">
        <v>1165</v>
      </c>
      <c r="C321" s="863" t="str">
        <f>VLOOKUP(B321,'Explosion de Insumos(preciosOf)'!$A$7:$G$500,2,0)</f>
        <v>LIJA 320 AGUA</v>
      </c>
      <c r="D321" s="255" t="str">
        <f>VLOOKUP(B321,'Explosion de Insumos(preciosOf)'!$A$7:$G$500,4,0)</f>
        <v>PLI</v>
      </c>
      <c r="E321" s="255">
        <f>VLOOKUP(B321,'Explosion de Insumos(preciosOf)'!$A$7:$G$500,5,0)</f>
        <v>3150</v>
      </c>
      <c r="F321" s="874">
        <f>VLOOKUP(B321,'Explosion de Insumos(preciosOf)'!$A$7:$G$500,6,0)</f>
        <v>1673</v>
      </c>
      <c r="G321" s="875">
        <f>VLOOKUP(B321,'Explosion de Insumos(preciosOf)'!$A$7:$G$500,7,0)</f>
        <v>5269950</v>
      </c>
      <c r="H321" s="648">
        <v>1486</v>
      </c>
      <c r="I321" s="872">
        <f>ROUND(H321*E321,0)</f>
        <v>4680900</v>
      </c>
      <c r="J321" s="864">
        <f t="shared" si="45"/>
        <v>0.88822474596533174</v>
      </c>
      <c r="K321" s="878">
        <f t="shared" si="41"/>
        <v>3</v>
      </c>
      <c r="L321" s="565">
        <f t="shared" si="40"/>
        <v>5269950</v>
      </c>
      <c r="N321" s="864">
        <f t="shared" si="47"/>
        <v>2.4079207021418341E-4</v>
      </c>
      <c r="O321" s="880">
        <f t="shared" si="42"/>
        <v>0.11177525403466826</v>
      </c>
      <c r="P321" s="889">
        <f t="shared" si="43"/>
        <v>589050</v>
      </c>
      <c r="Q321" s="971"/>
      <c r="R321" s="972"/>
      <c r="S321" s="971"/>
      <c r="T321" s="971"/>
      <c r="U321" s="972"/>
      <c r="V321" s="982" t="s">
        <v>2993</v>
      </c>
    </row>
    <row r="322" spans="1:22">
      <c r="B322">
        <v>1225</v>
      </c>
      <c r="C322" s="863" t="str">
        <f>VLOOKUP(B322,'Explosion de Insumos(preciosOf)'!$A$7:$G$500,2,0)</f>
        <v>PIRLAN PLASTICO-PVC TIRA DE 2,40MT</v>
      </c>
      <c r="D322" s="255" t="str">
        <f>VLOOKUP(B322,'Explosion de Insumos(preciosOf)'!$A$7:$G$500,4,0)</f>
        <v>Und</v>
      </c>
      <c r="E322" s="255">
        <f>VLOOKUP(B322,'Explosion de Insumos(preciosOf)'!$A$7:$G$500,5,0)</f>
        <v>21.25</v>
      </c>
      <c r="F322" s="874">
        <f>VLOOKUP(B322,'Explosion de Insumos(preciosOf)'!$A$7:$G$500,6,0)</f>
        <v>5018</v>
      </c>
      <c r="G322" s="875">
        <f>VLOOKUP(B322,'Explosion de Insumos(preciosOf)'!$A$7:$G$500,7,0)</f>
        <v>106642.54</v>
      </c>
      <c r="H322" s="648">
        <f>VLOOKUP(B322,'SALIDA SINCO INTERNO'!$A$7:$F$510,6,0)</f>
        <v>5018</v>
      </c>
      <c r="I322" s="872">
        <f>VLOOKUP(B322,'SALIDA SINCO INTERNO'!$A$7:$G$510,7,0)</f>
        <v>106642.54</v>
      </c>
      <c r="J322" s="864">
        <f t="shared" si="45"/>
        <v>1</v>
      </c>
      <c r="K322" s="878">
        <f t="shared" si="41"/>
        <v>2</v>
      </c>
      <c r="L322" s="565" t="str">
        <f t="shared" si="40"/>
        <v/>
      </c>
      <c r="N322" s="864">
        <f t="shared" si="47"/>
        <v>4.8726606475391348E-6</v>
      </c>
      <c r="O322" s="880">
        <f t="shared" si="42"/>
        <v>0</v>
      </c>
      <c r="P322" s="889">
        <f t="shared" si="43"/>
        <v>0</v>
      </c>
      <c r="Q322" s="971"/>
      <c r="R322" s="972"/>
      <c r="S322" s="971"/>
      <c r="T322" s="971"/>
      <c r="U322" s="972"/>
      <c r="V322" s="971"/>
    </row>
    <row r="323" spans="1:22">
      <c r="B323">
        <v>1264</v>
      </c>
      <c r="C323" s="863" t="str">
        <f>VLOOKUP(B323,'Explosion de Insumos(preciosOf)'!$A$7:$G$500,2,0)</f>
        <v>RODAMIENTO NYLON VC-50-20</v>
      </c>
      <c r="D323" s="255" t="str">
        <f>VLOOKUP(B323,'Explosion de Insumos(preciosOf)'!$A$7:$G$500,4,0)</f>
        <v>Und</v>
      </c>
      <c r="E323" s="255">
        <f>VLOOKUP(B323,'Explosion de Insumos(preciosOf)'!$A$7:$G$500,5,0)</f>
        <v>2100</v>
      </c>
      <c r="F323" s="874">
        <f>VLOOKUP(B323,'Explosion de Insumos(preciosOf)'!$A$7:$G$500,6,0)</f>
        <v>5722</v>
      </c>
      <c r="G323" s="875">
        <f>VLOOKUP(B323,'Explosion de Insumos(preciosOf)'!$A$7:$G$500,7,0)</f>
        <v>12016200</v>
      </c>
      <c r="H323" s="648">
        <v>5085</v>
      </c>
      <c r="I323" s="872">
        <f>ROUND(H323*E323,0)</f>
        <v>10678500</v>
      </c>
      <c r="J323" s="864">
        <f t="shared" si="45"/>
        <v>0.88867528836071308</v>
      </c>
      <c r="K323" s="878">
        <f t="shared" si="41"/>
        <v>3</v>
      </c>
      <c r="L323" s="565">
        <f t="shared" si="40"/>
        <v>12016200</v>
      </c>
      <c r="N323" s="864">
        <f t="shared" si="47"/>
        <v>5.4903854383963236E-4</v>
      </c>
      <c r="O323" s="880">
        <f t="shared" si="42"/>
        <v>0.11132471163928692</v>
      </c>
      <c r="P323" s="889">
        <f t="shared" si="43"/>
        <v>1337700</v>
      </c>
      <c r="Q323" s="971"/>
      <c r="R323" s="972"/>
      <c r="S323" s="971"/>
      <c r="T323" s="971"/>
      <c r="U323" s="540" t="s">
        <v>2933</v>
      </c>
      <c r="V323" s="982" t="s">
        <v>2989</v>
      </c>
    </row>
    <row r="324" spans="1:22">
      <c r="B324">
        <v>1265</v>
      </c>
      <c r="C324" s="863" t="str">
        <f>VLOOKUP(B324,'Explosion de Insumos(preciosOf)'!$A$7:$G$500,2,0)</f>
        <v>RODILLO FELPA</v>
      </c>
      <c r="D324" s="255" t="str">
        <f>VLOOKUP(B324,'Explosion de Insumos(preciosOf)'!$A$7:$G$500,4,0)</f>
        <v>Und</v>
      </c>
      <c r="E324" s="255">
        <f>VLOOKUP(B324,'Explosion de Insumos(preciosOf)'!$A$7:$G$500,5,0)</f>
        <v>68.8</v>
      </c>
      <c r="F324" s="874">
        <f>VLOOKUP(B324,'Explosion de Insumos(preciosOf)'!$A$7:$G$500,6,0)</f>
        <v>11720</v>
      </c>
      <c r="G324" s="875">
        <f>VLOOKUP(B324,'Explosion de Insumos(preciosOf)'!$A$7:$G$500,7,0)</f>
        <v>806346.55</v>
      </c>
      <c r="H324" s="648">
        <f>VLOOKUP(B324,'SALIDA SINCO INTERNO'!$A$7:$F$510,6,0)</f>
        <v>11720</v>
      </c>
      <c r="I324" s="872">
        <f>VLOOKUP(B324,'SALIDA SINCO INTERNO'!$A$7:$G$510,7,0)</f>
        <v>806346.55</v>
      </c>
      <c r="J324" s="864">
        <f t="shared" si="45"/>
        <v>1</v>
      </c>
      <c r="K324" s="878">
        <f t="shared" si="41"/>
        <v>2</v>
      </c>
      <c r="L324" s="565" t="str">
        <f t="shared" si="40"/>
        <v/>
      </c>
      <c r="N324" s="864">
        <f t="shared" si="47"/>
        <v>3.6843206308326372E-5</v>
      </c>
      <c r="O324" s="880">
        <f t="shared" si="42"/>
        <v>0</v>
      </c>
      <c r="P324" s="889">
        <f t="shared" si="43"/>
        <v>0</v>
      </c>
      <c r="Q324" s="971"/>
      <c r="R324" s="972"/>
      <c r="S324" s="971"/>
      <c r="T324" s="971"/>
      <c r="U324" s="972"/>
      <c r="V324" s="971"/>
    </row>
    <row r="325" spans="1:22">
      <c r="B325">
        <v>688</v>
      </c>
      <c r="C325" s="863" t="str">
        <f>VLOOKUP(B325,'Explosion de Insumos(preciosOf)'!$A$7:$G$500,2,0)</f>
        <v>PIOLA GRUESA RLL 50 METROS</v>
      </c>
      <c r="D325" s="255" t="str">
        <f>VLOOKUP(B325,'Explosion de Insumos(preciosOf)'!$A$7:$G$500,4,0)</f>
        <v>Roll</v>
      </c>
      <c r="E325" s="255">
        <f>VLOOKUP(B325,'Explosion de Insumos(preciosOf)'!$A$7:$G$500,5,0)</f>
        <v>28.34</v>
      </c>
      <c r="F325" s="874">
        <f>VLOOKUP(B325,'Explosion de Insumos(preciosOf)'!$A$7:$G$500,6,0)</f>
        <v>3226</v>
      </c>
      <c r="G325" s="875">
        <f>VLOOKUP(B325,'Explosion de Insumos(preciosOf)'!$A$7:$G$500,7,0)</f>
        <v>91418.39</v>
      </c>
      <c r="H325" s="648">
        <f>VLOOKUP(B325,'SALIDA SINCO INTERNO'!$A$7:$F$510,6,0)</f>
        <v>3226</v>
      </c>
      <c r="I325" s="872">
        <f>VLOOKUP(B325,'SALIDA SINCO INTERNO'!$A$7:$G$510,7,0)</f>
        <v>91418.39</v>
      </c>
      <c r="J325" s="864">
        <f t="shared" si="45"/>
        <v>1</v>
      </c>
      <c r="K325" s="878">
        <f t="shared" si="41"/>
        <v>2</v>
      </c>
      <c r="L325" s="565" t="str">
        <f t="shared" si="40"/>
        <v/>
      </c>
      <c r="N325" s="864">
        <f t="shared" si="47"/>
        <v>4.1770459650940907E-6</v>
      </c>
      <c r="O325" s="880">
        <f t="shared" si="42"/>
        <v>0</v>
      </c>
      <c r="P325" s="889">
        <f t="shared" si="43"/>
        <v>0</v>
      </c>
      <c r="Q325" s="971"/>
      <c r="R325" s="972"/>
      <c r="S325" s="971"/>
      <c r="T325" s="971"/>
      <c r="U325" s="972"/>
      <c r="V325" s="971"/>
    </row>
    <row r="326" spans="1:22">
      <c r="B326">
        <v>689</v>
      </c>
      <c r="C326" s="863" t="str">
        <f>VLOOKUP(B326,'Explosion de Insumos(preciosOf)'!$A$7:$G$500,2,0)</f>
        <v>PIOLA GRUESA 50 METROS</v>
      </c>
      <c r="D326" s="255" t="str">
        <f>VLOOKUP(B326,'Explosion de Insumos(preciosOf)'!$A$7:$G$500,4,0)</f>
        <v>Roll</v>
      </c>
      <c r="E326" s="255">
        <f>VLOOKUP(B326,'Explosion de Insumos(preciosOf)'!$A$7:$G$500,5,0)</f>
        <v>326.39999999999998</v>
      </c>
      <c r="F326" s="874">
        <f>VLOOKUP(B326,'Explosion de Insumos(preciosOf)'!$A$7:$G$500,6,0)</f>
        <v>3226</v>
      </c>
      <c r="G326" s="875">
        <f>VLOOKUP(B326,'Explosion de Insumos(preciosOf)'!$A$7:$G$500,7,0)</f>
        <v>1052966.3999999999</v>
      </c>
      <c r="H326" s="648">
        <f>VLOOKUP(B326,'SALIDA SINCO INTERNO'!$A$7:$F$510,6,0)</f>
        <v>3226</v>
      </c>
      <c r="I326" s="872">
        <f>VLOOKUP(B326,'SALIDA SINCO INTERNO'!$A$7:$G$510,7,0)</f>
        <v>1052966.3999999999</v>
      </c>
      <c r="J326" s="864">
        <f t="shared" si="45"/>
        <v>1</v>
      </c>
      <c r="K326" s="878">
        <f t="shared" si="41"/>
        <v>2</v>
      </c>
      <c r="L326" s="565" t="str">
        <f t="shared" si="40"/>
        <v/>
      </c>
      <c r="N326" s="864">
        <f t="shared" si="47"/>
        <v>4.8111644194342625E-5</v>
      </c>
      <c r="O326" s="880">
        <f t="shared" si="42"/>
        <v>0</v>
      </c>
      <c r="P326" s="889">
        <f t="shared" si="43"/>
        <v>0</v>
      </c>
      <c r="Q326" s="971"/>
      <c r="R326" s="972"/>
      <c r="S326" s="971"/>
      <c r="T326" s="971"/>
      <c r="U326" s="972"/>
      <c r="V326" s="971"/>
    </row>
    <row r="327" spans="1:22">
      <c r="B327">
        <v>699</v>
      </c>
      <c r="C327" s="863" t="str">
        <f>VLOOKUP(B327,'Explosion de Insumos(preciosOf)'!$A$7:$G$500,2,0)</f>
        <v>LIJA 400 AGUA</v>
      </c>
      <c r="D327" s="255" t="str">
        <f>VLOOKUP(B327,'Explosion de Insumos(preciosOf)'!$A$7:$G$500,4,0)</f>
        <v>PLI</v>
      </c>
      <c r="E327" s="255">
        <f>VLOOKUP(B327,'Explosion de Insumos(preciosOf)'!$A$7:$G$500,5,0)</f>
        <v>204.31</v>
      </c>
      <c r="F327" s="874">
        <f>VLOOKUP(B327,'Explosion de Insumos(preciosOf)'!$A$7:$G$500,6,0)</f>
        <v>1314</v>
      </c>
      <c r="G327" s="875">
        <f>VLOOKUP(B327,'Explosion de Insumos(preciosOf)'!$A$7:$G$500,7,0)</f>
        <v>268464.65000000002</v>
      </c>
      <c r="H327" s="648">
        <f>VLOOKUP(B327,'SALIDA SINCO INTERNO'!$A$7:$F$510,6,0)</f>
        <v>1314</v>
      </c>
      <c r="I327" s="872">
        <f>VLOOKUP(B327,'SALIDA SINCO INTERNO'!$A$7:$G$510,7,0)</f>
        <v>268464.65000000002</v>
      </c>
      <c r="J327" s="864">
        <f t="shared" si="45"/>
        <v>1</v>
      </c>
      <c r="K327" s="878">
        <f t="shared" si="41"/>
        <v>2</v>
      </c>
      <c r="L327" s="565" t="str">
        <f t="shared" si="40"/>
        <v/>
      </c>
      <c r="N327" s="864">
        <f t="shared" si="47"/>
        <v>1.226656018611679E-5</v>
      </c>
      <c r="O327" s="880">
        <f t="shared" si="42"/>
        <v>0</v>
      </c>
      <c r="P327" s="889">
        <f t="shared" si="43"/>
        <v>0</v>
      </c>
      <c r="Q327" s="971"/>
      <c r="R327" s="972"/>
      <c r="S327" s="971"/>
      <c r="T327" s="971"/>
      <c r="U327" s="972"/>
      <c r="V327" s="971"/>
    </row>
    <row r="328" spans="1:22">
      <c r="B328">
        <v>726</v>
      </c>
      <c r="C328" s="863" t="str">
        <f>VLOOKUP(B328,'Explosion de Insumos(preciosOf)'!$A$7:$G$500,2,0)</f>
        <v>SEGUETA SIN MARCO</v>
      </c>
      <c r="D328" s="255" t="str">
        <f>VLOOKUP(B328,'Explosion de Insumos(preciosOf)'!$A$7:$G$500,4,0)</f>
        <v>Und</v>
      </c>
      <c r="E328" s="255">
        <f>VLOOKUP(B328,'Explosion de Insumos(preciosOf)'!$A$7:$G$500,5,0)</f>
        <v>862.1</v>
      </c>
      <c r="F328" s="874">
        <f>VLOOKUP(B328,'Explosion de Insumos(preciosOf)'!$A$7:$G$500,6,0)</f>
        <v>7108</v>
      </c>
      <c r="G328" s="875">
        <f>VLOOKUP(B328,'Explosion de Insumos(preciosOf)'!$A$7:$G$500,7,0)</f>
        <v>6127791.6900000004</v>
      </c>
      <c r="H328" s="648">
        <f>VLOOKUP(B328,'SALIDA SINCO INTERNO'!$A$7:$F$510,6,0)</f>
        <v>7108</v>
      </c>
      <c r="I328" s="872">
        <f>VLOOKUP(B328,'SALIDA SINCO INTERNO'!$A$7:$G$510,7,0)</f>
        <v>6127791.6900000004</v>
      </c>
      <c r="J328" s="864">
        <f t="shared" si="45"/>
        <v>1</v>
      </c>
      <c r="K328" s="878">
        <f t="shared" si="41"/>
        <v>2</v>
      </c>
      <c r="L328" s="565" t="str">
        <f t="shared" si="40"/>
        <v/>
      </c>
      <c r="N328" s="864">
        <f t="shared" si="47"/>
        <v>2.7998816817547978E-4</v>
      </c>
      <c r="O328" s="880">
        <f t="shared" si="42"/>
        <v>0</v>
      </c>
      <c r="P328" s="889">
        <f t="shared" si="43"/>
        <v>0</v>
      </c>
      <c r="Q328" s="971"/>
      <c r="R328" s="972"/>
      <c r="S328" s="971"/>
      <c r="T328" s="971"/>
      <c r="U328" s="972"/>
      <c r="V328" s="971"/>
    </row>
    <row r="329" spans="1:22">
      <c r="B329" s="592">
        <v>78</v>
      </c>
      <c r="C329" s="860" t="str">
        <f>VLOOKUP(B329,'Explosion de Insumos(preciosOf)'!$A$7:$G$500,2,0)</f>
        <v>MATERIALES METALICOS</v>
      </c>
      <c r="D329" s="861"/>
      <c r="E329" s="861"/>
      <c r="F329" s="873"/>
      <c r="G329" s="871">
        <f>SUM(G330:G361)</f>
        <v>374793614.13999999</v>
      </c>
      <c r="H329" s="647"/>
      <c r="I329" s="871">
        <f>SUM(I330:I361)</f>
        <v>346516885.38999999</v>
      </c>
      <c r="J329" s="864" t="str">
        <f t="shared" si="45"/>
        <v/>
      </c>
      <c r="K329" s="892" t="str">
        <f t="shared" si="41"/>
        <v/>
      </c>
      <c r="L329" s="565" t="str">
        <f t="shared" si="40"/>
        <v/>
      </c>
      <c r="N329" s="862"/>
      <c r="O329" s="893" t="str">
        <f t="shared" si="42"/>
        <v/>
      </c>
      <c r="P329" s="894" t="str">
        <f t="shared" si="43"/>
        <v/>
      </c>
      <c r="Q329" s="971"/>
      <c r="R329" s="972"/>
      <c r="S329" s="971"/>
      <c r="T329" s="971"/>
      <c r="U329" s="972"/>
      <c r="V329" s="971"/>
    </row>
    <row r="330" spans="1:22">
      <c r="A330" t="s">
        <v>2986</v>
      </c>
      <c r="B330">
        <v>1056</v>
      </c>
      <c r="C330" s="863" t="str">
        <f>VLOOKUP(B330,'Explosion de Insumos(preciosOf)'!$A$7:$G$500,2,0)</f>
        <v>CARRILERA RODAMIENTO</v>
      </c>
      <c r="D330" s="255" t="str">
        <f>VLOOKUP(B330,'Explosion de Insumos(preciosOf)'!$A$7:$G$500,4,0)</f>
        <v>Ml</v>
      </c>
      <c r="E330" s="255">
        <f>VLOOKUP(B330,'Explosion de Insumos(preciosOf)'!$A$7:$G$500,5,0)</f>
        <v>2100</v>
      </c>
      <c r="F330" s="874">
        <f>VLOOKUP(B330,'Explosion de Insumos(preciosOf)'!$A$7:$G$500,6,0)</f>
        <v>12897</v>
      </c>
      <c r="G330" s="875">
        <f>VLOOKUP(B330,'Explosion de Insumos(preciosOf)'!$A$7:$G$500,7,0)</f>
        <v>27083700</v>
      </c>
      <c r="H330" s="648">
        <v>11462</v>
      </c>
      <c r="I330" s="872">
        <f>ROUND(H330*E330,0)</f>
        <v>24070200</v>
      </c>
      <c r="J330" s="864">
        <f t="shared" si="45"/>
        <v>0.88873381406528651</v>
      </c>
      <c r="K330" s="878">
        <f t="shared" si="41"/>
        <v>3</v>
      </c>
      <c r="L330" s="565">
        <f t="shared" si="40"/>
        <v>27083700</v>
      </c>
      <c r="N330" s="864">
        <f t="shared" ref="N330:N361" si="48">G330/$G$506</f>
        <v>1.2374956483571721E-3</v>
      </c>
      <c r="O330" s="880">
        <f t="shared" si="42"/>
        <v>0.11126618593471349</v>
      </c>
      <c r="P330" s="889">
        <f t="shared" si="43"/>
        <v>3013500</v>
      </c>
      <c r="Q330" s="971"/>
      <c r="R330" s="972"/>
      <c r="S330" s="971"/>
      <c r="T330" s="982"/>
      <c r="U330" s="540" t="s">
        <v>2933</v>
      </c>
      <c r="V330" s="982" t="s">
        <v>2989</v>
      </c>
    </row>
    <row r="331" spans="1:22">
      <c r="A331" t="s">
        <v>2986</v>
      </c>
      <c r="B331">
        <v>1157</v>
      </c>
      <c r="C331" s="863" t="str">
        <f>VLOOKUP(B331,'Explosion de Insumos(preciosOf)'!$A$7:$G$500,2,0)</f>
        <v>LAM,ACERO INOX C,18 304</v>
      </c>
      <c r="D331" s="255" t="str">
        <f>VLOOKUP(B331,'Explosion de Insumos(preciosOf)'!$A$7:$G$500,4,0)</f>
        <v>Und</v>
      </c>
      <c r="E331" s="255">
        <f>VLOOKUP(B331,'Explosion de Insumos(preciosOf)'!$A$7:$G$500,5,0)</f>
        <v>7.35</v>
      </c>
      <c r="F331" s="874">
        <f>VLOOKUP(B331,'Explosion de Insumos(preciosOf)'!$A$7:$G$500,6,0)</f>
        <v>400488</v>
      </c>
      <c r="G331" s="875">
        <f>VLOOKUP(B331,'Explosion de Insumos(preciosOf)'!$A$7:$G$500,7,0)</f>
        <v>2943586.8</v>
      </c>
      <c r="H331" s="648">
        <f>VLOOKUP(B331,'SALIDA SINCO INTERNO'!$A$7:$F$510,6,0)</f>
        <v>400488</v>
      </c>
      <c r="I331" s="872">
        <f>VLOOKUP(B331,'SALIDA SINCO INTERNO'!$A$7:$G$510,7,0)</f>
        <v>2943586.8</v>
      </c>
      <c r="J331" s="864">
        <f t="shared" si="45"/>
        <v>1</v>
      </c>
      <c r="K331" s="878">
        <f t="shared" si="41"/>
        <v>2</v>
      </c>
      <c r="L331" s="565" t="str">
        <f t="shared" si="40"/>
        <v/>
      </c>
      <c r="N331" s="864">
        <f t="shared" si="48"/>
        <v>1.3449697993854655E-4</v>
      </c>
      <c r="O331" s="880">
        <f t="shared" si="42"/>
        <v>0</v>
      </c>
      <c r="P331" s="889">
        <f t="shared" si="43"/>
        <v>0</v>
      </c>
      <c r="Q331" s="971"/>
      <c r="R331" s="972"/>
      <c r="S331" s="971"/>
      <c r="T331" s="971"/>
      <c r="U331" s="972"/>
      <c r="V331" s="971"/>
    </row>
    <row r="332" spans="1:22">
      <c r="A332" t="s">
        <v>2986</v>
      </c>
      <c r="B332">
        <v>1158</v>
      </c>
      <c r="C332" s="863" t="str">
        <f>VLOOKUP(B332,'Explosion de Insumos(preciosOf)'!$A$7:$G$500,2,0)</f>
        <v>LAM,ACRILICA 75% ACRILICO</v>
      </c>
      <c r="D332" s="255" t="str">
        <f>VLOOKUP(B332,'Explosion de Insumos(preciosOf)'!$A$7:$G$500,4,0)</f>
        <v>Und</v>
      </c>
      <c r="E332" s="255">
        <f>VLOOKUP(B332,'Explosion de Insumos(preciosOf)'!$A$7:$G$500,5,0)</f>
        <v>111.5</v>
      </c>
      <c r="F332" s="874">
        <f>VLOOKUP(B332,'Explosion de Insumos(preciosOf)'!$A$7:$G$500,6,0)</f>
        <v>104696</v>
      </c>
      <c r="G332" s="875">
        <f>VLOOKUP(B332,'Explosion de Insumos(preciosOf)'!$A$7:$G$500,7,0)</f>
        <v>11673604</v>
      </c>
      <c r="H332" s="648">
        <v>55802</v>
      </c>
      <c r="I332" s="872">
        <f>ROUND(H332*E332,0)</f>
        <v>6221923</v>
      </c>
      <c r="J332" s="864">
        <f t="shared" si="45"/>
        <v>0.53299075418354092</v>
      </c>
      <c r="K332" s="878">
        <f t="shared" si="41"/>
        <v>3</v>
      </c>
      <c r="L332" s="565">
        <f t="shared" ref="L332:L395" si="49">IF(H332="","",IF(K332&lt;&gt;2,G332,""))</f>
        <v>11673604</v>
      </c>
      <c r="N332" s="864">
        <f t="shared" si="48"/>
        <v>5.3338480896793564E-4</v>
      </c>
      <c r="O332" s="880">
        <f t="shared" si="42"/>
        <v>0.46700924581645908</v>
      </c>
      <c r="P332" s="889">
        <f t="shared" si="43"/>
        <v>5451681</v>
      </c>
      <c r="Q332" s="971"/>
      <c r="R332" s="972"/>
      <c r="S332" s="971"/>
      <c r="T332" s="971"/>
      <c r="U332" s="972"/>
      <c r="V332" s="971"/>
    </row>
    <row r="333" spans="1:22">
      <c r="B333">
        <v>1159</v>
      </c>
      <c r="C333" s="863" t="str">
        <f>VLOOKUP(B333,'Explosion de Insumos(preciosOf)'!$A$7:$G$500,2,0)</f>
        <v>LAM,COLD ROLLED C,20 122X244 CM</v>
      </c>
      <c r="D333" s="255" t="str">
        <f>VLOOKUP(B333,'Explosion de Insumos(preciosOf)'!$A$7:$G$500,4,0)</f>
        <v>Und</v>
      </c>
      <c r="E333" s="255">
        <f>VLOOKUP(B333,'Explosion de Insumos(preciosOf)'!$A$7:$G$500,5,0)</f>
        <v>1680</v>
      </c>
      <c r="F333" s="874">
        <f>VLOOKUP(B333,'Explosion de Insumos(preciosOf)'!$A$7:$G$500,6,0)</f>
        <v>64622</v>
      </c>
      <c r="G333" s="875">
        <f>VLOOKUP(B333,'Explosion de Insumos(preciosOf)'!$A$7:$G$500,7,0)</f>
        <v>108564960</v>
      </c>
      <c r="H333" s="648">
        <f>57430+S333</f>
        <v>77841.666666666672</v>
      </c>
      <c r="I333" s="872">
        <f>ROUND(H333*E333,0)</f>
        <v>130774000</v>
      </c>
      <c r="J333" s="864">
        <f t="shared" si="45"/>
        <v>1.2045691353821713</v>
      </c>
      <c r="K333" s="878">
        <f t="shared" ref="K333:K366" si="50">IF(D333="","",IF(J333&gt;100%,1,IF(J333=100%,2,3)))</f>
        <v>1</v>
      </c>
      <c r="L333" s="565">
        <f t="shared" si="49"/>
        <v>108564960</v>
      </c>
      <c r="N333" s="864">
        <f t="shared" si="48"/>
        <v>4.960498955610587E-3</v>
      </c>
      <c r="O333" s="880">
        <f t="shared" ref="O333:O396" si="51">IF(H333="","",100%-J333)</f>
        <v>-0.20456913538217125</v>
      </c>
      <c r="P333" s="889">
        <f t="shared" ref="P333:P396" si="52">IF(F333="","",G333-I333)</f>
        <v>-22209040</v>
      </c>
      <c r="Q333" s="996">
        <v>19.86</v>
      </c>
      <c r="R333" s="997"/>
      <c r="S333" s="992">
        <f>'Analisis transporte'!F37*Q333</f>
        <v>20411.666666666668</v>
      </c>
      <c r="T333" s="993">
        <f>S333*E333</f>
        <v>34291600</v>
      </c>
      <c r="U333" s="972" t="s">
        <v>2933</v>
      </c>
      <c r="V333" s="994" t="s">
        <v>2938</v>
      </c>
    </row>
    <row r="334" spans="1:22">
      <c r="A334" t="s">
        <v>2986</v>
      </c>
      <c r="B334">
        <v>1160</v>
      </c>
      <c r="C334" s="863" t="str">
        <f>VLOOKUP(B334,'Explosion de Insumos(preciosOf)'!$A$7:$G$500,2,0)</f>
        <v>LAM,HOT ROLLED 3/16</v>
      </c>
      <c r="D334" s="255" t="str">
        <f>VLOOKUP(B334,'Explosion de Insumos(preciosOf)'!$A$7:$G$500,4,0)</f>
        <v>Und</v>
      </c>
      <c r="E334" s="255">
        <f>VLOOKUP(B334,'Explosion de Insumos(preciosOf)'!$A$7:$G$500,5,0)</f>
        <v>122.25</v>
      </c>
      <c r="F334" s="874">
        <f>VLOOKUP(B334,'Explosion de Insumos(preciosOf)'!$A$7:$G$500,6,0)</f>
        <v>70730.02</v>
      </c>
      <c r="G334" s="875">
        <f>VLOOKUP(B334,'Explosion de Insumos(preciosOf)'!$A$7:$G$500,7,0)</f>
        <v>8646454.9800000004</v>
      </c>
      <c r="H334" s="648">
        <f>VLOOKUP(B334,'SALIDA SINCO INTERNO'!$A$7:$F$510,6,0)</f>
        <v>70730.02</v>
      </c>
      <c r="I334" s="872">
        <f>VLOOKUP(B334,'SALIDA SINCO INTERNO'!$A$7:$G$510,7,0)</f>
        <v>8646454.9800000004</v>
      </c>
      <c r="J334" s="864">
        <f t="shared" si="45"/>
        <v>1</v>
      </c>
      <c r="K334" s="878">
        <f t="shared" si="50"/>
        <v>2</v>
      </c>
      <c r="L334" s="565" t="str">
        <f t="shared" si="49"/>
        <v/>
      </c>
      <c r="N334" s="864">
        <f t="shared" si="48"/>
        <v>3.9506974347914799E-4</v>
      </c>
      <c r="O334" s="880">
        <f t="shared" si="51"/>
        <v>0</v>
      </c>
      <c r="P334" s="889">
        <f t="shared" si="52"/>
        <v>0</v>
      </c>
      <c r="Q334" s="971"/>
      <c r="R334" s="972"/>
      <c r="S334" s="971"/>
      <c r="T334" s="971"/>
      <c r="U334" s="972"/>
      <c r="V334" s="971"/>
    </row>
    <row r="335" spans="1:22">
      <c r="A335" t="s">
        <v>2986</v>
      </c>
      <c r="B335">
        <v>1184</v>
      </c>
      <c r="C335" s="863" t="str">
        <f>VLOOKUP(B335,'Explosion de Insumos(preciosOf)'!$A$7:$G$500,2,0)</f>
        <v>MARCO PARA PUERTA ALUMINIO</v>
      </c>
      <c r="D335" s="255" t="str">
        <f>VLOOKUP(B335,'Explosion de Insumos(preciosOf)'!$A$7:$G$500,4,0)</f>
        <v>Und</v>
      </c>
      <c r="E335" s="255">
        <f>VLOOKUP(B335,'Explosion de Insumos(preciosOf)'!$A$7:$G$500,5,0)</f>
        <v>103</v>
      </c>
      <c r="F335" s="874">
        <f>VLOOKUP(B335,'Explosion de Insumos(preciosOf)'!$A$7:$G$500,6,0)</f>
        <v>120006</v>
      </c>
      <c r="G335" s="875">
        <f>VLOOKUP(B335,'Explosion de Insumos(preciosOf)'!$A$7:$G$500,7,0)</f>
        <v>12360618</v>
      </c>
      <c r="H335" s="648">
        <v>107998</v>
      </c>
      <c r="I335" s="872">
        <f>ROUND(H335*E335,0)</f>
        <v>11123794</v>
      </c>
      <c r="J335" s="864">
        <f t="shared" si="45"/>
        <v>0.89993833641651255</v>
      </c>
      <c r="K335" s="878">
        <f t="shared" si="50"/>
        <v>3</v>
      </c>
      <c r="L335" s="565">
        <f t="shared" si="49"/>
        <v>12360618</v>
      </c>
      <c r="N335" s="864">
        <f t="shared" si="48"/>
        <v>5.6477552867611634E-4</v>
      </c>
      <c r="O335" s="880">
        <f t="shared" si="51"/>
        <v>0.10006166358348745</v>
      </c>
      <c r="P335" s="889">
        <f t="shared" si="52"/>
        <v>1236824</v>
      </c>
      <c r="Q335" s="971"/>
      <c r="R335" s="972"/>
      <c r="S335" s="971"/>
      <c r="T335" s="971"/>
      <c r="U335" s="972"/>
      <c r="V335" s="971"/>
    </row>
    <row r="336" spans="1:22">
      <c r="A336" t="s">
        <v>2986</v>
      </c>
      <c r="B336">
        <v>1198</v>
      </c>
      <c r="C336" s="863" t="str">
        <f>VLOOKUP(B336,'Explosion de Insumos(preciosOf)'!$A$7:$G$500,2,0)</f>
        <v>NAVE PUERTA BATIENTE SENCILLA ENTAMBORADA</v>
      </c>
      <c r="D336" s="255" t="str">
        <f>VLOOKUP(B336,'Explosion de Insumos(preciosOf)'!$A$7:$G$500,4,0)</f>
        <v>Und</v>
      </c>
      <c r="E336" s="255">
        <f>VLOOKUP(B336,'Explosion de Insumos(preciosOf)'!$A$7:$G$500,5,0)</f>
        <v>20</v>
      </c>
      <c r="F336" s="874">
        <f>VLOOKUP(B336,'Explosion de Insumos(preciosOf)'!$A$7:$G$500,6,0)</f>
        <v>282800</v>
      </c>
      <c r="G336" s="875">
        <f>VLOOKUP(B336,'Explosion de Insumos(preciosOf)'!$A$7:$G$500,7,0)</f>
        <v>5656000</v>
      </c>
      <c r="H336" s="648">
        <v>156000</v>
      </c>
      <c r="I336" s="872">
        <f>ROUND(H336*E336,0)</f>
        <v>3120000</v>
      </c>
      <c r="J336" s="864">
        <f t="shared" si="45"/>
        <v>0.55162659123055158</v>
      </c>
      <c r="K336" s="878">
        <f t="shared" si="50"/>
        <v>3</v>
      </c>
      <c r="L336" s="565">
        <f t="shared" si="49"/>
        <v>5656000</v>
      </c>
      <c r="N336" s="864">
        <f t="shared" si="48"/>
        <v>2.5843128476198471E-4</v>
      </c>
      <c r="O336" s="880">
        <f t="shared" si="51"/>
        <v>0.44837340876944842</v>
      </c>
      <c r="P336" s="889">
        <f t="shared" si="52"/>
        <v>2536000</v>
      </c>
      <c r="Q336" s="971"/>
      <c r="R336" s="972"/>
      <c r="S336" s="971"/>
      <c r="T336" s="982" t="s">
        <v>2985</v>
      </c>
      <c r="U336" s="540" t="s">
        <v>2933</v>
      </c>
      <c r="V336" s="982" t="s">
        <v>2989</v>
      </c>
    </row>
    <row r="337" spans="1:22">
      <c r="B337">
        <v>1223</v>
      </c>
      <c r="C337" s="863" t="str">
        <f>VLOOKUP(B337,'Explosion de Insumos(preciosOf)'!$A$7:$G$500,2,0)</f>
        <v>PERFIL TUBULAR METÁLICO 150X50X40MM</v>
      </c>
      <c r="D337" s="255" t="str">
        <f>VLOOKUP(B337,'Explosion de Insumos(preciosOf)'!$A$7:$G$500,4,0)</f>
        <v>Und</v>
      </c>
      <c r="E337" s="255">
        <f>VLOOKUP(B337,'Explosion de Insumos(preciosOf)'!$A$7:$G$500,5,0)</f>
        <v>160.08000000000001</v>
      </c>
      <c r="F337" s="874">
        <f>VLOOKUP(B337,'Explosion de Insumos(preciosOf)'!$A$7:$G$500,6,0)</f>
        <v>501573.88</v>
      </c>
      <c r="G337" s="875">
        <f>VLOOKUP(B337,'Explosion de Insumos(preciosOf)'!$A$7:$G$500,7,0)</f>
        <v>80293953.409999996</v>
      </c>
      <c r="H337" s="648">
        <f>18.6*14100+R337</f>
        <v>281376.66666666669</v>
      </c>
      <c r="I337" s="872">
        <f>ROUND(H337*E337,0)</f>
        <v>45042777</v>
      </c>
      <c r="J337" s="864">
        <f t="shared" si="45"/>
        <v>0.56098747938522375</v>
      </c>
      <c r="K337" s="878">
        <f t="shared" si="50"/>
        <v>3</v>
      </c>
      <c r="L337" s="565">
        <f t="shared" si="49"/>
        <v>80293953.409999996</v>
      </c>
      <c r="N337" s="864">
        <f t="shared" si="48"/>
        <v>3.6687534544493005E-3</v>
      </c>
      <c r="O337" s="880">
        <f t="shared" si="51"/>
        <v>0.43901252061477625</v>
      </c>
      <c r="P337" s="889">
        <f t="shared" si="52"/>
        <v>35251176.409999996</v>
      </c>
      <c r="Q337" s="971">
        <v>18.600000000000001</v>
      </c>
      <c r="R337" s="992">
        <f>Q337*'Analisis transporte'!$F$37</f>
        <v>19116.666666666668</v>
      </c>
      <c r="S337" s="993">
        <f>R337*E337</f>
        <v>3060196.0000000005</v>
      </c>
      <c r="T337" s="971"/>
      <c r="U337" s="972" t="s">
        <v>2933</v>
      </c>
      <c r="V337" s="979" t="s">
        <v>2910</v>
      </c>
    </row>
    <row r="338" spans="1:22">
      <c r="A338" t="s">
        <v>2986</v>
      </c>
      <c r="B338">
        <v>1263</v>
      </c>
      <c r="C338" s="863" t="str">
        <f>VLOOKUP(B338,'Explosion de Insumos(preciosOf)'!$A$7:$G$500,2,0)</f>
        <v>RODACHIN/DIV/BANO COLGANTE</v>
      </c>
      <c r="D338" s="255" t="str">
        <f>VLOOKUP(B338,'Explosion de Insumos(preciosOf)'!$A$7:$G$500,4,0)</f>
        <v>Und</v>
      </c>
      <c r="E338" s="255">
        <f>VLOOKUP(B338,'Explosion de Insumos(preciosOf)'!$A$7:$G$500,5,0)</f>
        <v>446</v>
      </c>
      <c r="F338" s="874">
        <f>VLOOKUP(B338,'Explosion de Insumos(preciosOf)'!$A$7:$G$500,6,0)</f>
        <v>4870</v>
      </c>
      <c r="G338" s="875">
        <f>VLOOKUP(B338,'Explosion de Insumos(preciosOf)'!$A$7:$G$500,7,0)</f>
        <v>2172020</v>
      </c>
      <c r="H338" s="648">
        <f>VLOOKUP(B338,'SALIDA SINCO INTERNO'!$A$7:$F$510,6,0)</f>
        <v>4870</v>
      </c>
      <c r="I338" s="872">
        <f>VLOOKUP(B338,'SALIDA SINCO INTERNO'!$A$7:$G$510,7,0)</f>
        <v>2172020</v>
      </c>
      <c r="J338" s="864">
        <f t="shared" si="45"/>
        <v>1</v>
      </c>
      <c r="K338" s="878">
        <f t="shared" si="50"/>
        <v>2</v>
      </c>
      <c r="L338" s="565" t="str">
        <f t="shared" si="49"/>
        <v/>
      </c>
      <c r="N338" s="864">
        <f t="shared" si="48"/>
        <v>9.9242913565899236E-5</v>
      </c>
      <c r="O338" s="880">
        <f t="shared" si="51"/>
        <v>0</v>
      </c>
      <c r="P338" s="889">
        <f t="shared" si="52"/>
        <v>0</v>
      </c>
      <c r="Q338" s="971"/>
      <c r="R338" s="972"/>
      <c r="S338" s="971"/>
      <c r="T338" s="971"/>
      <c r="U338" s="972"/>
      <c r="V338" s="971"/>
    </row>
    <row r="339" spans="1:22">
      <c r="A339" t="s">
        <v>2986</v>
      </c>
      <c r="B339">
        <v>1292</v>
      </c>
      <c r="C339" s="863" t="str">
        <f>VLOOKUP(B339,'Explosion de Insumos(preciosOf)'!$A$7:$G$500,2,0)</f>
        <v>SOPORTE 6 TECNA</v>
      </c>
      <c r="D339" s="255" t="str">
        <f>VLOOKUP(B339,'Explosion de Insumos(preciosOf)'!$A$7:$G$500,4,0)</f>
        <v>Und</v>
      </c>
      <c r="E339" s="255">
        <f>VLOOKUP(B339,'Explosion de Insumos(preciosOf)'!$A$7:$G$500,5,0)</f>
        <v>87</v>
      </c>
      <c r="F339" s="874">
        <f>VLOOKUP(B339,'Explosion de Insumos(preciosOf)'!$A$7:$G$500,6,0)</f>
        <v>13574</v>
      </c>
      <c r="G339" s="875">
        <f>VLOOKUP(B339,'Explosion de Insumos(preciosOf)'!$A$7:$G$500,7,0)</f>
        <v>1180938</v>
      </c>
      <c r="H339" s="648">
        <f>VLOOKUP(B339,'SALIDA SINCO INTERNO'!$A$7:$F$510,6,0)</f>
        <v>13574</v>
      </c>
      <c r="I339" s="872">
        <f>VLOOKUP(B339,'SALIDA SINCO INTERNO'!$A$7:$G$510,7,0)</f>
        <v>1180938</v>
      </c>
      <c r="J339" s="864">
        <f t="shared" si="45"/>
        <v>1</v>
      </c>
      <c r="K339" s="878">
        <f t="shared" si="50"/>
        <v>2</v>
      </c>
      <c r="L339" s="565" t="str">
        <f t="shared" si="49"/>
        <v/>
      </c>
      <c r="N339" s="864">
        <f t="shared" si="48"/>
        <v>5.3958862193113279E-5</v>
      </c>
      <c r="O339" s="880">
        <f t="shared" si="51"/>
        <v>0</v>
      </c>
      <c r="P339" s="889">
        <f t="shared" si="52"/>
        <v>0</v>
      </c>
      <c r="Q339" s="971"/>
      <c r="R339" s="972"/>
      <c r="S339" s="971"/>
      <c r="T339" s="971"/>
      <c r="U339" s="972"/>
      <c r="V339" s="971"/>
    </row>
    <row r="340" spans="1:22">
      <c r="B340">
        <v>1293</v>
      </c>
      <c r="C340" s="863" t="str">
        <f>VLOOKUP(B340,'Explosion de Insumos(preciosOf)'!$A$7:$G$500,2,0)</f>
        <v>SOPORTE A COLGANTE 1 1/2"</v>
      </c>
      <c r="D340" s="255" t="str">
        <f>VLOOKUP(B340,'Explosion de Insumos(preciosOf)'!$A$7:$G$500,4,0)</f>
        <v>Und</v>
      </c>
      <c r="E340" s="255">
        <f>VLOOKUP(B340,'Explosion de Insumos(preciosOf)'!$A$7:$G$500,5,0)</f>
        <v>2</v>
      </c>
      <c r="F340" s="874">
        <f>VLOOKUP(B340,'Explosion de Insumos(preciosOf)'!$A$7:$G$500,6,0)</f>
        <v>3433</v>
      </c>
      <c r="G340" s="875">
        <f>VLOOKUP(B340,'Explosion de Insumos(preciosOf)'!$A$7:$G$500,7,0)</f>
        <v>6866</v>
      </c>
      <c r="H340" s="648">
        <f>VLOOKUP(B340,'SALIDA SINCO INTERNO'!$A$7:$F$510,6,0)</f>
        <v>3433</v>
      </c>
      <c r="I340" s="872">
        <f>VLOOKUP(B340,'SALIDA SINCO INTERNO'!$A$7:$G$510,7,0)</f>
        <v>6866</v>
      </c>
      <c r="J340" s="864">
        <f t="shared" si="45"/>
        <v>1</v>
      </c>
      <c r="K340" s="878">
        <f t="shared" si="50"/>
        <v>2</v>
      </c>
      <c r="L340" s="565" t="str">
        <f t="shared" si="49"/>
        <v/>
      </c>
      <c r="N340" s="864">
        <f t="shared" si="48"/>
        <v>3.137180341541349E-7</v>
      </c>
      <c r="O340" s="880">
        <f t="shared" si="51"/>
        <v>0</v>
      </c>
      <c r="P340" s="889">
        <f t="shared" si="52"/>
        <v>0</v>
      </c>
      <c r="Q340" s="971"/>
      <c r="R340" s="972"/>
      <c r="S340" s="971"/>
      <c r="T340" s="971"/>
      <c r="U340" s="972"/>
      <c r="V340" s="971"/>
    </row>
    <row r="341" spans="1:22">
      <c r="A341" t="s">
        <v>2986</v>
      </c>
      <c r="B341">
        <v>1294</v>
      </c>
      <c r="C341" s="863" t="str">
        <f>VLOOKUP(B341,'Explosion de Insumos(preciosOf)'!$A$7:$G$500,2,0)</f>
        <v>SOPORTE A COLGANTE 1"</v>
      </c>
      <c r="D341" s="255" t="str">
        <f>VLOOKUP(B341,'Explosion de Insumos(preciosOf)'!$A$7:$G$500,4,0)</f>
        <v>Und</v>
      </c>
      <c r="E341" s="255">
        <f>VLOOKUP(B341,'Explosion de Insumos(preciosOf)'!$A$7:$G$500,5,0)</f>
        <v>454</v>
      </c>
      <c r="F341" s="874">
        <f>VLOOKUP(B341,'Explosion de Insumos(preciosOf)'!$A$7:$G$500,6,0)</f>
        <v>2625</v>
      </c>
      <c r="G341" s="875">
        <f>VLOOKUP(B341,'Explosion de Insumos(preciosOf)'!$A$7:$G$500,7,0)</f>
        <v>1191750</v>
      </c>
      <c r="H341" s="648">
        <f>VLOOKUP(B341,'SALIDA SINCO INTERNO'!$A$7:$F$510,6,0)</f>
        <v>2625</v>
      </c>
      <c r="I341" s="872">
        <f>VLOOKUP(B341,'SALIDA SINCO INTERNO'!$A$7:$G$510,7,0)</f>
        <v>1191750</v>
      </c>
      <c r="J341" s="864">
        <f t="shared" ref="J341:J404" si="53">IF(D341="","",H341/F341)</f>
        <v>1</v>
      </c>
      <c r="K341" s="878">
        <f t="shared" si="50"/>
        <v>2</v>
      </c>
      <c r="L341" s="565" t="str">
        <f t="shared" si="49"/>
        <v/>
      </c>
      <c r="N341" s="864">
        <f t="shared" si="48"/>
        <v>5.4452878998425621E-5</v>
      </c>
      <c r="O341" s="880">
        <f t="shared" si="51"/>
        <v>0</v>
      </c>
      <c r="P341" s="889">
        <f t="shared" si="52"/>
        <v>0</v>
      </c>
      <c r="Q341" s="971"/>
      <c r="R341" s="972"/>
      <c r="S341" s="971"/>
      <c r="T341" s="971"/>
      <c r="U341" s="972"/>
      <c r="V341" s="971"/>
    </row>
    <row r="342" spans="1:22">
      <c r="B342">
        <v>1295</v>
      </c>
      <c r="C342" s="863" t="str">
        <f>VLOOKUP(B342,'Explosion de Insumos(preciosOf)'!$A$7:$G$500,2,0)</f>
        <v>SOPORTE A COLGANTE 2 1/2"</v>
      </c>
      <c r="D342" s="255" t="str">
        <f>VLOOKUP(B342,'Explosion de Insumos(preciosOf)'!$A$7:$G$500,4,0)</f>
        <v>Und</v>
      </c>
      <c r="E342" s="255">
        <f>VLOOKUP(B342,'Explosion de Insumos(preciosOf)'!$A$7:$G$500,5,0)</f>
        <v>4</v>
      </c>
      <c r="F342" s="874">
        <f>VLOOKUP(B342,'Explosion de Insumos(preciosOf)'!$A$7:$G$500,6,0)</f>
        <v>6663</v>
      </c>
      <c r="G342" s="875">
        <f>VLOOKUP(B342,'Explosion de Insumos(preciosOf)'!$A$7:$G$500,7,0)</f>
        <v>26652</v>
      </c>
      <c r="H342" s="648">
        <f>VLOOKUP(B342,'SALIDA SINCO INTERNO'!$A$7:$F$510,6,0)</f>
        <v>6663</v>
      </c>
      <c r="I342" s="872">
        <f>VLOOKUP(B342,'SALIDA SINCO INTERNO'!$A$7:$G$510,7,0)</f>
        <v>26652</v>
      </c>
      <c r="J342" s="864">
        <f t="shared" si="53"/>
        <v>1</v>
      </c>
      <c r="K342" s="878">
        <f t="shared" si="50"/>
        <v>2</v>
      </c>
      <c r="L342" s="565" t="str">
        <f t="shared" si="49"/>
        <v/>
      </c>
      <c r="N342" s="864">
        <f t="shared" si="48"/>
        <v>1.2177706155368489E-6</v>
      </c>
      <c r="O342" s="880">
        <f t="shared" si="51"/>
        <v>0</v>
      </c>
      <c r="P342" s="889">
        <f t="shared" si="52"/>
        <v>0</v>
      </c>
      <c r="Q342" s="971"/>
      <c r="R342" s="972"/>
      <c r="S342" s="971"/>
      <c r="T342" s="971"/>
      <c r="U342" s="972"/>
      <c r="V342" s="971"/>
    </row>
    <row r="343" spans="1:22">
      <c r="A343" t="s">
        <v>2986</v>
      </c>
      <c r="B343">
        <v>1296</v>
      </c>
      <c r="C343" s="863" t="str">
        <f>VLOOKUP(B343,'Explosion de Insumos(preciosOf)'!$A$7:$G$500,2,0)</f>
        <v>SOPORTE A COLGANTE 2"</v>
      </c>
      <c r="D343" s="255" t="str">
        <f>VLOOKUP(B343,'Explosion de Insumos(preciosOf)'!$A$7:$G$500,4,0)</f>
        <v>Und</v>
      </c>
      <c r="E343" s="255">
        <f>VLOOKUP(B343,'Explosion de Insumos(preciosOf)'!$A$7:$G$500,5,0)</f>
        <v>54</v>
      </c>
      <c r="F343" s="874">
        <f>VLOOKUP(B343,'Explosion de Insumos(preciosOf)'!$A$7:$G$500,6,0)</f>
        <v>5721</v>
      </c>
      <c r="G343" s="875">
        <f>VLOOKUP(B343,'Explosion de Insumos(preciosOf)'!$A$7:$G$500,7,0)</f>
        <v>308934</v>
      </c>
      <c r="H343" s="648">
        <f>VLOOKUP(B343,'SALIDA SINCO INTERNO'!$A$7:$F$510,6,0)</f>
        <v>5721</v>
      </c>
      <c r="I343" s="872">
        <f>VLOOKUP(B343,'SALIDA SINCO INTERNO'!$A$7:$G$510,7,0)</f>
        <v>308934</v>
      </c>
      <c r="J343" s="864">
        <f t="shared" si="53"/>
        <v>1</v>
      </c>
      <c r="K343" s="878">
        <f t="shared" si="50"/>
        <v>2</v>
      </c>
      <c r="L343" s="565" t="str">
        <f t="shared" si="49"/>
        <v/>
      </c>
      <c r="N343" s="864">
        <f t="shared" si="48"/>
        <v>1.4115666641912835E-5</v>
      </c>
      <c r="O343" s="880">
        <f t="shared" si="51"/>
        <v>0</v>
      </c>
      <c r="P343" s="889">
        <f t="shared" si="52"/>
        <v>0</v>
      </c>
      <c r="Q343" s="971"/>
      <c r="R343" s="972"/>
      <c r="S343" s="971"/>
      <c r="T343" s="971"/>
      <c r="U343" s="972"/>
      <c r="V343" s="971"/>
    </row>
    <row r="344" spans="1:22">
      <c r="B344">
        <v>1297</v>
      </c>
      <c r="C344" s="863" t="str">
        <f>VLOOKUP(B344,'Explosion de Insumos(preciosOf)'!$A$7:$G$500,2,0)</f>
        <v>SOPORTE A PERA 6"</v>
      </c>
      <c r="D344" s="255" t="str">
        <f>VLOOKUP(B344,'Explosion de Insumos(preciosOf)'!$A$7:$G$500,4,0)</f>
        <v>Und</v>
      </c>
      <c r="E344" s="255">
        <f>VLOOKUP(B344,'Explosion de Insumos(preciosOf)'!$A$7:$G$500,5,0)</f>
        <v>1</v>
      </c>
      <c r="F344" s="874">
        <f>VLOOKUP(B344,'Explosion de Insumos(preciosOf)'!$A$7:$G$500,6,0)</f>
        <v>13394</v>
      </c>
      <c r="G344" s="875">
        <f>VLOOKUP(B344,'Explosion de Insumos(preciosOf)'!$A$7:$G$500,7,0)</f>
        <v>13394</v>
      </c>
      <c r="H344" s="648">
        <f>VLOOKUP(B344,'SALIDA SINCO INTERNO'!$A$7:$F$510,6,0)</f>
        <v>13394</v>
      </c>
      <c r="I344" s="872">
        <f>VLOOKUP(B344,'SALIDA SINCO INTERNO'!$A$7:$G$510,7,0)</f>
        <v>13394</v>
      </c>
      <c r="J344" s="864">
        <f t="shared" si="53"/>
        <v>1</v>
      </c>
      <c r="K344" s="878">
        <f t="shared" si="50"/>
        <v>2</v>
      </c>
      <c r="L344" s="565" t="str">
        <f t="shared" si="49"/>
        <v/>
      </c>
      <c r="N344" s="864">
        <f t="shared" si="48"/>
        <v>6.1199233170120643E-7</v>
      </c>
      <c r="O344" s="880">
        <f t="shared" si="51"/>
        <v>0</v>
      </c>
      <c r="P344" s="889">
        <f t="shared" si="52"/>
        <v>0</v>
      </c>
      <c r="Q344" s="971"/>
      <c r="R344" s="972"/>
      <c r="S344" s="971"/>
      <c r="T344" s="971"/>
      <c r="U344" s="972"/>
      <c r="V344" s="971"/>
    </row>
    <row r="345" spans="1:22">
      <c r="A345" t="s">
        <v>2986</v>
      </c>
      <c r="B345">
        <v>1300</v>
      </c>
      <c r="C345" s="863" t="str">
        <f>VLOOKUP(B345,'Explosion de Insumos(preciosOf)'!$A$7:$G$500,2,0)</f>
        <v>SOPORTE CUATRO VÍAS 6"</v>
      </c>
      <c r="D345" s="255" t="str">
        <f>VLOOKUP(B345,'Explosion de Insumos(preciosOf)'!$A$7:$G$500,4,0)</f>
        <v>Und</v>
      </c>
      <c r="E345" s="255">
        <f>VLOOKUP(B345,'Explosion de Insumos(preciosOf)'!$A$7:$G$500,5,0)</f>
        <v>4</v>
      </c>
      <c r="F345" s="874">
        <f>VLOOKUP(B345,'Explosion de Insumos(preciosOf)'!$A$7:$G$500,6,0)</f>
        <v>390377</v>
      </c>
      <c r="G345" s="875">
        <f>VLOOKUP(B345,'Explosion de Insumos(preciosOf)'!$A$7:$G$500,7,0)</f>
        <v>1561508</v>
      </c>
      <c r="H345" s="648">
        <f>VLOOKUP(B345,'SALIDA SINCO INTERNO'!$A$7:$F$510,6,0)</f>
        <v>390377</v>
      </c>
      <c r="I345" s="872">
        <f>VLOOKUP(B345,'SALIDA SINCO INTERNO'!$A$7:$G$510,7,0)</f>
        <v>1561508</v>
      </c>
      <c r="J345" s="864">
        <f t="shared" si="53"/>
        <v>1</v>
      </c>
      <c r="K345" s="878">
        <f t="shared" si="50"/>
        <v>2</v>
      </c>
      <c r="L345" s="565" t="str">
        <f t="shared" si="49"/>
        <v/>
      </c>
      <c r="N345" s="864">
        <f t="shared" si="48"/>
        <v>7.1347687165155107E-5</v>
      </c>
      <c r="O345" s="880">
        <f t="shared" si="51"/>
        <v>0</v>
      </c>
      <c r="P345" s="889">
        <f t="shared" si="52"/>
        <v>0</v>
      </c>
      <c r="Q345" s="971"/>
      <c r="R345" s="972"/>
      <c r="S345" s="971"/>
      <c r="T345" s="971"/>
      <c r="U345" s="972"/>
      <c r="V345" s="971"/>
    </row>
    <row r="346" spans="1:22">
      <c r="A346" t="s">
        <v>2986</v>
      </c>
      <c r="B346">
        <v>1301</v>
      </c>
      <c r="C346" s="863" t="str">
        <f>VLOOKUP(B346,'Explosion de Insumos(preciosOf)'!$A$7:$G$500,2,0)</f>
        <v>SOPORTE MARIPOSA</v>
      </c>
      <c r="D346" s="255" t="str">
        <f>VLOOKUP(B346,'Explosion de Insumos(preciosOf)'!$A$7:$G$500,4,0)</f>
        <v>Und</v>
      </c>
      <c r="E346" s="255">
        <f>VLOOKUP(B346,'Explosion de Insumos(preciosOf)'!$A$7:$G$500,5,0)</f>
        <v>1200</v>
      </c>
      <c r="F346" s="874">
        <f>VLOOKUP(B346,'Explosion de Insumos(preciosOf)'!$A$7:$G$500,6,0)</f>
        <v>273</v>
      </c>
      <c r="G346" s="875">
        <f>VLOOKUP(B346,'Explosion de Insumos(preciosOf)'!$A$7:$G$500,7,0)</f>
        <v>327600</v>
      </c>
      <c r="H346" s="648">
        <f>VLOOKUP(B346,'SALIDA SINCO INTERNO'!$A$7:$F$510,6,0)</f>
        <v>273</v>
      </c>
      <c r="I346" s="872">
        <f>VLOOKUP(B346,'SALIDA SINCO INTERNO'!$A$7:$G$510,7,0)</f>
        <v>327600</v>
      </c>
      <c r="J346" s="864">
        <f t="shared" si="53"/>
        <v>1</v>
      </c>
      <c r="K346" s="878">
        <f t="shared" si="50"/>
        <v>2</v>
      </c>
      <c r="L346" s="565" t="str">
        <f t="shared" si="49"/>
        <v/>
      </c>
      <c r="N346" s="864">
        <f t="shared" si="48"/>
        <v>1.4968544711461492E-5</v>
      </c>
      <c r="O346" s="880">
        <f t="shared" si="51"/>
        <v>0</v>
      </c>
      <c r="P346" s="889">
        <f t="shared" si="52"/>
        <v>0</v>
      </c>
      <c r="Q346" s="971"/>
      <c r="R346" s="972"/>
      <c r="S346" s="971"/>
      <c r="T346" s="971"/>
      <c r="U346" s="972"/>
      <c r="V346" s="971"/>
    </row>
    <row r="347" spans="1:22">
      <c r="A347" t="s">
        <v>2986</v>
      </c>
      <c r="B347">
        <v>1302</v>
      </c>
      <c r="C347" s="863" t="str">
        <f>VLOOKUP(B347,'Explosion de Insumos(preciosOf)'!$A$7:$G$500,2,0)</f>
        <v>SOPORTE MULTIUSOS 3/8</v>
      </c>
      <c r="D347" s="255" t="str">
        <f>VLOOKUP(B347,'Explosion de Insumos(preciosOf)'!$A$7:$G$500,4,0)</f>
        <v>Und</v>
      </c>
      <c r="E347" s="255">
        <f>VLOOKUP(B347,'Explosion de Insumos(preciosOf)'!$A$7:$G$500,5,0)</f>
        <v>631</v>
      </c>
      <c r="F347" s="874">
        <f>VLOOKUP(B347,'Explosion de Insumos(preciosOf)'!$A$7:$G$500,6,0)</f>
        <v>1697</v>
      </c>
      <c r="G347" s="875">
        <f>VLOOKUP(B347,'Explosion de Insumos(preciosOf)'!$A$7:$G$500,7,0)</f>
        <v>1070807</v>
      </c>
      <c r="H347" s="648">
        <f>VLOOKUP(B347,'SALIDA SINCO INTERNO'!$A$7:$F$510,6,0)</f>
        <v>1697</v>
      </c>
      <c r="I347" s="872">
        <f>VLOOKUP(B347,'SALIDA SINCO INTERNO'!$A$7:$G$510,7,0)</f>
        <v>1070807</v>
      </c>
      <c r="J347" s="864">
        <f t="shared" si="53"/>
        <v>1</v>
      </c>
      <c r="K347" s="878">
        <f t="shared" si="50"/>
        <v>2</v>
      </c>
      <c r="L347" s="565" t="str">
        <f t="shared" si="49"/>
        <v/>
      </c>
      <c r="N347" s="864">
        <f t="shared" si="48"/>
        <v>4.8926808476330722E-5</v>
      </c>
      <c r="O347" s="880">
        <f t="shared" si="51"/>
        <v>0</v>
      </c>
      <c r="P347" s="889">
        <f t="shared" si="52"/>
        <v>0</v>
      </c>
      <c r="Q347" s="971"/>
      <c r="R347" s="972"/>
      <c r="S347" s="971"/>
      <c r="T347" s="971"/>
      <c r="U347" s="972"/>
      <c r="V347" s="971"/>
    </row>
    <row r="348" spans="1:22" ht="30">
      <c r="A348" t="s">
        <v>2986</v>
      </c>
      <c r="B348">
        <v>1303</v>
      </c>
      <c r="C348" s="863" t="str">
        <f>VLOOKUP(B348,'Explosion de Insumos(preciosOf)'!$A$7:$G$500,2,0)</f>
        <v>SOPORTE SISMO-RESISTENTE DE DOS VÍAS LATERAL 2 1/2"</v>
      </c>
      <c r="D348" s="255" t="str">
        <f>VLOOKUP(B348,'Explosion de Insumos(preciosOf)'!$A$7:$G$500,4,0)</f>
        <v>Und</v>
      </c>
      <c r="E348" s="255">
        <f>VLOOKUP(B348,'Explosion de Insumos(preciosOf)'!$A$7:$G$500,5,0)</f>
        <v>4</v>
      </c>
      <c r="F348" s="874">
        <f>VLOOKUP(B348,'Explosion de Insumos(preciosOf)'!$A$7:$G$500,6,0)</f>
        <v>179035</v>
      </c>
      <c r="G348" s="875">
        <f>VLOOKUP(B348,'Explosion de Insumos(preciosOf)'!$A$7:$G$500,7,0)</f>
        <v>716140</v>
      </c>
      <c r="H348" s="648">
        <f>VLOOKUP(B348,'SALIDA SINCO INTERNO'!$A$7:$F$510,6,0)</f>
        <v>179035</v>
      </c>
      <c r="I348" s="872">
        <f>VLOOKUP(B348,'SALIDA SINCO INTERNO'!$A$7:$G$510,7,0)</f>
        <v>716140</v>
      </c>
      <c r="J348" s="864">
        <f t="shared" si="53"/>
        <v>1</v>
      </c>
      <c r="K348" s="878">
        <f t="shared" si="50"/>
        <v>2</v>
      </c>
      <c r="L348" s="565" t="str">
        <f t="shared" si="49"/>
        <v/>
      </c>
      <c r="N348" s="864">
        <f t="shared" si="48"/>
        <v>3.2721531165036733E-5</v>
      </c>
      <c r="O348" s="880">
        <f t="shared" si="51"/>
        <v>0</v>
      </c>
      <c r="P348" s="889">
        <f t="shared" si="52"/>
        <v>0</v>
      </c>
      <c r="Q348" s="971"/>
      <c r="R348" s="972"/>
      <c r="S348" s="971"/>
      <c r="T348" s="971"/>
      <c r="U348" s="972"/>
      <c r="V348" s="971"/>
    </row>
    <row r="349" spans="1:22" ht="30">
      <c r="A349" t="s">
        <v>2986</v>
      </c>
      <c r="B349">
        <v>1304</v>
      </c>
      <c r="C349" s="863" t="str">
        <f>VLOOKUP(B349,'Explosion de Insumos(preciosOf)'!$A$7:$G$500,2,0)</f>
        <v>SOPORTE SISMO-RESISTENTE DE DOS VÍAS LATERAL 4"</v>
      </c>
      <c r="D349" s="255" t="str">
        <f>VLOOKUP(B349,'Explosion de Insumos(preciosOf)'!$A$7:$G$500,4,0)</f>
        <v>Und</v>
      </c>
      <c r="E349" s="255">
        <f>VLOOKUP(B349,'Explosion de Insumos(preciosOf)'!$A$7:$G$500,5,0)</f>
        <v>1</v>
      </c>
      <c r="F349" s="874">
        <f>VLOOKUP(B349,'Explosion de Insumos(preciosOf)'!$A$7:$G$500,6,0)</f>
        <v>219419</v>
      </c>
      <c r="G349" s="875">
        <f>VLOOKUP(B349,'Explosion de Insumos(preciosOf)'!$A$7:$G$500,7,0)</f>
        <v>219419</v>
      </c>
      <c r="H349" s="648">
        <f>VLOOKUP(B349,'SALIDA SINCO INTERNO'!$A$7:$F$510,6,0)</f>
        <v>219419</v>
      </c>
      <c r="I349" s="872">
        <f>VLOOKUP(B349,'SALIDA SINCO INTERNO'!$A$7:$G$510,7,0)</f>
        <v>219419</v>
      </c>
      <c r="J349" s="864">
        <f t="shared" si="53"/>
        <v>1</v>
      </c>
      <c r="K349" s="878">
        <f t="shared" si="50"/>
        <v>2</v>
      </c>
      <c r="L349" s="565" t="str">
        <f t="shared" si="49"/>
        <v/>
      </c>
      <c r="N349" s="864">
        <f t="shared" si="48"/>
        <v>1.0025589475104301E-5</v>
      </c>
      <c r="O349" s="880">
        <f t="shared" si="51"/>
        <v>0</v>
      </c>
      <c r="P349" s="889">
        <f t="shared" si="52"/>
        <v>0</v>
      </c>
      <c r="Q349" s="971"/>
      <c r="R349" s="972"/>
      <c r="S349" s="971"/>
      <c r="T349" s="971"/>
      <c r="U349" s="972"/>
      <c r="V349" s="971"/>
    </row>
    <row r="350" spans="1:22" ht="30">
      <c r="A350" t="s">
        <v>2986</v>
      </c>
      <c r="B350">
        <v>1305</v>
      </c>
      <c r="C350" s="863" t="str">
        <f>VLOOKUP(B350,'Explosion de Insumos(preciosOf)'!$A$7:$G$500,2,0)</f>
        <v>SOPORTE SISMO-RESISTENTE DE DOS VÍAS LONGITUDINAL 2 1/2"</v>
      </c>
      <c r="D350" s="255" t="str">
        <f>VLOOKUP(B350,'Explosion de Insumos(preciosOf)'!$A$7:$G$500,4,0)</f>
        <v>Und</v>
      </c>
      <c r="E350" s="255">
        <f>VLOOKUP(B350,'Explosion de Insumos(preciosOf)'!$A$7:$G$500,5,0)</f>
        <v>1</v>
      </c>
      <c r="F350" s="874">
        <f>VLOOKUP(B350,'Explosion de Insumos(preciosOf)'!$A$7:$G$500,6,0)</f>
        <v>253072</v>
      </c>
      <c r="G350" s="875">
        <f>VLOOKUP(B350,'Explosion de Insumos(preciosOf)'!$A$7:$G$500,7,0)</f>
        <v>253072</v>
      </c>
      <c r="H350" s="648">
        <f>VLOOKUP(B350,'SALIDA SINCO INTERNO'!$A$7:$F$510,6,0)</f>
        <v>253072</v>
      </c>
      <c r="I350" s="872">
        <f>VLOOKUP(B350,'SALIDA SINCO INTERNO'!$A$7:$G$510,7,0)</f>
        <v>253072</v>
      </c>
      <c r="J350" s="864">
        <f t="shared" si="53"/>
        <v>1</v>
      </c>
      <c r="K350" s="878">
        <f t="shared" si="50"/>
        <v>2</v>
      </c>
      <c r="L350" s="565" t="str">
        <f t="shared" si="49"/>
        <v/>
      </c>
      <c r="N350" s="864">
        <f t="shared" si="48"/>
        <v>1.1563246481132426E-5</v>
      </c>
      <c r="O350" s="880">
        <f t="shared" si="51"/>
        <v>0</v>
      </c>
      <c r="P350" s="889">
        <f t="shared" si="52"/>
        <v>0</v>
      </c>
      <c r="Q350" s="971"/>
      <c r="R350" s="972"/>
      <c r="S350" s="971"/>
      <c r="T350" s="971"/>
      <c r="U350" s="972"/>
      <c r="V350" s="971"/>
    </row>
    <row r="351" spans="1:22" ht="30">
      <c r="A351" t="s">
        <v>2986</v>
      </c>
      <c r="B351">
        <v>1306</v>
      </c>
      <c r="C351" s="863" t="str">
        <f>VLOOKUP(B351,'Explosion de Insumos(preciosOf)'!$A$7:$G$500,2,0)</f>
        <v>SOPORTE SISMO-RESISTENTE DE DOS VÍAS LONGITUDINAL 2"</v>
      </c>
      <c r="D351" s="255" t="str">
        <f>VLOOKUP(B351,'Explosion de Insumos(preciosOf)'!$A$7:$G$500,4,0)</f>
        <v>Und</v>
      </c>
      <c r="E351" s="255">
        <f>VLOOKUP(B351,'Explosion de Insumos(preciosOf)'!$A$7:$G$500,5,0)</f>
        <v>8</v>
      </c>
      <c r="F351" s="874">
        <f>VLOOKUP(B351,'Explosion de Insumos(preciosOf)'!$A$7:$G$500,6,0)</f>
        <v>219419</v>
      </c>
      <c r="G351" s="875">
        <f>VLOOKUP(B351,'Explosion de Insumos(preciosOf)'!$A$7:$G$500,7,0)</f>
        <v>1755352</v>
      </c>
      <c r="H351" s="648">
        <f>VLOOKUP(B351,'SALIDA SINCO INTERNO'!$A$7:$F$510,6,0)</f>
        <v>219419</v>
      </c>
      <c r="I351" s="872">
        <f>VLOOKUP(B351,'SALIDA SINCO INTERNO'!$A$7:$G$510,7,0)</f>
        <v>1755352</v>
      </c>
      <c r="J351" s="864">
        <f t="shared" si="53"/>
        <v>1</v>
      </c>
      <c r="K351" s="878">
        <f t="shared" si="50"/>
        <v>2</v>
      </c>
      <c r="L351" s="565" t="str">
        <f t="shared" si="49"/>
        <v/>
      </c>
      <c r="N351" s="864">
        <f t="shared" si="48"/>
        <v>8.0204715800834411E-5</v>
      </c>
      <c r="O351" s="880">
        <f t="shared" si="51"/>
        <v>0</v>
      </c>
      <c r="P351" s="889">
        <f t="shared" si="52"/>
        <v>0</v>
      </c>
      <c r="Q351" s="971"/>
      <c r="R351" s="972"/>
      <c r="S351" s="971"/>
      <c r="T351" s="971"/>
      <c r="U351" s="972"/>
      <c r="V351" s="971"/>
    </row>
    <row r="352" spans="1:22">
      <c r="A352" t="s">
        <v>2986</v>
      </c>
      <c r="B352">
        <v>1307</v>
      </c>
      <c r="C352" s="863" t="str">
        <f>VLOOKUP(B352,'Explosion de Insumos(preciosOf)'!$A$7:$G$500,2,0)</f>
        <v>SOPORTE TIPO TECNA 6</v>
      </c>
      <c r="D352" s="255" t="str">
        <f>VLOOKUP(B352,'Explosion de Insumos(preciosOf)'!$A$7:$G$500,4,0)</f>
        <v>Und</v>
      </c>
      <c r="E352" s="255">
        <f>VLOOKUP(B352,'Explosion de Insumos(preciosOf)'!$A$7:$G$500,5,0)</f>
        <v>87</v>
      </c>
      <c r="F352" s="874">
        <f>VLOOKUP(B352,'Explosion de Insumos(preciosOf)'!$A$7:$G$500,6,0)</f>
        <v>2625</v>
      </c>
      <c r="G352" s="875">
        <f>VLOOKUP(B352,'Explosion de Insumos(preciosOf)'!$A$7:$G$500,7,0)</f>
        <v>228375</v>
      </c>
      <c r="H352" s="648">
        <f>VLOOKUP(B352,'SALIDA SINCO INTERNO'!$A$7:$F$510,6,0)</f>
        <v>2625</v>
      </c>
      <c r="I352" s="872">
        <f>VLOOKUP(B352,'SALIDA SINCO INTERNO'!$A$7:$G$510,7,0)</f>
        <v>228375</v>
      </c>
      <c r="J352" s="864">
        <f t="shared" si="53"/>
        <v>1</v>
      </c>
      <c r="K352" s="878">
        <f t="shared" si="50"/>
        <v>2</v>
      </c>
      <c r="L352" s="565" t="str">
        <f t="shared" si="49"/>
        <v/>
      </c>
      <c r="N352" s="864">
        <f t="shared" si="48"/>
        <v>1.0434802803663059E-5</v>
      </c>
      <c r="O352" s="880">
        <f t="shared" si="51"/>
        <v>0</v>
      </c>
      <c r="P352" s="889">
        <f t="shared" si="52"/>
        <v>0</v>
      </c>
      <c r="Q352" s="971"/>
      <c r="R352" s="972"/>
      <c r="S352" s="971"/>
      <c r="T352" s="971"/>
      <c r="U352" s="972"/>
      <c r="V352" s="971"/>
    </row>
    <row r="353" spans="1:22">
      <c r="A353" t="s">
        <v>2986</v>
      </c>
      <c r="B353">
        <v>1363</v>
      </c>
      <c r="C353" s="863" t="str">
        <f>VLOOKUP(B353,'Explosion de Insumos(preciosOf)'!$A$7:$G$500,2,0)</f>
        <v>TECNA 4X2</v>
      </c>
      <c r="D353" s="255" t="str">
        <f>VLOOKUP(B353,'Explosion de Insumos(preciosOf)'!$A$7:$G$500,4,0)</f>
        <v>Und</v>
      </c>
      <c r="E353" s="255">
        <f>VLOOKUP(B353,'Explosion de Insumos(preciosOf)'!$A$7:$G$500,5,0)</f>
        <v>26.1</v>
      </c>
      <c r="F353" s="874">
        <f>VLOOKUP(B353,'Explosion de Insumos(preciosOf)'!$A$7:$G$500,6,0)</f>
        <v>8597</v>
      </c>
      <c r="G353" s="875">
        <f>VLOOKUP(B353,'Explosion de Insumos(preciosOf)'!$A$7:$G$500,7,0)</f>
        <v>224381.7</v>
      </c>
      <c r="H353" s="648">
        <f>VLOOKUP(B353,'SALIDA SINCO INTERNO'!$A$7:$F$510,6,0)</f>
        <v>8597</v>
      </c>
      <c r="I353" s="872">
        <f>VLOOKUP(B353,'SALIDA SINCO INTERNO'!$A$7:$G$510,7,0)</f>
        <v>224381.7</v>
      </c>
      <c r="J353" s="864">
        <f t="shared" si="53"/>
        <v>1</v>
      </c>
      <c r="K353" s="878">
        <f t="shared" si="50"/>
        <v>2</v>
      </c>
      <c r="L353" s="565" t="str">
        <f t="shared" si="49"/>
        <v/>
      </c>
      <c r="N353" s="864">
        <f t="shared" si="48"/>
        <v>1.0252342823210437E-5</v>
      </c>
      <c r="O353" s="880">
        <f t="shared" si="51"/>
        <v>0</v>
      </c>
      <c r="P353" s="889">
        <f t="shared" si="52"/>
        <v>0</v>
      </c>
      <c r="Q353" s="971"/>
      <c r="R353" s="972"/>
      <c r="S353" s="971"/>
      <c r="T353" s="971"/>
      <c r="U353" s="972"/>
      <c r="V353" s="971"/>
    </row>
    <row r="354" spans="1:22">
      <c r="A354" t="s">
        <v>2986</v>
      </c>
      <c r="B354">
        <v>1465</v>
      </c>
      <c r="C354" s="863" t="str">
        <f>VLOOKUP(B354,'Explosion de Insumos(preciosOf)'!$A$7:$G$500,2,0)</f>
        <v>COMPUERTA DE ACCESO CUBIERTA</v>
      </c>
      <c r="D354" s="255" t="str">
        <f>VLOOKUP(B354,'Explosion de Insumos(preciosOf)'!$A$7:$G$500,4,0)</f>
        <v>Und</v>
      </c>
      <c r="E354" s="255">
        <f>VLOOKUP(B354,'Explosion de Insumos(preciosOf)'!$A$7:$G$500,5,0)</f>
        <v>1</v>
      </c>
      <c r="F354" s="874">
        <f>VLOOKUP(B354,'Explosion de Insumos(preciosOf)'!$A$7:$G$500,6,0)</f>
        <v>1149186</v>
      </c>
      <c r="G354" s="875">
        <f>VLOOKUP(B354,'Explosion de Insumos(preciosOf)'!$A$7:$G$500,7,0)</f>
        <v>1149186</v>
      </c>
      <c r="H354" s="648">
        <f>VLOOKUP(B354,'SALIDA SINCO INTERNO'!$A$7:$F$510,6,0)</f>
        <v>1149186</v>
      </c>
      <c r="I354" s="872">
        <f>VLOOKUP(B354,'SALIDA SINCO INTERNO'!$A$7:$G$510,7,0)</f>
        <v>1149186</v>
      </c>
      <c r="J354" s="864">
        <f t="shared" si="53"/>
        <v>1</v>
      </c>
      <c r="K354" s="878">
        <f t="shared" si="50"/>
        <v>2</v>
      </c>
      <c r="L354" s="565" t="str">
        <f t="shared" si="49"/>
        <v/>
      </c>
      <c r="N354" s="864">
        <f t="shared" si="48"/>
        <v>5.250806478261778E-5</v>
      </c>
      <c r="O354" s="880">
        <f t="shared" si="51"/>
        <v>0</v>
      </c>
      <c r="P354" s="889">
        <f t="shared" si="52"/>
        <v>0</v>
      </c>
      <c r="Q354" s="971"/>
      <c r="R354" s="972"/>
      <c r="S354" s="971"/>
      <c r="T354" s="971"/>
      <c r="U354" s="972"/>
      <c r="V354" s="971"/>
    </row>
    <row r="355" spans="1:22">
      <c r="A355" t="s">
        <v>2986</v>
      </c>
      <c r="B355">
        <v>1877</v>
      </c>
      <c r="C355" s="863" t="str">
        <f>VLOOKUP(B355,'Explosion de Insumos(preciosOf)'!$A$7:$G$500,2,0)</f>
        <v>RieLt especiaLtizado para soporte de paneLtes</v>
      </c>
      <c r="D355" s="255" t="str">
        <f>VLOOKUP(B355,'Explosion de Insumos(preciosOf)'!$A$7:$G$500,4,0)</f>
        <v>Und</v>
      </c>
      <c r="E355" s="255">
        <f>VLOOKUP(B355,'Explosion de Insumos(preciosOf)'!$A$7:$G$500,5,0)</f>
        <v>272</v>
      </c>
      <c r="F355" s="874">
        <f>VLOOKUP(B355,'Explosion de Insumos(preciosOf)'!$A$7:$G$500,6,0)</f>
        <v>63700</v>
      </c>
      <c r="G355" s="875">
        <f>VLOOKUP(B355,'Explosion de Insumos(preciosOf)'!$A$7:$G$500,7,0)</f>
        <v>17326400</v>
      </c>
      <c r="H355" s="648">
        <f>VLOOKUP(B355,'SALIDA SINCO INTERNO'!$A$7:$F$510,6,0)</f>
        <v>63700</v>
      </c>
      <c r="I355" s="872">
        <f>VLOOKUP(B355,'SALIDA SINCO INTERNO'!$A$7:$G$510,7,0)</f>
        <v>17326400</v>
      </c>
      <c r="J355" s="864">
        <f t="shared" si="53"/>
        <v>1</v>
      </c>
      <c r="K355" s="878">
        <f t="shared" si="50"/>
        <v>2</v>
      </c>
      <c r="L355" s="565" t="str">
        <f t="shared" si="49"/>
        <v/>
      </c>
      <c r="N355" s="864">
        <f t="shared" si="48"/>
        <v>7.9166969807285218E-4</v>
      </c>
      <c r="O355" s="880">
        <f t="shared" si="51"/>
        <v>0</v>
      </c>
      <c r="P355" s="889">
        <f t="shared" si="52"/>
        <v>0</v>
      </c>
      <c r="Q355" s="971"/>
      <c r="R355" s="972"/>
      <c r="S355" s="971"/>
      <c r="T355" s="971"/>
      <c r="U355" s="972"/>
      <c r="V355" s="971"/>
    </row>
    <row r="356" spans="1:22" ht="30">
      <c r="A356" t="s">
        <v>2986</v>
      </c>
      <c r="B356">
        <v>1878</v>
      </c>
      <c r="C356" s="863" t="str">
        <f>VLOOKUP(B356,'Explosion de Insumos(preciosOf)'!$A$7:$G$500,2,0)</f>
        <v>Piezas de fijación de rieLtes a cUndbierta de concreto</v>
      </c>
      <c r="D356" s="255" t="str">
        <f>VLOOKUP(B356,'Explosion de Insumos(preciosOf)'!$A$7:$G$500,4,0)</f>
        <v>Und</v>
      </c>
      <c r="E356" s="255">
        <f>VLOOKUP(B356,'Explosion de Insumos(preciosOf)'!$A$7:$G$500,5,0)</f>
        <v>288</v>
      </c>
      <c r="F356" s="874">
        <f>VLOOKUP(B356,'Explosion de Insumos(preciosOf)'!$A$7:$G$500,6,0)</f>
        <v>127400</v>
      </c>
      <c r="G356" s="875">
        <f>VLOOKUP(B356,'Explosion de Insumos(preciosOf)'!$A$7:$G$500,7,0)</f>
        <v>36691199.979999997</v>
      </c>
      <c r="H356" s="648">
        <f>VLOOKUP(B356,'SALIDA SINCO INTERNO'!$A$7:$F$510,6,0)</f>
        <v>127400</v>
      </c>
      <c r="I356" s="872">
        <f>VLOOKUP(B356,'SALIDA SINCO INTERNO'!$A$7:$G$510,7,0)</f>
        <v>36691199.979999997</v>
      </c>
      <c r="J356" s="864">
        <f t="shared" si="53"/>
        <v>1</v>
      </c>
      <c r="K356" s="878">
        <f t="shared" si="50"/>
        <v>2</v>
      </c>
      <c r="L356" s="565" t="str">
        <f t="shared" si="49"/>
        <v/>
      </c>
      <c r="N356" s="864">
        <f t="shared" si="48"/>
        <v>1.6764770067698564E-3</v>
      </c>
      <c r="O356" s="880">
        <f t="shared" si="51"/>
        <v>0</v>
      </c>
      <c r="P356" s="889">
        <f t="shared" si="52"/>
        <v>0</v>
      </c>
      <c r="Q356" s="971"/>
      <c r="R356" s="972"/>
      <c r="S356" s="971"/>
      <c r="T356" s="971"/>
      <c r="U356" s="972"/>
      <c r="V356" s="971"/>
    </row>
    <row r="357" spans="1:22" ht="45">
      <c r="A357" t="s">
        <v>2986</v>
      </c>
      <c r="B357">
        <v>2109</v>
      </c>
      <c r="C357" s="863" t="str">
        <f>VLOOKUP(B357,'Explosion de Insumos(preciosOf)'!$A$7:$G$500,2,0)</f>
        <v>ESCALERA METÁLICA TIPO GATO CON GUARDA HOMBRE RECUBIERTA CON PINTURA PARA AMBIENTES MARINOS A DOS CAPAS</v>
      </c>
      <c r="D357" s="255" t="str">
        <f>VLOOKUP(B357,'Explosion de Insumos(preciosOf)'!$A$7:$G$500,4,0)</f>
        <v>Und</v>
      </c>
      <c r="E357" s="255">
        <f>VLOOKUP(B357,'Explosion de Insumos(preciosOf)'!$A$7:$G$500,5,0)</f>
        <v>2</v>
      </c>
      <c r="F357" s="874">
        <f>VLOOKUP(B357,'Explosion de Insumos(preciosOf)'!$A$7:$G$500,6,0)</f>
        <v>7432228</v>
      </c>
      <c r="G357" s="875">
        <f>VLOOKUP(B357,'Explosion de Insumos(preciosOf)'!$A$7:$G$500,7,0)</f>
        <v>14864456</v>
      </c>
      <c r="H357" s="648">
        <f>VLOOKUP(B357,'SALIDA SINCO INTERNO'!$A$7:$F$510,6,0)</f>
        <v>7432228</v>
      </c>
      <c r="I357" s="872">
        <f>VLOOKUP(B357,'SALIDA SINCO INTERNO'!$A$7:$G$510,7,0)</f>
        <v>14864456</v>
      </c>
      <c r="J357" s="864">
        <f t="shared" si="53"/>
        <v>1</v>
      </c>
      <c r="K357" s="878">
        <f t="shared" si="50"/>
        <v>2</v>
      </c>
      <c r="L357" s="565" t="str">
        <f t="shared" si="49"/>
        <v/>
      </c>
      <c r="N357" s="864">
        <f t="shared" si="48"/>
        <v>6.7917971382036645E-4</v>
      </c>
      <c r="O357" s="880">
        <f t="shared" si="51"/>
        <v>0</v>
      </c>
      <c r="P357" s="889">
        <f t="shared" si="52"/>
        <v>0</v>
      </c>
      <c r="Q357" s="971"/>
      <c r="R357" s="972"/>
      <c r="S357" s="971"/>
      <c r="T357" s="971"/>
      <c r="U357" s="972"/>
      <c r="V357" s="971"/>
    </row>
    <row r="358" spans="1:22">
      <c r="A358" t="s">
        <v>2986</v>
      </c>
      <c r="B358">
        <v>2114</v>
      </c>
      <c r="C358" s="863" t="str">
        <f>VLOOKUP(B358,'Explosion de Insumos(preciosOf)'!$A$7:$G$500,2,0)</f>
        <v>SOPORTERÍA CUARTO DE BOMBAS</v>
      </c>
      <c r="D358" s="255" t="str">
        <f>VLOOKUP(B358,'Explosion de Insumos(preciosOf)'!$A$7:$G$500,4,0)</f>
        <v>Lb</v>
      </c>
      <c r="E358" s="255">
        <f>VLOOKUP(B358,'Explosion de Insumos(preciosOf)'!$A$7:$G$500,5,0)</f>
        <v>1</v>
      </c>
      <c r="F358" s="874">
        <f>VLOOKUP(B358,'Explosion de Insumos(preciosOf)'!$A$7:$G$500,6,0)</f>
        <v>316596</v>
      </c>
      <c r="G358" s="875">
        <f>VLOOKUP(B358,'Explosion de Insumos(preciosOf)'!$A$7:$G$500,7,0)</f>
        <v>316596</v>
      </c>
      <c r="H358" s="648">
        <f>VLOOKUP(B358,'SALIDA SINCO INTERNO'!$A$7:$F$510,6,0)</f>
        <v>316596</v>
      </c>
      <c r="I358" s="872">
        <f>VLOOKUP(B358,'SALIDA SINCO INTERNO'!$A$7:$G$510,7,0)</f>
        <v>316596</v>
      </c>
      <c r="J358" s="864">
        <f t="shared" si="53"/>
        <v>1</v>
      </c>
      <c r="K358" s="878">
        <f t="shared" si="50"/>
        <v>2</v>
      </c>
      <c r="L358" s="565" t="str">
        <f t="shared" si="49"/>
        <v/>
      </c>
      <c r="N358" s="864">
        <f t="shared" si="48"/>
        <v>1.4465755132691887E-5</v>
      </c>
      <c r="O358" s="880">
        <f t="shared" si="51"/>
        <v>0</v>
      </c>
      <c r="P358" s="889">
        <f t="shared" si="52"/>
        <v>0</v>
      </c>
      <c r="Q358" s="971"/>
      <c r="R358" s="972"/>
      <c r="S358" s="971"/>
      <c r="T358" s="971"/>
      <c r="U358" s="972"/>
      <c r="V358" s="971"/>
    </row>
    <row r="359" spans="1:22">
      <c r="A359" t="s">
        <v>2986</v>
      </c>
      <c r="B359">
        <v>2129</v>
      </c>
      <c r="C359" s="863" t="str">
        <f>VLOOKUP(B359,'Explosion de Insumos(preciosOf)'!$A$7:$G$500,2,0)</f>
        <v>JUNTAS UNIVERSALES ROSCADAS 1 1/4"</v>
      </c>
      <c r="D359" s="255" t="str">
        <f>VLOOKUP(B359,'Explosion de Insumos(preciosOf)'!$A$7:$G$500,4,0)</f>
        <v>Tn</v>
      </c>
      <c r="E359" s="255">
        <f>VLOOKUP(B359,'Explosion de Insumos(preciosOf)'!$A$7:$G$500,5,0)</f>
        <v>2</v>
      </c>
      <c r="F359" s="874">
        <f>VLOOKUP(B359,'Explosion de Insumos(preciosOf)'!$A$7:$G$500,6,0)</f>
        <v>99196</v>
      </c>
      <c r="G359" s="875">
        <f>VLOOKUP(B359,'Explosion de Insumos(preciosOf)'!$A$7:$G$500,7,0)</f>
        <v>198392</v>
      </c>
      <c r="H359" s="648">
        <f>VLOOKUP(B359,'SALIDA SINCO INTERNO'!$A$7:$F$510,6,0)</f>
        <v>99196</v>
      </c>
      <c r="I359" s="872">
        <f>VLOOKUP(B359,'SALIDA SINCO INTERNO'!$A$7:$G$510,7,0)</f>
        <v>198392</v>
      </c>
      <c r="J359" s="864">
        <f t="shared" si="53"/>
        <v>1</v>
      </c>
      <c r="K359" s="878">
        <f t="shared" si="50"/>
        <v>2</v>
      </c>
      <c r="L359" s="565" t="str">
        <f t="shared" si="49"/>
        <v/>
      </c>
      <c r="N359" s="864">
        <f t="shared" si="48"/>
        <v>9.0648337069483162E-6</v>
      </c>
      <c r="O359" s="880">
        <f t="shared" si="51"/>
        <v>0</v>
      </c>
      <c r="P359" s="889">
        <f t="shared" si="52"/>
        <v>0</v>
      </c>
      <c r="Q359" s="971"/>
      <c r="R359" s="972"/>
      <c r="S359" s="971"/>
      <c r="T359" s="971"/>
      <c r="U359" s="972"/>
      <c r="V359" s="971"/>
    </row>
    <row r="360" spans="1:22">
      <c r="A360" t="s">
        <v>2986</v>
      </c>
      <c r="B360">
        <v>2216</v>
      </c>
      <c r="C360" s="863" t="str">
        <f>VLOOKUP(B360,'Explosion de Insumos(preciosOf)'!$A$7:$G$500,2,0)</f>
        <v>Elementos de sujeción paneles (clamp)</v>
      </c>
      <c r="D360" s="255" t="str">
        <f>VLOOKUP(B360,'Explosion de Insumos(preciosOf)'!$A$7:$G$500,4,0)</f>
        <v>Und</v>
      </c>
      <c r="E360" s="255">
        <f>VLOOKUP(B360,'Explosion de Insumos(preciosOf)'!$A$7:$G$500,5,0)</f>
        <v>420</v>
      </c>
      <c r="F360" s="874">
        <f>VLOOKUP(B360,'Explosion de Insumos(preciosOf)'!$A$7:$G$500,6,0)</f>
        <v>27300</v>
      </c>
      <c r="G360" s="875">
        <f>VLOOKUP(B360,'Explosion de Insumos(preciosOf)'!$A$7:$G$500,7,0)</f>
        <v>11465999.93</v>
      </c>
      <c r="H360" s="648">
        <f>VLOOKUP(B360,'SALIDA SINCO INTERNO'!$A$7:$F$510,6,0)</f>
        <v>27300</v>
      </c>
      <c r="I360" s="872">
        <f>VLOOKUP(B360,'SALIDA SINCO INTERNO'!$A$7:$G$510,7,0)</f>
        <v>11465999.93</v>
      </c>
      <c r="J360" s="864">
        <f t="shared" si="53"/>
        <v>1</v>
      </c>
      <c r="K360" s="878">
        <f t="shared" si="50"/>
        <v>2</v>
      </c>
      <c r="L360" s="565" t="str">
        <f t="shared" si="49"/>
        <v/>
      </c>
      <c r="N360" s="864">
        <f t="shared" si="48"/>
        <v>5.2389906170274521E-4</v>
      </c>
      <c r="O360" s="880">
        <f t="shared" si="51"/>
        <v>0</v>
      </c>
      <c r="P360" s="889">
        <f t="shared" si="52"/>
        <v>0</v>
      </c>
      <c r="Q360" s="971"/>
      <c r="R360" s="972"/>
      <c r="S360" s="971"/>
      <c r="T360" s="971"/>
      <c r="U360" s="972"/>
      <c r="V360" s="971"/>
    </row>
    <row r="361" spans="1:22">
      <c r="A361" t="s">
        <v>2986</v>
      </c>
      <c r="B361">
        <v>472</v>
      </c>
      <c r="C361" s="863" t="str">
        <f>VLOOKUP(B361,'Explosion de Insumos(preciosOf)'!$A$7:$G$500,2,0)</f>
        <v>PUNTILLA 2 CC</v>
      </c>
      <c r="D361" s="255" t="str">
        <f>VLOOKUP(B361,'Explosion de Insumos(preciosOf)'!$A$7:$G$500,4,0)</f>
        <v>Lb</v>
      </c>
      <c r="E361" s="255">
        <f>VLOOKUP(B361,'Explosion de Insumos(preciosOf)'!$A$7:$G$500,5,0)</f>
        <v>5215.99</v>
      </c>
      <c r="F361" s="874">
        <f>VLOOKUP(B361,'Explosion de Insumos(preciosOf)'!$A$7:$G$500,6,0)</f>
        <v>4659</v>
      </c>
      <c r="G361" s="875">
        <f>VLOOKUP(B361,'Explosion de Insumos(preciosOf)'!$A$7:$G$500,7,0)</f>
        <v>24301298.34</v>
      </c>
      <c r="H361" s="648">
        <f>3890*1.05</f>
        <v>4084.5</v>
      </c>
      <c r="I361" s="872">
        <f t="shared" ref="I361" si="54">ROUND(H361*E361,0)</f>
        <v>21304711</v>
      </c>
      <c r="J361" s="864">
        <f t="shared" si="53"/>
        <v>0.87669027688345136</v>
      </c>
      <c r="K361" s="878">
        <f t="shared" si="50"/>
        <v>3</v>
      </c>
      <c r="L361" s="565">
        <f t="shared" si="49"/>
        <v>24301298.34</v>
      </c>
      <c r="N361" s="864">
        <f t="shared" si="48"/>
        <v>1.1103634638243436E-3</v>
      </c>
      <c r="O361" s="880">
        <f t="shared" si="51"/>
        <v>0.12330972311654864</v>
      </c>
      <c r="P361" s="889">
        <f t="shared" si="52"/>
        <v>2996587.34</v>
      </c>
      <c r="Q361" s="971"/>
      <c r="R361" s="972"/>
      <c r="S361" s="971"/>
      <c r="T361" s="971"/>
      <c r="U361" s="540" t="s">
        <v>3010</v>
      </c>
      <c r="V361" s="982" t="s">
        <v>2940</v>
      </c>
    </row>
    <row r="362" spans="1:22">
      <c r="B362" s="592">
        <v>80</v>
      </c>
      <c r="C362" s="860" t="str">
        <f>VLOOKUP(B362,'Explosion de Insumos(preciosOf)'!$A$7:$G$500,2,0)</f>
        <v>FORMALETAS</v>
      </c>
      <c r="D362" s="861"/>
      <c r="E362" s="861"/>
      <c r="F362" s="873"/>
      <c r="G362" s="871">
        <f>SUM(G363:G365)</f>
        <v>45087232.329999998</v>
      </c>
      <c r="H362" s="647"/>
      <c r="I362" s="871">
        <f>SUM(I363:I365)</f>
        <v>45087232.329999998</v>
      </c>
      <c r="J362" s="864" t="str">
        <f t="shared" si="53"/>
        <v/>
      </c>
      <c r="K362" s="892" t="str">
        <f t="shared" si="50"/>
        <v/>
      </c>
      <c r="L362" s="565" t="str">
        <f t="shared" si="49"/>
        <v/>
      </c>
      <c r="N362" s="862"/>
      <c r="O362" s="893" t="str">
        <f t="shared" si="51"/>
        <v/>
      </c>
      <c r="P362" s="894" t="str">
        <f t="shared" si="52"/>
        <v/>
      </c>
      <c r="Q362" s="971"/>
      <c r="R362" s="972"/>
      <c r="S362" s="971"/>
      <c r="T362" s="971"/>
      <c r="U362" s="972"/>
      <c r="V362" s="971"/>
    </row>
    <row r="363" spans="1:22" ht="30">
      <c r="B363">
        <v>2149</v>
      </c>
      <c r="C363" s="863" t="str">
        <f>VLOOKUP(B363,'Explosion de Insumos(preciosOf)'!$A$7:$G$500,2,0)</f>
        <v>FORMALETA ESTAMPADO PISO JUEGO (3-4 )KLS KLS KLS LTS KLS UND LTS ML ROL HRS HC DIA und DIA</v>
      </c>
      <c r="D363" s="255" t="str">
        <f>VLOOKUP(B363,'Explosion de Insumos(preciosOf)'!$A$7:$G$500,4,0)</f>
        <v>Día</v>
      </c>
      <c r="E363" s="255">
        <f>VLOOKUP(B363,'Explosion de Insumos(preciosOf)'!$A$7:$G$500,5,0)</f>
        <v>248.28</v>
      </c>
      <c r="F363" s="874">
        <f>VLOOKUP(B363,'Explosion de Insumos(preciosOf)'!$A$7:$G$500,6,0)</f>
        <v>29869</v>
      </c>
      <c r="G363" s="875">
        <f>VLOOKUP(B363,'Explosion de Insumos(preciosOf)'!$A$7:$G$500,7,0)</f>
        <v>7415875.3200000003</v>
      </c>
      <c r="H363" s="648">
        <f>VLOOKUP(B363,'SALIDA SINCO INTERNO'!$A$7:$F$510,6,0)</f>
        <v>29869</v>
      </c>
      <c r="I363" s="872">
        <f>VLOOKUP(B363,'SALIDA SINCO INTERNO'!$A$7:$G$510,7,0)</f>
        <v>7415875.3200000003</v>
      </c>
      <c r="J363" s="864">
        <f t="shared" si="53"/>
        <v>1</v>
      </c>
      <c r="K363" s="878">
        <f t="shared" si="50"/>
        <v>2</v>
      </c>
      <c r="L363" s="565" t="str">
        <f t="shared" si="49"/>
        <v/>
      </c>
      <c r="N363" s="864">
        <f>G363/$G$506</f>
        <v>3.3884267796716668E-4</v>
      </c>
      <c r="O363" s="880">
        <f t="shared" si="51"/>
        <v>0</v>
      </c>
      <c r="P363" s="889">
        <f t="shared" si="52"/>
        <v>0</v>
      </c>
      <c r="Q363" s="971"/>
      <c r="R363" s="972"/>
      <c r="S363" s="971"/>
      <c r="T363" s="971"/>
      <c r="U363" s="972"/>
      <c r="V363" s="971"/>
    </row>
    <row r="364" spans="1:22">
      <c r="B364">
        <v>2150</v>
      </c>
      <c r="C364" s="863" t="str">
        <f>VLOOKUP(B364,'Explosion de Insumos(preciosOf)'!$A$7:$G$500,2,0)</f>
        <v>FORMALETA MET,PAVIMENTO 0,15X0,20X3MTS</v>
      </c>
      <c r="D364" s="255" t="str">
        <f>VLOOKUP(B364,'Explosion de Insumos(preciosOf)'!$A$7:$G$500,4,0)</f>
        <v>Día</v>
      </c>
      <c r="E364" s="255">
        <f>VLOOKUP(B364,'Explosion de Insumos(preciosOf)'!$A$7:$G$500,5,0)</f>
        <v>233.22</v>
      </c>
      <c r="F364" s="874">
        <f>VLOOKUP(B364,'Explosion de Insumos(preciosOf)'!$A$7:$G$500,6,0)</f>
        <v>7466</v>
      </c>
      <c r="G364" s="875">
        <f>VLOOKUP(B364,'Explosion de Insumos(preciosOf)'!$A$7:$G$500,7,0)</f>
        <v>1741187.15</v>
      </c>
      <c r="H364" s="648">
        <f>VLOOKUP(B364,'SALIDA SINCO INTERNO'!$A$7:$F$510,6,0)</f>
        <v>7466</v>
      </c>
      <c r="I364" s="872">
        <f>VLOOKUP(B364,'SALIDA SINCO INTERNO'!$A$7:$G$510,7,0)</f>
        <v>1741187.15</v>
      </c>
      <c r="J364" s="864">
        <f t="shared" si="53"/>
        <v>1</v>
      </c>
      <c r="K364" s="878">
        <f t="shared" si="50"/>
        <v>2</v>
      </c>
      <c r="L364" s="565" t="str">
        <f t="shared" si="49"/>
        <v/>
      </c>
      <c r="N364" s="864">
        <f>G364/$G$506</f>
        <v>7.955750215444812E-5</v>
      </c>
      <c r="O364" s="880">
        <f t="shared" si="51"/>
        <v>0</v>
      </c>
      <c r="P364" s="889">
        <f t="shared" si="52"/>
        <v>0</v>
      </c>
      <c r="Q364" s="971"/>
      <c r="R364" s="972"/>
      <c r="S364" s="971"/>
      <c r="T364" s="971"/>
      <c r="U364" s="972"/>
      <c r="V364" s="971"/>
    </row>
    <row r="365" spans="1:22">
      <c r="B365">
        <v>2151</v>
      </c>
      <c r="C365" s="863" t="str">
        <f>VLOOKUP(B365,'Explosion de Insumos(preciosOf)'!$A$7:$G$500,2,0)</f>
        <v>FORMALETA PARA ENTREPISO</v>
      </c>
      <c r="D365" s="255" t="str">
        <f>VLOOKUP(B365,'Explosion de Insumos(preciosOf)'!$A$7:$G$500,4,0)</f>
        <v>M2</v>
      </c>
      <c r="E365" s="255">
        <f>VLOOKUP(B365,'Explosion de Insumos(preciosOf)'!$A$7:$G$500,5,0)</f>
        <v>1588.14</v>
      </c>
      <c r="F365" s="874">
        <f>VLOOKUP(B365,'Explosion de Insumos(preciosOf)'!$A$7:$G$500,6,0)</f>
        <v>22624</v>
      </c>
      <c r="G365" s="875">
        <f>VLOOKUP(B365,'Explosion de Insumos(preciosOf)'!$A$7:$G$500,7,0)</f>
        <v>35930169.859999999</v>
      </c>
      <c r="H365" s="648">
        <f>VLOOKUP(B365,'SALIDA SINCO INTERNO'!$A$7:$F$510,6,0)</f>
        <v>22624</v>
      </c>
      <c r="I365" s="872">
        <f>VLOOKUP(B365,'SALIDA SINCO INTERNO'!$A$7:$G$510,7,0)</f>
        <v>35930169.859999999</v>
      </c>
      <c r="J365" s="864">
        <f t="shared" si="53"/>
        <v>1</v>
      </c>
      <c r="K365" s="878">
        <f t="shared" si="50"/>
        <v>2</v>
      </c>
      <c r="L365" s="565" t="str">
        <f t="shared" si="49"/>
        <v/>
      </c>
      <c r="N365" s="864">
        <f>G365/$G$506</f>
        <v>1.641704377410916E-3</v>
      </c>
      <c r="O365" s="880">
        <f t="shared" si="51"/>
        <v>0</v>
      </c>
      <c r="P365" s="889">
        <f t="shared" si="52"/>
        <v>0</v>
      </c>
      <c r="Q365" s="971"/>
      <c r="R365" s="972"/>
      <c r="S365" s="971"/>
      <c r="T365" s="971"/>
      <c r="U365" s="972"/>
      <c r="V365" s="971"/>
    </row>
    <row r="366" spans="1:22">
      <c r="B366" s="592">
        <v>81</v>
      </c>
      <c r="C366" s="860" t="str">
        <f>VLOOKUP(B366,'Explosion de Insumos(preciosOf)'!$A$7:$G$500,2,0)</f>
        <v>PERSONAL ADMINISTRACIÓN</v>
      </c>
      <c r="D366" s="861"/>
      <c r="E366" s="861"/>
      <c r="F366" s="873"/>
      <c r="G366" s="871">
        <f>SUM(G367:G370)</f>
        <v>387212709.45000005</v>
      </c>
      <c r="H366" s="647"/>
      <c r="I366" s="871">
        <f>SUM(I367:I370)</f>
        <v>387212709.45000005</v>
      </c>
      <c r="J366" s="864" t="str">
        <f t="shared" si="53"/>
        <v/>
      </c>
      <c r="K366" s="892" t="str">
        <f t="shared" si="50"/>
        <v/>
      </c>
      <c r="L366" s="565" t="str">
        <f t="shared" si="49"/>
        <v/>
      </c>
      <c r="N366" s="862"/>
      <c r="O366" s="893" t="str">
        <f t="shared" si="51"/>
        <v/>
      </c>
      <c r="P366" s="894" t="str">
        <f t="shared" si="52"/>
        <v/>
      </c>
      <c r="Q366" s="971"/>
      <c r="R366" s="972"/>
      <c r="S366" s="971"/>
      <c r="T366" s="971"/>
      <c r="U366" s="972"/>
      <c r="V366" s="971"/>
    </row>
    <row r="367" spans="1:22">
      <c r="B367">
        <v>2133</v>
      </c>
      <c r="C367" s="863" t="str">
        <f>VLOOKUP(B367,'Explosion de Insumos(preciosOf)'!$A$7:$G$500,2,0)</f>
        <v>TECNICO ELECTRICISTA - CURSO ALTURAS</v>
      </c>
      <c r="D367" s="255" t="str">
        <f>VLOOKUP(B367,'Explosion de Insumos(preciosOf)'!$A$7:$G$500,4,0)</f>
        <v>Día</v>
      </c>
      <c r="E367" s="255">
        <f>VLOOKUP(B367,'Explosion de Insumos(preciosOf)'!$A$7:$G$500,5,0)</f>
        <v>493.46</v>
      </c>
      <c r="F367" s="874">
        <f>VLOOKUP(B367,'Explosion de Insumos(preciosOf)'!$A$7:$G$500,6,0)</f>
        <v>564200.02</v>
      </c>
      <c r="G367" s="875">
        <f>VLOOKUP(B367,'Explosion de Insumos(preciosOf)'!$A$7:$G$500,7,0)</f>
        <v>278409408.22000003</v>
      </c>
      <c r="H367" s="648">
        <f>VLOOKUP(B367,'SALIDA SINCO INTERNO'!$A$7:$F$510,6,0)</f>
        <v>564200.02</v>
      </c>
      <c r="I367" s="872">
        <f>VLOOKUP(B367,'SALIDA SINCO INTERNO'!$A$7:$G$510,7,0)</f>
        <v>278409408.22000003</v>
      </c>
      <c r="J367" s="864">
        <f t="shared" si="53"/>
        <v>1</v>
      </c>
      <c r="K367" s="878">
        <v>3</v>
      </c>
      <c r="L367" s="565">
        <f t="shared" si="49"/>
        <v>278409408.22000003</v>
      </c>
      <c r="M367" s="565">
        <f>I367</f>
        <v>278409408.22000003</v>
      </c>
      <c r="N367" s="864">
        <f>G367/$G$506</f>
        <v>1.2720951388988416E-2</v>
      </c>
      <c r="O367" s="880">
        <f t="shared" si="51"/>
        <v>0</v>
      </c>
      <c r="P367" s="889">
        <f t="shared" si="52"/>
        <v>0</v>
      </c>
      <c r="Q367" s="971"/>
      <c r="R367" s="972"/>
      <c r="S367" s="971"/>
      <c r="T367" s="971"/>
      <c r="U367" s="972" t="s">
        <v>2937</v>
      </c>
      <c r="V367" s="971" t="s">
        <v>2908</v>
      </c>
    </row>
    <row r="368" spans="1:22">
      <c r="B368">
        <v>2134</v>
      </c>
      <c r="C368" s="863" t="str">
        <f>VLOOKUP(B368,'Explosion de Insumos(preciosOf)'!$A$7:$G$500,2,0)</f>
        <v>INGENIERO ELECTRICISTA - CURSO ALTURAS</v>
      </c>
      <c r="D368" s="255" t="str">
        <f>VLOOKUP(B368,'Explosion de Insumos(preciosOf)'!$A$7:$G$500,4,0)</f>
        <v>Día</v>
      </c>
      <c r="E368" s="255">
        <f>VLOOKUP(B368,'Explosion de Insumos(preciosOf)'!$A$7:$G$500,5,0)</f>
        <v>56.55</v>
      </c>
      <c r="F368" s="874">
        <f>VLOOKUP(B368,'Explosion de Insumos(preciosOf)'!$A$7:$G$500,6,0)</f>
        <v>907399.99</v>
      </c>
      <c r="G368" s="875">
        <f>VLOOKUP(B368,'Explosion de Insumos(preciosOf)'!$A$7:$G$500,7,0)</f>
        <v>51311654.560000002</v>
      </c>
      <c r="H368" s="648">
        <f>VLOOKUP(B368,'SALIDA SINCO INTERNO'!$A$7:$F$510,6,0)</f>
        <v>907399.99</v>
      </c>
      <c r="I368" s="872">
        <f>VLOOKUP(B368,'SALIDA SINCO INTERNO'!$A$7:$G$510,7,0)</f>
        <v>51311654.560000002</v>
      </c>
      <c r="J368" s="864">
        <f t="shared" si="53"/>
        <v>1</v>
      </c>
      <c r="K368" s="878">
        <v>3</v>
      </c>
      <c r="L368" s="565">
        <f t="shared" si="49"/>
        <v>51311654.560000002</v>
      </c>
      <c r="M368" s="565">
        <f t="shared" ref="M368:M370" si="55">I368</f>
        <v>51311654.560000002</v>
      </c>
      <c r="N368" s="864">
        <f>G368/$G$506</f>
        <v>2.3445079227729761E-3</v>
      </c>
      <c r="O368" s="880">
        <f t="shared" si="51"/>
        <v>0</v>
      </c>
      <c r="P368" s="889">
        <f t="shared" si="52"/>
        <v>0</v>
      </c>
      <c r="Q368" s="971"/>
      <c r="R368" s="972"/>
      <c r="S368" s="971"/>
      <c r="T368" s="971"/>
      <c r="U368" s="972" t="s">
        <v>2937</v>
      </c>
      <c r="V368" s="971" t="s">
        <v>2908</v>
      </c>
    </row>
    <row r="369" spans="2:22" ht="30">
      <c r="B369">
        <v>2135</v>
      </c>
      <c r="C369" s="863" t="str">
        <f>VLOOKUP(B369,'Explosion de Insumos(preciosOf)'!$A$7:$G$500,2,0)</f>
        <v>COORDINADOR TRABAJO EN ALTURAS (SISO) - ELÉCTRICO</v>
      </c>
      <c r="D369" s="255" t="str">
        <f>VLOOKUP(B369,'Explosion de Insumos(preciosOf)'!$A$7:$G$500,4,0)</f>
        <v>Día</v>
      </c>
      <c r="E369" s="255">
        <f>VLOOKUP(B369,'Explosion de Insumos(preciosOf)'!$A$7:$G$500,5,0)</f>
        <v>63.75</v>
      </c>
      <c r="F369" s="874">
        <f>VLOOKUP(B369,'Explosion de Insumos(preciosOf)'!$A$7:$G$500,6,0)</f>
        <v>751399.99</v>
      </c>
      <c r="G369" s="875">
        <f>VLOOKUP(B369,'Explosion de Insumos(preciosOf)'!$A$7:$G$500,7,0)</f>
        <v>47900246.670000002</v>
      </c>
      <c r="H369" s="648">
        <f>VLOOKUP(B369,'SALIDA SINCO INTERNO'!$A$7:$F$510,6,0)</f>
        <v>751399.99</v>
      </c>
      <c r="I369" s="872">
        <f>VLOOKUP(B369,'SALIDA SINCO INTERNO'!$A$7:$G$510,7,0)</f>
        <v>47900246.670000002</v>
      </c>
      <c r="J369" s="864">
        <f t="shared" si="53"/>
        <v>1</v>
      </c>
      <c r="K369" s="878">
        <v>3</v>
      </c>
      <c r="L369" s="565">
        <f t="shared" si="49"/>
        <v>47900246.670000002</v>
      </c>
      <c r="M369" s="565">
        <f t="shared" si="55"/>
        <v>47900246.670000002</v>
      </c>
      <c r="N369" s="864">
        <f>G369/$G$506</f>
        <v>2.1886354822036919E-3</v>
      </c>
      <c r="O369" s="880">
        <f t="shared" si="51"/>
        <v>0</v>
      </c>
      <c r="P369" s="889">
        <f t="shared" si="52"/>
        <v>0</v>
      </c>
      <c r="Q369" s="971"/>
      <c r="R369" s="972"/>
      <c r="S369" s="971"/>
      <c r="T369" s="971"/>
      <c r="U369" s="972" t="s">
        <v>2937</v>
      </c>
      <c r="V369" s="971" t="s">
        <v>2908</v>
      </c>
    </row>
    <row r="370" spans="2:22">
      <c r="B370">
        <v>2137</v>
      </c>
      <c r="C370" s="863" t="str">
        <f>VLOOKUP(B370,'Explosion de Insumos(preciosOf)'!$A$7:$G$500,2,0)</f>
        <v>MECÁNICO SOLDADOR PARA TRABAJOS DE SISFV</v>
      </c>
      <c r="D370" s="255" t="str">
        <f>VLOOKUP(B370,'Explosion de Insumos(preciosOf)'!$A$7:$G$500,4,0)</f>
        <v>Día</v>
      </c>
      <c r="E370" s="255">
        <f>VLOOKUP(B370,'Explosion de Insumos(preciosOf)'!$A$7:$G$500,5,0)</f>
        <v>17</v>
      </c>
      <c r="F370" s="874">
        <f>VLOOKUP(B370,'Explosion de Insumos(preciosOf)'!$A$7:$G$500,6,0)</f>
        <v>564200</v>
      </c>
      <c r="G370" s="875">
        <f>VLOOKUP(B370,'Explosion de Insumos(preciosOf)'!$A$7:$G$500,7,0)</f>
        <v>9591400</v>
      </c>
      <c r="H370" s="648">
        <f>VLOOKUP(B370,'SALIDA SINCO INTERNO'!$A$7:$F$510,6,0)</f>
        <v>564200</v>
      </c>
      <c r="I370" s="872">
        <f>VLOOKUP(B370,'SALIDA SINCO INTERNO'!$A$7:$G$510,7,0)</f>
        <v>9591400</v>
      </c>
      <c r="J370" s="864">
        <f t="shared" si="53"/>
        <v>1</v>
      </c>
      <c r="K370" s="878">
        <v>3</v>
      </c>
      <c r="L370" s="565">
        <f t="shared" si="49"/>
        <v>9591400</v>
      </c>
      <c r="M370" s="565">
        <f t="shared" si="55"/>
        <v>9591400</v>
      </c>
      <c r="N370" s="864">
        <f>G370/$G$506</f>
        <v>4.3824572571890031E-4</v>
      </c>
      <c r="O370" s="880">
        <f t="shared" si="51"/>
        <v>0</v>
      </c>
      <c r="P370" s="889">
        <f t="shared" si="52"/>
        <v>0</v>
      </c>
      <c r="Q370" s="971"/>
      <c r="R370" s="972"/>
      <c r="S370" s="971"/>
      <c r="T370" s="971"/>
      <c r="U370" s="972" t="s">
        <v>2937</v>
      </c>
      <c r="V370" s="971" t="s">
        <v>2908</v>
      </c>
    </row>
    <row r="371" spans="2:22">
      <c r="B371" s="592">
        <v>84</v>
      </c>
      <c r="C371" s="860" t="str">
        <f>VLOOKUP(B371,'Explosion de Insumos(preciosOf)'!$A$7:$G$500,2,0)</f>
        <v>MANO DE OBRA</v>
      </c>
      <c r="D371" s="861"/>
      <c r="E371" s="861"/>
      <c r="F371" s="873"/>
      <c r="G371" s="871">
        <f>SUM(G372:G389)</f>
        <v>3057573216</v>
      </c>
      <c r="H371" s="647"/>
      <c r="I371" s="871">
        <f>SUM(I372:I389)</f>
        <v>3057616858</v>
      </c>
      <c r="J371" s="864" t="str">
        <f t="shared" si="53"/>
        <v/>
      </c>
      <c r="K371" s="892" t="str">
        <f>IF(D371="","",IF(J371&gt;100%,1,IF(J371=100%,2,3)))</f>
        <v/>
      </c>
      <c r="L371" s="565" t="str">
        <f t="shared" si="49"/>
        <v/>
      </c>
      <c r="N371" s="862"/>
      <c r="O371" s="893" t="str">
        <f t="shared" si="51"/>
        <v/>
      </c>
      <c r="P371" s="894" t="str">
        <f t="shared" si="52"/>
        <v/>
      </c>
      <c r="Q371" s="971"/>
      <c r="R371" s="972"/>
      <c r="S371" s="971"/>
      <c r="T371" s="971"/>
      <c r="U371" s="972"/>
      <c r="V371" s="971"/>
    </row>
    <row r="372" spans="2:22">
      <c r="B372">
        <v>2131</v>
      </c>
      <c r="C372" s="863" t="str">
        <f>VLOOKUP(B372,'Explosion de Insumos(preciosOf)'!$A$7:$G$500,2,0)</f>
        <v>MANO OBRA ELECTRICAS 1 AYUDANTE-1 OFI</v>
      </c>
      <c r="D372" s="255" t="str">
        <f>VLOOKUP(B372,'Explosion de Insumos(preciosOf)'!$A$7:$G$500,4,0)</f>
        <v>Tn</v>
      </c>
      <c r="E372" s="255">
        <f>VLOOKUP(B372,'Explosion de Insumos(preciosOf)'!$A$7:$G$500,5,0)</f>
        <v>334</v>
      </c>
      <c r="F372" s="874">
        <f>VLOOKUP(B372,'Explosion de Insumos(preciosOf)'!$A$7:$G$500,6,0)</f>
        <v>57391</v>
      </c>
      <c r="G372" s="875">
        <f>ROUND(F372*E372,0)</f>
        <v>19168594</v>
      </c>
      <c r="H372" s="648">
        <f>VLOOKUP(B372,'SALIDA SINCO INTERNO'!$A$7:$F$510,6,0)</f>
        <v>57391</v>
      </c>
      <c r="I372" s="872">
        <f>ROUND(H372*E372,0)</f>
        <v>19168594</v>
      </c>
      <c r="J372" s="864">
        <f t="shared" si="53"/>
        <v>1</v>
      </c>
      <c r="K372" s="878">
        <v>3</v>
      </c>
      <c r="L372" s="565">
        <f t="shared" si="49"/>
        <v>19168594</v>
      </c>
      <c r="N372" s="864">
        <f t="shared" ref="N372:N389" si="56">G372/$G$506</f>
        <v>8.758423575850198E-4</v>
      </c>
      <c r="O372" s="880">
        <f t="shared" si="51"/>
        <v>0</v>
      </c>
      <c r="P372" s="889">
        <f t="shared" si="52"/>
        <v>0</v>
      </c>
      <c r="Q372" s="971"/>
      <c r="R372" s="972"/>
      <c r="S372" s="971"/>
      <c r="T372" s="971"/>
      <c r="U372" s="972" t="s">
        <v>2937</v>
      </c>
      <c r="V372" s="971" t="s">
        <v>2908</v>
      </c>
    </row>
    <row r="373" spans="2:22">
      <c r="B373">
        <v>2138</v>
      </c>
      <c r="C373" s="863" t="str">
        <f>VLOOKUP(B373,'Explosion de Insumos(preciosOf)'!$A$7:$G$500,2,0)</f>
        <v>AYUDANTE ENFOQUE ELECTRICO</v>
      </c>
      <c r="D373" s="255" t="str">
        <f>VLOOKUP(B373,'Explosion de Insumos(preciosOf)'!$A$7:$G$500,4,0)</f>
        <v>Día</v>
      </c>
      <c r="E373" s="255">
        <f>VLOOKUP(B373,'Explosion de Insumos(preciosOf)'!$A$7:$G$500,5,0)</f>
        <v>2</v>
      </c>
      <c r="F373" s="874">
        <f>VLOOKUP(B373,'Explosion de Insumos(preciosOf)'!$A$7:$G$500,6,0)</f>
        <v>564200</v>
      </c>
      <c r="G373" s="875">
        <f t="shared" ref="G373:G389" si="57">ROUND(F373*E373,0)</f>
        <v>1128400</v>
      </c>
      <c r="H373" s="648">
        <f>VLOOKUP(B373,'SALIDA SINCO INTERNO'!$A$7:$F$510,6,0)</f>
        <v>564200</v>
      </c>
      <c r="I373" s="872">
        <f t="shared" ref="I373:I389" si="58">ROUND(H373*E373,0)</f>
        <v>1128400</v>
      </c>
      <c r="J373" s="864">
        <f t="shared" si="53"/>
        <v>1</v>
      </c>
      <c r="K373" s="878">
        <v>3</v>
      </c>
      <c r="L373" s="565">
        <f t="shared" si="49"/>
        <v>1128400</v>
      </c>
      <c r="N373" s="864">
        <f t="shared" si="56"/>
        <v>5.1558320672811801E-5</v>
      </c>
      <c r="O373" s="880">
        <f t="shared" si="51"/>
        <v>0</v>
      </c>
      <c r="P373" s="889">
        <f t="shared" si="52"/>
        <v>0</v>
      </c>
      <c r="Q373" s="971"/>
      <c r="R373" s="972"/>
      <c r="S373" s="971"/>
      <c r="T373" s="971"/>
      <c r="U373" s="972" t="s">
        <v>2937</v>
      </c>
      <c r="V373" s="971" t="s">
        <v>2908</v>
      </c>
    </row>
    <row r="374" spans="2:22">
      <c r="B374">
        <v>2140</v>
      </c>
      <c r="C374" s="863" t="str">
        <f>VLOOKUP(B374,'Explosion de Insumos(preciosOf)'!$A$7:$G$500,2,0)</f>
        <v>M,O, ALB, ACABADOS 1 AYUDANTE-1 OFI</v>
      </c>
      <c r="D374" s="255" t="str">
        <f>VLOOKUP(B374,'Explosion de Insumos(preciosOf)'!$A$7:$G$500,4,0)</f>
        <v>Hr</v>
      </c>
      <c r="E374" s="255">
        <f>VLOOKUP(B374,'Explosion de Insumos(preciosOf)'!$A$7:$G$500,5,0)</f>
        <v>10641.47</v>
      </c>
      <c r="F374" s="874">
        <f>VLOOKUP(B374,'Explosion de Insumos(preciosOf)'!$A$7:$G$500,6,0)</f>
        <v>46560</v>
      </c>
      <c r="G374" s="875">
        <f t="shared" si="57"/>
        <v>495466843</v>
      </c>
      <c r="H374" s="648">
        <f>VLOOKUP(B374,'SALIDA SINCO INTERNO'!$A$7:$F$510,6,0)</f>
        <v>46560</v>
      </c>
      <c r="I374" s="872">
        <f t="shared" si="58"/>
        <v>495466843</v>
      </c>
      <c r="J374" s="864">
        <f t="shared" si="53"/>
        <v>1</v>
      </c>
      <c r="K374" s="878">
        <v>3</v>
      </c>
      <c r="L374" s="565">
        <f t="shared" si="49"/>
        <v>495466843</v>
      </c>
      <c r="N374" s="864">
        <f t="shared" si="56"/>
        <v>2.2638637339719693E-2</v>
      </c>
      <c r="O374" s="880">
        <f t="shared" si="51"/>
        <v>0</v>
      </c>
      <c r="P374" s="889">
        <f t="shared" si="52"/>
        <v>0</v>
      </c>
      <c r="Q374" s="971"/>
      <c r="R374" s="972"/>
      <c r="S374" s="971"/>
      <c r="T374" s="971"/>
      <c r="U374" s="972" t="s">
        <v>2937</v>
      </c>
      <c r="V374" s="971" t="s">
        <v>2908</v>
      </c>
    </row>
    <row r="375" spans="2:22">
      <c r="B375">
        <v>2141</v>
      </c>
      <c r="C375" s="863" t="str">
        <f>VLOOKUP(B375,'Explosion de Insumos(preciosOf)'!$A$7:$G$500,2,0)</f>
        <v>M,O, ALB, ACABADOS 2 AYUDANTE-1 OFI</v>
      </c>
      <c r="D375" s="255" t="str">
        <f>VLOOKUP(B375,'Explosion de Insumos(preciosOf)'!$A$7:$G$500,4,0)</f>
        <v>Hr</v>
      </c>
      <c r="E375" s="255">
        <f>VLOOKUP(B375,'Explosion de Insumos(preciosOf)'!$A$7:$G$500,5,0)</f>
        <v>505.88</v>
      </c>
      <c r="F375" s="874">
        <f>VLOOKUP(B375,'Explosion de Insumos(preciosOf)'!$A$7:$G$500,6,0)</f>
        <v>65055</v>
      </c>
      <c r="G375" s="875">
        <f t="shared" si="57"/>
        <v>32910023</v>
      </c>
      <c r="H375" s="648">
        <f>VLOOKUP(B375,'SALIDA SINCO INTERNO'!$A$7:$F$510,6,0)</f>
        <v>65055</v>
      </c>
      <c r="I375" s="872">
        <f t="shared" si="58"/>
        <v>32910023</v>
      </c>
      <c r="J375" s="864">
        <f t="shared" si="53"/>
        <v>1</v>
      </c>
      <c r="K375" s="878">
        <v>3</v>
      </c>
      <c r="L375" s="565">
        <f t="shared" si="49"/>
        <v>32910023</v>
      </c>
      <c r="N375" s="864">
        <f t="shared" si="56"/>
        <v>1.5037092513147925E-3</v>
      </c>
      <c r="O375" s="880">
        <f t="shared" si="51"/>
        <v>0</v>
      </c>
      <c r="P375" s="889">
        <f t="shared" si="52"/>
        <v>0</v>
      </c>
      <c r="Q375" s="971"/>
      <c r="R375" s="972"/>
      <c r="S375" s="971"/>
      <c r="T375" s="971"/>
      <c r="U375" s="972" t="s">
        <v>2937</v>
      </c>
      <c r="V375" s="971" t="s">
        <v>2908</v>
      </c>
    </row>
    <row r="376" spans="2:22">
      <c r="B376">
        <v>2142</v>
      </c>
      <c r="C376" s="863" t="str">
        <f>VLOOKUP(B376,'Explosion de Insumos(preciosOf)'!$A$7:$G$500,2,0)</f>
        <v>MANO OBRA OFICIAL ALBANILERIA</v>
      </c>
      <c r="D376" s="255" t="str">
        <f>VLOOKUP(B376,'Explosion de Insumos(preciosOf)'!$A$7:$G$500,4,0)</f>
        <v>Hr</v>
      </c>
      <c r="E376" s="255">
        <f>VLOOKUP(B376,'Explosion de Insumos(preciosOf)'!$A$7:$G$500,5,0)</f>
        <v>1813.99</v>
      </c>
      <c r="F376" s="874">
        <f>VLOOKUP(B376,'Explosion de Insumos(preciosOf)'!$A$7:$G$500,6,0)</f>
        <v>24555</v>
      </c>
      <c r="G376" s="875">
        <f t="shared" si="57"/>
        <v>44542524</v>
      </c>
      <c r="H376" s="648">
        <f>F376</f>
        <v>24555</v>
      </c>
      <c r="I376" s="872">
        <f t="shared" si="58"/>
        <v>44542524</v>
      </c>
      <c r="J376" s="864">
        <f t="shared" si="53"/>
        <v>1</v>
      </c>
      <c r="K376" s="878">
        <v>3</v>
      </c>
      <c r="L376" s="565">
        <f t="shared" si="49"/>
        <v>44542524</v>
      </c>
      <c r="N376" s="864">
        <f t="shared" si="56"/>
        <v>2.0352160013899466E-3</v>
      </c>
      <c r="O376" s="880">
        <f t="shared" si="51"/>
        <v>0</v>
      </c>
      <c r="P376" s="889">
        <f t="shared" si="52"/>
        <v>0</v>
      </c>
      <c r="Q376" s="971"/>
      <c r="R376" s="972"/>
      <c r="S376" s="971"/>
      <c r="T376" s="971"/>
      <c r="U376" s="972" t="s">
        <v>2937</v>
      </c>
      <c r="V376" s="971" t="s">
        <v>2908</v>
      </c>
    </row>
    <row r="377" spans="2:22">
      <c r="B377">
        <v>672</v>
      </c>
      <c r="C377" s="863" t="str">
        <f>VLOOKUP(B377,'Explosion de Insumos(preciosOf)'!$A$7:$G$500,2,0)</f>
        <v>M,O, ALBANILERIA 2 AYUDANTE-1 OFI</v>
      </c>
      <c r="D377" s="255" t="str">
        <f>VLOOKUP(B377,'Explosion de Insumos(preciosOf)'!$A$7:$G$500,4,0)</f>
        <v>Hr</v>
      </c>
      <c r="E377" s="255">
        <f>VLOOKUP(B377,'Explosion de Insumos(preciosOf)'!$A$7:$G$500,5,0)</f>
        <v>8106.15</v>
      </c>
      <c r="F377" s="874">
        <f>VLOOKUP(B377,'Explosion de Insumos(preciosOf)'!$A$7:$G$500,6,0)</f>
        <v>57430</v>
      </c>
      <c r="G377" s="875">
        <f t="shared" si="57"/>
        <v>465536195</v>
      </c>
      <c r="H377" s="648">
        <f>VLOOKUP(B377,'SALIDA SINCO INTERNO'!$A$7:$F$510,6,0)</f>
        <v>57430</v>
      </c>
      <c r="I377" s="872">
        <f t="shared" si="58"/>
        <v>465536195</v>
      </c>
      <c r="J377" s="864">
        <f t="shared" si="53"/>
        <v>1</v>
      </c>
      <c r="K377" s="878">
        <v>3</v>
      </c>
      <c r="L377" s="565">
        <f t="shared" si="49"/>
        <v>465536195</v>
      </c>
      <c r="N377" s="864">
        <f t="shared" si="56"/>
        <v>2.1271060285900964E-2</v>
      </c>
      <c r="O377" s="880">
        <f t="shared" si="51"/>
        <v>0</v>
      </c>
      <c r="P377" s="889">
        <f t="shared" si="52"/>
        <v>0</v>
      </c>
      <c r="Q377" s="971"/>
      <c r="R377" s="972"/>
      <c r="S377" s="971"/>
      <c r="T377" s="971"/>
      <c r="U377" s="972" t="s">
        <v>2937</v>
      </c>
      <c r="V377" s="971" t="s">
        <v>2908</v>
      </c>
    </row>
    <row r="378" spans="2:22">
      <c r="B378">
        <v>675</v>
      </c>
      <c r="C378" s="863" t="str">
        <f>VLOOKUP(B378,'Explosion de Insumos(preciosOf)'!$A$7:$G$500,2,0)</f>
        <v>M,O, ALBANILERIA 1 AYUDANTE-1 OFI</v>
      </c>
      <c r="D378" s="255" t="str">
        <f>VLOOKUP(B378,'Explosion de Insumos(preciosOf)'!$A$7:$G$500,4,0)</f>
        <v>Hr</v>
      </c>
      <c r="E378" s="255">
        <f>VLOOKUP(B378,'Explosion de Insumos(preciosOf)'!$A$7:$G$500,5,0)</f>
        <v>10238.31</v>
      </c>
      <c r="F378" s="874">
        <f>VLOOKUP(B378,'Explosion de Insumos(preciosOf)'!$A$7:$G$500,6,0)</f>
        <v>40992</v>
      </c>
      <c r="G378" s="875">
        <f t="shared" si="57"/>
        <v>419688804</v>
      </c>
      <c r="H378" s="648">
        <f>VLOOKUP(B378,'SALIDA SINCO INTERNO'!$A$7:$F$510,6,0)</f>
        <v>40992</v>
      </c>
      <c r="I378" s="872">
        <f t="shared" si="58"/>
        <v>419688804</v>
      </c>
      <c r="J378" s="864">
        <f t="shared" si="53"/>
        <v>1</v>
      </c>
      <c r="K378" s="878">
        <v>3</v>
      </c>
      <c r="L378" s="565">
        <f t="shared" si="49"/>
        <v>419688804</v>
      </c>
      <c r="N378" s="864">
        <f t="shared" si="56"/>
        <v>1.9176222916891937E-2</v>
      </c>
      <c r="O378" s="880">
        <f t="shared" si="51"/>
        <v>0</v>
      </c>
      <c r="P378" s="889">
        <f t="shared" si="52"/>
        <v>0</v>
      </c>
      <c r="Q378" s="971"/>
      <c r="R378" s="972"/>
      <c r="S378" s="971"/>
      <c r="T378" s="971"/>
      <c r="U378" s="972" t="s">
        <v>2937</v>
      </c>
      <c r="V378" s="971" t="s">
        <v>2908</v>
      </c>
    </row>
    <row r="379" spans="2:22">
      <c r="B379">
        <v>676</v>
      </c>
      <c r="C379" s="863" t="str">
        <f>VLOOKUP(B379,'Explosion de Insumos(preciosOf)'!$A$7:$G$500,2,0)</f>
        <v>M,O, ALBANILERIA 1 AYUDANTE</v>
      </c>
      <c r="D379" s="255" t="str">
        <f>VLOOKUP(B379,'Explosion de Insumos(preciosOf)'!$A$7:$G$500,4,0)</f>
        <v>Hr</v>
      </c>
      <c r="E379" s="255">
        <f>VLOOKUP(B379,'Explosion de Insumos(preciosOf)'!$A$7:$G$500,5,0)</f>
        <v>19023.669999999998</v>
      </c>
      <c r="F379" s="874">
        <f>VLOOKUP(B379,'Explosion de Insumos(preciosOf)'!$A$7:$G$500,6,0)</f>
        <v>16437</v>
      </c>
      <c r="G379" s="875">
        <f t="shared" si="57"/>
        <v>312692064</v>
      </c>
      <c r="H379" s="648">
        <f>VLOOKUP(B379,'SALIDA SINCO INTERNO'!$A$7:$F$510,6,0)</f>
        <v>16437</v>
      </c>
      <c r="I379" s="872">
        <f t="shared" si="58"/>
        <v>312692064</v>
      </c>
      <c r="J379" s="864">
        <f t="shared" si="53"/>
        <v>1</v>
      </c>
      <c r="K379" s="878">
        <v>3</v>
      </c>
      <c r="L379" s="565">
        <f t="shared" si="49"/>
        <v>312692064</v>
      </c>
      <c r="N379" s="864">
        <f t="shared" si="56"/>
        <v>1.4287378329985282E-2</v>
      </c>
      <c r="O379" s="880">
        <f t="shared" si="51"/>
        <v>0</v>
      </c>
      <c r="P379" s="889">
        <f t="shared" si="52"/>
        <v>0</v>
      </c>
      <c r="Q379" s="971"/>
      <c r="R379" s="972"/>
      <c r="S379" s="971"/>
      <c r="T379" s="971"/>
      <c r="U379" s="972" t="s">
        <v>2937</v>
      </c>
      <c r="V379" s="971" t="s">
        <v>2908</v>
      </c>
    </row>
    <row r="380" spans="2:22">
      <c r="B380">
        <v>685</v>
      </c>
      <c r="C380" s="863" t="str">
        <f>VLOOKUP(B380,'Explosion de Insumos(preciosOf)'!$A$7:$G$500,2,0)</f>
        <v>M,O, ALBANILERIA 2 AYUDANTE</v>
      </c>
      <c r="D380" s="255" t="str">
        <f>VLOOKUP(B380,'Explosion de Insumos(preciosOf)'!$A$7:$G$500,4,0)</f>
        <v>Hr</v>
      </c>
      <c r="E380" s="255">
        <f>VLOOKUP(B380,'Explosion de Insumos(preciosOf)'!$A$7:$G$500,5,0)</f>
        <v>1986.65</v>
      </c>
      <c r="F380" s="874">
        <f>VLOOKUP(B380,'Explosion de Insumos(preciosOf)'!$A$7:$G$500,6,0)</f>
        <v>32875</v>
      </c>
      <c r="G380" s="875">
        <f t="shared" si="57"/>
        <v>65311119</v>
      </c>
      <c r="H380" s="648">
        <f>VLOOKUP(B380,'SALIDA SINCO INTERNO'!$A$7:$F$510,6,0)</f>
        <v>32875</v>
      </c>
      <c r="I380" s="872">
        <f t="shared" si="58"/>
        <v>65311119</v>
      </c>
      <c r="J380" s="864">
        <f t="shared" si="53"/>
        <v>1</v>
      </c>
      <c r="K380" s="878">
        <v>3</v>
      </c>
      <c r="L380" s="565">
        <f t="shared" si="49"/>
        <v>65311119</v>
      </c>
      <c r="N380" s="864">
        <f t="shared" si="56"/>
        <v>2.9841648501437185E-3</v>
      </c>
      <c r="O380" s="880">
        <f t="shared" si="51"/>
        <v>0</v>
      </c>
      <c r="P380" s="889">
        <f t="shared" si="52"/>
        <v>0</v>
      </c>
      <c r="Q380" s="971"/>
      <c r="R380" s="972"/>
      <c r="S380" s="971"/>
      <c r="T380" s="971"/>
      <c r="U380" s="972" t="s">
        <v>2937</v>
      </c>
      <c r="V380" s="971" t="s">
        <v>2908</v>
      </c>
    </row>
    <row r="381" spans="2:22">
      <c r="B381">
        <v>691</v>
      </c>
      <c r="C381" s="863" t="str">
        <f>VLOOKUP(B381,'Explosion de Insumos(preciosOf)'!$A$7:$G$500,2,0)</f>
        <v>M,O, TOPOGRAFIA 1 CADENERO-1 TOP</v>
      </c>
      <c r="D381" s="255" t="str">
        <f>VLOOKUP(B381,'Explosion de Insumos(preciosOf)'!$A$7:$G$500,4,0)</f>
        <v>Hr</v>
      </c>
      <c r="E381" s="255">
        <f>VLOOKUP(B381,'Explosion de Insumos(preciosOf)'!$A$7:$G$500,5,0)</f>
        <v>733.68</v>
      </c>
      <c r="F381" s="874">
        <f>VLOOKUP(B381,'Explosion de Insumos(preciosOf)'!$A$7:$G$500,6,0)</f>
        <v>79065</v>
      </c>
      <c r="G381" s="875">
        <f t="shared" si="57"/>
        <v>58008409</v>
      </c>
      <c r="H381" s="648">
        <f>VLOOKUP(B381,'SALIDA SINCO INTERNO'!$A$7:$F$510,6,0)</f>
        <v>79065</v>
      </c>
      <c r="I381" s="872">
        <f t="shared" si="58"/>
        <v>58008409</v>
      </c>
      <c r="J381" s="864">
        <f t="shared" si="53"/>
        <v>1</v>
      </c>
      <c r="K381" s="878">
        <v>3</v>
      </c>
      <c r="L381" s="565">
        <f t="shared" si="49"/>
        <v>58008409</v>
      </c>
      <c r="N381" s="864">
        <f t="shared" si="56"/>
        <v>2.6504928686118595E-3</v>
      </c>
      <c r="O381" s="880">
        <f t="shared" si="51"/>
        <v>0</v>
      </c>
      <c r="P381" s="889">
        <f t="shared" si="52"/>
        <v>0</v>
      </c>
      <c r="Q381" s="971"/>
      <c r="R381" s="972"/>
      <c r="S381" s="971"/>
      <c r="T381" s="971"/>
      <c r="U381" s="972" t="s">
        <v>2937</v>
      </c>
      <c r="V381" s="971" t="s">
        <v>2908</v>
      </c>
    </row>
    <row r="382" spans="2:22">
      <c r="B382">
        <v>694</v>
      </c>
      <c r="C382" s="863" t="str">
        <f>VLOOKUP(B382,'Explosion de Insumos(preciosOf)'!$A$7:$G$500,2,0)</f>
        <v>M,O, ALBANILERIA 3 AYUDANTE</v>
      </c>
      <c r="D382" s="255" t="str">
        <f>VLOOKUP(B382,'Explosion de Insumos(preciosOf)'!$A$7:$G$500,4,0)</f>
        <v>Hr</v>
      </c>
      <c r="E382" s="255">
        <f>VLOOKUP(B382,'Explosion de Insumos(preciosOf)'!$A$7:$G$500,5,0)</f>
        <v>4004.68</v>
      </c>
      <c r="F382" s="874">
        <f>VLOOKUP(B382,'Explosion de Insumos(preciosOf)'!$A$7:$G$500,6,0)</f>
        <v>49312</v>
      </c>
      <c r="G382" s="875">
        <f t="shared" si="57"/>
        <v>197478780</v>
      </c>
      <c r="H382" s="648">
        <f>VLOOKUP(B382,'SALIDA SINCO INTERNO'!$A$7:$F$510,6,0)</f>
        <v>49312</v>
      </c>
      <c r="I382" s="872">
        <f t="shared" si="58"/>
        <v>197478780</v>
      </c>
      <c r="J382" s="864">
        <f t="shared" si="53"/>
        <v>1</v>
      </c>
      <c r="K382" s="878">
        <v>3</v>
      </c>
      <c r="L382" s="565">
        <f t="shared" si="49"/>
        <v>197478780</v>
      </c>
      <c r="N382" s="864">
        <f t="shared" si="56"/>
        <v>9.0231072893616222E-3</v>
      </c>
      <c r="O382" s="880">
        <f t="shared" si="51"/>
        <v>0</v>
      </c>
      <c r="P382" s="889">
        <f t="shared" si="52"/>
        <v>0</v>
      </c>
      <c r="Q382" s="971"/>
      <c r="R382" s="972"/>
      <c r="S382" s="971"/>
      <c r="T382" s="971"/>
      <c r="U382" s="972" t="s">
        <v>2937</v>
      </c>
      <c r="V382" s="971" t="s">
        <v>2908</v>
      </c>
    </row>
    <row r="383" spans="2:22">
      <c r="B383">
        <v>697</v>
      </c>
      <c r="C383" s="863" t="str">
        <f>VLOOKUP(B383,'Explosion de Insumos(preciosOf)'!$A$7:$G$500,2,0)</f>
        <v>M,O, CARP,ALUMINIO 1 AYUDANTE-1 OFI</v>
      </c>
      <c r="D383" s="255" t="str">
        <f>VLOOKUP(B383,'Explosion de Insumos(preciosOf)'!$A$7:$G$500,4,0)</f>
        <v>Hr</v>
      </c>
      <c r="E383" s="255">
        <f>VLOOKUP(B383,'Explosion de Insumos(preciosOf)'!$A$7:$G$500,5,0)</f>
        <v>1409.87</v>
      </c>
      <c r="F383" s="874">
        <f>VLOOKUP(B383,'Explosion de Insumos(preciosOf)'!$A$7:$G$500,6,0)</f>
        <v>40992</v>
      </c>
      <c r="G383" s="875">
        <f t="shared" si="57"/>
        <v>57793391</v>
      </c>
      <c r="H383" s="648">
        <f>VLOOKUP(B383,'SALIDA SINCO INTERNO'!$A$7:$F$510,6,0)</f>
        <v>40992</v>
      </c>
      <c r="I383" s="872">
        <f t="shared" si="58"/>
        <v>57793391</v>
      </c>
      <c r="J383" s="864">
        <f t="shared" si="53"/>
        <v>1</v>
      </c>
      <c r="K383" s="878">
        <v>3</v>
      </c>
      <c r="L383" s="565">
        <f t="shared" si="49"/>
        <v>57793391</v>
      </c>
      <c r="N383" s="864">
        <f t="shared" si="56"/>
        <v>2.6406683675533459E-3</v>
      </c>
      <c r="O383" s="880">
        <f t="shared" si="51"/>
        <v>0</v>
      </c>
      <c r="P383" s="889">
        <f t="shared" si="52"/>
        <v>0</v>
      </c>
      <c r="Q383" s="971"/>
      <c r="R383" s="972"/>
      <c r="S383" s="971"/>
      <c r="T383" s="971"/>
      <c r="U383" s="972" t="s">
        <v>2937</v>
      </c>
      <c r="V383" s="971" t="s">
        <v>2908</v>
      </c>
    </row>
    <row r="384" spans="2:22">
      <c r="B384">
        <v>706</v>
      </c>
      <c r="C384" s="863" t="str">
        <f>VLOOKUP(B384,'Explosion de Insumos(preciosOf)'!$A$7:$G$500,2,0)</f>
        <v>M,O, METALISTERIA 1 AYUDANTE-1 OFI</v>
      </c>
      <c r="D384" s="255" t="str">
        <f>VLOOKUP(B384,'Explosion de Insumos(preciosOf)'!$A$7:$G$500,4,0)</f>
        <v>Hr</v>
      </c>
      <c r="E384" s="255">
        <f>VLOOKUP(B384,'Explosion de Insumos(preciosOf)'!$A$7:$G$500,5,0)</f>
        <v>4364.25</v>
      </c>
      <c r="F384" s="874">
        <f>VLOOKUP(B384,'Explosion de Insumos(preciosOf)'!$A$7:$G$500,6,0)</f>
        <v>49655</v>
      </c>
      <c r="G384" s="875">
        <f t="shared" si="57"/>
        <v>216706834</v>
      </c>
      <c r="H384" s="648">
        <f>VLOOKUP(B384,'SALIDA SINCO INTERNO'!$A$7:$F$510,6,0)</f>
        <v>49665</v>
      </c>
      <c r="I384" s="872">
        <f t="shared" si="58"/>
        <v>216750476</v>
      </c>
      <c r="J384" s="864">
        <f t="shared" si="53"/>
        <v>1.0002013895881583</v>
      </c>
      <c r="K384" s="878">
        <v>3</v>
      </c>
      <c r="L384" s="565">
        <f t="shared" si="49"/>
        <v>216706834</v>
      </c>
      <c r="N384" s="864">
        <f t="shared" si="56"/>
        <v>9.9016664652266887E-3</v>
      </c>
      <c r="O384" s="880">
        <f t="shared" si="51"/>
        <v>-2.0138958815829611E-4</v>
      </c>
      <c r="P384" s="889">
        <f t="shared" si="52"/>
        <v>-43642</v>
      </c>
      <c r="Q384" s="971"/>
      <c r="R384" s="972"/>
      <c r="S384" s="971"/>
      <c r="T384" s="971"/>
      <c r="U384" s="972" t="s">
        <v>2937</v>
      </c>
      <c r="V384" s="971" t="s">
        <v>2908</v>
      </c>
    </row>
    <row r="385" spans="2:22">
      <c r="B385">
        <v>708</v>
      </c>
      <c r="C385" s="863" t="str">
        <f>VLOOKUP(B385,'Explosion de Insumos(preciosOf)'!$A$7:$G$500,2,0)</f>
        <v>M,O, PINTURA 1 AYUDANTE-1 OFI</v>
      </c>
      <c r="D385" s="255" t="str">
        <f>VLOOKUP(B385,'Explosion de Insumos(preciosOf)'!$A$7:$G$500,4,0)</f>
        <v>Hr</v>
      </c>
      <c r="E385" s="255">
        <f>VLOOKUP(B385,'Explosion de Insumos(preciosOf)'!$A$7:$G$500,5,0)</f>
        <v>2680.5</v>
      </c>
      <c r="F385" s="874">
        <f>VLOOKUP(B385,'Explosion de Insumos(preciosOf)'!$A$7:$G$500,6,0)</f>
        <v>43558</v>
      </c>
      <c r="G385" s="875">
        <f t="shared" si="57"/>
        <v>116757219</v>
      </c>
      <c r="H385" s="648">
        <f>VLOOKUP(B385,'SALIDA SINCO INTERNO'!$A$7:$F$510,6,0)</f>
        <v>43558</v>
      </c>
      <c r="I385" s="872">
        <f t="shared" si="58"/>
        <v>116757219</v>
      </c>
      <c r="J385" s="864">
        <f t="shared" si="53"/>
        <v>1</v>
      </c>
      <c r="K385" s="878">
        <v>3</v>
      </c>
      <c r="L385" s="565">
        <f t="shared" si="49"/>
        <v>116757219</v>
      </c>
      <c r="N385" s="864">
        <f t="shared" si="56"/>
        <v>5.3348157905598326E-3</v>
      </c>
      <c r="O385" s="880">
        <f t="shared" si="51"/>
        <v>0</v>
      </c>
      <c r="P385" s="889">
        <f t="shared" si="52"/>
        <v>0</v>
      </c>
      <c r="Q385" s="971"/>
      <c r="R385" s="972"/>
      <c r="S385" s="971"/>
      <c r="T385" s="971"/>
      <c r="U385" s="972" t="s">
        <v>2937</v>
      </c>
      <c r="V385" s="971" t="s">
        <v>2908</v>
      </c>
    </row>
    <row r="386" spans="2:22">
      <c r="B386">
        <v>712</v>
      </c>
      <c r="C386" s="863" t="str">
        <f>VLOOKUP(B386,'Explosion de Insumos(preciosOf)'!$A$7:$G$500,2,0)</f>
        <v>M,O, CARP,TALLER 1 AYUDANTE-1 OFI</v>
      </c>
      <c r="D386" s="255" t="str">
        <f>VLOOKUP(B386,'Explosion de Insumos(preciosOf)'!$A$7:$G$500,4,0)</f>
        <v>Hr</v>
      </c>
      <c r="E386" s="255">
        <f>VLOOKUP(B386,'Explosion de Insumos(preciosOf)'!$A$7:$G$500,5,0)</f>
        <v>1260.43</v>
      </c>
      <c r="F386" s="874">
        <f>VLOOKUP(B386,'Explosion de Insumos(preciosOf)'!$A$7:$G$500,6,0)</f>
        <v>43558</v>
      </c>
      <c r="G386" s="875">
        <f t="shared" si="57"/>
        <v>54901810</v>
      </c>
      <c r="H386" s="648">
        <f>VLOOKUP(B386,'SALIDA SINCO INTERNO'!$A$7:$F$510,6,0)</f>
        <v>43558</v>
      </c>
      <c r="I386" s="872">
        <f t="shared" si="58"/>
        <v>54901810</v>
      </c>
      <c r="J386" s="864">
        <f t="shared" si="53"/>
        <v>1</v>
      </c>
      <c r="K386" s="878">
        <v>3</v>
      </c>
      <c r="L386" s="565">
        <f t="shared" si="49"/>
        <v>54901810</v>
      </c>
      <c r="N386" s="864">
        <f t="shared" si="56"/>
        <v>2.508547612103674E-3</v>
      </c>
      <c r="O386" s="880">
        <f t="shared" si="51"/>
        <v>0</v>
      </c>
      <c r="P386" s="889">
        <f t="shared" si="52"/>
        <v>0</v>
      </c>
      <c r="Q386" s="971"/>
      <c r="R386" s="972"/>
      <c r="S386" s="971"/>
      <c r="T386" s="971"/>
      <c r="U386" s="972" t="s">
        <v>2937</v>
      </c>
      <c r="V386" s="971" t="s">
        <v>2908</v>
      </c>
    </row>
    <row r="387" spans="2:22">
      <c r="B387">
        <v>727</v>
      </c>
      <c r="C387" s="863" t="str">
        <f>VLOOKUP(B387,'Explosion de Insumos(preciosOf)'!$A$7:$G$500,2,0)</f>
        <v>M,O, ALBANILERIA 3 AYUDANTES - 1 OFICIAL</v>
      </c>
      <c r="D387" s="255" t="str">
        <f>VLOOKUP(B387,'Explosion de Insumos(preciosOf)'!$A$7:$G$500,4,0)</f>
        <v>Hr</v>
      </c>
      <c r="E387" s="255">
        <f>VLOOKUP(B387,'Explosion de Insumos(preciosOf)'!$A$7:$G$500,5,0)</f>
        <v>5327.83</v>
      </c>
      <c r="F387" s="874">
        <f>VLOOKUP(B387,'Explosion de Insumos(preciosOf)'!$A$7:$G$500,6,0)</f>
        <v>73867</v>
      </c>
      <c r="G387" s="875">
        <f t="shared" si="57"/>
        <v>393550819</v>
      </c>
      <c r="H387" s="648">
        <f>VLOOKUP(B387,'SALIDA SINCO INTERNO'!$A$7:$F$510,6,0)</f>
        <v>73867</v>
      </c>
      <c r="I387" s="872">
        <f t="shared" si="58"/>
        <v>393550819</v>
      </c>
      <c r="J387" s="864">
        <f t="shared" si="53"/>
        <v>1</v>
      </c>
      <c r="K387" s="878">
        <v>3</v>
      </c>
      <c r="L387" s="565">
        <f t="shared" si="49"/>
        <v>393550819</v>
      </c>
      <c r="N387" s="864">
        <f t="shared" si="56"/>
        <v>1.7981938432337571E-2</v>
      </c>
      <c r="O387" s="880">
        <f t="shared" si="51"/>
        <v>0</v>
      </c>
      <c r="P387" s="889">
        <f t="shared" si="52"/>
        <v>0</v>
      </c>
      <c r="Q387" s="971"/>
      <c r="R387" s="972"/>
      <c r="S387" s="971"/>
      <c r="T387" s="971"/>
      <c r="U387" s="972" t="s">
        <v>2937</v>
      </c>
      <c r="V387" s="971" t="s">
        <v>2908</v>
      </c>
    </row>
    <row r="388" spans="2:22">
      <c r="B388">
        <v>744</v>
      </c>
      <c r="C388" s="863" t="str">
        <f>VLOOKUP(B388,'Explosion de Insumos(preciosOf)'!$A$7:$G$500,2,0)</f>
        <v>M,O, HIDROSANIT, 1 AYUDANTE-1 OFI</v>
      </c>
      <c r="D388" s="255" t="str">
        <f>VLOOKUP(B388,'Explosion de Insumos(preciosOf)'!$A$7:$G$500,4,0)</f>
        <v>Hr</v>
      </c>
      <c r="E388" s="255">
        <f>VLOOKUP(B388,'Explosion de Insumos(preciosOf)'!$A$7:$G$500,5,0)</f>
        <v>2385.56</v>
      </c>
      <c r="F388" s="874">
        <f>VLOOKUP(B388,'Explosion de Insumos(preciosOf)'!$A$7:$G$500,6,0)</f>
        <v>43969</v>
      </c>
      <c r="G388" s="875">
        <f t="shared" si="57"/>
        <v>104890688</v>
      </c>
      <c r="H388" s="648">
        <f>VLOOKUP(B388,'SALIDA SINCO INTERNO'!$A$7:$F$510,6,0)</f>
        <v>43969</v>
      </c>
      <c r="I388" s="872">
        <f t="shared" si="58"/>
        <v>104890688</v>
      </c>
      <c r="J388" s="864">
        <f t="shared" si="53"/>
        <v>1</v>
      </c>
      <c r="K388" s="878">
        <v>3</v>
      </c>
      <c r="L388" s="565">
        <f t="shared" si="49"/>
        <v>104890688</v>
      </c>
      <c r="N388" s="864">
        <f t="shared" si="56"/>
        <v>4.7926158520877815E-3</v>
      </c>
      <c r="O388" s="880">
        <f t="shared" si="51"/>
        <v>0</v>
      </c>
      <c r="P388" s="889">
        <f t="shared" si="52"/>
        <v>0</v>
      </c>
      <c r="Q388" s="971"/>
      <c r="R388" s="972"/>
      <c r="S388" s="971"/>
      <c r="T388" s="971"/>
      <c r="U388" s="972" t="s">
        <v>2937</v>
      </c>
      <c r="V388" s="971" t="s">
        <v>2908</v>
      </c>
    </row>
    <row r="389" spans="2:22">
      <c r="B389">
        <v>810</v>
      </c>
      <c r="C389" s="863" t="str">
        <f>VLOOKUP(B389,'Explosion de Insumos(preciosOf)'!$A$7:$G$500,2,0)</f>
        <v>M,O, METALISTERIA 2 AYUDANTE-1 OFI</v>
      </c>
      <c r="D389" s="255" t="str">
        <f>VLOOKUP(B389,'Explosion de Insumos(preciosOf)'!$A$7:$G$500,4,0)</f>
        <v>Hr</v>
      </c>
      <c r="E389" s="255">
        <f>VLOOKUP(B389,'Explosion de Insumos(preciosOf)'!$A$7:$G$500,5,0)</f>
        <v>15</v>
      </c>
      <c r="F389" s="874">
        <f>VLOOKUP(B389,'Explosion de Insumos(preciosOf)'!$A$7:$G$500,6,0)</f>
        <v>69380</v>
      </c>
      <c r="G389" s="875">
        <f t="shared" si="57"/>
        <v>1040700</v>
      </c>
      <c r="H389" s="648">
        <f>VLOOKUP(B389,'SALIDA SINCO INTERNO'!$A$7:$F$510,6,0)</f>
        <v>69380</v>
      </c>
      <c r="I389" s="872">
        <f t="shared" si="58"/>
        <v>1040700</v>
      </c>
      <c r="J389" s="864">
        <f t="shared" si="53"/>
        <v>1</v>
      </c>
      <c r="K389" s="878">
        <v>3</v>
      </c>
      <c r="L389" s="565">
        <f t="shared" si="49"/>
        <v>1040700</v>
      </c>
      <c r="N389" s="864">
        <f t="shared" si="56"/>
        <v>4.7551173630091498E-5</v>
      </c>
      <c r="O389" s="880">
        <f t="shared" si="51"/>
        <v>0</v>
      </c>
      <c r="P389" s="889">
        <f t="shared" si="52"/>
        <v>0</v>
      </c>
      <c r="Q389" s="971"/>
      <c r="R389" s="972"/>
      <c r="S389" s="971"/>
      <c r="T389" s="971"/>
      <c r="U389" s="972" t="s">
        <v>2937</v>
      </c>
      <c r="V389" s="971" t="s">
        <v>2908</v>
      </c>
    </row>
    <row r="390" spans="2:22">
      <c r="B390" s="592">
        <v>86</v>
      </c>
      <c r="C390" s="860" t="str">
        <f>VLOOKUP(B390,'Explosion de Insumos(preciosOf)'!$A$7:$G$500,2,0)</f>
        <v>MAQUINARIA Y EQUIPOS</v>
      </c>
      <c r="D390" s="861"/>
      <c r="E390" s="861"/>
      <c r="F390" s="873"/>
      <c r="G390" s="871">
        <f>SUM(G391)</f>
        <v>62888506.880000003</v>
      </c>
      <c r="H390" s="647"/>
      <c r="I390" s="871">
        <f>SUM(I391)</f>
        <v>37093644</v>
      </c>
      <c r="J390" s="864" t="str">
        <f t="shared" si="53"/>
        <v/>
      </c>
      <c r="K390" s="892" t="str">
        <f t="shared" ref="K390:K421" si="59">IF(D390="","",IF(J390&gt;100%,1,IF(J390=100%,2,3)))</f>
        <v/>
      </c>
      <c r="L390" s="565" t="str">
        <f t="shared" si="49"/>
        <v/>
      </c>
      <c r="N390" s="862"/>
      <c r="O390" s="893" t="str">
        <f t="shared" si="51"/>
        <v/>
      </c>
      <c r="P390" s="894" t="str">
        <f t="shared" si="52"/>
        <v/>
      </c>
      <c r="Q390" s="971"/>
      <c r="R390" s="972"/>
      <c r="S390" s="971"/>
      <c r="T390" s="971"/>
      <c r="U390" s="972"/>
      <c r="V390" s="971"/>
    </row>
    <row r="391" spans="2:22">
      <c r="B391">
        <v>690</v>
      </c>
      <c r="C391" s="863" t="str">
        <f>VLOOKUP(B391,'Explosion de Insumos(preciosOf)'!$A$7:$G$500,2,0)</f>
        <v>RETROEXCAVADORA JD-510</v>
      </c>
      <c r="D391" s="255" t="str">
        <f>VLOOKUP(B391,'Explosion de Insumos(preciosOf)'!$A$7:$G$500,4,0)</f>
        <v>Hr</v>
      </c>
      <c r="E391" s="255">
        <f>VLOOKUP(B391,'Explosion de Insumos(preciosOf)'!$A$7:$G$500,5,0)</f>
        <v>158.84</v>
      </c>
      <c r="F391" s="874">
        <f>VLOOKUP(B391,'Explosion de Insumos(preciosOf)'!$A$7:$G$500,6,0)</f>
        <v>395919.88</v>
      </c>
      <c r="G391" s="875">
        <f>VLOOKUP(B391,'Explosion de Insumos(preciosOf)'!$A$7:$G$500,7,0)</f>
        <v>62888506.880000003</v>
      </c>
      <c r="H391" s="648">
        <f>130000+S391</f>
        <v>233528.35557794006</v>
      </c>
      <c r="I391" s="872">
        <f>ROUND(H391*E391,0)</f>
        <v>37093644</v>
      </c>
      <c r="J391" s="864">
        <f t="shared" si="53"/>
        <v>0.58983740745208368</v>
      </c>
      <c r="K391" s="878">
        <f t="shared" si="59"/>
        <v>3</v>
      </c>
      <c r="L391" s="565">
        <f t="shared" si="49"/>
        <v>62888506.880000003</v>
      </c>
      <c r="N391" s="864">
        <f>G391/$G$506</f>
        <v>2.8734719996041931E-3</v>
      </c>
      <c r="O391" s="880">
        <f t="shared" si="51"/>
        <v>0.41016259254791632</v>
      </c>
      <c r="P391" s="889">
        <f t="shared" si="52"/>
        <v>25794862.880000003</v>
      </c>
      <c r="Q391" s="971">
        <v>8000</v>
      </c>
      <c r="R391" s="972"/>
      <c r="S391" s="995">
        <f>ROUND(Q391*'Analisis transporte'!F37,0)*2/E391</f>
        <v>103528.35557794006</v>
      </c>
      <c r="T391" s="975">
        <f>S391*E391</f>
        <v>16444444</v>
      </c>
      <c r="U391" s="540" t="s">
        <v>2933</v>
      </c>
      <c r="V391" s="982" t="s">
        <v>2940</v>
      </c>
    </row>
    <row r="392" spans="2:22">
      <c r="B392" s="592">
        <v>89</v>
      </c>
      <c r="C392" s="860" t="str">
        <f>VLOOKUP(B392,'Explosion de Insumos(preciosOf)'!$A$7:$G$500,2,0)</f>
        <v>SERVICIOS PUBLICOS</v>
      </c>
      <c r="D392" s="861"/>
      <c r="E392" s="861"/>
      <c r="F392" s="873"/>
      <c r="G392" s="871">
        <f>SUM(G393)</f>
        <v>97929944.530000001</v>
      </c>
      <c r="H392" s="647"/>
      <c r="I392" s="871">
        <f>SUM(I393)</f>
        <v>97929944.530000001</v>
      </c>
      <c r="J392" s="864" t="str">
        <f t="shared" si="53"/>
        <v/>
      </c>
      <c r="K392" s="892" t="str">
        <f t="shared" si="59"/>
        <v/>
      </c>
      <c r="L392" s="565" t="str">
        <f t="shared" si="49"/>
        <v/>
      </c>
      <c r="N392" s="862"/>
      <c r="O392" s="893" t="str">
        <f t="shared" si="51"/>
        <v/>
      </c>
      <c r="P392" s="894" t="str">
        <f t="shared" si="52"/>
        <v/>
      </c>
      <c r="Q392" s="971"/>
      <c r="R392" s="972"/>
      <c r="S392" s="971"/>
      <c r="T392" s="971"/>
      <c r="U392" s="972"/>
      <c r="V392" s="971"/>
    </row>
    <row r="393" spans="2:22">
      <c r="B393">
        <v>203</v>
      </c>
      <c r="C393" s="863" t="str">
        <f>VLOOKUP(B393,'Explosion de Insumos(preciosOf)'!$A$7:$G$500,2,0)</f>
        <v>AGUA</v>
      </c>
      <c r="D393" s="255" t="str">
        <f>VLOOKUP(B393,'Explosion de Insumos(preciosOf)'!$A$7:$G$500,4,0)</f>
        <v>Lt</v>
      </c>
      <c r="E393" s="255">
        <f>VLOOKUP(B393,'Explosion de Insumos(preciosOf)'!$A$7:$G$500,5,0)</f>
        <v>376653.63</v>
      </c>
      <c r="F393" s="874">
        <f>VLOOKUP(B393,'Explosion de Insumos(preciosOf)'!$A$7:$G$500,6,0)</f>
        <v>260</v>
      </c>
      <c r="G393" s="875">
        <f>VLOOKUP(B393,'Explosion de Insumos(preciosOf)'!$A$7:$G$500,7,0)</f>
        <v>97929944.530000001</v>
      </c>
      <c r="H393" s="648">
        <f>VLOOKUP(B393,'SALIDA SINCO INTERNO'!$A$7:$F$510,6,0)</f>
        <v>260</v>
      </c>
      <c r="I393" s="872">
        <f>VLOOKUP(B393,'SALIDA SINCO INTERNO'!$A$7:$G$510,7,0)</f>
        <v>97929944.530000001</v>
      </c>
      <c r="J393" s="864">
        <f t="shared" si="53"/>
        <v>1</v>
      </c>
      <c r="K393" s="878">
        <f t="shared" si="59"/>
        <v>2</v>
      </c>
      <c r="L393" s="565" t="str">
        <f t="shared" si="49"/>
        <v/>
      </c>
      <c r="N393" s="864">
        <f>G393/$G$506</f>
        <v>4.4745688439812234E-3</v>
      </c>
      <c r="O393" s="880">
        <f t="shared" si="51"/>
        <v>0</v>
      </c>
      <c r="P393" s="889">
        <f t="shared" si="52"/>
        <v>0</v>
      </c>
      <c r="Q393" s="971"/>
      <c r="R393" s="972"/>
      <c r="S393" s="971"/>
      <c r="T393" s="971"/>
      <c r="U393" s="972"/>
      <c r="V393" s="971"/>
    </row>
    <row r="394" spans="2:22">
      <c r="B394" s="592">
        <v>92</v>
      </c>
      <c r="C394" s="860" t="str">
        <f>VLOOKUP(B394,'Explosion de Insumos(preciosOf)'!$A$7:$G$500,2,0)</f>
        <v>SUBCONTRATOS</v>
      </c>
      <c r="D394" s="861"/>
      <c r="E394" s="861"/>
      <c r="F394" s="873"/>
      <c r="G394" s="871">
        <f>SUM(G395)</f>
        <v>16245389.439999999</v>
      </c>
      <c r="H394" s="647"/>
      <c r="I394" s="871">
        <f>SUM(I395)</f>
        <v>16245389.439999999</v>
      </c>
      <c r="J394" s="864" t="str">
        <f t="shared" si="53"/>
        <v/>
      </c>
      <c r="K394" s="892" t="str">
        <f t="shared" si="59"/>
        <v/>
      </c>
      <c r="L394" s="565" t="str">
        <f t="shared" si="49"/>
        <v/>
      </c>
      <c r="N394" s="862"/>
      <c r="O394" s="893" t="str">
        <f t="shared" si="51"/>
        <v/>
      </c>
      <c r="P394" s="894" t="str">
        <f t="shared" si="52"/>
        <v/>
      </c>
      <c r="Q394" s="971"/>
      <c r="R394" s="972"/>
      <c r="S394" s="971"/>
      <c r="T394" s="971"/>
      <c r="U394" s="972"/>
      <c r="V394" s="971"/>
    </row>
    <row r="395" spans="2:22">
      <c r="B395">
        <v>2143</v>
      </c>
      <c r="C395" s="863" t="str">
        <f>VLOOKUP(B395,'Explosion de Insumos(preciosOf)'!$A$7:$G$500,2,0)</f>
        <v>SUBCONTRATO CARPINTERIA ALUMINIO</v>
      </c>
      <c r="D395" s="255" t="str">
        <f>VLOOKUP(B395,'Explosion de Insumos(preciosOf)'!$A$7:$G$500,4,0)</f>
        <v>Und</v>
      </c>
      <c r="E395" s="255">
        <f>VLOOKUP(B395,'Explosion de Insumos(preciosOf)'!$A$7:$G$500,5,0)</f>
        <v>1436.12</v>
      </c>
      <c r="F395" s="874">
        <f>VLOOKUP(B395,'Explosion de Insumos(preciosOf)'!$A$7:$G$500,6,0)</f>
        <v>11312</v>
      </c>
      <c r="G395" s="875">
        <f>VLOOKUP(B395,'Explosion de Insumos(preciosOf)'!$A$7:$G$500,7,0)</f>
        <v>16245389.439999999</v>
      </c>
      <c r="H395" s="648">
        <f>VLOOKUP(B395,'SALIDA SINCO INTERNO'!$A$7:$F$510,6,0)</f>
        <v>11312</v>
      </c>
      <c r="I395" s="872">
        <f>VLOOKUP(B395,'SALIDA SINCO INTERNO'!$A$7:$G$510,7,0)</f>
        <v>16245389.439999999</v>
      </c>
      <c r="J395" s="864">
        <f t="shared" si="53"/>
        <v>1</v>
      </c>
      <c r="K395" s="878">
        <f t="shared" si="59"/>
        <v>2</v>
      </c>
      <c r="L395" s="565" t="str">
        <f t="shared" si="49"/>
        <v/>
      </c>
      <c r="N395" s="864">
        <f>G395/$G$506</f>
        <v>7.4227667334476302E-4</v>
      </c>
      <c r="O395" s="880">
        <f t="shared" si="51"/>
        <v>0</v>
      </c>
      <c r="P395" s="889">
        <f t="shared" si="52"/>
        <v>0</v>
      </c>
      <c r="Q395" s="971"/>
      <c r="R395" s="972"/>
      <c r="S395" s="971"/>
      <c r="T395" s="971"/>
      <c r="U395" s="972"/>
      <c r="V395" s="971"/>
    </row>
    <row r="396" spans="2:22">
      <c r="B396" s="592">
        <v>96</v>
      </c>
      <c r="C396" s="860" t="str">
        <f>VLOOKUP(B396,'Explosion de Insumos(preciosOf)'!$A$7:$G$500,2,0)</f>
        <v>INSUMOS AGRICOLAS</v>
      </c>
      <c r="D396" s="861"/>
      <c r="E396" s="861"/>
      <c r="F396" s="873"/>
      <c r="G396" s="871">
        <f>SUM(G397:G398)</f>
        <v>184645492.19999999</v>
      </c>
      <c r="H396" s="647"/>
      <c r="I396" s="871">
        <f>SUM(I397:I398)</f>
        <v>144350513</v>
      </c>
      <c r="J396" s="864" t="str">
        <f t="shared" si="53"/>
        <v/>
      </c>
      <c r="K396" s="892" t="str">
        <f t="shared" si="59"/>
        <v/>
      </c>
      <c r="L396" s="565" t="str">
        <f t="shared" ref="L396:L459" si="60">IF(H396="","",IF(K396&lt;&gt;2,G396,""))</f>
        <v/>
      </c>
      <c r="N396" s="862"/>
      <c r="O396" s="893" t="str">
        <f t="shared" si="51"/>
        <v/>
      </c>
      <c r="P396" s="894" t="str">
        <f t="shared" si="52"/>
        <v/>
      </c>
      <c r="Q396" s="971"/>
      <c r="R396" s="972"/>
      <c r="S396" s="971"/>
      <c r="T396" s="971"/>
      <c r="U396" s="972"/>
      <c r="V396" s="971"/>
    </row>
    <row r="397" spans="2:22">
      <c r="B397">
        <v>762</v>
      </c>
      <c r="C397" s="863" t="str">
        <f>VLOOKUP(B397,'Explosion de Insumos(preciosOf)'!$A$7:$G$500,2,0)</f>
        <v>TIERRA AGRICOLA</v>
      </c>
      <c r="D397" s="255" t="str">
        <f>VLOOKUP(B397,'Explosion de Insumos(preciosOf)'!$A$7:$G$500,4,0)</f>
        <v>M3</v>
      </c>
      <c r="E397" s="255">
        <f>VLOOKUP(B397,'Explosion de Insumos(preciosOf)'!$A$7:$G$500,5,0)</f>
        <v>195.3</v>
      </c>
      <c r="F397" s="874">
        <f>VLOOKUP(B397,'Explosion de Insumos(preciosOf)'!$A$7:$G$500,6,0)</f>
        <v>825294</v>
      </c>
      <c r="G397" s="875">
        <f>VLOOKUP(B397,'Explosion de Insumos(preciosOf)'!$A$7:$G$500,7,0)</f>
        <v>161179918.19999999</v>
      </c>
      <c r="H397" s="648">
        <f>VLOOKUP(B397,'SALIDA SINCO INTERNO'!$A$7:$F$510,6,0)*0.75</f>
        <v>618970.5</v>
      </c>
      <c r="I397" s="872">
        <f>ROUND(H397*E397,0)</f>
        <v>120884939</v>
      </c>
      <c r="J397" s="864">
        <f t="shared" si="53"/>
        <v>0.75</v>
      </c>
      <c r="K397" s="878">
        <f t="shared" si="59"/>
        <v>3</v>
      </c>
      <c r="L397" s="565">
        <f t="shared" si="60"/>
        <v>161179918.19999999</v>
      </c>
      <c r="N397" s="864">
        <f>G397/$G$506</f>
        <v>7.3645568136947665E-3</v>
      </c>
      <c r="O397" s="880">
        <f t="shared" ref="O397:O460" si="61">IF(H397="","",100%-J397)</f>
        <v>0.25</v>
      </c>
      <c r="P397" s="889">
        <f t="shared" ref="P397:P460" si="62">IF(F397="","",G397-I397)</f>
        <v>40294979.199999988</v>
      </c>
      <c r="Q397" s="971"/>
      <c r="R397" s="972"/>
      <c r="S397" s="971"/>
      <c r="T397" s="971"/>
      <c r="U397" s="972" t="s">
        <v>2937</v>
      </c>
      <c r="V397" s="971" t="s">
        <v>2908</v>
      </c>
    </row>
    <row r="398" spans="2:22">
      <c r="B398">
        <v>765</v>
      </c>
      <c r="C398" s="863" t="str">
        <f>VLOOKUP(B398,'Explosion de Insumos(preciosOf)'!$A$7:$G$500,2,0)</f>
        <v>PRADO TRENZA</v>
      </c>
      <c r="D398" s="255" t="str">
        <f>VLOOKUP(B398,'Explosion de Insumos(preciosOf)'!$A$7:$G$500,4,0)</f>
        <v>M2</v>
      </c>
      <c r="E398" s="255">
        <f>VLOOKUP(B398,'Explosion de Insumos(preciosOf)'!$A$7:$G$500,5,0)</f>
        <v>6138</v>
      </c>
      <c r="F398" s="874">
        <f>VLOOKUP(B398,'Explosion de Insumos(preciosOf)'!$A$7:$G$500,6,0)</f>
        <v>3823</v>
      </c>
      <c r="G398" s="875">
        <f>VLOOKUP(B398,'Explosion de Insumos(preciosOf)'!$A$7:$G$500,7,0)</f>
        <v>23465574</v>
      </c>
      <c r="H398" s="648">
        <f>VLOOKUP(B398,'SALIDA SINCO INTERNO'!$A$7:$F$510,6,0)</f>
        <v>3823</v>
      </c>
      <c r="I398" s="872">
        <f>VLOOKUP(B398,'SALIDA SINCO INTERNO'!$A$7:$G$510,7,0)</f>
        <v>23465574</v>
      </c>
      <c r="J398" s="864">
        <f t="shared" si="53"/>
        <v>1</v>
      </c>
      <c r="K398" s="878">
        <f t="shared" si="59"/>
        <v>2</v>
      </c>
      <c r="L398" s="565" t="str">
        <f t="shared" si="60"/>
        <v/>
      </c>
      <c r="N398" s="864">
        <f>G398/$G$506</f>
        <v>1.0721779413892195E-3</v>
      </c>
      <c r="O398" s="880">
        <f t="shared" si="61"/>
        <v>0</v>
      </c>
      <c r="P398" s="889">
        <f t="shared" si="62"/>
        <v>0</v>
      </c>
      <c r="Q398" s="971"/>
      <c r="R398" s="972"/>
      <c r="S398" s="971"/>
      <c r="T398" s="971"/>
      <c r="U398" s="972"/>
      <c r="V398" s="971"/>
    </row>
    <row r="399" spans="2:22">
      <c r="B399" s="592">
        <v>102</v>
      </c>
      <c r="C399" s="860" t="str">
        <f>VLOOKUP(B399,'Explosion de Insumos(preciosOf)'!$A$7:$G$500,2,0)</f>
        <v>MATERIALES ELECTRICOS</v>
      </c>
      <c r="D399" s="861"/>
      <c r="E399" s="861"/>
      <c r="F399" s="873"/>
      <c r="G399" s="871">
        <f>SUM(G400:G505)</f>
        <v>5394868388.8800001</v>
      </c>
      <c r="H399" s="647"/>
      <c r="I399" s="871">
        <f>SUM(I400:I505)</f>
        <v>3336531846</v>
      </c>
      <c r="J399" s="864" t="str">
        <f t="shared" si="53"/>
        <v/>
      </c>
      <c r="K399" s="892" t="str">
        <f t="shared" si="59"/>
        <v/>
      </c>
      <c r="L399" s="565" t="str">
        <f t="shared" si="60"/>
        <v/>
      </c>
      <c r="N399" s="862"/>
      <c r="O399" s="893" t="str">
        <f t="shared" si="61"/>
        <v/>
      </c>
      <c r="P399" s="894" t="str">
        <f t="shared" si="62"/>
        <v/>
      </c>
      <c r="Q399" s="971"/>
      <c r="R399" s="972"/>
      <c r="S399" s="971"/>
      <c r="T399" s="971"/>
      <c r="U399" s="972"/>
      <c r="V399" s="971"/>
    </row>
    <row r="400" spans="2:22">
      <c r="B400">
        <v>1025</v>
      </c>
      <c r="C400" s="863" t="str">
        <f>VLOOKUP(B400,'Explosion de Insumos(preciosOf)'!$A$7:$G$500,2,0)</f>
        <v>BATERIAS CARGA SECA 12V-7A</v>
      </c>
      <c r="D400" s="255" t="str">
        <f>VLOOKUP(B400,'Explosion de Insumos(preciosOf)'!$A$7:$G$500,4,0)</f>
        <v>Und</v>
      </c>
      <c r="E400" s="255">
        <f>VLOOKUP(B400,'Explosion de Insumos(preciosOf)'!$A$7:$G$500,5,0)</f>
        <v>4</v>
      </c>
      <c r="F400" s="874">
        <f>VLOOKUP(B400,'Explosion de Insumos(preciosOf)'!$A$7:$G$500,6,0)</f>
        <v>139918</v>
      </c>
      <c r="G400" s="875">
        <f>VLOOKUP(B400,'Explosion de Insumos(preciosOf)'!$A$7:$G$500,7,0)</f>
        <v>559672</v>
      </c>
      <c r="H400" s="648">
        <f>VLOOKUP(B400,'SALIDA SINCO INTERNO'!$A$7:$F$510,6,0)</f>
        <v>139918</v>
      </c>
      <c r="I400" s="872">
        <f>ROUND(H400*E400,0)</f>
        <v>559672</v>
      </c>
      <c r="J400" s="864">
        <f t="shared" si="53"/>
        <v>1</v>
      </c>
      <c r="K400" s="878">
        <f t="shared" si="59"/>
        <v>2</v>
      </c>
      <c r="L400" s="565" t="str">
        <f t="shared" si="60"/>
        <v/>
      </c>
      <c r="N400" s="864">
        <f t="shared" ref="N400:N431" si="63">G400/$G$506</f>
        <v>2.5572269095705359E-5</v>
      </c>
      <c r="O400" s="880">
        <f t="shared" si="61"/>
        <v>0</v>
      </c>
      <c r="P400" s="889">
        <f t="shared" si="62"/>
        <v>0</v>
      </c>
      <c r="Q400" s="971"/>
      <c r="R400" s="972"/>
      <c r="S400" s="971"/>
      <c r="T400" s="971"/>
      <c r="U400" s="972"/>
      <c r="V400" s="971"/>
    </row>
    <row r="401" spans="2:22">
      <c r="B401">
        <v>1026</v>
      </c>
      <c r="C401" s="863" t="str">
        <f>VLOOKUP(B401,'Explosion de Insumos(preciosOf)'!$A$7:$G$500,2,0)</f>
        <v>BEAM DETECTOR</v>
      </c>
      <c r="D401" s="255" t="str">
        <f>VLOOKUP(B401,'Explosion de Insumos(preciosOf)'!$A$7:$G$500,4,0)</f>
        <v>Und</v>
      </c>
      <c r="E401" s="255">
        <f>VLOOKUP(B401,'Explosion de Insumos(preciosOf)'!$A$7:$G$500,5,0)</f>
        <v>4</v>
      </c>
      <c r="F401" s="874">
        <f>VLOOKUP(B401,'Explosion de Insumos(preciosOf)'!$A$7:$G$500,6,0)</f>
        <v>8621950</v>
      </c>
      <c r="G401" s="875">
        <f>VLOOKUP(B401,'Explosion de Insumos(preciosOf)'!$A$7:$G$500,7,0)</f>
        <v>34487800</v>
      </c>
      <c r="H401" s="648">
        <v>1000000</v>
      </c>
      <c r="I401" s="872">
        <f t="shared" ref="I401:I464" si="64">ROUND(H401*E401,0)</f>
        <v>4000000</v>
      </c>
      <c r="J401" s="864">
        <f t="shared" si="53"/>
        <v>0.11598304327907261</v>
      </c>
      <c r="K401" s="878">
        <f t="shared" si="59"/>
        <v>3</v>
      </c>
      <c r="L401" s="565">
        <f t="shared" si="60"/>
        <v>34487800</v>
      </c>
      <c r="N401" s="864">
        <f t="shared" si="63"/>
        <v>1.5758002939558658E-3</v>
      </c>
      <c r="O401" s="880">
        <f t="shared" si="61"/>
        <v>0.88401695672092739</v>
      </c>
      <c r="P401" s="889">
        <f t="shared" si="62"/>
        <v>30487800</v>
      </c>
      <c r="Q401" s="971"/>
      <c r="R401" s="972"/>
      <c r="S401" s="971"/>
      <c r="T401" s="971"/>
      <c r="U401" s="540" t="s">
        <v>2933</v>
      </c>
      <c r="V401" s="982" t="s">
        <v>2939</v>
      </c>
    </row>
    <row r="402" spans="2:22" ht="30">
      <c r="B402">
        <v>1044</v>
      </c>
      <c r="C402" s="863" t="str">
        <f>VLOOKUP(B402,'Explosion de Insumos(preciosOf)'!$A$7:$G$500,2,0)</f>
        <v>CABLE ALARMA CONTRAINCENDIOS 2 X 16 NACIONAL</v>
      </c>
      <c r="D402" s="255" t="str">
        <f>VLOOKUP(B402,'Explosion de Insumos(preciosOf)'!$A$7:$G$500,4,0)</f>
        <v>Ml</v>
      </c>
      <c r="E402" s="255">
        <f>VLOOKUP(B402,'Explosion de Insumos(preciosOf)'!$A$7:$G$500,5,0)</f>
        <v>630.63</v>
      </c>
      <c r="F402" s="874">
        <f>VLOOKUP(B402,'Explosion de Insumos(preciosOf)'!$A$7:$G$500,6,0)</f>
        <v>1658</v>
      </c>
      <c r="G402" s="875">
        <f>VLOOKUP(B402,'Explosion de Insumos(preciosOf)'!$A$7:$G$500,7,0)</f>
        <v>1045584.54</v>
      </c>
      <c r="H402" s="648">
        <f>VLOOKUP(B402,'SALIDA SINCO INTERNO'!$A$7:$F$510,6,0)</f>
        <v>1658</v>
      </c>
      <c r="I402" s="872">
        <f t="shared" si="64"/>
        <v>1045585</v>
      </c>
      <c r="J402" s="864">
        <f t="shared" si="53"/>
        <v>1</v>
      </c>
      <c r="K402" s="878">
        <f t="shared" si="59"/>
        <v>2</v>
      </c>
      <c r="L402" s="565" t="str">
        <f t="shared" si="60"/>
        <v/>
      </c>
      <c r="N402" s="864">
        <f t="shared" si="63"/>
        <v>4.777435572833607E-5</v>
      </c>
      <c r="O402" s="880">
        <f t="shared" si="61"/>
        <v>0</v>
      </c>
      <c r="P402" s="889">
        <f t="shared" si="62"/>
        <v>-0.4599999999627471</v>
      </c>
      <c r="Q402" s="971"/>
      <c r="R402" s="972"/>
      <c r="S402" s="971"/>
      <c r="T402" s="971"/>
      <c r="U402" s="972"/>
      <c r="V402" s="971"/>
    </row>
    <row r="403" spans="2:22">
      <c r="B403">
        <v>1045</v>
      </c>
      <c r="C403" s="863" t="str">
        <f>VLOOKUP(B403,'Explosion de Insumos(preciosOf)'!$A$7:$G$500,2,0)</f>
        <v>CABLE CONTRAINCENIDOS</v>
      </c>
      <c r="D403" s="255" t="str">
        <f>VLOOKUP(B403,'Explosion de Insumos(preciosOf)'!$A$7:$G$500,4,0)</f>
        <v>Und</v>
      </c>
      <c r="E403" s="255">
        <f>VLOOKUP(B403,'Explosion de Insumos(preciosOf)'!$A$7:$G$500,5,0)</f>
        <v>650</v>
      </c>
      <c r="F403" s="874">
        <f>VLOOKUP(B403,'Explosion de Insumos(preciosOf)'!$A$7:$G$500,6,0)</f>
        <v>13970</v>
      </c>
      <c r="G403" s="875">
        <f>VLOOKUP(B403,'Explosion de Insumos(preciosOf)'!$A$7:$G$500,7,0)</f>
        <v>9080500</v>
      </c>
      <c r="H403" s="648">
        <f>VLOOKUP(B403,'SALIDA SINCO INTERNO'!$A$7:$F$510,6,0)</f>
        <v>13970</v>
      </c>
      <c r="I403" s="872">
        <f t="shared" si="64"/>
        <v>9080500</v>
      </c>
      <c r="J403" s="864">
        <f t="shared" si="53"/>
        <v>1</v>
      </c>
      <c r="K403" s="878">
        <f t="shared" si="59"/>
        <v>2</v>
      </c>
      <c r="L403" s="565" t="str">
        <f t="shared" si="60"/>
        <v/>
      </c>
      <c r="N403" s="864">
        <f t="shared" si="63"/>
        <v>4.1490192384745445E-4</v>
      </c>
      <c r="O403" s="880">
        <f t="shared" si="61"/>
        <v>0</v>
      </c>
      <c r="P403" s="889">
        <f t="shared" si="62"/>
        <v>0</v>
      </c>
      <c r="Q403" s="971"/>
      <c r="R403" s="972"/>
      <c r="S403" s="971"/>
      <c r="T403" s="971"/>
      <c r="U403" s="972"/>
      <c r="V403" s="971"/>
    </row>
    <row r="404" spans="2:22">
      <c r="B404">
        <v>1046</v>
      </c>
      <c r="C404" s="863" t="str">
        <f>VLOOKUP(B404,'Explosion de Insumos(preciosOf)'!$A$7:$G$500,2,0)</f>
        <v>CAJAS CUADRADA RAWELT</v>
      </c>
      <c r="D404" s="255" t="str">
        <f>VLOOKUP(B404,'Explosion de Insumos(preciosOf)'!$A$7:$G$500,4,0)</f>
        <v>Und</v>
      </c>
      <c r="E404" s="255">
        <f>VLOOKUP(B404,'Explosion de Insumos(preciosOf)'!$A$7:$G$500,5,0)</f>
        <v>52</v>
      </c>
      <c r="F404" s="874">
        <f>VLOOKUP(B404,'Explosion de Insumos(preciosOf)'!$A$7:$G$500,6,0)</f>
        <v>24208</v>
      </c>
      <c r="G404" s="875">
        <f>VLOOKUP(B404,'Explosion de Insumos(preciosOf)'!$A$7:$G$500,7,0)</f>
        <v>1258816</v>
      </c>
      <c r="H404" s="648">
        <f>VLOOKUP(B404,'SALIDA SINCO INTERNO'!$A$7:$F$510,6,0)</f>
        <v>24208</v>
      </c>
      <c r="I404" s="872">
        <f t="shared" si="64"/>
        <v>1258816</v>
      </c>
      <c r="J404" s="864">
        <f t="shared" si="53"/>
        <v>1</v>
      </c>
      <c r="K404" s="878">
        <f t="shared" si="59"/>
        <v>2</v>
      </c>
      <c r="L404" s="565" t="str">
        <f t="shared" si="60"/>
        <v/>
      </c>
      <c r="N404" s="864">
        <f t="shared" si="63"/>
        <v>5.7517227043660285E-5</v>
      </c>
      <c r="O404" s="880">
        <f t="shared" si="61"/>
        <v>0</v>
      </c>
      <c r="P404" s="889">
        <f t="shared" si="62"/>
        <v>0</v>
      </c>
      <c r="Q404" s="971"/>
      <c r="R404" s="972"/>
      <c r="S404" s="971"/>
      <c r="T404" s="971"/>
      <c r="U404" s="972"/>
      <c r="V404" s="971"/>
    </row>
    <row r="405" spans="2:22">
      <c r="B405">
        <v>1047</v>
      </c>
      <c r="C405" s="863" t="str">
        <f>VLOOKUP(B405,'Explosion de Insumos(preciosOf)'!$A$7:$G$500,2,0)</f>
        <v>CAJAS REDONDA PLATICA</v>
      </c>
      <c r="D405" s="255" t="str">
        <f>VLOOKUP(B405,'Explosion de Insumos(preciosOf)'!$A$7:$G$500,4,0)</f>
        <v>Und</v>
      </c>
      <c r="E405" s="255">
        <f>VLOOKUP(B405,'Explosion de Insumos(preciosOf)'!$A$7:$G$500,5,0)</f>
        <v>80</v>
      </c>
      <c r="F405" s="874">
        <f>VLOOKUP(B405,'Explosion de Insumos(preciosOf)'!$A$7:$G$500,6,0)</f>
        <v>17534</v>
      </c>
      <c r="G405" s="875">
        <f>VLOOKUP(B405,'Explosion de Insumos(preciosOf)'!$A$7:$G$500,7,0)</f>
        <v>1402720</v>
      </c>
      <c r="H405" s="648">
        <f>VLOOKUP(B405,'SALIDA SINCO INTERNO'!$A$7:$F$510,6,0)</f>
        <v>17534</v>
      </c>
      <c r="I405" s="872">
        <f t="shared" si="64"/>
        <v>1402720</v>
      </c>
      <c r="J405" s="864">
        <f t="shared" ref="J405:J468" si="65">IF(D405="","",H405/F405)</f>
        <v>1</v>
      </c>
      <c r="K405" s="878">
        <f t="shared" si="59"/>
        <v>2</v>
      </c>
      <c r="L405" s="565" t="str">
        <f t="shared" si="60"/>
        <v/>
      </c>
      <c r="N405" s="864">
        <f t="shared" si="63"/>
        <v>6.4092420749881763E-5</v>
      </c>
      <c r="O405" s="880">
        <f t="shared" si="61"/>
        <v>0</v>
      </c>
      <c r="P405" s="889">
        <f t="shared" si="62"/>
        <v>0</v>
      </c>
      <c r="Q405" s="971"/>
      <c r="R405" s="972"/>
      <c r="S405" s="971"/>
      <c r="T405" s="971"/>
      <c r="U405" s="972"/>
      <c r="V405" s="971"/>
    </row>
    <row r="406" spans="2:22">
      <c r="B406">
        <v>1111</v>
      </c>
      <c r="C406" s="863" t="str">
        <f>VLOOKUP(B406,'Explosion de Insumos(preciosOf)'!$A$7:$G$500,2,0)</f>
        <v>CONECTORES 3/4" EMT</v>
      </c>
      <c r="D406" s="255" t="str">
        <f>VLOOKUP(B406,'Explosion de Insumos(preciosOf)'!$A$7:$G$500,4,0)</f>
        <v>Und</v>
      </c>
      <c r="E406" s="255">
        <f>VLOOKUP(B406,'Explosion de Insumos(preciosOf)'!$A$7:$G$500,5,0)</f>
        <v>220</v>
      </c>
      <c r="F406" s="874">
        <f>VLOOKUP(B406,'Explosion de Insumos(preciosOf)'!$A$7:$G$500,6,0)</f>
        <v>1295</v>
      </c>
      <c r="G406" s="875">
        <f>VLOOKUP(B406,'Explosion de Insumos(preciosOf)'!$A$7:$G$500,7,0)</f>
        <v>284900</v>
      </c>
      <c r="H406" s="648">
        <f>VLOOKUP(B406,'SALIDA SINCO INTERNO'!$A$7:$F$510,6,0)</f>
        <v>1295</v>
      </c>
      <c r="I406" s="872">
        <f t="shared" si="64"/>
        <v>284900</v>
      </c>
      <c r="J406" s="864">
        <f t="shared" si="65"/>
        <v>1</v>
      </c>
      <c r="K406" s="878">
        <f t="shared" si="59"/>
        <v>2</v>
      </c>
      <c r="L406" s="565" t="str">
        <f t="shared" si="60"/>
        <v/>
      </c>
      <c r="N406" s="864">
        <f t="shared" si="63"/>
        <v>1.3017516447788092E-5</v>
      </c>
      <c r="O406" s="880">
        <f t="shared" si="61"/>
        <v>0</v>
      </c>
      <c r="P406" s="889">
        <f t="shared" si="62"/>
        <v>0</v>
      </c>
      <c r="Q406" s="971"/>
      <c r="R406" s="972"/>
      <c r="S406" s="971"/>
      <c r="T406" s="971"/>
      <c r="U406" s="972"/>
      <c r="V406" s="971"/>
    </row>
    <row r="407" spans="2:22">
      <c r="B407">
        <v>1112</v>
      </c>
      <c r="C407" s="863" t="str">
        <f>VLOOKUP(B407,'Explosion de Insumos(preciosOf)'!$A$7:$G$500,2,0)</f>
        <v>CORAZA TIPO AMERICANA</v>
      </c>
      <c r="D407" s="255" t="str">
        <f>VLOOKUP(B407,'Explosion de Insumos(preciosOf)'!$A$7:$G$500,4,0)</f>
        <v>Und</v>
      </c>
      <c r="E407" s="255">
        <f>VLOOKUP(B407,'Explosion de Insumos(preciosOf)'!$A$7:$G$500,5,0)</f>
        <v>25</v>
      </c>
      <c r="F407" s="874">
        <f>VLOOKUP(B407,'Explosion de Insumos(preciosOf)'!$A$7:$G$500,6,0)</f>
        <v>10231</v>
      </c>
      <c r="G407" s="875">
        <f>VLOOKUP(B407,'Explosion de Insumos(preciosOf)'!$A$7:$G$500,7,0)</f>
        <v>255775</v>
      </c>
      <c r="H407" s="648">
        <v>5351</v>
      </c>
      <c r="I407" s="872">
        <f t="shared" si="64"/>
        <v>133775</v>
      </c>
      <c r="J407" s="864">
        <f t="shared" si="65"/>
        <v>0.52301827778320786</v>
      </c>
      <c r="K407" s="878">
        <f t="shared" si="59"/>
        <v>3</v>
      </c>
      <c r="L407" s="565">
        <f t="shared" si="60"/>
        <v>255775</v>
      </c>
      <c r="N407" s="864">
        <f t="shared" si="63"/>
        <v>1.168675068246051E-5</v>
      </c>
      <c r="O407" s="880">
        <f t="shared" si="61"/>
        <v>0.47698172221679214</v>
      </c>
      <c r="P407" s="889">
        <f t="shared" si="62"/>
        <v>122000</v>
      </c>
      <c r="Q407" s="971"/>
      <c r="R407" s="972"/>
      <c r="S407" s="975"/>
      <c r="T407" s="975"/>
      <c r="U407" s="972"/>
      <c r="V407" s="971" t="s">
        <v>2907</v>
      </c>
    </row>
    <row r="408" spans="2:22">
      <c r="B408">
        <v>1192</v>
      </c>
      <c r="C408" s="863" t="str">
        <f>VLOOKUP(B408,'Explosion de Insumos(preciosOf)'!$A$7:$G$500,2,0)</f>
        <v>MODULO DE CONTROL</v>
      </c>
      <c r="D408" s="255" t="str">
        <f>VLOOKUP(B408,'Explosion de Insumos(preciosOf)'!$A$7:$G$500,4,0)</f>
        <v>Und</v>
      </c>
      <c r="E408" s="255">
        <f>VLOOKUP(B408,'Explosion de Insumos(preciosOf)'!$A$7:$G$500,5,0)</f>
        <v>4</v>
      </c>
      <c r="F408" s="874">
        <f>VLOOKUP(B408,'Explosion de Insumos(preciosOf)'!$A$7:$G$500,6,0)</f>
        <v>476066</v>
      </c>
      <c r="G408" s="875">
        <f>VLOOKUP(B408,'Explosion de Insumos(preciosOf)'!$A$7:$G$500,7,0)</f>
        <v>1904264</v>
      </c>
      <c r="H408" s="648">
        <f>VLOOKUP(B408,'SALIDA SINCO INTERNO'!$A$7:$F$510,6,0)</f>
        <v>476066</v>
      </c>
      <c r="I408" s="872">
        <f t="shared" si="64"/>
        <v>1904264</v>
      </c>
      <c r="J408" s="864">
        <f t="shared" si="65"/>
        <v>1</v>
      </c>
      <c r="K408" s="878">
        <f t="shared" si="59"/>
        <v>2</v>
      </c>
      <c r="L408" s="565" t="str">
        <f t="shared" si="60"/>
        <v/>
      </c>
      <c r="N408" s="864">
        <f t="shared" si="63"/>
        <v>8.7008732681399592E-5</v>
      </c>
      <c r="O408" s="880">
        <f t="shared" si="61"/>
        <v>0</v>
      </c>
      <c r="P408" s="889">
        <f t="shared" si="62"/>
        <v>0</v>
      </c>
      <c r="Q408" s="971"/>
      <c r="R408" s="972"/>
      <c r="S408" s="971"/>
      <c r="T408" s="971"/>
      <c r="U408" s="972"/>
      <c r="V408" s="971" t="s">
        <v>2907</v>
      </c>
    </row>
    <row r="409" spans="2:22">
      <c r="B409">
        <v>1193</v>
      </c>
      <c r="C409" s="863" t="str">
        <f>VLOOKUP(B409,'Explosion de Insumos(preciosOf)'!$A$7:$G$500,2,0)</f>
        <v>MODULO ISO</v>
      </c>
      <c r="D409" s="255" t="str">
        <f>VLOOKUP(B409,'Explosion de Insumos(preciosOf)'!$A$7:$G$500,4,0)</f>
        <v>Und</v>
      </c>
      <c r="E409" s="255">
        <f>VLOOKUP(B409,'Explosion de Insumos(preciosOf)'!$A$7:$G$500,5,0)</f>
        <v>2</v>
      </c>
      <c r="F409" s="874">
        <f>VLOOKUP(B409,'Explosion de Insumos(preciosOf)'!$A$7:$G$500,6,0)</f>
        <v>1873098</v>
      </c>
      <c r="G409" s="875">
        <f>VLOOKUP(B409,'Explosion de Insumos(preciosOf)'!$A$7:$G$500,7,0)</f>
        <v>3746196</v>
      </c>
      <c r="H409" s="648">
        <f>VLOOKUP(B409,'SALIDA SINCO INTERNO'!$A$7:$F$510,6,0)</f>
        <v>1873098</v>
      </c>
      <c r="I409" s="872">
        <f t="shared" si="64"/>
        <v>3746196</v>
      </c>
      <c r="J409" s="864">
        <f t="shared" si="65"/>
        <v>1</v>
      </c>
      <c r="K409" s="878">
        <f t="shared" si="59"/>
        <v>2</v>
      </c>
      <c r="L409" s="565" t="str">
        <f t="shared" si="60"/>
        <v/>
      </c>
      <c r="N409" s="864">
        <f t="shared" si="63"/>
        <v>1.7116942101312024E-4</v>
      </c>
      <c r="O409" s="880">
        <f t="shared" si="61"/>
        <v>0</v>
      </c>
      <c r="P409" s="889">
        <f t="shared" si="62"/>
        <v>0</v>
      </c>
      <c r="Q409" s="971"/>
      <c r="R409" s="972"/>
      <c r="S409" s="971"/>
      <c r="T409" s="971"/>
      <c r="U409" s="972"/>
      <c r="V409" s="971"/>
    </row>
    <row r="410" spans="2:22">
      <c r="B410">
        <v>1226</v>
      </c>
      <c r="C410" s="863" t="str">
        <f>VLOOKUP(B410,'Explosion de Insumos(preciosOf)'!$A$7:$G$500,2,0)</f>
        <v>PLACA ANTIVÓRTICE 16"X16"</v>
      </c>
      <c r="D410" s="255" t="str">
        <f>VLOOKUP(B410,'Explosion de Insumos(preciosOf)'!$A$7:$G$500,4,0)</f>
        <v>Und</v>
      </c>
      <c r="E410" s="255">
        <f>VLOOKUP(B410,'Explosion de Insumos(preciosOf)'!$A$7:$G$500,5,0)</f>
        <v>1</v>
      </c>
      <c r="F410" s="874">
        <f>VLOOKUP(B410,'Explosion de Insumos(preciosOf)'!$A$7:$G$500,6,0)</f>
        <v>1534586</v>
      </c>
      <c r="G410" s="875">
        <f>VLOOKUP(B410,'Explosion de Insumos(preciosOf)'!$A$7:$G$500,7,0)</f>
        <v>1534586</v>
      </c>
      <c r="H410" s="648">
        <f>VLOOKUP(B410,'SALIDA SINCO INTERNO'!$A$7:$F$510,6,0)</f>
        <v>1534586</v>
      </c>
      <c r="I410" s="872">
        <f t="shared" si="64"/>
        <v>1534586</v>
      </c>
      <c r="J410" s="864">
        <f t="shared" si="65"/>
        <v>1</v>
      </c>
      <c r="K410" s="878">
        <f t="shared" si="59"/>
        <v>2</v>
      </c>
      <c r="L410" s="565" t="str">
        <f t="shared" si="60"/>
        <v/>
      </c>
      <c r="N410" s="864">
        <f t="shared" si="63"/>
        <v>7.0117579836943969E-5</v>
      </c>
      <c r="O410" s="880">
        <f t="shared" si="61"/>
        <v>0</v>
      </c>
      <c r="P410" s="889">
        <f t="shared" si="62"/>
        <v>0</v>
      </c>
      <c r="Q410" s="971"/>
      <c r="R410" s="972"/>
      <c r="S410" s="971"/>
      <c r="T410" s="971"/>
      <c r="U410" s="972"/>
      <c r="V410" s="971"/>
    </row>
    <row r="411" spans="2:22">
      <c r="B411">
        <v>1250</v>
      </c>
      <c r="C411" s="863" t="str">
        <f>VLOOKUP(B411,'Explosion de Insumos(preciosOf)'!$A$7:$G$500,2,0)</f>
        <v>REDUCCIÓN CONCÉNTRICA 8"X6"</v>
      </c>
      <c r="D411" s="255" t="str">
        <f>VLOOKUP(B411,'Explosion de Insumos(preciosOf)'!$A$7:$G$500,4,0)</f>
        <v>Und</v>
      </c>
      <c r="E411" s="255">
        <f>VLOOKUP(B411,'Explosion de Insumos(preciosOf)'!$A$7:$G$500,5,0)</f>
        <v>1</v>
      </c>
      <c r="F411" s="874">
        <f>VLOOKUP(B411,'Explosion de Insumos(preciosOf)'!$A$7:$G$500,6,0)</f>
        <v>129094</v>
      </c>
      <c r="G411" s="875">
        <f>VLOOKUP(B411,'Explosion de Insumos(preciosOf)'!$A$7:$G$500,7,0)</f>
        <v>129094</v>
      </c>
      <c r="H411" s="648">
        <f>VLOOKUP(B411,'SALIDA SINCO INTERNO'!$A$7:$F$510,6,0)</f>
        <v>129094</v>
      </c>
      <c r="I411" s="872">
        <f t="shared" si="64"/>
        <v>129094</v>
      </c>
      <c r="J411" s="864">
        <f t="shared" si="65"/>
        <v>1</v>
      </c>
      <c r="K411" s="878">
        <f t="shared" si="59"/>
        <v>2</v>
      </c>
      <c r="L411" s="565" t="str">
        <f t="shared" si="60"/>
        <v/>
      </c>
      <c r="N411" s="864">
        <f t="shared" si="63"/>
        <v>5.8985021702729237E-6</v>
      </c>
      <c r="O411" s="880">
        <f t="shared" si="61"/>
        <v>0</v>
      </c>
      <c r="P411" s="889">
        <f t="shared" si="62"/>
        <v>0</v>
      </c>
      <c r="Q411" s="971"/>
      <c r="R411" s="972"/>
      <c r="S411" s="971"/>
      <c r="T411" s="971"/>
      <c r="U411" s="972"/>
      <c r="V411" s="971"/>
    </row>
    <row r="412" spans="2:22">
      <c r="B412">
        <v>1258</v>
      </c>
      <c r="C412" s="863" t="str">
        <f>VLOOKUP(B412,'Explosion de Insumos(preciosOf)'!$A$7:$G$500,2,0)</f>
        <v>REMACHE POP 4-2 1/4"X1/8</v>
      </c>
      <c r="D412" s="255" t="str">
        <f>VLOOKUP(B412,'Explosion de Insumos(preciosOf)'!$A$7:$G$500,4,0)</f>
        <v>Und</v>
      </c>
      <c r="E412" s="255">
        <f>VLOOKUP(B412,'Explosion de Insumos(preciosOf)'!$A$7:$G$500,5,0)</f>
        <v>3138.5</v>
      </c>
      <c r="F412" s="874">
        <f>VLOOKUP(B412,'Explosion de Insumos(preciosOf)'!$A$7:$G$500,6,0)</f>
        <v>102</v>
      </c>
      <c r="G412" s="875">
        <f>VLOOKUP(B412,'Explosion de Insumos(preciosOf)'!$A$7:$G$500,7,0)</f>
        <v>320127</v>
      </c>
      <c r="H412" s="648">
        <f>VLOOKUP(B412,'SALIDA SINCO INTERNO'!$A$7:$F$510,6,0)</f>
        <v>102</v>
      </c>
      <c r="I412" s="872">
        <f t="shared" si="64"/>
        <v>320127</v>
      </c>
      <c r="J412" s="864">
        <f t="shared" si="65"/>
        <v>1</v>
      </c>
      <c r="K412" s="878">
        <f t="shared" si="59"/>
        <v>2</v>
      </c>
      <c r="L412" s="565" t="str">
        <f t="shared" si="60"/>
        <v/>
      </c>
      <c r="N412" s="864">
        <f t="shared" si="63"/>
        <v>1.4627091919554436E-5</v>
      </c>
      <c r="O412" s="880">
        <f t="shared" si="61"/>
        <v>0</v>
      </c>
      <c r="P412" s="889">
        <f t="shared" si="62"/>
        <v>0</v>
      </c>
      <c r="Q412" s="971"/>
      <c r="R412" s="972"/>
      <c r="S412" s="971"/>
      <c r="T412" s="971"/>
      <c r="U412" s="972"/>
      <c r="V412" s="971"/>
    </row>
    <row r="413" spans="2:22">
      <c r="B413">
        <v>1259</v>
      </c>
      <c r="C413" s="863" t="str">
        <f>VLOOKUP(B413,'Explosion de Insumos(preciosOf)'!$A$7:$G$500,2,0)</f>
        <v>REMACHE POT 4*4</v>
      </c>
      <c r="D413" s="255" t="str">
        <f>VLOOKUP(B413,'Explosion de Insumos(preciosOf)'!$A$7:$G$500,4,0)</f>
        <v>Und</v>
      </c>
      <c r="E413" s="255">
        <f>VLOOKUP(B413,'Explosion de Insumos(preciosOf)'!$A$7:$G$500,5,0)</f>
        <v>1338</v>
      </c>
      <c r="F413" s="874">
        <f>VLOOKUP(B413,'Explosion de Insumos(preciosOf)'!$A$7:$G$500,6,0)</f>
        <v>63</v>
      </c>
      <c r="G413" s="875">
        <f>VLOOKUP(B413,'Explosion de Insumos(preciosOf)'!$A$7:$G$500,7,0)</f>
        <v>84294</v>
      </c>
      <c r="H413" s="648">
        <f>VLOOKUP(B413,'SALIDA SINCO INTERNO'!$A$7:$F$510,6,0)</f>
        <v>63</v>
      </c>
      <c r="I413" s="872">
        <f t="shared" si="64"/>
        <v>84294</v>
      </c>
      <c r="J413" s="864">
        <f t="shared" si="65"/>
        <v>1</v>
      </c>
      <c r="K413" s="878">
        <f t="shared" si="59"/>
        <v>2</v>
      </c>
      <c r="L413" s="565" t="str">
        <f t="shared" si="60"/>
        <v/>
      </c>
      <c r="N413" s="864">
        <f t="shared" si="63"/>
        <v>3.8515216969106682E-6</v>
      </c>
      <c r="O413" s="880">
        <f t="shared" si="61"/>
        <v>0</v>
      </c>
      <c r="P413" s="889">
        <f t="shared" si="62"/>
        <v>0</v>
      </c>
      <c r="Q413" s="971"/>
      <c r="R413" s="972"/>
      <c r="S413" s="971"/>
      <c r="T413" s="971"/>
      <c r="U413" s="972"/>
      <c r="V413" s="971"/>
    </row>
    <row r="414" spans="2:22">
      <c r="B414">
        <v>1287</v>
      </c>
      <c r="C414" s="863" t="str">
        <f>VLOOKUP(B414,'Explosion de Insumos(preciosOf)'!$A$7:$G$500,2,0)</f>
        <v>SIRENA ESTROBO</v>
      </c>
      <c r="D414" s="255" t="str">
        <f>VLOOKUP(B414,'Explosion de Insumos(preciosOf)'!$A$7:$G$500,4,0)</f>
        <v>Und</v>
      </c>
      <c r="E414" s="255">
        <f>VLOOKUP(B414,'Explosion de Insumos(preciosOf)'!$A$7:$G$500,5,0)</f>
        <v>12</v>
      </c>
      <c r="F414" s="874">
        <f>VLOOKUP(B414,'Explosion de Insumos(preciosOf)'!$A$7:$G$500,6,0)</f>
        <v>310283</v>
      </c>
      <c r="G414" s="875">
        <f>VLOOKUP(B414,'Explosion de Insumos(preciosOf)'!$A$7:$G$500,7,0)</f>
        <v>3723396</v>
      </c>
      <c r="H414" s="648">
        <f>VLOOKUP(B414,'SALIDA SINCO INTERNO'!$A$7:$F$510,6,0)</f>
        <v>310283</v>
      </c>
      <c r="I414" s="872">
        <f t="shared" si="64"/>
        <v>3723396</v>
      </c>
      <c r="J414" s="864">
        <f t="shared" si="65"/>
        <v>1</v>
      </c>
      <c r="K414" s="878">
        <f t="shared" si="59"/>
        <v>2</v>
      </c>
      <c r="L414" s="565" t="str">
        <f t="shared" si="60"/>
        <v/>
      </c>
      <c r="N414" s="864">
        <f t="shared" si="63"/>
        <v>1.701276541650698E-4</v>
      </c>
      <c r="O414" s="880">
        <f t="shared" si="61"/>
        <v>0</v>
      </c>
      <c r="P414" s="889">
        <f t="shared" si="62"/>
        <v>0</v>
      </c>
      <c r="Q414" s="971"/>
      <c r="R414" s="972"/>
      <c r="S414" s="971"/>
      <c r="T414" s="971"/>
      <c r="U414" s="972"/>
      <c r="V414" s="971"/>
    </row>
    <row r="415" spans="2:22">
      <c r="B415">
        <v>1288</v>
      </c>
      <c r="C415" s="863" t="str">
        <f>VLOOKUP(B415,'Explosion de Insumos(preciosOf)'!$A$7:$G$500,2,0)</f>
        <v>SISTEMA DE CIERRE AUTOM, TIPO GATO</v>
      </c>
      <c r="D415" s="255" t="str">
        <f>VLOOKUP(B415,'Explosion de Insumos(preciosOf)'!$A$7:$G$500,4,0)</f>
        <v>Und</v>
      </c>
      <c r="E415" s="255">
        <f>VLOOKUP(B415,'Explosion de Insumos(preciosOf)'!$A$7:$G$500,5,0)</f>
        <v>20</v>
      </c>
      <c r="F415" s="874">
        <f>VLOOKUP(B415,'Explosion de Insumos(preciosOf)'!$A$7:$G$500,6,0)</f>
        <v>169680</v>
      </c>
      <c r="G415" s="875">
        <f>VLOOKUP(B415,'Explosion de Insumos(preciosOf)'!$A$7:$G$500,7,0)</f>
        <v>3393600</v>
      </c>
      <c r="H415" s="648">
        <v>95000</v>
      </c>
      <c r="I415" s="872">
        <f t="shared" si="64"/>
        <v>1900000</v>
      </c>
      <c r="J415" s="864">
        <f t="shared" si="65"/>
        <v>0.55987741631305987</v>
      </c>
      <c r="K415" s="878">
        <f t="shared" si="59"/>
        <v>3</v>
      </c>
      <c r="L415" s="565">
        <f t="shared" si="60"/>
        <v>3393600</v>
      </c>
      <c r="N415" s="864">
        <f t="shared" si="63"/>
        <v>1.5505877085719084E-4</v>
      </c>
      <c r="O415" s="880">
        <f t="shared" si="61"/>
        <v>0.44012258368694013</v>
      </c>
      <c r="P415" s="889">
        <f t="shared" si="62"/>
        <v>1493600</v>
      </c>
      <c r="Q415" s="971"/>
      <c r="R415" s="972"/>
      <c r="S415" s="971"/>
      <c r="T415" s="971"/>
      <c r="U415" s="540" t="s">
        <v>2994</v>
      </c>
      <c r="V415" s="982" t="s">
        <v>2987</v>
      </c>
    </row>
    <row r="416" spans="2:22">
      <c r="B416">
        <v>1344</v>
      </c>
      <c r="C416" s="863" t="str">
        <f>VLOOKUP(B416,'Explosion de Insumos(preciosOf)'!$A$7:$G$500,2,0)</f>
        <v>TAPA CUADRADA RAWELT</v>
      </c>
      <c r="D416" s="255" t="str">
        <f>VLOOKUP(B416,'Explosion de Insumos(preciosOf)'!$A$7:$G$500,4,0)</f>
        <v>Und</v>
      </c>
      <c r="E416" s="255">
        <f>VLOOKUP(B416,'Explosion de Insumos(preciosOf)'!$A$7:$G$500,5,0)</f>
        <v>42</v>
      </c>
      <c r="F416" s="874">
        <f>VLOOKUP(B416,'Explosion de Insumos(preciosOf)'!$A$7:$G$500,6,0)</f>
        <v>14140</v>
      </c>
      <c r="G416" s="875">
        <f>VLOOKUP(B416,'Explosion de Insumos(preciosOf)'!$A$7:$G$500,7,0)</f>
        <v>593880</v>
      </c>
      <c r="H416" s="648">
        <f>VLOOKUP(B416,'SALIDA SINCO INTERNO'!$A$7:$F$510,6,0)</f>
        <v>14140</v>
      </c>
      <c r="I416" s="872">
        <f t="shared" si="64"/>
        <v>593880</v>
      </c>
      <c r="J416" s="864">
        <f t="shared" si="65"/>
        <v>1</v>
      </c>
      <c r="K416" s="878">
        <f t="shared" si="59"/>
        <v>2</v>
      </c>
      <c r="L416" s="565" t="str">
        <f t="shared" si="60"/>
        <v/>
      </c>
      <c r="N416" s="864">
        <f t="shared" si="63"/>
        <v>2.7135284900008397E-5</v>
      </c>
      <c r="O416" s="880">
        <f t="shared" si="61"/>
        <v>0</v>
      </c>
      <c r="P416" s="889">
        <f t="shared" si="62"/>
        <v>0</v>
      </c>
      <c r="Q416" s="971"/>
      <c r="R416" s="972"/>
      <c r="S416" s="971"/>
      <c r="T416" s="971"/>
      <c r="U416" s="972"/>
      <c r="V416" s="971"/>
    </row>
    <row r="417" spans="2:22">
      <c r="B417">
        <v>1395</v>
      </c>
      <c r="C417" s="863" t="str">
        <f>VLOOKUP(B417,'Explosion de Insumos(preciosOf)'!$A$7:$G$500,2,0)</f>
        <v>TUBERIA CONDUIT 2"/ EXCAVACION Y RELLENO</v>
      </c>
      <c r="D417" s="255" t="str">
        <f>VLOOKUP(B417,'Explosion de Insumos(preciosOf)'!$A$7:$G$500,4,0)</f>
        <v>Ml</v>
      </c>
      <c r="E417" s="255">
        <f>VLOOKUP(B417,'Explosion de Insumos(preciosOf)'!$A$7:$G$500,5,0)</f>
        <v>29.4</v>
      </c>
      <c r="F417" s="874">
        <f>VLOOKUP(B417,'Explosion de Insumos(preciosOf)'!$A$7:$G$500,6,0)</f>
        <v>4004</v>
      </c>
      <c r="G417" s="875">
        <f>VLOOKUP(B417,'Explosion de Insumos(preciosOf)'!$A$7:$G$500,7,0)</f>
        <v>117717.6</v>
      </c>
      <c r="H417" s="648">
        <f>VLOOKUP(B417,'SALIDA SINCO INTERNO'!$A$7:$F$510,6,0)</f>
        <v>4004</v>
      </c>
      <c r="I417" s="872">
        <f t="shared" si="64"/>
        <v>117718</v>
      </c>
      <c r="J417" s="864">
        <f t="shared" si="65"/>
        <v>1</v>
      </c>
      <c r="K417" s="878">
        <f t="shared" si="59"/>
        <v>2</v>
      </c>
      <c r="L417" s="565" t="str">
        <f t="shared" si="60"/>
        <v/>
      </c>
      <c r="N417" s="864">
        <f t="shared" si="63"/>
        <v>5.3786970663184963E-6</v>
      </c>
      <c r="O417" s="880">
        <f t="shared" si="61"/>
        <v>0</v>
      </c>
      <c r="P417" s="889">
        <f t="shared" si="62"/>
        <v>-0.39999999999417923</v>
      </c>
      <c r="Q417" s="971"/>
      <c r="R417" s="972"/>
      <c r="S417" s="971"/>
      <c r="T417" s="971"/>
      <c r="U417" s="972"/>
      <c r="V417" s="971"/>
    </row>
    <row r="418" spans="2:22">
      <c r="B418">
        <v>1399</v>
      </c>
      <c r="C418" s="863" t="str">
        <f>VLOOKUP(B418,'Explosion de Insumos(preciosOf)'!$A$7:$G$500,2,0)</f>
        <v>TUBO 3/4"" EMT"</v>
      </c>
      <c r="D418" s="255" t="str">
        <f>VLOOKUP(B418,'Explosion de Insumos(preciosOf)'!$A$7:$G$500,4,0)</f>
        <v>Und</v>
      </c>
      <c r="E418" s="255">
        <f>VLOOKUP(B418,'Explosion de Insumos(preciosOf)'!$A$7:$G$500,5,0)</f>
        <v>3.28</v>
      </c>
      <c r="F418" s="874">
        <f>VLOOKUP(B418,'Explosion de Insumos(preciosOf)'!$A$7:$G$500,6,0)</f>
        <v>15305</v>
      </c>
      <c r="G418" s="875">
        <f>VLOOKUP(B418,'Explosion de Insumos(preciosOf)'!$A$7:$G$500,7,0)</f>
        <v>50200.4</v>
      </c>
      <c r="H418" s="648">
        <v>27046</v>
      </c>
      <c r="I418" s="872">
        <f t="shared" si="64"/>
        <v>88711</v>
      </c>
      <c r="J418" s="864">
        <f t="shared" si="65"/>
        <v>1.7671349232277034</v>
      </c>
      <c r="K418" s="878">
        <f t="shared" si="59"/>
        <v>1</v>
      </c>
      <c r="L418" s="565">
        <f t="shared" si="60"/>
        <v>50200.4</v>
      </c>
      <c r="N418" s="864">
        <f t="shared" si="63"/>
        <v>2.2937330034592538E-6</v>
      </c>
      <c r="O418" s="880">
        <f t="shared" si="61"/>
        <v>-0.76713492322770338</v>
      </c>
      <c r="P418" s="889">
        <f t="shared" si="62"/>
        <v>-38510.6</v>
      </c>
      <c r="Q418" s="971"/>
      <c r="R418" s="972"/>
      <c r="S418" s="975"/>
      <c r="T418" s="975"/>
      <c r="U418" s="972"/>
      <c r="V418" s="971" t="s">
        <v>2907</v>
      </c>
    </row>
    <row r="419" spans="2:22">
      <c r="B419">
        <v>1404</v>
      </c>
      <c r="C419" s="863" t="str">
        <f>VLOOKUP(B419,'Explosion de Insumos(preciosOf)'!$A$7:$G$500,2,0)</f>
        <v>TUBO DE 1" EMT</v>
      </c>
      <c r="D419" s="255" t="str">
        <f>VLOOKUP(B419,'Explosion de Insumos(preciosOf)'!$A$7:$G$500,4,0)</f>
        <v>Und</v>
      </c>
      <c r="E419" s="255">
        <f>VLOOKUP(B419,'Explosion de Insumos(preciosOf)'!$A$7:$G$500,5,0)</f>
        <v>16</v>
      </c>
      <c r="F419" s="874">
        <f>VLOOKUP(B419,'Explosion de Insumos(preciosOf)'!$A$7:$G$500,6,0)</f>
        <v>28880</v>
      </c>
      <c r="G419" s="875">
        <f>VLOOKUP(B419,'Explosion de Insumos(preciosOf)'!$A$7:$G$500,7,0)</f>
        <v>462080</v>
      </c>
      <c r="H419" s="648">
        <f>VLOOKUP(B419,'SALIDA SINCO INTERNO'!$A$7:$F$510,6,0)</f>
        <v>28880</v>
      </c>
      <c r="I419" s="872">
        <f t="shared" si="64"/>
        <v>462080</v>
      </c>
      <c r="J419" s="864">
        <f t="shared" si="65"/>
        <v>1</v>
      </c>
      <c r="K419" s="878">
        <f t="shared" si="59"/>
        <v>2</v>
      </c>
      <c r="L419" s="565" t="str">
        <f t="shared" si="60"/>
        <v/>
      </c>
      <c r="N419" s="864">
        <f t="shared" si="63"/>
        <v>2.1113141453822118E-5</v>
      </c>
      <c r="O419" s="880">
        <f t="shared" si="61"/>
        <v>0</v>
      </c>
      <c r="P419" s="889">
        <f t="shared" si="62"/>
        <v>0</v>
      </c>
      <c r="Q419" s="971"/>
      <c r="R419" s="972"/>
      <c r="S419" s="971"/>
      <c r="T419" s="971"/>
      <c r="U419" s="972"/>
      <c r="V419" s="971"/>
    </row>
    <row r="420" spans="2:22">
      <c r="B420">
        <v>1419</v>
      </c>
      <c r="C420" s="863" t="str">
        <f>VLOOKUP(B420,'Explosion de Insumos(preciosOf)'!$A$7:$G$500,2,0)</f>
        <v>UNION 1"" EMT"</v>
      </c>
      <c r="D420" s="255" t="str">
        <f>VLOOKUP(B420,'Explosion de Insumos(preciosOf)'!$A$7:$G$500,4,0)</f>
        <v>Und</v>
      </c>
      <c r="E420" s="255">
        <f>VLOOKUP(B420,'Explosion de Insumos(preciosOf)'!$A$7:$G$500,5,0)</f>
        <v>12</v>
      </c>
      <c r="F420" s="874">
        <f>VLOOKUP(B420,'Explosion de Insumos(preciosOf)'!$A$7:$G$500,6,0)</f>
        <v>1051</v>
      </c>
      <c r="G420" s="875">
        <f>VLOOKUP(B420,'Explosion de Insumos(preciosOf)'!$A$7:$G$500,7,0)</f>
        <v>12612</v>
      </c>
      <c r="H420" s="648">
        <v>1478</v>
      </c>
      <c r="I420" s="872">
        <f t="shared" si="64"/>
        <v>17736</v>
      </c>
      <c r="J420" s="864">
        <f t="shared" si="65"/>
        <v>1.40627973358706</v>
      </c>
      <c r="K420" s="878">
        <f t="shared" si="59"/>
        <v>1</v>
      </c>
      <c r="L420" s="565">
        <f t="shared" si="60"/>
        <v>12612</v>
      </c>
      <c r="N420" s="864">
        <f t="shared" si="63"/>
        <v>5.7626155647421349E-7</v>
      </c>
      <c r="O420" s="880">
        <f t="shared" si="61"/>
        <v>-0.40627973358706004</v>
      </c>
      <c r="P420" s="889">
        <f t="shared" si="62"/>
        <v>-5124</v>
      </c>
      <c r="Q420" s="971"/>
      <c r="R420" s="972"/>
      <c r="S420" s="975"/>
      <c r="T420" s="975"/>
      <c r="U420" s="972"/>
      <c r="V420" s="971" t="s">
        <v>2907</v>
      </c>
    </row>
    <row r="421" spans="2:22">
      <c r="B421">
        <v>1420</v>
      </c>
      <c r="C421" s="863" t="str">
        <f>VLOOKUP(B421,'Explosion de Insumos(preciosOf)'!$A$7:$G$500,2,0)</f>
        <v>UNION 1CM*4CM*1/8" ALUMI</v>
      </c>
      <c r="D421" s="255" t="str">
        <f>VLOOKUP(B421,'Explosion de Insumos(preciosOf)'!$A$7:$G$500,4,0)</f>
        <v>Und</v>
      </c>
      <c r="E421" s="255">
        <f>VLOOKUP(B421,'Explosion de Insumos(preciosOf)'!$A$7:$G$500,5,0)</f>
        <v>1784</v>
      </c>
      <c r="F421" s="874">
        <f>VLOOKUP(B421,'Explosion de Insumos(preciosOf)'!$A$7:$G$500,6,0)</f>
        <v>3675</v>
      </c>
      <c r="G421" s="875">
        <f>VLOOKUP(B421,'Explosion de Insumos(preciosOf)'!$A$7:$G$500,7,0)</f>
        <v>6556200</v>
      </c>
      <c r="H421" s="648">
        <v>1086</v>
      </c>
      <c r="I421" s="872">
        <f t="shared" si="64"/>
        <v>1937424</v>
      </c>
      <c r="J421" s="864">
        <f t="shared" si="65"/>
        <v>0.29551020408163264</v>
      </c>
      <c r="K421" s="878">
        <f t="shared" si="59"/>
        <v>3</v>
      </c>
      <c r="L421" s="565">
        <f t="shared" si="60"/>
        <v>6556200</v>
      </c>
      <c r="N421" s="864">
        <f t="shared" si="63"/>
        <v>2.9956279864860755E-4</v>
      </c>
      <c r="O421" s="880">
        <f t="shared" si="61"/>
        <v>0.70448979591836736</v>
      </c>
      <c r="P421" s="889">
        <f t="shared" si="62"/>
        <v>4618776</v>
      </c>
      <c r="Q421" s="971"/>
      <c r="R421" s="972"/>
      <c r="S421" s="975"/>
      <c r="T421" s="975"/>
      <c r="U421" s="972"/>
      <c r="V421" s="971" t="s">
        <v>2907</v>
      </c>
    </row>
    <row r="422" spans="2:22">
      <c r="B422">
        <v>1421</v>
      </c>
      <c r="C422" s="863" t="str">
        <f>VLOOKUP(B422,'Explosion de Insumos(preciosOf)'!$A$7:$G$500,2,0)</f>
        <v>UNION 3/4"" EMT"</v>
      </c>
      <c r="D422" s="255" t="str">
        <f>VLOOKUP(B422,'Explosion de Insumos(preciosOf)'!$A$7:$G$500,4,0)</f>
        <v>Und</v>
      </c>
      <c r="E422" s="255">
        <f>VLOOKUP(B422,'Explosion de Insumos(preciosOf)'!$A$7:$G$500,5,0)</f>
        <v>894</v>
      </c>
      <c r="F422" s="874">
        <f>VLOOKUP(B422,'Explosion de Insumos(preciosOf)'!$A$7:$G$500,6,0)</f>
        <v>712</v>
      </c>
      <c r="G422" s="875">
        <f>VLOOKUP(B422,'Explosion de Insumos(preciosOf)'!$A$7:$G$500,7,0)</f>
        <v>636528</v>
      </c>
      <c r="H422" s="648">
        <v>1125</v>
      </c>
      <c r="I422" s="872">
        <f t="shared" si="64"/>
        <v>1005750</v>
      </c>
      <c r="J422" s="864">
        <f t="shared" si="65"/>
        <v>1.5800561797752808</v>
      </c>
      <c r="K422" s="878">
        <f t="shared" ref="K422:K453" si="66">IF(D422="","",IF(J422&gt;100%,1,IF(J422=100%,2,3)))</f>
        <v>1</v>
      </c>
      <c r="L422" s="565">
        <f t="shared" si="60"/>
        <v>636528</v>
      </c>
      <c r="N422" s="864">
        <f t="shared" si="63"/>
        <v>2.9083937204203786E-5</v>
      </c>
      <c r="O422" s="880">
        <f t="shared" si="61"/>
        <v>-0.58005617977528079</v>
      </c>
      <c r="P422" s="889">
        <f t="shared" si="62"/>
        <v>-369222</v>
      </c>
      <c r="Q422" s="971"/>
      <c r="R422" s="972"/>
      <c r="S422" s="975"/>
      <c r="T422" s="975"/>
      <c r="U422" s="972"/>
      <c r="V422" s="971" t="s">
        <v>2907</v>
      </c>
    </row>
    <row r="423" spans="2:22">
      <c r="B423">
        <v>1422</v>
      </c>
      <c r="C423" s="863" t="str">
        <f>VLOOKUP(B423,'Explosion de Insumos(preciosOf)'!$A$7:$G$500,2,0)</f>
        <v>UNIÒN FLEXIBLE 8"</v>
      </c>
      <c r="D423" s="255" t="str">
        <f>VLOOKUP(B423,'Explosion de Insumos(preciosOf)'!$A$7:$G$500,4,0)</f>
        <v>Und</v>
      </c>
      <c r="E423" s="255">
        <f>VLOOKUP(B423,'Explosion de Insumos(preciosOf)'!$A$7:$G$500,5,0)</f>
        <v>1</v>
      </c>
      <c r="F423" s="874">
        <f>VLOOKUP(B423,'Explosion de Insumos(preciosOf)'!$A$7:$G$500,6,0)</f>
        <v>69864</v>
      </c>
      <c r="G423" s="875">
        <f>VLOOKUP(B423,'Explosion de Insumos(preciosOf)'!$A$7:$G$500,7,0)</f>
        <v>69864</v>
      </c>
      <c r="H423" s="648">
        <f>VLOOKUP(B423,'SALIDA SINCO INTERNO'!$A$7:$F$510,6,0)</f>
        <v>69864</v>
      </c>
      <c r="I423" s="872">
        <f t="shared" si="64"/>
        <v>69864</v>
      </c>
      <c r="J423" s="864">
        <f t="shared" si="65"/>
        <v>1</v>
      </c>
      <c r="K423" s="878">
        <f t="shared" si="66"/>
        <v>2</v>
      </c>
      <c r="L423" s="565" t="str">
        <f t="shared" si="60"/>
        <v/>
      </c>
      <c r="N423" s="864">
        <f t="shared" si="63"/>
        <v>3.1921929417629597E-6</v>
      </c>
      <c r="O423" s="880">
        <f t="shared" si="61"/>
        <v>0</v>
      </c>
      <c r="P423" s="889">
        <f t="shared" si="62"/>
        <v>0</v>
      </c>
      <c r="Q423" s="971"/>
      <c r="R423" s="972"/>
      <c r="S423" s="971"/>
      <c r="T423" s="971"/>
      <c r="U423" s="972"/>
      <c r="V423" s="971"/>
    </row>
    <row r="424" spans="2:22">
      <c r="B424">
        <v>1462</v>
      </c>
      <c r="C424" s="863" t="str">
        <f>VLOOKUP(B424,'Explosion de Insumos(preciosOf)'!$A$7:$G$500,2,0)</f>
        <v>MALLA REFUERZO PROLIPROPIL</v>
      </c>
      <c r="D424" s="255" t="str">
        <f>VLOOKUP(B424,'Explosion de Insumos(preciosOf)'!$A$7:$G$500,4,0)</f>
        <v>Roll</v>
      </c>
      <c r="E424" s="255">
        <f>VLOOKUP(B424,'Explosion de Insumos(preciosOf)'!$A$7:$G$500,5,0)</f>
        <v>8.08</v>
      </c>
      <c r="F424" s="874">
        <f>VLOOKUP(B424,'Explosion de Insumos(preciosOf)'!$A$7:$G$500,6,0)</f>
        <v>86023</v>
      </c>
      <c r="G424" s="875">
        <f>VLOOKUP(B424,'Explosion de Insumos(preciosOf)'!$A$7:$G$500,7,0)</f>
        <v>694773.36</v>
      </c>
      <c r="H424" s="648">
        <f>VLOOKUP(B424,'SALIDA SINCO INTERNO'!$A$7:$F$510,6,0)</f>
        <v>86023</v>
      </c>
      <c r="I424" s="872">
        <f t="shared" si="64"/>
        <v>695066</v>
      </c>
      <c r="J424" s="864">
        <f t="shared" si="65"/>
        <v>1</v>
      </c>
      <c r="K424" s="878">
        <f t="shared" si="66"/>
        <v>2</v>
      </c>
      <c r="L424" s="565" t="str">
        <f t="shared" si="60"/>
        <v/>
      </c>
      <c r="N424" s="864">
        <f t="shared" si="63"/>
        <v>3.1745256726167067E-5</v>
      </c>
      <c r="O424" s="880">
        <f t="shared" si="61"/>
        <v>0</v>
      </c>
      <c r="P424" s="889">
        <f t="shared" si="62"/>
        <v>-292.64000000001397</v>
      </c>
      <c r="Q424" s="971"/>
      <c r="R424" s="972"/>
      <c r="S424" s="971"/>
      <c r="T424" s="971"/>
      <c r="U424" s="972"/>
      <c r="V424" s="971"/>
    </row>
    <row r="425" spans="2:22">
      <c r="B425">
        <v>1835</v>
      </c>
      <c r="C425" s="863" t="str">
        <f>VLOOKUP(B425,'Explosion de Insumos(preciosOf)'!$A$7:$G$500,2,0)</f>
        <v>Accesorios y protecciones afLtoramiento 132kv</v>
      </c>
      <c r="D425" s="255" t="str">
        <f>VLOOKUP(B425,'Explosion de Insumos(preciosOf)'!$A$7:$G$500,4,0)</f>
        <v>Kg</v>
      </c>
      <c r="E425" s="255">
        <f>VLOOKUP(B425,'Explosion de Insumos(preciosOf)'!$A$7:$G$500,5,0)</f>
        <v>1</v>
      </c>
      <c r="F425" s="874">
        <f>VLOOKUP(B425,'Explosion de Insumos(preciosOf)'!$A$7:$G$500,6,0)</f>
        <v>25989600</v>
      </c>
      <c r="G425" s="875">
        <f>VLOOKUP(B425,'Explosion de Insumos(preciosOf)'!$A$7:$G$500,7,0)</f>
        <v>25989600</v>
      </c>
      <c r="H425" s="648">
        <f>11000000*1.1</f>
        <v>12100000.000000002</v>
      </c>
      <c r="I425" s="872">
        <f t="shared" si="64"/>
        <v>12100000</v>
      </c>
      <c r="J425" s="864">
        <f t="shared" si="65"/>
        <v>0.46557084372210428</v>
      </c>
      <c r="K425" s="878">
        <f t="shared" si="66"/>
        <v>3</v>
      </c>
      <c r="L425" s="565">
        <f t="shared" si="60"/>
        <v>25989600</v>
      </c>
      <c r="N425" s="864">
        <f t="shared" si="63"/>
        <v>1.1875045471092783E-3</v>
      </c>
      <c r="O425" s="880">
        <f t="shared" si="61"/>
        <v>0.53442915627789578</v>
      </c>
      <c r="P425" s="889">
        <f t="shared" si="62"/>
        <v>13889600</v>
      </c>
      <c r="Q425" s="971"/>
      <c r="R425" s="972"/>
      <c r="S425" s="971"/>
      <c r="T425" s="971"/>
      <c r="U425" s="972"/>
      <c r="V425" s="971"/>
    </row>
    <row r="426" spans="2:22">
      <c r="B426">
        <v>1867</v>
      </c>
      <c r="C426" s="863" t="str">
        <f>VLOOKUP(B426,'Explosion de Insumos(preciosOf)'!$A$7:$G$500,2,0)</f>
        <v>Caja octagonaLt condUndit 100x100x47</v>
      </c>
      <c r="D426" s="255" t="str">
        <f>VLOOKUP(B426,'Explosion de Insumos(preciosOf)'!$A$7:$G$500,4,0)</f>
        <v>Und</v>
      </c>
      <c r="E426" s="255">
        <f>VLOOKUP(B426,'Explosion de Insumos(preciosOf)'!$A$7:$G$500,5,0)</f>
        <v>741</v>
      </c>
      <c r="F426" s="874">
        <f>VLOOKUP(B426,'Explosion de Insumos(preciosOf)'!$A$7:$G$500,6,0)</f>
        <v>13936</v>
      </c>
      <c r="G426" s="875">
        <f>VLOOKUP(B426,'Explosion de Insumos(preciosOf)'!$A$7:$G$500,7,0)</f>
        <v>10326576</v>
      </c>
      <c r="H426" s="648">
        <v>541</v>
      </c>
      <c r="I426" s="872">
        <f t="shared" si="64"/>
        <v>400881</v>
      </c>
      <c r="J426" s="864">
        <f t="shared" si="65"/>
        <v>3.8820321469575203E-2</v>
      </c>
      <c r="K426" s="878">
        <f t="shared" si="66"/>
        <v>3</v>
      </c>
      <c r="L426" s="565">
        <f t="shared" si="60"/>
        <v>10326576</v>
      </c>
      <c r="N426" s="864">
        <f t="shared" si="63"/>
        <v>4.7183704081900233E-4</v>
      </c>
      <c r="O426" s="880">
        <f t="shared" si="61"/>
        <v>0.96117967853042474</v>
      </c>
      <c r="P426" s="889">
        <f t="shared" si="62"/>
        <v>9925695</v>
      </c>
      <c r="Q426" s="971"/>
      <c r="R426" s="972"/>
      <c r="S426" s="975"/>
      <c r="T426" s="975"/>
      <c r="U426" s="972"/>
      <c r="V426" s="971" t="s">
        <v>2907</v>
      </c>
    </row>
    <row r="427" spans="2:22">
      <c r="B427">
        <v>1870</v>
      </c>
      <c r="C427" s="863" t="str">
        <f>VLOOKUP(B427,'Explosion de Insumos(preciosOf)'!$A$7:$G$500,2,0)</f>
        <v>caja de paso</v>
      </c>
      <c r="D427" s="255" t="str">
        <f>VLOOKUP(B427,'Explosion de Insumos(preciosOf)'!$A$7:$G$500,4,0)</f>
        <v>Und</v>
      </c>
      <c r="E427" s="255">
        <f>VLOOKUP(B427,'Explosion de Insumos(preciosOf)'!$A$7:$G$500,5,0)</f>
        <v>4</v>
      </c>
      <c r="F427" s="874">
        <f>VLOOKUP(B427,'Explosion de Insumos(preciosOf)'!$A$7:$G$500,6,0)</f>
        <v>780000</v>
      </c>
      <c r="G427" s="875">
        <f>VLOOKUP(B427,'Explosion de Insumos(preciosOf)'!$A$7:$G$500,7,0)</f>
        <v>3120000</v>
      </c>
      <c r="H427" s="648">
        <f>VLOOKUP(B427,'SALIDA SINCO INTERNO'!$A$7:$F$510,6,0)</f>
        <v>780000</v>
      </c>
      <c r="I427" s="872">
        <f t="shared" si="64"/>
        <v>3120000</v>
      </c>
      <c r="J427" s="864">
        <f t="shared" si="65"/>
        <v>1</v>
      </c>
      <c r="K427" s="878">
        <f t="shared" si="66"/>
        <v>2</v>
      </c>
      <c r="L427" s="565" t="str">
        <f t="shared" si="60"/>
        <v/>
      </c>
      <c r="N427" s="864">
        <f t="shared" si="63"/>
        <v>1.4255756868058564E-4</v>
      </c>
      <c r="O427" s="880">
        <f t="shared" si="61"/>
        <v>0</v>
      </c>
      <c r="P427" s="889">
        <f t="shared" si="62"/>
        <v>0</v>
      </c>
      <c r="Q427" s="971"/>
      <c r="R427" s="972"/>
      <c r="S427" s="971"/>
      <c r="T427" s="971"/>
      <c r="U427" s="972"/>
      <c r="V427" s="971"/>
    </row>
    <row r="428" spans="2:22">
      <c r="B428">
        <v>1874</v>
      </c>
      <c r="C428" s="863" t="str">
        <f>VLOOKUP(B428,'Explosion de Insumos(preciosOf)'!$A$7:$G$500,2,0)</f>
        <v>CINTA TEMFLtEX 18mm x 18 MT NEGRA</v>
      </c>
      <c r="D428" s="255" t="str">
        <f>VLOOKUP(B428,'Explosion de Insumos(preciosOf)'!$A$7:$G$500,4,0)</f>
        <v>Und</v>
      </c>
      <c r="E428" s="255">
        <f>VLOOKUP(B428,'Explosion de Insumos(preciosOf)'!$A$7:$G$500,5,0)</f>
        <v>34</v>
      </c>
      <c r="F428" s="874">
        <f>VLOOKUP(B428,'Explosion de Insumos(preciosOf)'!$A$7:$G$500,6,0)</f>
        <v>11830</v>
      </c>
      <c r="G428" s="875">
        <f>VLOOKUP(B428,'Explosion de Insumos(preciosOf)'!$A$7:$G$500,7,0)</f>
        <v>402220</v>
      </c>
      <c r="H428" s="648">
        <f>VLOOKUP(B428,'SALIDA SINCO INTERNO'!$A$7:$F$510,6,0)</f>
        <v>11830</v>
      </c>
      <c r="I428" s="872">
        <f t="shared" si="64"/>
        <v>402220</v>
      </c>
      <c r="J428" s="864">
        <f t="shared" si="65"/>
        <v>1</v>
      </c>
      <c r="K428" s="878">
        <f t="shared" si="66"/>
        <v>2</v>
      </c>
      <c r="L428" s="565" t="str">
        <f t="shared" si="60"/>
        <v/>
      </c>
      <c r="N428" s="864">
        <f t="shared" si="63"/>
        <v>1.8378046562405498E-5</v>
      </c>
      <c r="O428" s="880">
        <f t="shared" si="61"/>
        <v>0</v>
      </c>
      <c r="P428" s="889">
        <f t="shared" si="62"/>
        <v>0</v>
      </c>
      <c r="Q428" s="971"/>
      <c r="R428" s="972"/>
      <c r="S428" s="971"/>
      <c r="T428" s="971"/>
      <c r="U428" s="972"/>
      <c r="V428" s="971"/>
    </row>
    <row r="429" spans="2:22">
      <c r="B429">
        <v>1875</v>
      </c>
      <c r="C429" s="863" t="str">
        <f>VLOOKUP(B429,'Explosion de Insumos(preciosOf)'!$A$7:$G$500,2,0)</f>
        <v>CONECTOR MC4 MACHO 5MM2</v>
      </c>
      <c r="D429" s="255" t="str">
        <f>VLOOKUP(B429,'Explosion de Insumos(preciosOf)'!$A$7:$G$500,4,0)</f>
        <v>Ml</v>
      </c>
      <c r="E429" s="255">
        <f>VLOOKUP(B429,'Explosion de Insumos(preciosOf)'!$A$7:$G$500,5,0)</f>
        <v>18</v>
      </c>
      <c r="F429" s="874">
        <f>VLOOKUP(B429,'Explosion de Insumos(preciosOf)'!$A$7:$G$500,6,0)</f>
        <v>15470</v>
      </c>
      <c r="G429" s="875">
        <f>VLOOKUP(B429,'Explosion de Insumos(preciosOf)'!$A$7:$G$500,7,0)</f>
        <v>278460</v>
      </c>
      <c r="H429" s="648">
        <f>VLOOKUP(B429,'SALIDA SINCO INTERNO'!$A$7:$F$510,6,0)</f>
        <v>15470</v>
      </c>
      <c r="I429" s="872">
        <f t="shared" si="64"/>
        <v>278460</v>
      </c>
      <c r="J429" s="864">
        <f t="shared" si="65"/>
        <v>1</v>
      </c>
      <c r="K429" s="878">
        <f t="shared" si="66"/>
        <v>2</v>
      </c>
      <c r="L429" s="565" t="str">
        <f t="shared" si="60"/>
        <v/>
      </c>
      <c r="N429" s="864">
        <f t="shared" si="63"/>
        <v>1.2723263004742268E-5</v>
      </c>
      <c r="O429" s="880">
        <f t="shared" si="61"/>
        <v>0</v>
      </c>
      <c r="P429" s="889">
        <f t="shared" si="62"/>
        <v>0</v>
      </c>
      <c r="Q429" s="971"/>
      <c r="R429" s="972"/>
      <c r="S429" s="971"/>
      <c r="T429" s="971"/>
      <c r="U429" s="972"/>
      <c r="V429" s="971"/>
    </row>
    <row r="430" spans="2:22">
      <c r="B430">
        <v>1876</v>
      </c>
      <c r="C430" s="863" t="str">
        <f>VLOOKUP(B430,'Explosion de Insumos(preciosOf)'!$A$7:$G$500,2,0)</f>
        <v>CONECTOR MC4 HEMBRA 5MM2</v>
      </c>
      <c r="D430" s="255" t="str">
        <f>VLOOKUP(B430,'Explosion de Insumos(preciosOf)'!$A$7:$G$500,4,0)</f>
        <v>Ml</v>
      </c>
      <c r="E430" s="255">
        <f>VLOOKUP(B430,'Explosion de Insumos(preciosOf)'!$A$7:$G$500,5,0)</f>
        <v>18</v>
      </c>
      <c r="F430" s="874">
        <f>VLOOKUP(B430,'Explosion de Insumos(preciosOf)'!$A$7:$G$500,6,0)</f>
        <v>15470</v>
      </c>
      <c r="G430" s="875">
        <f>VLOOKUP(B430,'Explosion de Insumos(preciosOf)'!$A$7:$G$500,7,0)</f>
        <v>278460</v>
      </c>
      <c r="H430" s="648">
        <f>VLOOKUP(B430,'SALIDA SINCO INTERNO'!$A$7:$F$510,6,0)</f>
        <v>15470</v>
      </c>
      <c r="I430" s="872">
        <f t="shared" si="64"/>
        <v>278460</v>
      </c>
      <c r="J430" s="864">
        <f t="shared" si="65"/>
        <v>1</v>
      </c>
      <c r="K430" s="878">
        <f t="shared" si="66"/>
        <v>2</v>
      </c>
      <c r="L430" s="565" t="str">
        <f t="shared" si="60"/>
        <v/>
      </c>
      <c r="N430" s="864">
        <f t="shared" si="63"/>
        <v>1.2723263004742268E-5</v>
      </c>
      <c r="O430" s="880">
        <f t="shared" si="61"/>
        <v>0</v>
      </c>
      <c r="P430" s="889">
        <f t="shared" si="62"/>
        <v>0</v>
      </c>
      <c r="Q430" s="971"/>
      <c r="R430" s="972"/>
      <c r="S430" s="971"/>
      <c r="T430" s="971"/>
      <c r="U430" s="972"/>
      <c r="V430" s="971"/>
    </row>
    <row r="431" spans="2:22">
      <c r="B431">
        <v>1897</v>
      </c>
      <c r="C431" s="863" t="str">
        <f>VLOOKUP(B431,'Explosion de Insumos(preciosOf)'!$A$7:$G$500,2,0)</f>
        <v>Coraza americana 1 1/2''</v>
      </c>
      <c r="D431" s="255" t="str">
        <f>VLOOKUP(B431,'Explosion de Insumos(preciosOf)'!$A$7:$G$500,4,0)</f>
        <v>Ml</v>
      </c>
      <c r="E431" s="255">
        <f>VLOOKUP(B431,'Explosion de Insumos(preciosOf)'!$A$7:$G$500,5,0)</f>
        <v>251.6</v>
      </c>
      <c r="F431" s="874">
        <f>VLOOKUP(B431,'Explosion de Insumos(preciosOf)'!$A$7:$G$500,6,0)</f>
        <v>32487</v>
      </c>
      <c r="G431" s="875">
        <f>VLOOKUP(B431,'Explosion de Insumos(preciosOf)'!$A$7:$G$500,7,0)</f>
        <v>8173729.2000000002</v>
      </c>
      <c r="H431" s="648">
        <f>VLOOKUP(B431,'SALIDA SINCO INTERNO'!$A$7:$F$510,6,0)</f>
        <v>32487</v>
      </c>
      <c r="I431" s="872">
        <f t="shared" si="64"/>
        <v>8173729</v>
      </c>
      <c r="J431" s="864">
        <f t="shared" si="65"/>
        <v>1</v>
      </c>
      <c r="K431" s="878">
        <f t="shared" si="66"/>
        <v>2</v>
      </c>
      <c r="L431" s="565" t="str">
        <f t="shared" si="60"/>
        <v/>
      </c>
      <c r="N431" s="864">
        <f t="shared" si="63"/>
        <v>3.7347018006586802E-4</v>
      </c>
      <c r="O431" s="880">
        <f t="shared" si="61"/>
        <v>0</v>
      </c>
      <c r="P431" s="889">
        <f t="shared" si="62"/>
        <v>0.20000000018626451</v>
      </c>
      <c r="Q431" s="971"/>
      <c r="R431" s="972"/>
      <c r="S431" s="971"/>
      <c r="T431" s="971"/>
      <c r="U431" s="972"/>
      <c r="V431" s="971"/>
    </row>
    <row r="432" spans="2:22">
      <c r="B432">
        <v>1918</v>
      </c>
      <c r="C432" s="863" t="str">
        <f>VLOOKUP(B432,'Explosion de Insumos(preciosOf)'!$A$7:$G$500,2,0)</f>
        <v>TerminaLtes de ojo #10 de AC</v>
      </c>
      <c r="D432" s="255" t="str">
        <f>VLOOKUP(B432,'Explosion de Insumos(preciosOf)'!$A$7:$G$500,4,0)</f>
        <v>Und</v>
      </c>
      <c r="E432" s="255">
        <f>VLOOKUP(B432,'Explosion de Insumos(preciosOf)'!$A$7:$G$500,5,0)</f>
        <v>267.89999999999998</v>
      </c>
      <c r="F432" s="874">
        <f>VLOOKUP(B432,'Explosion de Insumos(preciosOf)'!$A$7:$G$500,6,0)</f>
        <v>4485</v>
      </c>
      <c r="G432" s="875">
        <f>VLOOKUP(B432,'Explosion de Insumos(preciosOf)'!$A$7:$G$500,7,0)</f>
        <v>1201531.5</v>
      </c>
      <c r="H432" s="648">
        <f>VLOOKUP(B432,'SALIDA SINCO INTERNO'!$A$7:$F$510,6,0)</f>
        <v>4485</v>
      </c>
      <c r="I432" s="872">
        <f t="shared" si="64"/>
        <v>1201532</v>
      </c>
      <c r="J432" s="864">
        <f t="shared" si="65"/>
        <v>1</v>
      </c>
      <c r="K432" s="878">
        <f t="shared" si="66"/>
        <v>2</v>
      </c>
      <c r="L432" s="565" t="str">
        <f t="shared" si="60"/>
        <v/>
      </c>
      <c r="N432" s="864">
        <f t="shared" ref="N432:N463" si="67">G432/$G$506</f>
        <v>5.4899810683697781E-5</v>
      </c>
      <c r="O432" s="880">
        <f t="shared" si="61"/>
        <v>0</v>
      </c>
      <c r="P432" s="889">
        <f t="shared" si="62"/>
        <v>-0.5</v>
      </c>
      <c r="Q432" s="971"/>
      <c r="R432" s="972"/>
      <c r="S432" s="971"/>
      <c r="T432" s="971"/>
      <c r="U432" s="972"/>
      <c r="V432" s="971"/>
    </row>
    <row r="433" spans="2:22" ht="30">
      <c r="B433">
        <v>2051</v>
      </c>
      <c r="C433" s="863" t="str">
        <f>VLOOKUP(B433,'Explosion de Insumos(preciosOf)'!$A$7:$G$500,2,0)</f>
        <v>TRANSFORMADOR TIPO SECO 250KVA (13,2KV/220V)</v>
      </c>
      <c r="D433" s="255" t="str">
        <f>VLOOKUP(B433,'Explosion de Insumos(preciosOf)'!$A$7:$G$500,4,0)</f>
        <v>Und</v>
      </c>
      <c r="E433" s="255">
        <f>VLOOKUP(B433,'Explosion de Insumos(preciosOf)'!$A$7:$G$500,5,0)</f>
        <v>1</v>
      </c>
      <c r="F433" s="874">
        <f>VLOOKUP(B433,'Explosion de Insumos(preciosOf)'!$A$7:$G$500,6,0)</f>
        <v>106124200</v>
      </c>
      <c r="G433" s="875">
        <f>VLOOKUP(B433,'Explosion de Insumos(preciosOf)'!$A$7:$G$500,7,0)</f>
        <v>106124200</v>
      </c>
      <c r="H433" s="648">
        <f>(27914583+S433)*1.1</f>
        <v>31859207.600000001</v>
      </c>
      <c r="I433" s="872">
        <f t="shared" si="64"/>
        <v>31859208</v>
      </c>
      <c r="J433" s="864">
        <f t="shared" si="65"/>
        <v>0.30020681051070353</v>
      </c>
      <c r="K433" s="878">
        <f t="shared" si="66"/>
        <v>3</v>
      </c>
      <c r="L433" s="565">
        <f t="shared" si="60"/>
        <v>106124200</v>
      </c>
      <c r="N433" s="864">
        <f t="shared" si="67"/>
        <v>4.8489769006962195E-3</v>
      </c>
      <c r="O433" s="880">
        <f t="shared" si="61"/>
        <v>0.69979318948929647</v>
      </c>
      <c r="P433" s="889">
        <f t="shared" si="62"/>
        <v>74264992</v>
      </c>
      <c r="Q433" s="979">
        <v>1020</v>
      </c>
      <c r="R433" s="1063"/>
      <c r="S433" s="1064">
        <f>ROUND('Analisis transporte'!$F$37*Q433,0)</f>
        <v>1048333</v>
      </c>
      <c r="T433" s="1064">
        <f>S433</f>
        <v>1048333</v>
      </c>
      <c r="U433" s="1063" t="s">
        <v>2933</v>
      </c>
      <c r="V433" s="979" t="s">
        <v>2940</v>
      </c>
    </row>
    <row r="434" spans="2:22">
      <c r="B434">
        <v>2052</v>
      </c>
      <c r="C434" s="863" t="str">
        <f>VLOOKUP(B434,'Explosion de Insumos(preciosOf)'!$A$7:$G$500,2,0)</f>
        <v>TABLERO CELDA MEDIA TENSION</v>
      </c>
      <c r="D434" s="255" t="str">
        <f>VLOOKUP(B434,'Explosion de Insumos(preciosOf)'!$A$7:$G$500,4,0)</f>
        <v>Und</v>
      </c>
      <c r="E434" s="255">
        <f>VLOOKUP(B434,'Explosion de Insumos(preciosOf)'!$A$7:$G$500,5,0)</f>
        <v>1</v>
      </c>
      <c r="F434" s="874">
        <f>VLOOKUP(B434,'Explosion de Insumos(preciosOf)'!$A$7:$G$500,6,0)</f>
        <v>177595600</v>
      </c>
      <c r="G434" s="875">
        <f>VLOOKUP(B434,'Explosion de Insumos(preciosOf)'!$A$7:$G$500,7,0)</f>
        <v>177595600</v>
      </c>
      <c r="H434" s="648">
        <f>32500000*1.28</f>
        <v>41600000</v>
      </c>
      <c r="I434" s="872">
        <f t="shared" si="64"/>
        <v>41600000</v>
      </c>
      <c r="J434" s="864">
        <f t="shared" si="65"/>
        <v>0.23424003747840599</v>
      </c>
      <c r="K434" s="878">
        <f t="shared" si="66"/>
        <v>3</v>
      </c>
      <c r="L434" s="565">
        <f t="shared" si="60"/>
        <v>177595600</v>
      </c>
      <c r="N434" s="864">
        <f t="shared" si="67"/>
        <v>8.1146144052467346E-3</v>
      </c>
      <c r="O434" s="880">
        <f t="shared" si="61"/>
        <v>0.76575996252159406</v>
      </c>
      <c r="P434" s="889">
        <f t="shared" si="62"/>
        <v>135995600</v>
      </c>
      <c r="Q434" s="971"/>
      <c r="R434" s="972"/>
      <c r="S434" s="971"/>
      <c r="T434" s="971"/>
      <c r="U434" s="540" t="s">
        <v>2994</v>
      </c>
      <c r="V434" s="1066" t="s">
        <v>2987</v>
      </c>
    </row>
    <row r="435" spans="2:22">
      <c r="B435">
        <v>2053</v>
      </c>
      <c r="C435" s="863" t="str">
        <f>VLOOKUP(B435,'Explosion de Insumos(preciosOf)'!$A$7:$G$500,2,0)</f>
        <v>PLANTA DE EMERGENCIA DIESEL 150 KVA</v>
      </c>
      <c r="D435" s="255" t="str">
        <f>VLOOKUP(B435,'Explosion de Insumos(preciosOf)'!$A$7:$G$500,4,0)</f>
        <v>Und</v>
      </c>
      <c r="E435" s="255">
        <f>VLOOKUP(B435,'Explosion de Insumos(preciosOf)'!$A$7:$G$500,5,0)</f>
        <v>1</v>
      </c>
      <c r="F435" s="874">
        <f>VLOOKUP(B435,'Explosion de Insumos(preciosOf)'!$A$7:$G$500,6,0)</f>
        <v>433160000</v>
      </c>
      <c r="G435" s="875">
        <f>VLOOKUP(B435,'Explosion de Insumos(preciosOf)'!$A$7:$G$500,7,0)</f>
        <v>433160000</v>
      </c>
      <c r="H435" s="648">
        <f>313934780*1.15</f>
        <v>361024997</v>
      </c>
      <c r="I435" s="872">
        <f t="shared" si="64"/>
        <v>361024997</v>
      </c>
      <c r="J435" s="864">
        <f t="shared" si="65"/>
        <v>0.83346799565980234</v>
      </c>
      <c r="K435" s="878">
        <f t="shared" si="66"/>
        <v>3</v>
      </c>
      <c r="L435" s="565">
        <f t="shared" si="60"/>
        <v>433160000</v>
      </c>
      <c r="N435" s="864">
        <f t="shared" si="67"/>
        <v>1.9791742451821307E-2</v>
      </c>
      <c r="O435" s="880">
        <f t="shared" si="61"/>
        <v>0.16653200434019766</v>
      </c>
      <c r="P435" s="889">
        <f t="shared" si="62"/>
        <v>72135003</v>
      </c>
      <c r="Q435" s="996">
        <v>1650</v>
      </c>
      <c r="R435" s="997">
        <f>3.4*1*1.7</f>
        <v>5.7799999999999994</v>
      </c>
      <c r="S435" s="995">
        <f>ROUND(Q435*'Analisis transporte'!F37,0)</f>
        <v>1695833</v>
      </c>
      <c r="T435" s="998">
        <f>ROUND(R435*'Analisis transporte'!F38,0)</f>
        <v>3449355</v>
      </c>
      <c r="U435" s="540" t="s">
        <v>2933</v>
      </c>
      <c r="V435" s="982" t="s">
        <v>2939</v>
      </c>
    </row>
    <row r="436" spans="2:22">
      <c r="B436">
        <v>2054</v>
      </c>
      <c r="C436" s="863" t="str">
        <f>VLOOKUP(B436,'Explosion de Insumos(preciosOf)'!$A$7:$G$500,2,0)</f>
        <v>TABLERO CELDA TRANSFORMADOR</v>
      </c>
      <c r="D436" s="255" t="str">
        <f>VLOOKUP(B436,'Explosion de Insumos(preciosOf)'!$A$7:$G$500,4,0)</f>
        <v>Und</v>
      </c>
      <c r="E436" s="255">
        <f>VLOOKUP(B436,'Explosion de Insumos(preciosOf)'!$A$7:$G$500,5,0)</f>
        <v>1</v>
      </c>
      <c r="F436" s="874">
        <f>VLOOKUP(B436,'Explosion de Insumos(preciosOf)'!$A$7:$G$500,6,0)</f>
        <v>14077700</v>
      </c>
      <c r="G436" s="875">
        <f>VLOOKUP(B436,'Explosion de Insumos(preciosOf)'!$A$7:$G$500,7,0)</f>
        <v>14077700</v>
      </c>
      <c r="H436" s="648">
        <v>15000000</v>
      </c>
      <c r="I436" s="872">
        <f t="shared" si="64"/>
        <v>15000000</v>
      </c>
      <c r="J436" s="864">
        <f t="shared" si="65"/>
        <v>1.0655149633818024</v>
      </c>
      <c r="K436" s="878">
        <f t="shared" si="66"/>
        <v>1</v>
      </c>
      <c r="L436" s="565">
        <f t="shared" si="60"/>
        <v>14077700</v>
      </c>
      <c r="N436" s="864">
        <f t="shared" si="67"/>
        <v>6.4323162968419245E-4</v>
      </c>
      <c r="O436" s="880">
        <f t="shared" si="61"/>
        <v>-6.5514963381802405E-2</v>
      </c>
      <c r="P436" s="889">
        <f t="shared" si="62"/>
        <v>-922300</v>
      </c>
      <c r="Q436" s="971"/>
      <c r="R436" s="972"/>
      <c r="S436" s="971"/>
      <c r="T436" s="971"/>
      <c r="U436" s="540" t="s">
        <v>2994</v>
      </c>
      <c r="V436" s="1066" t="s">
        <v>2987</v>
      </c>
    </row>
    <row r="437" spans="2:22" ht="30">
      <c r="B437">
        <v>2055</v>
      </c>
      <c r="C437" s="863" t="str">
        <f>VLOOKUP(B437,'Explosion de Insumos(preciosOf)'!$A$7:$G$500,2,0)</f>
        <v>TABLERO BANCO DE CONDENSADORES 150KVAR / 220V</v>
      </c>
      <c r="D437" s="255" t="str">
        <f>VLOOKUP(B437,'Explosion de Insumos(preciosOf)'!$A$7:$G$500,4,0)</f>
        <v>Und</v>
      </c>
      <c r="E437" s="255">
        <f>VLOOKUP(B437,'Explosion de Insumos(preciosOf)'!$A$7:$G$500,5,0)</f>
        <v>1</v>
      </c>
      <c r="F437" s="874">
        <f>VLOOKUP(B437,'Explosion de Insumos(preciosOf)'!$A$7:$G$500,6,0)</f>
        <v>129948000</v>
      </c>
      <c r="G437" s="875">
        <f>VLOOKUP(B437,'Explosion de Insumos(preciosOf)'!$A$7:$G$500,7,0)</f>
        <v>129948000</v>
      </c>
      <c r="H437" s="648">
        <f>64316098*1.28</f>
        <v>82324605.439999998</v>
      </c>
      <c r="I437" s="872">
        <f t="shared" si="64"/>
        <v>82324605</v>
      </c>
      <c r="J437" s="864">
        <f t="shared" si="65"/>
        <v>0.63351960353372117</v>
      </c>
      <c r="K437" s="878">
        <f t="shared" si="66"/>
        <v>3</v>
      </c>
      <c r="L437" s="565">
        <f t="shared" si="60"/>
        <v>129948000</v>
      </c>
      <c r="N437" s="864">
        <f t="shared" si="67"/>
        <v>5.9375227355463918E-3</v>
      </c>
      <c r="O437" s="880">
        <f t="shared" si="61"/>
        <v>0.36648039646627883</v>
      </c>
      <c r="P437" s="889">
        <f t="shared" si="62"/>
        <v>47623395</v>
      </c>
      <c r="Q437" s="971"/>
      <c r="R437" s="972"/>
      <c r="S437" s="971"/>
      <c r="T437" s="971"/>
      <c r="U437" s="540" t="s">
        <v>2994</v>
      </c>
      <c r="V437" s="1066" t="s">
        <v>2987</v>
      </c>
    </row>
    <row r="438" spans="2:22">
      <c r="B438">
        <v>2056</v>
      </c>
      <c r="C438" s="863" t="str">
        <f>VLOOKUP(B438,'Explosion de Insumos(preciosOf)'!$A$7:$G$500,2,0)</f>
        <v>APANTALLAMIENTO ELECTRICO</v>
      </c>
      <c r="D438" s="255" t="str">
        <f>VLOOKUP(B438,'Explosion de Insumos(preciosOf)'!$A$7:$G$500,4,0)</f>
        <v>Und</v>
      </c>
      <c r="E438" s="255">
        <f>VLOOKUP(B438,'Explosion de Insumos(preciosOf)'!$A$7:$G$500,5,0)</f>
        <v>1</v>
      </c>
      <c r="F438" s="874">
        <f>VLOOKUP(B438,'Explosion de Insumos(preciosOf)'!$A$7:$G$500,6,0)</f>
        <v>389844000</v>
      </c>
      <c r="G438" s="875">
        <f>VLOOKUP(B438,'Explosion de Insumos(preciosOf)'!$A$7:$G$500,7,0)</f>
        <v>389844000</v>
      </c>
      <c r="H438" s="648">
        <f>158000000*1.15</f>
        <v>181700000</v>
      </c>
      <c r="I438" s="872">
        <f t="shared" si="64"/>
        <v>181700000</v>
      </c>
      <c r="J438" s="864">
        <f t="shared" si="65"/>
        <v>0.46608386944521396</v>
      </c>
      <c r="K438" s="878">
        <f t="shared" si="66"/>
        <v>3</v>
      </c>
      <c r="L438" s="565">
        <f t="shared" si="60"/>
        <v>389844000</v>
      </c>
      <c r="N438" s="864">
        <f t="shared" si="67"/>
        <v>1.7812568206639175E-2</v>
      </c>
      <c r="O438" s="880">
        <f t="shared" si="61"/>
        <v>0.53391613055478604</v>
      </c>
      <c r="P438" s="889">
        <f t="shared" si="62"/>
        <v>208144000</v>
      </c>
      <c r="Q438" s="971"/>
      <c r="R438" s="972"/>
      <c r="S438" s="971"/>
      <c r="T438" s="971"/>
      <c r="U438" s="540" t="s">
        <v>2994</v>
      </c>
      <c r="V438" s="1066" t="s">
        <v>2987</v>
      </c>
    </row>
    <row r="439" spans="2:22">
      <c r="B439">
        <v>2058</v>
      </c>
      <c r="C439" s="863" t="str">
        <f>VLOOKUP(B439,'Explosion de Insumos(preciosOf)'!$A$7:$G$500,2,0)</f>
        <v>ILUNDMINACION LED 5200 LM / 80W</v>
      </c>
      <c r="D439" s="255" t="str">
        <f>VLOOKUP(B439,'Explosion de Insumos(preciosOf)'!$A$7:$G$500,4,0)</f>
        <v>Und</v>
      </c>
      <c r="E439" s="255">
        <f>VLOOKUP(B439,'Explosion de Insumos(preciosOf)'!$A$7:$G$500,5,0)</f>
        <v>40</v>
      </c>
      <c r="F439" s="874">
        <f>VLOOKUP(B439,'Explosion de Insumos(preciosOf)'!$A$7:$G$500,6,0)</f>
        <v>801346</v>
      </c>
      <c r="G439" s="875">
        <f>VLOOKUP(B439,'Explosion de Insumos(preciosOf)'!$A$7:$G$500,7,0)</f>
        <v>32053840</v>
      </c>
      <c r="H439" s="648">
        <v>482244</v>
      </c>
      <c r="I439" s="872">
        <f t="shared" si="64"/>
        <v>19289760</v>
      </c>
      <c r="J439" s="864">
        <f t="shared" si="65"/>
        <v>0.6017924841454253</v>
      </c>
      <c r="K439" s="878">
        <f t="shared" si="66"/>
        <v>3</v>
      </c>
      <c r="L439" s="565">
        <f t="shared" si="60"/>
        <v>32053840</v>
      </c>
      <c r="N439" s="864">
        <f t="shared" si="67"/>
        <v>1.4645889414347767E-3</v>
      </c>
      <c r="O439" s="880">
        <f t="shared" si="61"/>
        <v>0.3982075158545747</v>
      </c>
      <c r="P439" s="889">
        <f t="shared" si="62"/>
        <v>12764080</v>
      </c>
      <c r="Q439" s="971"/>
      <c r="R439" s="972"/>
      <c r="S439" s="975"/>
      <c r="T439" s="975"/>
      <c r="U439" s="972"/>
      <c r="V439" s="971" t="s">
        <v>2907</v>
      </c>
    </row>
    <row r="440" spans="2:22">
      <c r="B440">
        <v>2059</v>
      </c>
      <c r="C440" s="863" t="str">
        <f>VLOOKUP(B440,'Explosion de Insumos(preciosOf)'!$A$7:$G$500,2,0)</f>
        <v>ILUNDMINACION LED 4000 LM / 68W</v>
      </c>
      <c r="D440" s="255" t="str">
        <f>VLOOKUP(B440,'Explosion de Insumos(preciosOf)'!$A$7:$G$500,4,0)</f>
        <v>Und</v>
      </c>
      <c r="E440" s="255">
        <f>VLOOKUP(B440,'Explosion de Insumos(preciosOf)'!$A$7:$G$500,5,0)</f>
        <v>78</v>
      </c>
      <c r="F440" s="874">
        <f>VLOOKUP(B440,'Explosion de Insumos(preciosOf)'!$A$7:$G$500,6,0)</f>
        <v>607723</v>
      </c>
      <c r="G440" s="875">
        <f>VLOOKUP(B440,'Explosion de Insumos(preciosOf)'!$A$7:$G$500,7,0)</f>
        <v>47402394</v>
      </c>
      <c r="H440" s="648">
        <v>413207</v>
      </c>
      <c r="I440" s="872">
        <f t="shared" si="64"/>
        <v>32230146</v>
      </c>
      <c r="J440" s="864">
        <f t="shared" si="65"/>
        <v>0.67992654548206999</v>
      </c>
      <c r="K440" s="878">
        <f t="shared" si="66"/>
        <v>3</v>
      </c>
      <c r="L440" s="565">
        <f t="shared" si="60"/>
        <v>47402394</v>
      </c>
      <c r="N440" s="864">
        <f t="shared" si="67"/>
        <v>2.1658878327817884E-3</v>
      </c>
      <c r="O440" s="880">
        <f t="shared" si="61"/>
        <v>0.32007345451793001</v>
      </c>
      <c r="P440" s="889">
        <f t="shared" si="62"/>
        <v>15172248</v>
      </c>
      <c r="Q440" s="971"/>
      <c r="R440" s="972"/>
      <c r="S440" s="975"/>
      <c r="T440" s="975"/>
      <c r="U440" s="972"/>
      <c r="V440" s="971" t="s">
        <v>2907</v>
      </c>
    </row>
    <row r="441" spans="2:22">
      <c r="B441">
        <v>2060</v>
      </c>
      <c r="C441" s="863" t="str">
        <f>VLOOKUP(B441,'Explosion de Insumos(preciosOf)'!$A$7:$G$500,2,0)</f>
        <v>ILUNDMINACION LED 2100 LM / 36W</v>
      </c>
      <c r="D441" s="255" t="str">
        <f>VLOOKUP(B441,'Explosion de Insumos(preciosOf)'!$A$7:$G$500,4,0)</f>
        <v>Und</v>
      </c>
      <c r="E441" s="255">
        <f>VLOOKUP(B441,'Explosion de Insumos(preciosOf)'!$A$7:$G$500,5,0)</f>
        <v>224</v>
      </c>
      <c r="F441" s="874">
        <f>VLOOKUP(B441,'Explosion de Insumos(preciosOf)'!$A$7:$G$500,6,0)</f>
        <v>420902</v>
      </c>
      <c r="G441" s="875">
        <f>VLOOKUP(B441,'Explosion de Insumos(preciosOf)'!$A$7:$G$500,7,0)</f>
        <v>94282048</v>
      </c>
      <c r="H441" s="648">
        <v>91856</v>
      </c>
      <c r="I441" s="872">
        <f t="shared" si="64"/>
        <v>20575744</v>
      </c>
      <c r="J441" s="864">
        <f t="shared" si="65"/>
        <v>0.21823607395545758</v>
      </c>
      <c r="K441" s="878">
        <f t="shared" si="66"/>
        <v>3</v>
      </c>
      <c r="L441" s="565">
        <f t="shared" si="60"/>
        <v>94282048</v>
      </c>
      <c r="N441" s="864">
        <f t="shared" si="67"/>
        <v>4.3078908759955998E-3</v>
      </c>
      <c r="O441" s="880">
        <f t="shared" si="61"/>
        <v>0.78176392604454237</v>
      </c>
      <c r="P441" s="889">
        <f t="shared" si="62"/>
        <v>73706304</v>
      </c>
      <c r="Q441" s="971"/>
      <c r="R441" s="972"/>
      <c r="S441" s="975"/>
      <c r="T441" s="975"/>
      <c r="U441" s="972"/>
      <c r="V441" s="971" t="s">
        <v>2907</v>
      </c>
    </row>
    <row r="442" spans="2:22">
      <c r="B442">
        <v>2061</v>
      </c>
      <c r="C442" s="863" t="str">
        <f>VLOOKUP(B442,'Explosion de Insumos(preciosOf)'!$A$7:$G$500,2,0)</f>
        <v>ILUNDMINACION LED HRIGHR BAY 100W</v>
      </c>
      <c r="D442" s="255" t="str">
        <f>VLOOKUP(B442,'Explosion de Insumos(preciosOf)'!$A$7:$G$500,4,0)</f>
        <v>Und</v>
      </c>
      <c r="E442" s="255">
        <f>VLOOKUP(B442,'Explosion de Insumos(preciosOf)'!$A$7:$G$500,5,0)</f>
        <v>23</v>
      </c>
      <c r="F442" s="874">
        <f>VLOOKUP(B442,'Explosion de Insumos(preciosOf)'!$A$7:$G$500,6,0)</f>
        <v>498134</v>
      </c>
      <c r="G442" s="875">
        <f>VLOOKUP(B442,'Explosion de Insumos(preciosOf)'!$A$7:$G$500,7,0)</f>
        <v>11457082</v>
      </c>
      <c r="H442" s="648">
        <v>236760</v>
      </c>
      <c r="I442" s="872">
        <f t="shared" si="64"/>
        <v>5445480</v>
      </c>
      <c r="J442" s="864">
        <f t="shared" si="65"/>
        <v>0.47529379644834524</v>
      </c>
      <c r="K442" s="878">
        <f t="shared" si="66"/>
        <v>3</v>
      </c>
      <c r="L442" s="565">
        <f t="shared" si="60"/>
        <v>11457082</v>
      </c>
      <c r="N442" s="864">
        <f t="shared" si="67"/>
        <v>5.2349158785067358E-4</v>
      </c>
      <c r="O442" s="880">
        <f t="shared" si="61"/>
        <v>0.52470620355165476</v>
      </c>
      <c r="P442" s="889">
        <f t="shared" si="62"/>
        <v>6011602</v>
      </c>
      <c r="Q442" s="971"/>
      <c r="R442" s="972"/>
      <c r="S442" s="975"/>
      <c r="T442" s="975"/>
      <c r="U442" s="972"/>
      <c r="V442" s="971" t="s">
        <v>2907</v>
      </c>
    </row>
    <row r="443" spans="2:22">
      <c r="B443">
        <v>2062</v>
      </c>
      <c r="C443" s="863" t="str">
        <f>VLOOKUP(B443,'Explosion de Insumos(preciosOf)'!$A$7:$G$500,2,0)</f>
        <v>ILUNDMINACION LED APLIQUNDE 750 LM 5W</v>
      </c>
      <c r="D443" s="255" t="str">
        <f>VLOOKUP(B443,'Explosion de Insumos(preciosOf)'!$A$7:$G$500,4,0)</f>
        <v>Und</v>
      </c>
      <c r="E443" s="255">
        <f>VLOOKUP(B443,'Explosion de Insumos(preciosOf)'!$A$7:$G$500,5,0)</f>
        <v>27</v>
      </c>
      <c r="F443" s="874">
        <f>VLOOKUP(B443,'Explosion de Insumos(preciosOf)'!$A$7:$G$500,6,0)</f>
        <v>171098</v>
      </c>
      <c r="G443" s="875">
        <f>VLOOKUP(B443,'Explosion de Insumos(preciosOf)'!$A$7:$G$500,7,0)</f>
        <v>4619646</v>
      </c>
      <c r="H443" s="648">
        <f>VLOOKUP(B443,'SALIDA SINCO INTERNO'!$A$7:$F$510,6,0)</f>
        <v>171098</v>
      </c>
      <c r="I443" s="872">
        <f t="shared" si="64"/>
        <v>4619646</v>
      </c>
      <c r="J443" s="864">
        <f t="shared" si="65"/>
        <v>1</v>
      </c>
      <c r="K443" s="878">
        <f t="shared" si="66"/>
        <v>2</v>
      </c>
      <c r="L443" s="565" t="str">
        <f t="shared" si="60"/>
        <v/>
      </c>
      <c r="N443" s="864">
        <f t="shared" si="67"/>
        <v>2.1107868651442074E-4</v>
      </c>
      <c r="O443" s="880">
        <f t="shared" si="61"/>
        <v>0</v>
      </c>
      <c r="P443" s="889">
        <f t="shared" si="62"/>
        <v>0</v>
      </c>
      <c r="Q443" s="971"/>
      <c r="R443" s="972"/>
      <c r="S443" s="971"/>
      <c r="T443" s="971"/>
      <c r="U443" s="972"/>
      <c r="V443" s="971"/>
    </row>
    <row r="444" spans="2:22">
      <c r="B444">
        <v>2063</v>
      </c>
      <c r="C444" s="863" t="str">
        <f>VLOOKUP(B444,'Explosion de Insumos(preciosOf)'!$A$7:$G$500,2,0)</f>
        <v>ILUNDMINACION LED EMERGENCIA 600LM 4W</v>
      </c>
      <c r="D444" s="255" t="str">
        <f>VLOOKUP(B444,'Explosion de Insumos(preciosOf)'!$A$7:$G$500,4,0)</f>
        <v>Und</v>
      </c>
      <c r="E444" s="255">
        <f>VLOOKUP(B444,'Explosion de Insumos(preciosOf)'!$A$7:$G$500,5,0)</f>
        <v>109</v>
      </c>
      <c r="F444" s="874">
        <f>VLOOKUP(B444,'Explosion de Insumos(preciosOf)'!$A$7:$G$500,6,0)</f>
        <v>198604</v>
      </c>
      <c r="G444" s="875">
        <f>VLOOKUP(B444,'Explosion de Insumos(preciosOf)'!$A$7:$G$500,7,0)</f>
        <v>21647836</v>
      </c>
      <c r="H444" s="648">
        <f>245300*1.1</f>
        <v>269830</v>
      </c>
      <c r="I444" s="872">
        <f t="shared" si="64"/>
        <v>29411470</v>
      </c>
      <c r="J444" s="864">
        <f t="shared" si="65"/>
        <v>1.3586332601558881</v>
      </c>
      <c r="K444" s="878">
        <f t="shared" si="66"/>
        <v>1</v>
      </c>
      <c r="L444" s="565">
        <f t="shared" si="60"/>
        <v>21647836</v>
      </c>
      <c r="N444" s="864">
        <f t="shared" si="67"/>
        <v>9.8912271389617118E-4</v>
      </c>
      <c r="O444" s="880">
        <f t="shared" si="61"/>
        <v>-0.35863326015588814</v>
      </c>
      <c r="P444" s="889">
        <f t="shared" si="62"/>
        <v>-7763634</v>
      </c>
      <c r="Q444" s="971"/>
      <c r="R444" s="972"/>
      <c r="S444" s="971"/>
      <c r="T444" s="971"/>
      <c r="U444" s="972"/>
      <c r="V444" s="971"/>
    </row>
    <row r="445" spans="2:22">
      <c r="B445">
        <v>2064</v>
      </c>
      <c r="C445" s="863" t="str">
        <f>VLOOKUP(B445,'Explosion de Insumos(preciosOf)'!$A$7:$G$500,2,0)</f>
        <v>ILUNDMINACION LED EMERGENCIA 400LM 4W</v>
      </c>
      <c r="D445" s="255" t="str">
        <f>VLOOKUP(B445,'Explosion de Insumos(preciosOf)'!$A$7:$G$500,4,0)</f>
        <v>Und</v>
      </c>
      <c r="E445" s="255">
        <f>VLOOKUP(B445,'Explosion de Insumos(preciosOf)'!$A$7:$G$500,5,0)</f>
        <v>41</v>
      </c>
      <c r="F445" s="874">
        <f>VLOOKUP(B445,'Explosion de Insumos(preciosOf)'!$A$7:$G$500,6,0)</f>
        <v>162435</v>
      </c>
      <c r="G445" s="875">
        <f>VLOOKUP(B445,'Explosion de Insumos(preciosOf)'!$A$7:$G$500,7,0)</f>
        <v>6659835</v>
      </c>
      <c r="H445" s="648">
        <f>VLOOKUP(B445,'SALIDA SINCO INTERNO'!$A$7:$F$510,6,0)</f>
        <v>162435</v>
      </c>
      <c r="I445" s="872">
        <f t="shared" si="64"/>
        <v>6659835</v>
      </c>
      <c r="J445" s="864">
        <f t="shared" si="65"/>
        <v>1</v>
      </c>
      <c r="K445" s="878">
        <f t="shared" si="66"/>
        <v>2</v>
      </c>
      <c r="L445" s="565" t="str">
        <f t="shared" si="60"/>
        <v/>
      </c>
      <c r="N445" s="864">
        <f t="shared" si="67"/>
        <v>3.0429804019675255E-4</v>
      </c>
      <c r="O445" s="880">
        <f t="shared" si="61"/>
        <v>0</v>
      </c>
      <c r="P445" s="889">
        <f t="shared" si="62"/>
        <v>0</v>
      </c>
      <c r="Q445" s="971"/>
      <c r="R445" s="972"/>
      <c r="S445" s="971"/>
      <c r="T445" s="971"/>
      <c r="U445" s="972"/>
      <c r="V445" s="971"/>
    </row>
    <row r="446" spans="2:22">
      <c r="B446">
        <v>2065</v>
      </c>
      <c r="C446" s="863" t="str">
        <f>VLOOKUP(B446,'Explosion de Insumos(preciosOf)'!$A$7:$G$500,2,0)</f>
        <v>ILUNDMINACION LED (SALIDA) EMERGENCIA 2W</v>
      </c>
      <c r="D446" s="255" t="str">
        <f>VLOOKUP(B446,'Explosion de Insumos(preciosOf)'!$A$7:$G$500,4,0)</f>
        <v>Und</v>
      </c>
      <c r="E446" s="255">
        <f>VLOOKUP(B446,'Explosion de Insumos(preciosOf)'!$A$7:$G$500,5,0)</f>
        <v>10</v>
      </c>
      <c r="F446" s="874">
        <f>VLOOKUP(B446,'Explosion de Insumos(preciosOf)'!$A$7:$G$500,6,0)</f>
        <v>180195</v>
      </c>
      <c r="G446" s="875">
        <f>VLOOKUP(B446,'Explosion de Insumos(preciosOf)'!$A$7:$G$500,7,0)</f>
        <v>1801950</v>
      </c>
      <c r="H446" s="648">
        <f>VLOOKUP(B446,'SALIDA SINCO INTERNO'!$A$7:$F$510,6,0)</f>
        <v>180195</v>
      </c>
      <c r="I446" s="872">
        <f t="shared" si="64"/>
        <v>1801950</v>
      </c>
      <c r="J446" s="864">
        <f t="shared" si="65"/>
        <v>1</v>
      </c>
      <c r="K446" s="878">
        <f t="shared" si="66"/>
        <v>2</v>
      </c>
      <c r="L446" s="565" t="str">
        <f t="shared" si="60"/>
        <v/>
      </c>
      <c r="N446" s="864">
        <f t="shared" si="67"/>
        <v>8.2333849642301691E-5</v>
      </c>
      <c r="O446" s="880">
        <f t="shared" si="61"/>
        <v>0</v>
      </c>
      <c r="P446" s="889">
        <f t="shared" si="62"/>
        <v>0</v>
      </c>
      <c r="Q446" s="971"/>
      <c r="R446" s="972"/>
      <c r="S446" s="971"/>
      <c r="T446" s="971"/>
      <c r="U446" s="972"/>
      <c r="V446" s="971"/>
    </row>
    <row r="447" spans="2:22">
      <c r="B447">
        <v>2066</v>
      </c>
      <c r="C447" s="863" t="str">
        <f>VLOOKUP(B447,'Explosion de Insumos(preciosOf)'!$A$7:$G$500,2,0)</f>
        <v>TOMAS DOBLES NORMALES</v>
      </c>
      <c r="D447" s="255" t="str">
        <f>VLOOKUP(B447,'Explosion de Insumos(preciosOf)'!$A$7:$G$500,4,0)</f>
        <v>Und</v>
      </c>
      <c r="E447" s="255">
        <f>VLOOKUP(B447,'Explosion de Insumos(preciosOf)'!$A$7:$G$500,5,0)</f>
        <v>102</v>
      </c>
      <c r="F447" s="874">
        <f>VLOOKUP(B447,'Explosion de Insumos(preciosOf)'!$A$7:$G$500,6,0)</f>
        <v>75803</v>
      </c>
      <c r="G447" s="875">
        <f>VLOOKUP(B447,'Explosion de Insumos(preciosOf)'!$A$7:$G$500,7,0)</f>
        <v>7731906</v>
      </c>
      <c r="H447" s="648">
        <f>VLOOKUP(B447,'SALIDA SINCO INTERNO'!$A$7:$F$510,6,0)</f>
        <v>75803</v>
      </c>
      <c r="I447" s="872">
        <f t="shared" si="64"/>
        <v>7731906</v>
      </c>
      <c r="J447" s="864">
        <f t="shared" si="65"/>
        <v>1</v>
      </c>
      <c r="K447" s="878">
        <f t="shared" si="66"/>
        <v>2</v>
      </c>
      <c r="L447" s="565" t="str">
        <f t="shared" si="60"/>
        <v/>
      </c>
      <c r="N447" s="864">
        <f t="shared" si="67"/>
        <v>3.5328260276501028E-4</v>
      </c>
      <c r="O447" s="880">
        <f t="shared" si="61"/>
        <v>0</v>
      </c>
      <c r="P447" s="889">
        <f t="shared" si="62"/>
        <v>0</v>
      </c>
      <c r="Q447" s="971"/>
      <c r="R447" s="972"/>
      <c r="S447" s="971"/>
      <c r="T447" s="971"/>
      <c r="U447" s="972"/>
      <c r="V447" s="1067"/>
    </row>
    <row r="448" spans="2:22" ht="30">
      <c r="B448">
        <v>2068</v>
      </c>
      <c r="C448" s="863" t="str">
        <f>VLOOKUP(B448,'Explosion de Insumos(preciosOf)'!$A$7:$G$500,2,0)</f>
        <v>TABLERO DE PROTECCIONES TB6-1 PARA (8) TORRES DE ILUNDMINACION DE EXTERIOR</v>
      </c>
      <c r="D448" s="255" t="str">
        <f>VLOOKUP(B448,'Explosion de Insumos(preciosOf)'!$A$7:$G$500,4,0)</f>
        <v>Und</v>
      </c>
      <c r="E448" s="255">
        <f>VLOOKUP(B448,'Explosion de Insumos(preciosOf)'!$A$7:$G$500,5,0)</f>
        <v>8</v>
      </c>
      <c r="F448" s="874">
        <f>VLOOKUP(B448,'Explosion de Insumos(preciosOf)'!$A$7:$G$500,6,0)</f>
        <v>8663200</v>
      </c>
      <c r="G448" s="875">
        <f>VLOOKUP(B448,'Explosion de Insumos(preciosOf)'!$A$7:$G$500,7,0)</f>
        <v>69305600</v>
      </c>
      <c r="H448" s="648">
        <f>12500000*1.1</f>
        <v>13750000.000000002</v>
      </c>
      <c r="I448" s="872">
        <f t="shared" si="64"/>
        <v>110000000</v>
      </c>
      <c r="J448" s="864">
        <f t="shared" si="65"/>
        <v>1.58717333087081</v>
      </c>
      <c r="K448" s="878">
        <f t="shared" si="66"/>
        <v>1</v>
      </c>
      <c r="L448" s="565">
        <f t="shared" si="60"/>
        <v>69305600</v>
      </c>
      <c r="N448" s="864">
        <f t="shared" si="67"/>
        <v>3.1666787922914087E-3</v>
      </c>
      <c r="O448" s="880">
        <f t="shared" si="61"/>
        <v>-0.58717333087081003</v>
      </c>
      <c r="P448" s="889">
        <f t="shared" si="62"/>
        <v>-40694400</v>
      </c>
      <c r="Q448" s="971"/>
      <c r="R448" s="972"/>
      <c r="S448" s="971"/>
      <c r="T448" s="971"/>
      <c r="U448" s="540" t="s">
        <v>2994</v>
      </c>
      <c r="V448" s="1066" t="s">
        <v>2987</v>
      </c>
    </row>
    <row r="449" spans="2:22">
      <c r="B449">
        <v>2069</v>
      </c>
      <c r="C449" s="863" t="str">
        <f>VLOOKUP(B449,'Explosion de Insumos(preciosOf)'!$A$7:$G$500,2,0)</f>
        <v>TABLERO ELECTRICO PISO 1 TB1</v>
      </c>
      <c r="D449" s="255" t="str">
        <f>VLOOKUP(B449,'Explosion de Insumos(preciosOf)'!$A$7:$G$500,4,0)</f>
        <v>Und</v>
      </c>
      <c r="E449" s="255">
        <f>VLOOKUP(B449,'Explosion de Insumos(preciosOf)'!$A$7:$G$500,5,0)</f>
        <v>1</v>
      </c>
      <c r="F449" s="874">
        <f>VLOOKUP(B449,'Explosion de Insumos(preciosOf)'!$A$7:$G$500,6,0)</f>
        <v>16243500</v>
      </c>
      <c r="G449" s="875">
        <f>VLOOKUP(B449,'Explosion de Insumos(preciosOf)'!$A$7:$G$500,7,0)</f>
        <v>16243500</v>
      </c>
      <c r="H449" s="648">
        <f>14950000*1.1+S449</f>
        <v>16469667.000000002</v>
      </c>
      <c r="I449" s="872">
        <f t="shared" si="64"/>
        <v>16469667</v>
      </c>
      <c r="J449" s="864">
        <f t="shared" si="65"/>
        <v>1.0139235386462278</v>
      </c>
      <c r="K449" s="878">
        <f t="shared" si="66"/>
        <v>1</v>
      </c>
      <c r="L449" s="565">
        <f t="shared" si="60"/>
        <v>16243500</v>
      </c>
      <c r="N449" s="864">
        <f t="shared" si="67"/>
        <v>7.4219034194329897E-4</v>
      </c>
      <c r="O449" s="880">
        <f t="shared" si="61"/>
        <v>-1.3923538646227751E-2</v>
      </c>
      <c r="P449" s="889">
        <f t="shared" si="62"/>
        <v>-226167</v>
      </c>
      <c r="Q449" s="971">
        <v>24</v>
      </c>
      <c r="R449" s="972"/>
      <c r="S449" s="1065">
        <f>ROUND('Analisis transporte'!$F$37*Q449,0)</f>
        <v>24667</v>
      </c>
      <c r="T449" s="998">
        <f>S449*E449</f>
        <v>24667</v>
      </c>
      <c r="U449" s="972" t="s">
        <v>2933</v>
      </c>
      <c r="V449" s="1067" t="s">
        <v>2975</v>
      </c>
    </row>
    <row r="450" spans="2:22">
      <c r="B450">
        <v>2070</v>
      </c>
      <c r="C450" s="863" t="str">
        <f>VLOOKUP(B450,'Explosion de Insumos(preciosOf)'!$A$7:$G$500,2,0)</f>
        <v>TABLERO ELECTRICO PISO 1 TB2</v>
      </c>
      <c r="D450" s="255" t="str">
        <f>VLOOKUP(B450,'Explosion de Insumos(preciosOf)'!$A$7:$G$500,4,0)</f>
        <v>Und</v>
      </c>
      <c r="E450" s="255">
        <f>VLOOKUP(B450,'Explosion de Insumos(preciosOf)'!$A$7:$G$500,5,0)</f>
        <v>1</v>
      </c>
      <c r="F450" s="874">
        <f>VLOOKUP(B450,'Explosion de Insumos(preciosOf)'!$A$7:$G$500,6,0)</f>
        <v>16243500</v>
      </c>
      <c r="G450" s="875">
        <f>VLOOKUP(B450,'Explosion de Insumos(preciosOf)'!$A$7:$G$500,7,0)</f>
        <v>16243500</v>
      </c>
      <c r="H450" s="648">
        <f>12730000*1.1+S450</f>
        <v>14027667.000000002</v>
      </c>
      <c r="I450" s="872">
        <f t="shared" si="64"/>
        <v>14027667</v>
      </c>
      <c r="J450" s="864">
        <f t="shared" si="65"/>
        <v>0.86358648074614475</v>
      </c>
      <c r="K450" s="878">
        <f t="shared" si="66"/>
        <v>3</v>
      </c>
      <c r="L450" s="565">
        <f t="shared" si="60"/>
        <v>16243500</v>
      </c>
      <c r="N450" s="864">
        <f t="shared" si="67"/>
        <v>7.4219034194329897E-4</v>
      </c>
      <c r="O450" s="880">
        <f t="shared" si="61"/>
        <v>0.13641351925385525</v>
      </c>
      <c r="P450" s="889">
        <f t="shared" si="62"/>
        <v>2215833</v>
      </c>
      <c r="Q450" s="971">
        <v>24</v>
      </c>
      <c r="R450" s="972"/>
      <c r="S450" s="1065">
        <f>ROUND('Analisis transporte'!$F$37*Q450,0)</f>
        <v>24667</v>
      </c>
      <c r="T450" s="998">
        <f>S450*E450</f>
        <v>24667</v>
      </c>
      <c r="U450" s="972" t="s">
        <v>2933</v>
      </c>
      <c r="V450" s="1067" t="s">
        <v>2975</v>
      </c>
    </row>
    <row r="451" spans="2:22">
      <c r="B451">
        <v>2071</v>
      </c>
      <c r="C451" s="863" t="str">
        <f>VLOOKUP(B451,'Explosion de Insumos(preciosOf)'!$A$7:$G$500,2,0)</f>
        <v>TABLERO ELECTRICO PISO 1 TB3</v>
      </c>
      <c r="D451" s="255" t="str">
        <f>VLOOKUP(B451,'Explosion de Insumos(preciosOf)'!$A$7:$G$500,4,0)</f>
        <v>Und</v>
      </c>
      <c r="E451" s="255">
        <f>VLOOKUP(B451,'Explosion de Insumos(preciosOf)'!$A$7:$G$500,5,0)</f>
        <v>1</v>
      </c>
      <c r="F451" s="874">
        <f>VLOOKUP(B451,'Explosion de Insumos(preciosOf)'!$A$7:$G$500,6,0)</f>
        <v>16243500</v>
      </c>
      <c r="G451" s="875">
        <f>VLOOKUP(B451,'Explosion de Insumos(preciosOf)'!$A$7:$G$500,7,0)</f>
        <v>16243500</v>
      </c>
      <c r="H451" s="648">
        <f>12730000*1.1+S451</f>
        <v>14027667.000000002</v>
      </c>
      <c r="I451" s="872">
        <f t="shared" si="64"/>
        <v>14027667</v>
      </c>
      <c r="J451" s="864">
        <f t="shared" si="65"/>
        <v>0.86358648074614475</v>
      </c>
      <c r="K451" s="878">
        <f t="shared" si="66"/>
        <v>3</v>
      </c>
      <c r="L451" s="565">
        <f t="shared" si="60"/>
        <v>16243500</v>
      </c>
      <c r="N451" s="864">
        <f t="shared" si="67"/>
        <v>7.4219034194329897E-4</v>
      </c>
      <c r="O451" s="880">
        <f t="shared" si="61"/>
        <v>0.13641351925385525</v>
      </c>
      <c r="P451" s="889">
        <f t="shared" si="62"/>
        <v>2215833</v>
      </c>
      <c r="Q451" s="971">
        <v>24</v>
      </c>
      <c r="R451" s="972"/>
      <c r="S451" s="1065">
        <f>ROUND('Analisis transporte'!$F$37*Q451,0)</f>
        <v>24667</v>
      </c>
      <c r="T451" s="998">
        <f>S451*E451</f>
        <v>24667</v>
      </c>
      <c r="U451" s="972" t="s">
        <v>2933</v>
      </c>
      <c r="V451" s="1067" t="s">
        <v>2975</v>
      </c>
    </row>
    <row r="452" spans="2:22">
      <c r="B452">
        <v>2072</v>
      </c>
      <c r="C452" s="863" t="str">
        <f>VLOOKUP(B452,'Explosion de Insumos(preciosOf)'!$A$7:$G$500,2,0)</f>
        <v>TABLERO ELECTRICO PISO 2 TB4</v>
      </c>
      <c r="D452" s="255" t="str">
        <f>VLOOKUP(B452,'Explosion de Insumos(preciosOf)'!$A$7:$G$500,4,0)</f>
        <v>Und</v>
      </c>
      <c r="E452" s="255">
        <f>VLOOKUP(B452,'Explosion de Insumos(preciosOf)'!$A$7:$G$500,5,0)</f>
        <v>1</v>
      </c>
      <c r="F452" s="874">
        <f>VLOOKUP(B452,'Explosion de Insumos(preciosOf)'!$A$7:$G$500,6,0)</f>
        <v>12994800</v>
      </c>
      <c r="G452" s="875">
        <f>VLOOKUP(B452,'Explosion de Insumos(preciosOf)'!$A$7:$G$500,7,0)</f>
        <v>12994800</v>
      </c>
      <c r="H452" s="648">
        <f>12730000*1.1+S452</f>
        <v>14027667.000000002</v>
      </c>
      <c r="I452" s="872">
        <f t="shared" si="64"/>
        <v>14027667</v>
      </c>
      <c r="J452" s="864">
        <f t="shared" si="65"/>
        <v>1.0794831009326809</v>
      </c>
      <c r="K452" s="878">
        <f t="shared" si="66"/>
        <v>1</v>
      </c>
      <c r="L452" s="565">
        <f t="shared" si="60"/>
        <v>12994800</v>
      </c>
      <c r="N452" s="864">
        <f t="shared" si="67"/>
        <v>5.9375227355463914E-4</v>
      </c>
      <c r="O452" s="880">
        <f t="shared" si="61"/>
        <v>-7.948310093268085E-2</v>
      </c>
      <c r="P452" s="889">
        <f t="shared" si="62"/>
        <v>-1032867</v>
      </c>
      <c r="Q452" s="971">
        <v>24</v>
      </c>
      <c r="R452" s="972"/>
      <c r="S452" s="1065">
        <f>ROUND('Analisis transporte'!$F$37*Q452,0)</f>
        <v>24667</v>
      </c>
      <c r="T452" s="998">
        <f>S452*E452</f>
        <v>24667</v>
      </c>
      <c r="U452" s="972" t="s">
        <v>2933</v>
      </c>
      <c r="V452" s="1067" t="s">
        <v>2975</v>
      </c>
    </row>
    <row r="453" spans="2:22">
      <c r="B453">
        <v>2073</v>
      </c>
      <c r="C453" s="863" t="str">
        <f>VLOOKUP(B453,'Explosion de Insumos(preciosOf)'!$A$7:$G$500,2,0)</f>
        <v>TABLERO ELECTRICO PISO 3 TB5</v>
      </c>
      <c r="D453" s="255" t="str">
        <f>VLOOKUP(B453,'Explosion de Insumos(preciosOf)'!$A$7:$G$500,4,0)</f>
        <v>Und</v>
      </c>
      <c r="E453" s="255">
        <f>VLOOKUP(B453,'Explosion de Insumos(preciosOf)'!$A$7:$G$500,5,0)</f>
        <v>1</v>
      </c>
      <c r="F453" s="874">
        <f>VLOOKUP(B453,'Explosion de Insumos(preciosOf)'!$A$7:$G$500,6,0)</f>
        <v>12994800</v>
      </c>
      <c r="G453" s="875">
        <f>VLOOKUP(B453,'Explosion de Insumos(preciosOf)'!$A$7:$G$500,7,0)</f>
        <v>12994800</v>
      </c>
      <c r="H453" s="648">
        <f>12730000*1.1+S453</f>
        <v>14027667.000000002</v>
      </c>
      <c r="I453" s="872">
        <f t="shared" si="64"/>
        <v>14027667</v>
      </c>
      <c r="J453" s="864">
        <f t="shared" si="65"/>
        <v>1.0794831009326809</v>
      </c>
      <c r="K453" s="878">
        <f t="shared" si="66"/>
        <v>1</v>
      </c>
      <c r="L453" s="565">
        <f t="shared" si="60"/>
        <v>12994800</v>
      </c>
      <c r="N453" s="864">
        <f t="shared" si="67"/>
        <v>5.9375227355463914E-4</v>
      </c>
      <c r="O453" s="880">
        <f t="shared" si="61"/>
        <v>-7.948310093268085E-2</v>
      </c>
      <c r="P453" s="889">
        <f t="shared" si="62"/>
        <v>-1032867</v>
      </c>
      <c r="Q453" s="971">
        <v>24</v>
      </c>
      <c r="R453" s="972"/>
      <c r="S453" s="1065">
        <f>ROUND('Analisis transporte'!$F$37*Q453,0)</f>
        <v>24667</v>
      </c>
      <c r="T453" s="998">
        <f>S453*E453</f>
        <v>24667</v>
      </c>
      <c r="U453" s="972" t="s">
        <v>2933</v>
      </c>
      <c r="V453" s="1067" t="s">
        <v>2975</v>
      </c>
    </row>
    <row r="454" spans="2:22" ht="30">
      <c r="B454">
        <v>2074</v>
      </c>
      <c r="C454" s="863" t="str">
        <f>VLOOKUP(B454,'Explosion de Insumos(preciosOf)'!$A$7:$G$500,2,0)</f>
        <v>TABLERO ELECTRICO ILUNDMINACION EXTERIOR TORRES TB6</v>
      </c>
      <c r="D454" s="255" t="str">
        <f>VLOOKUP(B454,'Explosion de Insumos(preciosOf)'!$A$7:$G$500,4,0)</f>
        <v>Und</v>
      </c>
      <c r="E454" s="255">
        <f>VLOOKUP(B454,'Explosion de Insumos(preciosOf)'!$A$7:$G$500,5,0)</f>
        <v>1</v>
      </c>
      <c r="F454" s="874">
        <f>VLOOKUP(B454,'Explosion de Insumos(preciosOf)'!$A$7:$G$500,6,0)</f>
        <v>64974000</v>
      </c>
      <c r="G454" s="875">
        <f>VLOOKUP(B454,'Explosion de Insumos(preciosOf)'!$A$7:$G$500,7,0)</f>
        <v>64974000</v>
      </c>
      <c r="H454" s="648">
        <f>37732000*1.1</f>
        <v>41505200</v>
      </c>
      <c r="I454" s="872">
        <f t="shared" si="64"/>
        <v>41505200</v>
      </c>
      <c r="J454" s="864">
        <f t="shared" si="65"/>
        <v>0.63879705728445224</v>
      </c>
      <c r="K454" s="878">
        <f t="shared" ref="K454:K485" si="68">IF(D454="","",IF(J454&gt;100%,1,IF(J454=100%,2,3)))</f>
        <v>3</v>
      </c>
      <c r="L454" s="565">
        <f t="shared" si="60"/>
        <v>64974000</v>
      </c>
      <c r="N454" s="864">
        <f t="shared" si="67"/>
        <v>2.9687613677731959E-3</v>
      </c>
      <c r="O454" s="880">
        <f t="shared" si="61"/>
        <v>0.36120294271554776</v>
      </c>
      <c r="P454" s="889">
        <f t="shared" si="62"/>
        <v>23468800</v>
      </c>
      <c r="Q454" s="971"/>
      <c r="R454" s="972"/>
      <c r="S454" s="971"/>
      <c r="T454" s="971"/>
      <c r="U454" s="540" t="s">
        <v>2994</v>
      </c>
      <c r="V454" s="1066" t="s">
        <v>2987</v>
      </c>
    </row>
    <row r="455" spans="2:22">
      <c r="B455">
        <v>2075</v>
      </c>
      <c r="C455" s="863" t="str">
        <f>VLOOKUP(B455,'Explosion de Insumos(preciosOf)'!$A$7:$G$500,2,0)</f>
        <v>TABLERO ELECTRICO PRINCIPAL DE EMERGENCIA TB7</v>
      </c>
      <c r="D455" s="255" t="str">
        <f>VLOOKUP(B455,'Explosion de Insumos(preciosOf)'!$A$7:$G$500,4,0)</f>
        <v>Und</v>
      </c>
      <c r="E455" s="255">
        <f>VLOOKUP(B455,'Explosion de Insumos(preciosOf)'!$A$7:$G$500,5,0)</f>
        <v>1</v>
      </c>
      <c r="F455" s="874">
        <f>VLOOKUP(B455,'Explosion de Insumos(preciosOf)'!$A$7:$G$500,6,0)</f>
        <v>54145000</v>
      </c>
      <c r="G455" s="875">
        <f>VLOOKUP(B455,'Explosion de Insumos(preciosOf)'!$A$7:$G$500,7,0)</f>
        <v>54145000</v>
      </c>
      <c r="H455" s="648">
        <f>32732213*1.1</f>
        <v>36005434.300000004</v>
      </c>
      <c r="I455" s="872">
        <f>ROUND(H455*E455,0)</f>
        <v>36005434</v>
      </c>
      <c r="J455" s="864">
        <f t="shared" si="65"/>
        <v>0.66498170283498026</v>
      </c>
      <c r="K455" s="878">
        <f t="shared" si="68"/>
        <v>3</v>
      </c>
      <c r="L455" s="565">
        <f t="shared" si="60"/>
        <v>54145000</v>
      </c>
      <c r="N455" s="864">
        <f t="shared" si="67"/>
        <v>2.4739678064776634E-3</v>
      </c>
      <c r="O455" s="880">
        <f t="shared" si="61"/>
        <v>0.33501829716501974</v>
      </c>
      <c r="P455" s="889">
        <f t="shared" si="62"/>
        <v>18139566</v>
      </c>
      <c r="Q455" s="971"/>
      <c r="R455" s="972"/>
      <c r="S455" s="971"/>
      <c r="T455" s="971"/>
      <c r="U455" s="540" t="s">
        <v>2994</v>
      </c>
      <c r="V455" s="1066" t="s">
        <v>2987</v>
      </c>
    </row>
    <row r="456" spans="2:22">
      <c r="B456">
        <v>2076</v>
      </c>
      <c r="C456" s="863" t="str">
        <f>VLOOKUP(B456,'Explosion de Insumos(preciosOf)'!$A$7:$G$500,2,0)</f>
        <v>TABLERO ELECTRICO EMERGECIA TB7,1</v>
      </c>
      <c r="D456" s="255" t="str">
        <f>VLOOKUP(B456,'Explosion de Insumos(preciosOf)'!$A$7:$G$500,4,0)</f>
        <v>Und</v>
      </c>
      <c r="E456" s="255">
        <f>VLOOKUP(B456,'Explosion de Insumos(preciosOf)'!$A$7:$G$500,5,0)</f>
        <v>1</v>
      </c>
      <c r="F456" s="874">
        <f>VLOOKUP(B456,'Explosion de Insumos(preciosOf)'!$A$7:$G$500,6,0)</f>
        <v>8663200</v>
      </c>
      <c r="G456" s="875">
        <f>VLOOKUP(B456,'Explosion de Insumos(preciosOf)'!$A$7:$G$500,7,0)</f>
        <v>8663200</v>
      </c>
      <c r="H456" s="648">
        <f>11090000*1.1</f>
        <v>12199000.000000002</v>
      </c>
      <c r="I456" s="872">
        <f t="shared" si="64"/>
        <v>12199000</v>
      </c>
      <c r="J456" s="864">
        <f t="shared" si="65"/>
        <v>1.4081401791485828</v>
      </c>
      <c r="K456" s="878">
        <f t="shared" si="68"/>
        <v>1</v>
      </c>
      <c r="L456" s="565">
        <f t="shared" si="60"/>
        <v>8663200</v>
      </c>
      <c r="N456" s="864">
        <f t="shared" si="67"/>
        <v>3.9583484903642609E-4</v>
      </c>
      <c r="O456" s="880">
        <f t="shared" si="61"/>
        <v>-0.4081401791485828</v>
      </c>
      <c r="P456" s="889">
        <f t="shared" si="62"/>
        <v>-3535800</v>
      </c>
      <c r="Q456" s="971"/>
      <c r="R456" s="972"/>
      <c r="S456" s="971"/>
      <c r="T456" s="971"/>
      <c r="U456" s="540" t="s">
        <v>2994</v>
      </c>
      <c r="V456" s="1066" t="s">
        <v>2987</v>
      </c>
    </row>
    <row r="457" spans="2:22">
      <c r="B457">
        <v>2077</v>
      </c>
      <c r="C457" s="863" t="str">
        <f>VLOOKUP(B457,'Explosion de Insumos(preciosOf)'!$A$7:$G$500,2,0)</f>
        <v>TABLERO ELECTRICO EMERGECIA TB7,2</v>
      </c>
      <c r="D457" s="255" t="str">
        <f>VLOOKUP(B457,'Explosion de Insumos(preciosOf)'!$A$7:$G$500,4,0)</f>
        <v>Und</v>
      </c>
      <c r="E457" s="255">
        <f>VLOOKUP(B457,'Explosion de Insumos(preciosOf)'!$A$7:$G$500,5,0)</f>
        <v>1</v>
      </c>
      <c r="F457" s="874">
        <f>VLOOKUP(B457,'Explosion de Insumos(preciosOf)'!$A$7:$G$500,6,0)</f>
        <v>8663200</v>
      </c>
      <c r="G457" s="875">
        <f>VLOOKUP(B457,'Explosion de Insumos(preciosOf)'!$A$7:$G$500,7,0)</f>
        <v>8663200</v>
      </c>
      <c r="H457" s="648">
        <f>11090000*1.1</f>
        <v>12199000.000000002</v>
      </c>
      <c r="I457" s="872">
        <f t="shared" si="64"/>
        <v>12199000</v>
      </c>
      <c r="J457" s="864">
        <f t="shared" si="65"/>
        <v>1.4081401791485828</v>
      </c>
      <c r="K457" s="878">
        <f t="shared" si="68"/>
        <v>1</v>
      </c>
      <c r="L457" s="565">
        <f t="shared" si="60"/>
        <v>8663200</v>
      </c>
      <c r="N457" s="864">
        <f t="shared" si="67"/>
        <v>3.9583484903642609E-4</v>
      </c>
      <c r="O457" s="880">
        <f t="shared" si="61"/>
        <v>-0.4081401791485828</v>
      </c>
      <c r="P457" s="889">
        <f t="shared" si="62"/>
        <v>-3535800</v>
      </c>
      <c r="Q457" s="971"/>
      <c r="R457" s="972"/>
      <c r="S457" s="971"/>
      <c r="T457" s="971"/>
      <c r="U457" s="540" t="s">
        <v>2994</v>
      </c>
      <c r="V457" s="1066" t="s">
        <v>2987</v>
      </c>
    </row>
    <row r="458" spans="2:22">
      <c r="B458">
        <v>2078</v>
      </c>
      <c r="C458" s="863" t="str">
        <f>VLOOKUP(B458,'Explosion de Insumos(preciosOf)'!$A$7:$G$500,2,0)</f>
        <v>TABLERO ELECTRICO EMERGECIA TB7,3</v>
      </c>
      <c r="D458" s="255" t="str">
        <f>VLOOKUP(B458,'Explosion de Insumos(preciosOf)'!$A$7:$G$500,4,0)</f>
        <v>Und</v>
      </c>
      <c r="E458" s="255">
        <f>VLOOKUP(B458,'Explosion de Insumos(preciosOf)'!$A$7:$G$500,5,0)</f>
        <v>1</v>
      </c>
      <c r="F458" s="874">
        <f>VLOOKUP(B458,'Explosion de Insumos(preciosOf)'!$A$7:$G$500,6,0)</f>
        <v>12994800</v>
      </c>
      <c r="G458" s="875">
        <f>VLOOKUP(B458,'Explosion de Insumos(preciosOf)'!$A$7:$G$500,7,0)</f>
        <v>12994800</v>
      </c>
      <c r="H458" s="648">
        <f>11090000*1.1</f>
        <v>12199000.000000002</v>
      </c>
      <c r="I458" s="872">
        <f t="shared" si="64"/>
        <v>12199000</v>
      </c>
      <c r="J458" s="864">
        <f t="shared" si="65"/>
        <v>0.93876011943238846</v>
      </c>
      <c r="K458" s="878">
        <f t="shared" si="68"/>
        <v>3</v>
      </c>
      <c r="L458" s="565">
        <f t="shared" si="60"/>
        <v>12994800</v>
      </c>
      <c r="N458" s="864">
        <f t="shared" si="67"/>
        <v>5.9375227355463914E-4</v>
      </c>
      <c r="O458" s="880">
        <f t="shared" si="61"/>
        <v>6.1239880567611538E-2</v>
      </c>
      <c r="P458" s="889">
        <f t="shared" si="62"/>
        <v>795800</v>
      </c>
      <c r="Q458" s="971"/>
      <c r="R458" s="972"/>
      <c r="S458" s="971"/>
      <c r="T458" s="971"/>
      <c r="U458" s="540" t="s">
        <v>2994</v>
      </c>
      <c r="V458" s="1066" t="s">
        <v>2987</v>
      </c>
    </row>
    <row r="459" spans="2:22" ht="30">
      <c r="B459">
        <v>2079</v>
      </c>
      <c r="C459" s="863" t="str">
        <f>VLOOKUP(B459,'Explosion de Insumos(preciosOf)'!$A$7:$G$500,2,0)</f>
        <v>TABLERO ELECTRICO CIRCUNDITO REGUNDLADO - UNDPS</v>
      </c>
      <c r="D459" s="255" t="str">
        <f>VLOOKUP(B459,'Explosion de Insumos(preciosOf)'!$A$7:$G$500,4,0)</f>
        <v>Und</v>
      </c>
      <c r="E459" s="255">
        <f>VLOOKUP(B459,'Explosion de Insumos(preciosOf)'!$A$7:$G$500,5,0)</f>
        <v>1</v>
      </c>
      <c r="F459" s="874">
        <f>VLOOKUP(B459,'Explosion de Insumos(preciosOf)'!$A$7:$G$500,6,0)</f>
        <v>16243500</v>
      </c>
      <c r="G459" s="875">
        <f>VLOOKUP(B459,'Explosion de Insumos(preciosOf)'!$A$7:$G$500,7,0)</f>
        <v>16243500</v>
      </c>
      <c r="H459" s="1071">
        <f>17600000*1.1</f>
        <v>19360000</v>
      </c>
      <c r="I459" s="872">
        <f t="shared" si="64"/>
        <v>19360000</v>
      </c>
      <c r="J459" s="864">
        <f t="shared" si="65"/>
        <v>1.1918613599285868</v>
      </c>
      <c r="K459" s="878">
        <f t="shared" si="68"/>
        <v>1</v>
      </c>
      <c r="L459" s="565">
        <f t="shared" si="60"/>
        <v>16243500</v>
      </c>
      <c r="N459" s="864">
        <f t="shared" si="67"/>
        <v>7.4219034194329897E-4</v>
      </c>
      <c r="O459" s="880">
        <f t="shared" si="61"/>
        <v>-0.19186135992858677</v>
      </c>
      <c r="P459" s="889">
        <f t="shared" si="62"/>
        <v>-3116500</v>
      </c>
      <c r="Q459" s="971"/>
      <c r="R459" s="972"/>
      <c r="S459" s="971"/>
      <c r="T459" s="971"/>
      <c r="U459" s="540" t="s">
        <v>2994</v>
      </c>
      <c r="V459" s="1066" t="s">
        <v>2987</v>
      </c>
    </row>
    <row r="460" spans="2:22">
      <c r="B460">
        <v>2080</v>
      </c>
      <c r="C460" s="863" t="str">
        <f>VLOOKUP(B460,'Explosion de Insumos(preciosOf)'!$A$7:$G$500,2,0)</f>
        <v>UPS 10KVA BIFASICA</v>
      </c>
      <c r="D460" s="255" t="str">
        <f>VLOOKUP(B460,'Explosion de Insumos(preciosOf)'!$A$7:$G$500,4,0)</f>
        <v>Und</v>
      </c>
      <c r="E460" s="255">
        <f>VLOOKUP(B460,'Explosion de Insumos(preciosOf)'!$A$7:$G$500,5,0)</f>
        <v>1</v>
      </c>
      <c r="F460" s="874">
        <f>VLOOKUP(B460,'Explosion de Insumos(preciosOf)'!$A$7:$G$500,6,0)</f>
        <v>38984400</v>
      </c>
      <c r="G460" s="875">
        <f>VLOOKUP(B460,'Explosion de Insumos(preciosOf)'!$A$7:$G$500,7,0)</f>
        <v>38984400</v>
      </c>
      <c r="H460" s="648">
        <f>33334224*1.1</f>
        <v>36667646.400000006</v>
      </c>
      <c r="I460" s="872">
        <f t="shared" si="64"/>
        <v>36667646</v>
      </c>
      <c r="J460" s="864">
        <f t="shared" si="65"/>
        <v>0.94057229045464352</v>
      </c>
      <c r="K460" s="878">
        <f t="shared" si="68"/>
        <v>3</v>
      </c>
      <c r="L460" s="565">
        <f t="shared" ref="L460:L505" si="69">IF(H460="","",IF(K460&lt;&gt;2,G460,""))</f>
        <v>38984400</v>
      </c>
      <c r="N460" s="864">
        <f t="shared" si="67"/>
        <v>1.7812568206639174E-3</v>
      </c>
      <c r="O460" s="880">
        <f t="shared" si="61"/>
        <v>5.9427709545356477E-2</v>
      </c>
      <c r="P460" s="889">
        <f t="shared" si="62"/>
        <v>2316754</v>
      </c>
      <c r="Q460" s="971"/>
      <c r="R460" s="972"/>
      <c r="S460" s="971"/>
      <c r="T460" s="971"/>
      <c r="U460" s="972"/>
      <c r="V460" s="1067"/>
    </row>
    <row r="461" spans="2:22">
      <c r="B461">
        <v>2084</v>
      </c>
      <c r="C461" s="863" t="str">
        <f>VLOOKUP(B461,'Explosion de Insumos(preciosOf)'!$A$7:$G$500,2,0)</f>
        <v>INVERSOR DE INYECCION DIRECTA A LA RED 80 KW</v>
      </c>
      <c r="D461" s="255" t="str">
        <f>VLOOKUP(B461,'Explosion de Insumos(preciosOf)'!$A$7:$G$500,4,0)</f>
        <v>Und</v>
      </c>
      <c r="E461" s="255">
        <f>VLOOKUP(B461,'Explosion de Insumos(preciosOf)'!$A$7:$G$500,5,0)</f>
        <v>1</v>
      </c>
      <c r="F461" s="874">
        <f>VLOOKUP(B461,'Explosion de Insumos(preciosOf)'!$A$7:$G$500,6,0)</f>
        <v>73650200</v>
      </c>
      <c r="G461" s="875">
        <f>VLOOKUP(B461,'Explosion de Insumos(preciosOf)'!$A$7:$G$500,7,0)</f>
        <v>73650200</v>
      </c>
      <c r="H461" s="648">
        <f>50797200*1.1</f>
        <v>55876920.000000007</v>
      </c>
      <c r="I461" s="872">
        <f t="shared" si="64"/>
        <v>55876920</v>
      </c>
      <c r="J461" s="864">
        <f t="shared" si="65"/>
        <v>0.75867981349677271</v>
      </c>
      <c r="K461" s="878">
        <f t="shared" si="68"/>
        <v>3</v>
      </c>
      <c r="L461" s="565">
        <f t="shared" si="69"/>
        <v>73650200</v>
      </c>
      <c r="N461" s="864">
        <f t="shared" si="67"/>
        <v>3.3651902066791244E-3</v>
      </c>
      <c r="O461" s="880">
        <f t="shared" ref="O461:O505" si="70">IF(H461="","",100%-J461)</f>
        <v>0.24132018650322729</v>
      </c>
      <c r="P461" s="889">
        <f t="shared" ref="P461:P505" si="71">IF(F461="","",G461-I461)</f>
        <v>17773280</v>
      </c>
      <c r="Q461" s="971"/>
      <c r="R461" s="972"/>
      <c r="S461" s="971"/>
      <c r="T461" s="971"/>
      <c r="U461" s="972"/>
      <c r="V461" s="1067"/>
    </row>
    <row r="462" spans="2:22">
      <c r="B462">
        <v>2085</v>
      </c>
      <c r="C462" s="863" t="str">
        <f>VLOOKUP(B462,'Explosion de Insumos(preciosOf)'!$A$7:$G$500,2,0)</f>
        <v>INVERSOR/CARGADOR BIDIRECCIONAL 68KW</v>
      </c>
      <c r="D462" s="255" t="str">
        <f>VLOOKUP(B462,'Explosion de Insumos(preciosOf)'!$A$7:$G$500,4,0)</f>
        <v>Und</v>
      </c>
      <c r="E462" s="255">
        <f>VLOOKUP(B462,'Explosion de Insumos(preciosOf)'!$A$7:$G$500,5,0)</f>
        <v>6</v>
      </c>
      <c r="F462" s="874">
        <f>VLOOKUP(B462,'Explosion de Insumos(preciosOf)'!$A$7:$G$500,6,0)</f>
        <v>40950000</v>
      </c>
      <c r="G462" s="875">
        <f>VLOOKUP(B462,'Explosion de Insumos(preciosOf)'!$A$7:$G$500,7,0)</f>
        <v>245700000</v>
      </c>
      <c r="H462" s="648">
        <f>25000000*1.1+S462</f>
        <v>27541111.000000004</v>
      </c>
      <c r="I462" s="872">
        <f>H462*E462</f>
        <v>165246666.00000003</v>
      </c>
      <c r="J462" s="864">
        <f t="shared" si="65"/>
        <v>0.67255460317460325</v>
      </c>
      <c r="K462" s="878">
        <f t="shared" si="68"/>
        <v>3</v>
      </c>
      <c r="L462" s="565">
        <f t="shared" si="69"/>
        <v>245700000</v>
      </c>
      <c r="N462" s="864">
        <f t="shared" si="67"/>
        <v>1.1226408533596119E-2</v>
      </c>
      <c r="O462" s="880">
        <f t="shared" si="70"/>
        <v>0.32744539682539675</v>
      </c>
      <c r="P462" s="889">
        <f t="shared" si="71"/>
        <v>80453333.99999997</v>
      </c>
      <c r="Q462" s="971">
        <v>40</v>
      </c>
      <c r="R462" s="972"/>
      <c r="S462" s="1065">
        <f>ROUND('Analisis transporte'!$F$37*Q462,0)</f>
        <v>41111</v>
      </c>
      <c r="T462" s="998">
        <f>S462*E462</f>
        <v>246666</v>
      </c>
      <c r="U462" s="972" t="s">
        <v>2933</v>
      </c>
      <c r="V462" s="1067" t="s">
        <v>2975</v>
      </c>
    </row>
    <row r="463" spans="2:22">
      <c r="B463">
        <v>2086</v>
      </c>
      <c r="C463" s="863" t="str">
        <f>VLOOKUP(B463,'Explosion de Insumos(preciosOf)'!$A$7:$G$500,2,0)</f>
        <v>BATERIA DE LITIO 185 KWHR - 48VDC</v>
      </c>
      <c r="D463" s="255" t="str">
        <f>VLOOKUP(B463,'Explosion de Insumos(preciosOf)'!$A$7:$G$500,4,0)</f>
        <v>Und</v>
      </c>
      <c r="E463" s="255">
        <f>VLOOKUP(B463,'Explosion de Insumos(preciosOf)'!$A$7:$G$500,5,0)</f>
        <v>10</v>
      </c>
      <c r="F463" s="874">
        <f>VLOOKUP(B463,'Explosion de Insumos(preciosOf)'!$A$7:$G$500,6,0)</f>
        <v>119197000</v>
      </c>
      <c r="G463" s="875">
        <f>VLOOKUP(B463,'Explosion de Insumos(preciosOf)'!$A$7:$G$500,7,0)</f>
        <v>1191970000</v>
      </c>
      <c r="H463" s="648">
        <f>66880000*1.1+S463</f>
        <v>73670778</v>
      </c>
      <c r="I463" s="872">
        <f t="shared" si="64"/>
        <v>736707780</v>
      </c>
      <c r="J463" s="864">
        <f t="shared" si="65"/>
        <v>0.61805899477335835</v>
      </c>
      <c r="K463" s="878">
        <f t="shared" si="68"/>
        <v>3</v>
      </c>
      <c r="L463" s="565">
        <f t="shared" si="69"/>
        <v>1191970000</v>
      </c>
      <c r="N463" s="864">
        <f t="shared" si="67"/>
        <v>5.446293113467874E-2</v>
      </c>
      <c r="O463" s="880">
        <f t="shared" si="70"/>
        <v>0.38194100522664165</v>
      </c>
      <c r="P463" s="889">
        <f t="shared" si="71"/>
        <v>455262220</v>
      </c>
      <c r="Q463" s="971">
        <v>100</v>
      </c>
      <c r="R463" s="972"/>
      <c r="S463" s="1065">
        <f>ROUND('Analisis transporte'!$F$37*Q463,0)</f>
        <v>102778</v>
      </c>
      <c r="T463" s="998">
        <f>S463*E463</f>
        <v>1027780</v>
      </c>
      <c r="U463" s="972" t="s">
        <v>2933</v>
      </c>
      <c r="V463" s="971" t="s">
        <v>2975</v>
      </c>
    </row>
    <row r="464" spans="2:22">
      <c r="B464">
        <v>2090</v>
      </c>
      <c r="C464" s="863" t="str">
        <f>VLOOKUP(B464,'Explosion de Insumos(preciosOf)'!$A$7:$G$500,2,0)</f>
        <v>TABLERO AC SOLAR ONGRID</v>
      </c>
      <c r="D464" s="255" t="str">
        <f>VLOOKUP(B464,'Explosion de Insumos(preciosOf)'!$A$7:$G$500,4,0)</f>
        <v>Und</v>
      </c>
      <c r="E464" s="255">
        <f>VLOOKUP(B464,'Explosion de Insumos(preciosOf)'!$A$7:$G$500,5,0)</f>
        <v>1</v>
      </c>
      <c r="F464" s="874">
        <f>VLOOKUP(B464,'Explosion de Insumos(preciosOf)'!$A$7:$G$500,6,0)</f>
        <v>8663200</v>
      </c>
      <c r="G464" s="875">
        <f>VLOOKUP(B464,'Explosion de Insumos(preciosOf)'!$A$7:$G$500,7,0)</f>
        <v>8663200</v>
      </c>
      <c r="H464" s="648">
        <f>23051600*1.1</f>
        <v>25356760.000000004</v>
      </c>
      <c r="I464" s="872">
        <f t="shared" si="64"/>
        <v>25356760</v>
      </c>
      <c r="J464" s="864">
        <f t="shared" si="65"/>
        <v>2.9269507803121253</v>
      </c>
      <c r="K464" s="878">
        <f t="shared" si="68"/>
        <v>1</v>
      </c>
      <c r="L464" s="565">
        <f t="shared" si="69"/>
        <v>8663200</v>
      </c>
      <c r="N464" s="864">
        <f t="shared" ref="N464:N495" si="72">G464/$G$506</f>
        <v>3.9583484903642609E-4</v>
      </c>
      <c r="O464" s="880">
        <f t="shared" si="70"/>
        <v>-1.9269507803121253</v>
      </c>
      <c r="P464" s="889">
        <f t="shared" si="71"/>
        <v>-16693560</v>
      </c>
      <c r="Q464" s="971"/>
      <c r="R464" s="972"/>
      <c r="S464" s="971"/>
      <c r="T464" s="971"/>
      <c r="U464" s="972"/>
      <c r="V464" s="971"/>
    </row>
    <row r="465" spans="2:22" ht="30">
      <c r="B465">
        <v>2091</v>
      </c>
      <c r="C465" s="863" t="str">
        <f>VLOOKUP(B465,'Explosion de Insumos(preciosOf)'!$A$7:$G$500,2,0)</f>
        <v>TRANSFORMADOR SECO DE ACOPLE SISTEMA SOLAR 90KVA (440/220V)</v>
      </c>
      <c r="D465" s="255" t="str">
        <f>VLOOKUP(B465,'Explosion de Insumos(preciosOf)'!$A$7:$G$500,4,0)</f>
        <v>Und</v>
      </c>
      <c r="E465" s="255">
        <f>VLOOKUP(B465,'Explosion de Insumos(preciosOf)'!$A$7:$G$500,5,0)</f>
        <v>1</v>
      </c>
      <c r="F465" s="874">
        <f>VLOOKUP(B465,'Explosion de Insumos(preciosOf)'!$A$7:$G$500,6,0)</f>
        <v>64432550</v>
      </c>
      <c r="G465" s="875">
        <f>VLOOKUP(B465,'Explosion de Insumos(preciosOf)'!$A$7:$G$500,7,0)</f>
        <v>64432550</v>
      </c>
      <c r="H465" s="648">
        <f>47094259*1.1+S465</f>
        <v>52697851.900000006</v>
      </c>
      <c r="I465" s="872">
        <f t="shared" ref="I465:I505" si="73">ROUND(H465*E465,0)</f>
        <v>52697852</v>
      </c>
      <c r="J465" s="864">
        <f t="shared" si="65"/>
        <v>0.81787624267548009</v>
      </c>
      <c r="K465" s="878">
        <f t="shared" si="68"/>
        <v>3</v>
      </c>
      <c r="L465" s="565">
        <f t="shared" si="69"/>
        <v>64432550</v>
      </c>
      <c r="N465" s="864">
        <f t="shared" si="72"/>
        <v>2.9440216897084191E-3</v>
      </c>
      <c r="O465" s="880">
        <f t="shared" si="70"/>
        <v>0.18212375732451991</v>
      </c>
      <c r="P465" s="889">
        <f t="shared" si="71"/>
        <v>11734698</v>
      </c>
      <c r="Q465" s="979">
        <v>870</v>
      </c>
      <c r="R465" s="1063"/>
      <c r="S465" s="1064">
        <f>ROUND('Analisis transporte'!$F$37*Q465,0)</f>
        <v>894167</v>
      </c>
      <c r="T465" s="1064">
        <f>S465</f>
        <v>894167</v>
      </c>
      <c r="U465" s="1063" t="s">
        <v>2933</v>
      </c>
      <c r="V465" s="979" t="s">
        <v>2940</v>
      </c>
    </row>
    <row r="466" spans="2:22">
      <c r="B466">
        <v>2095</v>
      </c>
      <c r="C466" s="863" t="str">
        <f>VLOOKUP(B466,'Explosion de Insumos(preciosOf)'!$A$7:$G$500,2,0)</f>
        <v>TABLERO DC SOLAR OFF GRID</v>
      </c>
      <c r="D466" s="255" t="str">
        <f>VLOOKUP(B466,'Explosion de Insumos(preciosOf)'!$A$7:$G$500,4,0)</f>
        <v>Und</v>
      </c>
      <c r="E466" s="255">
        <f>VLOOKUP(B466,'Explosion de Insumos(preciosOf)'!$A$7:$G$500,5,0)</f>
        <v>1</v>
      </c>
      <c r="F466" s="874">
        <f>VLOOKUP(B466,'Explosion de Insumos(preciosOf)'!$A$7:$G$500,6,0)</f>
        <v>64974000</v>
      </c>
      <c r="G466" s="875">
        <f>VLOOKUP(B466,'Explosion de Insumos(preciosOf)'!$A$7:$G$500,7,0)</f>
        <v>64974000</v>
      </c>
      <c r="H466" s="648">
        <f>44348000*1.1+S466</f>
        <v>48803356.000000007</v>
      </c>
      <c r="I466" s="872">
        <f t="shared" si="73"/>
        <v>48803356</v>
      </c>
      <c r="J466" s="864">
        <f t="shared" si="65"/>
        <v>0.75112131006248661</v>
      </c>
      <c r="K466" s="878">
        <f t="shared" si="68"/>
        <v>3</v>
      </c>
      <c r="L466" s="565">
        <f t="shared" si="69"/>
        <v>64974000</v>
      </c>
      <c r="N466" s="864">
        <f t="shared" si="72"/>
        <v>2.9687613677731959E-3</v>
      </c>
      <c r="O466" s="880">
        <f t="shared" si="70"/>
        <v>0.24887868993751339</v>
      </c>
      <c r="P466" s="889">
        <f t="shared" si="71"/>
        <v>16170644</v>
      </c>
      <c r="Q466" s="971">
        <v>20</v>
      </c>
      <c r="R466" s="972"/>
      <c r="S466" s="1065">
        <f>ROUND('Analisis transporte'!$F$37*Q466,0)</f>
        <v>20556</v>
      </c>
      <c r="T466" s="998">
        <f>S466*E466</f>
        <v>20556</v>
      </c>
      <c r="U466" s="972" t="s">
        <v>2933</v>
      </c>
      <c r="V466" s="971" t="s">
        <v>2975</v>
      </c>
    </row>
    <row r="467" spans="2:22">
      <c r="B467">
        <v>2096</v>
      </c>
      <c r="C467" s="863" t="str">
        <f>VLOOKUP(B467,'Explosion de Insumos(preciosOf)'!$A$7:$G$500,2,0)</f>
        <v>TABLERO AC SOLAR OFF GRID</v>
      </c>
      <c r="D467" s="255" t="str">
        <f>VLOOKUP(B467,'Explosion de Insumos(preciosOf)'!$A$7:$G$500,4,0)</f>
        <v>Und</v>
      </c>
      <c r="E467" s="255">
        <f>VLOOKUP(B467,'Explosion de Insumos(preciosOf)'!$A$7:$G$500,5,0)</f>
        <v>1</v>
      </c>
      <c r="F467" s="874">
        <f>VLOOKUP(B467,'Explosion de Insumos(preciosOf)'!$A$7:$G$500,6,0)</f>
        <v>39000000</v>
      </c>
      <c r="G467" s="875">
        <f>VLOOKUP(B467,'Explosion de Insumos(preciosOf)'!$A$7:$G$500,7,0)</f>
        <v>39000000</v>
      </c>
      <c r="H467" s="648">
        <f>23051600*1.1+S467</f>
        <v>25377316.000000004</v>
      </c>
      <c r="I467" s="872">
        <f t="shared" si="73"/>
        <v>25377316</v>
      </c>
      <c r="J467" s="864">
        <f t="shared" si="65"/>
        <v>0.65070041025641034</v>
      </c>
      <c r="K467" s="878">
        <f t="shared" si="68"/>
        <v>3</v>
      </c>
      <c r="L467" s="565">
        <f t="shared" si="69"/>
        <v>39000000</v>
      </c>
      <c r="N467" s="864">
        <f t="shared" si="72"/>
        <v>1.7819696085073205E-3</v>
      </c>
      <c r="O467" s="880">
        <f t="shared" si="70"/>
        <v>0.34929958974358966</v>
      </c>
      <c r="P467" s="889">
        <f t="shared" si="71"/>
        <v>13622684</v>
      </c>
      <c r="Q467" s="971">
        <v>20</v>
      </c>
      <c r="R467" s="972"/>
      <c r="S467" s="1065">
        <f>ROUND('Analisis transporte'!$F$37*Q467,0)</f>
        <v>20556</v>
      </c>
      <c r="T467" s="998">
        <f>S467*E467</f>
        <v>20556</v>
      </c>
      <c r="U467" s="972" t="s">
        <v>2933</v>
      </c>
      <c r="V467" s="971" t="s">
        <v>2975</v>
      </c>
    </row>
    <row r="468" spans="2:22">
      <c r="B468">
        <v>2103</v>
      </c>
      <c r="C468" s="863" t="str">
        <f>VLOOKUP(B468,'Explosion de Insumos(preciosOf)'!$A$7:$G$500,2,0)</f>
        <v>RANURADURA</v>
      </c>
      <c r="D468" s="255" t="str">
        <f>VLOOKUP(B468,'Explosion de Insumos(preciosOf)'!$A$7:$G$500,4,0)</f>
        <v>Día</v>
      </c>
      <c r="E468" s="255">
        <f>VLOOKUP(B468,'Explosion de Insumos(preciosOf)'!$A$7:$G$500,5,0)</f>
        <v>39.76</v>
      </c>
      <c r="F468" s="874">
        <f>VLOOKUP(B468,'Explosion de Insumos(preciosOf)'!$A$7:$G$500,6,0)</f>
        <v>169680</v>
      </c>
      <c r="G468" s="875">
        <f>VLOOKUP(B468,'Explosion de Insumos(preciosOf)'!$A$7:$G$500,7,0)</f>
        <v>6746476.7999999998</v>
      </c>
      <c r="H468" s="648">
        <f>VLOOKUP(B468,'SALIDA SINCO INTERNO'!$A$7:$F$510,6,0)</f>
        <v>169680</v>
      </c>
      <c r="I468" s="872">
        <f t="shared" si="73"/>
        <v>6746477</v>
      </c>
      <c r="J468" s="864">
        <f t="shared" si="65"/>
        <v>1</v>
      </c>
      <c r="K468" s="878">
        <f t="shared" si="68"/>
        <v>2</v>
      </c>
      <c r="L468" s="565" t="str">
        <f t="shared" si="69"/>
        <v/>
      </c>
      <c r="N468" s="864">
        <f t="shared" si="72"/>
        <v>3.0825683646409539E-4</v>
      </c>
      <c r="O468" s="880">
        <f t="shared" si="70"/>
        <v>0</v>
      </c>
      <c r="P468" s="889">
        <f t="shared" si="71"/>
        <v>-0.20000000018626451</v>
      </c>
      <c r="Q468" s="971"/>
      <c r="R468" s="972"/>
      <c r="S468" s="971"/>
      <c r="T468" s="971"/>
      <c r="U468" s="972"/>
      <c r="V468" s="971"/>
    </row>
    <row r="469" spans="2:22">
      <c r="B469">
        <v>2105</v>
      </c>
      <c r="C469" s="863" t="str">
        <f>VLOOKUP(B469,'Explosion de Insumos(preciosOf)'!$A$7:$G$500,2,0)</f>
        <v>ROSCADORA</v>
      </c>
      <c r="D469" s="255" t="str">
        <f>VLOOKUP(B469,'Explosion de Insumos(preciosOf)'!$A$7:$G$500,4,0)</f>
        <v>Día</v>
      </c>
      <c r="E469" s="255">
        <f>VLOOKUP(B469,'Explosion de Insumos(preciosOf)'!$A$7:$G$500,5,0)</f>
        <v>133.88999999999999</v>
      </c>
      <c r="F469" s="874">
        <f>VLOOKUP(B469,'Explosion de Insumos(preciosOf)'!$A$7:$G$500,6,0)</f>
        <v>80768</v>
      </c>
      <c r="G469" s="875">
        <f>VLOOKUP(B469,'Explosion de Insumos(preciosOf)'!$A$7:$G$500,7,0)</f>
        <v>10814027.52</v>
      </c>
      <c r="H469" s="648">
        <f>VLOOKUP(B469,'SALIDA SINCO INTERNO'!$A$7:$F$510,6,0)</f>
        <v>80768</v>
      </c>
      <c r="I469" s="872">
        <f t="shared" si="73"/>
        <v>10814028</v>
      </c>
      <c r="J469" s="864">
        <f t="shared" ref="J469:J505" si="74">IF(D469="","",H469/F469)</f>
        <v>1</v>
      </c>
      <c r="K469" s="878">
        <f t="shared" si="68"/>
        <v>2</v>
      </c>
      <c r="L469" s="565" t="str">
        <f t="shared" si="69"/>
        <v/>
      </c>
      <c r="N469" s="864">
        <f t="shared" si="72"/>
        <v>4.9410944580004581E-4</v>
      </c>
      <c r="O469" s="880">
        <f t="shared" si="70"/>
        <v>0</v>
      </c>
      <c r="P469" s="889">
        <f t="shared" si="71"/>
        <v>-0.48000000044703484</v>
      </c>
      <c r="Q469" s="971"/>
      <c r="R469" s="972"/>
      <c r="S469" s="971"/>
      <c r="T469" s="971"/>
      <c r="U469" s="972"/>
      <c r="V469" s="971"/>
    </row>
    <row r="470" spans="2:22" ht="30">
      <c r="B470">
        <v>2108</v>
      </c>
      <c r="C470" s="863" t="str">
        <f>VLOOKUP(B470,'Explosion de Insumos(preciosOf)'!$A$7:$G$500,2,0)</f>
        <v>CONEXIÓN DE BOMBEROS (2 VÍAS) 4" X 2,1/2" X 2,1/2" - INCLUYE VÁLVULA CHEQUE</v>
      </c>
      <c r="D470" s="255" t="str">
        <f>VLOOKUP(B470,'Explosion de Insumos(preciosOf)'!$A$7:$G$500,4,0)</f>
        <v>Und</v>
      </c>
      <c r="E470" s="255">
        <f>VLOOKUP(B470,'Explosion de Insumos(preciosOf)'!$A$7:$G$500,5,0)</f>
        <v>1</v>
      </c>
      <c r="F470" s="874">
        <f>VLOOKUP(B470,'Explosion de Insumos(preciosOf)'!$A$7:$G$500,6,0)</f>
        <v>1528111</v>
      </c>
      <c r="G470" s="875">
        <f>VLOOKUP(B470,'Explosion de Insumos(preciosOf)'!$A$7:$G$500,7,0)</f>
        <v>1528111</v>
      </c>
      <c r="H470" s="648">
        <f>VLOOKUP(B470,'SALIDA SINCO INTERNO'!$A$7:$F$510,6,0)</f>
        <v>1528111</v>
      </c>
      <c r="I470" s="872">
        <f t="shared" si="73"/>
        <v>1528111</v>
      </c>
      <c r="J470" s="864">
        <f t="shared" si="74"/>
        <v>1</v>
      </c>
      <c r="K470" s="878">
        <f t="shared" si="68"/>
        <v>2</v>
      </c>
      <c r="L470" s="565" t="str">
        <f t="shared" si="69"/>
        <v/>
      </c>
      <c r="N470" s="864">
        <f t="shared" si="72"/>
        <v>6.9821727190403333E-5</v>
      </c>
      <c r="O470" s="880">
        <f t="shared" si="70"/>
        <v>0</v>
      </c>
      <c r="P470" s="889">
        <f t="shared" si="71"/>
        <v>0</v>
      </c>
      <c r="Q470" s="971"/>
      <c r="R470" s="972"/>
      <c r="S470" s="971"/>
      <c r="T470" s="971"/>
      <c r="U470" s="972"/>
      <c r="V470" s="971"/>
    </row>
    <row r="471" spans="2:22">
      <c r="B471">
        <v>2110</v>
      </c>
      <c r="C471" s="863" t="str">
        <f>VLOOKUP(B471,'Explosion de Insumos(preciosOf)'!$A$7:$G$500,2,0)</f>
        <v>ESTACION CONTROL ROCIADORES</v>
      </c>
      <c r="D471" s="255" t="str">
        <f>VLOOKUP(B471,'Explosion de Insumos(preciosOf)'!$A$7:$G$500,4,0)</f>
        <v>Und</v>
      </c>
      <c r="E471" s="255">
        <f>VLOOKUP(B471,'Explosion de Insumos(preciosOf)'!$A$7:$G$500,5,0)</f>
        <v>2</v>
      </c>
      <c r="F471" s="874">
        <f>VLOOKUP(B471,'Explosion de Insumos(preciosOf)'!$A$7:$G$500,6,0)</f>
        <v>2980327</v>
      </c>
      <c r="G471" s="875">
        <f>VLOOKUP(B471,'Explosion de Insumos(preciosOf)'!$A$7:$G$500,7,0)</f>
        <v>5960654</v>
      </c>
      <c r="H471" s="648">
        <f>VLOOKUP(B471,'SALIDA SINCO INTERNO'!$A$7:$F$510,6,0)</f>
        <v>2980327</v>
      </c>
      <c r="I471" s="872">
        <f t="shared" si="73"/>
        <v>5960654</v>
      </c>
      <c r="J471" s="864">
        <f t="shared" si="74"/>
        <v>1</v>
      </c>
      <c r="K471" s="878">
        <f t="shared" si="68"/>
        <v>2</v>
      </c>
      <c r="L471" s="565" t="str">
        <f t="shared" si="69"/>
        <v/>
      </c>
      <c r="N471" s="864">
        <f t="shared" si="72"/>
        <v>2.7235139166224598E-4</v>
      </c>
      <c r="O471" s="880">
        <f t="shared" si="70"/>
        <v>0</v>
      </c>
      <c r="P471" s="889">
        <f t="shared" si="71"/>
        <v>0</v>
      </c>
      <c r="Q471" s="971"/>
      <c r="R471" s="972"/>
      <c r="S471" s="971"/>
      <c r="T471" s="971"/>
      <c r="U471" s="972"/>
      <c r="V471" s="971"/>
    </row>
    <row r="472" spans="2:22">
      <c r="B472">
        <v>2125</v>
      </c>
      <c r="C472" s="863" t="str">
        <f>VLOOKUP(B472,'Explosion de Insumos(preciosOf)'!$A$7:$G$500,2,0)</f>
        <v>SUMINISTRO E INSTALACIÒN ESPIRODUCTO 6"</v>
      </c>
      <c r="D472" s="255" t="str">
        <f>VLOOKUP(B472,'Explosion de Insumos(preciosOf)'!$A$7:$G$500,4,0)</f>
        <v>Und</v>
      </c>
      <c r="E472" s="255">
        <f>VLOOKUP(B472,'Explosion de Insumos(preciosOf)'!$A$7:$G$500,5,0)</f>
        <v>22.5</v>
      </c>
      <c r="F472" s="874">
        <f>VLOOKUP(B472,'Explosion de Insumos(preciosOf)'!$A$7:$G$500,6,0)</f>
        <v>1320807</v>
      </c>
      <c r="G472" s="875">
        <f>VLOOKUP(B472,'Explosion de Insumos(preciosOf)'!$A$7:$G$500,7,0)</f>
        <v>29718157.5</v>
      </c>
      <c r="H472" s="648">
        <f>VLOOKUP(B472,'SALIDA SINCO INTERNO'!$A$7:$F$510,6,0)</f>
        <v>1320807</v>
      </c>
      <c r="I472" s="872">
        <f t="shared" si="73"/>
        <v>29718158</v>
      </c>
      <c r="J472" s="864">
        <f t="shared" si="74"/>
        <v>1</v>
      </c>
      <c r="K472" s="878">
        <f t="shared" si="68"/>
        <v>2</v>
      </c>
      <c r="L472" s="565" t="str">
        <f t="shared" si="69"/>
        <v/>
      </c>
      <c r="N472" s="864">
        <f t="shared" si="72"/>
        <v>1.3578680380983048E-3</v>
      </c>
      <c r="O472" s="880">
        <f t="shared" si="70"/>
        <v>0</v>
      </c>
      <c r="P472" s="889">
        <f t="shared" si="71"/>
        <v>-0.5</v>
      </c>
      <c r="Q472" s="971"/>
      <c r="R472" s="972"/>
      <c r="S472" s="971"/>
      <c r="T472" s="971"/>
      <c r="U472" s="972"/>
      <c r="V472" s="971"/>
    </row>
    <row r="473" spans="2:22">
      <c r="B473">
        <v>2162</v>
      </c>
      <c r="C473" s="863" t="str">
        <f>VLOOKUP(B473,'Explosion de Insumos(preciosOf)'!$A$7:$G$500,2,0)</f>
        <v>TACO METALICO EXTENSION DE 2,OM A 3,30MT</v>
      </c>
      <c r="D473" s="255" t="str">
        <f>VLOOKUP(B473,'Explosion de Insumos(preciosOf)'!$A$7:$G$500,4,0)</f>
        <v>Día</v>
      </c>
      <c r="E473" s="255">
        <f>VLOOKUP(B473,'Explosion de Insumos(preciosOf)'!$A$7:$G$500,5,0)</f>
        <v>109827.46</v>
      </c>
      <c r="F473" s="874">
        <f>VLOOKUP(B473,'Explosion de Insumos(preciosOf)'!$A$7:$G$500,6,0)</f>
        <v>156</v>
      </c>
      <c r="G473" s="875">
        <f>VLOOKUP(B473,'Explosion de Insumos(preciosOf)'!$A$7:$G$500,7,0)</f>
        <v>17133083.579999998</v>
      </c>
      <c r="H473" s="648">
        <f>VLOOKUP(B473,'SALIDA SINCO INTERNO'!$A$7:$F$510,6,0)</f>
        <v>156</v>
      </c>
      <c r="I473" s="872">
        <f t="shared" si="73"/>
        <v>17133084</v>
      </c>
      <c r="J473" s="864">
        <f t="shared" si="74"/>
        <v>1</v>
      </c>
      <c r="K473" s="878">
        <f t="shared" si="68"/>
        <v>2</v>
      </c>
      <c r="L473" s="565" t="str">
        <f t="shared" si="69"/>
        <v/>
      </c>
      <c r="N473" s="864">
        <f t="shared" si="72"/>
        <v>7.8283677537373838E-4</v>
      </c>
      <c r="O473" s="880">
        <f t="shared" si="70"/>
        <v>0</v>
      </c>
      <c r="P473" s="889">
        <f t="shared" si="71"/>
        <v>-0.42000000178813934</v>
      </c>
      <c r="Q473" s="971"/>
      <c r="R473" s="972"/>
      <c r="S473" s="971"/>
      <c r="T473" s="971"/>
      <c r="U473" s="972"/>
      <c r="V473" s="971"/>
    </row>
    <row r="474" spans="2:22">
      <c r="B474">
        <v>2165</v>
      </c>
      <c r="C474" s="863" t="str">
        <f>VLOOKUP(B474,'Explosion de Insumos(preciosOf)'!$A$7:$G$500,2,0)</f>
        <v>ACABADO PROTECCION SALINIDAD</v>
      </c>
      <c r="D474" s="255" t="str">
        <f>VLOOKUP(B474,'Explosion de Insumos(preciosOf)'!$A$7:$G$500,4,0)</f>
        <v>M2</v>
      </c>
      <c r="E474" s="255">
        <f>VLOOKUP(B474,'Explosion de Insumos(preciosOf)'!$A$7:$G$500,5,0)</f>
        <v>1600</v>
      </c>
      <c r="F474" s="874">
        <f>VLOOKUP(B474,'Explosion de Insumos(preciosOf)'!$A$7:$G$500,6,0)</f>
        <v>39592</v>
      </c>
      <c r="G474" s="875">
        <f>VLOOKUP(B474,'Explosion de Insumos(preciosOf)'!$A$7:$G$500,7,0)</f>
        <v>63347200</v>
      </c>
      <c r="H474" s="648">
        <f>VLOOKUP(B474,'SALIDA SINCO INTERNO'!$A$7:$F$510,6,0)</f>
        <v>39592</v>
      </c>
      <c r="I474" s="872">
        <f t="shared" si="73"/>
        <v>63347200</v>
      </c>
      <c r="J474" s="864">
        <f t="shared" si="74"/>
        <v>1</v>
      </c>
      <c r="K474" s="878">
        <f t="shared" si="68"/>
        <v>2</v>
      </c>
      <c r="L474" s="565" t="str">
        <f t="shared" si="69"/>
        <v/>
      </c>
      <c r="N474" s="864">
        <f t="shared" si="72"/>
        <v>2.8944303893342288E-3</v>
      </c>
      <c r="O474" s="880">
        <f t="shared" si="70"/>
        <v>0</v>
      </c>
      <c r="P474" s="889">
        <f t="shared" si="71"/>
        <v>0</v>
      </c>
      <c r="Q474" s="971"/>
      <c r="R474" s="972"/>
      <c r="S474" s="971"/>
      <c r="T474" s="971"/>
      <c r="U474" s="972"/>
      <c r="V474" s="971"/>
    </row>
    <row r="475" spans="2:22">
      <c r="B475">
        <v>2189</v>
      </c>
      <c r="C475" s="863" t="str">
        <f>VLOOKUP(B475,'Explosion de Insumos(preciosOf)'!$A$7:$G$500,2,0)</f>
        <v>CABLE XLPE 15kV #2 AWG</v>
      </c>
      <c r="D475" s="255" t="str">
        <f>VLOOKUP(B475,'Explosion de Insumos(preciosOf)'!$A$7:$G$500,4,0)</f>
        <v>Ml</v>
      </c>
      <c r="E475" s="255">
        <f>VLOOKUP(B475,'Explosion de Insumos(preciosOf)'!$A$7:$G$500,5,0)</f>
        <v>810</v>
      </c>
      <c r="F475" s="874">
        <f>VLOOKUP(B475,'Explosion de Insumos(preciosOf)'!$A$7:$G$500,6,0)</f>
        <v>151606</v>
      </c>
      <c r="G475" s="875">
        <f>VLOOKUP(B475,'Explosion de Insumos(preciosOf)'!$A$7:$G$500,7,0)</f>
        <v>122800860</v>
      </c>
      <c r="H475" s="648">
        <f>56025+S475</f>
        <v>57410</v>
      </c>
      <c r="I475" s="872">
        <f t="shared" si="73"/>
        <v>46502100</v>
      </c>
      <c r="J475" s="864">
        <f t="shared" si="74"/>
        <v>0.3786789441051146</v>
      </c>
      <c r="K475" s="878">
        <f t="shared" si="68"/>
        <v>3</v>
      </c>
      <c r="L475" s="565">
        <f t="shared" si="69"/>
        <v>122800860</v>
      </c>
      <c r="N475" s="864">
        <f t="shared" si="72"/>
        <v>5.6109589850913402E-3</v>
      </c>
      <c r="O475" s="880">
        <f t="shared" si="70"/>
        <v>0.6213210558948854</v>
      </c>
      <c r="P475" s="889">
        <f t="shared" si="71"/>
        <v>76298760</v>
      </c>
      <c r="Q475" s="983">
        <f>1348/1000</f>
        <v>1.3480000000000001</v>
      </c>
      <c r="R475" s="990">
        <f>3.1416*1500/2/1000*1500/2/1000</f>
        <v>1.7671499999999998</v>
      </c>
      <c r="S475" s="975">
        <f>ROUND('Analisis transporte'!$F$37*Q475,0)</f>
        <v>1385</v>
      </c>
      <c r="T475" s="975">
        <f>ROUND('Analisis transporte'!$F$37*Q475,0)*E475</f>
        <v>1121850</v>
      </c>
      <c r="U475" s="972" t="s">
        <v>2933</v>
      </c>
      <c r="V475" s="971" t="s">
        <v>2906</v>
      </c>
    </row>
    <row r="476" spans="2:22">
      <c r="B476">
        <v>2190</v>
      </c>
      <c r="C476" s="863" t="str">
        <f>VLOOKUP(B476,'Explosion de Insumos(preciosOf)'!$A$7:$G$500,2,0)</f>
        <v>Cable THHN # 4/0 AWG</v>
      </c>
      <c r="D476" s="255" t="str">
        <f>VLOOKUP(B476,'Explosion de Insumos(preciosOf)'!$A$7:$G$500,4,0)</f>
        <v>Ml</v>
      </c>
      <c r="E476" s="255">
        <f>VLOOKUP(B476,'Explosion de Insumos(preciosOf)'!$A$7:$G$500,5,0)</f>
        <v>220</v>
      </c>
      <c r="F476" s="874">
        <f>VLOOKUP(B476,'Explosion de Insumos(preciosOf)'!$A$7:$G$500,6,0)</f>
        <v>164601</v>
      </c>
      <c r="G476" s="875">
        <f>VLOOKUP(B476,'Explosion de Insumos(preciosOf)'!$A$7:$G$500,7,0)</f>
        <v>36212220</v>
      </c>
      <c r="H476" s="648">
        <f>67223+S476</f>
        <v>68419</v>
      </c>
      <c r="I476" s="872">
        <f t="shared" si="73"/>
        <v>15052180</v>
      </c>
      <c r="J476" s="864">
        <f t="shared" si="74"/>
        <v>0.41566576144737882</v>
      </c>
      <c r="K476" s="878">
        <f t="shared" si="68"/>
        <v>3</v>
      </c>
      <c r="L476" s="565">
        <f t="shared" si="69"/>
        <v>36212220</v>
      </c>
      <c r="N476" s="864">
        <f t="shared" si="72"/>
        <v>1.6545916793995117E-3</v>
      </c>
      <c r="O476" s="880">
        <f t="shared" si="70"/>
        <v>0.58433423855262112</v>
      </c>
      <c r="P476" s="889">
        <f t="shared" si="71"/>
        <v>21160040</v>
      </c>
      <c r="Q476" s="983">
        <f>1164/1000</f>
        <v>1.1639999999999999</v>
      </c>
      <c r="R476" s="990">
        <f>3.1416*1100/2/1000*1100/2/1000</f>
        <v>0.9503339999999999</v>
      </c>
      <c r="S476" s="975">
        <f>ROUND('Analisis transporte'!$F$37*Q476,0)</f>
        <v>1196</v>
      </c>
      <c r="T476" s="975">
        <f>ROUND('Analisis transporte'!$F$37*Q476,0)*E476</f>
        <v>263120</v>
      </c>
      <c r="U476" s="972" t="s">
        <v>2933</v>
      </c>
      <c r="V476" s="971" t="s">
        <v>2906</v>
      </c>
    </row>
    <row r="477" spans="2:22">
      <c r="B477">
        <v>2191</v>
      </c>
      <c r="C477" s="863" t="str">
        <f>VLOOKUP(B477,'Explosion de Insumos(preciosOf)'!$A$7:$G$500,2,0)</f>
        <v>Cable THHN # 2/0 AWG</v>
      </c>
      <c r="D477" s="255" t="str">
        <f>VLOOKUP(B477,'Explosion de Insumos(preciosOf)'!$A$7:$G$500,4,0)</f>
        <v>Ml</v>
      </c>
      <c r="E477" s="255">
        <f>VLOOKUP(B477,'Explosion de Insumos(preciosOf)'!$A$7:$G$500,5,0)</f>
        <v>270</v>
      </c>
      <c r="F477" s="874">
        <f>VLOOKUP(B477,'Explosion de Insumos(preciosOf)'!$A$7:$G$500,6,0)</f>
        <v>127400</v>
      </c>
      <c r="G477" s="875">
        <f>VLOOKUP(B477,'Explosion de Insumos(preciosOf)'!$A$7:$G$500,7,0)</f>
        <v>34398000</v>
      </c>
      <c r="H477" s="648">
        <f>43557+S477</f>
        <v>44323</v>
      </c>
      <c r="I477" s="872">
        <f t="shared" si="73"/>
        <v>11967210</v>
      </c>
      <c r="J477" s="864">
        <f t="shared" si="74"/>
        <v>0.34790423861852432</v>
      </c>
      <c r="K477" s="878">
        <f t="shared" si="68"/>
        <v>3</v>
      </c>
      <c r="L477" s="565">
        <f t="shared" si="69"/>
        <v>34398000</v>
      </c>
      <c r="N477" s="864">
        <f t="shared" si="72"/>
        <v>1.5716971947034566E-3</v>
      </c>
      <c r="O477" s="880">
        <f t="shared" si="70"/>
        <v>0.65209576138147574</v>
      </c>
      <c r="P477" s="889">
        <f t="shared" si="71"/>
        <v>22430790</v>
      </c>
      <c r="Q477" s="983">
        <f>745/1000</f>
        <v>0.745</v>
      </c>
      <c r="R477" s="990">
        <f>3.1416*900/2/1000*900/2/1000</f>
        <v>0.63617400000000013</v>
      </c>
      <c r="S477" s="975">
        <f>ROUND('Analisis transporte'!$F$37*Q477,0)</f>
        <v>766</v>
      </c>
      <c r="T477" s="975">
        <f>ROUND('Analisis transporte'!$F$37*Q477,0)*E477</f>
        <v>206820</v>
      </c>
      <c r="U477" s="972" t="s">
        <v>2933</v>
      </c>
      <c r="V477" s="971" t="s">
        <v>2906</v>
      </c>
    </row>
    <row r="478" spans="2:22">
      <c r="B478">
        <v>2192</v>
      </c>
      <c r="C478" s="863" t="str">
        <f>VLOOKUP(B478,'Explosion de Insumos(preciosOf)'!$A$7:$G$500,2,0)</f>
        <v>Terminales de ojo #2/0 de AC</v>
      </c>
      <c r="D478" s="255" t="str">
        <f>VLOOKUP(B478,'Explosion de Insumos(preciosOf)'!$A$7:$G$500,4,0)</f>
        <v>Und</v>
      </c>
      <c r="E478" s="255">
        <f>VLOOKUP(B478,'Explosion de Insumos(preciosOf)'!$A$7:$G$500,5,0)</f>
        <v>104</v>
      </c>
      <c r="F478" s="874">
        <f>VLOOKUP(B478,'Explosion de Insumos(preciosOf)'!$A$7:$G$500,6,0)</f>
        <v>19370</v>
      </c>
      <c r="G478" s="875">
        <f>VLOOKUP(B478,'Explosion de Insumos(preciosOf)'!$A$7:$G$500,7,0)</f>
        <v>2014480</v>
      </c>
      <c r="H478" s="648">
        <f>VLOOKUP(B478,'SALIDA SINCO INTERNO'!$A$7:$F$510,6,0)</f>
        <v>19370</v>
      </c>
      <c r="I478" s="872">
        <f t="shared" si="73"/>
        <v>2014480</v>
      </c>
      <c r="J478" s="864">
        <f t="shared" si="74"/>
        <v>1</v>
      </c>
      <c r="K478" s="878">
        <f t="shared" si="68"/>
        <v>2</v>
      </c>
      <c r="L478" s="565" t="str">
        <f t="shared" si="69"/>
        <v/>
      </c>
      <c r="N478" s="864">
        <f t="shared" si="72"/>
        <v>9.2044670178098118E-5</v>
      </c>
      <c r="O478" s="880">
        <f t="shared" si="70"/>
        <v>0</v>
      </c>
      <c r="P478" s="889">
        <f t="shared" si="71"/>
        <v>0</v>
      </c>
      <c r="Q478" s="971"/>
      <c r="R478" s="972"/>
      <c r="S478" s="971"/>
      <c r="T478" s="971"/>
      <c r="U478" s="972"/>
      <c r="V478" s="971"/>
    </row>
    <row r="479" spans="2:22">
      <c r="B479">
        <v>2193</v>
      </c>
      <c r="C479" s="863" t="str">
        <f>VLOOKUP(B479,'Explosion de Insumos(preciosOf)'!$A$7:$G$500,2,0)</f>
        <v>Terminales de ojo #4/0 de AC</v>
      </c>
      <c r="D479" s="255" t="str">
        <f>VLOOKUP(B479,'Explosion de Insumos(preciosOf)'!$A$7:$G$500,4,0)</f>
        <v>Und</v>
      </c>
      <c r="E479" s="255">
        <f>VLOOKUP(B479,'Explosion de Insumos(preciosOf)'!$A$7:$G$500,5,0)</f>
        <v>440</v>
      </c>
      <c r="F479" s="874">
        <f>VLOOKUP(B479,'Explosion de Insumos(preciosOf)'!$A$7:$G$500,6,0)</f>
        <v>30550</v>
      </c>
      <c r="G479" s="875">
        <f>VLOOKUP(B479,'Explosion de Insumos(preciosOf)'!$A$7:$G$500,7,0)</f>
        <v>13442000</v>
      </c>
      <c r="H479" s="648">
        <f>VLOOKUP(B479,'SALIDA SINCO INTERNO'!$A$7:$F$510,6,0)</f>
        <v>30550</v>
      </c>
      <c r="I479" s="872">
        <f t="shared" si="73"/>
        <v>13442000</v>
      </c>
      <c r="J479" s="864">
        <f t="shared" si="74"/>
        <v>1</v>
      </c>
      <c r="K479" s="878">
        <f t="shared" si="68"/>
        <v>2</v>
      </c>
      <c r="L479" s="565" t="str">
        <f t="shared" si="69"/>
        <v/>
      </c>
      <c r="N479" s="864">
        <f t="shared" si="72"/>
        <v>6.1418552506552313E-4</v>
      </c>
      <c r="O479" s="880">
        <f t="shared" si="70"/>
        <v>0</v>
      </c>
      <c r="P479" s="889">
        <f t="shared" si="71"/>
        <v>0</v>
      </c>
      <c r="Q479" s="971"/>
      <c r="R479" s="972"/>
      <c r="S479" s="971"/>
      <c r="T479" s="971"/>
      <c r="U479" s="972"/>
      <c r="V479" s="971"/>
    </row>
    <row r="480" spans="2:22" ht="30">
      <c r="B480">
        <v>2194</v>
      </c>
      <c r="C480" s="863" t="str">
        <f>VLOOKUP(B480,'Explosion de Insumos(preciosOf)'!$A$7:$G$500,2,0)</f>
        <v>Tablero principal de protecciones 220v con transferencia P,E</v>
      </c>
      <c r="D480" s="255" t="str">
        <f>VLOOKUP(B480,'Explosion de Insumos(preciosOf)'!$A$7:$G$500,4,0)</f>
        <v>Und</v>
      </c>
      <c r="E480" s="255">
        <f>VLOOKUP(B480,'Explosion de Insumos(preciosOf)'!$A$7:$G$500,5,0)</f>
        <v>1</v>
      </c>
      <c r="F480" s="874">
        <f>VLOOKUP(B480,'Explosion de Insumos(preciosOf)'!$A$7:$G$500,6,0)</f>
        <v>173264000</v>
      </c>
      <c r="G480" s="875">
        <f>VLOOKUP(B480,'Explosion de Insumos(preciosOf)'!$A$7:$G$500,7,0)</f>
        <v>173264000</v>
      </c>
      <c r="H480" s="648">
        <f>73269000*1.28</f>
        <v>93784320</v>
      </c>
      <c r="I480" s="872">
        <f t="shared" si="73"/>
        <v>93784320</v>
      </c>
      <c r="J480" s="864">
        <f t="shared" si="74"/>
        <v>0.54127989657401421</v>
      </c>
      <c r="K480" s="878">
        <f t="shared" si="68"/>
        <v>3</v>
      </c>
      <c r="L480" s="565">
        <f t="shared" si="69"/>
        <v>173264000</v>
      </c>
      <c r="N480" s="864">
        <f t="shared" si="72"/>
        <v>7.9166969807285218E-3</v>
      </c>
      <c r="O480" s="880">
        <f t="shared" si="70"/>
        <v>0.45872010342598579</v>
      </c>
      <c r="P480" s="889">
        <f t="shared" si="71"/>
        <v>79479680</v>
      </c>
      <c r="Q480" s="971"/>
      <c r="R480" s="972"/>
      <c r="S480" s="971"/>
      <c r="T480" s="971"/>
      <c r="U480" s="540" t="s">
        <v>2994</v>
      </c>
      <c r="V480" s="1066" t="s">
        <v>2987</v>
      </c>
    </row>
    <row r="481" spans="2:22">
      <c r="B481">
        <v>2195</v>
      </c>
      <c r="C481" s="863" t="str">
        <f>VLOOKUP(B481,'Explosion de Insumos(preciosOf)'!$A$7:$G$500,2,0)</f>
        <v>Terminales de ojo #2 de AC(2)</v>
      </c>
      <c r="D481" s="255" t="str">
        <f>VLOOKUP(B481,'Explosion de Insumos(preciosOf)'!$A$7:$G$500,4,0)</f>
        <v>Und</v>
      </c>
      <c r="E481" s="255">
        <f>VLOOKUP(B481,'Explosion de Insumos(preciosOf)'!$A$7:$G$500,5,0)</f>
        <v>20</v>
      </c>
      <c r="F481" s="874">
        <f>VLOOKUP(B481,'Explosion de Insumos(preciosOf)'!$A$7:$G$500,6,0)</f>
        <v>13650</v>
      </c>
      <c r="G481" s="875">
        <f>VLOOKUP(B481,'Explosion de Insumos(preciosOf)'!$A$7:$G$500,7,0)</f>
        <v>273000</v>
      </c>
      <c r="H481" s="648">
        <f>VLOOKUP(B481,'SALIDA SINCO INTERNO'!$A$7:$F$510,6,0)</f>
        <v>13650</v>
      </c>
      <c r="I481" s="872">
        <f t="shared" si="73"/>
        <v>273000</v>
      </c>
      <c r="J481" s="864">
        <f t="shared" si="74"/>
        <v>1</v>
      </c>
      <c r="K481" s="878">
        <f t="shared" si="68"/>
        <v>2</v>
      </c>
      <c r="L481" s="565" t="str">
        <f t="shared" si="69"/>
        <v/>
      </c>
      <c r="N481" s="864">
        <f t="shared" si="72"/>
        <v>1.2473787259551243E-5</v>
      </c>
      <c r="O481" s="880">
        <f t="shared" si="70"/>
        <v>0</v>
      </c>
      <c r="P481" s="889">
        <f t="shared" si="71"/>
        <v>0</v>
      </c>
      <c r="Q481" s="971"/>
      <c r="R481" s="972"/>
      <c r="S481" s="971"/>
      <c r="T481" s="971"/>
      <c r="U481" s="972"/>
      <c r="V481" s="1067"/>
    </row>
    <row r="482" spans="2:22">
      <c r="B482">
        <v>2196</v>
      </c>
      <c r="C482" s="863" t="str">
        <f>VLOOKUP(B482,'Explosion de Insumos(preciosOf)'!$A$7:$G$500,2,0)</f>
        <v>Cable THHN # 3/0 AWG</v>
      </c>
      <c r="D482" s="255" t="str">
        <f>VLOOKUP(B482,'Explosion de Insumos(preciosOf)'!$A$7:$G$500,4,0)</f>
        <v>Ml</v>
      </c>
      <c r="E482" s="255">
        <f>VLOOKUP(B482,'Explosion de Insumos(preciosOf)'!$A$7:$G$500,5,0)</f>
        <v>210</v>
      </c>
      <c r="F482" s="874">
        <f>VLOOKUP(B482,'Explosion de Insumos(preciosOf)'!$A$7:$G$500,6,0)</f>
        <v>131031</v>
      </c>
      <c r="G482" s="875">
        <f>VLOOKUP(B482,'Explosion de Insumos(preciosOf)'!$A$7:$G$500,7,0)</f>
        <v>27516510</v>
      </c>
      <c r="H482" s="648">
        <f>54849+S482</f>
        <v>55796</v>
      </c>
      <c r="I482" s="872">
        <f t="shared" si="73"/>
        <v>11717160</v>
      </c>
      <c r="J482" s="864">
        <f t="shared" si="74"/>
        <v>0.42582289687173264</v>
      </c>
      <c r="K482" s="878">
        <f t="shared" si="68"/>
        <v>3</v>
      </c>
      <c r="L482" s="565">
        <f t="shared" si="69"/>
        <v>27516510</v>
      </c>
      <c r="N482" s="864">
        <f t="shared" si="72"/>
        <v>1.2572713987740454E-3</v>
      </c>
      <c r="O482" s="880">
        <f t="shared" si="70"/>
        <v>0.57417710312826742</v>
      </c>
      <c r="P482" s="889">
        <f t="shared" si="71"/>
        <v>15799350</v>
      </c>
      <c r="Q482" s="983">
        <f>921/1000</f>
        <v>0.92100000000000004</v>
      </c>
      <c r="R482" s="990">
        <f>3.1416*950/2/1000*950/2/1000</f>
        <v>0.70882349999999994</v>
      </c>
      <c r="S482" s="975">
        <f>ROUND('Analisis transporte'!$F$37*Q482,0)</f>
        <v>947</v>
      </c>
      <c r="T482" s="975">
        <f>ROUND('Analisis transporte'!$F$37*Q482,0)*E482</f>
        <v>198870</v>
      </c>
      <c r="U482" s="972" t="s">
        <v>2933</v>
      </c>
      <c r="V482" s="1067" t="s">
        <v>2906</v>
      </c>
    </row>
    <row r="483" spans="2:22">
      <c r="B483">
        <v>2197</v>
      </c>
      <c r="C483" s="863" t="str">
        <f>VLOOKUP(B483,'Explosion de Insumos(preciosOf)'!$A$7:$G$500,2,0)</f>
        <v>Terminales de ojo #3/0 de AC</v>
      </c>
      <c r="D483" s="255" t="str">
        <f>VLOOKUP(B483,'Explosion de Insumos(preciosOf)'!$A$7:$G$500,4,0)</f>
        <v>Und</v>
      </c>
      <c r="E483" s="255">
        <f>VLOOKUP(B483,'Explosion de Insumos(preciosOf)'!$A$7:$G$500,5,0)</f>
        <v>18</v>
      </c>
      <c r="F483" s="874">
        <f>VLOOKUP(B483,'Explosion de Insumos(preciosOf)'!$A$7:$G$500,6,0)</f>
        <v>27300</v>
      </c>
      <c r="G483" s="875">
        <f>VLOOKUP(B483,'Explosion de Insumos(preciosOf)'!$A$7:$G$500,7,0)</f>
        <v>491400</v>
      </c>
      <c r="H483" s="648">
        <f>VLOOKUP(B483,'SALIDA SINCO INTERNO'!$A$7:$F$510,6,0)</f>
        <v>27300</v>
      </c>
      <c r="I483" s="872">
        <f t="shared" si="73"/>
        <v>491400</v>
      </c>
      <c r="J483" s="864">
        <f t="shared" si="74"/>
        <v>1</v>
      </c>
      <c r="K483" s="878">
        <f t="shared" si="68"/>
        <v>2</v>
      </c>
      <c r="L483" s="565" t="str">
        <f t="shared" si="69"/>
        <v/>
      </c>
      <c r="N483" s="864">
        <f t="shared" si="72"/>
        <v>2.2452817067192236E-5</v>
      </c>
      <c r="O483" s="880">
        <f t="shared" si="70"/>
        <v>0</v>
      </c>
      <c r="P483" s="889">
        <f t="shared" si="71"/>
        <v>0</v>
      </c>
      <c r="Q483" s="976"/>
      <c r="R483" s="972"/>
      <c r="S483" s="971"/>
      <c r="T483" s="971"/>
      <c r="U483" s="972"/>
      <c r="V483" s="1067"/>
    </row>
    <row r="484" spans="2:22">
      <c r="B484">
        <v>2198</v>
      </c>
      <c r="C484" s="863" t="str">
        <f>VLOOKUP(B484,'Explosion de Insumos(preciosOf)'!$A$7:$G$500,2,0)</f>
        <v>Malla de tierra principal trafo 6x6</v>
      </c>
      <c r="D484" s="255" t="str">
        <f>VLOOKUP(B484,'Explosion de Insumos(preciosOf)'!$A$7:$G$500,4,0)</f>
        <v>Und</v>
      </c>
      <c r="E484" s="255">
        <f>VLOOKUP(B484,'Explosion de Insumos(preciosOf)'!$A$7:$G$500,5,0)</f>
        <v>1</v>
      </c>
      <c r="F484" s="874">
        <f>VLOOKUP(B484,'Explosion de Insumos(preciosOf)'!$A$7:$G$500,6,0)</f>
        <v>63692200</v>
      </c>
      <c r="G484" s="875">
        <f>VLOOKUP(B484,'Explosion de Insumos(preciosOf)'!$A$7:$G$500,7,0)</f>
        <v>63692200</v>
      </c>
      <c r="H484" s="648">
        <f>16328106*1.28</f>
        <v>20899975.68</v>
      </c>
      <c r="I484" s="872">
        <f t="shared" si="73"/>
        <v>20899976</v>
      </c>
      <c r="J484" s="864">
        <f t="shared" si="74"/>
        <v>0.32814026960915149</v>
      </c>
      <c r="K484" s="878">
        <f t="shared" si="68"/>
        <v>3</v>
      </c>
      <c r="L484" s="565">
        <f t="shared" si="69"/>
        <v>63692200</v>
      </c>
      <c r="N484" s="864">
        <f t="shared" si="72"/>
        <v>2.9101939666402554E-3</v>
      </c>
      <c r="O484" s="880">
        <f t="shared" si="70"/>
        <v>0.67185973039084845</v>
      </c>
      <c r="P484" s="889">
        <f t="shared" si="71"/>
        <v>42792224</v>
      </c>
      <c r="Q484" s="976"/>
      <c r="R484" s="972"/>
      <c r="S484" s="971"/>
      <c r="T484" s="971"/>
      <c r="U484" s="540" t="s">
        <v>2994</v>
      </c>
      <c r="V484" s="1066" t="s">
        <v>2987</v>
      </c>
    </row>
    <row r="485" spans="2:22" ht="30">
      <c r="B485">
        <v>2199</v>
      </c>
      <c r="C485" s="863" t="s">
        <v>415</v>
      </c>
      <c r="D485" s="255" t="str">
        <f>VLOOKUP(B485,'Explosion de Insumos(preciosOf)'!$A$7:$G$500,4,0)</f>
        <v>Und</v>
      </c>
      <c r="E485" s="255">
        <f>VLOOKUP(B485,'Explosion de Insumos(preciosOf)'!$A$7:$G$500,5,0)</f>
        <v>68</v>
      </c>
      <c r="F485" s="874">
        <f>VLOOKUP(B485,'Explosion de Insumos(preciosOf)'!$A$7:$G$500,6,0)</f>
        <v>2535000</v>
      </c>
      <c r="G485" s="875">
        <f>VLOOKUP(B485,'Explosion de Insumos(preciosOf)'!$A$7:$G$500,7,0)</f>
        <v>172380000</v>
      </c>
      <c r="H485" s="648">
        <f>2500000*1.1</f>
        <v>2750000</v>
      </c>
      <c r="I485" s="872">
        <f t="shared" si="73"/>
        <v>187000000</v>
      </c>
      <c r="J485" s="864">
        <f t="shared" si="74"/>
        <v>1.0848126232741617</v>
      </c>
      <c r="K485" s="878">
        <f t="shared" si="68"/>
        <v>1</v>
      </c>
      <c r="L485" s="565">
        <f t="shared" si="69"/>
        <v>172380000</v>
      </c>
      <c r="N485" s="864">
        <f t="shared" si="72"/>
        <v>7.8763056696023563E-3</v>
      </c>
      <c r="O485" s="880">
        <f t="shared" si="70"/>
        <v>-8.4812623274161725E-2</v>
      </c>
      <c r="P485" s="889">
        <f t="shared" si="71"/>
        <v>-14620000</v>
      </c>
      <c r="Q485" s="976"/>
      <c r="R485" s="972"/>
      <c r="S485" s="971"/>
      <c r="T485" s="971"/>
      <c r="U485" s="540" t="s">
        <v>2994</v>
      </c>
      <c r="V485" s="1066" t="s">
        <v>2987</v>
      </c>
    </row>
    <row r="486" spans="2:22">
      <c r="B486">
        <v>2201</v>
      </c>
      <c r="C486" s="863" t="str">
        <f>VLOOKUP(B486,'Explosion de Insumos(preciosOf)'!$A$7:$G$500,2,0)</f>
        <v>Herramienta de medición luxómetro</v>
      </c>
      <c r="D486" s="255" t="str">
        <f>VLOOKUP(B486,'Explosion de Insumos(preciosOf)'!$A$7:$G$500,4,0)</f>
        <v>Día</v>
      </c>
      <c r="E486" s="255">
        <f>VLOOKUP(B486,'Explosion de Insumos(preciosOf)'!$A$7:$G$500,5,0)</f>
        <v>8.16</v>
      </c>
      <c r="F486" s="874">
        <f>VLOOKUP(B486,'Explosion de Insumos(preciosOf)'!$A$7:$G$500,6,0)</f>
        <v>49833</v>
      </c>
      <c r="G486" s="875">
        <f>VLOOKUP(B486,'Explosion de Insumos(preciosOf)'!$A$7:$G$500,7,0)</f>
        <v>406637.28</v>
      </c>
      <c r="H486" s="648">
        <f>VLOOKUP(B486,'SALIDA SINCO INTERNO'!$A$7:$F$510,6,0)</f>
        <v>49833</v>
      </c>
      <c r="I486" s="872">
        <f t="shared" si="73"/>
        <v>406637</v>
      </c>
      <c r="J486" s="864">
        <f t="shared" si="74"/>
        <v>1</v>
      </c>
      <c r="K486" s="878">
        <f t="shared" ref="K486:K505" si="75">IF(D486="","",IF(J486&gt;100%,1,IF(J486=100%,2,3)))</f>
        <v>2</v>
      </c>
      <c r="L486" s="565" t="str">
        <f t="shared" si="69"/>
        <v/>
      </c>
      <c r="N486" s="864">
        <f t="shared" si="72"/>
        <v>1.8579878837079017E-5</v>
      </c>
      <c r="O486" s="880">
        <f t="shared" si="70"/>
        <v>0</v>
      </c>
      <c r="P486" s="889">
        <f t="shared" si="71"/>
        <v>0.28000000002793968</v>
      </c>
      <c r="Q486" s="976"/>
      <c r="R486" s="972"/>
      <c r="S486" s="971"/>
      <c r="T486" s="971"/>
      <c r="U486" s="972"/>
      <c r="V486" s="1067"/>
    </row>
    <row r="487" spans="2:22">
      <c r="B487">
        <v>2202</v>
      </c>
      <c r="C487" s="863" t="str">
        <f>VLOOKUP(B487,'Explosion de Insumos(preciosOf)'!$A$7:$G$500,2,0)</f>
        <v>Cable encauchetado 3 x #12 THHN</v>
      </c>
      <c r="D487" s="255" t="str">
        <f>VLOOKUP(B487,'Explosion de Insumos(preciosOf)'!$A$7:$G$500,4,0)</f>
        <v>Ml</v>
      </c>
      <c r="E487" s="255">
        <f>VLOOKUP(B487,'Explosion de Insumos(preciosOf)'!$A$7:$G$500,5,0)</f>
        <v>1700</v>
      </c>
      <c r="F487" s="874">
        <f>VLOOKUP(B487,'Explosion de Insumos(preciosOf)'!$A$7:$G$500,6,0)</f>
        <v>24570</v>
      </c>
      <c r="G487" s="875">
        <f>VLOOKUP(B487,'Explosion de Insumos(preciosOf)'!$A$7:$G$500,7,0)</f>
        <v>41769000</v>
      </c>
      <c r="H487" s="648">
        <v>8063</v>
      </c>
      <c r="I487" s="872">
        <f t="shared" si="73"/>
        <v>13707100</v>
      </c>
      <c r="J487" s="864">
        <f t="shared" si="74"/>
        <v>0.32816442816442815</v>
      </c>
      <c r="K487" s="878">
        <f t="shared" si="75"/>
        <v>3</v>
      </c>
      <c r="L487" s="565">
        <f t="shared" si="69"/>
        <v>41769000</v>
      </c>
      <c r="N487" s="864">
        <f t="shared" si="72"/>
        <v>1.9084894507113402E-3</v>
      </c>
      <c r="O487" s="880">
        <f t="shared" si="70"/>
        <v>0.67183557183557185</v>
      </c>
      <c r="P487" s="889">
        <f t="shared" si="71"/>
        <v>28061900</v>
      </c>
      <c r="Q487" s="983">
        <f>151/1000</f>
        <v>0.151</v>
      </c>
      <c r="R487" s="990"/>
      <c r="S487" s="975"/>
      <c r="T487" s="975"/>
      <c r="U487" s="972"/>
      <c r="V487" s="1067" t="s">
        <v>2907</v>
      </c>
    </row>
    <row r="488" spans="2:22">
      <c r="B488">
        <v>2203</v>
      </c>
      <c r="C488" s="863" t="str">
        <f>VLOOKUP(B488,'Explosion de Insumos(preciosOf)'!$A$7:$G$500,2,0)</f>
        <v>Cable THHN # 2 AWG</v>
      </c>
      <c r="D488" s="255" t="str">
        <f>VLOOKUP(B488,'Explosion de Insumos(preciosOf)'!$A$7:$G$500,4,0)</f>
        <v>Ml</v>
      </c>
      <c r="E488" s="255">
        <f>VLOOKUP(B488,'Explosion de Insumos(preciosOf)'!$A$7:$G$500,5,0)</f>
        <v>3651</v>
      </c>
      <c r="F488" s="874">
        <f>VLOOKUP(B488,'Explosion de Insumos(preciosOf)'!$A$7:$G$500,6,0)</f>
        <v>63700</v>
      </c>
      <c r="G488" s="875">
        <f>VLOOKUP(B488,'Explosion de Insumos(preciosOf)'!$A$7:$G$500,7,0)</f>
        <v>232568700</v>
      </c>
      <c r="H488" s="648">
        <f>21444+S489</f>
        <v>21709</v>
      </c>
      <c r="I488" s="872">
        <f t="shared" si="73"/>
        <v>79259559</v>
      </c>
      <c r="J488" s="864">
        <f t="shared" si="74"/>
        <v>0.34080062794348509</v>
      </c>
      <c r="K488" s="878">
        <f t="shared" si="75"/>
        <v>3</v>
      </c>
      <c r="L488" s="565">
        <f t="shared" si="69"/>
        <v>232568700</v>
      </c>
      <c r="N488" s="864">
        <f t="shared" si="72"/>
        <v>1.0626419366411705E-2</v>
      </c>
      <c r="O488" s="880">
        <f t="shared" si="70"/>
        <v>0.65919937205651491</v>
      </c>
      <c r="P488" s="889">
        <f t="shared" si="71"/>
        <v>153309141</v>
      </c>
      <c r="Q488" s="983">
        <f>384/1000</f>
        <v>0.38400000000000001</v>
      </c>
      <c r="R488" s="990">
        <f>3.1416*700/2/1000*700/2/1000</f>
        <v>0.38484599999999997</v>
      </c>
      <c r="S488" s="975">
        <f>ROUND('Analisis transporte'!$F$37*Q488,0)</f>
        <v>395</v>
      </c>
      <c r="T488" s="975">
        <f>ROUND('Analisis transporte'!$F$37*Q488,0)*E488</f>
        <v>1442145</v>
      </c>
      <c r="U488" s="972" t="s">
        <v>2933</v>
      </c>
      <c r="V488" s="1067" t="s">
        <v>2906</v>
      </c>
    </row>
    <row r="489" spans="2:22">
      <c r="B489">
        <v>2204</v>
      </c>
      <c r="C489" s="863" t="str">
        <f>VLOOKUP(B489,'Explosion de Insumos(preciosOf)'!$A$7:$G$500,2,0)</f>
        <v>Cable THHN # 4 AWG</v>
      </c>
      <c r="D489" s="255" t="str">
        <f>VLOOKUP(B489,'Explosion de Insumos(preciosOf)'!$A$7:$G$500,4,0)</f>
        <v>Ml</v>
      </c>
      <c r="E489" s="255">
        <f>VLOOKUP(B489,'Explosion de Insumos(preciosOf)'!$A$7:$G$500,5,0)</f>
        <v>1555</v>
      </c>
      <c r="F489" s="874">
        <f>VLOOKUP(B489,'Explosion de Insumos(preciosOf)'!$A$7:$G$500,6,0)</f>
        <v>40040</v>
      </c>
      <c r="G489" s="875">
        <f>VLOOKUP(B489,'Explosion de Insumos(preciosOf)'!$A$7:$G$500,7,0)</f>
        <v>62262200</v>
      </c>
      <c r="H489" s="648">
        <f>13833+S489</f>
        <v>14098</v>
      </c>
      <c r="I489" s="872">
        <f t="shared" si="73"/>
        <v>21922390</v>
      </c>
      <c r="J489" s="864">
        <f t="shared" si="74"/>
        <v>0.35209790209790209</v>
      </c>
      <c r="K489" s="878">
        <f t="shared" si="75"/>
        <v>3</v>
      </c>
      <c r="L489" s="565">
        <f t="shared" si="69"/>
        <v>62262200</v>
      </c>
      <c r="N489" s="864">
        <f t="shared" si="72"/>
        <v>2.8448550809949866E-3</v>
      </c>
      <c r="O489" s="880">
        <f t="shared" si="70"/>
        <v>0.64790209790209796</v>
      </c>
      <c r="P489" s="889">
        <f t="shared" si="71"/>
        <v>40339810</v>
      </c>
      <c r="Q489" s="983">
        <f>258/1000</f>
        <v>0.25800000000000001</v>
      </c>
      <c r="R489" s="990">
        <f>3.1416*650/2/1000*650/2/1000</f>
        <v>0.3318315</v>
      </c>
      <c r="S489" s="975">
        <f>ROUND('Analisis transporte'!$F$37*Q489,0)</f>
        <v>265</v>
      </c>
      <c r="T489" s="975">
        <f>ROUND('Analisis transporte'!$F$37*Q489,0)*E489</f>
        <v>412075</v>
      </c>
      <c r="U489" s="972" t="s">
        <v>2933</v>
      </c>
      <c r="V489" s="1067" t="s">
        <v>2906</v>
      </c>
    </row>
    <row r="490" spans="2:22">
      <c r="B490">
        <v>2206</v>
      </c>
      <c r="C490" s="863" t="str">
        <f>VLOOKUP(B490,'Explosion de Insumos(preciosOf)'!$A$7:$G$500,2,0)</f>
        <v>Cable THHN # 6 AWG</v>
      </c>
      <c r="D490" s="255" t="str">
        <f>VLOOKUP(B490,'Explosion de Insumos(preciosOf)'!$A$7:$G$500,4,0)</f>
        <v>Ml</v>
      </c>
      <c r="E490" s="255">
        <f>VLOOKUP(B490,'Explosion de Insumos(preciosOf)'!$A$7:$G$500,5,0)</f>
        <v>934.8</v>
      </c>
      <c r="F490" s="874">
        <f>VLOOKUP(B490,'Explosion de Insumos(preciosOf)'!$A$7:$G$500,6,0)</f>
        <v>27300</v>
      </c>
      <c r="G490" s="875">
        <f>VLOOKUP(B490,'Explosion de Insumos(preciosOf)'!$A$7:$G$500,7,0)</f>
        <v>25520040</v>
      </c>
      <c r="H490" s="648">
        <f>8942+S490</f>
        <v>9107</v>
      </c>
      <c r="I490" s="872">
        <f t="shared" si="73"/>
        <v>8513224</v>
      </c>
      <c r="J490" s="864">
        <f t="shared" si="74"/>
        <v>0.33358974358974358</v>
      </c>
      <c r="K490" s="878">
        <f t="shared" si="75"/>
        <v>3</v>
      </c>
      <c r="L490" s="565">
        <f t="shared" si="69"/>
        <v>25520040</v>
      </c>
      <c r="N490" s="864">
        <f t="shared" si="72"/>
        <v>1.1660496330228502E-3</v>
      </c>
      <c r="O490" s="880">
        <f t="shared" si="70"/>
        <v>0.66641025641025642</v>
      </c>
      <c r="P490" s="889">
        <f t="shared" si="71"/>
        <v>17006816</v>
      </c>
      <c r="Q490" s="983">
        <f>161/1000</f>
        <v>0.161</v>
      </c>
      <c r="R490" s="990">
        <f>3.1416*550/2/1000*550/2/1000</f>
        <v>0.23758349999999998</v>
      </c>
      <c r="S490" s="975">
        <f>ROUND('Analisis transporte'!$F$37*Q490,0)</f>
        <v>165</v>
      </c>
      <c r="T490" s="975">
        <f>ROUND('Analisis transporte'!$F$37*Q490,0)*E490</f>
        <v>154242</v>
      </c>
      <c r="U490" s="972" t="s">
        <v>2933</v>
      </c>
      <c r="V490" s="1067" t="s">
        <v>2906</v>
      </c>
    </row>
    <row r="491" spans="2:22">
      <c r="B491">
        <v>2207</v>
      </c>
      <c r="C491" s="863" t="str">
        <f>VLOOKUP(B491,'Explosion de Insumos(preciosOf)'!$A$7:$G$500,2,0)</f>
        <v>Cable THHN # 8 AWG</v>
      </c>
      <c r="D491" s="255" t="str">
        <f>VLOOKUP(B491,'Explosion de Insumos(preciosOf)'!$A$7:$G$500,4,0)</f>
        <v>Ml</v>
      </c>
      <c r="E491" s="255">
        <f>VLOOKUP(B491,'Explosion de Insumos(preciosOf)'!$A$7:$G$500,5,0)</f>
        <v>3434.6</v>
      </c>
      <c r="F491" s="874">
        <f>VLOOKUP(B491,'Explosion de Insumos(preciosOf)'!$A$7:$G$500,6,0)</f>
        <v>15470</v>
      </c>
      <c r="G491" s="875">
        <f>VLOOKUP(B491,'Explosion de Insumos(preciosOf)'!$A$7:$G$500,7,0)</f>
        <v>53133262</v>
      </c>
      <c r="H491" s="648">
        <f>5822+S491</f>
        <v>5928</v>
      </c>
      <c r="I491" s="872">
        <f t="shared" si="73"/>
        <v>20360309</v>
      </c>
      <c r="J491" s="864">
        <f t="shared" si="74"/>
        <v>0.3831932773109244</v>
      </c>
      <c r="K491" s="878">
        <f t="shared" si="75"/>
        <v>3</v>
      </c>
      <c r="L491" s="565">
        <f t="shared" si="69"/>
        <v>53133262</v>
      </c>
      <c r="N491" s="864">
        <f t="shared" si="72"/>
        <v>2.4277399508937664E-3</v>
      </c>
      <c r="O491" s="880">
        <f t="shared" si="70"/>
        <v>0.61680672268907566</v>
      </c>
      <c r="P491" s="889">
        <f t="shared" si="71"/>
        <v>32772953</v>
      </c>
      <c r="Q491" s="983">
        <f>103/1000</f>
        <v>0.10299999999999999</v>
      </c>
      <c r="R491" s="990">
        <f>3.1416*500/2/1000*500/2/1000</f>
        <v>0.19635</v>
      </c>
      <c r="S491" s="975">
        <f>ROUND('Analisis transporte'!$F$37*Q491,0)</f>
        <v>106</v>
      </c>
      <c r="T491" s="975">
        <f>ROUND('Analisis transporte'!$F$37*Q491,0)*E491</f>
        <v>364067.6</v>
      </c>
      <c r="U491" s="972" t="s">
        <v>2933</v>
      </c>
      <c r="V491" s="1067" t="s">
        <v>2906</v>
      </c>
    </row>
    <row r="492" spans="2:22">
      <c r="B492">
        <v>2208</v>
      </c>
      <c r="C492" s="863" t="str">
        <f>VLOOKUP(B492,'Explosion de Insumos(preciosOf)'!$A$7:$G$500,2,0)</f>
        <v>Tuberia de 1"</v>
      </c>
      <c r="D492" s="255" t="str">
        <f>VLOOKUP(B492,'Explosion de Insumos(preciosOf)'!$A$7:$G$500,4,0)</f>
        <v>Ml</v>
      </c>
      <c r="E492" s="255">
        <f>VLOOKUP(B492,'Explosion de Insumos(preciosOf)'!$A$7:$G$500,5,0)</f>
        <v>1300</v>
      </c>
      <c r="F492" s="874">
        <f>VLOOKUP(B492,'Explosion de Insumos(preciosOf)'!$A$7:$G$500,6,0)</f>
        <v>32760</v>
      </c>
      <c r="G492" s="875">
        <f>VLOOKUP(B492,'Explosion de Insumos(preciosOf)'!$A$7:$G$500,7,0)</f>
        <v>42587999.869999997</v>
      </c>
      <c r="H492" s="648">
        <f>20000*1.1</f>
        <v>22000</v>
      </c>
      <c r="I492" s="872">
        <f t="shared" si="73"/>
        <v>28600000</v>
      </c>
      <c r="J492" s="864">
        <f t="shared" si="74"/>
        <v>0.6715506715506715</v>
      </c>
      <c r="K492" s="878">
        <f t="shared" si="75"/>
        <v>3</v>
      </c>
      <c r="L492" s="565">
        <f t="shared" si="69"/>
        <v>42587999.869999997</v>
      </c>
      <c r="N492" s="864">
        <f t="shared" si="72"/>
        <v>1.9459108065500951E-3</v>
      </c>
      <c r="O492" s="880">
        <f t="shared" si="70"/>
        <v>0.3284493284493285</v>
      </c>
      <c r="P492" s="889">
        <f t="shared" si="71"/>
        <v>13987999.869999997</v>
      </c>
      <c r="Q492" s="983"/>
      <c r="R492" s="972"/>
      <c r="S492" s="971"/>
      <c r="T492" s="971"/>
      <c r="U492" s="972"/>
      <c r="V492" s="1067"/>
    </row>
    <row r="493" spans="2:22">
      <c r="B493">
        <v>2209</v>
      </c>
      <c r="C493" s="863" t="str">
        <f>VLOOKUP(B493,'Explosion de Insumos(preciosOf)'!$A$7:$G$500,2,0)</f>
        <v>Tuberia de 1 1/2"</v>
      </c>
      <c r="D493" s="255" t="str">
        <f>VLOOKUP(B493,'Explosion de Insumos(preciosOf)'!$A$7:$G$500,4,0)</f>
        <v>Ml</v>
      </c>
      <c r="E493" s="255">
        <f>VLOOKUP(B493,'Explosion de Insumos(preciosOf)'!$A$7:$G$500,5,0)</f>
        <v>48</v>
      </c>
      <c r="F493" s="874">
        <f>VLOOKUP(B493,'Explosion de Insumos(preciosOf)'!$A$7:$G$500,6,0)</f>
        <v>50960</v>
      </c>
      <c r="G493" s="875">
        <f>VLOOKUP(B493,'Explosion de Insumos(preciosOf)'!$A$7:$G$500,7,0)</f>
        <v>2446080</v>
      </c>
      <c r="H493" s="648">
        <f>VLOOKUP(B493,'SALIDA SINCO INTERNO'!$A$7:$F$510,6,0)</f>
        <v>50960</v>
      </c>
      <c r="I493" s="872">
        <f t="shared" si="73"/>
        <v>2446080</v>
      </c>
      <c r="J493" s="864">
        <f t="shared" si="74"/>
        <v>1</v>
      </c>
      <c r="K493" s="878">
        <f t="shared" si="75"/>
        <v>2</v>
      </c>
      <c r="L493" s="565" t="str">
        <f t="shared" si="69"/>
        <v/>
      </c>
      <c r="N493" s="864">
        <f t="shared" si="72"/>
        <v>1.1176513384557914E-4</v>
      </c>
      <c r="O493" s="880">
        <f t="shared" si="70"/>
        <v>0</v>
      </c>
      <c r="P493" s="889">
        <f t="shared" si="71"/>
        <v>0</v>
      </c>
      <c r="Q493" s="983"/>
      <c r="R493" s="972"/>
      <c r="S493" s="971"/>
      <c r="T493" s="971"/>
      <c r="U493" s="972"/>
      <c r="V493" s="1067"/>
    </row>
    <row r="494" spans="2:22">
      <c r="B494">
        <v>2210</v>
      </c>
      <c r="C494" s="863" t="str">
        <f>VLOOKUP(B494,'Explosion de Insumos(preciosOf)'!$A$7:$G$500,2,0)</f>
        <v>Cable THHN # 10 AWG</v>
      </c>
      <c r="D494" s="255" t="str">
        <f>VLOOKUP(B494,'Explosion de Insumos(preciosOf)'!$A$7:$G$500,4,0)</f>
        <v>Und</v>
      </c>
      <c r="E494" s="255">
        <f>VLOOKUP(B494,'Explosion de Insumos(preciosOf)'!$A$7:$G$500,5,0)</f>
        <v>9412.7000000000007</v>
      </c>
      <c r="F494" s="874">
        <f>VLOOKUP(B494,'Explosion de Insumos(preciosOf)'!$A$7:$G$500,6,0)</f>
        <v>10556</v>
      </c>
      <c r="G494" s="875">
        <f>VLOOKUP(B494,'Explosion de Insumos(preciosOf)'!$A$7:$G$500,7,0)</f>
        <v>99360461.159999996</v>
      </c>
      <c r="H494" s="648">
        <v>3718</v>
      </c>
      <c r="I494" s="872">
        <f t="shared" si="73"/>
        <v>34996419</v>
      </c>
      <c r="J494" s="864">
        <f t="shared" si="74"/>
        <v>0.35221674876847292</v>
      </c>
      <c r="K494" s="878">
        <f t="shared" si="75"/>
        <v>3</v>
      </c>
      <c r="L494" s="565">
        <f t="shared" si="69"/>
        <v>99360461.159999996</v>
      </c>
      <c r="N494" s="864">
        <f t="shared" si="72"/>
        <v>4.5399313352408209E-3</v>
      </c>
      <c r="O494" s="880">
        <f t="shared" si="70"/>
        <v>0.64778325123152714</v>
      </c>
      <c r="P494" s="889">
        <f t="shared" si="71"/>
        <v>64364042.159999996</v>
      </c>
      <c r="Q494" s="983">
        <f>6/100</f>
        <v>0.06</v>
      </c>
      <c r="R494" s="972"/>
      <c r="S494" s="975"/>
      <c r="T494" s="975"/>
      <c r="U494" s="972"/>
      <c r="V494" s="1067" t="s">
        <v>2906</v>
      </c>
    </row>
    <row r="495" spans="2:22">
      <c r="B495">
        <v>2211</v>
      </c>
      <c r="C495" s="863" t="str">
        <f>VLOOKUP(B495,'Explosion de Insumos(preciosOf)'!$A$7:$G$500,2,0)</f>
        <v>Tuberia de 3/4</v>
      </c>
      <c r="D495" s="255" t="str">
        <f>VLOOKUP(B495,'Explosion de Insumos(preciosOf)'!$A$7:$G$500,4,0)</f>
        <v>Ml</v>
      </c>
      <c r="E495" s="255">
        <f>VLOOKUP(B495,'Explosion de Insumos(preciosOf)'!$A$7:$G$500,5,0)</f>
        <v>4987.4799999999996</v>
      </c>
      <c r="F495" s="874">
        <f>VLOOKUP(B495,'Explosion de Insumos(preciosOf)'!$A$7:$G$500,6,0)</f>
        <v>18200</v>
      </c>
      <c r="G495" s="875">
        <f>VLOOKUP(B495,'Explosion de Insumos(preciosOf)'!$A$7:$G$500,7,0)</f>
        <v>90772136</v>
      </c>
      <c r="H495" s="648">
        <v>4838</v>
      </c>
      <c r="I495" s="872">
        <f>ROUND(H495*E495,0)</f>
        <v>24129428</v>
      </c>
      <c r="J495" s="864">
        <f t="shared" si="74"/>
        <v>0.26582417582417583</v>
      </c>
      <c r="K495" s="878">
        <f t="shared" si="75"/>
        <v>3</v>
      </c>
      <c r="L495" s="565">
        <f t="shared" si="69"/>
        <v>90772136</v>
      </c>
      <c r="N495" s="864">
        <f t="shared" si="72"/>
        <v>4.1475176320844419E-3</v>
      </c>
      <c r="O495" s="880">
        <f t="shared" si="70"/>
        <v>0.73417582417582417</v>
      </c>
      <c r="P495" s="889">
        <f t="shared" si="71"/>
        <v>66642708</v>
      </c>
      <c r="Q495" s="971">
        <v>1.97</v>
      </c>
      <c r="R495" s="972"/>
      <c r="S495" s="975">
        <f>'Analisis transporte'!F37*Q495</f>
        <v>2024.7222222222224</v>
      </c>
      <c r="T495" s="975">
        <f>S495*E495</f>
        <v>10098261.588888889</v>
      </c>
      <c r="U495" s="540" t="s">
        <v>2933</v>
      </c>
      <c r="V495" s="1066" t="s">
        <v>2940</v>
      </c>
    </row>
    <row r="496" spans="2:22">
      <c r="B496">
        <v>2212</v>
      </c>
      <c r="C496" s="863" t="str">
        <f>VLOOKUP(B496,'Explosion de Insumos(preciosOf)'!$A$7:$G$500,2,0)</f>
        <v>Cable THHN # 12 AWG</v>
      </c>
      <c r="D496" s="255" t="str">
        <f>VLOOKUP(B496,'Explosion de Insumos(preciosOf)'!$A$7:$G$500,4,0)</f>
        <v>Ml</v>
      </c>
      <c r="E496" s="255">
        <f>VLOOKUP(B496,'Explosion de Insumos(preciosOf)'!$A$7:$G$500,5,0)</f>
        <v>4959.24</v>
      </c>
      <c r="F496" s="874">
        <f>VLOOKUP(B496,'Explosion de Insumos(preciosOf)'!$A$7:$G$500,6,0)</f>
        <v>8190</v>
      </c>
      <c r="G496" s="875">
        <f>VLOOKUP(B496,'Explosion de Insumos(preciosOf)'!$A$7:$G$500,7,0)</f>
        <v>40616175.600000001</v>
      </c>
      <c r="H496" s="648">
        <v>2367</v>
      </c>
      <c r="I496" s="872">
        <f t="shared" si="73"/>
        <v>11738521</v>
      </c>
      <c r="J496" s="864">
        <f t="shared" si="74"/>
        <v>0.28901098901098898</v>
      </c>
      <c r="K496" s="878">
        <f t="shared" si="75"/>
        <v>3</v>
      </c>
      <c r="L496" s="565">
        <f t="shared" si="69"/>
        <v>40616175.600000001</v>
      </c>
      <c r="N496" s="864">
        <f t="shared" ref="N496:N505" si="76">G496/$G$506</f>
        <v>1.8558151418717073E-3</v>
      </c>
      <c r="O496" s="880">
        <f t="shared" si="70"/>
        <v>0.71098901098901102</v>
      </c>
      <c r="P496" s="889">
        <f t="shared" si="71"/>
        <v>28877654.600000001</v>
      </c>
      <c r="Q496" s="983">
        <f>4/100</f>
        <v>0.04</v>
      </c>
      <c r="R496" s="972"/>
      <c r="S496" s="975"/>
      <c r="T496" s="975"/>
      <c r="U496" s="972"/>
      <c r="V496" s="1067" t="s">
        <v>2906</v>
      </c>
    </row>
    <row r="497" spans="2:22">
      <c r="B497">
        <v>2213</v>
      </c>
      <c r="C497" s="863" t="str">
        <f>VLOOKUP(B497,'Explosion de Insumos(preciosOf)'!$A$7:$G$500,2,0)</f>
        <v>Interruptores sencillos</v>
      </c>
      <c r="D497" s="255" t="str">
        <f>VLOOKUP(B497,'Explosion de Insumos(preciosOf)'!$A$7:$G$500,4,0)</f>
        <v>Und</v>
      </c>
      <c r="E497" s="255">
        <f>VLOOKUP(B497,'Explosion de Insumos(preciosOf)'!$A$7:$G$500,5,0)</f>
        <v>110</v>
      </c>
      <c r="F497" s="874">
        <f>VLOOKUP(B497,'Explosion de Insumos(preciosOf)'!$A$7:$G$500,6,0)</f>
        <v>23391</v>
      </c>
      <c r="G497" s="875">
        <f>VLOOKUP(B497,'Explosion de Insumos(preciosOf)'!$A$7:$G$500,7,0)</f>
        <v>2573010</v>
      </c>
      <c r="H497" s="648">
        <f>VLOOKUP(B497,'SALIDA SINCO INTERNO'!$A$7:$F$510,6,0)</f>
        <v>23391</v>
      </c>
      <c r="I497" s="872">
        <f t="shared" si="73"/>
        <v>2573010</v>
      </c>
      <c r="J497" s="864">
        <f t="shared" si="74"/>
        <v>1</v>
      </c>
      <c r="K497" s="878">
        <f t="shared" si="75"/>
        <v>2</v>
      </c>
      <c r="L497" s="565" t="str">
        <f t="shared" si="69"/>
        <v/>
      </c>
      <c r="N497" s="864">
        <f t="shared" si="76"/>
        <v>1.1756475954834412E-4</v>
      </c>
      <c r="O497" s="880">
        <f t="shared" si="70"/>
        <v>0</v>
      </c>
      <c r="P497" s="889">
        <f t="shared" si="71"/>
        <v>0</v>
      </c>
      <c r="Q497" s="983"/>
      <c r="R497" s="972"/>
      <c r="S497" s="971"/>
      <c r="T497" s="971"/>
      <c r="U497" s="972"/>
      <c r="V497" s="1067"/>
    </row>
    <row r="498" spans="2:22">
      <c r="B498">
        <v>2214</v>
      </c>
      <c r="C498" s="863" t="str">
        <f>VLOOKUP(B498,'Explosion de Insumos(preciosOf)'!$A$7:$G$500,2,0)</f>
        <v>PANEL SOLAR FOTOVOLTAICO</v>
      </c>
      <c r="D498" s="255" t="str">
        <f>VLOOKUP(B498,'Explosion de Insumos(preciosOf)'!$A$7:$G$500,4,0)</f>
        <v>W</v>
      </c>
      <c r="E498" s="255">
        <f>VLOOKUP(B498,'Explosion de Insumos(preciosOf)'!$A$7:$G$500,5,0)</f>
        <v>72900</v>
      </c>
      <c r="F498" s="874">
        <f>VLOOKUP(B498,'Explosion de Insumos(preciosOf)'!$A$7:$G$500,6,0)</f>
        <v>3185</v>
      </c>
      <c r="G498" s="875">
        <f>VLOOKUP(B498,'Explosion de Insumos(preciosOf)'!$A$7:$G$500,7,0)</f>
        <v>232186500</v>
      </c>
      <c r="H498" s="648">
        <f>2000+S498</f>
        <v>2062</v>
      </c>
      <c r="I498" s="872">
        <f t="shared" si="73"/>
        <v>150319800</v>
      </c>
      <c r="J498" s="864">
        <f t="shared" si="74"/>
        <v>0.64740973312401884</v>
      </c>
      <c r="K498" s="878">
        <f t="shared" si="75"/>
        <v>3</v>
      </c>
      <c r="L498" s="565">
        <f t="shared" si="69"/>
        <v>232186500</v>
      </c>
      <c r="N498" s="864">
        <f t="shared" si="76"/>
        <v>1.0608956064248332E-2</v>
      </c>
      <c r="O498" s="880">
        <f t="shared" si="70"/>
        <v>0.35259026687598116</v>
      </c>
      <c r="P498" s="889">
        <f t="shared" si="71"/>
        <v>81866700</v>
      </c>
      <c r="Q498" s="983">
        <f>22.5/375</f>
        <v>0.06</v>
      </c>
      <c r="R498" s="972"/>
      <c r="S498" s="975">
        <f>ROUND('Analisis transporte'!F37*Q498,0)</f>
        <v>62</v>
      </c>
      <c r="T498" s="975">
        <f>S498*E498</f>
        <v>4519800</v>
      </c>
      <c r="U498" s="1072" t="s">
        <v>2933</v>
      </c>
      <c r="V498" s="1066" t="s">
        <v>2987</v>
      </c>
    </row>
    <row r="499" spans="2:22">
      <c r="B499">
        <v>2217</v>
      </c>
      <c r="C499" s="863" t="str">
        <f>VLOOKUP(B499,'Explosion de Insumos(preciosOf)'!$A$7:$G$500,2,0)</f>
        <v>Cable solar #12</v>
      </c>
      <c r="D499" s="255" t="str">
        <f>VLOOKUP(B499,'Explosion de Insumos(preciosOf)'!$A$7:$G$500,4,0)</f>
        <v>Ml</v>
      </c>
      <c r="E499" s="255">
        <f>VLOOKUP(B499,'Explosion de Insumos(preciosOf)'!$A$7:$G$500,5,0)</f>
        <v>1140</v>
      </c>
      <c r="F499" s="874">
        <f>VLOOKUP(B499,'Explosion de Insumos(preciosOf)'!$A$7:$G$500,6,0)</f>
        <v>15340</v>
      </c>
      <c r="G499" s="875">
        <f>VLOOKUP(B499,'Explosion de Insumos(preciosOf)'!$A$7:$G$500,7,0)</f>
        <v>17487600</v>
      </c>
      <c r="H499" s="648">
        <f>8500*1.1</f>
        <v>9350</v>
      </c>
      <c r="I499" s="872">
        <f t="shared" si="73"/>
        <v>10659000</v>
      </c>
      <c r="J499" s="864">
        <f t="shared" si="74"/>
        <v>0.60951760104302477</v>
      </c>
      <c r="K499" s="878">
        <f t="shared" si="75"/>
        <v>3</v>
      </c>
      <c r="L499" s="565">
        <f t="shared" si="69"/>
        <v>17487600</v>
      </c>
      <c r="N499" s="864">
        <f t="shared" si="76"/>
        <v>7.990351724546825E-4</v>
      </c>
      <c r="O499" s="880">
        <f t="shared" si="70"/>
        <v>0.39048239895697523</v>
      </c>
      <c r="P499" s="889">
        <f t="shared" si="71"/>
        <v>6828600</v>
      </c>
      <c r="Q499" s="983"/>
      <c r="R499" s="972"/>
      <c r="S499" s="971"/>
      <c r="T499" s="971"/>
      <c r="U499" s="540" t="s">
        <v>2994</v>
      </c>
      <c r="V499" s="1066" t="s">
        <v>2987</v>
      </c>
    </row>
    <row r="500" spans="2:22">
      <c r="B500">
        <v>2218</v>
      </c>
      <c r="C500" s="863" t="str">
        <f>VLOOKUP(B500,'Explosion de Insumos(preciosOf)'!$A$7:$G$500,2,0)</f>
        <v>Fusible de linea con conector MC4 - 20A - 1500 VDC</v>
      </c>
      <c r="D500" s="255" t="str">
        <f>VLOOKUP(B500,'Explosion de Insumos(preciosOf)'!$A$7:$G$500,4,0)</f>
        <v>Und</v>
      </c>
      <c r="E500" s="255">
        <f>VLOOKUP(B500,'Explosion de Insumos(preciosOf)'!$A$7:$G$500,5,0)</f>
        <v>20</v>
      </c>
      <c r="F500" s="874">
        <f>VLOOKUP(B500,'Explosion de Insumos(preciosOf)'!$A$7:$G$500,6,0)</f>
        <v>182000</v>
      </c>
      <c r="G500" s="875">
        <f>VLOOKUP(B500,'Explosion de Insumos(preciosOf)'!$A$7:$G$500,7,0)</f>
        <v>3639999.97</v>
      </c>
      <c r="H500" s="648">
        <f>VLOOKUP(B500,'SALIDA SINCO INTERNO'!$A$7:$F$510,6,0)</f>
        <v>182000</v>
      </c>
      <c r="I500" s="872">
        <f t="shared" si="73"/>
        <v>3640000</v>
      </c>
      <c r="J500" s="864">
        <f t="shared" si="74"/>
        <v>1</v>
      </c>
      <c r="K500" s="878">
        <f t="shared" si="75"/>
        <v>2</v>
      </c>
      <c r="L500" s="565" t="str">
        <f t="shared" si="69"/>
        <v/>
      </c>
      <c r="N500" s="864">
        <f t="shared" si="76"/>
        <v>1.6631716208993739E-4</v>
      </c>
      <c r="O500" s="880">
        <f t="shared" si="70"/>
        <v>0</v>
      </c>
      <c r="P500" s="889">
        <f t="shared" si="71"/>
        <v>-2.9999999795109034E-2</v>
      </c>
      <c r="Q500" s="983"/>
      <c r="R500" s="972"/>
      <c r="S500" s="971"/>
      <c r="T500" s="971"/>
      <c r="U500" s="972"/>
      <c r="V500" s="1067"/>
    </row>
    <row r="501" spans="2:22">
      <c r="B501">
        <v>2219</v>
      </c>
      <c r="C501" s="863" t="str">
        <f>VLOOKUP(B501,'Explosion de Insumos(preciosOf)'!$A$7:$G$500,2,0)</f>
        <v>Cable THHN # 1/0 AWG</v>
      </c>
      <c r="D501" s="255" t="str">
        <f>VLOOKUP(B501,'Explosion de Insumos(preciosOf)'!$A$7:$G$500,4,0)</f>
        <v>Ml</v>
      </c>
      <c r="E501" s="255">
        <f>VLOOKUP(B501,'Explosion de Insumos(preciosOf)'!$A$7:$G$500,5,0)</f>
        <v>168</v>
      </c>
      <c r="F501" s="874">
        <f>VLOOKUP(B501,'Explosion de Insumos(preciosOf)'!$A$7:$G$500,6,0)</f>
        <v>91000</v>
      </c>
      <c r="G501" s="875">
        <f>VLOOKUP(B501,'Explosion de Insumos(preciosOf)'!$A$7:$G$500,7,0)</f>
        <v>15288000</v>
      </c>
      <c r="H501" s="648">
        <f>34548+S501</f>
        <v>35165</v>
      </c>
      <c r="I501" s="872">
        <f t="shared" si="73"/>
        <v>5907720</v>
      </c>
      <c r="J501" s="864">
        <f t="shared" si="74"/>
        <v>0.38642857142857145</v>
      </c>
      <c r="K501" s="878">
        <f t="shared" si="75"/>
        <v>3</v>
      </c>
      <c r="L501" s="565">
        <f t="shared" si="69"/>
        <v>15288000</v>
      </c>
      <c r="N501" s="864">
        <f t="shared" si="76"/>
        <v>6.9853208653486963E-4</v>
      </c>
      <c r="O501" s="880">
        <f t="shared" si="70"/>
        <v>0.61357142857142855</v>
      </c>
      <c r="P501" s="889">
        <f t="shared" si="71"/>
        <v>9380280</v>
      </c>
      <c r="Q501" s="983">
        <f>600/1000</f>
        <v>0.6</v>
      </c>
      <c r="R501" s="990">
        <f>3.1416*850/2/1000*850/2/1000</f>
        <v>0.5674515</v>
      </c>
      <c r="S501" s="975">
        <f>ROUND('Analisis transporte'!$F$37*Q501,0)</f>
        <v>617</v>
      </c>
      <c r="T501" s="975">
        <f>ROUND('Analisis transporte'!$F$37*Q501,0)*E501</f>
        <v>103656</v>
      </c>
      <c r="U501" s="972" t="s">
        <v>2933</v>
      </c>
      <c r="V501" s="1067" t="s">
        <v>2906</v>
      </c>
    </row>
    <row r="502" spans="2:22">
      <c r="B502">
        <v>2220</v>
      </c>
      <c r="C502" s="863" t="str">
        <f>VLOOKUP(B502,'Explosion de Insumos(preciosOf)'!$A$7:$G$500,2,0)</f>
        <v>Terminales de ojo #1/0 de AC</v>
      </c>
      <c r="D502" s="255" t="str">
        <f>VLOOKUP(B502,'Explosion de Insumos(preciosOf)'!$A$7:$G$500,4,0)</f>
        <v>Und</v>
      </c>
      <c r="E502" s="255">
        <f>VLOOKUP(B502,'Explosion de Insumos(preciosOf)'!$A$7:$G$500,5,0)</f>
        <v>6</v>
      </c>
      <c r="F502" s="874">
        <f>VLOOKUP(B502,'Explosion de Insumos(preciosOf)'!$A$7:$G$500,6,0)</f>
        <v>14560</v>
      </c>
      <c r="G502" s="875">
        <f>VLOOKUP(B502,'Explosion de Insumos(preciosOf)'!$A$7:$G$500,7,0)</f>
        <v>87360</v>
      </c>
      <c r="H502" s="648">
        <f>VLOOKUP(B502,'SALIDA SINCO INTERNO'!$A$7:$F$510,6,0)</f>
        <v>14560</v>
      </c>
      <c r="I502" s="872">
        <f t="shared" si="73"/>
        <v>87360</v>
      </c>
      <c r="J502" s="864">
        <f t="shared" si="74"/>
        <v>1</v>
      </c>
      <c r="K502" s="878">
        <f t="shared" si="75"/>
        <v>2</v>
      </c>
      <c r="L502" s="565" t="str">
        <f t="shared" si="69"/>
        <v/>
      </c>
      <c r="N502" s="864">
        <f t="shared" si="76"/>
        <v>3.9916119230563973E-6</v>
      </c>
      <c r="O502" s="880">
        <f t="shared" si="70"/>
        <v>0</v>
      </c>
      <c r="P502" s="889">
        <f t="shared" si="71"/>
        <v>0</v>
      </c>
      <c r="Q502" s="971"/>
      <c r="R502" s="972"/>
      <c r="S502" s="971"/>
      <c r="T502" s="971"/>
      <c r="U502" s="972"/>
      <c r="V502" s="1067"/>
    </row>
    <row r="503" spans="2:22">
      <c r="B503">
        <v>2221</v>
      </c>
      <c r="C503" s="863" t="str">
        <f>VLOOKUP(B503,'Explosion de Insumos(preciosOf)'!$A$7:$G$500,2,0)</f>
        <v>Tuberia de 2"</v>
      </c>
      <c r="D503" s="255" t="str">
        <f>VLOOKUP(B503,'Explosion de Insumos(preciosOf)'!$A$7:$G$500,4,0)</f>
        <v>Ml</v>
      </c>
      <c r="E503" s="255">
        <f>VLOOKUP(B503,'Explosion de Insumos(preciosOf)'!$A$7:$G$500,5,0)</f>
        <v>10</v>
      </c>
      <c r="F503" s="874">
        <f>VLOOKUP(B503,'Explosion de Insumos(preciosOf)'!$A$7:$G$500,6,0)</f>
        <v>85540</v>
      </c>
      <c r="G503" s="875">
        <f>VLOOKUP(B503,'Explosion de Insumos(preciosOf)'!$A$7:$G$500,7,0)</f>
        <v>855400</v>
      </c>
      <c r="H503" s="648">
        <f>VLOOKUP(B503,'SALIDA SINCO INTERNO'!$A$7:$F$510,6,0)</f>
        <v>85540</v>
      </c>
      <c r="I503" s="872">
        <f t="shared" si="73"/>
        <v>855400</v>
      </c>
      <c r="J503" s="864">
        <f t="shared" si="74"/>
        <v>1</v>
      </c>
      <c r="K503" s="878">
        <f t="shared" si="75"/>
        <v>2</v>
      </c>
      <c r="L503" s="565" t="str">
        <f t="shared" si="69"/>
        <v/>
      </c>
      <c r="N503" s="864">
        <f t="shared" si="76"/>
        <v>3.9084533413260563E-5</v>
      </c>
      <c r="O503" s="880">
        <f t="shared" si="70"/>
        <v>0</v>
      </c>
      <c r="P503" s="889">
        <f t="shared" si="71"/>
        <v>0</v>
      </c>
      <c r="Q503" s="971"/>
      <c r="R503" s="972"/>
      <c r="S503" s="971"/>
      <c r="T503" s="971"/>
      <c r="U503" s="972"/>
      <c r="V503" s="971"/>
    </row>
    <row r="504" spans="2:22">
      <c r="B504">
        <v>2222</v>
      </c>
      <c r="C504" s="863" t="str">
        <f>VLOOKUP(B504,'Explosion de Insumos(preciosOf)'!$A$7:$G$500,2,0)</f>
        <v>Terminales de ojo #6 de AC</v>
      </c>
      <c r="D504" s="255" t="str">
        <f>VLOOKUP(B504,'Explosion de Insumos(preciosOf)'!$A$7:$G$500,4,0)</f>
        <v>Und</v>
      </c>
      <c r="E504" s="255">
        <f>VLOOKUP(B504,'Explosion de Insumos(preciosOf)'!$A$7:$G$500,5,0)</f>
        <v>36</v>
      </c>
      <c r="F504" s="874">
        <f>VLOOKUP(B504,'Explosion de Insumos(preciosOf)'!$A$7:$G$500,6,0)</f>
        <v>11700</v>
      </c>
      <c r="G504" s="875">
        <f>VLOOKUP(B504,'Explosion de Insumos(preciosOf)'!$A$7:$G$500,7,0)</f>
        <v>421200</v>
      </c>
      <c r="H504" s="648">
        <f>VLOOKUP(B504,'SALIDA SINCO INTERNO'!$A$7:$F$510,6,0)</f>
        <v>11700</v>
      </c>
      <c r="I504" s="872">
        <f t="shared" si="73"/>
        <v>421200</v>
      </c>
      <c r="J504" s="864">
        <f t="shared" si="74"/>
        <v>1</v>
      </c>
      <c r="K504" s="878">
        <f t="shared" si="75"/>
        <v>2</v>
      </c>
      <c r="L504" s="565" t="str">
        <f t="shared" si="69"/>
        <v/>
      </c>
      <c r="N504" s="864">
        <f t="shared" si="76"/>
        <v>1.9245271771879062E-5</v>
      </c>
      <c r="O504" s="880">
        <f t="shared" si="70"/>
        <v>0</v>
      </c>
      <c r="P504" s="889">
        <f t="shared" si="71"/>
        <v>0</v>
      </c>
      <c r="Q504" s="971"/>
      <c r="R504" s="972"/>
      <c r="S504" s="971"/>
      <c r="T504" s="971"/>
      <c r="U504" s="972"/>
      <c r="V504" s="971"/>
    </row>
    <row r="505" spans="2:22" ht="15.75" thickBot="1">
      <c r="B505">
        <v>2226</v>
      </c>
      <c r="C505" s="865" t="str">
        <f>VLOOKUP(B505,'Explosion de Insumos(preciosOf)'!$A$7:$G$500,2,0)</f>
        <v>Programación de panel,</v>
      </c>
      <c r="D505" s="866" t="str">
        <f>VLOOKUP(B505,'Explosion de Insumos(preciosOf)'!$A$7:$G$500,4,0)</f>
        <v>Glb</v>
      </c>
      <c r="E505" s="866">
        <f>VLOOKUP(B505,'Explosion de Insumos(preciosOf)'!$A$7:$G$500,5,0)</f>
        <v>1</v>
      </c>
      <c r="F505" s="876">
        <f>VLOOKUP(B505,'Explosion de Insumos(preciosOf)'!$A$7:$G$500,6,0)</f>
        <v>11488703</v>
      </c>
      <c r="G505" s="877">
        <f>VLOOKUP(B505,'Explosion de Insumos(preciosOf)'!$A$7:$G$500,7,0)</f>
        <v>11488703</v>
      </c>
      <c r="H505" s="868">
        <f>VLOOKUP(B505,'SALIDA SINCO INTERNO'!$A$7:$F$510,6,0)</f>
        <v>11488703</v>
      </c>
      <c r="I505" s="872">
        <f t="shared" si="73"/>
        <v>11488703</v>
      </c>
      <c r="J505" s="867">
        <f t="shared" si="74"/>
        <v>1</v>
      </c>
      <c r="K505" s="879">
        <f t="shared" si="75"/>
        <v>2</v>
      </c>
      <c r="L505" s="869" t="str">
        <f t="shared" si="69"/>
        <v/>
      </c>
      <c r="M505" s="869"/>
      <c r="N505" s="867">
        <f t="shared" si="76"/>
        <v>5.2493639967094558E-4</v>
      </c>
      <c r="O505" s="881">
        <f t="shared" si="70"/>
        <v>0</v>
      </c>
      <c r="P505" s="890">
        <f t="shared" si="71"/>
        <v>0</v>
      </c>
      <c r="Q505" s="977"/>
      <c r="R505" s="978"/>
      <c r="S505" s="977"/>
      <c r="T505" s="977"/>
      <c r="U505" s="978"/>
      <c r="V505" s="977"/>
    </row>
    <row r="506" spans="2:22">
      <c r="C506" s="646" t="s">
        <v>1433</v>
      </c>
      <c r="G506" s="639">
        <f>G12+G22+G31+G42+G44+G46+G53+G56+G74+G84+G86+G88+G99+G102+G106+G110+G112+G118+G125+G127+G141+G146+G153+G155+G160+G162+G174+G178+G182+G184+G190+G262+G265+G268+G271+G290+G297+G299+G304+G309+G313+G317+G329+G362+G366+G371+G390+G392+G394+G396+G399</f>
        <v>21885895143.110004</v>
      </c>
      <c r="I506" s="639">
        <f>I12+I22+I31+I42+I44+I46+I53+I56+I74+I84+I86+I88+I99+I102+I106+I110+I112+I118+I125+I127+I141+I146+I153+I155+I160+I162+I174+I178+I182+I184+I190+I262+I265+I268+I271+I290+I297+I299+I304+I309+I313+I317+I329+I362+I366+I371+I390+I392+I394+I396+I399</f>
        <v>16533629301.730003</v>
      </c>
      <c r="J506" s="639">
        <f>G506-I506</f>
        <v>5352265841.3800011</v>
      </c>
      <c r="K506" s="540" t="s">
        <v>2577</v>
      </c>
      <c r="S506"/>
      <c r="T506"/>
    </row>
    <row r="509" spans="2:22">
      <c r="E509" t="s">
        <v>2916</v>
      </c>
    </row>
    <row r="510" spans="2:22">
      <c r="F510" s="981">
        <v>610</v>
      </c>
      <c r="G510" s="981">
        <f>(E26-F510)*0.5</f>
        <v>896.43000000000006</v>
      </c>
    </row>
    <row r="511" spans="2:22">
      <c r="F511" s="565">
        <f>F510*140000</f>
        <v>85400000</v>
      </c>
      <c r="G511" s="639">
        <f>G510*598392</f>
        <v>536416540.56000006</v>
      </c>
    </row>
    <row r="512" spans="2:22">
      <c r="G512" s="639">
        <f>G511+F511</f>
        <v>621816540.56000006</v>
      </c>
    </row>
    <row r="513" spans="6:7">
      <c r="G513" s="639">
        <f>G512/E26</f>
        <v>258781.84353645242</v>
      </c>
    </row>
    <row r="514" spans="6:7">
      <c r="F514" s="565" t="s">
        <v>2917</v>
      </c>
      <c r="G514" s="639">
        <v>1.5</v>
      </c>
    </row>
    <row r="515" spans="6:7">
      <c r="G515" s="639">
        <f>G513*G514</f>
        <v>388172.76530467864</v>
      </c>
    </row>
  </sheetData>
  <autoFilter ref="C11:V506" xr:uid="{543A9597-36D7-4D67-8B2A-CEFC2ECC4A1F}"/>
  <mergeCells count="4">
    <mergeCell ref="F10:G10"/>
    <mergeCell ref="H10:I10"/>
    <mergeCell ref="G1:I3"/>
    <mergeCell ref="G4:I9"/>
  </mergeCells>
  <conditionalFormatting sqref="K13:K505">
    <cfRule type="iconSet" priority="307">
      <iconSet showValue="0">
        <cfvo type="percent" val="0"/>
        <cfvo type="num" val="2"/>
        <cfvo type="num" val="3"/>
      </iconSet>
    </cfRule>
  </conditionalFormatting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9E0D3-2B50-4ED1-96D8-5ADA2DB4165B}">
  <dimension ref="A4:L217"/>
  <sheetViews>
    <sheetView topLeftCell="A195" zoomScaleNormal="100" workbookViewId="0">
      <selection activeCell="J200" sqref="J200"/>
    </sheetView>
  </sheetViews>
  <sheetFormatPr baseColWidth="10" defaultRowHeight="15"/>
  <cols>
    <col min="3" max="3" width="29" customWidth="1"/>
    <col min="4" max="4" width="44.7109375" customWidth="1"/>
    <col min="5" max="5" width="7" bestFit="1" customWidth="1"/>
    <col min="7" max="7" width="14.42578125" customWidth="1"/>
    <col min="8" max="8" width="15.28515625" customWidth="1"/>
    <col min="9" max="9" width="11.42578125" customWidth="1"/>
    <col min="10" max="10" width="14.140625" bestFit="1" customWidth="1"/>
  </cols>
  <sheetData>
    <row r="4" spans="1:12" ht="15.75" thickBot="1"/>
    <row r="5" spans="1:12" ht="15.75" thickTop="1">
      <c r="D5" s="1137" t="s">
        <v>784</v>
      </c>
      <c r="E5" s="1138"/>
      <c r="F5" s="1138"/>
      <c r="G5" s="1138"/>
      <c r="H5" s="1000"/>
      <c r="I5" s="1001" t="s">
        <v>2945</v>
      </c>
    </row>
    <row r="6" spans="1:12">
      <c r="D6" s="1139"/>
      <c r="E6" s="1140"/>
      <c r="F6" s="1140"/>
      <c r="G6" s="1140"/>
      <c r="H6" s="1002"/>
      <c r="I6" s="1003" t="s">
        <v>783</v>
      </c>
    </row>
    <row r="7" spans="1:12">
      <c r="D7" s="1004" t="s">
        <v>586</v>
      </c>
      <c r="E7" s="1005" t="s">
        <v>587</v>
      </c>
      <c r="F7" s="1006" t="s">
        <v>588</v>
      </c>
      <c r="G7" s="1007" t="s">
        <v>2946</v>
      </c>
      <c r="H7" s="1008" t="s">
        <v>2947</v>
      </c>
      <c r="I7" s="1009" t="s">
        <v>2948</v>
      </c>
    </row>
    <row r="8" spans="1:12">
      <c r="D8" s="1010"/>
      <c r="E8" s="1011"/>
      <c r="F8" s="1012"/>
      <c r="G8" s="1013"/>
      <c r="H8" s="1014"/>
      <c r="I8" s="1015"/>
    </row>
    <row r="9" spans="1:12">
      <c r="D9" s="1016" t="s">
        <v>2949</v>
      </c>
      <c r="E9" s="1011"/>
      <c r="F9" s="1012"/>
      <c r="G9" s="1013"/>
      <c r="H9" s="1014"/>
      <c r="I9" s="1015"/>
      <c r="K9">
        <v>222530</v>
      </c>
    </row>
    <row r="10" spans="1:12">
      <c r="D10" s="1004" t="s">
        <v>277</v>
      </c>
      <c r="E10" s="1005" t="s">
        <v>278</v>
      </c>
      <c r="F10" s="1006">
        <v>3</v>
      </c>
      <c r="G10" s="1007"/>
      <c r="H10" s="1008">
        <v>1673</v>
      </c>
      <c r="I10" s="1009">
        <v>5019</v>
      </c>
      <c r="J10" s="591">
        <f>I10/$I$18</f>
        <v>2.0044433224780287E-4</v>
      </c>
      <c r="K10">
        <f>$K$9*J10</f>
        <v>44.604877255103574</v>
      </c>
      <c r="L10" s="1031">
        <f>K10/F10</f>
        <v>14.868292418367858</v>
      </c>
    </row>
    <row r="11" spans="1:12">
      <c r="D11" s="1004" t="s">
        <v>2950</v>
      </c>
      <c r="E11" s="1005" t="s">
        <v>954</v>
      </c>
      <c r="F11" s="1006">
        <v>1</v>
      </c>
      <c r="G11" s="1007"/>
      <c r="H11" s="1008">
        <v>14332</v>
      </c>
      <c r="I11" s="1009">
        <v>14332</v>
      </c>
      <c r="J11" s="591">
        <f t="shared" ref="J11:J17" si="0">I11/$I$18</f>
        <v>5.7237859529298875E-4</v>
      </c>
      <c r="K11">
        <f t="shared" ref="K11:K17" si="1">$K$9*J11</f>
        <v>127.37140881054879</v>
      </c>
      <c r="L11" s="1031">
        <f t="shared" ref="L11:L17" si="2">K11/F11</f>
        <v>127.37140881054879</v>
      </c>
    </row>
    <row r="12" spans="1:12">
      <c r="D12" s="1004" t="s">
        <v>2951</v>
      </c>
      <c r="E12" s="1005" t="s">
        <v>587</v>
      </c>
      <c r="F12" s="1006">
        <v>16</v>
      </c>
      <c r="G12" s="1007"/>
      <c r="H12" s="1008">
        <v>64622</v>
      </c>
      <c r="I12" s="1009">
        <v>1033952</v>
      </c>
      <c r="J12" s="591">
        <f t="shared" si="0"/>
        <v>4.1293050053054448E-2</v>
      </c>
      <c r="K12">
        <f t="shared" si="1"/>
        <v>9188.9424283062053</v>
      </c>
      <c r="L12" s="1031">
        <f t="shared" si="2"/>
        <v>574.30890176913783</v>
      </c>
    </row>
    <row r="13" spans="1:12">
      <c r="D13" s="1004" t="s">
        <v>109</v>
      </c>
      <c r="E13" s="1005" t="s">
        <v>2952</v>
      </c>
      <c r="F13" s="1006">
        <v>1</v>
      </c>
      <c r="G13" s="1007"/>
      <c r="H13" s="1008">
        <v>47194</v>
      </c>
      <c r="I13" s="1009">
        <v>47194</v>
      </c>
      <c r="J13" s="591">
        <f t="shared" si="0"/>
        <v>1.8847917545532593E-3</v>
      </c>
      <c r="K13">
        <f t="shared" si="1"/>
        <v>419.4227091407368</v>
      </c>
      <c r="L13" s="1031">
        <f t="shared" si="2"/>
        <v>419.4227091407368</v>
      </c>
    </row>
    <row r="14" spans="1:12">
      <c r="A14" t="s">
        <v>2941</v>
      </c>
      <c r="D14" s="1004" t="s">
        <v>118</v>
      </c>
      <c r="E14" s="1005" t="s">
        <v>2953</v>
      </c>
      <c r="F14" s="1006">
        <v>1</v>
      </c>
      <c r="G14" s="1007"/>
      <c r="H14" s="1008">
        <v>128557</v>
      </c>
      <c r="I14" s="1009">
        <v>128557</v>
      </c>
      <c r="J14" s="591">
        <f t="shared" si="0"/>
        <v>5.1341944651884424E-3</v>
      </c>
      <c r="K14">
        <f t="shared" si="1"/>
        <v>1142.512294338384</v>
      </c>
      <c r="L14" s="1031">
        <f t="shared" si="2"/>
        <v>1142.512294338384</v>
      </c>
    </row>
    <row r="15" spans="1:12">
      <c r="D15" s="1004" t="s">
        <v>2995</v>
      </c>
      <c r="E15" s="1005" t="s">
        <v>587</v>
      </c>
      <c r="F15" s="1006">
        <v>2</v>
      </c>
      <c r="G15" s="1007"/>
      <c r="H15" s="1008">
        <v>44326</v>
      </c>
      <c r="I15" s="1009">
        <v>88652</v>
      </c>
      <c r="J15" s="591">
        <f t="shared" si="0"/>
        <v>3.5405042722518867E-3</v>
      </c>
      <c r="K15">
        <f t="shared" si="1"/>
        <v>787.86841570421234</v>
      </c>
      <c r="L15" s="1031">
        <f t="shared" si="2"/>
        <v>393.93420785210617</v>
      </c>
    </row>
    <row r="16" spans="1:12">
      <c r="D16" s="1004" t="s">
        <v>279</v>
      </c>
      <c r="E16" s="1005" t="s">
        <v>587</v>
      </c>
      <c r="F16" s="1006">
        <v>2</v>
      </c>
      <c r="G16" s="1007"/>
      <c r="H16" s="1008">
        <v>5722</v>
      </c>
      <c r="I16" s="1009">
        <v>11444</v>
      </c>
      <c r="J16" s="591">
        <f t="shared" si="0"/>
        <v>4.5704023475669577E-4</v>
      </c>
      <c r="K16">
        <f t="shared" si="1"/>
        <v>101.70516344040752</v>
      </c>
      <c r="L16" s="1031">
        <f t="shared" si="2"/>
        <v>50.852581720203759</v>
      </c>
    </row>
    <row r="17" spans="4:12">
      <c r="D17" s="1017" t="s">
        <v>286</v>
      </c>
      <c r="E17" s="1018" t="s">
        <v>617</v>
      </c>
      <c r="F17" s="1019">
        <v>2</v>
      </c>
      <c r="G17" s="1020"/>
      <c r="H17" s="1021">
        <v>12897</v>
      </c>
      <c r="I17" s="1022">
        <v>25794</v>
      </c>
      <c r="J17" s="591">
        <f t="shared" si="0"/>
        <v>1.030137697947764E-3</v>
      </c>
      <c r="K17">
        <f t="shared" si="1"/>
        <v>229.23654192431593</v>
      </c>
      <c r="L17" s="1031">
        <f t="shared" si="2"/>
        <v>114.61827096215796</v>
      </c>
    </row>
    <row r="18" spans="4:12">
      <c r="D18" s="1010"/>
      <c r="E18" s="1011"/>
      <c r="F18" s="1012"/>
      <c r="G18" s="1013"/>
      <c r="H18" s="1014" t="s">
        <v>2954</v>
      </c>
      <c r="I18" s="1023">
        <v>25039371</v>
      </c>
    </row>
    <row r="19" spans="4:12">
      <c r="D19" s="1016" t="s">
        <v>321</v>
      </c>
      <c r="E19" s="1011"/>
      <c r="F19" s="1012"/>
      <c r="G19" s="1013"/>
      <c r="H19" s="1014"/>
      <c r="I19" s="1015"/>
    </row>
    <row r="20" spans="4:12">
      <c r="D20" s="1017" t="s">
        <v>2526</v>
      </c>
      <c r="E20" s="1018" t="s">
        <v>2485</v>
      </c>
      <c r="F20" s="1019">
        <v>3</v>
      </c>
      <c r="G20" s="1020"/>
      <c r="H20" s="1021">
        <v>49655</v>
      </c>
      <c r="I20" s="1022">
        <v>148965</v>
      </c>
    </row>
    <row r="21" spans="4:12">
      <c r="D21" s="1010"/>
      <c r="E21" s="1011"/>
      <c r="F21" s="1012"/>
      <c r="G21" s="1013"/>
      <c r="H21" s="1014" t="s">
        <v>2955</v>
      </c>
      <c r="I21" s="1023">
        <v>148965</v>
      </c>
    </row>
    <row r="22" spans="4:12">
      <c r="D22" s="1016" t="s">
        <v>2686</v>
      </c>
      <c r="E22" s="1011"/>
      <c r="F22" s="1012"/>
      <c r="G22" s="1013"/>
      <c r="H22" s="1014"/>
      <c r="I22" s="1015"/>
    </row>
    <row r="23" spans="4:12">
      <c r="D23" s="1017" t="s">
        <v>2956</v>
      </c>
      <c r="E23" s="1018" t="s">
        <v>2868</v>
      </c>
      <c r="F23" s="1019">
        <v>21992</v>
      </c>
      <c r="G23" s="1020"/>
      <c r="H23" s="1021">
        <v>1912</v>
      </c>
      <c r="I23" s="1022">
        <v>42048704</v>
      </c>
    </row>
    <row r="24" spans="4:12">
      <c r="D24" s="1010"/>
      <c r="E24" s="1011"/>
      <c r="F24" s="1012"/>
      <c r="G24" s="1013"/>
      <c r="H24" s="1014" t="s">
        <v>2957</v>
      </c>
      <c r="I24" s="1023">
        <v>42048704</v>
      </c>
    </row>
    <row r="25" spans="4:12">
      <c r="D25" s="1016" t="s">
        <v>2958</v>
      </c>
      <c r="E25" s="1011"/>
      <c r="F25" s="1012"/>
      <c r="G25" s="1013"/>
      <c r="H25" s="1014"/>
      <c r="I25" s="1015"/>
    </row>
    <row r="26" spans="4:12">
      <c r="D26" s="1004" t="s">
        <v>333</v>
      </c>
      <c r="E26" s="1005" t="s">
        <v>28</v>
      </c>
      <c r="F26" s="1006">
        <v>5</v>
      </c>
      <c r="G26" s="1007"/>
      <c r="H26" s="1008">
        <v>791840</v>
      </c>
      <c r="I26" s="1009">
        <v>39592</v>
      </c>
      <c r="J26" s="1031"/>
    </row>
    <row r="27" spans="4:12">
      <c r="D27" s="1004"/>
      <c r="E27" s="1005"/>
      <c r="F27" s="1006"/>
      <c r="G27" s="1007"/>
      <c r="H27" s="1008"/>
      <c r="I27" s="1009"/>
    </row>
    <row r="28" spans="4:12">
      <c r="D28" s="1010"/>
      <c r="E28" s="1011"/>
      <c r="F28" s="1012"/>
      <c r="G28" s="1013"/>
      <c r="H28" s="1014" t="s">
        <v>2959</v>
      </c>
      <c r="I28" s="1024">
        <v>39592</v>
      </c>
    </row>
    <row r="29" spans="4:12">
      <c r="D29" s="1010"/>
      <c r="E29" s="1011"/>
      <c r="F29" s="1012"/>
      <c r="G29" s="1013"/>
      <c r="H29" s="1014"/>
      <c r="I29" s="1015"/>
    </row>
    <row r="30" spans="4:12" ht="15.75" thickBot="1">
      <c r="D30" s="1025"/>
      <c r="E30" s="1026"/>
      <c r="F30" s="1027"/>
      <c r="G30" s="1028" t="s">
        <v>2960</v>
      </c>
      <c r="H30" s="1029">
        <v>480999414</v>
      </c>
      <c r="I30" s="1030">
        <v>480999</v>
      </c>
    </row>
    <row r="31" spans="4:12" ht="15.75" thickTop="1"/>
    <row r="36" spans="4:11" ht="30">
      <c r="D36" s="1044" t="s">
        <v>2996</v>
      </c>
      <c r="E36" s="1044" t="s">
        <v>15</v>
      </c>
      <c r="F36" s="1044">
        <v>1</v>
      </c>
    </row>
    <row r="37" spans="4:11">
      <c r="D37" s="1044" t="s">
        <v>372</v>
      </c>
      <c r="E37" s="1044" t="s">
        <v>15</v>
      </c>
      <c r="F37" s="1044">
        <v>1</v>
      </c>
    </row>
    <row r="38" spans="4:11">
      <c r="D38" s="1044" t="s">
        <v>376</v>
      </c>
      <c r="E38" s="1044" t="s">
        <v>15</v>
      </c>
      <c r="F38" s="1044">
        <v>1</v>
      </c>
    </row>
    <row r="39" spans="4:11" ht="30">
      <c r="D39" s="1044" t="s">
        <v>386</v>
      </c>
      <c r="E39" s="1044" t="s">
        <v>15</v>
      </c>
      <c r="F39" s="1044">
        <v>8</v>
      </c>
    </row>
    <row r="40" spans="4:11">
      <c r="D40" s="1044" t="s">
        <v>387</v>
      </c>
      <c r="E40" s="1044" t="s">
        <v>15</v>
      </c>
      <c r="F40" s="1044">
        <v>1</v>
      </c>
    </row>
    <row r="41" spans="4:11">
      <c r="D41" s="1044" t="s">
        <v>388</v>
      </c>
      <c r="E41" s="1044" t="s">
        <v>15</v>
      </c>
      <c r="F41" s="1044">
        <v>1</v>
      </c>
    </row>
    <row r="42" spans="4:11">
      <c r="D42" s="1044" t="s">
        <v>389</v>
      </c>
      <c r="E42" s="1044" t="s">
        <v>15</v>
      </c>
      <c r="F42" s="1044">
        <v>1</v>
      </c>
    </row>
    <row r="43" spans="4:11">
      <c r="D43" s="1044" t="s">
        <v>390</v>
      </c>
      <c r="E43" s="1044" t="s">
        <v>15</v>
      </c>
      <c r="F43" s="1044">
        <v>1</v>
      </c>
    </row>
    <row r="44" spans="4:11">
      <c r="D44" s="1044" t="s">
        <v>391</v>
      </c>
      <c r="E44" s="1044" t="s">
        <v>15</v>
      </c>
      <c r="F44" s="1044">
        <v>1</v>
      </c>
    </row>
    <row r="45" spans="4:11" ht="30">
      <c r="D45" s="1044" t="s">
        <v>392</v>
      </c>
      <c r="E45" s="1044" t="s">
        <v>15</v>
      </c>
      <c r="F45" s="1044">
        <v>1</v>
      </c>
    </row>
    <row r="46" spans="4:11" ht="30">
      <c r="D46" s="1044" t="s">
        <v>393</v>
      </c>
      <c r="E46" s="1044" t="s">
        <v>15</v>
      </c>
      <c r="F46" s="1044">
        <v>1</v>
      </c>
      <c r="I46" t="s">
        <v>2963</v>
      </c>
      <c r="J46" s="565">
        <v>6900000</v>
      </c>
      <c r="K46">
        <f>J46/$J$48</f>
        <v>0.90622537431048067</v>
      </c>
    </row>
    <row r="47" spans="4:11">
      <c r="D47" s="1044" t="s">
        <v>2997</v>
      </c>
      <c r="E47" s="1044" t="s">
        <v>15</v>
      </c>
      <c r="F47" s="1044">
        <v>1</v>
      </c>
      <c r="I47" t="s">
        <v>2964</v>
      </c>
      <c r="J47" s="565">
        <f>14280000/20</f>
        <v>714000</v>
      </c>
      <c r="K47">
        <f>J47/$J$48</f>
        <v>9.3774625689519303E-2</v>
      </c>
    </row>
    <row r="48" spans="4:11">
      <c r="D48" s="1044" t="s">
        <v>2998</v>
      </c>
      <c r="E48" s="1044" t="s">
        <v>15</v>
      </c>
      <c r="F48" s="1044">
        <v>1</v>
      </c>
      <c r="J48" s="565">
        <f>SUM(J46:J47)</f>
        <v>7614000</v>
      </c>
    </row>
    <row r="49" spans="3:6">
      <c r="D49" s="1044" t="s">
        <v>2999</v>
      </c>
      <c r="E49" s="1044" t="s">
        <v>15</v>
      </c>
      <c r="F49" s="1044">
        <v>1</v>
      </c>
    </row>
    <row r="50" spans="3:6">
      <c r="D50" s="1044" t="s">
        <v>2961</v>
      </c>
      <c r="E50" s="1044" t="s">
        <v>15</v>
      </c>
      <c r="F50" s="1044">
        <v>1</v>
      </c>
    </row>
    <row r="51" spans="3:6">
      <c r="D51" s="1044" t="s">
        <v>395</v>
      </c>
      <c r="E51" s="1044" t="s">
        <v>15</v>
      </c>
      <c r="F51" s="1044">
        <v>1</v>
      </c>
    </row>
    <row r="52" spans="3:6">
      <c r="D52" s="1044" t="s">
        <v>399</v>
      </c>
      <c r="E52" s="1044" t="s">
        <v>15</v>
      </c>
      <c r="F52" s="1044">
        <v>1</v>
      </c>
    </row>
    <row r="53" spans="3:6">
      <c r="D53" s="1044" t="s">
        <v>400</v>
      </c>
      <c r="E53" s="1044" t="s">
        <v>15</v>
      </c>
      <c r="F53" s="1044">
        <v>1</v>
      </c>
    </row>
    <row r="54" spans="3:6" ht="30">
      <c r="D54" s="1044" t="s">
        <v>3000</v>
      </c>
      <c r="E54" s="1044" t="s">
        <v>15</v>
      </c>
      <c r="F54" s="1044">
        <v>1</v>
      </c>
    </row>
    <row r="56" spans="3:6" ht="15.75" thickBot="1"/>
    <row r="57" spans="3:6" ht="45">
      <c r="C57" s="1034" t="s">
        <v>780</v>
      </c>
      <c r="D57" s="1035" t="s">
        <v>2962</v>
      </c>
      <c r="E57" s="1036"/>
      <c r="F57" s="1037"/>
    </row>
    <row r="58" spans="3:6" ht="25.5">
      <c r="C58" s="1038" t="s">
        <v>792</v>
      </c>
      <c r="D58" s="1032" t="s">
        <v>793</v>
      </c>
      <c r="E58" s="1033" t="s">
        <v>587</v>
      </c>
      <c r="F58" s="1039">
        <v>103</v>
      </c>
    </row>
    <row r="59" spans="3:6" ht="25.5">
      <c r="C59" s="1038" t="s">
        <v>798</v>
      </c>
      <c r="D59" s="1032" t="s">
        <v>799</v>
      </c>
      <c r="E59" s="1033" t="s">
        <v>587</v>
      </c>
      <c r="F59" s="1039">
        <v>20</v>
      </c>
    </row>
    <row r="60" spans="3:6" ht="25.5">
      <c r="C60" s="1038" t="s">
        <v>801</v>
      </c>
      <c r="D60" s="1032" t="s">
        <v>3001</v>
      </c>
      <c r="E60" s="1033" t="s">
        <v>44</v>
      </c>
      <c r="F60" s="1039">
        <v>223</v>
      </c>
    </row>
    <row r="61" spans="3:6" ht="25.5">
      <c r="C61" s="1038" t="s">
        <v>804</v>
      </c>
      <c r="D61" s="1032" t="s">
        <v>3002</v>
      </c>
      <c r="E61" s="1033" t="s">
        <v>587</v>
      </c>
      <c r="F61" s="1039">
        <v>86</v>
      </c>
    </row>
    <row r="62" spans="3:6">
      <c r="C62" s="1038" t="s">
        <v>807</v>
      </c>
      <c r="D62" s="1032" t="s">
        <v>808</v>
      </c>
      <c r="E62" s="1033" t="s">
        <v>617</v>
      </c>
      <c r="F62" s="1039">
        <v>4</v>
      </c>
    </row>
    <row r="63" spans="3:6" ht="26.25" thickBot="1">
      <c r="C63" s="1040" t="s">
        <v>809</v>
      </c>
      <c r="D63" s="1041" t="s">
        <v>810</v>
      </c>
      <c r="E63" s="1042" t="s">
        <v>587</v>
      </c>
      <c r="F63" s="1043">
        <v>1</v>
      </c>
    </row>
    <row r="65" spans="3:10" ht="15.75" thickBot="1"/>
    <row r="66" spans="3:10" ht="15.75" thickTop="1">
      <c r="C66" s="1133" t="s">
        <v>3003</v>
      </c>
      <c r="D66" s="1134"/>
      <c r="E66" s="1134"/>
      <c r="F66" s="1134"/>
      <c r="G66" s="1045"/>
      <c r="H66" s="1001" t="s">
        <v>2965</v>
      </c>
    </row>
    <row r="67" spans="3:10">
      <c r="C67" s="1135"/>
      <c r="D67" s="1136"/>
      <c r="E67" s="1136"/>
      <c r="F67" s="1136"/>
      <c r="G67" s="1046"/>
      <c r="H67" s="1003" t="s">
        <v>795</v>
      </c>
    </row>
    <row r="68" spans="3:10">
      <c r="C68" s="1004" t="s">
        <v>586</v>
      </c>
      <c r="D68" s="1005" t="s">
        <v>587</v>
      </c>
      <c r="E68" s="1005" t="s">
        <v>588</v>
      </c>
      <c r="F68" s="1005" t="s">
        <v>2946</v>
      </c>
      <c r="G68" s="1047" t="s">
        <v>2947</v>
      </c>
      <c r="H68" s="1048" t="s">
        <v>2948</v>
      </c>
    </row>
    <row r="69" spans="3:10">
      <c r="C69" s="1010"/>
      <c r="D69" s="1011"/>
      <c r="E69" s="1012"/>
      <c r="F69" s="1012"/>
      <c r="G69" s="1049"/>
      <c r="H69" s="1050"/>
    </row>
    <row r="70" spans="3:10">
      <c r="C70" s="1016" t="s">
        <v>2949</v>
      </c>
      <c r="D70" s="1011"/>
      <c r="E70" s="1012"/>
      <c r="F70" s="1012"/>
      <c r="G70" s="1049"/>
      <c r="H70" s="1050"/>
      <c r="J70" s="565">
        <v>6900000</v>
      </c>
    </row>
    <row r="71" spans="3:10">
      <c r="C71" s="1004" t="s">
        <v>2966</v>
      </c>
      <c r="D71" s="1005" t="s">
        <v>587</v>
      </c>
      <c r="E71" s="1006">
        <v>1</v>
      </c>
      <c r="F71" s="1006">
        <v>0</v>
      </c>
      <c r="G71" s="1051">
        <v>282800</v>
      </c>
      <c r="H71" s="1052">
        <v>282800</v>
      </c>
      <c r="I71" s="591">
        <f>H71/$H$77</f>
        <v>2.2487103908311139E-2</v>
      </c>
      <c r="J71" s="565">
        <f>$J$70*I71</f>
        <v>155161.01696734686</v>
      </c>
    </row>
    <row r="72" spans="3:10">
      <c r="C72" s="1004" t="s">
        <v>2967</v>
      </c>
      <c r="D72" s="1005" t="s">
        <v>587</v>
      </c>
      <c r="E72" s="1006">
        <v>1</v>
      </c>
      <c r="F72" s="1006">
        <v>0</v>
      </c>
      <c r="G72" s="1051">
        <v>10653057</v>
      </c>
      <c r="H72" s="1052">
        <v>10653057</v>
      </c>
      <c r="I72" s="591">
        <f t="shared" ref="I72:I75" si="3">H72/$H$77</f>
        <v>0.84708769342348422</v>
      </c>
      <c r="J72" s="565">
        <f>$J$70*I72+800000</f>
        <v>6644905.0846220413</v>
      </c>
    </row>
    <row r="73" spans="3:10">
      <c r="C73" s="1004" t="s">
        <v>2968</v>
      </c>
      <c r="D73" s="1005" t="s">
        <v>587</v>
      </c>
      <c r="E73" s="1006">
        <v>1</v>
      </c>
      <c r="F73" s="1006">
        <v>0</v>
      </c>
      <c r="G73" s="1051">
        <v>904960</v>
      </c>
      <c r="H73" s="1052">
        <v>904960</v>
      </c>
      <c r="I73" s="591">
        <f t="shared" si="3"/>
        <v>7.1958732506595652E-2</v>
      </c>
      <c r="J73" s="565">
        <f t="shared" ref="J73:J75" si="4">$J$70*I73</f>
        <v>496515.25429551001</v>
      </c>
    </row>
    <row r="74" spans="3:10">
      <c r="C74" s="1004" t="s">
        <v>2969</v>
      </c>
      <c r="D74" s="1005" t="s">
        <v>44</v>
      </c>
      <c r="E74" s="1006">
        <v>1</v>
      </c>
      <c r="F74" s="1006">
        <v>0</v>
      </c>
      <c r="G74" s="1051">
        <v>565600</v>
      </c>
      <c r="H74" s="1052">
        <v>565600</v>
      </c>
      <c r="I74" s="591">
        <f t="shared" si="3"/>
        <v>4.4974207816622279E-2</v>
      </c>
      <c r="J74" s="565">
        <f t="shared" si="4"/>
        <v>310322.03393469373</v>
      </c>
    </row>
    <row r="75" spans="3:10">
      <c r="C75" s="1004" t="s">
        <v>2970</v>
      </c>
      <c r="D75" s="1005" t="s">
        <v>587</v>
      </c>
      <c r="E75" s="1006">
        <v>1</v>
      </c>
      <c r="F75" s="1006">
        <v>0</v>
      </c>
      <c r="G75" s="1051">
        <v>169680</v>
      </c>
      <c r="H75" s="1052">
        <v>169680</v>
      </c>
      <c r="I75" s="591">
        <f t="shared" si="3"/>
        <v>1.3492262344986685E-2</v>
      </c>
      <c r="J75" s="565">
        <f t="shared" si="4"/>
        <v>93096.610180408126</v>
      </c>
    </row>
    <row r="76" spans="3:10">
      <c r="C76" s="1053"/>
      <c r="D76" s="1054"/>
      <c r="E76" s="1055"/>
      <c r="F76" s="1056"/>
      <c r="G76" s="1008"/>
      <c r="H76" s="1009"/>
    </row>
    <row r="77" spans="3:10">
      <c r="C77" s="1010"/>
      <c r="D77" s="1011"/>
      <c r="E77" s="1012"/>
      <c r="F77" s="1012"/>
      <c r="G77" s="1049" t="s">
        <v>2954</v>
      </c>
      <c r="H77" s="1057">
        <v>12576097</v>
      </c>
    </row>
    <row r="78" spans="3:10">
      <c r="C78" s="1016" t="s">
        <v>321</v>
      </c>
      <c r="D78" s="1011"/>
      <c r="E78" s="1012"/>
      <c r="F78" s="1012"/>
      <c r="G78" s="1049"/>
      <c r="H78" s="1050"/>
    </row>
    <row r="79" spans="3:10">
      <c r="C79" s="1004" t="s">
        <v>2971</v>
      </c>
      <c r="D79" s="1005" t="s">
        <v>2485</v>
      </c>
      <c r="E79" s="1006">
        <v>3306</v>
      </c>
      <c r="F79" s="1006"/>
      <c r="G79" s="1051">
        <v>46560</v>
      </c>
      <c r="H79" s="1052">
        <v>15392736</v>
      </c>
    </row>
    <row r="80" spans="3:10">
      <c r="C80" s="1053"/>
      <c r="D80" s="1054"/>
      <c r="E80" s="1055"/>
      <c r="F80" s="1056"/>
      <c r="G80" s="1008"/>
      <c r="H80" s="1009"/>
    </row>
    <row r="81" spans="3:10">
      <c r="C81" s="1010"/>
      <c r="D81" s="1011"/>
      <c r="E81" s="1012"/>
      <c r="F81" s="1012"/>
      <c r="G81" s="1049" t="s">
        <v>2972</v>
      </c>
      <c r="H81" s="1057">
        <v>15392736</v>
      </c>
    </row>
    <row r="82" spans="3:10">
      <c r="C82" s="1016" t="s">
        <v>2686</v>
      </c>
      <c r="D82" s="1011"/>
      <c r="E82" s="1012"/>
      <c r="F82" s="1012"/>
      <c r="G82" s="1049"/>
      <c r="H82" s="1050"/>
      <c r="J82">
        <f>+J83-6900000</f>
        <v>800000</v>
      </c>
    </row>
    <row r="83" spans="3:10">
      <c r="C83" s="1004" t="s">
        <v>2956</v>
      </c>
      <c r="D83" s="1005" t="s">
        <v>2868</v>
      </c>
      <c r="E83" s="1006">
        <v>59177</v>
      </c>
      <c r="F83" s="1006"/>
      <c r="G83" s="1051">
        <v>1912</v>
      </c>
      <c r="H83" s="1052">
        <v>113146424</v>
      </c>
      <c r="J83">
        <f>6900000+800000</f>
        <v>7700000</v>
      </c>
    </row>
    <row r="84" spans="3:10">
      <c r="C84" s="1053"/>
      <c r="D84" s="1054"/>
      <c r="E84" s="1055"/>
      <c r="F84" s="1056"/>
      <c r="G84" s="1008"/>
      <c r="H84" s="1009"/>
    </row>
    <row r="85" spans="3:10">
      <c r="C85" s="1010"/>
      <c r="D85" s="1011"/>
      <c r="E85" s="1012"/>
      <c r="F85" s="1012"/>
      <c r="G85" s="1049" t="s">
        <v>2973</v>
      </c>
      <c r="H85" s="1057">
        <v>113146424</v>
      </c>
    </row>
    <row r="86" spans="3:10">
      <c r="C86" s="1016" t="s">
        <v>2958</v>
      </c>
      <c r="D86" s="1011"/>
      <c r="E86" s="1012"/>
      <c r="F86" s="1012"/>
      <c r="G86" s="1049"/>
      <c r="H86" s="1050"/>
    </row>
    <row r="87" spans="3:10">
      <c r="C87" s="1004" t="s">
        <v>333</v>
      </c>
      <c r="D87" s="1005" t="s">
        <v>28</v>
      </c>
      <c r="E87" s="1006">
        <v>11</v>
      </c>
      <c r="F87" s="1006"/>
      <c r="G87" s="1051">
        <v>791840</v>
      </c>
      <c r="H87" s="1052">
        <v>871024</v>
      </c>
    </row>
    <row r="88" spans="3:10">
      <c r="C88" s="1053"/>
      <c r="D88" s="1054"/>
      <c r="E88" s="1055"/>
      <c r="F88" s="1056"/>
      <c r="G88" s="1008"/>
      <c r="H88" s="1009"/>
    </row>
    <row r="89" spans="3:10">
      <c r="C89" s="1010"/>
      <c r="D89" s="1011"/>
      <c r="E89" s="1012"/>
      <c r="F89" s="1012"/>
      <c r="G89" s="1049" t="s">
        <v>2959</v>
      </c>
      <c r="H89" s="1057">
        <v>871024</v>
      </c>
    </row>
    <row r="90" spans="3:10">
      <c r="C90" s="1010"/>
      <c r="D90" s="1011"/>
      <c r="E90" s="1012"/>
      <c r="F90" s="1012"/>
      <c r="G90" s="1049"/>
      <c r="H90" s="1050"/>
    </row>
    <row r="91" spans="3:10" ht="15.75" thickBot="1">
      <c r="C91" s="1058"/>
      <c r="D91" s="1059"/>
      <c r="E91" s="1060"/>
      <c r="F91" s="1061"/>
      <c r="G91" s="1062" t="s">
        <v>2960</v>
      </c>
      <c r="H91" s="1030">
        <v>12828441</v>
      </c>
    </row>
    <row r="92" spans="3:10" ht="15.75" thickTop="1"/>
    <row r="112" spans="3:6">
      <c r="C112" s="594" t="s">
        <v>1088</v>
      </c>
      <c r="D112" s="594" t="s">
        <v>1089</v>
      </c>
      <c r="E112" s="594" t="s">
        <v>587</v>
      </c>
      <c r="F112" s="594">
        <v>68</v>
      </c>
    </row>
    <row r="113" spans="3:6">
      <c r="C113" s="594" t="s">
        <v>1090</v>
      </c>
      <c r="D113" s="594" t="s">
        <v>1091</v>
      </c>
      <c r="E113" s="594" t="s">
        <v>587</v>
      </c>
      <c r="F113" s="594">
        <v>8</v>
      </c>
    </row>
    <row r="114" spans="3:6">
      <c r="C114" s="594" t="s">
        <v>1092</v>
      </c>
      <c r="D114" s="594" t="s">
        <v>1093</v>
      </c>
      <c r="E114" s="594" t="s">
        <v>587</v>
      </c>
      <c r="F114" s="594">
        <v>1</v>
      </c>
    </row>
    <row r="115" spans="3:6">
      <c r="C115" s="594" t="s">
        <v>1094</v>
      </c>
      <c r="D115" s="594" t="s">
        <v>1095</v>
      </c>
      <c r="E115" s="594" t="s">
        <v>587</v>
      </c>
      <c r="F115" s="594">
        <v>1</v>
      </c>
    </row>
    <row r="116" spans="3:6">
      <c r="C116" s="594" t="s">
        <v>1096</v>
      </c>
      <c r="D116" s="594" t="s">
        <v>1097</v>
      </c>
      <c r="E116" s="594" t="s">
        <v>587</v>
      </c>
      <c r="F116" s="594">
        <v>1</v>
      </c>
    </row>
    <row r="117" spans="3:6">
      <c r="C117" s="594" t="s">
        <v>1098</v>
      </c>
      <c r="D117" s="594" t="s">
        <v>1099</v>
      </c>
      <c r="E117" s="594" t="s">
        <v>587</v>
      </c>
      <c r="F117" s="594">
        <v>1</v>
      </c>
    </row>
    <row r="118" spans="3:6">
      <c r="C118" s="594" t="s">
        <v>1100</v>
      </c>
      <c r="D118" s="594" t="s">
        <v>1101</v>
      </c>
      <c r="E118" s="594" t="s">
        <v>587</v>
      </c>
      <c r="F118" s="594">
        <v>1</v>
      </c>
    </row>
    <row r="119" spans="3:6">
      <c r="C119" s="594" t="s">
        <v>1102</v>
      </c>
      <c r="D119" s="594" t="s">
        <v>1103</v>
      </c>
      <c r="E119" s="594" t="s">
        <v>587</v>
      </c>
      <c r="F119" s="594">
        <v>1</v>
      </c>
    </row>
    <row r="120" spans="3:6">
      <c r="C120" s="594" t="s">
        <v>1104</v>
      </c>
      <c r="D120" s="594" t="s">
        <v>1105</v>
      </c>
      <c r="E120" s="594" t="s">
        <v>587</v>
      </c>
      <c r="F120" s="594">
        <v>1</v>
      </c>
    </row>
    <row r="121" spans="3:6">
      <c r="C121" s="594" t="s">
        <v>1106</v>
      </c>
      <c r="D121" s="594" t="s">
        <v>1107</v>
      </c>
      <c r="E121" s="594" t="s">
        <v>587</v>
      </c>
      <c r="F121" s="594">
        <v>1</v>
      </c>
    </row>
    <row r="122" spans="3:6">
      <c r="C122" s="594" t="s">
        <v>1108</v>
      </c>
      <c r="D122" s="594" t="s">
        <v>1109</v>
      </c>
      <c r="E122" s="594" t="s">
        <v>587</v>
      </c>
      <c r="F122" s="594">
        <v>1</v>
      </c>
    </row>
    <row r="123" spans="3:6">
      <c r="C123" s="594" t="s">
        <v>1110</v>
      </c>
      <c r="D123" s="594" t="s">
        <v>1111</v>
      </c>
      <c r="E123" s="594" t="s">
        <v>587</v>
      </c>
      <c r="F123" s="594">
        <v>1</v>
      </c>
    </row>
    <row r="124" spans="3:6">
      <c r="C124" s="594" t="s">
        <v>1112</v>
      </c>
      <c r="D124" s="594" t="s">
        <v>1113</v>
      </c>
      <c r="E124" s="594" t="s">
        <v>587</v>
      </c>
      <c r="F124" s="594">
        <v>1</v>
      </c>
    </row>
    <row r="125" spans="3:6">
      <c r="C125" s="594" t="s">
        <v>1114</v>
      </c>
      <c r="D125" s="594" t="s">
        <v>1115</v>
      </c>
      <c r="E125" s="594" t="s">
        <v>587</v>
      </c>
      <c r="F125" s="594">
        <v>40</v>
      </c>
    </row>
    <row r="126" spans="3:6">
      <c r="C126" s="594" t="s">
        <v>1116</v>
      </c>
      <c r="D126" s="594" t="s">
        <v>1117</v>
      </c>
      <c r="E126" s="594" t="s">
        <v>587</v>
      </c>
      <c r="F126" s="594">
        <v>74</v>
      </c>
    </row>
    <row r="127" spans="3:6">
      <c r="C127" s="594" t="s">
        <v>1118</v>
      </c>
      <c r="D127" s="594" t="s">
        <v>1119</v>
      </c>
      <c r="E127" s="594" t="s">
        <v>587</v>
      </c>
      <c r="F127" s="594">
        <v>4</v>
      </c>
    </row>
    <row r="128" spans="3:6">
      <c r="C128" s="594" t="s">
        <v>1120</v>
      </c>
      <c r="D128" s="594" t="s">
        <v>1121</v>
      </c>
      <c r="E128" s="594" t="s">
        <v>587</v>
      </c>
      <c r="F128" s="594">
        <v>153</v>
      </c>
    </row>
    <row r="129" spans="3:8">
      <c r="C129" s="594" t="s">
        <v>1122</v>
      </c>
      <c r="D129" s="594" t="s">
        <v>1123</v>
      </c>
      <c r="E129" s="594" t="s">
        <v>587</v>
      </c>
      <c r="F129" s="594">
        <v>65</v>
      </c>
    </row>
    <row r="130" spans="3:8">
      <c r="C130" s="594" t="s">
        <v>1124</v>
      </c>
      <c r="D130" s="594" t="s">
        <v>1125</v>
      </c>
      <c r="E130" s="594" t="s">
        <v>587</v>
      </c>
      <c r="F130" s="594">
        <v>6</v>
      </c>
    </row>
    <row r="131" spans="3:8">
      <c r="C131" s="594" t="s">
        <v>1126</v>
      </c>
      <c r="D131" s="594" t="s">
        <v>1127</v>
      </c>
      <c r="E131" s="594" t="s">
        <v>587</v>
      </c>
      <c r="F131" s="594">
        <v>23</v>
      </c>
    </row>
    <row r="132" spans="3:8">
      <c r="C132" s="594" t="s">
        <v>1128</v>
      </c>
      <c r="D132" s="594" t="s">
        <v>1129</v>
      </c>
      <c r="E132" s="594" t="s">
        <v>587</v>
      </c>
      <c r="F132" s="594">
        <v>23</v>
      </c>
    </row>
    <row r="133" spans="3:8">
      <c r="C133" s="594" t="s">
        <v>1130</v>
      </c>
      <c r="D133" s="594" t="s">
        <v>1131</v>
      </c>
      <c r="E133" s="594" t="s">
        <v>587</v>
      </c>
      <c r="F133" s="594">
        <v>4</v>
      </c>
    </row>
    <row r="134" spans="3:8">
      <c r="C134" s="594" t="s">
        <v>1132</v>
      </c>
      <c r="D134" s="594" t="s">
        <v>1133</v>
      </c>
      <c r="E134" s="594" t="s">
        <v>587</v>
      </c>
      <c r="F134" s="594">
        <v>69</v>
      </c>
    </row>
    <row r="135" spans="3:8">
      <c r="C135" s="594" t="s">
        <v>1134</v>
      </c>
      <c r="D135" s="594" t="s">
        <v>1135</v>
      </c>
      <c r="E135" s="594" t="s">
        <v>587</v>
      </c>
      <c r="F135" s="594">
        <v>40</v>
      </c>
    </row>
    <row r="136" spans="3:8">
      <c r="C136" s="594" t="s">
        <v>1136</v>
      </c>
      <c r="D136" s="594" t="s">
        <v>1137</v>
      </c>
      <c r="E136" s="594" t="s">
        <v>587</v>
      </c>
      <c r="F136" s="594">
        <v>41</v>
      </c>
    </row>
    <row r="137" spans="3:8">
      <c r="C137" s="594" t="s">
        <v>1138</v>
      </c>
      <c r="D137" s="594" t="s">
        <v>1139</v>
      </c>
      <c r="E137" s="594" t="s">
        <v>587</v>
      </c>
      <c r="F137" s="594">
        <v>10</v>
      </c>
    </row>
    <row r="138" spans="3:8">
      <c r="C138" s="594" t="s">
        <v>1148</v>
      </c>
      <c r="D138" s="594" t="s">
        <v>3004</v>
      </c>
      <c r="E138" s="594" t="s">
        <v>587</v>
      </c>
      <c r="F138" s="594">
        <v>1</v>
      </c>
    </row>
    <row r="140" spans="3:8" ht="15.75" thickBot="1"/>
    <row r="141" spans="3:8" ht="15.75" thickTop="1">
      <c r="C141" s="1133" t="s">
        <v>793</v>
      </c>
      <c r="D141" s="1134"/>
      <c r="E141" s="1134"/>
      <c r="F141" s="1134"/>
      <c r="G141" s="1045"/>
      <c r="H141" s="1001" t="s">
        <v>2965</v>
      </c>
    </row>
    <row r="142" spans="3:8">
      <c r="C142" s="1135"/>
      <c r="D142" s="1136"/>
      <c r="E142" s="1136"/>
      <c r="F142" s="1136"/>
      <c r="G142" s="1046"/>
      <c r="H142" s="1003" t="s">
        <v>792</v>
      </c>
    </row>
    <row r="143" spans="3:8">
      <c r="C143" s="1004" t="s">
        <v>586</v>
      </c>
      <c r="D143" s="1005" t="s">
        <v>587</v>
      </c>
      <c r="E143" s="1005" t="s">
        <v>588</v>
      </c>
      <c r="F143" s="1005" t="s">
        <v>2946</v>
      </c>
      <c r="G143" s="1047" t="s">
        <v>2947</v>
      </c>
      <c r="H143" s="1048" t="s">
        <v>2948</v>
      </c>
    </row>
    <row r="144" spans="3:8">
      <c r="C144" s="1010"/>
      <c r="D144" s="1011"/>
      <c r="E144" s="1012"/>
      <c r="F144" s="1012"/>
      <c r="G144" s="1049"/>
      <c r="H144" s="1050"/>
    </row>
    <row r="145" spans="3:10">
      <c r="C145" s="1016" t="s">
        <v>2949</v>
      </c>
      <c r="D145" s="1011"/>
      <c r="E145" s="1012"/>
      <c r="F145" s="1012"/>
      <c r="G145" s="1049"/>
      <c r="H145" s="1050"/>
      <c r="J145">
        <v>1164800</v>
      </c>
    </row>
    <row r="146" spans="3:10">
      <c r="C146" s="1004" t="s">
        <v>287</v>
      </c>
      <c r="D146" s="1005" t="s">
        <v>587</v>
      </c>
      <c r="E146" s="1006">
        <v>1</v>
      </c>
      <c r="F146" s="1006">
        <v>0</v>
      </c>
      <c r="G146" s="1051">
        <v>120006</v>
      </c>
      <c r="H146" s="1052">
        <v>120006</v>
      </c>
      <c r="I146" s="591">
        <f>G146/$H$164</f>
        <v>9.2718414347148198E-2</v>
      </c>
      <c r="J146" s="256">
        <f>I146*$J$145</f>
        <v>107998.40903155821</v>
      </c>
    </row>
    <row r="147" spans="3:10">
      <c r="C147" s="1004" t="s">
        <v>146</v>
      </c>
      <c r="D147" s="1005" t="s">
        <v>587</v>
      </c>
      <c r="E147" s="1006">
        <v>1</v>
      </c>
      <c r="F147" s="1006">
        <v>0</v>
      </c>
      <c r="G147" s="1051">
        <v>978361</v>
      </c>
      <c r="H147" s="1052">
        <v>978361</v>
      </c>
      <c r="I147" s="591">
        <f t="shared" ref="I147:I148" si="5">G147/$H$164</f>
        <v>0.75589621001525142</v>
      </c>
      <c r="J147" s="256">
        <f t="shared" ref="J147:J148" si="6">I147*$J$145</f>
        <v>880467.90542576485</v>
      </c>
    </row>
    <row r="148" spans="3:10">
      <c r="C148" s="1004" t="s">
        <v>3005</v>
      </c>
      <c r="D148" s="1005" t="s">
        <v>587</v>
      </c>
      <c r="E148" s="1006">
        <v>1</v>
      </c>
      <c r="F148" s="1006">
        <v>0</v>
      </c>
      <c r="G148" s="1051">
        <v>50904</v>
      </c>
      <c r="H148" s="1052">
        <v>50904</v>
      </c>
      <c r="I148" s="591">
        <f t="shared" si="5"/>
        <v>3.9329184906814925E-2</v>
      </c>
      <c r="J148" s="256">
        <f t="shared" si="6"/>
        <v>45810.634579458027</v>
      </c>
    </row>
    <row r="149" spans="3:10">
      <c r="C149" s="1053"/>
      <c r="D149" s="1054"/>
      <c r="E149" s="1055"/>
      <c r="F149" s="1056"/>
      <c r="G149" s="1008"/>
      <c r="H149" s="1009"/>
    </row>
    <row r="150" spans="3:10">
      <c r="C150" s="1010"/>
      <c r="D150" s="1011"/>
      <c r="E150" s="1012"/>
      <c r="F150" s="1012"/>
      <c r="G150" s="1049" t="s">
        <v>2954</v>
      </c>
      <c r="H150" s="1057">
        <v>1149271</v>
      </c>
    </row>
    <row r="151" spans="3:10">
      <c r="C151" s="1016" t="s">
        <v>321</v>
      </c>
      <c r="D151" s="1011"/>
      <c r="E151" s="1012"/>
      <c r="F151" s="1012"/>
      <c r="G151" s="1049"/>
      <c r="H151" s="1050"/>
    </row>
    <row r="152" spans="3:10">
      <c r="C152" s="1004" t="s">
        <v>2484</v>
      </c>
      <c r="D152" s="1005" t="s">
        <v>2485</v>
      </c>
      <c r="E152" s="1006">
        <v>0.54269999999999996</v>
      </c>
      <c r="F152" s="1006"/>
      <c r="G152" s="1051">
        <v>65055</v>
      </c>
      <c r="H152" s="1052">
        <v>35305.3485</v>
      </c>
    </row>
    <row r="153" spans="3:10">
      <c r="C153" s="1053"/>
      <c r="D153" s="1054"/>
      <c r="E153" s="1055"/>
      <c r="F153" s="1056"/>
      <c r="G153" s="1008"/>
      <c r="H153" s="1009"/>
    </row>
    <row r="154" spans="3:10">
      <c r="C154" s="1010"/>
      <c r="D154" s="1011"/>
      <c r="E154" s="1012"/>
      <c r="F154" s="1012"/>
      <c r="G154" s="1049" t="s">
        <v>2972</v>
      </c>
      <c r="H154" s="1057">
        <v>35305.3485</v>
      </c>
    </row>
    <row r="155" spans="3:10">
      <c r="C155" s="1016" t="s">
        <v>2686</v>
      </c>
      <c r="D155" s="1011"/>
      <c r="E155" s="1012"/>
      <c r="F155" s="1012"/>
      <c r="G155" s="1049"/>
      <c r="H155" s="1050"/>
    </row>
    <row r="156" spans="3:10">
      <c r="C156" s="1004" t="s">
        <v>2956</v>
      </c>
      <c r="D156" s="1005" t="s">
        <v>2868</v>
      </c>
      <c r="E156" s="1006">
        <v>11.834300000000001</v>
      </c>
      <c r="F156" s="1006"/>
      <c r="G156" s="1051">
        <v>1912</v>
      </c>
      <c r="H156" s="1052">
        <v>22627.1816</v>
      </c>
    </row>
    <row r="157" spans="3:10">
      <c r="C157" s="1053"/>
      <c r="D157" s="1054"/>
      <c r="E157" s="1055"/>
      <c r="F157" s="1056"/>
      <c r="G157" s="1008"/>
      <c r="H157" s="1009"/>
    </row>
    <row r="158" spans="3:10">
      <c r="C158" s="1010"/>
      <c r="D158" s="1011"/>
      <c r="E158" s="1012"/>
      <c r="F158" s="1012"/>
      <c r="G158" s="1049" t="s">
        <v>2973</v>
      </c>
      <c r="H158" s="1057">
        <v>22627.1816</v>
      </c>
    </row>
    <row r="159" spans="3:10">
      <c r="C159" s="1016" t="s">
        <v>2958</v>
      </c>
      <c r="D159" s="1011"/>
      <c r="E159" s="1012"/>
      <c r="F159" s="1012"/>
      <c r="G159" s="1049"/>
      <c r="H159" s="1050"/>
    </row>
    <row r="160" spans="3:10">
      <c r="C160" s="1004" t="s">
        <v>333</v>
      </c>
      <c r="D160" s="1005" t="s">
        <v>28</v>
      </c>
      <c r="E160" s="1006">
        <v>0.11</v>
      </c>
      <c r="F160" s="1006"/>
      <c r="G160" s="1051">
        <v>791840</v>
      </c>
      <c r="H160" s="1052">
        <v>87102.399999999994</v>
      </c>
    </row>
    <row r="161" spans="3:10">
      <c r="C161" s="1053"/>
      <c r="D161" s="1054"/>
      <c r="E161" s="1055"/>
      <c r="F161" s="1056"/>
      <c r="G161" s="1008"/>
      <c r="H161" s="1009"/>
    </row>
    <row r="162" spans="3:10">
      <c r="C162" s="1010"/>
      <c r="D162" s="1011"/>
      <c r="E162" s="1012"/>
      <c r="F162" s="1012"/>
      <c r="G162" s="1049" t="s">
        <v>2959</v>
      </c>
      <c r="H162" s="1057">
        <v>87102.399999999994</v>
      </c>
    </row>
    <row r="163" spans="3:10">
      <c r="C163" s="1010"/>
      <c r="D163" s="1011"/>
      <c r="E163" s="1012"/>
      <c r="F163" s="1012"/>
      <c r="G163" s="1049"/>
      <c r="H163" s="1050"/>
    </row>
    <row r="164" spans="3:10" ht="15.75" thickBot="1">
      <c r="C164" s="1058"/>
      <c r="D164" s="1059"/>
      <c r="E164" s="1060"/>
      <c r="F164" s="1061"/>
      <c r="G164" s="1062" t="s">
        <v>2960</v>
      </c>
      <c r="H164" s="1030">
        <v>1294306</v>
      </c>
    </row>
    <row r="165" spans="3:10" ht="16.5" thickTop="1" thickBot="1"/>
    <row r="166" spans="3:10" ht="15.75" thickTop="1">
      <c r="C166" s="1137" t="s">
        <v>802</v>
      </c>
      <c r="D166" s="1138"/>
      <c r="E166" s="1138"/>
      <c r="F166" s="1138"/>
      <c r="G166" s="1000"/>
      <c r="H166" s="1001" t="s">
        <v>2945</v>
      </c>
    </row>
    <row r="167" spans="3:10">
      <c r="C167" s="1139"/>
      <c r="D167" s="1140"/>
      <c r="E167" s="1140"/>
      <c r="F167" s="1140"/>
      <c r="G167" s="1002"/>
      <c r="H167" s="1003" t="s">
        <v>801</v>
      </c>
    </row>
    <row r="168" spans="3:10">
      <c r="C168" s="1004" t="s">
        <v>586</v>
      </c>
      <c r="D168" s="1005" t="s">
        <v>587</v>
      </c>
      <c r="E168" s="1006" t="s">
        <v>588</v>
      </c>
      <c r="F168" s="1007" t="s">
        <v>2946</v>
      </c>
      <c r="G168" s="1008" t="s">
        <v>2947</v>
      </c>
      <c r="H168" s="1009" t="s">
        <v>2948</v>
      </c>
    </row>
    <row r="169" spans="3:10">
      <c r="C169" s="1010"/>
      <c r="D169" s="1011"/>
      <c r="E169" s="1012"/>
      <c r="F169" s="1013"/>
      <c r="G169" s="1014"/>
      <c r="H169" s="1015"/>
    </row>
    <row r="170" spans="3:10">
      <c r="C170" s="1016" t="s">
        <v>2949</v>
      </c>
      <c r="D170" s="1011"/>
      <c r="E170" s="1012"/>
      <c r="F170" s="1013"/>
      <c r="G170" s="1014"/>
      <c r="H170" s="1015"/>
      <c r="J170" s="1069">
        <f>286000*0.8</f>
        <v>228800</v>
      </c>
    </row>
    <row r="171" spans="3:10">
      <c r="C171" s="1004" t="s">
        <v>3006</v>
      </c>
      <c r="D171" s="1005" t="s">
        <v>587</v>
      </c>
      <c r="E171" s="1006">
        <v>8.3000000000000004E-2</v>
      </c>
      <c r="F171" s="1007">
        <v>5</v>
      </c>
      <c r="G171" s="1008">
        <v>26783</v>
      </c>
      <c r="H171" s="1009">
        <v>2334.1384499999999</v>
      </c>
      <c r="I171" s="591">
        <f>G171/$H$193</f>
        <v>6.2390950365381795E-2</v>
      </c>
      <c r="J171" s="500">
        <f>$J$170*I171</f>
        <v>14275.049443599355</v>
      </c>
    </row>
    <row r="172" spans="3:10">
      <c r="C172" s="1004" t="s">
        <v>356</v>
      </c>
      <c r="D172" s="1005" t="s">
        <v>587</v>
      </c>
      <c r="E172" s="1006">
        <v>6</v>
      </c>
      <c r="F172" s="1007"/>
      <c r="G172" s="1008">
        <v>63</v>
      </c>
      <c r="H172" s="1009">
        <v>378</v>
      </c>
      <c r="I172" s="591">
        <f t="shared" ref="I172:I179" si="7">G172/$H$193</f>
        <v>1.467583867759046E-4</v>
      </c>
      <c r="J172" s="500">
        <f t="shared" ref="J172:J179" si="8">$J$170*I172</f>
        <v>33.578318894326976</v>
      </c>
    </row>
    <row r="173" spans="3:10">
      <c r="C173" s="1004" t="s">
        <v>3007</v>
      </c>
      <c r="D173" s="1005" t="s">
        <v>587</v>
      </c>
      <c r="E173" s="1006">
        <v>0.5</v>
      </c>
      <c r="F173" s="1007"/>
      <c r="G173" s="1008">
        <v>104696</v>
      </c>
      <c r="H173" s="1009">
        <v>52348</v>
      </c>
      <c r="I173" s="591">
        <f t="shared" si="7"/>
        <v>0.24388914383952554</v>
      </c>
      <c r="J173" s="500">
        <f t="shared" si="8"/>
        <v>55801.83611048344</v>
      </c>
    </row>
    <row r="174" spans="3:10">
      <c r="C174" s="1004" t="s">
        <v>3008</v>
      </c>
      <c r="D174" s="1005" t="s">
        <v>587</v>
      </c>
      <c r="E174" s="1006">
        <v>32</v>
      </c>
      <c r="F174" s="1007"/>
      <c r="G174" s="1008">
        <v>83</v>
      </c>
      <c r="H174" s="1009">
        <v>2656</v>
      </c>
      <c r="I174" s="591">
        <f t="shared" si="7"/>
        <v>1.9334835083174734E-4</v>
      </c>
      <c r="J174" s="500">
        <f t="shared" si="8"/>
        <v>44.238102670303789</v>
      </c>
    </row>
    <row r="175" spans="3:10">
      <c r="C175" s="1004" t="s">
        <v>363</v>
      </c>
      <c r="D175" s="1005" t="s">
        <v>587</v>
      </c>
      <c r="E175" s="1006">
        <v>8</v>
      </c>
      <c r="F175" s="1007"/>
      <c r="G175" s="1008">
        <v>3675</v>
      </c>
      <c r="H175" s="1009">
        <v>29400</v>
      </c>
      <c r="I175" s="591">
        <f t="shared" si="7"/>
        <v>8.560905895261102E-3</v>
      </c>
      <c r="J175" s="500">
        <f t="shared" si="8"/>
        <v>1958.73526883574</v>
      </c>
    </row>
    <row r="176" spans="3:10">
      <c r="C176" s="1004" t="s">
        <v>3009</v>
      </c>
      <c r="D176" s="1005" t="s">
        <v>587</v>
      </c>
      <c r="E176" s="1006">
        <v>1</v>
      </c>
      <c r="F176" s="1007"/>
      <c r="G176" s="1008">
        <v>7305</v>
      </c>
      <c r="H176" s="1009">
        <v>7305</v>
      </c>
      <c r="I176" s="591">
        <f t="shared" si="7"/>
        <v>1.7016984371396558E-2</v>
      </c>
      <c r="J176" s="500">
        <f t="shared" si="8"/>
        <v>3893.4860241755327</v>
      </c>
    </row>
    <row r="177" spans="3:10">
      <c r="C177" s="1004" t="s">
        <v>290</v>
      </c>
      <c r="D177" s="1005" t="s">
        <v>587</v>
      </c>
      <c r="E177" s="1006">
        <v>2</v>
      </c>
      <c r="F177" s="1007"/>
      <c r="G177" s="1008">
        <v>4870</v>
      </c>
      <c r="H177" s="1009">
        <v>9740</v>
      </c>
      <c r="I177" s="591">
        <f t="shared" si="7"/>
        <v>1.1344656247597704E-2</v>
      </c>
      <c r="J177" s="500">
        <f t="shared" si="8"/>
        <v>2595.6573494503546</v>
      </c>
    </row>
    <row r="178" spans="3:10">
      <c r="C178" s="1004" t="s">
        <v>172</v>
      </c>
      <c r="D178" s="1005" t="s">
        <v>587</v>
      </c>
      <c r="E178" s="1006">
        <v>2</v>
      </c>
      <c r="F178" s="1007"/>
      <c r="G178" s="1008">
        <v>3555</v>
      </c>
      <c r="H178" s="1009">
        <v>7110</v>
      </c>
      <c r="I178" s="591">
        <f t="shared" si="7"/>
        <v>8.2813661109260462E-3</v>
      </c>
      <c r="J178" s="500">
        <f t="shared" si="8"/>
        <v>1894.7765661798794</v>
      </c>
    </row>
    <row r="179" spans="3:10">
      <c r="C179" s="1004" t="s">
        <v>155</v>
      </c>
      <c r="D179" s="1005" t="s">
        <v>44</v>
      </c>
      <c r="E179" s="1006">
        <v>1</v>
      </c>
      <c r="F179" s="1007"/>
      <c r="G179" s="1008">
        <v>110737</v>
      </c>
      <c r="H179" s="1009">
        <v>110737</v>
      </c>
      <c r="I179" s="591">
        <f t="shared" si="7"/>
        <v>0.25796164248259285</v>
      </c>
      <c r="J179" s="500">
        <f t="shared" si="8"/>
        <v>59021.623800017245</v>
      </c>
    </row>
    <row r="180" spans="3:10">
      <c r="C180" s="1010"/>
      <c r="D180" s="1011"/>
      <c r="E180" s="1012"/>
      <c r="F180" s="1013"/>
      <c r="G180" s="1014" t="s">
        <v>2954</v>
      </c>
      <c r="H180" s="1023">
        <v>222008.13845</v>
      </c>
    </row>
    <row r="181" spans="3:10">
      <c r="C181" s="1016" t="s">
        <v>321</v>
      </c>
      <c r="D181" s="1011"/>
      <c r="E181" s="1012"/>
      <c r="F181" s="1013"/>
      <c r="G181" s="1014"/>
      <c r="H181" s="1015"/>
    </row>
    <row r="182" spans="3:10">
      <c r="C182" s="1004" t="s">
        <v>2510</v>
      </c>
      <c r="D182" s="1005" t="s">
        <v>2485</v>
      </c>
      <c r="E182" s="1006">
        <v>2</v>
      </c>
      <c r="F182" s="1007"/>
      <c r="G182" s="1008">
        <v>40992</v>
      </c>
      <c r="H182" s="1009">
        <v>81984</v>
      </c>
    </row>
    <row r="183" spans="3:10">
      <c r="C183" s="1004" t="s">
        <v>331</v>
      </c>
      <c r="D183" s="1005" t="s">
        <v>2868</v>
      </c>
      <c r="E183" s="1006">
        <v>6.44</v>
      </c>
      <c r="F183" s="1007"/>
      <c r="G183" s="1008">
        <v>11312</v>
      </c>
      <c r="H183" s="1009">
        <v>72849.279999999999</v>
      </c>
    </row>
    <row r="184" spans="3:10">
      <c r="C184" s="1010"/>
      <c r="D184" s="1011"/>
      <c r="E184" s="1012"/>
      <c r="F184" s="1013"/>
      <c r="G184" s="1014" t="s">
        <v>2955</v>
      </c>
      <c r="H184" s="1023">
        <v>154833.28</v>
      </c>
    </row>
    <row r="185" spans="3:10">
      <c r="C185" s="1068" t="s">
        <v>2686</v>
      </c>
      <c r="D185" s="1011"/>
      <c r="E185" s="1012"/>
      <c r="F185" s="1013"/>
      <c r="G185" s="1014"/>
      <c r="H185" s="1015"/>
    </row>
    <row r="186" spans="3:10">
      <c r="C186" s="1004" t="s">
        <v>2956</v>
      </c>
      <c r="D186" s="1005" t="s">
        <v>2868</v>
      </c>
      <c r="E186" s="1006">
        <v>15</v>
      </c>
      <c r="F186" s="1007"/>
      <c r="G186" s="1008">
        <v>1912</v>
      </c>
      <c r="H186" s="1009">
        <v>28680</v>
      </c>
    </row>
    <row r="187" spans="3:10">
      <c r="C187" s="1010"/>
      <c r="D187" s="1011"/>
      <c r="E187" s="1012"/>
      <c r="F187" s="1013"/>
      <c r="G187" s="1014" t="s">
        <v>2957</v>
      </c>
      <c r="H187" s="1023">
        <v>28680</v>
      </c>
    </row>
    <row r="188" spans="3:10">
      <c r="C188" s="1016" t="s">
        <v>2958</v>
      </c>
      <c r="D188" s="1011"/>
      <c r="E188" s="1012"/>
      <c r="F188" s="1013"/>
      <c r="G188" s="1014"/>
      <c r="H188" s="1015"/>
    </row>
    <row r="189" spans="3:10">
      <c r="C189" s="1004" t="s">
        <v>333</v>
      </c>
      <c r="D189" s="1005" t="s">
        <v>28</v>
      </c>
      <c r="E189" s="1006">
        <v>0.03</v>
      </c>
      <c r="F189" s="1007"/>
      <c r="G189" s="1008">
        <v>791840</v>
      </c>
      <c r="H189" s="1009">
        <v>23755.200000000001</v>
      </c>
    </row>
    <row r="190" spans="3:10">
      <c r="C190" s="1004"/>
      <c r="D190" s="1005"/>
      <c r="E190" s="1006"/>
      <c r="F190" s="1007"/>
      <c r="G190" s="1008"/>
      <c r="H190" s="1009"/>
    </row>
    <row r="191" spans="3:10">
      <c r="C191" s="1010"/>
      <c r="D191" s="1011"/>
      <c r="E191" s="1012"/>
      <c r="F191" s="1013"/>
      <c r="G191" s="1014" t="s">
        <v>2959</v>
      </c>
      <c r="H191" s="1024">
        <v>23755.200000000001</v>
      </c>
    </row>
    <row r="192" spans="3:10">
      <c r="C192" s="1010"/>
      <c r="D192" s="1011"/>
      <c r="E192" s="1012"/>
      <c r="F192" s="1013"/>
      <c r="G192" s="1014"/>
      <c r="H192" s="1015"/>
    </row>
    <row r="193" spans="3:10" ht="15.75" thickBot="1">
      <c r="C193" s="1025"/>
      <c r="D193" s="1026"/>
      <c r="E193" s="1027"/>
      <c r="F193" s="1028" t="s">
        <v>2960</v>
      </c>
      <c r="G193" s="1029">
        <v>429276.61844999995</v>
      </c>
      <c r="H193" s="1030">
        <v>429277</v>
      </c>
    </row>
    <row r="194" spans="3:10" ht="16.5" thickTop="1" thickBot="1"/>
    <row r="195" spans="3:10" ht="15.75" thickTop="1">
      <c r="C195" s="1133" t="s">
        <v>805</v>
      </c>
      <c r="D195" s="1134"/>
      <c r="E195" s="1134"/>
      <c r="F195" s="1134"/>
      <c r="G195" s="1045"/>
      <c r="H195" s="1001" t="s">
        <v>2965</v>
      </c>
    </row>
    <row r="196" spans="3:10">
      <c r="C196" s="1135"/>
      <c r="D196" s="1136"/>
      <c r="E196" s="1136"/>
      <c r="F196" s="1136"/>
      <c r="G196" s="1046"/>
      <c r="H196" s="1003" t="s">
        <v>804</v>
      </c>
    </row>
    <row r="197" spans="3:10">
      <c r="C197" s="1004" t="s">
        <v>586</v>
      </c>
      <c r="D197" s="1005" t="s">
        <v>587</v>
      </c>
      <c r="E197" s="1005" t="s">
        <v>588</v>
      </c>
      <c r="F197" s="1005" t="s">
        <v>2946</v>
      </c>
      <c r="G197" s="1047" t="s">
        <v>2947</v>
      </c>
      <c r="H197" s="1048" t="s">
        <v>2948</v>
      </c>
    </row>
    <row r="198" spans="3:10">
      <c r="C198" s="1010"/>
      <c r="D198" s="1011"/>
      <c r="E198" s="1012"/>
      <c r="F198" s="1012"/>
      <c r="G198" s="1049"/>
      <c r="H198" s="1050"/>
    </row>
    <row r="199" spans="3:10">
      <c r="C199" s="1016" t="s">
        <v>2949</v>
      </c>
      <c r="D199" s="1011"/>
      <c r="E199" s="1012"/>
      <c r="F199" s="1012"/>
      <c r="G199" s="1049"/>
      <c r="H199" s="1050"/>
      <c r="J199" s="1069">
        <f>856000*0.85</f>
        <v>727600</v>
      </c>
    </row>
    <row r="200" spans="3:10">
      <c r="C200" s="1004" t="s">
        <v>147</v>
      </c>
      <c r="D200" s="1005" t="s">
        <v>587</v>
      </c>
      <c r="E200" s="1006">
        <v>1</v>
      </c>
      <c r="F200" s="1006">
        <v>0</v>
      </c>
      <c r="G200" s="1051">
        <v>791236</v>
      </c>
      <c r="H200" s="1052">
        <v>791236</v>
      </c>
      <c r="I200" s="1070">
        <f>G200/$H$216</f>
        <v>0.90020490334501013</v>
      </c>
      <c r="J200" s="500">
        <f>J199*I200</f>
        <v>654989.0876738294</v>
      </c>
    </row>
    <row r="201" spans="3:10">
      <c r="C201" s="1053"/>
      <c r="D201" s="1054"/>
      <c r="E201" s="1055"/>
      <c r="F201" s="1056"/>
      <c r="G201" s="1008"/>
      <c r="H201" s="1009"/>
    </row>
    <row r="202" spans="3:10">
      <c r="C202" s="1010"/>
      <c r="D202" s="1011"/>
      <c r="E202" s="1012"/>
      <c r="F202" s="1012"/>
      <c r="G202" s="1049" t="s">
        <v>2954</v>
      </c>
      <c r="H202" s="1057">
        <v>791236</v>
      </c>
    </row>
    <row r="203" spans="3:10">
      <c r="C203" s="1016" t="s">
        <v>321</v>
      </c>
      <c r="D203" s="1011"/>
      <c r="E203" s="1012"/>
      <c r="F203" s="1012"/>
      <c r="G203" s="1049"/>
      <c r="H203" s="1050"/>
    </row>
    <row r="204" spans="3:10">
      <c r="C204" s="1004" t="s">
        <v>2971</v>
      </c>
      <c r="D204" s="1005" t="s">
        <v>2485</v>
      </c>
      <c r="E204" s="1006">
        <v>0.56710000000000005</v>
      </c>
      <c r="F204" s="1006"/>
      <c r="G204" s="1051">
        <v>46560</v>
      </c>
      <c r="H204" s="1052">
        <v>26404.176000000003</v>
      </c>
    </row>
    <row r="205" spans="3:10">
      <c r="C205" s="1053"/>
      <c r="D205" s="1054"/>
      <c r="E205" s="1055"/>
      <c r="F205" s="1056"/>
      <c r="G205" s="1008"/>
      <c r="H205" s="1009"/>
    </row>
    <row r="206" spans="3:10">
      <c r="C206" s="1010"/>
      <c r="D206" s="1011"/>
      <c r="E206" s="1012"/>
      <c r="F206" s="1012"/>
      <c r="G206" s="1049" t="s">
        <v>2972</v>
      </c>
      <c r="H206" s="1057">
        <v>26404.176000000003</v>
      </c>
    </row>
    <row r="207" spans="3:10">
      <c r="C207" s="1016" t="s">
        <v>2686</v>
      </c>
      <c r="D207" s="1011"/>
      <c r="E207" s="1012"/>
      <c r="F207" s="1012"/>
      <c r="G207" s="1049"/>
      <c r="H207" s="1050"/>
    </row>
    <row r="208" spans="3:10">
      <c r="C208" s="1004" t="s">
        <v>2956</v>
      </c>
      <c r="D208" s="1005" t="s">
        <v>2868</v>
      </c>
      <c r="E208" s="1006">
        <v>8.4603999999999999</v>
      </c>
      <c r="F208" s="1006"/>
      <c r="G208" s="1051">
        <v>1912</v>
      </c>
      <c r="H208" s="1052">
        <v>16176.284799999999</v>
      </c>
    </row>
    <row r="209" spans="3:8">
      <c r="C209" s="1053"/>
      <c r="D209" s="1054"/>
      <c r="E209" s="1055"/>
      <c r="F209" s="1056"/>
      <c r="G209" s="1008"/>
      <c r="H209" s="1009"/>
    </row>
    <row r="210" spans="3:8">
      <c r="C210" s="1010"/>
      <c r="D210" s="1011"/>
      <c r="E210" s="1012"/>
      <c r="F210" s="1012"/>
      <c r="G210" s="1049" t="s">
        <v>2973</v>
      </c>
      <c r="H210" s="1057">
        <v>16176.284799999999</v>
      </c>
    </row>
    <row r="211" spans="3:8">
      <c r="C211" s="1016" t="s">
        <v>2958</v>
      </c>
      <c r="D211" s="1011"/>
      <c r="E211" s="1012"/>
      <c r="F211" s="1012"/>
      <c r="G211" s="1049"/>
      <c r="H211" s="1050"/>
    </row>
    <row r="212" spans="3:8">
      <c r="C212" s="1004" t="s">
        <v>333</v>
      </c>
      <c r="D212" s="1005" t="s">
        <v>28</v>
      </c>
      <c r="E212" s="1006">
        <v>5.7000000000000002E-2</v>
      </c>
      <c r="F212" s="1006"/>
      <c r="G212" s="1051">
        <v>791840</v>
      </c>
      <c r="H212" s="1052">
        <v>45134.880000000005</v>
      </c>
    </row>
    <row r="213" spans="3:8">
      <c r="C213" s="1053"/>
      <c r="D213" s="1054"/>
      <c r="E213" s="1055"/>
      <c r="F213" s="1056"/>
      <c r="G213" s="1008"/>
      <c r="H213" s="1009"/>
    </row>
    <row r="214" spans="3:8">
      <c r="C214" s="1010"/>
      <c r="D214" s="1011"/>
      <c r="E214" s="1012"/>
      <c r="F214" s="1012"/>
      <c r="G214" s="1049" t="s">
        <v>2959</v>
      </c>
      <c r="H214" s="1057">
        <v>45134.880000000005</v>
      </c>
    </row>
    <row r="215" spans="3:8">
      <c r="C215" s="1010"/>
      <c r="D215" s="1011"/>
      <c r="E215" s="1012"/>
      <c r="F215" s="1012"/>
      <c r="G215" s="1049"/>
      <c r="H215" s="1050"/>
    </row>
    <row r="216" spans="3:8" ht="15.75" thickBot="1">
      <c r="C216" s="1058"/>
      <c r="D216" s="1059"/>
      <c r="E216" s="1060"/>
      <c r="F216" s="1061"/>
      <c r="G216" s="1062" t="s">
        <v>2960</v>
      </c>
      <c r="H216" s="1030">
        <v>878951</v>
      </c>
    </row>
    <row r="217" spans="3:8" ht="15.75" thickTop="1"/>
  </sheetData>
  <mergeCells count="5">
    <mergeCell ref="C195:F196"/>
    <mergeCell ref="D5:G6"/>
    <mergeCell ref="C66:F67"/>
    <mergeCell ref="C141:F142"/>
    <mergeCell ref="C166:F16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DA96C-EF7A-4893-B7EB-D4CFE4FB8FA3}">
  <sheetPr>
    <pageSetUpPr fitToPage="1"/>
  </sheetPr>
  <dimension ref="A1:AR501"/>
  <sheetViews>
    <sheetView view="pageBreakPreview" topLeftCell="B1" zoomScale="90" zoomScaleNormal="90" zoomScaleSheetLayoutView="90" workbookViewId="0">
      <selection activeCell="C3" sqref="C3:E4"/>
    </sheetView>
  </sheetViews>
  <sheetFormatPr baseColWidth="10" defaultColWidth="11.42578125" defaultRowHeight="15.75"/>
  <cols>
    <col min="1" max="1" width="9.140625" hidden="1" customWidth="1"/>
    <col min="2" max="2" width="9.5703125" customWidth="1"/>
    <col min="3" max="3" width="74.85546875" style="255" customWidth="1"/>
    <col min="4" max="4" width="6.140625" customWidth="1"/>
    <col min="5" max="5" width="15.140625" customWidth="1"/>
    <col min="6" max="6" width="27.42578125" style="490" customWidth="1"/>
    <col min="7" max="7" width="11" customWidth="1"/>
    <col min="8" max="8" width="19.5703125" customWidth="1"/>
    <col min="9" max="9" width="28.140625" customWidth="1"/>
    <col min="10" max="10" width="10.42578125" style="387" bestFit="1" customWidth="1"/>
    <col min="11" max="11" width="18.85546875" style="389" customWidth="1"/>
    <col min="12" max="12" width="11.28515625" style="389" bestFit="1" customWidth="1"/>
    <col min="13" max="13" width="18.28515625" style="389" hidden="1" customWidth="1"/>
    <col min="14" max="14" width="23.140625" style="389" hidden="1" customWidth="1"/>
    <col min="15" max="15" width="44.5703125" style="51" customWidth="1"/>
    <col min="16" max="16" width="28" style="51" customWidth="1"/>
    <col min="17" max="17" width="23.7109375" style="51" customWidth="1"/>
    <col min="18" max="18" width="39.28515625" style="51" customWidth="1"/>
    <col min="19" max="19" width="11.42578125" style="51" hidden="1" customWidth="1"/>
    <col min="20" max="20" width="14.140625" hidden="1" customWidth="1"/>
    <col min="21" max="21" width="0.140625" hidden="1" customWidth="1"/>
    <col min="22" max="22" width="18.140625" bestFit="1" customWidth="1"/>
    <col min="42" max="44" width="11.42578125" hidden="1" customWidth="1"/>
  </cols>
  <sheetData>
    <row r="1" spans="1:22" s="35" customFormat="1" ht="56.1" customHeight="1" thickTop="1">
      <c r="A1" s="34"/>
      <c r="B1" s="450"/>
      <c r="C1" s="1102"/>
      <c r="D1" s="1103"/>
      <c r="E1" s="451" t="s">
        <v>582</v>
      </c>
      <c r="F1" s="452"/>
      <c r="G1" s="453"/>
      <c r="H1" s="453"/>
      <c r="I1" s="454"/>
      <c r="J1" s="386"/>
      <c r="Q1" s="1141" t="s">
        <v>2833</v>
      </c>
      <c r="R1" s="1142"/>
      <c r="S1" s="36"/>
      <c r="T1" s="35" t="s">
        <v>2429</v>
      </c>
    </row>
    <row r="2" spans="1:22" s="35" customFormat="1" ht="93" customHeight="1">
      <c r="A2" s="34"/>
      <c r="B2" s="455"/>
      <c r="C2" s="1104"/>
      <c r="D2" s="1105"/>
      <c r="E2" s="456" t="s">
        <v>583</v>
      </c>
      <c r="F2" s="457"/>
      <c r="G2" s="458"/>
      <c r="H2" s="458"/>
      <c r="I2" s="459"/>
      <c r="J2" s="386"/>
      <c r="K2" s="390"/>
      <c r="L2" s="390"/>
      <c r="M2" s="390"/>
      <c r="N2" s="390"/>
      <c r="O2" s="541"/>
      <c r="P2" s="36"/>
      <c r="Q2" s="958" t="s">
        <v>2874</v>
      </c>
      <c r="R2" s="959" t="s">
        <v>2875</v>
      </c>
      <c r="S2" s="36"/>
      <c r="T2" s="35" t="s">
        <v>2430</v>
      </c>
    </row>
    <row r="3" spans="1:22" s="35" customFormat="1" ht="15" customHeight="1">
      <c r="A3" s="34"/>
      <c r="B3" s="1106"/>
      <c r="C3" s="1108"/>
      <c r="D3" s="1109"/>
      <c r="E3" s="1110"/>
      <c r="F3" s="460" t="s">
        <v>584</v>
      </c>
      <c r="G3" s="461"/>
      <c r="H3" s="461"/>
      <c r="I3" s="462">
        <v>44942</v>
      </c>
      <c r="J3" s="386"/>
      <c r="K3" s="390"/>
      <c r="L3" s="390"/>
      <c r="M3" s="390"/>
      <c r="N3" s="390"/>
      <c r="O3" s="36"/>
      <c r="P3" s="36"/>
      <c r="Q3" s="922"/>
      <c r="R3" s="921"/>
      <c r="S3" s="36"/>
    </row>
    <row r="4" spans="1:22" s="35" customFormat="1" ht="79.349999999999994" customHeight="1" thickBot="1">
      <c r="A4" s="34"/>
      <c r="B4" s="1107"/>
      <c r="C4" s="1111"/>
      <c r="D4" s="1112"/>
      <c r="E4" s="1113"/>
      <c r="F4" s="463"/>
      <c r="G4" s="464"/>
      <c r="H4" s="464"/>
      <c r="I4" s="465"/>
      <c r="J4" s="386"/>
      <c r="K4" s="390"/>
      <c r="L4" s="390"/>
      <c r="M4" s="390"/>
      <c r="N4" s="390"/>
      <c r="O4" s="36"/>
      <c r="P4" s="36" t="s">
        <v>2396</v>
      </c>
      <c r="Q4" s="920">
        <f>Q8/I8</f>
        <v>0.83150187268907338</v>
      </c>
      <c r="R4" s="920">
        <f>R457</f>
        <v>0.898324612627312</v>
      </c>
      <c r="S4" s="36"/>
    </row>
    <row r="5" spans="1:22" s="35" customFormat="1" ht="20.100000000000001" customHeight="1" thickTop="1" thickBot="1">
      <c r="A5" s="34"/>
      <c r="B5" s="466"/>
      <c r="C5" s="467"/>
      <c r="D5" s="468"/>
      <c r="E5" s="469"/>
      <c r="F5" s="470"/>
      <c r="G5" s="466"/>
      <c r="H5" s="466"/>
      <c r="I5" s="471"/>
      <c r="J5" s="386"/>
      <c r="K5" s="390"/>
      <c r="L5" s="390"/>
      <c r="M5" s="390"/>
      <c r="N5" s="390"/>
      <c r="O5" s="36"/>
      <c r="P5" s="36"/>
      <c r="Q5" s="36"/>
      <c r="R5" s="36"/>
      <c r="S5" s="36"/>
    </row>
    <row r="6" spans="1:22" s="35" customFormat="1" ht="40.35" customHeight="1" thickBot="1">
      <c r="A6" s="37" t="s">
        <v>585</v>
      </c>
      <c r="B6" s="923"/>
      <c r="C6" s="924" t="s">
        <v>586</v>
      </c>
      <c r="D6" s="925" t="s">
        <v>587</v>
      </c>
      <c r="E6" s="925" t="s">
        <v>588</v>
      </c>
      <c r="F6" s="926" t="s">
        <v>589</v>
      </c>
      <c r="G6" s="927" t="s">
        <v>590</v>
      </c>
      <c r="H6" s="928" t="s">
        <v>591</v>
      </c>
      <c r="I6" s="929" t="s">
        <v>592</v>
      </c>
      <c r="J6" s="931" t="s">
        <v>11</v>
      </c>
      <c r="K6" s="931" t="s">
        <v>11</v>
      </c>
      <c r="L6" s="932" t="s">
        <v>2433</v>
      </c>
      <c r="M6" s="932" t="s">
        <v>2431</v>
      </c>
      <c r="N6" s="932" t="s">
        <v>2432</v>
      </c>
      <c r="O6" s="929" t="s">
        <v>594</v>
      </c>
      <c r="P6" s="929" t="s">
        <v>595</v>
      </c>
      <c r="Q6" s="929" t="s">
        <v>596</v>
      </c>
      <c r="R6" s="933" t="s">
        <v>1441</v>
      </c>
      <c r="S6" s="36"/>
    </row>
    <row r="7" spans="1:22" ht="16.5" thickBot="1">
      <c r="A7" s="34"/>
      <c r="B7" s="44"/>
      <c r="C7" s="45"/>
      <c r="D7" s="46"/>
      <c r="E7" s="47"/>
      <c r="F7" s="48"/>
      <c r="G7" s="49"/>
      <c r="H7" s="49"/>
      <c r="I7" s="50"/>
      <c r="T7" s="565">
        <f>I8-Q8</f>
        <v>4065941570</v>
      </c>
    </row>
    <row r="8" spans="1:22" ht="26.25" thickBot="1">
      <c r="B8" s="923">
        <v>1</v>
      </c>
      <c r="C8" s="944" t="s">
        <v>597</v>
      </c>
      <c r="D8" s="925"/>
      <c r="E8" s="925"/>
      <c r="F8" s="926"/>
      <c r="G8" s="927"/>
      <c r="H8" s="928"/>
      <c r="I8" s="935">
        <f>TtlCD</f>
        <v>24130485216</v>
      </c>
      <c r="J8" s="930" t="s">
        <v>11</v>
      </c>
      <c r="K8" s="393" t="s">
        <v>11</v>
      </c>
      <c r="L8" s="932"/>
      <c r="M8" s="932"/>
      <c r="N8" s="932"/>
      <c r="O8" s="929"/>
      <c r="P8" s="929"/>
      <c r="Q8" s="929">
        <f>Q10+Q139+Q186+Q221+Q280</f>
        <v>20064543646</v>
      </c>
      <c r="R8" s="945">
        <f>R10+R139+R186+R221+R280</f>
        <v>4064977670</v>
      </c>
      <c r="V8" s="565">
        <f>I8-Q8</f>
        <v>4065941570</v>
      </c>
    </row>
    <row r="9" spans="1:22" ht="16.5" thickBot="1">
      <c r="B9" s="52"/>
      <c r="C9" s="53"/>
      <c r="D9" s="53"/>
      <c r="E9" s="53"/>
      <c r="F9" s="53"/>
      <c r="G9" s="53"/>
      <c r="H9" s="53"/>
      <c r="I9" s="53"/>
      <c r="J9" s="388" t="str">
        <f t="shared" ref="J9:J40" si="0">IF(I9="","",I9/SbtPpto)</f>
        <v/>
      </c>
    </row>
    <row r="10" spans="1:22" ht="26.25" thickBot="1">
      <c r="A10" s="443" t="s">
        <v>603</v>
      </c>
      <c r="B10" s="923" t="s">
        <v>598</v>
      </c>
      <c r="C10" s="924" t="s">
        <v>599</v>
      </c>
      <c r="D10" s="925"/>
      <c r="E10" s="925"/>
      <c r="F10" s="926"/>
      <c r="G10" s="927"/>
      <c r="H10" s="928"/>
      <c r="I10" s="935">
        <f>+I12+I23+I45+I58+I66+I79+I86+I99+I121+I125+I131+I135</f>
        <v>5449232156</v>
      </c>
      <c r="J10" s="930">
        <f t="shared" si="0"/>
        <v>0.22582356331512235</v>
      </c>
      <c r="K10" s="393" t="str">
        <f t="shared" ref="K10" si="1">IF(J10="","",REPT("|",J10/MAX($J$14:$J$415)*100))</f>
        <v>||||||||||||||||||||||||||||||||||||||||||||||||||||||||||||||||||||||||||||||||||||||||||</v>
      </c>
      <c r="L10" s="932"/>
      <c r="M10" s="932"/>
      <c r="N10" s="932"/>
      <c r="O10" s="929"/>
      <c r="P10" s="929"/>
      <c r="Q10" s="929">
        <f>Q12+Q23+Q45+Q58+Q66+Q79+Q86+Q99+Q121+Q125+Q131+Q135</f>
        <v>5145565656</v>
      </c>
      <c r="R10" s="945">
        <f>R12+R23+R45+R58+R66+R79+R86+R99+R121+R125+R131+R135</f>
        <v>302702600</v>
      </c>
    </row>
    <row r="11" spans="1:22" ht="30.75" thickBot="1">
      <c r="A11" s="436" t="s">
        <v>659</v>
      </c>
      <c r="B11" s="44"/>
      <c r="C11" s="45"/>
      <c r="D11" s="46"/>
      <c r="E11" s="47"/>
      <c r="F11" s="431"/>
      <c r="G11" s="49"/>
      <c r="H11" s="49"/>
      <c r="I11" s="435"/>
      <c r="J11" s="388" t="str">
        <f t="shared" si="0"/>
        <v/>
      </c>
      <c r="K11" s="392"/>
      <c r="L11" s="392"/>
      <c r="M11" s="392"/>
      <c r="N11" s="392"/>
    </row>
    <row r="12" spans="1:22" ht="30.75" thickBot="1">
      <c r="A12" s="441" t="s">
        <v>662</v>
      </c>
      <c r="B12" s="923" t="s">
        <v>601</v>
      </c>
      <c r="C12" s="944" t="s">
        <v>602</v>
      </c>
      <c r="D12" s="925"/>
      <c r="E12" s="925"/>
      <c r="F12" s="926"/>
      <c r="G12" s="927"/>
      <c r="H12" s="928"/>
      <c r="I12" s="929">
        <f>SUM(I14:I21)</f>
        <v>116119733</v>
      </c>
      <c r="J12" s="930">
        <f t="shared" si="0"/>
        <v>4.812159057746815E-3</v>
      </c>
      <c r="K12" s="393" t="str">
        <f t="shared" ref="K12" si="2">IF(J12="","",REPT("|",J12/MAX($J$14:$J$415)*100))</f>
        <v>|</v>
      </c>
      <c r="L12" s="932"/>
      <c r="M12" s="932"/>
      <c r="N12" s="932"/>
      <c r="O12" s="929"/>
      <c r="P12" s="929"/>
      <c r="Q12" s="929">
        <f>SUM(Q14:Q21)</f>
        <v>116119733</v>
      </c>
      <c r="R12" s="945">
        <f>SUM(R14:R21)</f>
        <v>0</v>
      </c>
    </row>
    <row r="13" spans="1:22" ht="15" customHeight="1">
      <c r="A13" s="437" t="s">
        <v>653</v>
      </c>
      <c r="B13" s="63"/>
      <c r="C13" s="64"/>
      <c r="D13" s="65"/>
      <c r="E13" s="66"/>
      <c r="F13" s="67"/>
      <c r="G13" s="68"/>
      <c r="H13" s="68"/>
      <c r="I13" s="69"/>
      <c r="J13" s="388" t="str">
        <f t="shared" si="0"/>
        <v/>
      </c>
      <c r="K13" s="392"/>
      <c r="L13" s="392"/>
      <c r="M13" s="392"/>
      <c r="N13" s="392"/>
    </row>
    <row r="14" spans="1:22" ht="30">
      <c r="A14" s="76" t="s">
        <v>644</v>
      </c>
      <c r="B14" s="474" t="s">
        <v>605</v>
      </c>
      <c r="C14" s="64" t="s">
        <v>606</v>
      </c>
      <c r="D14" s="31" t="s">
        <v>44</v>
      </c>
      <c r="E14" s="72">
        <v>105</v>
      </c>
      <c r="F14" s="73">
        <v>82050</v>
      </c>
      <c r="G14" s="74">
        <v>1</v>
      </c>
      <c r="H14" s="77">
        <f xml:space="preserve"> ROUND(           F14*G14,0)</f>
        <v>82050</v>
      </c>
      <c r="I14" s="75">
        <f>ROUND(E14 * H14,0)</f>
        <v>8615250</v>
      </c>
      <c r="J14" s="449">
        <f t="shared" si="0"/>
        <v>3.5702763217904788E-4</v>
      </c>
      <c r="K14" s="393" t="str">
        <f t="shared" ref="K14:K23" si="3">IF(J14="","",REPT("|",J14/MAX($J$14:$J$415)*100))</f>
        <v/>
      </c>
      <c r="L14" s="388" t="s">
        <v>2430</v>
      </c>
      <c r="M14" s="562" t="str">
        <f>IF(L14="SI",I14,"")</f>
        <v/>
      </c>
      <c r="N14" s="562">
        <f>IF(L14="NO",I14,"")</f>
        <v>8615250</v>
      </c>
      <c r="O14" s="51">
        <f>ROUND('SALIDA SINCO PPTO'!F10,0)</f>
        <v>82050</v>
      </c>
      <c r="P14" s="394">
        <v>82050</v>
      </c>
      <c r="Q14" s="394">
        <f t="shared" ref="Q14:Q77" si="4">IF(P14="","",IF(O14="",ROUND(P14*E14,0),ROUND(O14*E14,0)))</f>
        <v>8615250</v>
      </c>
      <c r="R14" s="396">
        <f t="shared" ref="R14:R77" si="5">IF(Q14="","",I14-Q14)</f>
        <v>0</v>
      </c>
      <c r="V14">
        <f>ROUND('SALIDA SINCO PPTO'!M10,0)</f>
        <v>0</v>
      </c>
    </row>
    <row r="15" spans="1:22" ht="30">
      <c r="A15" s="76" t="s">
        <v>650</v>
      </c>
      <c r="B15" s="474" t="s">
        <v>608</v>
      </c>
      <c r="C15" s="64" t="s">
        <v>609</v>
      </c>
      <c r="D15" s="31" t="s">
        <v>44</v>
      </c>
      <c r="E15" s="72">
        <v>75</v>
      </c>
      <c r="F15" s="73">
        <v>52288</v>
      </c>
      <c r="G15" s="74">
        <v>1</v>
      </c>
      <c r="H15" s="77">
        <f xml:space="preserve"> ROUND(           F15*G15,0)</f>
        <v>52288</v>
      </c>
      <c r="I15" s="75">
        <f>ROUND(E15 * H15,0)</f>
        <v>3921600</v>
      </c>
      <c r="J15" s="388">
        <f t="shared" si="0"/>
        <v>1.6251641709217422E-4</v>
      </c>
      <c r="K15" s="393" t="str">
        <f t="shared" si="3"/>
        <v/>
      </c>
      <c r="L15" s="388" t="s">
        <v>2430</v>
      </c>
      <c r="M15" s="562" t="str">
        <f t="shared" ref="M15:M16" si="6">IF(L15="SI",I15,"")</f>
        <v/>
      </c>
      <c r="N15" s="562">
        <f t="shared" ref="N15:N16" si="7">IF(L15="NO",I15,"")</f>
        <v>3921600</v>
      </c>
      <c r="O15" s="51">
        <f>ROUND('SALIDA SINCO PPTO'!F11,0)</f>
        <v>52288</v>
      </c>
      <c r="P15" s="394">
        <v>52288</v>
      </c>
      <c r="Q15" s="394">
        <f t="shared" si="4"/>
        <v>3921600</v>
      </c>
      <c r="R15" s="396">
        <f t="shared" si="5"/>
        <v>0</v>
      </c>
      <c r="V15">
        <f>ROUND('SALIDA SINCO PPTO'!M11,0)</f>
        <v>0</v>
      </c>
    </row>
    <row r="16" spans="1:22" ht="30">
      <c r="A16" s="76" t="s">
        <v>656</v>
      </c>
      <c r="B16" s="474" t="s">
        <v>611</v>
      </c>
      <c r="C16" s="64" t="s">
        <v>612</v>
      </c>
      <c r="D16" s="31" t="s">
        <v>44</v>
      </c>
      <c r="E16" s="72">
        <v>1840</v>
      </c>
      <c r="F16" s="73">
        <v>16403</v>
      </c>
      <c r="G16" s="74">
        <v>1</v>
      </c>
      <c r="H16" s="77">
        <f xml:space="preserve"> ROUND(           F16*G16,0)</f>
        <v>16403</v>
      </c>
      <c r="I16" s="75">
        <f>ROUND(E16 * H16,0)</f>
        <v>30181520</v>
      </c>
      <c r="J16" s="388">
        <f t="shared" si="0"/>
        <v>1.250763079558292E-3</v>
      </c>
      <c r="K16" s="393" t="str">
        <f t="shared" si="3"/>
        <v/>
      </c>
      <c r="L16" s="388" t="s">
        <v>2430</v>
      </c>
      <c r="M16" s="562" t="str">
        <f t="shared" si="6"/>
        <v/>
      </c>
      <c r="N16" s="562">
        <f t="shared" si="7"/>
        <v>30181520</v>
      </c>
      <c r="O16" s="51">
        <f>ROUND('SALIDA SINCO PPTO'!F12,0)</f>
        <v>16403</v>
      </c>
      <c r="P16" s="394">
        <v>16403</v>
      </c>
      <c r="Q16" s="394">
        <f t="shared" si="4"/>
        <v>30181520</v>
      </c>
      <c r="R16" s="396">
        <f t="shared" si="5"/>
        <v>0</v>
      </c>
      <c r="V16">
        <f>ROUND('SALIDA SINCO PPTO'!M12,0)</f>
        <v>0</v>
      </c>
    </row>
    <row r="17" spans="1:22" ht="30">
      <c r="A17" s="76" t="s">
        <v>647</v>
      </c>
      <c r="B17" s="474" t="s">
        <v>614</v>
      </c>
      <c r="C17" s="64"/>
      <c r="D17" s="31"/>
      <c r="E17" s="72"/>
      <c r="F17" s="73"/>
      <c r="G17" s="74"/>
      <c r="H17" s="77"/>
      <c r="I17" s="75"/>
      <c r="J17" s="388" t="str">
        <f t="shared" si="0"/>
        <v/>
      </c>
      <c r="K17" s="393" t="str">
        <f t="shared" si="3"/>
        <v/>
      </c>
      <c r="L17" s="393"/>
      <c r="M17" s="393"/>
      <c r="N17" s="393"/>
      <c r="P17" s="394" t="s">
        <v>1439</v>
      </c>
      <c r="Q17" s="394" t="str">
        <f t="shared" si="4"/>
        <v/>
      </c>
      <c r="R17" s="396" t="str">
        <f t="shared" si="5"/>
        <v/>
      </c>
    </row>
    <row r="18" spans="1:22">
      <c r="A18" s="439"/>
      <c r="B18" s="474" t="s">
        <v>615</v>
      </c>
      <c r="C18" s="64" t="s">
        <v>616</v>
      </c>
      <c r="D18" s="31" t="s">
        <v>617</v>
      </c>
      <c r="E18" s="72">
        <v>798</v>
      </c>
      <c r="F18" s="73">
        <v>90070</v>
      </c>
      <c r="G18" s="74">
        <v>1</v>
      </c>
      <c r="H18" s="77">
        <f xml:space="preserve"> ROUND(           F18*G18,0)</f>
        <v>90070</v>
      </c>
      <c r="I18" s="75">
        <f>ROUND(E18 * H18,0)</f>
        <v>71875860</v>
      </c>
      <c r="J18" s="388">
        <f t="shared" si="0"/>
        <v>2.9786330178036319E-3</v>
      </c>
      <c r="K18" s="393" t="str">
        <f t="shared" si="3"/>
        <v>|</v>
      </c>
      <c r="L18" s="388" t="s">
        <v>2430</v>
      </c>
      <c r="M18" s="562" t="str">
        <f t="shared" ref="M18:M19" si="8">IF(L18="SI",I18,"")</f>
        <v/>
      </c>
      <c r="N18" s="562">
        <f t="shared" ref="N18:N19" si="9">IF(L18="NO",I18,"")</f>
        <v>71875860</v>
      </c>
      <c r="O18" s="51">
        <f>ROUND('SALIDA SINCO PPTO'!F13,0)</f>
        <v>90070</v>
      </c>
      <c r="P18" s="394">
        <v>90070</v>
      </c>
      <c r="Q18" s="394">
        <f t="shared" si="4"/>
        <v>71875860</v>
      </c>
      <c r="R18" s="396">
        <f t="shared" si="5"/>
        <v>0</v>
      </c>
      <c r="V18">
        <f>ROUND('SALIDA SINCO PPTO'!M13,0)</f>
        <v>0</v>
      </c>
    </row>
    <row r="19" spans="1:22">
      <c r="A19" s="397"/>
      <c r="B19" s="474" t="s">
        <v>619</v>
      </c>
      <c r="C19" s="64" t="s">
        <v>620</v>
      </c>
      <c r="D19" s="31" t="s">
        <v>587</v>
      </c>
      <c r="E19" s="72">
        <v>2</v>
      </c>
      <c r="F19" s="73">
        <v>335859</v>
      </c>
      <c r="G19" s="74">
        <v>1</v>
      </c>
      <c r="H19" s="77">
        <f xml:space="preserve"> ROUND(           F19*G19,0)</f>
        <v>335859</v>
      </c>
      <c r="I19" s="75">
        <f>ROUND(E19 * H19,0)</f>
        <v>671718</v>
      </c>
      <c r="J19" s="388">
        <f t="shared" si="0"/>
        <v>2.7836903982130023E-5</v>
      </c>
      <c r="K19" s="393" t="str">
        <f t="shared" si="3"/>
        <v/>
      </c>
      <c r="L19" s="388" t="s">
        <v>2430</v>
      </c>
      <c r="M19" s="562" t="str">
        <f t="shared" si="8"/>
        <v/>
      </c>
      <c r="N19" s="562">
        <f t="shared" si="9"/>
        <v>671718</v>
      </c>
      <c r="O19" s="51">
        <f>ROUND('SALIDA SINCO PPTO'!F14,0)</f>
        <v>335859</v>
      </c>
      <c r="P19" s="394">
        <v>335859</v>
      </c>
      <c r="Q19" s="394">
        <f t="shared" si="4"/>
        <v>671718</v>
      </c>
      <c r="R19" s="396">
        <f t="shared" si="5"/>
        <v>0</v>
      </c>
      <c r="V19">
        <f>ROUND('SALIDA SINCO PPTO'!M14,0)</f>
        <v>0</v>
      </c>
    </row>
    <row r="20" spans="1:22" ht="30">
      <c r="A20" s="76" t="s">
        <v>852</v>
      </c>
      <c r="B20" s="474"/>
      <c r="C20" s="64"/>
      <c r="D20" s="31"/>
      <c r="E20" s="72"/>
      <c r="F20" s="73"/>
      <c r="G20" s="74"/>
      <c r="H20" s="77"/>
      <c r="I20" s="75"/>
      <c r="J20" s="388" t="str">
        <f t="shared" si="0"/>
        <v/>
      </c>
      <c r="K20" s="393" t="str">
        <f t="shared" si="3"/>
        <v/>
      </c>
      <c r="L20" s="393"/>
      <c r="M20" s="393"/>
      <c r="N20" s="393"/>
      <c r="P20" s="394" t="s">
        <v>1439</v>
      </c>
      <c r="Q20" s="394" t="str">
        <f t="shared" si="4"/>
        <v/>
      </c>
      <c r="R20" s="396" t="str">
        <f t="shared" si="5"/>
        <v/>
      </c>
    </row>
    <row r="21" spans="1:22" ht="30.75" thickBot="1">
      <c r="A21" s="76" t="s">
        <v>849</v>
      </c>
      <c r="B21" s="502" t="s">
        <v>623</v>
      </c>
      <c r="C21" s="503" t="s">
        <v>624</v>
      </c>
      <c r="D21" s="504" t="s">
        <v>587</v>
      </c>
      <c r="E21" s="505">
        <v>5</v>
      </c>
      <c r="F21" s="506">
        <v>170757</v>
      </c>
      <c r="G21" s="507">
        <v>1</v>
      </c>
      <c r="H21" s="508">
        <f xml:space="preserve"> ROUND(           F21*G21,0)</f>
        <v>170757</v>
      </c>
      <c r="I21" s="509">
        <f>ROUND(E21 * H21,0)</f>
        <v>853785</v>
      </c>
      <c r="J21" s="388">
        <f t="shared" si="0"/>
        <v>3.5382007131538654E-5</v>
      </c>
      <c r="K21" s="393" t="str">
        <f t="shared" si="3"/>
        <v/>
      </c>
      <c r="L21" s="388" t="s">
        <v>2430</v>
      </c>
      <c r="M21" s="562" t="str">
        <f>IF(L21="SI",I21,"")</f>
        <v/>
      </c>
      <c r="N21" s="562">
        <f>IF(L21="NO",I21,"")</f>
        <v>853785</v>
      </c>
      <c r="O21" s="51">
        <f>ROUND('SALIDA SINCO PPTO'!F15,0)</f>
        <v>170757</v>
      </c>
      <c r="P21" s="394">
        <v>170757</v>
      </c>
      <c r="Q21" s="394">
        <f t="shared" si="4"/>
        <v>853785</v>
      </c>
      <c r="R21" s="396">
        <f t="shared" si="5"/>
        <v>0</v>
      </c>
      <c r="V21">
        <f>ROUND('SALIDA SINCO PPTO'!M15,0)</f>
        <v>0</v>
      </c>
    </row>
    <row r="22" spans="1:22" ht="8.25" customHeight="1" thickBot="1">
      <c r="A22" s="440" t="s">
        <v>1220</v>
      </c>
      <c r="B22" s="44"/>
      <c r="C22" s="45"/>
      <c r="D22" s="46"/>
      <c r="E22" s="81"/>
      <c r="F22" s="430"/>
      <c r="G22" s="49"/>
      <c r="H22" s="49"/>
      <c r="I22" s="434"/>
      <c r="J22" s="388" t="str">
        <f t="shared" si="0"/>
        <v/>
      </c>
      <c r="K22" s="393" t="str">
        <f t="shared" si="3"/>
        <v/>
      </c>
      <c r="L22" s="393"/>
      <c r="M22" s="393"/>
      <c r="N22" s="393"/>
      <c r="P22" s="394" t="s">
        <v>1439</v>
      </c>
      <c r="Q22" s="394" t="str">
        <f t="shared" si="4"/>
        <v/>
      </c>
      <c r="R22" s="396" t="str">
        <f t="shared" si="5"/>
        <v/>
      </c>
    </row>
    <row r="23" spans="1:22" ht="26.25" thickBot="1">
      <c r="A23" s="438" t="s">
        <v>1214</v>
      </c>
      <c r="B23" s="923" t="s">
        <v>627</v>
      </c>
      <c r="C23" s="944" t="s">
        <v>628</v>
      </c>
      <c r="D23" s="925"/>
      <c r="E23" s="925"/>
      <c r="F23" s="926"/>
      <c r="G23" s="927"/>
      <c r="H23" s="928"/>
      <c r="I23" s="929">
        <f>SUM(I25:I43)</f>
        <v>455574790</v>
      </c>
      <c r="J23" s="930">
        <f t="shared" si="0"/>
        <v>1.8879636522929337E-2</v>
      </c>
      <c r="K23" s="393" t="str">
        <f t="shared" si="3"/>
        <v>|||||||</v>
      </c>
      <c r="L23" s="932"/>
      <c r="M23" s="932"/>
      <c r="N23" s="932"/>
      <c r="O23" s="929"/>
      <c r="P23" s="929" t="s">
        <v>1439</v>
      </c>
      <c r="Q23" s="929">
        <f>SUM(Q25:Q43)</f>
        <v>347575810</v>
      </c>
      <c r="R23" s="945">
        <f>SUM(R25:R43)</f>
        <v>107998980</v>
      </c>
    </row>
    <row r="24" spans="1:22">
      <c r="A24" s="62" t="s">
        <v>600</v>
      </c>
      <c r="B24" s="63"/>
      <c r="C24" s="64"/>
      <c r="D24" s="65"/>
      <c r="E24" s="85"/>
      <c r="F24" s="67"/>
      <c r="G24" s="86"/>
      <c r="H24" s="86"/>
      <c r="I24" s="87"/>
      <c r="J24" s="388" t="str">
        <f t="shared" si="0"/>
        <v/>
      </c>
      <c r="K24" s="393" t="str">
        <f t="shared" ref="K24:K45" si="10">IF(J24="","",REPT("|",J24/MAX($J$14:$J$415)*100))</f>
        <v/>
      </c>
      <c r="L24" s="393"/>
      <c r="M24" s="393"/>
      <c r="N24" s="393"/>
      <c r="P24" s="394" t="s">
        <v>1439</v>
      </c>
      <c r="Q24" s="394" t="str">
        <f t="shared" si="4"/>
        <v/>
      </c>
      <c r="R24" s="396" t="str">
        <f t="shared" si="5"/>
        <v/>
      </c>
    </row>
    <row r="25" spans="1:22">
      <c r="A25" s="108" t="s">
        <v>926</v>
      </c>
      <c r="B25" s="474" t="s">
        <v>630</v>
      </c>
      <c r="C25" s="64" t="s">
        <v>631</v>
      </c>
      <c r="D25" s="31" t="s">
        <v>587</v>
      </c>
      <c r="E25" s="72">
        <v>103</v>
      </c>
      <c r="F25" s="73">
        <v>55894</v>
      </c>
      <c r="G25" s="74">
        <v>1</v>
      </c>
      <c r="H25" s="77">
        <f t="shared" ref="H25:H43" si="11" xml:space="preserve"> ROUND(           F25*G25,0)</f>
        <v>55894</v>
      </c>
      <c r="I25" s="75">
        <f t="shared" ref="I25:I43" si="12">ROUND(E25 * H25,0)</f>
        <v>5757082</v>
      </c>
      <c r="J25" s="388">
        <f t="shared" si="0"/>
        <v>2.3858127793396791E-4</v>
      </c>
      <c r="K25" s="393" t="str">
        <f t="shared" si="10"/>
        <v/>
      </c>
      <c r="L25" s="388" t="s">
        <v>2430</v>
      </c>
      <c r="M25" s="562" t="str">
        <f t="shared" ref="M25:M43" si="13">IF(L25="SI",I25,"")</f>
        <v/>
      </c>
      <c r="N25" s="562">
        <f t="shared" ref="N25:N43" si="14">IF(L25="NO",I25,"")</f>
        <v>5757082</v>
      </c>
      <c r="O25" s="51">
        <f>ROUND('SALIDA SINCO PPTO'!F17,0)</f>
        <v>55894</v>
      </c>
      <c r="P25" s="394">
        <v>55894</v>
      </c>
      <c r="Q25" s="394">
        <f t="shared" si="4"/>
        <v>5757082</v>
      </c>
      <c r="R25" s="396">
        <f t="shared" si="5"/>
        <v>0</v>
      </c>
      <c r="V25">
        <f>ROUND('SALIDA SINCO PPTO'!M17,0)</f>
        <v>0</v>
      </c>
    </row>
    <row r="26" spans="1:22" ht="30">
      <c r="A26" s="76" t="s">
        <v>873</v>
      </c>
      <c r="B26" s="474" t="s">
        <v>633</v>
      </c>
      <c r="C26" s="64" t="s">
        <v>634</v>
      </c>
      <c r="D26" s="31" t="s">
        <v>44</v>
      </c>
      <c r="E26" s="72">
        <v>26.4</v>
      </c>
      <c r="F26" s="73">
        <v>43258</v>
      </c>
      <c r="G26" s="74">
        <v>1</v>
      </c>
      <c r="H26" s="77">
        <f t="shared" si="11"/>
        <v>43258</v>
      </c>
      <c r="I26" s="75">
        <f t="shared" si="12"/>
        <v>1142011</v>
      </c>
      <c r="J26" s="388">
        <f t="shared" si="0"/>
        <v>4.732648306809746E-5</v>
      </c>
      <c r="K26" s="393" t="str">
        <f t="shared" si="10"/>
        <v/>
      </c>
      <c r="L26" s="388" t="s">
        <v>2430</v>
      </c>
      <c r="M26" s="562" t="str">
        <f t="shared" si="13"/>
        <v/>
      </c>
      <c r="N26" s="562">
        <f t="shared" si="14"/>
        <v>1142011</v>
      </c>
      <c r="O26" s="51">
        <f>ROUND('SALIDA SINCO PPTO'!F18,0)</f>
        <v>43258</v>
      </c>
      <c r="P26" s="394">
        <v>43258</v>
      </c>
      <c r="Q26" s="394">
        <f t="shared" si="4"/>
        <v>1142011</v>
      </c>
      <c r="R26" s="396">
        <f t="shared" si="5"/>
        <v>0</v>
      </c>
      <c r="V26">
        <f>ROUND('SALIDA SINCO PPTO'!M18,0)</f>
        <v>0</v>
      </c>
    </row>
    <row r="27" spans="1:22">
      <c r="A27" s="71"/>
      <c r="B27" s="474" t="s">
        <v>636</v>
      </c>
      <c r="C27" s="64" t="s">
        <v>637</v>
      </c>
      <c r="D27" s="31" t="s">
        <v>44</v>
      </c>
      <c r="E27" s="72">
        <v>1264</v>
      </c>
      <c r="F27" s="73">
        <v>18337</v>
      </c>
      <c r="G27" s="74">
        <v>1</v>
      </c>
      <c r="H27" s="77">
        <f t="shared" si="11"/>
        <v>18337</v>
      </c>
      <c r="I27" s="75">
        <f t="shared" si="12"/>
        <v>23177968</v>
      </c>
      <c r="J27" s="388">
        <f t="shared" si="0"/>
        <v>9.6052639607228365E-4</v>
      </c>
      <c r="K27" s="393" t="str">
        <f t="shared" si="10"/>
        <v/>
      </c>
      <c r="L27" s="388" t="s">
        <v>2430</v>
      </c>
      <c r="M27" s="562" t="str">
        <f t="shared" si="13"/>
        <v/>
      </c>
      <c r="N27" s="562">
        <f t="shared" si="14"/>
        <v>23177968</v>
      </c>
      <c r="O27" s="51">
        <f>ROUND('SALIDA SINCO PPTO'!F19,0)</f>
        <v>18337</v>
      </c>
      <c r="P27" s="394">
        <v>18337</v>
      </c>
      <c r="Q27" s="394">
        <f t="shared" si="4"/>
        <v>23177968</v>
      </c>
      <c r="R27" s="396">
        <f t="shared" si="5"/>
        <v>0</v>
      </c>
      <c r="V27">
        <f>ROUND('SALIDA SINCO PPTO'!M19,0)</f>
        <v>0</v>
      </c>
    </row>
    <row r="28" spans="1:22">
      <c r="A28" s="71"/>
      <c r="B28" s="474" t="s">
        <v>639</v>
      </c>
      <c r="C28" s="64" t="s">
        <v>640</v>
      </c>
      <c r="D28" s="31" t="s">
        <v>617</v>
      </c>
      <c r="E28" s="72">
        <v>400</v>
      </c>
      <c r="F28" s="73">
        <v>10749</v>
      </c>
      <c r="G28" s="74">
        <v>1</v>
      </c>
      <c r="H28" s="77">
        <f t="shared" si="11"/>
        <v>10749</v>
      </c>
      <c r="I28" s="75">
        <f t="shared" si="12"/>
        <v>4299600</v>
      </c>
      <c r="J28" s="388">
        <f t="shared" si="0"/>
        <v>1.7818124921703191E-4</v>
      </c>
      <c r="K28" s="393" t="str">
        <f t="shared" si="10"/>
        <v/>
      </c>
      <c r="L28" s="388" t="s">
        <v>2430</v>
      </c>
      <c r="M28" s="562" t="str">
        <f t="shared" si="13"/>
        <v/>
      </c>
      <c r="N28" s="562">
        <f t="shared" si="14"/>
        <v>4299600</v>
      </c>
      <c r="O28" s="51">
        <f>ROUND('SALIDA SINCO PPTO'!F20,0)</f>
        <v>10749</v>
      </c>
      <c r="P28" s="394">
        <v>10749</v>
      </c>
      <c r="Q28" s="394">
        <f t="shared" si="4"/>
        <v>4299600</v>
      </c>
      <c r="R28" s="396">
        <f t="shared" si="5"/>
        <v>0</v>
      </c>
      <c r="V28">
        <f>ROUND('SALIDA SINCO PPTO'!M20,0)</f>
        <v>0</v>
      </c>
    </row>
    <row r="29" spans="1:22">
      <c r="A29" s="71"/>
      <c r="B29" s="474" t="s">
        <v>642</v>
      </c>
      <c r="C29" s="64" t="s">
        <v>643</v>
      </c>
      <c r="D29" s="31" t="s">
        <v>44</v>
      </c>
      <c r="E29" s="72">
        <v>661</v>
      </c>
      <c r="F29" s="73">
        <v>30306</v>
      </c>
      <c r="G29" s="74">
        <v>1</v>
      </c>
      <c r="H29" s="77">
        <f t="shared" si="11"/>
        <v>30306</v>
      </c>
      <c r="I29" s="75">
        <f t="shared" si="12"/>
        <v>20032266</v>
      </c>
      <c r="J29" s="388">
        <f t="shared" si="0"/>
        <v>8.3016424330818565E-4</v>
      </c>
      <c r="K29" s="393" t="str">
        <f t="shared" si="10"/>
        <v/>
      </c>
      <c r="L29" s="388" t="s">
        <v>2430</v>
      </c>
      <c r="M29" s="562" t="str">
        <f t="shared" si="13"/>
        <v/>
      </c>
      <c r="N29" s="562">
        <f t="shared" si="14"/>
        <v>20032266</v>
      </c>
      <c r="O29" s="51">
        <f>ROUND('SALIDA SINCO PPTO'!F21,0)</f>
        <v>30306</v>
      </c>
      <c r="P29" s="394">
        <v>30306</v>
      </c>
      <c r="Q29" s="394">
        <f t="shared" si="4"/>
        <v>20032266</v>
      </c>
      <c r="R29" s="396">
        <f t="shared" si="5"/>
        <v>0</v>
      </c>
      <c r="V29">
        <f>ROUND('SALIDA SINCO PPTO'!M21,0)</f>
        <v>0</v>
      </c>
    </row>
    <row r="30" spans="1:22">
      <c r="A30" s="71"/>
      <c r="B30" s="474" t="s">
        <v>645</v>
      </c>
      <c r="C30" s="64" t="s">
        <v>646</v>
      </c>
      <c r="D30" s="31" t="s">
        <v>617</v>
      </c>
      <c r="E30" s="72">
        <v>61</v>
      </c>
      <c r="F30" s="73">
        <v>13760</v>
      </c>
      <c r="G30" s="74">
        <v>1</v>
      </c>
      <c r="H30" s="77">
        <f t="shared" si="11"/>
        <v>13760</v>
      </c>
      <c r="I30" s="75">
        <f t="shared" si="12"/>
        <v>839360</v>
      </c>
      <c r="J30" s="388">
        <f t="shared" si="0"/>
        <v>3.4784215588149571E-5</v>
      </c>
      <c r="K30" s="393" t="str">
        <f t="shared" si="10"/>
        <v/>
      </c>
      <c r="L30" s="388" t="s">
        <v>2430</v>
      </c>
      <c r="M30" s="562" t="str">
        <f t="shared" si="13"/>
        <v/>
      </c>
      <c r="N30" s="562">
        <f t="shared" si="14"/>
        <v>839360</v>
      </c>
      <c r="O30" s="51">
        <f>ROUND('SALIDA SINCO PPTO'!F22,0)</f>
        <v>13760</v>
      </c>
      <c r="P30" s="394">
        <v>13760</v>
      </c>
      <c r="Q30" s="394">
        <f t="shared" si="4"/>
        <v>839360</v>
      </c>
      <c r="R30" s="396">
        <f t="shared" si="5"/>
        <v>0</v>
      </c>
      <c r="V30">
        <f>ROUND('SALIDA SINCO PPTO'!M22,0)</f>
        <v>0</v>
      </c>
    </row>
    <row r="31" spans="1:22" ht="30">
      <c r="A31" s="76" t="s">
        <v>1198</v>
      </c>
      <c r="B31" s="474" t="s">
        <v>648</v>
      </c>
      <c r="C31" s="64" t="s">
        <v>649</v>
      </c>
      <c r="D31" s="31" t="s">
        <v>617</v>
      </c>
      <c r="E31" s="72">
        <v>240</v>
      </c>
      <c r="F31" s="73">
        <v>9180</v>
      </c>
      <c r="G31" s="74">
        <v>1</v>
      </c>
      <c r="H31" s="77">
        <f t="shared" si="11"/>
        <v>9180</v>
      </c>
      <c r="I31" s="75">
        <f t="shared" si="12"/>
        <v>2203200</v>
      </c>
      <c r="J31" s="388">
        <f t="shared" si="0"/>
        <v>9.1303592956313312E-5</v>
      </c>
      <c r="K31" s="393" t="str">
        <f t="shared" si="10"/>
        <v/>
      </c>
      <c r="L31" s="388" t="s">
        <v>2430</v>
      </c>
      <c r="M31" s="562" t="str">
        <f t="shared" si="13"/>
        <v/>
      </c>
      <c r="N31" s="562">
        <f t="shared" si="14"/>
        <v>2203200</v>
      </c>
      <c r="O31" s="51">
        <f>ROUND('SALIDA SINCO PPTO'!F23,0)</f>
        <v>9180</v>
      </c>
      <c r="P31" s="394">
        <v>9180</v>
      </c>
      <c r="Q31" s="394">
        <f t="shared" si="4"/>
        <v>2203200</v>
      </c>
      <c r="R31" s="396">
        <f t="shared" si="5"/>
        <v>0</v>
      </c>
      <c r="V31">
        <f>ROUND('SALIDA SINCO PPTO'!M23,0)</f>
        <v>0</v>
      </c>
    </row>
    <row r="32" spans="1:22">
      <c r="A32" s="71"/>
      <c r="B32" s="474" t="s">
        <v>651</v>
      </c>
      <c r="C32" s="64" t="s">
        <v>652</v>
      </c>
      <c r="D32" s="31" t="s">
        <v>587</v>
      </c>
      <c r="E32" s="72">
        <v>1500</v>
      </c>
      <c r="F32" s="73">
        <v>15145</v>
      </c>
      <c r="G32" s="74">
        <v>1</v>
      </c>
      <c r="H32" s="77">
        <f t="shared" si="11"/>
        <v>15145</v>
      </c>
      <c r="I32" s="75">
        <f t="shared" si="12"/>
        <v>22717500</v>
      </c>
      <c r="J32" s="388">
        <f t="shared" si="0"/>
        <v>9.4144397829749795E-4</v>
      </c>
      <c r="K32" s="393" t="str">
        <f t="shared" si="10"/>
        <v/>
      </c>
      <c r="L32" s="388" t="s">
        <v>2430</v>
      </c>
      <c r="M32" s="562" t="str">
        <f t="shared" si="13"/>
        <v/>
      </c>
      <c r="N32" s="562">
        <f t="shared" si="14"/>
        <v>22717500</v>
      </c>
      <c r="O32" s="51">
        <f>ROUND('SALIDA SINCO PPTO'!F24,0)</f>
        <v>15145</v>
      </c>
      <c r="P32" s="394">
        <v>15145</v>
      </c>
      <c r="Q32" s="394">
        <f t="shared" si="4"/>
        <v>22717500</v>
      </c>
      <c r="R32" s="396">
        <f t="shared" si="5"/>
        <v>0</v>
      </c>
      <c r="V32">
        <f>ROUND('SALIDA SINCO PPTO'!M24,0)</f>
        <v>0</v>
      </c>
    </row>
    <row r="33" spans="1:22">
      <c r="A33" s="71"/>
      <c r="B33" s="474" t="s">
        <v>654</v>
      </c>
      <c r="C33" s="64" t="s">
        <v>655</v>
      </c>
      <c r="D33" s="31" t="s">
        <v>44</v>
      </c>
      <c r="E33" s="72">
        <v>16</v>
      </c>
      <c r="F33" s="73">
        <v>16292</v>
      </c>
      <c r="G33" s="74">
        <v>1</v>
      </c>
      <c r="H33" s="77">
        <f t="shared" si="11"/>
        <v>16292</v>
      </c>
      <c r="I33" s="75">
        <f t="shared" si="12"/>
        <v>260672</v>
      </c>
      <c r="J33" s="388">
        <f t="shared" si="0"/>
        <v>1.0802600845637302E-5</v>
      </c>
      <c r="K33" s="393" t="str">
        <f t="shared" si="10"/>
        <v/>
      </c>
      <c r="L33" s="388" t="s">
        <v>2430</v>
      </c>
      <c r="M33" s="562" t="str">
        <f t="shared" si="13"/>
        <v/>
      </c>
      <c r="N33" s="562">
        <f t="shared" si="14"/>
        <v>260672</v>
      </c>
      <c r="O33" s="51">
        <f>ROUND('SALIDA SINCO PPTO'!F25,0)</f>
        <v>16292</v>
      </c>
      <c r="P33" s="394">
        <v>16292</v>
      </c>
      <c r="Q33" s="394">
        <f t="shared" si="4"/>
        <v>260672</v>
      </c>
      <c r="R33" s="396">
        <f t="shared" si="5"/>
        <v>0</v>
      </c>
      <c r="V33">
        <f>ROUND('SALIDA SINCO PPTO'!M25,0)</f>
        <v>0</v>
      </c>
    </row>
    <row r="34" spans="1:22" ht="25.5">
      <c r="A34" s="71"/>
      <c r="B34" s="474" t="s">
        <v>657</v>
      </c>
      <c r="C34" s="64" t="s">
        <v>658</v>
      </c>
      <c r="D34" s="31" t="s">
        <v>44</v>
      </c>
      <c r="E34" s="72">
        <v>318.3</v>
      </c>
      <c r="F34" s="73">
        <v>117751</v>
      </c>
      <c r="G34" s="74">
        <v>1</v>
      </c>
      <c r="H34" s="77">
        <f t="shared" si="11"/>
        <v>117751</v>
      </c>
      <c r="I34" s="75">
        <f t="shared" si="12"/>
        <v>37480143</v>
      </c>
      <c r="J34" s="388">
        <f t="shared" si="0"/>
        <v>1.5532279050546548E-3</v>
      </c>
      <c r="K34" s="393" t="str">
        <f t="shared" si="10"/>
        <v/>
      </c>
      <c r="L34" s="388" t="s">
        <v>2430</v>
      </c>
      <c r="M34" s="562" t="str">
        <f t="shared" si="13"/>
        <v/>
      </c>
      <c r="N34" s="562">
        <f t="shared" si="14"/>
        <v>37480143</v>
      </c>
      <c r="O34" s="51">
        <f>ROUND('SALIDA SINCO PPTO'!F26,0)</f>
        <v>81482</v>
      </c>
      <c r="P34" s="394">
        <v>117751</v>
      </c>
      <c r="Q34" s="394">
        <f t="shared" si="4"/>
        <v>25935721</v>
      </c>
      <c r="R34" s="396">
        <f t="shared" si="5"/>
        <v>11544422</v>
      </c>
      <c r="V34">
        <f>ROUND('SALIDA SINCO PPTO'!M26,0)</f>
        <v>0</v>
      </c>
    </row>
    <row r="35" spans="1:22">
      <c r="A35" s="71"/>
      <c r="B35" s="474" t="s">
        <v>660</v>
      </c>
      <c r="C35" s="64" t="s">
        <v>661</v>
      </c>
      <c r="D35" s="31" t="s">
        <v>587</v>
      </c>
      <c r="E35" s="72">
        <v>12</v>
      </c>
      <c r="F35" s="73">
        <v>48349</v>
      </c>
      <c r="G35" s="74">
        <v>1</v>
      </c>
      <c r="H35" s="77">
        <f t="shared" si="11"/>
        <v>48349</v>
      </c>
      <c r="I35" s="75">
        <f t="shared" si="12"/>
        <v>580188</v>
      </c>
      <c r="J35" s="388">
        <f t="shared" si="0"/>
        <v>2.4043776774753769E-5</v>
      </c>
      <c r="K35" s="393" t="str">
        <f t="shared" si="10"/>
        <v/>
      </c>
      <c r="L35" s="388" t="s">
        <v>2430</v>
      </c>
      <c r="M35" s="562" t="str">
        <f t="shared" si="13"/>
        <v/>
      </c>
      <c r="N35" s="562">
        <f t="shared" si="14"/>
        <v>580188</v>
      </c>
      <c r="O35" s="51">
        <f>ROUND('SALIDA SINCO PPTO'!F27,0)</f>
        <v>48349</v>
      </c>
      <c r="P35" s="394">
        <v>48349</v>
      </c>
      <c r="Q35" s="394">
        <f t="shared" si="4"/>
        <v>580188</v>
      </c>
      <c r="R35" s="396">
        <f t="shared" si="5"/>
        <v>0</v>
      </c>
      <c r="V35">
        <f>ROUND('SALIDA SINCO PPTO'!M27,0)</f>
        <v>0</v>
      </c>
    </row>
    <row r="36" spans="1:22">
      <c r="A36" s="71" t="s">
        <v>1200</v>
      </c>
      <c r="B36" s="474" t="s">
        <v>663</v>
      </c>
      <c r="C36" s="64" t="s">
        <v>664</v>
      </c>
      <c r="D36" s="31" t="s">
        <v>617</v>
      </c>
      <c r="E36" s="72">
        <v>390</v>
      </c>
      <c r="F36" s="73">
        <v>6780</v>
      </c>
      <c r="G36" s="74">
        <v>1</v>
      </c>
      <c r="H36" s="77">
        <f t="shared" si="11"/>
        <v>6780</v>
      </c>
      <c r="I36" s="75">
        <f t="shared" si="12"/>
        <v>2644200</v>
      </c>
      <c r="J36" s="388">
        <f t="shared" si="0"/>
        <v>1.0957923043531393E-4</v>
      </c>
      <c r="K36" s="393" t="str">
        <f t="shared" si="10"/>
        <v/>
      </c>
      <c r="L36" s="388" t="s">
        <v>2430</v>
      </c>
      <c r="M36" s="562" t="str">
        <f t="shared" si="13"/>
        <v/>
      </c>
      <c r="N36" s="562">
        <f t="shared" si="14"/>
        <v>2644200</v>
      </c>
      <c r="O36" s="51">
        <f>ROUND('SALIDA SINCO PPTO'!F28,0)</f>
        <v>6780</v>
      </c>
      <c r="P36" s="394">
        <v>6780</v>
      </c>
      <c r="Q36" s="394">
        <f t="shared" si="4"/>
        <v>2644200</v>
      </c>
      <c r="R36" s="396">
        <f t="shared" si="5"/>
        <v>0</v>
      </c>
      <c r="V36">
        <f>ROUND('SALIDA SINCO PPTO'!M28,0)</f>
        <v>0</v>
      </c>
    </row>
    <row r="37" spans="1:22">
      <c r="A37" s="71"/>
      <c r="B37" s="474" t="s">
        <v>666</v>
      </c>
      <c r="C37" s="64" t="s">
        <v>667</v>
      </c>
      <c r="D37" s="31" t="s">
        <v>44</v>
      </c>
      <c r="E37" s="72">
        <v>120.3</v>
      </c>
      <c r="F37" s="73">
        <v>117751</v>
      </c>
      <c r="G37" s="74">
        <v>1</v>
      </c>
      <c r="H37" s="77">
        <f t="shared" si="11"/>
        <v>117751</v>
      </c>
      <c r="I37" s="75">
        <f t="shared" si="12"/>
        <v>14165445</v>
      </c>
      <c r="J37" s="388">
        <f t="shared" si="0"/>
        <v>5.870352325367845E-4</v>
      </c>
      <c r="K37" s="393" t="str">
        <f t="shared" si="10"/>
        <v/>
      </c>
      <c r="L37" s="388" t="s">
        <v>2430</v>
      </c>
      <c r="M37" s="562" t="str">
        <f t="shared" si="13"/>
        <v/>
      </c>
      <c r="N37" s="562">
        <f t="shared" si="14"/>
        <v>14165445</v>
      </c>
      <c r="O37" s="51">
        <f>ROUND('SALIDA SINCO PPTO'!F29,0)</f>
        <v>81482</v>
      </c>
      <c r="P37" s="394">
        <v>117751</v>
      </c>
      <c r="Q37" s="394">
        <f t="shared" si="4"/>
        <v>9802285</v>
      </c>
      <c r="R37" s="396">
        <f t="shared" si="5"/>
        <v>4363160</v>
      </c>
      <c r="V37">
        <f>ROUND('SALIDA SINCO PPTO'!M29,0)</f>
        <v>0</v>
      </c>
    </row>
    <row r="38" spans="1:22">
      <c r="A38" s="71"/>
      <c r="B38" s="474" t="s">
        <v>669</v>
      </c>
      <c r="C38" s="64" t="s">
        <v>670</v>
      </c>
      <c r="D38" s="31" t="s">
        <v>44</v>
      </c>
      <c r="E38" s="72">
        <v>510</v>
      </c>
      <c r="F38" s="73">
        <v>12952</v>
      </c>
      <c r="G38" s="74">
        <v>1</v>
      </c>
      <c r="H38" s="77">
        <f t="shared" si="11"/>
        <v>12952</v>
      </c>
      <c r="I38" s="75">
        <f t="shared" si="12"/>
        <v>6605520</v>
      </c>
      <c r="J38" s="388">
        <f t="shared" si="0"/>
        <v>2.7374169814124304E-4</v>
      </c>
      <c r="K38" s="393" t="str">
        <f t="shared" si="10"/>
        <v/>
      </c>
      <c r="L38" s="388" t="s">
        <v>2430</v>
      </c>
      <c r="M38" s="562" t="str">
        <f t="shared" si="13"/>
        <v/>
      </c>
      <c r="N38" s="562">
        <f t="shared" si="14"/>
        <v>6605520</v>
      </c>
      <c r="O38" s="51">
        <f>ROUND('SALIDA SINCO PPTO'!F30,0)</f>
        <v>12952</v>
      </c>
      <c r="P38" s="394">
        <v>12952</v>
      </c>
      <c r="Q38" s="394">
        <f t="shared" si="4"/>
        <v>6605520</v>
      </c>
      <c r="R38" s="396">
        <f t="shared" si="5"/>
        <v>0</v>
      </c>
      <c r="V38">
        <f>ROUND('SALIDA SINCO PPTO'!M30,0)</f>
        <v>0</v>
      </c>
    </row>
    <row r="39" spans="1:22">
      <c r="A39" s="108" t="s">
        <v>923</v>
      </c>
      <c r="B39" s="474" t="s">
        <v>672</v>
      </c>
      <c r="C39" s="64" t="s">
        <v>673</v>
      </c>
      <c r="D39" s="31" t="s">
        <v>44</v>
      </c>
      <c r="E39" s="72">
        <v>473</v>
      </c>
      <c r="F39" s="73">
        <v>12952</v>
      </c>
      <c r="G39" s="74">
        <v>1</v>
      </c>
      <c r="H39" s="77">
        <f t="shared" si="11"/>
        <v>12952</v>
      </c>
      <c r="I39" s="75">
        <f t="shared" si="12"/>
        <v>6126296</v>
      </c>
      <c r="J39" s="388">
        <f t="shared" si="0"/>
        <v>2.5388200631530975E-4</v>
      </c>
      <c r="K39" s="393" t="str">
        <f t="shared" si="10"/>
        <v/>
      </c>
      <c r="L39" s="388" t="s">
        <v>2430</v>
      </c>
      <c r="M39" s="562" t="str">
        <f t="shared" si="13"/>
        <v/>
      </c>
      <c r="N39" s="562">
        <f t="shared" si="14"/>
        <v>6126296</v>
      </c>
      <c r="O39" s="51">
        <f>ROUND('SALIDA SINCO PPTO'!F31,0)</f>
        <v>12952</v>
      </c>
      <c r="P39" s="394">
        <v>12952</v>
      </c>
      <c r="Q39" s="394">
        <f t="shared" si="4"/>
        <v>6126296</v>
      </c>
      <c r="R39" s="396">
        <f t="shared" si="5"/>
        <v>0</v>
      </c>
      <c r="V39">
        <f>ROUND('SALIDA SINCO PPTO'!M31,0)</f>
        <v>0</v>
      </c>
    </row>
    <row r="40" spans="1:22" ht="30">
      <c r="A40" s="76" t="s">
        <v>700</v>
      </c>
      <c r="B40" s="474" t="s">
        <v>675</v>
      </c>
      <c r="C40" s="64" t="s">
        <v>676</v>
      </c>
      <c r="D40" s="31" t="s">
        <v>44</v>
      </c>
      <c r="E40" s="72">
        <v>10.7</v>
      </c>
      <c r="F40" s="73">
        <v>50904</v>
      </c>
      <c r="G40" s="74">
        <v>1</v>
      </c>
      <c r="H40" s="77">
        <f t="shared" si="11"/>
        <v>50904</v>
      </c>
      <c r="I40" s="75">
        <f t="shared" si="12"/>
        <v>544673</v>
      </c>
      <c r="J40" s="388">
        <f t="shared" si="0"/>
        <v>2.2571987058049219E-5</v>
      </c>
      <c r="K40" s="393" t="str">
        <f t="shared" si="10"/>
        <v/>
      </c>
      <c r="L40" s="388" t="s">
        <v>2430</v>
      </c>
      <c r="M40" s="562" t="str">
        <f t="shared" si="13"/>
        <v/>
      </c>
      <c r="N40" s="562">
        <f t="shared" si="14"/>
        <v>544673</v>
      </c>
      <c r="O40" s="51">
        <f>ROUND('SALIDA SINCO PPTO'!F32,0)</f>
        <v>50904</v>
      </c>
      <c r="P40" s="394">
        <v>50904</v>
      </c>
      <c r="Q40" s="394">
        <f t="shared" si="4"/>
        <v>544673</v>
      </c>
      <c r="R40" s="396">
        <f t="shared" si="5"/>
        <v>0</v>
      </c>
      <c r="V40">
        <f>ROUND('SALIDA SINCO PPTO'!M32,0)</f>
        <v>0</v>
      </c>
    </row>
    <row r="41" spans="1:22" ht="30">
      <c r="A41" s="76" t="s">
        <v>889</v>
      </c>
      <c r="B41" s="474" t="s">
        <v>678</v>
      </c>
      <c r="C41" s="64" t="s">
        <v>679</v>
      </c>
      <c r="D41" s="31" t="s">
        <v>44</v>
      </c>
      <c r="E41" s="72">
        <v>75</v>
      </c>
      <c r="F41" s="73">
        <v>3244</v>
      </c>
      <c r="G41" s="74">
        <v>1</v>
      </c>
      <c r="H41" s="77">
        <f t="shared" si="11"/>
        <v>3244</v>
      </c>
      <c r="I41" s="75">
        <f t="shared" si="12"/>
        <v>243300</v>
      </c>
      <c r="J41" s="388">
        <f t="shared" ref="J41:J72" si="15">IF(I41="","",I41/SbtPpto)</f>
        <v>1.0082681629571091E-5</v>
      </c>
      <c r="K41" s="393" t="str">
        <f t="shared" si="10"/>
        <v/>
      </c>
      <c r="L41" s="388" t="s">
        <v>2430</v>
      </c>
      <c r="M41" s="562" t="str">
        <f t="shared" si="13"/>
        <v/>
      </c>
      <c r="N41" s="562">
        <f t="shared" si="14"/>
        <v>243300</v>
      </c>
      <c r="O41" s="51">
        <f>ROUND('SALIDA SINCO PPTO'!F33,0)</f>
        <v>3244</v>
      </c>
      <c r="P41" s="394">
        <v>3244</v>
      </c>
      <c r="Q41" s="394">
        <f t="shared" si="4"/>
        <v>243300</v>
      </c>
      <c r="R41" s="396">
        <f t="shared" si="5"/>
        <v>0</v>
      </c>
      <c r="V41">
        <f>ROUND('SALIDA SINCO PPTO'!M33,0)</f>
        <v>0</v>
      </c>
    </row>
    <row r="42" spans="1:22" ht="30">
      <c r="A42" s="76" t="s">
        <v>995</v>
      </c>
      <c r="B42" s="474" t="s">
        <v>681</v>
      </c>
      <c r="C42" s="64" t="s">
        <v>682</v>
      </c>
      <c r="D42" s="31" t="s">
        <v>44</v>
      </c>
      <c r="E42" s="72">
        <v>1690.8</v>
      </c>
      <c r="F42" s="73">
        <v>177736</v>
      </c>
      <c r="G42" s="74">
        <v>1</v>
      </c>
      <c r="H42" s="77">
        <f t="shared" si="11"/>
        <v>177736</v>
      </c>
      <c r="I42" s="75">
        <f t="shared" si="12"/>
        <v>300516029</v>
      </c>
      <c r="J42" s="388">
        <f t="shared" si="15"/>
        <v>1.2453791389190108E-2</v>
      </c>
      <c r="K42" s="393" t="str">
        <f t="shared" si="10"/>
        <v>|||||</v>
      </c>
      <c r="L42" s="388" t="s">
        <v>2430</v>
      </c>
      <c r="M42" s="562" t="str">
        <f t="shared" si="13"/>
        <v/>
      </c>
      <c r="N42" s="562">
        <f t="shared" si="14"/>
        <v>300516029</v>
      </c>
      <c r="O42" s="51">
        <f>ROUND('SALIDA SINCO PPTO'!F34,0)</f>
        <v>126960</v>
      </c>
      <c r="P42" s="394">
        <v>177736</v>
      </c>
      <c r="Q42" s="394">
        <f t="shared" si="4"/>
        <v>214663968</v>
      </c>
      <c r="R42" s="396">
        <f t="shared" si="5"/>
        <v>85852061</v>
      </c>
      <c r="V42">
        <f>ROUND('SALIDA SINCO PPTO'!M34,0)</f>
        <v>0</v>
      </c>
    </row>
    <row r="43" spans="1:22" ht="16.5" thickBot="1">
      <c r="A43" s="447"/>
      <c r="B43" s="510" t="s">
        <v>683</v>
      </c>
      <c r="C43" s="511" t="s">
        <v>684</v>
      </c>
      <c r="D43" s="504" t="s">
        <v>685</v>
      </c>
      <c r="E43" s="505">
        <v>3043.5788499999999</v>
      </c>
      <c r="F43" s="512">
        <v>2050</v>
      </c>
      <c r="G43" s="507">
        <v>1</v>
      </c>
      <c r="H43" s="508">
        <f t="shared" si="11"/>
        <v>2050</v>
      </c>
      <c r="I43" s="509">
        <f t="shared" si="12"/>
        <v>6239337</v>
      </c>
      <c r="J43" s="388">
        <f t="shared" si="15"/>
        <v>2.5856657850638391E-4</v>
      </c>
      <c r="K43" s="393" t="str">
        <f t="shared" si="10"/>
        <v/>
      </c>
      <c r="L43" s="388" t="s">
        <v>2429</v>
      </c>
      <c r="M43" s="562">
        <f t="shared" si="13"/>
        <v>6239337</v>
      </c>
      <c r="N43" s="562" t="str">
        <f t="shared" si="14"/>
        <v/>
      </c>
      <c r="O43" s="51">
        <v>0</v>
      </c>
      <c r="P43" s="394">
        <v>2050</v>
      </c>
      <c r="Q43" s="394">
        <f t="shared" si="4"/>
        <v>0</v>
      </c>
      <c r="R43" s="396">
        <f t="shared" si="5"/>
        <v>6239337</v>
      </c>
      <c r="V43">
        <f>ROUND('SALIDA SINCO PPTO'!M35,0)</f>
        <v>0</v>
      </c>
    </row>
    <row r="44" spans="1:22" ht="23.1" customHeight="1" thickBot="1">
      <c r="A44" s="440"/>
      <c r="B44" s="44"/>
      <c r="C44" s="45"/>
      <c r="D44" s="46"/>
      <c r="E44" s="81"/>
      <c r="F44" s="430"/>
      <c r="G44" s="44"/>
      <c r="H44" s="44"/>
      <c r="I44" s="433"/>
      <c r="J44" s="388" t="str">
        <f t="shared" si="15"/>
        <v/>
      </c>
      <c r="K44" s="393" t="str">
        <f t="shared" si="10"/>
        <v/>
      </c>
      <c r="L44" s="393"/>
      <c r="M44" s="393"/>
      <c r="N44" s="393"/>
      <c r="P44" s="394" t="s">
        <v>1439</v>
      </c>
      <c r="Q44" s="394" t="str">
        <f t="shared" si="4"/>
        <v/>
      </c>
      <c r="R44" s="396" t="str">
        <f t="shared" si="5"/>
        <v/>
      </c>
    </row>
    <row r="45" spans="1:22" ht="30.75" thickBot="1">
      <c r="A45" s="448" t="s">
        <v>755</v>
      </c>
      <c r="B45" s="923" t="s">
        <v>686</v>
      </c>
      <c r="C45" s="944" t="s">
        <v>687</v>
      </c>
      <c r="D45" s="925"/>
      <c r="E45" s="925"/>
      <c r="F45" s="926"/>
      <c r="G45" s="927"/>
      <c r="H45" s="928"/>
      <c r="I45" s="929">
        <f>SUM(I47:I56)</f>
        <v>218019558</v>
      </c>
      <c r="J45" s="930">
        <f t="shared" si="15"/>
        <v>9.0350258624488661E-3</v>
      </c>
      <c r="K45" s="393" t="str">
        <f t="shared" si="10"/>
        <v>|||</v>
      </c>
      <c r="L45" s="932"/>
      <c r="M45" s="932"/>
      <c r="N45" s="932"/>
      <c r="O45" s="929"/>
      <c r="P45" s="929" t="s">
        <v>1439</v>
      </c>
      <c r="Q45" s="929">
        <f>SUM(Q46:Q56)</f>
        <v>212991555</v>
      </c>
      <c r="R45" s="945">
        <f t="shared" si="5"/>
        <v>5028003</v>
      </c>
    </row>
    <row r="46" spans="1:22">
      <c r="A46" s="444"/>
      <c r="B46" s="63"/>
      <c r="C46" s="64"/>
      <c r="D46" s="65"/>
      <c r="E46" s="85"/>
      <c r="F46" s="67"/>
      <c r="G46" s="86"/>
      <c r="H46" s="86"/>
      <c r="I46" s="87"/>
      <c r="J46" s="388" t="str">
        <f t="shared" si="15"/>
        <v/>
      </c>
      <c r="K46" s="393" t="str">
        <f t="shared" ref="K46:K57" si="16">IF(J46="","",REPT("|",J46/MAX($J$14:$J$415)*100))</f>
        <v/>
      </c>
      <c r="L46" s="393"/>
      <c r="M46" s="393"/>
      <c r="N46" s="393"/>
      <c r="P46" s="394" t="s">
        <v>1439</v>
      </c>
      <c r="Q46" s="394" t="str">
        <f t="shared" si="4"/>
        <v/>
      </c>
      <c r="R46" s="396" t="str">
        <f t="shared" si="5"/>
        <v/>
      </c>
    </row>
    <row r="47" spans="1:22">
      <c r="A47" s="92" t="s">
        <v>600</v>
      </c>
      <c r="B47" s="474" t="s">
        <v>689</v>
      </c>
      <c r="C47" s="64" t="s">
        <v>690</v>
      </c>
      <c r="D47" s="31" t="s">
        <v>44</v>
      </c>
      <c r="E47" s="72">
        <v>214</v>
      </c>
      <c r="F47" s="73">
        <v>201362</v>
      </c>
      <c r="G47" s="74">
        <v>1</v>
      </c>
      <c r="H47" s="77">
        <f t="shared" ref="H47:H56" si="17" xml:space="preserve"> ROUND(           F47*G47,0)</f>
        <v>201362</v>
      </c>
      <c r="I47" s="75">
        <f t="shared" ref="I47:I56" si="18">ROUND(E47 * H47,0)</f>
        <v>43091468</v>
      </c>
      <c r="J47" s="388">
        <f t="shared" si="15"/>
        <v>1.7857688154330066E-3</v>
      </c>
      <c r="K47" s="393" t="str">
        <f t="shared" si="16"/>
        <v/>
      </c>
      <c r="L47" s="388" t="s">
        <v>2430</v>
      </c>
      <c r="M47" s="562" t="str">
        <f t="shared" ref="M47:M56" si="19">IF(L47="SI",I47,"")</f>
        <v/>
      </c>
      <c r="N47" s="562">
        <f t="shared" ref="N47:N56" si="20">IF(L47="NO",I47,"")</f>
        <v>43091468</v>
      </c>
      <c r="O47" s="51">
        <f>ROUND('SALIDA SINCO PPTO'!F37,0)</f>
        <v>195757</v>
      </c>
      <c r="P47" s="394">
        <v>201362</v>
      </c>
      <c r="Q47" s="394">
        <f t="shared" si="4"/>
        <v>41891998</v>
      </c>
      <c r="R47" s="396">
        <f t="shared" si="5"/>
        <v>1199470</v>
      </c>
      <c r="V47">
        <f>ROUND('SALIDA SINCO PPTO'!M37,0)</f>
        <v>0</v>
      </c>
    </row>
    <row r="48" spans="1:22" ht="22.5" customHeight="1">
      <c r="A48" s="71"/>
      <c r="B48" s="474" t="s">
        <v>692</v>
      </c>
      <c r="C48" s="64" t="s">
        <v>693</v>
      </c>
      <c r="D48" s="31" t="s">
        <v>617</v>
      </c>
      <c r="E48" s="72">
        <v>77</v>
      </c>
      <c r="F48" s="73">
        <v>96489</v>
      </c>
      <c r="G48" s="74">
        <v>1</v>
      </c>
      <c r="H48" s="77">
        <f t="shared" si="17"/>
        <v>96489</v>
      </c>
      <c r="I48" s="75">
        <f t="shared" si="18"/>
        <v>7429653</v>
      </c>
      <c r="J48" s="388">
        <f t="shared" si="15"/>
        <v>3.0789488621943173E-4</v>
      </c>
      <c r="K48" s="393" t="str">
        <f t="shared" si="16"/>
        <v/>
      </c>
      <c r="L48" s="388" t="s">
        <v>2430</v>
      </c>
      <c r="M48" s="562" t="str">
        <f t="shared" si="19"/>
        <v/>
      </c>
      <c r="N48" s="562">
        <f t="shared" si="20"/>
        <v>7429653</v>
      </c>
      <c r="O48" s="51">
        <f>ROUND('SALIDA SINCO PPTO'!F38,0)</f>
        <v>84509</v>
      </c>
      <c r="P48" s="394">
        <v>96489</v>
      </c>
      <c r="Q48" s="394">
        <f t="shared" si="4"/>
        <v>6507193</v>
      </c>
      <c r="R48" s="396">
        <f t="shared" si="5"/>
        <v>922460</v>
      </c>
      <c r="V48">
        <f>ROUND('SALIDA SINCO PPTO'!M38,0)</f>
        <v>0</v>
      </c>
    </row>
    <row r="49" spans="1:22">
      <c r="A49" s="92" t="s">
        <v>626</v>
      </c>
      <c r="B49" s="474" t="s">
        <v>695</v>
      </c>
      <c r="C49" s="64" t="s">
        <v>696</v>
      </c>
      <c r="D49" s="31" t="s">
        <v>44</v>
      </c>
      <c r="E49" s="72">
        <v>214</v>
      </c>
      <c r="F49" s="73">
        <v>57946</v>
      </c>
      <c r="G49" s="74">
        <v>1</v>
      </c>
      <c r="H49" s="77">
        <f t="shared" si="17"/>
        <v>57946</v>
      </c>
      <c r="I49" s="75">
        <f t="shared" si="18"/>
        <v>12400444</v>
      </c>
      <c r="J49" s="388">
        <f t="shared" si="15"/>
        <v>5.1389119982459951E-4</v>
      </c>
      <c r="K49" s="393" t="str">
        <f t="shared" si="16"/>
        <v/>
      </c>
      <c r="L49" s="388" t="s">
        <v>2430</v>
      </c>
      <c r="M49" s="562" t="str">
        <f t="shared" si="19"/>
        <v/>
      </c>
      <c r="N49" s="562">
        <f t="shared" si="20"/>
        <v>12400444</v>
      </c>
      <c r="O49" s="51">
        <f>ROUND('SALIDA SINCO PPTO'!F39,0)</f>
        <v>54653</v>
      </c>
      <c r="P49" s="394">
        <v>57946</v>
      </c>
      <c r="Q49" s="394">
        <f t="shared" si="4"/>
        <v>11695742</v>
      </c>
      <c r="R49" s="396">
        <f t="shared" si="5"/>
        <v>704702</v>
      </c>
      <c r="V49">
        <f>ROUND('SALIDA SINCO PPTO'!M39,0)</f>
        <v>0</v>
      </c>
    </row>
    <row r="50" spans="1:22">
      <c r="A50" s="71"/>
      <c r="B50" s="474" t="s">
        <v>698</v>
      </c>
      <c r="C50" s="64" t="s">
        <v>699</v>
      </c>
      <c r="D50" s="31" t="s">
        <v>44</v>
      </c>
      <c r="E50" s="72">
        <v>668.5</v>
      </c>
      <c r="F50" s="73">
        <v>88259</v>
      </c>
      <c r="G50" s="74">
        <v>1</v>
      </c>
      <c r="H50" s="77">
        <f t="shared" si="17"/>
        <v>88259</v>
      </c>
      <c r="I50" s="75">
        <f t="shared" si="18"/>
        <v>59001142</v>
      </c>
      <c r="J50" s="388">
        <f t="shared" si="15"/>
        <v>2.4450872608594958E-3</v>
      </c>
      <c r="K50" s="393" t="str">
        <f t="shared" si="16"/>
        <v/>
      </c>
      <c r="L50" s="388" t="s">
        <v>2430</v>
      </c>
      <c r="M50" s="562" t="str">
        <f t="shared" si="19"/>
        <v/>
      </c>
      <c r="N50" s="562">
        <f t="shared" si="20"/>
        <v>59001142</v>
      </c>
      <c r="O50" s="51">
        <f>ROUND('SALIDA SINCO PPTO'!F40,0)</f>
        <v>84966</v>
      </c>
      <c r="P50" s="394">
        <v>88259</v>
      </c>
      <c r="Q50" s="394">
        <f t="shared" si="4"/>
        <v>56799771</v>
      </c>
      <c r="R50" s="396">
        <f t="shared" si="5"/>
        <v>2201371</v>
      </c>
      <c r="V50">
        <f>ROUND('SALIDA SINCO PPTO'!M40,0)</f>
        <v>0</v>
      </c>
    </row>
    <row r="51" spans="1:22">
      <c r="A51" s="92" t="s">
        <v>603</v>
      </c>
      <c r="B51" s="474" t="s">
        <v>701</v>
      </c>
      <c r="C51" s="64" t="s">
        <v>702</v>
      </c>
      <c r="D51" s="31" t="s">
        <v>44</v>
      </c>
      <c r="E51" s="72">
        <v>75</v>
      </c>
      <c r="F51" s="73">
        <v>32137</v>
      </c>
      <c r="G51" s="74">
        <v>1</v>
      </c>
      <c r="H51" s="77">
        <f t="shared" si="17"/>
        <v>32137</v>
      </c>
      <c r="I51" s="75">
        <f t="shared" si="18"/>
        <v>2410275</v>
      </c>
      <c r="J51" s="388">
        <f t="shared" si="15"/>
        <v>9.988506150725221E-5</v>
      </c>
      <c r="K51" s="393" t="str">
        <f t="shared" si="16"/>
        <v/>
      </c>
      <c r="L51" s="388" t="s">
        <v>2430</v>
      </c>
      <c r="M51" s="562" t="str">
        <f t="shared" si="19"/>
        <v/>
      </c>
      <c r="N51" s="562">
        <f t="shared" si="20"/>
        <v>2410275</v>
      </c>
      <c r="O51" s="51">
        <f>ROUND('SALIDA SINCO PPTO'!F41,0)</f>
        <v>32137</v>
      </c>
      <c r="P51" s="394">
        <v>32137</v>
      </c>
      <c r="Q51" s="394">
        <f t="shared" si="4"/>
        <v>2410275</v>
      </c>
      <c r="R51" s="396">
        <f t="shared" si="5"/>
        <v>0</v>
      </c>
      <c r="V51">
        <f>ROUND('SALIDA SINCO PPTO'!M41,0)</f>
        <v>0</v>
      </c>
    </row>
    <row r="52" spans="1:22">
      <c r="A52" s="71"/>
      <c r="B52" s="474" t="s">
        <v>704</v>
      </c>
      <c r="C52" s="64" t="s">
        <v>705</v>
      </c>
      <c r="D52" s="31" t="s">
        <v>44</v>
      </c>
      <c r="E52" s="72">
        <v>896.8</v>
      </c>
      <c r="F52" s="73">
        <v>32137</v>
      </c>
      <c r="G52" s="74">
        <v>1</v>
      </c>
      <c r="H52" s="77">
        <f t="shared" si="17"/>
        <v>32137</v>
      </c>
      <c r="I52" s="75">
        <f t="shared" si="18"/>
        <v>28820462</v>
      </c>
      <c r="J52" s="388">
        <f t="shared" si="15"/>
        <v>1.1943589920392589E-3</v>
      </c>
      <c r="K52" s="393" t="str">
        <f t="shared" si="16"/>
        <v/>
      </c>
      <c r="L52" s="388" t="s">
        <v>2430</v>
      </c>
      <c r="M52" s="562" t="str">
        <f t="shared" si="19"/>
        <v/>
      </c>
      <c r="N52" s="562">
        <f t="shared" si="20"/>
        <v>28820462</v>
      </c>
      <c r="O52" s="51">
        <f>ROUND('SALIDA SINCO PPTO'!F42,0)</f>
        <v>32137</v>
      </c>
      <c r="P52" s="394">
        <v>32137</v>
      </c>
      <c r="Q52" s="394">
        <f t="shared" si="4"/>
        <v>28820462</v>
      </c>
      <c r="R52" s="396">
        <f t="shared" si="5"/>
        <v>0</v>
      </c>
      <c r="V52">
        <f>ROUND('SALIDA SINCO PPTO'!M42,0)</f>
        <v>0</v>
      </c>
    </row>
    <row r="53" spans="1:22">
      <c r="A53" s="92"/>
      <c r="B53" s="474" t="s">
        <v>707</v>
      </c>
      <c r="C53" s="64" t="s">
        <v>708</v>
      </c>
      <c r="D53" s="31" t="s">
        <v>44</v>
      </c>
      <c r="E53" s="72">
        <v>896.8</v>
      </c>
      <c r="F53" s="73">
        <v>45383</v>
      </c>
      <c r="G53" s="74">
        <v>1</v>
      </c>
      <c r="H53" s="77">
        <f t="shared" si="17"/>
        <v>45383</v>
      </c>
      <c r="I53" s="75">
        <f t="shared" si="18"/>
        <v>40699474</v>
      </c>
      <c r="J53" s="388">
        <f t="shared" si="15"/>
        <v>1.6866413433333589E-3</v>
      </c>
      <c r="K53" s="393" t="str">
        <f t="shared" si="16"/>
        <v/>
      </c>
      <c r="L53" s="388" t="s">
        <v>2430</v>
      </c>
      <c r="M53" s="562" t="str">
        <f t="shared" si="19"/>
        <v/>
      </c>
      <c r="N53" s="562">
        <f t="shared" si="20"/>
        <v>40699474</v>
      </c>
      <c r="O53" s="51">
        <f>ROUND('SALIDA SINCO PPTO'!F43,0)</f>
        <v>45383</v>
      </c>
      <c r="P53" s="394">
        <v>45383</v>
      </c>
      <c r="Q53" s="394">
        <f t="shared" si="4"/>
        <v>40699474</v>
      </c>
      <c r="R53" s="396">
        <f t="shared" si="5"/>
        <v>0</v>
      </c>
      <c r="V53">
        <f>ROUND('SALIDA SINCO PPTO'!M43,0)</f>
        <v>0</v>
      </c>
    </row>
    <row r="54" spans="1:22">
      <c r="A54" s="92" t="s">
        <v>626</v>
      </c>
      <c r="B54" s="474" t="s">
        <v>710</v>
      </c>
      <c r="C54" s="64" t="s">
        <v>711</v>
      </c>
      <c r="D54" s="31" t="s">
        <v>44</v>
      </c>
      <c r="E54" s="72">
        <v>52</v>
      </c>
      <c r="F54" s="73">
        <v>62690</v>
      </c>
      <c r="G54" s="74">
        <v>1</v>
      </c>
      <c r="H54" s="77">
        <f t="shared" si="17"/>
        <v>62690</v>
      </c>
      <c r="I54" s="75">
        <f t="shared" si="18"/>
        <v>3259880</v>
      </c>
      <c r="J54" s="388">
        <f t="shared" si="15"/>
        <v>1.3509384377561121E-4</v>
      </c>
      <c r="K54" s="393" t="str">
        <f t="shared" si="16"/>
        <v/>
      </c>
      <c r="L54" s="388" t="s">
        <v>2430</v>
      </c>
      <c r="M54" s="562" t="str">
        <f t="shared" si="19"/>
        <v/>
      </c>
      <c r="N54" s="562">
        <f t="shared" si="20"/>
        <v>3259880</v>
      </c>
      <c r="O54" s="51">
        <f>ROUND('SALIDA SINCO PPTO'!F44,0)</f>
        <v>62690</v>
      </c>
      <c r="P54" s="394">
        <v>62690</v>
      </c>
      <c r="Q54" s="394">
        <f t="shared" si="4"/>
        <v>3259880</v>
      </c>
      <c r="R54" s="396">
        <f t="shared" si="5"/>
        <v>0</v>
      </c>
      <c r="V54">
        <f>ROUND('SALIDA SINCO PPTO'!M44,0)</f>
        <v>0</v>
      </c>
    </row>
    <row r="55" spans="1:22" ht="30">
      <c r="A55" s="76" t="s">
        <v>827</v>
      </c>
      <c r="B55" s="474" t="s">
        <v>713</v>
      </c>
      <c r="C55" s="64" t="s">
        <v>714</v>
      </c>
      <c r="D55" s="31" t="s">
        <v>587</v>
      </c>
      <c r="E55" s="72">
        <v>7.5</v>
      </c>
      <c r="F55" s="73">
        <v>1729128</v>
      </c>
      <c r="G55" s="74">
        <v>1</v>
      </c>
      <c r="H55" s="77">
        <f t="shared" si="17"/>
        <v>1729128</v>
      </c>
      <c r="I55" s="75">
        <f t="shared" si="18"/>
        <v>12968460</v>
      </c>
      <c r="J55" s="388">
        <f t="shared" si="15"/>
        <v>5.3743055242839088E-4</v>
      </c>
      <c r="K55" s="393" t="str">
        <f t="shared" si="16"/>
        <v/>
      </c>
      <c r="L55" s="388" t="s">
        <v>2430</v>
      </c>
      <c r="M55" s="562" t="str">
        <f t="shared" si="19"/>
        <v/>
      </c>
      <c r="N55" s="562">
        <f t="shared" si="20"/>
        <v>12968460</v>
      </c>
      <c r="O55" s="51">
        <f>ROUND('SALIDA SINCO PPTO'!F45,0)</f>
        <v>1729128</v>
      </c>
      <c r="P55" s="394">
        <v>1729128</v>
      </c>
      <c r="Q55" s="394">
        <f t="shared" si="4"/>
        <v>12968460</v>
      </c>
      <c r="R55" s="396">
        <f t="shared" si="5"/>
        <v>0</v>
      </c>
      <c r="V55">
        <f>ROUND('SALIDA SINCO PPTO'!M45,0)</f>
        <v>0</v>
      </c>
    </row>
    <row r="56" spans="1:22" ht="16.5" thickBot="1">
      <c r="A56" s="92" t="s">
        <v>626</v>
      </c>
      <c r="B56" s="502" t="s">
        <v>716</v>
      </c>
      <c r="C56" s="503" t="s">
        <v>717</v>
      </c>
      <c r="D56" s="504" t="s">
        <v>617</v>
      </c>
      <c r="E56" s="505">
        <v>1175</v>
      </c>
      <c r="F56" s="506">
        <v>6756</v>
      </c>
      <c r="G56" s="507">
        <v>1</v>
      </c>
      <c r="H56" s="508">
        <f t="shared" si="17"/>
        <v>6756</v>
      </c>
      <c r="I56" s="509">
        <f t="shared" si="18"/>
        <v>7938300</v>
      </c>
      <c r="J56" s="388">
        <f t="shared" si="15"/>
        <v>3.2897390702845948E-4</v>
      </c>
      <c r="K56" s="393" t="str">
        <f t="shared" si="16"/>
        <v/>
      </c>
      <c r="L56" s="388" t="s">
        <v>2430</v>
      </c>
      <c r="M56" s="562" t="str">
        <f t="shared" si="19"/>
        <v/>
      </c>
      <c r="N56" s="562">
        <f t="shared" si="20"/>
        <v>7938300</v>
      </c>
      <c r="O56" s="51">
        <f>ROUND('SALIDA SINCO PPTO'!F46,0)</f>
        <v>6756</v>
      </c>
      <c r="P56" s="394">
        <v>6756</v>
      </c>
      <c r="Q56" s="394">
        <f t="shared" si="4"/>
        <v>7938300</v>
      </c>
      <c r="R56" s="396">
        <f t="shared" si="5"/>
        <v>0</v>
      </c>
      <c r="V56">
        <f>ROUND('SALIDA SINCO PPTO'!M46,0)</f>
        <v>0</v>
      </c>
    </row>
    <row r="57" spans="1:22" ht="23.1" customHeight="1" thickBot="1">
      <c r="A57" s="436" t="s">
        <v>844</v>
      </c>
      <c r="B57" s="44"/>
      <c r="C57" s="45"/>
      <c r="D57" s="46"/>
      <c r="E57" s="81"/>
      <c r="F57" s="430"/>
      <c r="G57" s="44"/>
      <c r="H57" s="44"/>
      <c r="I57" s="433"/>
      <c r="J57" s="388" t="str">
        <f t="shared" si="15"/>
        <v/>
      </c>
      <c r="K57" s="393" t="str">
        <f t="shared" si="16"/>
        <v/>
      </c>
      <c r="L57" s="393"/>
      <c r="M57" s="393"/>
      <c r="N57" s="393"/>
      <c r="P57" s="394" t="s">
        <v>1439</v>
      </c>
      <c r="Q57" s="394" t="str">
        <f t="shared" si="4"/>
        <v/>
      </c>
      <c r="R57" s="396" t="str">
        <f t="shared" si="5"/>
        <v/>
      </c>
    </row>
    <row r="58" spans="1:22" ht="30.75" thickBot="1">
      <c r="A58" s="441" t="s">
        <v>618</v>
      </c>
      <c r="B58" s="923" t="s">
        <v>718</v>
      </c>
      <c r="C58" s="944" t="s">
        <v>719</v>
      </c>
      <c r="D58" s="925"/>
      <c r="E58" s="925"/>
      <c r="F58" s="926"/>
      <c r="G58" s="927"/>
      <c r="H58" s="928"/>
      <c r="I58" s="929">
        <f>SUM(I60:I64)</f>
        <v>103667660</v>
      </c>
      <c r="J58" s="930">
        <f t="shared" si="15"/>
        <v>4.2961282822138172E-3</v>
      </c>
      <c r="K58" s="393" t="str">
        <f t="shared" ref="K58:K90" si="21">IF(J58="","",REPT("|",J58/MAX($J$14:$J$415)*100))</f>
        <v>|</v>
      </c>
      <c r="L58" s="932"/>
      <c r="M58" s="932"/>
      <c r="N58" s="932"/>
      <c r="O58" s="929"/>
      <c r="P58" s="929" t="s">
        <v>1439</v>
      </c>
      <c r="Q58" s="929">
        <f>SUM(Q60:Q64)</f>
        <v>98609612</v>
      </c>
      <c r="R58" s="945">
        <f t="shared" si="5"/>
        <v>5058048</v>
      </c>
    </row>
    <row r="59" spans="1:22" ht="16.350000000000001" customHeight="1">
      <c r="A59" s="444"/>
      <c r="B59" s="63"/>
      <c r="C59" s="64"/>
      <c r="D59" s="65"/>
      <c r="E59" s="85"/>
      <c r="F59" s="67"/>
      <c r="G59" s="86"/>
      <c r="H59" s="86"/>
      <c r="I59" s="87"/>
      <c r="J59" s="388" t="str">
        <f t="shared" si="15"/>
        <v/>
      </c>
      <c r="K59" s="393" t="str">
        <f t="shared" si="21"/>
        <v/>
      </c>
      <c r="L59" s="393"/>
      <c r="M59" s="393"/>
      <c r="N59" s="393"/>
      <c r="P59" s="394" t="s">
        <v>1439</v>
      </c>
      <c r="Q59" s="394" t="str">
        <f t="shared" si="4"/>
        <v/>
      </c>
      <c r="R59" s="396" t="str">
        <f t="shared" si="5"/>
        <v/>
      </c>
    </row>
    <row r="60" spans="1:22" ht="16.350000000000001" customHeight="1">
      <c r="A60" s="71"/>
      <c r="B60" s="63" t="s">
        <v>721</v>
      </c>
      <c r="C60" s="64" t="s">
        <v>722</v>
      </c>
      <c r="D60" s="65" t="s">
        <v>44</v>
      </c>
      <c r="E60" s="72">
        <v>966</v>
      </c>
      <c r="F60" s="67">
        <v>37165</v>
      </c>
      <c r="G60" s="74">
        <v>1</v>
      </c>
      <c r="H60" s="77">
        <f xml:space="preserve"> ROUND(           F60*G60,0)</f>
        <v>37165</v>
      </c>
      <c r="I60" s="75">
        <f>ROUND(E60 * H60,0)</f>
        <v>35901390</v>
      </c>
      <c r="J60" s="388">
        <f t="shared" si="15"/>
        <v>1.4878022417964128E-3</v>
      </c>
      <c r="K60" s="393" t="str">
        <f t="shared" si="21"/>
        <v/>
      </c>
      <c r="L60" s="388" t="s">
        <v>2430</v>
      </c>
      <c r="M60" s="562" t="str">
        <f t="shared" ref="M60:M64" si="22">IF(L60="SI",I60,"")</f>
        <v/>
      </c>
      <c r="N60" s="562">
        <f t="shared" ref="N60:N64" si="23">IF(L60="NO",I60,"")</f>
        <v>35901390</v>
      </c>
      <c r="O60" s="51">
        <f>ROUND('SALIDA SINCO PPTO'!F48,0)</f>
        <v>33872</v>
      </c>
      <c r="P60" s="394">
        <v>37165</v>
      </c>
      <c r="Q60" s="394">
        <f t="shared" si="4"/>
        <v>32720352</v>
      </c>
      <c r="R60" s="396">
        <f t="shared" si="5"/>
        <v>3181038</v>
      </c>
      <c r="V60">
        <f>ROUND('SALIDA SINCO PPTO'!M48,0)</f>
        <v>0</v>
      </c>
    </row>
    <row r="61" spans="1:22" ht="16.350000000000001" customHeight="1">
      <c r="A61" s="71" t="s">
        <v>688</v>
      </c>
      <c r="B61" s="63" t="s">
        <v>724</v>
      </c>
      <c r="C61" s="64" t="s">
        <v>725</v>
      </c>
      <c r="D61" s="65" t="s">
        <v>44</v>
      </c>
      <c r="E61" s="72">
        <v>570</v>
      </c>
      <c r="F61" s="67">
        <v>37165</v>
      </c>
      <c r="G61" s="74">
        <v>1</v>
      </c>
      <c r="H61" s="77">
        <f xml:space="preserve"> ROUND(           F61*G61,0)</f>
        <v>37165</v>
      </c>
      <c r="I61" s="75">
        <f>ROUND(E61 * H61,0)</f>
        <v>21184050</v>
      </c>
      <c r="J61" s="388">
        <f t="shared" si="15"/>
        <v>8.7789573273701382E-4</v>
      </c>
      <c r="K61" s="393" t="str">
        <f t="shared" si="21"/>
        <v/>
      </c>
      <c r="L61" s="388" t="s">
        <v>2430</v>
      </c>
      <c r="M61" s="562" t="str">
        <f t="shared" si="22"/>
        <v/>
      </c>
      <c r="N61" s="562">
        <f t="shared" si="23"/>
        <v>21184050</v>
      </c>
      <c r="O61" s="51">
        <f>ROUND('SALIDA SINCO PPTO'!F49,0)</f>
        <v>33872</v>
      </c>
      <c r="P61" s="394">
        <v>37165</v>
      </c>
      <c r="Q61" s="394">
        <f t="shared" si="4"/>
        <v>19307040</v>
      </c>
      <c r="R61" s="396">
        <f t="shared" si="5"/>
        <v>1877010</v>
      </c>
      <c r="V61">
        <f>ROUND('SALIDA SINCO PPTO'!M49,0)</f>
        <v>0</v>
      </c>
    </row>
    <row r="62" spans="1:22" ht="16.350000000000001" customHeight="1">
      <c r="A62" s="76" t="s">
        <v>691</v>
      </c>
      <c r="B62" s="63" t="s">
        <v>727</v>
      </c>
      <c r="C62" s="64" t="s">
        <v>728</v>
      </c>
      <c r="D62" s="65" t="s">
        <v>617</v>
      </c>
      <c r="E62" s="72">
        <v>1985</v>
      </c>
      <c r="F62" s="67">
        <v>6756</v>
      </c>
      <c r="G62" s="74">
        <v>1</v>
      </c>
      <c r="H62" s="77">
        <f xml:space="preserve"> ROUND(           F62*G62,0)</f>
        <v>6756</v>
      </c>
      <c r="I62" s="75">
        <f>ROUND(E62 * H62,0)</f>
        <v>13410660</v>
      </c>
      <c r="J62" s="388">
        <f t="shared" si="15"/>
        <v>5.5575591953318474E-4</v>
      </c>
      <c r="K62" s="393" t="str">
        <f t="shared" si="21"/>
        <v/>
      </c>
      <c r="L62" s="388" t="s">
        <v>2430</v>
      </c>
      <c r="M62" s="562" t="str">
        <f t="shared" si="22"/>
        <v/>
      </c>
      <c r="N62" s="562">
        <f t="shared" si="23"/>
        <v>13410660</v>
      </c>
      <c r="O62" s="51">
        <f>ROUND('SALIDA SINCO PPTO'!F50,0)</f>
        <v>6756</v>
      </c>
      <c r="P62" s="394">
        <v>6756</v>
      </c>
      <c r="Q62" s="394">
        <f t="shared" si="4"/>
        <v>13410660</v>
      </c>
      <c r="R62" s="396">
        <f t="shared" si="5"/>
        <v>0</v>
      </c>
      <c r="V62">
        <f>ROUND('SALIDA SINCO PPTO'!M50,0)</f>
        <v>0</v>
      </c>
    </row>
    <row r="63" spans="1:22" ht="16.350000000000001" customHeight="1">
      <c r="A63" s="100" t="s">
        <v>1006</v>
      </c>
      <c r="B63" s="63" t="s">
        <v>729</v>
      </c>
      <c r="C63" s="64" t="s">
        <v>730</v>
      </c>
      <c r="D63" s="65" t="s">
        <v>617</v>
      </c>
      <c r="E63" s="72">
        <v>112.8</v>
      </c>
      <c r="F63" s="67">
        <v>41267</v>
      </c>
      <c r="G63" s="74">
        <v>1</v>
      </c>
      <c r="H63" s="77">
        <f>F63</f>
        <v>41267</v>
      </c>
      <c r="I63" s="75">
        <f>ROUND(E63 * H63,0)</f>
        <v>4654918</v>
      </c>
      <c r="J63" s="388">
        <f t="shared" si="15"/>
        <v>1.9290610853168848E-4</v>
      </c>
      <c r="K63" s="393" t="str">
        <f t="shared" si="21"/>
        <v/>
      </c>
      <c r="L63" s="388" t="s">
        <v>2430</v>
      </c>
      <c r="M63" s="562" t="str">
        <f t="shared" si="22"/>
        <v/>
      </c>
      <c r="N63" s="562">
        <f t="shared" si="23"/>
        <v>4654918</v>
      </c>
      <c r="O63" s="51">
        <f>ROUND('SALIDA SINCO PPTO'!F51,0)</f>
        <v>41267</v>
      </c>
      <c r="P63" s="394">
        <v>41267</v>
      </c>
      <c r="Q63" s="394">
        <f t="shared" si="4"/>
        <v>4654918</v>
      </c>
      <c r="R63" s="396">
        <f t="shared" si="5"/>
        <v>0</v>
      </c>
      <c r="V63">
        <f>ROUND('SALIDA SINCO PPTO'!M51,0)</f>
        <v>0</v>
      </c>
    </row>
    <row r="64" spans="1:22" ht="16.350000000000001" customHeight="1" thickBot="1">
      <c r="A64" s="76"/>
      <c r="B64" s="513" t="s">
        <v>731</v>
      </c>
      <c r="C64" s="503" t="s">
        <v>732</v>
      </c>
      <c r="D64" s="514" t="s">
        <v>44</v>
      </c>
      <c r="E64" s="505">
        <v>656.4</v>
      </c>
      <c r="F64" s="515">
        <v>43444</v>
      </c>
      <c r="G64" s="507">
        <v>1</v>
      </c>
      <c r="H64" s="508">
        <f>F64</f>
        <v>43444</v>
      </c>
      <c r="I64" s="509">
        <f>ROUND(E64 * H64,0)</f>
        <v>28516642</v>
      </c>
      <c r="J64" s="388">
        <f t="shared" si="15"/>
        <v>1.1817682796155175E-3</v>
      </c>
      <c r="K64" s="393" t="str">
        <f t="shared" si="21"/>
        <v/>
      </c>
      <c r="L64" s="388" t="s">
        <v>2430</v>
      </c>
      <c r="M64" s="562" t="str">
        <f t="shared" si="22"/>
        <v/>
      </c>
      <c r="N64" s="562">
        <f t="shared" si="23"/>
        <v>28516642</v>
      </c>
      <c r="O64" s="51">
        <f>ROUND('SALIDA SINCO PPTO'!F52,0)</f>
        <v>43444</v>
      </c>
      <c r="P64" s="394">
        <v>43444</v>
      </c>
      <c r="Q64" s="394">
        <f t="shared" si="4"/>
        <v>28516642</v>
      </c>
      <c r="R64" s="396">
        <f t="shared" si="5"/>
        <v>0</v>
      </c>
      <c r="V64">
        <f>ROUND('SALIDA SINCO PPTO'!M52,0)</f>
        <v>0</v>
      </c>
    </row>
    <row r="65" spans="1:22" ht="30.75" thickBot="1">
      <c r="A65" s="436" t="s">
        <v>1217</v>
      </c>
      <c r="B65" s="44"/>
      <c r="C65" s="45"/>
      <c r="D65" s="46"/>
      <c r="E65" s="81"/>
      <c r="F65" s="430"/>
      <c r="G65" s="44"/>
      <c r="H65" s="44"/>
      <c r="I65" s="433"/>
      <c r="J65" s="388" t="str">
        <f t="shared" si="15"/>
        <v/>
      </c>
      <c r="K65" s="393" t="str">
        <f t="shared" si="21"/>
        <v/>
      </c>
      <c r="L65" s="393"/>
      <c r="M65" s="393"/>
      <c r="N65" s="393"/>
      <c r="P65" s="394" t="s">
        <v>1439</v>
      </c>
      <c r="Q65" s="394" t="str">
        <f t="shared" si="4"/>
        <v/>
      </c>
      <c r="R65" s="396" t="str">
        <f t="shared" si="5"/>
        <v/>
      </c>
    </row>
    <row r="66" spans="1:22" ht="30.75" thickBot="1">
      <c r="A66" s="448" t="s">
        <v>758</v>
      </c>
      <c r="B66" s="923" t="s">
        <v>733</v>
      </c>
      <c r="C66" s="924" t="s">
        <v>734</v>
      </c>
      <c r="D66" s="925"/>
      <c r="E66" s="925"/>
      <c r="F66" s="926"/>
      <c r="G66" s="927"/>
      <c r="H66" s="928"/>
      <c r="I66" s="929">
        <f>SUM(I67:I77)</f>
        <v>1094813074</v>
      </c>
      <c r="J66" s="930">
        <f t="shared" si="15"/>
        <v>4.5370537069601542E-2</v>
      </c>
      <c r="K66" s="393" t="str">
        <f t="shared" si="21"/>
        <v>||||||||||||||||||</v>
      </c>
      <c r="L66" s="932"/>
      <c r="M66" s="932"/>
      <c r="N66" s="932"/>
      <c r="O66" s="929"/>
      <c r="P66" s="929" t="s">
        <v>1439</v>
      </c>
      <c r="Q66" s="929">
        <f>SUM(Q67:Q77)</f>
        <v>942908344</v>
      </c>
      <c r="R66" s="945">
        <f t="shared" si="5"/>
        <v>151904730</v>
      </c>
    </row>
    <row r="67" spans="1:22" s="51" customFormat="1" ht="25.5">
      <c r="A67" s="71"/>
      <c r="B67" s="476" t="s">
        <v>736</v>
      </c>
      <c r="C67" s="477" t="s">
        <v>737</v>
      </c>
      <c r="D67" s="94" t="s">
        <v>44</v>
      </c>
      <c r="E67" s="72">
        <v>775</v>
      </c>
      <c r="F67" s="95">
        <v>291715</v>
      </c>
      <c r="G67" s="96">
        <v>1</v>
      </c>
      <c r="H67" s="97">
        <f t="shared" ref="H67:H77" si="24" xml:space="preserve"> ROUND(           F67*G67,0)</f>
        <v>291715</v>
      </c>
      <c r="I67" s="98">
        <f t="shared" ref="I67:I77" si="25">ROUND(E67 * H67,0)</f>
        <v>226079125</v>
      </c>
      <c r="J67" s="388">
        <f t="shared" si="15"/>
        <v>9.3690252382532119E-3</v>
      </c>
      <c r="K67" s="393" t="str">
        <f t="shared" si="21"/>
        <v>|||</v>
      </c>
      <c r="L67" s="388" t="s">
        <v>2430</v>
      </c>
      <c r="M67" s="562" t="str">
        <f t="shared" ref="M67:M77" si="26">IF(L67="SI",I67,"")</f>
        <v/>
      </c>
      <c r="N67" s="562">
        <f t="shared" ref="N67:N77" si="27">IF(L67="NO",I67,"")</f>
        <v>226079125</v>
      </c>
      <c r="O67" s="51">
        <f>ROUND('SALIDA SINCO PPTO'!F55,0)</f>
        <v>231630</v>
      </c>
      <c r="P67" s="394">
        <v>291715</v>
      </c>
      <c r="Q67" s="394">
        <f t="shared" si="4"/>
        <v>179513250</v>
      </c>
      <c r="R67" s="396">
        <f t="shared" si="5"/>
        <v>46565875</v>
      </c>
      <c r="V67" s="51">
        <f>ROUND('SALIDA SINCO PPTO'!M55,0)</f>
        <v>0</v>
      </c>
    </row>
    <row r="68" spans="1:22" s="51" customFormat="1" ht="25.5">
      <c r="A68" s="71"/>
      <c r="B68" s="476" t="s">
        <v>739</v>
      </c>
      <c r="C68" s="477" t="s">
        <v>740</v>
      </c>
      <c r="D68" s="94" t="s">
        <v>44</v>
      </c>
      <c r="E68" s="72">
        <v>446</v>
      </c>
      <c r="F68" s="95">
        <v>291715</v>
      </c>
      <c r="G68" s="96">
        <v>1</v>
      </c>
      <c r="H68" s="97">
        <f t="shared" si="24"/>
        <v>291715</v>
      </c>
      <c r="I68" s="98">
        <f t="shared" si="25"/>
        <v>130104890</v>
      </c>
      <c r="J68" s="388">
        <f t="shared" si="15"/>
        <v>5.3917229113044285E-3</v>
      </c>
      <c r="K68" s="393" t="str">
        <f t="shared" si="21"/>
        <v>||</v>
      </c>
      <c r="L68" s="388" t="s">
        <v>2430</v>
      </c>
      <c r="M68" s="562" t="str">
        <f t="shared" si="26"/>
        <v/>
      </c>
      <c r="N68" s="562">
        <f t="shared" si="27"/>
        <v>130104890</v>
      </c>
      <c r="O68" s="51">
        <f>ROUND('SALIDA SINCO PPTO'!F56,0)</f>
        <v>231630</v>
      </c>
      <c r="P68" s="394">
        <v>291715</v>
      </c>
      <c r="Q68" s="394">
        <f t="shared" si="4"/>
        <v>103306980</v>
      </c>
      <c r="R68" s="396">
        <f t="shared" si="5"/>
        <v>26797910</v>
      </c>
      <c r="V68" s="51">
        <f>ROUND('SALIDA SINCO PPTO'!M56,0)</f>
        <v>0</v>
      </c>
    </row>
    <row r="69" spans="1:22" s="51" customFormat="1" ht="25.5">
      <c r="A69" s="439"/>
      <c r="B69" s="476" t="s">
        <v>741</v>
      </c>
      <c r="C69" s="477" t="s">
        <v>742</v>
      </c>
      <c r="D69" s="94" t="s">
        <v>44</v>
      </c>
      <c r="E69" s="72">
        <v>546</v>
      </c>
      <c r="F69" s="95">
        <v>291715</v>
      </c>
      <c r="G69" s="96">
        <v>1</v>
      </c>
      <c r="H69" s="97">
        <f t="shared" si="24"/>
        <v>291715</v>
      </c>
      <c r="I69" s="98">
        <f t="shared" si="25"/>
        <v>159276390</v>
      </c>
      <c r="J69" s="388">
        <f t="shared" si="15"/>
        <v>6.6006293936596823E-3</v>
      </c>
      <c r="K69" s="393" t="str">
        <f t="shared" si="21"/>
        <v>||</v>
      </c>
      <c r="L69" s="388" t="s">
        <v>2430</v>
      </c>
      <c r="M69" s="562" t="str">
        <f t="shared" si="26"/>
        <v/>
      </c>
      <c r="N69" s="562">
        <f t="shared" si="27"/>
        <v>159276390</v>
      </c>
      <c r="O69" s="51">
        <f>ROUND('SALIDA SINCO PPTO'!F57,0)</f>
        <v>231630</v>
      </c>
      <c r="P69" s="394">
        <v>291715</v>
      </c>
      <c r="Q69" s="394">
        <f t="shared" si="4"/>
        <v>126469980</v>
      </c>
      <c r="R69" s="396">
        <f t="shared" si="5"/>
        <v>32806410</v>
      </c>
      <c r="V69" s="51">
        <f>ROUND('SALIDA SINCO PPTO'!M57,0)</f>
        <v>0</v>
      </c>
    </row>
    <row r="70" spans="1:22" s="51" customFormat="1" ht="31.5" customHeight="1">
      <c r="A70" s="439"/>
      <c r="B70" s="476" t="s">
        <v>744</v>
      </c>
      <c r="C70" s="477" t="s">
        <v>745</v>
      </c>
      <c r="D70" s="94" t="s">
        <v>44</v>
      </c>
      <c r="E70" s="72">
        <v>92</v>
      </c>
      <c r="F70" s="95">
        <v>291715</v>
      </c>
      <c r="G70" s="96">
        <v>1</v>
      </c>
      <c r="H70" s="97">
        <f t="shared" si="24"/>
        <v>291715</v>
      </c>
      <c r="I70" s="98">
        <f t="shared" si="25"/>
        <v>26837780</v>
      </c>
      <c r="J70" s="388">
        <f t="shared" si="15"/>
        <v>1.1121939637668329E-3</v>
      </c>
      <c r="K70" s="393" t="str">
        <f t="shared" si="21"/>
        <v/>
      </c>
      <c r="L70" s="388" t="s">
        <v>2430</v>
      </c>
      <c r="M70" s="562" t="str">
        <f t="shared" si="26"/>
        <v/>
      </c>
      <c r="N70" s="562">
        <f t="shared" si="27"/>
        <v>26837780</v>
      </c>
      <c r="O70" s="51">
        <f>ROUND('SALIDA SINCO PPTO'!F58,0)</f>
        <v>231630</v>
      </c>
      <c r="P70" s="394">
        <v>291715</v>
      </c>
      <c r="Q70" s="394">
        <f t="shared" si="4"/>
        <v>21309960</v>
      </c>
      <c r="R70" s="396">
        <f t="shared" si="5"/>
        <v>5527820</v>
      </c>
      <c r="V70" s="51">
        <f>ROUND('SALIDA SINCO PPTO'!M58,0)</f>
        <v>0</v>
      </c>
    </row>
    <row r="71" spans="1:22" s="51" customFormat="1" ht="30">
      <c r="A71" s="76" t="s">
        <v>782</v>
      </c>
      <c r="B71" s="476" t="s">
        <v>747</v>
      </c>
      <c r="C71" s="477" t="s">
        <v>748</v>
      </c>
      <c r="D71" s="94" t="s">
        <v>44</v>
      </c>
      <c r="E71" s="72">
        <v>210</v>
      </c>
      <c r="F71" s="95">
        <v>291715</v>
      </c>
      <c r="G71" s="96">
        <v>1</v>
      </c>
      <c r="H71" s="97">
        <f t="shared" si="24"/>
        <v>291715</v>
      </c>
      <c r="I71" s="98">
        <f t="shared" si="25"/>
        <v>61260150</v>
      </c>
      <c r="J71" s="388">
        <f t="shared" si="15"/>
        <v>2.5387036129460314E-3</v>
      </c>
      <c r="K71" s="393" t="str">
        <f t="shared" si="21"/>
        <v>|</v>
      </c>
      <c r="L71" s="388" t="s">
        <v>2430</v>
      </c>
      <c r="M71" s="562" t="str">
        <f t="shared" si="26"/>
        <v/>
      </c>
      <c r="N71" s="562">
        <f t="shared" si="27"/>
        <v>61260150</v>
      </c>
      <c r="O71" s="51">
        <f>O70</f>
        <v>231630</v>
      </c>
      <c r="P71" s="394">
        <v>291715</v>
      </c>
      <c r="Q71" s="394">
        <f t="shared" si="4"/>
        <v>48642300</v>
      </c>
      <c r="R71" s="396">
        <f t="shared" si="5"/>
        <v>12617850</v>
      </c>
      <c r="V71" s="51">
        <f>V70</f>
        <v>0</v>
      </c>
    </row>
    <row r="72" spans="1:22" s="51" customFormat="1">
      <c r="A72" s="92" t="s">
        <v>600</v>
      </c>
      <c r="B72" s="476" t="s">
        <v>750</v>
      </c>
      <c r="C72" s="477" t="s">
        <v>751</v>
      </c>
      <c r="D72" s="94" t="s">
        <v>617</v>
      </c>
      <c r="E72" s="72">
        <v>110</v>
      </c>
      <c r="F72" s="95">
        <v>98401</v>
      </c>
      <c r="G72" s="96">
        <v>1</v>
      </c>
      <c r="H72" s="97">
        <f t="shared" si="24"/>
        <v>98401</v>
      </c>
      <c r="I72" s="98">
        <f t="shared" si="25"/>
        <v>10824110</v>
      </c>
      <c r="J72" s="388">
        <f t="shared" si="15"/>
        <v>4.4856578320368577E-4</v>
      </c>
      <c r="K72" s="393" t="str">
        <f t="shared" si="21"/>
        <v/>
      </c>
      <c r="L72" s="388" t="s">
        <v>2430</v>
      </c>
      <c r="M72" s="562" t="str">
        <f t="shared" si="26"/>
        <v/>
      </c>
      <c r="N72" s="562">
        <f t="shared" si="27"/>
        <v>10824110</v>
      </c>
      <c r="O72" s="51">
        <f>ROUND('SALIDA SINCO PPTO'!F59,0)</f>
        <v>98146</v>
      </c>
      <c r="P72" s="394">
        <v>98401</v>
      </c>
      <c r="Q72" s="394">
        <f t="shared" si="4"/>
        <v>10796060</v>
      </c>
      <c r="R72" s="396">
        <f t="shared" si="5"/>
        <v>28050</v>
      </c>
      <c r="V72" s="51">
        <f>ROUND('SALIDA SINCO PPTO'!M59,0)</f>
        <v>0</v>
      </c>
    </row>
    <row r="73" spans="1:22" s="51" customFormat="1" ht="21.6" customHeight="1">
      <c r="A73" s="92" t="s">
        <v>603</v>
      </c>
      <c r="B73" s="476" t="s">
        <v>753</v>
      </c>
      <c r="C73" s="477" t="s">
        <v>754</v>
      </c>
      <c r="D73" s="101" t="s">
        <v>44</v>
      </c>
      <c r="E73" s="72">
        <v>485</v>
      </c>
      <c r="F73" s="102">
        <v>223374</v>
      </c>
      <c r="G73" s="96">
        <v>1</v>
      </c>
      <c r="H73" s="97">
        <f t="shared" si="24"/>
        <v>223374</v>
      </c>
      <c r="I73" s="98">
        <f t="shared" si="25"/>
        <v>108336390</v>
      </c>
      <c r="J73" s="388">
        <f t="shared" ref="J73:J104" si="28">IF(I73="","",I73/SbtPpto)</f>
        <v>4.4896067787383856E-3</v>
      </c>
      <c r="K73" s="393" t="str">
        <f t="shared" si="21"/>
        <v>|</v>
      </c>
      <c r="L73" s="388" t="s">
        <v>2430</v>
      </c>
      <c r="M73" s="562" t="str">
        <f t="shared" si="26"/>
        <v/>
      </c>
      <c r="N73" s="562">
        <f t="shared" si="27"/>
        <v>108336390</v>
      </c>
      <c r="O73" s="51">
        <f>ROUND('SALIDA SINCO PPTO'!F60,0)</f>
        <v>223374</v>
      </c>
      <c r="P73" s="394">
        <v>223374</v>
      </c>
      <c r="Q73" s="394">
        <f t="shared" si="4"/>
        <v>108336390</v>
      </c>
      <c r="R73" s="396">
        <f t="shared" si="5"/>
        <v>0</v>
      </c>
      <c r="V73" s="51">
        <f>ROUND('SALIDA SINCO PPTO'!M60,0)</f>
        <v>0</v>
      </c>
    </row>
    <row r="74" spans="1:22" s="51" customFormat="1" ht="21.6" customHeight="1">
      <c r="A74" s="92" t="s">
        <v>626</v>
      </c>
      <c r="B74" s="476" t="s">
        <v>756</v>
      </c>
      <c r="C74" s="477" t="s">
        <v>757</v>
      </c>
      <c r="D74" s="101" t="s">
        <v>44</v>
      </c>
      <c r="E74" s="72">
        <v>365</v>
      </c>
      <c r="F74" s="102">
        <v>193999</v>
      </c>
      <c r="G74" s="96">
        <v>1</v>
      </c>
      <c r="H74" s="97">
        <f t="shared" si="24"/>
        <v>193999</v>
      </c>
      <c r="I74" s="98">
        <f t="shared" si="25"/>
        <v>70809635</v>
      </c>
      <c r="J74" s="388">
        <f t="shared" si="28"/>
        <v>2.9344472092525035E-3</v>
      </c>
      <c r="K74" s="393" t="str">
        <f t="shared" si="21"/>
        <v>|</v>
      </c>
      <c r="L74" s="388" t="s">
        <v>2430</v>
      </c>
      <c r="M74" s="562" t="str">
        <f t="shared" si="26"/>
        <v/>
      </c>
      <c r="N74" s="562">
        <f t="shared" si="27"/>
        <v>70809635</v>
      </c>
      <c r="O74" s="51">
        <f>ROUND('SALIDA SINCO PPTO'!F61,0)</f>
        <v>193999</v>
      </c>
      <c r="P74" s="394">
        <v>193999</v>
      </c>
      <c r="Q74" s="394">
        <f t="shared" si="4"/>
        <v>70809635</v>
      </c>
      <c r="R74" s="396">
        <f t="shared" si="5"/>
        <v>0</v>
      </c>
      <c r="V74" s="51">
        <f>ROUND('SALIDA SINCO PPTO'!M61,0)</f>
        <v>0</v>
      </c>
    </row>
    <row r="75" spans="1:22" s="51" customFormat="1" ht="21.6" customHeight="1">
      <c r="A75" s="92" t="s">
        <v>726</v>
      </c>
      <c r="B75" s="476" t="s">
        <v>759</v>
      </c>
      <c r="C75" s="477" t="s">
        <v>760</v>
      </c>
      <c r="D75" s="101" t="s">
        <v>44</v>
      </c>
      <c r="E75" s="72">
        <v>83</v>
      </c>
      <c r="F75" s="102">
        <v>279569</v>
      </c>
      <c r="G75" s="96">
        <v>1</v>
      </c>
      <c r="H75" s="97">
        <f t="shared" si="24"/>
        <v>279569</v>
      </c>
      <c r="I75" s="98">
        <f t="shared" si="25"/>
        <v>23204227</v>
      </c>
      <c r="J75" s="388">
        <f t="shared" si="28"/>
        <v>9.6161460460870323E-4</v>
      </c>
      <c r="K75" s="393" t="str">
        <f t="shared" si="21"/>
        <v/>
      </c>
      <c r="L75" s="388" t="s">
        <v>2430</v>
      </c>
      <c r="M75" s="562" t="str">
        <f t="shared" si="26"/>
        <v/>
      </c>
      <c r="N75" s="562">
        <f t="shared" si="27"/>
        <v>23204227</v>
      </c>
      <c r="O75" s="51">
        <f>ROUND('SALIDA SINCO PPTO'!F62,0)</f>
        <v>219672</v>
      </c>
      <c r="P75" s="394">
        <v>279569</v>
      </c>
      <c r="Q75" s="394">
        <f t="shared" si="4"/>
        <v>18232776</v>
      </c>
      <c r="R75" s="396">
        <f t="shared" si="5"/>
        <v>4971451</v>
      </c>
      <c r="V75" s="51">
        <f>ROUND('SALIDA SINCO PPTO'!M62,0)</f>
        <v>0</v>
      </c>
    </row>
    <row r="76" spans="1:22" s="51" customFormat="1" ht="21.6" customHeight="1">
      <c r="A76" s="92"/>
      <c r="B76" s="476" t="s">
        <v>762</v>
      </c>
      <c r="C76" s="477" t="s">
        <v>763</v>
      </c>
      <c r="D76" s="101" t="s">
        <v>44</v>
      </c>
      <c r="E76" s="72">
        <v>898</v>
      </c>
      <c r="F76" s="102">
        <v>182703</v>
      </c>
      <c r="G76" s="96">
        <v>1</v>
      </c>
      <c r="H76" s="97">
        <f t="shared" si="24"/>
        <v>182703</v>
      </c>
      <c r="I76" s="98">
        <f t="shared" si="25"/>
        <v>164067294</v>
      </c>
      <c r="J76" s="388">
        <f t="shared" si="28"/>
        <v>6.7991709462689653E-3</v>
      </c>
      <c r="K76" s="393" t="str">
        <f t="shared" si="21"/>
        <v>||</v>
      </c>
      <c r="L76" s="388" t="s">
        <v>2430</v>
      </c>
      <c r="M76" s="562" t="str">
        <f t="shared" si="26"/>
        <v/>
      </c>
      <c r="N76" s="562">
        <f t="shared" si="27"/>
        <v>164067294</v>
      </c>
      <c r="O76" s="51">
        <f>ROUND('SALIDA SINCO PPTO'!F63,0)</f>
        <v>182703</v>
      </c>
      <c r="P76" s="394">
        <v>182703</v>
      </c>
      <c r="Q76" s="394">
        <f t="shared" si="4"/>
        <v>164067294</v>
      </c>
      <c r="R76" s="396">
        <f t="shared" si="5"/>
        <v>0</v>
      </c>
      <c r="V76" s="51">
        <f>ROUND('SALIDA SINCO PPTO'!M63,0)</f>
        <v>0</v>
      </c>
    </row>
    <row r="77" spans="1:22" s="51" customFormat="1" ht="16.5" thickBot="1">
      <c r="A77" s="92" t="s">
        <v>600</v>
      </c>
      <c r="B77" s="516" t="s">
        <v>764</v>
      </c>
      <c r="C77" s="517" t="s">
        <v>765</v>
      </c>
      <c r="D77" s="518" t="s">
        <v>44</v>
      </c>
      <c r="E77" s="505">
        <v>1081.4000000000001</v>
      </c>
      <c r="F77" s="519">
        <v>105431</v>
      </c>
      <c r="G77" s="520">
        <v>1</v>
      </c>
      <c r="H77" s="521">
        <f t="shared" si="24"/>
        <v>105431</v>
      </c>
      <c r="I77" s="522">
        <f t="shared" si="25"/>
        <v>114013083</v>
      </c>
      <c r="J77" s="388">
        <f t="shared" si="28"/>
        <v>4.7248566275991128E-3</v>
      </c>
      <c r="K77" s="393" t="str">
        <f t="shared" si="21"/>
        <v>|</v>
      </c>
      <c r="L77" s="388" t="s">
        <v>2430</v>
      </c>
      <c r="M77" s="562" t="str">
        <f t="shared" si="26"/>
        <v/>
      </c>
      <c r="N77" s="562">
        <f t="shared" si="27"/>
        <v>114013083</v>
      </c>
      <c r="O77" s="51">
        <f>ROUND('SALIDA SINCO PPTO'!F64,0)</f>
        <v>84542</v>
      </c>
      <c r="P77" s="394">
        <v>105431</v>
      </c>
      <c r="Q77" s="394">
        <f t="shared" si="4"/>
        <v>91423719</v>
      </c>
      <c r="R77" s="396">
        <f t="shared" si="5"/>
        <v>22589364</v>
      </c>
      <c r="V77" s="51">
        <f>ROUND('SALIDA SINCO PPTO'!M64,0)</f>
        <v>0</v>
      </c>
    </row>
    <row r="78" spans="1:22" ht="23.1" customHeight="1" thickBot="1">
      <c r="A78" s="436" t="s">
        <v>1242</v>
      </c>
      <c r="B78" s="44"/>
      <c r="C78" s="45"/>
      <c r="D78" s="46"/>
      <c r="E78" s="81"/>
      <c r="F78" s="430"/>
      <c r="G78" s="44"/>
      <c r="H78" s="44"/>
      <c r="I78" s="433"/>
      <c r="J78" s="388" t="str">
        <f t="shared" si="28"/>
        <v/>
      </c>
      <c r="K78" s="393" t="str">
        <f t="shared" si="21"/>
        <v/>
      </c>
      <c r="L78" s="393"/>
      <c r="M78" s="393"/>
      <c r="N78" s="393"/>
      <c r="P78" s="394" t="s">
        <v>1439</v>
      </c>
      <c r="Q78" s="394" t="str">
        <f t="shared" ref="Q78:Q138" si="29">IF(P78="","",IF(O78="",ROUND(P78*E78,0),ROUND(O78*E78,0)))</f>
        <v/>
      </c>
      <c r="R78" s="396" t="str">
        <f t="shared" ref="R78:R138" si="30">IF(Q78="","",I78-Q78)</f>
        <v/>
      </c>
    </row>
    <row r="79" spans="1:22" ht="30.75" customHeight="1" thickBot="1">
      <c r="A79" s="441" t="s">
        <v>906</v>
      </c>
      <c r="B79" s="923" t="s">
        <v>766</v>
      </c>
      <c r="C79" s="944" t="s">
        <v>767</v>
      </c>
      <c r="D79" s="925"/>
      <c r="E79" s="925"/>
      <c r="F79" s="926"/>
      <c r="G79" s="927"/>
      <c r="H79" s="928"/>
      <c r="I79" s="929">
        <f>SUM(I81:I84)</f>
        <v>276479905</v>
      </c>
      <c r="J79" s="930">
        <f t="shared" si="28"/>
        <v>1.1457701845824333E-2</v>
      </c>
      <c r="K79" s="393" t="str">
        <f t="shared" si="21"/>
        <v>||||</v>
      </c>
      <c r="L79" s="932"/>
      <c r="M79" s="932"/>
      <c r="N79" s="932"/>
      <c r="O79" s="929"/>
      <c r="P79" s="929" t="s">
        <v>1439</v>
      </c>
      <c r="Q79" s="929">
        <f>SUM(Q81:Q84)</f>
        <v>276479905</v>
      </c>
      <c r="R79" s="945">
        <f t="shared" si="30"/>
        <v>0</v>
      </c>
    </row>
    <row r="80" spans="1:22">
      <c r="A80" s="62" t="s">
        <v>723</v>
      </c>
      <c r="B80" s="63"/>
      <c r="C80" s="64"/>
      <c r="D80" s="65"/>
      <c r="E80" s="85"/>
      <c r="F80" s="67"/>
      <c r="G80" s="86"/>
      <c r="H80" s="86"/>
      <c r="I80" s="87"/>
      <c r="J80" s="388" t="str">
        <f t="shared" si="28"/>
        <v/>
      </c>
      <c r="K80" s="393" t="str">
        <f t="shared" si="21"/>
        <v/>
      </c>
      <c r="L80" s="393"/>
      <c r="M80" s="393"/>
      <c r="N80" s="393"/>
      <c r="P80" s="394" t="s">
        <v>1439</v>
      </c>
      <c r="Q80" s="394" t="str">
        <f t="shared" si="29"/>
        <v/>
      </c>
      <c r="R80" s="396" t="str">
        <f t="shared" si="30"/>
        <v/>
      </c>
    </row>
    <row r="81" spans="1:22" ht="19.7" customHeight="1">
      <c r="A81" s="92" t="s">
        <v>600</v>
      </c>
      <c r="B81" s="474" t="s">
        <v>769</v>
      </c>
      <c r="C81" s="64" t="s">
        <v>770</v>
      </c>
      <c r="D81" s="31" t="s">
        <v>44</v>
      </c>
      <c r="E81" s="72">
        <v>320</v>
      </c>
      <c r="F81" s="73">
        <v>587986</v>
      </c>
      <c r="G81" s="74">
        <v>1</v>
      </c>
      <c r="H81" s="77">
        <f xml:space="preserve"> ROUND(           F81*G81,0)</f>
        <v>587986</v>
      </c>
      <c r="I81" s="75">
        <f>ROUND(E81 * H81,0)</f>
        <v>188155520</v>
      </c>
      <c r="J81" s="388">
        <f t="shared" si="28"/>
        <v>7.79741966710397E-3</v>
      </c>
      <c r="K81" s="393" t="str">
        <f t="shared" si="21"/>
        <v>|||</v>
      </c>
      <c r="L81" s="388" t="s">
        <v>2430</v>
      </c>
      <c r="M81" s="562" t="str">
        <f t="shared" ref="M81:M84" si="31">IF(L81="SI",I81,"")</f>
        <v/>
      </c>
      <c r="N81" s="562">
        <f t="shared" ref="N81:N84" si="32">IF(L81="NO",I81,"")</f>
        <v>188155520</v>
      </c>
      <c r="O81" s="51">
        <f>ROUND('SALIDA SINCO PPTO'!F66,0)</f>
        <v>587986</v>
      </c>
      <c r="P81" s="394">
        <v>587986</v>
      </c>
      <c r="Q81" s="394">
        <f t="shared" si="29"/>
        <v>188155520</v>
      </c>
      <c r="R81" s="396">
        <f t="shared" si="30"/>
        <v>0</v>
      </c>
      <c r="V81">
        <f>ROUND('SALIDA SINCO PPTO'!M66,0)</f>
        <v>0</v>
      </c>
    </row>
    <row r="82" spans="1:22" ht="19.7" customHeight="1">
      <c r="A82" s="76" t="s">
        <v>841</v>
      </c>
      <c r="B82" s="474" t="s">
        <v>772</v>
      </c>
      <c r="C82" s="64" t="s">
        <v>773</v>
      </c>
      <c r="D82" s="31" t="s">
        <v>44</v>
      </c>
      <c r="E82" s="72">
        <v>315</v>
      </c>
      <c r="F82" s="73">
        <v>206363</v>
      </c>
      <c r="G82" s="74">
        <v>1</v>
      </c>
      <c r="H82" s="77">
        <f xml:space="preserve"> ROUND(           F82*G82,0)</f>
        <v>206363</v>
      </c>
      <c r="I82" s="75">
        <f>ROUND(E82 * H82,0)</f>
        <v>65004345</v>
      </c>
      <c r="J82" s="388">
        <f t="shared" si="28"/>
        <v>2.6938681264850038E-3</v>
      </c>
      <c r="K82" s="393" t="str">
        <f t="shared" si="21"/>
        <v>|</v>
      </c>
      <c r="L82" s="388" t="s">
        <v>2430</v>
      </c>
      <c r="M82" s="562" t="str">
        <f t="shared" si="31"/>
        <v/>
      </c>
      <c r="N82" s="562">
        <f t="shared" si="32"/>
        <v>65004345</v>
      </c>
      <c r="O82" s="51">
        <f>ROUND('SALIDA SINCO PPTO'!F67,0)</f>
        <v>206363</v>
      </c>
      <c r="P82" s="394">
        <v>206363</v>
      </c>
      <c r="Q82" s="394">
        <f t="shared" si="29"/>
        <v>65004345</v>
      </c>
      <c r="R82" s="396">
        <f t="shared" si="30"/>
        <v>0</v>
      </c>
      <c r="V82">
        <f>ROUND('SALIDA SINCO PPTO'!M67,0)</f>
        <v>0</v>
      </c>
    </row>
    <row r="83" spans="1:22" ht="19.7" customHeight="1">
      <c r="A83" s="92" t="s">
        <v>626</v>
      </c>
      <c r="B83" s="474" t="s">
        <v>775</v>
      </c>
      <c r="C83" s="64" t="s">
        <v>776</v>
      </c>
      <c r="D83" s="31" t="s">
        <v>44</v>
      </c>
      <c r="E83" s="72">
        <v>170</v>
      </c>
      <c r="F83" s="73">
        <v>40342</v>
      </c>
      <c r="G83" s="74">
        <v>1</v>
      </c>
      <c r="H83" s="77">
        <f xml:space="preserve"> ROUND(           F83*G83,0)</f>
        <v>40342</v>
      </c>
      <c r="I83" s="75">
        <f>ROUND(E83 * H83,0)</f>
        <v>6858140</v>
      </c>
      <c r="J83" s="388">
        <f t="shared" si="28"/>
        <v>2.8421061319780798E-4</v>
      </c>
      <c r="K83" s="393" t="str">
        <f t="shared" si="21"/>
        <v/>
      </c>
      <c r="L83" s="388" t="s">
        <v>2430</v>
      </c>
      <c r="M83" s="562" t="str">
        <f t="shared" si="31"/>
        <v/>
      </c>
      <c r="N83" s="562">
        <f t="shared" si="32"/>
        <v>6858140</v>
      </c>
      <c r="O83" s="51">
        <f>ROUND('SALIDA SINCO PPTO'!F68,0)</f>
        <v>40342</v>
      </c>
      <c r="P83" s="394">
        <v>40342</v>
      </c>
      <c r="Q83" s="394">
        <f t="shared" si="29"/>
        <v>6858140</v>
      </c>
      <c r="R83" s="396">
        <f t="shared" si="30"/>
        <v>0</v>
      </c>
      <c r="V83">
        <f>ROUND('SALIDA SINCO PPTO'!M68,0)</f>
        <v>0</v>
      </c>
    </row>
    <row r="84" spans="1:22" ht="19.7" customHeight="1" thickBot="1">
      <c r="A84" s="76" t="s">
        <v>715</v>
      </c>
      <c r="B84" s="502" t="s">
        <v>778</v>
      </c>
      <c r="C84" s="503" t="s">
        <v>779</v>
      </c>
      <c r="D84" s="504" t="s">
        <v>44</v>
      </c>
      <c r="E84" s="505">
        <v>315</v>
      </c>
      <c r="F84" s="506">
        <v>52260</v>
      </c>
      <c r="G84" s="507">
        <v>1</v>
      </c>
      <c r="H84" s="508">
        <f xml:space="preserve"> ROUND(           F84*G84,0)</f>
        <v>52260</v>
      </c>
      <c r="I84" s="509">
        <f>ROUND(E84 * H84,0)</f>
        <v>16461900</v>
      </c>
      <c r="J84" s="388">
        <f t="shared" si="28"/>
        <v>6.822034390375518E-4</v>
      </c>
      <c r="K84" s="393" t="str">
        <f t="shared" si="21"/>
        <v/>
      </c>
      <c r="L84" s="388" t="s">
        <v>2430</v>
      </c>
      <c r="M84" s="562" t="str">
        <f t="shared" si="31"/>
        <v/>
      </c>
      <c r="N84" s="562">
        <f t="shared" si="32"/>
        <v>16461900</v>
      </c>
      <c r="O84" s="51">
        <f>ROUND('SALIDA SINCO PPTO'!F69,0)</f>
        <v>52260</v>
      </c>
      <c r="P84" s="394">
        <v>52260</v>
      </c>
      <c r="Q84" s="394">
        <f t="shared" si="29"/>
        <v>16461900</v>
      </c>
      <c r="R84" s="396">
        <f t="shared" si="30"/>
        <v>0</v>
      </c>
      <c r="V84">
        <f>ROUND('SALIDA SINCO PPTO'!M69,0)</f>
        <v>0</v>
      </c>
    </row>
    <row r="85" spans="1:22" ht="23.1" customHeight="1" thickBot="1">
      <c r="A85" s="440" t="s">
        <v>625</v>
      </c>
      <c r="B85" s="44"/>
      <c r="C85" s="45"/>
      <c r="D85" s="46"/>
      <c r="E85" s="81"/>
      <c r="F85" s="430"/>
      <c r="G85" s="44"/>
      <c r="H85" s="44"/>
      <c r="I85" s="433"/>
      <c r="J85" s="388" t="str">
        <f t="shared" si="28"/>
        <v/>
      </c>
      <c r="K85" s="393" t="str">
        <f t="shared" si="21"/>
        <v/>
      </c>
      <c r="L85" s="393"/>
      <c r="M85" s="393"/>
      <c r="N85" s="393"/>
      <c r="P85" s="394" t="s">
        <v>1439</v>
      </c>
      <c r="Q85" s="394" t="str">
        <f t="shared" si="29"/>
        <v/>
      </c>
      <c r="R85" s="396" t="str">
        <f t="shared" si="30"/>
        <v/>
      </c>
    </row>
    <row r="86" spans="1:22" ht="26.25" thickBot="1">
      <c r="A86" s="54" t="s">
        <v>626</v>
      </c>
      <c r="B86" s="923" t="s">
        <v>780</v>
      </c>
      <c r="C86" s="944" t="s">
        <v>781</v>
      </c>
      <c r="D86" s="925"/>
      <c r="E86" s="925"/>
      <c r="F86" s="926"/>
      <c r="G86" s="927"/>
      <c r="H86" s="928"/>
      <c r="I86" s="929">
        <f>SUM(I88:I97)</f>
        <v>1892428749</v>
      </c>
      <c r="J86" s="930">
        <f t="shared" si="28"/>
        <v>7.8424811273384715E-2</v>
      </c>
      <c r="K86" s="393" t="str">
        <f t="shared" si="21"/>
        <v>|||||||||||||||||||||||||||||||</v>
      </c>
      <c r="L86" s="932"/>
      <c r="M86" s="932"/>
      <c r="N86" s="932"/>
      <c r="O86" s="929"/>
      <c r="P86" s="929" t="s">
        <v>1439</v>
      </c>
      <c r="Q86" s="929">
        <f>SUM(Q88:Q97)</f>
        <v>1892460249</v>
      </c>
      <c r="R86" s="945">
        <f t="shared" si="30"/>
        <v>-31500</v>
      </c>
    </row>
    <row r="87" spans="1:22">
      <c r="A87" s="446"/>
      <c r="B87" s="63"/>
      <c r="C87" s="64"/>
      <c r="D87" s="65"/>
      <c r="E87" s="85"/>
      <c r="F87" s="67"/>
      <c r="G87" s="86"/>
      <c r="H87" s="86"/>
      <c r="I87" s="87"/>
      <c r="J87" s="388" t="str">
        <f t="shared" si="28"/>
        <v/>
      </c>
      <c r="K87" s="393" t="str">
        <f t="shared" si="21"/>
        <v/>
      </c>
      <c r="L87" s="393"/>
      <c r="M87" s="393"/>
      <c r="N87" s="393"/>
      <c r="P87" s="394" t="s">
        <v>1439</v>
      </c>
      <c r="Q87" s="394" t="str">
        <f t="shared" si="29"/>
        <v/>
      </c>
      <c r="R87" s="396" t="str">
        <f t="shared" si="30"/>
        <v/>
      </c>
    </row>
    <row r="88" spans="1:22" ht="17.45" customHeight="1">
      <c r="A88" s="92" t="s">
        <v>600</v>
      </c>
      <c r="B88" s="474" t="s">
        <v>783</v>
      </c>
      <c r="C88" s="64" t="s">
        <v>784</v>
      </c>
      <c r="D88" s="31" t="s">
        <v>44</v>
      </c>
      <c r="E88" s="72">
        <v>1050</v>
      </c>
      <c r="F88" s="73">
        <v>480999</v>
      </c>
      <c r="G88" s="74">
        <v>1</v>
      </c>
      <c r="H88" s="77">
        <f t="shared" ref="H88:H97" si="33" xml:space="preserve"> ROUND(           F88*G88,0)</f>
        <v>480999</v>
      </c>
      <c r="I88" s="75">
        <f t="shared" ref="I88:I97" si="34">ROUND(E88 * H88,0)</f>
        <v>505048950</v>
      </c>
      <c r="J88" s="388">
        <f t="shared" si="28"/>
        <v>2.0929912742290047E-2</v>
      </c>
      <c r="K88" s="393" t="str">
        <f t="shared" si="21"/>
        <v>||||||||</v>
      </c>
      <c r="L88" s="388" t="s">
        <v>2430</v>
      </c>
      <c r="M88" s="562" t="str">
        <f t="shared" ref="M88:M97" si="35">IF(L88="SI",I88,"")</f>
        <v/>
      </c>
      <c r="N88" s="562">
        <f t="shared" ref="N88:N97" si="36">IF(L88="NO",I88,"")</f>
        <v>505048950</v>
      </c>
      <c r="O88" s="51">
        <f>ROUND('SALIDA SINCO PPTO'!F71,0)</f>
        <v>481029</v>
      </c>
      <c r="P88" s="394">
        <v>480999</v>
      </c>
      <c r="Q88" s="394">
        <f t="shared" si="29"/>
        <v>505080450</v>
      </c>
      <c r="R88" s="396">
        <f t="shared" si="30"/>
        <v>-31500</v>
      </c>
      <c r="V88">
        <f>ROUND('SALIDA SINCO PPTO'!M71,0)</f>
        <v>0</v>
      </c>
    </row>
    <row r="89" spans="1:22" ht="17.45" customHeight="1">
      <c r="A89" s="92" t="s">
        <v>603</v>
      </c>
      <c r="B89" s="474" t="s">
        <v>786</v>
      </c>
      <c r="C89" s="64" t="s">
        <v>787</v>
      </c>
      <c r="D89" s="31" t="s">
        <v>44</v>
      </c>
      <c r="E89" s="72">
        <v>1600</v>
      </c>
      <c r="F89" s="73">
        <v>411472</v>
      </c>
      <c r="G89" s="74">
        <v>1</v>
      </c>
      <c r="H89" s="77">
        <f t="shared" si="33"/>
        <v>411472</v>
      </c>
      <c r="I89" s="75">
        <f t="shared" si="34"/>
        <v>658355200</v>
      </c>
      <c r="J89" s="388">
        <f t="shared" si="28"/>
        <v>2.7283131445838889E-2</v>
      </c>
      <c r="K89" s="393" t="str">
        <f t="shared" si="21"/>
        <v>||||||||||</v>
      </c>
      <c r="L89" s="388" t="s">
        <v>2430</v>
      </c>
      <c r="M89" s="562" t="str">
        <f t="shared" si="35"/>
        <v/>
      </c>
      <c r="N89" s="562">
        <f t="shared" si="36"/>
        <v>658355200</v>
      </c>
      <c r="O89" s="51">
        <f>ROUND('SALIDA SINCO PPTO'!F72,0)</f>
        <v>411472</v>
      </c>
      <c r="P89" s="394">
        <v>411472</v>
      </c>
      <c r="Q89" s="394">
        <f t="shared" si="29"/>
        <v>658355200</v>
      </c>
      <c r="R89" s="396">
        <f t="shared" si="30"/>
        <v>0</v>
      </c>
      <c r="V89">
        <f>ROUND('SALIDA SINCO PPTO'!M72,0)</f>
        <v>0</v>
      </c>
    </row>
    <row r="90" spans="1:22" ht="30">
      <c r="A90" s="76" t="s">
        <v>768</v>
      </c>
      <c r="B90" s="474" t="s">
        <v>789</v>
      </c>
      <c r="C90" s="64" t="s">
        <v>790</v>
      </c>
      <c r="D90" s="31" t="s">
        <v>44</v>
      </c>
      <c r="E90" s="72">
        <v>450</v>
      </c>
      <c r="F90" s="73">
        <v>344335</v>
      </c>
      <c r="G90" s="74">
        <v>1</v>
      </c>
      <c r="H90" s="77">
        <f t="shared" si="33"/>
        <v>344335</v>
      </c>
      <c r="I90" s="75">
        <f t="shared" si="34"/>
        <v>154950750</v>
      </c>
      <c r="J90" s="388">
        <f t="shared" si="28"/>
        <v>6.4213690115629378E-3</v>
      </c>
      <c r="K90" s="393" t="str">
        <f t="shared" si="21"/>
        <v>||</v>
      </c>
      <c r="L90" s="388" t="s">
        <v>2430</v>
      </c>
      <c r="M90" s="562" t="str">
        <f t="shared" si="35"/>
        <v/>
      </c>
      <c r="N90" s="562">
        <f t="shared" si="36"/>
        <v>154950750</v>
      </c>
      <c r="O90" s="51">
        <f>ROUND('SALIDA SINCO PPTO'!F73,0)</f>
        <v>344335</v>
      </c>
      <c r="P90" s="394">
        <v>344335</v>
      </c>
      <c r="Q90" s="394">
        <f t="shared" si="29"/>
        <v>154950750</v>
      </c>
      <c r="R90" s="396">
        <f t="shared" si="30"/>
        <v>0</v>
      </c>
      <c r="V90">
        <f>ROUND('SALIDA SINCO PPTO'!M73,0)</f>
        <v>0</v>
      </c>
    </row>
    <row r="91" spans="1:22">
      <c r="A91" s="71" t="s">
        <v>621</v>
      </c>
      <c r="B91" s="474" t="s">
        <v>792</v>
      </c>
      <c r="C91" s="64" t="s">
        <v>793</v>
      </c>
      <c r="D91" s="31" t="s">
        <v>587</v>
      </c>
      <c r="E91" s="72">
        <v>103</v>
      </c>
      <c r="F91" s="73">
        <v>1294306</v>
      </c>
      <c r="G91" s="74">
        <v>1</v>
      </c>
      <c r="H91" s="77">
        <f t="shared" si="33"/>
        <v>1294306</v>
      </c>
      <c r="I91" s="75">
        <f t="shared" si="34"/>
        <v>133313518</v>
      </c>
      <c r="J91" s="388">
        <f t="shared" si="28"/>
        <v>5.5246928027624124E-3</v>
      </c>
      <c r="K91" s="393" t="str">
        <f t="shared" ref="K91:K122" si="37">IF(J91="","",REPT("|",J91/MAX($J$14:$J$415)*100))</f>
        <v>||</v>
      </c>
      <c r="L91" s="388" t="s">
        <v>2430</v>
      </c>
      <c r="M91" s="562" t="str">
        <f t="shared" si="35"/>
        <v/>
      </c>
      <c r="N91" s="562">
        <f t="shared" si="36"/>
        <v>133313518</v>
      </c>
      <c r="O91" s="51">
        <f>ROUND('SALIDA SINCO PPTO'!F74,0)</f>
        <v>1294306</v>
      </c>
      <c r="P91" s="394">
        <v>1294306</v>
      </c>
      <c r="Q91" s="394">
        <f t="shared" si="29"/>
        <v>133313518</v>
      </c>
      <c r="R91" s="396">
        <f t="shared" si="30"/>
        <v>0</v>
      </c>
      <c r="V91">
        <f>ROUND('SALIDA SINCO PPTO'!M74,0)</f>
        <v>0</v>
      </c>
    </row>
    <row r="92" spans="1:22" ht="38.25">
      <c r="A92" s="71" t="s">
        <v>622</v>
      </c>
      <c r="B92" s="474" t="s">
        <v>795</v>
      </c>
      <c r="C92" s="64" t="s">
        <v>796</v>
      </c>
      <c r="D92" s="31" t="s">
        <v>587</v>
      </c>
      <c r="E92" s="72">
        <v>20</v>
      </c>
      <c r="F92" s="73">
        <v>12828441</v>
      </c>
      <c r="G92" s="74">
        <v>1</v>
      </c>
      <c r="H92" s="77">
        <f t="shared" si="33"/>
        <v>12828441</v>
      </c>
      <c r="I92" s="75">
        <f t="shared" si="34"/>
        <v>256568820</v>
      </c>
      <c r="J92" s="388">
        <f t="shared" si="28"/>
        <v>1.0632559507335519E-2</v>
      </c>
      <c r="K92" s="393" t="str">
        <f t="shared" si="37"/>
        <v>||||</v>
      </c>
      <c r="L92" s="388" t="s">
        <v>2430</v>
      </c>
      <c r="M92" s="562" t="str">
        <f t="shared" si="35"/>
        <v/>
      </c>
      <c r="N92" s="562">
        <f t="shared" si="36"/>
        <v>256568820</v>
      </c>
      <c r="O92" s="51">
        <f>ROUND('SALIDA SINCO PPTO'!F75,0)</f>
        <v>12828441</v>
      </c>
      <c r="P92" s="394">
        <v>12828441</v>
      </c>
      <c r="Q92" s="394">
        <f t="shared" si="29"/>
        <v>256568820</v>
      </c>
      <c r="R92" s="396">
        <f t="shared" si="30"/>
        <v>0</v>
      </c>
      <c r="V92">
        <f>ROUND('SALIDA SINCO PPTO'!M75,0)</f>
        <v>0</v>
      </c>
    </row>
    <row r="93" spans="1:22">
      <c r="A93" s="92" t="s">
        <v>603</v>
      </c>
      <c r="B93" s="474" t="s">
        <v>798</v>
      </c>
      <c r="C93" s="64" t="s">
        <v>799</v>
      </c>
      <c r="D93" s="31" t="s">
        <v>587</v>
      </c>
      <c r="E93" s="72">
        <v>20</v>
      </c>
      <c r="F93" s="73">
        <v>303126</v>
      </c>
      <c r="G93" s="74">
        <v>1</v>
      </c>
      <c r="H93" s="77">
        <f t="shared" si="33"/>
        <v>303126</v>
      </c>
      <c r="I93" s="75">
        <f t="shared" si="34"/>
        <v>6062520</v>
      </c>
      <c r="J93" s="388">
        <f t="shared" si="28"/>
        <v>2.5123904246982052E-4</v>
      </c>
      <c r="K93" s="393" t="str">
        <f t="shared" si="37"/>
        <v/>
      </c>
      <c r="L93" s="388" t="s">
        <v>2430</v>
      </c>
      <c r="M93" s="562" t="str">
        <f t="shared" si="35"/>
        <v/>
      </c>
      <c r="N93" s="562">
        <f t="shared" si="36"/>
        <v>6062520</v>
      </c>
      <c r="O93" s="51">
        <f>ROUND('SALIDA SINCO PPTO'!F76,0)</f>
        <v>303126</v>
      </c>
      <c r="P93" s="394">
        <v>303126</v>
      </c>
      <c r="Q93" s="394">
        <f t="shared" si="29"/>
        <v>6062520</v>
      </c>
      <c r="R93" s="396">
        <f t="shared" si="30"/>
        <v>0</v>
      </c>
      <c r="V93">
        <f>ROUND('SALIDA SINCO PPTO'!M76,0)</f>
        <v>0</v>
      </c>
    </row>
    <row r="94" spans="1:22" ht="30">
      <c r="A94" s="76" t="s">
        <v>635</v>
      </c>
      <c r="B94" s="474" t="s">
        <v>801</v>
      </c>
      <c r="C94" s="64" t="s">
        <v>802</v>
      </c>
      <c r="D94" s="31" t="s">
        <v>44</v>
      </c>
      <c r="E94" s="72">
        <v>223</v>
      </c>
      <c r="F94" s="73">
        <v>429277</v>
      </c>
      <c r="G94" s="74">
        <v>1</v>
      </c>
      <c r="H94" s="77">
        <f t="shared" si="33"/>
        <v>429277</v>
      </c>
      <c r="I94" s="75">
        <f t="shared" si="34"/>
        <v>95728771</v>
      </c>
      <c r="J94" s="388">
        <f t="shared" si="28"/>
        <v>3.9671299662273644E-3</v>
      </c>
      <c r="K94" s="393" t="str">
        <f t="shared" si="37"/>
        <v>|</v>
      </c>
      <c r="L94" s="388" t="s">
        <v>2430</v>
      </c>
      <c r="M94" s="562" t="str">
        <f t="shared" si="35"/>
        <v/>
      </c>
      <c r="N94" s="562">
        <f t="shared" si="36"/>
        <v>95728771</v>
      </c>
      <c r="O94" s="51">
        <f>ROUND('SALIDA SINCO PPTO'!F77,0)</f>
        <v>429277</v>
      </c>
      <c r="P94" s="394">
        <v>429277</v>
      </c>
      <c r="Q94" s="394">
        <f t="shared" si="29"/>
        <v>95728771</v>
      </c>
      <c r="R94" s="396">
        <f t="shared" si="30"/>
        <v>0</v>
      </c>
      <c r="V94">
        <f>ROUND('SALIDA SINCO PPTO'!M77,0)</f>
        <v>0</v>
      </c>
    </row>
    <row r="95" spans="1:22">
      <c r="A95" s="92" t="s">
        <v>600</v>
      </c>
      <c r="B95" s="474" t="s">
        <v>804</v>
      </c>
      <c r="C95" s="64" t="s">
        <v>805</v>
      </c>
      <c r="D95" s="31" t="s">
        <v>587</v>
      </c>
      <c r="E95" s="72">
        <v>86</v>
      </c>
      <c r="F95" s="73">
        <v>878951</v>
      </c>
      <c r="G95" s="74">
        <v>1</v>
      </c>
      <c r="H95" s="77">
        <f t="shared" si="33"/>
        <v>878951</v>
      </c>
      <c r="I95" s="75">
        <f t="shared" si="34"/>
        <v>75589786</v>
      </c>
      <c r="J95" s="388">
        <f t="shared" si="28"/>
        <v>3.1325431429733252E-3</v>
      </c>
      <c r="K95" s="393" t="str">
        <f t="shared" si="37"/>
        <v>|</v>
      </c>
      <c r="L95" s="388" t="s">
        <v>2430</v>
      </c>
      <c r="M95" s="562" t="str">
        <f t="shared" si="35"/>
        <v/>
      </c>
      <c r="N95" s="562">
        <f t="shared" si="36"/>
        <v>75589786</v>
      </c>
      <c r="O95" s="51">
        <f>ROUND('SALIDA SINCO PPTO'!F78,0)</f>
        <v>878951</v>
      </c>
      <c r="P95" s="394">
        <v>878951</v>
      </c>
      <c r="Q95" s="394">
        <f t="shared" si="29"/>
        <v>75589786</v>
      </c>
      <c r="R95" s="396">
        <f t="shared" si="30"/>
        <v>0</v>
      </c>
      <c r="V95">
        <f>ROUND('SALIDA SINCO PPTO'!M78,0)</f>
        <v>0</v>
      </c>
    </row>
    <row r="96" spans="1:22">
      <c r="A96" s="71" t="s">
        <v>884</v>
      </c>
      <c r="B96" s="474" t="s">
        <v>807</v>
      </c>
      <c r="C96" s="64" t="s">
        <v>808</v>
      </c>
      <c r="D96" s="31" t="s">
        <v>617</v>
      </c>
      <c r="E96" s="72">
        <v>4</v>
      </c>
      <c r="F96" s="103">
        <v>1289568</v>
      </c>
      <c r="G96" s="74">
        <v>1</v>
      </c>
      <c r="H96" s="77">
        <f t="shared" si="33"/>
        <v>1289568</v>
      </c>
      <c r="I96" s="75">
        <f t="shared" si="34"/>
        <v>5158272</v>
      </c>
      <c r="J96" s="388">
        <f t="shared" si="28"/>
        <v>2.1376578024961336E-4</v>
      </c>
      <c r="K96" s="393" t="str">
        <f t="shared" si="37"/>
        <v/>
      </c>
      <c r="L96" s="388" t="s">
        <v>2430</v>
      </c>
      <c r="M96" s="562" t="str">
        <f t="shared" si="35"/>
        <v/>
      </c>
      <c r="N96" s="562">
        <f t="shared" si="36"/>
        <v>5158272</v>
      </c>
      <c r="O96" s="51">
        <f>ROUND('SALIDA SINCO PPTO'!F79,0)</f>
        <v>1289568</v>
      </c>
      <c r="P96" s="394">
        <v>1289568</v>
      </c>
      <c r="Q96" s="394">
        <f t="shared" si="29"/>
        <v>5158272</v>
      </c>
      <c r="R96" s="396">
        <f t="shared" si="30"/>
        <v>0</v>
      </c>
      <c r="V96">
        <f>ROUND('SALIDA SINCO PPTO'!M79,0)</f>
        <v>0</v>
      </c>
    </row>
    <row r="97" spans="1:22" ht="16.5" thickBot="1">
      <c r="A97" s="447" t="s">
        <v>603</v>
      </c>
      <c r="B97" s="502" t="s">
        <v>809</v>
      </c>
      <c r="C97" s="511" t="s">
        <v>810</v>
      </c>
      <c r="D97" s="523" t="s">
        <v>587</v>
      </c>
      <c r="E97" s="505">
        <v>1</v>
      </c>
      <c r="F97" s="524">
        <v>1652162</v>
      </c>
      <c r="G97" s="507">
        <v>1</v>
      </c>
      <c r="H97" s="508">
        <f t="shared" si="33"/>
        <v>1652162</v>
      </c>
      <c r="I97" s="509">
        <f t="shared" si="34"/>
        <v>1652162</v>
      </c>
      <c r="J97" s="388">
        <f t="shared" si="28"/>
        <v>6.8467831674785999E-5</v>
      </c>
      <c r="K97" s="393" t="str">
        <f t="shared" si="37"/>
        <v/>
      </c>
      <c r="L97" s="388" t="s">
        <v>2430</v>
      </c>
      <c r="M97" s="562" t="str">
        <f t="shared" si="35"/>
        <v/>
      </c>
      <c r="N97" s="562">
        <f t="shared" si="36"/>
        <v>1652162</v>
      </c>
      <c r="O97" s="51">
        <f>ROUND('SALIDA SINCO PPTO'!F80,0)</f>
        <v>1652162</v>
      </c>
      <c r="P97" s="394">
        <v>1652162</v>
      </c>
      <c r="Q97" s="394">
        <f t="shared" si="29"/>
        <v>1652162</v>
      </c>
      <c r="R97" s="396">
        <f t="shared" si="30"/>
        <v>0</v>
      </c>
      <c r="V97">
        <f>ROUND('SALIDA SINCO PPTO'!M80,0)</f>
        <v>0</v>
      </c>
    </row>
    <row r="98" spans="1:22" ht="23.1" customHeight="1" thickBot="1">
      <c r="A98" s="443" t="s">
        <v>603</v>
      </c>
      <c r="B98" s="44"/>
      <c r="C98" s="45"/>
      <c r="D98" s="46"/>
      <c r="E98" s="81"/>
      <c r="F98" s="430"/>
      <c r="G98" s="44"/>
      <c r="H98" s="44"/>
      <c r="I98" s="433"/>
      <c r="J98" s="388" t="str">
        <f t="shared" si="28"/>
        <v/>
      </c>
      <c r="K98" s="393" t="str">
        <f t="shared" si="37"/>
        <v/>
      </c>
      <c r="L98" s="393"/>
      <c r="M98" s="393"/>
      <c r="N98" s="393"/>
      <c r="P98" s="394" t="s">
        <v>1439</v>
      </c>
      <c r="Q98" s="394" t="str">
        <f t="shared" si="29"/>
        <v/>
      </c>
      <c r="R98" s="396" t="str">
        <f t="shared" si="30"/>
        <v/>
      </c>
    </row>
    <row r="99" spans="1:22" ht="30.75" thickBot="1">
      <c r="A99" s="441" t="s">
        <v>629</v>
      </c>
      <c r="B99" s="923" t="s">
        <v>811</v>
      </c>
      <c r="C99" s="944" t="s">
        <v>812</v>
      </c>
      <c r="D99" s="925"/>
      <c r="E99" s="925"/>
      <c r="F99" s="926"/>
      <c r="G99" s="927"/>
      <c r="H99" s="928"/>
      <c r="I99" s="929">
        <f>SUM(I101:I119)</f>
        <v>376250442</v>
      </c>
      <c r="J99" s="930">
        <f t="shared" si="28"/>
        <v>1.5592328070988095E-2</v>
      </c>
      <c r="K99" s="393" t="str">
        <f t="shared" si="37"/>
        <v>||||||</v>
      </c>
      <c r="L99" s="932"/>
      <c r="M99" s="932"/>
      <c r="N99" s="932"/>
      <c r="O99" s="929"/>
      <c r="P99" s="929" t="s">
        <v>1439</v>
      </c>
      <c r="Q99" s="929">
        <f>SUM(Q101:Q119)</f>
        <v>365103403</v>
      </c>
      <c r="R99" s="945">
        <f t="shared" si="30"/>
        <v>11147039</v>
      </c>
    </row>
    <row r="100" spans="1:22">
      <c r="A100" s="444" t="s">
        <v>632</v>
      </c>
      <c r="B100" s="63"/>
      <c r="C100" s="64"/>
      <c r="D100" s="65"/>
      <c r="E100" s="85"/>
      <c r="F100" s="67"/>
      <c r="G100" s="86"/>
      <c r="H100" s="86"/>
      <c r="I100" s="87"/>
      <c r="J100" s="388" t="str">
        <f t="shared" si="28"/>
        <v/>
      </c>
      <c r="K100" s="393" t="str">
        <f t="shared" si="37"/>
        <v/>
      </c>
      <c r="L100" s="393"/>
      <c r="M100" s="393"/>
      <c r="N100" s="393"/>
      <c r="P100" s="394" t="s">
        <v>1439</v>
      </c>
      <c r="Q100" s="394" t="str">
        <f t="shared" si="29"/>
        <v/>
      </c>
      <c r="R100" s="396" t="str">
        <f t="shared" si="30"/>
        <v/>
      </c>
    </row>
    <row r="101" spans="1:22" ht="30">
      <c r="A101" s="76" t="s">
        <v>881</v>
      </c>
      <c r="B101" s="474" t="s">
        <v>813</v>
      </c>
      <c r="C101" s="64" t="s">
        <v>814</v>
      </c>
      <c r="D101" s="106" t="s">
        <v>587</v>
      </c>
      <c r="E101" s="72">
        <v>6</v>
      </c>
      <c r="F101" s="73">
        <v>107653</v>
      </c>
      <c r="G101" s="74">
        <v>1</v>
      </c>
      <c r="H101" s="77">
        <f t="shared" ref="H101:H119" si="38" xml:space="preserve"> ROUND(           F101*G101,0)</f>
        <v>107653</v>
      </c>
      <c r="I101" s="75">
        <f t="shared" ref="I101:I116" si="39">ROUND(E101 * H101,0)</f>
        <v>645918</v>
      </c>
      <c r="J101" s="388">
        <f t="shared" si="28"/>
        <v>2.6767717027576243E-5</v>
      </c>
      <c r="K101" s="393" t="str">
        <f t="shared" si="37"/>
        <v/>
      </c>
      <c r="L101" s="388" t="s">
        <v>2430</v>
      </c>
      <c r="M101" s="562" t="str">
        <f t="shared" ref="M101:M119" si="40">IF(L101="SI",I101,"")</f>
        <v/>
      </c>
      <c r="N101" s="562">
        <f t="shared" ref="N101:N119" si="41">IF(L101="NO",I101,"")</f>
        <v>645918</v>
      </c>
      <c r="O101" s="51">
        <f>ROUND('SALIDA SINCO PPTO'!F82,0)</f>
        <v>107653</v>
      </c>
      <c r="P101" s="394">
        <v>107653</v>
      </c>
      <c r="Q101" s="394">
        <f t="shared" si="29"/>
        <v>645918</v>
      </c>
      <c r="R101" s="396">
        <f t="shared" si="30"/>
        <v>0</v>
      </c>
      <c r="V101">
        <f>ROUND('SALIDA SINCO PPTO'!M82,0)</f>
        <v>0</v>
      </c>
    </row>
    <row r="102" spans="1:22" ht="18.600000000000001" customHeight="1">
      <c r="A102" s="439"/>
      <c r="B102" s="474" t="s">
        <v>816</v>
      </c>
      <c r="C102" s="64" t="s">
        <v>817</v>
      </c>
      <c r="D102" s="31" t="s">
        <v>587</v>
      </c>
      <c r="E102" s="72">
        <v>4</v>
      </c>
      <c r="F102" s="73">
        <v>427880</v>
      </c>
      <c r="G102" s="74">
        <v>1</v>
      </c>
      <c r="H102" s="77">
        <f t="shared" si="38"/>
        <v>427880</v>
      </c>
      <c r="I102" s="75">
        <f t="shared" si="39"/>
        <v>1711520</v>
      </c>
      <c r="J102" s="388">
        <f t="shared" si="28"/>
        <v>7.0927707614646586E-5</v>
      </c>
      <c r="K102" s="393" t="str">
        <f t="shared" si="37"/>
        <v/>
      </c>
      <c r="L102" s="388" t="s">
        <v>2430</v>
      </c>
      <c r="M102" s="562" t="str">
        <f t="shared" si="40"/>
        <v/>
      </c>
      <c r="N102" s="562">
        <f t="shared" si="41"/>
        <v>1711520</v>
      </c>
      <c r="O102" s="51">
        <f>ROUND('SALIDA SINCO PPTO'!F83,0)</f>
        <v>427880</v>
      </c>
      <c r="P102" s="394">
        <v>427880</v>
      </c>
      <c r="Q102" s="394">
        <f t="shared" si="29"/>
        <v>1711520</v>
      </c>
      <c r="R102" s="396">
        <f t="shared" si="30"/>
        <v>0</v>
      </c>
      <c r="V102">
        <f>ROUND('SALIDA SINCO PPTO'!M83,0)</f>
        <v>0</v>
      </c>
    </row>
    <row r="103" spans="1:22">
      <c r="A103" s="92" t="s">
        <v>600</v>
      </c>
      <c r="B103" s="474" t="s">
        <v>819</v>
      </c>
      <c r="C103" s="64" t="s">
        <v>820</v>
      </c>
      <c r="D103" s="31" t="s">
        <v>587</v>
      </c>
      <c r="E103" s="72">
        <v>43</v>
      </c>
      <c r="F103" s="73">
        <v>20892</v>
      </c>
      <c r="G103" s="74">
        <v>1</v>
      </c>
      <c r="H103" s="77">
        <f t="shared" si="38"/>
        <v>20892</v>
      </c>
      <c r="I103" s="75">
        <f t="shared" si="39"/>
        <v>898356</v>
      </c>
      <c r="J103" s="388">
        <f t="shared" si="28"/>
        <v>3.7229089757562547E-5</v>
      </c>
      <c r="K103" s="393" t="str">
        <f t="shared" si="37"/>
        <v/>
      </c>
      <c r="L103" s="388" t="s">
        <v>2430</v>
      </c>
      <c r="M103" s="562" t="str">
        <f t="shared" si="40"/>
        <v/>
      </c>
      <c r="N103" s="562">
        <f t="shared" si="41"/>
        <v>898356</v>
      </c>
      <c r="O103" s="51">
        <f>ROUND('SALIDA SINCO PPTO'!F84,0)</f>
        <v>20872</v>
      </c>
      <c r="P103" s="394">
        <v>20892</v>
      </c>
      <c r="Q103" s="394">
        <f t="shared" si="29"/>
        <v>897496</v>
      </c>
      <c r="R103" s="396">
        <f t="shared" si="30"/>
        <v>860</v>
      </c>
      <c r="V103">
        <f>ROUND('SALIDA SINCO PPTO'!M84,0)</f>
        <v>0</v>
      </c>
    </row>
    <row r="104" spans="1:22" ht="19.350000000000001" customHeight="1">
      <c r="A104" s="76" t="s">
        <v>901</v>
      </c>
      <c r="B104" s="474" t="s">
        <v>822</v>
      </c>
      <c r="C104" s="64" t="s">
        <v>823</v>
      </c>
      <c r="D104" s="31" t="s">
        <v>617</v>
      </c>
      <c r="E104" s="72">
        <v>44</v>
      </c>
      <c r="F104" s="73">
        <v>7969</v>
      </c>
      <c r="G104" s="74">
        <v>1</v>
      </c>
      <c r="H104" s="77">
        <f t="shared" si="38"/>
        <v>7969</v>
      </c>
      <c r="I104" s="75">
        <f t="shared" si="39"/>
        <v>350636</v>
      </c>
      <c r="J104" s="388">
        <f t="shared" si="28"/>
        <v>1.4530830891353428E-5</v>
      </c>
      <c r="K104" s="393" t="str">
        <f t="shared" si="37"/>
        <v/>
      </c>
      <c r="L104" s="388" t="s">
        <v>2430</v>
      </c>
      <c r="M104" s="562" t="str">
        <f t="shared" si="40"/>
        <v/>
      </c>
      <c r="N104" s="562">
        <f t="shared" si="41"/>
        <v>350636</v>
      </c>
      <c r="O104" s="51">
        <f>ROUND('SALIDA SINCO PPTO'!F85,0)</f>
        <v>7969</v>
      </c>
      <c r="P104" s="394">
        <v>7969</v>
      </c>
      <c r="Q104" s="394">
        <f t="shared" si="29"/>
        <v>350636</v>
      </c>
      <c r="R104" s="396">
        <f t="shared" si="30"/>
        <v>0</v>
      </c>
      <c r="V104">
        <f>ROUND('SALIDA SINCO PPTO'!M85,0)</f>
        <v>0</v>
      </c>
    </row>
    <row r="105" spans="1:22" ht="30">
      <c r="A105" s="76" t="s">
        <v>904</v>
      </c>
      <c r="B105" s="474" t="s">
        <v>825</v>
      </c>
      <c r="C105" s="64" t="s">
        <v>826</v>
      </c>
      <c r="D105" s="31" t="s">
        <v>587</v>
      </c>
      <c r="E105" s="72">
        <v>8</v>
      </c>
      <c r="F105" s="73">
        <v>880947</v>
      </c>
      <c r="G105" s="74">
        <v>1</v>
      </c>
      <c r="H105" s="77">
        <f t="shared" si="38"/>
        <v>880947</v>
      </c>
      <c r="I105" s="75">
        <f t="shared" si="39"/>
        <v>7047576</v>
      </c>
      <c r="J105" s="388">
        <f t="shared" ref="J105:J136" si="42">IF(I105="","",I105/SbtPpto)</f>
        <v>2.9206109769094169E-4</v>
      </c>
      <c r="K105" s="393" t="str">
        <f t="shared" si="37"/>
        <v/>
      </c>
      <c r="L105" s="388" t="s">
        <v>2430</v>
      </c>
      <c r="M105" s="562" t="str">
        <f t="shared" si="40"/>
        <v/>
      </c>
      <c r="N105" s="562">
        <f t="shared" si="41"/>
        <v>7047576</v>
      </c>
      <c r="O105" s="51">
        <f>ROUND('SALIDA SINCO PPTO'!F86,0)</f>
        <v>880947</v>
      </c>
      <c r="P105" s="394">
        <v>880947</v>
      </c>
      <c r="Q105" s="394">
        <f t="shared" si="29"/>
        <v>7047576</v>
      </c>
      <c r="R105" s="396">
        <f t="shared" si="30"/>
        <v>0</v>
      </c>
      <c r="V105">
        <f>ROUND('SALIDA SINCO PPTO'!M86,0)</f>
        <v>0</v>
      </c>
    </row>
    <row r="106" spans="1:22" ht="19.350000000000001" customHeight="1">
      <c r="A106" s="100" t="s">
        <v>752</v>
      </c>
      <c r="B106" s="474" t="s">
        <v>828</v>
      </c>
      <c r="C106" s="64" t="s">
        <v>829</v>
      </c>
      <c r="D106" s="31" t="s">
        <v>617</v>
      </c>
      <c r="E106" s="72">
        <v>20</v>
      </c>
      <c r="F106" s="73">
        <v>816127</v>
      </c>
      <c r="G106" s="74">
        <v>1</v>
      </c>
      <c r="H106" s="77">
        <f t="shared" si="38"/>
        <v>816127</v>
      </c>
      <c r="I106" s="75">
        <f t="shared" si="39"/>
        <v>16322540</v>
      </c>
      <c r="J106" s="388">
        <f t="shared" si="42"/>
        <v>6.764281718287683E-4</v>
      </c>
      <c r="K106" s="393" t="str">
        <f t="shared" si="37"/>
        <v/>
      </c>
      <c r="L106" s="388" t="s">
        <v>2430</v>
      </c>
      <c r="M106" s="562" t="str">
        <f t="shared" si="40"/>
        <v/>
      </c>
      <c r="N106" s="562">
        <f t="shared" si="41"/>
        <v>16322540</v>
      </c>
      <c r="O106" s="51">
        <f>ROUND('SALIDA SINCO PPTO'!F87,0)</f>
        <v>816152</v>
      </c>
      <c r="P106" s="394">
        <v>816127</v>
      </c>
      <c r="Q106" s="394">
        <f t="shared" si="29"/>
        <v>16323040</v>
      </c>
      <c r="R106" s="396">
        <f t="shared" si="30"/>
        <v>-500</v>
      </c>
      <c r="V106">
        <f>ROUND('SALIDA SINCO PPTO'!M87,0)</f>
        <v>0</v>
      </c>
    </row>
    <row r="107" spans="1:22" ht="30">
      <c r="A107" s="76" t="s">
        <v>709</v>
      </c>
      <c r="B107" s="474" t="s">
        <v>831</v>
      </c>
      <c r="C107" s="64" t="s">
        <v>832</v>
      </c>
      <c r="D107" s="31" t="s">
        <v>587</v>
      </c>
      <c r="E107" s="72">
        <v>118</v>
      </c>
      <c r="F107" s="73">
        <v>1242900</v>
      </c>
      <c r="G107" s="74">
        <v>1</v>
      </c>
      <c r="H107" s="77">
        <f t="shared" si="38"/>
        <v>1242900</v>
      </c>
      <c r="I107" s="75">
        <f t="shared" si="39"/>
        <v>146662200</v>
      </c>
      <c r="J107" s="388">
        <f t="shared" si="42"/>
        <v>6.0778802700060886E-3</v>
      </c>
      <c r="K107" s="393" t="str">
        <f t="shared" si="37"/>
        <v>||</v>
      </c>
      <c r="L107" s="388" t="s">
        <v>2430</v>
      </c>
      <c r="M107" s="562" t="str">
        <f t="shared" si="40"/>
        <v/>
      </c>
      <c r="N107" s="562">
        <f t="shared" si="41"/>
        <v>146662200</v>
      </c>
      <c r="O107" s="51">
        <f>ROUND('SALIDA SINCO PPTO'!F88,0)</f>
        <v>1242900</v>
      </c>
      <c r="P107" s="394">
        <v>1242900</v>
      </c>
      <c r="Q107" s="394">
        <f t="shared" si="29"/>
        <v>146662200</v>
      </c>
      <c r="R107" s="396">
        <f t="shared" si="30"/>
        <v>0</v>
      </c>
      <c r="V107">
        <f>ROUND('SALIDA SINCO PPTO'!M88,0)</f>
        <v>0</v>
      </c>
    </row>
    <row r="108" spans="1:22" ht="21.6" customHeight="1">
      <c r="A108" s="76" t="s">
        <v>1244</v>
      </c>
      <c r="B108" s="474" t="s">
        <v>834</v>
      </c>
      <c r="C108" s="64" t="s">
        <v>835</v>
      </c>
      <c r="D108" s="31" t="s">
        <v>587</v>
      </c>
      <c r="E108" s="72">
        <v>40</v>
      </c>
      <c r="F108" s="73">
        <v>739129</v>
      </c>
      <c r="G108" s="74">
        <v>1</v>
      </c>
      <c r="H108" s="77">
        <f t="shared" si="38"/>
        <v>739129</v>
      </c>
      <c r="I108" s="75">
        <f t="shared" si="39"/>
        <v>29565160</v>
      </c>
      <c r="J108" s="388">
        <f t="shared" si="42"/>
        <v>1.225220286096712E-3</v>
      </c>
      <c r="K108" s="393" t="str">
        <f t="shared" si="37"/>
        <v/>
      </c>
      <c r="L108" s="388" t="s">
        <v>2430</v>
      </c>
      <c r="M108" s="562" t="str">
        <f t="shared" si="40"/>
        <v/>
      </c>
      <c r="N108" s="562">
        <f t="shared" si="41"/>
        <v>29565160</v>
      </c>
      <c r="O108" s="51">
        <f>ROUND('SALIDA SINCO PPTO'!F89,0)</f>
        <v>739129</v>
      </c>
      <c r="P108" s="394">
        <v>739129</v>
      </c>
      <c r="Q108" s="394">
        <f t="shared" si="29"/>
        <v>29565160</v>
      </c>
      <c r="R108" s="396">
        <f t="shared" si="30"/>
        <v>0</v>
      </c>
      <c r="V108">
        <f>ROUND('SALIDA SINCO PPTO'!M89,0)</f>
        <v>0</v>
      </c>
    </row>
    <row r="109" spans="1:22" ht="21.6" customHeight="1">
      <c r="A109" s="71" t="s">
        <v>788</v>
      </c>
      <c r="B109" s="474" t="s">
        <v>837</v>
      </c>
      <c r="C109" s="64" t="s">
        <v>838</v>
      </c>
      <c r="D109" s="31" t="s">
        <v>587</v>
      </c>
      <c r="E109" s="72">
        <v>15</v>
      </c>
      <c r="F109" s="73">
        <v>739129</v>
      </c>
      <c r="G109" s="74">
        <v>1</v>
      </c>
      <c r="H109" s="77">
        <f t="shared" si="38"/>
        <v>739129</v>
      </c>
      <c r="I109" s="75">
        <f t="shared" si="39"/>
        <v>11086935</v>
      </c>
      <c r="J109" s="388">
        <f t="shared" si="42"/>
        <v>4.5945760728626698E-4</v>
      </c>
      <c r="K109" s="393" t="str">
        <f t="shared" si="37"/>
        <v/>
      </c>
      <c r="L109" s="388" t="s">
        <v>2430</v>
      </c>
      <c r="M109" s="562" t="str">
        <f t="shared" si="40"/>
        <v/>
      </c>
      <c r="N109" s="562">
        <f t="shared" si="41"/>
        <v>11086935</v>
      </c>
      <c r="O109" s="51">
        <f>ROUND('SALIDA SINCO PPTO'!F90,0)</f>
        <v>739129</v>
      </c>
      <c r="P109" s="394">
        <v>739129</v>
      </c>
      <c r="Q109" s="394">
        <f t="shared" si="29"/>
        <v>11086935</v>
      </c>
      <c r="R109" s="396">
        <f t="shared" si="30"/>
        <v>0</v>
      </c>
      <c r="V109">
        <f>ROUND('SALIDA SINCO PPTO'!M90,0)</f>
        <v>0</v>
      </c>
    </row>
    <row r="110" spans="1:22" ht="21.6" customHeight="1">
      <c r="A110" s="71" t="s">
        <v>785</v>
      </c>
      <c r="B110" s="474" t="s">
        <v>839</v>
      </c>
      <c r="C110" s="64" t="s">
        <v>840</v>
      </c>
      <c r="D110" s="31" t="s">
        <v>587</v>
      </c>
      <c r="E110" s="72">
        <v>15</v>
      </c>
      <c r="F110" s="73">
        <v>234711</v>
      </c>
      <c r="G110" s="74">
        <v>1</v>
      </c>
      <c r="H110" s="77">
        <f t="shared" si="38"/>
        <v>234711</v>
      </c>
      <c r="I110" s="75">
        <f t="shared" si="39"/>
        <v>3520665</v>
      </c>
      <c r="J110" s="388">
        <f t="shared" si="42"/>
        <v>1.4590112749434403E-4</v>
      </c>
      <c r="K110" s="393" t="str">
        <f t="shared" si="37"/>
        <v/>
      </c>
      <c r="L110" s="388" t="s">
        <v>2430</v>
      </c>
      <c r="M110" s="562" t="str">
        <f t="shared" si="40"/>
        <v/>
      </c>
      <c r="N110" s="562">
        <f t="shared" si="41"/>
        <v>3520665</v>
      </c>
      <c r="O110" s="51">
        <f>ROUND('SALIDA SINCO PPTO'!F91,0)</f>
        <v>234711</v>
      </c>
      <c r="P110" s="394">
        <v>234711</v>
      </c>
      <c r="Q110" s="394">
        <f t="shared" si="29"/>
        <v>3520665</v>
      </c>
      <c r="R110" s="396">
        <f t="shared" si="30"/>
        <v>0</v>
      </c>
      <c r="V110">
        <f>ROUND('SALIDA SINCO PPTO'!M91,0)</f>
        <v>0</v>
      </c>
    </row>
    <row r="111" spans="1:22" ht="21.6" customHeight="1">
      <c r="A111" s="439"/>
      <c r="B111" s="474" t="s">
        <v>842</v>
      </c>
      <c r="C111" s="64" t="s">
        <v>843</v>
      </c>
      <c r="D111" s="31" t="s">
        <v>587</v>
      </c>
      <c r="E111" s="72">
        <v>12</v>
      </c>
      <c r="F111" s="73">
        <v>63201</v>
      </c>
      <c r="G111" s="74">
        <v>1</v>
      </c>
      <c r="H111" s="77">
        <f t="shared" si="38"/>
        <v>63201</v>
      </c>
      <c r="I111" s="75">
        <f t="shared" si="39"/>
        <v>758412</v>
      </c>
      <c r="J111" s="388">
        <f t="shared" si="42"/>
        <v>3.142962079755968E-5</v>
      </c>
      <c r="K111" s="393" t="str">
        <f t="shared" si="37"/>
        <v/>
      </c>
      <c r="L111" s="388" t="s">
        <v>2430</v>
      </c>
      <c r="M111" s="562" t="str">
        <f t="shared" si="40"/>
        <v/>
      </c>
      <c r="N111" s="562">
        <f t="shared" si="41"/>
        <v>758412</v>
      </c>
      <c r="O111" s="51">
        <f>ROUND('SALIDA SINCO PPTO'!F92,0)</f>
        <v>63201</v>
      </c>
      <c r="P111" s="394">
        <v>63201</v>
      </c>
      <c r="Q111" s="394">
        <f t="shared" si="29"/>
        <v>758412</v>
      </c>
      <c r="R111" s="396">
        <f t="shared" si="30"/>
        <v>0</v>
      </c>
      <c r="V111">
        <f>ROUND('SALIDA SINCO PPTO'!M92,0)</f>
        <v>0</v>
      </c>
    </row>
    <row r="112" spans="1:22" ht="21.6" customHeight="1">
      <c r="A112" s="76" t="s">
        <v>671</v>
      </c>
      <c r="B112" s="474" t="s">
        <v>845</v>
      </c>
      <c r="C112" s="64" t="s">
        <v>846</v>
      </c>
      <c r="D112" s="31" t="s">
        <v>44</v>
      </c>
      <c r="E112" s="72">
        <v>31</v>
      </c>
      <c r="F112" s="73">
        <v>95956</v>
      </c>
      <c r="G112" s="74">
        <v>1</v>
      </c>
      <c r="H112" s="77">
        <f t="shared" si="38"/>
        <v>95956</v>
      </c>
      <c r="I112" s="75">
        <f t="shared" si="39"/>
        <v>2974636</v>
      </c>
      <c r="J112" s="388">
        <f t="shared" si="42"/>
        <v>1.232729459591485E-4</v>
      </c>
      <c r="K112" s="393" t="str">
        <f t="shared" si="37"/>
        <v/>
      </c>
      <c r="L112" s="388" t="s">
        <v>2430</v>
      </c>
      <c r="M112" s="562" t="str">
        <f t="shared" si="40"/>
        <v/>
      </c>
      <c r="N112" s="562">
        <f t="shared" si="41"/>
        <v>2974636</v>
      </c>
      <c r="O112" s="51">
        <f>ROUND('SALIDA SINCO PPTO'!F93,0)</f>
        <v>95956</v>
      </c>
      <c r="P112" s="394">
        <v>95956</v>
      </c>
      <c r="Q112" s="394">
        <f t="shared" si="29"/>
        <v>2974636</v>
      </c>
      <c r="R112" s="396">
        <f t="shared" si="30"/>
        <v>0</v>
      </c>
      <c r="V112">
        <f>ROUND('SALIDA SINCO PPTO'!M93,0)</f>
        <v>0</v>
      </c>
    </row>
    <row r="113" spans="1:22" ht="21.6" customHeight="1">
      <c r="A113" s="92" t="s">
        <v>600</v>
      </c>
      <c r="B113" s="474" t="s">
        <v>847</v>
      </c>
      <c r="C113" s="64" t="s">
        <v>848</v>
      </c>
      <c r="D113" s="31" t="s">
        <v>587</v>
      </c>
      <c r="E113" s="72">
        <v>6</v>
      </c>
      <c r="F113" s="73">
        <v>747974</v>
      </c>
      <c r="G113" s="74">
        <v>1</v>
      </c>
      <c r="H113" s="77">
        <f t="shared" si="38"/>
        <v>747974</v>
      </c>
      <c r="I113" s="75">
        <f t="shared" si="39"/>
        <v>4487844</v>
      </c>
      <c r="J113" s="388">
        <f t="shared" si="42"/>
        <v>1.8598233561521103E-4</v>
      </c>
      <c r="K113" s="393" t="str">
        <f t="shared" si="37"/>
        <v/>
      </c>
      <c r="L113" s="388" t="s">
        <v>2430</v>
      </c>
      <c r="M113" s="562" t="str">
        <f t="shared" si="40"/>
        <v/>
      </c>
      <c r="N113" s="562">
        <f t="shared" si="41"/>
        <v>4487844</v>
      </c>
      <c r="O113" s="51">
        <f>ROUND('SALIDA SINCO PPTO'!F94,0)</f>
        <v>747974</v>
      </c>
      <c r="P113" s="394">
        <v>747974</v>
      </c>
      <c r="Q113" s="394">
        <f t="shared" si="29"/>
        <v>4487844</v>
      </c>
      <c r="R113" s="396">
        <f t="shared" si="30"/>
        <v>0</v>
      </c>
      <c r="V113">
        <f>ROUND('SALIDA SINCO PPTO'!M94,0)</f>
        <v>0</v>
      </c>
    </row>
    <row r="114" spans="1:22" ht="28.5" customHeight="1">
      <c r="A114" s="71" t="s">
        <v>830</v>
      </c>
      <c r="B114" s="474" t="s">
        <v>850</v>
      </c>
      <c r="C114" s="64" t="s">
        <v>851</v>
      </c>
      <c r="D114" s="31" t="s">
        <v>587</v>
      </c>
      <c r="E114" s="72">
        <v>57</v>
      </c>
      <c r="F114" s="73">
        <v>1165751</v>
      </c>
      <c r="G114" s="74">
        <v>1</v>
      </c>
      <c r="H114" s="77">
        <f t="shared" si="38"/>
        <v>1165751</v>
      </c>
      <c r="I114" s="75">
        <f t="shared" si="39"/>
        <v>66447807</v>
      </c>
      <c r="J114" s="388">
        <f t="shared" si="42"/>
        <v>2.753687147407256E-3</v>
      </c>
      <c r="K114" s="393" t="str">
        <f t="shared" si="37"/>
        <v>|</v>
      </c>
      <c r="L114" s="388" t="s">
        <v>2430</v>
      </c>
      <c r="M114" s="562" t="str">
        <f t="shared" si="40"/>
        <v/>
      </c>
      <c r="N114" s="562">
        <f t="shared" si="41"/>
        <v>66447807</v>
      </c>
      <c r="O114" s="51">
        <f>ROUND('SALIDA SINCO PPTO'!F95,0)</f>
        <v>1165751</v>
      </c>
      <c r="P114" s="394">
        <v>1165751</v>
      </c>
      <c r="Q114" s="394">
        <f t="shared" si="29"/>
        <v>66447807</v>
      </c>
      <c r="R114" s="396">
        <f t="shared" si="30"/>
        <v>0</v>
      </c>
      <c r="V114">
        <f>ROUND('SALIDA SINCO PPTO'!M95,0)</f>
        <v>0</v>
      </c>
    </row>
    <row r="115" spans="1:22" ht="21.6" customHeight="1">
      <c r="A115" s="71"/>
      <c r="B115" s="474" t="s">
        <v>853</v>
      </c>
      <c r="C115" s="64" t="s">
        <v>854</v>
      </c>
      <c r="D115" s="31" t="s">
        <v>587</v>
      </c>
      <c r="E115" s="72">
        <v>16</v>
      </c>
      <c r="F115" s="73">
        <v>955108</v>
      </c>
      <c r="G115" s="74">
        <v>1</v>
      </c>
      <c r="H115" s="77">
        <f t="shared" si="38"/>
        <v>955108</v>
      </c>
      <c r="I115" s="75">
        <f t="shared" si="39"/>
        <v>15281728</v>
      </c>
      <c r="J115" s="388">
        <f t="shared" si="42"/>
        <v>6.3329551242787571E-4</v>
      </c>
      <c r="K115" s="393" t="str">
        <f t="shared" si="37"/>
        <v/>
      </c>
      <c r="L115" s="388" t="s">
        <v>2430</v>
      </c>
      <c r="M115" s="562" t="str">
        <f t="shared" si="40"/>
        <v/>
      </c>
      <c r="N115" s="562">
        <f t="shared" si="41"/>
        <v>15281728</v>
      </c>
      <c r="O115" s="51">
        <f>ROUND('SALIDA SINCO PPTO'!F96,0)</f>
        <v>838068</v>
      </c>
      <c r="P115" s="394">
        <v>955108</v>
      </c>
      <c r="Q115" s="394">
        <f t="shared" si="29"/>
        <v>13409088</v>
      </c>
      <c r="R115" s="396">
        <f t="shared" si="30"/>
        <v>1872640</v>
      </c>
      <c r="V115">
        <f>ROUND('SALIDA SINCO PPTO'!M96,0)</f>
        <v>0</v>
      </c>
    </row>
    <row r="116" spans="1:22" ht="21.6" customHeight="1">
      <c r="A116" s="76" t="s">
        <v>876</v>
      </c>
      <c r="B116" s="474" t="s">
        <v>855</v>
      </c>
      <c r="C116" s="64" t="s">
        <v>856</v>
      </c>
      <c r="D116" s="31" t="s">
        <v>587</v>
      </c>
      <c r="E116" s="72">
        <v>14</v>
      </c>
      <c r="F116" s="73">
        <v>103289</v>
      </c>
      <c r="G116" s="74">
        <v>1</v>
      </c>
      <c r="H116" s="77">
        <f t="shared" si="38"/>
        <v>103289</v>
      </c>
      <c r="I116" s="75">
        <f t="shared" si="39"/>
        <v>1446046</v>
      </c>
      <c r="J116" s="388">
        <f t="shared" si="42"/>
        <v>5.9926105383126828E-5</v>
      </c>
      <c r="K116" s="393" t="str">
        <f t="shared" si="37"/>
        <v/>
      </c>
      <c r="L116" s="388" t="s">
        <v>2430</v>
      </c>
      <c r="M116" s="562" t="str">
        <f t="shared" si="40"/>
        <v/>
      </c>
      <c r="N116" s="562">
        <f t="shared" si="41"/>
        <v>1446046</v>
      </c>
      <c r="O116" s="51">
        <f>ROUND('SALIDA SINCO PPTO'!F97,0)</f>
        <v>103289</v>
      </c>
      <c r="P116" s="394">
        <v>103289</v>
      </c>
      <c r="Q116" s="394">
        <f t="shared" si="29"/>
        <v>1446046</v>
      </c>
      <c r="R116" s="396">
        <f t="shared" si="30"/>
        <v>0</v>
      </c>
      <c r="V116">
        <f>ROUND('SALIDA SINCO PPTO'!M97,0)</f>
        <v>0</v>
      </c>
    </row>
    <row r="117" spans="1:22" ht="21.6" customHeight="1">
      <c r="A117" s="439"/>
      <c r="B117" s="474" t="s">
        <v>857</v>
      </c>
      <c r="C117" s="64" t="s">
        <v>858</v>
      </c>
      <c r="D117" s="31" t="s">
        <v>587</v>
      </c>
      <c r="E117" s="72">
        <v>33</v>
      </c>
      <c r="F117" s="73">
        <v>241740</v>
      </c>
      <c r="G117" s="74">
        <v>1</v>
      </c>
      <c r="H117" s="77">
        <f t="shared" si="38"/>
        <v>241740</v>
      </c>
      <c r="I117" s="75">
        <f>ROUND(E117 * F117,0)</f>
        <v>7977420</v>
      </c>
      <c r="J117" s="388">
        <f t="shared" si="42"/>
        <v>3.3059509282931779E-4</v>
      </c>
      <c r="K117" s="393" t="str">
        <f t="shared" si="37"/>
        <v/>
      </c>
      <c r="L117" s="388" t="s">
        <v>2430</v>
      </c>
      <c r="M117" s="562" t="str">
        <f t="shared" si="40"/>
        <v/>
      </c>
      <c r="N117" s="562">
        <f t="shared" si="41"/>
        <v>7977420</v>
      </c>
      <c r="O117" s="51">
        <f>ROUND('SALIDA SINCO PPTO'!F98,0)</f>
        <v>241740</v>
      </c>
      <c r="P117" s="394">
        <v>241740</v>
      </c>
      <c r="Q117" s="394">
        <f t="shared" si="29"/>
        <v>7977420</v>
      </c>
      <c r="R117" s="396">
        <f t="shared" si="30"/>
        <v>0</v>
      </c>
      <c r="V117">
        <f>ROUND('SALIDA SINCO PPTO'!M98,0)</f>
        <v>0</v>
      </c>
    </row>
    <row r="118" spans="1:22" ht="21.6" customHeight="1">
      <c r="A118" s="71"/>
      <c r="B118" s="474" t="s">
        <v>859</v>
      </c>
      <c r="C118" s="64" t="s">
        <v>860</v>
      </c>
      <c r="D118" s="31" t="s">
        <v>587</v>
      </c>
      <c r="E118" s="72">
        <v>58</v>
      </c>
      <c r="F118" s="73">
        <v>293541</v>
      </c>
      <c r="G118" s="74">
        <v>1</v>
      </c>
      <c r="H118" s="77">
        <f t="shared" si="38"/>
        <v>293541</v>
      </c>
      <c r="I118" s="75">
        <f>ROUND(E118 * F118,0)</f>
        <v>17025378</v>
      </c>
      <c r="J118" s="388">
        <f t="shared" si="42"/>
        <v>7.055547307731352E-4</v>
      </c>
      <c r="K118" s="393" t="str">
        <f t="shared" si="37"/>
        <v/>
      </c>
      <c r="L118" s="388" t="s">
        <v>2430</v>
      </c>
      <c r="M118" s="562" t="str">
        <f t="shared" si="40"/>
        <v/>
      </c>
      <c r="N118" s="562">
        <f t="shared" si="41"/>
        <v>17025378</v>
      </c>
      <c r="O118" s="51">
        <f>ROUND('SALIDA SINCO PPTO'!F99,0)</f>
        <v>293541</v>
      </c>
      <c r="P118" s="394">
        <v>293541</v>
      </c>
      <c r="Q118" s="394">
        <f t="shared" si="29"/>
        <v>17025378</v>
      </c>
      <c r="R118" s="396">
        <f t="shared" si="30"/>
        <v>0</v>
      </c>
      <c r="V118">
        <f>ROUND('SALIDA SINCO PPTO'!M99,0)</f>
        <v>0</v>
      </c>
    </row>
    <row r="119" spans="1:22" ht="21.6" customHeight="1" thickBot="1">
      <c r="A119" s="71"/>
      <c r="B119" s="502" t="s">
        <v>861</v>
      </c>
      <c r="C119" s="503" t="s">
        <v>862</v>
      </c>
      <c r="D119" s="504" t="s">
        <v>617</v>
      </c>
      <c r="E119" s="505">
        <v>18.579999999999998</v>
      </c>
      <c r="F119" s="506">
        <v>2262630</v>
      </c>
      <c r="G119" s="507">
        <v>1</v>
      </c>
      <c r="H119" s="508">
        <f t="shared" si="38"/>
        <v>2262630</v>
      </c>
      <c r="I119" s="509">
        <f>ROUND(E119 * F119,0)</f>
        <v>42039665</v>
      </c>
      <c r="J119" s="388">
        <f t="shared" si="42"/>
        <v>1.7421806741012033E-3</v>
      </c>
      <c r="K119" s="393" t="str">
        <f t="shared" si="37"/>
        <v/>
      </c>
      <c r="L119" s="388" t="s">
        <v>2430</v>
      </c>
      <c r="M119" s="562" t="str">
        <f t="shared" si="40"/>
        <v/>
      </c>
      <c r="N119" s="562">
        <f t="shared" si="41"/>
        <v>42039665</v>
      </c>
      <c r="O119" s="51">
        <f>ROUND('SALIDA SINCO PPTO'!F100,0)</f>
        <v>1763489</v>
      </c>
      <c r="P119" s="394">
        <v>2262630</v>
      </c>
      <c r="Q119" s="394">
        <f t="shared" si="29"/>
        <v>32765626</v>
      </c>
      <c r="R119" s="396">
        <f t="shared" si="30"/>
        <v>9274039</v>
      </c>
      <c r="V119">
        <f>ROUND('SALIDA SINCO PPTO'!M100,0)</f>
        <v>0</v>
      </c>
    </row>
    <row r="120" spans="1:22" ht="23.1" customHeight="1" thickBot="1">
      <c r="A120" s="440" t="s">
        <v>610</v>
      </c>
      <c r="B120" s="44"/>
      <c r="C120" s="45"/>
      <c r="D120" s="46"/>
      <c r="E120" s="81"/>
      <c r="F120" s="430"/>
      <c r="G120" s="44"/>
      <c r="H120" s="44"/>
      <c r="I120" s="433"/>
      <c r="J120" s="388" t="str">
        <f t="shared" si="42"/>
        <v/>
      </c>
      <c r="K120" s="393" t="str">
        <f t="shared" si="37"/>
        <v/>
      </c>
      <c r="L120" s="393"/>
      <c r="M120" s="393"/>
      <c r="N120" s="393"/>
      <c r="P120" s="394" t="s">
        <v>1439</v>
      </c>
      <c r="Q120" s="394" t="str">
        <f t="shared" si="29"/>
        <v/>
      </c>
      <c r="R120" s="396" t="str">
        <f t="shared" si="30"/>
        <v/>
      </c>
    </row>
    <row r="121" spans="1:22" ht="30.75" thickBot="1">
      <c r="A121" s="441" t="s">
        <v>641</v>
      </c>
      <c r="B121" s="923" t="s">
        <v>863</v>
      </c>
      <c r="C121" s="944" t="s">
        <v>864</v>
      </c>
      <c r="D121" s="925"/>
      <c r="E121" s="925"/>
      <c r="F121" s="926"/>
      <c r="G121" s="927"/>
      <c r="H121" s="928"/>
      <c r="I121" s="929">
        <f>SUM(I123:I123)</f>
        <v>217854000</v>
      </c>
      <c r="J121" s="930">
        <f t="shared" si="42"/>
        <v>9.028164914626307E-3</v>
      </c>
      <c r="K121" s="393" t="str">
        <f t="shared" si="37"/>
        <v>|||</v>
      </c>
      <c r="L121" s="932"/>
      <c r="M121" s="932"/>
      <c r="N121" s="932"/>
      <c r="O121" s="929"/>
      <c r="P121" s="929" t="s">
        <v>1439</v>
      </c>
      <c r="Q121" s="929">
        <f>SUM(Q123)</f>
        <v>217854000</v>
      </c>
      <c r="R121" s="945">
        <f t="shared" si="30"/>
        <v>0</v>
      </c>
    </row>
    <row r="122" spans="1:22" ht="12.75" customHeight="1">
      <c r="A122" s="444" t="s">
        <v>694</v>
      </c>
      <c r="B122" s="478"/>
      <c r="C122" s="479"/>
      <c r="D122" s="65"/>
      <c r="E122" s="85"/>
      <c r="F122" s="67"/>
      <c r="G122" s="86"/>
      <c r="H122" s="86"/>
      <c r="I122" s="87"/>
      <c r="J122" s="388" t="str">
        <f t="shared" si="42"/>
        <v/>
      </c>
      <c r="K122" s="393" t="str">
        <f t="shared" si="37"/>
        <v/>
      </c>
      <c r="L122" s="393"/>
      <c r="M122" s="393"/>
      <c r="N122" s="393"/>
      <c r="P122" s="394" t="s">
        <v>1439</v>
      </c>
      <c r="Q122" s="394" t="str">
        <f t="shared" si="29"/>
        <v/>
      </c>
      <c r="R122" s="396" t="str">
        <f t="shared" si="30"/>
        <v/>
      </c>
    </row>
    <row r="123" spans="1:22" ht="16.5" thickBot="1">
      <c r="A123" s="93" t="s">
        <v>738</v>
      </c>
      <c r="B123" s="513" t="s">
        <v>866</v>
      </c>
      <c r="C123" s="525" t="s">
        <v>867</v>
      </c>
      <c r="D123" s="514" t="s">
        <v>587</v>
      </c>
      <c r="E123" s="505">
        <v>1500</v>
      </c>
      <c r="F123" s="515">
        <v>145236</v>
      </c>
      <c r="G123" s="507">
        <v>1</v>
      </c>
      <c r="H123" s="508">
        <f xml:space="preserve"> ROUND(           F123*G123,0)</f>
        <v>145236</v>
      </c>
      <c r="I123" s="509">
        <f>ROUND(E123 * H123,0)</f>
        <v>217854000</v>
      </c>
      <c r="J123" s="388">
        <f t="shared" si="42"/>
        <v>9.028164914626307E-3</v>
      </c>
      <c r="K123" s="393" t="str">
        <f t="shared" ref="K123:K154" si="43">IF(J123="","",REPT("|",J123/MAX($J$14:$J$415)*100))</f>
        <v>|||</v>
      </c>
      <c r="L123" s="388" t="s">
        <v>2430</v>
      </c>
      <c r="M123" s="562" t="str">
        <f>IF(L123="SI",I123,"")</f>
        <v/>
      </c>
      <c r="N123" s="562">
        <f>IF(L123="NO",I123,"")</f>
        <v>217854000</v>
      </c>
      <c r="O123" s="51">
        <f>ROUND('SALIDA SINCO PPTO'!F102,0)</f>
        <v>145236</v>
      </c>
      <c r="P123" s="394">
        <v>145236</v>
      </c>
      <c r="Q123" s="394">
        <f t="shared" si="29"/>
        <v>217854000</v>
      </c>
      <c r="R123" s="396">
        <f t="shared" si="30"/>
        <v>0</v>
      </c>
      <c r="V123">
        <f>ROUND('SALIDA SINCO PPTO'!M102,0)</f>
        <v>0</v>
      </c>
    </row>
    <row r="124" spans="1:22" ht="23.1" customHeight="1" thickBot="1">
      <c r="A124" s="436" t="s">
        <v>771</v>
      </c>
      <c r="B124" s="44"/>
      <c r="C124" s="45"/>
      <c r="D124" s="46"/>
      <c r="E124" s="81"/>
      <c r="F124" s="430"/>
      <c r="G124" s="44"/>
      <c r="H124" s="44"/>
      <c r="I124" s="433"/>
      <c r="J124" s="388" t="str">
        <f t="shared" si="42"/>
        <v/>
      </c>
      <c r="K124" s="393" t="str">
        <f t="shared" si="43"/>
        <v/>
      </c>
      <c r="L124" s="393"/>
      <c r="M124" s="393"/>
      <c r="N124" s="393"/>
      <c r="P124" s="394" t="s">
        <v>1439</v>
      </c>
      <c r="Q124" s="394" t="str">
        <f t="shared" si="29"/>
        <v/>
      </c>
      <c r="R124" s="396" t="str">
        <f t="shared" si="30"/>
        <v/>
      </c>
    </row>
    <row r="125" spans="1:22" ht="30.75" thickBot="1">
      <c r="A125" s="441" t="s">
        <v>703</v>
      </c>
      <c r="B125" s="923" t="s">
        <v>868</v>
      </c>
      <c r="C125" s="944" t="s">
        <v>869</v>
      </c>
      <c r="D125" s="925"/>
      <c r="E125" s="925"/>
      <c r="F125" s="926"/>
      <c r="G125" s="927"/>
      <c r="H125" s="928"/>
      <c r="I125" s="929">
        <f>SUM(I127:I129)</f>
        <v>180672700</v>
      </c>
      <c r="J125" s="930">
        <f t="shared" si="42"/>
        <v>7.4873214683724163E-3</v>
      </c>
      <c r="K125" s="393" t="str">
        <f t="shared" si="43"/>
        <v>|||</v>
      </c>
      <c r="L125" s="932"/>
      <c r="M125" s="932"/>
      <c r="N125" s="932"/>
      <c r="O125" s="929"/>
      <c r="P125" s="929" t="s">
        <v>1439</v>
      </c>
      <c r="Q125" s="929">
        <f>SUM(Q127:Q129)</f>
        <v>158111500</v>
      </c>
      <c r="R125" s="945">
        <f t="shared" si="30"/>
        <v>22561200</v>
      </c>
    </row>
    <row r="126" spans="1:22" ht="30">
      <c r="A126" s="437" t="s">
        <v>821</v>
      </c>
      <c r="B126" s="63"/>
      <c r="C126" s="64"/>
      <c r="D126" s="65"/>
      <c r="E126" s="85"/>
      <c r="F126" s="67"/>
      <c r="G126" s="86"/>
      <c r="H126" s="86"/>
      <c r="I126" s="87"/>
      <c r="J126" s="388" t="str">
        <f t="shared" si="42"/>
        <v/>
      </c>
      <c r="K126" s="393" t="str">
        <f t="shared" si="43"/>
        <v/>
      </c>
      <c r="L126" s="393"/>
      <c r="M126" s="393"/>
      <c r="N126" s="393"/>
      <c r="P126" s="394" t="s">
        <v>1439</v>
      </c>
      <c r="Q126" s="394" t="str">
        <f t="shared" si="29"/>
        <v/>
      </c>
      <c r="R126" s="396" t="str">
        <f t="shared" si="30"/>
        <v/>
      </c>
    </row>
    <row r="127" spans="1:22" ht="30">
      <c r="A127" s="76" t="s">
        <v>815</v>
      </c>
      <c r="B127" s="480" t="s">
        <v>871</v>
      </c>
      <c r="C127" s="64" t="s">
        <v>872</v>
      </c>
      <c r="D127" s="31" t="s">
        <v>44</v>
      </c>
      <c r="E127" s="72">
        <v>1800</v>
      </c>
      <c r="F127" s="73">
        <v>64795</v>
      </c>
      <c r="G127" s="74">
        <v>1</v>
      </c>
      <c r="H127" s="77">
        <f xml:space="preserve"> ROUND(           F127*G127,0)</f>
        <v>64795</v>
      </c>
      <c r="I127" s="75">
        <f>ROUND(E127 * H127,0)</f>
        <v>116631000</v>
      </c>
      <c r="J127" s="388">
        <f t="shared" si="42"/>
        <v>4.8333466549054906E-3</v>
      </c>
      <c r="K127" s="393" t="str">
        <f t="shared" si="43"/>
        <v>|</v>
      </c>
      <c r="L127" s="388" t="s">
        <v>2430</v>
      </c>
      <c r="M127" s="562" t="str">
        <f t="shared" ref="M127:M129" si="44">IF(L127="SI",I127,"")</f>
        <v/>
      </c>
      <c r="N127" s="562">
        <f t="shared" ref="N127:N129" si="45">IF(L127="NO",I127,"")</f>
        <v>116631000</v>
      </c>
      <c r="O127" s="51">
        <f>ROUND('SALIDA SINCO PPTO'!F104,0)</f>
        <v>52261</v>
      </c>
      <c r="P127" s="394">
        <v>64795</v>
      </c>
      <c r="Q127" s="394">
        <f t="shared" si="29"/>
        <v>94069800</v>
      </c>
      <c r="R127" s="396">
        <f t="shared" si="30"/>
        <v>22561200</v>
      </c>
      <c r="V127">
        <f>ROUND('SALIDA SINCO PPTO'!M104,0)</f>
        <v>0</v>
      </c>
    </row>
    <row r="128" spans="1:22" ht="16.7" customHeight="1">
      <c r="A128" s="76" t="s">
        <v>1231</v>
      </c>
      <c r="B128" s="480" t="s">
        <v>874</v>
      </c>
      <c r="C128" s="64" t="s">
        <v>875</v>
      </c>
      <c r="D128" s="31" t="s">
        <v>44</v>
      </c>
      <c r="E128" s="72">
        <v>800</v>
      </c>
      <c r="F128" s="73">
        <v>40342</v>
      </c>
      <c r="G128" s="74">
        <v>1</v>
      </c>
      <c r="H128" s="77">
        <f xml:space="preserve"> ROUND(           F128*G128,0)</f>
        <v>40342</v>
      </c>
      <c r="I128" s="75">
        <f>ROUND(E128 * H128,0)</f>
        <v>32273600</v>
      </c>
      <c r="J128" s="388">
        <f t="shared" si="42"/>
        <v>1.3374617091661551E-3</v>
      </c>
      <c r="K128" s="393" t="str">
        <f t="shared" si="43"/>
        <v/>
      </c>
      <c r="L128" s="388" t="s">
        <v>2430</v>
      </c>
      <c r="M128" s="562" t="str">
        <f t="shared" si="44"/>
        <v/>
      </c>
      <c r="N128" s="562">
        <f t="shared" si="45"/>
        <v>32273600</v>
      </c>
      <c r="O128" s="51">
        <f>ROUND('SALIDA SINCO PPTO'!F105,0)</f>
        <v>40342</v>
      </c>
      <c r="P128" s="394">
        <v>40342</v>
      </c>
      <c r="Q128" s="394">
        <f t="shared" si="29"/>
        <v>32273600</v>
      </c>
      <c r="R128" s="396">
        <f t="shared" si="30"/>
        <v>0</v>
      </c>
      <c r="V128">
        <f>ROUND('SALIDA SINCO PPTO'!M105,0)</f>
        <v>0</v>
      </c>
    </row>
    <row r="129" spans="1:22" ht="16.7" customHeight="1" thickBot="1">
      <c r="A129" s="76" t="s">
        <v>1240</v>
      </c>
      <c r="B129" s="526" t="s">
        <v>877</v>
      </c>
      <c r="C129" s="503" t="s">
        <v>878</v>
      </c>
      <c r="D129" s="504" t="s">
        <v>44</v>
      </c>
      <c r="E129" s="505">
        <v>700</v>
      </c>
      <c r="F129" s="506">
        <v>45383</v>
      </c>
      <c r="G129" s="507">
        <v>1</v>
      </c>
      <c r="H129" s="508">
        <f xml:space="preserve"> ROUND(           F129*G129,0)</f>
        <v>45383</v>
      </c>
      <c r="I129" s="509">
        <f>ROUND(E129 * H129,0)</f>
        <v>31768100</v>
      </c>
      <c r="J129" s="388">
        <f t="shared" si="42"/>
        <v>1.3165131043007701E-3</v>
      </c>
      <c r="K129" s="393" t="str">
        <f t="shared" si="43"/>
        <v/>
      </c>
      <c r="L129" s="388" t="s">
        <v>2430</v>
      </c>
      <c r="M129" s="562" t="str">
        <f t="shared" si="44"/>
        <v/>
      </c>
      <c r="N129" s="562">
        <f t="shared" si="45"/>
        <v>31768100</v>
      </c>
      <c r="O129" s="51">
        <f>ROUND('SALIDA SINCO PPTO'!F106,0)</f>
        <v>45383</v>
      </c>
      <c r="P129" s="394">
        <v>45383</v>
      </c>
      <c r="Q129" s="394">
        <f t="shared" si="29"/>
        <v>31768100</v>
      </c>
      <c r="R129" s="396">
        <f t="shared" si="30"/>
        <v>0</v>
      </c>
      <c r="V129">
        <f>ROUND('SALIDA SINCO PPTO'!M106,0)</f>
        <v>0</v>
      </c>
    </row>
    <row r="130" spans="1:22" ht="23.1" customHeight="1" thickBot="1">
      <c r="A130" s="443" t="s">
        <v>603</v>
      </c>
      <c r="B130" s="44"/>
      <c r="C130" s="45"/>
      <c r="D130" s="46"/>
      <c r="E130" s="81"/>
      <c r="F130" s="430"/>
      <c r="G130" s="44"/>
      <c r="H130" s="44"/>
      <c r="I130" s="433"/>
      <c r="J130" s="388" t="str">
        <f t="shared" si="42"/>
        <v/>
      </c>
      <c r="K130" s="393" t="str">
        <f t="shared" si="43"/>
        <v/>
      </c>
      <c r="L130" s="393"/>
      <c r="M130" s="393"/>
      <c r="N130" s="393"/>
      <c r="P130" s="394" t="s">
        <v>1439</v>
      </c>
      <c r="Q130" s="394" t="str">
        <f t="shared" si="29"/>
        <v/>
      </c>
      <c r="R130" s="396" t="str">
        <f t="shared" si="30"/>
        <v/>
      </c>
    </row>
    <row r="131" spans="1:22" ht="29.25" customHeight="1" thickBot="1">
      <c r="A131" s="54" t="s">
        <v>600</v>
      </c>
      <c r="B131" s="923" t="s">
        <v>879</v>
      </c>
      <c r="C131" s="944" t="s">
        <v>880</v>
      </c>
      <c r="D131" s="925"/>
      <c r="E131" s="925"/>
      <c r="F131" s="926"/>
      <c r="G131" s="927"/>
      <c r="H131" s="928"/>
      <c r="I131" s="929">
        <f>SUM(I132:I133)</f>
        <v>516387645</v>
      </c>
      <c r="J131" s="930">
        <f t="shared" si="42"/>
        <v>2.1399803625067729E-2</v>
      </c>
      <c r="K131" s="393" t="str">
        <f t="shared" si="43"/>
        <v>||||||||</v>
      </c>
      <c r="L131" s="932"/>
      <c r="M131" s="932"/>
      <c r="N131" s="932"/>
      <c r="O131" s="929"/>
      <c r="P131" s="929" t="s">
        <v>1439</v>
      </c>
      <c r="Q131" s="929">
        <f>SUM(Q132:Q133)</f>
        <v>516387645</v>
      </c>
      <c r="R131" s="945">
        <f t="shared" si="30"/>
        <v>0</v>
      </c>
    </row>
    <row r="132" spans="1:22" ht="19.350000000000001" customHeight="1">
      <c r="A132" s="92" t="s">
        <v>626</v>
      </c>
      <c r="B132" s="474" t="s">
        <v>882</v>
      </c>
      <c r="C132" s="64" t="s">
        <v>883</v>
      </c>
      <c r="D132" s="31" t="s">
        <v>44</v>
      </c>
      <c r="E132" s="72">
        <v>5580</v>
      </c>
      <c r="F132" s="73">
        <v>77887</v>
      </c>
      <c r="G132" s="74">
        <v>1</v>
      </c>
      <c r="H132" s="77">
        <f xml:space="preserve"> ROUND(           F132*G132,0)</f>
        <v>77887</v>
      </c>
      <c r="I132" s="75">
        <f>ROUND(E132 * H132,0)</f>
        <v>434609460</v>
      </c>
      <c r="J132" s="388">
        <f t="shared" si="42"/>
        <v>1.8010804843320231E-2</v>
      </c>
      <c r="K132" s="393" t="str">
        <f t="shared" si="43"/>
        <v>|||||||</v>
      </c>
      <c r="L132" s="388" t="s">
        <v>2430</v>
      </c>
      <c r="M132" s="562" t="str">
        <f t="shared" ref="M132:M133" si="46">IF(L132="SI",I132,"")</f>
        <v/>
      </c>
      <c r="N132" s="562">
        <f t="shared" ref="N132:N133" si="47">IF(L132="NO",I132,"")</f>
        <v>434609460</v>
      </c>
      <c r="O132" s="51">
        <f>ROUND('SALIDA SINCO PPTO'!F108,0)</f>
        <v>77887</v>
      </c>
      <c r="P132" s="394">
        <v>77887</v>
      </c>
      <c r="Q132" s="394">
        <f t="shared" si="29"/>
        <v>434609460</v>
      </c>
      <c r="R132" s="396">
        <f t="shared" si="30"/>
        <v>0</v>
      </c>
      <c r="V132">
        <f>ROUND('SALIDA SINCO PPTO'!M108,0)</f>
        <v>0</v>
      </c>
    </row>
    <row r="133" spans="1:22" ht="16.5" thickBot="1">
      <c r="A133" s="76"/>
      <c r="B133" s="502" t="s">
        <v>885</v>
      </c>
      <c r="C133" s="503" t="s">
        <v>886</v>
      </c>
      <c r="D133" s="504" t="s">
        <v>44</v>
      </c>
      <c r="E133" s="505">
        <v>142.5</v>
      </c>
      <c r="F133" s="506">
        <v>573882</v>
      </c>
      <c r="G133" s="507">
        <v>1</v>
      </c>
      <c r="H133" s="508">
        <f xml:space="preserve"> ROUND(           F133*G133,0)</f>
        <v>573882</v>
      </c>
      <c r="I133" s="509">
        <f>ROUND(E133 * H133,0)</f>
        <v>81778185</v>
      </c>
      <c r="J133" s="388">
        <f t="shared" si="42"/>
        <v>3.3889987817474977E-3</v>
      </c>
      <c r="K133" s="393" t="str">
        <f t="shared" si="43"/>
        <v>|</v>
      </c>
      <c r="L133" s="388" t="s">
        <v>2430</v>
      </c>
      <c r="M133" s="562" t="str">
        <f t="shared" si="46"/>
        <v/>
      </c>
      <c r="N133" s="562">
        <f t="shared" si="47"/>
        <v>81778185</v>
      </c>
      <c r="O133" s="51">
        <f>ROUND('SALIDA SINCO PPTO'!F109,0)</f>
        <v>573882</v>
      </c>
      <c r="P133" s="394">
        <v>573882</v>
      </c>
      <c r="Q133" s="394">
        <f t="shared" si="29"/>
        <v>81778185</v>
      </c>
      <c r="R133" s="396">
        <f t="shared" si="30"/>
        <v>0</v>
      </c>
      <c r="V133">
        <f>ROUND('SALIDA SINCO PPTO'!M109,0)</f>
        <v>0</v>
      </c>
    </row>
    <row r="134" spans="1:22" ht="23.1" customHeight="1" thickBot="1">
      <c r="A134" s="436"/>
      <c r="B134" s="44"/>
      <c r="C134" s="45"/>
      <c r="D134" s="46"/>
      <c r="E134" s="81"/>
      <c r="F134" s="430"/>
      <c r="G134" s="44"/>
      <c r="H134" s="44"/>
      <c r="I134" s="433"/>
      <c r="J134" s="388" t="str">
        <f t="shared" si="42"/>
        <v/>
      </c>
      <c r="K134" s="393" t="str">
        <f t="shared" si="43"/>
        <v/>
      </c>
      <c r="L134" s="393"/>
      <c r="M134" s="393"/>
      <c r="N134" s="393"/>
      <c r="P134" s="394" t="s">
        <v>1439</v>
      </c>
      <c r="Q134" s="394" t="str">
        <f t="shared" si="29"/>
        <v/>
      </c>
      <c r="R134" s="396" t="str">
        <f t="shared" si="30"/>
        <v/>
      </c>
    </row>
    <row r="135" spans="1:22" ht="26.25" customHeight="1" thickBot="1">
      <c r="A135" s="441" t="s">
        <v>951</v>
      </c>
      <c r="B135" s="923" t="s">
        <v>887</v>
      </c>
      <c r="C135" s="944" t="s">
        <v>888</v>
      </c>
      <c r="D135" s="925"/>
      <c r="E135" s="925"/>
      <c r="F135" s="926"/>
      <c r="G135" s="927"/>
      <c r="H135" s="928"/>
      <c r="I135" s="929">
        <f>SUM(I137:I137)</f>
        <v>963900</v>
      </c>
      <c r="J135" s="930">
        <f t="shared" si="42"/>
        <v>3.9945321918387073E-5</v>
      </c>
      <c r="K135" s="393" t="str">
        <f t="shared" si="43"/>
        <v/>
      </c>
      <c r="L135" s="932"/>
      <c r="M135" s="932"/>
      <c r="N135" s="932"/>
      <c r="O135" s="929"/>
      <c r="P135" s="929" t="s">
        <v>1439</v>
      </c>
      <c r="Q135" s="929">
        <f>SUM(Q137)</f>
        <v>963900</v>
      </c>
      <c r="R135" s="945">
        <f>IF(Q135="","",I136-Q135)</f>
        <v>-963900</v>
      </c>
    </row>
    <row r="136" spans="1:22" ht="30">
      <c r="A136" s="437" t="s">
        <v>955</v>
      </c>
      <c r="B136" s="478"/>
      <c r="C136" s="479"/>
      <c r="D136" s="65"/>
      <c r="E136" s="85"/>
      <c r="F136" s="67"/>
      <c r="G136" s="86"/>
      <c r="H136" s="86"/>
      <c r="I136" s="87"/>
      <c r="J136" s="388" t="str">
        <f t="shared" si="42"/>
        <v/>
      </c>
      <c r="K136" s="393" t="str">
        <f t="shared" si="43"/>
        <v/>
      </c>
      <c r="L136" s="393"/>
      <c r="M136" s="393"/>
      <c r="N136" s="393"/>
      <c r="P136" s="394" t="s">
        <v>1439</v>
      </c>
    </row>
    <row r="137" spans="1:22" ht="30.75" thickBot="1">
      <c r="A137" s="76" t="s">
        <v>948</v>
      </c>
      <c r="B137" s="474" t="s">
        <v>890</v>
      </c>
      <c r="C137" s="479" t="s">
        <v>891</v>
      </c>
      <c r="D137" s="31" t="s">
        <v>587</v>
      </c>
      <c r="E137" s="72">
        <v>35</v>
      </c>
      <c r="F137" s="73">
        <v>27540</v>
      </c>
      <c r="G137" s="74">
        <v>1</v>
      </c>
      <c r="H137" s="77">
        <f xml:space="preserve"> ROUND(           F137*G137,0)</f>
        <v>27540</v>
      </c>
      <c r="I137" s="75">
        <f>ROUND(E137 * H137,0)</f>
        <v>963900</v>
      </c>
      <c r="J137" s="388">
        <f t="shared" ref="J137:J163" si="48">IF(I137="","",I137/SbtPpto)</f>
        <v>3.9945321918387073E-5</v>
      </c>
      <c r="K137" s="393" t="str">
        <f t="shared" si="43"/>
        <v/>
      </c>
      <c r="L137" s="388" t="s">
        <v>2430</v>
      </c>
      <c r="M137" s="562" t="str">
        <f>IF(L137="SI",I137,"")</f>
        <v/>
      </c>
      <c r="N137" s="562">
        <f>IF(L137="NO",I137,"")</f>
        <v>963900</v>
      </c>
      <c r="O137" s="51">
        <f>ROUND('SALIDA SINCO PPTO'!F111,0)</f>
        <v>27540</v>
      </c>
      <c r="P137" s="394">
        <v>27540</v>
      </c>
      <c r="Q137" s="394">
        <f t="shared" si="29"/>
        <v>963900</v>
      </c>
      <c r="R137" s="396">
        <f t="shared" si="30"/>
        <v>0</v>
      </c>
      <c r="V137">
        <f>ROUND('SALIDA SINCO PPTO'!M111,0)</f>
        <v>0</v>
      </c>
    </row>
    <row r="138" spans="1:22" ht="16.5" thickBot="1">
      <c r="A138" s="34"/>
      <c r="B138" s="545"/>
      <c r="C138" s="475"/>
      <c r="D138" s="79"/>
      <c r="E138" s="89"/>
      <c r="F138" s="80"/>
      <c r="G138" s="90"/>
      <c r="H138" s="90"/>
      <c r="I138" s="546"/>
      <c r="J138" s="388" t="str">
        <f t="shared" si="48"/>
        <v/>
      </c>
      <c r="K138" s="393" t="str">
        <f t="shared" si="43"/>
        <v/>
      </c>
      <c r="L138" s="393"/>
      <c r="M138" s="393"/>
      <c r="N138" s="393"/>
      <c r="P138" s="394" t="s">
        <v>1439</v>
      </c>
      <c r="Q138" s="394" t="str">
        <f t="shared" si="29"/>
        <v/>
      </c>
      <c r="R138" s="396" t="str">
        <f t="shared" si="30"/>
        <v/>
      </c>
    </row>
    <row r="139" spans="1:22" ht="30.75" thickBot="1">
      <c r="A139" s="436" t="s">
        <v>964</v>
      </c>
      <c r="B139" s="923" t="s">
        <v>892</v>
      </c>
      <c r="C139" s="924" t="s">
        <v>893</v>
      </c>
      <c r="D139" s="925"/>
      <c r="E139" s="925"/>
      <c r="F139" s="926"/>
      <c r="G139" s="927"/>
      <c r="H139" s="928"/>
      <c r="I139" s="929">
        <f>I140+I149+I159+I164+I174+I178</f>
        <v>5486716469</v>
      </c>
      <c r="J139" s="930">
        <f t="shared" si="48"/>
        <v>0.22737696403062665</v>
      </c>
      <c r="K139" s="393" t="str">
        <f t="shared" si="43"/>
        <v>|||||||||||||||||||||||||||||||||||||||||||||||||||||||||||||||||||||||||||||||||||||||||||</v>
      </c>
      <c r="L139" s="932"/>
      <c r="M139" s="932"/>
      <c r="N139" s="932"/>
      <c r="O139" s="929"/>
      <c r="P139" s="929" t="s">
        <v>1439</v>
      </c>
      <c r="Q139" s="929">
        <f>Q140+Q149+Q159+Q164+Q174+Q178</f>
        <v>4500615024</v>
      </c>
      <c r="R139" s="945">
        <f>R140+R149+R159+R164+R174+R178</f>
        <v>986101445</v>
      </c>
    </row>
    <row r="140" spans="1:22" ht="25.5" customHeight="1" thickBot="1">
      <c r="A140" s="54" t="s">
        <v>626</v>
      </c>
      <c r="B140" s="923" t="s">
        <v>894</v>
      </c>
      <c r="C140" s="944" t="s">
        <v>895</v>
      </c>
      <c r="D140" s="925"/>
      <c r="E140" s="925"/>
      <c r="F140" s="926"/>
      <c r="G140" s="927"/>
      <c r="H140" s="928"/>
      <c r="I140" s="929">
        <f>SUM(I142:I147)</f>
        <v>269749738</v>
      </c>
      <c r="J140" s="930">
        <f t="shared" si="48"/>
        <v>1.1178794607127887E-2</v>
      </c>
      <c r="K140" s="393" t="str">
        <f t="shared" si="43"/>
        <v>||||</v>
      </c>
      <c r="L140" s="932"/>
      <c r="M140" s="932"/>
      <c r="N140" s="932"/>
      <c r="O140" s="929"/>
      <c r="P140" s="929" t="s">
        <v>1439</v>
      </c>
      <c r="Q140" s="929">
        <f>SUM(Q142:Q147)</f>
        <v>269749738</v>
      </c>
      <c r="R140" s="945">
        <f>IF(Q140="","",I140-Q140)</f>
        <v>0</v>
      </c>
    </row>
    <row r="141" spans="1:22">
      <c r="A141" s="446"/>
      <c r="B141" s="63"/>
      <c r="C141" s="64"/>
      <c r="D141" s="65"/>
      <c r="E141" s="85"/>
      <c r="F141" s="67"/>
      <c r="G141" s="86"/>
      <c r="H141" s="86"/>
      <c r="I141" s="87"/>
      <c r="J141" s="388" t="str">
        <f t="shared" si="48"/>
        <v/>
      </c>
      <c r="K141" s="393" t="str">
        <f t="shared" si="43"/>
        <v/>
      </c>
      <c r="L141" s="393"/>
      <c r="M141" s="393"/>
      <c r="N141" s="393"/>
      <c r="P141" s="394" t="s">
        <v>1439</v>
      </c>
    </row>
    <row r="142" spans="1:22" ht="30">
      <c r="A142" s="76" t="s">
        <v>1224</v>
      </c>
      <c r="B142" s="474" t="s">
        <v>897</v>
      </c>
      <c r="C142" s="64" t="s">
        <v>898</v>
      </c>
      <c r="D142" s="31" t="s">
        <v>617</v>
      </c>
      <c r="E142" s="32">
        <v>480</v>
      </c>
      <c r="F142" s="73">
        <v>11453</v>
      </c>
      <c r="G142" s="74">
        <v>1</v>
      </c>
      <c r="H142" s="77">
        <f t="shared" ref="H142:H147" si="49" xml:space="preserve"> ROUND(           F142*G142,0)</f>
        <v>11453</v>
      </c>
      <c r="I142" s="75">
        <f t="shared" ref="I142:I147" si="50">ROUND(E142 * H142,0)</f>
        <v>5497440</v>
      </c>
      <c r="J142" s="388">
        <f t="shared" si="48"/>
        <v>2.2782136168380312E-4</v>
      </c>
      <c r="K142" s="393" t="str">
        <f t="shared" si="43"/>
        <v/>
      </c>
      <c r="L142" s="388" t="s">
        <v>2430</v>
      </c>
      <c r="M142" s="562" t="str">
        <f t="shared" ref="M142:M147" si="51">IF(L142="SI",I142,"")</f>
        <v/>
      </c>
      <c r="N142" s="562">
        <f t="shared" ref="N142:N147" si="52">IF(L142="NO",I142,"")</f>
        <v>5497440</v>
      </c>
      <c r="O142" s="51">
        <f>ROUND('SALIDA SINCO PPTO'!F113,0)</f>
        <v>11453</v>
      </c>
      <c r="P142" s="394">
        <v>11453</v>
      </c>
      <c r="Q142" s="394">
        <f t="shared" ref="Q142:Q205" si="53">IF(P142="","",IF(O142="",ROUND(P142*E142,0),ROUND(O142*E142,0)))</f>
        <v>5497440</v>
      </c>
      <c r="R142" s="396">
        <f t="shared" ref="R142:R205" si="54">IF(Q142="","",I142-Q142)</f>
        <v>0</v>
      </c>
      <c r="V142">
        <f>ROUND('SALIDA SINCO PPTO'!M113,0)</f>
        <v>0</v>
      </c>
    </row>
    <row r="143" spans="1:22" ht="30">
      <c r="A143" s="76" t="s">
        <v>824</v>
      </c>
      <c r="B143" s="474" t="s">
        <v>899</v>
      </c>
      <c r="C143" s="64" t="s">
        <v>900</v>
      </c>
      <c r="D143" s="31" t="s">
        <v>44</v>
      </c>
      <c r="E143" s="32">
        <v>210</v>
      </c>
      <c r="F143" s="73">
        <v>76355</v>
      </c>
      <c r="G143" s="74">
        <v>1</v>
      </c>
      <c r="H143" s="77">
        <f t="shared" si="49"/>
        <v>76355</v>
      </c>
      <c r="I143" s="75">
        <f t="shared" si="50"/>
        <v>16034550</v>
      </c>
      <c r="J143" s="388">
        <f t="shared" si="48"/>
        <v>6.6449347605194878E-4</v>
      </c>
      <c r="K143" s="393" t="str">
        <f t="shared" si="43"/>
        <v/>
      </c>
      <c r="L143" s="388" t="s">
        <v>2430</v>
      </c>
      <c r="M143" s="562" t="str">
        <f t="shared" si="51"/>
        <v/>
      </c>
      <c r="N143" s="562">
        <f t="shared" si="52"/>
        <v>16034550</v>
      </c>
      <c r="O143" s="51">
        <f>ROUND('SALIDA SINCO PPTO'!F114,0)</f>
        <v>76355</v>
      </c>
      <c r="P143" s="394">
        <v>76355</v>
      </c>
      <c r="Q143" s="394">
        <f t="shared" si="53"/>
        <v>16034550</v>
      </c>
      <c r="R143" s="396">
        <f t="shared" si="54"/>
        <v>0</v>
      </c>
      <c r="V143">
        <f>ROUND('SALIDA SINCO PPTO'!M114,0)</f>
        <v>0</v>
      </c>
    </row>
    <row r="144" spans="1:22" ht="30">
      <c r="A144" s="76" t="s">
        <v>665</v>
      </c>
      <c r="B144" s="474" t="s">
        <v>902</v>
      </c>
      <c r="C144" s="64" t="s">
        <v>903</v>
      </c>
      <c r="D144" s="31" t="s">
        <v>44</v>
      </c>
      <c r="E144" s="32">
        <v>3427</v>
      </c>
      <c r="F144" s="73">
        <v>30541</v>
      </c>
      <c r="G144" s="74">
        <v>1</v>
      </c>
      <c r="H144" s="77">
        <f t="shared" si="49"/>
        <v>30541</v>
      </c>
      <c r="I144" s="75">
        <f t="shared" si="50"/>
        <v>104664007</v>
      </c>
      <c r="J144" s="388">
        <f t="shared" si="48"/>
        <v>4.3374182517722975E-3</v>
      </c>
      <c r="K144" s="393" t="str">
        <f t="shared" si="43"/>
        <v>|</v>
      </c>
      <c r="L144" s="388" t="s">
        <v>2430</v>
      </c>
      <c r="M144" s="562" t="str">
        <f t="shared" si="51"/>
        <v/>
      </c>
      <c r="N144" s="562">
        <f t="shared" si="52"/>
        <v>104664007</v>
      </c>
      <c r="O144" s="51">
        <f>ROUND('SALIDA SINCO PPTO'!F115,0)</f>
        <v>30541</v>
      </c>
      <c r="P144" s="394">
        <v>30541</v>
      </c>
      <c r="Q144" s="394">
        <f t="shared" si="53"/>
        <v>104664007</v>
      </c>
      <c r="R144" s="396">
        <f t="shared" si="54"/>
        <v>0</v>
      </c>
      <c r="V144">
        <f>ROUND('SALIDA SINCO PPTO'!M115,0)</f>
        <v>0</v>
      </c>
    </row>
    <row r="145" spans="1:22">
      <c r="A145" s="92" t="s">
        <v>603</v>
      </c>
      <c r="B145" s="474" t="s">
        <v>905</v>
      </c>
      <c r="C145" s="64" t="s">
        <v>684</v>
      </c>
      <c r="D145" s="31" t="s">
        <v>685</v>
      </c>
      <c r="E145" s="32">
        <v>4845.8085000000001</v>
      </c>
      <c r="F145" s="73">
        <v>2050</v>
      </c>
      <c r="G145" s="74">
        <v>1</v>
      </c>
      <c r="H145" s="77">
        <f t="shared" si="49"/>
        <v>2050</v>
      </c>
      <c r="I145" s="75">
        <f t="shared" si="50"/>
        <v>9933907</v>
      </c>
      <c r="J145" s="388">
        <f t="shared" si="48"/>
        <v>4.1167456481203314E-4</v>
      </c>
      <c r="K145" s="393" t="str">
        <f t="shared" si="43"/>
        <v/>
      </c>
      <c r="L145" s="388" t="s">
        <v>2430</v>
      </c>
      <c r="M145" s="562" t="str">
        <f t="shared" si="51"/>
        <v/>
      </c>
      <c r="N145" s="562">
        <f t="shared" si="52"/>
        <v>9933907</v>
      </c>
      <c r="O145" s="51">
        <f>ROUND('SALIDA SINCO PPTO'!F116,0)</f>
        <v>2050</v>
      </c>
      <c r="P145" s="394">
        <v>2050</v>
      </c>
      <c r="Q145" s="394">
        <f t="shared" si="53"/>
        <v>9933907</v>
      </c>
      <c r="R145" s="396">
        <f t="shared" si="54"/>
        <v>0</v>
      </c>
      <c r="V145">
        <f>ROUND('SALIDA SINCO PPTO'!M116,0)</f>
        <v>0</v>
      </c>
    </row>
    <row r="146" spans="1:22" ht="30">
      <c r="A146" s="76" t="s">
        <v>987</v>
      </c>
      <c r="B146" s="474" t="s">
        <v>907</v>
      </c>
      <c r="C146" s="64" t="s">
        <v>908</v>
      </c>
      <c r="D146" s="31" t="s">
        <v>44</v>
      </c>
      <c r="E146" s="32">
        <v>3600</v>
      </c>
      <c r="F146" s="73">
        <v>16403</v>
      </c>
      <c r="G146" s="74">
        <v>1</v>
      </c>
      <c r="H146" s="77">
        <f t="shared" si="49"/>
        <v>16403</v>
      </c>
      <c r="I146" s="75">
        <f t="shared" si="50"/>
        <v>59050800</v>
      </c>
      <c r="J146" s="388">
        <f t="shared" si="48"/>
        <v>2.4471451556575281E-3</v>
      </c>
      <c r="K146" s="393" t="str">
        <f t="shared" si="43"/>
        <v/>
      </c>
      <c r="L146" s="388" t="s">
        <v>2430</v>
      </c>
      <c r="M146" s="562" t="str">
        <f t="shared" si="51"/>
        <v/>
      </c>
      <c r="N146" s="562">
        <f t="shared" si="52"/>
        <v>59050800</v>
      </c>
      <c r="O146" s="51">
        <f>ROUND('SALIDA SINCO PPTO'!F117,0)</f>
        <v>16403</v>
      </c>
      <c r="P146" s="394">
        <v>16403</v>
      </c>
      <c r="Q146" s="394">
        <f t="shared" si="53"/>
        <v>59050800</v>
      </c>
      <c r="R146" s="396">
        <f t="shared" si="54"/>
        <v>0</v>
      </c>
      <c r="V146">
        <f>ROUND('SALIDA SINCO PPTO'!M117,0)</f>
        <v>0</v>
      </c>
    </row>
    <row r="147" spans="1:22" ht="16.5" thickBot="1">
      <c r="A147" s="92" t="s">
        <v>626</v>
      </c>
      <c r="B147" s="502" t="s">
        <v>910</v>
      </c>
      <c r="C147" s="503" t="s">
        <v>911</v>
      </c>
      <c r="D147" s="504" t="s">
        <v>617</v>
      </c>
      <c r="E147" s="527">
        <v>862</v>
      </c>
      <c r="F147" s="506">
        <v>86507</v>
      </c>
      <c r="G147" s="507">
        <v>1</v>
      </c>
      <c r="H147" s="508">
        <f t="shared" si="49"/>
        <v>86507</v>
      </c>
      <c r="I147" s="509">
        <f t="shared" si="50"/>
        <v>74569034</v>
      </c>
      <c r="J147" s="388">
        <f t="shared" si="48"/>
        <v>3.0902417971502756E-3</v>
      </c>
      <c r="K147" s="393" t="str">
        <f t="shared" si="43"/>
        <v>|</v>
      </c>
      <c r="L147" s="388" t="s">
        <v>2430</v>
      </c>
      <c r="M147" s="562" t="str">
        <f t="shared" si="51"/>
        <v/>
      </c>
      <c r="N147" s="562">
        <f t="shared" si="52"/>
        <v>74569034</v>
      </c>
      <c r="O147" s="51">
        <f>ROUND('SALIDA SINCO PPTO'!F118,0)</f>
        <v>86507</v>
      </c>
      <c r="P147" s="394">
        <v>86507</v>
      </c>
      <c r="Q147" s="394">
        <f t="shared" si="53"/>
        <v>74569034</v>
      </c>
      <c r="R147" s="396">
        <f t="shared" si="54"/>
        <v>0</v>
      </c>
      <c r="V147">
        <f>ROUND('SALIDA SINCO PPTO'!M118,0)</f>
        <v>0</v>
      </c>
    </row>
    <row r="148" spans="1:22" ht="16.5" thickBot="1">
      <c r="A148" s="34"/>
      <c r="B148" s="544"/>
      <c r="C148" s="45"/>
      <c r="D148" s="46"/>
      <c r="E148" s="81"/>
      <c r="F148" s="430"/>
      <c r="G148" s="44"/>
      <c r="H148" s="44"/>
      <c r="I148" s="442"/>
      <c r="J148" s="388" t="str">
        <f t="shared" si="48"/>
        <v/>
      </c>
      <c r="K148" s="393" t="str">
        <f t="shared" si="43"/>
        <v/>
      </c>
      <c r="L148" s="393"/>
      <c r="M148" s="393"/>
      <c r="N148" s="393"/>
      <c r="P148" s="394" t="s">
        <v>1439</v>
      </c>
      <c r="Q148" s="394" t="str">
        <f t="shared" si="53"/>
        <v/>
      </c>
      <c r="R148" s="396" t="str">
        <f t="shared" si="54"/>
        <v/>
      </c>
    </row>
    <row r="149" spans="1:22" ht="24.75" customHeight="1" thickBot="1">
      <c r="A149" s="438"/>
      <c r="B149" s="923" t="s">
        <v>912</v>
      </c>
      <c r="C149" s="944" t="s">
        <v>913</v>
      </c>
      <c r="D149" s="925"/>
      <c r="E149" s="925"/>
      <c r="F149" s="926"/>
      <c r="G149" s="927"/>
      <c r="H149" s="928"/>
      <c r="I149" s="929">
        <f>SUM(I151:I157)</f>
        <v>2213903597</v>
      </c>
      <c r="J149" s="930">
        <f t="shared" si="48"/>
        <v>9.1747164517522642E-2</v>
      </c>
      <c r="K149" s="393" t="str">
        <f t="shared" si="43"/>
        <v>||||||||||||||||||||||||||||||||||||</v>
      </c>
      <c r="L149" s="932"/>
      <c r="M149" s="932"/>
      <c r="N149" s="932"/>
      <c r="O149" s="929"/>
      <c r="P149" s="929" t="s">
        <v>1439</v>
      </c>
      <c r="Q149" s="929">
        <f>SUM(Q151:Q157)</f>
        <v>1493079805</v>
      </c>
      <c r="R149" s="945">
        <f t="shared" si="54"/>
        <v>720823792</v>
      </c>
    </row>
    <row r="150" spans="1:22">
      <c r="A150" s="444" t="s">
        <v>604</v>
      </c>
      <c r="B150" s="63"/>
      <c r="C150" s="64"/>
      <c r="D150" s="65"/>
      <c r="E150" s="85"/>
      <c r="F150" s="67"/>
      <c r="G150" s="86"/>
      <c r="H150" s="86"/>
      <c r="I150" s="87"/>
      <c r="J150" s="388" t="str">
        <f t="shared" si="48"/>
        <v/>
      </c>
      <c r="K150" s="393" t="str">
        <f t="shared" si="43"/>
        <v/>
      </c>
      <c r="L150" s="393"/>
      <c r="M150" s="393"/>
      <c r="N150" s="393"/>
      <c r="P150" s="394" t="s">
        <v>1439</v>
      </c>
      <c r="Q150" s="394" t="str">
        <f t="shared" si="53"/>
        <v/>
      </c>
      <c r="R150" s="396" t="str">
        <f t="shared" si="54"/>
        <v/>
      </c>
    </row>
    <row r="151" spans="1:22">
      <c r="A151" s="439"/>
      <c r="B151" s="63" t="s">
        <v>915</v>
      </c>
      <c r="C151" s="64" t="s">
        <v>916</v>
      </c>
      <c r="D151" s="65" t="s">
        <v>28</v>
      </c>
      <c r="E151" s="85">
        <v>1713.5</v>
      </c>
      <c r="F151" s="67">
        <v>37359</v>
      </c>
      <c r="G151" s="74">
        <v>1</v>
      </c>
      <c r="H151" s="77">
        <f t="shared" ref="H151:H157" si="55" xml:space="preserve"> ROUND(           F151*G151,0)</f>
        <v>37359</v>
      </c>
      <c r="I151" s="75">
        <f t="shared" ref="I151:I157" si="56">ROUND(E151 * H151,0)</f>
        <v>64014647</v>
      </c>
      <c r="J151" s="388">
        <f t="shared" si="48"/>
        <v>2.6528537004947726E-3</v>
      </c>
      <c r="K151" s="393" t="str">
        <f t="shared" si="43"/>
        <v>|</v>
      </c>
      <c r="L151" s="388" t="s">
        <v>2430</v>
      </c>
      <c r="M151" s="562" t="str">
        <f t="shared" ref="M151:M157" si="57">IF(L151="SI",I151,"")</f>
        <v/>
      </c>
      <c r="N151" s="562">
        <f t="shared" ref="N151:N157" si="58">IF(L151="NO",I151,"")</f>
        <v>64014647</v>
      </c>
      <c r="O151" s="51">
        <f>ROUND('SALIDA SINCO PPTO'!F120,0)</f>
        <v>37359</v>
      </c>
      <c r="P151" s="394">
        <v>37359</v>
      </c>
      <c r="Q151" s="394">
        <f t="shared" si="53"/>
        <v>64014647</v>
      </c>
      <c r="R151" s="396">
        <f t="shared" si="54"/>
        <v>0</v>
      </c>
      <c r="V151">
        <f>ROUND('SALIDA SINCO PPTO'!M120,0)</f>
        <v>0</v>
      </c>
    </row>
    <row r="152" spans="1:22">
      <c r="A152" s="93" t="s">
        <v>735</v>
      </c>
      <c r="B152" s="63" t="s">
        <v>918</v>
      </c>
      <c r="C152" s="64" t="s">
        <v>919</v>
      </c>
      <c r="D152" s="65" t="s">
        <v>28</v>
      </c>
      <c r="E152" s="85">
        <v>570</v>
      </c>
      <c r="F152" s="67">
        <v>24973</v>
      </c>
      <c r="G152" s="74">
        <v>1</v>
      </c>
      <c r="H152" s="77">
        <f t="shared" si="55"/>
        <v>24973</v>
      </c>
      <c r="I152" s="75">
        <f t="shared" si="56"/>
        <v>14234610</v>
      </c>
      <c r="J152" s="388">
        <f t="shared" si="48"/>
        <v>5.8990152384343997E-4</v>
      </c>
      <c r="K152" s="393" t="str">
        <f t="shared" si="43"/>
        <v/>
      </c>
      <c r="L152" s="388" t="s">
        <v>2430</v>
      </c>
      <c r="M152" s="562" t="str">
        <f t="shared" si="57"/>
        <v/>
      </c>
      <c r="N152" s="562">
        <f t="shared" si="58"/>
        <v>14234610</v>
      </c>
      <c r="O152" s="51">
        <f>ROUND('SALIDA SINCO PPTO'!F121,0)</f>
        <v>24973</v>
      </c>
      <c r="P152" s="394">
        <v>24973</v>
      </c>
      <c r="Q152" s="394">
        <f t="shared" si="53"/>
        <v>14234610</v>
      </c>
      <c r="R152" s="396">
        <f t="shared" si="54"/>
        <v>0</v>
      </c>
      <c r="V152">
        <f>ROUND('SALIDA SINCO PPTO'!M121,0)</f>
        <v>0</v>
      </c>
    </row>
    <row r="153" spans="1:22">
      <c r="A153" s="76" t="s">
        <v>940</v>
      </c>
      <c r="B153" s="63" t="s">
        <v>921</v>
      </c>
      <c r="C153" s="64" t="s">
        <v>922</v>
      </c>
      <c r="D153" s="65" t="s">
        <v>28</v>
      </c>
      <c r="E153" s="85">
        <v>842</v>
      </c>
      <c r="F153" s="67">
        <v>18000</v>
      </c>
      <c r="G153" s="74">
        <v>1</v>
      </c>
      <c r="H153" s="77">
        <f t="shared" si="55"/>
        <v>18000</v>
      </c>
      <c r="I153" s="75">
        <f t="shared" si="56"/>
        <v>15156000</v>
      </c>
      <c r="J153" s="388">
        <f t="shared" si="48"/>
        <v>6.28085173768103E-4</v>
      </c>
      <c r="K153" s="393" t="str">
        <f t="shared" si="43"/>
        <v/>
      </c>
      <c r="L153" s="388" t="s">
        <v>2430</v>
      </c>
      <c r="M153" s="562" t="str">
        <f t="shared" si="57"/>
        <v/>
      </c>
      <c r="N153" s="562">
        <f t="shared" si="58"/>
        <v>15156000</v>
      </c>
      <c r="O153" s="51">
        <f>ROUND('SALIDA SINCO PPTO'!F122,0)</f>
        <v>18000</v>
      </c>
      <c r="P153" s="394">
        <v>18000</v>
      </c>
      <c r="Q153" s="394">
        <f t="shared" si="53"/>
        <v>15156000</v>
      </c>
      <c r="R153" s="396">
        <f t="shared" si="54"/>
        <v>0</v>
      </c>
      <c r="V153">
        <f>ROUND('SALIDA SINCO PPTO'!M122,0)</f>
        <v>0</v>
      </c>
    </row>
    <row r="154" spans="1:22">
      <c r="A154" s="71"/>
      <c r="B154" s="63" t="s">
        <v>924</v>
      </c>
      <c r="C154" s="64" t="s">
        <v>925</v>
      </c>
      <c r="D154" s="109" t="s">
        <v>28</v>
      </c>
      <c r="E154" s="110">
        <v>650</v>
      </c>
      <c r="F154" s="111">
        <v>885414</v>
      </c>
      <c r="G154" s="74">
        <v>1</v>
      </c>
      <c r="H154" s="77">
        <f t="shared" si="55"/>
        <v>885414</v>
      </c>
      <c r="I154" s="75">
        <f t="shared" si="56"/>
        <v>575519100</v>
      </c>
      <c r="J154" s="388">
        <f t="shared" si="48"/>
        <v>2.385029123319888E-2</v>
      </c>
      <c r="K154" s="393" t="str">
        <f t="shared" si="43"/>
        <v>|||||||||</v>
      </c>
      <c r="L154" s="388" t="s">
        <v>2430</v>
      </c>
      <c r="M154" s="562" t="str">
        <f t="shared" si="57"/>
        <v/>
      </c>
      <c r="N154" s="562">
        <f t="shared" si="58"/>
        <v>575519100</v>
      </c>
      <c r="O154" s="51">
        <f>ROUND('SALIDA SINCO PPTO'!F123,0)</f>
        <v>885414</v>
      </c>
      <c r="P154" s="394">
        <v>885414</v>
      </c>
      <c r="Q154" s="394">
        <f t="shared" si="53"/>
        <v>575519100</v>
      </c>
      <c r="R154" s="396">
        <f t="shared" si="54"/>
        <v>0</v>
      </c>
      <c r="V154">
        <f>ROUND('SALIDA SINCO PPTO'!M123,0)</f>
        <v>0</v>
      </c>
    </row>
    <row r="155" spans="1:22" ht="30">
      <c r="A155" s="76" t="s">
        <v>1202</v>
      </c>
      <c r="B155" s="63" t="s">
        <v>927</v>
      </c>
      <c r="C155" s="64" t="s">
        <v>928</v>
      </c>
      <c r="D155" s="65" t="s">
        <v>28</v>
      </c>
      <c r="E155" s="85">
        <v>856.75</v>
      </c>
      <c r="F155" s="67">
        <v>803410</v>
      </c>
      <c r="G155" s="74">
        <v>1</v>
      </c>
      <c r="H155" s="77">
        <f t="shared" si="55"/>
        <v>803410</v>
      </c>
      <c r="I155" s="75">
        <f t="shared" si="56"/>
        <v>688321518</v>
      </c>
      <c r="J155" s="388">
        <f t="shared" si="48"/>
        <v>2.8524976262955557E-2</v>
      </c>
      <c r="K155" s="393" t="str">
        <f t="shared" ref="K155:K186" si="59">IF(J155="","",REPT("|",J155/MAX($J$14:$J$415)*100))</f>
        <v>|||||||||||</v>
      </c>
      <c r="L155" s="388" t="s">
        <v>2430</v>
      </c>
      <c r="M155" s="562" t="str">
        <f t="shared" si="57"/>
        <v/>
      </c>
      <c r="N155" s="562">
        <f t="shared" si="58"/>
        <v>688321518</v>
      </c>
      <c r="O155" s="51">
        <f>ROUND('SALIDA SINCO PPTO'!F126,0)</f>
        <v>803410</v>
      </c>
      <c r="P155" s="394">
        <v>803410</v>
      </c>
      <c r="Q155" s="394">
        <f t="shared" si="53"/>
        <v>688321518</v>
      </c>
      <c r="R155" s="396">
        <f t="shared" si="54"/>
        <v>0</v>
      </c>
      <c r="V155">
        <f>ROUND('SALIDA SINCO PPTO'!M126,0)</f>
        <v>0</v>
      </c>
    </row>
    <row r="156" spans="1:22" ht="17.45" customHeight="1">
      <c r="A156" s="76" t="s">
        <v>833</v>
      </c>
      <c r="B156" s="63" t="s">
        <v>930</v>
      </c>
      <c r="C156" s="64" t="s">
        <v>931</v>
      </c>
      <c r="D156" s="31" t="s">
        <v>685</v>
      </c>
      <c r="E156" s="32">
        <v>152840</v>
      </c>
      <c r="F156" s="73">
        <v>2050</v>
      </c>
      <c r="G156" s="74">
        <v>1</v>
      </c>
      <c r="H156" s="77">
        <f t="shared" si="55"/>
        <v>2050</v>
      </c>
      <c r="I156" s="75">
        <f t="shared" si="56"/>
        <v>313322000</v>
      </c>
      <c r="J156" s="388">
        <f t="shared" si="48"/>
        <v>1.2984488177313906E-2</v>
      </c>
      <c r="K156" s="393" t="str">
        <f t="shared" si="59"/>
        <v>|||||</v>
      </c>
      <c r="L156" s="388" t="s">
        <v>2429</v>
      </c>
      <c r="M156" s="562">
        <f t="shared" si="57"/>
        <v>313322000</v>
      </c>
      <c r="N156" s="562" t="str">
        <f t="shared" si="58"/>
        <v/>
      </c>
      <c r="O156" s="51">
        <v>0</v>
      </c>
      <c r="P156" s="394">
        <v>2050</v>
      </c>
      <c r="Q156" s="394">
        <f t="shared" si="53"/>
        <v>0</v>
      </c>
      <c r="R156" s="396">
        <f t="shared" si="54"/>
        <v>313322000</v>
      </c>
      <c r="V156">
        <f>ROUND('SALIDA SINCO PPTO'!M124,0)</f>
        <v>0</v>
      </c>
    </row>
    <row r="157" spans="1:22" ht="16.5" thickBot="1">
      <c r="A157" s="71"/>
      <c r="B157" s="63" t="s">
        <v>933</v>
      </c>
      <c r="C157" s="64" t="s">
        <v>934</v>
      </c>
      <c r="D157" s="31" t="s">
        <v>28</v>
      </c>
      <c r="E157" s="32">
        <v>2401.59</v>
      </c>
      <c r="F157" s="73">
        <v>226240</v>
      </c>
      <c r="G157" s="74">
        <v>1</v>
      </c>
      <c r="H157" s="77">
        <f t="shared" si="55"/>
        <v>226240</v>
      </c>
      <c r="I157" s="75">
        <f t="shared" si="56"/>
        <v>543335722</v>
      </c>
      <c r="J157" s="388">
        <f t="shared" si="48"/>
        <v>2.2516568445947988E-2</v>
      </c>
      <c r="K157" s="393" t="str">
        <f t="shared" si="59"/>
        <v>|||||||||</v>
      </c>
      <c r="L157" s="388" t="s">
        <v>2429</v>
      </c>
      <c r="M157" s="562">
        <f t="shared" si="57"/>
        <v>543335722</v>
      </c>
      <c r="N157" s="562" t="str">
        <f t="shared" si="58"/>
        <v/>
      </c>
      <c r="O157" s="51">
        <f>ROUND('SALIDA SINCO PPTO'!F125,0)</f>
        <v>56560</v>
      </c>
      <c r="P157" s="394">
        <v>226240</v>
      </c>
      <c r="Q157" s="394">
        <f t="shared" si="53"/>
        <v>135833930</v>
      </c>
      <c r="R157" s="396">
        <f t="shared" si="54"/>
        <v>407501792</v>
      </c>
      <c r="V157">
        <f>ROUND('SALIDA SINCO PPTO'!M125,0)</f>
        <v>0</v>
      </c>
    </row>
    <row r="158" spans="1:22" ht="30.75" thickBot="1">
      <c r="A158" s="436" t="s">
        <v>674</v>
      </c>
      <c r="B158" s="482"/>
      <c r="C158" s="483"/>
      <c r="D158" s="112"/>
      <c r="E158" s="113"/>
      <c r="F158" s="114"/>
      <c r="G158" s="115"/>
      <c r="H158" s="115"/>
      <c r="I158" s="116"/>
      <c r="J158" s="388" t="str">
        <f t="shared" si="48"/>
        <v/>
      </c>
      <c r="K158" s="393" t="str">
        <f t="shared" si="59"/>
        <v/>
      </c>
      <c r="L158" s="393"/>
      <c r="M158" s="393"/>
      <c r="N158" s="393"/>
      <c r="P158" s="394" t="s">
        <v>1439</v>
      </c>
      <c r="Q158" s="394" t="str">
        <f t="shared" si="53"/>
        <v/>
      </c>
      <c r="R158" s="396" t="str">
        <f t="shared" si="54"/>
        <v/>
      </c>
    </row>
    <row r="159" spans="1:22" ht="29.25" customHeight="1" thickBot="1">
      <c r="A159" s="438" t="s">
        <v>638</v>
      </c>
      <c r="B159" s="923" t="s">
        <v>935</v>
      </c>
      <c r="C159" s="944" t="s">
        <v>936</v>
      </c>
      <c r="D159" s="925"/>
      <c r="E159" s="925"/>
      <c r="F159" s="926"/>
      <c r="G159" s="927"/>
      <c r="H159" s="928"/>
      <c r="I159" s="929">
        <f>SUM(I161:I162)</f>
        <v>647545192</v>
      </c>
      <c r="J159" s="930">
        <f t="shared" si="48"/>
        <v>2.6835150068620982E-2</v>
      </c>
      <c r="K159" s="393" t="str">
        <f t="shared" si="59"/>
        <v>||||||||||</v>
      </c>
      <c r="L159" s="932"/>
      <c r="M159" s="932"/>
      <c r="N159" s="932"/>
      <c r="O159" s="929"/>
      <c r="P159" s="929" t="s">
        <v>1439</v>
      </c>
      <c r="Q159" s="929">
        <f>SUM(Q161:Q162)</f>
        <v>521361093</v>
      </c>
      <c r="R159" s="945">
        <f t="shared" si="54"/>
        <v>126184099</v>
      </c>
    </row>
    <row r="160" spans="1:22" ht="30">
      <c r="A160" s="437" t="s">
        <v>1208</v>
      </c>
      <c r="B160" s="63"/>
      <c r="C160" s="64"/>
      <c r="D160" s="65"/>
      <c r="E160" s="85"/>
      <c r="F160" s="67"/>
      <c r="G160" s="86"/>
      <c r="H160" s="86"/>
      <c r="I160" s="87"/>
      <c r="J160" s="388" t="str">
        <f t="shared" si="48"/>
        <v/>
      </c>
      <c r="K160" s="393" t="str">
        <f t="shared" si="59"/>
        <v/>
      </c>
      <c r="L160" s="393"/>
      <c r="M160" s="393"/>
      <c r="N160" s="393"/>
      <c r="P160" s="394" t="s">
        <v>1439</v>
      </c>
      <c r="Q160" s="394" t="str">
        <f t="shared" si="53"/>
        <v/>
      </c>
      <c r="R160" s="396" t="str">
        <f t="shared" si="54"/>
        <v/>
      </c>
    </row>
    <row r="161" spans="1:22" ht="18.600000000000001" customHeight="1">
      <c r="A161" s="71" t="s">
        <v>1211</v>
      </c>
      <c r="B161" s="474" t="s">
        <v>938</v>
      </c>
      <c r="C161" s="64" t="s">
        <v>939</v>
      </c>
      <c r="D161" s="31" t="s">
        <v>28</v>
      </c>
      <c r="E161" s="32">
        <v>96.83</v>
      </c>
      <c r="F161" s="73">
        <v>2297881</v>
      </c>
      <c r="G161" s="74">
        <v>1</v>
      </c>
      <c r="H161" s="77">
        <f xml:space="preserve"> ROUND(           F161*G161,0)</f>
        <v>2297881</v>
      </c>
      <c r="I161" s="75">
        <f>ROUND(E161 * H161,0)</f>
        <v>222503817</v>
      </c>
      <c r="J161" s="388">
        <f t="shared" si="48"/>
        <v>9.2208596308070191E-3</v>
      </c>
      <c r="K161" s="393" t="str">
        <f t="shared" si="59"/>
        <v>|||</v>
      </c>
      <c r="L161" s="388" t="s">
        <v>2429</v>
      </c>
      <c r="M161" s="562">
        <f t="shared" ref="M161:M162" si="60">IF(L161="SI",I161,"")</f>
        <v>222503817</v>
      </c>
      <c r="N161" s="562" t="str">
        <f t="shared" ref="N161:N162" si="61">IF(L161="NO",I161,"")</f>
        <v/>
      </c>
      <c r="O161" s="51">
        <f>ROUND('SALIDA SINCO PPTO'!F128,0)</f>
        <v>1730215</v>
      </c>
      <c r="P161" s="394">
        <v>2297881</v>
      </c>
      <c r="Q161" s="394">
        <f t="shared" si="53"/>
        <v>167536718</v>
      </c>
      <c r="R161" s="396">
        <f t="shared" si="54"/>
        <v>54967099</v>
      </c>
      <c r="V161">
        <f>ROUND('SALIDA SINCO PPTO'!M128,0)</f>
        <v>0</v>
      </c>
    </row>
    <row r="162" spans="1:22" ht="30.75" thickBot="1">
      <c r="A162" s="76" t="s">
        <v>1206</v>
      </c>
      <c r="B162" s="502" t="s">
        <v>941</v>
      </c>
      <c r="C162" s="503" t="s">
        <v>942</v>
      </c>
      <c r="D162" s="504" t="s">
        <v>28</v>
      </c>
      <c r="E162" s="527">
        <v>125</v>
      </c>
      <c r="F162" s="506">
        <v>3400331</v>
      </c>
      <c r="G162" s="507">
        <v>1</v>
      </c>
      <c r="H162" s="508">
        <f xml:space="preserve"> ROUND(           F162*G162,0)</f>
        <v>3400331</v>
      </c>
      <c r="I162" s="509">
        <f>ROUND(E162 * H162,0)</f>
        <v>425041375</v>
      </c>
      <c r="J162" s="388">
        <f t="shared" si="48"/>
        <v>1.7614290437813963E-2</v>
      </c>
      <c r="K162" s="393" t="str">
        <f t="shared" si="59"/>
        <v>|||||||</v>
      </c>
      <c r="L162" s="388" t="s">
        <v>2430</v>
      </c>
      <c r="M162" s="562" t="str">
        <f t="shared" si="60"/>
        <v/>
      </c>
      <c r="N162" s="562">
        <f t="shared" si="61"/>
        <v>425041375</v>
      </c>
      <c r="O162" s="51">
        <f>ROUND('SALIDA SINCO PPTO'!F129,0)</f>
        <v>2830595</v>
      </c>
      <c r="P162" s="394">
        <v>3400331</v>
      </c>
      <c r="Q162" s="394">
        <f t="shared" si="53"/>
        <v>353824375</v>
      </c>
      <c r="R162" s="396">
        <f t="shared" si="54"/>
        <v>71217000</v>
      </c>
      <c r="V162">
        <f>ROUND('SALIDA SINCO PPTO'!M129,0)</f>
        <v>0</v>
      </c>
    </row>
    <row r="163" spans="1:22" ht="16.5" thickBot="1">
      <c r="A163" s="440" t="s">
        <v>1210</v>
      </c>
      <c r="B163" s="544"/>
      <c r="C163" s="45"/>
      <c r="D163" s="46"/>
      <c r="E163" s="81"/>
      <c r="F163" s="430"/>
      <c r="G163" s="44"/>
      <c r="H163" s="44"/>
      <c r="I163" s="442"/>
      <c r="J163" s="388" t="str">
        <f t="shared" si="48"/>
        <v/>
      </c>
      <c r="K163" s="393" t="str">
        <f t="shared" si="59"/>
        <v/>
      </c>
      <c r="L163" s="393"/>
      <c r="M163" s="393"/>
      <c r="N163" s="393"/>
      <c r="P163" s="394" t="s">
        <v>1439</v>
      </c>
      <c r="Q163" s="394" t="str">
        <f t="shared" si="53"/>
        <v/>
      </c>
      <c r="R163" s="396" t="str">
        <f t="shared" si="54"/>
        <v/>
      </c>
    </row>
    <row r="164" spans="1:22" ht="30.75" thickBot="1">
      <c r="A164" s="441" t="s">
        <v>1204</v>
      </c>
      <c r="B164" s="923" t="s">
        <v>943</v>
      </c>
      <c r="C164" s="944" t="s">
        <v>944</v>
      </c>
      <c r="D164" s="925"/>
      <c r="E164" s="925"/>
      <c r="F164" s="926"/>
      <c r="G164" s="927"/>
      <c r="H164" s="928"/>
      <c r="I164" s="929">
        <f>SUM(I166:I172)</f>
        <v>2280260758</v>
      </c>
      <c r="J164" s="930" t="str">
        <f>IF(H164="","",I164/SbtPpto)</f>
        <v/>
      </c>
      <c r="K164" s="393" t="str">
        <f t="shared" si="59"/>
        <v/>
      </c>
      <c r="L164" s="932"/>
      <c r="M164" s="932"/>
      <c r="N164" s="932"/>
      <c r="O164" s="929"/>
      <c r="P164" s="929" t="s">
        <v>1439</v>
      </c>
      <c r="Q164" s="929">
        <f>SUM(Q166:Q172)</f>
        <v>2142471782</v>
      </c>
      <c r="R164" s="945">
        <f t="shared" si="54"/>
        <v>137788976</v>
      </c>
    </row>
    <row r="165" spans="1:22">
      <c r="A165" s="444"/>
      <c r="B165" s="63"/>
      <c r="C165" s="64"/>
      <c r="D165" s="65"/>
      <c r="E165" s="85"/>
      <c r="F165" s="67"/>
      <c r="G165" s="86"/>
      <c r="H165" s="86"/>
      <c r="I165" s="87"/>
      <c r="J165" s="388" t="str">
        <f t="shared" ref="J165:J196" si="62">IF(I165="","",I165/SbtPpto)</f>
        <v/>
      </c>
      <c r="K165" s="393" t="str">
        <f t="shared" si="59"/>
        <v/>
      </c>
      <c r="L165" s="393"/>
      <c r="M165" s="393"/>
      <c r="N165" s="393"/>
      <c r="P165" s="394" t="s">
        <v>1439</v>
      </c>
      <c r="Q165" s="394" t="str">
        <f t="shared" si="53"/>
        <v/>
      </c>
      <c r="R165" s="396" t="str">
        <f t="shared" si="54"/>
        <v/>
      </c>
    </row>
    <row r="166" spans="1:22" ht="31.7" customHeight="1">
      <c r="A166" s="71"/>
      <c r="B166" s="474" t="s">
        <v>946</v>
      </c>
      <c r="C166" s="64" t="s">
        <v>947</v>
      </c>
      <c r="D166" s="31" t="s">
        <v>44</v>
      </c>
      <c r="E166" s="32">
        <v>3510</v>
      </c>
      <c r="F166" s="73">
        <v>181406</v>
      </c>
      <c r="G166" s="74">
        <v>1</v>
      </c>
      <c r="H166" s="77">
        <f t="shared" ref="H166:H172" si="63" xml:space="preserve"> ROUND(           F166*G166,0)</f>
        <v>181406</v>
      </c>
      <c r="I166" s="75">
        <f t="shared" ref="I166:I172" si="64">ROUND(E166 * H166,0)</f>
        <v>636735060</v>
      </c>
      <c r="J166" s="388">
        <f t="shared" si="62"/>
        <v>2.6387163552675078E-2</v>
      </c>
      <c r="K166" s="393" t="str">
        <f t="shared" si="59"/>
        <v>||||||||||</v>
      </c>
      <c r="L166" s="388" t="s">
        <v>2429</v>
      </c>
      <c r="M166" s="562">
        <f t="shared" ref="M166:M172" si="65">IF(L166="SI",I166,"")</f>
        <v>636735060</v>
      </c>
      <c r="N166" s="562" t="str">
        <f t="shared" ref="N166:N172" si="66">IF(L166="NO",I166,"")</f>
        <v/>
      </c>
      <c r="O166" s="51">
        <f>ROUND('SALIDA SINCO PPTO'!F131,0)</f>
        <v>249714</v>
      </c>
      <c r="P166" s="394">
        <v>181406</v>
      </c>
      <c r="Q166" s="394">
        <f t="shared" si="53"/>
        <v>876496140</v>
      </c>
      <c r="R166" s="396">
        <f t="shared" si="54"/>
        <v>-239761080</v>
      </c>
      <c r="V166">
        <f>ROUND('SALIDA SINCO PPTO'!M131,0)</f>
        <v>0</v>
      </c>
    </row>
    <row r="167" spans="1:22" ht="30">
      <c r="A167" s="76" t="s">
        <v>697</v>
      </c>
      <c r="B167" s="474" t="s">
        <v>949</v>
      </c>
      <c r="C167" s="64" t="s">
        <v>950</v>
      </c>
      <c r="D167" s="31" t="s">
        <v>44</v>
      </c>
      <c r="E167" s="32">
        <v>487.6</v>
      </c>
      <c r="F167" s="73">
        <v>181406</v>
      </c>
      <c r="G167" s="74">
        <v>1</v>
      </c>
      <c r="H167" s="77">
        <f t="shared" si="63"/>
        <v>181406</v>
      </c>
      <c r="I167" s="75">
        <f t="shared" si="64"/>
        <v>88453566</v>
      </c>
      <c r="J167" s="388">
        <f t="shared" si="62"/>
        <v>3.6656356143783563E-3</v>
      </c>
      <c r="K167" s="393" t="str">
        <f t="shared" si="59"/>
        <v>|</v>
      </c>
      <c r="L167" s="388" t="s">
        <v>2430</v>
      </c>
      <c r="M167" s="562" t="str">
        <f t="shared" si="65"/>
        <v/>
      </c>
      <c r="N167" s="562">
        <f t="shared" si="66"/>
        <v>88453566</v>
      </c>
      <c r="O167" s="51">
        <f>ROUND('SALIDA SINCO PPTO'!F132,0)</f>
        <v>249714</v>
      </c>
      <c r="P167" s="394">
        <v>181406</v>
      </c>
      <c r="Q167" s="394">
        <f t="shared" si="53"/>
        <v>121760546</v>
      </c>
      <c r="R167" s="396">
        <f t="shared" si="54"/>
        <v>-33306980</v>
      </c>
      <c r="V167">
        <f>ROUND('SALIDA SINCO PPTO'!M132,0)</f>
        <v>0</v>
      </c>
    </row>
    <row r="168" spans="1:22">
      <c r="A168" s="92" t="s">
        <v>603</v>
      </c>
      <c r="B168" s="474" t="s">
        <v>952</v>
      </c>
      <c r="C168" s="64" t="s">
        <v>953</v>
      </c>
      <c r="D168" s="31" t="s">
        <v>954</v>
      </c>
      <c r="E168" s="32">
        <v>8750</v>
      </c>
      <c r="F168" s="73">
        <v>13575</v>
      </c>
      <c r="G168" s="74">
        <v>1</v>
      </c>
      <c r="H168" s="77">
        <f t="shared" si="63"/>
        <v>13575</v>
      </c>
      <c r="I168" s="75">
        <f t="shared" si="64"/>
        <v>118781250</v>
      </c>
      <c r="J168" s="388">
        <f t="shared" si="62"/>
        <v>4.9224559281236795E-3</v>
      </c>
      <c r="K168" s="393" t="str">
        <f t="shared" si="59"/>
        <v>|</v>
      </c>
      <c r="L168" s="388" t="s">
        <v>2430</v>
      </c>
      <c r="M168" s="562" t="str">
        <f t="shared" si="65"/>
        <v/>
      </c>
      <c r="N168" s="562">
        <f t="shared" si="66"/>
        <v>118781250</v>
      </c>
      <c r="O168" s="51">
        <f>ROUND('SALIDA SINCO PPTO'!F133,0)</f>
        <v>8753</v>
      </c>
      <c r="P168" s="394">
        <v>13575</v>
      </c>
      <c r="Q168" s="394">
        <f t="shared" si="53"/>
        <v>76588750</v>
      </c>
      <c r="R168" s="396">
        <f t="shared" si="54"/>
        <v>42192500</v>
      </c>
      <c r="V168">
        <f>ROUND('SALIDA SINCO PPTO'!M133,0)</f>
        <v>0</v>
      </c>
    </row>
    <row r="169" spans="1:22" ht="18" customHeight="1">
      <c r="A169" s="76" t="s">
        <v>836</v>
      </c>
      <c r="B169" s="474" t="s">
        <v>956</v>
      </c>
      <c r="C169" s="64" t="s">
        <v>957</v>
      </c>
      <c r="D169" s="31" t="s">
        <v>44</v>
      </c>
      <c r="E169" s="32">
        <v>578</v>
      </c>
      <c r="F169" s="73">
        <v>210173</v>
      </c>
      <c r="G169" s="74">
        <v>1</v>
      </c>
      <c r="H169" s="77">
        <f t="shared" si="63"/>
        <v>210173</v>
      </c>
      <c r="I169" s="75">
        <f t="shared" si="64"/>
        <v>121479994</v>
      </c>
      <c r="J169" s="388">
        <f t="shared" si="62"/>
        <v>5.0342955358167133E-3</v>
      </c>
      <c r="K169" s="393" t="str">
        <f t="shared" si="59"/>
        <v>||</v>
      </c>
      <c r="L169" s="388" t="s">
        <v>2430</v>
      </c>
      <c r="M169" s="562" t="str">
        <f t="shared" si="65"/>
        <v/>
      </c>
      <c r="N169" s="562">
        <f t="shared" si="66"/>
        <v>121479994</v>
      </c>
      <c r="O169" s="51">
        <f>ROUND('SALIDA SINCO PPTO'!F134,0)</f>
        <v>193461</v>
      </c>
      <c r="P169" s="394">
        <v>210173</v>
      </c>
      <c r="Q169" s="394">
        <f t="shared" si="53"/>
        <v>111820458</v>
      </c>
      <c r="R169" s="396">
        <f t="shared" si="54"/>
        <v>9659536</v>
      </c>
      <c r="V169">
        <f>ROUND('SALIDA SINCO PPTO'!M134,0)</f>
        <v>0</v>
      </c>
    </row>
    <row r="170" spans="1:22" ht="18" customHeight="1">
      <c r="A170" s="104" t="s">
        <v>668</v>
      </c>
      <c r="B170" s="474" t="s">
        <v>958</v>
      </c>
      <c r="C170" s="64" t="s">
        <v>959</v>
      </c>
      <c r="D170" s="31" t="s">
        <v>28</v>
      </c>
      <c r="E170" s="32"/>
      <c r="F170" s="73">
        <v>608486</v>
      </c>
      <c r="G170" s="74">
        <v>1</v>
      </c>
      <c r="H170" s="77">
        <f t="shared" si="63"/>
        <v>608486</v>
      </c>
      <c r="I170" s="75">
        <f t="shared" si="64"/>
        <v>0</v>
      </c>
      <c r="J170" s="388">
        <f t="shared" si="62"/>
        <v>0</v>
      </c>
      <c r="K170" s="393" t="str">
        <f t="shared" si="59"/>
        <v/>
      </c>
      <c r="L170" s="388" t="s">
        <v>2430</v>
      </c>
      <c r="M170" s="562" t="str">
        <f t="shared" si="65"/>
        <v/>
      </c>
      <c r="N170" s="562">
        <f t="shared" si="66"/>
        <v>0</v>
      </c>
      <c r="O170" s="51">
        <f>ROUND('SALIDA SINCO PPTO'!F135,0)</f>
        <v>885414</v>
      </c>
      <c r="P170" s="394">
        <v>608486</v>
      </c>
      <c r="Q170" s="394">
        <f t="shared" si="53"/>
        <v>0</v>
      </c>
      <c r="R170" s="396">
        <f t="shared" si="54"/>
        <v>0</v>
      </c>
      <c r="V170">
        <f>ROUND('SALIDA SINCO PPTO'!M135,0)</f>
        <v>0</v>
      </c>
    </row>
    <row r="171" spans="1:22" ht="18" customHeight="1">
      <c r="A171" s="88" t="s">
        <v>680</v>
      </c>
      <c r="B171" s="474" t="s">
        <v>958</v>
      </c>
      <c r="C171" s="64" t="s">
        <v>925</v>
      </c>
      <c r="D171" s="31" t="s">
        <v>28</v>
      </c>
      <c r="E171" s="72">
        <v>96.829999999999984</v>
      </c>
      <c r="F171" s="73">
        <v>885414</v>
      </c>
      <c r="G171" s="74">
        <v>1</v>
      </c>
      <c r="H171" s="77">
        <f t="shared" si="63"/>
        <v>885414</v>
      </c>
      <c r="I171" s="75">
        <f t="shared" si="64"/>
        <v>85734638</v>
      </c>
      <c r="J171" s="388">
        <f t="shared" si="62"/>
        <v>3.5529595543794803E-3</v>
      </c>
      <c r="K171" s="393" t="str">
        <f t="shared" si="59"/>
        <v>|</v>
      </c>
      <c r="L171" s="388" t="s">
        <v>2430</v>
      </c>
      <c r="M171" s="562" t="str">
        <f t="shared" si="65"/>
        <v/>
      </c>
      <c r="N171" s="562">
        <f t="shared" si="66"/>
        <v>85734638</v>
      </c>
      <c r="O171" s="51">
        <f>ROUND('SALIDA SINCO PPTO'!F135,0)</f>
        <v>885414</v>
      </c>
      <c r="P171" s="394">
        <v>885414</v>
      </c>
      <c r="Q171" s="394">
        <f t="shared" si="53"/>
        <v>85734638</v>
      </c>
      <c r="R171" s="396">
        <f t="shared" si="54"/>
        <v>0</v>
      </c>
      <c r="V171">
        <f>ROUND('SALIDA SINCO PPTO'!M135,0)</f>
        <v>0</v>
      </c>
    </row>
    <row r="172" spans="1:22" ht="18" customHeight="1" thickBot="1">
      <c r="A172" s="88"/>
      <c r="B172" s="510" t="s">
        <v>960</v>
      </c>
      <c r="C172" s="511" t="s">
        <v>961</v>
      </c>
      <c r="D172" s="504" t="s">
        <v>28</v>
      </c>
      <c r="E172" s="528">
        <v>1250</v>
      </c>
      <c r="F172" s="512">
        <v>983261</v>
      </c>
      <c r="G172" s="529">
        <v>1</v>
      </c>
      <c r="H172" s="508">
        <f t="shared" si="63"/>
        <v>983261</v>
      </c>
      <c r="I172" s="509">
        <f t="shared" si="64"/>
        <v>1229076250</v>
      </c>
      <c r="J172" s="388">
        <f t="shared" si="62"/>
        <v>5.0934584986506888E-2</v>
      </c>
      <c r="K172" s="393" t="str">
        <f t="shared" si="59"/>
        <v>||||||||||||||||||||</v>
      </c>
      <c r="L172" s="388" t="s">
        <v>2430</v>
      </c>
      <c r="M172" s="562" t="str">
        <f t="shared" si="65"/>
        <v/>
      </c>
      <c r="N172" s="562">
        <f t="shared" si="66"/>
        <v>1229076250</v>
      </c>
      <c r="O172" s="51">
        <f>ROUND('SALIDA SINCO PPTO'!F136,0)</f>
        <v>696057</v>
      </c>
      <c r="P172" s="394">
        <v>983261</v>
      </c>
      <c r="Q172" s="394">
        <f t="shared" si="53"/>
        <v>870071250</v>
      </c>
      <c r="R172" s="396">
        <f t="shared" si="54"/>
        <v>359005000</v>
      </c>
      <c r="V172">
        <f>ROUND('SALIDA SINCO PPTO'!M136,0)</f>
        <v>0</v>
      </c>
    </row>
    <row r="173" spans="1:22" ht="16.5" thickBot="1">
      <c r="A173" s="440" t="s">
        <v>677</v>
      </c>
      <c r="B173" s="544"/>
      <c r="C173" s="45"/>
      <c r="D173" s="46"/>
      <c r="E173" s="81"/>
      <c r="F173" s="430"/>
      <c r="G173" s="44"/>
      <c r="H173" s="44"/>
      <c r="I173" s="442"/>
      <c r="J173" s="388" t="str">
        <f t="shared" si="62"/>
        <v/>
      </c>
      <c r="K173" s="393" t="str">
        <f t="shared" si="59"/>
        <v/>
      </c>
      <c r="L173" s="393"/>
      <c r="M173" s="393"/>
      <c r="N173" s="393"/>
      <c r="P173" s="394" t="s">
        <v>1439</v>
      </c>
      <c r="Q173" s="394" t="str">
        <f t="shared" si="53"/>
        <v/>
      </c>
      <c r="R173" s="396" t="str">
        <f t="shared" si="54"/>
        <v/>
      </c>
    </row>
    <row r="174" spans="1:22" ht="30" customHeight="1" thickBot="1">
      <c r="A174" s="54" t="s">
        <v>603</v>
      </c>
      <c r="B174" s="923" t="s">
        <v>962</v>
      </c>
      <c r="C174" s="944" t="s">
        <v>963</v>
      </c>
      <c r="D174" s="925"/>
      <c r="E174" s="925"/>
      <c r="F174" s="926"/>
      <c r="G174" s="927"/>
      <c r="H174" s="928"/>
      <c r="I174" s="929">
        <f>SUM(I176:I176)</f>
        <v>647488</v>
      </c>
      <c r="J174" s="930">
        <f t="shared" si="62"/>
        <v>2.6832779954655677E-5</v>
      </c>
      <c r="K174" s="393" t="str">
        <f t="shared" si="59"/>
        <v/>
      </c>
      <c r="L174" s="932"/>
      <c r="M174" s="932"/>
      <c r="N174" s="932"/>
      <c r="O174" s="929"/>
      <c r="P174" s="929" t="s">
        <v>1439</v>
      </c>
      <c r="Q174" s="929">
        <f>SUM(Q175:Q176)</f>
        <v>647488</v>
      </c>
      <c r="R174" s="945">
        <f t="shared" si="54"/>
        <v>0</v>
      </c>
    </row>
    <row r="175" spans="1:22">
      <c r="A175" s="444"/>
      <c r="B175" s="63"/>
      <c r="C175" s="64"/>
      <c r="D175" s="65"/>
      <c r="E175" s="85"/>
      <c r="F175" s="67"/>
      <c r="G175" s="86"/>
      <c r="H175" s="86"/>
      <c r="I175" s="87"/>
      <c r="J175" s="388" t="str">
        <f t="shared" si="62"/>
        <v/>
      </c>
      <c r="K175" s="393" t="str">
        <f t="shared" si="59"/>
        <v/>
      </c>
      <c r="L175" s="393"/>
      <c r="M175" s="393"/>
      <c r="N175" s="393"/>
      <c r="P175" s="394" t="s">
        <v>1439</v>
      </c>
      <c r="Q175" s="394" t="str">
        <f t="shared" si="53"/>
        <v/>
      </c>
      <c r="R175" s="396" t="str">
        <f t="shared" si="54"/>
        <v/>
      </c>
    </row>
    <row r="176" spans="1:22" ht="19.7" customHeight="1" thickBot="1">
      <c r="A176" s="76" t="s">
        <v>937</v>
      </c>
      <c r="B176" s="502" t="s">
        <v>965</v>
      </c>
      <c r="C176" s="503" t="s">
        <v>966</v>
      </c>
      <c r="D176" s="504" t="s">
        <v>44</v>
      </c>
      <c r="E176" s="527">
        <v>32</v>
      </c>
      <c r="F176" s="506">
        <v>20234</v>
      </c>
      <c r="G176" s="507">
        <v>1</v>
      </c>
      <c r="H176" s="508">
        <f xml:space="preserve"> ROUND(           F176*G176,0)</f>
        <v>20234</v>
      </c>
      <c r="I176" s="509">
        <f>ROUND(E176 * H176,0)</f>
        <v>647488</v>
      </c>
      <c r="J176" s="388">
        <f t="shared" si="62"/>
        <v>2.6832779954655677E-5</v>
      </c>
      <c r="K176" s="393" t="str">
        <f t="shared" si="59"/>
        <v/>
      </c>
      <c r="L176" s="388" t="s">
        <v>2430</v>
      </c>
      <c r="M176" s="562" t="str">
        <f>IF(L176="SI",I176,"")</f>
        <v/>
      </c>
      <c r="N176" s="562">
        <f>IF(L176="NO",I176,"")</f>
        <v>647488</v>
      </c>
      <c r="O176" s="51">
        <f>ROUND('SALIDA SINCO PPTO'!F138,0)</f>
        <v>20234</v>
      </c>
      <c r="P176" s="394">
        <v>20234</v>
      </c>
      <c r="Q176" s="394">
        <f t="shared" si="53"/>
        <v>647488</v>
      </c>
      <c r="R176" s="396">
        <f t="shared" si="54"/>
        <v>0</v>
      </c>
      <c r="V176">
        <f>ROUND('SALIDA SINCO PPTO'!M138,0)</f>
        <v>0</v>
      </c>
    </row>
    <row r="177" spans="1:22" ht="23.1" customHeight="1" thickBot="1">
      <c r="A177" s="440"/>
      <c r="B177" s="544"/>
      <c r="C177" s="45"/>
      <c r="D177" s="46"/>
      <c r="E177" s="81"/>
      <c r="F177" s="430"/>
      <c r="G177" s="44"/>
      <c r="H177" s="44"/>
      <c r="I177" s="442"/>
      <c r="J177" s="388" t="str">
        <f t="shared" si="62"/>
        <v/>
      </c>
      <c r="K177" s="393" t="str">
        <f t="shared" si="59"/>
        <v/>
      </c>
      <c r="L177" s="393"/>
      <c r="M177" s="393"/>
      <c r="N177" s="393"/>
      <c r="P177" s="394" t="s">
        <v>1439</v>
      </c>
      <c r="Q177" s="394" t="str">
        <f t="shared" si="53"/>
        <v/>
      </c>
      <c r="R177" s="396" t="str">
        <f t="shared" si="54"/>
        <v/>
      </c>
    </row>
    <row r="178" spans="1:22" ht="37.35" customHeight="1" thickBot="1">
      <c r="A178" s="54" t="s">
        <v>626</v>
      </c>
      <c r="B178" s="923" t="s">
        <v>967</v>
      </c>
      <c r="C178" s="944" t="s">
        <v>968</v>
      </c>
      <c r="D178" s="925"/>
      <c r="E178" s="925"/>
      <c r="F178" s="926"/>
      <c r="G178" s="927"/>
      <c r="H178" s="928"/>
      <c r="I178" s="929">
        <f>SUM(I180:I184)</f>
        <v>74609696</v>
      </c>
      <c r="J178" s="930">
        <f t="shared" si="62"/>
        <v>3.0919268855202782E-3</v>
      </c>
      <c r="K178" s="393" t="str">
        <f t="shared" si="59"/>
        <v>|</v>
      </c>
      <c r="L178" s="932"/>
      <c r="M178" s="932"/>
      <c r="N178" s="932"/>
      <c r="O178" s="929"/>
      <c r="P178" s="929" t="s">
        <v>1439</v>
      </c>
      <c r="Q178" s="929">
        <f>SUM(Q180:Q184)</f>
        <v>73305118</v>
      </c>
      <c r="R178" s="945">
        <f t="shared" si="54"/>
        <v>1304578</v>
      </c>
    </row>
    <row r="179" spans="1:22" ht="12.75" customHeight="1">
      <c r="A179" s="62" t="s">
        <v>626</v>
      </c>
      <c r="B179" s="478"/>
      <c r="C179" s="479"/>
      <c r="D179" s="65"/>
      <c r="E179" s="85"/>
      <c r="F179" s="67"/>
      <c r="G179" s="86"/>
      <c r="H179" s="86"/>
      <c r="I179" s="87"/>
      <c r="J179" s="388" t="str">
        <f t="shared" si="62"/>
        <v/>
      </c>
      <c r="K179" s="393" t="str">
        <f t="shared" si="59"/>
        <v/>
      </c>
      <c r="L179" s="393"/>
      <c r="M179" s="393"/>
      <c r="N179" s="393"/>
      <c r="P179" s="394" t="s">
        <v>1439</v>
      </c>
      <c r="Q179" s="394" t="str">
        <f t="shared" si="53"/>
        <v/>
      </c>
      <c r="R179" s="396" t="str">
        <f t="shared" si="54"/>
        <v/>
      </c>
    </row>
    <row r="180" spans="1:22" ht="12.75" customHeight="1">
      <c r="A180" s="92" t="s">
        <v>600</v>
      </c>
      <c r="B180" s="474" t="s">
        <v>970</v>
      </c>
      <c r="C180" s="479" t="s">
        <v>971</v>
      </c>
      <c r="D180" s="65" t="s">
        <v>587</v>
      </c>
      <c r="E180" s="85">
        <v>6</v>
      </c>
      <c r="F180" s="67">
        <v>823008</v>
      </c>
      <c r="G180" s="74">
        <v>1</v>
      </c>
      <c r="H180" s="77">
        <f xml:space="preserve"> ROUND(           F180*G180,0)</f>
        <v>823008</v>
      </c>
      <c r="I180" s="75">
        <f>ROUND(E180 * H180,0)</f>
        <v>4938048</v>
      </c>
      <c r="J180" s="388">
        <f t="shared" si="62"/>
        <v>2.0463939932404549E-4</v>
      </c>
      <c r="K180" s="393" t="str">
        <f t="shared" si="59"/>
        <v/>
      </c>
      <c r="L180" s="388" t="s">
        <v>2430</v>
      </c>
      <c r="M180" s="562" t="str">
        <f t="shared" ref="M180:M184" si="67">IF(L180="SI",I180,"")</f>
        <v/>
      </c>
      <c r="N180" s="562">
        <f t="shared" ref="N180:N184" si="68">IF(L180="NO",I180,"")</f>
        <v>4938048</v>
      </c>
      <c r="O180" s="51">
        <f>ROUND('SALIDA SINCO PPTO'!F140,0)</f>
        <v>823008</v>
      </c>
      <c r="P180" s="394">
        <v>823008</v>
      </c>
      <c r="Q180" s="394">
        <f t="shared" si="53"/>
        <v>4938048</v>
      </c>
      <c r="R180" s="396">
        <f t="shared" si="54"/>
        <v>0</v>
      </c>
      <c r="V180">
        <f>ROUND('SALIDA SINCO PPTO'!M140,0)</f>
        <v>0</v>
      </c>
    </row>
    <row r="181" spans="1:22" ht="12.75" customHeight="1">
      <c r="A181" s="439"/>
      <c r="B181" s="474" t="s">
        <v>972</v>
      </c>
      <c r="C181" s="479" t="s">
        <v>973</v>
      </c>
      <c r="D181" s="65" t="s">
        <v>587</v>
      </c>
      <c r="E181" s="85">
        <v>120</v>
      </c>
      <c r="F181" s="67">
        <v>428112</v>
      </c>
      <c r="G181" s="74">
        <v>1</v>
      </c>
      <c r="H181" s="77">
        <f xml:space="preserve"> ROUND(           F181*G181,0)</f>
        <v>428112</v>
      </c>
      <c r="I181" s="75">
        <f>ROUND(E181 * H181,0)</f>
        <v>51373440</v>
      </c>
      <c r="J181" s="388">
        <f t="shared" si="62"/>
        <v>2.1289849557577997E-3</v>
      </c>
      <c r="K181" s="393" t="str">
        <f t="shared" si="59"/>
        <v/>
      </c>
      <c r="L181" s="388" t="s">
        <v>2430</v>
      </c>
      <c r="M181" s="562" t="str">
        <f t="shared" si="67"/>
        <v/>
      </c>
      <c r="N181" s="562">
        <f t="shared" si="68"/>
        <v>51373440</v>
      </c>
      <c r="O181" s="51">
        <f>ROUND('SALIDA SINCO PPTO'!F141,0)</f>
        <v>428112</v>
      </c>
      <c r="P181" s="394">
        <v>428112</v>
      </c>
      <c r="Q181" s="394">
        <f t="shared" si="53"/>
        <v>51373440</v>
      </c>
      <c r="R181" s="396">
        <f t="shared" si="54"/>
        <v>0</v>
      </c>
      <c r="V181">
        <f>ROUND('SALIDA SINCO PPTO'!M141,0)</f>
        <v>0</v>
      </c>
    </row>
    <row r="182" spans="1:22" ht="12.75" customHeight="1">
      <c r="A182" s="76" t="s">
        <v>777</v>
      </c>
      <c r="B182" s="474" t="s">
        <v>975</v>
      </c>
      <c r="C182" s="479" t="s">
        <v>976</v>
      </c>
      <c r="D182" s="65" t="s">
        <v>44</v>
      </c>
      <c r="E182" s="85">
        <v>12.5</v>
      </c>
      <c r="F182" s="67">
        <v>629388</v>
      </c>
      <c r="G182" s="74">
        <v>1</v>
      </c>
      <c r="H182" s="77">
        <f xml:space="preserve"> ROUND(           F182*G182,0)</f>
        <v>629388</v>
      </c>
      <c r="I182" s="75">
        <f>ROUND(E182 * H182,0)</f>
        <v>7867350</v>
      </c>
      <c r="J182" s="388">
        <f t="shared" si="62"/>
        <v>3.2603364290343658E-4</v>
      </c>
      <c r="K182" s="393" t="str">
        <f t="shared" si="59"/>
        <v/>
      </c>
      <c r="L182" s="388" t="s">
        <v>2430</v>
      </c>
      <c r="M182" s="562" t="str">
        <f t="shared" si="67"/>
        <v/>
      </c>
      <c r="N182" s="562">
        <f t="shared" si="68"/>
        <v>7867350</v>
      </c>
      <c r="O182" s="51">
        <f>ROUND('SALIDA SINCO PPTO'!F142,0)</f>
        <v>538855</v>
      </c>
      <c r="P182" s="394">
        <v>629388</v>
      </c>
      <c r="Q182" s="394">
        <f t="shared" si="53"/>
        <v>6735688</v>
      </c>
      <c r="R182" s="396">
        <f t="shared" si="54"/>
        <v>1131662</v>
      </c>
      <c r="V182">
        <f>ROUND('SALIDA SINCO PPTO'!M142,0)</f>
        <v>0</v>
      </c>
    </row>
    <row r="183" spans="1:22" ht="12.75" customHeight="1">
      <c r="A183" s="76" t="s">
        <v>1229</v>
      </c>
      <c r="B183" s="474" t="s">
        <v>978</v>
      </c>
      <c r="C183" s="479" t="s">
        <v>979</v>
      </c>
      <c r="D183" s="65" t="s">
        <v>44</v>
      </c>
      <c r="E183" s="85">
        <v>3.82</v>
      </c>
      <c r="F183" s="67">
        <v>395923</v>
      </c>
      <c r="G183" s="74">
        <v>1</v>
      </c>
      <c r="H183" s="77">
        <f xml:space="preserve"> ROUND(           F183*G183,0)</f>
        <v>395923</v>
      </c>
      <c r="I183" s="75">
        <f>ROUND(E183 * H183,0)</f>
        <v>1512426</v>
      </c>
      <c r="J183" s="388">
        <f t="shared" si="62"/>
        <v>6.2676982516587289E-5</v>
      </c>
      <c r="K183" s="393" t="str">
        <f t="shared" si="59"/>
        <v/>
      </c>
      <c r="L183" s="388" t="s">
        <v>2430</v>
      </c>
      <c r="M183" s="562" t="str">
        <f t="shared" si="67"/>
        <v/>
      </c>
      <c r="N183" s="562">
        <f t="shared" si="68"/>
        <v>1512426</v>
      </c>
      <c r="O183" s="51">
        <f>ROUND('SALIDA SINCO PPTO'!F143,0)</f>
        <v>350657</v>
      </c>
      <c r="P183" s="394">
        <v>395923</v>
      </c>
      <c r="Q183" s="394">
        <f t="shared" si="53"/>
        <v>1339510</v>
      </c>
      <c r="R183" s="396">
        <f t="shared" si="54"/>
        <v>172916</v>
      </c>
      <c r="V183">
        <f>ROUND('SALIDA SINCO PPTO'!M143,0)</f>
        <v>0</v>
      </c>
    </row>
    <row r="184" spans="1:22" ht="12.75" customHeight="1" thickBot="1">
      <c r="A184" s="76" t="s">
        <v>1222</v>
      </c>
      <c r="B184" s="502" t="s">
        <v>981</v>
      </c>
      <c r="C184" s="525" t="s">
        <v>982</v>
      </c>
      <c r="D184" s="514" t="s">
        <v>587</v>
      </c>
      <c r="E184" s="530">
        <v>32</v>
      </c>
      <c r="F184" s="515">
        <v>278701</v>
      </c>
      <c r="G184" s="507">
        <v>1</v>
      </c>
      <c r="H184" s="508">
        <f xml:space="preserve"> ROUND(           F184*G184,0)</f>
        <v>278701</v>
      </c>
      <c r="I184" s="509">
        <f>ROUND(E184 * H184,0)</f>
        <v>8918432</v>
      </c>
      <c r="J184" s="388">
        <f t="shared" si="62"/>
        <v>3.6959190501840923E-4</v>
      </c>
      <c r="K184" s="393" t="str">
        <f t="shared" si="59"/>
        <v/>
      </c>
      <c r="L184" s="388" t="s">
        <v>2430</v>
      </c>
      <c r="M184" s="562" t="str">
        <f t="shared" si="67"/>
        <v/>
      </c>
      <c r="N184" s="562">
        <f t="shared" si="68"/>
        <v>8918432</v>
      </c>
      <c r="O184" s="51">
        <f>ROUND('SALIDA SINCO PPTO'!F144,0)</f>
        <v>278701</v>
      </c>
      <c r="P184" s="394">
        <v>278701</v>
      </c>
      <c r="Q184" s="394">
        <f t="shared" si="53"/>
        <v>8918432</v>
      </c>
      <c r="R184" s="396">
        <f t="shared" si="54"/>
        <v>0</v>
      </c>
      <c r="V184">
        <f>ROUND('SALIDA SINCO PPTO'!M144,0)</f>
        <v>0</v>
      </c>
    </row>
    <row r="185" spans="1:22" ht="23.1" customHeight="1" thickBot="1">
      <c r="A185" s="436" t="s">
        <v>706</v>
      </c>
      <c r="B185" s="44"/>
      <c r="C185" s="45"/>
      <c r="D185" s="46"/>
      <c r="E185" s="81"/>
      <c r="F185" s="430"/>
      <c r="G185" s="44"/>
      <c r="H185" s="44"/>
      <c r="I185" s="433"/>
      <c r="J185" s="388" t="str">
        <f t="shared" si="62"/>
        <v/>
      </c>
      <c r="K185" s="393" t="str">
        <f t="shared" si="59"/>
        <v/>
      </c>
      <c r="L185" s="393"/>
      <c r="M185" s="393"/>
      <c r="N185" s="393"/>
      <c r="P185" s="394" t="s">
        <v>1439</v>
      </c>
      <c r="Q185" s="394" t="str">
        <f t="shared" si="53"/>
        <v/>
      </c>
      <c r="R185" s="396" t="str">
        <f t="shared" si="54"/>
        <v/>
      </c>
    </row>
    <row r="186" spans="1:22" ht="26.25" thickBot="1">
      <c r="A186" s="436" t="s">
        <v>909</v>
      </c>
      <c r="B186" s="923" t="s">
        <v>983</v>
      </c>
      <c r="C186" s="944" t="s">
        <v>984</v>
      </c>
      <c r="D186" s="925"/>
      <c r="E186" s="925"/>
      <c r="F186" s="926"/>
      <c r="G186" s="927"/>
      <c r="H186" s="928"/>
      <c r="I186" s="929">
        <f>I187+I195+I200</f>
        <v>5604016819</v>
      </c>
      <c r="J186" s="930">
        <f t="shared" si="62"/>
        <v>0.23223804945638604</v>
      </c>
      <c r="K186" s="393" t="str">
        <f t="shared" si="59"/>
        <v>|||||||||||||||||||||||||||||||||||||||||||||||||||||||||||||||||||||||||||||||||||||||||||||</v>
      </c>
      <c r="L186" s="932"/>
      <c r="M186" s="932"/>
      <c r="N186" s="932"/>
      <c r="O186" s="929"/>
      <c r="P186" s="929" t="s">
        <v>1439</v>
      </c>
      <c r="Q186" s="929">
        <f>Q187+Q195+Q200</f>
        <v>4124358998</v>
      </c>
      <c r="R186" s="945">
        <f>R187+R195+R200</f>
        <v>1479657821</v>
      </c>
    </row>
    <row r="187" spans="1:22" ht="27" customHeight="1" thickBot="1">
      <c r="A187" s="445" t="s">
        <v>743</v>
      </c>
      <c r="B187" s="923" t="s">
        <v>985</v>
      </c>
      <c r="C187" s="944" t="s">
        <v>986</v>
      </c>
      <c r="D187" s="925"/>
      <c r="E187" s="925"/>
      <c r="F187" s="926"/>
      <c r="G187" s="927"/>
      <c r="H187" s="928"/>
      <c r="I187" s="929">
        <f>SUM(I189:I193)</f>
        <v>110145204</v>
      </c>
      <c r="J187" s="930">
        <f t="shared" si="62"/>
        <v>4.5645664815296355E-3</v>
      </c>
      <c r="K187" s="393" t="str">
        <f t="shared" ref="K187:K194" si="69">IF(J187="","",REPT("|",J187/MAX($J$14:$J$415)*100))</f>
        <v>|</v>
      </c>
      <c r="L187" s="932"/>
      <c r="M187" s="932"/>
      <c r="N187" s="932"/>
      <c r="O187" s="929"/>
      <c r="P187" s="929" t="s">
        <v>1439</v>
      </c>
      <c r="Q187" s="929">
        <f>SUM(Q189:Q193)</f>
        <v>82727990</v>
      </c>
      <c r="R187" s="945">
        <f>IF(Q187="","",I187-Q187)</f>
        <v>27417214</v>
      </c>
    </row>
    <row r="188" spans="1:22">
      <c r="A188" s="62" t="s">
        <v>626</v>
      </c>
      <c r="B188" s="63"/>
      <c r="C188" s="64"/>
      <c r="D188" s="65"/>
      <c r="E188" s="85"/>
      <c r="F188" s="67"/>
      <c r="G188" s="86"/>
      <c r="H188" s="86"/>
      <c r="I188" s="87"/>
      <c r="J188" s="388" t="str">
        <f t="shared" si="62"/>
        <v/>
      </c>
      <c r="K188" s="393" t="str">
        <f t="shared" si="69"/>
        <v/>
      </c>
      <c r="L188" s="393"/>
      <c r="M188" s="393"/>
      <c r="N188" s="393"/>
      <c r="P188" s="394" t="s">
        <v>1439</v>
      </c>
      <c r="Q188" s="394" t="str">
        <f t="shared" si="53"/>
        <v/>
      </c>
      <c r="R188" s="396" t="str">
        <f t="shared" si="54"/>
        <v/>
      </c>
    </row>
    <row r="189" spans="1:22" ht="25.5">
      <c r="A189" s="93" t="s">
        <v>746</v>
      </c>
      <c r="B189" s="474" t="s">
        <v>988</v>
      </c>
      <c r="C189" s="64" t="s">
        <v>989</v>
      </c>
      <c r="D189" s="31" t="s">
        <v>44</v>
      </c>
      <c r="E189" s="32">
        <v>129.94999999999999</v>
      </c>
      <c r="F189" s="73">
        <v>129319</v>
      </c>
      <c r="G189" s="74">
        <v>1</v>
      </c>
      <c r="H189" s="77">
        <f xml:space="preserve"> ROUND(           F189*G189,0)</f>
        <v>129319</v>
      </c>
      <c r="I189" s="75">
        <f>ROUND(E189 * H189,0)</f>
        <v>16805004</v>
      </c>
      <c r="J189" s="388">
        <f t="shared" si="62"/>
        <v>6.9642213364434324E-4</v>
      </c>
      <c r="K189" s="393" t="str">
        <f t="shared" si="69"/>
        <v/>
      </c>
      <c r="L189" s="388" t="s">
        <v>2430</v>
      </c>
      <c r="M189" s="562" t="str">
        <f t="shared" ref="M189:M193" si="70">IF(L189="SI",I189,"")</f>
        <v/>
      </c>
      <c r="N189" s="562">
        <f t="shared" ref="N189:N193" si="71">IF(L189="NO",I189,"")</f>
        <v>16805004</v>
      </c>
      <c r="O189" s="51">
        <f>ROUND('SALIDA SINCO PPTO'!F146,0)</f>
        <v>85796</v>
      </c>
      <c r="P189" s="394">
        <v>129319</v>
      </c>
      <c r="Q189" s="394">
        <f t="shared" si="53"/>
        <v>11149190</v>
      </c>
      <c r="R189" s="396">
        <f t="shared" si="54"/>
        <v>5655814</v>
      </c>
      <c r="V189">
        <f>ROUND('SALIDA SINCO PPTO'!M146,0)</f>
        <v>0</v>
      </c>
    </row>
    <row r="190" spans="1:22" ht="76.5">
      <c r="A190" s="100"/>
      <c r="B190" s="474" t="s">
        <v>990</v>
      </c>
      <c r="C190" s="64" t="s">
        <v>991</v>
      </c>
      <c r="D190" s="31" t="s">
        <v>28</v>
      </c>
      <c r="E190" s="32">
        <v>2</v>
      </c>
      <c r="F190" s="73">
        <v>777835</v>
      </c>
      <c r="G190" s="74">
        <v>1</v>
      </c>
      <c r="H190" s="77">
        <f xml:space="preserve"> ROUND(           F190*G190,0)</f>
        <v>777835</v>
      </c>
      <c r="I190" s="75">
        <f>ROUND(E190 * H190,0)</f>
        <v>1555670</v>
      </c>
      <c r="J190" s="388">
        <f t="shared" si="62"/>
        <v>6.4469072464754868E-5</v>
      </c>
      <c r="K190" s="393" t="str">
        <f t="shared" si="69"/>
        <v/>
      </c>
      <c r="L190" s="388" t="s">
        <v>2430</v>
      </c>
      <c r="M190" s="562" t="str">
        <f t="shared" si="70"/>
        <v/>
      </c>
      <c r="N190" s="562">
        <f t="shared" si="71"/>
        <v>1555670</v>
      </c>
      <c r="O190" s="51">
        <f>ROUND('SALIDA SINCO PPTO'!F147,0)</f>
        <v>596490</v>
      </c>
      <c r="P190" s="394">
        <v>777835</v>
      </c>
      <c r="Q190" s="394">
        <f t="shared" si="53"/>
        <v>1192980</v>
      </c>
      <c r="R190" s="396">
        <f t="shared" si="54"/>
        <v>362690</v>
      </c>
      <c r="V190">
        <f>ROUND('SALIDA SINCO PPTO'!M147,0)</f>
        <v>0</v>
      </c>
    </row>
    <row r="191" spans="1:22" ht="76.5">
      <c r="A191" s="76" t="s">
        <v>774</v>
      </c>
      <c r="B191" s="474" t="s">
        <v>993</v>
      </c>
      <c r="C191" s="64" t="s">
        <v>994</v>
      </c>
      <c r="D191" s="31" t="s">
        <v>28</v>
      </c>
      <c r="E191" s="32">
        <v>17</v>
      </c>
      <c r="F191" s="73">
        <v>777835</v>
      </c>
      <c r="G191" s="74">
        <v>1</v>
      </c>
      <c r="H191" s="77">
        <f xml:space="preserve"> ROUND(           F191*G191,0)</f>
        <v>777835</v>
      </c>
      <c r="I191" s="75">
        <f>ROUND(E191 * H191,0)</f>
        <v>13223195</v>
      </c>
      <c r="J191" s="388">
        <f t="shared" si="62"/>
        <v>5.4798711595041637E-4</v>
      </c>
      <c r="K191" s="393" t="str">
        <f t="shared" si="69"/>
        <v/>
      </c>
      <c r="L191" s="388" t="s">
        <v>2430</v>
      </c>
      <c r="M191" s="562" t="str">
        <f t="shared" si="70"/>
        <v/>
      </c>
      <c r="N191" s="562">
        <f t="shared" si="71"/>
        <v>13223195</v>
      </c>
      <c r="O191" s="51">
        <f>ROUND('SALIDA SINCO PPTO'!F148,0)</f>
        <v>596490</v>
      </c>
      <c r="P191" s="394">
        <v>777835</v>
      </c>
      <c r="Q191" s="394">
        <f t="shared" si="53"/>
        <v>10140330</v>
      </c>
      <c r="R191" s="396">
        <f t="shared" si="54"/>
        <v>3082865</v>
      </c>
      <c r="V191">
        <f>ROUND('SALIDA SINCO PPTO'!M148,0)</f>
        <v>0</v>
      </c>
    </row>
    <row r="192" spans="1:22" ht="76.5">
      <c r="A192" s="93" t="s">
        <v>749</v>
      </c>
      <c r="B192" s="474" t="s">
        <v>996</v>
      </c>
      <c r="C192" s="64" t="s">
        <v>997</v>
      </c>
      <c r="D192" s="31" t="s">
        <v>28</v>
      </c>
      <c r="E192" s="32">
        <v>72</v>
      </c>
      <c r="F192" s="73">
        <v>777835</v>
      </c>
      <c r="G192" s="74">
        <v>1</v>
      </c>
      <c r="H192" s="77">
        <f xml:space="preserve"> ROUND(           F192*G192,0)</f>
        <v>777835</v>
      </c>
      <c r="I192" s="75">
        <f>ROUND(E192 * H192,0)</f>
        <v>56004120</v>
      </c>
      <c r="J192" s="388">
        <f t="shared" si="62"/>
        <v>2.3208866087311751E-3</v>
      </c>
      <c r="K192" s="393" t="str">
        <f t="shared" si="69"/>
        <v/>
      </c>
      <c r="L192" s="388" t="s">
        <v>2430</v>
      </c>
      <c r="M192" s="562" t="str">
        <f t="shared" si="70"/>
        <v/>
      </c>
      <c r="N192" s="562">
        <f t="shared" si="71"/>
        <v>56004120</v>
      </c>
      <c r="O192" s="51">
        <f>ROUND('SALIDA SINCO PPTO'!F149,0)</f>
        <v>596490</v>
      </c>
      <c r="P192" s="394">
        <v>777835</v>
      </c>
      <c r="Q192" s="394">
        <f t="shared" si="53"/>
        <v>42947280</v>
      </c>
      <c r="R192" s="396">
        <f t="shared" si="54"/>
        <v>13056840</v>
      </c>
      <c r="V192">
        <f>ROUND('SALIDA SINCO PPTO'!M149,0)</f>
        <v>0</v>
      </c>
    </row>
    <row r="193" spans="1:22" ht="77.25" thickBot="1">
      <c r="A193" s="76" t="s">
        <v>607</v>
      </c>
      <c r="B193" s="502" t="s">
        <v>999</v>
      </c>
      <c r="C193" s="503" t="s">
        <v>1000</v>
      </c>
      <c r="D193" s="504" t="s">
        <v>28</v>
      </c>
      <c r="E193" s="527">
        <v>29</v>
      </c>
      <c r="F193" s="506">
        <v>777835</v>
      </c>
      <c r="G193" s="507">
        <v>1</v>
      </c>
      <c r="H193" s="508">
        <f xml:space="preserve"> ROUND(           F193*G193,0)</f>
        <v>777835</v>
      </c>
      <c r="I193" s="509">
        <f>ROUND(E193 * H193,0)</f>
        <v>22557215</v>
      </c>
      <c r="J193" s="388">
        <f t="shared" si="62"/>
        <v>9.3480155073894552E-4</v>
      </c>
      <c r="K193" s="393" t="str">
        <f t="shared" si="69"/>
        <v/>
      </c>
      <c r="L193" s="388" t="s">
        <v>2430</v>
      </c>
      <c r="M193" s="562" t="str">
        <f t="shared" si="70"/>
        <v/>
      </c>
      <c r="N193" s="562">
        <f t="shared" si="71"/>
        <v>22557215</v>
      </c>
      <c r="O193" s="51">
        <f>ROUND('SALIDA SINCO PPTO'!F150,0)</f>
        <v>596490</v>
      </c>
      <c r="P193" s="394">
        <v>777835</v>
      </c>
      <c r="Q193" s="394">
        <f t="shared" si="53"/>
        <v>17298210</v>
      </c>
      <c r="R193" s="396">
        <f t="shared" si="54"/>
        <v>5259005</v>
      </c>
      <c r="V193">
        <f>ROUND('SALIDA SINCO PPTO'!M150,0)</f>
        <v>0</v>
      </c>
    </row>
    <row r="194" spans="1:22" ht="23.1" customHeight="1" thickBot="1">
      <c r="A194" s="443" t="s">
        <v>626</v>
      </c>
      <c r="B194" s="544"/>
      <c r="C194" s="45"/>
      <c r="D194" s="46"/>
      <c r="E194" s="81"/>
      <c r="F194" s="430"/>
      <c r="G194" s="44"/>
      <c r="H194" s="44"/>
      <c r="I194" s="442"/>
      <c r="J194" s="388" t="str">
        <f t="shared" si="62"/>
        <v/>
      </c>
      <c r="K194" s="393" t="str">
        <f t="shared" si="69"/>
        <v/>
      </c>
      <c r="L194" s="393"/>
      <c r="M194" s="393"/>
      <c r="N194" s="393"/>
      <c r="P194" s="394" t="s">
        <v>1439</v>
      </c>
      <c r="Q194" s="394" t="str">
        <f t="shared" si="53"/>
        <v/>
      </c>
      <c r="R194" s="396" t="str">
        <f t="shared" si="54"/>
        <v/>
      </c>
    </row>
    <row r="195" spans="1:22" ht="28.5" customHeight="1" thickBot="1">
      <c r="A195" s="438" t="s">
        <v>791</v>
      </c>
      <c r="B195" s="923" t="s">
        <v>1001</v>
      </c>
      <c r="C195" s="924" t="s">
        <v>1002</v>
      </c>
      <c r="D195" s="925"/>
      <c r="E195" s="925"/>
      <c r="F195" s="926"/>
      <c r="G195" s="927"/>
      <c r="H195" s="928"/>
      <c r="I195" s="929">
        <f>SUM(I197:I198)</f>
        <v>306125548</v>
      </c>
      <c r="J195" s="930">
        <f t="shared" si="62"/>
        <v>1.268625745648164E-2</v>
      </c>
      <c r="K195" s="393"/>
      <c r="L195" s="932"/>
      <c r="M195" s="932"/>
      <c r="N195" s="932"/>
      <c r="O195" s="929"/>
      <c r="P195" s="929" t="s">
        <v>1439</v>
      </c>
      <c r="Q195" s="929">
        <f>SUM(Q197:Q198)</f>
        <v>306125548</v>
      </c>
      <c r="R195" s="945">
        <f>IF(Q195="","",I195-Q195)</f>
        <v>0</v>
      </c>
    </row>
    <row r="196" spans="1:22">
      <c r="A196" s="444" t="s">
        <v>794</v>
      </c>
      <c r="B196" s="63"/>
      <c r="C196" s="64"/>
      <c r="D196" s="65"/>
      <c r="E196" s="85"/>
      <c r="F196" s="67"/>
      <c r="G196" s="86"/>
      <c r="H196" s="86"/>
      <c r="I196" s="87"/>
      <c r="J196" s="388" t="str">
        <f t="shared" si="62"/>
        <v/>
      </c>
      <c r="K196" s="393" t="str">
        <f>IF(J196="","",REPT("|",J196/MAX($J$14:$J$415)*100))</f>
        <v/>
      </c>
      <c r="L196" s="393"/>
      <c r="M196" s="393"/>
      <c r="N196" s="393"/>
      <c r="P196" s="394" t="s">
        <v>1439</v>
      </c>
      <c r="Q196" s="394" t="str">
        <f t="shared" si="53"/>
        <v/>
      </c>
      <c r="R196" s="396" t="str">
        <f t="shared" si="54"/>
        <v/>
      </c>
    </row>
    <row r="197" spans="1:22" s="51" customFormat="1" ht="51">
      <c r="A197" s="76" t="s">
        <v>797</v>
      </c>
      <c r="B197" s="484" t="s">
        <v>1004</v>
      </c>
      <c r="C197" s="477" t="s">
        <v>1005</v>
      </c>
      <c r="D197" s="101" t="s">
        <v>28</v>
      </c>
      <c r="E197" s="118">
        <v>274.7</v>
      </c>
      <c r="F197" s="102">
        <v>325456</v>
      </c>
      <c r="G197" s="96">
        <v>1</v>
      </c>
      <c r="H197" s="97">
        <f xml:space="preserve"> ROUND(           F197*G197,0)</f>
        <v>325456</v>
      </c>
      <c r="I197" s="98">
        <f>ROUND(E197 * H197,0)</f>
        <v>89402763</v>
      </c>
      <c r="J197" s="388">
        <f t="shared" ref="J197:J228" si="72">IF(I197="","",I197/SbtPpto)</f>
        <v>3.7049716240567122E-3</v>
      </c>
      <c r="K197" s="393" t="str">
        <f>IF(J197="","",REPT("|",J197/MAX($J$14:$J$415)*100))</f>
        <v>|</v>
      </c>
      <c r="L197" s="388" t="s">
        <v>2430</v>
      </c>
      <c r="M197" s="562" t="str">
        <f t="shared" ref="M197:M198" si="73">IF(L197="SI",I197,"")</f>
        <v/>
      </c>
      <c r="N197" s="562">
        <f t="shared" ref="N197:N198" si="74">IF(L197="NO",I197,"")</f>
        <v>89402763</v>
      </c>
      <c r="O197" s="51">
        <f>ROUND('SALIDA SINCO PPTO'!F152,0)</f>
        <v>325456</v>
      </c>
      <c r="P197" s="394">
        <v>325456</v>
      </c>
      <c r="Q197" s="394">
        <f t="shared" si="53"/>
        <v>89402763</v>
      </c>
      <c r="R197" s="396">
        <f t="shared" si="54"/>
        <v>0</v>
      </c>
      <c r="V197" s="51">
        <f>ROUND('SALIDA SINCO PPTO'!M152,0)</f>
        <v>0</v>
      </c>
    </row>
    <row r="198" spans="1:22" s="51" customFormat="1" ht="30.75" thickBot="1">
      <c r="A198" s="76" t="s">
        <v>800</v>
      </c>
      <c r="B198" s="531" t="s">
        <v>1007</v>
      </c>
      <c r="C198" s="517" t="s">
        <v>925</v>
      </c>
      <c r="D198" s="518" t="s">
        <v>28</v>
      </c>
      <c r="E198" s="532">
        <v>244.77</v>
      </c>
      <c r="F198" s="519">
        <v>885414</v>
      </c>
      <c r="G198" s="520">
        <v>1</v>
      </c>
      <c r="H198" s="521">
        <f xml:space="preserve"> ROUND(           F198*G198,0)</f>
        <v>885414</v>
      </c>
      <c r="I198" s="522">
        <f>ROUND(E198 * H198,0)</f>
        <v>216722785</v>
      </c>
      <c r="J198" s="388">
        <f t="shared" si="72"/>
        <v>8.9812858324249296E-3</v>
      </c>
      <c r="K198" s="393" t="str">
        <f>IF(J198="","",REPT("|",J198/MAX($J$14:$J$415)*100))</f>
        <v>|||</v>
      </c>
      <c r="L198" s="388" t="s">
        <v>2430</v>
      </c>
      <c r="M198" s="562" t="str">
        <f t="shared" si="73"/>
        <v/>
      </c>
      <c r="N198" s="562">
        <f t="shared" si="74"/>
        <v>216722785</v>
      </c>
      <c r="O198" s="51">
        <f>ROUND('SALIDA SINCO PPTO'!F153,0)</f>
        <v>885414</v>
      </c>
      <c r="P198" s="394">
        <v>885414</v>
      </c>
      <c r="Q198" s="394">
        <f t="shared" si="53"/>
        <v>216722785</v>
      </c>
      <c r="R198" s="396">
        <f t="shared" si="54"/>
        <v>0</v>
      </c>
      <c r="V198" s="51">
        <f>ROUND('SALIDA SINCO PPTO'!M153,0)</f>
        <v>0</v>
      </c>
    </row>
    <row r="199" spans="1:22" ht="12" customHeight="1" thickBot="1">
      <c r="A199" s="436" t="s">
        <v>803</v>
      </c>
      <c r="B199" s="544"/>
      <c r="C199" s="45"/>
      <c r="D199" s="46"/>
      <c r="E199" s="81"/>
      <c r="F199" s="430"/>
      <c r="G199" s="44"/>
      <c r="H199" s="44"/>
      <c r="I199" s="442"/>
      <c r="J199" s="388" t="str">
        <f t="shared" si="72"/>
        <v/>
      </c>
      <c r="K199" s="393" t="str">
        <f>IF(J199="","",REPT("|",J199/MAX($J$14:$J$415)*100))</f>
        <v/>
      </c>
      <c r="L199" s="393"/>
      <c r="M199" s="393"/>
      <c r="N199" s="393"/>
      <c r="P199" s="394" t="s">
        <v>1439</v>
      </c>
      <c r="Q199" s="394" t="str">
        <f t="shared" si="53"/>
        <v/>
      </c>
      <c r="R199" s="396" t="str">
        <f t="shared" si="54"/>
        <v/>
      </c>
    </row>
    <row r="200" spans="1:22" ht="33.75" customHeight="1" thickBot="1">
      <c r="A200" s="441" t="s">
        <v>806</v>
      </c>
      <c r="B200" s="923" t="s">
        <v>1008</v>
      </c>
      <c r="C200" s="924" t="s">
        <v>1009</v>
      </c>
      <c r="D200" s="925"/>
      <c r="E200" s="925"/>
      <c r="F200" s="926"/>
      <c r="G200" s="927"/>
      <c r="H200" s="928"/>
      <c r="I200" s="929">
        <f>SUM(I202:I219)</f>
        <v>5187746067</v>
      </c>
      <c r="J200" s="930">
        <f t="shared" si="72"/>
        <v>0.21498722551837476</v>
      </c>
      <c r="K200" s="393"/>
      <c r="L200" s="932"/>
      <c r="M200" s="932"/>
      <c r="N200" s="932"/>
      <c r="O200" s="929"/>
      <c r="P200" s="929" t="s">
        <v>1439</v>
      </c>
      <c r="Q200" s="929">
        <f>SUM(Q202:Q219)</f>
        <v>3735505460</v>
      </c>
      <c r="R200" s="945">
        <f t="shared" si="54"/>
        <v>1452240607</v>
      </c>
    </row>
    <row r="201" spans="1:22">
      <c r="A201" s="437"/>
      <c r="B201" s="63"/>
      <c r="C201" s="64"/>
      <c r="D201" s="65"/>
      <c r="E201" s="85"/>
      <c r="F201" s="67"/>
      <c r="G201" s="86"/>
      <c r="H201" s="86"/>
      <c r="I201" s="87"/>
      <c r="J201" s="388" t="str">
        <f t="shared" si="72"/>
        <v/>
      </c>
      <c r="K201" s="393" t="str">
        <f t="shared" ref="K201:K264" si="75">IF(J201="","",REPT("|",J201/MAX($J$14:$J$415)*100))</f>
        <v/>
      </c>
      <c r="L201" s="393"/>
      <c r="M201" s="393"/>
      <c r="N201" s="393"/>
      <c r="P201" s="394" t="s">
        <v>1439</v>
      </c>
      <c r="Q201" s="394" t="str">
        <f t="shared" si="53"/>
        <v/>
      </c>
      <c r="R201" s="396" t="str">
        <f t="shared" si="54"/>
        <v/>
      </c>
    </row>
    <row r="202" spans="1:22" ht="51">
      <c r="A202" s="76" t="s">
        <v>1022</v>
      </c>
      <c r="B202" s="474" t="s">
        <v>1011</v>
      </c>
      <c r="C202" s="64" t="s">
        <v>1012</v>
      </c>
      <c r="D202" s="31" t="s">
        <v>28</v>
      </c>
      <c r="E202" s="32">
        <v>9</v>
      </c>
      <c r="F202" s="73">
        <v>2585631</v>
      </c>
      <c r="G202" s="74">
        <v>1</v>
      </c>
      <c r="H202" s="77">
        <f t="shared" ref="H202:H219" si="76" xml:space="preserve"> ROUND(           F202*G202,0)</f>
        <v>2585631</v>
      </c>
      <c r="I202" s="75">
        <f t="shared" ref="I202:I217" si="77">ROUND(E202 * H202,0)</f>
        <v>23270679</v>
      </c>
      <c r="J202" s="388">
        <f t="shared" si="72"/>
        <v>9.6436846551971138E-4</v>
      </c>
      <c r="K202" s="393" t="str">
        <f t="shared" si="75"/>
        <v/>
      </c>
      <c r="L202" s="388" t="s">
        <v>2430</v>
      </c>
      <c r="M202" s="562" t="str">
        <f t="shared" ref="M202:M219" si="78">IF(L202="SI",I202,"")</f>
        <v/>
      </c>
      <c r="N202" s="562">
        <f t="shared" ref="N202:N219" si="79">IF(L202="NO",I202,"")</f>
        <v>23270679</v>
      </c>
      <c r="O202" s="51">
        <f>ROUND('SALIDA SINCO PPTO'!F155,0)</f>
        <v>1952084</v>
      </c>
      <c r="P202" s="394">
        <v>2585631</v>
      </c>
      <c r="Q202" s="394">
        <f t="shared" si="53"/>
        <v>17568756</v>
      </c>
      <c r="R202" s="396">
        <f t="shared" si="54"/>
        <v>5701923</v>
      </c>
      <c r="V202">
        <f>ROUND('SALIDA SINCO PPTO'!M155,0)</f>
        <v>0</v>
      </c>
    </row>
    <row r="203" spans="1:22" s="51" customFormat="1" ht="89.25">
      <c r="A203" s="76" t="s">
        <v>1233</v>
      </c>
      <c r="B203" s="484" t="s">
        <v>1014</v>
      </c>
      <c r="C203" s="477" t="s">
        <v>1015</v>
      </c>
      <c r="D203" s="101" t="s">
        <v>28</v>
      </c>
      <c r="E203" s="118">
        <v>21.77</v>
      </c>
      <c r="F203" s="102">
        <v>3111430</v>
      </c>
      <c r="G203" s="96">
        <v>1</v>
      </c>
      <c r="H203" s="97">
        <f t="shared" si="76"/>
        <v>3111430</v>
      </c>
      <c r="I203" s="98">
        <f t="shared" si="77"/>
        <v>67735831</v>
      </c>
      <c r="J203" s="388">
        <f t="shared" si="72"/>
        <v>2.8070646070178051E-3</v>
      </c>
      <c r="K203" s="393" t="str">
        <f t="shared" si="75"/>
        <v>|</v>
      </c>
      <c r="L203" s="388" t="s">
        <v>2430</v>
      </c>
      <c r="M203" s="562" t="str">
        <f t="shared" si="78"/>
        <v/>
      </c>
      <c r="N203" s="562">
        <f t="shared" si="79"/>
        <v>67735831</v>
      </c>
      <c r="O203" s="51">
        <f>ROUND('SALIDA SINCO PPTO'!F156,0)</f>
        <v>2405577</v>
      </c>
      <c r="P203" s="394">
        <v>3111430</v>
      </c>
      <c r="Q203" s="394">
        <f t="shared" si="53"/>
        <v>52369411</v>
      </c>
      <c r="R203" s="396">
        <f t="shared" si="54"/>
        <v>15366420</v>
      </c>
      <c r="V203" s="51">
        <f>ROUND('SALIDA SINCO PPTO'!M156,0)</f>
        <v>0</v>
      </c>
    </row>
    <row r="204" spans="1:22" ht="89.25">
      <c r="A204" s="71"/>
      <c r="B204" s="474" t="s">
        <v>1017</v>
      </c>
      <c r="C204" s="64" t="s">
        <v>1018</v>
      </c>
      <c r="D204" s="31" t="s">
        <v>28</v>
      </c>
      <c r="E204" s="32">
        <v>42.06</v>
      </c>
      <c r="F204" s="73">
        <v>3280879</v>
      </c>
      <c r="G204" s="74">
        <v>1</v>
      </c>
      <c r="H204" s="77">
        <f t="shared" si="76"/>
        <v>3280879</v>
      </c>
      <c r="I204" s="75">
        <f t="shared" si="77"/>
        <v>137993771</v>
      </c>
      <c r="J204" s="388">
        <f t="shared" si="72"/>
        <v>5.7186488280186595E-3</v>
      </c>
      <c r="K204" s="393" t="str">
        <f t="shared" si="75"/>
        <v>||</v>
      </c>
      <c r="L204" s="388" t="s">
        <v>2430</v>
      </c>
      <c r="M204" s="562" t="str">
        <f t="shared" si="78"/>
        <v/>
      </c>
      <c r="N204" s="562">
        <f t="shared" si="79"/>
        <v>137993771</v>
      </c>
      <c r="O204" s="51">
        <f>ROUND('SALIDA SINCO PPTO'!F157,0)</f>
        <v>2536093</v>
      </c>
      <c r="P204" s="394">
        <v>3280879</v>
      </c>
      <c r="Q204" s="394">
        <f t="shared" si="53"/>
        <v>106668072</v>
      </c>
      <c r="R204" s="396">
        <f t="shared" si="54"/>
        <v>31325699</v>
      </c>
      <c r="V204">
        <f>ROUND('SALIDA SINCO PPTO'!M157,0)</f>
        <v>0</v>
      </c>
    </row>
    <row r="205" spans="1:22" ht="63.75">
      <c r="A205" s="71"/>
      <c r="B205" s="474" t="s">
        <v>1020</v>
      </c>
      <c r="C205" s="64" t="s">
        <v>1021</v>
      </c>
      <c r="D205" s="31" t="s">
        <v>28</v>
      </c>
      <c r="E205" s="32">
        <v>2</v>
      </c>
      <c r="F205" s="73">
        <v>3192901</v>
      </c>
      <c r="G205" s="74">
        <v>1</v>
      </c>
      <c r="H205" s="77">
        <f t="shared" si="76"/>
        <v>3192901</v>
      </c>
      <c r="I205" s="75">
        <f t="shared" si="77"/>
        <v>6385802</v>
      </c>
      <c r="J205" s="388">
        <f t="shared" si="72"/>
        <v>2.6463628654121795E-4</v>
      </c>
      <c r="K205" s="393" t="str">
        <f t="shared" si="75"/>
        <v/>
      </c>
      <c r="L205" s="388" t="s">
        <v>2430</v>
      </c>
      <c r="M205" s="562" t="str">
        <f t="shared" si="78"/>
        <v/>
      </c>
      <c r="N205" s="562">
        <f t="shared" si="79"/>
        <v>6385802</v>
      </c>
      <c r="O205" s="51">
        <f>ROUND('SALIDA SINCO PPTO'!F158,0)</f>
        <v>2509786</v>
      </c>
      <c r="P205" s="394">
        <v>3192901</v>
      </c>
      <c r="Q205" s="394">
        <f t="shared" si="53"/>
        <v>5019572</v>
      </c>
      <c r="R205" s="396">
        <f t="shared" si="54"/>
        <v>1366230</v>
      </c>
      <c r="V205">
        <f>ROUND('SALIDA SINCO PPTO'!M158,0)</f>
        <v>0</v>
      </c>
    </row>
    <row r="206" spans="1:22" ht="63.75">
      <c r="A206" s="439"/>
      <c r="B206" s="474" t="s">
        <v>1023</v>
      </c>
      <c r="C206" s="64" t="s">
        <v>1024</v>
      </c>
      <c r="D206" s="31" t="s">
        <v>28</v>
      </c>
      <c r="E206" s="32">
        <v>17</v>
      </c>
      <c r="F206" s="73">
        <v>3209868</v>
      </c>
      <c r="G206" s="74">
        <v>1</v>
      </c>
      <c r="H206" s="77">
        <f t="shared" si="76"/>
        <v>3209868</v>
      </c>
      <c r="I206" s="75">
        <f t="shared" si="77"/>
        <v>54567756</v>
      </c>
      <c r="J206" s="388">
        <f t="shared" si="72"/>
        <v>2.2613617385454899E-3</v>
      </c>
      <c r="K206" s="393" t="str">
        <f t="shared" si="75"/>
        <v/>
      </c>
      <c r="L206" s="388" t="s">
        <v>2430</v>
      </c>
      <c r="M206" s="562" t="str">
        <f t="shared" si="78"/>
        <v/>
      </c>
      <c r="N206" s="562">
        <f t="shared" si="79"/>
        <v>54567756</v>
      </c>
      <c r="O206" s="51">
        <f>ROUND('SALIDA SINCO PPTO'!F159,0)</f>
        <v>2526754</v>
      </c>
      <c r="P206" s="394">
        <v>3209868</v>
      </c>
      <c r="Q206" s="394">
        <f t="shared" ref="Q206:Q223" si="80">IF(P206="","",IF(O206="",ROUND(P206*E206,0),ROUND(O206*E206,0)))</f>
        <v>42954818</v>
      </c>
      <c r="R206" s="396">
        <f t="shared" ref="R206:R269" si="81">IF(Q206="","",I206-Q206)</f>
        <v>11612938</v>
      </c>
      <c r="V206">
        <f>ROUND('SALIDA SINCO PPTO'!M159,0)</f>
        <v>0</v>
      </c>
    </row>
    <row r="207" spans="1:22" ht="63.75">
      <c r="A207" s="71"/>
      <c r="B207" s="474" t="s">
        <v>1026</v>
      </c>
      <c r="C207" s="64" t="s">
        <v>1027</v>
      </c>
      <c r="D207" s="31" t="s">
        <v>28</v>
      </c>
      <c r="E207" s="32">
        <v>72</v>
      </c>
      <c r="F207" s="73">
        <v>3204214</v>
      </c>
      <c r="G207" s="74">
        <v>1</v>
      </c>
      <c r="H207" s="77">
        <f t="shared" si="76"/>
        <v>3204214</v>
      </c>
      <c r="I207" s="75">
        <f t="shared" si="77"/>
        <v>230703408</v>
      </c>
      <c r="J207" s="388">
        <f t="shared" si="72"/>
        <v>9.5606617908797539E-3</v>
      </c>
      <c r="K207" s="393" t="str">
        <f t="shared" si="75"/>
        <v>|||</v>
      </c>
      <c r="L207" s="388" t="s">
        <v>2430</v>
      </c>
      <c r="M207" s="562" t="str">
        <f t="shared" si="78"/>
        <v/>
      </c>
      <c r="N207" s="562">
        <f t="shared" si="79"/>
        <v>230703408</v>
      </c>
      <c r="O207" s="51">
        <f>ROUND('SALIDA SINCO PPTO'!F160,0)</f>
        <v>2521099</v>
      </c>
      <c r="P207" s="394">
        <v>3204214</v>
      </c>
      <c r="Q207" s="394">
        <f t="shared" si="80"/>
        <v>181519128</v>
      </c>
      <c r="R207" s="396">
        <f t="shared" si="81"/>
        <v>49184280</v>
      </c>
      <c r="V207">
        <f>ROUND('SALIDA SINCO PPTO'!M160,0)</f>
        <v>0</v>
      </c>
    </row>
    <row r="208" spans="1:22" ht="63.75">
      <c r="A208" s="71"/>
      <c r="B208" s="474" t="s">
        <v>1029</v>
      </c>
      <c r="C208" s="64" t="s">
        <v>1030</v>
      </c>
      <c r="D208" s="31" t="s">
        <v>28</v>
      </c>
      <c r="E208" s="32">
        <v>29</v>
      </c>
      <c r="F208" s="73">
        <v>3204214</v>
      </c>
      <c r="G208" s="74">
        <v>1</v>
      </c>
      <c r="H208" s="77">
        <f t="shared" si="76"/>
        <v>3204214</v>
      </c>
      <c r="I208" s="75">
        <f t="shared" si="77"/>
        <v>92922206</v>
      </c>
      <c r="J208" s="388">
        <f t="shared" si="72"/>
        <v>3.8508221102154568E-3</v>
      </c>
      <c r="K208" s="393" t="str">
        <f t="shared" si="75"/>
        <v>|</v>
      </c>
      <c r="L208" s="388" t="s">
        <v>2430</v>
      </c>
      <c r="M208" s="562" t="str">
        <f t="shared" si="78"/>
        <v/>
      </c>
      <c r="N208" s="562">
        <f t="shared" si="79"/>
        <v>92922206</v>
      </c>
      <c r="O208" s="51">
        <f>ROUND('SALIDA SINCO PPTO'!F161,0)</f>
        <v>2521099</v>
      </c>
      <c r="P208" s="394">
        <v>3204214</v>
      </c>
      <c r="Q208" s="394">
        <f t="shared" si="80"/>
        <v>73111871</v>
      </c>
      <c r="R208" s="396">
        <f t="shared" si="81"/>
        <v>19810335</v>
      </c>
      <c r="V208">
        <f>ROUND('SALIDA SINCO PPTO'!M161,0)</f>
        <v>0</v>
      </c>
    </row>
    <row r="209" spans="1:25" ht="38.25">
      <c r="A209" s="71"/>
      <c r="B209" s="474" t="s">
        <v>1032</v>
      </c>
      <c r="C209" s="64" t="s">
        <v>1033</v>
      </c>
      <c r="D209" s="31" t="s">
        <v>44</v>
      </c>
      <c r="E209" s="32">
        <v>74.77</v>
      </c>
      <c r="F209" s="73">
        <v>611518</v>
      </c>
      <c r="G209" s="74">
        <v>1</v>
      </c>
      <c r="H209" s="77">
        <f t="shared" si="76"/>
        <v>611518</v>
      </c>
      <c r="I209" s="75">
        <f t="shared" si="77"/>
        <v>45723201</v>
      </c>
      <c r="J209" s="388">
        <f t="shared" si="72"/>
        <v>1.8948313964976841E-3</v>
      </c>
      <c r="K209" s="393" t="str">
        <f t="shared" si="75"/>
        <v/>
      </c>
      <c r="L209" s="388" t="s">
        <v>2430</v>
      </c>
      <c r="M209" s="562" t="str">
        <f t="shared" si="78"/>
        <v/>
      </c>
      <c r="N209" s="562">
        <f t="shared" si="79"/>
        <v>45723201</v>
      </c>
      <c r="O209" s="51">
        <f>ROUND('SALIDA SINCO PPTO'!F162,0)</f>
        <v>444283</v>
      </c>
      <c r="P209" s="394">
        <v>611518</v>
      </c>
      <c r="Q209" s="394">
        <f t="shared" si="80"/>
        <v>33219040</v>
      </c>
      <c r="R209" s="396">
        <f t="shared" si="81"/>
        <v>12504161</v>
      </c>
      <c r="V209">
        <f>ROUND('SALIDA SINCO PPTO'!M162,0)</f>
        <v>0</v>
      </c>
    </row>
    <row r="210" spans="1:25" ht="51">
      <c r="A210" s="92" t="s">
        <v>600</v>
      </c>
      <c r="B210" s="474" t="s">
        <v>1035</v>
      </c>
      <c r="C210" s="64" t="s">
        <v>1036</v>
      </c>
      <c r="D210" s="31" t="s">
        <v>44</v>
      </c>
      <c r="E210" s="32">
        <v>712.28</v>
      </c>
      <c r="F210" s="73">
        <v>380151</v>
      </c>
      <c r="G210" s="74">
        <v>1</v>
      </c>
      <c r="H210" s="77">
        <f t="shared" si="76"/>
        <v>380151</v>
      </c>
      <c r="I210" s="75">
        <f t="shared" si="77"/>
        <v>270773954</v>
      </c>
      <c r="J210" s="388">
        <f t="shared" si="72"/>
        <v>1.1221239505804059E-2</v>
      </c>
      <c r="K210" s="393" t="str">
        <f t="shared" si="75"/>
        <v>||||</v>
      </c>
      <c r="L210" s="388" t="s">
        <v>2430</v>
      </c>
      <c r="M210" s="562" t="str">
        <f t="shared" si="78"/>
        <v/>
      </c>
      <c r="N210" s="562">
        <f t="shared" si="79"/>
        <v>270773954</v>
      </c>
      <c r="O210" s="51">
        <f>ROUND('SALIDA SINCO PPTO'!F163,0)</f>
        <v>328012</v>
      </c>
      <c r="P210" s="394">
        <v>380151</v>
      </c>
      <c r="Q210" s="394">
        <f t="shared" si="80"/>
        <v>233636387</v>
      </c>
      <c r="R210" s="396">
        <f t="shared" si="81"/>
        <v>37137567</v>
      </c>
      <c r="V210">
        <f>ROUND('SALIDA SINCO PPTO'!M163,0)</f>
        <v>0</v>
      </c>
    </row>
    <row r="211" spans="1:25" ht="51">
      <c r="A211" s="76" t="s">
        <v>932</v>
      </c>
      <c r="B211" s="474" t="s">
        <v>1038</v>
      </c>
      <c r="C211" s="64" t="s">
        <v>1039</v>
      </c>
      <c r="D211" s="31" t="s">
        <v>28</v>
      </c>
      <c r="E211" s="32">
        <v>468.06</v>
      </c>
      <c r="F211" s="73">
        <v>4717690</v>
      </c>
      <c r="G211" s="74">
        <v>1</v>
      </c>
      <c r="H211" s="77">
        <f t="shared" si="76"/>
        <v>4717690</v>
      </c>
      <c r="I211" s="75">
        <f t="shared" si="77"/>
        <v>2208161981</v>
      </c>
      <c r="J211" s="388">
        <f t="shared" si="72"/>
        <v>9.1509224171582443E-2</v>
      </c>
      <c r="K211" s="393" t="str">
        <f t="shared" si="75"/>
        <v>||||||||||||||||||||||||||||||||||||</v>
      </c>
      <c r="L211" s="388" t="s">
        <v>2429</v>
      </c>
      <c r="M211" s="562">
        <f t="shared" si="78"/>
        <v>2208161981</v>
      </c>
      <c r="N211" s="562" t="str">
        <f t="shared" si="79"/>
        <v/>
      </c>
      <c r="O211" s="51">
        <f>ROUND('SALIDA SINCO PPTO'!F164,0)</f>
        <v>3210709</v>
      </c>
      <c r="P211" s="394">
        <v>4717690</v>
      </c>
      <c r="Q211" s="394">
        <f t="shared" si="80"/>
        <v>1502804455</v>
      </c>
      <c r="R211" s="396">
        <f t="shared" si="81"/>
        <v>705357526</v>
      </c>
      <c r="V211">
        <f>ROUND('SALIDA SINCO PPTO'!M164,0)</f>
        <v>0</v>
      </c>
    </row>
    <row r="212" spans="1:25" ht="51">
      <c r="A212" s="76" t="s">
        <v>1248</v>
      </c>
      <c r="B212" s="474" t="s">
        <v>1041</v>
      </c>
      <c r="C212" s="64" t="s">
        <v>1042</v>
      </c>
      <c r="D212" s="31" t="s">
        <v>28</v>
      </c>
      <c r="E212" s="32">
        <v>94.76</v>
      </c>
      <c r="F212" s="73">
        <v>4312665</v>
      </c>
      <c r="G212" s="74">
        <v>1</v>
      </c>
      <c r="H212" s="77">
        <f t="shared" si="76"/>
        <v>4312665</v>
      </c>
      <c r="I212" s="75">
        <f t="shared" si="77"/>
        <v>408668135</v>
      </c>
      <c r="J212" s="388">
        <f t="shared" si="72"/>
        <v>1.6935761189295431E-2</v>
      </c>
      <c r="K212" s="393" t="str">
        <f t="shared" si="75"/>
        <v>||||||</v>
      </c>
      <c r="L212" s="388" t="s">
        <v>2429</v>
      </c>
      <c r="M212" s="562">
        <f t="shared" si="78"/>
        <v>408668135</v>
      </c>
      <c r="N212" s="562" t="str">
        <f t="shared" si="79"/>
        <v/>
      </c>
      <c r="O212" s="51">
        <f>ROUND('SALIDA SINCO PPTO'!F165,0)</f>
        <v>2779503</v>
      </c>
      <c r="P212" s="394">
        <v>4312665</v>
      </c>
      <c r="Q212" s="394">
        <f t="shared" si="80"/>
        <v>263385704</v>
      </c>
      <c r="R212" s="396">
        <f t="shared" si="81"/>
        <v>145282431</v>
      </c>
      <c r="V212">
        <f>ROUND('SALIDA SINCO PPTO'!M165,0)</f>
        <v>0</v>
      </c>
    </row>
    <row r="213" spans="1:25" ht="51">
      <c r="A213" s="76" t="s">
        <v>1226</v>
      </c>
      <c r="B213" s="474" t="s">
        <v>1044</v>
      </c>
      <c r="C213" s="64" t="s">
        <v>1045</v>
      </c>
      <c r="D213" s="31" t="s">
        <v>28</v>
      </c>
      <c r="E213" s="32">
        <v>75.819999999999993</v>
      </c>
      <c r="F213" s="73">
        <v>4624592</v>
      </c>
      <c r="G213" s="74">
        <v>1</v>
      </c>
      <c r="H213" s="77">
        <f t="shared" si="76"/>
        <v>4624592</v>
      </c>
      <c r="I213" s="75">
        <f t="shared" si="77"/>
        <v>350636565</v>
      </c>
      <c r="J213" s="388">
        <f t="shared" si="72"/>
        <v>1.4530854305718906E-2</v>
      </c>
      <c r="K213" s="393" t="str">
        <f t="shared" si="75"/>
        <v>|||||</v>
      </c>
      <c r="L213" s="388" t="s">
        <v>2429</v>
      </c>
      <c r="M213" s="562">
        <f t="shared" si="78"/>
        <v>350636565</v>
      </c>
      <c r="N213" s="562" t="str">
        <f t="shared" si="79"/>
        <v/>
      </c>
      <c r="O213" s="51">
        <f>ROUND('SALIDA SINCO PPTO'!F166,0)</f>
        <v>3033555</v>
      </c>
      <c r="P213" s="394">
        <v>4624592</v>
      </c>
      <c r="Q213" s="394">
        <f t="shared" si="80"/>
        <v>230004140</v>
      </c>
      <c r="R213" s="396">
        <f t="shared" si="81"/>
        <v>120632425</v>
      </c>
      <c r="V213">
        <f>ROUND('SALIDA SINCO PPTO'!M166,0)</f>
        <v>0</v>
      </c>
    </row>
    <row r="214" spans="1:25" ht="51">
      <c r="A214" s="76" t="s">
        <v>1037</v>
      </c>
      <c r="B214" s="474" t="s">
        <v>1046</v>
      </c>
      <c r="C214" s="64" t="s">
        <v>1047</v>
      </c>
      <c r="D214" s="31" t="s">
        <v>28</v>
      </c>
      <c r="E214" s="32">
        <v>57.8</v>
      </c>
      <c r="F214" s="73">
        <v>4624592</v>
      </c>
      <c r="G214" s="74">
        <v>1</v>
      </c>
      <c r="H214" s="77">
        <f t="shared" si="76"/>
        <v>4624592</v>
      </c>
      <c r="I214" s="75">
        <f t="shared" si="77"/>
        <v>267301418</v>
      </c>
      <c r="J214" s="388">
        <f t="shared" si="72"/>
        <v>1.1077332909276216E-2</v>
      </c>
      <c r="K214" s="393" t="str">
        <f t="shared" si="75"/>
        <v>||||</v>
      </c>
      <c r="L214" s="388" t="s">
        <v>2429</v>
      </c>
      <c r="M214" s="562">
        <f t="shared" si="78"/>
        <v>267301418</v>
      </c>
      <c r="N214" s="562" t="str">
        <f t="shared" si="79"/>
        <v/>
      </c>
      <c r="O214" s="51">
        <f>ROUND('SALIDA SINCO PPTO'!F167,0)</f>
        <v>3033555</v>
      </c>
      <c r="P214" s="394">
        <v>4624592</v>
      </c>
      <c r="Q214" s="394">
        <f t="shared" si="80"/>
        <v>175339479</v>
      </c>
      <c r="R214" s="396">
        <f t="shared" si="81"/>
        <v>91961939</v>
      </c>
      <c r="V214">
        <f>ROUND('SALIDA SINCO PPTO'!M167,0)</f>
        <v>0</v>
      </c>
    </row>
    <row r="215" spans="1:25" ht="51">
      <c r="A215" s="76" t="s">
        <v>1040</v>
      </c>
      <c r="B215" s="474" t="s">
        <v>1048</v>
      </c>
      <c r="C215" s="64" t="s">
        <v>1049</v>
      </c>
      <c r="D215" s="31" t="s">
        <v>28</v>
      </c>
      <c r="E215" s="32">
        <v>99.8</v>
      </c>
      <c r="F215" s="73">
        <v>4019387</v>
      </c>
      <c r="G215" s="74">
        <v>1</v>
      </c>
      <c r="H215" s="77">
        <f t="shared" si="76"/>
        <v>4019387</v>
      </c>
      <c r="I215" s="75">
        <f t="shared" si="77"/>
        <v>401134823</v>
      </c>
      <c r="J215" s="388">
        <f t="shared" si="72"/>
        <v>1.662357053367592E-2</v>
      </c>
      <c r="K215" s="393" t="str">
        <f t="shared" si="75"/>
        <v>||||||</v>
      </c>
      <c r="L215" s="388" t="s">
        <v>2429</v>
      </c>
      <c r="M215" s="562">
        <f t="shared" si="78"/>
        <v>401134823</v>
      </c>
      <c r="N215" s="562" t="str">
        <f t="shared" si="79"/>
        <v/>
      </c>
      <c r="O215" s="51">
        <f>ROUND('SALIDA SINCO PPTO'!F168,0)</f>
        <v>2732615</v>
      </c>
      <c r="P215" s="394">
        <v>4019387</v>
      </c>
      <c r="Q215" s="394">
        <f t="shared" si="80"/>
        <v>272714977</v>
      </c>
      <c r="R215" s="396">
        <f t="shared" si="81"/>
        <v>128419846</v>
      </c>
      <c r="V215">
        <f>ROUND('SALIDA SINCO PPTO'!M168,0)</f>
        <v>0</v>
      </c>
    </row>
    <row r="216" spans="1:25" ht="30">
      <c r="A216" s="76" t="s">
        <v>1031</v>
      </c>
      <c r="B216" s="474" t="s">
        <v>1051</v>
      </c>
      <c r="C216" s="64" t="s">
        <v>1052</v>
      </c>
      <c r="D216" s="31" t="s">
        <v>1053</v>
      </c>
      <c r="E216" s="32">
        <v>1548</v>
      </c>
      <c r="F216" s="73">
        <v>50470</v>
      </c>
      <c r="G216" s="74">
        <v>1</v>
      </c>
      <c r="H216" s="77">
        <f t="shared" si="76"/>
        <v>50470</v>
      </c>
      <c r="I216" s="75">
        <f t="shared" si="77"/>
        <v>78127560</v>
      </c>
      <c r="J216" s="388">
        <f t="shared" si="72"/>
        <v>3.23771193577975E-3</v>
      </c>
      <c r="K216" s="393" t="str">
        <f t="shared" si="75"/>
        <v>|</v>
      </c>
      <c r="L216" s="388" t="s">
        <v>2430</v>
      </c>
      <c r="M216" s="562" t="str">
        <f t="shared" si="78"/>
        <v/>
      </c>
      <c r="N216" s="562">
        <f t="shared" si="79"/>
        <v>78127560</v>
      </c>
      <c r="O216" s="51">
        <f>ROUND('SALIDA SINCO PPTO'!F169,0)</f>
        <v>44853</v>
      </c>
      <c r="P216" s="394">
        <v>50470</v>
      </c>
      <c r="Q216" s="394">
        <f t="shared" si="80"/>
        <v>69432444</v>
      </c>
      <c r="R216" s="396">
        <f t="shared" si="81"/>
        <v>8695116</v>
      </c>
      <c r="V216">
        <f>ROUND('SALIDA SINCO PPTO'!M169,0)</f>
        <v>0</v>
      </c>
    </row>
    <row r="217" spans="1:25" ht="30">
      <c r="A217" s="76" t="s">
        <v>1034</v>
      </c>
      <c r="B217" s="474" t="s">
        <v>1055</v>
      </c>
      <c r="C217" s="64" t="s">
        <v>1056</v>
      </c>
      <c r="D217" s="31" t="s">
        <v>954</v>
      </c>
      <c r="E217" s="32">
        <v>12387.51</v>
      </c>
      <c r="F217" s="73">
        <v>13574</v>
      </c>
      <c r="G217" s="74">
        <v>1</v>
      </c>
      <c r="H217" s="77">
        <f t="shared" si="76"/>
        <v>13574</v>
      </c>
      <c r="I217" s="75">
        <f t="shared" si="77"/>
        <v>168148061</v>
      </c>
      <c r="J217" s="388">
        <f t="shared" si="72"/>
        <v>6.9682834594849948E-3</v>
      </c>
      <c r="K217" s="393" t="str">
        <f t="shared" si="75"/>
        <v>||</v>
      </c>
      <c r="L217" s="388" t="s">
        <v>2430</v>
      </c>
      <c r="M217" s="562" t="str">
        <f t="shared" si="78"/>
        <v/>
      </c>
      <c r="N217" s="562">
        <f t="shared" si="79"/>
        <v>168148061</v>
      </c>
      <c r="O217" s="51">
        <f>ROUND('SALIDA SINCO PPTO'!F170,0)</f>
        <v>8753</v>
      </c>
      <c r="P217" s="394">
        <v>13574</v>
      </c>
      <c r="Q217" s="394">
        <f t="shared" si="80"/>
        <v>108427875</v>
      </c>
      <c r="R217" s="396">
        <f t="shared" si="81"/>
        <v>59720186</v>
      </c>
      <c r="V217">
        <f>ROUND('SALIDA SINCO PPTO'!M170,0)</f>
        <v>0</v>
      </c>
    </row>
    <row r="218" spans="1:25" ht="30">
      <c r="A218" s="104" t="s">
        <v>1028</v>
      </c>
      <c r="B218" s="474" t="s">
        <v>1057</v>
      </c>
      <c r="C218" s="64" t="s">
        <v>1058</v>
      </c>
      <c r="D218" s="31" t="s">
        <v>1059</v>
      </c>
      <c r="E218" s="72">
        <v>11642.473260949575</v>
      </c>
      <c r="F218" s="73">
        <v>30923</v>
      </c>
      <c r="G218" s="74">
        <v>1</v>
      </c>
      <c r="H218" s="77">
        <f t="shared" si="76"/>
        <v>30923</v>
      </c>
      <c r="I218" s="75">
        <f>ROUND(E218 * F218,0)</f>
        <v>360020201</v>
      </c>
      <c r="J218" s="388">
        <f t="shared" si="72"/>
        <v>1.4919724894768564E-2</v>
      </c>
      <c r="K218" s="393" t="str">
        <f t="shared" si="75"/>
        <v>|||||</v>
      </c>
      <c r="L218" s="388" t="s">
        <v>2430</v>
      </c>
      <c r="M218" s="562" t="str">
        <f t="shared" si="78"/>
        <v/>
      </c>
      <c r="N218" s="562">
        <f t="shared" si="79"/>
        <v>360020201</v>
      </c>
      <c r="O218" s="51">
        <f>ROUND('SALIDA SINCO PPTO'!F171,0)</f>
        <v>30246</v>
      </c>
      <c r="P218" s="394">
        <v>30923</v>
      </c>
      <c r="Q218" s="394">
        <f t="shared" si="80"/>
        <v>352138246</v>
      </c>
      <c r="R218" s="396">
        <f t="shared" si="81"/>
        <v>7881955</v>
      </c>
      <c r="V218">
        <f>ROUND('SALIDA SINCO PPTO'!M171,0)</f>
        <v>0</v>
      </c>
    </row>
    <row r="219" spans="1:25" ht="26.25" thickBot="1">
      <c r="A219" s="88"/>
      <c r="B219" s="502" t="s">
        <v>1060</v>
      </c>
      <c r="C219" s="503" t="s">
        <v>1061</v>
      </c>
      <c r="D219" s="504" t="s">
        <v>587</v>
      </c>
      <c r="E219" s="505">
        <v>195</v>
      </c>
      <c r="F219" s="506">
        <v>79337</v>
      </c>
      <c r="G219" s="507">
        <v>1</v>
      </c>
      <c r="H219" s="508">
        <f t="shared" si="76"/>
        <v>79337</v>
      </c>
      <c r="I219" s="509">
        <f>ROUND(E219 * F219,0)</f>
        <v>15470715</v>
      </c>
      <c r="J219" s="388">
        <f t="shared" si="72"/>
        <v>6.4112738975269183E-4</v>
      </c>
      <c r="K219" s="393" t="str">
        <f t="shared" si="75"/>
        <v/>
      </c>
      <c r="L219" s="388" t="s">
        <v>2430</v>
      </c>
      <c r="M219" s="562" t="str">
        <f t="shared" si="78"/>
        <v/>
      </c>
      <c r="N219" s="562">
        <f t="shared" si="79"/>
        <v>15470715</v>
      </c>
      <c r="O219" s="51">
        <f>ROUND('SALIDA SINCO PPTO'!F172,0)</f>
        <v>77903</v>
      </c>
      <c r="P219" s="394">
        <v>79337</v>
      </c>
      <c r="Q219" s="394">
        <f t="shared" si="80"/>
        <v>15191085</v>
      </c>
      <c r="R219" s="396">
        <f t="shared" si="81"/>
        <v>279630</v>
      </c>
      <c r="V219">
        <f>ROUND('SALIDA SINCO PPTO'!M172,0)</f>
        <v>0</v>
      </c>
    </row>
    <row r="220" spans="1:25" ht="30.75" thickBot="1">
      <c r="A220" s="436" t="s">
        <v>1043</v>
      </c>
      <c r="B220" s="44"/>
      <c r="C220" s="45"/>
      <c r="D220" s="46"/>
      <c r="E220" s="81"/>
      <c r="F220" s="430"/>
      <c r="G220" s="44"/>
      <c r="H220" s="44"/>
      <c r="I220" s="433"/>
      <c r="J220" s="388" t="str">
        <f t="shared" si="72"/>
        <v/>
      </c>
      <c r="K220" s="393" t="str">
        <f t="shared" si="75"/>
        <v/>
      </c>
      <c r="L220" s="393"/>
      <c r="M220" s="393"/>
      <c r="N220" s="393"/>
      <c r="P220" s="394" t="s">
        <v>1439</v>
      </c>
      <c r="Q220" s="394" t="str">
        <f t="shared" si="80"/>
        <v/>
      </c>
      <c r="R220" s="396" t="str">
        <f t="shared" si="81"/>
        <v/>
      </c>
    </row>
    <row r="221" spans="1:25" ht="30.75" thickBot="1">
      <c r="A221" s="441" t="s">
        <v>1050</v>
      </c>
      <c r="B221" s="923" t="s">
        <v>1062</v>
      </c>
      <c r="C221" s="924" t="s">
        <v>1063</v>
      </c>
      <c r="D221" s="925"/>
      <c r="E221" s="925"/>
      <c r="F221" s="926"/>
      <c r="G221" s="927"/>
      <c r="H221" s="928"/>
      <c r="I221" s="929">
        <f>I222+I234+I267</f>
        <v>6004529948</v>
      </c>
      <c r="J221" s="934">
        <f t="shared" si="72"/>
        <v>0.24883585614841372</v>
      </c>
      <c r="K221" s="393" t="str">
        <f t="shared" si="75"/>
        <v>||||||||||||||||||||||||||||||||||||||||||||||||||||||||||||||||||||||||||||||||||||||||||||||||||||</v>
      </c>
      <c r="L221" s="925"/>
      <c r="M221" s="925"/>
      <c r="N221" s="926"/>
      <c r="O221" s="927"/>
      <c r="P221" s="928" t="s">
        <v>1439</v>
      </c>
      <c r="Q221" s="929">
        <f>Q222+Q234+Q267</f>
        <v>4709261029</v>
      </c>
      <c r="R221" s="945">
        <f>R222+R234+R267</f>
        <v>1295268919</v>
      </c>
    </row>
    <row r="222" spans="1:25" ht="30.75" thickBot="1">
      <c r="A222" s="76" t="s">
        <v>1054</v>
      </c>
      <c r="B222" s="923" t="s">
        <v>1064</v>
      </c>
      <c r="C222" s="924" t="s">
        <v>1065</v>
      </c>
      <c r="D222" s="925"/>
      <c r="E222" s="925"/>
      <c r="F222" s="926"/>
      <c r="G222" s="927"/>
      <c r="H222" s="928"/>
      <c r="I222" s="929">
        <f>SUM(I223:I232)</f>
        <v>1877723860</v>
      </c>
      <c r="J222" s="934">
        <f t="shared" si="72"/>
        <v>7.7815420750634273E-2</v>
      </c>
      <c r="K222" s="393" t="str">
        <f t="shared" si="75"/>
        <v>|||||||||||||||||||||||||||||||</v>
      </c>
      <c r="L222" s="925"/>
      <c r="M222" s="925"/>
      <c r="N222" s="926"/>
      <c r="O222" s="927"/>
      <c r="P222" s="928" t="s">
        <v>1439</v>
      </c>
      <c r="Q222" s="929">
        <f>SUM(Q223:Q232)</f>
        <v>1410507858</v>
      </c>
      <c r="R222" s="945">
        <f t="shared" si="81"/>
        <v>467216002</v>
      </c>
    </row>
    <row r="223" spans="1:25">
      <c r="A223" s="71"/>
      <c r="B223" s="474" t="s">
        <v>1066</v>
      </c>
      <c r="C223" s="64" t="s">
        <v>1067</v>
      </c>
      <c r="D223" s="31" t="s">
        <v>587</v>
      </c>
      <c r="E223" s="120">
        <v>1</v>
      </c>
      <c r="F223" s="73">
        <v>129823200</v>
      </c>
      <c r="G223" s="74">
        <v>1</v>
      </c>
      <c r="H223" s="77">
        <f t="shared" ref="H223:H232" si="82" xml:space="preserve"> ROUND(           F223*G223,0)</f>
        <v>129823200</v>
      </c>
      <c r="I223" s="75">
        <f t="shared" ref="I223:I232" si="83">ROUND(E223 * H223,0)</f>
        <v>129823200</v>
      </c>
      <c r="J223" s="388">
        <f t="shared" si="72"/>
        <v>5.3800492960630235E-3</v>
      </c>
      <c r="K223" s="393" t="str">
        <f t="shared" si="75"/>
        <v>||</v>
      </c>
      <c r="L223" s="388" t="s">
        <v>2429</v>
      </c>
      <c r="M223" s="562">
        <f t="shared" ref="M223:M232" si="84">IF(L223="SI",I223,"")</f>
        <v>129823200</v>
      </c>
      <c r="N223" s="562" t="str">
        <f t="shared" ref="N223:N232" si="85">IF(L223="NO",I223,"")</f>
        <v/>
      </c>
      <c r="O223" s="51">
        <f>VLOOKUP(B223,$X$224:$Y$277,2,0)</f>
        <v>206594440.80000001</v>
      </c>
      <c r="P223" s="394">
        <v>129823200</v>
      </c>
      <c r="Q223" s="394">
        <f t="shared" si="80"/>
        <v>206594441</v>
      </c>
      <c r="R223" s="396">
        <f t="shared" si="81"/>
        <v>-76771241</v>
      </c>
      <c r="V223" s="51">
        <f>ROUND('SALIDA SINCO PPTO'!F174,0)</f>
        <v>129823200</v>
      </c>
    </row>
    <row r="224" spans="1:25" ht="30">
      <c r="A224" s="100" t="s">
        <v>761</v>
      </c>
      <c r="B224" s="474" t="s">
        <v>1068</v>
      </c>
      <c r="C224" s="64" t="s">
        <v>1069</v>
      </c>
      <c r="D224" s="31" t="s">
        <v>587</v>
      </c>
      <c r="E224" s="120">
        <v>1</v>
      </c>
      <c r="F224" s="73">
        <v>180583000</v>
      </c>
      <c r="G224" s="74">
        <v>1</v>
      </c>
      <c r="H224" s="77">
        <f t="shared" si="82"/>
        <v>180583000</v>
      </c>
      <c r="I224" s="75">
        <f t="shared" si="83"/>
        <v>180583000</v>
      </c>
      <c r="J224" s="388">
        <f t="shared" si="72"/>
        <v>7.4836041788443747E-3</v>
      </c>
      <c r="K224" s="393" t="str">
        <f t="shared" si="75"/>
        <v>|||</v>
      </c>
      <c r="L224" s="388" t="s">
        <v>2429</v>
      </c>
      <c r="M224" s="562">
        <f t="shared" si="84"/>
        <v>180583000</v>
      </c>
      <c r="N224" s="562" t="str">
        <f t="shared" si="85"/>
        <v/>
      </c>
      <c r="O224" s="51">
        <f t="shared" ref="O224:O232" si="86">VLOOKUP(B224,$X$224:$Y$277,2,0)</f>
        <v>129890000</v>
      </c>
      <c r="P224" s="394">
        <v>180583000</v>
      </c>
      <c r="Q224" s="394">
        <f t="shared" ref="Q224:Q232" si="87">IF(P224="","",IF(O224="",ROUND(P224*E224,0),ROUND(O224*E224,0)))</f>
        <v>129890000</v>
      </c>
      <c r="R224" s="396">
        <f t="shared" si="81"/>
        <v>50693000</v>
      </c>
      <c r="V224" s="51">
        <f>ROUND('SALIDA SINCO PPTO'!F175,0)</f>
        <v>180583000</v>
      </c>
      <c r="X224" s="474" t="s">
        <v>1066</v>
      </c>
      <c r="Y224" s="899">
        <v>206594440.80000001</v>
      </c>
    </row>
    <row r="225" spans="1:25">
      <c r="A225" s="76"/>
      <c r="B225" s="474" t="s">
        <v>1070</v>
      </c>
      <c r="C225" s="64" t="s">
        <v>1071</v>
      </c>
      <c r="D225" s="31" t="s">
        <v>617</v>
      </c>
      <c r="E225" s="120">
        <v>270</v>
      </c>
      <c r="F225" s="73">
        <v>691321.70370370371</v>
      </c>
      <c r="G225" s="74">
        <v>1</v>
      </c>
      <c r="H225" s="77">
        <f t="shared" si="82"/>
        <v>691322</v>
      </c>
      <c r="I225" s="75">
        <f t="shared" si="83"/>
        <v>186656940</v>
      </c>
      <c r="J225" s="388">
        <f t="shared" si="72"/>
        <v>7.7353164815863271E-3</v>
      </c>
      <c r="K225" s="393" t="str">
        <f t="shared" si="75"/>
        <v>|||</v>
      </c>
      <c r="L225" s="388" t="s">
        <v>2429</v>
      </c>
      <c r="M225" s="562">
        <f t="shared" si="84"/>
        <v>186656940</v>
      </c>
      <c r="N225" s="562" t="str">
        <f t="shared" si="85"/>
        <v/>
      </c>
      <c r="O225" s="51">
        <f t="shared" si="86"/>
        <v>646657.39600000007</v>
      </c>
      <c r="P225" s="394">
        <v>691322</v>
      </c>
      <c r="Q225" s="394">
        <f t="shared" si="87"/>
        <v>174597497</v>
      </c>
      <c r="R225" s="396">
        <f t="shared" si="81"/>
        <v>12059443</v>
      </c>
      <c r="V225" s="51">
        <f>ROUND('SALIDA SINCO PPTO'!F176,0)</f>
        <v>691322</v>
      </c>
      <c r="X225" s="474" t="s">
        <v>1068</v>
      </c>
      <c r="Y225" s="899">
        <v>129890000</v>
      </c>
    </row>
    <row r="226" spans="1:25">
      <c r="A226" s="76"/>
      <c r="B226" s="474" t="s">
        <v>1072</v>
      </c>
      <c r="C226" s="64" t="s">
        <v>1073</v>
      </c>
      <c r="D226" s="31" t="s">
        <v>587</v>
      </c>
      <c r="E226" s="120">
        <v>1</v>
      </c>
      <c r="F226" s="73">
        <v>28663700</v>
      </c>
      <c r="G226" s="74">
        <v>1</v>
      </c>
      <c r="H226" s="77">
        <f t="shared" si="82"/>
        <v>28663700</v>
      </c>
      <c r="I226" s="75">
        <f t="shared" si="83"/>
        <v>28663700</v>
      </c>
      <c r="J226" s="388">
        <f t="shared" si="72"/>
        <v>1.1878625623737643E-3</v>
      </c>
      <c r="K226" s="393" t="str">
        <f t="shared" si="75"/>
        <v/>
      </c>
      <c r="L226" s="388" t="s">
        <v>2429</v>
      </c>
      <c r="M226" s="562">
        <f t="shared" si="84"/>
        <v>28663700</v>
      </c>
      <c r="N226" s="562" t="str">
        <f t="shared" si="85"/>
        <v/>
      </c>
      <c r="O226" s="51">
        <f t="shared" si="86"/>
        <v>15314000</v>
      </c>
      <c r="P226" s="394">
        <v>28663700</v>
      </c>
      <c r="Q226" s="394">
        <f t="shared" si="87"/>
        <v>15314000</v>
      </c>
      <c r="R226" s="396">
        <f t="shared" si="81"/>
        <v>13349700</v>
      </c>
      <c r="V226" s="51">
        <f>ROUND('SALIDA SINCO PPTO'!F177,0)</f>
        <v>28663700</v>
      </c>
      <c r="X226" s="474" t="s">
        <v>1070</v>
      </c>
      <c r="Y226" s="899">
        <v>646657.39600000007</v>
      </c>
    </row>
    <row r="227" spans="1:25" ht="25.5">
      <c r="A227" s="76"/>
      <c r="B227" s="474" t="s">
        <v>1074</v>
      </c>
      <c r="C227" s="64" t="s">
        <v>1075</v>
      </c>
      <c r="D227" s="31" t="s">
        <v>617</v>
      </c>
      <c r="E227" s="120">
        <v>20</v>
      </c>
      <c r="F227" s="73">
        <v>3023251</v>
      </c>
      <c r="G227" s="74">
        <v>1</v>
      </c>
      <c r="H227" s="77">
        <f t="shared" si="82"/>
        <v>3023251</v>
      </c>
      <c r="I227" s="75">
        <f t="shared" si="83"/>
        <v>60465020</v>
      </c>
      <c r="J227" s="388">
        <f t="shared" si="72"/>
        <v>2.5057523484819095E-3</v>
      </c>
      <c r="K227" s="393" t="str">
        <f t="shared" si="75"/>
        <v>|</v>
      </c>
      <c r="L227" s="388" t="s">
        <v>2429</v>
      </c>
      <c r="M227" s="562">
        <f t="shared" si="84"/>
        <v>60465020</v>
      </c>
      <c r="N227" s="562" t="str">
        <f t="shared" si="85"/>
        <v/>
      </c>
      <c r="O227" s="51">
        <f t="shared" si="86"/>
        <v>2099537.0000000005</v>
      </c>
      <c r="P227" s="394">
        <v>3023251</v>
      </c>
      <c r="Q227" s="394">
        <f t="shared" si="87"/>
        <v>41990740</v>
      </c>
      <c r="R227" s="396">
        <f t="shared" si="81"/>
        <v>18474280</v>
      </c>
      <c r="V227" s="51">
        <f>ROUND('SALIDA SINCO PPTO'!F178,0)</f>
        <v>3023251</v>
      </c>
      <c r="X227" s="474" t="s">
        <v>1072</v>
      </c>
      <c r="Y227" s="899">
        <v>15314000</v>
      </c>
    </row>
    <row r="228" spans="1:25">
      <c r="A228" s="108" t="s">
        <v>914</v>
      </c>
      <c r="B228" s="474" t="s">
        <v>1076</v>
      </c>
      <c r="C228" s="64" t="s">
        <v>1077</v>
      </c>
      <c r="D228" s="31" t="s">
        <v>587</v>
      </c>
      <c r="E228" s="120">
        <v>1</v>
      </c>
      <c r="F228" s="73">
        <v>178049300</v>
      </c>
      <c r="G228" s="74">
        <v>1</v>
      </c>
      <c r="H228" s="77">
        <f t="shared" si="82"/>
        <v>178049300</v>
      </c>
      <c r="I228" s="75">
        <f t="shared" si="83"/>
        <v>178049300</v>
      </c>
      <c r="J228" s="388">
        <f t="shared" si="72"/>
        <v>7.3786042181175175E-3</v>
      </c>
      <c r="K228" s="393" t="str">
        <f t="shared" si="75"/>
        <v>||</v>
      </c>
      <c r="L228" s="388" t="s">
        <v>2429</v>
      </c>
      <c r="M228" s="562">
        <f t="shared" si="84"/>
        <v>178049300</v>
      </c>
      <c r="N228" s="562" t="str">
        <f t="shared" si="85"/>
        <v/>
      </c>
      <c r="O228" s="51">
        <f t="shared" si="86"/>
        <v>93457560</v>
      </c>
      <c r="P228" s="394">
        <v>178049300</v>
      </c>
      <c r="Q228" s="394">
        <f t="shared" si="87"/>
        <v>93457560</v>
      </c>
      <c r="R228" s="396">
        <f t="shared" si="81"/>
        <v>84591740</v>
      </c>
      <c r="V228" s="51">
        <f>ROUND('SALIDA SINCO PPTO'!F179,0)</f>
        <v>178049300</v>
      </c>
      <c r="X228" s="474" t="s">
        <v>1074</v>
      </c>
      <c r="Y228" s="899">
        <v>2099537.0000000005</v>
      </c>
    </row>
    <row r="229" spans="1:25">
      <c r="A229" s="439"/>
      <c r="B229" s="474" t="s">
        <v>1078</v>
      </c>
      <c r="C229" s="64" t="s">
        <v>1079</v>
      </c>
      <c r="D229" s="31" t="s">
        <v>587</v>
      </c>
      <c r="E229" s="120">
        <v>1</v>
      </c>
      <c r="F229" s="73">
        <v>137761520</v>
      </c>
      <c r="G229" s="74">
        <v>1</v>
      </c>
      <c r="H229" s="77">
        <f t="shared" si="82"/>
        <v>137761520</v>
      </c>
      <c r="I229" s="75">
        <f t="shared" si="83"/>
        <v>137761520</v>
      </c>
      <c r="J229" s="388">
        <f t="shared" ref="J229:J260" si="88">IF(I229="","",I229/SbtPpto)</f>
        <v>5.7090240319185798E-3</v>
      </c>
      <c r="K229" s="393" t="str">
        <f t="shared" si="75"/>
        <v>||</v>
      </c>
      <c r="L229" s="388" t="s">
        <v>2429</v>
      </c>
      <c r="M229" s="562">
        <f t="shared" si="84"/>
        <v>137761520</v>
      </c>
      <c r="N229" s="562" t="str">
        <f t="shared" si="85"/>
        <v/>
      </c>
      <c r="O229" s="51">
        <f t="shared" si="86"/>
        <v>81797961.520000011</v>
      </c>
      <c r="P229" s="394">
        <v>137761520</v>
      </c>
      <c r="Q229" s="394">
        <f t="shared" si="87"/>
        <v>81797962</v>
      </c>
      <c r="R229" s="396">
        <f t="shared" si="81"/>
        <v>55963558</v>
      </c>
      <c r="V229" s="51">
        <f>ROUND('SALIDA SINCO PPTO'!F180,0)</f>
        <v>137761520</v>
      </c>
      <c r="X229" s="474" t="s">
        <v>1076</v>
      </c>
      <c r="Y229" s="899">
        <v>93457560</v>
      </c>
    </row>
    <row r="230" spans="1:25">
      <c r="A230" s="71"/>
      <c r="B230" s="474" t="s">
        <v>1080</v>
      </c>
      <c r="C230" s="64" t="s">
        <v>1081</v>
      </c>
      <c r="D230" s="31" t="s">
        <v>587</v>
      </c>
      <c r="E230" s="120">
        <v>1</v>
      </c>
      <c r="F230" s="73">
        <v>495020180</v>
      </c>
      <c r="G230" s="74">
        <v>1</v>
      </c>
      <c r="H230" s="77">
        <f t="shared" si="82"/>
        <v>495020180</v>
      </c>
      <c r="I230" s="75">
        <f t="shared" si="83"/>
        <v>495020180</v>
      </c>
      <c r="J230" s="388">
        <f t="shared" si="88"/>
        <v>2.0514306926234998E-2</v>
      </c>
      <c r="K230" s="393" t="str">
        <f t="shared" si="75"/>
        <v>||||||||</v>
      </c>
      <c r="L230" s="388" t="s">
        <v>2429</v>
      </c>
      <c r="M230" s="562">
        <f t="shared" si="84"/>
        <v>495020180</v>
      </c>
      <c r="N230" s="562" t="str">
        <f t="shared" si="85"/>
        <v/>
      </c>
      <c r="O230" s="51">
        <f t="shared" si="86"/>
        <v>431664807.19999999</v>
      </c>
      <c r="P230" s="394">
        <v>495020180</v>
      </c>
      <c r="Q230" s="394">
        <f t="shared" si="87"/>
        <v>431664807</v>
      </c>
      <c r="R230" s="396">
        <f t="shared" si="81"/>
        <v>63355373</v>
      </c>
      <c r="V230" s="51">
        <f>ROUND('SALIDA SINCO PPTO'!F181,0)</f>
        <v>495020180</v>
      </c>
      <c r="X230" s="474" t="s">
        <v>1078</v>
      </c>
      <c r="Y230" s="899">
        <v>81797961.520000011</v>
      </c>
    </row>
    <row r="231" spans="1:25">
      <c r="A231" s="71"/>
      <c r="B231" s="474" t="s">
        <v>1082</v>
      </c>
      <c r="C231" s="64" t="s">
        <v>1083</v>
      </c>
      <c r="D231" s="31" t="s">
        <v>587</v>
      </c>
      <c r="E231" s="120">
        <v>1</v>
      </c>
      <c r="F231" s="73">
        <v>67948400</v>
      </c>
      <c r="G231" s="74">
        <v>1</v>
      </c>
      <c r="H231" s="77">
        <f t="shared" si="82"/>
        <v>67948400</v>
      </c>
      <c r="I231" s="75">
        <f t="shared" si="83"/>
        <v>67948400</v>
      </c>
      <c r="J231" s="388">
        <f t="shared" si="88"/>
        <v>2.8158737543721672E-3</v>
      </c>
      <c r="K231" s="393" t="str">
        <f t="shared" si="75"/>
        <v>|</v>
      </c>
      <c r="L231" s="388" t="s">
        <v>2429</v>
      </c>
      <c r="M231" s="562">
        <f t="shared" si="84"/>
        <v>67948400</v>
      </c>
      <c r="N231" s="562" t="str">
        <f t="shared" si="85"/>
        <v/>
      </c>
      <c r="O231" s="51">
        <f t="shared" si="86"/>
        <v>23346851.440000001</v>
      </c>
      <c r="P231" s="394">
        <v>67948400</v>
      </c>
      <c r="Q231" s="394">
        <f t="shared" si="87"/>
        <v>23346851</v>
      </c>
      <c r="R231" s="396">
        <f t="shared" si="81"/>
        <v>44601549</v>
      </c>
      <c r="V231" s="51">
        <f>ROUND('SALIDA SINCO PPTO'!F183,0)</f>
        <v>67948400</v>
      </c>
      <c r="X231" s="474" t="s">
        <v>1080</v>
      </c>
      <c r="Y231" s="899">
        <v>431664807.19999999</v>
      </c>
    </row>
    <row r="232" spans="1:25" ht="16.5" thickBot="1">
      <c r="A232" s="71"/>
      <c r="B232" s="502" t="s">
        <v>1084</v>
      </c>
      <c r="C232" s="503" t="s">
        <v>1085</v>
      </c>
      <c r="D232" s="504" t="s">
        <v>587</v>
      </c>
      <c r="E232" s="533">
        <v>1</v>
      </c>
      <c r="F232" s="506">
        <v>412752600</v>
      </c>
      <c r="G232" s="507">
        <v>1</v>
      </c>
      <c r="H232" s="508">
        <f t="shared" si="82"/>
        <v>412752600</v>
      </c>
      <c r="I232" s="509">
        <f t="shared" si="83"/>
        <v>412752600</v>
      </c>
      <c r="J232" s="388">
        <f t="shared" si="88"/>
        <v>1.7105026952641614E-2</v>
      </c>
      <c r="K232" s="393" t="str">
        <f t="shared" si="75"/>
        <v>||||||</v>
      </c>
      <c r="L232" s="388" t="s">
        <v>2429</v>
      </c>
      <c r="M232" s="562">
        <f t="shared" si="84"/>
        <v>412752600</v>
      </c>
      <c r="N232" s="562" t="str">
        <f t="shared" si="85"/>
        <v/>
      </c>
      <c r="O232" s="51">
        <f t="shared" si="86"/>
        <v>211854000</v>
      </c>
      <c r="P232" s="394">
        <v>412752600</v>
      </c>
      <c r="Q232" s="394">
        <f t="shared" si="87"/>
        <v>211854000</v>
      </c>
      <c r="R232" s="396">
        <f t="shared" si="81"/>
        <v>200898600</v>
      </c>
      <c r="V232" s="51">
        <f>ROUND('SALIDA SINCO PPTO'!F182,0)</f>
        <v>412752600</v>
      </c>
      <c r="X232" s="474" t="s">
        <v>1082</v>
      </c>
      <c r="Y232" s="899">
        <v>23346851.440000001</v>
      </c>
    </row>
    <row r="233" spans="1:25" ht="16.5" thickBot="1">
      <c r="A233" s="88"/>
      <c r="B233" s="547"/>
      <c r="C233" s="548"/>
      <c r="D233" s="428"/>
      <c r="E233" s="429"/>
      <c r="F233" s="432"/>
      <c r="G233" s="427"/>
      <c r="H233" s="427"/>
      <c r="I233" s="121"/>
      <c r="J233" s="388" t="str">
        <f t="shared" si="88"/>
        <v/>
      </c>
      <c r="K233" s="393" t="str">
        <f t="shared" si="75"/>
        <v/>
      </c>
      <c r="L233" s="393"/>
      <c r="M233" s="393"/>
      <c r="N233" s="393"/>
      <c r="P233" s="394" t="s">
        <v>1439</v>
      </c>
      <c r="Q233" s="394" t="str">
        <f>IF(P233="","",IF(V233="",ROUND(P233*E233,0),ROUND(V233*E233,0)))</f>
        <v/>
      </c>
      <c r="R233" s="396" t="str">
        <f t="shared" si="81"/>
        <v/>
      </c>
      <c r="V233" s="51"/>
      <c r="X233" s="502" t="s">
        <v>1084</v>
      </c>
      <c r="Y233" s="899">
        <v>211854000</v>
      </c>
    </row>
    <row r="234" spans="1:25" ht="33" customHeight="1" thickBot="1">
      <c r="A234" s="534" t="s">
        <v>920</v>
      </c>
      <c r="B234" s="923" t="s">
        <v>1086</v>
      </c>
      <c r="C234" s="924" t="s">
        <v>1087</v>
      </c>
      <c r="D234" s="925"/>
      <c r="E234" s="925"/>
      <c r="F234" s="926"/>
      <c r="G234" s="927"/>
      <c r="H234" s="928"/>
      <c r="I234" s="929">
        <f>SUM(I235:I265)</f>
        <v>1807569209</v>
      </c>
      <c r="J234" s="934">
        <f t="shared" si="88"/>
        <v>7.4908116965732213E-2</v>
      </c>
      <c r="K234" s="393" t="str">
        <f t="shared" si="75"/>
        <v>||||||||||||||||||||||||||||||</v>
      </c>
      <c r="L234" s="925"/>
      <c r="M234" s="925"/>
      <c r="N234" s="926"/>
      <c r="O234" s="927"/>
      <c r="P234" s="928" t="s">
        <v>1439</v>
      </c>
      <c r="Q234" s="929">
        <f>SUM(Q235:Q265)</f>
        <v>1654084149</v>
      </c>
      <c r="R234" s="945">
        <f t="shared" si="81"/>
        <v>153485060</v>
      </c>
      <c r="V234" s="51"/>
    </row>
    <row r="235" spans="1:25" ht="25.5">
      <c r="A235" s="71"/>
      <c r="B235" s="474" t="s">
        <v>1088</v>
      </c>
      <c r="C235" s="64" t="s">
        <v>1089</v>
      </c>
      <c r="D235" s="31" t="s">
        <v>587</v>
      </c>
      <c r="E235" s="122">
        <v>68</v>
      </c>
      <c r="F235" s="73">
        <v>3922192.871764706</v>
      </c>
      <c r="G235" s="74">
        <v>1</v>
      </c>
      <c r="H235" s="77">
        <f t="shared" ref="H235:H265" si="89" xml:space="preserve"> ROUND(           F235*G235,0)</f>
        <v>3922193</v>
      </c>
      <c r="I235" s="75">
        <f t="shared" ref="I235:I265" si="90">ROUND(E235 * H235,0)</f>
        <v>266709124</v>
      </c>
      <c r="J235" s="388">
        <f t="shared" si="88"/>
        <v>1.1052787443459918E-2</v>
      </c>
      <c r="K235" s="393" t="str">
        <f t="shared" si="75"/>
        <v>||||</v>
      </c>
      <c r="L235" s="388" t="s">
        <v>2429</v>
      </c>
      <c r="M235" s="562">
        <f t="shared" ref="M235:M265" si="91">IF(L235="SI",I235,"")</f>
        <v>266709124</v>
      </c>
      <c r="N235" s="562" t="str">
        <f t="shared" ref="N235:N265" si="92">IF(L235="NO",I235,"")</f>
        <v/>
      </c>
      <c r="O235" s="51">
        <f t="shared" ref="O235:O265" si="93">VLOOKUP(B235,$X$224:$Y$277,2,0)</f>
        <v>5208000</v>
      </c>
      <c r="P235" s="394">
        <v>3922193</v>
      </c>
      <c r="Q235" s="394">
        <f t="shared" ref="Q235:Q265" si="94">IF(P235="","",IF(O235="",ROUND(P235*E235,0),ROUND(O235*E235,0)))</f>
        <v>354144000</v>
      </c>
      <c r="R235" s="396">
        <f t="shared" si="81"/>
        <v>-87434876</v>
      </c>
      <c r="V235" s="51">
        <f>ROUND('SALIDA SINCO PPTO'!F185,0)</f>
        <v>3922193</v>
      </c>
      <c r="X235" s="474" t="s">
        <v>1088</v>
      </c>
      <c r="Y235" s="899">
        <v>5208000</v>
      </c>
    </row>
    <row r="236" spans="1:25" ht="25.5">
      <c r="A236" s="92" t="s">
        <v>917</v>
      </c>
      <c r="B236" s="474" t="s">
        <v>1090</v>
      </c>
      <c r="C236" s="64" t="s">
        <v>1091</v>
      </c>
      <c r="D236" s="31" t="s">
        <v>587</v>
      </c>
      <c r="E236" s="122">
        <v>8</v>
      </c>
      <c r="F236" s="73">
        <v>52324805</v>
      </c>
      <c r="G236" s="74">
        <v>1</v>
      </c>
      <c r="H236" s="77">
        <f t="shared" si="89"/>
        <v>52324805</v>
      </c>
      <c r="I236" s="75">
        <f t="shared" si="90"/>
        <v>418598440</v>
      </c>
      <c r="J236" s="388">
        <f t="shared" si="88"/>
        <v>1.7347286482347377E-2</v>
      </c>
      <c r="K236" s="393" t="str">
        <f t="shared" si="75"/>
        <v>||||||</v>
      </c>
      <c r="L236" s="388" t="s">
        <v>2429</v>
      </c>
      <c r="M236" s="562">
        <f t="shared" si="91"/>
        <v>418598440</v>
      </c>
      <c r="N236" s="562" t="str">
        <f t="shared" si="92"/>
        <v/>
      </c>
      <c r="O236" s="51">
        <f t="shared" si="93"/>
        <v>25261280</v>
      </c>
      <c r="P236" s="394">
        <v>52324805</v>
      </c>
      <c r="Q236" s="394">
        <f t="shared" si="94"/>
        <v>202090240</v>
      </c>
      <c r="R236" s="396">
        <f t="shared" si="81"/>
        <v>216508200</v>
      </c>
      <c r="V236" s="51">
        <f>ROUND('SALIDA SINCO PPTO'!F186,0)</f>
        <v>52324805</v>
      </c>
      <c r="X236" s="474" t="s">
        <v>1090</v>
      </c>
      <c r="Y236" s="899">
        <v>25261280</v>
      </c>
    </row>
    <row r="237" spans="1:25">
      <c r="A237" s="71"/>
      <c r="B237" s="474" t="s">
        <v>1092</v>
      </c>
      <c r="C237" s="64" t="s">
        <v>1093</v>
      </c>
      <c r="D237" s="31" t="s">
        <v>587</v>
      </c>
      <c r="E237" s="122">
        <v>1</v>
      </c>
      <c r="F237" s="73">
        <v>23368280</v>
      </c>
      <c r="G237" s="74">
        <v>1</v>
      </c>
      <c r="H237" s="77">
        <f t="shared" si="89"/>
        <v>23368280</v>
      </c>
      <c r="I237" s="75">
        <f t="shared" si="90"/>
        <v>23368280</v>
      </c>
      <c r="J237" s="388">
        <f t="shared" si="88"/>
        <v>9.6841318319224631E-4</v>
      </c>
      <c r="K237" s="393" t="str">
        <f t="shared" si="75"/>
        <v/>
      </c>
      <c r="L237" s="388" t="s">
        <v>2429</v>
      </c>
      <c r="M237" s="562">
        <f t="shared" si="91"/>
        <v>23368280</v>
      </c>
      <c r="N237" s="562" t="str">
        <f t="shared" si="92"/>
        <v/>
      </c>
      <c r="O237" s="51">
        <f t="shared" si="93"/>
        <v>23498000</v>
      </c>
      <c r="P237" s="394">
        <v>23368280</v>
      </c>
      <c r="Q237" s="394">
        <f t="shared" si="94"/>
        <v>23498000</v>
      </c>
      <c r="R237" s="396">
        <f t="shared" si="81"/>
        <v>-129720</v>
      </c>
      <c r="V237" s="51">
        <f>ROUND('SALIDA SINCO PPTO'!F187,0)</f>
        <v>23368280</v>
      </c>
      <c r="X237" s="474" t="s">
        <v>1092</v>
      </c>
      <c r="Y237" s="899">
        <v>23498000</v>
      </c>
    </row>
    <row r="238" spans="1:25">
      <c r="A238" s="71"/>
      <c r="B238" s="474" t="s">
        <v>1094</v>
      </c>
      <c r="C238" s="64" t="s">
        <v>1095</v>
      </c>
      <c r="D238" s="31" t="s">
        <v>587</v>
      </c>
      <c r="E238" s="122">
        <v>1</v>
      </c>
      <c r="F238" s="73">
        <v>21184280</v>
      </c>
      <c r="G238" s="74">
        <v>1</v>
      </c>
      <c r="H238" s="77">
        <f t="shared" si="89"/>
        <v>21184280</v>
      </c>
      <c r="I238" s="75">
        <f t="shared" si="90"/>
        <v>21184280</v>
      </c>
      <c r="J238" s="388">
        <f t="shared" si="88"/>
        <v>8.7790526424862418E-4</v>
      </c>
      <c r="K238" s="393" t="str">
        <f t="shared" si="75"/>
        <v/>
      </c>
      <c r="L238" s="388" t="s">
        <v>2429</v>
      </c>
      <c r="M238" s="562">
        <f t="shared" si="91"/>
        <v>21184280</v>
      </c>
      <c r="N238" s="562" t="str">
        <f t="shared" si="92"/>
        <v/>
      </c>
      <c r="O238" s="51">
        <f t="shared" si="93"/>
        <v>19406000</v>
      </c>
      <c r="P238" s="394">
        <v>21184280</v>
      </c>
      <c r="Q238" s="394">
        <f t="shared" si="94"/>
        <v>19406000</v>
      </c>
      <c r="R238" s="396">
        <f t="shared" si="81"/>
        <v>1778280</v>
      </c>
      <c r="V238" s="51">
        <f>ROUND('SALIDA SINCO PPTO'!F188,0)</f>
        <v>21184280</v>
      </c>
      <c r="X238" s="474" t="s">
        <v>1094</v>
      </c>
      <c r="Y238" s="899">
        <v>19406000</v>
      </c>
    </row>
    <row r="239" spans="1:25" ht="30">
      <c r="A239" s="100" t="s">
        <v>1013</v>
      </c>
      <c r="B239" s="474" t="s">
        <v>1096</v>
      </c>
      <c r="C239" s="64" t="s">
        <v>1097</v>
      </c>
      <c r="D239" s="31" t="s">
        <v>587</v>
      </c>
      <c r="E239" s="122">
        <v>1</v>
      </c>
      <c r="F239" s="73">
        <v>19475690</v>
      </c>
      <c r="G239" s="74">
        <v>1</v>
      </c>
      <c r="H239" s="77">
        <f t="shared" si="89"/>
        <v>19475690</v>
      </c>
      <c r="I239" s="75">
        <f t="shared" si="90"/>
        <v>19475690</v>
      </c>
      <c r="J239" s="388">
        <f t="shared" si="88"/>
        <v>8.0709897980362269E-4</v>
      </c>
      <c r="K239" s="393" t="str">
        <f t="shared" si="75"/>
        <v/>
      </c>
      <c r="L239" s="388" t="s">
        <v>2429</v>
      </c>
      <c r="M239" s="562">
        <f t="shared" si="91"/>
        <v>19475690</v>
      </c>
      <c r="N239" s="562" t="str">
        <f t="shared" si="92"/>
        <v/>
      </c>
      <c r="O239" s="51">
        <f t="shared" si="93"/>
        <v>19406000</v>
      </c>
      <c r="P239" s="394">
        <v>19475690</v>
      </c>
      <c r="Q239" s="394">
        <f t="shared" si="94"/>
        <v>19406000</v>
      </c>
      <c r="R239" s="396">
        <f t="shared" si="81"/>
        <v>69690</v>
      </c>
      <c r="V239" s="51">
        <f>ROUND('SALIDA SINCO PPTO'!F189,0)</f>
        <v>19475690</v>
      </c>
      <c r="X239" s="474" t="s">
        <v>1096</v>
      </c>
      <c r="Y239" s="899">
        <v>19406000</v>
      </c>
    </row>
    <row r="240" spans="1:25" ht="30">
      <c r="A240" s="76" t="s">
        <v>1010</v>
      </c>
      <c r="B240" s="474" t="s">
        <v>1098</v>
      </c>
      <c r="C240" s="64" t="s">
        <v>1099</v>
      </c>
      <c r="D240" s="31" t="s">
        <v>587</v>
      </c>
      <c r="E240" s="122">
        <v>1</v>
      </c>
      <c r="F240" s="73">
        <v>16479580</v>
      </c>
      <c r="G240" s="74">
        <v>1</v>
      </c>
      <c r="H240" s="77">
        <f t="shared" si="89"/>
        <v>16479580</v>
      </c>
      <c r="I240" s="75">
        <f t="shared" si="90"/>
        <v>16479580</v>
      </c>
      <c r="J240" s="388">
        <f t="shared" si="88"/>
        <v>6.8293612219090484E-4</v>
      </c>
      <c r="K240" s="393" t="str">
        <f t="shared" si="75"/>
        <v/>
      </c>
      <c r="L240" s="388" t="s">
        <v>2429</v>
      </c>
      <c r="M240" s="562">
        <f t="shared" si="91"/>
        <v>16479580</v>
      </c>
      <c r="N240" s="562" t="str">
        <f t="shared" si="92"/>
        <v/>
      </c>
      <c r="O240" s="51">
        <f t="shared" si="93"/>
        <v>19406000</v>
      </c>
      <c r="P240" s="394">
        <v>16479580</v>
      </c>
      <c r="Q240" s="394">
        <f t="shared" si="94"/>
        <v>19406000</v>
      </c>
      <c r="R240" s="396">
        <f t="shared" si="81"/>
        <v>-2926420</v>
      </c>
      <c r="V240" s="51">
        <f>ROUND('SALIDA SINCO PPTO'!F190,0)</f>
        <v>16479580</v>
      </c>
      <c r="X240" s="474" t="s">
        <v>1098</v>
      </c>
      <c r="Y240" s="899">
        <v>19406000</v>
      </c>
    </row>
    <row r="241" spans="1:25">
      <c r="A241" s="92" t="s">
        <v>603</v>
      </c>
      <c r="B241" s="474" t="s">
        <v>1100</v>
      </c>
      <c r="C241" s="64" t="s">
        <v>1101</v>
      </c>
      <c r="D241" s="31" t="s">
        <v>587</v>
      </c>
      <c r="E241" s="122">
        <v>1</v>
      </c>
      <c r="F241" s="73">
        <v>17207580</v>
      </c>
      <c r="G241" s="74">
        <v>1</v>
      </c>
      <c r="H241" s="77">
        <f t="shared" si="89"/>
        <v>17207580</v>
      </c>
      <c r="I241" s="75">
        <f t="shared" si="90"/>
        <v>17207580</v>
      </c>
      <c r="J241" s="388">
        <f t="shared" si="88"/>
        <v>7.1310542850544555E-4</v>
      </c>
      <c r="K241" s="393" t="str">
        <f t="shared" si="75"/>
        <v/>
      </c>
      <c r="L241" s="388" t="s">
        <v>2429</v>
      </c>
      <c r="M241" s="562">
        <f t="shared" si="91"/>
        <v>17207580</v>
      </c>
      <c r="N241" s="562" t="str">
        <f t="shared" si="92"/>
        <v/>
      </c>
      <c r="O241" s="51">
        <f t="shared" si="93"/>
        <v>19406000</v>
      </c>
      <c r="P241" s="394">
        <v>17207580</v>
      </c>
      <c r="Q241" s="394">
        <f t="shared" si="94"/>
        <v>19406000</v>
      </c>
      <c r="R241" s="396">
        <f t="shared" si="81"/>
        <v>-2198420</v>
      </c>
      <c r="V241" s="51">
        <f>ROUND('SALIDA SINCO PPTO'!F191,0)</f>
        <v>17207580</v>
      </c>
      <c r="X241" s="474" t="s">
        <v>1100</v>
      </c>
      <c r="Y241" s="899">
        <v>19406000</v>
      </c>
    </row>
    <row r="242" spans="1:25">
      <c r="A242" s="71"/>
      <c r="B242" s="474" t="s">
        <v>1102</v>
      </c>
      <c r="C242" s="64" t="s">
        <v>1103</v>
      </c>
      <c r="D242" s="31" t="s">
        <v>587</v>
      </c>
      <c r="E242" s="122">
        <v>1</v>
      </c>
      <c r="F242" s="73">
        <v>73829330</v>
      </c>
      <c r="G242" s="74">
        <v>1</v>
      </c>
      <c r="H242" s="77">
        <f t="shared" si="89"/>
        <v>73829330</v>
      </c>
      <c r="I242" s="75">
        <f t="shared" si="90"/>
        <v>73829330</v>
      </c>
      <c r="J242" s="388">
        <f t="shared" si="88"/>
        <v>3.0595874612188321E-3</v>
      </c>
      <c r="K242" s="393" t="str">
        <f t="shared" si="75"/>
        <v>|</v>
      </c>
      <c r="L242" s="388" t="s">
        <v>2429</v>
      </c>
      <c r="M242" s="562">
        <f t="shared" si="91"/>
        <v>73829330</v>
      </c>
      <c r="N242" s="562" t="str">
        <f t="shared" si="92"/>
        <v/>
      </c>
      <c r="O242" s="51">
        <f t="shared" si="93"/>
        <v>52700000</v>
      </c>
      <c r="P242" s="394">
        <v>73829330</v>
      </c>
      <c r="Q242" s="394">
        <f t="shared" si="94"/>
        <v>52700000</v>
      </c>
      <c r="R242" s="396">
        <f t="shared" si="81"/>
        <v>21129330</v>
      </c>
      <c r="V242" s="51">
        <f>ROUND('SALIDA SINCO PPTO'!F192,0)</f>
        <v>73829330</v>
      </c>
      <c r="X242" s="474" t="s">
        <v>1102</v>
      </c>
      <c r="Y242" s="899">
        <v>52700000</v>
      </c>
    </row>
    <row r="243" spans="1:25">
      <c r="A243" s="71"/>
      <c r="B243" s="474" t="s">
        <v>1104</v>
      </c>
      <c r="C243" s="64" t="s">
        <v>1105</v>
      </c>
      <c r="D243" s="31" t="s">
        <v>587</v>
      </c>
      <c r="E243" s="122">
        <v>1</v>
      </c>
      <c r="F243" s="73">
        <v>58730230</v>
      </c>
      <c r="G243" s="74">
        <v>1</v>
      </c>
      <c r="H243" s="77">
        <f t="shared" si="89"/>
        <v>58730230</v>
      </c>
      <c r="I243" s="75">
        <f t="shared" si="90"/>
        <v>58730230</v>
      </c>
      <c r="J243" s="388">
        <f t="shared" si="88"/>
        <v>2.4338603005404232E-3</v>
      </c>
      <c r="K243" s="393" t="str">
        <f t="shared" si="75"/>
        <v/>
      </c>
      <c r="L243" s="388" t="s">
        <v>2429</v>
      </c>
      <c r="M243" s="562">
        <f t="shared" si="91"/>
        <v>58730230</v>
      </c>
      <c r="N243" s="562" t="str">
        <f t="shared" si="92"/>
        <v/>
      </c>
      <c r="O243" s="51">
        <f t="shared" si="93"/>
        <v>46508943.624000013</v>
      </c>
      <c r="P243" s="394">
        <v>58730230</v>
      </c>
      <c r="Q243" s="394">
        <f t="shared" si="94"/>
        <v>46508944</v>
      </c>
      <c r="R243" s="396">
        <f t="shared" si="81"/>
        <v>12221286</v>
      </c>
      <c r="V243" s="51">
        <f>ROUND('SALIDA SINCO PPTO'!F193,0)</f>
        <v>58730230</v>
      </c>
      <c r="X243" s="474" t="s">
        <v>1104</v>
      </c>
      <c r="Y243" s="899">
        <v>46508943.624000013</v>
      </c>
    </row>
    <row r="244" spans="1:25" ht="30">
      <c r="A244" s="76" t="s">
        <v>1016</v>
      </c>
      <c r="B244" s="474" t="s">
        <v>1106</v>
      </c>
      <c r="C244" s="64" t="s">
        <v>1107</v>
      </c>
      <c r="D244" s="31" t="s">
        <v>587</v>
      </c>
      <c r="E244" s="122">
        <v>1</v>
      </c>
      <c r="F244" s="73">
        <v>18168280</v>
      </c>
      <c r="G244" s="74">
        <v>1</v>
      </c>
      <c r="H244" s="77">
        <f t="shared" si="89"/>
        <v>18168280</v>
      </c>
      <c r="I244" s="75">
        <f t="shared" si="90"/>
        <v>18168280</v>
      </c>
      <c r="J244" s="388">
        <f t="shared" si="88"/>
        <v>7.5291813808838414E-4</v>
      </c>
      <c r="K244" s="393" t="str">
        <f t="shared" si="75"/>
        <v/>
      </c>
      <c r="L244" s="388" t="s">
        <v>2429</v>
      </c>
      <c r="M244" s="562">
        <f t="shared" si="91"/>
        <v>18168280</v>
      </c>
      <c r="N244" s="562" t="str">
        <f t="shared" si="92"/>
        <v/>
      </c>
      <c r="O244" s="51">
        <f t="shared" si="93"/>
        <v>19654000</v>
      </c>
      <c r="P244" s="394">
        <v>18168280</v>
      </c>
      <c r="Q244" s="394">
        <f t="shared" si="94"/>
        <v>19654000</v>
      </c>
      <c r="R244" s="396">
        <f t="shared" si="81"/>
        <v>-1485720</v>
      </c>
      <c r="V244" s="51">
        <f>ROUND('SALIDA SINCO PPTO'!F194,0)</f>
        <v>18168280</v>
      </c>
      <c r="X244" s="474" t="s">
        <v>1106</v>
      </c>
      <c r="Y244" s="899">
        <v>19654000</v>
      </c>
    </row>
    <row r="245" spans="1:25" ht="30">
      <c r="A245" s="76" t="s">
        <v>1019</v>
      </c>
      <c r="B245" s="474" t="s">
        <v>1108</v>
      </c>
      <c r="C245" s="64" t="s">
        <v>1109</v>
      </c>
      <c r="D245" s="31" t="s">
        <v>587</v>
      </c>
      <c r="E245" s="122">
        <v>1</v>
      </c>
      <c r="F245" s="73">
        <v>19351280</v>
      </c>
      <c r="G245" s="74">
        <v>1</v>
      </c>
      <c r="H245" s="77">
        <f t="shared" si="89"/>
        <v>19351280</v>
      </c>
      <c r="I245" s="75">
        <f t="shared" si="90"/>
        <v>19351280</v>
      </c>
      <c r="J245" s="388">
        <f t="shared" si="88"/>
        <v>8.0194326084951284E-4</v>
      </c>
      <c r="K245" s="393" t="str">
        <f t="shared" si="75"/>
        <v/>
      </c>
      <c r="L245" s="388" t="s">
        <v>2429</v>
      </c>
      <c r="M245" s="562">
        <f t="shared" si="91"/>
        <v>19351280</v>
      </c>
      <c r="N245" s="562" t="str">
        <f t="shared" si="92"/>
        <v/>
      </c>
      <c r="O245" s="51">
        <f t="shared" si="93"/>
        <v>19654000</v>
      </c>
      <c r="P245" s="394">
        <v>19351280</v>
      </c>
      <c r="Q245" s="394">
        <f t="shared" si="94"/>
        <v>19654000</v>
      </c>
      <c r="R245" s="396">
        <f t="shared" si="81"/>
        <v>-302720</v>
      </c>
      <c r="V245" s="51">
        <f>ROUND('SALIDA SINCO PPTO'!F195,0)</f>
        <v>19351280</v>
      </c>
      <c r="X245" s="474" t="s">
        <v>1108</v>
      </c>
      <c r="Y245" s="899">
        <v>19654000</v>
      </c>
    </row>
    <row r="246" spans="1:25">
      <c r="A246" s="92" t="s">
        <v>600</v>
      </c>
      <c r="B246" s="474" t="s">
        <v>1110</v>
      </c>
      <c r="C246" s="64" t="s">
        <v>1111</v>
      </c>
      <c r="D246" s="31" t="s">
        <v>587</v>
      </c>
      <c r="E246" s="122">
        <v>1</v>
      </c>
      <c r="F246" s="73">
        <v>36004280</v>
      </c>
      <c r="G246" s="74">
        <v>1</v>
      </c>
      <c r="H246" s="77">
        <f t="shared" si="89"/>
        <v>36004280</v>
      </c>
      <c r="I246" s="75">
        <f t="shared" si="90"/>
        <v>36004280</v>
      </c>
      <c r="J246" s="388">
        <f t="shared" si="88"/>
        <v>1.4920661427946314E-3</v>
      </c>
      <c r="K246" s="393" t="str">
        <f t="shared" si="75"/>
        <v/>
      </c>
      <c r="L246" s="388" t="s">
        <v>2429</v>
      </c>
      <c r="M246" s="562">
        <f t="shared" si="91"/>
        <v>36004280</v>
      </c>
      <c r="N246" s="562" t="str">
        <f t="shared" si="92"/>
        <v/>
      </c>
      <c r="O246" s="51">
        <f t="shared" si="93"/>
        <v>19654000</v>
      </c>
      <c r="P246" s="394">
        <v>36004280</v>
      </c>
      <c r="Q246" s="394">
        <f t="shared" si="94"/>
        <v>19654000</v>
      </c>
      <c r="R246" s="396">
        <f t="shared" si="81"/>
        <v>16350280</v>
      </c>
      <c r="V246" s="51">
        <f>ROUND('SALIDA SINCO PPTO'!F196,0)</f>
        <v>36004280</v>
      </c>
      <c r="X246" s="474" t="s">
        <v>1110</v>
      </c>
      <c r="Y246" s="899">
        <v>19654000</v>
      </c>
    </row>
    <row r="247" spans="1:25">
      <c r="A247" s="71"/>
      <c r="B247" s="474" t="s">
        <v>1112</v>
      </c>
      <c r="C247" s="64" t="s">
        <v>1113</v>
      </c>
      <c r="D247" s="31" t="s">
        <v>587</v>
      </c>
      <c r="E247" s="122">
        <v>1</v>
      </c>
      <c r="F247" s="73">
        <v>18768880</v>
      </c>
      <c r="G247" s="74">
        <v>1</v>
      </c>
      <c r="H247" s="77">
        <f t="shared" si="89"/>
        <v>18768880</v>
      </c>
      <c r="I247" s="75">
        <f t="shared" si="90"/>
        <v>18768880</v>
      </c>
      <c r="J247" s="388">
        <f t="shared" si="88"/>
        <v>7.7780781579788025E-4</v>
      </c>
      <c r="K247" s="393" t="str">
        <f t="shared" si="75"/>
        <v/>
      </c>
      <c r="L247" s="388" t="s">
        <v>2429</v>
      </c>
      <c r="M247" s="562">
        <f t="shared" si="91"/>
        <v>18768880</v>
      </c>
      <c r="N247" s="562" t="str">
        <f t="shared" si="92"/>
        <v/>
      </c>
      <c r="O247" s="51">
        <f t="shared" si="93"/>
        <v>24180000</v>
      </c>
      <c r="P247" s="394">
        <v>18768880</v>
      </c>
      <c r="Q247" s="394">
        <f t="shared" si="94"/>
        <v>24180000</v>
      </c>
      <c r="R247" s="396">
        <f t="shared" si="81"/>
        <v>-5411120</v>
      </c>
      <c r="V247" s="51">
        <f>ROUND('SALIDA SINCO PPTO'!F197,0)</f>
        <v>18768880</v>
      </c>
      <c r="X247" s="474" t="s">
        <v>1112</v>
      </c>
      <c r="Y247" s="899">
        <v>24180000</v>
      </c>
    </row>
    <row r="248" spans="1:25">
      <c r="A248" s="71"/>
      <c r="B248" s="474" t="s">
        <v>1114</v>
      </c>
      <c r="C248" s="64" t="s">
        <v>1115</v>
      </c>
      <c r="D248" s="31" t="s">
        <v>587</v>
      </c>
      <c r="E248" s="122">
        <v>40</v>
      </c>
      <c r="F248" s="73">
        <v>2517151</v>
      </c>
      <c r="G248" s="74">
        <v>1</v>
      </c>
      <c r="H248" s="77">
        <f t="shared" si="89"/>
        <v>2517151</v>
      </c>
      <c r="I248" s="75">
        <f t="shared" si="90"/>
        <v>100686040</v>
      </c>
      <c r="J248" s="388">
        <f t="shared" si="88"/>
        <v>4.1725659098325527E-3</v>
      </c>
      <c r="K248" s="393" t="str">
        <f t="shared" si="75"/>
        <v>|</v>
      </c>
      <c r="L248" s="388" t="s">
        <v>2429</v>
      </c>
      <c r="M248" s="562">
        <f t="shared" si="91"/>
        <v>100686040</v>
      </c>
      <c r="N248" s="562" t="str">
        <f t="shared" si="92"/>
        <v/>
      </c>
      <c r="O248" s="51">
        <f t="shared" si="93"/>
        <v>2666000</v>
      </c>
      <c r="P248" s="394">
        <v>2517151</v>
      </c>
      <c r="Q248" s="394">
        <f t="shared" si="94"/>
        <v>106640000</v>
      </c>
      <c r="R248" s="396">
        <f t="shared" si="81"/>
        <v>-5953960</v>
      </c>
      <c r="V248" s="51">
        <f>ROUND('SALIDA SINCO PPTO'!F198,0)</f>
        <v>2517151</v>
      </c>
      <c r="X248" s="474" t="s">
        <v>1114</v>
      </c>
      <c r="Y248" s="899">
        <v>2666000</v>
      </c>
    </row>
    <row r="249" spans="1:25">
      <c r="A249" s="71"/>
      <c r="B249" s="474" t="s">
        <v>1116</v>
      </c>
      <c r="C249" s="64" t="s">
        <v>1117</v>
      </c>
      <c r="D249" s="31" t="s">
        <v>587</v>
      </c>
      <c r="E249" s="122">
        <v>74</v>
      </c>
      <c r="F249" s="73">
        <v>1151500.4918918917</v>
      </c>
      <c r="G249" s="74">
        <v>1</v>
      </c>
      <c r="H249" s="77">
        <f t="shared" si="89"/>
        <v>1151500</v>
      </c>
      <c r="I249" s="75">
        <f t="shared" si="90"/>
        <v>85211000</v>
      </c>
      <c r="J249" s="388">
        <f t="shared" si="88"/>
        <v>3.5312592862202312E-3</v>
      </c>
      <c r="K249" s="393" t="str">
        <f t="shared" si="75"/>
        <v>|</v>
      </c>
      <c r="L249" s="388" t="s">
        <v>2429</v>
      </c>
      <c r="M249" s="562">
        <f t="shared" si="91"/>
        <v>85211000</v>
      </c>
      <c r="N249" s="562" t="str">
        <f t="shared" si="92"/>
        <v/>
      </c>
      <c r="O249" s="51">
        <f t="shared" si="93"/>
        <v>1091759.2400000002</v>
      </c>
      <c r="P249" s="394">
        <v>1151500</v>
      </c>
      <c r="Q249" s="394">
        <f t="shared" si="94"/>
        <v>80790184</v>
      </c>
      <c r="R249" s="396">
        <f t="shared" si="81"/>
        <v>4420816</v>
      </c>
      <c r="V249" s="51">
        <f>ROUND('SALIDA SINCO PPTO'!F199,0)</f>
        <v>1151500</v>
      </c>
      <c r="X249" s="474" t="s">
        <v>1116</v>
      </c>
      <c r="Y249" s="899">
        <v>1091759.2400000002</v>
      </c>
    </row>
    <row r="250" spans="1:25">
      <c r="A250" s="71"/>
      <c r="B250" s="474" t="s">
        <v>1118</v>
      </c>
      <c r="C250" s="64" t="s">
        <v>1119</v>
      </c>
      <c r="D250" s="31" t="s">
        <v>587</v>
      </c>
      <c r="E250" s="122">
        <v>4</v>
      </c>
      <c r="F250" s="73">
        <v>1408585.4</v>
      </c>
      <c r="G250" s="74">
        <v>1</v>
      </c>
      <c r="H250" s="77">
        <f t="shared" si="89"/>
        <v>1408585</v>
      </c>
      <c r="I250" s="75">
        <f t="shared" si="90"/>
        <v>5634340</v>
      </c>
      <c r="J250" s="388">
        <f t="shared" si="88"/>
        <v>2.3349468315971058E-4</v>
      </c>
      <c r="K250" s="393" t="str">
        <f t="shared" si="75"/>
        <v/>
      </c>
      <c r="L250" s="388" t="s">
        <v>2429</v>
      </c>
      <c r="M250" s="562">
        <f t="shared" si="91"/>
        <v>5634340</v>
      </c>
      <c r="N250" s="562" t="str">
        <f t="shared" si="92"/>
        <v/>
      </c>
      <c r="O250" s="51">
        <f t="shared" si="93"/>
        <v>1091759.2400000002</v>
      </c>
      <c r="P250" s="394">
        <v>1408585</v>
      </c>
      <c r="Q250" s="394">
        <f t="shared" si="94"/>
        <v>4367037</v>
      </c>
      <c r="R250" s="396">
        <f t="shared" si="81"/>
        <v>1267303</v>
      </c>
      <c r="V250" s="51">
        <f>ROUND('SALIDA SINCO PPTO'!F200,0)</f>
        <v>1408585</v>
      </c>
      <c r="X250" s="474" t="s">
        <v>1118</v>
      </c>
      <c r="Y250" s="899">
        <v>1091759.2400000002</v>
      </c>
    </row>
    <row r="251" spans="1:25">
      <c r="A251" s="92" t="s">
        <v>600</v>
      </c>
      <c r="B251" s="474" t="s">
        <v>1120</v>
      </c>
      <c r="C251" s="64" t="s">
        <v>1121</v>
      </c>
      <c r="D251" s="31" t="s">
        <v>587</v>
      </c>
      <c r="E251" s="122">
        <v>153</v>
      </c>
      <c r="F251" s="73">
        <v>1023771.783006536</v>
      </c>
      <c r="G251" s="74">
        <v>1</v>
      </c>
      <c r="H251" s="77">
        <f t="shared" si="89"/>
        <v>1023772</v>
      </c>
      <c r="I251" s="75">
        <f t="shared" si="90"/>
        <v>156637116</v>
      </c>
      <c r="J251" s="388">
        <f t="shared" si="88"/>
        <v>6.4912543033382487E-3</v>
      </c>
      <c r="K251" s="393" t="str">
        <f t="shared" si="75"/>
        <v>||</v>
      </c>
      <c r="L251" s="388" t="s">
        <v>2429</v>
      </c>
      <c r="M251" s="562">
        <f t="shared" si="91"/>
        <v>156637116</v>
      </c>
      <c r="N251" s="562" t="str">
        <f t="shared" si="92"/>
        <v/>
      </c>
      <c r="O251" s="51">
        <f t="shared" si="93"/>
        <v>923796.28000000014</v>
      </c>
      <c r="P251" s="394">
        <v>1023772</v>
      </c>
      <c r="Q251" s="394">
        <f t="shared" si="94"/>
        <v>141340831</v>
      </c>
      <c r="R251" s="396">
        <f t="shared" si="81"/>
        <v>15296285</v>
      </c>
      <c r="V251" s="51">
        <f>ROUND('SALIDA SINCO PPTO'!F201,0)</f>
        <v>1023772</v>
      </c>
      <c r="X251" s="474" t="s">
        <v>1120</v>
      </c>
      <c r="Y251" s="899">
        <v>923796.28000000014</v>
      </c>
    </row>
    <row r="252" spans="1:25">
      <c r="A252" s="92" t="s">
        <v>603</v>
      </c>
      <c r="B252" s="474" t="s">
        <v>1122</v>
      </c>
      <c r="C252" s="64" t="s">
        <v>1123</v>
      </c>
      <c r="D252" s="31" t="s">
        <v>587</v>
      </c>
      <c r="E252" s="122">
        <v>65</v>
      </c>
      <c r="F252" s="73">
        <v>1145514.3999999999</v>
      </c>
      <c r="G252" s="74">
        <v>1</v>
      </c>
      <c r="H252" s="77">
        <f t="shared" si="89"/>
        <v>1145514</v>
      </c>
      <c r="I252" s="75">
        <f t="shared" si="90"/>
        <v>74458410</v>
      </c>
      <c r="J252" s="388">
        <f t="shared" si="88"/>
        <v>3.0856573887138201E-3</v>
      </c>
      <c r="K252" s="393" t="str">
        <f t="shared" si="75"/>
        <v>|</v>
      </c>
      <c r="L252" s="388" t="s">
        <v>2429</v>
      </c>
      <c r="M252" s="562">
        <f t="shared" si="91"/>
        <v>74458410</v>
      </c>
      <c r="N252" s="562" t="str">
        <f t="shared" si="92"/>
        <v/>
      </c>
      <c r="O252" s="51">
        <f t="shared" si="93"/>
        <v>923796.28000000014</v>
      </c>
      <c r="P252" s="394">
        <v>1145514</v>
      </c>
      <c r="Q252" s="394">
        <f t="shared" si="94"/>
        <v>60046758</v>
      </c>
      <c r="R252" s="396">
        <f t="shared" si="81"/>
        <v>14411652</v>
      </c>
      <c r="V252" s="51">
        <f>ROUND('SALIDA SINCO PPTO'!F202,0)</f>
        <v>1145514</v>
      </c>
      <c r="X252" s="474" t="s">
        <v>1122</v>
      </c>
      <c r="Y252" s="899">
        <v>923796.28000000014</v>
      </c>
    </row>
    <row r="253" spans="1:25" ht="30">
      <c r="A253" s="100" t="s">
        <v>1003</v>
      </c>
      <c r="B253" s="474" t="s">
        <v>1124</v>
      </c>
      <c r="C253" s="64" t="s">
        <v>1125</v>
      </c>
      <c r="D253" s="31" t="s">
        <v>587</v>
      </c>
      <c r="E253" s="122">
        <v>6</v>
      </c>
      <c r="F253" s="73">
        <v>1016284.6666666666</v>
      </c>
      <c r="G253" s="74">
        <v>1</v>
      </c>
      <c r="H253" s="77">
        <f t="shared" si="89"/>
        <v>1016285</v>
      </c>
      <c r="I253" s="75">
        <f t="shared" si="90"/>
        <v>6097710</v>
      </c>
      <c r="J253" s="388">
        <f t="shared" si="88"/>
        <v>2.5269736374620609E-4</v>
      </c>
      <c r="K253" s="393" t="str">
        <f t="shared" si="75"/>
        <v/>
      </c>
      <c r="L253" s="388" t="s">
        <v>2429</v>
      </c>
      <c r="M253" s="562">
        <f t="shared" si="91"/>
        <v>6097710</v>
      </c>
      <c r="N253" s="562" t="str">
        <f t="shared" si="92"/>
        <v/>
      </c>
      <c r="O253" s="51">
        <f t="shared" si="93"/>
        <v>923796.28000000014</v>
      </c>
      <c r="P253" s="394">
        <v>1016285</v>
      </c>
      <c r="Q253" s="394">
        <f t="shared" si="94"/>
        <v>5542778</v>
      </c>
      <c r="R253" s="396">
        <f t="shared" si="81"/>
        <v>554932</v>
      </c>
      <c r="V253" s="51">
        <f>ROUND('SALIDA SINCO PPTO'!F204,0)</f>
        <v>1016285</v>
      </c>
      <c r="X253" s="474" t="s">
        <v>1124</v>
      </c>
      <c r="Y253" s="899">
        <v>923796.28000000014</v>
      </c>
    </row>
    <row r="254" spans="1:25">
      <c r="A254" s="71"/>
      <c r="B254" s="474" t="s">
        <v>1126</v>
      </c>
      <c r="C254" s="64" t="s">
        <v>1127</v>
      </c>
      <c r="D254" s="31" t="s">
        <v>587</v>
      </c>
      <c r="E254" s="122">
        <v>23</v>
      </c>
      <c r="F254" s="73">
        <v>2775530.5217391304</v>
      </c>
      <c r="G254" s="74">
        <v>1</v>
      </c>
      <c r="H254" s="77">
        <f t="shared" si="89"/>
        <v>2775531</v>
      </c>
      <c r="I254" s="75">
        <f t="shared" si="90"/>
        <v>63837213</v>
      </c>
      <c r="J254" s="388">
        <f t="shared" si="88"/>
        <v>2.6455005951422804E-3</v>
      </c>
      <c r="K254" s="393" t="str">
        <f t="shared" si="75"/>
        <v>|</v>
      </c>
      <c r="L254" s="388" t="s">
        <v>2429</v>
      </c>
      <c r="M254" s="562">
        <f t="shared" si="91"/>
        <v>63837213</v>
      </c>
      <c r="N254" s="562" t="str">
        <f t="shared" si="92"/>
        <v/>
      </c>
      <c r="O254" s="51">
        <f t="shared" si="93"/>
        <v>3124800</v>
      </c>
      <c r="P254" s="394">
        <v>2775531</v>
      </c>
      <c r="Q254" s="394">
        <f t="shared" si="94"/>
        <v>71870400</v>
      </c>
      <c r="R254" s="396">
        <f t="shared" si="81"/>
        <v>-8033187</v>
      </c>
      <c r="V254" s="51">
        <f>ROUND('SALIDA SINCO PPTO'!F203,0)</f>
        <v>2775531</v>
      </c>
      <c r="X254" s="474" t="s">
        <v>1126</v>
      </c>
      <c r="Y254" s="899">
        <v>3124800</v>
      </c>
    </row>
    <row r="255" spans="1:25">
      <c r="A255" s="71"/>
      <c r="B255" s="474" t="s">
        <v>1128</v>
      </c>
      <c r="C255" s="64" t="s">
        <v>1129</v>
      </c>
      <c r="D255" s="31" t="s">
        <v>587</v>
      </c>
      <c r="E255" s="122">
        <v>23</v>
      </c>
      <c r="F255" s="73">
        <v>694230.43478260865</v>
      </c>
      <c r="G255" s="74">
        <v>1</v>
      </c>
      <c r="H255" s="77">
        <f t="shared" si="89"/>
        <v>694230</v>
      </c>
      <c r="I255" s="75">
        <f t="shared" si="90"/>
        <v>15967290</v>
      </c>
      <c r="J255" s="388">
        <f t="shared" si="88"/>
        <v>6.6170613052623996E-4</v>
      </c>
      <c r="K255" s="393" t="str">
        <f t="shared" si="75"/>
        <v/>
      </c>
      <c r="L255" s="388" t="s">
        <v>2429</v>
      </c>
      <c r="M255" s="562">
        <f t="shared" si="91"/>
        <v>15967290</v>
      </c>
      <c r="N255" s="562" t="str">
        <f t="shared" si="92"/>
        <v/>
      </c>
      <c r="O255" s="51">
        <f t="shared" si="93"/>
        <v>654720</v>
      </c>
      <c r="P255" s="394">
        <v>694230</v>
      </c>
      <c r="Q255" s="394">
        <f t="shared" si="94"/>
        <v>15058560</v>
      </c>
      <c r="R255" s="396">
        <f t="shared" si="81"/>
        <v>908730</v>
      </c>
      <c r="V255" s="51">
        <f>ROUND('SALIDA SINCO PPTO'!F205,0)</f>
        <v>694230</v>
      </c>
      <c r="X255" s="474" t="s">
        <v>1128</v>
      </c>
      <c r="Y255" s="899">
        <v>654720</v>
      </c>
    </row>
    <row r="256" spans="1:25">
      <c r="A256" s="439"/>
      <c r="B256" s="474" t="s">
        <v>1130</v>
      </c>
      <c r="C256" s="64" t="s">
        <v>1131</v>
      </c>
      <c r="D256" s="31" t="s">
        <v>587</v>
      </c>
      <c r="E256" s="122">
        <v>4</v>
      </c>
      <c r="F256" s="73">
        <v>928426</v>
      </c>
      <c r="G256" s="74">
        <v>1</v>
      </c>
      <c r="H256" s="77">
        <f t="shared" si="89"/>
        <v>928426</v>
      </c>
      <c r="I256" s="75">
        <f t="shared" si="90"/>
        <v>3713704</v>
      </c>
      <c r="J256" s="388">
        <f t="shared" si="88"/>
        <v>1.5390092518892181E-4</v>
      </c>
      <c r="K256" s="393" t="str">
        <f t="shared" si="75"/>
        <v/>
      </c>
      <c r="L256" s="388" t="s">
        <v>2429</v>
      </c>
      <c r="M256" s="562">
        <f t="shared" si="91"/>
        <v>3713704</v>
      </c>
      <c r="N256" s="562" t="str">
        <f t="shared" si="92"/>
        <v/>
      </c>
      <c r="O256" s="51">
        <f t="shared" si="93"/>
        <v>654720</v>
      </c>
      <c r="P256" s="394">
        <v>928426</v>
      </c>
      <c r="Q256" s="394">
        <f t="shared" si="94"/>
        <v>2618880</v>
      </c>
      <c r="R256" s="396">
        <f t="shared" si="81"/>
        <v>1094824</v>
      </c>
      <c r="V256" s="51">
        <f>ROUND('SALIDA SINCO PPTO'!F206,0)</f>
        <v>928426</v>
      </c>
      <c r="X256" s="474" t="s">
        <v>1130</v>
      </c>
      <c r="Y256" s="899">
        <v>654720</v>
      </c>
    </row>
    <row r="257" spans="1:25">
      <c r="A257" s="92" t="s">
        <v>626</v>
      </c>
      <c r="B257" s="474" t="s">
        <v>1132</v>
      </c>
      <c r="C257" s="64" t="s">
        <v>1133</v>
      </c>
      <c r="D257" s="31" t="s">
        <v>587</v>
      </c>
      <c r="E257" s="122">
        <v>69</v>
      </c>
      <c r="F257" s="73">
        <v>565260.14492753625</v>
      </c>
      <c r="G257" s="74">
        <v>1</v>
      </c>
      <c r="H257" s="77">
        <f t="shared" si="89"/>
        <v>565260</v>
      </c>
      <c r="I257" s="75">
        <f t="shared" si="90"/>
        <v>39002940</v>
      </c>
      <c r="J257" s="388">
        <f t="shared" si="88"/>
        <v>1.6163346758621599E-3</v>
      </c>
      <c r="K257" s="393" t="str">
        <f t="shared" si="75"/>
        <v/>
      </c>
      <c r="L257" s="388" t="s">
        <v>2429</v>
      </c>
      <c r="M257" s="562">
        <f t="shared" si="91"/>
        <v>39002940</v>
      </c>
      <c r="N257" s="562" t="str">
        <f t="shared" si="92"/>
        <v/>
      </c>
      <c r="O257" s="51">
        <f t="shared" si="93"/>
        <v>654720</v>
      </c>
      <c r="P257" s="394">
        <v>565260</v>
      </c>
      <c r="Q257" s="394">
        <f t="shared" si="94"/>
        <v>45175680</v>
      </c>
      <c r="R257" s="396">
        <f t="shared" si="81"/>
        <v>-6172740</v>
      </c>
      <c r="V257" s="51">
        <f>ROUND('SALIDA SINCO PPTO'!F207,0)</f>
        <v>565260</v>
      </c>
      <c r="X257" s="474" t="s">
        <v>1132</v>
      </c>
      <c r="Y257" s="899">
        <v>654720</v>
      </c>
    </row>
    <row r="258" spans="1:25">
      <c r="A258" s="439"/>
      <c r="B258" s="474" t="s">
        <v>1134</v>
      </c>
      <c r="C258" s="64" t="s">
        <v>1135</v>
      </c>
      <c r="D258" s="31" t="s">
        <v>587</v>
      </c>
      <c r="E258" s="122">
        <v>40</v>
      </c>
      <c r="F258" s="73">
        <v>568675</v>
      </c>
      <c r="G258" s="74">
        <v>1</v>
      </c>
      <c r="H258" s="77">
        <f t="shared" si="89"/>
        <v>568675</v>
      </c>
      <c r="I258" s="75">
        <f t="shared" si="90"/>
        <v>22747000</v>
      </c>
      <c r="J258" s="388">
        <f t="shared" si="88"/>
        <v>9.4266649826491413E-4</v>
      </c>
      <c r="K258" s="393" t="str">
        <f t="shared" si="75"/>
        <v/>
      </c>
      <c r="L258" s="388" t="s">
        <v>2429</v>
      </c>
      <c r="M258" s="562">
        <f t="shared" si="91"/>
        <v>22747000</v>
      </c>
      <c r="N258" s="562" t="str">
        <f t="shared" si="92"/>
        <v/>
      </c>
      <c r="O258" s="51">
        <f t="shared" si="93"/>
        <v>654720</v>
      </c>
      <c r="P258" s="394">
        <v>568675</v>
      </c>
      <c r="Q258" s="394">
        <f t="shared" si="94"/>
        <v>26188800</v>
      </c>
      <c r="R258" s="396">
        <f t="shared" si="81"/>
        <v>-3441800</v>
      </c>
      <c r="V258" s="51">
        <f>ROUND('SALIDA SINCO PPTO'!F208,0)</f>
        <v>568675</v>
      </c>
      <c r="X258" s="474" t="s">
        <v>1134</v>
      </c>
      <c r="Y258" s="899">
        <v>654720</v>
      </c>
    </row>
    <row r="259" spans="1:25">
      <c r="A259" s="71"/>
      <c r="B259" s="474" t="s">
        <v>1136</v>
      </c>
      <c r="C259" s="64" t="s">
        <v>1137</v>
      </c>
      <c r="D259" s="31" t="s">
        <v>587</v>
      </c>
      <c r="E259" s="122">
        <v>41</v>
      </c>
      <c r="F259" s="73">
        <v>532506</v>
      </c>
      <c r="G259" s="74">
        <v>1</v>
      </c>
      <c r="H259" s="77">
        <f t="shared" si="89"/>
        <v>532506</v>
      </c>
      <c r="I259" s="75">
        <f t="shared" si="90"/>
        <v>21832746</v>
      </c>
      <c r="J259" s="388">
        <f t="shared" si="88"/>
        <v>9.0477857384830131E-4</v>
      </c>
      <c r="K259" s="393" t="str">
        <f t="shared" si="75"/>
        <v/>
      </c>
      <c r="L259" s="388" t="s">
        <v>2429</v>
      </c>
      <c r="M259" s="562">
        <f t="shared" si="91"/>
        <v>21832746</v>
      </c>
      <c r="N259" s="562" t="str">
        <f t="shared" si="92"/>
        <v/>
      </c>
      <c r="O259" s="51">
        <f t="shared" si="93"/>
        <v>654720</v>
      </c>
      <c r="P259" s="394">
        <v>532506</v>
      </c>
      <c r="Q259" s="394">
        <f t="shared" si="94"/>
        <v>26843520</v>
      </c>
      <c r="R259" s="396">
        <f t="shared" si="81"/>
        <v>-5010774</v>
      </c>
      <c r="V259" s="51">
        <f>ROUND('SALIDA SINCO PPTO'!F209,0)</f>
        <v>532506</v>
      </c>
      <c r="X259" s="474" t="s">
        <v>1136</v>
      </c>
      <c r="Y259" s="899">
        <v>654720</v>
      </c>
    </row>
    <row r="260" spans="1:25">
      <c r="A260" s="71"/>
      <c r="B260" s="474" t="s">
        <v>1138</v>
      </c>
      <c r="C260" s="64" t="s">
        <v>1139</v>
      </c>
      <c r="D260" s="31" t="s">
        <v>587</v>
      </c>
      <c r="E260" s="122">
        <v>10</v>
      </c>
      <c r="F260" s="73">
        <v>574641</v>
      </c>
      <c r="G260" s="74">
        <v>1</v>
      </c>
      <c r="H260" s="77">
        <f t="shared" si="89"/>
        <v>574641</v>
      </c>
      <c r="I260" s="75">
        <f t="shared" si="90"/>
        <v>5746410</v>
      </c>
      <c r="J260" s="388">
        <f t="shared" si="88"/>
        <v>2.3813901579524709E-4</v>
      </c>
      <c r="K260" s="393" t="str">
        <f t="shared" si="75"/>
        <v/>
      </c>
      <c r="L260" s="388" t="s">
        <v>2429</v>
      </c>
      <c r="M260" s="562">
        <f t="shared" si="91"/>
        <v>5746410</v>
      </c>
      <c r="N260" s="562" t="str">
        <f t="shared" si="92"/>
        <v/>
      </c>
      <c r="O260" s="51">
        <f t="shared" si="93"/>
        <v>654720</v>
      </c>
      <c r="P260" s="394">
        <v>574641</v>
      </c>
      <c r="Q260" s="394">
        <f t="shared" si="94"/>
        <v>6547200</v>
      </c>
      <c r="R260" s="396">
        <f t="shared" si="81"/>
        <v>-800790</v>
      </c>
      <c r="V260" s="51">
        <f>ROUND('SALIDA SINCO PPTO'!F210,0)</f>
        <v>574641</v>
      </c>
      <c r="X260" s="474" t="s">
        <v>1138</v>
      </c>
      <c r="Y260" s="899">
        <v>654720</v>
      </c>
    </row>
    <row r="261" spans="1:25">
      <c r="A261" s="439"/>
      <c r="B261" s="474" t="s">
        <v>1140</v>
      </c>
      <c r="C261" s="64" t="s">
        <v>1141</v>
      </c>
      <c r="D261" s="31" t="s">
        <v>587</v>
      </c>
      <c r="E261" s="122">
        <v>110</v>
      </c>
      <c r="F261" s="73">
        <v>253975.54545454544</v>
      </c>
      <c r="G261" s="74">
        <v>1</v>
      </c>
      <c r="H261" s="77">
        <f t="shared" si="89"/>
        <v>253976</v>
      </c>
      <c r="I261" s="75">
        <f t="shared" si="90"/>
        <v>27937360</v>
      </c>
      <c r="J261" s="388">
        <f t="shared" ref="J261:J292" si="95">IF(I261="","",I261/SbtPpto)</f>
        <v>1.1577620487082376E-3</v>
      </c>
      <c r="K261" s="393" t="str">
        <f t="shared" si="75"/>
        <v/>
      </c>
      <c r="L261" s="388" t="s">
        <v>2429</v>
      </c>
      <c r="M261" s="562">
        <f t="shared" si="91"/>
        <v>27937360</v>
      </c>
      <c r="N261" s="562" t="str">
        <f t="shared" si="92"/>
        <v/>
      </c>
      <c r="O261" s="51">
        <f t="shared" si="93"/>
        <v>319129.62400000007</v>
      </c>
      <c r="P261" s="394">
        <v>253976</v>
      </c>
      <c r="Q261" s="394">
        <f t="shared" si="94"/>
        <v>35104259</v>
      </c>
      <c r="R261" s="396">
        <f t="shared" si="81"/>
        <v>-7166899</v>
      </c>
      <c r="V261" s="51">
        <f>ROUND('SALIDA SINCO PPTO'!F211,0)</f>
        <v>253976</v>
      </c>
      <c r="X261" s="474" t="s">
        <v>1140</v>
      </c>
      <c r="Y261" s="899">
        <v>319129.62400000007</v>
      </c>
    </row>
    <row r="262" spans="1:25">
      <c r="A262" s="92" t="s">
        <v>626</v>
      </c>
      <c r="B262" s="474" t="s">
        <v>1142</v>
      </c>
      <c r="C262" s="64" t="s">
        <v>1143</v>
      </c>
      <c r="D262" s="31" t="s">
        <v>587</v>
      </c>
      <c r="E262" s="122">
        <v>90</v>
      </c>
      <c r="F262" s="73">
        <v>511248.11111111112</v>
      </c>
      <c r="G262" s="74">
        <v>1</v>
      </c>
      <c r="H262" s="77">
        <f t="shared" si="89"/>
        <v>511248</v>
      </c>
      <c r="I262" s="75">
        <f t="shared" si="90"/>
        <v>46012320</v>
      </c>
      <c r="J262" s="388">
        <f t="shared" si="95"/>
        <v>1.906812879564104E-3</v>
      </c>
      <c r="K262" s="393" t="str">
        <f t="shared" si="75"/>
        <v/>
      </c>
      <c r="L262" s="388" t="s">
        <v>2429</v>
      </c>
      <c r="M262" s="562">
        <f t="shared" si="91"/>
        <v>46012320</v>
      </c>
      <c r="N262" s="562" t="str">
        <f t="shared" si="92"/>
        <v/>
      </c>
      <c r="O262" s="51">
        <f t="shared" si="93"/>
        <v>395188</v>
      </c>
      <c r="P262" s="394">
        <v>511248</v>
      </c>
      <c r="Q262" s="394">
        <f t="shared" si="94"/>
        <v>35566920</v>
      </c>
      <c r="R262" s="396">
        <f t="shared" si="81"/>
        <v>10445400</v>
      </c>
      <c r="V262" s="51">
        <f>ROUND('SALIDA SINCO PPTO'!F212,0)</f>
        <v>511248</v>
      </c>
      <c r="X262" s="474" t="s">
        <v>1142</v>
      </c>
      <c r="Y262" s="899">
        <v>395188</v>
      </c>
    </row>
    <row r="263" spans="1:25" ht="30">
      <c r="A263" s="76" t="s">
        <v>1025</v>
      </c>
      <c r="B263" s="474" t="s">
        <v>1144</v>
      </c>
      <c r="C263" s="64" t="s">
        <v>1145</v>
      </c>
      <c r="D263" s="31" t="s">
        <v>587</v>
      </c>
      <c r="E263" s="122">
        <v>12</v>
      </c>
      <c r="F263" s="73">
        <v>511248.11111111112</v>
      </c>
      <c r="G263" s="74">
        <v>1</v>
      </c>
      <c r="H263" s="77">
        <f t="shared" si="89"/>
        <v>511248</v>
      </c>
      <c r="I263" s="75">
        <f t="shared" si="90"/>
        <v>6134976</v>
      </c>
      <c r="J263" s="388">
        <f t="shared" si="95"/>
        <v>2.5424171727521388E-4</v>
      </c>
      <c r="K263" s="393" t="str">
        <f t="shared" si="75"/>
        <v/>
      </c>
      <c r="L263" s="388" t="s">
        <v>2429</v>
      </c>
      <c r="M263" s="562">
        <f t="shared" si="91"/>
        <v>6134976</v>
      </c>
      <c r="N263" s="562" t="str">
        <f t="shared" si="92"/>
        <v/>
      </c>
      <c r="O263" s="51">
        <f t="shared" si="93"/>
        <v>654720</v>
      </c>
      <c r="P263" s="394">
        <v>511248</v>
      </c>
      <c r="Q263" s="394">
        <f t="shared" si="94"/>
        <v>7856640</v>
      </c>
      <c r="R263" s="396">
        <f t="shared" si="81"/>
        <v>-1721664</v>
      </c>
      <c r="V263" s="51">
        <f>ROUND('SALIDA SINCO PPTO'!F213,0)</f>
        <v>511248</v>
      </c>
      <c r="X263" s="474" t="s">
        <v>1144</v>
      </c>
      <c r="Y263" s="899">
        <v>654720</v>
      </c>
    </row>
    <row r="264" spans="1:25">
      <c r="A264" s="92" t="s">
        <v>600</v>
      </c>
      <c r="B264" s="474" t="s">
        <v>1146</v>
      </c>
      <c r="C264" s="64" t="s">
        <v>1147</v>
      </c>
      <c r="D264" s="31" t="s">
        <v>617</v>
      </c>
      <c r="E264" s="122">
        <v>700</v>
      </c>
      <c r="F264" s="73">
        <v>107442.4</v>
      </c>
      <c r="G264" s="74">
        <v>1</v>
      </c>
      <c r="H264" s="77">
        <f t="shared" si="89"/>
        <v>107442</v>
      </c>
      <c r="I264" s="75">
        <f t="shared" si="90"/>
        <v>75209400</v>
      </c>
      <c r="J264" s="388">
        <f t="shared" si="95"/>
        <v>3.1167794317758487E-3</v>
      </c>
      <c r="K264" s="393" t="str">
        <f t="shared" si="75"/>
        <v>|</v>
      </c>
      <c r="L264" s="388" t="s">
        <v>2429</v>
      </c>
      <c r="M264" s="562">
        <f t="shared" si="91"/>
        <v>75209400</v>
      </c>
      <c r="N264" s="562" t="str">
        <f t="shared" si="92"/>
        <v/>
      </c>
      <c r="O264" s="51">
        <f t="shared" si="93"/>
        <v>142600</v>
      </c>
      <c r="P264" s="394">
        <v>107442</v>
      </c>
      <c r="Q264" s="394">
        <f t="shared" si="94"/>
        <v>99820000</v>
      </c>
      <c r="R264" s="396">
        <f t="shared" si="81"/>
        <v>-24610600</v>
      </c>
      <c r="V264" s="51">
        <f>ROUND('SALIDA SINCO PPTO'!F214,0)</f>
        <v>107442</v>
      </c>
      <c r="X264" s="474" t="s">
        <v>1146</v>
      </c>
      <c r="Y264" s="899">
        <v>142600</v>
      </c>
    </row>
    <row r="265" spans="1:25" ht="26.25" thickBot="1">
      <c r="A265" s="535" t="s">
        <v>603</v>
      </c>
      <c r="B265" s="502" t="s">
        <v>1148</v>
      </c>
      <c r="C265" s="503" t="s">
        <v>1149</v>
      </c>
      <c r="D265" s="504" t="s">
        <v>587</v>
      </c>
      <c r="E265" s="536">
        <v>1</v>
      </c>
      <c r="F265" s="506">
        <v>42827980</v>
      </c>
      <c r="G265" s="507">
        <v>1</v>
      </c>
      <c r="H265" s="508">
        <f t="shared" si="89"/>
        <v>42827980</v>
      </c>
      <c r="I265" s="509">
        <f t="shared" si="90"/>
        <v>42827980</v>
      </c>
      <c r="J265" s="388">
        <f t="shared" si="95"/>
        <v>1.7748495157321746E-3</v>
      </c>
      <c r="K265" s="393" t="str">
        <f t="shared" ref="K265:K328" si="96">IF(J265="","",REPT("|",J265/MAX($J$14:$J$415)*100))</f>
        <v/>
      </c>
      <c r="L265" s="388" t="s">
        <v>2429</v>
      </c>
      <c r="M265" s="562">
        <f t="shared" si="91"/>
        <v>42827980</v>
      </c>
      <c r="N265" s="562" t="str">
        <f t="shared" si="92"/>
        <v/>
      </c>
      <c r="O265" s="51">
        <f t="shared" si="93"/>
        <v>42998517.759999998</v>
      </c>
      <c r="P265" s="394">
        <v>42827980</v>
      </c>
      <c r="Q265" s="394">
        <f t="shared" si="94"/>
        <v>42998518</v>
      </c>
      <c r="R265" s="396">
        <f t="shared" si="81"/>
        <v>-170538</v>
      </c>
      <c r="V265" s="51">
        <f>ROUND('SALIDA SINCO PPTO'!F215,0)</f>
        <v>42827980</v>
      </c>
      <c r="X265" s="502" t="s">
        <v>1148</v>
      </c>
      <c r="Y265" s="899">
        <v>42998517.759999998</v>
      </c>
    </row>
    <row r="266" spans="1:25" ht="16.5" thickBot="1">
      <c r="A266" s="92"/>
      <c r="B266" s="547"/>
      <c r="C266" s="548"/>
      <c r="D266" s="428"/>
      <c r="E266" s="429"/>
      <c r="F266" s="432"/>
      <c r="G266" s="427"/>
      <c r="H266" s="427"/>
      <c r="I266" s="121"/>
      <c r="J266" s="388" t="str">
        <f t="shared" si="95"/>
        <v/>
      </c>
      <c r="K266" s="393" t="str">
        <f t="shared" si="96"/>
        <v/>
      </c>
      <c r="L266" s="393"/>
      <c r="M266" s="393"/>
      <c r="N266" s="393"/>
      <c r="P266" s="394" t="s">
        <v>1439</v>
      </c>
      <c r="Q266" s="394" t="str">
        <f>IF(P266="","",IF(V266="",ROUND(P266*E266,0),ROUND(V266*E266,0)))</f>
        <v/>
      </c>
      <c r="R266" s="396" t="str">
        <f t="shared" si="81"/>
        <v/>
      </c>
      <c r="V266" s="51"/>
    </row>
    <row r="267" spans="1:25" ht="30.75" customHeight="1" thickBot="1">
      <c r="A267" s="92" t="s">
        <v>626</v>
      </c>
      <c r="B267" s="923" t="s">
        <v>1150</v>
      </c>
      <c r="C267" s="924" t="s">
        <v>1151</v>
      </c>
      <c r="D267" s="925"/>
      <c r="E267" s="925"/>
      <c r="F267" s="926"/>
      <c r="G267" s="927"/>
      <c r="H267" s="928"/>
      <c r="I267" s="929">
        <f>SUM(I268:I277)</f>
        <v>2319236879</v>
      </c>
      <c r="J267" s="934">
        <f t="shared" si="95"/>
        <v>9.6112318432047233E-2</v>
      </c>
      <c r="K267" s="393" t="str">
        <f t="shared" si="96"/>
        <v>||||||||||||||||||||||||||||||||||||||</v>
      </c>
      <c r="L267" s="925"/>
      <c r="M267" s="925"/>
      <c r="N267" s="926"/>
      <c r="O267" s="927"/>
      <c r="P267" s="928" t="s">
        <v>1439</v>
      </c>
      <c r="Q267" s="929">
        <f>SUM(Q268:Q277)</f>
        <v>1644669022</v>
      </c>
      <c r="R267" s="945">
        <f t="shared" si="81"/>
        <v>674567857</v>
      </c>
      <c r="V267" s="51"/>
    </row>
    <row r="268" spans="1:25">
      <c r="A268" s="76"/>
      <c r="B268" s="474" t="s">
        <v>1152</v>
      </c>
      <c r="C268" s="64" t="s">
        <v>1153</v>
      </c>
      <c r="D268" s="31" t="s">
        <v>429</v>
      </c>
      <c r="E268" s="72">
        <v>72900</v>
      </c>
      <c r="F268" s="73">
        <v>4384.5070489844684</v>
      </c>
      <c r="G268" s="74">
        <v>1</v>
      </c>
      <c r="H268" s="77">
        <f t="shared" ref="H268:H277" si="97" xml:space="preserve"> ROUND(           F268*G268,0)</f>
        <v>4385</v>
      </c>
      <c r="I268" s="75">
        <f t="shared" ref="I268:I277" si="98">ROUND(E268 * H268,0)</f>
        <v>319666500</v>
      </c>
      <c r="J268" s="388">
        <f t="shared" si="95"/>
        <v>1.3247412853018031E-2</v>
      </c>
      <c r="K268" s="393" t="str">
        <f t="shared" si="96"/>
        <v>|||||</v>
      </c>
      <c r="L268" s="388" t="s">
        <v>2429</v>
      </c>
      <c r="M268" s="562">
        <f t="shared" ref="M268:M277" si="99">IF(L268="SI",I268,"")</f>
        <v>319666500</v>
      </c>
      <c r="N268" s="562" t="str">
        <f t="shared" ref="N268:N277" si="100">IF(L268="NO",I268,"")</f>
        <v/>
      </c>
      <c r="O268" s="963">
        <f>F268</f>
        <v>4384.5070489844684</v>
      </c>
      <c r="P268" s="394">
        <v>4385</v>
      </c>
      <c r="Q268" s="394">
        <f t="shared" ref="Q268:Q277" si="101">IF(P268="","",IF(O268="",ROUND(P268*E268,0),ROUND(O268*E268,0)))</f>
        <v>319630564</v>
      </c>
      <c r="R268" s="396">
        <f t="shared" si="81"/>
        <v>35936</v>
      </c>
      <c r="V268" s="51">
        <f>ROUND('SALIDA SINCO PPTO'!F217,0)</f>
        <v>4385</v>
      </c>
      <c r="X268" s="474" t="s">
        <v>1152</v>
      </c>
      <c r="Y268" s="899">
        <v>4358600</v>
      </c>
    </row>
    <row r="269" spans="1:25">
      <c r="A269" s="71"/>
      <c r="B269" s="474" t="s">
        <v>1154</v>
      </c>
      <c r="C269" s="64" t="s">
        <v>1155</v>
      </c>
      <c r="D269" s="31" t="s">
        <v>44</v>
      </c>
      <c r="E269" s="72">
        <v>340</v>
      </c>
      <c r="F269" s="73">
        <v>480357.6470588235</v>
      </c>
      <c r="G269" s="74">
        <v>1</v>
      </c>
      <c r="H269" s="77">
        <f t="shared" si="97"/>
        <v>480358</v>
      </c>
      <c r="I269" s="75">
        <f t="shared" si="98"/>
        <v>163321720</v>
      </c>
      <c r="J269" s="388">
        <f t="shared" si="95"/>
        <v>6.7682733495846832E-3</v>
      </c>
      <c r="K269" s="393" t="str">
        <f t="shared" si="96"/>
        <v>||</v>
      </c>
      <c r="L269" s="388" t="s">
        <v>2429</v>
      </c>
      <c r="M269" s="562">
        <f t="shared" si="99"/>
        <v>163321720</v>
      </c>
      <c r="N269" s="562" t="str">
        <f t="shared" si="100"/>
        <v/>
      </c>
      <c r="O269" s="51">
        <f t="shared" ref="O269:O277" si="102">VLOOKUP(B269,$X$224:$Y$277,2,0)</f>
        <v>285200</v>
      </c>
      <c r="P269" s="394">
        <v>480358</v>
      </c>
      <c r="Q269" s="394">
        <f t="shared" si="101"/>
        <v>96968000</v>
      </c>
      <c r="R269" s="396">
        <f t="shared" si="81"/>
        <v>66353720</v>
      </c>
      <c r="V269" s="51">
        <f>ROUND('SALIDA SINCO PPTO'!F218,0)</f>
        <v>480358</v>
      </c>
      <c r="X269" s="474" t="s">
        <v>1154</v>
      </c>
      <c r="Y269" s="899">
        <v>285200</v>
      </c>
    </row>
    <row r="270" spans="1:25">
      <c r="A270" s="71"/>
      <c r="B270" s="474" t="s">
        <v>1156</v>
      </c>
      <c r="C270" s="64" t="s">
        <v>1157</v>
      </c>
      <c r="D270" s="31" t="s">
        <v>617</v>
      </c>
      <c r="E270" s="72">
        <v>570</v>
      </c>
      <c r="F270" s="73">
        <v>96060.68333333332</v>
      </c>
      <c r="G270" s="74">
        <v>1</v>
      </c>
      <c r="H270" s="77">
        <f t="shared" si="97"/>
        <v>96061</v>
      </c>
      <c r="I270" s="75">
        <f t="shared" si="98"/>
        <v>54754770</v>
      </c>
      <c r="J270" s="388">
        <f t="shared" si="95"/>
        <v>2.2691118520772311E-3</v>
      </c>
      <c r="K270" s="393" t="str">
        <f t="shared" si="96"/>
        <v/>
      </c>
      <c r="L270" s="388" t="s">
        <v>2429</v>
      </c>
      <c r="M270" s="562">
        <f t="shared" si="99"/>
        <v>54754770</v>
      </c>
      <c r="N270" s="562" t="str">
        <f t="shared" si="100"/>
        <v/>
      </c>
      <c r="O270" s="51">
        <f t="shared" si="102"/>
        <v>132522.77544</v>
      </c>
      <c r="P270" s="394">
        <v>96061</v>
      </c>
      <c r="Q270" s="394">
        <f t="shared" si="101"/>
        <v>75537982</v>
      </c>
      <c r="R270" s="396">
        <f t="shared" ref="R270:R333" si="103">IF(Q270="","",I270-Q270)</f>
        <v>-20783212</v>
      </c>
      <c r="V270" s="51">
        <f>ROUND('SALIDA SINCO PPTO'!F219,0)</f>
        <v>96061</v>
      </c>
      <c r="X270" s="474" t="s">
        <v>1156</v>
      </c>
      <c r="Y270" s="899">
        <v>132522.77544</v>
      </c>
    </row>
    <row r="271" spans="1:25" ht="25.5">
      <c r="A271" s="71"/>
      <c r="B271" s="474" t="s">
        <v>1158</v>
      </c>
      <c r="C271" s="64" t="s">
        <v>1159</v>
      </c>
      <c r="D271" s="31" t="s">
        <v>587</v>
      </c>
      <c r="E271" s="72">
        <v>1</v>
      </c>
      <c r="F271" s="73">
        <v>79775371</v>
      </c>
      <c r="G271" s="74">
        <v>1</v>
      </c>
      <c r="H271" s="77">
        <f t="shared" si="97"/>
        <v>79775371</v>
      </c>
      <c r="I271" s="75">
        <f t="shared" si="98"/>
        <v>79775371</v>
      </c>
      <c r="J271" s="388">
        <f t="shared" si="95"/>
        <v>3.3059994561196807E-3</v>
      </c>
      <c r="K271" s="393" t="str">
        <f t="shared" si="96"/>
        <v>|</v>
      </c>
      <c r="L271" s="388" t="s">
        <v>2429</v>
      </c>
      <c r="M271" s="562">
        <f t="shared" si="99"/>
        <v>79775371</v>
      </c>
      <c r="N271" s="562" t="str">
        <f t="shared" si="100"/>
        <v/>
      </c>
      <c r="O271" s="51">
        <f t="shared" si="102"/>
        <v>67185184.000000015</v>
      </c>
      <c r="P271" s="394">
        <v>79775371</v>
      </c>
      <c r="Q271" s="394">
        <f t="shared" si="101"/>
        <v>67185184</v>
      </c>
      <c r="R271" s="396">
        <f t="shared" si="103"/>
        <v>12590187</v>
      </c>
      <c r="V271" s="51">
        <f>ROUND('SALIDA SINCO PPTO'!F220,0)</f>
        <v>79775371</v>
      </c>
      <c r="X271" s="474" t="s">
        <v>1158</v>
      </c>
      <c r="Y271" s="899">
        <v>67185184.000000015</v>
      </c>
    </row>
    <row r="272" spans="1:25" ht="25.5">
      <c r="A272" s="71"/>
      <c r="B272" s="474" t="s">
        <v>1160</v>
      </c>
      <c r="C272" s="64" t="s">
        <v>1161</v>
      </c>
      <c r="D272" s="31" t="s">
        <v>587</v>
      </c>
      <c r="E272" s="72">
        <v>1</v>
      </c>
      <c r="F272" s="73">
        <v>13051220</v>
      </c>
      <c r="G272" s="74">
        <v>1</v>
      </c>
      <c r="H272" s="77">
        <f t="shared" si="97"/>
        <v>13051220</v>
      </c>
      <c r="I272" s="75">
        <f t="shared" si="98"/>
        <v>13051220</v>
      </c>
      <c r="J272" s="388">
        <f t="shared" si="95"/>
        <v>5.4086023895392858E-4</v>
      </c>
      <c r="K272" s="393" t="str">
        <f t="shared" si="96"/>
        <v/>
      </c>
      <c r="L272" s="388" t="s">
        <v>2429</v>
      </c>
      <c r="M272" s="562">
        <f t="shared" si="99"/>
        <v>13051220</v>
      </c>
      <c r="N272" s="562" t="str">
        <f t="shared" si="100"/>
        <v/>
      </c>
      <c r="O272" s="51">
        <f t="shared" si="102"/>
        <v>31000000</v>
      </c>
      <c r="P272" s="394">
        <v>13051220</v>
      </c>
      <c r="Q272" s="394">
        <f t="shared" si="101"/>
        <v>31000000</v>
      </c>
      <c r="R272" s="396">
        <f t="shared" si="103"/>
        <v>-17948780</v>
      </c>
      <c r="V272" s="51">
        <f>ROUND('SALIDA SINCO PPTO'!F221,0)</f>
        <v>13051220</v>
      </c>
      <c r="X272" s="474" t="s">
        <v>1160</v>
      </c>
      <c r="Y272" s="899">
        <v>31000000</v>
      </c>
    </row>
    <row r="273" spans="1:25" ht="25.5">
      <c r="A273" s="71"/>
      <c r="B273" s="474" t="s">
        <v>1162</v>
      </c>
      <c r="C273" s="64" t="s">
        <v>1163</v>
      </c>
      <c r="D273" s="31" t="s">
        <v>587</v>
      </c>
      <c r="E273" s="72">
        <v>1</v>
      </c>
      <c r="F273" s="73">
        <v>76724830</v>
      </c>
      <c r="G273" s="74">
        <v>1</v>
      </c>
      <c r="H273" s="77">
        <f t="shared" si="97"/>
        <v>76724830</v>
      </c>
      <c r="I273" s="75">
        <f t="shared" si="98"/>
        <v>76724830</v>
      </c>
      <c r="J273" s="388">
        <f t="shared" si="95"/>
        <v>3.1795809041223382E-3</v>
      </c>
      <c r="K273" s="393" t="str">
        <f t="shared" si="96"/>
        <v>|</v>
      </c>
      <c r="L273" s="388" t="s">
        <v>2429</v>
      </c>
      <c r="M273" s="562">
        <f t="shared" si="99"/>
        <v>76724830</v>
      </c>
      <c r="N273" s="562" t="str">
        <f t="shared" si="100"/>
        <v/>
      </c>
      <c r="O273" s="51">
        <f t="shared" si="102"/>
        <v>66340310</v>
      </c>
      <c r="P273" s="394">
        <v>76724830</v>
      </c>
      <c r="Q273" s="394">
        <f t="shared" si="101"/>
        <v>66340310</v>
      </c>
      <c r="R273" s="396">
        <f t="shared" si="103"/>
        <v>10384520</v>
      </c>
      <c r="V273" s="51">
        <f>ROUND('SALIDA SINCO PPTO'!F222,0)</f>
        <v>76724830</v>
      </c>
      <c r="X273" s="474" t="s">
        <v>1162</v>
      </c>
      <c r="Y273" s="899">
        <v>66340310</v>
      </c>
    </row>
    <row r="274" spans="1:25" ht="25.5">
      <c r="A274" s="71"/>
      <c r="B274" s="474" t="s">
        <v>1164</v>
      </c>
      <c r="C274" s="64" t="s">
        <v>1165</v>
      </c>
      <c r="D274" s="31" t="s">
        <v>587</v>
      </c>
      <c r="E274" s="72">
        <v>10</v>
      </c>
      <c r="F274" s="73">
        <v>122673135</v>
      </c>
      <c r="G274" s="74">
        <v>1</v>
      </c>
      <c r="H274" s="77">
        <f t="shared" si="97"/>
        <v>122673135</v>
      </c>
      <c r="I274" s="75">
        <f t="shared" si="98"/>
        <v>1226731350</v>
      </c>
      <c r="J274" s="388">
        <f t="shared" si="95"/>
        <v>5.0837409153571496E-2</v>
      </c>
      <c r="K274" s="393" t="str">
        <f t="shared" si="96"/>
        <v>||||||||||||||||||||</v>
      </c>
      <c r="L274" s="388" t="s">
        <v>2429</v>
      </c>
      <c r="M274" s="562">
        <f t="shared" si="99"/>
        <v>1226731350</v>
      </c>
      <c r="N274" s="562" t="str">
        <f t="shared" si="100"/>
        <v/>
      </c>
      <c r="O274" s="51">
        <f t="shared" si="102"/>
        <v>85436000</v>
      </c>
      <c r="P274" s="394">
        <v>122673135</v>
      </c>
      <c r="Q274" s="394">
        <f t="shared" si="101"/>
        <v>854360000</v>
      </c>
      <c r="R274" s="396">
        <f t="shared" si="103"/>
        <v>372371350</v>
      </c>
      <c r="V274" s="51">
        <f>ROUND('SALIDA SINCO PPTO'!F223,0)</f>
        <v>122673135</v>
      </c>
      <c r="X274" s="474" t="s">
        <v>1164</v>
      </c>
      <c r="Y274" s="899">
        <v>85436000</v>
      </c>
    </row>
    <row r="275" spans="1:25" ht="25.5">
      <c r="A275" s="71"/>
      <c r="B275" s="474" t="s">
        <v>1166</v>
      </c>
      <c r="C275" s="64" t="s">
        <v>1167</v>
      </c>
      <c r="D275" s="31" t="s">
        <v>587</v>
      </c>
      <c r="E275" s="72">
        <v>1</v>
      </c>
      <c r="F275" s="73">
        <v>79737060</v>
      </c>
      <c r="G275" s="74">
        <v>1</v>
      </c>
      <c r="H275" s="77">
        <f t="shared" si="97"/>
        <v>79737060</v>
      </c>
      <c r="I275" s="75">
        <f t="shared" si="98"/>
        <v>79737060</v>
      </c>
      <c r="J275" s="388">
        <f t="shared" si="95"/>
        <v>3.3044117963748781E-3</v>
      </c>
      <c r="K275" s="393" t="str">
        <f t="shared" si="96"/>
        <v>|</v>
      </c>
      <c r="L275" s="388" t="s">
        <v>2429</v>
      </c>
      <c r="M275" s="562">
        <f t="shared" si="99"/>
        <v>79737060</v>
      </c>
      <c r="N275" s="562" t="str">
        <f t="shared" si="100"/>
        <v/>
      </c>
      <c r="O275" s="51">
        <f t="shared" si="102"/>
        <v>63200940</v>
      </c>
      <c r="P275" s="394">
        <v>79737060</v>
      </c>
      <c r="Q275" s="394">
        <f t="shared" si="101"/>
        <v>63200940</v>
      </c>
      <c r="R275" s="396">
        <f t="shared" si="103"/>
        <v>16536120</v>
      </c>
      <c r="V275" s="51">
        <f>ROUND('SALIDA SINCO PPTO'!F224,0)</f>
        <v>79737060</v>
      </c>
      <c r="X275" s="474" t="s">
        <v>1166</v>
      </c>
      <c r="Y275" s="899">
        <v>63200940</v>
      </c>
    </row>
    <row r="276" spans="1:25" ht="25.5">
      <c r="A276" s="76" t="s">
        <v>712</v>
      </c>
      <c r="B276" s="474" t="s">
        <v>1168</v>
      </c>
      <c r="C276" s="64" t="s">
        <v>1169</v>
      </c>
      <c r="D276" s="31" t="s">
        <v>587</v>
      </c>
      <c r="E276" s="72">
        <v>6</v>
      </c>
      <c r="F276" s="73">
        <v>42937687.866666667</v>
      </c>
      <c r="G276" s="74">
        <v>1</v>
      </c>
      <c r="H276" s="77">
        <f t="shared" si="97"/>
        <v>42937688</v>
      </c>
      <c r="I276" s="75">
        <f t="shared" si="98"/>
        <v>257626128</v>
      </c>
      <c r="J276" s="388">
        <f t="shared" si="95"/>
        <v>1.0676375783325649E-2</v>
      </c>
      <c r="K276" s="393" t="str">
        <f t="shared" si="96"/>
        <v>||||</v>
      </c>
      <c r="L276" s="388" t="s">
        <v>2429</v>
      </c>
      <c r="M276" s="562">
        <f t="shared" si="99"/>
        <v>257626128</v>
      </c>
      <c r="N276" s="562" t="str">
        <f t="shared" si="100"/>
        <v/>
      </c>
      <c r="O276" s="51">
        <f t="shared" si="102"/>
        <v>4367036.9600000009</v>
      </c>
      <c r="P276" s="394">
        <v>42937688</v>
      </c>
      <c r="Q276" s="394">
        <f t="shared" si="101"/>
        <v>26202222</v>
      </c>
      <c r="R276" s="396">
        <f t="shared" si="103"/>
        <v>231423906</v>
      </c>
      <c r="V276" s="51">
        <f>ROUND('SALIDA SINCO PPTO'!F225,0)</f>
        <v>42937688</v>
      </c>
      <c r="X276" s="474" t="s">
        <v>1168</v>
      </c>
      <c r="Y276" s="899">
        <v>4367036.9600000009</v>
      </c>
    </row>
    <row r="277" spans="1:25" ht="26.25" thickBot="1">
      <c r="A277" s="92" t="s">
        <v>865</v>
      </c>
      <c r="B277" s="502" t="s">
        <v>1170</v>
      </c>
      <c r="C277" s="503" t="s">
        <v>1171</v>
      </c>
      <c r="D277" s="504" t="s">
        <v>587</v>
      </c>
      <c r="E277" s="505">
        <v>1</v>
      </c>
      <c r="F277" s="506">
        <v>47847930</v>
      </c>
      <c r="G277" s="507">
        <v>1</v>
      </c>
      <c r="H277" s="508">
        <f t="shared" si="97"/>
        <v>47847930</v>
      </c>
      <c r="I277" s="509">
        <f t="shared" si="98"/>
        <v>47847930</v>
      </c>
      <c r="J277" s="388">
        <f t="shared" si="95"/>
        <v>1.9828830448993156E-3</v>
      </c>
      <c r="K277" s="393" t="str">
        <f t="shared" si="96"/>
        <v/>
      </c>
      <c r="L277" s="388" t="s">
        <v>2429</v>
      </c>
      <c r="M277" s="562">
        <f t="shared" si="99"/>
        <v>47847930</v>
      </c>
      <c r="N277" s="562" t="str">
        <f t="shared" si="100"/>
        <v/>
      </c>
      <c r="O277" s="51">
        <f t="shared" si="102"/>
        <v>44243820</v>
      </c>
      <c r="P277" s="394">
        <v>47847930</v>
      </c>
      <c r="Q277" s="394">
        <f t="shared" si="101"/>
        <v>44243820</v>
      </c>
      <c r="R277" s="396">
        <f t="shared" si="103"/>
        <v>3604110</v>
      </c>
      <c r="V277" s="51">
        <f>ROUND('SALIDA SINCO PPTO'!F226,0)</f>
        <v>47847930</v>
      </c>
      <c r="X277" s="502" t="s">
        <v>1170</v>
      </c>
      <c r="Y277" s="899">
        <v>44243820</v>
      </c>
    </row>
    <row r="278" spans="1:25">
      <c r="A278" s="92" t="s">
        <v>603</v>
      </c>
      <c r="B278" s="549"/>
      <c r="C278" s="550"/>
      <c r="D278" s="551"/>
      <c r="E278" s="552"/>
      <c r="F278" s="553"/>
      <c r="G278" s="554"/>
      <c r="H278" s="554"/>
      <c r="I278" s="554"/>
      <c r="J278" s="388" t="str">
        <f t="shared" si="95"/>
        <v/>
      </c>
      <c r="K278" s="393" t="str">
        <f t="shared" si="96"/>
        <v/>
      </c>
      <c r="L278" s="393"/>
      <c r="M278" s="393"/>
      <c r="N278" s="393"/>
      <c r="P278" s="394" t="s">
        <v>1439</v>
      </c>
      <c r="Q278" s="394" t="str">
        <f t="shared" ref="Q278:Q309" si="104">IF(P278="","",IF(O278="",ROUND(P278*E278,0),ROUND(O278*E278,0)))</f>
        <v/>
      </c>
      <c r="R278" s="396" t="str">
        <f t="shared" si="103"/>
        <v/>
      </c>
    </row>
    <row r="279" spans="1:25" ht="16.5" thickBot="1">
      <c r="A279" s="62" t="s">
        <v>603</v>
      </c>
      <c r="B279" s="555"/>
      <c r="C279" s="556"/>
      <c r="D279" s="557"/>
      <c r="E279" s="558"/>
      <c r="F279" s="559"/>
      <c r="G279" s="560"/>
      <c r="H279" s="560"/>
      <c r="I279" s="561"/>
      <c r="J279" s="388" t="str">
        <f t="shared" si="95"/>
        <v/>
      </c>
      <c r="K279" s="393" t="str">
        <f t="shared" si="96"/>
        <v/>
      </c>
      <c r="L279" s="393"/>
      <c r="M279" s="393"/>
      <c r="N279" s="393"/>
      <c r="P279" s="394" t="s">
        <v>1439</v>
      </c>
      <c r="Q279" s="394" t="str">
        <f t="shared" si="104"/>
        <v/>
      </c>
      <c r="R279" s="396" t="str">
        <f t="shared" si="103"/>
        <v/>
      </c>
    </row>
    <row r="280" spans="1:25" ht="26.25" thickBot="1">
      <c r="A280" s="54" t="s">
        <v>600</v>
      </c>
      <c r="B280" s="923" t="s">
        <v>1172</v>
      </c>
      <c r="C280" s="944" t="s">
        <v>1173</v>
      </c>
      <c r="D280" s="925"/>
      <c r="E280" s="925"/>
      <c r="F280" s="926"/>
      <c r="G280" s="927"/>
      <c r="H280" s="928"/>
      <c r="I280" s="929">
        <f>+I281+I290+I305+I308+I330+I343+I382+I385+I389</f>
        <v>1585989824</v>
      </c>
      <c r="J280" s="934">
        <f t="shared" si="95"/>
        <v>6.5725567049451247E-2</v>
      </c>
      <c r="K280" s="393" t="str">
        <f t="shared" si="96"/>
        <v>||||||||||||||||||||||||||</v>
      </c>
      <c r="L280" s="925"/>
      <c r="M280" s="925"/>
      <c r="N280" s="926"/>
      <c r="O280" s="927"/>
      <c r="P280" s="928" t="s">
        <v>1439</v>
      </c>
      <c r="Q280" s="929">
        <f>Q281+Q290+Q305+Q308+Q330++Q382+Q343+Q385+Q389</f>
        <v>1584742939</v>
      </c>
      <c r="R280" s="945">
        <f>R281+R290+R305+R308+R330++R382+R343+R385+R389</f>
        <v>1246885</v>
      </c>
    </row>
    <row r="281" spans="1:25" ht="30.75" thickBot="1">
      <c r="A281" s="76" t="s">
        <v>896</v>
      </c>
      <c r="B281" s="923" t="s">
        <v>1174</v>
      </c>
      <c r="C281" s="944" t="s">
        <v>1175</v>
      </c>
      <c r="D281" s="925"/>
      <c r="E281" s="925"/>
      <c r="F281" s="926"/>
      <c r="G281" s="927"/>
      <c r="H281" s="928"/>
      <c r="I281" s="929">
        <f>SUM(I282:I288)</f>
        <v>87250398</v>
      </c>
      <c r="J281" s="934">
        <f t="shared" si="95"/>
        <v>3.6157747023730633E-3</v>
      </c>
      <c r="K281" s="393" t="str">
        <f t="shared" si="96"/>
        <v>|</v>
      </c>
      <c r="L281" s="925"/>
      <c r="M281" s="925"/>
      <c r="N281" s="926"/>
      <c r="O281" s="927"/>
      <c r="P281" s="928" t="s">
        <v>1439</v>
      </c>
      <c r="Q281" s="935">
        <f>SUM(Q282:Q288)</f>
        <v>87250398</v>
      </c>
      <c r="R281" s="945">
        <f t="shared" si="103"/>
        <v>0</v>
      </c>
    </row>
    <row r="282" spans="1:25">
      <c r="A282" s="397"/>
      <c r="B282" s="474" t="s">
        <v>1176</v>
      </c>
      <c r="C282" s="64" t="s">
        <v>1177</v>
      </c>
      <c r="D282" s="31" t="s">
        <v>617</v>
      </c>
      <c r="E282" s="72">
        <v>472.3</v>
      </c>
      <c r="F282" s="73">
        <v>1805</v>
      </c>
      <c r="G282" s="126">
        <v>1</v>
      </c>
      <c r="H282" s="77">
        <f t="shared" ref="H282:H288" si="105" xml:space="preserve"> ROUND(           F282*G282,0)</f>
        <v>1805</v>
      </c>
      <c r="I282" s="75">
        <f t="shared" ref="I282:I288" si="106">ROUND(E282 * H282,0)</f>
        <v>852502</v>
      </c>
      <c r="J282" s="388">
        <f t="shared" si="95"/>
        <v>3.5328837873294757E-5</v>
      </c>
      <c r="K282" s="393" t="str">
        <f t="shared" si="96"/>
        <v/>
      </c>
      <c r="L282" s="388" t="s">
        <v>2430</v>
      </c>
      <c r="M282" s="562" t="str">
        <f t="shared" ref="M282:M288" si="107">IF(L282="SI",I282,"")</f>
        <v/>
      </c>
      <c r="N282" s="562">
        <f t="shared" ref="N282:N288" si="108">IF(L282="NO",I282,"")</f>
        <v>852502</v>
      </c>
      <c r="O282" s="51">
        <f>ROUND('SALIDA SINCO PPTO'!F228,0)</f>
        <v>1805</v>
      </c>
      <c r="P282" s="394">
        <v>1805</v>
      </c>
      <c r="Q282" s="394">
        <f t="shared" si="104"/>
        <v>852502</v>
      </c>
      <c r="R282" s="396">
        <f t="shared" si="103"/>
        <v>0</v>
      </c>
      <c r="V282">
        <f>ROUND('SALIDA SINCO PPTO'!M228,0)</f>
        <v>0</v>
      </c>
    </row>
    <row r="283" spans="1:25">
      <c r="A283" s="92" t="s">
        <v>600</v>
      </c>
      <c r="B283" s="474" t="s">
        <v>1178</v>
      </c>
      <c r="C283" s="64" t="s">
        <v>1179</v>
      </c>
      <c r="D283" s="31" t="s">
        <v>617</v>
      </c>
      <c r="E283" s="72">
        <v>12.6</v>
      </c>
      <c r="F283" s="73">
        <v>326215</v>
      </c>
      <c r="G283" s="126">
        <v>1</v>
      </c>
      <c r="H283" s="77">
        <f t="shared" si="105"/>
        <v>326215</v>
      </c>
      <c r="I283" s="75">
        <f t="shared" si="106"/>
        <v>4110309</v>
      </c>
      <c r="J283" s="388">
        <f t="shared" si="95"/>
        <v>1.7033677372034822E-4</v>
      </c>
      <c r="K283" s="393" t="str">
        <f t="shared" si="96"/>
        <v/>
      </c>
      <c r="L283" s="388" t="s">
        <v>2430</v>
      </c>
      <c r="M283" s="562" t="str">
        <f t="shared" si="107"/>
        <v/>
      </c>
      <c r="N283" s="562">
        <f t="shared" si="108"/>
        <v>4110309</v>
      </c>
      <c r="O283" s="51">
        <f>ROUND('SALIDA SINCO PPTO'!F229,0)</f>
        <v>326215</v>
      </c>
      <c r="P283" s="394">
        <v>326215</v>
      </c>
      <c r="Q283" s="394">
        <f t="shared" si="104"/>
        <v>4110309</v>
      </c>
      <c r="R283" s="396">
        <f t="shared" si="103"/>
        <v>0</v>
      </c>
      <c r="V283">
        <f>ROUND('SALIDA SINCO PPTO'!M229,0)</f>
        <v>0</v>
      </c>
    </row>
    <row r="284" spans="1:25">
      <c r="A284" s="92" t="s">
        <v>720</v>
      </c>
      <c r="B284" s="474" t="s">
        <v>1180</v>
      </c>
      <c r="C284" s="64" t="s">
        <v>1181</v>
      </c>
      <c r="D284" s="31" t="s">
        <v>617</v>
      </c>
      <c r="E284" s="72">
        <v>125.4</v>
      </c>
      <c r="F284" s="73">
        <v>216601</v>
      </c>
      <c r="G284" s="126">
        <v>1</v>
      </c>
      <c r="H284" s="77">
        <f t="shared" si="105"/>
        <v>216601</v>
      </c>
      <c r="I284" s="75">
        <f t="shared" si="106"/>
        <v>27161765</v>
      </c>
      <c r="J284" s="388">
        <f t="shared" si="95"/>
        <v>1.1256203411106741E-3</v>
      </c>
      <c r="K284" s="393" t="str">
        <f t="shared" si="96"/>
        <v/>
      </c>
      <c r="L284" s="388" t="s">
        <v>2430</v>
      </c>
      <c r="M284" s="562" t="str">
        <f t="shared" si="107"/>
        <v/>
      </c>
      <c r="N284" s="562">
        <f t="shared" si="108"/>
        <v>27161765</v>
      </c>
      <c r="O284" s="51">
        <f>ROUND('SALIDA SINCO PPTO'!F230,0)</f>
        <v>216601</v>
      </c>
      <c r="P284" s="394">
        <v>216601</v>
      </c>
      <c r="Q284" s="394">
        <f t="shared" si="104"/>
        <v>27161765</v>
      </c>
      <c r="R284" s="396">
        <f t="shared" si="103"/>
        <v>0</v>
      </c>
      <c r="V284">
        <f>ROUND('SALIDA SINCO PPTO'!M230,0)</f>
        <v>0</v>
      </c>
    </row>
    <row r="285" spans="1:25">
      <c r="A285" s="92" t="s">
        <v>626</v>
      </c>
      <c r="B285" s="474" t="s">
        <v>1182</v>
      </c>
      <c r="C285" s="64" t="s">
        <v>1183</v>
      </c>
      <c r="D285" s="31" t="s">
        <v>617</v>
      </c>
      <c r="E285" s="72">
        <v>289.2</v>
      </c>
      <c r="F285" s="73">
        <v>131106</v>
      </c>
      <c r="G285" s="126">
        <v>1</v>
      </c>
      <c r="H285" s="77">
        <f t="shared" si="105"/>
        <v>131106</v>
      </c>
      <c r="I285" s="75">
        <f t="shared" si="106"/>
        <v>37915855</v>
      </c>
      <c r="J285" s="388">
        <f t="shared" si="95"/>
        <v>1.5712844006493267E-3</v>
      </c>
      <c r="K285" s="393" t="str">
        <f t="shared" si="96"/>
        <v/>
      </c>
      <c r="L285" s="388" t="s">
        <v>2430</v>
      </c>
      <c r="M285" s="562" t="str">
        <f t="shared" si="107"/>
        <v/>
      </c>
      <c r="N285" s="562">
        <f t="shared" si="108"/>
        <v>37915855</v>
      </c>
      <c r="O285" s="51">
        <f>ROUND('SALIDA SINCO PPTO'!F231,0)</f>
        <v>131106</v>
      </c>
      <c r="P285" s="394">
        <v>131106</v>
      </c>
      <c r="Q285" s="394">
        <f t="shared" si="104"/>
        <v>37915855</v>
      </c>
      <c r="R285" s="396">
        <f t="shared" si="103"/>
        <v>0</v>
      </c>
      <c r="V285">
        <f>ROUND('SALIDA SINCO PPTO'!M231,0)</f>
        <v>0</v>
      </c>
    </row>
    <row r="286" spans="1:25">
      <c r="A286" s="92" t="s">
        <v>603</v>
      </c>
      <c r="B286" s="474" t="s">
        <v>1184</v>
      </c>
      <c r="C286" s="64" t="s">
        <v>1185</v>
      </c>
      <c r="D286" s="31" t="s">
        <v>617</v>
      </c>
      <c r="E286" s="72">
        <v>45.1</v>
      </c>
      <c r="F286" s="73">
        <v>100414</v>
      </c>
      <c r="G286" s="126">
        <v>1</v>
      </c>
      <c r="H286" s="77">
        <f t="shared" si="105"/>
        <v>100414</v>
      </c>
      <c r="I286" s="75">
        <f t="shared" si="106"/>
        <v>4528671</v>
      </c>
      <c r="J286" s="388">
        <f t="shared" si="95"/>
        <v>1.8767426180876014E-4</v>
      </c>
      <c r="K286" s="393" t="str">
        <f t="shared" si="96"/>
        <v/>
      </c>
      <c r="L286" s="388" t="s">
        <v>2430</v>
      </c>
      <c r="M286" s="562" t="str">
        <f t="shared" si="107"/>
        <v/>
      </c>
      <c r="N286" s="562">
        <f t="shared" si="108"/>
        <v>4528671</v>
      </c>
      <c r="O286" s="51">
        <f>ROUND('SALIDA SINCO PPTO'!F232,0)</f>
        <v>100414</v>
      </c>
      <c r="P286" s="394">
        <v>100414</v>
      </c>
      <c r="Q286" s="394">
        <f t="shared" si="104"/>
        <v>4528671</v>
      </c>
      <c r="R286" s="396">
        <f t="shared" si="103"/>
        <v>0</v>
      </c>
      <c r="V286">
        <f>ROUND('SALIDA SINCO PPTO'!M232,0)</f>
        <v>0</v>
      </c>
    </row>
    <row r="287" spans="1:25">
      <c r="A287" s="92" t="s">
        <v>626</v>
      </c>
      <c r="B287" s="474" t="s">
        <v>1186</v>
      </c>
      <c r="C287" s="64" t="s">
        <v>175</v>
      </c>
      <c r="D287" s="31" t="s">
        <v>617</v>
      </c>
      <c r="E287" s="72">
        <v>24</v>
      </c>
      <c r="F287" s="73">
        <v>372548</v>
      </c>
      <c r="G287" s="126">
        <v>1</v>
      </c>
      <c r="H287" s="77">
        <f t="shared" si="105"/>
        <v>372548</v>
      </c>
      <c r="I287" s="75">
        <f t="shared" si="106"/>
        <v>8941152</v>
      </c>
      <c r="J287" s="388">
        <f t="shared" si="95"/>
        <v>3.7053345260009378E-4</v>
      </c>
      <c r="K287" s="393" t="str">
        <f t="shared" si="96"/>
        <v/>
      </c>
      <c r="L287" s="388" t="s">
        <v>2430</v>
      </c>
      <c r="M287" s="562" t="str">
        <f t="shared" si="107"/>
        <v/>
      </c>
      <c r="N287" s="562">
        <f t="shared" si="108"/>
        <v>8941152</v>
      </c>
      <c r="O287" s="51">
        <f>ROUND('SALIDA SINCO PPTO'!F233,0)</f>
        <v>372548</v>
      </c>
      <c r="P287" s="394">
        <v>372548</v>
      </c>
      <c r="Q287" s="394">
        <f t="shared" si="104"/>
        <v>8941152</v>
      </c>
      <c r="R287" s="396">
        <f t="shared" si="103"/>
        <v>0</v>
      </c>
      <c r="V287">
        <f>ROUND('SALIDA SINCO PPTO'!M233,0)</f>
        <v>0</v>
      </c>
    </row>
    <row r="288" spans="1:25" ht="16.5" thickBot="1">
      <c r="A288" s="92" t="s">
        <v>603</v>
      </c>
      <c r="B288" s="502" t="s">
        <v>1187</v>
      </c>
      <c r="C288" s="503" t="s">
        <v>1188</v>
      </c>
      <c r="D288" s="504" t="s">
        <v>617</v>
      </c>
      <c r="E288" s="505">
        <v>472.3</v>
      </c>
      <c r="F288" s="506">
        <v>7919</v>
      </c>
      <c r="G288" s="538">
        <v>1</v>
      </c>
      <c r="H288" s="508">
        <f t="shared" si="105"/>
        <v>7919</v>
      </c>
      <c r="I288" s="509">
        <f t="shared" si="106"/>
        <v>3740144</v>
      </c>
      <c r="J288" s="388">
        <f t="shared" si="95"/>
        <v>1.5499663461056531E-4</v>
      </c>
      <c r="K288" s="393" t="str">
        <f t="shared" si="96"/>
        <v/>
      </c>
      <c r="L288" s="388" t="s">
        <v>2430</v>
      </c>
      <c r="M288" s="562" t="str">
        <f t="shared" si="107"/>
        <v/>
      </c>
      <c r="N288" s="562">
        <f t="shared" si="108"/>
        <v>3740144</v>
      </c>
      <c r="O288" s="51">
        <f>ROUND('SALIDA SINCO PPTO'!F234,0)</f>
        <v>7919</v>
      </c>
      <c r="P288" s="394">
        <v>7919</v>
      </c>
      <c r="Q288" s="394">
        <f t="shared" si="104"/>
        <v>3740144</v>
      </c>
      <c r="R288" s="396">
        <f t="shared" si="103"/>
        <v>0</v>
      </c>
      <c r="V288">
        <f>ROUND('SALIDA SINCO PPTO'!M234,0)</f>
        <v>0</v>
      </c>
    </row>
    <row r="289" spans="1:22" ht="16.5" thickBot="1">
      <c r="A289" s="92" t="s">
        <v>626</v>
      </c>
      <c r="B289" s="485"/>
      <c r="C289" s="511"/>
      <c r="D289" s="127"/>
      <c r="E289" s="528"/>
      <c r="F289" s="512"/>
      <c r="G289" s="128"/>
      <c r="H289" s="537"/>
      <c r="I289" s="75"/>
      <c r="J289" s="388" t="str">
        <f t="shared" si="95"/>
        <v/>
      </c>
      <c r="K289" s="393" t="str">
        <f t="shared" si="96"/>
        <v/>
      </c>
      <c r="L289" s="393"/>
      <c r="M289" s="393"/>
      <c r="N289" s="393"/>
      <c r="P289" s="394" t="s">
        <v>1439</v>
      </c>
      <c r="Q289" s="394" t="str">
        <f t="shared" si="104"/>
        <v/>
      </c>
      <c r="R289" s="396" t="str">
        <f t="shared" si="103"/>
        <v/>
      </c>
    </row>
    <row r="290" spans="1:22" ht="24" customHeight="1" thickBot="1">
      <c r="A290" s="76" t="s">
        <v>945</v>
      </c>
      <c r="B290" s="923" t="s">
        <v>1189</v>
      </c>
      <c r="C290" s="944" t="s">
        <v>1190</v>
      </c>
      <c r="D290" s="925"/>
      <c r="E290" s="925"/>
      <c r="F290" s="926"/>
      <c r="G290" s="927"/>
      <c r="H290" s="928"/>
      <c r="I290" s="929">
        <f>SUM(I291:I303)</f>
        <v>19315751</v>
      </c>
      <c r="J290" s="934">
        <f t="shared" si="95"/>
        <v>8.0047089095384061E-4</v>
      </c>
      <c r="K290" s="393" t="str">
        <f t="shared" si="96"/>
        <v/>
      </c>
      <c r="L290" s="925"/>
      <c r="M290" s="925"/>
      <c r="N290" s="926"/>
      <c r="O290" s="927"/>
      <c r="P290" s="928" t="s">
        <v>1439</v>
      </c>
      <c r="Q290" s="935">
        <f>SUM(Q291:Q303)</f>
        <v>19315751</v>
      </c>
      <c r="R290" s="945">
        <f t="shared" si="103"/>
        <v>0</v>
      </c>
    </row>
    <row r="291" spans="1:22">
      <c r="A291" s="439"/>
      <c r="B291" s="474" t="s">
        <v>1191</v>
      </c>
      <c r="C291" s="64" t="s">
        <v>196</v>
      </c>
      <c r="D291" s="31" t="s">
        <v>587</v>
      </c>
      <c r="E291" s="72">
        <v>8</v>
      </c>
      <c r="F291" s="73">
        <v>106262</v>
      </c>
      <c r="G291" s="126">
        <v>1</v>
      </c>
      <c r="H291" s="77">
        <f t="shared" ref="H291:H303" si="109" xml:space="preserve"> ROUND(           F291*G291,0)</f>
        <v>106262</v>
      </c>
      <c r="I291" s="75">
        <f t="shared" ref="I291:I303" si="110">ROUND(E291 * H291,0)</f>
        <v>850096</v>
      </c>
      <c r="J291" s="388">
        <f t="shared" si="95"/>
        <v>3.5229129973579396E-5</v>
      </c>
      <c r="K291" s="393" t="str">
        <f t="shared" si="96"/>
        <v/>
      </c>
      <c r="L291" s="388" t="s">
        <v>2430</v>
      </c>
      <c r="M291" s="562" t="str">
        <f t="shared" ref="M291:M303" si="111">IF(L291="SI",I291,"")</f>
        <v/>
      </c>
      <c r="N291" s="562">
        <f t="shared" ref="N291:N303" si="112">IF(L291="NO",I291,"")</f>
        <v>850096</v>
      </c>
      <c r="O291" s="51">
        <f>ROUND('SALIDA SINCO PPTO'!F236,0)</f>
        <v>106262</v>
      </c>
      <c r="P291" s="394">
        <v>106262</v>
      </c>
      <c r="Q291" s="394">
        <f t="shared" si="104"/>
        <v>850096</v>
      </c>
      <c r="R291" s="396">
        <f t="shared" si="103"/>
        <v>0</v>
      </c>
      <c r="V291">
        <f>ROUND('SALIDA SINCO PPTO'!M236,0)</f>
        <v>0</v>
      </c>
    </row>
    <row r="292" spans="1:22">
      <c r="A292" s="92" t="s">
        <v>600</v>
      </c>
      <c r="B292" s="474" t="s">
        <v>1192</v>
      </c>
      <c r="C292" s="64" t="s">
        <v>195</v>
      </c>
      <c r="D292" s="31" t="s">
        <v>587</v>
      </c>
      <c r="E292" s="72">
        <v>6</v>
      </c>
      <c r="F292" s="73">
        <v>67613</v>
      </c>
      <c r="G292" s="126">
        <v>1</v>
      </c>
      <c r="H292" s="77">
        <f t="shared" si="109"/>
        <v>67613</v>
      </c>
      <c r="I292" s="75">
        <f t="shared" si="110"/>
        <v>405678</v>
      </c>
      <c r="J292" s="388">
        <f t="shared" si="95"/>
        <v>1.6811845943777808E-5</v>
      </c>
      <c r="K292" s="393" t="str">
        <f t="shared" si="96"/>
        <v/>
      </c>
      <c r="L292" s="388" t="s">
        <v>2430</v>
      </c>
      <c r="M292" s="562" t="str">
        <f t="shared" si="111"/>
        <v/>
      </c>
      <c r="N292" s="562">
        <f t="shared" si="112"/>
        <v>405678</v>
      </c>
      <c r="O292" s="51">
        <f>ROUND('SALIDA SINCO PPTO'!F237,0)</f>
        <v>67613</v>
      </c>
      <c r="P292" s="394">
        <v>67613</v>
      </c>
      <c r="Q292" s="394">
        <f t="shared" si="104"/>
        <v>405678</v>
      </c>
      <c r="R292" s="396">
        <f t="shared" si="103"/>
        <v>0</v>
      </c>
      <c r="V292">
        <f>ROUND('SALIDA SINCO PPTO'!M237,0)</f>
        <v>0</v>
      </c>
    </row>
    <row r="293" spans="1:22">
      <c r="A293" s="92" t="s">
        <v>603</v>
      </c>
      <c r="B293" s="474" t="s">
        <v>1193</v>
      </c>
      <c r="C293" s="64" t="s">
        <v>194</v>
      </c>
      <c r="D293" s="31" t="s">
        <v>587</v>
      </c>
      <c r="E293" s="72">
        <v>5</v>
      </c>
      <c r="F293" s="73">
        <v>89725</v>
      </c>
      <c r="G293" s="126">
        <v>1</v>
      </c>
      <c r="H293" s="77">
        <f t="shared" si="109"/>
        <v>89725</v>
      </c>
      <c r="I293" s="75">
        <f t="shared" si="110"/>
        <v>448625</v>
      </c>
      <c r="J293" s="388">
        <f t="shared" ref="J293:J324" si="113">IF(I293="","",I293/SbtPpto)</f>
        <v>1.8591627809561572E-5</v>
      </c>
      <c r="K293" s="393" t="str">
        <f t="shared" si="96"/>
        <v/>
      </c>
      <c r="L293" s="388" t="s">
        <v>2430</v>
      </c>
      <c r="M293" s="562" t="str">
        <f t="shared" si="111"/>
        <v/>
      </c>
      <c r="N293" s="562">
        <f t="shared" si="112"/>
        <v>448625</v>
      </c>
      <c r="O293" s="51">
        <f>ROUND('SALIDA SINCO PPTO'!F238,0)</f>
        <v>89725</v>
      </c>
      <c r="P293" s="394">
        <v>89725</v>
      </c>
      <c r="Q293" s="394">
        <f t="shared" si="104"/>
        <v>448625</v>
      </c>
      <c r="R293" s="396">
        <f t="shared" si="103"/>
        <v>0</v>
      </c>
      <c r="V293">
        <f>ROUND('SALIDA SINCO PPTO'!M238,0)</f>
        <v>0</v>
      </c>
    </row>
    <row r="294" spans="1:22">
      <c r="A294" s="397"/>
      <c r="B294" s="474" t="s">
        <v>1194</v>
      </c>
      <c r="C294" s="64" t="s">
        <v>191</v>
      </c>
      <c r="D294" s="31" t="s">
        <v>587</v>
      </c>
      <c r="E294" s="72">
        <v>189</v>
      </c>
      <c r="F294" s="73">
        <v>26954</v>
      </c>
      <c r="G294" s="126">
        <v>1</v>
      </c>
      <c r="H294" s="77">
        <f t="shared" si="109"/>
        <v>26954</v>
      </c>
      <c r="I294" s="75">
        <f t="shared" si="110"/>
        <v>5094306</v>
      </c>
      <c r="J294" s="388">
        <f t="shared" si="113"/>
        <v>2.111149425467069E-4</v>
      </c>
      <c r="K294" s="393" t="str">
        <f t="shared" si="96"/>
        <v/>
      </c>
      <c r="L294" s="388" t="s">
        <v>2430</v>
      </c>
      <c r="M294" s="562" t="str">
        <f t="shared" si="111"/>
        <v/>
      </c>
      <c r="N294" s="562">
        <f t="shared" si="112"/>
        <v>5094306</v>
      </c>
      <c r="O294" s="51">
        <f>ROUND('SALIDA SINCO PPTO'!F239,0)</f>
        <v>26954</v>
      </c>
      <c r="P294" s="394">
        <v>26954</v>
      </c>
      <c r="Q294" s="394">
        <f t="shared" si="104"/>
        <v>5094306</v>
      </c>
      <c r="R294" s="396">
        <f t="shared" si="103"/>
        <v>0</v>
      </c>
      <c r="V294">
        <f>ROUND('SALIDA SINCO PPTO'!M239,0)</f>
        <v>0</v>
      </c>
    </row>
    <row r="295" spans="1:22">
      <c r="A295" s="92" t="s">
        <v>974</v>
      </c>
      <c r="B295" s="474" t="s">
        <v>1195</v>
      </c>
      <c r="C295" s="64" t="s">
        <v>187</v>
      </c>
      <c r="D295" s="31" t="s">
        <v>587</v>
      </c>
      <c r="E295" s="72">
        <v>4</v>
      </c>
      <c r="F295" s="73">
        <v>125461</v>
      </c>
      <c r="G295" s="126">
        <v>1</v>
      </c>
      <c r="H295" s="77">
        <f t="shared" si="109"/>
        <v>125461</v>
      </c>
      <c r="I295" s="75">
        <f t="shared" si="110"/>
        <v>501844</v>
      </c>
      <c r="J295" s="388">
        <f t="shared" si="113"/>
        <v>2.0797095272135119E-5</v>
      </c>
      <c r="K295" s="393" t="str">
        <f t="shared" si="96"/>
        <v/>
      </c>
      <c r="L295" s="388" t="s">
        <v>2430</v>
      </c>
      <c r="M295" s="562" t="str">
        <f t="shared" si="111"/>
        <v/>
      </c>
      <c r="N295" s="562">
        <f t="shared" si="112"/>
        <v>501844</v>
      </c>
      <c r="O295" s="51">
        <f>ROUND('SALIDA SINCO PPTO'!F240,0)</f>
        <v>125461</v>
      </c>
      <c r="P295" s="394">
        <v>125461</v>
      </c>
      <c r="Q295" s="394">
        <f t="shared" si="104"/>
        <v>501844</v>
      </c>
      <c r="R295" s="396">
        <f t="shared" si="103"/>
        <v>0</v>
      </c>
      <c r="V295">
        <f>ROUND('SALIDA SINCO PPTO'!M240,0)</f>
        <v>0</v>
      </c>
    </row>
    <row r="296" spans="1:22">
      <c r="A296" s="92" t="s">
        <v>980</v>
      </c>
      <c r="B296" s="474" t="s">
        <v>1196</v>
      </c>
      <c r="C296" s="64" t="s">
        <v>186</v>
      </c>
      <c r="D296" s="31" t="s">
        <v>587</v>
      </c>
      <c r="E296" s="72">
        <v>12</v>
      </c>
      <c r="F296" s="73">
        <v>66648</v>
      </c>
      <c r="G296" s="126">
        <v>1</v>
      </c>
      <c r="H296" s="77">
        <f t="shared" si="109"/>
        <v>66648</v>
      </c>
      <c r="I296" s="75">
        <f t="shared" si="110"/>
        <v>799776</v>
      </c>
      <c r="J296" s="388">
        <f t="shared" si="113"/>
        <v>3.3143800998651248E-5</v>
      </c>
      <c r="K296" s="393" t="str">
        <f t="shared" si="96"/>
        <v/>
      </c>
      <c r="L296" s="388" t="s">
        <v>2430</v>
      </c>
      <c r="M296" s="562" t="str">
        <f t="shared" si="111"/>
        <v/>
      </c>
      <c r="N296" s="562">
        <f t="shared" si="112"/>
        <v>799776</v>
      </c>
      <c r="O296" s="51">
        <f>ROUND('SALIDA SINCO PPTO'!F241,0)</f>
        <v>66648</v>
      </c>
      <c r="P296" s="394">
        <v>66648</v>
      </c>
      <c r="Q296" s="394">
        <f t="shared" si="104"/>
        <v>799776</v>
      </c>
      <c r="R296" s="396">
        <f t="shared" si="103"/>
        <v>0</v>
      </c>
      <c r="V296">
        <f>ROUND('SALIDA SINCO PPTO'!M241,0)</f>
        <v>0</v>
      </c>
    </row>
    <row r="297" spans="1:22">
      <c r="A297" s="92" t="s">
        <v>626</v>
      </c>
      <c r="B297" s="474" t="s">
        <v>1197</v>
      </c>
      <c r="C297" s="64" t="s">
        <v>185</v>
      </c>
      <c r="D297" s="31" t="s">
        <v>587</v>
      </c>
      <c r="E297" s="72">
        <v>12</v>
      </c>
      <c r="F297" s="73">
        <v>21593</v>
      </c>
      <c r="G297" s="126">
        <v>1</v>
      </c>
      <c r="H297" s="77">
        <f t="shared" si="109"/>
        <v>21593</v>
      </c>
      <c r="I297" s="75">
        <f t="shared" si="110"/>
        <v>259116</v>
      </c>
      <c r="J297" s="388">
        <f t="shared" si="113"/>
        <v>1.0738118097525453E-5</v>
      </c>
      <c r="K297" s="393" t="str">
        <f t="shared" si="96"/>
        <v/>
      </c>
      <c r="L297" s="388" t="s">
        <v>2430</v>
      </c>
      <c r="M297" s="562" t="str">
        <f t="shared" si="111"/>
        <v/>
      </c>
      <c r="N297" s="562">
        <f t="shared" si="112"/>
        <v>259116</v>
      </c>
      <c r="O297" s="51">
        <f>ROUND('SALIDA SINCO PPTO'!F242,0)</f>
        <v>21593</v>
      </c>
      <c r="P297" s="394">
        <v>21593</v>
      </c>
      <c r="Q297" s="394">
        <f t="shared" si="104"/>
        <v>259116</v>
      </c>
      <c r="R297" s="396">
        <f t="shared" si="103"/>
        <v>0</v>
      </c>
      <c r="V297">
        <f>ROUND('SALIDA SINCO PPTO'!M242,0)</f>
        <v>0</v>
      </c>
    </row>
    <row r="298" spans="1:22">
      <c r="A298" s="92"/>
      <c r="B298" s="474" t="s">
        <v>1199</v>
      </c>
      <c r="C298" s="64" t="s">
        <v>188</v>
      </c>
      <c r="D298" s="31" t="s">
        <v>587</v>
      </c>
      <c r="E298" s="72">
        <v>5</v>
      </c>
      <c r="F298" s="73">
        <v>27264</v>
      </c>
      <c r="G298" s="126">
        <v>1</v>
      </c>
      <c r="H298" s="77">
        <f t="shared" si="109"/>
        <v>27264</v>
      </c>
      <c r="I298" s="75">
        <f t="shared" si="110"/>
        <v>136320</v>
      </c>
      <c r="J298" s="388">
        <f t="shared" si="113"/>
        <v>5.6492854901074029E-6</v>
      </c>
      <c r="K298" s="393" t="str">
        <f t="shared" si="96"/>
        <v/>
      </c>
      <c r="L298" s="388" t="s">
        <v>2430</v>
      </c>
      <c r="M298" s="562" t="str">
        <f t="shared" si="111"/>
        <v/>
      </c>
      <c r="N298" s="562">
        <f t="shared" si="112"/>
        <v>136320</v>
      </c>
      <c r="O298" s="51">
        <f>ROUND('SALIDA SINCO PPTO'!F243,0)</f>
        <v>27264</v>
      </c>
      <c r="P298" s="394">
        <v>27264</v>
      </c>
      <c r="Q298" s="394">
        <f t="shared" si="104"/>
        <v>136320</v>
      </c>
      <c r="R298" s="396">
        <f t="shared" si="103"/>
        <v>0</v>
      </c>
      <c r="V298">
        <f>ROUND('SALIDA SINCO PPTO'!M243,0)</f>
        <v>0</v>
      </c>
    </row>
    <row r="299" spans="1:22">
      <c r="A299" s="439"/>
      <c r="B299" s="474" t="s">
        <v>1201</v>
      </c>
      <c r="C299" s="64" t="s">
        <v>189</v>
      </c>
      <c r="D299" s="31" t="s">
        <v>587</v>
      </c>
      <c r="E299" s="72">
        <v>201</v>
      </c>
      <c r="F299" s="73">
        <v>20129</v>
      </c>
      <c r="G299" s="126">
        <v>1</v>
      </c>
      <c r="H299" s="77">
        <f t="shared" si="109"/>
        <v>20129</v>
      </c>
      <c r="I299" s="75">
        <f t="shared" si="110"/>
        <v>4045929</v>
      </c>
      <c r="J299" s="388">
        <f t="shared" si="113"/>
        <v>1.6766877929654309E-4</v>
      </c>
      <c r="K299" s="393" t="str">
        <f t="shared" si="96"/>
        <v/>
      </c>
      <c r="L299" s="388" t="s">
        <v>2430</v>
      </c>
      <c r="M299" s="562" t="str">
        <f t="shared" si="111"/>
        <v/>
      </c>
      <c r="N299" s="562">
        <f t="shared" si="112"/>
        <v>4045929</v>
      </c>
      <c r="O299" s="51">
        <f>ROUND('SALIDA SINCO PPTO'!F244,0)</f>
        <v>20129</v>
      </c>
      <c r="P299" s="394">
        <v>20129</v>
      </c>
      <c r="Q299" s="394">
        <f t="shared" si="104"/>
        <v>4045929</v>
      </c>
      <c r="R299" s="396">
        <f t="shared" si="103"/>
        <v>0</v>
      </c>
      <c r="V299">
        <f>ROUND('SALIDA SINCO PPTO'!M244,0)</f>
        <v>0</v>
      </c>
    </row>
    <row r="300" spans="1:22">
      <c r="A300" s="92" t="s">
        <v>600</v>
      </c>
      <c r="B300" s="474" t="s">
        <v>1203</v>
      </c>
      <c r="C300" s="64" t="s">
        <v>190</v>
      </c>
      <c r="D300" s="31" t="s">
        <v>587</v>
      </c>
      <c r="E300" s="72">
        <v>210</v>
      </c>
      <c r="F300" s="73">
        <v>18780</v>
      </c>
      <c r="G300" s="126">
        <v>1</v>
      </c>
      <c r="H300" s="77">
        <f t="shared" si="109"/>
        <v>18780</v>
      </c>
      <c r="I300" s="75">
        <f t="shared" si="110"/>
        <v>3943800</v>
      </c>
      <c r="J300" s="388">
        <f t="shared" si="113"/>
        <v>1.634364151693484E-4</v>
      </c>
      <c r="K300" s="393" t="str">
        <f t="shared" si="96"/>
        <v/>
      </c>
      <c r="L300" s="388" t="s">
        <v>2430</v>
      </c>
      <c r="M300" s="562" t="str">
        <f t="shared" si="111"/>
        <v/>
      </c>
      <c r="N300" s="562">
        <f t="shared" si="112"/>
        <v>3943800</v>
      </c>
      <c r="O300" s="51">
        <f>ROUND('SALIDA SINCO PPTO'!F245,0)</f>
        <v>18780</v>
      </c>
      <c r="P300" s="394">
        <v>18780</v>
      </c>
      <c r="Q300" s="394">
        <f t="shared" si="104"/>
        <v>3943800</v>
      </c>
      <c r="R300" s="396">
        <f t="shared" si="103"/>
        <v>0</v>
      </c>
      <c r="V300">
        <f>ROUND('SALIDA SINCO PPTO'!M245,0)</f>
        <v>0</v>
      </c>
    </row>
    <row r="301" spans="1:22">
      <c r="A301" s="92" t="s">
        <v>600</v>
      </c>
      <c r="B301" s="474" t="s">
        <v>1205</v>
      </c>
      <c r="C301" s="64" t="s">
        <v>192</v>
      </c>
      <c r="D301" s="31" t="s">
        <v>587</v>
      </c>
      <c r="E301" s="72">
        <v>5</v>
      </c>
      <c r="F301" s="73">
        <v>13355</v>
      </c>
      <c r="G301" s="126">
        <v>1</v>
      </c>
      <c r="H301" s="77">
        <f t="shared" si="109"/>
        <v>13355</v>
      </c>
      <c r="I301" s="75">
        <f t="shared" si="110"/>
        <v>66775</v>
      </c>
      <c r="J301" s="388">
        <f t="shared" si="113"/>
        <v>2.7672464686173845E-6</v>
      </c>
      <c r="K301" s="393" t="str">
        <f t="shared" si="96"/>
        <v/>
      </c>
      <c r="L301" s="388" t="s">
        <v>2430</v>
      </c>
      <c r="M301" s="562" t="str">
        <f t="shared" si="111"/>
        <v/>
      </c>
      <c r="N301" s="562">
        <f t="shared" si="112"/>
        <v>66775</v>
      </c>
      <c r="O301" s="51">
        <f>ROUND('SALIDA SINCO PPTO'!F246,0)</f>
        <v>13355</v>
      </c>
      <c r="P301" s="394">
        <v>13355</v>
      </c>
      <c r="Q301" s="394">
        <f t="shared" si="104"/>
        <v>66775</v>
      </c>
      <c r="R301" s="396">
        <f t="shared" si="103"/>
        <v>0</v>
      </c>
      <c r="V301">
        <f>ROUND('SALIDA SINCO PPTO'!M246,0)</f>
        <v>0</v>
      </c>
    </row>
    <row r="302" spans="1:22" ht="30">
      <c r="A302" s="76" t="s">
        <v>998</v>
      </c>
      <c r="B302" s="474" t="s">
        <v>1207</v>
      </c>
      <c r="C302" s="64" t="s">
        <v>193</v>
      </c>
      <c r="D302" s="31" t="s">
        <v>587</v>
      </c>
      <c r="E302" s="72">
        <v>3</v>
      </c>
      <c r="F302" s="73">
        <v>62018</v>
      </c>
      <c r="G302" s="126">
        <v>1</v>
      </c>
      <c r="H302" s="77">
        <f t="shared" si="109"/>
        <v>62018</v>
      </c>
      <c r="I302" s="75">
        <f t="shared" si="110"/>
        <v>186054</v>
      </c>
      <c r="J302" s="388">
        <f t="shared" si="113"/>
        <v>7.7103298311065347E-6</v>
      </c>
      <c r="K302" s="393" t="str">
        <f t="shared" si="96"/>
        <v/>
      </c>
      <c r="L302" s="388" t="s">
        <v>2430</v>
      </c>
      <c r="M302" s="562" t="str">
        <f t="shared" si="111"/>
        <v/>
      </c>
      <c r="N302" s="562">
        <f t="shared" si="112"/>
        <v>186054</v>
      </c>
      <c r="O302" s="51">
        <f>ROUND('SALIDA SINCO PPTO'!F247,0)</f>
        <v>62018</v>
      </c>
      <c r="P302" s="394">
        <v>62018</v>
      </c>
      <c r="Q302" s="394">
        <f t="shared" si="104"/>
        <v>186054</v>
      </c>
      <c r="R302" s="396">
        <f t="shared" si="103"/>
        <v>0</v>
      </c>
      <c r="V302">
        <f>ROUND('SALIDA SINCO PPTO'!M247,0)</f>
        <v>0</v>
      </c>
    </row>
    <row r="303" spans="1:22" ht="30.75" thickBot="1">
      <c r="A303" s="76" t="s">
        <v>1246</v>
      </c>
      <c r="B303" s="502" t="s">
        <v>1209</v>
      </c>
      <c r="C303" s="503" t="s">
        <v>176</v>
      </c>
      <c r="D303" s="504" t="s">
        <v>587</v>
      </c>
      <c r="E303" s="505">
        <v>3</v>
      </c>
      <c r="F303" s="506">
        <v>859144</v>
      </c>
      <c r="G303" s="538">
        <v>1</v>
      </c>
      <c r="H303" s="508">
        <f t="shared" si="109"/>
        <v>859144</v>
      </c>
      <c r="I303" s="509">
        <f t="shared" si="110"/>
        <v>2577432</v>
      </c>
      <c r="J303" s="388">
        <f t="shared" si="113"/>
        <v>1.0681227405618034E-4</v>
      </c>
      <c r="K303" s="393" t="str">
        <f t="shared" si="96"/>
        <v/>
      </c>
      <c r="L303" s="388" t="s">
        <v>2430</v>
      </c>
      <c r="M303" s="562" t="str">
        <f t="shared" si="111"/>
        <v/>
      </c>
      <c r="N303" s="562">
        <f t="shared" si="112"/>
        <v>2577432</v>
      </c>
      <c r="O303" s="51">
        <f>ROUND('SALIDA SINCO PPTO'!F248,0)</f>
        <v>859144</v>
      </c>
      <c r="P303" s="394">
        <v>859144</v>
      </c>
      <c r="Q303" s="394">
        <f t="shared" si="104"/>
        <v>2577432</v>
      </c>
      <c r="R303" s="396">
        <f t="shared" si="103"/>
        <v>0</v>
      </c>
      <c r="V303">
        <f>ROUND('SALIDA SINCO PPTO'!M248,0)</f>
        <v>0</v>
      </c>
    </row>
    <row r="304" spans="1:22" ht="16.5" thickBot="1">
      <c r="A304" s="71"/>
      <c r="B304" s="486"/>
      <c r="C304" s="487"/>
      <c r="D304" s="129"/>
      <c r="E304" s="130"/>
      <c r="F304" s="131"/>
      <c r="G304" s="132"/>
      <c r="H304" s="133"/>
      <c r="I304" s="134"/>
      <c r="J304" s="388" t="str">
        <f t="shared" si="113"/>
        <v/>
      </c>
      <c r="K304" s="393" t="str">
        <f t="shared" si="96"/>
        <v/>
      </c>
      <c r="L304" s="393"/>
      <c r="M304" s="393"/>
      <c r="N304" s="393"/>
      <c r="P304" s="394" t="s">
        <v>1439</v>
      </c>
      <c r="Q304" s="394" t="str">
        <f t="shared" si="104"/>
        <v/>
      </c>
      <c r="R304" s="396" t="str">
        <f t="shared" si="103"/>
        <v/>
      </c>
    </row>
    <row r="305" spans="1:22" ht="29.25" customHeight="1" thickBot="1">
      <c r="A305" s="71"/>
      <c r="B305" s="923" t="s">
        <v>1212</v>
      </c>
      <c r="C305" s="944" t="s">
        <v>1213</v>
      </c>
      <c r="D305" s="925"/>
      <c r="E305" s="925"/>
      <c r="F305" s="926"/>
      <c r="G305" s="927"/>
      <c r="H305" s="928"/>
      <c r="I305" s="929">
        <f>+I306</f>
        <v>89326230</v>
      </c>
      <c r="J305" s="934">
        <f t="shared" si="113"/>
        <v>3.7017999928476864E-3</v>
      </c>
      <c r="K305" s="393" t="str">
        <f t="shared" si="96"/>
        <v>|</v>
      </c>
      <c r="L305" s="925"/>
      <c r="M305" s="925"/>
      <c r="N305" s="926"/>
      <c r="O305" s="927"/>
      <c r="P305" s="928" t="s">
        <v>1439</v>
      </c>
      <c r="Q305" s="935">
        <f>SUM(Q306)</f>
        <v>89326230</v>
      </c>
      <c r="R305" s="945">
        <f t="shared" si="103"/>
        <v>0</v>
      </c>
    </row>
    <row r="306" spans="1:22" ht="16.5" thickBot="1">
      <c r="A306" s="92" t="s">
        <v>969</v>
      </c>
      <c r="B306" s="502" t="s">
        <v>1215</v>
      </c>
      <c r="C306" s="503" t="s">
        <v>1216</v>
      </c>
      <c r="D306" s="504" t="s">
        <v>587</v>
      </c>
      <c r="E306" s="505">
        <v>210</v>
      </c>
      <c r="F306" s="506">
        <v>425363</v>
      </c>
      <c r="G306" s="538">
        <v>1</v>
      </c>
      <c r="H306" s="508">
        <f xml:space="preserve"> ROUND(           F306*G306,0)</f>
        <v>425363</v>
      </c>
      <c r="I306" s="509">
        <f>ROUND(E306 * H306,0)</f>
        <v>89326230</v>
      </c>
      <c r="J306" s="388">
        <f t="shared" si="113"/>
        <v>3.7017999928476864E-3</v>
      </c>
      <c r="K306" s="393" t="str">
        <f t="shared" si="96"/>
        <v>|</v>
      </c>
      <c r="L306" s="388" t="s">
        <v>2430</v>
      </c>
      <c r="M306" s="562" t="str">
        <f>IF(L306="SI",I306,"")</f>
        <v/>
      </c>
      <c r="N306" s="562">
        <f>IF(L306="NO",I306,"")</f>
        <v>89326230</v>
      </c>
      <c r="O306" s="51">
        <f>ROUND('SALIDA SINCO PPTO'!F250,0)</f>
        <v>425363</v>
      </c>
      <c r="P306" s="394">
        <v>425363</v>
      </c>
      <c r="Q306" s="394">
        <f t="shared" si="104"/>
        <v>89326230</v>
      </c>
      <c r="R306" s="396">
        <f t="shared" si="103"/>
        <v>0</v>
      </c>
      <c r="V306">
        <f>ROUND('SALIDA SINCO PPTO'!M250,0)</f>
        <v>0</v>
      </c>
    </row>
    <row r="307" spans="1:22" ht="30.75" thickBot="1">
      <c r="A307" s="76" t="s">
        <v>929</v>
      </c>
      <c r="B307" s="478"/>
      <c r="C307" s="138"/>
      <c r="D307" s="139"/>
      <c r="E307" s="140"/>
      <c r="F307" s="141"/>
      <c r="G307" s="142"/>
      <c r="H307" s="143"/>
      <c r="I307" s="144"/>
      <c r="J307" s="388" t="str">
        <f t="shared" si="113"/>
        <v/>
      </c>
      <c r="K307" s="393" t="str">
        <f t="shared" si="96"/>
        <v/>
      </c>
      <c r="L307" s="393"/>
      <c r="M307" s="393"/>
      <c r="N307" s="393"/>
      <c r="P307" s="394" t="s">
        <v>1439</v>
      </c>
      <c r="Q307" s="394" t="str">
        <f t="shared" si="104"/>
        <v/>
      </c>
      <c r="R307" s="396" t="str">
        <f t="shared" si="103"/>
        <v/>
      </c>
    </row>
    <row r="308" spans="1:22" ht="30.75" thickBot="1">
      <c r="A308" s="76" t="s">
        <v>992</v>
      </c>
      <c r="B308" s="923" t="s">
        <v>1218</v>
      </c>
      <c r="C308" s="944" t="s">
        <v>1219</v>
      </c>
      <c r="D308" s="925"/>
      <c r="E308" s="925"/>
      <c r="F308" s="926"/>
      <c r="G308" s="927"/>
      <c r="H308" s="928"/>
      <c r="I308" s="929">
        <f>SUM(I309:I328)</f>
        <v>62636184</v>
      </c>
      <c r="J308" s="934">
        <f t="shared" si="113"/>
        <v>2.5957283261949637E-3</v>
      </c>
      <c r="K308" s="393" t="str">
        <f t="shared" si="96"/>
        <v>|</v>
      </c>
      <c r="L308" s="925"/>
      <c r="M308" s="925"/>
      <c r="N308" s="926"/>
      <c r="O308" s="927"/>
      <c r="P308" s="928" t="s">
        <v>1439</v>
      </c>
      <c r="Q308" s="935">
        <f>SUM(Q309:Q328)</f>
        <v>62636222</v>
      </c>
      <c r="R308" s="945">
        <f t="shared" si="103"/>
        <v>-38</v>
      </c>
    </row>
    <row r="309" spans="1:22">
      <c r="A309" s="71" t="s">
        <v>870</v>
      </c>
      <c r="B309" s="474" t="s">
        <v>1221</v>
      </c>
      <c r="C309" s="64" t="s">
        <v>201</v>
      </c>
      <c r="D309" s="31" t="s">
        <v>587</v>
      </c>
      <c r="E309" s="72">
        <v>14</v>
      </c>
      <c r="F309" s="73">
        <v>75674</v>
      </c>
      <c r="G309" s="126">
        <v>1</v>
      </c>
      <c r="H309" s="77">
        <f t="shared" ref="H309:H328" si="114" xml:space="preserve"> ROUND(           F309*G309,0)</f>
        <v>75674</v>
      </c>
      <c r="I309" s="75">
        <f t="shared" ref="I309:I315" si="115">ROUND(E309 * H309,0)</f>
        <v>1059436</v>
      </c>
      <c r="J309" s="388">
        <f t="shared" si="113"/>
        <v>4.3904463193202955E-5</v>
      </c>
      <c r="K309" s="393" t="str">
        <f t="shared" si="96"/>
        <v/>
      </c>
      <c r="L309" s="388" t="s">
        <v>2430</v>
      </c>
      <c r="M309" s="562" t="str">
        <f t="shared" ref="M309:M315" si="116">IF(L309="SI",I309,"")</f>
        <v/>
      </c>
      <c r="N309" s="562">
        <f t="shared" ref="N309:N315" si="117">IF(L309="NO",I309,"")</f>
        <v>1059436</v>
      </c>
      <c r="O309" s="51">
        <f>ROUND('SALIDA SINCO PPTO'!F252,0)</f>
        <v>75674</v>
      </c>
      <c r="P309" s="394">
        <v>75674</v>
      </c>
      <c r="Q309" s="394">
        <f t="shared" si="104"/>
        <v>1059436</v>
      </c>
      <c r="R309" s="396">
        <f t="shared" si="103"/>
        <v>0</v>
      </c>
      <c r="V309">
        <f>ROUND('SALIDA SINCO PPTO'!M252,0)</f>
        <v>0</v>
      </c>
    </row>
    <row r="310" spans="1:22" ht="15.6" customHeight="1">
      <c r="A310" s="92" t="s">
        <v>603</v>
      </c>
      <c r="B310" s="474" t="s">
        <v>1223</v>
      </c>
      <c r="C310" s="64" t="s">
        <v>206</v>
      </c>
      <c r="D310" s="31" t="s">
        <v>587</v>
      </c>
      <c r="E310" s="72">
        <v>2</v>
      </c>
      <c r="F310" s="73">
        <v>66251</v>
      </c>
      <c r="G310" s="126">
        <v>1</v>
      </c>
      <c r="H310" s="77">
        <f t="shared" si="114"/>
        <v>66251</v>
      </c>
      <c r="I310" s="75">
        <f t="shared" si="115"/>
        <v>132502</v>
      </c>
      <c r="J310" s="388">
        <f t="shared" si="113"/>
        <v>5.491062397375375E-6</v>
      </c>
      <c r="K310" s="393" t="str">
        <f t="shared" si="96"/>
        <v/>
      </c>
      <c r="L310" s="388" t="s">
        <v>2430</v>
      </c>
      <c r="M310" s="562" t="str">
        <f t="shared" si="116"/>
        <v/>
      </c>
      <c r="N310" s="562">
        <f t="shared" si="117"/>
        <v>132502</v>
      </c>
      <c r="O310" s="51">
        <f>ROUND('SALIDA SINCO PPTO'!F253,0)</f>
        <v>66251</v>
      </c>
      <c r="P310" s="394">
        <v>66251</v>
      </c>
      <c r="Q310" s="394">
        <f t="shared" ref="Q310:Q341" si="118">IF(P310="","",IF(O310="",ROUND(P310*E310,0),ROUND(O310*E310,0)))</f>
        <v>132502</v>
      </c>
      <c r="R310" s="396">
        <f t="shared" si="103"/>
        <v>0</v>
      </c>
      <c r="V310">
        <f>ROUND('SALIDA SINCO PPTO'!M253,0)</f>
        <v>0</v>
      </c>
    </row>
    <row r="311" spans="1:22" ht="15.6" customHeight="1">
      <c r="A311" s="71"/>
      <c r="B311" s="474" t="s">
        <v>1225</v>
      </c>
      <c r="C311" s="64" t="s">
        <v>205</v>
      </c>
      <c r="D311" s="31" t="s">
        <v>587</v>
      </c>
      <c r="E311" s="72">
        <v>38</v>
      </c>
      <c r="F311" s="73">
        <v>45170</v>
      </c>
      <c r="G311" s="126">
        <v>1</v>
      </c>
      <c r="H311" s="77">
        <f t="shared" si="114"/>
        <v>45170</v>
      </c>
      <c r="I311" s="75">
        <f t="shared" si="115"/>
        <v>1716460</v>
      </c>
      <c r="J311" s="388">
        <f t="shared" si="113"/>
        <v>7.1132427907495254E-5</v>
      </c>
      <c r="K311" s="393" t="str">
        <f t="shared" si="96"/>
        <v/>
      </c>
      <c r="L311" s="388" t="s">
        <v>2430</v>
      </c>
      <c r="M311" s="562" t="str">
        <f t="shared" si="116"/>
        <v/>
      </c>
      <c r="N311" s="562">
        <f t="shared" si="117"/>
        <v>1716460</v>
      </c>
      <c r="O311" s="51">
        <f>ROUND('SALIDA SINCO PPTO'!F254,0)</f>
        <v>45171</v>
      </c>
      <c r="P311" s="394">
        <v>45170</v>
      </c>
      <c r="Q311" s="394">
        <f t="shared" si="118"/>
        <v>1716498</v>
      </c>
      <c r="R311" s="396">
        <f t="shared" si="103"/>
        <v>-38</v>
      </c>
      <c r="V311">
        <f>ROUND('SALIDA SINCO PPTO'!M254,0)</f>
        <v>0</v>
      </c>
    </row>
    <row r="312" spans="1:22" ht="15.6" customHeight="1">
      <c r="A312" s="439"/>
      <c r="B312" s="474" t="s">
        <v>1227</v>
      </c>
      <c r="C312" s="64" t="s">
        <v>204</v>
      </c>
      <c r="D312" s="31" t="s">
        <v>587</v>
      </c>
      <c r="E312" s="72">
        <v>2</v>
      </c>
      <c r="F312" s="73">
        <v>37618</v>
      </c>
      <c r="G312" s="126">
        <v>1</v>
      </c>
      <c r="H312" s="77">
        <f t="shared" si="114"/>
        <v>37618</v>
      </c>
      <c r="I312" s="75">
        <f t="shared" si="115"/>
        <v>75236</v>
      </c>
      <c r="J312" s="388">
        <f t="shared" si="113"/>
        <v>3.1178817718142645E-6</v>
      </c>
      <c r="K312" s="393" t="str">
        <f t="shared" si="96"/>
        <v/>
      </c>
      <c r="L312" s="388" t="s">
        <v>2430</v>
      </c>
      <c r="M312" s="562" t="str">
        <f t="shared" si="116"/>
        <v/>
      </c>
      <c r="N312" s="562">
        <f t="shared" si="117"/>
        <v>75236</v>
      </c>
      <c r="O312" s="51">
        <f>ROUND('SALIDA SINCO PPTO'!F255,0)</f>
        <v>37618</v>
      </c>
      <c r="P312" s="394">
        <v>37618</v>
      </c>
      <c r="Q312" s="394">
        <f t="shared" si="118"/>
        <v>75236</v>
      </c>
      <c r="R312" s="396">
        <f t="shared" si="103"/>
        <v>0</v>
      </c>
      <c r="V312">
        <f>ROUND('SALIDA SINCO PPTO'!M255,0)</f>
        <v>0</v>
      </c>
    </row>
    <row r="313" spans="1:22" ht="15.6" customHeight="1">
      <c r="A313" s="71"/>
      <c r="B313" s="474" t="s">
        <v>1228</v>
      </c>
      <c r="C313" s="64" t="s">
        <v>203</v>
      </c>
      <c r="D313" s="31" t="s">
        <v>587</v>
      </c>
      <c r="E313" s="72">
        <v>4</v>
      </c>
      <c r="F313" s="73">
        <v>36541</v>
      </c>
      <c r="G313" s="126">
        <v>1</v>
      </c>
      <c r="H313" s="77">
        <f t="shared" si="114"/>
        <v>36541</v>
      </c>
      <c r="I313" s="75">
        <f t="shared" si="115"/>
        <v>146164</v>
      </c>
      <c r="J313" s="388">
        <f t="shared" si="113"/>
        <v>6.0572341870309453E-6</v>
      </c>
      <c r="K313" s="393" t="str">
        <f t="shared" si="96"/>
        <v/>
      </c>
      <c r="L313" s="388" t="s">
        <v>2430</v>
      </c>
      <c r="M313" s="562" t="str">
        <f t="shared" si="116"/>
        <v/>
      </c>
      <c r="N313" s="562">
        <f t="shared" si="117"/>
        <v>146164</v>
      </c>
      <c r="O313" s="51">
        <f>ROUND('SALIDA SINCO PPTO'!F256,0)</f>
        <v>36541</v>
      </c>
      <c r="P313" s="394">
        <v>36541</v>
      </c>
      <c r="Q313" s="394">
        <f t="shared" si="118"/>
        <v>146164</v>
      </c>
      <c r="R313" s="396">
        <f t="shared" si="103"/>
        <v>0</v>
      </c>
      <c r="V313">
        <f>ROUND('SALIDA SINCO PPTO'!M256,0)</f>
        <v>0</v>
      </c>
    </row>
    <row r="314" spans="1:22" ht="15.6" customHeight="1">
      <c r="A314" s="76" t="s">
        <v>1235</v>
      </c>
      <c r="B314" s="474" t="s">
        <v>1230</v>
      </c>
      <c r="C314" s="64" t="s">
        <v>202</v>
      </c>
      <c r="D314" s="31" t="s">
        <v>587</v>
      </c>
      <c r="E314" s="72">
        <v>62</v>
      </c>
      <c r="F314" s="73">
        <v>29380</v>
      </c>
      <c r="G314" s="126">
        <v>1</v>
      </c>
      <c r="H314" s="77">
        <f t="shared" si="114"/>
        <v>29380</v>
      </c>
      <c r="I314" s="75">
        <f t="shared" si="115"/>
        <v>1821560</v>
      </c>
      <c r="J314" s="388">
        <f t="shared" si="113"/>
        <v>7.5487914299882932E-5</v>
      </c>
      <c r="K314" s="393" t="str">
        <f t="shared" si="96"/>
        <v/>
      </c>
      <c r="L314" s="388" t="s">
        <v>2430</v>
      </c>
      <c r="M314" s="562" t="str">
        <f t="shared" si="116"/>
        <v/>
      </c>
      <c r="N314" s="562">
        <f t="shared" si="117"/>
        <v>1821560</v>
      </c>
      <c r="O314" s="51">
        <f>ROUND('SALIDA SINCO PPTO'!F257,0)</f>
        <v>29380</v>
      </c>
      <c r="P314" s="394">
        <v>29380</v>
      </c>
      <c r="Q314" s="394">
        <f t="shared" si="118"/>
        <v>1821560</v>
      </c>
      <c r="R314" s="396">
        <f t="shared" si="103"/>
        <v>0</v>
      </c>
      <c r="V314">
        <f>ROUND('SALIDA SINCO PPTO'!M257,0)</f>
        <v>0</v>
      </c>
    </row>
    <row r="315" spans="1:22" ht="15.6" customHeight="1">
      <c r="A315" s="71"/>
      <c r="B315" s="474" t="s">
        <v>1232</v>
      </c>
      <c r="C315" s="64" t="s">
        <v>202</v>
      </c>
      <c r="D315" s="31" t="s">
        <v>587</v>
      </c>
      <c r="E315" s="72">
        <v>40</v>
      </c>
      <c r="F315" s="73">
        <v>29380</v>
      </c>
      <c r="G315" s="126">
        <v>1</v>
      </c>
      <c r="H315" s="77">
        <f t="shared" si="114"/>
        <v>29380</v>
      </c>
      <c r="I315" s="75">
        <f t="shared" si="115"/>
        <v>1175200</v>
      </c>
      <c r="J315" s="388">
        <f t="shared" si="113"/>
        <v>4.8701880193472856E-5</v>
      </c>
      <c r="K315" s="393" t="str">
        <f t="shared" si="96"/>
        <v/>
      </c>
      <c r="L315" s="388" t="s">
        <v>2430</v>
      </c>
      <c r="M315" s="562" t="str">
        <f t="shared" si="116"/>
        <v/>
      </c>
      <c r="N315" s="562">
        <f t="shared" si="117"/>
        <v>1175200</v>
      </c>
      <c r="O315" s="51">
        <f>O314</f>
        <v>29380</v>
      </c>
      <c r="P315" s="394">
        <v>29380</v>
      </c>
      <c r="Q315" s="394">
        <f t="shared" si="118"/>
        <v>1175200</v>
      </c>
      <c r="R315" s="396">
        <f t="shared" si="103"/>
        <v>0</v>
      </c>
      <c r="V315">
        <f>V314</f>
        <v>0</v>
      </c>
    </row>
    <row r="316" spans="1:22" ht="15.6" customHeight="1">
      <c r="A316" s="92" t="s">
        <v>977</v>
      </c>
      <c r="B316" s="474" t="s">
        <v>1234</v>
      </c>
      <c r="C316" s="64"/>
      <c r="D316" s="31"/>
      <c r="E316" s="72"/>
      <c r="F316" s="73"/>
      <c r="G316" s="126">
        <v>1</v>
      </c>
      <c r="H316" s="77">
        <f t="shared" si="114"/>
        <v>0</v>
      </c>
      <c r="I316" s="75"/>
      <c r="J316" s="388" t="str">
        <f t="shared" si="113"/>
        <v/>
      </c>
      <c r="K316" s="393" t="str">
        <f t="shared" si="96"/>
        <v/>
      </c>
      <c r="L316" s="393"/>
      <c r="M316" s="393"/>
      <c r="N316" s="393"/>
      <c r="P316" s="394" t="s">
        <v>1439</v>
      </c>
      <c r="Q316" s="394" t="str">
        <f t="shared" si="118"/>
        <v/>
      </c>
      <c r="R316" s="396" t="str">
        <f t="shared" si="103"/>
        <v/>
      </c>
    </row>
    <row r="317" spans="1:22" ht="15.6" customHeight="1">
      <c r="A317" s="71"/>
      <c r="B317" s="474" t="s">
        <v>1236</v>
      </c>
      <c r="C317" s="64" t="s">
        <v>297</v>
      </c>
      <c r="D317" s="31" t="s">
        <v>587</v>
      </c>
      <c r="E317" s="72">
        <v>4</v>
      </c>
      <c r="F317" s="73">
        <v>569591</v>
      </c>
      <c r="G317" s="126">
        <v>1</v>
      </c>
      <c r="H317" s="77">
        <f t="shared" si="114"/>
        <v>569591</v>
      </c>
      <c r="I317" s="75">
        <f t="shared" ref="I317:I328" si="119">ROUND(E317 * H317,0)</f>
        <v>2278364</v>
      </c>
      <c r="J317" s="388">
        <f t="shared" si="113"/>
        <v>9.4418490950579984E-5</v>
      </c>
      <c r="K317" s="393" t="str">
        <f t="shared" si="96"/>
        <v/>
      </c>
      <c r="L317" s="388" t="s">
        <v>2430</v>
      </c>
      <c r="M317" s="562" t="str">
        <f t="shared" ref="M317:M328" si="120">IF(L317="SI",I317,"")</f>
        <v/>
      </c>
      <c r="N317" s="562">
        <f t="shared" ref="N317:N328" si="121">IF(L317="NO",I317,"")</f>
        <v>2278364</v>
      </c>
      <c r="O317" s="51">
        <f>ROUND('SALIDA SINCO PPTO'!F258,0)</f>
        <v>569591</v>
      </c>
      <c r="P317" s="394">
        <v>569591</v>
      </c>
      <c r="Q317" s="394">
        <f t="shared" si="118"/>
        <v>2278364</v>
      </c>
      <c r="R317" s="396">
        <f t="shared" si="103"/>
        <v>0</v>
      </c>
      <c r="V317">
        <f>ROUND('SALIDA SINCO PPTO'!M258,0)</f>
        <v>0</v>
      </c>
    </row>
    <row r="318" spans="1:22" ht="15.6" customHeight="1">
      <c r="A318" s="71"/>
      <c r="B318" s="474" t="s">
        <v>1238</v>
      </c>
      <c r="C318" s="64" t="s">
        <v>1239</v>
      </c>
      <c r="D318" s="31" t="s">
        <v>587</v>
      </c>
      <c r="E318" s="72">
        <v>1</v>
      </c>
      <c r="F318" s="73">
        <v>41967</v>
      </c>
      <c r="G318" s="126">
        <v>1</v>
      </c>
      <c r="H318" s="77">
        <f t="shared" si="114"/>
        <v>41967</v>
      </c>
      <c r="I318" s="75">
        <f t="shared" si="119"/>
        <v>41967</v>
      </c>
      <c r="J318" s="388">
        <f t="shared" si="113"/>
        <v>1.7391693380526509E-6</v>
      </c>
      <c r="K318" s="393" t="str">
        <f t="shared" si="96"/>
        <v/>
      </c>
      <c r="L318" s="388" t="s">
        <v>2430</v>
      </c>
      <c r="M318" s="562" t="str">
        <f t="shared" si="120"/>
        <v/>
      </c>
      <c r="N318" s="562">
        <f t="shared" si="121"/>
        <v>41967</v>
      </c>
      <c r="O318" s="51">
        <f>ROUND('SALIDA SINCO PPTO'!F259,0)</f>
        <v>41967</v>
      </c>
      <c r="P318" s="394">
        <v>41967</v>
      </c>
      <c r="Q318" s="394">
        <f t="shared" si="118"/>
        <v>41967</v>
      </c>
      <c r="R318" s="396">
        <f t="shared" si="103"/>
        <v>0</v>
      </c>
      <c r="V318">
        <f>ROUND('SALIDA SINCO PPTO'!M259,0)</f>
        <v>0</v>
      </c>
    </row>
    <row r="319" spans="1:22" ht="15.6" customHeight="1">
      <c r="A319" s="71"/>
      <c r="B319" s="474" t="s">
        <v>1241</v>
      </c>
      <c r="C319" s="64" t="s">
        <v>294</v>
      </c>
      <c r="D319" s="31" t="s">
        <v>587</v>
      </c>
      <c r="E319" s="72">
        <v>4</v>
      </c>
      <c r="F319" s="73">
        <v>35236</v>
      </c>
      <c r="G319" s="126">
        <v>1</v>
      </c>
      <c r="H319" s="77">
        <f t="shared" si="114"/>
        <v>35236</v>
      </c>
      <c r="I319" s="75">
        <f t="shared" si="119"/>
        <v>140944</v>
      </c>
      <c r="J319" s="388">
        <f t="shared" si="113"/>
        <v>5.8409103148305296E-6</v>
      </c>
      <c r="K319" s="393" t="str">
        <f t="shared" si="96"/>
        <v/>
      </c>
      <c r="L319" s="388" t="s">
        <v>2430</v>
      </c>
      <c r="M319" s="562" t="str">
        <f t="shared" si="120"/>
        <v/>
      </c>
      <c r="N319" s="562">
        <f t="shared" si="121"/>
        <v>140944</v>
      </c>
      <c r="O319" s="51">
        <f>ROUND('SALIDA SINCO PPTO'!F260,0)</f>
        <v>35236</v>
      </c>
      <c r="P319" s="394">
        <v>35236</v>
      </c>
      <c r="Q319" s="394">
        <f t="shared" si="118"/>
        <v>140944</v>
      </c>
      <c r="R319" s="396">
        <f t="shared" si="103"/>
        <v>0</v>
      </c>
      <c r="V319">
        <f>ROUND('SALIDA SINCO PPTO'!M260,0)</f>
        <v>0</v>
      </c>
    </row>
    <row r="320" spans="1:22" ht="15.6" customHeight="1">
      <c r="A320" s="71"/>
      <c r="B320" s="474" t="s">
        <v>1243</v>
      </c>
      <c r="C320" s="64" t="s">
        <v>295</v>
      </c>
      <c r="D320" s="31" t="s">
        <v>587</v>
      </c>
      <c r="E320" s="72">
        <v>54</v>
      </c>
      <c r="F320" s="73">
        <v>34294</v>
      </c>
      <c r="G320" s="126">
        <v>1</v>
      </c>
      <c r="H320" s="77">
        <f t="shared" si="114"/>
        <v>34294</v>
      </c>
      <c r="I320" s="75">
        <f t="shared" si="119"/>
        <v>1851876</v>
      </c>
      <c r="J320" s="388">
        <f t="shared" si="113"/>
        <v>7.6744250412838451E-5</v>
      </c>
      <c r="K320" s="393" t="str">
        <f t="shared" si="96"/>
        <v/>
      </c>
      <c r="L320" s="388" t="s">
        <v>2430</v>
      </c>
      <c r="M320" s="562" t="str">
        <f t="shared" si="120"/>
        <v/>
      </c>
      <c r="N320" s="562">
        <f t="shared" si="121"/>
        <v>1851876</v>
      </c>
      <c r="O320" s="51">
        <f>ROUND('SALIDA SINCO PPTO'!F261,0)</f>
        <v>34294</v>
      </c>
      <c r="P320" s="394">
        <v>34294</v>
      </c>
      <c r="Q320" s="394">
        <f t="shared" si="118"/>
        <v>1851876</v>
      </c>
      <c r="R320" s="396">
        <f t="shared" si="103"/>
        <v>0</v>
      </c>
      <c r="V320">
        <f>ROUND('SALIDA SINCO PPTO'!M261,0)</f>
        <v>0</v>
      </c>
    </row>
    <row r="321" spans="1:22" ht="15.6" customHeight="1">
      <c r="A321" s="71"/>
      <c r="B321" s="474" t="s">
        <v>1245</v>
      </c>
      <c r="C321" s="64" t="s">
        <v>292</v>
      </c>
      <c r="D321" s="31" t="s">
        <v>587</v>
      </c>
      <c r="E321" s="72">
        <v>2</v>
      </c>
      <c r="F321" s="73">
        <v>31845</v>
      </c>
      <c r="G321" s="126">
        <v>1</v>
      </c>
      <c r="H321" s="77">
        <f t="shared" si="114"/>
        <v>31845</v>
      </c>
      <c r="I321" s="75">
        <f t="shared" si="119"/>
        <v>63690</v>
      </c>
      <c r="J321" s="388">
        <f t="shared" si="113"/>
        <v>2.6393998889740355E-6</v>
      </c>
      <c r="K321" s="393" t="str">
        <f t="shared" si="96"/>
        <v/>
      </c>
      <c r="L321" s="388" t="s">
        <v>2430</v>
      </c>
      <c r="M321" s="562" t="str">
        <f t="shared" si="120"/>
        <v/>
      </c>
      <c r="N321" s="562">
        <f t="shared" si="121"/>
        <v>63690</v>
      </c>
      <c r="O321" s="51">
        <f>ROUND('SALIDA SINCO PPTO'!F262,0)</f>
        <v>31845</v>
      </c>
      <c r="P321" s="394">
        <v>31845</v>
      </c>
      <c r="Q321" s="394">
        <f t="shared" si="118"/>
        <v>63690</v>
      </c>
      <c r="R321" s="396">
        <f t="shared" si="103"/>
        <v>0</v>
      </c>
      <c r="V321">
        <f>ROUND('SALIDA SINCO PPTO'!M262,0)</f>
        <v>0</v>
      </c>
    </row>
    <row r="322" spans="1:22" ht="15.6" customHeight="1">
      <c r="A322" s="71"/>
      <c r="B322" s="474" t="s">
        <v>1247</v>
      </c>
      <c r="C322" s="64" t="s">
        <v>293</v>
      </c>
      <c r="D322" s="31" t="s">
        <v>587</v>
      </c>
      <c r="E322" s="72">
        <v>454</v>
      </c>
      <c r="F322" s="73">
        <v>31017</v>
      </c>
      <c r="G322" s="126">
        <v>1</v>
      </c>
      <c r="H322" s="77">
        <f t="shared" si="114"/>
        <v>31017</v>
      </c>
      <c r="I322" s="75">
        <f t="shared" si="119"/>
        <v>14081718</v>
      </c>
      <c r="J322" s="388">
        <f t="shared" si="113"/>
        <v>5.8356547222112849E-4</v>
      </c>
      <c r="K322" s="393" t="str">
        <f t="shared" si="96"/>
        <v/>
      </c>
      <c r="L322" s="388" t="s">
        <v>2430</v>
      </c>
      <c r="M322" s="562" t="str">
        <f t="shared" si="120"/>
        <v/>
      </c>
      <c r="N322" s="562">
        <f t="shared" si="121"/>
        <v>14081718</v>
      </c>
      <c r="O322" s="51">
        <f>ROUND('SALIDA SINCO PPTO'!F263,0)</f>
        <v>31017</v>
      </c>
      <c r="P322" s="394">
        <v>31017</v>
      </c>
      <c r="Q322" s="394">
        <f t="shared" si="118"/>
        <v>14081718</v>
      </c>
      <c r="R322" s="396">
        <f t="shared" si="103"/>
        <v>0</v>
      </c>
      <c r="V322">
        <f>ROUND('SALIDA SINCO PPTO'!M263,0)</f>
        <v>0</v>
      </c>
    </row>
    <row r="323" spans="1:22" ht="15.6" customHeight="1">
      <c r="A323" s="71" t="s">
        <v>818</v>
      </c>
      <c r="B323" s="474" t="s">
        <v>1249</v>
      </c>
      <c r="C323" s="64" t="s">
        <v>301</v>
      </c>
      <c r="D323" s="31" t="s">
        <v>587</v>
      </c>
      <c r="E323" s="72">
        <v>1</v>
      </c>
      <c r="F323" s="73">
        <v>247972</v>
      </c>
      <c r="G323" s="126">
        <v>1</v>
      </c>
      <c r="H323" s="77">
        <f t="shared" si="114"/>
        <v>247972</v>
      </c>
      <c r="I323" s="75">
        <f t="shared" si="119"/>
        <v>247972</v>
      </c>
      <c r="J323" s="388">
        <f t="shared" si="113"/>
        <v>1.0276295639325945E-5</v>
      </c>
      <c r="K323" s="393" t="str">
        <f t="shared" si="96"/>
        <v/>
      </c>
      <c r="L323" s="388" t="s">
        <v>2430</v>
      </c>
      <c r="M323" s="562" t="str">
        <f t="shared" si="120"/>
        <v/>
      </c>
      <c r="N323" s="562">
        <f t="shared" si="121"/>
        <v>247972</v>
      </c>
      <c r="O323" s="51">
        <f>ROUND('SALIDA SINCO PPTO'!F264,0)</f>
        <v>247972</v>
      </c>
      <c r="P323" s="394">
        <v>247972</v>
      </c>
      <c r="Q323" s="394">
        <f t="shared" si="118"/>
        <v>247972</v>
      </c>
      <c r="R323" s="396">
        <f t="shared" si="103"/>
        <v>0</v>
      </c>
      <c r="V323">
        <f>ROUND('SALIDA SINCO PPTO'!M264,0)</f>
        <v>0</v>
      </c>
    </row>
    <row r="324" spans="1:22" ht="15.6" customHeight="1">
      <c r="A324" s="71" t="s">
        <v>613</v>
      </c>
      <c r="B324" s="474" t="s">
        <v>1251</v>
      </c>
      <c r="C324" s="64" t="s">
        <v>300</v>
      </c>
      <c r="D324" s="31" t="s">
        <v>587</v>
      </c>
      <c r="E324" s="72">
        <v>4</v>
      </c>
      <c r="F324" s="73">
        <v>207588</v>
      </c>
      <c r="G324" s="126">
        <v>1</v>
      </c>
      <c r="H324" s="77">
        <f t="shared" si="114"/>
        <v>207588</v>
      </c>
      <c r="I324" s="75">
        <f t="shared" si="119"/>
        <v>830352</v>
      </c>
      <c r="J324" s="388">
        <f t="shared" si="113"/>
        <v>3.4410911863861957E-5</v>
      </c>
      <c r="K324" s="393" t="str">
        <f t="shared" si="96"/>
        <v/>
      </c>
      <c r="L324" s="388" t="s">
        <v>2430</v>
      </c>
      <c r="M324" s="562" t="str">
        <f t="shared" si="120"/>
        <v/>
      </c>
      <c r="N324" s="562">
        <f t="shared" si="121"/>
        <v>830352</v>
      </c>
      <c r="O324" s="51">
        <f>ROUND('SALIDA SINCO PPTO'!F265,0)</f>
        <v>207588</v>
      </c>
      <c r="P324" s="394">
        <v>207588</v>
      </c>
      <c r="Q324" s="394">
        <f t="shared" si="118"/>
        <v>830352</v>
      </c>
      <c r="R324" s="396">
        <f t="shared" si="103"/>
        <v>0</v>
      </c>
      <c r="V324">
        <f>ROUND('SALIDA SINCO PPTO'!M265,0)</f>
        <v>0</v>
      </c>
    </row>
    <row r="325" spans="1:22" ht="15.6" customHeight="1">
      <c r="A325" s="71"/>
      <c r="B325" s="474" t="s">
        <v>1253</v>
      </c>
      <c r="C325" s="64" t="s">
        <v>303</v>
      </c>
      <c r="D325" s="31" t="s">
        <v>587</v>
      </c>
      <c r="E325" s="72">
        <v>8</v>
      </c>
      <c r="F325" s="73">
        <v>247972</v>
      </c>
      <c r="G325" s="126">
        <v>1</v>
      </c>
      <c r="H325" s="77">
        <f t="shared" si="114"/>
        <v>247972</v>
      </c>
      <c r="I325" s="75">
        <f t="shared" si="119"/>
        <v>1983776</v>
      </c>
      <c r="J325" s="388">
        <f t="shared" ref="J325:J356" si="122">IF(I325="","",I325/SbtPpto)</f>
        <v>8.2210365114607562E-5</v>
      </c>
      <c r="K325" s="393" t="str">
        <f t="shared" si="96"/>
        <v/>
      </c>
      <c r="L325" s="388" t="s">
        <v>2430</v>
      </c>
      <c r="M325" s="562" t="str">
        <f t="shared" si="120"/>
        <v/>
      </c>
      <c r="N325" s="562">
        <f t="shared" si="121"/>
        <v>1983776</v>
      </c>
      <c r="O325" s="51">
        <f>ROUND('SALIDA SINCO PPTO'!F266,0)</f>
        <v>247972</v>
      </c>
      <c r="P325" s="394">
        <v>247972</v>
      </c>
      <c r="Q325" s="394">
        <f t="shared" si="118"/>
        <v>1983776</v>
      </c>
      <c r="R325" s="396">
        <f t="shared" si="103"/>
        <v>0</v>
      </c>
      <c r="V325">
        <f>ROUND('SALIDA SINCO PPTO'!M266,0)</f>
        <v>0</v>
      </c>
    </row>
    <row r="326" spans="1:22" ht="15.6" customHeight="1">
      <c r="A326" s="76" t="s">
        <v>1237</v>
      </c>
      <c r="B326" s="474" t="s">
        <v>1254</v>
      </c>
      <c r="C326" s="64" t="s">
        <v>302</v>
      </c>
      <c r="D326" s="31" t="s">
        <v>587</v>
      </c>
      <c r="E326" s="72">
        <v>1</v>
      </c>
      <c r="F326" s="73">
        <v>281625</v>
      </c>
      <c r="G326" s="126">
        <v>1</v>
      </c>
      <c r="H326" s="77">
        <f t="shared" si="114"/>
        <v>281625</v>
      </c>
      <c r="I326" s="75">
        <f t="shared" si="119"/>
        <v>281625</v>
      </c>
      <c r="J326" s="388">
        <f t="shared" si="122"/>
        <v>1.1670921553341382E-5</v>
      </c>
      <c r="K326" s="393" t="str">
        <f t="shared" si="96"/>
        <v/>
      </c>
      <c r="L326" s="388" t="s">
        <v>2430</v>
      </c>
      <c r="M326" s="562" t="str">
        <f t="shared" si="120"/>
        <v/>
      </c>
      <c r="N326" s="562">
        <f t="shared" si="121"/>
        <v>281625</v>
      </c>
      <c r="O326" s="51">
        <f>ROUND('SALIDA SINCO PPTO'!F267,0)</f>
        <v>281625</v>
      </c>
      <c r="P326" s="394">
        <v>281625</v>
      </c>
      <c r="Q326" s="394">
        <f t="shared" si="118"/>
        <v>281625</v>
      </c>
      <c r="R326" s="396">
        <f t="shared" si="103"/>
        <v>0</v>
      </c>
      <c r="V326">
        <f>ROUND('SALIDA SINCO PPTO'!M267,0)</f>
        <v>0</v>
      </c>
    </row>
    <row r="327" spans="1:22" ht="30">
      <c r="A327" s="76" t="s">
        <v>1250</v>
      </c>
      <c r="B327" s="474" t="s">
        <v>1256</v>
      </c>
      <c r="C327" s="64" t="s">
        <v>304</v>
      </c>
      <c r="D327" s="31" t="s">
        <v>587</v>
      </c>
      <c r="E327" s="72">
        <v>87</v>
      </c>
      <c r="F327" s="73">
        <v>292002</v>
      </c>
      <c r="G327" s="126">
        <v>1</v>
      </c>
      <c r="H327" s="77">
        <f t="shared" si="114"/>
        <v>292002</v>
      </c>
      <c r="I327" s="75">
        <f t="shared" si="119"/>
        <v>25404174</v>
      </c>
      <c r="J327" s="388">
        <f t="shared" si="122"/>
        <v>1.0527833888377622E-3</v>
      </c>
      <c r="K327" s="393" t="str">
        <f t="shared" si="96"/>
        <v/>
      </c>
      <c r="L327" s="388" t="s">
        <v>2430</v>
      </c>
      <c r="M327" s="562" t="str">
        <f t="shared" si="120"/>
        <v/>
      </c>
      <c r="N327" s="562">
        <f t="shared" si="121"/>
        <v>25404174</v>
      </c>
      <c r="O327" s="51">
        <f>ROUND('SALIDA SINCO PPTO'!F269,0)</f>
        <v>292002</v>
      </c>
      <c r="P327" s="394">
        <v>292002</v>
      </c>
      <c r="Q327" s="394">
        <f t="shared" si="118"/>
        <v>25404174</v>
      </c>
      <c r="R327" s="396">
        <f t="shared" si="103"/>
        <v>0</v>
      </c>
      <c r="V327">
        <f>ROUND('SALIDA SINCO PPTO'!M269,0)</f>
        <v>0</v>
      </c>
    </row>
    <row r="328" spans="1:22" ht="30.75" thickBot="1">
      <c r="A328" s="76" t="s">
        <v>1252</v>
      </c>
      <c r="B328" s="502" t="s">
        <v>1258</v>
      </c>
      <c r="C328" s="503" t="s">
        <v>181</v>
      </c>
      <c r="D328" s="504" t="s">
        <v>587</v>
      </c>
      <c r="E328" s="505">
        <v>8</v>
      </c>
      <c r="F328" s="506">
        <v>1162896</v>
      </c>
      <c r="G328" s="538">
        <v>1</v>
      </c>
      <c r="H328" s="508">
        <f t="shared" si="114"/>
        <v>1162896</v>
      </c>
      <c r="I328" s="509">
        <f t="shared" si="119"/>
        <v>9303168</v>
      </c>
      <c r="J328" s="388">
        <f t="shared" si="122"/>
        <v>3.8553588610938606E-4</v>
      </c>
      <c r="K328" s="393" t="str">
        <f t="shared" si="96"/>
        <v/>
      </c>
      <c r="L328" s="388" t="s">
        <v>2430</v>
      </c>
      <c r="M328" s="562" t="str">
        <f t="shared" si="120"/>
        <v/>
      </c>
      <c r="N328" s="562">
        <f t="shared" si="121"/>
        <v>9303168</v>
      </c>
      <c r="O328" s="51">
        <f>ROUND('SALIDA SINCO PPTO'!F268,0)</f>
        <v>1162896</v>
      </c>
      <c r="P328" s="394">
        <v>1162896</v>
      </c>
      <c r="Q328" s="394">
        <f t="shared" si="118"/>
        <v>9303168</v>
      </c>
      <c r="R328" s="396">
        <f t="shared" si="103"/>
        <v>0</v>
      </c>
      <c r="V328">
        <f>ROUND('SALIDA SINCO PPTO'!M268,0)</f>
        <v>0</v>
      </c>
    </row>
    <row r="329" spans="1:22" ht="16.5" thickBot="1">
      <c r="A329" s="71" t="s">
        <v>1255</v>
      </c>
      <c r="B329" s="478"/>
      <c r="C329" s="138"/>
      <c r="D329" s="139"/>
      <c r="E329" s="140"/>
      <c r="F329" s="141"/>
      <c r="G329" s="142"/>
      <c r="H329" s="143"/>
      <c r="I329" s="144"/>
      <c r="J329" s="388" t="str">
        <f t="shared" si="122"/>
        <v/>
      </c>
      <c r="K329" s="393" t="str">
        <f t="shared" ref="K329:K392" si="123">IF(J329="","",REPT("|",J329/MAX($J$14:$J$415)*100))</f>
        <v/>
      </c>
      <c r="L329" s="393"/>
      <c r="M329" s="393"/>
      <c r="N329" s="393"/>
      <c r="P329" s="394" t="s">
        <v>1439</v>
      </c>
      <c r="Q329" s="394" t="str">
        <f t="shared" si="118"/>
        <v/>
      </c>
      <c r="R329" s="396" t="str">
        <f t="shared" si="103"/>
        <v/>
      </c>
    </row>
    <row r="330" spans="1:22" ht="31.5" customHeight="1" thickBot="1">
      <c r="A330" s="71" t="s">
        <v>1257</v>
      </c>
      <c r="B330" s="923" t="s">
        <v>1261</v>
      </c>
      <c r="C330" s="944" t="s">
        <v>1262</v>
      </c>
      <c r="D330" s="925"/>
      <c r="E330" s="925"/>
      <c r="F330" s="926"/>
      <c r="G330" s="927"/>
      <c r="H330" s="928"/>
      <c r="I330" s="929">
        <f>SUM(I331:I341)</f>
        <v>42794191</v>
      </c>
      <c r="J330" s="934">
        <f t="shared" si="122"/>
        <v>1.7734492537939026E-3</v>
      </c>
      <c r="K330" s="393" t="str">
        <f t="shared" si="123"/>
        <v/>
      </c>
      <c r="L330" s="925"/>
      <c r="M330" s="925"/>
      <c r="N330" s="926"/>
      <c r="O330" s="927"/>
      <c r="P330" s="928" t="s">
        <v>1439</v>
      </c>
      <c r="Q330" s="935">
        <f>SUM(Q331:Q342)</f>
        <v>42795888</v>
      </c>
      <c r="R330" s="945">
        <f t="shared" si="103"/>
        <v>-1697</v>
      </c>
    </row>
    <row r="331" spans="1:22">
      <c r="A331" s="71" t="s">
        <v>1259</v>
      </c>
      <c r="B331" s="474" t="s">
        <v>1264</v>
      </c>
      <c r="C331" s="64" t="s">
        <v>1265</v>
      </c>
      <c r="D331" s="31" t="s">
        <v>587</v>
      </c>
      <c r="E331" s="72">
        <v>2</v>
      </c>
      <c r="F331" s="73">
        <v>561163</v>
      </c>
      <c r="G331" s="126">
        <v>1</v>
      </c>
      <c r="H331" s="77">
        <f t="shared" ref="H331:H341" si="124" xml:space="preserve"> ROUND(           F331*G331,0)</f>
        <v>561163</v>
      </c>
      <c r="I331" s="75">
        <f t="shared" ref="I331:I341" si="125">ROUND(E331 * H331,0)</f>
        <v>1122326</v>
      </c>
      <c r="J331" s="388">
        <f t="shared" si="122"/>
        <v>4.6510709998314854E-5</v>
      </c>
      <c r="K331" s="393" t="str">
        <f t="shared" si="123"/>
        <v/>
      </c>
      <c r="L331" s="388" t="s">
        <v>2430</v>
      </c>
      <c r="M331" s="562" t="str">
        <f t="shared" ref="M331:M341" si="126">IF(L331="SI",I331,"")</f>
        <v/>
      </c>
      <c r="N331" s="562">
        <f t="shared" ref="N331:N341" si="127">IF(L331="NO",I331,"")</f>
        <v>1122326</v>
      </c>
      <c r="O331" s="51">
        <f>ROUND('SALIDA SINCO PPTO'!F271,0)</f>
        <v>561163</v>
      </c>
      <c r="P331" s="394">
        <v>561163</v>
      </c>
      <c r="Q331" s="394">
        <f t="shared" si="118"/>
        <v>1122326</v>
      </c>
      <c r="R331" s="396">
        <f t="shared" si="103"/>
        <v>0</v>
      </c>
      <c r="V331">
        <f>ROUND('SALIDA SINCO PPTO'!M271,0)</f>
        <v>0</v>
      </c>
    </row>
    <row r="332" spans="1:22">
      <c r="A332" s="71"/>
      <c r="B332" s="474" t="s">
        <v>1267</v>
      </c>
      <c r="C332" s="64" t="s">
        <v>76</v>
      </c>
      <c r="D332" s="31" t="s">
        <v>587</v>
      </c>
      <c r="E332" s="72">
        <v>2</v>
      </c>
      <c r="F332" s="73">
        <v>534241</v>
      </c>
      <c r="G332" s="126">
        <v>1</v>
      </c>
      <c r="H332" s="77">
        <f t="shared" si="124"/>
        <v>534241</v>
      </c>
      <c r="I332" s="75">
        <f t="shared" si="125"/>
        <v>1068482</v>
      </c>
      <c r="J332" s="388">
        <f t="shared" si="122"/>
        <v>4.4279341688974018E-5</v>
      </c>
      <c r="K332" s="393" t="str">
        <f t="shared" si="123"/>
        <v/>
      </c>
      <c r="L332" s="388" t="s">
        <v>2430</v>
      </c>
      <c r="M332" s="562" t="str">
        <f t="shared" si="126"/>
        <v/>
      </c>
      <c r="N332" s="562">
        <f t="shared" si="127"/>
        <v>1068482</v>
      </c>
      <c r="O332" s="51">
        <f>ROUND('SALIDA SINCO PPTO'!F272,0)</f>
        <v>534241</v>
      </c>
      <c r="P332" s="394">
        <v>534241</v>
      </c>
      <c r="Q332" s="394">
        <f t="shared" si="118"/>
        <v>1068482</v>
      </c>
      <c r="R332" s="396">
        <f t="shared" si="103"/>
        <v>0</v>
      </c>
      <c r="V332">
        <f>ROUND('SALIDA SINCO PPTO'!M272,0)</f>
        <v>0</v>
      </c>
    </row>
    <row r="333" spans="1:22">
      <c r="A333" s="71" t="s">
        <v>1260</v>
      </c>
      <c r="B333" s="474" t="s">
        <v>1269</v>
      </c>
      <c r="C333" s="64" t="s">
        <v>1270</v>
      </c>
      <c r="D333" s="31" t="s">
        <v>587</v>
      </c>
      <c r="E333" s="72">
        <v>2</v>
      </c>
      <c r="F333" s="73">
        <v>844726</v>
      </c>
      <c r="G333" s="126">
        <v>1</v>
      </c>
      <c r="H333" s="77">
        <f t="shared" si="124"/>
        <v>844726</v>
      </c>
      <c r="I333" s="75">
        <f t="shared" si="125"/>
        <v>1689452</v>
      </c>
      <c r="J333" s="388">
        <f t="shared" si="122"/>
        <v>7.0013179796309658E-5</v>
      </c>
      <c r="K333" s="393" t="str">
        <f t="shared" si="123"/>
        <v/>
      </c>
      <c r="L333" s="388" t="s">
        <v>2430</v>
      </c>
      <c r="M333" s="562" t="str">
        <f t="shared" si="126"/>
        <v/>
      </c>
      <c r="N333" s="562">
        <f t="shared" si="127"/>
        <v>1689452</v>
      </c>
      <c r="O333" s="51">
        <f>ROUND('SALIDA SINCO PPTO'!F273,0)</f>
        <v>844726</v>
      </c>
      <c r="P333" s="394">
        <v>844726</v>
      </c>
      <c r="Q333" s="394">
        <f t="shared" si="118"/>
        <v>1689452</v>
      </c>
      <c r="R333" s="396">
        <f t="shared" si="103"/>
        <v>0</v>
      </c>
      <c r="V333">
        <f>ROUND('SALIDA SINCO PPTO'!M273,0)</f>
        <v>0</v>
      </c>
    </row>
    <row r="334" spans="1:22">
      <c r="A334" s="71" t="s">
        <v>1263</v>
      </c>
      <c r="B334" s="474" t="s">
        <v>1272</v>
      </c>
      <c r="C334" s="64" t="s">
        <v>208</v>
      </c>
      <c r="D334" s="31" t="s">
        <v>587</v>
      </c>
      <c r="E334" s="72">
        <v>2</v>
      </c>
      <c r="F334" s="73">
        <v>979099</v>
      </c>
      <c r="G334" s="126">
        <v>1</v>
      </c>
      <c r="H334" s="77">
        <f t="shared" si="124"/>
        <v>979099</v>
      </c>
      <c r="I334" s="75">
        <f t="shared" si="125"/>
        <v>1958198</v>
      </c>
      <c r="J334" s="388">
        <f t="shared" si="122"/>
        <v>8.1150378140825531E-5</v>
      </c>
      <c r="K334" s="393" t="str">
        <f t="shared" si="123"/>
        <v/>
      </c>
      <c r="L334" s="388" t="s">
        <v>2430</v>
      </c>
      <c r="M334" s="562" t="str">
        <f t="shared" si="126"/>
        <v/>
      </c>
      <c r="N334" s="562">
        <f t="shared" si="127"/>
        <v>1958198</v>
      </c>
      <c r="O334" s="51">
        <f>ROUND('SALIDA SINCO PPTO'!F274,0)</f>
        <v>979099</v>
      </c>
      <c r="P334" s="394">
        <v>979099</v>
      </c>
      <c r="Q334" s="394">
        <f t="shared" si="118"/>
        <v>1958198</v>
      </c>
      <c r="R334" s="396">
        <f t="shared" ref="R334:R397" si="128">IF(Q334="","",I334-Q334)</f>
        <v>0</v>
      </c>
      <c r="V334">
        <f>ROUND('SALIDA SINCO PPTO'!M274,0)</f>
        <v>0</v>
      </c>
    </row>
    <row r="335" spans="1:22">
      <c r="A335" s="71" t="s">
        <v>1266</v>
      </c>
      <c r="B335" s="474" t="s">
        <v>1274</v>
      </c>
      <c r="C335" s="64" t="s">
        <v>1275</v>
      </c>
      <c r="D335" s="31" t="s">
        <v>587</v>
      </c>
      <c r="E335" s="72">
        <v>2</v>
      </c>
      <c r="F335" s="73">
        <v>590396</v>
      </c>
      <c r="G335" s="126">
        <v>1</v>
      </c>
      <c r="H335" s="77">
        <f t="shared" si="124"/>
        <v>590396</v>
      </c>
      <c r="I335" s="75">
        <f t="shared" si="125"/>
        <v>1180792</v>
      </c>
      <c r="J335" s="388">
        <f t="shared" si="122"/>
        <v>4.8933620249669165E-5</v>
      </c>
      <c r="K335" s="393" t="str">
        <f t="shared" si="123"/>
        <v/>
      </c>
      <c r="L335" s="388" t="s">
        <v>2430</v>
      </c>
      <c r="M335" s="562" t="str">
        <f t="shared" si="126"/>
        <v/>
      </c>
      <c r="N335" s="562">
        <f t="shared" si="127"/>
        <v>1180792</v>
      </c>
      <c r="O335" s="51">
        <f>ROUND('SALIDA SINCO PPTO'!F276,0)</f>
        <v>590396</v>
      </c>
      <c r="P335" s="394">
        <v>590396</v>
      </c>
      <c r="Q335" s="394">
        <f t="shared" si="118"/>
        <v>1180792</v>
      </c>
      <c r="R335" s="396">
        <f t="shared" si="128"/>
        <v>0</v>
      </c>
      <c r="V335">
        <f>ROUND('SALIDA SINCO PPTO'!M276,0)</f>
        <v>0</v>
      </c>
    </row>
    <row r="336" spans="1:22">
      <c r="A336" s="71" t="s">
        <v>1268</v>
      </c>
      <c r="B336" s="474" t="s">
        <v>1277</v>
      </c>
      <c r="C336" s="64" t="s">
        <v>77</v>
      </c>
      <c r="D336" s="31" t="s">
        <v>587</v>
      </c>
      <c r="E336" s="72">
        <v>1</v>
      </c>
      <c r="F336" s="73">
        <v>576935</v>
      </c>
      <c r="G336" s="126">
        <v>1</v>
      </c>
      <c r="H336" s="77">
        <f t="shared" si="124"/>
        <v>576935</v>
      </c>
      <c r="I336" s="75">
        <f t="shared" si="125"/>
        <v>576935</v>
      </c>
      <c r="J336" s="388">
        <f t="shared" si="122"/>
        <v>2.3908968047499372E-5</v>
      </c>
      <c r="K336" s="393" t="str">
        <f t="shared" si="123"/>
        <v/>
      </c>
      <c r="L336" s="388" t="s">
        <v>2430</v>
      </c>
      <c r="M336" s="562" t="str">
        <f t="shared" si="126"/>
        <v/>
      </c>
      <c r="N336" s="562">
        <f t="shared" si="127"/>
        <v>576935</v>
      </c>
      <c r="O336" s="51">
        <f>ROUND('SALIDA SINCO PPTO'!F275,0)</f>
        <v>576935</v>
      </c>
      <c r="P336" s="394">
        <v>576935</v>
      </c>
      <c r="Q336" s="394">
        <f t="shared" si="118"/>
        <v>576935</v>
      </c>
      <c r="R336" s="396">
        <f t="shared" si="128"/>
        <v>0</v>
      </c>
      <c r="V336">
        <f>ROUND('SALIDA SINCO PPTO'!M275,0)</f>
        <v>0</v>
      </c>
    </row>
    <row r="337" spans="1:22" ht="38.25">
      <c r="A337" s="71" t="s">
        <v>1271</v>
      </c>
      <c r="B337" s="474" t="s">
        <v>1279</v>
      </c>
      <c r="C337" s="64" t="s">
        <v>1280</v>
      </c>
      <c r="D337" s="31" t="s">
        <v>587</v>
      </c>
      <c r="E337" s="72">
        <v>6</v>
      </c>
      <c r="F337" s="73">
        <v>3142119</v>
      </c>
      <c r="G337" s="126">
        <v>1</v>
      </c>
      <c r="H337" s="77">
        <f t="shared" si="124"/>
        <v>3142119</v>
      </c>
      <c r="I337" s="75">
        <f t="shared" si="125"/>
        <v>18852714</v>
      </c>
      <c r="J337" s="388">
        <f t="shared" si="122"/>
        <v>7.8128201033850274E-4</v>
      </c>
      <c r="K337" s="393" t="str">
        <f t="shared" si="123"/>
        <v/>
      </c>
      <c r="L337" s="388" t="s">
        <v>2430</v>
      </c>
      <c r="M337" s="562" t="str">
        <f t="shared" si="126"/>
        <v/>
      </c>
      <c r="N337" s="562">
        <f t="shared" si="127"/>
        <v>18852714</v>
      </c>
      <c r="O337" s="51">
        <f>ROUND('SALIDA SINCO PPTO'!F277,0)</f>
        <v>3142119</v>
      </c>
      <c r="P337" s="394">
        <v>3142119</v>
      </c>
      <c r="Q337" s="394">
        <f t="shared" si="118"/>
        <v>18852714</v>
      </c>
      <c r="R337" s="396">
        <f t="shared" si="128"/>
        <v>0</v>
      </c>
      <c r="V337">
        <f>ROUND('SALIDA SINCO PPTO'!M277,0)</f>
        <v>0</v>
      </c>
    </row>
    <row r="338" spans="1:22">
      <c r="A338" s="71" t="s">
        <v>1273</v>
      </c>
      <c r="B338" s="474" t="s">
        <v>1281</v>
      </c>
      <c r="C338" s="64" t="s">
        <v>403</v>
      </c>
      <c r="D338" s="31" t="s">
        <v>587</v>
      </c>
      <c r="E338" s="72">
        <v>2</v>
      </c>
      <c r="F338" s="73">
        <v>3208390</v>
      </c>
      <c r="G338" s="126">
        <v>1</v>
      </c>
      <c r="H338" s="77">
        <f t="shared" si="124"/>
        <v>3208390</v>
      </c>
      <c r="I338" s="75">
        <f t="shared" si="125"/>
        <v>6416780</v>
      </c>
      <c r="J338" s="388">
        <f t="shared" si="122"/>
        <v>2.6592005683106942E-4</v>
      </c>
      <c r="K338" s="393" t="str">
        <f t="shared" si="123"/>
        <v/>
      </c>
      <c r="L338" s="388" t="s">
        <v>2430</v>
      </c>
      <c r="M338" s="562" t="str">
        <f t="shared" si="126"/>
        <v/>
      </c>
      <c r="N338" s="562">
        <f t="shared" si="127"/>
        <v>6416780</v>
      </c>
      <c r="O338" s="51">
        <f>ROUND('SALIDA SINCO PPTO'!F278,0)</f>
        <v>3208390</v>
      </c>
      <c r="P338" s="394">
        <v>3208390</v>
      </c>
      <c r="Q338" s="394">
        <f t="shared" si="118"/>
        <v>6416780</v>
      </c>
      <c r="R338" s="396">
        <f t="shared" si="128"/>
        <v>0</v>
      </c>
      <c r="V338">
        <f>ROUND('SALIDA SINCO PPTO'!M278,0)</f>
        <v>0</v>
      </c>
    </row>
    <row r="339" spans="1:22">
      <c r="A339" s="71" t="s">
        <v>1276</v>
      </c>
      <c r="B339" s="474" t="s">
        <v>1282</v>
      </c>
      <c r="C339" s="64" t="s">
        <v>184</v>
      </c>
      <c r="D339" s="31" t="s">
        <v>587</v>
      </c>
      <c r="E339" s="72">
        <v>1</v>
      </c>
      <c r="F339" s="73">
        <v>3477058</v>
      </c>
      <c r="G339" s="126">
        <v>1</v>
      </c>
      <c r="H339" s="77">
        <f t="shared" si="124"/>
        <v>3477058</v>
      </c>
      <c r="I339" s="75">
        <f t="shared" si="125"/>
        <v>3477058</v>
      </c>
      <c r="J339" s="388">
        <f t="shared" si="122"/>
        <v>1.4409399433437401E-4</v>
      </c>
      <c r="K339" s="393" t="str">
        <f t="shared" si="123"/>
        <v/>
      </c>
      <c r="L339" s="388" t="s">
        <v>2430</v>
      </c>
      <c r="M339" s="562" t="str">
        <f t="shared" si="126"/>
        <v/>
      </c>
      <c r="N339" s="562">
        <f t="shared" si="127"/>
        <v>3477058</v>
      </c>
      <c r="O339" s="51">
        <f>ROUND('SALIDA SINCO PPTO'!F279,0)</f>
        <v>3478755</v>
      </c>
      <c r="P339" s="394">
        <v>3477058</v>
      </c>
      <c r="Q339" s="394">
        <f t="shared" si="118"/>
        <v>3478755</v>
      </c>
      <c r="R339" s="396">
        <f t="shared" si="128"/>
        <v>-1697</v>
      </c>
      <c r="V339">
        <f>ROUND('SALIDA SINCO PPTO'!M279,0)</f>
        <v>0</v>
      </c>
    </row>
    <row r="340" spans="1:22" ht="30">
      <c r="A340" s="76" t="s">
        <v>1278</v>
      </c>
      <c r="B340" s="474" t="s">
        <v>1283</v>
      </c>
      <c r="C340" s="64" t="s">
        <v>209</v>
      </c>
      <c r="D340" s="31" t="s">
        <v>587</v>
      </c>
      <c r="E340" s="72">
        <v>2</v>
      </c>
      <c r="F340" s="73">
        <v>682216</v>
      </c>
      <c r="G340" s="126">
        <v>1</v>
      </c>
      <c r="H340" s="77">
        <f t="shared" si="124"/>
        <v>682216</v>
      </c>
      <c r="I340" s="75">
        <f t="shared" si="125"/>
        <v>1364432</v>
      </c>
      <c r="J340" s="388">
        <f t="shared" si="122"/>
        <v>5.6543910650221711E-5</v>
      </c>
      <c r="K340" s="393" t="str">
        <f t="shared" si="123"/>
        <v/>
      </c>
      <c r="L340" s="388" t="s">
        <v>2430</v>
      </c>
      <c r="M340" s="562" t="str">
        <f t="shared" si="126"/>
        <v/>
      </c>
      <c r="N340" s="562">
        <f t="shared" si="127"/>
        <v>1364432</v>
      </c>
      <c r="O340" s="51">
        <f>ROUND('SALIDA SINCO PPTO'!F280,0)</f>
        <v>682216</v>
      </c>
      <c r="P340" s="394">
        <v>682216</v>
      </c>
      <c r="Q340" s="394">
        <f t="shared" si="118"/>
        <v>1364432</v>
      </c>
      <c r="R340" s="396">
        <f t="shared" si="128"/>
        <v>0</v>
      </c>
      <c r="V340">
        <f>ROUND('SALIDA SINCO PPTO'!M280,0)</f>
        <v>0</v>
      </c>
    </row>
    <row r="341" spans="1:22" ht="16.5" thickBot="1">
      <c r="A341" s="76"/>
      <c r="B341" s="502" t="s">
        <v>1284</v>
      </c>
      <c r="C341" s="503" t="s">
        <v>207</v>
      </c>
      <c r="D341" s="504" t="s">
        <v>587</v>
      </c>
      <c r="E341" s="505">
        <v>6</v>
      </c>
      <c r="F341" s="506">
        <v>847837</v>
      </c>
      <c r="G341" s="538">
        <v>1</v>
      </c>
      <c r="H341" s="508">
        <f t="shared" si="124"/>
        <v>847837</v>
      </c>
      <c r="I341" s="509">
        <f t="shared" si="125"/>
        <v>5087022</v>
      </c>
      <c r="J341" s="388">
        <f t="shared" si="122"/>
        <v>2.1081308371814216E-4</v>
      </c>
      <c r="K341" s="393" t="str">
        <f t="shared" si="123"/>
        <v/>
      </c>
      <c r="L341" s="388" t="s">
        <v>2430</v>
      </c>
      <c r="M341" s="562" t="str">
        <f t="shared" si="126"/>
        <v/>
      </c>
      <c r="N341" s="562">
        <f t="shared" si="127"/>
        <v>5087022</v>
      </c>
      <c r="O341" s="51">
        <f>ROUND('SALIDA SINCO PPTO'!F281,0)</f>
        <v>847837</v>
      </c>
      <c r="P341" s="394">
        <v>847837</v>
      </c>
      <c r="Q341" s="394">
        <f t="shared" si="118"/>
        <v>5087022</v>
      </c>
      <c r="R341" s="396">
        <f t="shared" si="128"/>
        <v>0</v>
      </c>
      <c r="V341">
        <f>ROUND('SALIDA SINCO PPTO'!M281,0)</f>
        <v>0</v>
      </c>
    </row>
    <row r="342" spans="1:22" ht="16.5" thickBot="1">
      <c r="A342" s="76"/>
      <c r="B342" s="478"/>
      <c r="C342" s="138"/>
      <c r="D342" s="139"/>
      <c r="E342" s="140"/>
      <c r="F342" s="141"/>
      <c r="G342" s="142"/>
      <c r="H342" s="143"/>
      <c r="I342" s="144"/>
      <c r="J342" s="388" t="str">
        <f t="shared" si="122"/>
        <v/>
      </c>
      <c r="K342" s="393" t="str">
        <f t="shared" si="123"/>
        <v/>
      </c>
      <c r="L342" s="393"/>
      <c r="M342" s="393"/>
      <c r="N342" s="393"/>
      <c r="P342" s="394" t="s">
        <v>1439</v>
      </c>
      <c r="Q342" s="394" t="str">
        <f t="shared" ref="Q342:Q373" si="129">IF(P342="","",IF(O342="",ROUND(P342*E342,0),ROUND(O342*E342,0)))</f>
        <v/>
      </c>
      <c r="R342" s="396" t="str">
        <f t="shared" si="128"/>
        <v/>
      </c>
    </row>
    <row r="343" spans="1:22" ht="28.5" customHeight="1" thickBot="1">
      <c r="A343" s="76"/>
      <c r="B343" s="923" t="s">
        <v>1285</v>
      </c>
      <c r="C343" s="944" t="s">
        <v>1286</v>
      </c>
      <c r="D343" s="925"/>
      <c r="E343" s="925"/>
      <c r="F343" s="926"/>
      <c r="G343" s="927"/>
      <c r="H343" s="928"/>
      <c r="I343" s="929">
        <f>SUM(I344:I380)</f>
        <v>715128371</v>
      </c>
      <c r="J343" s="934">
        <f t="shared" si="122"/>
        <v>2.9635888569941635E-2</v>
      </c>
      <c r="K343" s="393" t="str">
        <f t="shared" si="123"/>
        <v>|||||||||||</v>
      </c>
      <c r="L343" s="925"/>
      <c r="M343" s="925"/>
      <c r="N343" s="926"/>
      <c r="O343" s="927"/>
      <c r="P343" s="928" t="s">
        <v>1439</v>
      </c>
      <c r="Q343" s="935">
        <f>SUM(Q344:Q380)</f>
        <v>715128371</v>
      </c>
      <c r="R343" s="945">
        <f t="shared" si="128"/>
        <v>0</v>
      </c>
    </row>
    <row r="344" spans="1:22" ht="38.25">
      <c r="A344" s="76"/>
      <c r="B344" s="474" t="s">
        <v>1287</v>
      </c>
      <c r="C344" s="64" t="s">
        <v>1288</v>
      </c>
      <c r="D344" s="31" t="s">
        <v>587</v>
      </c>
      <c r="E344" s="72">
        <v>1</v>
      </c>
      <c r="F344" s="73">
        <v>590842056</v>
      </c>
      <c r="G344" s="126">
        <v>1</v>
      </c>
      <c r="H344" s="77">
        <f t="shared" ref="H344:H380" si="130" xml:space="preserve"> ROUND(           F344*G344,0)</f>
        <v>590842056</v>
      </c>
      <c r="I344" s="75">
        <f t="shared" ref="I344:I380" si="131">ROUND(E344 * H344,0)</f>
        <v>590842056</v>
      </c>
      <c r="J344" s="388">
        <f t="shared" si="122"/>
        <v>2.4485295289803592E-2</v>
      </c>
      <c r="K344" s="393" t="str">
        <f t="shared" si="123"/>
        <v>|||||||||</v>
      </c>
      <c r="L344" s="388" t="s">
        <v>2430</v>
      </c>
      <c r="M344" s="562" t="str">
        <f t="shared" ref="M344:M364" si="132">IF(L344="SI",I344,"")</f>
        <v/>
      </c>
      <c r="N344" s="562">
        <f t="shared" ref="N344:N364" si="133">IF(L344="NO",I344,"")</f>
        <v>590842056</v>
      </c>
      <c r="O344" s="394">
        <f>ROUND('SALIDA SINCO PPTO'!F283,0)</f>
        <v>590842056</v>
      </c>
      <c r="P344" s="394">
        <v>590842056</v>
      </c>
      <c r="Q344" s="394">
        <f t="shared" si="129"/>
        <v>590842056</v>
      </c>
      <c r="R344" s="396">
        <f t="shared" si="128"/>
        <v>0</v>
      </c>
      <c r="V344">
        <f>ROUND('SALIDA SINCO PPTO'!M283,0)</f>
        <v>0</v>
      </c>
    </row>
    <row r="345" spans="1:22">
      <c r="A345" s="76"/>
      <c r="B345" s="474" t="s">
        <v>1289</v>
      </c>
      <c r="C345" s="64" t="s">
        <v>562</v>
      </c>
      <c r="D345" s="31" t="s">
        <v>587</v>
      </c>
      <c r="E345" s="72">
        <v>2</v>
      </c>
      <c r="F345" s="73">
        <v>155702</v>
      </c>
      <c r="G345" s="126">
        <v>1</v>
      </c>
      <c r="H345" s="77">
        <f t="shared" si="130"/>
        <v>155702</v>
      </c>
      <c r="I345" s="75">
        <f t="shared" si="131"/>
        <v>311404</v>
      </c>
      <c r="J345" s="388">
        <f t="shared" si="122"/>
        <v>1.2905003658754443E-5</v>
      </c>
      <c r="K345" s="393" t="str">
        <f t="shared" si="123"/>
        <v/>
      </c>
      <c r="L345" s="388" t="s">
        <v>2430</v>
      </c>
      <c r="M345" s="562" t="str">
        <f t="shared" si="132"/>
        <v/>
      </c>
      <c r="N345" s="562">
        <f t="shared" si="133"/>
        <v>311404</v>
      </c>
      <c r="O345" s="394">
        <f>ROUND('SALIDA SINCO PPTO'!F284,0)</f>
        <v>155702</v>
      </c>
      <c r="P345" s="394">
        <v>155702</v>
      </c>
      <c r="Q345" s="394">
        <f t="shared" si="129"/>
        <v>311404</v>
      </c>
      <c r="R345" s="396">
        <f t="shared" si="128"/>
        <v>0</v>
      </c>
      <c r="V345">
        <f>ROUND('SALIDA SINCO PPTO'!M284,0)</f>
        <v>0</v>
      </c>
    </row>
    <row r="346" spans="1:22">
      <c r="A346" s="76"/>
      <c r="B346" s="474" t="s">
        <v>1290</v>
      </c>
      <c r="C346" s="64" t="s">
        <v>561</v>
      </c>
      <c r="D346" s="31" t="s">
        <v>587</v>
      </c>
      <c r="E346" s="72">
        <v>4</v>
      </c>
      <c r="F346" s="73">
        <v>71512</v>
      </c>
      <c r="G346" s="126">
        <v>1</v>
      </c>
      <c r="H346" s="77">
        <f t="shared" si="130"/>
        <v>71512</v>
      </c>
      <c r="I346" s="75">
        <f t="shared" si="131"/>
        <v>286048</v>
      </c>
      <c r="J346" s="388">
        <f t="shared" si="122"/>
        <v>1.1854216665744149E-5</v>
      </c>
      <c r="K346" s="393" t="str">
        <f t="shared" si="123"/>
        <v/>
      </c>
      <c r="L346" s="388" t="s">
        <v>2430</v>
      </c>
      <c r="M346" s="562" t="str">
        <f t="shared" si="132"/>
        <v/>
      </c>
      <c r="N346" s="562">
        <f t="shared" si="133"/>
        <v>286048</v>
      </c>
      <c r="O346" s="394">
        <f>ROUND('SALIDA SINCO PPTO'!F285,0)</f>
        <v>71512</v>
      </c>
      <c r="P346" s="394">
        <v>71512</v>
      </c>
      <c r="Q346" s="394">
        <f t="shared" si="129"/>
        <v>286048</v>
      </c>
      <c r="R346" s="396">
        <f t="shared" si="128"/>
        <v>0</v>
      </c>
      <c r="V346">
        <f>ROUND('SALIDA SINCO PPTO'!M285,0)</f>
        <v>0</v>
      </c>
    </row>
    <row r="347" spans="1:22">
      <c r="A347" s="76"/>
      <c r="B347" s="474" t="s">
        <v>1291</v>
      </c>
      <c r="C347" s="64" t="s">
        <v>563</v>
      </c>
      <c r="D347" s="31" t="s">
        <v>587</v>
      </c>
      <c r="E347" s="72">
        <v>4</v>
      </c>
      <c r="F347" s="73">
        <v>179461</v>
      </c>
      <c r="G347" s="126">
        <v>1</v>
      </c>
      <c r="H347" s="77">
        <f t="shared" si="130"/>
        <v>179461</v>
      </c>
      <c r="I347" s="75">
        <f t="shared" si="131"/>
        <v>717844</v>
      </c>
      <c r="J347" s="388">
        <f t="shared" si="122"/>
        <v>2.9748427914910934E-5</v>
      </c>
      <c r="K347" s="393" t="str">
        <f t="shared" si="123"/>
        <v/>
      </c>
      <c r="L347" s="388" t="s">
        <v>2430</v>
      </c>
      <c r="M347" s="562" t="str">
        <f t="shared" si="132"/>
        <v/>
      </c>
      <c r="N347" s="562">
        <f t="shared" si="133"/>
        <v>717844</v>
      </c>
      <c r="O347" s="394">
        <f>ROUND('SALIDA SINCO PPTO'!F286,0)</f>
        <v>179461</v>
      </c>
      <c r="P347" s="394">
        <v>179461</v>
      </c>
      <c r="Q347" s="394">
        <f t="shared" si="129"/>
        <v>717844</v>
      </c>
      <c r="R347" s="396">
        <f t="shared" si="128"/>
        <v>0</v>
      </c>
      <c r="V347">
        <f>ROUND('SALIDA SINCO PPTO'!M286,0)</f>
        <v>0</v>
      </c>
    </row>
    <row r="348" spans="1:22">
      <c r="A348" s="76"/>
      <c r="B348" s="474" t="s">
        <v>1292</v>
      </c>
      <c r="C348" s="64" t="s">
        <v>564</v>
      </c>
      <c r="D348" s="31" t="s">
        <v>587</v>
      </c>
      <c r="E348" s="72">
        <v>6</v>
      </c>
      <c r="F348" s="73">
        <v>186505</v>
      </c>
      <c r="G348" s="126">
        <v>1</v>
      </c>
      <c r="H348" s="77">
        <f t="shared" si="130"/>
        <v>186505</v>
      </c>
      <c r="I348" s="75">
        <f t="shared" si="131"/>
        <v>1119030</v>
      </c>
      <c r="J348" s="388">
        <f t="shared" si="122"/>
        <v>4.637411929280287E-5</v>
      </c>
      <c r="K348" s="393" t="str">
        <f t="shared" si="123"/>
        <v/>
      </c>
      <c r="L348" s="388" t="s">
        <v>2430</v>
      </c>
      <c r="M348" s="562" t="str">
        <f t="shared" si="132"/>
        <v/>
      </c>
      <c r="N348" s="562">
        <f t="shared" si="133"/>
        <v>1119030</v>
      </c>
      <c r="O348" s="394">
        <f>ROUND('SALIDA SINCO PPTO'!F287,0)</f>
        <v>186505</v>
      </c>
      <c r="P348" s="394">
        <v>186505</v>
      </c>
      <c r="Q348" s="394">
        <f t="shared" si="129"/>
        <v>1119030</v>
      </c>
      <c r="R348" s="396">
        <f t="shared" si="128"/>
        <v>0</v>
      </c>
      <c r="V348">
        <f>ROUND('SALIDA SINCO PPTO'!M287,0)</f>
        <v>0</v>
      </c>
    </row>
    <row r="349" spans="1:22">
      <c r="A349" s="76"/>
      <c r="B349" s="474" t="s">
        <v>1293</v>
      </c>
      <c r="C349" s="64" t="s">
        <v>560</v>
      </c>
      <c r="D349" s="31" t="s">
        <v>587</v>
      </c>
      <c r="E349" s="72">
        <v>7</v>
      </c>
      <c r="F349" s="73">
        <v>59102</v>
      </c>
      <c r="G349" s="126">
        <v>1</v>
      </c>
      <c r="H349" s="77">
        <f t="shared" si="130"/>
        <v>59102</v>
      </c>
      <c r="I349" s="75">
        <f t="shared" si="131"/>
        <v>413714</v>
      </c>
      <c r="J349" s="388">
        <f t="shared" si="122"/>
        <v>1.7144868671172931E-5</v>
      </c>
      <c r="K349" s="393" t="str">
        <f t="shared" si="123"/>
        <v/>
      </c>
      <c r="L349" s="388" t="s">
        <v>2430</v>
      </c>
      <c r="M349" s="562" t="str">
        <f t="shared" si="132"/>
        <v/>
      </c>
      <c r="N349" s="562">
        <f t="shared" si="133"/>
        <v>413714</v>
      </c>
      <c r="O349" s="394">
        <f>ROUND('SALIDA SINCO PPTO'!F288,0)</f>
        <v>59102</v>
      </c>
      <c r="P349" s="394">
        <v>59102</v>
      </c>
      <c r="Q349" s="394">
        <f t="shared" si="129"/>
        <v>413714</v>
      </c>
      <c r="R349" s="396">
        <f t="shared" si="128"/>
        <v>0</v>
      </c>
      <c r="V349">
        <f>ROUND('SALIDA SINCO PPTO'!M288,0)</f>
        <v>0</v>
      </c>
    </row>
    <row r="350" spans="1:22">
      <c r="A350" s="76"/>
      <c r="B350" s="474" t="s">
        <v>1294</v>
      </c>
      <c r="C350" s="64" t="s">
        <v>571</v>
      </c>
      <c r="D350" s="31" t="s">
        <v>587</v>
      </c>
      <c r="E350" s="72">
        <v>12</v>
      </c>
      <c r="F350" s="73">
        <v>44211</v>
      </c>
      <c r="G350" s="126">
        <v>1</v>
      </c>
      <c r="H350" s="77">
        <f t="shared" si="130"/>
        <v>44211</v>
      </c>
      <c r="I350" s="75">
        <f t="shared" si="131"/>
        <v>530532</v>
      </c>
      <c r="J350" s="388">
        <f t="shared" si="122"/>
        <v>2.1985964859431196E-5</v>
      </c>
      <c r="K350" s="393" t="str">
        <f t="shared" si="123"/>
        <v/>
      </c>
      <c r="L350" s="388" t="s">
        <v>2430</v>
      </c>
      <c r="M350" s="562" t="str">
        <f t="shared" si="132"/>
        <v/>
      </c>
      <c r="N350" s="562">
        <f t="shared" si="133"/>
        <v>530532</v>
      </c>
      <c r="O350" s="394">
        <f>ROUND('SALIDA SINCO PPTO'!F289,0)</f>
        <v>44211</v>
      </c>
      <c r="P350" s="394">
        <v>44211</v>
      </c>
      <c r="Q350" s="394">
        <f t="shared" si="129"/>
        <v>530532</v>
      </c>
      <c r="R350" s="396">
        <f t="shared" si="128"/>
        <v>0</v>
      </c>
      <c r="V350">
        <f>ROUND('SALIDA SINCO PPTO'!M289,0)</f>
        <v>0</v>
      </c>
    </row>
    <row r="351" spans="1:22">
      <c r="A351" s="76"/>
      <c r="B351" s="474" t="s">
        <v>1295</v>
      </c>
      <c r="C351" s="64" t="s">
        <v>579</v>
      </c>
      <c r="D351" s="31" t="s">
        <v>587</v>
      </c>
      <c r="E351" s="72">
        <v>1</v>
      </c>
      <c r="F351" s="73">
        <v>1545741</v>
      </c>
      <c r="G351" s="126">
        <v>1</v>
      </c>
      <c r="H351" s="77">
        <f t="shared" si="130"/>
        <v>1545741</v>
      </c>
      <c r="I351" s="75">
        <f t="shared" si="131"/>
        <v>1545741</v>
      </c>
      <c r="J351" s="388">
        <f t="shared" si="122"/>
        <v>6.4057601252670969E-5</v>
      </c>
      <c r="K351" s="393" t="str">
        <f t="shared" si="123"/>
        <v/>
      </c>
      <c r="L351" s="388" t="s">
        <v>2430</v>
      </c>
      <c r="M351" s="562" t="str">
        <f t="shared" si="132"/>
        <v/>
      </c>
      <c r="N351" s="562">
        <f t="shared" si="133"/>
        <v>1545741</v>
      </c>
      <c r="O351" s="394">
        <f>ROUND('SALIDA SINCO PPTO'!F290,0)</f>
        <v>1545741</v>
      </c>
      <c r="P351" s="394">
        <v>1545741</v>
      </c>
      <c r="Q351" s="394">
        <f t="shared" si="129"/>
        <v>1545741</v>
      </c>
      <c r="R351" s="396">
        <f t="shared" si="128"/>
        <v>0</v>
      </c>
      <c r="V351">
        <f>ROUND('SALIDA SINCO PPTO'!M290,0)</f>
        <v>0</v>
      </c>
    </row>
    <row r="352" spans="1:22">
      <c r="A352" s="76"/>
      <c r="B352" s="474" t="s">
        <v>1296</v>
      </c>
      <c r="C352" s="64" t="s">
        <v>565</v>
      </c>
      <c r="D352" s="31" t="s">
        <v>587</v>
      </c>
      <c r="E352" s="72">
        <v>1</v>
      </c>
      <c r="F352" s="73">
        <v>422203</v>
      </c>
      <c r="G352" s="126">
        <v>1</v>
      </c>
      <c r="H352" s="77">
        <f t="shared" si="130"/>
        <v>422203</v>
      </c>
      <c r="I352" s="75">
        <f t="shared" si="131"/>
        <v>422203</v>
      </c>
      <c r="J352" s="388">
        <f t="shared" si="122"/>
        <v>1.7496664332304987E-5</v>
      </c>
      <c r="K352" s="393" t="str">
        <f t="shared" si="123"/>
        <v/>
      </c>
      <c r="L352" s="388" t="s">
        <v>2430</v>
      </c>
      <c r="M352" s="562" t="str">
        <f t="shared" si="132"/>
        <v/>
      </c>
      <c r="N352" s="562">
        <f t="shared" si="133"/>
        <v>422203</v>
      </c>
      <c r="O352" s="394">
        <f>ROUND('SALIDA SINCO PPTO'!F291,0)</f>
        <v>422203</v>
      </c>
      <c r="P352" s="394">
        <v>422203</v>
      </c>
      <c r="Q352" s="394">
        <f t="shared" si="129"/>
        <v>422203</v>
      </c>
      <c r="R352" s="396">
        <f t="shared" si="128"/>
        <v>0</v>
      </c>
      <c r="V352">
        <f>ROUND('SALIDA SINCO PPTO'!M291,0)</f>
        <v>0</v>
      </c>
    </row>
    <row r="353" spans="1:22">
      <c r="A353" s="76"/>
      <c r="B353" s="474" t="s">
        <v>1297</v>
      </c>
      <c r="C353" s="64" t="s">
        <v>568</v>
      </c>
      <c r="D353" s="31" t="s">
        <v>587</v>
      </c>
      <c r="E353" s="72">
        <v>2</v>
      </c>
      <c r="F353" s="73">
        <v>4872936</v>
      </c>
      <c r="G353" s="126">
        <v>1</v>
      </c>
      <c r="H353" s="77">
        <f t="shared" si="130"/>
        <v>4872936</v>
      </c>
      <c r="I353" s="75">
        <f t="shared" si="131"/>
        <v>9745872</v>
      </c>
      <c r="J353" s="388">
        <f t="shared" si="122"/>
        <v>4.03882139657013E-4</v>
      </c>
      <c r="K353" s="393" t="str">
        <f t="shared" si="123"/>
        <v/>
      </c>
      <c r="L353" s="388" t="s">
        <v>2430</v>
      </c>
      <c r="M353" s="562" t="str">
        <f t="shared" si="132"/>
        <v/>
      </c>
      <c r="N353" s="562">
        <f t="shared" si="133"/>
        <v>9745872</v>
      </c>
      <c r="O353" s="394">
        <f>ROUND('SALIDA SINCO PPTO'!F292,0)</f>
        <v>4872936</v>
      </c>
      <c r="P353" s="394">
        <v>4872936</v>
      </c>
      <c r="Q353" s="394">
        <f t="shared" si="129"/>
        <v>9745872</v>
      </c>
      <c r="R353" s="396">
        <f t="shared" si="128"/>
        <v>0</v>
      </c>
      <c r="V353">
        <f>ROUND('SALIDA SINCO PPTO'!M292,0)</f>
        <v>0</v>
      </c>
    </row>
    <row r="354" spans="1:22">
      <c r="A354" s="76"/>
      <c r="B354" s="474" t="s">
        <v>1298</v>
      </c>
      <c r="C354" s="64" t="s">
        <v>365</v>
      </c>
      <c r="D354" s="31" t="s">
        <v>587</v>
      </c>
      <c r="E354" s="72">
        <v>1</v>
      </c>
      <c r="F354" s="73">
        <v>105578</v>
      </c>
      <c r="G354" s="126">
        <v>1</v>
      </c>
      <c r="H354" s="77">
        <f t="shared" si="130"/>
        <v>105578</v>
      </c>
      <c r="I354" s="75">
        <f t="shared" si="131"/>
        <v>105578</v>
      </c>
      <c r="J354" s="388">
        <f t="shared" si="122"/>
        <v>4.375295359995301E-6</v>
      </c>
      <c r="K354" s="393" t="str">
        <f t="shared" si="123"/>
        <v/>
      </c>
      <c r="L354" s="388" t="s">
        <v>2430</v>
      </c>
      <c r="M354" s="562" t="str">
        <f t="shared" si="132"/>
        <v/>
      </c>
      <c r="N354" s="562">
        <f t="shared" si="133"/>
        <v>105578</v>
      </c>
      <c r="O354" s="394">
        <f>ROUND('SALIDA SINCO PPTO'!F293,0)</f>
        <v>105578</v>
      </c>
      <c r="P354" s="394">
        <v>105578</v>
      </c>
      <c r="Q354" s="394">
        <f t="shared" si="129"/>
        <v>105578</v>
      </c>
      <c r="R354" s="396">
        <f t="shared" si="128"/>
        <v>0</v>
      </c>
      <c r="V354">
        <f>ROUND('SALIDA SINCO PPTO'!M293,0)</f>
        <v>0</v>
      </c>
    </row>
    <row r="355" spans="1:22">
      <c r="A355" s="76"/>
      <c r="B355" s="474" t="s">
        <v>1299</v>
      </c>
      <c r="C355" s="64" t="s">
        <v>566</v>
      </c>
      <c r="D355" s="31" t="s">
        <v>587</v>
      </c>
      <c r="E355" s="72">
        <v>2</v>
      </c>
      <c r="F355" s="73">
        <v>159890</v>
      </c>
      <c r="G355" s="126">
        <v>1</v>
      </c>
      <c r="H355" s="77">
        <f t="shared" si="130"/>
        <v>159890</v>
      </c>
      <c r="I355" s="75">
        <f t="shared" si="131"/>
        <v>319780</v>
      </c>
      <c r="J355" s="388">
        <f t="shared" si="122"/>
        <v>1.3252116446790972E-5</v>
      </c>
      <c r="K355" s="393" t="str">
        <f t="shared" si="123"/>
        <v/>
      </c>
      <c r="L355" s="388" t="s">
        <v>2430</v>
      </c>
      <c r="M355" s="562" t="str">
        <f t="shared" si="132"/>
        <v/>
      </c>
      <c r="N355" s="562">
        <f t="shared" si="133"/>
        <v>319780</v>
      </c>
      <c r="O355" s="394">
        <f>ROUND('SALIDA SINCO PPTO'!F294,0)</f>
        <v>159890</v>
      </c>
      <c r="P355" s="394">
        <v>159890</v>
      </c>
      <c r="Q355" s="394">
        <f t="shared" si="129"/>
        <v>319780</v>
      </c>
      <c r="R355" s="396">
        <f t="shared" si="128"/>
        <v>0</v>
      </c>
      <c r="V355">
        <f>ROUND('SALIDA SINCO PPTO'!M294,0)</f>
        <v>0</v>
      </c>
    </row>
    <row r="356" spans="1:22">
      <c r="A356" s="76"/>
      <c r="B356" s="474" t="s">
        <v>1300</v>
      </c>
      <c r="C356" s="64" t="s">
        <v>580</v>
      </c>
      <c r="D356" s="31" t="s">
        <v>587</v>
      </c>
      <c r="E356" s="72">
        <v>1</v>
      </c>
      <c r="F356" s="73">
        <v>165275</v>
      </c>
      <c r="G356" s="126">
        <v>1</v>
      </c>
      <c r="H356" s="77">
        <f t="shared" si="130"/>
        <v>165275</v>
      </c>
      <c r="I356" s="75">
        <f t="shared" si="131"/>
        <v>165275</v>
      </c>
      <c r="J356" s="388">
        <f t="shared" si="122"/>
        <v>6.8492199191424662E-6</v>
      </c>
      <c r="K356" s="393" t="str">
        <f t="shared" si="123"/>
        <v/>
      </c>
      <c r="L356" s="388" t="s">
        <v>2430</v>
      </c>
      <c r="M356" s="562" t="str">
        <f t="shared" si="132"/>
        <v/>
      </c>
      <c r="N356" s="562">
        <f t="shared" si="133"/>
        <v>165275</v>
      </c>
      <c r="O356" s="394">
        <f>ROUND('SALIDA SINCO PPTO'!F295,0)</f>
        <v>165275</v>
      </c>
      <c r="P356" s="394">
        <v>165275</v>
      </c>
      <c r="Q356" s="394">
        <f t="shared" si="129"/>
        <v>165275</v>
      </c>
      <c r="R356" s="396">
        <f t="shared" si="128"/>
        <v>0</v>
      </c>
      <c r="V356">
        <f>ROUND('SALIDA SINCO PPTO'!M295,0)</f>
        <v>0</v>
      </c>
    </row>
    <row r="357" spans="1:22" ht="19.350000000000001" customHeight="1">
      <c r="A357" s="76" t="s">
        <v>1301</v>
      </c>
      <c r="B357" s="474" t="s">
        <v>1302</v>
      </c>
      <c r="C357" s="64" t="s">
        <v>567</v>
      </c>
      <c r="D357" s="31" t="s">
        <v>587</v>
      </c>
      <c r="E357" s="72">
        <v>4</v>
      </c>
      <c r="F357" s="73">
        <v>339312</v>
      </c>
      <c r="G357" s="126">
        <v>1</v>
      </c>
      <c r="H357" s="77">
        <f t="shared" si="130"/>
        <v>339312</v>
      </c>
      <c r="I357" s="75">
        <f t="shared" si="131"/>
        <v>1357248</v>
      </c>
      <c r="J357" s="388">
        <f t="shared" ref="J357:J358" si="134">IF(I357="","",I357/SbtPpto)</f>
        <v>5.624619595713976E-5</v>
      </c>
      <c r="K357" s="393" t="str">
        <f t="shared" si="123"/>
        <v/>
      </c>
      <c r="L357" s="388" t="s">
        <v>2430</v>
      </c>
      <c r="M357" s="562" t="str">
        <f t="shared" si="132"/>
        <v/>
      </c>
      <c r="N357" s="562">
        <f t="shared" si="133"/>
        <v>1357248</v>
      </c>
      <c r="O357" s="394">
        <f>ROUND('SALIDA SINCO PPTO'!F296,0)</f>
        <v>339312</v>
      </c>
      <c r="P357" s="394">
        <v>339312</v>
      </c>
      <c r="Q357" s="394">
        <f t="shared" si="129"/>
        <v>1357248</v>
      </c>
      <c r="R357" s="396">
        <f t="shared" si="128"/>
        <v>0</v>
      </c>
      <c r="V357">
        <f>ROUND('SALIDA SINCO PPTO'!M296,0)</f>
        <v>0</v>
      </c>
    </row>
    <row r="358" spans="1:22" ht="19.350000000000001" customHeight="1">
      <c r="A358" s="76" t="s">
        <v>1303</v>
      </c>
      <c r="B358" s="474" t="s">
        <v>1304</v>
      </c>
      <c r="C358" s="64" t="s">
        <v>572</v>
      </c>
      <c r="D358" s="31" t="s">
        <v>587</v>
      </c>
      <c r="E358" s="72">
        <v>1</v>
      </c>
      <c r="F358" s="73">
        <v>430728</v>
      </c>
      <c r="G358" s="126">
        <v>1</v>
      </c>
      <c r="H358" s="77">
        <f t="shared" si="130"/>
        <v>430728</v>
      </c>
      <c r="I358" s="75">
        <f t="shared" si="131"/>
        <v>430728</v>
      </c>
      <c r="J358" s="388">
        <f t="shared" si="134"/>
        <v>1.7849951882210838E-5</v>
      </c>
      <c r="K358" s="393" t="str">
        <f t="shared" si="123"/>
        <v/>
      </c>
      <c r="L358" s="388" t="s">
        <v>2430</v>
      </c>
      <c r="M358" s="562" t="str">
        <f t="shared" si="132"/>
        <v/>
      </c>
      <c r="N358" s="562">
        <f t="shared" si="133"/>
        <v>430728</v>
      </c>
      <c r="O358" s="394">
        <f>ROUND('SALIDA SINCO PPTO'!F297,0)</f>
        <v>430728</v>
      </c>
      <c r="P358" s="394">
        <v>430728</v>
      </c>
      <c r="Q358" s="394">
        <f t="shared" si="129"/>
        <v>430728</v>
      </c>
      <c r="R358" s="396">
        <f t="shared" si="128"/>
        <v>0</v>
      </c>
      <c r="V358">
        <f>ROUND('SALIDA SINCO PPTO'!M297,0)</f>
        <v>0</v>
      </c>
    </row>
    <row r="359" spans="1:22" ht="19.350000000000001" customHeight="1">
      <c r="A359" s="76" t="s">
        <v>1305</v>
      </c>
      <c r="B359" s="474" t="s">
        <v>1306</v>
      </c>
      <c r="C359" s="64" t="s">
        <v>569</v>
      </c>
      <c r="D359" s="31" t="s">
        <v>587</v>
      </c>
      <c r="E359" s="72">
        <v>1</v>
      </c>
      <c r="F359" s="73">
        <v>576935</v>
      </c>
      <c r="G359" s="126">
        <v>1</v>
      </c>
      <c r="H359" s="77">
        <f t="shared" si="130"/>
        <v>576935</v>
      </c>
      <c r="I359" s="75">
        <f t="shared" si="131"/>
        <v>576935</v>
      </c>
      <c r="J359" s="388">
        <f>IF(H359="","",I359/SbtPpto)</f>
        <v>2.3908968047499372E-5</v>
      </c>
      <c r="K359" s="393" t="str">
        <f t="shared" si="123"/>
        <v/>
      </c>
      <c r="L359" s="388" t="s">
        <v>2430</v>
      </c>
      <c r="M359" s="562" t="str">
        <f t="shared" si="132"/>
        <v/>
      </c>
      <c r="N359" s="562">
        <f t="shared" si="133"/>
        <v>576935</v>
      </c>
      <c r="O359" s="394">
        <f>ROUND('SALIDA SINCO PPTO'!F298,0)</f>
        <v>576935</v>
      </c>
      <c r="P359" s="394">
        <v>576935</v>
      </c>
      <c r="Q359" s="394">
        <f t="shared" si="129"/>
        <v>576935</v>
      </c>
      <c r="R359" s="396">
        <f t="shared" si="128"/>
        <v>0</v>
      </c>
      <c r="V359">
        <f>ROUND('SALIDA SINCO PPTO'!M298,0)</f>
        <v>0</v>
      </c>
    </row>
    <row r="360" spans="1:22">
      <c r="A360" s="71" t="s">
        <v>1307</v>
      </c>
      <c r="B360" s="474" t="s">
        <v>1308</v>
      </c>
      <c r="C360" s="64" t="s">
        <v>559</v>
      </c>
      <c r="D360" s="31" t="s">
        <v>587</v>
      </c>
      <c r="E360" s="72">
        <v>4</v>
      </c>
      <c r="F360" s="73">
        <v>5430316</v>
      </c>
      <c r="G360" s="126">
        <v>1</v>
      </c>
      <c r="H360" s="77">
        <f t="shared" si="130"/>
        <v>5430316</v>
      </c>
      <c r="I360" s="75">
        <f t="shared" si="131"/>
        <v>21721264</v>
      </c>
      <c r="J360" s="388">
        <f t="shared" ref="J360:J391" si="135">IF(I360="","",I360/SbtPpto)</f>
        <v>9.0015860872940355E-4</v>
      </c>
      <c r="K360" s="393" t="str">
        <f t="shared" si="123"/>
        <v/>
      </c>
      <c r="L360" s="388" t="s">
        <v>2430</v>
      </c>
      <c r="M360" s="562" t="str">
        <f t="shared" si="132"/>
        <v/>
      </c>
      <c r="N360" s="562">
        <f t="shared" si="133"/>
        <v>21721264</v>
      </c>
      <c r="O360" s="394">
        <f>ROUND('SALIDA SINCO PPTO'!F299,0)</f>
        <v>5430316</v>
      </c>
      <c r="P360" s="394">
        <v>5430316</v>
      </c>
      <c r="Q360" s="394">
        <f t="shared" si="129"/>
        <v>21721264</v>
      </c>
      <c r="R360" s="396">
        <f t="shared" si="128"/>
        <v>0</v>
      </c>
      <c r="V360">
        <f>ROUND('SALIDA SINCO PPTO'!M299,0)</f>
        <v>0</v>
      </c>
    </row>
    <row r="361" spans="1:22">
      <c r="A361" s="71" t="s">
        <v>1309</v>
      </c>
      <c r="B361" s="474" t="s">
        <v>1310</v>
      </c>
      <c r="C361" s="64" t="s">
        <v>74</v>
      </c>
      <c r="D361" s="31" t="s">
        <v>587</v>
      </c>
      <c r="E361" s="72">
        <v>3</v>
      </c>
      <c r="F361" s="73">
        <v>242140</v>
      </c>
      <c r="G361" s="126">
        <v>1</v>
      </c>
      <c r="H361" s="77">
        <f t="shared" si="130"/>
        <v>242140</v>
      </c>
      <c r="I361" s="75">
        <f t="shared" si="131"/>
        <v>726420</v>
      </c>
      <c r="J361" s="388">
        <f t="shared" si="135"/>
        <v>3.0103828973912995E-5</v>
      </c>
      <c r="K361" s="393" t="str">
        <f t="shared" si="123"/>
        <v/>
      </c>
      <c r="L361" s="388" t="s">
        <v>2430</v>
      </c>
      <c r="M361" s="562" t="str">
        <f t="shared" si="132"/>
        <v/>
      </c>
      <c r="N361" s="562">
        <f t="shared" si="133"/>
        <v>726420</v>
      </c>
      <c r="O361" s="394">
        <f>ROUND('SALIDA SINCO PPTO'!F300,0)</f>
        <v>242140</v>
      </c>
      <c r="P361" s="394">
        <v>242140</v>
      </c>
      <c r="Q361" s="394">
        <f t="shared" si="129"/>
        <v>726420</v>
      </c>
      <c r="R361" s="396">
        <f t="shared" si="128"/>
        <v>0</v>
      </c>
      <c r="V361">
        <f>ROUND('SALIDA SINCO PPTO'!M300,0)</f>
        <v>0</v>
      </c>
    </row>
    <row r="362" spans="1:22">
      <c r="A362" s="71" t="s">
        <v>1311</v>
      </c>
      <c r="B362" s="474" t="s">
        <v>1312</v>
      </c>
      <c r="C362" s="64" t="s">
        <v>210</v>
      </c>
      <c r="D362" s="31" t="s">
        <v>587</v>
      </c>
      <c r="E362" s="72">
        <v>5</v>
      </c>
      <c r="F362" s="73">
        <v>1073620</v>
      </c>
      <c r="G362" s="126">
        <v>1</v>
      </c>
      <c r="H362" s="77">
        <f t="shared" si="130"/>
        <v>1073620</v>
      </c>
      <c r="I362" s="75">
        <f t="shared" si="131"/>
        <v>5368100</v>
      </c>
      <c r="J362" s="388">
        <f t="shared" si="135"/>
        <v>2.2246133685039282E-4</v>
      </c>
      <c r="K362" s="393" t="str">
        <f t="shared" si="123"/>
        <v/>
      </c>
      <c r="L362" s="388" t="s">
        <v>2430</v>
      </c>
      <c r="M362" s="562" t="str">
        <f t="shared" si="132"/>
        <v/>
      </c>
      <c r="N362" s="562">
        <f t="shared" si="133"/>
        <v>5368100</v>
      </c>
      <c r="O362" s="394">
        <f>ROUND('SALIDA SINCO PPTO'!F301,0)</f>
        <v>1073620</v>
      </c>
      <c r="P362" s="394">
        <v>1073620</v>
      </c>
      <c r="Q362" s="394">
        <f t="shared" si="129"/>
        <v>5368100</v>
      </c>
      <c r="R362" s="396">
        <f t="shared" si="128"/>
        <v>0</v>
      </c>
      <c r="V362">
        <f>ROUND('SALIDA SINCO PPTO'!M301,0)</f>
        <v>0</v>
      </c>
    </row>
    <row r="363" spans="1:22">
      <c r="A363" s="71" t="s">
        <v>1313</v>
      </c>
      <c r="B363" s="474" t="s">
        <v>1314</v>
      </c>
      <c r="C363" s="64" t="s">
        <v>575</v>
      </c>
      <c r="D363" s="31" t="s">
        <v>587</v>
      </c>
      <c r="E363" s="72">
        <v>2</v>
      </c>
      <c r="F363" s="73">
        <v>1892555</v>
      </c>
      <c r="G363" s="126">
        <v>1</v>
      </c>
      <c r="H363" s="77">
        <f t="shared" si="130"/>
        <v>1892555</v>
      </c>
      <c r="I363" s="75">
        <f t="shared" si="131"/>
        <v>3785110</v>
      </c>
      <c r="J363" s="388">
        <f t="shared" si="135"/>
        <v>1.5686008657174612E-4</v>
      </c>
      <c r="K363" s="393" t="str">
        <f t="shared" si="123"/>
        <v/>
      </c>
      <c r="L363" s="388" t="s">
        <v>2430</v>
      </c>
      <c r="M363" s="562" t="str">
        <f t="shared" si="132"/>
        <v/>
      </c>
      <c r="N363" s="562">
        <f t="shared" si="133"/>
        <v>3785110</v>
      </c>
      <c r="O363" s="394">
        <f>ROUND('SALIDA SINCO PPTO'!F302,0)</f>
        <v>1892555</v>
      </c>
      <c r="P363" s="394">
        <v>1892555</v>
      </c>
      <c r="Q363" s="394">
        <f t="shared" si="129"/>
        <v>3785110</v>
      </c>
      <c r="R363" s="396">
        <f t="shared" si="128"/>
        <v>0</v>
      </c>
      <c r="V363">
        <f>ROUND('SALIDA SINCO PPTO'!M302,0)</f>
        <v>0</v>
      </c>
    </row>
    <row r="364" spans="1:22">
      <c r="A364" s="71" t="s">
        <v>1315</v>
      </c>
      <c r="B364" s="474" t="s">
        <v>1316</v>
      </c>
      <c r="C364" s="64" t="s">
        <v>576</v>
      </c>
      <c r="D364" s="31" t="s">
        <v>587</v>
      </c>
      <c r="E364" s="72">
        <v>1</v>
      </c>
      <c r="F364" s="73">
        <v>1684329</v>
      </c>
      <c r="G364" s="126">
        <v>1</v>
      </c>
      <c r="H364" s="77">
        <f t="shared" si="130"/>
        <v>1684329</v>
      </c>
      <c r="I364" s="75">
        <f t="shared" si="131"/>
        <v>1684329</v>
      </c>
      <c r="J364" s="388">
        <f t="shared" si="135"/>
        <v>6.9800875735527527E-5</v>
      </c>
      <c r="K364" s="393" t="str">
        <f t="shared" si="123"/>
        <v/>
      </c>
      <c r="L364" s="388" t="s">
        <v>2430</v>
      </c>
      <c r="M364" s="562" t="str">
        <f t="shared" si="132"/>
        <v/>
      </c>
      <c r="N364" s="562">
        <f t="shared" si="133"/>
        <v>1684329</v>
      </c>
      <c r="O364" s="394">
        <f>ROUND('SALIDA SINCO PPTO'!F303,0)</f>
        <v>1684329</v>
      </c>
      <c r="P364" s="394">
        <v>1684329</v>
      </c>
      <c r="Q364" s="394">
        <f t="shared" si="129"/>
        <v>1684329</v>
      </c>
      <c r="R364" s="396">
        <f t="shared" si="128"/>
        <v>0</v>
      </c>
      <c r="V364">
        <f>ROUND('SALIDA SINCO PPTO'!M303,0)</f>
        <v>0</v>
      </c>
    </row>
    <row r="365" spans="1:22">
      <c r="A365" s="71" t="s">
        <v>1317</v>
      </c>
      <c r="B365" s="474"/>
      <c r="C365" s="64"/>
      <c r="D365" s="31"/>
      <c r="E365" s="72"/>
      <c r="F365" s="73"/>
      <c r="G365" s="126">
        <v>1</v>
      </c>
      <c r="H365" s="77">
        <f t="shared" si="130"/>
        <v>0</v>
      </c>
      <c r="I365" s="75">
        <f t="shared" si="131"/>
        <v>0</v>
      </c>
      <c r="J365" s="388">
        <f t="shared" si="135"/>
        <v>0</v>
      </c>
      <c r="K365" s="393" t="str">
        <f t="shared" si="123"/>
        <v/>
      </c>
      <c r="L365" s="393"/>
      <c r="M365" s="393"/>
      <c r="N365" s="393"/>
      <c r="O365" s="394"/>
      <c r="P365" s="394" t="s">
        <v>1439</v>
      </c>
      <c r="Q365" s="394" t="str">
        <f t="shared" si="129"/>
        <v/>
      </c>
      <c r="R365" s="396" t="str">
        <f t="shared" si="128"/>
        <v/>
      </c>
    </row>
    <row r="366" spans="1:22">
      <c r="A366" s="145"/>
      <c r="B366" s="474" t="s">
        <v>1318</v>
      </c>
      <c r="C366" s="64" t="s">
        <v>570</v>
      </c>
      <c r="D366" s="31" t="s">
        <v>587</v>
      </c>
      <c r="E366" s="72">
        <v>2</v>
      </c>
      <c r="F366" s="73">
        <v>283006</v>
      </c>
      <c r="G366" s="126">
        <v>1</v>
      </c>
      <c r="H366" s="77">
        <f t="shared" si="130"/>
        <v>283006</v>
      </c>
      <c r="I366" s="75">
        <f t="shared" si="131"/>
        <v>566012</v>
      </c>
      <c r="J366" s="388">
        <f t="shared" si="135"/>
        <v>2.3456304128716779E-5</v>
      </c>
      <c r="K366" s="393" t="str">
        <f t="shared" si="123"/>
        <v/>
      </c>
      <c r="L366" s="388" t="s">
        <v>2430</v>
      </c>
      <c r="M366" s="562" t="str">
        <f t="shared" ref="M366:M380" si="136">IF(L366="SI",I366,"")</f>
        <v/>
      </c>
      <c r="N366" s="562">
        <f t="shared" ref="N366:N380" si="137">IF(L366="NO",I366,"")</f>
        <v>566012</v>
      </c>
      <c r="O366" s="394">
        <f>ROUND('SALIDA SINCO PPTO'!F304,0)</f>
        <v>283006</v>
      </c>
      <c r="P366" s="394">
        <v>283006</v>
      </c>
      <c r="Q366" s="394">
        <f t="shared" si="129"/>
        <v>566012</v>
      </c>
      <c r="R366" s="396">
        <f t="shared" si="128"/>
        <v>0</v>
      </c>
      <c r="V366">
        <f>ROUND('SALIDA SINCO PPTO'!M304,0)</f>
        <v>0</v>
      </c>
    </row>
    <row r="367" spans="1:22" ht="16.5" thickBot="1">
      <c r="A367" s="78" t="s">
        <v>626</v>
      </c>
      <c r="B367" s="474" t="s">
        <v>1319</v>
      </c>
      <c r="C367" s="64" t="s">
        <v>578</v>
      </c>
      <c r="D367" s="31" t="s">
        <v>587</v>
      </c>
      <c r="E367" s="72">
        <v>2</v>
      </c>
      <c r="F367" s="73">
        <v>256266</v>
      </c>
      <c r="G367" s="126">
        <v>1</v>
      </c>
      <c r="H367" s="77">
        <f t="shared" si="130"/>
        <v>256266</v>
      </c>
      <c r="I367" s="75">
        <f t="shared" si="131"/>
        <v>512532</v>
      </c>
      <c r="J367" s="388">
        <f t="shared" si="135"/>
        <v>2.1240020472533211E-5</v>
      </c>
      <c r="K367" s="393" t="str">
        <f t="shared" si="123"/>
        <v/>
      </c>
      <c r="L367" s="388" t="s">
        <v>2430</v>
      </c>
      <c r="M367" s="562" t="str">
        <f t="shared" si="136"/>
        <v/>
      </c>
      <c r="N367" s="562">
        <f t="shared" si="137"/>
        <v>512532</v>
      </c>
      <c r="O367" s="394">
        <f>ROUND('SALIDA SINCO PPTO'!F305,0)</f>
        <v>256266</v>
      </c>
      <c r="P367" s="394">
        <v>256266</v>
      </c>
      <c r="Q367" s="394">
        <f t="shared" si="129"/>
        <v>512532</v>
      </c>
      <c r="R367" s="396">
        <f t="shared" si="128"/>
        <v>0</v>
      </c>
      <c r="V367">
        <f>ROUND('SALIDA SINCO PPTO'!M305,0)</f>
        <v>0</v>
      </c>
    </row>
    <row r="368" spans="1:22" ht="16.5" thickBot="1">
      <c r="A368" s="34"/>
      <c r="B368" s="474" t="s">
        <v>1320</v>
      </c>
      <c r="C368" s="64" t="s">
        <v>573</v>
      </c>
      <c r="D368" s="31" t="s">
        <v>587</v>
      </c>
      <c r="E368" s="72">
        <v>1</v>
      </c>
      <c r="F368" s="73">
        <v>310111</v>
      </c>
      <c r="G368" s="126">
        <v>1</v>
      </c>
      <c r="H368" s="77">
        <f t="shared" si="130"/>
        <v>310111</v>
      </c>
      <c r="I368" s="75">
        <f t="shared" si="131"/>
        <v>310111</v>
      </c>
      <c r="J368" s="388">
        <f t="shared" si="135"/>
        <v>1.2851419986962271E-5</v>
      </c>
      <c r="K368" s="393" t="str">
        <f t="shared" si="123"/>
        <v/>
      </c>
      <c r="L368" s="388" t="s">
        <v>2430</v>
      </c>
      <c r="M368" s="562" t="str">
        <f t="shared" si="136"/>
        <v/>
      </c>
      <c r="N368" s="562">
        <f t="shared" si="137"/>
        <v>310111</v>
      </c>
      <c r="O368" s="394">
        <f>ROUND('SALIDA SINCO PPTO'!F306,0)</f>
        <v>310111</v>
      </c>
      <c r="P368" s="394">
        <v>310111</v>
      </c>
      <c r="Q368" s="394">
        <f t="shared" si="129"/>
        <v>310111</v>
      </c>
      <c r="R368" s="396">
        <f t="shared" si="128"/>
        <v>0</v>
      </c>
      <c r="V368">
        <f>ROUND('SALIDA SINCO PPTO'!M306,0)</f>
        <v>0</v>
      </c>
    </row>
    <row r="369" spans="1:22">
      <c r="A369" s="54" t="s">
        <v>600</v>
      </c>
      <c r="B369" s="474" t="s">
        <v>1321</v>
      </c>
      <c r="C369" s="64" t="s">
        <v>574</v>
      </c>
      <c r="D369" s="31" t="s">
        <v>587</v>
      </c>
      <c r="E369" s="72">
        <v>2</v>
      </c>
      <c r="F369" s="73">
        <v>323573</v>
      </c>
      <c r="G369" s="126">
        <v>1</v>
      </c>
      <c r="H369" s="77">
        <f t="shared" si="130"/>
        <v>323573</v>
      </c>
      <c r="I369" s="75">
        <f t="shared" si="131"/>
        <v>647146</v>
      </c>
      <c r="J369" s="388">
        <f t="shared" si="135"/>
        <v>2.6818607011304617E-5</v>
      </c>
      <c r="K369" s="393" t="str">
        <f t="shared" si="123"/>
        <v/>
      </c>
      <c r="L369" s="388" t="s">
        <v>2430</v>
      </c>
      <c r="M369" s="562" t="str">
        <f t="shared" si="136"/>
        <v/>
      </c>
      <c r="N369" s="562">
        <f t="shared" si="137"/>
        <v>647146</v>
      </c>
      <c r="O369" s="394">
        <f>ROUND('SALIDA SINCO PPTO'!F307,0)</f>
        <v>323573</v>
      </c>
      <c r="P369" s="394">
        <v>323573</v>
      </c>
      <c r="Q369" s="394">
        <f t="shared" si="129"/>
        <v>647146</v>
      </c>
      <c r="R369" s="396">
        <f t="shared" si="128"/>
        <v>0</v>
      </c>
      <c r="V369">
        <f>ROUND('SALIDA SINCO PPTO'!M307,0)</f>
        <v>0</v>
      </c>
    </row>
    <row r="370" spans="1:22">
      <c r="A370" s="71" t="s">
        <v>1322</v>
      </c>
      <c r="B370" s="474" t="s">
        <v>1323</v>
      </c>
      <c r="C370" s="64" t="s">
        <v>211</v>
      </c>
      <c r="D370" s="31" t="s">
        <v>587</v>
      </c>
      <c r="E370" s="72">
        <v>8</v>
      </c>
      <c r="F370" s="73">
        <v>478208</v>
      </c>
      <c r="G370" s="126">
        <v>1</v>
      </c>
      <c r="H370" s="77">
        <f t="shared" si="130"/>
        <v>478208</v>
      </c>
      <c r="I370" s="75">
        <f t="shared" si="131"/>
        <v>3825664</v>
      </c>
      <c r="J370" s="388">
        <f t="shared" si="135"/>
        <v>1.5854069927542729E-4</v>
      </c>
      <c r="K370" s="393" t="str">
        <f t="shared" si="123"/>
        <v/>
      </c>
      <c r="L370" s="388" t="s">
        <v>2430</v>
      </c>
      <c r="M370" s="562" t="str">
        <f t="shared" si="136"/>
        <v/>
      </c>
      <c r="N370" s="562">
        <f t="shared" si="137"/>
        <v>3825664</v>
      </c>
      <c r="O370" s="394">
        <f>ROUND('SALIDA SINCO PPTO'!F308,0)</f>
        <v>478208</v>
      </c>
      <c r="P370" s="394">
        <v>478208</v>
      </c>
      <c r="Q370" s="394">
        <f t="shared" si="129"/>
        <v>3825664</v>
      </c>
      <c r="R370" s="396">
        <f t="shared" si="128"/>
        <v>0</v>
      </c>
      <c r="V370">
        <f>ROUND('SALIDA SINCO PPTO'!M308,0)</f>
        <v>0</v>
      </c>
    </row>
    <row r="371" spans="1:22">
      <c r="A371" s="71"/>
      <c r="B371" s="474" t="s">
        <v>1324</v>
      </c>
      <c r="C371" s="64" t="s">
        <v>215</v>
      </c>
      <c r="D371" s="31" t="s">
        <v>587</v>
      </c>
      <c r="E371" s="72">
        <v>2</v>
      </c>
      <c r="F371" s="73">
        <v>215882</v>
      </c>
      <c r="G371" s="126">
        <v>1</v>
      </c>
      <c r="H371" s="77">
        <f t="shared" si="130"/>
        <v>215882</v>
      </c>
      <c r="I371" s="75">
        <f t="shared" si="131"/>
        <v>431764</v>
      </c>
      <c r="J371" s="388">
        <f t="shared" si="135"/>
        <v>1.7892885125812299E-5</v>
      </c>
      <c r="K371" s="393" t="str">
        <f t="shared" si="123"/>
        <v/>
      </c>
      <c r="L371" s="388" t="s">
        <v>2430</v>
      </c>
      <c r="M371" s="562" t="str">
        <f t="shared" si="136"/>
        <v/>
      </c>
      <c r="N371" s="562">
        <f t="shared" si="137"/>
        <v>431764</v>
      </c>
      <c r="O371" s="394">
        <f>ROUND('SALIDA SINCO PPTO'!F309,0)</f>
        <v>215882</v>
      </c>
      <c r="P371" s="394">
        <v>215882</v>
      </c>
      <c r="Q371" s="394">
        <f t="shared" si="129"/>
        <v>431764</v>
      </c>
      <c r="R371" s="396">
        <f t="shared" si="128"/>
        <v>0</v>
      </c>
      <c r="V371">
        <f>ROUND('SALIDA SINCO PPTO'!M309,0)</f>
        <v>0</v>
      </c>
    </row>
    <row r="372" spans="1:22">
      <c r="A372" s="71"/>
      <c r="B372" s="474" t="s">
        <v>1325</v>
      </c>
      <c r="C372" s="64" t="s">
        <v>1326</v>
      </c>
      <c r="D372" s="31" t="s">
        <v>587</v>
      </c>
      <c r="E372" s="72">
        <v>1</v>
      </c>
      <c r="F372" s="73">
        <v>1685181</v>
      </c>
      <c r="G372" s="126">
        <v>1</v>
      </c>
      <c r="H372" s="77">
        <f t="shared" si="130"/>
        <v>1685181</v>
      </c>
      <c r="I372" s="75">
        <f t="shared" si="131"/>
        <v>1685181</v>
      </c>
      <c r="J372" s="388">
        <f t="shared" si="135"/>
        <v>6.9836183769840694E-5</v>
      </c>
      <c r="K372" s="393" t="str">
        <f t="shared" si="123"/>
        <v/>
      </c>
      <c r="L372" s="388" t="s">
        <v>2430</v>
      </c>
      <c r="M372" s="562" t="str">
        <f t="shared" si="136"/>
        <v/>
      </c>
      <c r="N372" s="562">
        <f t="shared" si="137"/>
        <v>1685181</v>
      </c>
      <c r="O372" s="394">
        <f>ROUND('SALIDA SINCO PPTO'!F310,0)</f>
        <v>1685181</v>
      </c>
      <c r="P372" s="394">
        <v>1685181</v>
      </c>
      <c r="Q372" s="394">
        <f t="shared" si="129"/>
        <v>1685181</v>
      </c>
      <c r="R372" s="396">
        <f t="shared" si="128"/>
        <v>0</v>
      </c>
      <c r="V372">
        <f>ROUND('SALIDA SINCO PPTO'!M310,0)</f>
        <v>0</v>
      </c>
    </row>
    <row r="373" spans="1:22">
      <c r="A373" s="71"/>
      <c r="B373" s="474" t="s">
        <v>1327</v>
      </c>
      <c r="C373" s="64" t="s">
        <v>309</v>
      </c>
      <c r="D373" s="31" t="s">
        <v>587</v>
      </c>
      <c r="E373" s="72">
        <v>1</v>
      </c>
      <c r="F373" s="73">
        <v>473666</v>
      </c>
      <c r="G373" s="126">
        <v>1</v>
      </c>
      <c r="H373" s="77">
        <f t="shared" si="130"/>
        <v>473666</v>
      </c>
      <c r="I373" s="75">
        <f t="shared" si="131"/>
        <v>473666</v>
      </c>
      <c r="J373" s="388">
        <f t="shared" si="135"/>
        <v>1.9629360775801152E-5</v>
      </c>
      <c r="K373" s="393" t="str">
        <f t="shared" si="123"/>
        <v/>
      </c>
      <c r="L373" s="388" t="s">
        <v>2430</v>
      </c>
      <c r="M373" s="562" t="str">
        <f t="shared" si="136"/>
        <v/>
      </c>
      <c r="N373" s="562">
        <f t="shared" si="137"/>
        <v>473666</v>
      </c>
      <c r="O373" s="394">
        <f>ROUND('SALIDA SINCO PPTO'!F311,0)</f>
        <v>473666</v>
      </c>
      <c r="P373" s="394">
        <v>473666</v>
      </c>
      <c r="Q373" s="394">
        <f t="shared" si="129"/>
        <v>473666</v>
      </c>
      <c r="R373" s="396">
        <f t="shared" si="128"/>
        <v>0</v>
      </c>
      <c r="V373">
        <f>ROUND('SALIDA SINCO PPTO'!M311,0)</f>
        <v>0</v>
      </c>
    </row>
    <row r="374" spans="1:22">
      <c r="A374" s="71"/>
      <c r="B374" s="474" t="s">
        <v>1328</v>
      </c>
      <c r="C374" s="64" t="s">
        <v>227</v>
      </c>
      <c r="D374" s="31" t="s">
        <v>587</v>
      </c>
      <c r="E374" s="72">
        <v>6</v>
      </c>
      <c r="F374" s="73">
        <v>120328</v>
      </c>
      <c r="G374" s="126">
        <v>1</v>
      </c>
      <c r="H374" s="77">
        <f t="shared" si="130"/>
        <v>120328</v>
      </c>
      <c r="I374" s="75">
        <f t="shared" si="131"/>
        <v>721968</v>
      </c>
      <c r="J374" s="388">
        <f t="shared" si="135"/>
        <v>2.9919332062220229E-5</v>
      </c>
      <c r="K374" s="393" t="str">
        <f t="shared" si="123"/>
        <v/>
      </c>
      <c r="L374" s="388" t="s">
        <v>2430</v>
      </c>
      <c r="M374" s="562" t="str">
        <f t="shared" si="136"/>
        <v/>
      </c>
      <c r="N374" s="562">
        <f t="shared" si="137"/>
        <v>721968</v>
      </c>
      <c r="O374" s="394">
        <f>ROUND('SALIDA SINCO PPTO'!F312,0)</f>
        <v>120328</v>
      </c>
      <c r="P374" s="394">
        <v>120328</v>
      </c>
      <c r="Q374" s="394">
        <f t="shared" ref="Q374:Q405" si="138">IF(P374="","",IF(O374="",ROUND(P374*E374,0),ROUND(O374*E374,0)))</f>
        <v>721968</v>
      </c>
      <c r="R374" s="396">
        <f t="shared" si="128"/>
        <v>0</v>
      </c>
      <c r="V374">
        <f>ROUND('SALIDA SINCO PPTO'!M312,0)</f>
        <v>0</v>
      </c>
    </row>
    <row r="375" spans="1:22" ht="25.5">
      <c r="A375" s="71"/>
      <c r="B375" s="474" t="s">
        <v>1329</v>
      </c>
      <c r="C375" s="64" t="s">
        <v>577</v>
      </c>
      <c r="D375" s="31" t="s">
        <v>587</v>
      </c>
      <c r="E375" s="72">
        <v>2</v>
      </c>
      <c r="F375" s="73">
        <v>7674259</v>
      </c>
      <c r="G375" s="126">
        <v>1</v>
      </c>
      <c r="H375" s="77">
        <f t="shared" si="130"/>
        <v>7674259</v>
      </c>
      <c r="I375" s="75">
        <f t="shared" si="131"/>
        <v>15348518</v>
      </c>
      <c r="J375" s="388">
        <f t="shared" si="135"/>
        <v>6.3606338051681551E-4</v>
      </c>
      <c r="K375" s="393" t="str">
        <f t="shared" si="123"/>
        <v/>
      </c>
      <c r="L375" s="388" t="s">
        <v>2430</v>
      </c>
      <c r="M375" s="562" t="str">
        <f t="shared" si="136"/>
        <v/>
      </c>
      <c r="N375" s="562">
        <f t="shared" si="137"/>
        <v>15348518</v>
      </c>
      <c r="O375" s="394">
        <f>ROUND('SALIDA SINCO PPTO'!F313,0)</f>
        <v>7674259</v>
      </c>
      <c r="P375" s="394">
        <v>7674259</v>
      </c>
      <c r="Q375" s="394">
        <f t="shared" si="138"/>
        <v>15348518</v>
      </c>
      <c r="R375" s="396">
        <f t="shared" si="128"/>
        <v>0</v>
      </c>
      <c r="V375">
        <f>ROUND('SALIDA SINCO PPTO'!M313,0)</f>
        <v>0</v>
      </c>
    </row>
    <row r="376" spans="1:22">
      <c r="A376" s="71"/>
      <c r="B376" s="474" t="s">
        <v>1330</v>
      </c>
      <c r="C376" s="64" t="s">
        <v>214</v>
      </c>
      <c r="D376" s="31" t="s">
        <v>587</v>
      </c>
      <c r="E376" s="72">
        <v>4</v>
      </c>
      <c r="F376" s="73">
        <v>1047230</v>
      </c>
      <c r="G376" s="126">
        <v>1</v>
      </c>
      <c r="H376" s="77">
        <f t="shared" si="130"/>
        <v>1047230</v>
      </c>
      <c r="I376" s="75">
        <f t="shared" si="131"/>
        <v>4188920</v>
      </c>
      <c r="J376" s="388">
        <f t="shared" si="135"/>
        <v>1.7359452006470585E-4</v>
      </c>
      <c r="K376" s="393" t="str">
        <f t="shared" si="123"/>
        <v/>
      </c>
      <c r="L376" s="388" t="s">
        <v>2430</v>
      </c>
      <c r="M376" s="562" t="str">
        <f t="shared" si="136"/>
        <v/>
      </c>
      <c r="N376" s="562">
        <f t="shared" si="137"/>
        <v>4188920</v>
      </c>
      <c r="O376" s="394">
        <f>ROUND('SALIDA SINCO PPTO'!F314,0)</f>
        <v>1047230</v>
      </c>
      <c r="P376" s="394">
        <v>1047230</v>
      </c>
      <c r="Q376" s="394">
        <f t="shared" si="138"/>
        <v>4188920</v>
      </c>
      <c r="R376" s="396">
        <f t="shared" si="128"/>
        <v>0</v>
      </c>
      <c r="V376">
        <f>ROUND('SALIDA SINCO PPTO'!M314,0)</f>
        <v>0</v>
      </c>
    </row>
    <row r="377" spans="1:22">
      <c r="A377" s="71"/>
      <c r="B377" s="474" t="s">
        <v>1331</v>
      </c>
      <c r="C377" s="64" t="s">
        <v>212</v>
      </c>
      <c r="D377" s="31" t="s">
        <v>587</v>
      </c>
      <c r="E377" s="72">
        <v>2</v>
      </c>
      <c r="F377" s="73">
        <v>1373847</v>
      </c>
      <c r="G377" s="126">
        <v>1</v>
      </c>
      <c r="H377" s="77">
        <f t="shared" si="130"/>
        <v>1373847</v>
      </c>
      <c r="I377" s="75">
        <f t="shared" si="131"/>
        <v>2747694</v>
      </c>
      <c r="J377" s="388">
        <f t="shared" si="135"/>
        <v>1.1386816201184837E-4</v>
      </c>
      <c r="K377" s="393" t="str">
        <f t="shared" si="123"/>
        <v/>
      </c>
      <c r="L377" s="388" t="s">
        <v>2430</v>
      </c>
      <c r="M377" s="562" t="str">
        <f t="shared" si="136"/>
        <v/>
      </c>
      <c r="N377" s="562">
        <f t="shared" si="137"/>
        <v>2747694</v>
      </c>
      <c r="O377" s="394">
        <f>ROUND('SALIDA SINCO PPTO'!F315,0)</f>
        <v>1373847</v>
      </c>
      <c r="P377" s="394">
        <v>1373847</v>
      </c>
      <c r="Q377" s="394">
        <f t="shared" si="138"/>
        <v>2747694</v>
      </c>
      <c r="R377" s="396">
        <f t="shared" si="128"/>
        <v>0</v>
      </c>
      <c r="V377">
        <f>ROUND('SALIDA SINCO PPTO'!M315,0)</f>
        <v>0</v>
      </c>
    </row>
    <row r="378" spans="1:22">
      <c r="A378" s="71"/>
      <c r="B378" s="474" t="s">
        <v>1332</v>
      </c>
      <c r="C378" s="64" t="s">
        <v>213</v>
      </c>
      <c r="D378" s="31" t="s">
        <v>587</v>
      </c>
      <c r="E378" s="72">
        <v>2</v>
      </c>
      <c r="F378" s="73">
        <v>1643073</v>
      </c>
      <c r="G378" s="126">
        <v>1</v>
      </c>
      <c r="H378" s="77">
        <f t="shared" si="130"/>
        <v>1643073</v>
      </c>
      <c r="I378" s="75">
        <f t="shared" si="131"/>
        <v>3286146</v>
      </c>
      <c r="J378" s="388">
        <f t="shared" si="135"/>
        <v>1.3618234240151468E-4</v>
      </c>
      <c r="K378" s="393" t="str">
        <f t="shared" si="123"/>
        <v/>
      </c>
      <c r="L378" s="388" t="s">
        <v>2430</v>
      </c>
      <c r="M378" s="562" t="str">
        <f t="shared" si="136"/>
        <v/>
      </c>
      <c r="N378" s="562">
        <f t="shared" si="137"/>
        <v>3286146</v>
      </c>
      <c r="O378" s="394">
        <f>ROUND('SALIDA SINCO PPTO'!F316,0)</f>
        <v>1643073</v>
      </c>
      <c r="P378" s="394">
        <v>1643073</v>
      </c>
      <c r="Q378" s="394">
        <f t="shared" si="138"/>
        <v>3286146</v>
      </c>
      <c r="R378" s="396">
        <f t="shared" si="128"/>
        <v>0</v>
      </c>
      <c r="V378">
        <f>ROUND('SALIDA SINCO PPTO'!M316,0)</f>
        <v>0</v>
      </c>
    </row>
    <row r="379" spans="1:22">
      <c r="A379" s="71"/>
      <c r="B379" s="474" t="s">
        <v>1333</v>
      </c>
      <c r="C379" s="64" t="s">
        <v>216</v>
      </c>
      <c r="D379" s="31" t="s">
        <v>587</v>
      </c>
      <c r="E379" s="72">
        <v>2</v>
      </c>
      <c r="F379" s="73">
        <v>1074039</v>
      </c>
      <c r="G379" s="126">
        <v>1</v>
      </c>
      <c r="H379" s="77">
        <f t="shared" si="130"/>
        <v>1074039</v>
      </c>
      <c r="I379" s="75">
        <f t="shared" si="131"/>
        <v>2148078</v>
      </c>
      <c r="J379" s="388">
        <f t="shared" si="135"/>
        <v>8.9019262595502711E-5</v>
      </c>
      <c r="K379" s="393" t="str">
        <f t="shared" si="123"/>
        <v/>
      </c>
      <c r="L379" s="388" t="s">
        <v>2430</v>
      </c>
      <c r="M379" s="562" t="str">
        <f t="shared" si="136"/>
        <v/>
      </c>
      <c r="N379" s="562">
        <f t="shared" si="137"/>
        <v>2148078</v>
      </c>
      <c r="O379" s="394">
        <f>ROUND('SALIDA SINCO PPTO'!F317,0)</f>
        <v>1074039</v>
      </c>
      <c r="P379" s="394">
        <v>1074039</v>
      </c>
      <c r="Q379" s="394">
        <f t="shared" si="138"/>
        <v>2148078</v>
      </c>
      <c r="R379" s="396">
        <f t="shared" si="128"/>
        <v>0</v>
      </c>
      <c r="V379">
        <f>ROUND('SALIDA SINCO PPTO'!M317,0)</f>
        <v>0</v>
      </c>
    </row>
    <row r="380" spans="1:22" ht="16.5" thickBot="1">
      <c r="A380" s="71"/>
      <c r="B380" s="502" t="s">
        <v>1334</v>
      </c>
      <c r="C380" s="503" t="s">
        <v>404</v>
      </c>
      <c r="D380" s="504" t="s">
        <v>617</v>
      </c>
      <c r="E380" s="505">
        <v>22.5</v>
      </c>
      <c r="F380" s="506">
        <v>1602656</v>
      </c>
      <c r="G380" s="538">
        <v>1</v>
      </c>
      <c r="H380" s="508">
        <f t="shared" si="130"/>
        <v>1602656</v>
      </c>
      <c r="I380" s="509">
        <f t="shared" si="131"/>
        <v>36059760</v>
      </c>
      <c r="J380" s="388">
        <f t="shared" si="135"/>
        <v>1.4943653091604703E-3</v>
      </c>
      <c r="K380" s="393" t="str">
        <f t="shared" si="123"/>
        <v/>
      </c>
      <c r="L380" s="388" t="s">
        <v>2430</v>
      </c>
      <c r="M380" s="562" t="str">
        <f t="shared" si="136"/>
        <v/>
      </c>
      <c r="N380" s="562">
        <f t="shared" si="137"/>
        <v>36059760</v>
      </c>
      <c r="O380" s="394">
        <f>ROUND('SALIDA SINCO PPTO'!F318,0)</f>
        <v>1602656</v>
      </c>
      <c r="P380" s="394">
        <v>1602656</v>
      </c>
      <c r="Q380" s="394">
        <f t="shared" si="138"/>
        <v>36059760</v>
      </c>
      <c r="R380" s="396">
        <f t="shared" si="128"/>
        <v>0</v>
      </c>
      <c r="V380">
        <f>ROUND('SALIDA SINCO PPTO'!M318,0)</f>
        <v>0</v>
      </c>
    </row>
    <row r="381" spans="1:22" ht="16.5" thickBot="1">
      <c r="A381" s="71"/>
      <c r="B381" s="486"/>
      <c r="C381" s="487"/>
      <c r="D381" s="129"/>
      <c r="E381" s="130"/>
      <c r="F381" s="131"/>
      <c r="G381" s="132"/>
      <c r="H381" s="133"/>
      <c r="I381" s="134"/>
      <c r="J381" s="388" t="str">
        <f t="shared" si="135"/>
        <v/>
      </c>
      <c r="K381" s="393" t="str">
        <f t="shared" si="123"/>
        <v/>
      </c>
      <c r="L381" s="393"/>
      <c r="M381" s="393"/>
      <c r="N381" s="393"/>
      <c r="P381" s="394" t="s">
        <v>1439</v>
      </c>
      <c r="Q381" s="394" t="str">
        <f t="shared" si="138"/>
        <v/>
      </c>
      <c r="R381" s="396" t="str">
        <f t="shared" si="128"/>
        <v/>
      </c>
    </row>
    <row r="382" spans="1:22" ht="30" customHeight="1" thickBot="1">
      <c r="A382" s="71"/>
      <c r="B382" s="923" t="s">
        <v>1335</v>
      </c>
      <c r="C382" s="944" t="s">
        <v>1336</v>
      </c>
      <c r="D382" s="925"/>
      <c r="E382" s="925"/>
      <c r="F382" s="926"/>
      <c r="G382" s="927"/>
      <c r="H382" s="928"/>
      <c r="I382" s="929">
        <f>SUM(I383:I383)</f>
        <v>1771329</v>
      </c>
      <c r="J382" s="934">
        <f t="shared" si="135"/>
        <v>7.340627360553445E-5</v>
      </c>
      <c r="K382" s="393" t="str">
        <f t="shared" si="123"/>
        <v/>
      </c>
      <c r="L382" s="925"/>
      <c r="M382" s="925"/>
      <c r="N382" s="926"/>
      <c r="O382" s="927"/>
      <c r="P382" s="928" t="s">
        <v>1439</v>
      </c>
      <c r="Q382" s="935">
        <f>SUM(Q383)</f>
        <v>1771329</v>
      </c>
      <c r="R382" s="945">
        <f t="shared" si="128"/>
        <v>0</v>
      </c>
    </row>
    <row r="383" spans="1:22" ht="16.5" thickBot="1">
      <c r="A383" s="71"/>
      <c r="B383" s="502" t="s">
        <v>1337</v>
      </c>
      <c r="C383" s="503" t="s">
        <v>1338</v>
      </c>
      <c r="D383" s="504" t="s">
        <v>587</v>
      </c>
      <c r="E383" s="539">
        <v>1</v>
      </c>
      <c r="F383" s="506">
        <v>1771329</v>
      </c>
      <c r="G383" s="538">
        <v>1</v>
      </c>
      <c r="H383" s="508">
        <f xml:space="preserve"> ROUND(           F383*G383,0)</f>
        <v>1771329</v>
      </c>
      <c r="I383" s="509">
        <f>ROUND(E383 * H383,0)</f>
        <v>1771329</v>
      </c>
      <c r="J383" s="388">
        <f t="shared" si="135"/>
        <v>7.340627360553445E-5</v>
      </c>
      <c r="K383" s="393" t="str">
        <f t="shared" si="123"/>
        <v/>
      </c>
      <c r="L383" s="388" t="s">
        <v>2430</v>
      </c>
      <c r="M383" s="562" t="str">
        <f>IF(L383="SI",I383,"")</f>
        <v/>
      </c>
      <c r="N383" s="562">
        <f>IF(L383="NO",I383,"")</f>
        <v>1771329</v>
      </c>
      <c r="O383" s="51">
        <f>ROUND('SALIDA SINCO PPTO'!F320,0)</f>
        <v>1771329</v>
      </c>
      <c r="P383" s="394">
        <v>1771329</v>
      </c>
      <c r="Q383" s="394">
        <f t="shared" si="138"/>
        <v>1771329</v>
      </c>
      <c r="R383" s="396">
        <f t="shared" si="128"/>
        <v>0</v>
      </c>
      <c r="V383">
        <f>ROUND('SALIDA SINCO PPTO'!M320,0)</f>
        <v>0</v>
      </c>
    </row>
    <row r="384" spans="1:22" ht="16.5" thickBot="1">
      <c r="A384" s="71"/>
      <c r="B384" s="478"/>
      <c r="C384" s="138"/>
      <c r="D384" s="139"/>
      <c r="E384" s="140"/>
      <c r="F384" s="141"/>
      <c r="G384" s="142"/>
      <c r="H384" s="143"/>
      <c r="I384" s="144"/>
      <c r="J384" s="388" t="str">
        <f t="shared" si="135"/>
        <v/>
      </c>
      <c r="K384" s="393" t="str">
        <f t="shared" si="123"/>
        <v/>
      </c>
      <c r="L384" s="393"/>
      <c r="M384" s="393"/>
      <c r="N384" s="393"/>
      <c r="P384" s="394" t="s">
        <v>1439</v>
      </c>
      <c r="Q384" s="394" t="str">
        <f t="shared" si="138"/>
        <v/>
      </c>
      <c r="R384" s="396" t="str">
        <f t="shared" si="128"/>
        <v/>
      </c>
    </row>
    <row r="385" spans="1:22" ht="24" customHeight="1" thickBot="1">
      <c r="A385" s="71"/>
      <c r="B385" s="923" t="s">
        <v>1339</v>
      </c>
      <c r="C385" s="944" t="s">
        <v>1340</v>
      </c>
      <c r="D385" s="925"/>
      <c r="E385" s="925"/>
      <c r="F385" s="926"/>
      <c r="G385" s="927"/>
      <c r="H385" s="928"/>
      <c r="I385" s="929">
        <f>SUM(I386:I387)</f>
        <v>169345060</v>
      </c>
      <c r="J385" s="934">
        <f t="shared" si="135"/>
        <v>7.0178887197723562E-3</v>
      </c>
      <c r="K385" s="393" t="str">
        <f t="shared" si="123"/>
        <v>||</v>
      </c>
      <c r="L385" s="925"/>
      <c r="M385" s="925"/>
      <c r="N385" s="926"/>
      <c r="O385" s="927"/>
      <c r="P385" s="928" t="s">
        <v>1439</v>
      </c>
      <c r="Q385" s="935">
        <f>SUM(Q386:Q387)</f>
        <v>168166893</v>
      </c>
      <c r="R385" s="945">
        <f t="shared" ref="R385" si="139">IF(Q385="","",I385-Q385)</f>
        <v>1178167</v>
      </c>
    </row>
    <row r="386" spans="1:22">
      <c r="A386" s="71"/>
      <c r="B386" s="474" t="s">
        <v>1341</v>
      </c>
      <c r="C386" s="64" t="s">
        <v>1342</v>
      </c>
      <c r="D386" s="31" t="s">
        <v>44</v>
      </c>
      <c r="E386" s="72">
        <v>36</v>
      </c>
      <c r="F386" s="73">
        <v>779147</v>
      </c>
      <c r="G386" s="126">
        <v>1</v>
      </c>
      <c r="H386" s="77">
        <f xml:space="preserve"> ROUND(           F386*G386,0)</f>
        <v>779147</v>
      </c>
      <c r="I386" s="75">
        <f>ROUND(E386 * H386,0)</f>
        <v>28049292</v>
      </c>
      <c r="J386" s="388">
        <f t="shared" si="135"/>
        <v>1.1624006624368079E-3</v>
      </c>
      <c r="K386" s="393" t="str">
        <f t="shared" si="123"/>
        <v/>
      </c>
      <c r="L386" s="388" t="s">
        <v>2430</v>
      </c>
      <c r="M386" s="562" t="str">
        <f t="shared" ref="M386:M387" si="140">IF(L386="SI",I386,"")</f>
        <v/>
      </c>
      <c r="N386" s="562">
        <f t="shared" ref="N386:N387" si="141">IF(L386="NO",I386,"")</f>
        <v>28049292</v>
      </c>
      <c r="O386" s="51">
        <f>ROUND('SALIDA SINCO PPTO'!F322,0)</f>
        <v>776922</v>
      </c>
      <c r="P386" s="394">
        <v>779147</v>
      </c>
      <c r="Q386" s="394">
        <f t="shared" si="138"/>
        <v>27969192</v>
      </c>
      <c r="R386" s="396">
        <f t="shared" si="128"/>
        <v>80100</v>
      </c>
      <c r="V386">
        <f>ROUND('SALIDA SINCO PPTO'!M322,0)</f>
        <v>0</v>
      </c>
    </row>
    <row r="387" spans="1:22" ht="16.5" thickBot="1">
      <c r="A387" s="71"/>
      <c r="B387" s="502" t="s">
        <v>1343</v>
      </c>
      <c r="C387" s="503" t="s">
        <v>80</v>
      </c>
      <c r="D387" s="504" t="s">
        <v>587</v>
      </c>
      <c r="E387" s="505">
        <v>1</v>
      </c>
      <c r="F387" s="506">
        <v>141295768</v>
      </c>
      <c r="G387" s="538">
        <v>1</v>
      </c>
      <c r="H387" s="508">
        <f xml:space="preserve"> ROUND(           F387*G387,0)</f>
        <v>141295768</v>
      </c>
      <c r="I387" s="509">
        <f>ROUND(E387 * H387,0)</f>
        <v>141295768</v>
      </c>
      <c r="J387" s="388">
        <f t="shared" si="135"/>
        <v>5.8554880573355476E-3</v>
      </c>
      <c r="K387" s="393" t="str">
        <f t="shared" si="123"/>
        <v>||</v>
      </c>
      <c r="L387" s="388" t="s">
        <v>2430</v>
      </c>
      <c r="M387" s="562" t="str">
        <f t="shared" si="140"/>
        <v/>
      </c>
      <c r="N387" s="562">
        <f t="shared" si="141"/>
        <v>141295768</v>
      </c>
      <c r="O387" s="51">
        <f>ROUND('SALIDA SINCO PPTO'!G323,0)</f>
        <v>140197701</v>
      </c>
      <c r="P387" s="394">
        <v>141295768</v>
      </c>
      <c r="Q387" s="394">
        <f t="shared" si="138"/>
        <v>140197701</v>
      </c>
      <c r="R387" s="396">
        <f t="shared" si="128"/>
        <v>1098067</v>
      </c>
      <c r="V387">
        <f>ROUND('SALIDA SINCO PPTO'!N323,0)</f>
        <v>0</v>
      </c>
    </row>
    <row r="388" spans="1:22" ht="16.5" thickBot="1">
      <c r="A388" s="71"/>
      <c r="B388" s="478"/>
      <c r="C388" s="138"/>
      <c r="D388" s="139"/>
      <c r="E388" s="140"/>
      <c r="F388" s="141"/>
      <c r="G388" s="142"/>
      <c r="H388" s="143"/>
      <c r="I388" s="144"/>
      <c r="J388" s="388" t="str">
        <f t="shared" si="135"/>
        <v/>
      </c>
      <c r="K388" s="393" t="str">
        <f t="shared" si="123"/>
        <v/>
      </c>
      <c r="L388" s="393"/>
      <c r="M388" s="393"/>
      <c r="N388" s="393"/>
      <c r="P388" s="394" t="s">
        <v>1439</v>
      </c>
      <c r="Q388" s="394" t="str">
        <f t="shared" si="138"/>
        <v/>
      </c>
      <c r="R388" s="396" t="str">
        <f t="shared" si="128"/>
        <v/>
      </c>
    </row>
    <row r="389" spans="1:22" ht="28.5" customHeight="1" thickBot="1">
      <c r="A389" s="71"/>
      <c r="B389" s="923" t="s">
        <v>1344</v>
      </c>
      <c r="C389" s="944" t="s">
        <v>1345</v>
      </c>
      <c r="D389" s="936"/>
      <c r="E389" s="936"/>
      <c r="F389" s="937"/>
      <c r="G389" s="938"/>
      <c r="H389" s="939"/>
      <c r="I389" s="940">
        <f>SUM(I390:I415)</f>
        <v>398422310</v>
      </c>
      <c r="J389" s="941">
        <f t="shared" si="135"/>
        <v>1.6511160319968264E-2</v>
      </c>
      <c r="K389" s="942" t="str">
        <f t="shared" si="123"/>
        <v>||||||</v>
      </c>
      <c r="L389" s="936"/>
      <c r="M389" s="936"/>
      <c r="N389" s="937"/>
      <c r="O389" s="938"/>
      <c r="P389" s="939" t="s">
        <v>1439</v>
      </c>
      <c r="Q389" s="943">
        <f>SUM(Q390:Q415)</f>
        <v>398351857</v>
      </c>
      <c r="R389" s="945">
        <f t="shared" si="128"/>
        <v>70453</v>
      </c>
    </row>
    <row r="390" spans="1:22">
      <c r="A390" s="71"/>
      <c r="B390" s="474" t="s">
        <v>1346</v>
      </c>
      <c r="C390" s="64" t="s">
        <v>183</v>
      </c>
      <c r="D390" s="31" t="s">
        <v>587</v>
      </c>
      <c r="E390" s="72">
        <v>252</v>
      </c>
      <c r="F390" s="73">
        <v>1051725</v>
      </c>
      <c r="G390" s="126">
        <v>1</v>
      </c>
      <c r="H390" s="77">
        <f t="shared" ref="H390:H398" si="142" xml:space="preserve"> ROUND(           F390*G390,0)</f>
        <v>1051725</v>
      </c>
      <c r="I390" s="75">
        <f t="shared" ref="I390:I398" si="143">ROUND(E390 * H390,0)</f>
        <v>265034700</v>
      </c>
      <c r="J390" s="388">
        <f t="shared" si="135"/>
        <v>1.098339704434396E-2</v>
      </c>
      <c r="K390" s="393" t="str">
        <f t="shared" si="123"/>
        <v>||||</v>
      </c>
      <c r="L390" s="388" t="s">
        <v>2430</v>
      </c>
      <c r="M390" s="562" t="str">
        <f t="shared" ref="M390:M398" si="144">IF(L390="SI",I390,"")</f>
        <v/>
      </c>
      <c r="N390" s="562">
        <f t="shared" ref="N390:N398" si="145">IF(L390="NO",I390,"")</f>
        <v>265034700</v>
      </c>
      <c r="O390" s="51">
        <f>ROUND('SALIDA SINCO PPTO'!F325,0)</f>
        <v>1051725</v>
      </c>
      <c r="P390" s="394">
        <v>1051725</v>
      </c>
      <c r="Q390" s="394">
        <f t="shared" si="138"/>
        <v>265034700</v>
      </c>
      <c r="R390" s="396">
        <f t="shared" si="128"/>
        <v>0</v>
      </c>
      <c r="V390">
        <f>ROUND('SALIDA SINCO PPTO'!M325,0)</f>
        <v>0</v>
      </c>
    </row>
    <row r="391" spans="1:22">
      <c r="A391" s="71"/>
      <c r="B391" s="474" t="s">
        <v>1347</v>
      </c>
      <c r="C391" s="64" t="s">
        <v>346</v>
      </c>
      <c r="D391" s="31" t="s">
        <v>587</v>
      </c>
      <c r="E391" s="72">
        <v>4</v>
      </c>
      <c r="F391" s="73">
        <v>8805422</v>
      </c>
      <c r="G391" s="126">
        <v>1</v>
      </c>
      <c r="H391" s="77">
        <f t="shared" si="142"/>
        <v>8805422</v>
      </c>
      <c r="I391" s="75">
        <f t="shared" si="143"/>
        <v>35221688</v>
      </c>
      <c r="J391" s="388">
        <f t="shared" si="135"/>
        <v>1.4596344700373389E-3</v>
      </c>
      <c r="K391" s="393" t="str">
        <f t="shared" si="123"/>
        <v/>
      </c>
      <c r="L391" s="388" t="s">
        <v>2430</v>
      </c>
      <c r="M391" s="562" t="str">
        <f t="shared" si="144"/>
        <v/>
      </c>
      <c r="N391" s="562">
        <f t="shared" si="145"/>
        <v>35221688</v>
      </c>
      <c r="O391" s="51">
        <f>ROUND('SALIDA SINCO PPTO'!F326,0)</f>
        <v>8805422</v>
      </c>
      <c r="P391" s="394">
        <v>8805422</v>
      </c>
      <c r="Q391" s="394">
        <f t="shared" si="138"/>
        <v>35221688</v>
      </c>
      <c r="R391" s="396">
        <f t="shared" si="128"/>
        <v>0</v>
      </c>
      <c r="V391">
        <f>ROUND('SALIDA SINCO PPTO'!M326,0)</f>
        <v>0</v>
      </c>
    </row>
    <row r="392" spans="1:22">
      <c r="A392" s="71"/>
      <c r="B392" s="474" t="s">
        <v>1348</v>
      </c>
      <c r="C392" s="64" t="s">
        <v>357</v>
      </c>
      <c r="D392" s="31" t="s">
        <v>587</v>
      </c>
      <c r="E392" s="72">
        <v>12</v>
      </c>
      <c r="F392" s="73">
        <v>493755</v>
      </c>
      <c r="G392" s="126">
        <v>1</v>
      </c>
      <c r="H392" s="77">
        <f t="shared" si="142"/>
        <v>493755</v>
      </c>
      <c r="I392" s="75">
        <f t="shared" si="143"/>
        <v>5925060</v>
      </c>
      <c r="J392" s="388">
        <f t="shared" ref="J392:J414" si="146">IF(I392="","",I392/SbtPpto)</f>
        <v>2.4554251383520959E-4</v>
      </c>
      <c r="K392" s="393" t="str">
        <f t="shared" si="123"/>
        <v/>
      </c>
      <c r="L392" s="388" t="s">
        <v>2430</v>
      </c>
      <c r="M392" s="562" t="str">
        <f t="shared" si="144"/>
        <v/>
      </c>
      <c r="N392" s="562">
        <f t="shared" si="145"/>
        <v>5925060</v>
      </c>
      <c r="O392" s="51">
        <f>ROUND('SALIDA SINCO PPTO'!F327,0)</f>
        <v>493755</v>
      </c>
      <c r="P392" s="394">
        <v>493755</v>
      </c>
      <c r="Q392" s="394">
        <f t="shared" si="138"/>
        <v>5925060</v>
      </c>
      <c r="R392" s="396">
        <f t="shared" si="128"/>
        <v>0</v>
      </c>
      <c r="V392">
        <f>ROUND('SALIDA SINCO PPTO'!M327,0)</f>
        <v>0</v>
      </c>
    </row>
    <row r="393" spans="1:22">
      <c r="A393" s="71"/>
      <c r="B393" s="474" t="s">
        <v>1349</v>
      </c>
      <c r="C393" s="64" t="s">
        <v>1350</v>
      </c>
      <c r="D393" s="31" t="s">
        <v>587</v>
      </c>
      <c r="E393" s="72">
        <v>24</v>
      </c>
      <c r="F393" s="73">
        <v>574522</v>
      </c>
      <c r="G393" s="126">
        <v>1</v>
      </c>
      <c r="H393" s="77">
        <f t="shared" si="142"/>
        <v>574522</v>
      </c>
      <c r="I393" s="75">
        <f t="shared" si="143"/>
        <v>13788528</v>
      </c>
      <c r="J393" s="388">
        <f t="shared" si="146"/>
        <v>5.7141528139920518E-4</v>
      </c>
      <c r="K393" s="393" t="str">
        <f t="shared" ref="K393:K415" si="147">IF(J393="","",REPT("|",J393/MAX($J$14:$J$415)*100))</f>
        <v/>
      </c>
      <c r="L393" s="388" t="s">
        <v>2430</v>
      </c>
      <c r="M393" s="562" t="str">
        <f t="shared" si="144"/>
        <v/>
      </c>
      <c r="N393" s="562">
        <f t="shared" si="145"/>
        <v>13788528</v>
      </c>
      <c r="O393" s="51">
        <f>ROUND('SALIDA SINCO PPTO'!F328,0)</f>
        <v>574522</v>
      </c>
      <c r="P393" s="394">
        <v>574522</v>
      </c>
      <c r="Q393" s="394">
        <f t="shared" si="138"/>
        <v>13788528</v>
      </c>
      <c r="R393" s="396">
        <f t="shared" si="128"/>
        <v>0</v>
      </c>
      <c r="V393">
        <f>ROUND('SALIDA SINCO PPTO'!M328,0)</f>
        <v>0</v>
      </c>
    </row>
    <row r="394" spans="1:22">
      <c r="A394" s="71"/>
      <c r="B394" s="474" t="s">
        <v>1351</v>
      </c>
      <c r="C394" s="64" t="s">
        <v>157</v>
      </c>
      <c r="D394" s="31" t="s">
        <v>587</v>
      </c>
      <c r="E394" s="72">
        <v>4</v>
      </c>
      <c r="F394" s="73">
        <v>17899</v>
      </c>
      <c r="G394" s="126">
        <v>1</v>
      </c>
      <c r="H394" s="77">
        <f t="shared" si="142"/>
        <v>17899</v>
      </c>
      <c r="I394" s="75">
        <f t="shared" si="143"/>
        <v>71596</v>
      </c>
      <c r="J394" s="388">
        <f t="shared" si="146"/>
        <v>2.9670352402415612E-6</v>
      </c>
      <c r="K394" s="393" t="str">
        <f t="shared" si="147"/>
        <v/>
      </c>
      <c r="L394" s="388" t="s">
        <v>2430</v>
      </c>
      <c r="M394" s="562" t="str">
        <f t="shared" si="144"/>
        <v/>
      </c>
      <c r="N394" s="562">
        <f t="shared" si="145"/>
        <v>71596</v>
      </c>
      <c r="O394" s="51">
        <f>ROUND('SALIDA SINCO PPTO'!F329,0)</f>
        <v>17899</v>
      </c>
      <c r="P394" s="394">
        <v>17899</v>
      </c>
      <c r="Q394" s="394">
        <f t="shared" si="138"/>
        <v>71596</v>
      </c>
      <c r="R394" s="396">
        <f t="shared" si="128"/>
        <v>0</v>
      </c>
      <c r="V394">
        <f>ROUND('SALIDA SINCO PPTO'!M329,0)</f>
        <v>0</v>
      </c>
    </row>
    <row r="395" spans="1:22">
      <c r="A395" s="71"/>
      <c r="B395" s="474" t="s">
        <v>1352</v>
      </c>
      <c r="C395" s="64" t="s">
        <v>148</v>
      </c>
      <c r="D395" s="31" t="s">
        <v>617</v>
      </c>
      <c r="E395" s="72">
        <v>1252</v>
      </c>
      <c r="F395" s="73">
        <v>12916</v>
      </c>
      <c r="G395" s="126">
        <v>1</v>
      </c>
      <c r="H395" s="77">
        <f t="shared" si="142"/>
        <v>12916</v>
      </c>
      <c r="I395" s="75">
        <f t="shared" si="143"/>
        <v>16170832</v>
      </c>
      <c r="J395" s="388">
        <f t="shared" si="146"/>
        <v>6.7014118677057271E-4</v>
      </c>
      <c r="K395" s="393" t="str">
        <f t="shared" si="147"/>
        <v/>
      </c>
      <c r="L395" s="388" t="s">
        <v>2430</v>
      </c>
      <c r="M395" s="562" t="str">
        <f t="shared" si="144"/>
        <v/>
      </c>
      <c r="N395" s="562">
        <f t="shared" si="145"/>
        <v>16170832</v>
      </c>
      <c r="O395" s="51">
        <f>ROUND('SALIDA SINCO PPTO'!F330,0)</f>
        <v>12916</v>
      </c>
      <c r="P395" s="394">
        <v>12916</v>
      </c>
      <c r="Q395" s="394">
        <f t="shared" si="138"/>
        <v>16170832</v>
      </c>
      <c r="R395" s="396">
        <f t="shared" si="128"/>
        <v>0</v>
      </c>
      <c r="V395">
        <f>ROUND('SALIDA SINCO PPTO'!M330,0)</f>
        <v>0</v>
      </c>
    </row>
    <row r="396" spans="1:22">
      <c r="A396" s="71"/>
      <c r="B396" s="474" t="s">
        <v>1353</v>
      </c>
      <c r="C396" s="64" t="s">
        <v>1354</v>
      </c>
      <c r="D396" s="31" t="s">
        <v>587</v>
      </c>
      <c r="E396" s="72">
        <v>420</v>
      </c>
      <c r="F396" s="73">
        <v>3210</v>
      </c>
      <c r="G396" s="126">
        <v>1</v>
      </c>
      <c r="H396" s="77">
        <f t="shared" si="142"/>
        <v>3210</v>
      </c>
      <c r="I396" s="75">
        <f t="shared" si="143"/>
        <v>1348200</v>
      </c>
      <c r="J396" s="388">
        <f t="shared" si="146"/>
        <v>5.5871234578659043E-5</v>
      </c>
      <c r="K396" s="393" t="str">
        <f t="shared" si="147"/>
        <v/>
      </c>
      <c r="L396" s="388" t="s">
        <v>2430</v>
      </c>
      <c r="M396" s="562" t="str">
        <f t="shared" si="144"/>
        <v/>
      </c>
      <c r="N396" s="562">
        <f t="shared" si="145"/>
        <v>1348200</v>
      </c>
      <c r="O396" s="51">
        <f>ROUND('SALIDA SINCO PPTO'!F331,0)</f>
        <v>3210</v>
      </c>
      <c r="P396" s="394">
        <v>3210</v>
      </c>
      <c r="Q396" s="394">
        <f t="shared" si="138"/>
        <v>1348200</v>
      </c>
      <c r="R396" s="396">
        <f t="shared" si="128"/>
        <v>0</v>
      </c>
      <c r="V396">
        <f>ROUND('SALIDA SINCO PPTO'!M331,0)</f>
        <v>0</v>
      </c>
    </row>
    <row r="397" spans="1:22">
      <c r="A397" s="71"/>
      <c r="B397" s="474" t="s">
        <v>1355</v>
      </c>
      <c r="C397" s="64" t="s">
        <v>351</v>
      </c>
      <c r="D397" s="31" t="s">
        <v>587</v>
      </c>
      <c r="E397" s="72">
        <v>220</v>
      </c>
      <c r="F397" s="73">
        <v>3792</v>
      </c>
      <c r="G397" s="126">
        <v>1</v>
      </c>
      <c r="H397" s="77">
        <f t="shared" si="142"/>
        <v>3792</v>
      </c>
      <c r="I397" s="75">
        <f t="shared" si="143"/>
        <v>834240</v>
      </c>
      <c r="J397" s="388">
        <f t="shared" si="146"/>
        <v>3.4572035851431924E-5</v>
      </c>
      <c r="K397" s="393" t="str">
        <f t="shared" si="147"/>
        <v/>
      </c>
      <c r="L397" s="388" t="s">
        <v>2430</v>
      </c>
      <c r="M397" s="562" t="str">
        <f t="shared" si="144"/>
        <v/>
      </c>
      <c r="N397" s="562">
        <f t="shared" si="145"/>
        <v>834240</v>
      </c>
      <c r="O397" s="51">
        <f>ROUND('SALIDA SINCO PPTO'!F332,0)</f>
        <v>3793</v>
      </c>
      <c r="P397" s="394">
        <v>3792</v>
      </c>
      <c r="Q397" s="394">
        <f t="shared" si="138"/>
        <v>834460</v>
      </c>
      <c r="R397" s="396">
        <f t="shared" si="128"/>
        <v>-220</v>
      </c>
      <c r="V397">
        <f>ROUND('SALIDA SINCO PPTO'!M332,0)</f>
        <v>0</v>
      </c>
    </row>
    <row r="398" spans="1:22">
      <c r="A398" s="71"/>
      <c r="B398" s="474" t="s">
        <v>1356</v>
      </c>
      <c r="C398" s="64" t="s">
        <v>349</v>
      </c>
      <c r="D398" s="31" t="s">
        <v>587</v>
      </c>
      <c r="E398" s="72">
        <v>52</v>
      </c>
      <c r="F398" s="73">
        <v>30104</v>
      </c>
      <c r="G398" s="126">
        <v>1</v>
      </c>
      <c r="H398" s="77">
        <f t="shared" si="142"/>
        <v>30104</v>
      </c>
      <c r="I398" s="75">
        <f t="shared" si="143"/>
        <v>1565408</v>
      </c>
      <c r="J398" s="388">
        <f t="shared" si="146"/>
        <v>6.4872628378066674E-5</v>
      </c>
      <c r="K398" s="393" t="str">
        <f t="shared" si="147"/>
        <v/>
      </c>
      <c r="L398" s="388" t="s">
        <v>2430</v>
      </c>
      <c r="M398" s="562" t="str">
        <f t="shared" si="144"/>
        <v/>
      </c>
      <c r="N398" s="562">
        <f t="shared" si="145"/>
        <v>1565408</v>
      </c>
      <c r="O398" s="51">
        <f>ROUND('SALIDA SINCO PPTO'!F333,0)</f>
        <v>30104</v>
      </c>
      <c r="P398" s="394">
        <v>30104</v>
      </c>
      <c r="Q398" s="394">
        <f t="shared" si="138"/>
        <v>1565408</v>
      </c>
      <c r="R398" s="396">
        <f t="shared" ref="R398:R415" si="148">IF(Q398="","",I398-Q398)</f>
        <v>0</v>
      </c>
      <c r="V398">
        <f>ROUND('SALIDA SINCO PPTO'!M333,0)</f>
        <v>0</v>
      </c>
    </row>
    <row r="399" spans="1:22">
      <c r="A399" s="71"/>
      <c r="B399" s="474"/>
      <c r="C399" s="64"/>
      <c r="D399" s="31"/>
      <c r="E399" s="72"/>
      <c r="F399" s="73"/>
      <c r="G399" s="126"/>
      <c r="H399" s="77"/>
      <c r="I399" s="75"/>
      <c r="J399" s="388" t="str">
        <f t="shared" si="146"/>
        <v/>
      </c>
      <c r="K399" s="393" t="str">
        <f t="shared" si="147"/>
        <v/>
      </c>
      <c r="L399" s="393"/>
      <c r="M399" s="393"/>
      <c r="N399" s="393"/>
      <c r="P399" s="394" t="s">
        <v>1439</v>
      </c>
      <c r="Q399" s="394" t="str">
        <f t="shared" si="138"/>
        <v/>
      </c>
      <c r="R399" s="396" t="str">
        <f t="shared" si="148"/>
        <v/>
      </c>
    </row>
    <row r="400" spans="1:22">
      <c r="A400" s="71"/>
      <c r="B400" s="474" t="s">
        <v>1357</v>
      </c>
      <c r="C400" s="64" t="s">
        <v>1358</v>
      </c>
      <c r="D400" s="31" t="s">
        <v>587</v>
      </c>
      <c r="E400" s="72">
        <v>80</v>
      </c>
      <c r="F400" s="73">
        <v>23430</v>
      </c>
      <c r="G400" s="126">
        <v>1</v>
      </c>
      <c r="H400" s="77">
        <f t="shared" ref="H400:H415" si="149" xml:space="preserve"> ROUND(           F400*G400,0)</f>
        <v>23430</v>
      </c>
      <c r="I400" s="75">
        <f t="shared" ref="I400:I411" si="150">ROUND(E400 * H400,0)</f>
        <v>1874400</v>
      </c>
      <c r="J400" s="388">
        <f t="shared" si="146"/>
        <v>7.7677675488976787E-5</v>
      </c>
      <c r="K400" s="393" t="str">
        <f t="shared" si="147"/>
        <v/>
      </c>
      <c r="L400" s="388" t="s">
        <v>2430</v>
      </c>
      <c r="M400" s="562" t="str">
        <f t="shared" ref="M400:M411" si="151">IF(L400="SI",I400,"")</f>
        <v/>
      </c>
      <c r="N400" s="562">
        <f t="shared" ref="N400:N411" si="152">IF(L400="NO",I400,"")</f>
        <v>1874400</v>
      </c>
      <c r="O400" s="51">
        <f>ROUND('SALIDA SINCO PPTO'!F334,0)</f>
        <v>23430</v>
      </c>
      <c r="P400" s="394">
        <v>23430</v>
      </c>
      <c r="Q400" s="394">
        <f t="shared" si="138"/>
        <v>1874400</v>
      </c>
      <c r="R400" s="396">
        <f t="shared" si="148"/>
        <v>0</v>
      </c>
      <c r="V400">
        <f>ROUND('SALIDA SINCO PPTO'!M334,0)</f>
        <v>0</v>
      </c>
    </row>
    <row r="401" spans="1:22">
      <c r="A401" s="71"/>
      <c r="B401" s="474" t="s">
        <v>1359</v>
      </c>
      <c r="C401" s="64" t="s">
        <v>358</v>
      </c>
      <c r="D401" s="31" t="s">
        <v>587</v>
      </c>
      <c r="E401" s="72">
        <v>42</v>
      </c>
      <c r="F401" s="73">
        <v>20169</v>
      </c>
      <c r="G401" s="126">
        <v>1</v>
      </c>
      <c r="H401" s="77">
        <f t="shared" si="149"/>
        <v>20169</v>
      </c>
      <c r="I401" s="75">
        <f t="shared" si="150"/>
        <v>847098</v>
      </c>
      <c r="J401" s="388">
        <f t="shared" si="146"/>
        <v>3.5104888791806051E-5</v>
      </c>
      <c r="K401" s="393" t="str">
        <f t="shared" si="147"/>
        <v/>
      </c>
      <c r="L401" s="388" t="s">
        <v>2430</v>
      </c>
      <c r="M401" s="562" t="str">
        <f t="shared" si="151"/>
        <v/>
      </c>
      <c r="N401" s="562">
        <f t="shared" si="152"/>
        <v>847098</v>
      </c>
      <c r="O401" s="51">
        <f>ROUND('SALIDA SINCO PPTO'!F335,0)</f>
        <v>20169</v>
      </c>
      <c r="P401" s="394">
        <v>20169</v>
      </c>
      <c r="Q401" s="394">
        <f t="shared" si="138"/>
        <v>847098</v>
      </c>
      <c r="R401" s="396">
        <f t="shared" si="148"/>
        <v>0</v>
      </c>
      <c r="V401">
        <f>ROUND('SALIDA SINCO PPTO'!M335,0)</f>
        <v>0</v>
      </c>
    </row>
    <row r="402" spans="1:22">
      <c r="A402" s="71"/>
      <c r="B402" s="474" t="s">
        <v>1360</v>
      </c>
      <c r="C402" s="64" t="s">
        <v>348</v>
      </c>
      <c r="D402" s="540" t="s">
        <v>617</v>
      </c>
      <c r="E402" s="72">
        <v>650</v>
      </c>
      <c r="F402" s="73">
        <v>17317</v>
      </c>
      <c r="G402" s="126">
        <v>1</v>
      </c>
      <c r="H402" s="77">
        <f t="shared" si="149"/>
        <v>17317</v>
      </c>
      <c r="I402" s="75">
        <f t="shared" si="150"/>
        <v>11256050</v>
      </c>
      <c r="J402" s="388">
        <f t="shared" si="146"/>
        <v>4.664659620079477E-4</v>
      </c>
      <c r="K402" s="393" t="str">
        <f t="shared" si="147"/>
        <v/>
      </c>
      <c r="L402" s="388" t="s">
        <v>2430</v>
      </c>
      <c r="M402" s="562" t="str">
        <f t="shared" si="151"/>
        <v/>
      </c>
      <c r="N402" s="562">
        <f t="shared" si="152"/>
        <v>11256050</v>
      </c>
      <c r="O402" s="51">
        <f>ROUND('SALIDA SINCO PPTO'!F336,0)</f>
        <v>17318</v>
      </c>
      <c r="P402" s="394">
        <v>17317</v>
      </c>
      <c r="Q402" s="394">
        <f t="shared" si="138"/>
        <v>11256700</v>
      </c>
      <c r="R402" s="396">
        <f t="shared" si="148"/>
        <v>-650</v>
      </c>
      <c r="V402">
        <f>ROUND('SALIDA SINCO PPTO'!M336,0)</f>
        <v>0</v>
      </c>
    </row>
    <row r="403" spans="1:22">
      <c r="A403" s="71"/>
      <c r="B403" s="474" t="s">
        <v>1361</v>
      </c>
      <c r="C403" s="64" t="s">
        <v>353</v>
      </c>
      <c r="D403" s="31" t="s">
        <v>587</v>
      </c>
      <c r="E403" s="72">
        <v>4</v>
      </c>
      <c r="F403" s="73">
        <v>661262</v>
      </c>
      <c r="G403" s="126">
        <v>1</v>
      </c>
      <c r="H403" s="77">
        <f t="shared" si="149"/>
        <v>661262</v>
      </c>
      <c r="I403" s="75">
        <f t="shared" si="150"/>
        <v>2645048</v>
      </c>
      <c r="J403" s="388">
        <f t="shared" si="146"/>
        <v>1.0961437270420779E-4</v>
      </c>
      <c r="K403" s="393" t="str">
        <f t="shared" si="147"/>
        <v/>
      </c>
      <c r="L403" s="388" t="s">
        <v>2430</v>
      </c>
      <c r="M403" s="562" t="str">
        <f t="shared" si="151"/>
        <v/>
      </c>
      <c r="N403" s="562">
        <f t="shared" si="152"/>
        <v>2645048</v>
      </c>
      <c r="O403" s="51">
        <f>ROUND('SALIDA SINCO PPTO'!F337,0)</f>
        <v>661262</v>
      </c>
      <c r="P403" s="394">
        <v>661262</v>
      </c>
      <c r="Q403" s="394">
        <f t="shared" si="138"/>
        <v>2645048</v>
      </c>
      <c r="R403" s="396">
        <f t="shared" si="148"/>
        <v>0</v>
      </c>
      <c r="V403">
        <f>ROUND('SALIDA SINCO PPTO'!M337,0)</f>
        <v>0</v>
      </c>
    </row>
    <row r="404" spans="1:22">
      <c r="A404" s="71"/>
      <c r="B404" s="474" t="s">
        <v>1362</v>
      </c>
      <c r="C404" s="64" t="s">
        <v>298</v>
      </c>
      <c r="D404" s="31" t="s">
        <v>587</v>
      </c>
      <c r="E404" s="72">
        <v>1200</v>
      </c>
      <c r="F404" s="73">
        <v>1487</v>
      </c>
      <c r="G404" s="126">
        <v>1</v>
      </c>
      <c r="H404" s="77">
        <f t="shared" si="149"/>
        <v>1487</v>
      </c>
      <c r="I404" s="75">
        <f t="shared" si="150"/>
        <v>1784400</v>
      </c>
      <c r="J404" s="388">
        <f t="shared" si="146"/>
        <v>7.3947953554486865E-5</v>
      </c>
      <c r="K404" s="393" t="str">
        <f t="shared" si="147"/>
        <v/>
      </c>
      <c r="L404" s="388" t="s">
        <v>2430</v>
      </c>
      <c r="M404" s="562" t="str">
        <f t="shared" si="151"/>
        <v/>
      </c>
      <c r="N404" s="562">
        <f t="shared" si="152"/>
        <v>1784400</v>
      </c>
      <c r="O404" s="51">
        <f>ROUND('SALIDA SINCO PPTO'!F338,0)</f>
        <v>1487</v>
      </c>
      <c r="P404" s="394">
        <v>1487</v>
      </c>
      <c r="Q404" s="394">
        <f t="shared" si="138"/>
        <v>1784400</v>
      </c>
      <c r="R404" s="396">
        <f t="shared" si="148"/>
        <v>0</v>
      </c>
      <c r="V404">
        <f>ROUND('SALIDA SINCO PPTO'!M338,0)</f>
        <v>0</v>
      </c>
    </row>
    <row r="405" spans="1:22">
      <c r="A405" s="71"/>
      <c r="B405" s="474" t="s">
        <v>1363</v>
      </c>
      <c r="C405" s="64" t="s">
        <v>269</v>
      </c>
      <c r="D405" s="31" t="s">
        <v>587</v>
      </c>
      <c r="E405" s="72">
        <v>350</v>
      </c>
      <c r="F405" s="73">
        <v>1634</v>
      </c>
      <c r="G405" s="126">
        <v>1</v>
      </c>
      <c r="H405" s="77">
        <f t="shared" si="149"/>
        <v>1634</v>
      </c>
      <c r="I405" s="75">
        <f t="shared" si="150"/>
        <v>571900</v>
      </c>
      <c r="J405" s="388">
        <f t="shared" si="146"/>
        <v>2.3700310825942076E-5</v>
      </c>
      <c r="K405" s="393" t="str">
        <f t="shared" si="147"/>
        <v/>
      </c>
      <c r="L405" s="388" t="s">
        <v>2430</v>
      </c>
      <c r="M405" s="562" t="str">
        <f t="shared" si="151"/>
        <v/>
      </c>
      <c r="N405" s="562">
        <f t="shared" si="152"/>
        <v>571900</v>
      </c>
      <c r="O405" s="51">
        <f>ROUND('SALIDA SINCO PPTO'!F339,0)</f>
        <v>1634</v>
      </c>
      <c r="P405" s="394">
        <v>1634</v>
      </c>
      <c r="Q405" s="394">
        <f t="shared" si="138"/>
        <v>571900</v>
      </c>
      <c r="R405" s="396">
        <f t="shared" si="148"/>
        <v>0</v>
      </c>
      <c r="V405">
        <f>ROUND('SALIDA SINCO PPTO'!M339,0)</f>
        <v>0</v>
      </c>
    </row>
    <row r="406" spans="1:22">
      <c r="A406" s="71"/>
      <c r="B406" s="474" t="s">
        <v>1364</v>
      </c>
      <c r="C406" s="64" t="s">
        <v>268</v>
      </c>
      <c r="D406" s="31" t="s">
        <v>587</v>
      </c>
      <c r="E406" s="72">
        <v>500</v>
      </c>
      <c r="F406" s="73">
        <v>1866</v>
      </c>
      <c r="G406" s="126">
        <v>1</v>
      </c>
      <c r="H406" s="77">
        <f t="shared" si="149"/>
        <v>1866</v>
      </c>
      <c r="I406" s="75">
        <f t="shared" si="150"/>
        <v>933000</v>
      </c>
      <c r="J406" s="388">
        <f t="shared" si="146"/>
        <v>3.8664784054212202E-5</v>
      </c>
      <c r="K406" s="393" t="str">
        <f t="shared" si="147"/>
        <v/>
      </c>
      <c r="L406" s="388" t="s">
        <v>2430</v>
      </c>
      <c r="M406" s="562" t="str">
        <f t="shared" si="151"/>
        <v/>
      </c>
      <c r="N406" s="562">
        <f t="shared" si="152"/>
        <v>933000</v>
      </c>
      <c r="O406" s="51">
        <f>ROUND('SALIDA SINCO PPTO'!F340,0)</f>
        <v>1866</v>
      </c>
      <c r="P406" s="394">
        <v>1866</v>
      </c>
      <c r="Q406" s="394">
        <f t="shared" ref="Q406:Q415" si="153">IF(P406="","",IF(O406="",ROUND(P406*E406,0),ROUND(O406*E406,0)))</f>
        <v>933000</v>
      </c>
      <c r="R406" s="396">
        <f t="shared" si="148"/>
        <v>0</v>
      </c>
      <c r="V406">
        <f>ROUND('SALIDA SINCO PPTO'!M340,0)</f>
        <v>0</v>
      </c>
    </row>
    <row r="407" spans="1:22">
      <c r="A407" s="71"/>
      <c r="B407" s="474" t="s">
        <v>1365</v>
      </c>
      <c r="C407" s="64" t="s">
        <v>558</v>
      </c>
      <c r="D407" s="31" t="s">
        <v>587</v>
      </c>
      <c r="E407" s="72">
        <v>1</v>
      </c>
      <c r="F407" s="73">
        <v>20726992</v>
      </c>
      <c r="G407" s="126">
        <v>1</v>
      </c>
      <c r="H407" s="77">
        <f t="shared" si="149"/>
        <v>20726992</v>
      </c>
      <c r="I407" s="75">
        <f t="shared" si="150"/>
        <v>20726992</v>
      </c>
      <c r="J407" s="388">
        <f t="shared" si="146"/>
        <v>8.5895462998219054E-4</v>
      </c>
      <c r="K407" s="393" t="str">
        <f t="shared" si="147"/>
        <v/>
      </c>
      <c r="L407" s="388" t="s">
        <v>2430</v>
      </c>
      <c r="M407" s="562" t="str">
        <f t="shared" si="151"/>
        <v/>
      </c>
      <c r="N407" s="562">
        <f t="shared" si="152"/>
        <v>20726992</v>
      </c>
      <c r="O407" s="51">
        <f>ROUND('SALIDA SINCO PPTO'!F341,0)</f>
        <v>20726992</v>
      </c>
      <c r="P407" s="394">
        <v>20726992</v>
      </c>
      <c r="Q407" s="394">
        <f t="shared" si="153"/>
        <v>20726992</v>
      </c>
      <c r="R407" s="396">
        <f t="shared" si="148"/>
        <v>0</v>
      </c>
      <c r="V407">
        <f>ROUND('SALIDA SINCO PPTO'!M341,0)</f>
        <v>0</v>
      </c>
    </row>
    <row r="408" spans="1:22">
      <c r="A408" s="71"/>
      <c r="B408" s="474" t="s">
        <v>1366</v>
      </c>
      <c r="C408" s="64" t="s">
        <v>361</v>
      </c>
      <c r="D408" s="31" t="s">
        <v>617</v>
      </c>
      <c r="E408" s="72">
        <v>40</v>
      </c>
      <c r="F408" s="73">
        <v>16917</v>
      </c>
      <c r="G408" s="126">
        <v>1</v>
      </c>
      <c r="H408" s="77">
        <f t="shared" si="149"/>
        <v>16917</v>
      </c>
      <c r="I408" s="75">
        <f t="shared" si="150"/>
        <v>676680</v>
      </c>
      <c r="J408" s="388">
        <f t="shared" si="146"/>
        <v>2.8042535984784899E-5</v>
      </c>
      <c r="K408" s="393" t="str">
        <f t="shared" si="147"/>
        <v/>
      </c>
      <c r="L408" s="388" t="s">
        <v>2430</v>
      </c>
      <c r="M408" s="562" t="str">
        <f t="shared" si="151"/>
        <v/>
      </c>
      <c r="N408" s="562">
        <f t="shared" si="152"/>
        <v>676680</v>
      </c>
      <c r="O408" s="51">
        <f>ROUND('SALIDA SINCO PPTO'!F342,0)</f>
        <v>16917</v>
      </c>
      <c r="P408" s="394">
        <v>16917</v>
      </c>
      <c r="Q408" s="394">
        <f t="shared" si="153"/>
        <v>676680</v>
      </c>
      <c r="R408" s="396">
        <f t="shared" si="148"/>
        <v>0</v>
      </c>
      <c r="V408">
        <f>ROUND('SALIDA SINCO PPTO'!M342,0)</f>
        <v>0</v>
      </c>
    </row>
    <row r="409" spans="1:22">
      <c r="A409" s="71"/>
      <c r="B409" s="474" t="s">
        <v>1367</v>
      </c>
      <c r="C409" s="64" t="s">
        <v>354</v>
      </c>
      <c r="D409" s="31" t="s">
        <v>587</v>
      </c>
      <c r="E409" s="72">
        <v>2</v>
      </c>
      <c r="F409" s="73">
        <v>1971592</v>
      </c>
      <c r="G409" s="126">
        <v>1</v>
      </c>
      <c r="H409" s="77">
        <f t="shared" si="149"/>
        <v>1971592</v>
      </c>
      <c r="I409" s="75">
        <f t="shared" si="150"/>
        <v>3943184</v>
      </c>
      <c r="J409" s="388">
        <f t="shared" si="146"/>
        <v>1.6341088729477458E-4</v>
      </c>
      <c r="K409" s="393" t="str">
        <f t="shared" si="147"/>
        <v/>
      </c>
      <c r="L409" s="388" t="s">
        <v>2430</v>
      </c>
      <c r="M409" s="562" t="str">
        <f t="shared" si="151"/>
        <v/>
      </c>
      <c r="N409" s="562">
        <f t="shared" si="152"/>
        <v>3943184</v>
      </c>
      <c r="O409" s="51">
        <f>ROUND('SALIDA SINCO PPTO'!F343,0)</f>
        <v>1971593</v>
      </c>
      <c r="P409" s="394">
        <v>1971592</v>
      </c>
      <c r="Q409" s="394">
        <f t="shared" si="153"/>
        <v>3943186</v>
      </c>
      <c r="R409" s="396">
        <f t="shared" si="148"/>
        <v>-2</v>
      </c>
      <c r="V409">
        <f>ROUND('SALIDA SINCO PPTO'!M343,0)</f>
        <v>0</v>
      </c>
    </row>
    <row r="410" spans="1:22">
      <c r="A410" s="71"/>
      <c r="B410" s="474" t="s">
        <v>1368</v>
      </c>
      <c r="C410" s="64" t="s">
        <v>345</v>
      </c>
      <c r="D410" s="31" t="s">
        <v>587</v>
      </c>
      <c r="E410" s="72">
        <v>4</v>
      </c>
      <c r="F410" s="73">
        <v>238412</v>
      </c>
      <c r="G410" s="126">
        <v>1</v>
      </c>
      <c r="H410" s="77">
        <f t="shared" si="149"/>
        <v>238412</v>
      </c>
      <c r="I410" s="75">
        <f t="shared" si="150"/>
        <v>953648</v>
      </c>
      <c r="J410" s="388">
        <f t="shared" si="146"/>
        <v>3.9520465148693842E-5</v>
      </c>
      <c r="K410" s="393" t="str">
        <f t="shared" si="147"/>
        <v/>
      </c>
      <c r="L410" s="388" t="s">
        <v>2430</v>
      </c>
      <c r="M410" s="562" t="str">
        <f t="shared" si="151"/>
        <v/>
      </c>
      <c r="N410" s="562">
        <f t="shared" si="152"/>
        <v>953648</v>
      </c>
      <c r="O410" s="51">
        <f>ROUND('SALIDA SINCO PPTO'!F344,0)</f>
        <v>238413</v>
      </c>
      <c r="P410" s="394">
        <v>238412</v>
      </c>
      <c r="Q410" s="394">
        <f t="shared" si="153"/>
        <v>953652</v>
      </c>
      <c r="R410" s="396">
        <f t="shared" si="148"/>
        <v>-4</v>
      </c>
      <c r="V410">
        <f>ROUND('SALIDA SINCO PPTO'!M344,0)</f>
        <v>0</v>
      </c>
    </row>
    <row r="411" spans="1:22">
      <c r="A411" s="71"/>
      <c r="B411" s="474" t="s">
        <v>1369</v>
      </c>
      <c r="C411" s="64" t="s">
        <v>352</v>
      </c>
      <c r="D411" s="31" t="s">
        <v>617</v>
      </c>
      <c r="E411" s="72">
        <v>25</v>
      </c>
      <c r="F411" s="73">
        <v>22783</v>
      </c>
      <c r="G411" s="126">
        <v>1</v>
      </c>
      <c r="H411" s="77">
        <f t="shared" si="149"/>
        <v>22783</v>
      </c>
      <c r="I411" s="75">
        <f t="shared" si="150"/>
        <v>569575</v>
      </c>
      <c r="J411" s="388">
        <f t="shared" si="146"/>
        <v>2.3603959675967753E-5</v>
      </c>
      <c r="K411" s="393" t="str">
        <f t="shared" si="147"/>
        <v/>
      </c>
      <c r="L411" s="388" t="s">
        <v>2430</v>
      </c>
      <c r="M411" s="562" t="str">
        <f t="shared" si="151"/>
        <v/>
      </c>
      <c r="N411" s="562">
        <f t="shared" si="152"/>
        <v>569575</v>
      </c>
      <c r="O411" s="51">
        <f>ROUND('SALIDA SINCO PPTO'!F345,0)</f>
        <v>22784</v>
      </c>
      <c r="P411" s="394">
        <v>22783</v>
      </c>
      <c r="Q411" s="394">
        <f t="shared" si="153"/>
        <v>569600</v>
      </c>
      <c r="R411" s="396">
        <f t="shared" si="148"/>
        <v>-25</v>
      </c>
      <c r="V411">
        <f>ROUND('SALIDA SINCO PPTO'!M345,0)</f>
        <v>0</v>
      </c>
    </row>
    <row r="412" spans="1:22" ht="15" customHeight="1">
      <c r="A412" s="71"/>
      <c r="B412" s="474"/>
      <c r="C412" s="64"/>
      <c r="D412" s="31"/>
      <c r="E412" s="72"/>
      <c r="F412" s="73"/>
      <c r="G412" s="126">
        <v>1</v>
      </c>
      <c r="H412" s="77">
        <f t="shared" si="149"/>
        <v>0</v>
      </c>
      <c r="I412" s="75"/>
      <c r="J412" s="388" t="str">
        <f t="shared" si="146"/>
        <v/>
      </c>
      <c r="K412" s="393" t="str">
        <f t="shared" si="147"/>
        <v/>
      </c>
      <c r="L412" s="393"/>
      <c r="M412" s="393"/>
      <c r="N412" s="393"/>
      <c r="P412" s="394" t="s">
        <v>1439</v>
      </c>
      <c r="Q412" s="394" t="str">
        <f t="shared" si="153"/>
        <v/>
      </c>
      <c r="R412" s="396" t="str">
        <f t="shared" si="148"/>
        <v/>
      </c>
    </row>
    <row r="413" spans="1:22">
      <c r="A413" s="71"/>
      <c r="B413" s="474" t="s">
        <v>1370</v>
      </c>
      <c r="C413" s="64" t="s">
        <v>1371</v>
      </c>
      <c r="D413" s="31" t="s">
        <v>587</v>
      </c>
      <c r="E413" s="72">
        <v>1</v>
      </c>
      <c r="F413" s="73">
        <v>7356551</v>
      </c>
      <c r="G413" s="126">
        <v>1</v>
      </c>
      <c r="H413" s="77">
        <f t="shared" si="149"/>
        <v>7356551</v>
      </c>
      <c r="I413" s="75">
        <f>ROUND(E413 * H413,0)</f>
        <v>7356551</v>
      </c>
      <c r="J413" s="388">
        <f t="shared" si="146"/>
        <v>3.0486544029881973E-4</v>
      </c>
      <c r="K413" s="393" t="str">
        <f t="shared" si="147"/>
        <v/>
      </c>
      <c r="L413" s="388" t="s">
        <v>2430</v>
      </c>
      <c r="M413" s="562" t="str">
        <f t="shared" ref="M413:M415" si="154">IF(L413="SI",I413,"")</f>
        <v/>
      </c>
      <c r="N413" s="562">
        <f t="shared" ref="N413:N415" si="155">IF(L413="NO",I413,"")</f>
        <v>7356551</v>
      </c>
      <c r="O413" s="51">
        <f>ROUND('SALIDA SINCO PPTO'!F346,0)</f>
        <v>7356551</v>
      </c>
      <c r="P413" s="394">
        <v>7356551</v>
      </c>
      <c r="Q413" s="394">
        <f t="shared" si="153"/>
        <v>7356551</v>
      </c>
      <c r="R413" s="396">
        <f t="shared" si="148"/>
        <v>0</v>
      </c>
      <c r="V413">
        <f>ROUND('SALIDA SINCO PPTO'!M346,0)</f>
        <v>0</v>
      </c>
    </row>
    <row r="414" spans="1:22">
      <c r="A414" s="71"/>
      <c r="B414" s="474" t="s">
        <v>1372</v>
      </c>
      <c r="C414" s="64" t="s">
        <v>1373</v>
      </c>
      <c r="D414" s="31" t="s">
        <v>587</v>
      </c>
      <c r="E414" s="72">
        <v>2</v>
      </c>
      <c r="F414" s="73">
        <v>249128</v>
      </c>
      <c r="G414" s="126">
        <v>1</v>
      </c>
      <c r="H414" s="77">
        <f t="shared" si="149"/>
        <v>249128</v>
      </c>
      <c r="I414" s="75">
        <f>ROUND(E414 * H414,0)</f>
        <v>498256</v>
      </c>
      <c r="J414" s="388">
        <f t="shared" si="146"/>
        <v>2.0648403691013455E-5</v>
      </c>
      <c r="K414" s="393" t="str">
        <f t="shared" si="147"/>
        <v/>
      </c>
      <c r="L414" s="388" t="s">
        <v>2430</v>
      </c>
      <c r="M414" s="562" t="str">
        <f t="shared" si="154"/>
        <v/>
      </c>
      <c r="N414" s="562">
        <f t="shared" si="155"/>
        <v>498256</v>
      </c>
      <c r="O414" s="51">
        <f>ROUND('SALIDA SINCO PPTO'!F347,0)</f>
        <v>213451</v>
      </c>
      <c r="P414" s="394">
        <v>249128</v>
      </c>
      <c r="Q414" s="394">
        <f t="shared" si="153"/>
        <v>426902</v>
      </c>
      <c r="R414" s="396">
        <f t="shared" si="148"/>
        <v>71354</v>
      </c>
      <c r="V414">
        <f>ROUND('SALIDA SINCO PPTO'!M347,0)</f>
        <v>0</v>
      </c>
    </row>
    <row r="415" spans="1:22" ht="16.5" thickBot="1">
      <c r="A415" s="71"/>
      <c r="B415" s="502" t="s">
        <v>1374</v>
      </c>
      <c r="C415" s="503" t="s">
        <v>359</v>
      </c>
      <c r="D415" s="504" t="s">
        <v>617</v>
      </c>
      <c r="E415" s="505">
        <v>28</v>
      </c>
      <c r="F415" s="506">
        <v>136617</v>
      </c>
      <c r="G415" s="538">
        <v>1</v>
      </c>
      <c r="H415" s="508">
        <f t="shared" si="149"/>
        <v>136617</v>
      </c>
      <c r="I415" s="509">
        <f>ROUND(E415 * H415,0)</f>
        <v>3825276</v>
      </c>
      <c r="J415" s="388">
        <f>IF(H415="","",I415/SbtPpto)</f>
        <v>1.5852462002975416E-4</v>
      </c>
      <c r="K415" s="393" t="str">
        <f t="shared" si="147"/>
        <v/>
      </c>
      <c r="L415" s="388" t="s">
        <v>2430</v>
      </c>
      <c r="M415" s="562" t="str">
        <f t="shared" si="154"/>
        <v/>
      </c>
      <c r="N415" s="562">
        <f t="shared" si="155"/>
        <v>3825276</v>
      </c>
      <c r="O415" s="51">
        <f>ROUND('SALIDA SINCO PPTO'!F348,0)</f>
        <v>136617</v>
      </c>
      <c r="P415" s="394">
        <v>136617</v>
      </c>
      <c r="Q415" s="394">
        <f t="shared" si="153"/>
        <v>3825276</v>
      </c>
      <c r="R415" s="396">
        <f t="shared" si="148"/>
        <v>0</v>
      </c>
      <c r="V415">
        <f>ROUND('SALIDA SINCO PPTO'!M348,0)</f>
        <v>0</v>
      </c>
    </row>
    <row r="416" spans="1:22" ht="16.5" thickBot="1">
      <c r="A416" s="146"/>
      <c r="B416" s="147"/>
      <c r="C416" s="138"/>
      <c r="D416" s="105"/>
      <c r="E416" s="117"/>
      <c r="F416" s="148"/>
      <c r="G416" s="149"/>
      <c r="H416" s="149"/>
      <c r="I416" s="149"/>
      <c r="J416" s="388" t="str">
        <f>IF(H416="","",I416/SbtPpto)</f>
        <v/>
      </c>
      <c r="K416" s="392"/>
      <c r="L416" s="392"/>
      <c r="M416" s="392"/>
      <c r="N416" s="392"/>
    </row>
    <row r="417" spans="1:19" s="36" customFormat="1" ht="16.5" thickBot="1">
      <c r="A417" s="150" t="s">
        <v>1375</v>
      </c>
      <c r="B417" s="30"/>
      <c r="C417" s="151"/>
      <c r="D417" s="152"/>
      <c r="E417" s="152"/>
      <c r="F417" s="153" t="str">
        <f>IF($A$2="CD","VALOR COSTOS DIRECTOS",IF($A$2="CT","VALOR TOTAL " &amp; E1,"Correg CT"))</f>
        <v>Correg CT</v>
      </c>
      <c r="G417" s="154"/>
      <c r="H417" s="154"/>
      <c r="I417" s="155">
        <f>+I10+I139+I186+I221+I280</f>
        <v>24130485216</v>
      </c>
      <c r="J417" s="388" t="str">
        <f>IF(H417="","",I417/SbtPpto)</f>
        <v/>
      </c>
      <c r="K417" s="392"/>
      <c r="L417" s="392"/>
      <c r="M417" s="392"/>
      <c r="N417" s="392"/>
    </row>
    <row r="418" spans="1:19" s="35" customFormat="1" ht="16.5" hidden="1" thickBot="1">
      <c r="A418" s="34"/>
      <c r="B418" s="157"/>
      <c r="C418" s="158"/>
      <c r="D418" s="139"/>
      <c r="E418" s="47"/>
      <c r="F418" s="159"/>
      <c r="G418" s="157"/>
      <c r="H418" s="157"/>
      <c r="I418" s="159"/>
      <c r="J418" s="386"/>
      <c r="K418" s="390"/>
      <c r="L418" s="390"/>
      <c r="M418" s="390"/>
      <c r="N418" s="390"/>
      <c r="O418" s="36"/>
      <c r="P418" s="36"/>
      <c r="Q418" s="36"/>
      <c r="R418" s="36"/>
      <c r="S418" s="36"/>
    </row>
    <row r="419" spans="1:19" s="36" customFormat="1" ht="16.5" hidden="1" thickBot="1">
      <c r="A419" s="150" t="s">
        <v>1376</v>
      </c>
      <c r="B419" s="30"/>
      <c r="C419" s="160"/>
      <c r="D419" s="161"/>
      <c r="E419" s="161"/>
      <c r="F419" s="162" t="s">
        <v>1377</v>
      </c>
      <c r="G419" s="163"/>
      <c r="H419" s="163"/>
      <c r="I419" s="164"/>
      <c r="J419" s="386"/>
      <c r="K419" s="390"/>
      <c r="L419" s="390"/>
      <c r="M419" s="390"/>
      <c r="N419" s="390"/>
    </row>
    <row r="420" spans="1:19" s="35" customFormat="1" ht="16.5" hidden="1" thickBot="1">
      <c r="A420" s="34"/>
      <c r="B420" s="157"/>
      <c r="C420" s="158"/>
      <c r="D420" s="139"/>
      <c r="E420" s="47"/>
      <c r="F420" s="159"/>
      <c r="G420" s="157"/>
      <c r="H420" s="157"/>
      <c r="I420" s="159"/>
      <c r="J420" s="386"/>
      <c r="K420" s="390"/>
      <c r="L420" s="390"/>
      <c r="M420" s="390"/>
      <c r="N420" s="390"/>
      <c r="O420" s="36"/>
      <c r="P420" s="36"/>
      <c r="Q420" s="36"/>
      <c r="R420" s="36"/>
      <c r="S420" s="36"/>
    </row>
    <row r="421" spans="1:19" s="36" customFormat="1" ht="16.5" hidden="1" thickBot="1">
      <c r="A421" s="150" t="s">
        <v>1378</v>
      </c>
      <c r="B421" s="30"/>
      <c r="C421" s="165"/>
      <c r="D421" s="166"/>
      <c r="E421" s="166"/>
      <c r="F421" s="167" t="s">
        <v>1379</v>
      </c>
      <c r="G421" s="168"/>
      <c r="H421" s="168"/>
      <c r="I421" s="169"/>
      <c r="J421" s="386"/>
      <c r="K421" s="390"/>
      <c r="L421" s="390"/>
      <c r="M421" s="390"/>
      <c r="N421" s="390"/>
    </row>
    <row r="422" spans="1:19" s="35" customFormat="1" ht="16.5" hidden="1" customHeight="1">
      <c r="A422" s="34"/>
      <c r="B422" s="157"/>
      <c r="C422" s="158"/>
      <c r="D422" s="139"/>
      <c r="E422" s="47"/>
      <c r="F422" s="159"/>
      <c r="G422" s="157"/>
      <c r="H422" s="157"/>
      <c r="I422" s="170" t="str">
        <f>IF((I419+I421)&lt;&gt;SbtPpto,"NO COINCIDEN LOS SUBTOTALES","")</f>
        <v>NO COINCIDEN LOS SUBTOTALES</v>
      </c>
      <c r="J422" s="386"/>
      <c r="K422" s="390"/>
      <c r="L422" s="390"/>
      <c r="M422" s="390"/>
      <c r="N422" s="390"/>
      <c r="O422" s="36"/>
      <c r="P422" s="36"/>
      <c r="Q422" s="36"/>
      <c r="R422" s="36"/>
      <c r="S422" s="36"/>
    </row>
    <row r="423" spans="1:19" s="35" customFormat="1" ht="16.5" hidden="1" thickBot="1">
      <c r="A423" s="171" t="s">
        <v>1380</v>
      </c>
      <c r="B423" s="157"/>
      <c r="C423" s="172" t="s">
        <v>1381</v>
      </c>
      <c r="D423" s="173"/>
      <c r="E423" s="174"/>
      <c r="F423" s="175"/>
      <c r="G423" s="176"/>
      <c r="H423" s="176"/>
      <c r="I423" s="177"/>
      <c r="J423" s="386"/>
      <c r="K423" s="390"/>
      <c r="L423" s="390"/>
      <c r="M423" s="390"/>
      <c r="N423" s="390"/>
      <c r="O423" s="36"/>
      <c r="P423" s="36"/>
      <c r="Q423" s="36"/>
      <c r="R423" s="36"/>
      <c r="S423" s="36"/>
    </row>
    <row r="424" spans="1:19" s="35" customFormat="1" ht="16.5" hidden="1" thickBot="1">
      <c r="A424" s="178" t="s">
        <v>1382</v>
      </c>
      <c r="B424" s="29"/>
      <c r="C424" s="179"/>
      <c r="D424" s="180"/>
      <c r="E424" s="180"/>
      <c r="F424" s="181" t="s">
        <v>1377</v>
      </c>
      <c r="G424" s="182"/>
      <c r="H424" s="182"/>
      <c r="I424" s="183">
        <f>I419</f>
        <v>0</v>
      </c>
      <c r="J424" s="386"/>
      <c r="K424" s="390"/>
      <c r="L424" s="390"/>
      <c r="M424" s="390"/>
      <c r="N424" s="390"/>
      <c r="O424" s="36"/>
      <c r="P424" s="36"/>
      <c r="Q424" s="36"/>
      <c r="R424" s="36"/>
      <c r="S424" s="36"/>
    </row>
    <row r="425" spans="1:19" s="35" customFormat="1" ht="16.5" hidden="1" thickBot="1">
      <c r="A425" s="178" t="s">
        <v>1383</v>
      </c>
      <c r="B425" s="29"/>
      <c r="C425" s="184"/>
      <c r="D425" s="185"/>
      <c r="E425" s="186" t="s">
        <v>1384</v>
      </c>
      <c r="F425" s="187">
        <v>0.22</v>
      </c>
      <c r="G425" s="188"/>
      <c r="H425" s="188"/>
      <c r="I425" s="189">
        <f>ROUND(I424*F425,0)</f>
        <v>0</v>
      </c>
      <c r="J425" s="386"/>
      <c r="K425" s="390"/>
      <c r="L425" s="390"/>
      <c r="M425" s="390"/>
      <c r="N425" s="390"/>
      <c r="O425" s="36"/>
      <c r="P425" s="36"/>
      <c r="Q425" s="36"/>
      <c r="R425" s="36"/>
      <c r="S425" s="36"/>
    </row>
    <row r="426" spans="1:19" s="35" customFormat="1" ht="16.5" hidden="1" thickBot="1">
      <c r="A426" s="178" t="s">
        <v>1385</v>
      </c>
      <c r="B426" s="29"/>
      <c r="C426" s="190"/>
      <c r="D426" s="191"/>
      <c r="E426" s="192" t="s">
        <v>1386</v>
      </c>
      <c r="F426" s="193">
        <v>0.03</v>
      </c>
      <c r="G426" s="194"/>
      <c r="H426" s="194"/>
      <c r="I426" s="195">
        <f>ROUND(I424*F426,0)</f>
        <v>0</v>
      </c>
      <c r="J426" s="386"/>
      <c r="K426" s="390"/>
      <c r="L426" s="390"/>
      <c r="M426" s="390"/>
      <c r="N426" s="390"/>
      <c r="O426" s="36"/>
      <c r="P426" s="36"/>
      <c r="Q426" s="36"/>
      <c r="R426" s="36"/>
      <c r="S426" s="36"/>
    </row>
    <row r="427" spans="1:19" s="35" customFormat="1" ht="16.5" hidden="1" thickBot="1">
      <c r="A427" s="178" t="s">
        <v>1387</v>
      </c>
      <c r="B427" s="29"/>
      <c r="C427" s="190"/>
      <c r="D427" s="191"/>
      <c r="E427" s="192" t="s">
        <v>1388</v>
      </c>
      <c r="F427" s="193">
        <v>0.05</v>
      </c>
      <c r="G427" s="194"/>
      <c r="H427" s="194"/>
      <c r="I427" s="195">
        <f>ROUND(I424*F427,0)</f>
        <v>0</v>
      </c>
      <c r="J427" s="386"/>
      <c r="K427" s="390"/>
      <c r="L427" s="390"/>
      <c r="M427" s="390"/>
      <c r="N427" s="390"/>
      <c r="O427" s="36"/>
      <c r="P427" s="36"/>
      <c r="Q427" s="36"/>
      <c r="R427" s="36"/>
      <c r="S427" s="36"/>
    </row>
    <row r="428" spans="1:19" s="35" customFormat="1" ht="16.5" hidden="1" thickBot="1">
      <c r="A428" s="178" t="s">
        <v>1389</v>
      </c>
      <c r="B428" s="29"/>
      <c r="C428" s="196"/>
      <c r="D428" s="197"/>
      <c r="E428" s="198" t="s">
        <v>1390</v>
      </c>
      <c r="F428" s="199">
        <f>SUM(F425:F427)</f>
        <v>0.3</v>
      </c>
      <c r="G428" s="200"/>
      <c r="H428" s="200"/>
      <c r="I428" s="201">
        <f>SUM(I425:I427)</f>
        <v>0</v>
      </c>
      <c r="J428" s="386"/>
      <c r="K428" s="390"/>
      <c r="L428" s="390"/>
      <c r="M428" s="390"/>
      <c r="N428" s="390"/>
      <c r="O428" s="36"/>
      <c r="P428" s="36"/>
      <c r="Q428" s="36"/>
      <c r="R428" s="36"/>
      <c r="S428" s="36"/>
    </row>
    <row r="429" spans="1:19" s="35" customFormat="1" ht="16.5" hidden="1" customHeight="1">
      <c r="A429" s="178" t="s">
        <v>1391</v>
      </c>
      <c r="B429" s="29"/>
      <c r="C429" s="196"/>
      <c r="D429" s="197"/>
      <c r="E429" s="202" t="s">
        <v>1392</v>
      </c>
      <c r="F429" s="203">
        <v>0.19</v>
      </c>
      <c r="G429" s="204"/>
      <c r="H429" s="204"/>
      <c r="I429" s="205" t="e">
        <f>ROUND(I427*F429,0)-(#REF!)</f>
        <v>#REF!</v>
      </c>
      <c r="J429" s="386"/>
      <c r="K429" s="390"/>
      <c r="L429" s="390"/>
      <c r="M429" s="390"/>
      <c r="N429" s="390"/>
      <c r="O429" s="36"/>
      <c r="P429" s="36"/>
      <c r="Q429" s="36"/>
      <c r="R429" s="36"/>
      <c r="S429" s="36"/>
    </row>
    <row r="430" spans="1:19" s="35" customFormat="1" ht="16.5" hidden="1" thickBot="1">
      <c r="A430" s="178" t="s">
        <v>1393</v>
      </c>
      <c r="B430" s="29"/>
      <c r="C430" s="206"/>
      <c r="D430" s="207"/>
      <c r="E430" s="207"/>
      <c r="F430" s="208" t="s">
        <v>1394</v>
      </c>
      <c r="G430" s="209"/>
      <c r="H430" s="209"/>
      <c r="I430" s="210" t="e">
        <f>I424+I428+I429</f>
        <v>#REF!</v>
      </c>
      <c r="J430" s="386"/>
      <c r="K430" s="390"/>
      <c r="L430" s="390"/>
      <c r="M430" s="390"/>
      <c r="N430" s="390"/>
      <c r="O430" s="36"/>
      <c r="P430" s="36"/>
      <c r="Q430" s="36"/>
      <c r="R430" s="36"/>
      <c r="S430" s="36"/>
    </row>
    <row r="431" spans="1:19" s="35" customFormat="1" ht="16.5" hidden="1" thickBot="1">
      <c r="A431" s="211"/>
      <c r="B431" s="29"/>
      <c r="C431" s="212"/>
      <c r="D431" s="29"/>
      <c r="E431" s="29"/>
      <c r="F431" s="213"/>
      <c r="G431" s="214"/>
      <c r="H431" s="214"/>
      <c r="I431" s="215"/>
      <c r="J431" s="386"/>
      <c r="K431" s="390"/>
      <c r="L431" s="390"/>
      <c r="M431" s="390"/>
      <c r="N431" s="390"/>
      <c r="O431" s="36"/>
      <c r="P431" s="36"/>
      <c r="Q431" s="36"/>
      <c r="R431" s="36"/>
      <c r="S431" s="36"/>
    </row>
    <row r="432" spans="1:19" s="35" customFormat="1" ht="16.5" hidden="1" thickBot="1">
      <c r="A432" s="171" t="s">
        <v>1395</v>
      </c>
      <c r="B432" s="157"/>
      <c r="C432" s="216" t="s">
        <v>1396</v>
      </c>
      <c r="D432" s="217"/>
      <c r="E432" s="218"/>
      <c r="F432" s="219"/>
      <c r="G432" s="220"/>
      <c r="H432" s="220"/>
      <c r="I432" s="221"/>
      <c r="J432" s="386"/>
      <c r="K432" s="390"/>
      <c r="L432" s="390"/>
      <c r="M432" s="390"/>
      <c r="N432" s="390"/>
      <c r="O432" s="36"/>
      <c r="P432" s="36"/>
      <c r="Q432" s="36"/>
      <c r="R432" s="36"/>
      <c r="S432" s="36"/>
    </row>
    <row r="433" spans="1:19" s="35" customFormat="1" ht="16.5" hidden="1" thickBot="1">
      <c r="A433" s="178" t="s">
        <v>1397</v>
      </c>
      <c r="B433" s="29"/>
      <c r="C433" s="222"/>
      <c r="D433" s="223"/>
      <c r="E433" s="223"/>
      <c r="F433" s="224" t="s">
        <v>1379</v>
      </c>
      <c r="G433" s="225"/>
      <c r="H433" s="225"/>
      <c r="I433" s="226">
        <f>I421</f>
        <v>0</v>
      </c>
      <c r="J433" s="386"/>
      <c r="K433" s="390"/>
      <c r="L433" s="390"/>
      <c r="M433" s="390"/>
      <c r="N433" s="390"/>
      <c r="O433" s="36"/>
      <c r="P433" s="36"/>
      <c r="Q433" s="36"/>
      <c r="R433" s="36"/>
      <c r="S433" s="36"/>
    </row>
    <row r="434" spans="1:19" s="35" customFormat="1" ht="16.5" hidden="1" thickBot="1">
      <c r="A434" s="178" t="s">
        <v>1398</v>
      </c>
      <c r="B434" s="29"/>
      <c r="C434" s="227"/>
      <c r="D434" s="228"/>
      <c r="E434" s="229" t="s">
        <v>1384</v>
      </c>
      <c r="F434" s="230">
        <v>0.17</v>
      </c>
      <c r="G434" s="231"/>
      <c r="H434" s="231"/>
      <c r="I434" s="232">
        <f>ROUND(I433*F434,0)</f>
        <v>0</v>
      </c>
      <c r="J434" s="386"/>
      <c r="K434" s="390"/>
      <c r="L434" s="390"/>
      <c r="M434" s="390"/>
      <c r="N434" s="390"/>
      <c r="O434" s="36"/>
      <c r="P434" s="36"/>
      <c r="Q434" s="36"/>
      <c r="R434" s="36"/>
      <c r="S434" s="36"/>
    </row>
    <row r="435" spans="1:19" s="35" customFormat="1" ht="16.5" hidden="1" thickBot="1">
      <c r="A435" s="178" t="s">
        <v>1399</v>
      </c>
      <c r="B435" s="29"/>
      <c r="C435" s="233"/>
      <c r="D435" s="234"/>
      <c r="E435" s="235" t="s">
        <v>1386</v>
      </c>
      <c r="F435" s="236">
        <v>0.01</v>
      </c>
      <c r="G435" s="237"/>
      <c r="H435" s="237"/>
      <c r="I435" s="238">
        <f>ROUND(I433*F435,0)</f>
        <v>0</v>
      </c>
      <c r="J435" s="386"/>
      <c r="K435" s="390"/>
      <c r="L435" s="390"/>
      <c r="M435" s="390"/>
      <c r="N435" s="390"/>
      <c r="O435" s="36"/>
      <c r="P435" s="36"/>
      <c r="Q435" s="36"/>
      <c r="R435" s="36"/>
      <c r="S435" s="36"/>
    </row>
    <row r="436" spans="1:19" s="35" customFormat="1" ht="16.5" hidden="1" thickBot="1">
      <c r="A436" s="178" t="s">
        <v>1400</v>
      </c>
      <c r="B436" s="29"/>
      <c r="C436" s="233"/>
      <c r="D436" s="234"/>
      <c r="E436" s="235" t="s">
        <v>1388</v>
      </c>
      <c r="F436" s="236">
        <v>0.01</v>
      </c>
      <c r="G436" s="237"/>
      <c r="H436" s="237"/>
      <c r="I436" s="238">
        <f>ROUND(I433*F436,0)</f>
        <v>0</v>
      </c>
      <c r="J436" s="386"/>
      <c r="K436" s="390"/>
      <c r="L436" s="390"/>
      <c r="M436" s="390"/>
      <c r="N436" s="390"/>
      <c r="O436" s="36"/>
      <c r="P436" s="36"/>
      <c r="Q436" s="36"/>
      <c r="R436" s="36"/>
      <c r="S436" s="36"/>
    </row>
    <row r="437" spans="1:19" s="35" customFormat="1" ht="16.5" hidden="1" thickBot="1">
      <c r="A437" s="178" t="s">
        <v>1401</v>
      </c>
      <c r="B437" s="29"/>
      <c r="C437" s="239"/>
      <c r="D437" s="240"/>
      <c r="E437" s="241" t="s">
        <v>1390</v>
      </c>
      <c r="F437" s="242">
        <f>SUM(F434:F436)</f>
        <v>0.19000000000000003</v>
      </c>
      <c r="G437" s="243"/>
      <c r="H437" s="243"/>
      <c r="I437" s="244">
        <f>SUM(I434:I436)</f>
        <v>0</v>
      </c>
      <c r="J437" s="386"/>
      <c r="K437" s="390"/>
      <c r="L437" s="390"/>
      <c r="M437" s="390"/>
      <c r="N437" s="390"/>
      <c r="O437" s="36"/>
      <c r="P437" s="36"/>
      <c r="Q437" s="36"/>
      <c r="R437" s="36"/>
      <c r="S437" s="36"/>
    </row>
    <row r="438" spans="1:19" s="35" customFormat="1" ht="16.5" hidden="1" customHeight="1">
      <c r="A438" s="178" t="s">
        <v>1402</v>
      </c>
      <c r="B438" s="29"/>
      <c r="C438" s="239"/>
      <c r="D438" s="240"/>
      <c r="E438" s="245" t="s">
        <v>1392</v>
      </c>
      <c r="F438" s="246">
        <v>0.19</v>
      </c>
      <c r="G438" s="247"/>
      <c r="H438" s="247"/>
      <c r="I438" s="248" t="e">
        <f>ROUND(I436*F438,0)-(#REF!)</f>
        <v>#REF!</v>
      </c>
      <c r="J438" s="386"/>
      <c r="K438" s="390"/>
      <c r="L438" s="390"/>
      <c r="M438" s="390"/>
      <c r="N438" s="390"/>
      <c r="O438" s="36"/>
      <c r="P438" s="36"/>
      <c r="Q438" s="36"/>
      <c r="R438" s="36"/>
      <c r="S438" s="36"/>
    </row>
    <row r="439" spans="1:19" s="35" customFormat="1" ht="16.5" hidden="1" thickBot="1">
      <c r="A439" s="178" t="s">
        <v>1403</v>
      </c>
      <c r="B439" s="29"/>
      <c r="C439" s="249"/>
      <c r="D439" s="250"/>
      <c r="E439" s="250"/>
      <c r="F439" s="251" t="s">
        <v>1404</v>
      </c>
      <c r="G439" s="252"/>
      <c r="H439" s="252"/>
      <c r="I439" s="253" t="e">
        <f>I433+I437+I438</f>
        <v>#REF!</v>
      </c>
      <c r="J439" s="386"/>
      <c r="K439" s="390"/>
      <c r="L439" s="390"/>
      <c r="M439" s="390"/>
      <c r="N439" s="390"/>
      <c r="O439" s="36"/>
      <c r="P439" s="36"/>
      <c r="Q439" s="36"/>
      <c r="R439" s="36"/>
      <c r="S439" s="36"/>
    </row>
    <row r="440" spans="1:19" s="35" customFormat="1" ht="16.5" hidden="1" thickBot="1">
      <c r="A440" s="211"/>
      <c r="B440" s="29"/>
      <c r="C440" s="212"/>
      <c r="D440" s="29"/>
      <c r="E440" s="29"/>
      <c r="F440" s="213"/>
      <c r="G440" s="214"/>
      <c r="H440" s="214"/>
      <c r="I440" s="215"/>
      <c r="J440" s="386"/>
      <c r="K440" s="390"/>
      <c r="L440" s="390"/>
      <c r="M440" s="390"/>
      <c r="N440" s="390"/>
      <c r="O440" s="36"/>
      <c r="P440" s="36"/>
      <c r="Q440" s="36"/>
      <c r="R440" s="36"/>
      <c r="S440" s="36"/>
    </row>
    <row r="441" spans="1:19" ht="16.5" hidden="1" thickBot="1">
      <c r="A441" s="254"/>
      <c r="F441" s="256"/>
      <c r="I441" s="256"/>
    </row>
    <row r="442" spans="1:19" s="35" customFormat="1" ht="16.5" thickBot="1">
      <c r="A442" s="171" t="s">
        <v>1405</v>
      </c>
      <c r="B442" s="157"/>
      <c r="C442" s="257" t="s">
        <v>1406</v>
      </c>
      <c r="D442" s="258"/>
      <c r="E442" s="259"/>
      <c r="F442" s="260"/>
      <c r="G442" s="261"/>
      <c r="H442" s="261"/>
      <c r="I442" s="262"/>
      <c r="J442" s="386"/>
      <c r="K442" s="390"/>
      <c r="L442" s="390"/>
      <c r="M442" s="563">
        <f>SUM(M14:M415)/TtlCD</f>
        <v>0.47088024564321301</v>
      </c>
      <c r="N442" s="563">
        <f>SUM(N14:N415)/TtlCD</f>
        <v>0.52911975435678704</v>
      </c>
      <c r="O442" s="257" t="s">
        <v>1406</v>
      </c>
      <c r="P442" s="851"/>
      <c r="Q442" s="852"/>
      <c r="R442" s="36"/>
      <c r="S442" s="36"/>
    </row>
    <row r="443" spans="1:19" s="35" customFormat="1" hidden="1">
      <c r="A443" s="178" t="s">
        <v>1407</v>
      </c>
      <c r="B443" s="29"/>
      <c r="C443" s="263"/>
      <c r="D443" s="29"/>
      <c r="E443" s="214"/>
      <c r="F443" s="264" t="s">
        <v>1408</v>
      </c>
      <c r="G443" s="265"/>
      <c r="H443" s="265"/>
      <c r="I443" s="266" t="e">
        <f>I430</f>
        <v>#REF!</v>
      </c>
      <c r="J443" s="386"/>
      <c r="K443" s="390"/>
      <c r="L443" s="390"/>
      <c r="M443" s="390"/>
      <c r="N443" s="390"/>
      <c r="O443" s="36"/>
      <c r="P443" s="36"/>
      <c r="Q443" s="36"/>
      <c r="R443" s="36"/>
      <c r="S443" s="36"/>
    </row>
    <row r="444" spans="1:19" s="35" customFormat="1" hidden="1">
      <c r="A444" s="178" t="s">
        <v>1409</v>
      </c>
      <c r="B444" s="29"/>
      <c r="C444" s="269"/>
      <c r="D444" s="267"/>
      <c r="E444" s="268"/>
      <c r="F444" s="270" t="s">
        <v>1410</v>
      </c>
      <c r="G444" s="271"/>
      <c r="H444" s="271"/>
      <c r="I444" s="272" t="e">
        <f>I439</f>
        <v>#REF!</v>
      </c>
      <c r="J444" s="386"/>
      <c r="K444" s="390"/>
      <c r="L444" s="390"/>
      <c r="M444" s="390"/>
      <c r="N444" s="390"/>
      <c r="O444" s="36"/>
      <c r="P444" s="36"/>
      <c r="Q444" s="36"/>
      <c r="R444" s="36"/>
      <c r="S444" s="36"/>
    </row>
    <row r="445" spans="1:19" s="35" customFormat="1" ht="16.5" thickBot="1">
      <c r="A445" s="178" t="s">
        <v>1411</v>
      </c>
      <c r="B445" s="29"/>
      <c r="C445" s="273"/>
      <c r="D445" s="274"/>
      <c r="E445" s="274"/>
      <c r="F445" s="275" t="s">
        <v>1412</v>
      </c>
      <c r="G445" s="276"/>
      <c r="H445" s="276"/>
      <c r="I445" s="277">
        <f>SbtPpto</f>
        <v>24130485216</v>
      </c>
      <c r="J445" s="386"/>
      <c r="K445" s="390"/>
      <c r="L445" s="390"/>
      <c r="M445" s="390"/>
      <c r="N445" s="390"/>
      <c r="O445" s="825"/>
      <c r="P445" s="837" t="s">
        <v>1412</v>
      </c>
      <c r="Q445" s="838">
        <f>Q8</f>
        <v>20064543646</v>
      </c>
      <c r="R445" s="36"/>
      <c r="S445" s="36"/>
    </row>
    <row r="446" spans="1:19" s="35" customFormat="1">
      <c r="A446" s="178" t="s">
        <v>1413</v>
      </c>
      <c r="B446" s="29"/>
      <c r="C446" s="278"/>
      <c r="D446" s="61"/>
      <c r="E446" s="279" t="s">
        <v>1384</v>
      </c>
      <c r="F446" s="280">
        <v>0.31</v>
      </c>
      <c r="G446" s="281"/>
      <c r="H446" s="281"/>
      <c r="I446" s="282">
        <f>ROUND(I445*F446,0)</f>
        <v>7480450417</v>
      </c>
      <c r="J446" s="386"/>
      <c r="K446" s="390"/>
      <c r="L446" s="390"/>
      <c r="M446" s="390"/>
      <c r="N446" s="390"/>
      <c r="O446" s="826" t="s">
        <v>2881</v>
      </c>
      <c r="P446" s="822">
        <f>Q446/$Q$445</f>
        <v>0.16280936265656046</v>
      </c>
      <c r="Q446" s="827">
        <f>'AIU '!I91</f>
        <v>3266695563</v>
      </c>
      <c r="R446" s="36"/>
      <c r="S446" s="36"/>
    </row>
    <row r="447" spans="1:19" s="35" customFormat="1">
      <c r="A447" s="178"/>
      <c r="B447" s="29"/>
      <c r="C447" s="278"/>
      <c r="D447" s="61"/>
      <c r="E447" s="279"/>
      <c r="F447" s="280"/>
      <c r="G447" s="281"/>
      <c r="H447" s="281"/>
      <c r="I447" s="962"/>
      <c r="J447" s="386"/>
      <c r="K447" s="390"/>
      <c r="L447" s="390"/>
      <c r="M447" s="390"/>
      <c r="N447" s="390"/>
      <c r="O447" s="826" t="s">
        <v>2882</v>
      </c>
      <c r="P447" s="822">
        <f>Q447/$Q$445</f>
        <v>0.295221040832438</v>
      </c>
      <c r="Q447" s="827">
        <f>'AIU '!I81</f>
        <v>5923475459</v>
      </c>
      <c r="R447" s="36"/>
      <c r="S447" s="36"/>
    </row>
    <row r="448" spans="1:19" s="35" customFormat="1">
      <c r="A448" s="178" t="s">
        <v>1414</v>
      </c>
      <c r="B448" s="29"/>
      <c r="C448" s="283"/>
      <c r="D448" s="284"/>
      <c r="E448" s="285" t="s">
        <v>1386</v>
      </c>
      <c r="F448" s="286">
        <v>0.01</v>
      </c>
      <c r="G448" s="287"/>
      <c r="H448" s="287"/>
      <c r="I448" s="288">
        <f>ROUND(I445*F448,0)</f>
        <v>241304852</v>
      </c>
      <c r="J448" s="386"/>
      <c r="K448" s="390"/>
      <c r="L448" s="390"/>
      <c r="M448" s="390"/>
      <c r="N448" s="390"/>
      <c r="O448" s="826" t="s">
        <v>1386</v>
      </c>
      <c r="P448" s="823">
        <v>0.01</v>
      </c>
      <c r="Q448" s="827">
        <f>'AIU '!I94</f>
        <v>216791549</v>
      </c>
      <c r="R448" s="36"/>
      <c r="S448" s="36"/>
    </row>
    <row r="449" spans="1:23" s="35" customFormat="1" ht="16.5" thickBot="1">
      <c r="A449" s="178" t="s">
        <v>1415</v>
      </c>
      <c r="B449" s="29"/>
      <c r="C449" s="283"/>
      <c r="D449" s="284"/>
      <c r="E449" s="285" t="s">
        <v>1388</v>
      </c>
      <c r="F449" s="286">
        <v>0.04</v>
      </c>
      <c r="G449" s="287"/>
      <c r="H449" s="287"/>
      <c r="I449" s="289">
        <f>ROUND(I445*F449,0)</f>
        <v>965219409</v>
      </c>
      <c r="J449" s="386"/>
      <c r="K449" s="390"/>
      <c r="L449" s="390"/>
      <c r="M449" s="390"/>
      <c r="N449" s="390"/>
      <c r="O449" s="826" t="s">
        <v>1388</v>
      </c>
      <c r="P449" s="823">
        <v>0</v>
      </c>
      <c r="Q449" s="827">
        <f>Q445*P449</f>
        <v>0</v>
      </c>
      <c r="R449" s="36"/>
      <c r="S449" s="36"/>
    </row>
    <row r="450" spans="1:23" s="35" customFormat="1">
      <c r="A450" s="178" t="s">
        <v>1416</v>
      </c>
      <c r="B450" s="29"/>
      <c r="C450" s="269"/>
      <c r="D450" s="267"/>
      <c r="E450" s="290" t="s">
        <v>1390</v>
      </c>
      <c r="F450" s="291">
        <f>SUM(F446:F449)</f>
        <v>0.36</v>
      </c>
      <c r="G450" s="292"/>
      <c r="H450" s="293"/>
      <c r="I450" s="294">
        <f>SUM(I446:I449)</f>
        <v>8686974678</v>
      </c>
      <c r="J450" s="386"/>
      <c r="K450" s="390"/>
      <c r="L450" s="390"/>
      <c r="M450" s="390"/>
      <c r="N450" s="390"/>
      <c r="O450" s="839" t="s">
        <v>1390</v>
      </c>
      <c r="P450" s="824">
        <f>SUM(P446:P449)</f>
        <v>0.46803040348899849</v>
      </c>
      <c r="Q450" s="827">
        <f>SUM(Q446:Q449)</f>
        <v>9406962571</v>
      </c>
      <c r="R450" s="36"/>
      <c r="S450" s="36"/>
    </row>
    <row r="451" spans="1:23" s="35" customFormat="1" ht="15.75" hidden="1" customHeight="1">
      <c r="A451" s="178" t="s">
        <v>1417</v>
      </c>
      <c r="B451" s="29"/>
      <c r="C451" s="269"/>
      <c r="D451" s="267"/>
      <c r="E451" s="295" t="s">
        <v>1392</v>
      </c>
      <c r="F451" s="296">
        <v>0</v>
      </c>
      <c r="G451" s="297"/>
      <c r="H451" s="297"/>
      <c r="I451" s="272"/>
      <c r="J451" s="386"/>
      <c r="K451" s="390"/>
      <c r="L451" s="390"/>
      <c r="M451" s="390"/>
      <c r="N451" s="390"/>
      <c r="O451" s="826"/>
      <c r="P451" s="821"/>
      <c r="Q451" s="828"/>
      <c r="R451" s="36"/>
      <c r="S451" s="36"/>
    </row>
    <row r="452" spans="1:23" s="35" customFormat="1" ht="15.75" customHeight="1">
      <c r="A452" s="178"/>
      <c r="B452" s="29"/>
      <c r="C452" s="283"/>
      <c r="D452" s="284"/>
      <c r="E452" s="298" t="s">
        <v>1418</v>
      </c>
      <c r="F452" s="299">
        <v>0.01</v>
      </c>
      <c r="G452" s="300"/>
      <c r="H452" s="300"/>
      <c r="I452" s="301">
        <v>60045299</v>
      </c>
      <c r="J452" s="386"/>
      <c r="K452" s="820">
        <f>I452/TtlCD</f>
        <v>2.4883585415922871E-3</v>
      </c>
      <c r="L452" s="390"/>
      <c r="M452" s="390"/>
      <c r="N452" s="390"/>
      <c r="O452" s="829" t="s">
        <v>1418</v>
      </c>
      <c r="P452" s="823"/>
      <c r="Q452" s="827">
        <f>I452</f>
        <v>60045299</v>
      </c>
      <c r="R452" s="36"/>
      <c r="S452" s="36"/>
    </row>
    <row r="453" spans="1:23" s="35" customFormat="1" ht="15.75" customHeight="1">
      <c r="A453" s="178"/>
      <c r="B453" s="29"/>
      <c r="C453" s="269"/>
      <c r="D453" s="267"/>
      <c r="E453" s="298" t="s">
        <v>1419</v>
      </c>
      <c r="F453" s="299"/>
      <c r="G453" s="300"/>
      <c r="H453" s="300"/>
      <c r="I453" s="301">
        <v>30691800</v>
      </c>
      <c r="J453" s="386"/>
      <c r="K453" s="390"/>
      <c r="L453" s="390"/>
      <c r="M453" s="390"/>
      <c r="N453" s="390"/>
      <c r="O453" s="826" t="s">
        <v>1419</v>
      </c>
      <c r="P453" s="821"/>
      <c r="Q453" s="830">
        <f>I453</f>
        <v>30691800</v>
      </c>
      <c r="R453" s="36"/>
      <c r="S453" s="36"/>
    </row>
    <row r="454" spans="1:23" s="35" customFormat="1" ht="15.75" customHeight="1">
      <c r="A454" s="211"/>
      <c r="B454" s="29"/>
      <c r="C454" s="269"/>
      <c r="D454" s="267"/>
      <c r="E454" s="303" t="s">
        <v>1420</v>
      </c>
      <c r="F454" s="304"/>
      <c r="G454" s="305"/>
      <c r="H454" s="306"/>
      <c r="I454" s="307"/>
      <c r="J454" s="386"/>
      <c r="K454" s="957">
        <v>2543009744</v>
      </c>
      <c r="L454" s="390"/>
      <c r="M454" s="390"/>
      <c r="N454" s="390"/>
      <c r="O454" s="826" t="s">
        <v>1431</v>
      </c>
      <c r="P454" s="821"/>
      <c r="Q454" s="830"/>
      <c r="R454" s="957">
        <v>2543009744</v>
      </c>
      <c r="S454" s="36"/>
    </row>
    <row r="455" spans="1:23" s="35" customFormat="1" ht="15.75" customHeight="1">
      <c r="A455" s="211"/>
      <c r="B455" s="29"/>
      <c r="C455" s="269"/>
      <c r="D455" s="267"/>
      <c r="E455" s="302" t="s">
        <v>1421</v>
      </c>
      <c r="F455" s="308"/>
      <c r="G455" s="309"/>
      <c r="H455" s="310"/>
      <c r="I455" s="307"/>
      <c r="J455" s="386"/>
      <c r="K455" s="957">
        <v>315647259.58600003</v>
      </c>
      <c r="L455" s="390"/>
      <c r="M455" s="390"/>
      <c r="N455" s="390"/>
      <c r="O455" s="826" t="s">
        <v>1421</v>
      </c>
      <c r="P455" s="821"/>
      <c r="Q455" s="830"/>
      <c r="R455" s="957">
        <v>315647259.58600003</v>
      </c>
      <c r="S455" s="36"/>
    </row>
    <row r="456" spans="1:23" s="35" customFormat="1" ht="15.75" customHeight="1" thickBot="1">
      <c r="A456" s="178"/>
      <c r="B456" s="29"/>
      <c r="C456" s="311"/>
      <c r="D456" s="312"/>
      <c r="E456" s="313"/>
      <c r="F456" s="314"/>
      <c r="G456" s="300"/>
      <c r="H456" s="300"/>
      <c r="I456" s="315"/>
      <c r="J456" s="386"/>
      <c r="K456" s="390"/>
      <c r="L456" s="390"/>
      <c r="M456" s="390"/>
      <c r="N456" s="390"/>
      <c r="O456" s="831"/>
      <c r="P456" s="832"/>
      <c r="Q456" s="833"/>
      <c r="R456" s="819">
        <f>R455/Q457</f>
        <v>1.0677378445605377E-2</v>
      </c>
      <c r="S456" s="36"/>
    </row>
    <row r="457" spans="1:23" s="35" customFormat="1" ht="16.5" thickBot="1">
      <c r="A457" s="178" t="s">
        <v>1422</v>
      </c>
      <c r="B457" s="29"/>
      <c r="C457" s="316"/>
      <c r="D457" s="317"/>
      <c r="E457" s="317"/>
      <c r="F457" s="318" t="s">
        <v>1423</v>
      </c>
      <c r="G457" s="319"/>
      <c r="H457" s="319"/>
      <c r="I457" s="320">
        <f>ROUND(I445+I450+I454+I455+I452+I453,0)</f>
        <v>32908196993</v>
      </c>
      <c r="J457" s="386"/>
      <c r="K457" s="390"/>
      <c r="L457" s="390"/>
      <c r="M457" s="390"/>
      <c r="N457" s="390"/>
      <c r="O457" s="834"/>
      <c r="P457" s="835"/>
      <c r="Q457" s="836">
        <f>ROUND(Q445+Q450+Q454+Q455+Q452+Q453,0)</f>
        <v>29562243316</v>
      </c>
      <c r="R457" s="819">
        <f>Q457/I457</f>
        <v>0.898324612627312</v>
      </c>
      <c r="S457" s="36"/>
      <c r="W457" s="35">
        <f>Q457/I457</f>
        <v>0.898324612627312</v>
      </c>
    </row>
    <row r="458" spans="1:23" s="35" customFormat="1" hidden="1">
      <c r="A458" s="211"/>
      <c r="B458" s="29"/>
      <c r="C458" s="212"/>
      <c r="D458" s="29"/>
      <c r="E458" s="29"/>
      <c r="F458" s="213"/>
      <c r="G458" s="214"/>
      <c r="H458" s="214"/>
      <c r="I458" s="215" t="e">
        <f>IF(#REF!="CT",IF(#REF!&lt;&gt;0,"Ubiquese en la celda inmediatamente superior (TOTAL) y presione CAMBIAR",0),0)</f>
        <v>#REF!</v>
      </c>
      <c r="J458" s="386"/>
      <c r="K458" s="390"/>
      <c r="L458" s="390"/>
      <c r="M458" s="390"/>
      <c r="N458" s="390"/>
      <c r="O458" s="36"/>
      <c r="P458" s="36"/>
      <c r="Q458" s="36"/>
      <c r="R458" s="36"/>
      <c r="S458" s="36"/>
    </row>
    <row r="459" spans="1:23" hidden="1">
      <c r="A459" s="178" t="s">
        <v>1424</v>
      </c>
      <c r="C459" s="321"/>
      <c r="D459" s="322"/>
      <c r="E459" s="323" t="s">
        <v>1425</v>
      </c>
      <c r="F459" s="324">
        <v>0</v>
      </c>
      <c r="G459" s="325"/>
      <c r="H459" s="325"/>
      <c r="I459" s="326">
        <f>I471*F459</f>
        <v>0</v>
      </c>
    </row>
    <row r="460" spans="1:23" s="35" customFormat="1" hidden="1">
      <c r="A460" s="254"/>
      <c r="B460" s="29"/>
      <c r="C460" s="212"/>
      <c r="D460" s="29"/>
      <c r="E460" s="29"/>
      <c r="F460" s="327"/>
      <c r="G460" s="29"/>
      <c r="H460" s="29"/>
      <c r="I460" s="327"/>
      <c r="J460" s="386"/>
      <c r="K460" s="390"/>
      <c r="L460" s="390"/>
      <c r="M460" s="390"/>
      <c r="N460" s="390"/>
      <c r="O460" s="36"/>
      <c r="P460" s="36"/>
      <c r="Q460" s="36"/>
      <c r="R460" s="36"/>
      <c r="S460" s="36"/>
    </row>
    <row r="461" spans="1:23" s="35" customFormat="1" ht="15.75" hidden="1" customHeight="1">
      <c r="A461" s="328" t="s">
        <v>1426</v>
      </c>
      <c r="B461" s="29"/>
      <c r="C461" s="329" t="s">
        <v>1427</v>
      </c>
      <c r="D461" s="330"/>
      <c r="E461" s="331"/>
      <c r="F461" s="332"/>
      <c r="G461" s="333"/>
      <c r="H461" s="333"/>
      <c r="I461" s="332"/>
      <c r="J461" s="386"/>
      <c r="K461" s="390"/>
      <c r="L461" s="390"/>
      <c r="M461" s="390"/>
      <c r="N461" s="390"/>
      <c r="O461" s="36"/>
      <c r="P461" s="36"/>
      <c r="Q461" s="36"/>
      <c r="R461" s="36"/>
      <c r="S461" s="36"/>
    </row>
    <row r="462" spans="1:23" s="35" customFormat="1" ht="15.75" hidden="1" customHeight="1">
      <c r="A462" s="254"/>
      <c r="B462" s="29"/>
      <c r="C462" s="138"/>
      <c r="D462" s="139"/>
      <c r="E462" s="47"/>
      <c r="F462" s="334"/>
      <c r="G462" s="33"/>
      <c r="H462" s="33"/>
      <c r="I462" s="335"/>
      <c r="J462" s="386"/>
      <c r="K462" s="390"/>
      <c r="L462" s="390"/>
      <c r="M462" s="390"/>
      <c r="N462" s="390"/>
      <c r="O462" s="36"/>
      <c r="P462" s="36"/>
      <c r="Q462" s="36"/>
      <c r="R462" s="36"/>
      <c r="S462" s="36"/>
    </row>
    <row r="463" spans="1:23" hidden="1">
      <c r="A463" s="336" t="s">
        <v>600</v>
      </c>
      <c r="B463" s="337"/>
      <c r="C463" s="338" t="s">
        <v>1428</v>
      </c>
      <c r="D463" s="339"/>
      <c r="E463" s="339"/>
      <c r="F463" s="340"/>
      <c r="G463" s="339"/>
      <c r="H463" s="339"/>
      <c r="I463" s="341">
        <f>SUM(I464:I465)</f>
        <v>0</v>
      </c>
    </row>
    <row r="464" spans="1:23" hidden="1">
      <c r="A464" s="342" t="s">
        <v>603</v>
      </c>
      <c r="B464" s="343"/>
      <c r="C464" s="344"/>
      <c r="D464" s="124"/>
      <c r="E464" s="125"/>
      <c r="F464" s="345"/>
      <c r="G464" s="346"/>
      <c r="H464" s="346"/>
      <c r="I464" s="347"/>
    </row>
    <row r="465" spans="1:19" hidden="1">
      <c r="A465" s="348"/>
      <c r="B465" s="343"/>
      <c r="C465" s="349"/>
      <c r="D465" s="350"/>
      <c r="E465" s="351"/>
      <c r="F465" s="352"/>
      <c r="G465" s="353"/>
      <c r="H465" s="353"/>
      <c r="I465" s="354"/>
    </row>
    <row r="466" spans="1:19" ht="16.5" hidden="1" thickBot="1">
      <c r="A466" s="355" t="s">
        <v>626</v>
      </c>
      <c r="B466" s="343"/>
      <c r="C466" s="356"/>
      <c r="D466" s="357"/>
      <c r="E466" s="358"/>
      <c r="F466" s="359" t="str">
        <f>IF(C463="ESCRIBA AQUÍ EL NOMBRE DEL CAPITULO","SUBTOTAL","SUBTOTAL CAP. "&amp;B463&amp;"  "&amp;C463&amp;":")</f>
        <v>SUBTOTAL</v>
      </c>
      <c r="G466" s="360"/>
      <c r="H466" s="360"/>
      <c r="I466" s="361">
        <f>SUM(I464:I465)</f>
        <v>0</v>
      </c>
    </row>
    <row r="467" spans="1:19" hidden="1">
      <c r="A467" s="34"/>
      <c r="B467" s="44"/>
      <c r="C467" s="45"/>
      <c r="D467" s="46"/>
      <c r="E467" s="81"/>
      <c r="F467" s="48"/>
      <c r="G467" s="44"/>
      <c r="H467" s="44"/>
      <c r="I467" s="48"/>
    </row>
    <row r="468" spans="1:19" s="35" customFormat="1" hidden="1">
      <c r="A468" s="328" t="s">
        <v>1429</v>
      </c>
      <c r="B468" s="29"/>
      <c r="C468" s="362"/>
      <c r="D468" s="363"/>
      <c r="E468" s="363"/>
      <c r="F468" s="364" t="str">
        <f>"VALOR TOTAL  " &amp; C461</f>
        <v>VALOR TOTAL  ITEMS  POR  FUERA  DE   AIU:</v>
      </c>
      <c r="G468" s="365"/>
      <c r="H468" s="365"/>
      <c r="I468" s="366">
        <f>SUM(I461:I466)/3</f>
        <v>0</v>
      </c>
      <c r="J468" s="386"/>
      <c r="K468" s="390"/>
      <c r="L468" s="390"/>
      <c r="M468" s="390"/>
      <c r="N468" s="390"/>
      <c r="O468" s="36"/>
      <c r="P468" s="36"/>
      <c r="Q468" s="36"/>
      <c r="R468" s="36"/>
      <c r="S468" s="36"/>
    </row>
    <row r="469" spans="1:19" s="35" customFormat="1" hidden="1">
      <c r="A469" s="254"/>
      <c r="B469" s="29"/>
      <c r="C469" s="138"/>
      <c r="D469" s="139"/>
      <c r="E469" s="47"/>
      <c r="F469" s="334"/>
      <c r="G469" s="33"/>
      <c r="H469" s="33"/>
      <c r="I469" s="334"/>
      <c r="J469" s="386"/>
      <c r="K469" s="390"/>
      <c r="L469" s="390"/>
      <c r="M469" s="390"/>
      <c r="N469" s="390"/>
      <c r="O469" s="36"/>
      <c r="P469" s="36"/>
      <c r="Q469" s="36"/>
      <c r="R469" s="36"/>
      <c r="S469" s="36"/>
    </row>
    <row r="470" spans="1:19" ht="16.5" hidden="1" customHeight="1">
      <c r="A470" s="178" t="s">
        <v>1430</v>
      </c>
      <c r="C470" s="367"/>
      <c r="D470" s="368"/>
      <c r="E470" s="369" t="s">
        <v>1431</v>
      </c>
      <c r="F470" s="370">
        <v>0</v>
      </c>
      <c r="G470" s="371"/>
      <c r="H470" s="371"/>
      <c r="I470" s="372">
        <v>0</v>
      </c>
    </row>
    <row r="471" spans="1:19" hidden="1">
      <c r="A471" s="178" t="s">
        <v>1432</v>
      </c>
      <c r="C471" s="373"/>
      <c r="D471" s="374"/>
      <c r="E471" s="375"/>
      <c r="F471" s="376" t="s">
        <v>1433</v>
      </c>
      <c r="G471" s="377"/>
      <c r="H471" s="377"/>
      <c r="I471" s="378">
        <f>I457+I470</f>
        <v>32908196993</v>
      </c>
    </row>
    <row r="472" spans="1:19" hidden="1">
      <c r="A472" s="254"/>
      <c r="F472" s="256"/>
      <c r="I472" s="256"/>
    </row>
    <row r="473" spans="1:19" ht="16.5" hidden="1" thickBot="1">
      <c r="A473" s="178" t="s">
        <v>1434</v>
      </c>
      <c r="C473" s="379"/>
      <c r="D473" s="123"/>
      <c r="E473" s="123"/>
      <c r="F473" s="380" t="s">
        <v>1435</v>
      </c>
      <c r="G473" s="381"/>
      <c r="H473" s="381"/>
      <c r="I473" s="382">
        <f>I471+I459+I468</f>
        <v>32908196993</v>
      </c>
    </row>
    <row r="474" spans="1:19" hidden="1">
      <c r="A474" s="254"/>
      <c r="I474" s="493"/>
    </row>
    <row r="475" spans="1:19" s="35" customFormat="1" hidden="1">
      <c r="A475" s="178" t="s">
        <v>1436</v>
      </c>
      <c r="B475" s="29"/>
      <c r="C475" s="1114" t="s">
        <v>1440</v>
      </c>
      <c r="D475" s="1114"/>
      <c r="E475" s="1114"/>
      <c r="F475" s="1114"/>
      <c r="G475" s="1114"/>
      <c r="H475" s="1114"/>
      <c r="I475" s="1115"/>
      <c r="J475" s="386"/>
      <c r="K475" s="390"/>
      <c r="L475" s="390"/>
      <c r="M475" s="390"/>
      <c r="N475" s="390"/>
      <c r="O475" s="36"/>
      <c r="P475" s="36"/>
      <c r="Q475" s="36"/>
      <c r="R475" s="36"/>
      <c r="S475" s="36"/>
    </row>
    <row r="476" spans="1:19" s="35" customFormat="1" ht="15.75" hidden="1" customHeight="1">
      <c r="A476" s="211"/>
      <c r="B476" s="29"/>
      <c r="C476" s="1116" t="s">
        <v>1437</v>
      </c>
      <c r="D476" s="1116"/>
      <c r="E476" s="1116"/>
      <c r="F476" s="1116"/>
      <c r="G476" s="1116"/>
      <c r="H476" s="1116"/>
      <c r="I476" s="1117"/>
      <c r="J476" s="386"/>
      <c r="K476" s="390"/>
      <c r="L476" s="390"/>
      <c r="M476" s="390"/>
      <c r="N476" s="390"/>
      <c r="O476" s="36"/>
      <c r="P476" s="36"/>
      <c r="Q476" s="36"/>
      <c r="R476" s="36"/>
      <c r="S476" s="36"/>
    </row>
    <row r="477" spans="1:19" s="35" customFormat="1" ht="15.75" hidden="1" customHeight="1">
      <c r="A477" s="211"/>
      <c r="B477" s="29"/>
      <c r="C477" s="1118"/>
      <c r="D477" s="1118"/>
      <c r="E477" s="1118"/>
      <c r="F477" s="1118"/>
      <c r="G477" s="1118"/>
      <c r="H477" s="1118"/>
      <c r="I477" s="1119"/>
      <c r="J477" s="386"/>
      <c r="K477" s="390"/>
      <c r="L477" s="390"/>
      <c r="M477" s="390"/>
      <c r="N477" s="390"/>
      <c r="O477" s="36"/>
      <c r="P477" s="36"/>
      <c r="Q477" s="36"/>
      <c r="R477" s="36"/>
      <c r="S477" s="36"/>
    </row>
    <row r="478" spans="1:19" s="35" customFormat="1" hidden="1">
      <c r="A478" s="211"/>
      <c r="B478" s="29"/>
      <c r="C478" s="212"/>
      <c r="D478" s="29"/>
      <c r="E478" s="29"/>
      <c r="F478" s="491"/>
      <c r="G478" s="494"/>
      <c r="H478" s="494"/>
      <c r="I478" s="495"/>
      <c r="J478" s="386"/>
      <c r="K478" s="390"/>
      <c r="L478" s="390"/>
      <c r="M478" s="390"/>
      <c r="N478" s="390"/>
      <c r="O478" s="36"/>
      <c r="P478" s="36"/>
      <c r="Q478" s="36"/>
      <c r="R478" s="36"/>
      <c r="S478" s="36"/>
    </row>
    <row r="479" spans="1:19" s="35" customFormat="1" hidden="1">
      <c r="A479" s="254"/>
      <c r="B479" s="29"/>
      <c r="C479" s="212"/>
      <c r="D479" s="29"/>
      <c r="E479" s="29"/>
      <c r="F479" s="491"/>
      <c r="G479" s="29"/>
      <c r="H479" s="29"/>
      <c r="I479" s="495"/>
      <c r="J479" s="386"/>
      <c r="K479" s="390"/>
      <c r="L479" s="390"/>
      <c r="M479" s="390"/>
      <c r="N479" s="390"/>
      <c r="O479" s="36"/>
      <c r="P479" s="36"/>
      <c r="Q479" s="36"/>
      <c r="R479" s="36"/>
      <c r="S479" s="36"/>
    </row>
    <row r="480" spans="1:19" s="35" customFormat="1" ht="15.75" hidden="1" customHeight="1">
      <c r="A480" s="178" t="s">
        <v>593</v>
      </c>
      <c r="B480" s="29"/>
      <c r="C480" s="212"/>
      <c r="D480" s="1094" t="s">
        <v>1438</v>
      </c>
      <c r="E480" s="1095"/>
      <c r="F480" s="1096"/>
      <c r="G480" s="496"/>
      <c r="H480" s="496"/>
      <c r="I480" s="1100">
        <v>0</v>
      </c>
      <c r="J480" s="386"/>
      <c r="K480" s="390"/>
      <c r="L480" s="390"/>
      <c r="M480" s="390"/>
      <c r="N480" s="390"/>
      <c r="O480" s="36"/>
      <c r="P480" s="36"/>
      <c r="Q480" s="36"/>
      <c r="R480" s="36"/>
      <c r="S480" s="36"/>
    </row>
    <row r="481" spans="1:19" s="35" customFormat="1" ht="15.75" hidden="1" customHeight="1">
      <c r="A481" s="254"/>
      <c r="B481" s="29"/>
      <c r="C481" s="212"/>
      <c r="D481" s="1097"/>
      <c r="E481" s="1098"/>
      <c r="F481" s="1099"/>
      <c r="G481" s="497"/>
      <c r="H481" s="497"/>
      <c r="I481" s="1101"/>
      <c r="J481" s="386"/>
      <c r="K481" s="390"/>
      <c r="L481" s="390"/>
      <c r="M481" s="390"/>
      <c r="N481" s="390"/>
      <c r="O481" s="36"/>
      <c r="P481" s="36"/>
      <c r="Q481" s="36"/>
      <c r="R481" s="36"/>
      <c r="S481" s="36"/>
    </row>
    <row r="482" spans="1:19" s="35" customFormat="1" hidden="1">
      <c r="A482" s="254"/>
      <c r="B482" s="29"/>
      <c r="C482" s="212"/>
      <c r="D482" s="29"/>
      <c r="E482" s="29"/>
      <c r="F482" s="491"/>
      <c r="G482" s="29"/>
      <c r="H482" s="29"/>
      <c r="I482" s="494"/>
      <c r="J482" s="386"/>
      <c r="K482" s="390"/>
      <c r="L482" s="390"/>
      <c r="M482" s="390"/>
      <c r="N482" s="390"/>
      <c r="O482" s="36"/>
      <c r="P482" s="36"/>
      <c r="Q482" s="36"/>
      <c r="R482" s="36"/>
      <c r="S482" s="36"/>
    </row>
    <row r="483" spans="1:19" s="35" customFormat="1" hidden="1">
      <c r="A483" s="254"/>
      <c r="B483" s="29"/>
      <c r="C483" s="212"/>
      <c r="D483" s="29"/>
      <c r="E483" s="29"/>
      <c r="F483" s="491"/>
      <c r="G483" s="29"/>
      <c r="H483" s="29"/>
      <c r="I483" s="494"/>
      <c r="J483" s="386"/>
      <c r="K483" s="390"/>
      <c r="L483" s="390"/>
      <c r="M483" s="390"/>
      <c r="N483" s="390"/>
      <c r="O483" s="36"/>
      <c r="P483" s="36"/>
      <c r="Q483" s="36"/>
      <c r="R483" s="36"/>
      <c r="S483" s="36"/>
    </row>
    <row r="484" spans="1:19" s="35" customFormat="1" hidden="1">
      <c r="A484" s="254"/>
      <c r="B484" s="29"/>
      <c r="C484" s="138"/>
      <c r="D484" s="139"/>
      <c r="E484" s="47"/>
      <c r="F484" s="492"/>
      <c r="G484" s="70"/>
      <c r="H484" s="70"/>
      <c r="I484" s="70"/>
      <c r="J484" s="386"/>
      <c r="K484" s="390"/>
      <c r="L484" s="390"/>
      <c r="M484" s="390"/>
      <c r="N484" s="390"/>
      <c r="O484" s="36"/>
      <c r="P484" s="36"/>
      <c r="Q484" s="36"/>
      <c r="R484" s="36"/>
      <c r="S484" s="36"/>
    </row>
    <row r="485" spans="1:19" s="35" customFormat="1" hidden="1">
      <c r="A485" s="254"/>
      <c r="B485" s="29"/>
      <c r="C485" s="138"/>
      <c r="D485" s="139"/>
      <c r="E485" s="47"/>
      <c r="F485" s="492"/>
      <c r="G485" s="70"/>
      <c r="H485" s="70"/>
      <c r="I485" s="70"/>
      <c r="J485" s="386"/>
      <c r="K485" s="390"/>
      <c r="L485" s="390"/>
      <c r="M485" s="390"/>
      <c r="N485" s="390"/>
      <c r="O485" s="36"/>
      <c r="P485" s="36"/>
      <c r="Q485" s="36"/>
      <c r="R485" s="36"/>
      <c r="S485" s="36"/>
    </row>
    <row r="486" spans="1:19" s="35" customFormat="1" hidden="1">
      <c r="A486" s="254"/>
      <c r="B486" s="29"/>
      <c r="C486" s="498"/>
      <c r="D486" s="139"/>
      <c r="E486" s="47"/>
      <c r="F486" s="492"/>
      <c r="G486" s="70"/>
      <c r="H486" s="70"/>
      <c r="I486" s="70"/>
      <c r="J486" s="386"/>
      <c r="K486" s="390"/>
      <c r="L486" s="390"/>
      <c r="M486" s="390"/>
      <c r="N486" s="390"/>
      <c r="O486" s="36"/>
      <c r="P486" s="36"/>
      <c r="Q486" s="36"/>
      <c r="R486" s="36"/>
      <c r="S486" s="36"/>
    </row>
    <row r="487" spans="1:19" s="35" customFormat="1" hidden="1">
      <c r="A487" s="254"/>
      <c r="C487" s="499"/>
      <c r="D487" s="29"/>
      <c r="E487" s="29"/>
      <c r="F487" s="491"/>
      <c r="G487" s="29"/>
      <c r="H487" s="29"/>
      <c r="I487" s="494"/>
      <c r="J487" s="386"/>
      <c r="K487" s="390"/>
      <c r="L487" s="390"/>
      <c r="M487" s="390"/>
      <c r="N487" s="390"/>
      <c r="O487" s="36"/>
      <c r="P487" s="36"/>
      <c r="Q487" s="36"/>
      <c r="R487" s="36"/>
      <c r="S487" s="36"/>
    </row>
    <row r="488" spans="1:19" s="35" customFormat="1" ht="16.5" hidden="1" thickBot="1">
      <c r="A488" s="383"/>
      <c r="B488" s="29"/>
      <c r="C488" s="212"/>
      <c r="D488" s="29"/>
      <c r="E488" s="29"/>
      <c r="F488" s="491"/>
      <c r="G488" s="29"/>
      <c r="H488" s="29"/>
      <c r="I488" s="494"/>
      <c r="J488" s="386"/>
      <c r="K488" s="390"/>
      <c r="L488" s="390"/>
      <c r="M488" s="390"/>
      <c r="N488" s="390"/>
      <c r="O488" s="36"/>
      <c r="P488" s="36"/>
      <c r="Q488" s="36"/>
      <c r="R488" s="36"/>
      <c r="S488" s="36"/>
    </row>
    <row r="489" spans="1:19" hidden="1"/>
    <row r="490" spans="1:19" hidden="1">
      <c r="I490" s="490">
        <v>35754441499</v>
      </c>
    </row>
    <row r="491" spans="1:19" hidden="1">
      <c r="I491" s="500">
        <v>-12412498</v>
      </c>
    </row>
    <row r="494" spans="1:19">
      <c r="I494" s="500"/>
    </row>
    <row r="497" spans="5:18">
      <c r="O497" s="51" t="s">
        <v>2882</v>
      </c>
      <c r="Q497" s="394">
        <f>I498*0.03</f>
        <v>76290292.319999993</v>
      </c>
    </row>
    <row r="498" spans="5:18">
      <c r="E498" t="s">
        <v>1431</v>
      </c>
      <c r="I498" s="565">
        <f>K454</f>
        <v>2543009744</v>
      </c>
      <c r="O498" s="51" t="s">
        <v>2876</v>
      </c>
      <c r="Q498" s="565">
        <f>'AIU '!I37</f>
        <v>2044250000</v>
      </c>
    </row>
    <row r="499" spans="5:18">
      <c r="E499" t="s">
        <v>1421</v>
      </c>
      <c r="I499" s="565">
        <f>K455</f>
        <v>315647259.58600003</v>
      </c>
      <c r="O499" t="s">
        <v>1421</v>
      </c>
      <c r="Q499" s="565">
        <f>I499</f>
        <v>315647259.58600003</v>
      </c>
    </row>
    <row r="500" spans="5:18">
      <c r="E500" s="960" t="s">
        <v>2883</v>
      </c>
      <c r="I500" s="961">
        <f>I457+I498+I499</f>
        <v>35766853996.585999</v>
      </c>
      <c r="O500" s="960" t="s">
        <v>2877</v>
      </c>
      <c r="Q500" s="961">
        <f>Q457+Q498+Q499+Q497</f>
        <v>31998430867.905998</v>
      </c>
      <c r="R500" s="963">
        <f>I500-Q500</f>
        <v>3768423128.6800003</v>
      </c>
    </row>
    <row r="501" spans="5:18">
      <c r="R501" s="964">
        <f>R500/I500</f>
        <v>0.10536076583754618</v>
      </c>
    </row>
  </sheetData>
  <autoFilter ref="B6:R417" xr:uid="{3B6DA96C-EF7A-4893-B7EB-D4CFE4FB8FA3}"/>
  <mergeCells count="8">
    <mergeCell ref="C476:I477"/>
    <mergeCell ref="D480:F481"/>
    <mergeCell ref="I480:I481"/>
    <mergeCell ref="Q1:R1"/>
    <mergeCell ref="C1:D2"/>
    <mergeCell ref="B3:B4"/>
    <mergeCell ref="C3:E4"/>
    <mergeCell ref="C475:I475"/>
  </mergeCells>
  <conditionalFormatting sqref="B3">
    <cfRule type="cellIs" dxfId="59" priority="119" stopIfTrue="1" operator="equal">
      <formula>"ESCRIBA AQUÍ EL NOMBRE DE LA OBRA"</formula>
    </cfRule>
  </conditionalFormatting>
  <conditionalFormatting sqref="B463:C463">
    <cfRule type="cellIs" dxfId="58" priority="104" operator="equal">
      <formula>"ESCRIBA AQUÍ EL NOMBRE DEL CAPITULO"</formula>
    </cfRule>
  </conditionalFormatting>
  <conditionalFormatting sqref="B14:K14 M14:R14 O15:O16">
    <cfRule type="containsText" dxfId="57" priority="45" operator="containsText" text="SI">
      <formula>NOT(ISERROR(SEARCH("SI",B14)))</formula>
    </cfRule>
  </conditionalFormatting>
  <conditionalFormatting sqref="B14:R22 B24:R44 B46:R57 B59:R65 B67:R78 B80:R85 B87:R98 B100:R120 B122:R124 B126:R130 B132:R134 B136:P136 B137:R138 B141:P141 B142:R148 B150:R158 B160:R163 B165:R173 B175:R177 B179:R185 B188:R194 B196:R199 B201:R220 B223:N233 P223:R233 V223:V277 B235:N266 P235:R266 B268:N277 P268:R277 B278:R279 B282:R289 B291:R304 B306:R307 B309:R329 B331:R342 B344:R381 B383:R384 B386:R388 B390:R415">
    <cfRule type="expression" dxfId="56" priority="44">
      <formula>$L14="SI"</formula>
    </cfRule>
  </conditionalFormatting>
  <conditionalFormatting sqref="I430">
    <cfRule type="expression" dxfId="55" priority="106" stopIfTrue="1">
      <formula>"&lt;G29"""</formula>
    </cfRule>
    <cfRule type="expression" dxfId="54" priority="105" stopIfTrue="1">
      <formula>"&gt;G29"</formula>
    </cfRule>
  </conditionalFormatting>
  <conditionalFormatting sqref="I431">
    <cfRule type="cellIs" dxfId="53" priority="108" stopIfTrue="1" operator="equal">
      <formula>0</formula>
    </cfRule>
    <cfRule type="cellIs" dxfId="52" priority="107" stopIfTrue="1" operator="notEqual">
      <formula>0</formula>
    </cfRule>
  </conditionalFormatting>
  <conditionalFormatting sqref="I439">
    <cfRule type="expression" dxfId="51" priority="110" stopIfTrue="1">
      <formula>"&lt;G29"""</formula>
    </cfRule>
    <cfRule type="expression" dxfId="50" priority="109" stopIfTrue="1">
      <formula>"&gt;G29"</formula>
    </cfRule>
  </conditionalFormatting>
  <conditionalFormatting sqref="I440">
    <cfRule type="cellIs" dxfId="49" priority="112" stopIfTrue="1" operator="equal">
      <formula>0</formula>
    </cfRule>
    <cfRule type="cellIs" dxfId="48" priority="111" stopIfTrue="1" operator="notEqual">
      <formula>0</formula>
    </cfRule>
  </conditionalFormatting>
  <conditionalFormatting sqref="I457">
    <cfRule type="expression" dxfId="47" priority="115" stopIfTrue="1">
      <formula>"&lt;G29"""</formula>
    </cfRule>
    <cfRule type="expression" dxfId="46" priority="114" stopIfTrue="1">
      <formula>"&gt;G29"</formula>
    </cfRule>
  </conditionalFormatting>
  <conditionalFormatting sqref="I458">
    <cfRule type="cellIs" dxfId="45" priority="117" stopIfTrue="1" operator="equal">
      <formula>0</formula>
    </cfRule>
    <cfRule type="cellIs" dxfId="44" priority="116" stopIfTrue="1" operator="notEqual">
      <formula>0</formula>
    </cfRule>
  </conditionalFormatting>
  <conditionalFormatting sqref="I480:I481">
    <cfRule type="cellIs" dxfId="43" priority="118" stopIfTrue="1" operator="equal">
      <formula>1</formula>
    </cfRule>
  </conditionalFormatting>
  <conditionalFormatting sqref="K8">
    <cfRule type="expression" dxfId="42" priority="1">
      <formula>$L8="SI"</formula>
    </cfRule>
  </conditionalFormatting>
  <conditionalFormatting sqref="K10">
    <cfRule type="expression" dxfId="41" priority="29">
      <formula>$L10="SI"</formula>
    </cfRule>
  </conditionalFormatting>
  <conditionalFormatting sqref="K12">
    <cfRule type="expression" dxfId="40" priority="30">
      <formula>$L12="SI"</formula>
    </cfRule>
  </conditionalFormatting>
  <conditionalFormatting sqref="K23">
    <cfRule type="expression" dxfId="39" priority="31">
      <formula>$L23="SI"</formula>
    </cfRule>
  </conditionalFormatting>
  <conditionalFormatting sqref="K45">
    <cfRule type="expression" dxfId="38" priority="32">
      <formula>$L45="SI"</formula>
    </cfRule>
  </conditionalFormatting>
  <conditionalFormatting sqref="K58">
    <cfRule type="expression" dxfId="37" priority="33">
      <formula>$L58="SI"</formula>
    </cfRule>
  </conditionalFormatting>
  <conditionalFormatting sqref="K66">
    <cfRule type="expression" dxfId="36" priority="34">
      <formula>$L66="SI"</formula>
    </cfRule>
  </conditionalFormatting>
  <conditionalFormatting sqref="K79">
    <cfRule type="expression" dxfId="35" priority="35">
      <formula>$L79="SI"</formula>
    </cfRule>
  </conditionalFormatting>
  <conditionalFormatting sqref="K86">
    <cfRule type="expression" dxfId="34" priority="36">
      <formula>$L86="SI"</formula>
    </cfRule>
  </conditionalFormatting>
  <conditionalFormatting sqref="K99">
    <cfRule type="expression" dxfId="33" priority="28">
      <formula>$L99="SI"</formula>
    </cfRule>
  </conditionalFormatting>
  <conditionalFormatting sqref="K121">
    <cfRule type="expression" dxfId="32" priority="27">
      <formula>$L121="SI"</formula>
    </cfRule>
  </conditionalFormatting>
  <conditionalFormatting sqref="K125">
    <cfRule type="expression" dxfId="31" priority="26">
      <formula>$L125="SI"</formula>
    </cfRule>
  </conditionalFormatting>
  <conditionalFormatting sqref="K131">
    <cfRule type="expression" dxfId="30" priority="25">
      <formula>$L131="SI"</formula>
    </cfRule>
  </conditionalFormatting>
  <conditionalFormatting sqref="K135">
    <cfRule type="expression" dxfId="29" priority="23">
      <formula>$L135="SI"</formula>
    </cfRule>
  </conditionalFormatting>
  <conditionalFormatting sqref="K139:K140">
    <cfRule type="expression" dxfId="28" priority="22">
      <formula>$L139="SI"</formula>
    </cfRule>
  </conditionalFormatting>
  <conditionalFormatting sqref="K149">
    <cfRule type="expression" dxfId="27" priority="21">
      <formula>$L149="SI"</formula>
    </cfRule>
  </conditionalFormatting>
  <conditionalFormatting sqref="K159">
    <cfRule type="expression" dxfId="26" priority="20">
      <formula>$L159="SI"</formula>
    </cfRule>
  </conditionalFormatting>
  <conditionalFormatting sqref="K164">
    <cfRule type="expression" dxfId="25" priority="19">
      <formula>$L164="SI"</formula>
    </cfRule>
  </conditionalFormatting>
  <conditionalFormatting sqref="K174">
    <cfRule type="expression" dxfId="24" priority="18">
      <formula>$L174="SI"</formula>
    </cfRule>
  </conditionalFormatting>
  <conditionalFormatting sqref="K178">
    <cfRule type="expression" dxfId="23" priority="17">
      <formula>$L178="SI"</formula>
    </cfRule>
  </conditionalFormatting>
  <conditionalFormatting sqref="K186:K187">
    <cfRule type="expression" dxfId="22" priority="16">
      <formula>$L186="SI"</formula>
    </cfRule>
  </conditionalFormatting>
  <conditionalFormatting sqref="K195">
    <cfRule type="expression" dxfId="21" priority="15">
      <formula>$L195="SI"</formula>
    </cfRule>
  </conditionalFormatting>
  <conditionalFormatting sqref="K200">
    <cfRule type="expression" dxfId="20" priority="2">
      <formula>$L200="SI"</formula>
    </cfRule>
  </conditionalFormatting>
  <conditionalFormatting sqref="K221:K222">
    <cfRule type="expression" dxfId="19" priority="14">
      <formula>$L221="SI"</formula>
    </cfRule>
  </conditionalFormatting>
  <conditionalFormatting sqref="K234">
    <cfRule type="expression" dxfId="18" priority="13">
      <formula>$L234="SI"</formula>
    </cfRule>
  </conditionalFormatting>
  <conditionalFormatting sqref="K267">
    <cfRule type="expression" dxfId="17" priority="12">
      <formula>$L267="SI"</formula>
    </cfRule>
  </conditionalFormatting>
  <conditionalFormatting sqref="K280:K281">
    <cfRule type="expression" dxfId="16" priority="11">
      <formula>$L280="SI"</formula>
    </cfRule>
  </conditionalFormatting>
  <conditionalFormatting sqref="K290">
    <cfRule type="expression" dxfId="15" priority="10">
      <formula>$L290="SI"</formula>
    </cfRule>
  </conditionalFormatting>
  <conditionalFormatting sqref="K305">
    <cfRule type="expression" dxfId="14" priority="9">
      <formula>$L305="SI"</formula>
    </cfRule>
  </conditionalFormatting>
  <conditionalFormatting sqref="K308">
    <cfRule type="expression" dxfId="13" priority="8">
      <formula>$L308="SI"</formula>
    </cfRule>
  </conditionalFormatting>
  <conditionalFormatting sqref="K330">
    <cfRule type="expression" dxfId="12" priority="7">
      <formula>$L330="SI"</formula>
    </cfRule>
  </conditionalFormatting>
  <conditionalFormatting sqref="K343">
    <cfRule type="expression" dxfId="11" priority="6">
      <formula>$L343="SI"</formula>
    </cfRule>
  </conditionalFormatting>
  <conditionalFormatting sqref="K382">
    <cfRule type="expression" dxfId="10" priority="5">
      <formula>$L382="SI"</formula>
    </cfRule>
  </conditionalFormatting>
  <conditionalFormatting sqref="K385">
    <cfRule type="expression" dxfId="9" priority="4">
      <formula>$L385="SI"</formula>
    </cfRule>
  </conditionalFormatting>
  <conditionalFormatting sqref="K389">
    <cfRule type="expression" dxfId="8" priority="3">
      <formula>$L389="SI"</formula>
    </cfRule>
  </conditionalFormatting>
  <conditionalFormatting sqref="O18:O21">
    <cfRule type="containsText" dxfId="7" priority="43" operator="containsText" text="SI">
      <formula>NOT(ISERROR(SEARCH("SI",O18)))</formula>
    </cfRule>
  </conditionalFormatting>
  <conditionalFormatting sqref="Q457">
    <cfRule type="expression" dxfId="6" priority="41" stopIfTrue="1">
      <formula>"&gt;G29"</formula>
    </cfRule>
    <cfRule type="expression" dxfId="5" priority="42" stopIfTrue="1">
      <formula>"&lt;G29"""</formula>
    </cfRule>
  </conditionalFormatting>
  <conditionalFormatting sqref="X224:X233">
    <cfRule type="expression" dxfId="4" priority="40">
      <formula>$L224="SI"</formula>
    </cfRule>
  </conditionalFormatting>
  <conditionalFormatting sqref="X235:X265">
    <cfRule type="expression" dxfId="3" priority="39">
      <formula>$L235="SI"</formula>
    </cfRule>
  </conditionalFormatting>
  <conditionalFormatting sqref="X268:X277">
    <cfRule type="expression" dxfId="2" priority="38">
      <formula>$L268="SI"</formula>
    </cfRule>
  </conditionalFormatting>
  <dataValidations count="1">
    <dataValidation type="list" allowBlank="1" showInputMessage="1" showErrorMessage="1" sqref="L21 L47:L56 L25:L43 L60:L64 L18:L19 L413:L415 L400:L411 L390:L398 L386:L387 L383 L366:L380 L344:L364 L331:L341 L317:L328 L309:L315 L306 L291:L303 L282:L288 L268:L277 L235:L265 L223:L232 L202:L219 L197:L198 L189:L193 L180:L184 L176 L166:L172 L161:L162 L151:L157 L142:L147 L137 L132:L133 L127:L129 L123 L101:L119 L88:L97 L81:L84 L67:L77 L14:L16" xr:uid="{A9C6FB42-AA2B-4507-BD7B-C77BD6316D87}">
      <formula1>$T$1:$T$2</formula1>
    </dataValidation>
  </dataValidations>
  <pageMargins left="0.70866141732283472" right="0.70866141732283472" top="0.74803149606299213" bottom="0.74803149606299213" header="0.31496062992125984" footer="0.31496062992125984"/>
  <pageSetup scale="24" fitToHeight="0" orientation="portrait" r:id="rId1"/>
  <headerFooter>
    <oddFooter>&amp;C&amp;P</oddFooter>
  </headerFooter>
  <rowBreaks count="6" manualBreakCount="6">
    <brk id="134" min="1" max="20" man="1"/>
    <brk id="190" min="1" max="20" man="1"/>
    <brk id="265" max="16383" man="1"/>
    <brk id="299" min="1" max="20" man="1"/>
    <brk id="341" min="1" max="20" man="1"/>
    <brk id="364" min="1" max="20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C609A-288F-4A20-9DAE-AE5B4B988C22}">
  <sheetPr codeName="Hoja2"/>
  <dimension ref="A2:O502"/>
  <sheetViews>
    <sheetView showGridLines="0" topLeftCell="A480" workbookViewId="0">
      <selection activeCell="A257" sqref="A257:XFD258"/>
    </sheetView>
  </sheetViews>
  <sheetFormatPr baseColWidth="10" defaultRowHeight="12"/>
  <cols>
    <col min="1" max="1" width="9.140625" style="1" bestFit="1" customWidth="1"/>
    <col min="2" max="2" width="65" style="1" customWidth="1"/>
    <col min="3" max="3" width="7" style="1" hidden="1" customWidth="1"/>
    <col min="4" max="4" width="7.5703125" style="1" customWidth="1"/>
    <col min="5" max="6" width="12.7109375" style="1" customWidth="1"/>
    <col min="7" max="7" width="20.85546875" style="14" customWidth="1"/>
    <col min="8" max="8" width="17" style="17" bestFit="1" customWidth="1"/>
    <col min="9" max="9" width="16.42578125" style="26" bestFit="1" customWidth="1"/>
    <col min="10" max="10" width="13.28515625" style="1" bestFit="1" customWidth="1"/>
    <col min="11" max="11" width="53.85546875" style="1" bestFit="1" customWidth="1"/>
    <col min="12" max="12" width="24" style="1" customWidth="1"/>
    <col min="13" max="16384" width="11.42578125" style="1"/>
  </cols>
  <sheetData>
    <row r="2" spans="1:15" ht="14.25" hidden="1">
      <c r="A2" s="1076" t="s">
        <v>0</v>
      </c>
      <c r="B2" s="1076"/>
      <c r="C2" s="1076"/>
      <c r="D2" s="1076"/>
      <c r="E2" s="1076"/>
      <c r="F2" s="1076"/>
      <c r="G2" s="1076"/>
    </row>
    <row r="3" spans="1:15" ht="24.75" customHeight="1">
      <c r="A3" s="1077" t="s">
        <v>1</v>
      </c>
      <c r="B3" s="1077"/>
      <c r="C3" s="1077"/>
      <c r="D3" s="1077"/>
      <c r="E3" s="1077"/>
      <c r="F3" s="1077"/>
      <c r="G3" s="1077"/>
      <c r="K3" s="643" t="s">
        <v>2572</v>
      </c>
      <c r="L3" s="644">
        <f>L502/G502</f>
        <v>0.39812360760295046</v>
      </c>
      <c r="O3" s="20"/>
    </row>
    <row r="4" spans="1:15" ht="12" customHeight="1">
      <c r="A4" s="1077" t="s">
        <v>2</v>
      </c>
      <c r="B4" s="1077"/>
      <c r="C4" s="1077"/>
      <c r="D4" s="1077"/>
      <c r="E4" s="1077"/>
      <c r="F4" s="1077"/>
      <c r="G4" s="1077"/>
    </row>
    <row r="5" spans="1:15" ht="12" customHeight="1">
      <c r="E5" s="7" t="s">
        <v>7</v>
      </c>
      <c r="F5" s="7"/>
      <c r="G5" s="11"/>
    </row>
    <row r="6" spans="1:15">
      <c r="A6" s="7" t="s">
        <v>3</v>
      </c>
      <c r="B6" s="8" t="s">
        <v>4</v>
      </c>
      <c r="C6" s="7" t="s">
        <v>5</v>
      </c>
      <c r="D6" s="7" t="s">
        <v>6</v>
      </c>
      <c r="E6" s="2" t="s">
        <v>8</v>
      </c>
      <c r="F6" s="2" t="s">
        <v>9</v>
      </c>
      <c r="G6" s="12" t="s">
        <v>10</v>
      </c>
      <c r="H6" s="578" t="s">
        <v>11</v>
      </c>
      <c r="I6" s="28" t="s">
        <v>581</v>
      </c>
      <c r="J6" s="1" t="s">
        <v>2433</v>
      </c>
      <c r="K6" s="1" t="s">
        <v>2538</v>
      </c>
      <c r="L6" s="26"/>
    </row>
    <row r="7" spans="1:15">
      <c r="A7" s="579">
        <v>1</v>
      </c>
      <c r="B7" s="580" t="str">
        <f>VLOOKUP(A7,'SALIDA INSUMOS SINCO'!$A$7:$B$510,2,0)</f>
        <v>CEMENTO Y MINERALES</v>
      </c>
      <c r="C7" s="10"/>
      <c r="D7" s="581">
        <f>VLOOKUP(A7,'SALIDA INSUMOS SINCO'!$A$7:$D$510,4,0)</f>
        <v>0</v>
      </c>
      <c r="E7" s="582">
        <f>VLOOKUP(A7,'SALIDA INSUMOS SINCO'!$A$7:$E$510,5,0)</f>
        <v>965267723.52999997</v>
      </c>
      <c r="F7" s="582">
        <f>VLOOKUP(A7,'SALIDA INSUMOS SINCO'!$A$7:$F$510,6,0)</f>
        <v>0</v>
      </c>
      <c r="G7" s="583">
        <f>VLOOKUP(A7,'SALIDA INSUMOS SINCO'!$A$7:$G$510,7,0)</f>
        <v>0</v>
      </c>
      <c r="H7" s="20">
        <f>E7/$G$502</f>
        <v>4.4104558520522134E-2</v>
      </c>
      <c r="I7" s="27" t="str">
        <f t="shared" ref="I7:I70" si="0">REPT("|",H7/MAX($H$7:$H$500)*100)</f>
        <v>|||||||||||||||||</v>
      </c>
    </row>
    <row r="8" spans="1:15">
      <c r="A8" s="3">
        <v>1003</v>
      </c>
      <c r="B8" s="4" t="str">
        <f>VLOOKUP(A8,'SALIDA INSUMOS SINCO'!$A$7:$B$510,2,0)</f>
        <v>ACONDICIONADOR</v>
      </c>
      <c r="C8" s="5" t="s">
        <v>14</v>
      </c>
      <c r="D8" s="5" t="str">
        <f>VLOOKUP(A8,'SALIDA INSUMOS SINCO'!$A$7:$D$510,4,0)</f>
        <v>Und</v>
      </c>
      <c r="E8" s="576">
        <f>VLOOKUP(A8,'SALIDA INSUMOS SINCO'!$A$7:$E$510,5,0)</f>
        <v>0.24</v>
      </c>
      <c r="F8" s="576">
        <f>VLOOKUP(A8,'SALIDA INSUMOS SINCO'!$A$7:$F$510,6,0)</f>
        <v>58936</v>
      </c>
      <c r="G8" s="572">
        <f>VLOOKUP(A8,'SALIDA INSUMOS SINCO'!$A$7:$G$510,7,0)</f>
        <v>14144.64</v>
      </c>
      <c r="H8" s="573">
        <f t="shared" ref="H8:H16" si="1">G8/$G$502</f>
        <v>6.4629023370875153E-7</v>
      </c>
      <c r="I8" s="26" t="str">
        <f t="shared" si="0"/>
        <v/>
      </c>
      <c r="J8" s="1" t="s">
        <v>2430</v>
      </c>
    </row>
    <row r="9" spans="1:15">
      <c r="A9" s="3">
        <v>104</v>
      </c>
      <c r="B9" s="4" t="str">
        <f>VLOOKUP(A9,'SALIDA INSUMOS SINCO'!$A$7:$B$510,2,0)</f>
        <v>CEMENTO BLANCO</v>
      </c>
      <c r="C9" s="5" t="s">
        <v>14</v>
      </c>
      <c r="D9" s="5" t="str">
        <f>VLOOKUP(A9,'SALIDA INSUMOS SINCO'!$A$7:$D$510,4,0)</f>
        <v>Kg</v>
      </c>
      <c r="E9" s="576">
        <f>VLOOKUP(A9,'SALIDA INSUMOS SINCO'!$A$7:$E$510,5,0)</f>
        <v>1143.4000000000001</v>
      </c>
      <c r="F9" s="576">
        <f>VLOOKUP(A9,'SALIDA INSUMOS SINCO'!$A$7:$F$510,6,0)</f>
        <v>1278</v>
      </c>
      <c r="G9" s="572">
        <f>VLOOKUP(A9,'SALIDA INSUMOS SINCO'!$A$7:$G$510,7,0)</f>
        <v>1461265.2</v>
      </c>
      <c r="H9" s="573">
        <f t="shared" si="1"/>
        <v>6.6767441774302178E-5</v>
      </c>
      <c r="I9" s="26" t="str">
        <f t="shared" si="0"/>
        <v/>
      </c>
      <c r="J9" s="1" t="s">
        <v>2430</v>
      </c>
    </row>
    <row r="10" spans="1:15">
      <c r="A10" s="3">
        <v>1057</v>
      </c>
      <c r="B10" s="4" t="str">
        <f>VLOOKUP(A10,'SALIDA INSUMOS SINCO'!$A$7:$B$510,2,0)</f>
        <v>CEMENTO BLANCO SACO</v>
      </c>
      <c r="C10" s="5" t="s">
        <v>14</v>
      </c>
      <c r="D10" s="5" t="str">
        <f>VLOOKUP(A10,'SALIDA INSUMOS SINCO'!$A$7:$D$510,4,0)</f>
        <v>BTO</v>
      </c>
      <c r="E10" s="576">
        <f>VLOOKUP(A10,'SALIDA INSUMOS SINCO'!$A$7:$E$510,5,0)</f>
        <v>17.96</v>
      </c>
      <c r="F10" s="576">
        <f>VLOOKUP(A10,'SALIDA INSUMOS SINCO'!$A$7:$F$510,6,0)</f>
        <v>50897</v>
      </c>
      <c r="G10" s="572">
        <f>VLOOKUP(A10,'SALIDA INSUMOS SINCO'!$A$7:$G$510,7,0)</f>
        <v>914110.12</v>
      </c>
      <c r="H10" s="573">
        <f t="shared" si="1"/>
        <v>4.1767089377342578E-5</v>
      </c>
      <c r="I10" s="26" t="str">
        <f t="shared" si="0"/>
        <v/>
      </c>
      <c r="J10" s="1" t="s">
        <v>2430</v>
      </c>
    </row>
    <row r="11" spans="1:15">
      <c r="A11" s="3">
        <v>1058</v>
      </c>
      <c r="B11" s="4" t="str">
        <f>VLOOKUP(A11,'SALIDA INSUMOS SINCO'!$A$7:$B$510,2,0)</f>
        <v>CEMENTO GRIS</v>
      </c>
      <c r="C11" s="5" t="s">
        <v>14</v>
      </c>
      <c r="D11" s="5" t="str">
        <f>VLOOKUP(A11,'SALIDA INSUMOS SINCO'!$A$7:$D$510,4,0)</f>
        <v>Kg</v>
      </c>
      <c r="E11" s="576">
        <f>VLOOKUP(A11,'SALIDA INSUMOS SINCO'!$A$7:$E$510,5,0)</f>
        <v>759936.28</v>
      </c>
      <c r="F11" s="576">
        <f>VLOOKUP(A11,'SALIDA INSUMOS SINCO'!$A$7:$F$510,6,0)</f>
        <v>1192</v>
      </c>
      <c r="G11" s="572">
        <f>VLOOKUP(A11,'SALIDA INSUMOS SINCO'!$A$7:$G$510,7,0)</f>
        <v>905844043.88</v>
      </c>
      <c r="H11" s="573">
        <f t="shared" si="1"/>
        <v>4.1389399717694175E-2</v>
      </c>
      <c r="I11" s="26" t="str">
        <f t="shared" si="0"/>
        <v>||||||||||||||||</v>
      </c>
      <c r="J11" s="1" t="s">
        <v>2429</v>
      </c>
      <c r="K11" s="1" t="s">
        <v>2576</v>
      </c>
      <c r="L11" s="629">
        <f>IF(J11="SI",G11,"")</f>
        <v>905844043.88</v>
      </c>
    </row>
    <row r="12" spans="1:15">
      <c r="A12" s="3">
        <v>109</v>
      </c>
      <c r="B12" s="4" t="str">
        <f>VLOOKUP(A12,'SALIDA INSUMOS SINCO'!$A$7:$B$510,2,0)</f>
        <v>CAL HIDRATADA</v>
      </c>
      <c r="C12" s="5" t="s">
        <v>14</v>
      </c>
      <c r="D12" s="5" t="str">
        <f>VLOOKUP(A12,'SALIDA INSUMOS SINCO'!$A$7:$D$510,4,0)</f>
        <v>Kg</v>
      </c>
      <c r="E12" s="576">
        <f>VLOOKUP(A12,'SALIDA INSUMOS SINCO'!$A$7:$E$510,5,0)</f>
        <v>236.02</v>
      </c>
      <c r="F12" s="576">
        <f>VLOOKUP(A12,'SALIDA INSUMOS SINCO'!$A$7:$F$510,6,0)</f>
        <v>2549</v>
      </c>
      <c r="G12" s="572">
        <f>VLOOKUP(A12,'SALIDA INSUMOS SINCO'!$A$7:$G$510,7,0)</f>
        <v>601627.42000000004</v>
      </c>
      <c r="H12" s="573">
        <f t="shared" si="1"/>
        <v>2.748927691884652E-5</v>
      </c>
      <c r="I12" s="26" t="str">
        <f t="shared" si="0"/>
        <v/>
      </c>
      <c r="J12" s="1" t="s">
        <v>2430</v>
      </c>
      <c r="L12" s="629" t="str">
        <f t="shared" ref="L12:L75" si="2">IF(J12="SI",G12,"")</f>
        <v/>
      </c>
    </row>
    <row r="13" spans="1:15">
      <c r="A13" s="3">
        <v>1130</v>
      </c>
      <c r="B13" s="4" t="str">
        <f>VLOOKUP(A13,'SALIDA INSUMOS SINCO'!$A$7:$B$510,2,0)</f>
        <v>ESTUCO PLASTICO PASTA</v>
      </c>
      <c r="C13" s="5" t="s">
        <v>14</v>
      </c>
      <c r="D13" s="5" t="str">
        <f>VLOOKUP(A13,'SALIDA INSUMOS SINCO'!$A$7:$D$510,4,0)</f>
        <v>Kg</v>
      </c>
      <c r="E13" s="576">
        <f>VLOOKUP(A13,'SALIDA INSUMOS SINCO'!$A$7:$E$510,5,0)</f>
        <v>6069.49</v>
      </c>
      <c r="F13" s="576">
        <f>VLOOKUP(A13,'SALIDA INSUMOS SINCO'!$A$7:$F$510,6,0)</f>
        <v>8220</v>
      </c>
      <c r="G13" s="572">
        <f>VLOOKUP(A13,'SALIDA INSUMOS SINCO'!$A$7:$G$510,7,0)</f>
        <v>49891166.289999999</v>
      </c>
      <c r="H13" s="573">
        <f t="shared" si="1"/>
        <v>2.2796036888578491E-3</v>
      </c>
      <c r="I13" s="26" t="str">
        <f t="shared" si="0"/>
        <v/>
      </c>
      <c r="J13" s="1" t="s">
        <v>2430</v>
      </c>
      <c r="L13" s="629" t="str">
        <f t="shared" si="2"/>
        <v/>
      </c>
    </row>
    <row r="14" spans="1:15">
      <c r="A14" s="3">
        <v>1392</v>
      </c>
      <c r="B14" s="4" t="str">
        <f>VLOOKUP(A14,'SALIDA INSUMOS SINCO'!$A$7:$B$510,2,0)</f>
        <v>TRAGANTE TCI 4 ALUMINIO</v>
      </c>
      <c r="C14" s="5" t="s">
        <v>14</v>
      </c>
      <c r="D14" s="5" t="str">
        <f>VLOOKUP(A14,'SALIDA INSUMOS SINCO'!$A$7:$D$510,4,0)</f>
        <v>Und</v>
      </c>
      <c r="E14" s="576">
        <f>VLOOKUP(A14,'SALIDA INSUMOS SINCO'!$A$7:$E$510,5,0)</f>
        <v>4</v>
      </c>
      <c r="F14" s="576">
        <f>VLOOKUP(A14,'SALIDA INSUMOS SINCO'!$A$7:$F$510,6,0)</f>
        <v>310641</v>
      </c>
      <c r="G14" s="572">
        <f>VLOOKUP(A14,'SALIDA INSUMOS SINCO'!$A$7:$G$510,7,0)</f>
        <v>1242564</v>
      </c>
      <c r="H14" s="573">
        <f t="shared" si="1"/>
        <v>5.6774649475566795E-5</v>
      </c>
      <c r="I14" s="26" t="str">
        <f t="shared" si="0"/>
        <v/>
      </c>
      <c r="J14" s="1" t="s">
        <v>2430</v>
      </c>
      <c r="L14" s="629" t="str">
        <f t="shared" si="2"/>
        <v/>
      </c>
    </row>
    <row r="15" spans="1:15">
      <c r="A15" s="3">
        <v>1393</v>
      </c>
      <c r="B15" s="4" t="str">
        <f>VLOOKUP(A15,'SALIDA INSUMOS SINCO'!$A$7:$B$510,2,0)</f>
        <v>TUBERIA 1 S 40</v>
      </c>
      <c r="C15" s="5" t="s">
        <v>14</v>
      </c>
      <c r="D15" s="5" t="str">
        <f>VLOOKUP(A15,'SALIDA INSUMOS SINCO'!$A$7:$D$510,4,0)</f>
        <v>Ml</v>
      </c>
      <c r="E15" s="576">
        <f>VLOOKUP(A15,'SALIDA INSUMOS SINCO'!$A$7:$E$510,5,0)</f>
        <v>126</v>
      </c>
      <c r="F15" s="576">
        <f>VLOOKUP(A15,'SALIDA INSUMOS SINCO'!$A$7:$F$510,6,0)</f>
        <v>38634</v>
      </c>
      <c r="G15" s="572">
        <f>VLOOKUP(A15,'SALIDA INSUMOS SINCO'!$A$7:$G$510,7,0)</f>
        <v>4867884</v>
      </c>
      <c r="H15" s="573">
        <f t="shared" si="1"/>
        <v>2.2242106465962316E-4</v>
      </c>
      <c r="I15" s="26" t="str">
        <f t="shared" si="0"/>
        <v/>
      </c>
      <c r="J15" s="1" t="s">
        <v>2430</v>
      </c>
      <c r="L15" s="629" t="str">
        <f t="shared" si="2"/>
        <v/>
      </c>
    </row>
    <row r="16" spans="1:15">
      <c r="A16" s="3">
        <v>465</v>
      </c>
      <c r="B16" s="4" t="str">
        <f>VLOOKUP(A16,'SALIDA INSUMOS SINCO'!$A$7:$B$510,2,0)</f>
        <v>MINERAL ROJO</v>
      </c>
      <c r="C16" s="574"/>
      <c r="D16" s="5" t="str">
        <f>VLOOKUP(A16,'SALIDA INSUMOS SINCO'!$A$7:$D$510,4,0)</f>
        <v>Kg</v>
      </c>
      <c r="E16" s="576">
        <f>VLOOKUP(A16,'SALIDA INSUMOS SINCO'!$A$7:$E$510,5,0)</f>
        <v>29.56</v>
      </c>
      <c r="F16" s="576">
        <f>VLOOKUP(A16,'SALIDA INSUMOS SINCO'!$A$7:$F$510,6,0)</f>
        <v>14577</v>
      </c>
      <c r="G16" s="572">
        <f>VLOOKUP(A16,'SALIDA INSUMOS SINCO'!$A$7:$G$510,7,0)</f>
        <v>430917.99</v>
      </c>
      <c r="H16" s="575">
        <f t="shared" si="1"/>
        <v>1.968930198763669E-5</v>
      </c>
      <c r="I16" s="26" t="str">
        <f t="shared" si="0"/>
        <v/>
      </c>
      <c r="J16" s="1" t="s">
        <v>2430</v>
      </c>
      <c r="L16" s="629" t="str">
        <f t="shared" si="2"/>
        <v/>
      </c>
    </row>
    <row r="17" spans="1:12">
      <c r="A17" s="579">
        <v>2</v>
      </c>
      <c r="B17" s="580" t="str">
        <f>VLOOKUP(A17,'SALIDA INSUMOS SINCO'!$A$7:$B$510,2,0)</f>
        <v>MATERIALES PETREOS</v>
      </c>
      <c r="C17" s="10" t="s">
        <v>14</v>
      </c>
      <c r="D17" s="581">
        <f>VLOOKUP(A17,'SALIDA INSUMOS SINCO'!$A$7:$D$510,4,0)</f>
        <v>0</v>
      </c>
      <c r="E17" s="582">
        <f>VLOOKUP(A17,'SALIDA INSUMOS SINCO'!$A$7:$E$510,5,0)</f>
        <v>4637784503.4499998</v>
      </c>
      <c r="F17" s="582">
        <f>VLOOKUP(A17,'SALIDA INSUMOS SINCO'!$A$7:$F$510,6,0)</f>
        <v>0</v>
      </c>
      <c r="G17" s="583">
        <f>VLOOKUP(A17,'SALIDA INSUMOS SINCO'!$A$7:$G$510,7,0)</f>
        <v>0</v>
      </c>
      <c r="H17" s="20">
        <f>E17/$G$502</f>
        <v>0.21190746675953057</v>
      </c>
      <c r="I17" s="27" t="str">
        <f t="shared" si="0"/>
        <v>|||||||||||||||||||||||||||||||||||||||||||||||||||||||||||||||||||||||||||||||||||||</v>
      </c>
      <c r="L17" s="629" t="str">
        <f t="shared" si="2"/>
        <v/>
      </c>
    </row>
    <row r="18" spans="1:12">
      <c r="A18" s="3">
        <v>1019</v>
      </c>
      <c r="B18" s="4" t="str">
        <f>VLOOKUP(A18,'SALIDA INSUMOS SINCO'!$A$7:$B$510,2,0)</f>
        <v>ARENA CUARZO 0,40-0,50MM</v>
      </c>
      <c r="C18" s="5" t="s">
        <v>14</v>
      </c>
      <c r="D18" s="5" t="str">
        <f>VLOOKUP(A18,'SALIDA INSUMOS SINCO'!$A$7:$D$510,4,0)</f>
        <v>Kg</v>
      </c>
      <c r="E18" s="576">
        <f>VLOOKUP(A18,'SALIDA INSUMOS SINCO'!$A$7:$E$510,5,0)</f>
        <v>12414</v>
      </c>
      <c r="F18" s="576">
        <f>VLOOKUP(A18,'SALIDA INSUMOS SINCO'!$A$7:$F$510,6,0)</f>
        <v>3088</v>
      </c>
      <c r="G18" s="572">
        <f>VLOOKUP(A18,'SALIDA INSUMOS SINCO'!$A$7:$G$510,7,0)</f>
        <v>38334432</v>
      </c>
      <c r="H18" s="573">
        <f t="shared" ref="H18:H25" si="3">G18/$G$502</f>
        <v>1.7515588248532478E-3</v>
      </c>
      <c r="I18" s="26" t="str">
        <f t="shared" si="0"/>
        <v/>
      </c>
      <c r="J18" s="1" t="s">
        <v>2430</v>
      </c>
      <c r="L18" s="629" t="str">
        <f t="shared" si="2"/>
        <v/>
      </c>
    </row>
    <row r="19" spans="1:12">
      <c r="A19" s="3">
        <v>114</v>
      </c>
      <c r="B19" s="4" t="str">
        <f>VLOOKUP(A19,'SALIDA INSUMOS SINCO'!$A$7:$B$510,2,0)</f>
        <v>ARENA FINA</v>
      </c>
      <c r="C19" s="5" t="s">
        <v>14</v>
      </c>
      <c r="D19" s="5" t="str">
        <f>VLOOKUP(A19,'SALIDA INSUMOS SINCO'!$A$7:$D$510,4,0)</f>
        <v>M3</v>
      </c>
      <c r="E19" s="576">
        <f>VLOOKUP(A19,'SALIDA INSUMOS SINCO'!$A$7:$E$510,5,0)</f>
        <v>29.76</v>
      </c>
      <c r="F19" s="576">
        <f>VLOOKUP(A19,'SALIDA INSUMOS SINCO'!$A$7:$F$510,6,0)</f>
        <v>857988.42</v>
      </c>
      <c r="G19" s="572">
        <f>VLOOKUP(A19,'SALIDA INSUMOS SINCO'!$A$7:$G$510,7,0)</f>
        <v>25537682.23</v>
      </c>
      <c r="H19" s="573">
        <f t="shared" si="3"/>
        <v>1.1668557571494595E-3</v>
      </c>
      <c r="I19" s="26" t="str">
        <f t="shared" si="0"/>
        <v/>
      </c>
      <c r="J19" s="1" t="s">
        <v>2429</v>
      </c>
      <c r="K19" s="1" t="s">
        <v>2576</v>
      </c>
      <c r="L19" s="629">
        <f t="shared" si="2"/>
        <v>25537682.23</v>
      </c>
    </row>
    <row r="20" spans="1:12">
      <c r="A20" s="3">
        <v>1142</v>
      </c>
      <c r="B20" s="4" t="str">
        <f>VLOOKUP(A20,'SALIDA INSUMOS SINCO'!$A$7:$B$510,2,0)</f>
        <v>GRAVA TRITURADA ,3/4</v>
      </c>
      <c r="C20" s="5" t="s">
        <v>14</v>
      </c>
      <c r="D20" s="5" t="str">
        <f>VLOOKUP(A20,'SALIDA INSUMOS SINCO'!$A$7:$D$510,4,0)</f>
        <v>M3</v>
      </c>
      <c r="E20" s="576">
        <f>VLOOKUP(A20,'SALIDA INSUMOS SINCO'!$A$7:$E$510,5,0)</f>
        <v>2248.11</v>
      </c>
      <c r="F20" s="576">
        <f>VLOOKUP(A20,'SALIDA INSUMOS SINCO'!$A$7:$F$510,6,0)</f>
        <v>865338.98</v>
      </c>
      <c r="G20" s="572">
        <f>VLOOKUP(A20,'SALIDA INSUMOS SINCO'!$A$7:$G$510,7,0)</f>
        <v>1945379981.3199999</v>
      </c>
      <c r="H20" s="573">
        <f t="shared" si="3"/>
        <v>8.8887386513875885E-2</v>
      </c>
      <c r="I20" s="26" t="str">
        <f t="shared" si="0"/>
        <v>||||||||||||||||||||||||||||||||||||</v>
      </c>
      <c r="J20" s="1" t="s">
        <v>2429</v>
      </c>
      <c r="K20" s="1" t="s">
        <v>2576</v>
      </c>
      <c r="L20" s="629">
        <f t="shared" si="2"/>
        <v>1945379981.3199999</v>
      </c>
    </row>
    <row r="21" spans="1:12">
      <c r="A21" s="3">
        <v>1187</v>
      </c>
      <c r="B21" s="4" t="str">
        <f>VLOOKUP(A21,'SALIDA INSUMOS SINCO'!$A$7:$B$510,2,0)</f>
        <v>MATERIAL DE RELLENO</v>
      </c>
      <c r="C21" s="5" t="s">
        <v>14</v>
      </c>
      <c r="D21" s="5" t="str">
        <f>VLOOKUP(A21,'SALIDA INSUMOS SINCO'!$A$7:$D$510,4,0)</f>
        <v>M3</v>
      </c>
      <c r="E21" s="576">
        <f>VLOOKUP(A21,'SALIDA INSUMOS SINCO'!$A$7:$E$510,5,0)</f>
        <v>2402.86</v>
      </c>
      <c r="F21" s="576">
        <f>VLOOKUP(A21,'SALIDA INSUMOS SINCO'!$A$7:$F$510,6,0)</f>
        <v>598392</v>
      </c>
      <c r="G21" s="572">
        <f>VLOOKUP(A21,'SALIDA INSUMOS SINCO'!$A$7:$G$510,7,0)</f>
        <v>1437849209.1600001</v>
      </c>
      <c r="H21" s="573">
        <f t="shared" si="3"/>
        <v>6.5697529341571081E-2</v>
      </c>
      <c r="I21" s="26" t="str">
        <f t="shared" si="0"/>
        <v>||||||||||||||||||||||||||</v>
      </c>
      <c r="J21" s="1" t="s">
        <v>2430</v>
      </c>
      <c r="L21" s="629" t="str">
        <f t="shared" si="2"/>
        <v/>
      </c>
    </row>
    <row r="22" spans="1:12">
      <c r="A22" s="3">
        <v>1256</v>
      </c>
      <c r="B22" s="4" t="str">
        <f>VLOOKUP(A22,'SALIDA INSUMOS SINCO'!$A$7:$B$510,2,0)</f>
        <v>RELLENO FINO INTERIOR</v>
      </c>
      <c r="C22" s="5" t="s">
        <v>14</v>
      </c>
      <c r="D22" s="5" t="str">
        <f>VLOOKUP(A22,'SALIDA INSUMOS SINCO'!$A$7:$D$510,4,0)</f>
        <v>Kg</v>
      </c>
      <c r="E22" s="576">
        <f>VLOOKUP(A22,'SALIDA INSUMOS SINCO'!$A$7:$E$510,5,0)</f>
        <v>6106.71</v>
      </c>
      <c r="F22" s="576">
        <f>VLOOKUP(A22,'SALIDA INSUMOS SINCO'!$A$7:$F$510,6,0)</f>
        <v>1353</v>
      </c>
      <c r="G22" s="572">
        <f>VLOOKUP(A22,'SALIDA INSUMOS SINCO'!$A$7:$G$510,7,0)</f>
        <v>8262382.0099999998</v>
      </c>
      <c r="H22" s="573">
        <f t="shared" si="3"/>
        <v>3.7752087011291093E-4</v>
      </c>
      <c r="I22" s="26" t="str">
        <f t="shared" si="0"/>
        <v/>
      </c>
      <c r="J22" s="1" t="s">
        <v>2430</v>
      </c>
      <c r="L22" s="629" t="str">
        <f t="shared" si="2"/>
        <v/>
      </c>
    </row>
    <row r="23" spans="1:12">
      <c r="A23" s="3">
        <v>1257</v>
      </c>
      <c r="B23" s="4" t="str">
        <f>VLOOKUP(A23,'SALIDA INSUMOS SINCO'!$A$7:$B$510,2,0)</f>
        <v>RELLENO GRUESO INTERIOR</v>
      </c>
      <c r="C23" s="5" t="s">
        <v>14</v>
      </c>
      <c r="D23" s="5" t="str">
        <f>VLOOKUP(A23,'SALIDA INSUMOS SINCO'!$A$7:$D$510,4,0)</f>
        <v>Kg</v>
      </c>
      <c r="E23" s="576">
        <f>VLOOKUP(A23,'SALIDA INSUMOS SINCO'!$A$7:$E$510,5,0)</f>
        <v>3664.03</v>
      </c>
      <c r="F23" s="576">
        <f>VLOOKUP(A23,'SALIDA INSUMOS SINCO'!$A$7:$F$510,6,0)</f>
        <v>1443</v>
      </c>
      <c r="G23" s="572">
        <f>VLOOKUP(A23,'SALIDA INSUMOS SINCO'!$A$7:$G$510,7,0)</f>
        <v>5287191.68</v>
      </c>
      <c r="H23" s="573">
        <f t="shared" si="3"/>
        <v>2.4157987382712932E-4</v>
      </c>
      <c r="I23" s="26" t="str">
        <f t="shared" si="0"/>
        <v/>
      </c>
      <c r="J23" s="1" t="s">
        <v>2430</v>
      </c>
      <c r="L23" s="629" t="str">
        <f t="shared" si="2"/>
        <v/>
      </c>
    </row>
    <row r="24" spans="1:12">
      <c r="A24" s="3">
        <v>740</v>
      </c>
      <c r="B24" s="4" t="str">
        <f>VLOOKUP(A24,'SALIDA INSUMOS SINCO'!$A$7:$B$510,2,0)</f>
        <v>ARENA GRUESA -</v>
      </c>
      <c r="C24" s="574"/>
      <c r="D24" s="5" t="str">
        <f>VLOOKUP(A24,'SALIDA INSUMOS SINCO'!$A$7:$D$510,4,0)</f>
        <v>M3</v>
      </c>
      <c r="E24" s="576">
        <f>VLOOKUP(A24,'SALIDA INSUMOS SINCO'!$A$7:$E$510,5,0)</f>
        <v>1236.47</v>
      </c>
      <c r="F24" s="576">
        <f>VLOOKUP(A24,'SALIDA INSUMOS SINCO'!$A$7:$F$510,6,0)</f>
        <v>857989.03</v>
      </c>
      <c r="G24" s="572">
        <f>VLOOKUP(A24,'SALIDA INSUMOS SINCO'!$A$7:$G$510,7,0)</f>
        <v>1060879581.8200001</v>
      </c>
      <c r="H24" s="575">
        <f t="shared" si="3"/>
        <v>4.8473210549811831E-2</v>
      </c>
      <c r="I24" s="26" t="str">
        <f t="shared" si="0"/>
        <v>|||||||||||||||||||</v>
      </c>
      <c r="J24" s="1" t="s">
        <v>2429</v>
      </c>
      <c r="L24" s="629">
        <f t="shared" si="2"/>
        <v>1060879581.8200001</v>
      </c>
    </row>
    <row r="25" spans="1:12">
      <c r="A25" s="3">
        <v>748</v>
      </c>
      <c r="B25" s="4" t="str">
        <f>VLOOKUP(A25,'SALIDA INSUMOS SINCO'!$A$7:$B$510,2,0)</f>
        <v>ARENA MEDIANA</v>
      </c>
      <c r="C25" s="5" t="s">
        <v>14</v>
      </c>
      <c r="D25" s="5" t="str">
        <f>VLOOKUP(A25,'SALIDA INSUMOS SINCO'!$A$7:$D$510,4,0)</f>
        <v>M3</v>
      </c>
      <c r="E25" s="576">
        <f>VLOOKUP(A25,'SALIDA INSUMOS SINCO'!$A$7:$E$510,5,0)</f>
        <v>135.5</v>
      </c>
      <c r="F25" s="576">
        <f>VLOOKUP(A25,'SALIDA INSUMOS SINCO'!$A$7:$F$510,6,0)</f>
        <v>857988.75</v>
      </c>
      <c r="G25" s="572">
        <f>VLOOKUP(A25,'SALIDA INSUMOS SINCO'!$A$7:$G$510,7,0)</f>
        <v>116254043.22</v>
      </c>
      <c r="H25" s="573">
        <f t="shared" si="3"/>
        <v>5.3118250278721196E-3</v>
      </c>
      <c r="I25" s="26" t="str">
        <f t="shared" si="0"/>
        <v>||</v>
      </c>
      <c r="J25" s="1" t="s">
        <v>2429</v>
      </c>
      <c r="K25" s="1" t="s">
        <v>2576</v>
      </c>
      <c r="L25" s="629">
        <f t="shared" si="2"/>
        <v>116254043.22</v>
      </c>
    </row>
    <row r="26" spans="1:12">
      <c r="A26" s="579">
        <v>3</v>
      </c>
      <c r="B26" s="10" t="str">
        <f>VLOOKUP(A26,'SALIDA INSUMOS SINCO'!$A$7:$B$510,2,0)</f>
        <v>ACEROS</v>
      </c>
      <c r="C26" s="10" t="s">
        <v>14</v>
      </c>
      <c r="D26" s="581">
        <f>VLOOKUP(A26,'SALIDA INSUMOS SINCO'!$A$7:$D$510,4,0)</f>
        <v>0</v>
      </c>
      <c r="E26" s="582">
        <f>VLOOKUP(A26,'SALIDA INSUMOS SINCO'!$A$7:$E$510,5,0)</f>
        <v>746997047.13</v>
      </c>
      <c r="F26" s="582">
        <f>VLOOKUP(A26,'SALIDA INSUMOS SINCO'!$A$7:$F$510,6,0)</f>
        <v>0</v>
      </c>
      <c r="G26" s="583">
        <f>VLOOKUP(A26,'SALIDA INSUMOS SINCO'!$A$7:$G$510,7,0)</f>
        <v>0</v>
      </c>
      <c r="H26" s="20">
        <f>E26/$G$502</f>
        <v>3.4131437503492137E-2</v>
      </c>
      <c r="I26" s="27" t="str">
        <f t="shared" si="0"/>
        <v>|||||||||||||</v>
      </c>
      <c r="L26" s="629" t="str">
        <f t="shared" si="2"/>
        <v/>
      </c>
    </row>
    <row r="27" spans="1:12">
      <c r="A27" s="3">
        <v>1012</v>
      </c>
      <c r="B27" s="4" t="str">
        <f>VLOOKUP(A27,'SALIDA INSUMOS SINCO'!$A$7:$B$510,2,0)</f>
        <v>ALAMBRE NEGRO # 18</v>
      </c>
      <c r="C27" s="5" t="s">
        <v>14</v>
      </c>
      <c r="D27" s="5" t="str">
        <f>VLOOKUP(A27,'SALIDA INSUMOS SINCO'!$A$7:$D$510,4,0)</f>
        <v>Kg</v>
      </c>
      <c r="E27" s="576">
        <f>VLOOKUP(A27,'SALIDA INSUMOS SINCO'!$A$7:$E$510,5,0)</f>
        <v>974.96</v>
      </c>
      <c r="F27" s="576">
        <f>VLOOKUP(A27,'SALIDA INSUMOS SINCO'!$A$7:$F$510,6,0)</f>
        <v>9533</v>
      </c>
      <c r="G27" s="572">
        <f>VLOOKUP(A27,'SALIDA INSUMOS SINCO'!$A$7:$G$510,7,0)</f>
        <v>9294289.8699999992</v>
      </c>
      <c r="H27" s="573">
        <f t="shared" ref="H27:H36" si="4">G27/$G$502</f>
        <v>4.2467031838485682E-4</v>
      </c>
      <c r="I27" s="26" t="str">
        <f t="shared" si="0"/>
        <v/>
      </c>
      <c r="J27" s="1" t="s">
        <v>2430</v>
      </c>
      <c r="L27" s="629" t="str">
        <f t="shared" si="2"/>
        <v/>
      </c>
    </row>
    <row r="28" spans="1:12">
      <c r="A28" s="3">
        <v>1176</v>
      </c>
      <c r="B28" s="4" t="str">
        <f>VLOOKUP(A28,'SALIDA INSUMOS SINCO'!$A$7:$B$510,2,0)</f>
        <v>MALLA ELECTROSOLDADA M-084</v>
      </c>
      <c r="C28" s="5" t="s">
        <v>14</v>
      </c>
      <c r="D28" s="5" t="str">
        <f>VLOOKUP(A28,'SALIDA INSUMOS SINCO'!$A$7:$D$510,4,0)</f>
        <v>Kg</v>
      </c>
      <c r="E28" s="576">
        <f>VLOOKUP(A28,'SALIDA INSUMOS SINCO'!$A$7:$E$510,5,0)</f>
        <v>1.44</v>
      </c>
      <c r="F28" s="576">
        <f>VLOOKUP(A28,'SALIDA INSUMOS SINCO'!$A$7:$F$510,6,0)</f>
        <v>5851</v>
      </c>
      <c r="G28" s="572">
        <f>VLOOKUP(A28,'SALIDA INSUMOS SINCO'!$A$7:$G$510,7,0)</f>
        <v>8431.2900000000009</v>
      </c>
      <c r="H28" s="573">
        <f t="shared" si="4"/>
        <v>3.8523853449548807E-7</v>
      </c>
      <c r="I28" s="26" t="str">
        <f t="shared" si="0"/>
        <v/>
      </c>
      <c r="J28" s="1" t="s">
        <v>2430</v>
      </c>
      <c r="L28" s="629" t="str">
        <f t="shared" si="2"/>
        <v/>
      </c>
    </row>
    <row r="29" spans="1:12">
      <c r="A29" s="3">
        <v>1238</v>
      </c>
      <c r="B29" s="4" t="str">
        <f>VLOOKUP(A29,'SALIDA INSUMOS SINCO'!$A$7:$B$510,2,0)</f>
        <v>PUNTILLA ,3/4 CC</v>
      </c>
      <c r="C29" s="5" t="s">
        <v>14</v>
      </c>
      <c r="D29" s="5" t="str">
        <f>VLOOKUP(A29,'SALIDA INSUMOS SINCO'!$A$7:$D$510,4,0)</f>
        <v>Lb</v>
      </c>
      <c r="E29" s="576">
        <f>VLOOKUP(A29,'SALIDA INSUMOS SINCO'!$A$7:$E$510,5,0)</f>
        <v>2.9</v>
      </c>
      <c r="F29" s="576">
        <f>VLOOKUP(A29,'SALIDA INSUMOS SINCO'!$A$7:$F$510,6,0)</f>
        <v>9050</v>
      </c>
      <c r="G29" s="572">
        <f>VLOOKUP(A29,'SALIDA INSUMOS SINCO'!$A$7:$G$510,7,0)</f>
        <v>26289.35</v>
      </c>
      <c r="H29" s="573">
        <f t="shared" si="4"/>
        <v>1.2012006071240531E-6</v>
      </c>
      <c r="I29" s="26" t="str">
        <f t="shared" si="0"/>
        <v/>
      </c>
      <c r="J29" s="1" t="s">
        <v>2430</v>
      </c>
      <c r="L29" s="629" t="str">
        <f t="shared" si="2"/>
        <v/>
      </c>
    </row>
    <row r="30" spans="1:12">
      <c r="A30" s="3">
        <v>1239</v>
      </c>
      <c r="B30" s="4" t="str">
        <f>VLOOKUP(A30,'SALIDA INSUMOS SINCO'!$A$7:$B$510,2,0)</f>
        <v>PUNTILLA 2,1/2 CC</v>
      </c>
      <c r="C30" s="5" t="s">
        <v>14</v>
      </c>
      <c r="D30" s="5" t="str">
        <f>VLOOKUP(A30,'SALIDA INSUMOS SINCO'!$A$7:$D$510,4,0)</f>
        <v>Lb</v>
      </c>
      <c r="E30" s="576">
        <f>VLOOKUP(A30,'SALIDA INSUMOS SINCO'!$A$7:$E$510,5,0)</f>
        <v>3.6</v>
      </c>
      <c r="F30" s="576">
        <f>VLOOKUP(A30,'SALIDA INSUMOS SINCO'!$A$7:$F$510,6,0)</f>
        <v>9050</v>
      </c>
      <c r="G30" s="572">
        <f>VLOOKUP(A30,'SALIDA INSUMOS SINCO'!$A$7:$G$510,7,0)</f>
        <v>32580</v>
      </c>
      <c r="H30" s="573">
        <f t="shared" si="4"/>
        <v>1.4886300262312172E-6</v>
      </c>
      <c r="I30" s="26" t="str">
        <f t="shared" si="0"/>
        <v/>
      </c>
      <c r="J30" s="1" t="s">
        <v>2430</v>
      </c>
      <c r="L30" s="629" t="str">
        <f t="shared" si="2"/>
        <v/>
      </c>
    </row>
    <row r="31" spans="1:12">
      <c r="A31" s="3">
        <v>1240</v>
      </c>
      <c r="B31" s="4" t="str">
        <f>VLOOKUP(A31,'SALIDA INSUMOS SINCO'!$A$7:$B$510,2,0)</f>
        <v>PUNTILLA 4 CC</v>
      </c>
      <c r="C31" s="5" t="s">
        <v>14</v>
      </c>
      <c r="D31" s="5" t="str">
        <f>VLOOKUP(A31,'SALIDA INSUMOS SINCO'!$A$7:$D$510,4,0)</f>
        <v>Lb</v>
      </c>
      <c r="E31" s="576">
        <f>VLOOKUP(A31,'SALIDA INSUMOS SINCO'!$A$7:$E$510,5,0)</f>
        <v>6</v>
      </c>
      <c r="F31" s="576">
        <f>VLOOKUP(A31,'SALIDA INSUMOS SINCO'!$A$7:$F$510,6,0)</f>
        <v>9050</v>
      </c>
      <c r="G31" s="572">
        <f>VLOOKUP(A31,'SALIDA INSUMOS SINCO'!$A$7:$G$510,7,0)</f>
        <v>54300</v>
      </c>
      <c r="H31" s="573">
        <f t="shared" si="4"/>
        <v>2.4810500437186956E-6</v>
      </c>
      <c r="I31" s="26" t="str">
        <f t="shared" si="0"/>
        <v/>
      </c>
      <c r="J31" s="1" t="s">
        <v>2430</v>
      </c>
      <c r="L31" s="629" t="str">
        <f t="shared" si="2"/>
        <v/>
      </c>
    </row>
    <row r="32" spans="1:12">
      <c r="A32" s="3">
        <v>2187</v>
      </c>
      <c r="B32" s="4" t="str">
        <f>VLOOKUP(A32,'SALIDA INSUMOS SINCO'!$A$7:$B$510,2,0)</f>
        <v>ANCLAJE HIERRO 5/8"-PERF, 3/4" 10-15C</v>
      </c>
      <c r="C32" s="5" t="s">
        <v>14</v>
      </c>
      <c r="D32" s="5" t="str">
        <f>VLOOKUP(A32,'SALIDA INSUMOS SINCO'!$A$7:$D$510,4,0)</f>
        <v>Und</v>
      </c>
      <c r="E32" s="576">
        <f>VLOOKUP(A32,'SALIDA INSUMOS SINCO'!$A$7:$E$510,5,0)</f>
        <v>8</v>
      </c>
      <c r="F32" s="576">
        <f>VLOOKUP(A32,'SALIDA INSUMOS SINCO'!$A$7:$F$510,6,0)</f>
        <v>26265</v>
      </c>
      <c r="G32" s="572">
        <f>VLOOKUP(A32,'SALIDA INSUMOS SINCO'!$A$7:$G$510,7,0)</f>
        <v>210120</v>
      </c>
      <c r="H32" s="573">
        <f t="shared" si="4"/>
        <v>9.6007041470749965E-6</v>
      </c>
      <c r="I32" s="26" t="str">
        <f t="shared" si="0"/>
        <v/>
      </c>
      <c r="J32" s="1" t="s">
        <v>2430</v>
      </c>
      <c r="L32" s="629" t="str">
        <f t="shared" si="2"/>
        <v/>
      </c>
    </row>
    <row r="33" spans="1:12">
      <c r="A33" s="3">
        <v>673</v>
      </c>
      <c r="B33" s="4" t="str">
        <f>VLOOKUP(A33,'SALIDA INSUMOS SINCO'!$A$7:$B$510,2,0)</f>
        <v>PUNTILLA 1,1/2"</v>
      </c>
      <c r="C33" s="5" t="s">
        <v>14</v>
      </c>
      <c r="D33" s="5" t="str">
        <f>VLOOKUP(A33,'SALIDA INSUMOS SINCO'!$A$7:$D$510,4,0)</f>
        <v>Lb</v>
      </c>
      <c r="E33" s="576">
        <f>VLOOKUP(A33,'SALIDA INSUMOS SINCO'!$A$7:$E$510,5,0)</f>
        <v>19.489999999999998</v>
      </c>
      <c r="F33" s="576">
        <f>VLOOKUP(A33,'SALIDA INSUMOS SINCO'!$A$7:$F$510,6,0)</f>
        <v>9050</v>
      </c>
      <c r="G33" s="572">
        <f>VLOOKUP(A33,'SALIDA INSUMOS SINCO'!$A$7:$G$510,7,0)</f>
        <v>176370.93</v>
      </c>
      <c r="H33" s="573">
        <f t="shared" si="4"/>
        <v>8.0586575246262785E-6</v>
      </c>
      <c r="I33" s="26" t="str">
        <f t="shared" si="0"/>
        <v/>
      </c>
      <c r="J33" s="1" t="s">
        <v>2430</v>
      </c>
      <c r="L33" s="629" t="str">
        <f t="shared" si="2"/>
        <v/>
      </c>
    </row>
    <row r="34" spans="1:12">
      <c r="A34" s="3">
        <v>679</v>
      </c>
      <c r="B34" s="4" t="str">
        <f>VLOOKUP(A34,'SALIDA INSUMOS SINCO'!$A$7:$B$510,2,0)</f>
        <v>ALAMBRE GALVANIZADO</v>
      </c>
      <c r="C34" s="5" t="s">
        <v>14</v>
      </c>
      <c r="D34" s="5" t="str">
        <f>VLOOKUP(A34,'SALIDA INSUMOS SINCO'!$A$7:$D$510,4,0)</f>
        <v>Kg</v>
      </c>
      <c r="E34" s="576">
        <f>VLOOKUP(A34,'SALIDA INSUMOS SINCO'!$A$7:$E$510,5,0)</f>
        <v>142</v>
      </c>
      <c r="F34" s="576">
        <f>VLOOKUP(A34,'SALIDA INSUMOS SINCO'!$A$7:$F$510,6,0)</f>
        <v>11828</v>
      </c>
      <c r="G34" s="572">
        <f>VLOOKUP(A34,'SALIDA INSUMOS SINCO'!$A$7:$G$510,7,0)</f>
        <v>1679576</v>
      </c>
      <c r="H34" s="573">
        <f t="shared" si="4"/>
        <v>7.6742396099979224E-5</v>
      </c>
      <c r="I34" s="26" t="str">
        <f t="shared" si="0"/>
        <v/>
      </c>
      <c r="J34" s="1" t="s">
        <v>2430</v>
      </c>
      <c r="L34" s="629" t="str">
        <f t="shared" si="2"/>
        <v/>
      </c>
    </row>
    <row r="35" spans="1:12">
      <c r="A35" s="3">
        <v>724</v>
      </c>
      <c r="B35" s="4" t="str">
        <f>VLOOKUP(A35,'SALIDA INSUMOS SINCO'!$A$7:$B$510,2,0)</f>
        <v>HIERRO de 60000 PSI 420 MPA</v>
      </c>
      <c r="C35" s="574"/>
      <c r="D35" s="5" t="str">
        <f>VLOOKUP(A35,'SALIDA INSUMOS SINCO'!$A$7:$D$510,4,0)</f>
        <v>Kg</v>
      </c>
      <c r="E35" s="576">
        <f>VLOOKUP(A35,'SALIDA INSUMOS SINCO'!$A$7:$E$510,5,0)</f>
        <v>72127.03</v>
      </c>
      <c r="F35" s="576">
        <f>VLOOKUP(A35,'SALIDA INSUMOS SINCO'!$A$7:$F$510,6,0)</f>
        <v>10181</v>
      </c>
      <c r="G35" s="572">
        <f>VLOOKUP(A35,'SALIDA INSUMOS SINCO'!$A$7:$G$510,7,0)</f>
        <v>734325254.55999994</v>
      </c>
      <c r="H35" s="575">
        <f t="shared" si="4"/>
        <v>3.355244392135967E-2</v>
      </c>
      <c r="I35" s="26" t="str">
        <f t="shared" si="0"/>
        <v>|||||||||||||</v>
      </c>
      <c r="J35" s="1" t="s">
        <v>2429</v>
      </c>
      <c r="K35" s="1" t="s">
        <v>2695</v>
      </c>
      <c r="L35" s="629">
        <f t="shared" si="2"/>
        <v>734325254.55999994</v>
      </c>
    </row>
    <row r="36" spans="1:12">
      <c r="A36" s="3">
        <v>745</v>
      </c>
      <c r="B36" s="4" t="str">
        <f>VLOOKUP(A36,'SALIDA INSUMOS SINCO'!$A$7:$B$510,2,0)</f>
        <v>HIERRO ,3/8" 37,000 [CH]</v>
      </c>
      <c r="C36" s="5" t="s">
        <v>14</v>
      </c>
      <c r="D36" s="5" t="str">
        <f>VLOOKUP(A36,'SALIDA INSUMOS SINCO'!$A$7:$D$510,4,0)</f>
        <v>Kg</v>
      </c>
      <c r="E36" s="576">
        <f>VLOOKUP(A36,'SALIDA INSUMOS SINCO'!$A$7:$E$510,5,0)</f>
        <v>116.87</v>
      </c>
      <c r="F36" s="576">
        <f>VLOOKUP(A36,'SALIDA INSUMOS SINCO'!$A$7:$F$510,6,0)</f>
        <v>10181</v>
      </c>
      <c r="G36" s="572">
        <f>VLOOKUP(A36,'SALIDA INSUMOS SINCO'!$A$7:$G$510,7,0)</f>
        <v>1189835.1399999999</v>
      </c>
      <c r="H36" s="573">
        <f t="shared" si="4"/>
        <v>5.4365387221271451E-5</v>
      </c>
      <c r="I36" s="26" t="str">
        <f t="shared" si="0"/>
        <v/>
      </c>
      <c r="J36" s="1" t="s">
        <v>2430</v>
      </c>
      <c r="L36" s="629" t="str">
        <f t="shared" si="2"/>
        <v/>
      </c>
    </row>
    <row r="37" spans="1:12" s="6" customFormat="1">
      <c r="A37" s="579">
        <v>4</v>
      </c>
      <c r="B37" s="580" t="str">
        <f>VLOOKUP(A37,'SALIDA INSUMOS SINCO'!$A$7:$B$510,2,0)</f>
        <v>PUNTILLAS</v>
      </c>
      <c r="C37" s="574"/>
      <c r="D37" s="581">
        <f>VLOOKUP(A37,'SALIDA INSUMOS SINCO'!$A$7:$D$510,4,0)</f>
        <v>0</v>
      </c>
      <c r="E37" s="582">
        <f>VLOOKUP(A37,'SALIDA INSUMOS SINCO'!$A$7:$E$510,5,0)</f>
        <v>13041.05</v>
      </c>
      <c r="F37" s="582">
        <f>VLOOKUP(A37,'SALIDA INSUMOS SINCO'!$A$7:$F$510,6,0)</f>
        <v>0</v>
      </c>
      <c r="G37" s="583">
        <f>VLOOKUP(A37,'SALIDA INSUMOS SINCO'!$A$7:$G$510,7,0)</f>
        <v>0</v>
      </c>
      <c r="H37" s="20">
        <f>E37/$G$502</f>
        <v>5.9586551883310661E-7</v>
      </c>
      <c r="I37" s="27" t="str">
        <f t="shared" si="0"/>
        <v/>
      </c>
      <c r="L37" s="629" t="str">
        <f t="shared" si="2"/>
        <v/>
      </c>
    </row>
    <row r="38" spans="1:12">
      <c r="A38" s="3">
        <v>717</v>
      </c>
      <c r="B38" s="4" t="str">
        <f>VLOOKUP(A38,'SALIDA INSUMOS SINCO'!$A$7:$B$510,2,0)</f>
        <v>PUNTILLA 1,1/2 CC</v>
      </c>
      <c r="C38" s="5" t="s">
        <v>14</v>
      </c>
      <c r="D38" s="5" t="str">
        <f>VLOOKUP(A38,'SALIDA INSUMOS SINCO'!$A$7:$D$510,4,0)</f>
        <v>Lb</v>
      </c>
      <c r="E38" s="576">
        <f>VLOOKUP(A38,'SALIDA INSUMOS SINCO'!$A$7:$E$510,5,0)</f>
        <v>1.44</v>
      </c>
      <c r="F38" s="576">
        <f>VLOOKUP(A38,'SALIDA INSUMOS SINCO'!$A$7:$F$510,6,0)</f>
        <v>9050</v>
      </c>
      <c r="G38" s="572">
        <f>VLOOKUP(A38,'SALIDA INSUMOS SINCO'!$A$7:$G$510,7,0)</f>
        <v>13041.05</v>
      </c>
      <c r="H38" s="573">
        <f>G38/$G$502</f>
        <v>5.9586551883310661E-7</v>
      </c>
      <c r="I38" s="26" t="str">
        <f t="shared" si="0"/>
        <v/>
      </c>
      <c r="J38" s="1" t="s">
        <v>2430</v>
      </c>
      <c r="L38" s="629" t="str">
        <f t="shared" si="2"/>
        <v/>
      </c>
    </row>
    <row r="39" spans="1:12" s="6" customFormat="1">
      <c r="A39" s="579">
        <v>8</v>
      </c>
      <c r="B39" s="580" t="str">
        <f>VLOOKUP(A39,'SALIDA INSUMOS SINCO'!$A$7:$B$510,2,0)</f>
        <v>TUBERIA METALICA</v>
      </c>
      <c r="C39" s="574"/>
      <c r="D39" s="581">
        <f>VLOOKUP(A39,'SALIDA INSUMOS SINCO'!$A$7:$D$510,4,0)</f>
        <v>0</v>
      </c>
      <c r="E39" s="582">
        <f>VLOOKUP(A39,'SALIDA INSUMOS SINCO'!$A$7:$E$510,5,0)</f>
        <v>895905</v>
      </c>
      <c r="F39" s="582">
        <f>VLOOKUP(A39,'SALIDA INSUMOS SINCO'!$A$7:$F$510,6,0)</f>
        <v>0</v>
      </c>
      <c r="G39" s="583">
        <f>VLOOKUP(A39,'SALIDA INSUMOS SINCO'!$A$7:$G$510,7,0)</f>
        <v>0</v>
      </c>
      <c r="H39" s="20">
        <f>E39/$G$502</f>
        <v>4.0935269602537717E-5</v>
      </c>
      <c r="I39" s="27" t="str">
        <f t="shared" si="0"/>
        <v/>
      </c>
      <c r="L39" s="629" t="str">
        <f t="shared" si="2"/>
        <v/>
      </c>
    </row>
    <row r="40" spans="1:12">
      <c r="A40" s="3">
        <v>2113</v>
      </c>
      <c r="B40" s="4" t="str">
        <f>VLOOKUP(A40,'SALIDA INSUMOS SINCO'!$A$7:$B$510,2,0)</f>
        <v>SOPORTE TIPO TECNA</v>
      </c>
      <c r="C40" s="5" t="s">
        <v>14</v>
      </c>
      <c r="D40" s="5" t="str">
        <f>VLOOKUP(A40,'SALIDA INSUMOS SINCO'!$A$7:$D$510,4,0)</f>
        <v>M3</v>
      </c>
      <c r="E40" s="576">
        <f>VLOOKUP(A40,'SALIDA INSUMOS SINCO'!$A$7:$E$510,5,0)</f>
        <v>22.5</v>
      </c>
      <c r="F40" s="576">
        <f>VLOOKUP(A40,'SALIDA INSUMOS SINCO'!$A$7:$F$510,6,0)</f>
        <v>39818</v>
      </c>
      <c r="G40" s="572">
        <f>VLOOKUP(A40,'SALIDA INSUMOS SINCO'!$A$7:$G$510,7,0)</f>
        <v>895905</v>
      </c>
      <c r="H40" s="573">
        <f>G40/$G$502</f>
        <v>4.0935269602537717E-5</v>
      </c>
      <c r="I40" s="26" t="str">
        <f t="shared" si="0"/>
        <v/>
      </c>
      <c r="J40" s="1" t="s">
        <v>2430</v>
      </c>
      <c r="L40" s="629" t="str">
        <f t="shared" si="2"/>
        <v/>
      </c>
    </row>
    <row r="41" spans="1:12">
      <c r="A41" s="579">
        <v>12</v>
      </c>
      <c r="B41" s="580" t="str">
        <f>VLOOKUP(A41,'SALIDA INSUMOS SINCO'!$A$7:$B$510,2,0)</f>
        <v>ADOQUINES BLOQUES Y LADRILLOS</v>
      </c>
      <c r="C41" s="5" t="s">
        <v>14</v>
      </c>
      <c r="D41" s="581">
        <f>VLOOKUP(A41,'SALIDA INSUMOS SINCO'!$A$7:$D$510,4,0)</f>
        <v>0</v>
      </c>
      <c r="E41" s="582">
        <f>VLOOKUP(A41,'SALIDA INSUMOS SINCO'!$A$7:$E$510,5,0)</f>
        <v>358566282.06999999</v>
      </c>
      <c r="F41" s="582">
        <f>VLOOKUP(A41,'SALIDA INSUMOS SINCO'!$A$7:$F$510,6,0)</f>
        <v>0</v>
      </c>
      <c r="G41" s="583">
        <f>VLOOKUP(A41,'SALIDA INSUMOS SINCO'!$A$7:$G$510,7,0)</f>
        <v>0</v>
      </c>
      <c r="H41" s="20">
        <f>E41/$G$502</f>
        <v>1.638344180121222E-2</v>
      </c>
      <c r="I41" s="27" t="str">
        <f t="shared" si="0"/>
        <v>||||||</v>
      </c>
      <c r="L41" s="629" t="str">
        <f t="shared" si="2"/>
        <v/>
      </c>
    </row>
    <row r="42" spans="1:12">
      <c r="A42" s="3">
        <v>1010</v>
      </c>
      <c r="B42" s="4" t="str">
        <f>VLOOKUP(A42,'SALIDA INSUMOS SINCO'!$A$7:$B$510,2,0)</f>
        <v>ADOQ,CONCR,PEATO,GUITARRA</v>
      </c>
      <c r="C42" s="5" t="s">
        <v>14</v>
      </c>
      <c r="D42" s="5" t="str">
        <f>VLOOKUP(A42,'SALIDA INSUMOS SINCO'!$A$7:$D$510,4,0)</f>
        <v>M2</v>
      </c>
      <c r="E42" s="576">
        <f>VLOOKUP(A42,'SALIDA INSUMOS SINCO'!$A$7:$E$510,5,0)</f>
        <v>3997.6</v>
      </c>
      <c r="F42" s="576">
        <f>VLOOKUP(A42,'SALIDA INSUMOS SINCO'!$A$7:$F$510,6,0)</f>
        <v>83888</v>
      </c>
      <c r="G42" s="572">
        <f>VLOOKUP(A42,'SALIDA INSUMOS SINCO'!$A$7:$G$510,7,0)</f>
        <v>335350668.80000001</v>
      </c>
      <c r="H42" s="573">
        <f t="shared" ref="H42:H47" si="5">G42/$G$502</f>
        <v>1.5322684926101912E-2</v>
      </c>
      <c r="I42" s="26" t="str">
        <f t="shared" si="0"/>
        <v>||||||</v>
      </c>
      <c r="J42" s="1" t="s">
        <v>2430</v>
      </c>
      <c r="L42" s="629" t="str">
        <f t="shared" si="2"/>
        <v/>
      </c>
    </row>
    <row r="43" spans="1:12">
      <c r="A43" s="3">
        <v>1028</v>
      </c>
      <c r="B43" s="4" t="str">
        <f>VLOOKUP(A43,'SALIDA INSUMOS SINCO'!$A$7:$B$510,2,0)</f>
        <v>BLOQUE CONCRETO M 12X19X19</v>
      </c>
      <c r="C43" s="5" t="s">
        <v>14</v>
      </c>
      <c r="D43" s="5" t="str">
        <f>VLOOKUP(A43,'SALIDA INSUMOS SINCO'!$A$7:$D$510,4,0)</f>
        <v>Und</v>
      </c>
      <c r="E43" s="576">
        <f>VLOOKUP(A43,'SALIDA INSUMOS SINCO'!$A$7:$E$510,5,0)</f>
        <v>436.56</v>
      </c>
      <c r="F43" s="576">
        <f>VLOOKUP(A43,'SALIDA INSUMOS SINCO'!$A$7:$F$510,6,0)</f>
        <v>3959</v>
      </c>
      <c r="G43" s="572">
        <f>VLOOKUP(A43,'SALIDA INSUMOS SINCO'!$A$7:$G$510,7,0)</f>
        <v>1728341.04</v>
      </c>
      <c r="H43" s="573">
        <f t="shared" si="5"/>
        <v>7.8970545356405445E-5</v>
      </c>
      <c r="I43" s="26" t="str">
        <f t="shared" si="0"/>
        <v/>
      </c>
      <c r="J43" s="1" t="s">
        <v>2430</v>
      </c>
      <c r="L43" s="629" t="str">
        <f t="shared" si="2"/>
        <v/>
      </c>
    </row>
    <row r="44" spans="1:12">
      <c r="A44" s="3">
        <v>1029</v>
      </c>
      <c r="B44" s="4" t="str">
        <f>VLOOKUP(A44,'SALIDA INSUMOS SINCO'!$A$7:$B$510,2,0)</f>
        <v>BLOQUE CONCRETO N 12X19X39</v>
      </c>
      <c r="C44" s="5" t="s">
        <v>14</v>
      </c>
      <c r="D44" s="5" t="str">
        <f>VLOOKUP(A44,'SALIDA INSUMOS SINCO'!$A$7:$D$510,4,0)</f>
        <v>Und</v>
      </c>
      <c r="E44" s="576">
        <f>VLOOKUP(A44,'SALIDA INSUMOS SINCO'!$A$7:$E$510,5,0)</f>
        <v>2182.8000000000002</v>
      </c>
      <c r="F44" s="576">
        <f>VLOOKUP(A44,'SALIDA INSUMOS SINCO'!$A$7:$F$510,6,0)</f>
        <v>3959</v>
      </c>
      <c r="G44" s="572">
        <f>VLOOKUP(A44,'SALIDA INSUMOS SINCO'!$A$7:$G$510,7,0)</f>
        <v>8641705.1999999993</v>
      </c>
      <c r="H44" s="573">
        <f t="shared" si="5"/>
        <v>3.948527267820272E-4</v>
      </c>
      <c r="I44" s="26" t="str">
        <f t="shared" si="0"/>
        <v/>
      </c>
      <c r="J44" s="1" t="s">
        <v>2430</v>
      </c>
      <c r="L44" s="629" t="str">
        <f t="shared" si="2"/>
        <v/>
      </c>
    </row>
    <row r="45" spans="1:12">
      <c r="A45" s="3">
        <v>1030</v>
      </c>
      <c r="B45" s="4" t="str">
        <f>VLOOKUP(A45,'SALIDA INSUMOS SINCO'!$A$7:$B$510,2,0)</f>
        <v>BLOQUE CONCRETO T 12X19X39</v>
      </c>
      <c r="C45" s="5" t="s">
        <v>14</v>
      </c>
      <c r="D45" s="5" t="str">
        <f>VLOOKUP(A45,'SALIDA INSUMOS SINCO'!$A$7:$D$510,4,0)</f>
        <v>Und</v>
      </c>
      <c r="E45" s="576">
        <f>VLOOKUP(A45,'SALIDA INSUMOS SINCO'!$A$7:$E$510,5,0)</f>
        <v>327.42</v>
      </c>
      <c r="F45" s="576">
        <f>VLOOKUP(A45,'SALIDA INSUMOS SINCO'!$A$7:$F$510,6,0)</f>
        <v>3959</v>
      </c>
      <c r="G45" s="572">
        <f>VLOOKUP(A45,'SALIDA INSUMOS SINCO'!$A$7:$G$510,7,0)</f>
        <v>1296255.78</v>
      </c>
      <c r="H45" s="573">
        <f t="shared" si="5"/>
        <v>5.9227909017304084E-5</v>
      </c>
      <c r="I45" s="26" t="str">
        <f t="shared" si="0"/>
        <v/>
      </c>
      <c r="J45" s="1" t="s">
        <v>2430</v>
      </c>
      <c r="L45" s="629" t="str">
        <f t="shared" si="2"/>
        <v/>
      </c>
    </row>
    <row r="46" spans="1:12">
      <c r="A46" s="3">
        <v>1141</v>
      </c>
      <c r="B46" s="4" t="str">
        <f>VLOOKUP(A46,'SALIDA INSUMOS SINCO'!$A$7:$B$510,2,0)</f>
        <v>GRANITO #3</v>
      </c>
      <c r="C46" s="574"/>
      <c r="D46" s="5" t="str">
        <f>VLOOKUP(A46,'SALIDA INSUMOS SINCO'!$A$7:$D$510,4,0)</f>
        <v>BTO</v>
      </c>
      <c r="E46" s="576">
        <f>VLOOKUP(A46,'SALIDA INSUMOS SINCO'!$A$7:$E$510,5,0)</f>
        <v>41.25</v>
      </c>
      <c r="F46" s="576">
        <f>VLOOKUP(A46,'SALIDA INSUMOS SINCO'!$A$7:$F$510,6,0)</f>
        <v>5753</v>
      </c>
      <c r="G46" s="572">
        <f>VLOOKUP(A46,'SALIDA INSUMOS SINCO'!$A$7:$G$510,7,0)</f>
        <v>237311.25</v>
      </c>
      <c r="H46" s="575">
        <f t="shared" si="5"/>
        <v>1.0843113944520041E-5</v>
      </c>
      <c r="I46" s="26" t="str">
        <f t="shared" si="0"/>
        <v/>
      </c>
      <c r="J46" s="1" t="s">
        <v>2430</v>
      </c>
      <c r="L46" s="629" t="str">
        <f t="shared" si="2"/>
        <v/>
      </c>
    </row>
    <row r="47" spans="1:12">
      <c r="A47" s="3">
        <v>1161</v>
      </c>
      <c r="B47" s="4" t="str">
        <f>VLOOKUP(A47,'SALIDA INSUMOS SINCO'!$A$7:$B$510,2,0)</f>
        <v>LANA ROCA</v>
      </c>
      <c r="C47" s="5" t="s">
        <v>14</v>
      </c>
      <c r="D47" s="5" t="str">
        <f>VLOOKUP(A47,'SALIDA INSUMOS SINCO'!$A$7:$D$510,4,0)</f>
        <v>M2</v>
      </c>
      <c r="E47" s="576">
        <f>VLOOKUP(A47,'SALIDA INSUMOS SINCO'!$A$7:$E$510,5,0)</f>
        <v>20</v>
      </c>
      <c r="F47" s="576">
        <f>VLOOKUP(A47,'SALIDA INSUMOS SINCO'!$A$7:$F$510,6,0)</f>
        <v>565600</v>
      </c>
      <c r="G47" s="572">
        <f>VLOOKUP(A47,'SALIDA INSUMOS SINCO'!$A$7:$G$510,7,0)</f>
        <v>11312000</v>
      </c>
      <c r="H47" s="573">
        <f t="shared" si="5"/>
        <v>5.168625800100531E-4</v>
      </c>
      <c r="I47" s="26" t="str">
        <f t="shared" si="0"/>
        <v/>
      </c>
      <c r="J47" s="1" t="s">
        <v>2430</v>
      </c>
      <c r="L47" s="629" t="str">
        <f t="shared" si="2"/>
        <v/>
      </c>
    </row>
    <row r="48" spans="1:12">
      <c r="A48" s="579">
        <v>13</v>
      </c>
      <c r="B48" s="580" t="str">
        <f>VLOOKUP(A48,'SALIDA INSUMOS SINCO'!$A$7:$B$510,2,0)</f>
        <v>CONCRETOS PREMEZCLADOS</v>
      </c>
      <c r="C48" s="5" t="s">
        <v>14</v>
      </c>
      <c r="D48" s="581">
        <f>VLOOKUP(A48,'SALIDA INSUMOS SINCO'!$A$7:$D$510,4,0)</f>
        <v>0</v>
      </c>
      <c r="E48" s="582">
        <f>VLOOKUP(A48,'SALIDA INSUMOS SINCO'!$A$7:$E$510,5,0)</f>
        <v>3116774.88</v>
      </c>
      <c r="F48" s="582">
        <f>VLOOKUP(A48,'SALIDA INSUMOS SINCO'!$A$7:$F$510,6,0)</f>
        <v>0</v>
      </c>
      <c r="G48" s="583">
        <f>VLOOKUP(A48,'SALIDA INSUMOS SINCO'!$A$7:$G$510,7,0)</f>
        <v>0</v>
      </c>
      <c r="H48" s="20">
        <f>E48/$G$502</f>
        <v>1.4241021090764884E-4</v>
      </c>
      <c r="I48" s="27" t="str">
        <f t="shared" si="0"/>
        <v/>
      </c>
      <c r="L48" s="629" t="str">
        <f t="shared" si="2"/>
        <v/>
      </c>
    </row>
    <row r="49" spans="1:12">
      <c r="A49" s="3">
        <v>1109</v>
      </c>
      <c r="B49" s="4" t="str">
        <f>VLOOKUP(A49,'SALIDA INSUMOS SINCO'!$A$7:$B$510,2,0)</f>
        <v>CONCRETO 3000 PSI</v>
      </c>
      <c r="C49" s="5" t="s">
        <v>14</v>
      </c>
      <c r="D49" s="5" t="str">
        <f>VLOOKUP(A49,'SALIDA INSUMOS SINCO'!$A$7:$D$510,4,0)</f>
        <v>M3</v>
      </c>
      <c r="E49" s="576">
        <f>VLOOKUP(A49,'SALIDA INSUMOS SINCO'!$A$7:$E$510,5,0)</f>
        <v>2.25</v>
      </c>
      <c r="F49" s="576">
        <f>VLOOKUP(A49,'SALIDA INSUMOS SINCO'!$A$7:$F$510,6,0)</f>
        <v>391056</v>
      </c>
      <c r="G49" s="572">
        <f>VLOOKUP(A49,'SALIDA INSUMOS SINCO'!$A$7:$G$510,7,0)</f>
        <v>879876</v>
      </c>
      <c r="H49" s="573">
        <f>G49/$G$502</f>
        <v>4.0202880078582519E-5</v>
      </c>
      <c r="I49" s="26" t="str">
        <f t="shared" si="0"/>
        <v/>
      </c>
      <c r="J49" s="1" t="s">
        <v>2430</v>
      </c>
      <c r="L49" s="629" t="str">
        <f t="shared" si="2"/>
        <v/>
      </c>
    </row>
    <row r="50" spans="1:12">
      <c r="A50" s="3">
        <v>2107</v>
      </c>
      <c r="B50" s="4" t="str">
        <f>VLOOKUP(A50,'SALIDA INSUMOS SINCO'!$A$7:$B$510,2,0)</f>
        <v>CONCRETO 5000 PSI (35 MPA )</v>
      </c>
      <c r="C50" s="5" t="s">
        <v>14</v>
      </c>
      <c r="D50" s="5" t="str">
        <f>VLOOKUP(A50,'SALIDA INSUMOS SINCO'!$A$7:$D$510,4,0)</f>
        <v>M3</v>
      </c>
      <c r="E50" s="576">
        <f>VLOOKUP(A50,'SALIDA INSUMOS SINCO'!$A$7:$E$510,5,0)</f>
        <v>2.88</v>
      </c>
      <c r="F50" s="576">
        <f>VLOOKUP(A50,'SALIDA INSUMOS SINCO'!$A$7:$F$510,6,0)</f>
        <v>776701</v>
      </c>
      <c r="G50" s="572">
        <f>VLOOKUP(A50,'SALIDA INSUMOS SINCO'!$A$7:$G$510,7,0)</f>
        <v>2236898.88</v>
      </c>
      <c r="H50" s="573">
        <f>G50/$G$502</f>
        <v>1.0220733082906631E-4</v>
      </c>
      <c r="I50" s="26" t="str">
        <f t="shared" si="0"/>
        <v/>
      </c>
      <c r="J50" s="1" t="s">
        <v>2430</v>
      </c>
      <c r="L50" s="629" t="str">
        <f t="shared" si="2"/>
        <v/>
      </c>
    </row>
    <row r="51" spans="1:12">
      <c r="A51" s="579">
        <v>14</v>
      </c>
      <c r="B51" s="580" t="str">
        <f>VLOOKUP(A51,'SALIDA INSUMOS SINCO'!$A$7:$B$510,2,0)</f>
        <v>MADERAS</v>
      </c>
      <c r="C51" s="574"/>
      <c r="D51" s="581">
        <f>VLOOKUP(A51,'SALIDA INSUMOS SINCO'!$A$7:$D$510,4,0)</f>
        <v>0</v>
      </c>
      <c r="E51" s="582">
        <f>VLOOKUP(A51,'SALIDA INSUMOS SINCO'!$A$7:$E$510,5,0)</f>
        <v>569656668.53999996</v>
      </c>
      <c r="F51" s="582">
        <f>VLOOKUP(A51,'SALIDA INSUMOS SINCO'!$A$7:$F$510,6,0)</f>
        <v>0</v>
      </c>
      <c r="G51" s="583">
        <f>VLOOKUP(A51,'SALIDA INSUMOS SINCO'!$A$7:$G$510,7,0)</f>
        <v>0</v>
      </c>
      <c r="H51" s="20">
        <f>E51/$G$502</f>
        <v>2.6028484390162306E-2</v>
      </c>
      <c r="I51" s="27" t="str">
        <f t="shared" si="0"/>
        <v>||||||||||</v>
      </c>
      <c r="L51" s="629" t="str">
        <f t="shared" si="2"/>
        <v/>
      </c>
    </row>
    <row r="52" spans="1:12">
      <c r="A52" s="3">
        <v>1072</v>
      </c>
      <c r="B52" s="4" t="str">
        <f>VLOOKUP(A52,'SALIDA INSUMOS SINCO'!$A$7:$B$510,2,0)</f>
        <v>CIELO FALSO MADERA PLASTICA</v>
      </c>
      <c r="C52" s="5" t="s">
        <v>14</v>
      </c>
      <c r="D52" s="5" t="str">
        <f>VLOOKUP(A52,'SALIDA INSUMOS SINCO'!$A$7:$D$510,4,0)</f>
        <v>M2</v>
      </c>
      <c r="E52" s="576">
        <f>VLOOKUP(A52,'SALIDA INSUMOS SINCO'!$A$7:$E$510,5,0)</f>
        <v>320</v>
      </c>
      <c r="F52" s="576">
        <f>VLOOKUP(A52,'SALIDA INSUMOS SINCO'!$A$7:$F$510,6,0)</f>
        <v>361984</v>
      </c>
      <c r="G52" s="572">
        <f>VLOOKUP(A52,'SALIDA INSUMOS SINCO'!$A$7:$G$510,7,0)</f>
        <v>115834880</v>
      </c>
      <c r="H52" s="573">
        <f t="shared" ref="H52:H68" si="6">G52/$G$502</f>
        <v>5.2926728193029432E-3</v>
      </c>
      <c r="I52" s="26" t="str">
        <f t="shared" si="0"/>
        <v>||</v>
      </c>
      <c r="J52" s="1" t="s">
        <v>2430</v>
      </c>
      <c r="L52" s="629" t="str">
        <f t="shared" si="2"/>
        <v/>
      </c>
    </row>
    <row r="53" spans="1:12">
      <c r="A53" s="3">
        <v>1113</v>
      </c>
      <c r="B53" s="4" t="str">
        <f>VLOOKUP(A53,'SALIDA INSUMOS SINCO'!$A$7:$B$510,2,0)</f>
        <v>CUARTON 2"X4"X3M UNIDAD</v>
      </c>
      <c r="C53" s="5" t="s">
        <v>14</v>
      </c>
      <c r="D53" s="5" t="str">
        <f>VLOOKUP(A53,'SALIDA INSUMOS SINCO'!$A$7:$D$510,4,0)</f>
        <v>Und</v>
      </c>
      <c r="E53" s="576">
        <f>VLOOKUP(A53,'SALIDA INSUMOS SINCO'!$A$7:$E$510,5,0)</f>
        <v>1720.23</v>
      </c>
      <c r="F53" s="576">
        <f>VLOOKUP(A53,'SALIDA INSUMOS SINCO'!$A$7:$F$510,6,0)</f>
        <v>18519</v>
      </c>
      <c r="G53" s="572">
        <f>VLOOKUP(A53,'SALIDA INSUMOS SINCO'!$A$7:$G$510,7,0)</f>
        <v>31856992.98</v>
      </c>
      <c r="H53" s="573">
        <f t="shared" si="6"/>
        <v>1.4555947297564488E-3</v>
      </c>
      <c r="I53" s="26" t="str">
        <f t="shared" si="0"/>
        <v/>
      </c>
      <c r="J53" s="1" t="s">
        <v>2430</v>
      </c>
      <c r="L53" s="629" t="str">
        <f t="shared" si="2"/>
        <v/>
      </c>
    </row>
    <row r="54" spans="1:12">
      <c r="A54" s="3">
        <v>1145</v>
      </c>
      <c r="B54" s="4" t="str">
        <f>VLOOKUP(A54,'SALIDA INSUMOS SINCO'!$A$7:$B$510,2,0)</f>
        <v>GUADUA [TACO] 2,50-3M</v>
      </c>
      <c r="C54" s="5" t="s">
        <v>14</v>
      </c>
      <c r="D54" s="5" t="str">
        <f>VLOOKUP(A54,'SALIDA INSUMOS SINCO'!$A$7:$D$510,4,0)</f>
        <v>Und</v>
      </c>
      <c r="E54" s="576">
        <f>VLOOKUP(A54,'SALIDA INSUMOS SINCO'!$A$7:$E$510,5,0)</f>
        <v>9484.92</v>
      </c>
      <c r="F54" s="576">
        <f>VLOOKUP(A54,'SALIDA INSUMOS SINCO'!$A$7:$F$510,6,0)</f>
        <v>12545</v>
      </c>
      <c r="G54" s="572">
        <f>VLOOKUP(A54,'SALIDA INSUMOS SINCO'!$A$7:$G$510,7,0)</f>
        <v>118988321.40000001</v>
      </c>
      <c r="H54" s="573">
        <f t="shared" si="6"/>
        <v>5.4367583795853439E-3</v>
      </c>
      <c r="I54" s="26" t="str">
        <f t="shared" si="0"/>
        <v>||</v>
      </c>
      <c r="J54" s="1" t="s">
        <v>2430</v>
      </c>
      <c r="L54" s="629" t="str">
        <f t="shared" si="2"/>
        <v/>
      </c>
    </row>
    <row r="55" spans="1:12">
      <c r="A55" s="3">
        <v>1167</v>
      </c>
      <c r="B55" s="4" t="str">
        <f>VLOOKUP(A55,'SALIDA INSUMOS SINCO'!$A$7:$B$510,2,0)</f>
        <v>LISTON 1 X2X300 OTOBO</v>
      </c>
      <c r="C55" s="5" t="s">
        <v>14</v>
      </c>
      <c r="D55" s="5" t="str">
        <f>VLOOKUP(A55,'SALIDA INSUMOS SINCO'!$A$7:$D$510,4,0)</f>
        <v>Und</v>
      </c>
      <c r="E55" s="576">
        <f>VLOOKUP(A55,'SALIDA INSUMOS SINCO'!$A$7:$E$510,5,0)</f>
        <v>96.83</v>
      </c>
      <c r="F55" s="576">
        <f>VLOOKUP(A55,'SALIDA INSUMOS SINCO'!$A$7:$F$510,6,0)</f>
        <v>15732</v>
      </c>
      <c r="G55" s="572">
        <f>VLOOKUP(A55,'SALIDA INSUMOS SINCO'!$A$7:$G$510,7,0)</f>
        <v>1523329.56</v>
      </c>
      <c r="H55" s="573">
        <f t="shared" si="6"/>
        <v>6.9603257300846798E-5</v>
      </c>
      <c r="I55" s="26" t="str">
        <f t="shared" si="0"/>
        <v/>
      </c>
      <c r="J55" s="1" t="s">
        <v>2430</v>
      </c>
      <c r="L55" s="629" t="str">
        <f t="shared" si="2"/>
        <v/>
      </c>
    </row>
    <row r="56" spans="1:12">
      <c r="A56" s="3">
        <v>1168</v>
      </c>
      <c r="B56" s="4" t="str">
        <f>VLOOKUP(A56,'SALIDA INSUMOS SINCO'!$A$7:$B$510,2,0)</f>
        <v>LISTON 1 X4X300 OTOBO</v>
      </c>
      <c r="C56" s="5" t="s">
        <v>14</v>
      </c>
      <c r="D56" s="5" t="str">
        <f>VLOOKUP(A56,'SALIDA INSUMOS SINCO'!$A$7:$D$510,4,0)</f>
        <v>Und</v>
      </c>
      <c r="E56" s="576">
        <f>VLOOKUP(A56,'SALIDA INSUMOS SINCO'!$A$7:$E$510,5,0)</f>
        <v>9.65</v>
      </c>
      <c r="F56" s="576">
        <f>VLOOKUP(A56,'SALIDA INSUMOS SINCO'!$A$7:$F$510,6,0)</f>
        <v>31462</v>
      </c>
      <c r="G56" s="572">
        <f>VLOOKUP(A56,'SALIDA INSUMOS SINCO'!$A$7:$G$510,7,0)</f>
        <v>303756.17</v>
      </c>
      <c r="H56" s="573">
        <f t="shared" si="6"/>
        <v>1.3879083956875202E-5</v>
      </c>
      <c r="I56" s="26" t="str">
        <f t="shared" si="0"/>
        <v/>
      </c>
      <c r="J56" s="1" t="s">
        <v>2430</v>
      </c>
      <c r="L56" s="629" t="str">
        <f t="shared" si="2"/>
        <v/>
      </c>
    </row>
    <row r="57" spans="1:12">
      <c r="A57" s="3">
        <v>1169</v>
      </c>
      <c r="B57" s="4" t="str">
        <f>VLOOKUP(A57,'SALIDA INSUMOS SINCO'!$A$7:$B$510,2,0)</f>
        <v>LISTON 2 X2X300 OTOBO</v>
      </c>
      <c r="C57" s="5" t="s">
        <v>14</v>
      </c>
      <c r="D57" s="5" t="str">
        <f>VLOOKUP(A57,'SALIDA INSUMOS SINCO'!$A$7:$D$510,4,0)</f>
        <v>Und</v>
      </c>
      <c r="E57" s="576">
        <f>VLOOKUP(A57,'SALIDA INSUMOS SINCO'!$A$7:$E$510,5,0)</f>
        <v>618.99</v>
      </c>
      <c r="F57" s="576">
        <f>VLOOKUP(A57,'SALIDA INSUMOS SINCO'!$A$7:$F$510,6,0)</f>
        <v>7050</v>
      </c>
      <c r="G57" s="572">
        <f>VLOOKUP(A57,'SALIDA INSUMOS SINCO'!$A$7:$G$510,7,0)</f>
        <v>4363907.7</v>
      </c>
      <c r="H57" s="573">
        <f t="shared" si="6"/>
        <v>1.9939361675634166E-4</v>
      </c>
      <c r="I57" s="26" t="str">
        <f t="shared" si="0"/>
        <v/>
      </c>
      <c r="J57" s="1" t="s">
        <v>2430</v>
      </c>
      <c r="L57" s="629" t="str">
        <f t="shared" si="2"/>
        <v/>
      </c>
    </row>
    <row r="58" spans="1:12">
      <c r="A58" s="3">
        <v>1255</v>
      </c>
      <c r="B58" s="4" t="str">
        <f>VLOOKUP(A58,'SALIDA INSUMOS SINCO'!$A$7:$B$510,2,0)</f>
        <v>REJA CERRAMIENTO MADERA PLASTICA</v>
      </c>
      <c r="C58" s="5" t="s">
        <v>14</v>
      </c>
      <c r="D58" s="5" t="str">
        <f>VLOOKUP(A58,'SALIDA INSUMOS SINCO'!$A$7:$D$510,4,0)</f>
        <v>M2</v>
      </c>
      <c r="E58" s="576">
        <f>VLOOKUP(A58,'SALIDA INSUMOS SINCO'!$A$7:$E$510,5,0)</f>
        <v>450</v>
      </c>
      <c r="F58" s="576">
        <f>VLOOKUP(A58,'SALIDA INSUMOS SINCO'!$A$7:$F$510,6,0)</f>
        <v>248864</v>
      </c>
      <c r="G58" s="572">
        <f>VLOOKUP(A58,'SALIDA INSUMOS SINCO'!$A$7:$G$510,7,0)</f>
        <v>111988800</v>
      </c>
      <c r="H58" s="573">
        <f t="shared" si="6"/>
        <v>5.1169395420995259E-3</v>
      </c>
      <c r="I58" s="26" t="str">
        <f t="shared" si="0"/>
        <v>||</v>
      </c>
      <c r="J58" s="1" t="s">
        <v>2430</v>
      </c>
      <c r="L58" s="629" t="str">
        <f t="shared" si="2"/>
        <v/>
      </c>
    </row>
    <row r="59" spans="1:12">
      <c r="A59" s="3">
        <v>1342</v>
      </c>
      <c r="B59" s="4" t="str">
        <f>VLOOKUP(A59,'SALIDA INSUMOS SINCO'!$A$7:$B$510,2,0)</f>
        <v>TABLA 1X10X300 OTOBO [2C]</v>
      </c>
      <c r="C59" s="5" t="s">
        <v>14</v>
      </c>
      <c r="D59" s="5" t="str">
        <f>VLOOKUP(A59,'SALIDA INSUMOS SINCO'!$A$7:$D$510,4,0)</f>
        <v>Und</v>
      </c>
      <c r="E59" s="576">
        <f>VLOOKUP(A59,'SALIDA INSUMOS SINCO'!$A$7:$E$510,5,0)</f>
        <v>111.03</v>
      </c>
      <c r="F59" s="576">
        <f>VLOOKUP(A59,'SALIDA INSUMOS SINCO'!$A$7:$F$510,6,0)</f>
        <v>16986</v>
      </c>
      <c r="G59" s="572">
        <f>VLOOKUP(A59,'SALIDA INSUMOS SINCO'!$A$7:$G$510,7,0)</f>
        <v>1885904.62</v>
      </c>
      <c r="H59" s="573">
        <f t="shared" si="6"/>
        <v>8.6169866296506258E-5</v>
      </c>
      <c r="I59" s="26" t="str">
        <f t="shared" si="0"/>
        <v/>
      </c>
      <c r="J59" s="1" t="s">
        <v>2430</v>
      </c>
      <c r="L59" s="629" t="str">
        <f t="shared" si="2"/>
        <v/>
      </c>
    </row>
    <row r="60" spans="1:12">
      <c r="A60" s="3">
        <v>1343</v>
      </c>
      <c r="B60" s="4" t="str">
        <f>VLOOKUP(A60,'SALIDA INSUMOS SINCO'!$A$7:$B$510,2,0)</f>
        <v>TABLON 2"X10"X3M</v>
      </c>
      <c r="C60" s="5" t="s">
        <v>14</v>
      </c>
      <c r="D60" s="5" t="str">
        <f>VLOOKUP(A60,'SALIDA INSUMOS SINCO'!$A$7:$D$510,4,0)</f>
        <v>Und</v>
      </c>
      <c r="E60" s="576">
        <f>VLOOKUP(A60,'SALIDA INSUMOS SINCO'!$A$7:$E$510,5,0)</f>
        <v>274.7</v>
      </c>
      <c r="F60" s="576">
        <f>VLOOKUP(A60,'SALIDA INSUMOS SINCO'!$A$7:$F$510,6,0)</f>
        <v>24925</v>
      </c>
      <c r="G60" s="572">
        <f>VLOOKUP(A60,'SALIDA INSUMOS SINCO'!$A$7:$G$510,7,0)</f>
        <v>6846897.5</v>
      </c>
      <c r="H60" s="573">
        <f t="shared" si="6"/>
        <v>3.1284521807941853E-4</v>
      </c>
      <c r="I60" s="26" t="str">
        <f t="shared" si="0"/>
        <v/>
      </c>
      <c r="J60" s="1" t="s">
        <v>2430</v>
      </c>
      <c r="L60" s="629" t="str">
        <f t="shared" si="2"/>
        <v/>
      </c>
    </row>
    <row r="61" spans="1:12">
      <c r="A61" s="3">
        <v>1443</v>
      </c>
      <c r="B61" s="4" t="str">
        <f>VLOOKUP(A61,'SALIDA INSUMOS SINCO'!$A$7:$B$510,2,0)</f>
        <v>VARETA 2"X2"X3M</v>
      </c>
      <c r="C61" s="5" t="s">
        <v>14</v>
      </c>
      <c r="D61" s="5" t="str">
        <f>VLOOKUP(A61,'SALIDA INSUMOS SINCO'!$A$7:$D$510,4,0)</f>
        <v>Und</v>
      </c>
      <c r="E61" s="576">
        <f>VLOOKUP(A61,'SALIDA INSUMOS SINCO'!$A$7:$E$510,5,0)</f>
        <v>839.31</v>
      </c>
      <c r="F61" s="576">
        <f>VLOOKUP(A61,'SALIDA INSUMOS SINCO'!$A$7:$F$510,6,0)</f>
        <v>3823</v>
      </c>
      <c r="G61" s="572">
        <f>VLOOKUP(A61,'SALIDA INSUMOS SINCO'!$A$7:$G$510,7,0)</f>
        <v>3208687.47</v>
      </c>
      <c r="H61" s="573">
        <f t="shared" si="6"/>
        <v>1.4660983771129155E-4</v>
      </c>
      <c r="I61" s="26" t="str">
        <f t="shared" si="0"/>
        <v/>
      </c>
      <c r="J61" s="1" t="s">
        <v>2430</v>
      </c>
      <c r="L61" s="629" t="str">
        <f t="shared" si="2"/>
        <v/>
      </c>
    </row>
    <row r="62" spans="1:12">
      <c r="A62" s="3">
        <v>1444</v>
      </c>
      <c r="B62" s="4" t="str">
        <f>VLOOKUP(A62,'SALIDA INSUMOS SINCO'!$A$7:$B$510,2,0)</f>
        <v>VARILLA ANCLAJE 3/8 X 8'</v>
      </c>
      <c r="C62" s="5" t="s">
        <v>14</v>
      </c>
      <c r="D62" s="5" t="str">
        <f>VLOOKUP(A62,'SALIDA INSUMOS SINCO'!$A$7:$D$510,4,0)</f>
        <v>Ml</v>
      </c>
      <c r="E62" s="576">
        <f>VLOOKUP(A62,'SALIDA INSUMOS SINCO'!$A$7:$E$510,5,0)</f>
        <v>493.7</v>
      </c>
      <c r="F62" s="576">
        <f>VLOOKUP(A62,'SALIDA INSUMOS SINCO'!$A$7:$F$510,6,0)</f>
        <v>11878</v>
      </c>
      <c r="G62" s="572">
        <f>VLOOKUP(A62,'SALIDA INSUMOS SINCO'!$A$7:$G$510,7,0)</f>
        <v>5864168.5999999996</v>
      </c>
      <c r="H62" s="573">
        <f t="shared" si="6"/>
        <v>2.6794283170172742E-4</v>
      </c>
      <c r="I62" s="26" t="str">
        <f t="shared" si="0"/>
        <v/>
      </c>
      <c r="J62" s="1" t="s">
        <v>2430</v>
      </c>
      <c r="L62" s="629" t="str">
        <f t="shared" si="2"/>
        <v/>
      </c>
    </row>
    <row r="63" spans="1:12">
      <c r="A63" s="3">
        <v>2161</v>
      </c>
      <c r="B63" s="4" t="str">
        <f>VLOOKUP(A63,'SALIDA INSUMOS SINCO'!$A$7:$B$510,2,0)</f>
        <v>TABLONES DE 3 MTS</v>
      </c>
      <c r="C63" s="5" t="s">
        <v>14</v>
      </c>
      <c r="D63" s="5" t="str">
        <f>VLOOKUP(A63,'SALIDA INSUMOS SINCO'!$A$7:$D$510,4,0)</f>
        <v>Día</v>
      </c>
      <c r="E63" s="576">
        <f>VLOOKUP(A63,'SALIDA INSUMOS SINCO'!$A$7:$E$510,5,0)</f>
        <v>719.9</v>
      </c>
      <c r="F63" s="576">
        <f>VLOOKUP(A63,'SALIDA INSUMOS SINCO'!$A$7:$F$510,6,0)</f>
        <v>3394</v>
      </c>
      <c r="G63" s="572">
        <f>VLOOKUP(A63,'SALIDA INSUMOS SINCO'!$A$7:$G$510,7,0)</f>
        <v>2443340.6</v>
      </c>
      <c r="H63" s="573">
        <f t="shared" si="6"/>
        <v>1.1163996873756287E-4</v>
      </c>
      <c r="I63" s="26" t="str">
        <f t="shared" si="0"/>
        <v/>
      </c>
      <c r="J63" s="1" t="s">
        <v>2430</v>
      </c>
      <c r="L63" s="629" t="str">
        <f t="shared" si="2"/>
        <v/>
      </c>
    </row>
    <row r="64" spans="1:12">
      <c r="A64" s="3">
        <v>473</v>
      </c>
      <c r="B64" s="4" t="str">
        <f>VLOOKUP(A64,'SALIDA INSUMOS SINCO'!$A$7:$B$510,2,0)</f>
        <v>TABLA 1X10X300 OTOBO</v>
      </c>
      <c r="C64" s="5" t="s">
        <v>14</v>
      </c>
      <c r="D64" s="5" t="str">
        <f>VLOOKUP(A64,'SALIDA INSUMOS SINCO'!$A$7:$D$510,4,0)</f>
        <v>Und</v>
      </c>
      <c r="E64" s="576">
        <f>VLOOKUP(A64,'SALIDA INSUMOS SINCO'!$A$7:$E$510,5,0)</f>
        <v>8031.15</v>
      </c>
      <c r="F64" s="576">
        <f>VLOOKUP(A64,'SALIDA INSUMOS SINCO'!$A$7:$F$510,6,0)</f>
        <v>15540</v>
      </c>
      <c r="G64" s="572">
        <f>VLOOKUP(A64,'SALIDA INSUMOS SINCO'!$A$7:$G$510,7,0)</f>
        <v>124803994.84999999</v>
      </c>
      <c r="H64" s="573">
        <f t="shared" si="6"/>
        <v>5.7024853937175015E-3</v>
      </c>
      <c r="I64" s="26" t="str">
        <f t="shared" si="0"/>
        <v>||</v>
      </c>
      <c r="J64" s="1" t="s">
        <v>2430</v>
      </c>
      <c r="L64" s="629" t="str">
        <f t="shared" si="2"/>
        <v/>
      </c>
    </row>
    <row r="65" spans="1:12">
      <c r="A65" s="3">
        <v>677</v>
      </c>
      <c r="B65" s="4" t="str">
        <f>VLOOKUP(A65,'SALIDA INSUMOS SINCO'!$A$7:$B$510,2,0)</f>
        <v>TACO GUADUA 2,5-3,0M</v>
      </c>
      <c r="C65" s="5" t="s">
        <v>14</v>
      </c>
      <c r="D65" s="5" t="str">
        <f>VLOOKUP(A65,'SALIDA INSUMOS SINCO'!$A$7:$D$510,4,0)</f>
        <v>Und</v>
      </c>
      <c r="E65" s="576">
        <f>VLOOKUP(A65,'SALIDA INSUMOS SINCO'!$A$7:$E$510,5,0)</f>
        <v>105</v>
      </c>
      <c r="F65" s="576">
        <f>VLOOKUP(A65,'SALIDA INSUMOS SINCO'!$A$7:$F$510,6,0)</f>
        <v>12545</v>
      </c>
      <c r="G65" s="572">
        <f>VLOOKUP(A65,'SALIDA INSUMOS SINCO'!$A$7:$G$510,7,0)</f>
        <v>1317225</v>
      </c>
      <c r="H65" s="573">
        <f t="shared" si="6"/>
        <v>6.0186024748385981E-5</v>
      </c>
      <c r="I65" s="26" t="str">
        <f t="shared" si="0"/>
        <v/>
      </c>
      <c r="J65" s="1" t="s">
        <v>2430</v>
      </c>
      <c r="L65" s="629" t="str">
        <f t="shared" si="2"/>
        <v/>
      </c>
    </row>
    <row r="66" spans="1:12">
      <c r="A66" s="3">
        <v>728</v>
      </c>
      <c r="B66" s="4" t="str">
        <f>VLOOKUP(A66,'SALIDA INSUMOS SINCO'!$A$7:$B$510,2,0)</f>
        <v>CUARTON 2"x4"x3M</v>
      </c>
      <c r="C66" s="5" t="s">
        <v>14</v>
      </c>
      <c r="D66" s="5" t="str">
        <f>VLOOKUP(A66,'SALIDA INSUMOS SINCO'!$A$7:$D$510,4,0)</f>
        <v>Ml</v>
      </c>
      <c r="E66" s="576">
        <f>VLOOKUP(A66,'SALIDA INSUMOS SINCO'!$A$7:$E$510,5,0)</f>
        <v>7442.34</v>
      </c>
      <c r="F66" s="576">
        <f>VLOOKUP(A66,'SALIDA INSUMOS SINCO'!$A$7:$F$510,6,0)</f>
        <v>3823</v>
      </c>
      <c r="G66" s="572">
        <f>VLOOKUP(A66,'SALIDA INSUMOS SINCO'!$A$7:$G$510,7,0)</f>
        <v>28452061.23</v>
      </c>
      <c r="H66" s="573">
        <f t="shared" si="6"/>
        <v>1.3000181907657183E-3</v>
      </c>
      <c r="I66" s="26" t="str">
        <f t="shared" si="0"/>
        <v/>
      </c>
      <c r="J66" s="1" t="s">
        <v>2430</v>
      </c>
      <c r="L66" s="629" t="str">
        <f t="shared" si="2"/>
        <v/>
      </c>
    </row>
    <row r="67" spans="1:12">
      <c r="A67" s="3">
        <v>738</v>
      </c>
      <c r="B67" s="4" t="str">
        <f>VLOOKUP(A67,'SALIDA INSUMOS SINCO'!$A$7:$B$510,2,0)</f>
        <v>TABLA 1x05x300 OTOBO [1C]</v>
      </c>
      <c r="C67" s="5" t="s">
        <v>14</v>
      </c>
      <c r="D67" s="5" t="str">
        <f>VLOOKUP(A67,'SALIDA INSUMOS SINCO'!$A$7:$D$510,4,0)</f>
        <v>Und</v>
      </c>
      <c r="E67" s="576">
        <f>VLOOKUP(A67,'SALIDA INSUMOS SINCO'!$A$7:$E$510,5,0)</f>
        <v>25.05</v>
      </c>
      <c r="F67" s="576">
        <f>VLOOKUP(A67,'SALIDA INSUMOS SINCO'!$A$7:$F$510,6,0)</f>
        <v>9786.98</v>
      </c>
      <c r="G67" s="572">
        <f>VLOOKUP(A67,'SALIDA INSUMOS SINCO'!$A$7:$G$510,7,0)</f>
        <v>245144.29</v>
      </c>
      <c r="H67" s="573">
        <f t="shared" si="6"/>
        <v>1.1201017521581742E-5</v>
      </c>
      <c r="I67" s="26" t="str">
        <f t="shared" si="0"/>
        <v/>
      </c>
      <c r="J67" s="1" t="s">
        <v>2430</v>
      </c>
      <c r="L67" s="629" t="str">
        <f t="shared" si="2"/>
        <v/>
      </c>
    </row>
    <row r="68" spans="1:12">
      <c r="A68" s="3">
        <v>739</v>
      </c>
      <c r="B68" s="4" t="str">
        <f>VLOOKUP(A68,'SALIDA INSUMOS SINCO'!$A$7:$B$510,2,0)</f>
        <v>VARETA 1"x1"x3M</v>
      </c>
      <c r="C68" s="5" t="s">
        <v>14</v>
      </c>
      <c r="D68" s="5" t="str">
        <f>VLOOKUP(A68,'SALIDA INSUMOS SINCO'!$A$7:$D$510,4,0)</f>
        <v>Und</v>
      </c>
      <c r="E68" s="576">
        <f>VLOOKUP(A68,'SALIDA INSUMOS SINCO'!$A$7:$E$510,5,0)</f>
        <v>2388.7199999999998</v>
      </c>
      <c r="F68" s="576">
        <f>VLOOKUP(A68,'SALIDA INSUMOS SINCO'!$A$7:$F$510,6,0)</f>
        <v>4073</v>
      </c>
      <c r="G68" s="572">
        <f>VLOOKUP(A68,'SALIDA INSUMOS SINCO'!$A$7:$G$510,7,0)</f>
        <v>9729256.5600000005</v>
      </c>
      <c r="H68" s="573">
        <f t="shared" si="6"/>
        <v>4.4454461166737393E-4</v>
      </c>
      <c r="I68" s="26" t="str">
        <f t="shared" si="0"/>
        <v/>
      </c>
      <c r="J68" s="1" t="s">
        <v>2430</v>
      </c>
      <c r="L68" s="629" t="str">
        <f t="shared" si="2"/>
        <v/>
      </c>
    </row>
    <row r="69" spans="1:12" s="6" customFormat="1">
      <c r="A69" s="579">
        <v>17</v>
      </c>
      <c r="B69" s="580" t="str">
        <f>VLOOKUP(A69,'SALIDA INSUMOS SINCO'!$A$7:$B$510,2,0)</f>
        <v>TUBERIA Y ACCESORIOS PVC PRESION</v>
      </c>
      <c r="C69" s="574"/>
      <c r="D69" s="581">
        <f>VLOOKUP(A69,'SALIDA INSUMOS SINCO'!$A$7:$D$510,4,0)</f>
        <v>0</v>
      </c>
      <c r="E69" s="582">
        <f>VLOOKUP(A69,'SALIDA INSUMOS SINCO'!$A$7:$E$510,5,0)</f>
        <v>88213138.400000006</v>
      </c>
      <c r="F69" s="582">
        <f>VLOOKUP(A69,'SALIDA INSUMOS SINCO'!$A$7:$F$510,6,0)</f>
        <v>0</v>
      </c>
      <c r="G69" s="583">
        <f>VLOOKUP(A69,'SALIDA INSUMOS SINCO'!$A$7:$G$510,7,0)</f>
        <v>0</v>
      </c>
      <c r="H69" s="20">
        <f>E69/$G$502</f>
        <v>4.0305932022814614E-3</v>
      </c>
      <c r="I69" s="27" t="str">
        <f t="shared" si="0"/>
        <v>|</v>
      </c>
      <c r="L69" s="629" t="str">
        <f t="shared" si="2"/>
        <v/>
      </c>
    </row>
    <row r="70" spans="1:12">
      <c r="A70" s="3">
        <v>1052</v>
      </c>
      <c r="B70" s="4" t="str">
        <f>VLOOKUP(A70,'SALIDA INSUMOS SINCO'!$A$7:$B$510,2,0)</f>
        <v>CANASTILLA-SIFON-ACOPLE</v>
      </c>
      <c r="C70" s="5" t="s">
        <v>14</v>
      </c>
      <c r="D70" s="5" t="str">
        <f>VLOOKUP(A70,'SALIDA INSUMOS SINCO'!$A$7:$D$510,4,0)</f>
        <v>Und</v>
      </c>
      <c r="E70" s="576">
        <f>VLOOKUP(A70,'SALIDA INSUMOS SINCO'!$A$7:$E$510,5,0)</f>
        <v>6</v>
      </c>
      <c r="F70" s="576">
        <f>VLOOKUP(A70,'SALIDA INSUMOS SINCO'!$A$7:$F$510,6,0)</f>
        <v>37635</v>
      </c>
      <c r="G70" s="572">
        <f>VLOOKUP(A70,'SALIDA INSUMOS SINCO'!$A$7:$G$510,7,0)</f>
        <v>225810</v>
      </c>
      <c r="H70" s="573">
        <f t="shared" ref="H70:H78" si="7">G70/$G$502</f>
        <v>1.0317604242580453E-5</v>
      </c>
      <c r="I70" s="26" t="str">
        <f t="shared" si="0"/>
        <v/>
      </c>
      <c r="J70" s="1" t="s">
        <v>2430</v>
      </c>
      <c r="L70" s="629" t="str">
        <f t="shared" si="2"/>
        <v/>
      </c>
    </row>
    <row r="71" spans="1:12">
      <c r="A71" s="3">
        <v>1137</v>
      </c>
      <c r="B71" s="4" t="str">
        <f>VLOOKUP(A71,'SALIDA INSUMOS SINCO'!$A$7:$B$510,2,0)</f>
        <v>FLUXOMETRO PARASANITARIO</v>
      </c>
      <c r="C71" s="5" t="s">
        <v>14</v>
      </c>
      <c r="D71" s="5" t="str">
        <f>VLOOKUP(A71,'SALIDA INSUMOS SINCO'!$A$7:$D$510,4,0)</f>
        <v>Und</v>
      </c>
      <c r="E71" s="576">
        <f>VLOOKUP(A71,'SALIDA INSUMOS SINCO'!$A$7:$E$510,5,0)</f>
        <v>57</v>
      </c>
      <c r="F71" s="576">
        <f>VLOOKUP(A71,'SALIDA INSUMOS SINCO'!$A$7:$F$510,6,0)</f>
        <v>305862</v>
      </c>
      <c r="G71" s="572">
        <f>VLOOKUP(A71,'SALIDA INSUMOS SINCO'!$A$7:$G$510,7,0)</f>
        <v>17434134</v>
      </c>
      <c r="H71" s="573">
        <f t="shared" si="7"/>
        <v>7.9659224535723013E-4</v>
      </c>
      <c r="I71" s="26" t="str">
        <f t="shared" ref="I71:I134" si="8">REPT("|",H71/MAX($H$7:$H$500)*100)</f>
        <v/>
      </c>
      <c r="J71" s="1" t="s">
        <v>2430</v>
      </c>
      <c r="L71" s="629" t="str">
        <f t="shared" si="2"/>
        <v/>
      </c>
    </row>
    <row r="72" spans="1:12">
      <c r="A72" s="3">
        <v>1181</v>
      </c>
      <c r="B72" s="4" t="str">
        <f>VLOOKUP(A72,'SALIDA INSUMOS SINCO'!$A$7:$B$510,2,0)</f>
        <v>MANÒMETRO 0 - 600 PSI</v>
      </c>
      <c r="C72" s="5" t="s">
        <v>14</v>
      </c>
      <c r="D72" s="5" t="str">
        <f>VLOOKUP(A72,'SALIDA INSUMOS SINCO'!$A$7:$D$510,4,0)</f>
        <v>Und</v>
      </c>
      <c r="E72" s="576">
        <f>VLOOKUP(A72,'SALIDA INSUMOS SINCO'!$A$7:$E$510,5,0)</f>
        <v>3</v>
      </c>
      <c r="F72" s="576">
        <f>VLOOKUP(A72,'SALIDA INSUMOS SINCO'!$A$7:$F$510,6,0)</f>
        <v>161535</v>
      </c>
      <c r="G72" s="572">
        <f>VLOOKUP(A72,'SALIDA INSUMOS SINCO'!$A$7:$G$510,7,0)</f>
        <v>484605</v>
      </c>
      <c r="H72" s="573">
        <f t="shared" si="7"/>
        <v>2.2142343580778976E-5</v>
      </c>
      <c r="I72" s="26" t="str">
        <f t="shared" si="8"/>
        <v/>
      </c>
      <c r="J72" s="1" t="s">
        <v>2430</v>
      </c>
      <c r="L72" s="629" t="str">
        <f t="shared" si="2"/>
        <v/>
      </c>
    </row>
    <row r="73" spans="1:12">
      <c r="A73" s="3">
        <v>1254</v>
      </c>
      <c r="B73" s="4" t="str">
        <f>VLOOKUP(A73,'SALIDA INSUMOS SINCO'!$A$7:$B$510,2,0)</f>
        <v>REGILLA SOSCO 3 X2"</v>
      </c>
      <c r="C73" s="5" t="s">
        <v>14</v>
      </c>
      <c r="D73" s="5" t="str">
        <f>VLOOKUP(A73,'SALIDA INSUMOS SINCO'!$A$7:$D$510,4,0)</f>
        <v>Und</v>
      </c>
      <c r="E73" s="576">
        <f>VLOOKUP(A73,'SALIDA INSUMOS SINCO'!$A$7:$E$510,5,0)</f>
        <v>43</v>
      </c>
      <c r="F73" s="576">
        <f>VLOOKUP(A73,'SALIDA INSUMOS SINCO'!$A$7:$F$510,6,0)</f>
        <v>10156</v>
      </c>
      <c r="G73" s="572">
        <f>VLOOKUP(A73,'SALIDA INSUMOS SINCO'!$A$7:$G$510,7,0)</f>
        <v>436708</v>
      </c>
      <c r="H73" s="573">
        <f t="shared" si="7"/>
        <v>1.9953856399489945E-5</v>
      </c>
      <c r="I73" s="26" t="str">
        <f t="shared" si="8"/>
        <v/>
      </c>
      <c r="J73" s="1" t="s">
        <v>2430</v>
      </c>
      <c r="L73" s="629" t="str">
        <f t="shared" si="2"/>
        <v/>
      </c>
    </row>
    <row r="74" spans="1:12">
      <c r="A74" s="3">
        <v>1432</v>
      </c>
      <c r="B74" s="4" t="str">
        <f>VLOOKUP(A74,'SALIDA INSUMOS SINCO'!$A$7:$B$510,2,0)</f>
        <v>VÁLVULA CHEQUE RANURADA 2 1/2"</v>
      </c>
      <c r="C74" s="5" t="s">
        <v>14</v>
      </c>
      <c r="D74" s="5" t="str">
        <f>VLOOKUP(A74,'SALIDA INSUMOS SINCO'!$A$7:$D$510,4,0)</f>
        <v>Und</v>
      </c>
      <c r="E74" s="576">
        <f>VLOOKUP(A74,'SALIDA INSUMOS SINCO'!$A$7:$E$510,5,0)</f>
        <v>2</v>
      </c>
      <c r="F74" s="576">
        <f>VLOOKUP(A74,'SALIDA INSUMOS SINCO'!$A$7:$F$510,6,0)</f>
        <v>419992</v>
      </c>
      <c r="G74" s="572">
        <f>VLOOKUP(A74,'SALIDA INSUMOS SINCO'!$A$7:$G$510,7,0)</f>
        <v>839984</v>
      </c>
      <c r="H74" s="573">
        <f t="shared" si="7"/>
        <v>3.8380153589742258E-5</v>
      </c>
      <c r="I74" s="26" t="str">
        <f t="shared" si="8"/>
        <v/>
      </c>
      <c r="J74" s="1" t="s">
        <v>2430</v>
      </c>
      <c r="L74" s="629" t="str">
        <f t="shared" si="2"/>
        <v/>
      </c>
    </row>
    <row r="75" spans="1:12">
      <c r="A75" s="3">
        <v>1435</v>
      </c>
      <c r="B75" s="4" t="str">
        <f>VLOOKUP(A75,'SALIDA INSUMOS SINCO'!$A$7:$B$510,2,0)</f>
        <v>VALVULA DE ALIVIO DE PRESIÓN 3/4"</v>
      </c>
      <c r="C75" s="5" t="s">
        <v>14</v>
      </c>
      <c r="D75" s="5" t="str">
        <f>VLOOKUP(A75,'SALIDA INSUMOS SINCO'!$A$7:$D$510,4,0)</f>
        <v>Und</v>
      </c>
      <c r="E75" s="576">
        <f>VLOOKUP(A75,'SALIDA INSUMOS SINCO'!$A$7:$E$510,5,0)</f>
        <v>1</v>
      </c>
      <c r="F75" s="576">
        <f>VLOOKUP(A75,'SALIDA INSUMOS SINCO'!$A$7:$F$510,6,0)</f>
        <v>419992</v>
      </c>
      <c r="G75" s="572">
        <f>VLOOKUP(A75,'SALIDA INSUMOS SINCO'!$A$7:$G$510,7,0)</f>
        <v>419992</v>
      </c>
      <c r="H75" s="573">
        <f t="shared" si="7"/>
        <v>1.9190076794871129E-5</v>
      </c>
      <c r="I75" s="26" t="str">
        <f t="shared" si="8"/>
        <v/>
      </c>
      <c r="J75" s="1" t="s">
        <v>2430</v>
      </c>
      <c r="L75" s="629" t="str">
        <f t="shared" si="2"/>
        <v/>
      </c>
    </row>
    <row r="76" spans="1:12">
      <c r="A76" s="3">
        <v>1437</v>
      </c>
      <c r="B76" s="4" t="str">
        <f>VLOOKUP(A76,'SALIDA INSUMOS SINCO'!$A$7:$B$510,2,0)</f>
        <v>VÁLVULA DE MARIPOSA (TIPO VM1) 2 1/2"</v>
      </c>
      <c r="C76" s="5" t="s">
        <v>14</v>
      </c>
      <c r="D76" s="5" t="str">
        <f>VLOOKUP(A76,'SALIDA INSUMOS SINCO'!$A$7:$D$510,4,0)</f>
        <v>Und</v>
      </c>
      <c r="E76" s="576">
        <f>VLOOKUP(A76,'SALIDA INSUMOS SINCO'!$A$7:$E$510,5,0)</f>
        <v>2</v>
      </c>
      <c r="F76" s="576">
        <f>VLOOKUP(A76,'SALIDA INSUMOS SINCO'!$A$7:$F$510,6,0)</f>
        <v>446914</v>
      </c>
      <c r="G76" s="572">
        <f>VLOOKUP(A76,'SALIDA INSUMOS SINCO'!$A$7:$G$510,7,0)</f>
        <v>893828</v>
      </c>
      <c r="H76" s="573">
        <f t="shared" si="7"/>
        <v>4.0840368296077238E-5</v>
      </c>
      <c r="I76" s="26" t="str">
        <f t="shared" si="8"/>
        <v/>
      </c>
      <c r="J76" s="1" t="s">
        <v>2430</v>
      </c>
      <c r="L76" s="629" t="str">
        <f t="shared" ref="L76:L139" si="9">IF(J76="SI",G76,"")</f>
        <v/>
      </c>
    </row>
    <row r="77" spans="1:12">
      <c r="A77" s="3">
        <v>1448</v>
      </c>
      <c r="B77" s="4" t="str">
        <f>VLOOKUP(A77,'SALIDA INSUMOS SINCO'!$A$7:$B$510,2,0)</f>
        <v>WIPE</v>
      </c>
      <c r="C77" s="5" t="s">
        <v>14</v>
      </c>
      <c r="D77" s="5" t="str">
        <f>VLOOKUP(A77,'SALIDA INSUMOS SINCO'!$A$7:$D$510,4,0)</f>
        <v>Kg</v>
      </c>
      <c r="E77" s="576">
        <f>VLOOKUP(A77,'SALIDA INSUMOS SINCO'!$A$7:$E$510,5,0)</f>
        <v>174.8</v>
      </c>
      <c r="F77" s="576">
        <f>VLOOKUP(A77,'SALIDA INSUMOS SINCO'!$A$7:$F$510,6,0)</f>
        <v>7913</v>
      </c>
      <c r="G77" s="572">
        <f>VLOOKUP(A77,'SALIDA INSUMOS SINCO'!$A$7:$G$510,7,0)</f>
        <v>1383192.4</v>
      </c>
      <c r="H77" s="573">
        <f t="shared" si="7"/>
        <v>6.3200176141645802E-5</v>
      </c>
      <c r="I77" s="26" t="str">
        <f t="shared" si="8"/>
        <v/>
      </c>
      <c r="J77" s="1" t="s">
        <v>2430</v>
      </c>
      <c r="L77" s="629" t="str">
        <f t="shared" si="9"/>
        <v/>
      </c>
    </row>
    <row r="78" spans="1:12">
      <c r="A78" s="3">
        <v>2126</v>
      </c>
      <c r="B78" s="4" t="str">
        <f>VLOOKUP(A78,'SALIDA INSUMOS SINCO'!$A$7:$B$510,2,0)</f>
        <v>TANQUE DE ALMACENAMIENTO - FIBRA DE VIDRIO DE 50 M3</v>
      </c>
      <c r="C78" s="5" t="s">
        <v>14</v>
      </c>
      <c r="D78" s="5" t="str">
        <f>VLOOKUP(A78,'SALIDA INSUMOS SINCO'!$A$7:$D$510,4,0)</f>
        <v>Und</v>
      </c>
      <c r="E78" s="576">
        <f>VLOOKUP(A78,'SALIDA INSUMOS SINCO'!$A$7:$E$510,5,0)</f>
        <v>1</v>
      </c>
      <c r="F78" s="576">
        <f>VLOOKUP(A78,'SALIDA INSUMOS SINCO'!$A$7:$F$510,6,0)</f>
        <v>66094885</v>
      </c>
      <c r="G78" s="572">
        <f>VLOOKUP(A78,'SALIDA INSUMOS SINCO'!$A$7:$G$510,7,0)</f>
        <v>66094885</v>
      </c>
      <c r="H78" s="573">
        <f t="shared" si="7"/>
        <v>3.0199763778790451E-3</v>
      </c>
      <c r="I78" s="26" t="str">
        <f t="shared" si="8"/>
        <v>|</v>
      </c>
      <c r="J78" s="1" t="s">
        <v>2430</v>
      </c>
      <c r="L78" s="629" t="str">
        <f t="shared" si="9"/>
        <v/>
      </c>
    </row>
    <row r="79" spans="1:12" s="6" customFormat="1">
      <c r="A79" s="579">
        <v>20</v>
      </c>
      <c r="B79" s="580" t="str">
        <f>VLOOKUP(A79,'SALIDA INSUMOS SINCO'!$A$7:$B$510,2,0)</f>
        <v>TUBERIA Y ACCESORIOS PVC SANITARIA Y VENTILACION</v>
      </c>
      <c r="C79" s="574"/>
      <c r="D79" s="581">
        <f>VLOOKUP(A79,'SALIDA INSUMOS SINCO'!$A$7:$D$510,4,0)</f>
        <v>0</v>
      </c>
      <c r="E79" s="582">
        <f>VLOOKUP(A79,'SALIDA INSUMOS SINCO'!$A$7:$E$510,5,0)</f>
        <v>2069925</v>
      </c>
      <c r="F79" s="582">
        <f>VLOOKUP(A79,'SALIDA INSUMOS SINCO'!$A$7:$F$510,6,0)</f>
        <v>0</v>
      </c>
      <c r="G79" s="583">
        <f>VLOOKUP(A79,'SALIDA INSUMOS SINCO'!$A$7:$G$510,7,0)</f>
        <v>0</v>
      </c>
      <c r="H79" s="20">
        <f>E79/$G$502</f>
        <v>9.4578038890320815E-5</v>
      </c>
      <c r="I79" s="27" t="str">
        <f t="shared" si="8"/>
        <v/>
      </c>
      <c r="L79" s="629" t="str">
        <f t="shared" si="9"/>
        <v/>
      </c>
    </row>
    <row r="80" spans="1:12">
      <c r="A80" s="3">
        <v>1278</v>
      </c>
      <c r="B80" s="4" t="str">
        <f>VLOOKUP(A80,'SALIDA INSUMOS SINCO'!$A$7:$B$510,2,0)</f>
        <v>SIFON LAVAM ACOPLE BOTELLA</v>
      </c>
      <c r="C80" s="5" t="s">
        <v>14</v>
      </c>
      <c r="D80" s="5" t="str">
        <f>VLOOKUP(A80,'SALIDA INSUMOS SINCO'!$A$7:$D$510,4,0)</f>
        <v>Und</v>
      </c>
      <c r="E80" s="576">
        <f>VLOOKUP(A80,'SALIDA INSUMOS SINCO'!$A$7:$E$510,5,0)</f>
        <v>55</v>
      </c>
      <c r="F80" s="576">
        <f>VLOOKUP(A80,'SALIDA INSUMOS SINCO'!$A$7:$F$510,6,0)</f>
        <v>37635</v>
      </c>
      <c r="G80" s="572">
        <f>VLOOKUP(A80,'SALIDA INSUMOS SINCO'!$A$7:$G$510,7,0)</f>
        <v>2069925</v>
      </c>
      <c r="H80" s="573">
        <f>G80/$G$502</f>
        <v>9.4578038890320815E-5</v>
      </c>
      <c r="I80" s="26" t="str">
        <f t="shared" si="8"/>
        <v/>
      </c>
      <c r="J80" s="1" t="s">
        <v>2430</v>
      </c>
      <c r="L80" s="629" t="str">
        <f t="shared" si="9"/>
        <v/>
      </c>
    </row>
    <row r="81" spans="1:12">
      <c r="A81" s="579">
        <v>23</v>
      </c>
      <c r="B81" s="580" t="str">
        <f>VLOOKUP(A81,'SALIDA INSUMOS SINCO'!$A$7:$B$510,2,0)</f>
        <v>TUBERIAS ELECTRICAS</v>
      </c>
      <c r="C81" s="574"/>
      <c r="D81" s="581">
        <f>VLOOKUP(A81,'SALIDA INSUMOS SINCO'!$A$7:$D$510,4,0)</f>
        <v>0</v>
      </c>
      <c r="E81" s="582">
        <f>VLOOKUP(A81,'SALIDA INSUMOS SINCO'!$A$7:$E$510,5,0)</f>
        <v>60060000</v>
      </c>
      <c r="F81" s="582">
        <f>VLOOKUP(A81,'SALIDA INSUMOS SINCO'!$A$7:$F$510,6,0)</f>
        <v>0</v>
      </c>
      <c r="G81" s="583">
        <f>VLOOKUP(A81,'SALIDA INSUMOS SINCO'!$A$7:$G$510,7,0)</f>
        <v>0</v>
      </c>
      <c r="H81" s="20">
        <f>E81/$G$502</f>
        <v>2.7442332527761481E-3</v>
      </c>
      <c r="I81" s="27" t="str">
        <f t="shared" si="8"/>
        <v>|</v>
      </c>
      <c r="L81" s="629" t="str">
        <f t="shared" si="9"/>
        <v/>
      </c>
    </row>
    <row r="82" spans="1:12">
      <c r="A82" s="3">
        <v>2205</v>
      </c>
      <c r="B82" s="4" t="str">
        <f>VLOOKUP(A82,'SALIDA INSUMOS SINCO'!$A$7:$B$510,2,0)</f>
        <v>Tuberia de 4"</v>
      </c>
      <c r="C82" s="5" t="s">
        <v>14</v>
      </c>
      <c r="D82" s="5" t="str">
        <f>VLOOKUP(A82,'SALIDA INSUMOS SINCO'!$A$7:$D$510,4,0)</f>
        <v>Ml</v>
      </c>
      <c r="E82" s="576">
        <f>VLOOKUP(A82,'SALIDA INSUMOS SINCO'!$A$7:$E$510,5,0)</f>
        <v>200</v>
      </c>
      <c r="F82" s="576">
        <f>VLOOKUP(A82,'SALIDA INSUMOS SINCO'!$A$7:$F$510,6,0)</f>
        <v>300300</v>
      </c>
      <c r="G82" s="572">
        <f>VLOOKUP(A82,'SALIDA INSUMOS SINCO'!$A$7:$G$510,7,0)</f>
        <v>60060000</v>
      </c>
      <c r="H82" s="573">
        <f>G82/$G$502</f>
        <v>2.7442332527761481E-3</v>
      </c>
      <c r="I82" s="26" t="str">
        <f t="shared" si="8"/>
        <v>|</v>
      </c>
      <c r="J82" s="1" t="s">
        <v>2430</v>
      </c>
      <c r="L82" s="629" t="str">
        <f t="shared" si="9"/>
        <v/>
      </c>
    </row>
    <row r="83" spans="1:12" s="6" customFormat="1">
      <c r="A83" s="579">
        <v>30</v>
      </c>
      <c r="B83" s="580" t="str">
        <f>VLOOKUP(A83,'SALIDA INSUMOS SINCO'!$A$7:$B$510,2,0)</f>
        <v>ADITIVOS CONCRETOS Y MORTEROS</v>
      </c>
      <c r="C83" s="574"/>
      <c r="D83" s="581">
        <f>VLOOKUP(A83,'SALIDA INSUMOS SINCO'!$A$7:$D$510,4,0)</f>
        <v>0</v>
      </c>
      <c r="E83" s="582">
        <f>VLOOKUP(A83,'SALIDA INSUMOS SINCO'!$A$7:$E$510,5,0)</f>
        <v>25402481.699999999</v>
      </c>
      <c r="F83" s="582">
        <f>VLOOKUP(A83,'SALIDA INSUMOS SINCO'!$A$7:$F$510,6,0)</f>
        <v>0</v>
      </c>
      <c r="G83" s="583">
        <f>VLOOKUP(A83,'SALIDA INSUMOS SINCO'!$A$7:$G$510,7,0)</f>
        <v>0</v>
      </c>
      <c r="H83" s="20">
        <f>E83/$G$502</f>
        <v>1.1606782381647948E-3</v>
      </c>
      <c r="I83" s="27" t="str">
        <f t="shared" si="8"/>
        <v/>
      </c>
      <c r="L83" s="629" t="str">
        <f t="shared" si="9"/>
        <v/>
      </c>
    </row>
    <row r="84" spans="1:12">
      <c r="A84" s="3">
        <v>1004</v>
      </c>
      <c r="B84" s="4" t="str">
        <f>VLOOKUP(A84,'SALIDA INSUMOS SINCO'!$A$7:$B$510,2,0)</f>
        <v>ACRONAL</v>
      </c>
      <c r="C84" s="5" t="s">
        <v>14</v>
      </c>
      <c r="D84" s="5" t="str">
        <f>VLOOKUP(A84,'SALIDA INSUMOS SINCO'!$A$7:$D$510,4,0)</f>
        <v>Gal</v>
      </c>
      <c r="E84" s="576">
        <f>VLOOKUP(A84,'SALIDA INSUMOS SINCO'!$A$7:$E$510,5,0)</f>
        <v>0.38</v>
      </c>
      <c r="F84" s="576">
        <f>VLOOKUP(A84,'SALIDA INSUMOS SINCO'!$A$7:$F$510,6,0)</f>
        <v>37918</v>
      </c>
      <c r="G84" s="572">
        <f>VLOOKUP(A84,'SALIDA INSUMOS SINCO'!$A$7:$G$510,7,0)</f>
        <v>14219.25</v>
      </c>
      <c r="H84" s="573">
        <f t="shared" ref="H84:H93" si="10">G84/$G$502</f>
        <v>6.4969927871357383E-7</v>
      </c>
      <c r="I84" s="26" t="str">
        <f t="shared" si="8"/>
        <v/>
      </c>
      <c r="J84" s="1" t="s">
        <v>2430</v>
      </c>
      <c r="L84" s="629" t="str">
        <f t="shared" si="9"/>
        <v/>
      </c>
    </row>
    <row r="85" spans="1:12">
      <c r="A85" s="3">
        <v>1048</v>
      </c>
      <c r="B85" s="4" t="str">
        <f>VLOOKUP(A85,'SALIDA INSUMOS SINCO'!$A$7:$B$510,2,0)</f>
        <v>CAL - OXIDO DE CALCIO</v>
      </c>
      <c r="C85" s="5" t="s">
        <v>14</v>
      </c>
      <c r="D85" s="5" t="str">
        <f>VLOOKUP(A85,'SALIDA INSUMOS SINCO'!$A$7:$D$510,4,0)</f>
        <v>BTO</v>
      </c>
      <c r="E85" s="576">
        <f>VLOOKUP(A85,'SALIDA INSUMOS SINCO'!$A$7:$E$510,5,0)</f>
        <v>31.6</v>
      </c>
      <c r="F85" s="576">
        <f>VLOOKUP(A85,'SALIDA INSUMOS SINCO'!$A$7:$F$510,6,0)</f>
        <v>484</v>
      </c>
      <c r="G85" s="572">
        <f>VLOOKUP(A85,'SALIDA INSUMOS SINCO'!$A$7:$G$510,7,0)</f>
        <v>15294.4</v>
      </c>
      <c r="H85" s="573">
        <f t="shared" si="10"/>
        <v>6.9882452649449753E-7</v>
      </c>
      <c r="I85" s="26" t="str">
        <f t="shared" si="8"/>
        <v/>
      </c>
      <c r="J85" s="1" t="s">
        <v>2430</v>
      </c>
      <c r="L85" s="629" t="str">
        <f t="shared" si="9"/>
        <v/>
      </c>
    </row>
    <row r="86" spans="1:12">
      <c r="A86" s="3">
        <v>1107</v>
      </c>
      <c r="B86" s="4" t="str">
        <f>VLOOKUP(A86,'SALIDA INSUMOS SINCO'!$A$7:$B$510,2,0)</f>
        <v>COLOR MINERAL</v>
      </c>
      <c r="C86" s="5" t="s">
        <v>14</v>
      </c>
      <c r="D86" s="5" t="str">
        <f>VLOOKUP(A86,'SALIDA INSUMOS SINCO'!$A$7:$D$510,4,0)</f>
        <v>Kg</v>
      </c>
      <c r="E86" s="576">
        <f>VLOOKUP(A86,'SALIDA INSUMOS SINCO'!$A$7:$E$510,5,0)</f>
        <v>35.49</v>
      </c>
      <c r="F86" s="576">
        <f>VLOOKUP(A86,'SALIDA INSUMOS SINCO'!$A$7:$F$510,6,0)</f>
        <v>5018</v>
      </c>
      <c r="G86" s="572">
        <f>VLOOKUP(A86,'SALIDA INSUMOS SINCO'!$A$7:$G$510,7,0)</f>
        <v>178088.82</v>
      </c>
      <c r="H86" s="573">
        <f t="shared" si="10"/>
        <v>8.1371505459817851E-6</v>
      </c>
      <c r="I86" s="26" t="str">
        <f t="shared" si="8"/>
        <v/>
      </c>
      <c r="J86" s="1" t="s">
        <v>2430</v>
      </c>
      <c r="L86" s="629" t="str">
        <f t="shared" si="9"/>
        <v/>
      </c>
    </row>
    <row r="87" spans="1:12" s="6" customFormat="1">
      <c r="A87" s="3">
        <v>1114</v>
      </c>
      <c r="B87" s="4" t="str">
        <f>VLOOKUP(A87,'SALIDA INSUMOS SINCO'!$A$7:$B$510,2,0)</f>
        <v>DESMOLDATOC UNX16 KG,</v>
      </c>
      <c r="C87" s="574"/>
      <c r="D87" s="5" t="str">
        <f>VLOOKUP(A87,'SALIDA INSUMOS SINCO'!$A$7:$D$510,4,0)</f>
        <v>Kg</v>
      </c>
      <c r="E87" s="576">
        <f>VLOOKUP(A87,'SALIDA INSUMOS SINCO'!$A$7:$E$510,5,0)</f>
        <v>668.7</v>
      </c>
      <c r="F87" s="576">
        <f>VLOOKUP(A87,'SALIDA INSUMOS SINCO'!$A$7:$F$510,6,0)</f>
        <v>12336</v>
      </c>
      <c r="G87" s="572">
        <f>VLOOKUP(A87,'SALIDA INSUMOS SINCO'!$A$7:$G$510,7,0)</f>
        <v>8249093.0700000003</v>
      </c>
      <c r="H87" s="575">
        <f t="shared" si="10"/>
        <v>3.7691367812086717E-4</v>
      </c>
      <c r="I87" s="26" t="str">
        <f t="shared" si="8"/>
        <v/>
      </c>
      <c r="J87" s="1" t="s">
        <v>2430</v>
      </c>
      <c r="L87" s="629" t="str">
        <f t="shared" si="9"/>
        <v/>
      </c>
    </row>
    <row r="88" spans="1:12">
      <c r="A88" s="3">
        <v>1266</v>
      </c>
      <c r="B88" s="4" t="str">
        <f>VLOOKUP(A88,'SALIDA INSUMOS SINCO'!$A$7:$B$510,2,0)</f>
        <v>SELLADOR ACRILICO SEMILUST</v>
      </c>
      <c r="C88" s="5" t="s">
        <v>14</v>
      </c>
      <c r="D88" s="5" t="str">
        <f>VLOOKUP(A88,'SALIDA INSUMOS SINCO'!$A$7:$D$510,4,0)</f>
        <v>Lt</v>
      </c>
      <c r="E88" s="576">
        <f>VLOOKUP(A88,'SALIDA INSUMOS SINCO'!$A$7:$E$510,5,0)</f>
        <v>52.24</v>
      </c>
      <c r="F88" s="576">
        <f>VLOOKUP(A88,'SALIDA INSUMOS SINCO'!$A$7:$F$510,6,0)</f>
        <v>57246.95</v>
      </c>
      <c r="G88" s="572">
        <f>VLOOKUP(A88,'SALIDA INSUMOS SINCO'!$A$7:$G$510,7,0)</f>
        <v>2990712.09</v>
      </c>
      <c r="H88" s="573">
        <f t="shared" si="10"/>
        <v>1.3665020923838914E-4</v>
      </c>
      <c r="I88" s="26" t="str">
        <f t="shared" si="8"/>
        <v/>
      </c>
      <c r="J88" s="1" t="s">
        <v>2430</v>
      </c>
      <c r="L88" s="629" t="str">
        <f t="shared" si="9"/>
        <v/>
      </c>
    </row>
    <row r="89" spans="1:12">
      <c r="A89" s="3">
        <v>1271</v>
      </c>
      <c r="B89" s="4" t="str">
        <f>VLOOKUP(A89,'SALIDA INSUMOS SINCO'!$A$7:$B$510,2,0)</f>
        <v>SEPAROL DESFORMALETEANTE</v>
      </c>
      <c r="C89" s="5" t="s">
        <v>14</v>
      </c>
      <c r="D89" s="5" t="str">
        <f>VLOOKUP(A89,'SALIDA INSUMOS SINCO'!$A$7:$D$510,4,0)</f>
        <v>Kg</v>
      </c>
      <c r="E89" s="576">
        <f>VLOOKUP(A89,'SALIDA INSUMOS SINCO'!$A$7:$E$510,5,0)</f>
        <v>41.79</v>
      </c>
      <c r="F89" s="576">
        <f>VLOOKUP(A89,'SALIDA INSUMOS SINCO'!$A$7:$F$510,6,0)</f>
        <v>25030</v>
      </c>
      <c r="G89" s="572">
        <f>VLOOKUP(A89,'SALIDA INSUMOS SINCO'!$A$7:$G$510,7,0)</f>
        <v>1046098.81</v>
      </c>
      <c r="H89" s="573">
        <f t="shared" si="10"/>
        <v>4.779785448037892E-5</v>
      </c>
      <c r="I89" s="26" t="str">
        <f t="shared" si="8"/>
        <v/>
      </c>
      <c r="J89" s="1" t="s">
        <v>2430</v>
      </c>
      <c r="L89" s="629" t="str">
        <f t="shared" si="9"/>
        <v/>
      </c>
    </row>
    <row r="90" spans="1:12">
      <c r="A90" s="3">
        <v>1274</v>
      </c>
      <c r="B90" s="4" t="str">
        <f>VLOOKUP(A90,'SALIDA INSUMOS SINCO'!$A$7:$B$510,2,0)</f>
        <v>SHELACK</v>
      </c>
      <c r="C90" s="5" t="s">
        <v>14</v>
      </c>
      <c r="D90" s="5" t="str">
        <f>VLOOKUP(A90,'SALIDA INSUMOS SINCO'!$A$7:$D$510,4,0)</f>
        <v>Und</v>
      </c>
      <c r="E90" s="576">
        <f>VLOOKUP(A90,'SALIDA INSUMOS SINCO'!$A$7:$E$510,5,0)</f>
        <v>0.6</v>
      </c>
      <c r="F90" s="576">
        <f>VLOOKUP(A90,'SALIDA INSUMOS SINCO'!$A$7:$F$510,6,0)</f>
        <v>73528</v>
      </c>
      <c r="G90" s="572">
        <f>VLOOKUP(A90,'SALIDA INSUMOS SINCO'!$A$7:$G$510,7,0)</f>
        <v>44116.800000000003</v>
      </c>
      <c r="H90" s="573">
        <f t="shared" si="10"/>
        <v>2.0157640620392072E-6</v>
      </c>
      <c r="I90" s="26" t="str">
        <f t="shared" si="8"/>
        <v/>
      </c>
      <c r="J90" s="1" t="s">
        <v>2430</v>
      </c>
      <c r="L90" s="629" t="str">
        <f t="shared" si="9"/>
        <v/>
      </c>
    </row>
    <row r="91" spans="1:12">
      <c r="A91" s="3">
        <v>1275</v>
      </c>
      <c r="B91" s="4" t="str">
        <f>VLOOKUP(A91,'SALIDA INSUMOS SINCO'!$A$7:$B$510,2,0)</f>
        <v>SHELADK CREMA SELLANTE</v>
      </c>
      <c r="C91" s="5" t="s">
        <v>14</v>
      </c>
      <c r="D91" s="5" t="str">
        <f>VLOOKUP(A91,'SALIDA INSUMOS SINCO'!$A$7:$D$510,4,0)</f>
        <v>Und</v>
      </c>
      <c r="E91" s="576">
        <f>VLOOKUP(A91,'SALIDA INSUMOS SINCO'!$A$7:$E$510,5,0)</f>
        <v>18.899999999999999</v>
      </c>
      <c r="F91" s="576">
        <f>VLOOKUP(A91,'SALIDA INSUMOS SINCO'!$A$7:$F$510,6,0)</f>
        <v>10746</v>
      </c>
      <c r="G91" s="572">
        <f>VLOOKUP(A91,'SALIDA INSUMOS SINCO'!$A$7:$G$510,7,0)</f>
        <v>203099.4</v>
      </c>
      <c r="H91" s="573">
        <f t="shared" si="10"/>
        <v>9.2799221961186146E-6</v>
      </c>
      <c r="I91" s="26" t="str">
        <f t="shared" si="8"/>
        <v/>
      </c>
      <c r="J91" s="1" t="s">
        <v>2430</v>
      </c>
      <c r="L91" s="629" t="str">
        <f t="shared" si="9"/>
        <v/>
      </c>
    </row>
    <row r="92" spans="1:12">
      <c r="A92" s="3">
        <v>1283</v>
      </c>
      <c r="B92" s="4" t="str">
        <f>VLOOKUP(A92,'SALIDA INSUMOS SINCO'!$A$7:$B$510,2,0)</f>
        <v>SIKAGROUT 200</v>
      </c>
      <c r="C92" s="5" t="s">
        <v>14</v>
      </c>
      <c r="D92" s="5" t="str">
        <f>VLOOKUP(A92,'SALIDA INSUMOS SINCO'!$A$7:$D$510,4,0)</f>
        <v>Kg</v>
      </c>
      <c r="E92" s="576">
        <f>VLOOKUP(A92,'SALIDA INSUMOS SINCO'!$A$7:$E$510,5,0)</f>
        <v>8</v>
      </c>
      <c r="F92" s="576">
        <f>VLOOKUP(A92,'SALIDA INSUMOS SINCO'!$A$7:$F$510,6,0)</f>
        <v>2808</v>
      </c>
      <c r="G92" s="572">
        <f>VLOOKUP(A92,'SALIDA INSUMOS SINCO'!$A$7:$G$510,7,0)</f>
        <v>22464</v>
      </c>
      <c r="H92" s="573">
        <f t="shared" si="10"/>
        <v>1.0264145153240658E-6</v>
      </c>
      <c r="I92" s="26" t="str">
        <f t="shared" si="8"/>
        <v/>
      </c>
      <c r="J92" s="1" t="s">
        <v>2430</v>
      </c>
      <c r="L92" s="629" t="str">
        <f t="shared" si="9"/>
        <v/>
      </c>
    </row>
    <row r="93" spans="1:12">
      <c r="A93" s="3">
        <v>1464</v>
      </c>
      <c r="B93" s="4" t="str">
        <f>VLOOKUP(A93,'SALIDA INSUMOS SINCO'!$A$7:$B$510,2,0)</f>
        <v>ADITIVO LIQUIDO IMPERMEABI</v>
      </c>
      <c r="C93" s="5" t="s">
        <v>14</v>
      </c>
      <c r="D93" s="5" t="str">
        <f>VLOOKUP(A93,'SALIDA INSUMOS SINCO'!$A$7:$D$510,4,0)</f>
        <v>Kg</v>
      </c>
      <c r="E93" s="576">
        <f>VLOOKUP(A93,'SALIDA INSUMOS SINCO'!$A$7:$E$510,5,0)</f>
        <v>756.98</v>
      </c>
      <c r="F93" s="576">
        <f>VLOOKUP(A93,'SALIDA INSUMOS SINCO'!$A$7:$F$510,6,0)</f>
        <v>16697</v>
      </c>
      <c r="G93" s="572">
        <f>VLOOKUP(A93,'SALIDA INSUMOS SINCO'!$A$7:$G$510,7,0)</f>
        <v>12639295.060000001</v>
      </c>
      <c r="H93" s="573">
        <f t="shared" si="10"/>
        <v>5.7750872120048791E-4</v>
      </c>
      <c r="I93" s="26" t="str">
        <f t="shared" si="8"/>
        <v/>
      </c>
      <c r="J93" s="1" t="s">
        <v>2430</v>
      </c>
      <c r="L93" s="629" t="str">
        <f t="shared" si="9"/>
        <v/>
      </c>
    </row>
    <row r="94" spans="1:12">
      <c r="A94" s="579">
        <v>31</v>
      </c>
      <c r="B94" s="580" t="str">
        <f>VLOOKUP(A94,'SALIDA INSUMOS SINCO'!$A$7:$B$510,2,0)</f>
        <v>IMPERMEABILIZANTES Y LIMPIADORES</v>
      </c>
      <c r="C94" s="5" t="s">
        <v>14</v>
      </c>
      <c r="D94" s="581">
        <f>VLOOKUP(A94,'SALIDA INSUMOS SINCO'!$A$7:$D$510,4,0)</f>
        <v>0</v>
      </c>
      <c r="E94" s="582">
        <f>VLOOKUP(A94,'SALIDA INSUMOS SINCO'!$A$7:$E$510,5,0)</f>
        <v>14865005.220000001</v>
      </c>
      <c r="F94" s="582">
        <f>VLOOKUP(A94,'SALIDA INSUMOS SINCO'!$A$7:$F$510,6,0)</f>
        <v>0</v>
      </c>
      <c r="G94" s="583">
        <f>VLOOKUP(A94,'SALIDA INSUMOS SINCO'!$A$7:$G$510,7,0)</f>
        <v>0</v>
      </c>
      <c r="H94" s="20">
        <f>E94/$G$502</f>
        <v>6.792048223012825E-4</v>
      </c>
      <c r="I94" s="27" t="str">
        <f t="shared" si="8"/>
        <v/>
      </c>
      <c r="L94" s="629" t="str">
        <f t="shared" si="9"/>
        <v/>
      </c>
    </row>
    <row r="95" spans="1:12">
      <c r="A95" s="3">
        <v>1017</v>
      </c>
      <c r="B95" s="4" t="str">
        <f>VLOOKUP(A95,'SALIDA INSUMOS SINCO'!$A$7:$B$510,2,0)</f>
        <v>ANTISOL ROJO</v>
      </c>
      <c r="C95" s="5" t="s">
        <v>14</v>
      </c>
      <c r="D95" s="5" t="str">
        <f>VLOOKUP(A95,'SALIDA INSUMOS SINCO'!$A$7:$D$510,4,0)</f>
        <v>Kg</v>
      </c>
      <c r="E95" s="576">
        <f>VLOOKUP(A95,'SALIDA INSUMOS SINCO'!$A$7:$E$510,5,0)</f>
        <v>16.600000000000001</v>
      </c>
      <c r="F95" s="576">
        <f>VLOOKUP(A95,'SALIDA INSUMOS SINCO'!$A$7:$F$510,6,0)</f>
        <v>22104</v>
      </c>
      <c r="G95" s="572">
        <f>VLOOKUP(A95,'SALIDA INSUMOS SINCO'!$A$7:$G$510,7,0)</f>
        <v>366926.4</v>
      </c>
      <c r="H95" s="573">
        <f>G95/$G$502</f>
        <v>1.6765428374982387E-5</v>
      </c>
      <c r="I95" s="26" t="str">
        <f t="shared" si="8"/>
        <v/>
      </c>
      <c r="J95" s="1" t="s">
        <v>2430</v>
      </c>
      <c r="L95" s="629" t="str">
        <f t="shared" si="9"/>
        <v/>
      </c>
    </row>
    <row r="96" spans="1:12">
      <c r="A96" s="3">
        <v>1463</v>
      </c>
      <c r="B96" s="4" t="str">
        <f>VLOOKUP(A96,'SALIDA INSUMOS SINCO'!$A$7:$B$510,2,0)</f>
        <v>IMPERMEABILIZANTE ACRILICO</v>
      </c>
      <c r="C96" s="5" t="s">
        <v>14</v>
      </c>
      <c r="D96" s="5" t="str">
        <f>VLOOKUP(A96,'SALIDA INSUMOS SINCO'!$A$7:$D$510,4,0)</f>
        <v>Kg</v>
      </c>
      <c r="E96" s="576">
        <f>VLOOKUP(A96,'SALIDA INSUMOS SINCO'!$A$7:$E$510,5,0)</f>
        <v>1103.19</v>
      </c>
      <c r="F96" s="576">
        <f>VLOOKUP(A96,'SALIDA INSUMOS SINCO'!$A$7:$F$510,6,0)</f>
        <v>13142</v>
      </c>
      <c r="G96" s="572">
        <f>VLOOKUP(A96,'SALIDA INSUMOS SINCO'!$A$7:$G$510,7,0)</f>
        <v>14498078.82</v>
      </c>
      <c r="H96" s="573">
        <f>G96/$G$502</f>
        <v>6.6243939392630002E-4</v>
      </c>
      <c r="I96" s="26" t="str">
        <f t="shared" si="8"/>
        <v/>
      </c>
      <c r="J96" s="1" t="s">
        <v>2430</v>
      </c>
      <c r="L96" s="629" t="str">
        <f t="shared" si="9"/>
        <v/>
      </c>
    </row>
    <row r="97" spans="1:12">
      <c r="A97" s="579">
        <v>32</v>
      </c>
      <c r="B97" s="580" t="str">
        <f>VLOOKUP(A97,'SALIDA INSUMOS SINCO'!$A$7:$B$510,2,0)</f>
        <v>SILICONAS SELLANTES Y PROTECTOR</v>
      </c>
      <c r="C97" s="5" t="s">
        <v>14</v>
      </c>
      <c r="D97" s="581">
        <f>VLOOKUP(A97,'SALIDA INSUMOS SINCO'!$A$7:$D$510,4,0)</f>
        <v>0</v>
      </c>
      <c r="E97" s="582">
        <f>VLOOKUP(A97,'SALIDA INSUMOS SINCO'!$A$7:$E$510,5,0)</f>
        <v>2316514.33</v>
      </c>
      <c r="F97" s="582">
        <f>VLOOKUP(A97,'SALIDA INSUMOS SINCO'!$A$7:$F$510,6,0)</f>
        <v>0</v>
      </c>
      <c r="G97" s="583">
        <f>VLOOKUP(A97,'SALIDA INSUMOS SINCO'!$A$7:$G$510,7,0)</f>
        <v>0</v>
      </c>
      <c r="H97" s="20">
        <f>E97/$G$502</f>
        <v>1.0584508249947485E-4</v>
      </c>
      <c r="I97" s="27" t="str">
        <f t="shared" si="8"/>
        <v/>
      </c>
      <c r="L97" s="629" t="str">
        <f t="shared" si="9"/>
        <v/>
      </c>
    </row>
    <row r="98" spans="1:12" s="6" customFormat="1">
      <c r="A98" s="3">
        <v>1267</v>
      </c>
      <c r="B98" s="4" t="str">
        <f>VLOOKUP(A98,'SALIDA INSUMOS SINCO'!$A$7:$B$510,2,0)</f>
        <v>SELLO JUNTA POLIETILENO 6M</v>
      </c>
      <c r="C98" s="574"/>
      <c r="D98" s="5" t="str">
        <f>VLOOKUP(A98,'SALIDA INSUMOS SINCO'!$A$7:$D$510,4,0)</f>
        <v>Ml</v>
      </c>
      <c r="E98" s="576">
        <f>VLOOKUP(A98,'SALIDA INSUMOS SINCO'!$A$7:$E$510,5,0)</f>
        <v>1389.64</v>
      </c>
      <c r="F98" s="576">
        <f>VLOOKUP(A98,'SALIDA INSUMOS SINCO'!$A$7:$F$510,6,0)</f>
        <v>1472</v>
      </c>
      <c r="G98" s="572">
        <f>VLOOKUP(A98,'SALIDA INSUMOS SINCO'!$A$7:$G$510,7,0)</f>
        <v>2045555.75</v>
      </c>
      <c r="H98" s="575">
        <f>G98/$G$502</f>
        <v>9.3464570588702194E-5</v>
      </c>
      <c r="I98" s="26" t="str">
        <f t="shared" si="8"/>
        <v/>
      </c>
      <c r="J98" s="1" t="s">
        <v>2430</v>
      </c>
      <c r="L98" s="629" t="str">
        <f t="shared" si="9"/>
        <v/>
      </c>
    </row>
    <row r="99" spans="1:12">
      <c r="A99" s="3">
        <v>1285</v>
      </c>
      <c r="B99" s="4" t="str">
        <f>VLOOKUP(A99,'SALIDA INSUMOS SINCO'!$A$7:$B$510,2,0)</f>
        <v>SILICONA TRANSPARENTE 781</v>
      </c>
      <c r="C99" s="5" t="s">
        <v>14</v>
      </c>
      <c r="D99" s="5" t="str">
        <f>VLOOKUP(A99,'SALIDA INSUMOS SINCO'!$A$7:$D$510,4,0)</f>
        <v>Und</v>
      </c>
      <c r="E99" s="576">
        <f>VLOOKUP(A99,'SALIDA INSUMOS SINCO'!$A$7:$E$510,5,0)</f>
        <v>4.6900000000000004</v>
      </c>
      <c r="F99" s="576">
        <f>VLOOKUP(A99,'SALIDA INSUMOS SINCO'!$A$7:$F$510,6,0)</f>
        <v>35723</v>
      </c>
      <c r="G99" s="572">
        <f>VLOOKUP(A99,'SALIDA INSUMOS SINCO'!$A$7:$G$510,7,0)</f>
        <v>167415.84</v>
      </c>
      <c r="H99" s="573">
        <f>G99/$G$502</f>
        <v>7.6494857670571289E-6</v>
      </c>
      <c r="I99" s="26" t="str">
        <f t="shared" si="8"/>
        <v/>
      </c>
      <c r="J99" s="1" t="s">
        <v>2430</v>
      </c>
      <c r="L99" s="629" t="str">
        <f t="shared" si="9"/>
        <v/>
      </c>
    </row>
    <row r="100" spans="1:12">
      <c r="A100" s="3">
        <v>716</v>
      </c>
      <c r="B100" s="4" t="str">
        <f>VLOOKUP(A100,'SALIDA INSUMOS SINCO'!$A$7:$B$510,2,0)</f>
        <v>SELLADOR ELASTICO POLIURETANO</v>
      </c>
      <c r="C100" s="5" t="s">
        <v>14</v>
      </c>
      <c r="D100" s="5" t="str">
        <f>VLOOKUP(A100,'SALIDA INSUMOS SINCO'!$A$7:$D$510,4,0)</f>
        <v>Und</v>
      </c>
      <c r="E100" s="576">
        <f>VLOOKUP(A100,'SALIDA INSUMOS SINCO'!$A$7:$E$510,5,0)</f>
        <v>2.42</v>
      </c>
      <c r="F100" s="576">
        <f>VLOOKUP(A100,'SALIDA INSUMOS SINCO'!$A$7:$F$510,6,0)</f>
        <v>42772.12</v>
      </c>
      <c r="G100" s="572">
        <f>VLOOKUP(A100,'SALIDA INSUMOS SINCO'!$A$7:$G$510,7,0)</f>
        <v>103542.74</v>
      </c>
      <c r="H100" s="573">
        <f>G100/$G$502</f>
        <v>4.7310261437155342E-6</v>
      </c>
      <c r="I100" s="26" t="str">
        <f t="shared" si="8"/>
        <v/>
      </c>
      <c r="J100" s="1" t="s">
        <v>2430</v>
      </c>
      <c r="L100" s="629" t="str">
        <f t="shared" si="9"/>
        <v/>
      </c>
    </row>
    <row r="101" spans="1:12">
      <c r="A101" s="579">
        <v>33</v>
      </c>
      <c r="B101" s="580" t="str">
        <f>VLOOKUP(A101,'SALIDA INSUMOS SINCO'!$A$7:$B$510,2,0)</f>
        <v>QUIMICOS Y DISOLVENTES</v>
      </c>
      <c r="C101" s="574"/>
      <c r="D101" s="581">
        <f>VLOOKUP(A101,'SALIDA INSUMOS SINCO'!$A$7:$D$510,4,0)</f>
        <v>0</v>
      </c>
      <c r="E101" s="582">
        <f>VLOOKUP(A101,'SALIDA INSUMOS SINCO'!$A$7:$E$510,5,0)</f>
        <v>796358</v>
      </c>
      <c r="F101" s="582">
        <f>VLOOKUP(A101,'SALIDA INSUMOS SINCO'!$A$7:$F$510,6,0)</f>
        <v>0</v>
      </c>
      <c r="G101" s="583">
        <f>VLOOKUP(A101,'SALIDA INSUMOS SINCO'!$A$7:$G$510,7,0)</f>
        <v>0</v>
      </c>
      <c r="H101" s="20">
        <f>E101/$G$502</f>
        <v>3.6386814930308158E-5</v>
      </c>
      <c r="I101" s="27" t="str">
        <f t="shared" si="8"/>
        <v/>
      </c>
      <c r="L101" s="629" t="str">
        <f t="shared" si="9"/>
        <v/>
      </c>
    </row>
    <row r="102" spans="1:12">
      <c r="A102" s="3">
        <v>700</v>
      </c>
      <c r="B102" s="4" t="str">
        <f>VLOOKUP(A102,'SALIDA INSUMOS SINCO'!$A$7:$B$510,2,0)</f>
        <v>DISOLVENTE</v>
      </c>
      <c r="C102" s="5" t="s">
        <v>14</v>
      </c>
      <c r="D102" s="5" t="str">
        <f>VLOOKUP(A102,'SALIDA INSUMOS SINCO'!$A$7:$D$510,4,0)</f>
        <v>Gal</v>
      </c>
      <c r="E102" s="576">
        <f>VLOOKUP(A102,'SALIDA INSUMOS SINCO'!$A$7:$E$510,5,0)</f>
        <v>2.12</v>
      </c>
      <c r="F102" s="576">
        <f>VLOOKUP(A102,'SALIDA INSUMOS SINCO'!$A$7:$F$510,6,0)</f>
        <v>53766.25</v>
      </c>
      <c r="G102" s="572">
        <f>VLOOKUP(A102,'SALIDA INSUMOS SINCO'!$A$7:$G$510,7,0)</f>
        <v>114091.99</v>
      </c>
      <c r="H102" s="573">
        <f>G102/$G$502</f>
        <v>5.2130375097136832E-6</v>
      </c>
      <c r="I102" s="26" t="str">
        <f t="shared" si="8"/>
        <v/>
      </c>
      <c r="J102" s="1" t="s">
        <v>2430</v>
      </c>
      <c r="L102" s="629" t="str">
        <f t="shared" si="9"/>
        <v/>
      </c>
    </row>
    <row r="103" spans="1:12">
      <c r="A103" s="3">
        <v>701</v>
      </c>
      <c r="B103" s="4" t="str">
        <f>VLOOKUP(A103,'SALIDA INSUMOS SINCO'!$A$7:$B$510,2,0)</f>
        <v>ANTICORROSIVO PHCL</v>
      </c>
      <c r="C103" s="5" t="s">
        <v>14</v>
      </c>
      <c r="D103" s="5" t="str">
        <f>VLOOKUP(A103,'SALIDA INSUMOS SINCO'!$A$7:$D$510,4,0)</f>
        <v>Gal</v>
      </c>
      <c r="E103" s="576">
        <f>VLOOKUP(A103,'SALIDA INSUMOS SINCO'!$A$7:$E$510,5,0)</f>
        <v>14.28</v>
      </c>
      <c r="F103" s="576">
        <f>VLOOKUP(A103,'SALIDA INSUMOS SINCO'!$A$7:$F$510,6,0)</f>
        <v>47194</v>
      </c>
      <c r="G103" s="572">
        <f>VLOOKUP(A103,'SALIDA INSUMOS SINCO'!$A$7:$G$510,7,0)</f>
        <v>673854.81</v>
      </c>
      <c r="H103" s="573">
        <f>G103/$G$502</f>
        <v>3.0789456828923634E-5</v>
      </c>
      <c r="I103" s="26" t="str">
        <f t="shared" si="8"/>
        <v/>
      </c>
      <c r="J103" s="1" t="s">
        <v>2430</v>
      </c>
      <c r="L103" s="629" t="str">
        <f t="shared" si="9"/>
        <v/>
      </c>
    </row>
    <row r="104" spans="1:12">
      <c r="A104" s="3">
        <v>772</v>
      </c>
      <c r="B104" s="4" t="str">
        <f>VLOOKUP(A104,'SALIDA INSUMOS SINCO'!$A$7:$B$510,2,0)</f>
        <v>DISOLVENTE TIPO TRAFICO</v>
      </c>
      <c r="C104" s="5" t="s">
        <v>14</v>
      </c>
      <c r="D104" s="5" t="str">
        <f>VLOOKUP(A104,'SALIDA INSUMOS SINCO'!$A$7:$D$510,4,0)</f>
        <v>Gal</v>
      </c>
      <c r="E104" s="576">
        <f>VLOOKUP(A104,'SALIDA INSUMOS SINCO'!$A$7:$E$510,5,0)</f>
        <v>0.32</v>
      </c>
      <c r="F104" s="576">
        <f>VLOOKUP(A104,'SALIDA INSUMOS SINCO'!$A$7:$F$510,6,0)</f>
        <v>26285</v>
      </c>
      <c r="G104" s="572">
        <f>VLOOKUP(A104,'SALIDA INSUMOS SINCO'!$A$7:$G$510,7,0)</f>
        <v>8411.2000000000007</v>
      </c>
      <c r="H104" s="573">
        <f>G104/$G$502</f>
        <v>3.8432059167084148E-7</v>
      </c>
      <c r="I104" s="26" t="str">
        <f t="shared" si="8"/>
        <v/>
      </c>
      <c r="J104" s="1" t="s">
        <v>2430</v>
      </c>
      <c r="L104" s="629" t="str">
        <f t="shared" si="9"/>
        <v/>
      </c>
    </row>
    <row r="105" spans="1:12">
      <c r="A105" s="579">
        <v>34</v>
      </c>
      <c r="B105" s="580" t="str">
        <f>VLOOKUP(A105,'SALIDA INSUMOS SINCO'!$A$7:$B$510,2,0)</f>
        <v>PLACAS YESO Y FIBROCEMENTO</v>
      </c>
      <c r="C105" s="574"/>
      <c r="D105" s="581">
        <f>VLOOKUP(A105,'SALIDA INSUMOS SINCO'!$A$7:$D$510,4,0)</f>
        <v>0</v>
      </c>
      <c r="E105" s="582">
        <f>VLOOKUP(A105,'SALIDA INSUMOS SINCO'!$A$7:$E$510,5,0)</f>
        <v>8186056.7699999996</v>
      </c>
      <c r="F105" s="582">
        <f>VLOOKUP(A105,'SALIDA INSUMOS SINCO'!$A$7:$F$510,6,0)</f>
        <v>0</v>
      </c>
      <c r="G105" s="583">
        <f>VLOOKUP(A105,'SALIDA INSUMOS SINCO'!$A$7:$G$510,7,0)</f>
        <v>0</v>
      </c>
      <c r="H105" s="20">
        <f>E105/$G$502</f>
        <v>3.7403345316928586E-4</v>
      </c>
      <c r="I105" s="27" t="str">
        <f t="shared" si="8"/>
        <v/>
      </c>
      <c r="L105" s="629" t="str">
        <f t="shared" si="9"/>
        <v/>
      </c>
    </row>
    <row r="106" spans="1:12">
      <c r="A106" s="3">
        <v>1227</v>
      </c>
      <c r="B106" s="4" t="str">
        <f>VLOOKUP(A106,'SALIDA INSUMOS SINCO'!$A$7:$B$510,2,0)</f>
        <v>PLACA BOARD 6MM</v>
      </c>
      <c r="C106" s="5" t="s">
        <v>14</v>
      </c>
      <c r="D106" s="5" t="str">
        <f>VLOOKUP(A106,'SALIDA INSUMOS SINCO'!$A$7:$D$510,4,0)</f>
        <v>Und</v>
      </c>
      <c r="E106" s="576">
        <f>VLOOKUP(A106,'SALIDA INSUMOS SINCO'!$A$7:$E$510,5,0)</f>
        <v>108.17</v>
      </c>
      <c r="F106" s="576">
        <f>VLOOKUP(A106,'SALIDA INSUMOS SINCO'!$A$7:$F$510,6,0)</f>
        <v>75677</v>
      </c>
      <c r="G106" s="572">
        <f>VLOOKUP(A106,'SALIDA INSUMOS SINCO'!$A$7:$G$510,7,0)</f>
        <v>8186056.7699999996</v>
      </c>
      <c r="H106" s="573">
        <f>G106/$G$502</f>
        <v>3.7403345316928586E-4</v>
      </c>
      <c r="I106" s="26" t="str">
        <f t="shared" si="8"/>
        <v/>
      </c>
      <c r="J106" s="1" t="s">
        <v>2430</v>
      </c>
      <c r="L106" s="629" t="str">
        <f t="shared" si="9"/>
        <v/>
      </c>
    </row>
    <row r="107" spans="1:12">
      <c r="A107" s="579">
        <v>35</v>
      </c>
      <c r="B107" s="580" t="str">
        <f>VLOOKUP(A107,'SALIDA INSUMOS SINCO'!$A$7:$B$510,2,0)</f>
        <v>ESTUCOS Y MASILLAS</v>
      </c>
      <c r="C107" s="5" t="s">
        <v>14</v>
      </c>
      <c r="D107" s="581">
        <f>VLOOKUP(A107,'SALIDA INSUMOS SINCO'!$A$7:$D$510,4,0)</f>
        <v>0</v>
      </c>
      <c r="E107" s="582">
        <f>VLOOKUP(A107,'SALIDA INSUMOS SINCO'!$A$7:$E$510,5,0)</f>
        <v>8829925.8599999994</v>
      </c>
      <c r="F107" s="582">
        <f>VLOOKUP(A107,'SALIDA INSUMOS SINCO'!$A$7:$F$510,6,0)</f>
        <v>0</v>
      </c>
      <c r="G107" s="583">
        <f>VLOOKUP(A107,'SALIDA INSUMOS SINCO'!$A$7:$G$510,7,0)</f>
        <v>0</v>
      </c>
      <c r="H107" s="20">
        <f>E107/$G$502</f>
        <v>4.0345281659274102E-4</v>
      </c>
      <c r="I107" s="27" t="str">
        <f t="shared" si="8"/>
        <v/>
      </c>
      <c r="L107" s="629" t="str">
        <f t="shared" si="9"/>
        <v/>
      </c>
    </row>
    <row r="108" spans="1:12">
      <c r="A108" s="3">
        <v>1128</v>
      </c>
      <c r="B108" s="4" t="str">
        <f>VLOOKUP(A108,'SALIDA INSUMOS SINCO'!$A$7:$B$510,2,0)</f>
        <v>ESTUCO LISTO POLVO</v>
      </c>
      <c r="C108" s="5" t="s">
        <v>14</v>
      </c>
      <c r="D108" s="5" t="str">
        <f>VLOOKUP(A108,'SALIDA INSUMOS SINCO'!$A$7:$D$510,4,0)</f>
        <v>Kg</v>
      </c>
      <c r="E108" s="576">
        <f>VLOOKUP(A108,'SALIDA INSUMOS SINCO'!$A$7:$E$510,5,0)</f>
        <v>1275.25</v>
      </c>
      <c r="F108" s="576">
        <f>VLOOKUP(A108,'SALIDA INSUMOS SINCO'!$A$7:$F$510,6,0)</f>
        <v>1326</v>
      </c>
      <c r="G108" s="572">
        <f>VLOOKUP(A108,'SALIDA INSUMOS SINCO'!$A$7:$G$510,7,0)</f>
        <v>1690981.5</v>
      </c>
      <c r="H108" s="573">
        <f>G108/$G$502</f>
        <v>7.7263530837983524E-5</v>
      </c>
      <c r="I108" s="26" t="str">
        <f t="shared" si="8"/>
        <v/>
      </c>
      <c r="J108" s="1" t="s">
        <v>2430</v>
      </c>
      <c r="L108" s="629" t="str">
        <f t="shared" si="9"/>
        <v/>
      </c>
    </row>
    <row r="109" spans="1:12" s="6" customFormat="1">
      <c r="A109" s="3">
        <v>1131</v>
      </c>
      <c r="B109" s="4" t="str">
        <f>VLOOKUP(A109,'SALIDA INSUMOS SINCO'!$A$7:$B$510,2,0)</f>
        <v>ESTUCO PLASTICO POLVO</v>
      </c>
      <c r="C109" s="574"/>
      <c r="D109" s="5" t="str">
        <f>VLOOKUP(A109,'SALIDA INSUMOS SINCO'!$A$7:$D$510,4,0)</f>
        <v>Kg</v>
      </c>
      <c r="E109" s="576">
        <f>VLOOKUP(A109,'SALIDA INSUMOS SINCO'!$A$7:$E$510,5,0)</f>
        <v>3053.36</v>
      </c>
      <c r="F109" s="576">
        <f>VLOOKUP(A109,'SALIDA INSUMOS SINCO'!$A$7:$F$510,6,0)</f>
        <v>1489</v>
      </c>
      <c r="G109" s="572">
        <f>VLOOKUP(A109,'SALIDA INSUMOS SINCO'!$A$7:$G$510,7,0)</f>
        <v>4546447.46</v>
      </c>
      <c r="H109" s="575">
        <f>G109/$G$502</f>
        <v>2.0773413755796965E-4</v>
      </c>
      <c r="I109" s="26" t="str">
        <f t="shared" si="8"/>
        <v/>
      </c>
      <c r="J109" s="1" t="s">
        <v>2430</v>
      </c>
      <c r="L109" s="629" t="str">
        <f t="shared" si="9"/>
        <v/>
      </c>
    </row>
    <row r="110" spans="1:12">
      <c r="A110" s="3">
        <v>1185</v>
      </c>
      <c r="B110" s="4" t="str">
        <f>VLOOKUP(A110,'SALIDA INSUMOS SINCO'!$A$7:$B$510,2,0)</f>
        <v>MARMOLINA BLANCA</v>
      </c>
      <c r="C110" s="5" t="s">
        <v>14</v>
      </c>
      <c r="D110" s="5" t="str">
        <f>VLOOKUP(A110,'SALIDA INSUMOS SINCO'!$A$7:$D$510,4,0)</f>
        <v>BTO</v>
      </c>
      <c r="E110" s="576">
        <f>VLOOKUP(A110,'SALIDA INSUMOS SINCO'!$A$7:$E$510,5,0)</f>
        <v>27.5</v>
      </c>
      <c r="F110" s="576">
        <f>VLOOKUP(A110,'SALIDA INSUMOS SINCO'!$A$7:$F$510,6,0)</f>
        <v>15944</v>
      </c>
      <c r="G110" s="572">
        <f>VLOOKUP(A110,'SALIDA INSUMOS SINCO'!$A$7:$G$510,7,0)</f>
        <v>438460</v>
      </c>
      <c r="H110" s="573">
        <f>G110/$G$502</f>
        <v>2.0033907958911587E-5</v>
      </c>
      <c r="I110" s="26" t="str">
        <f t="shared" si="8"/>
        <v/>
      </c>
      <c r="J110" s="1" t="s">
        <v>2430</v>
      </c>
      <c r="L110" s="629" t="str">
        <f t="shared" si="9"/>
        <v/>
      </c>
    </row>
    <row r="111" spans="1:12">
      <c r="A111" s="3">
        <v>1461</v>
      </c>
      <c r="B111" s="4" t="str">
        <f>VLOOKUP(A111,'SALIDA INSUMOS SINCO'!$A$7:$B$510,2,0)</f>
        <v>YES0 BLANCO ESTUCADOR</v>
      </c>
      <c r="C111" s="574"/>
      <c r="D111" s="5" t="str">
        <f>VLOOKUP(A111,'SALIDA INSUMOS SINCO'!$A$7:$D$510,4,0)</f>
        <v>BTO</v>
      </c>
      <c r="E111" s="576">
        <f>VLOOKUP(A111,'SALIDA INSUMOS SINCO'!$A$7:$E$510,5,0)</f>
        <v>31.6</v>
      </c>
      <c r="F111" s="576">
        <f>VLOOKUP(A111,'SALIDA INSUMOS SINCO'!$A$7:$F$510,6,0)</f>
        <v>25449</v>
      </c>
      <c r="G111" s="572">
        <f>VLOOKUP(A111,'SALIDA INSUMOS SINCO'!$A$7:$G$510,7,0)</f>
        <v>804188.4</v>
      </c>
      <c r="H111" s="575">
        <f>G111/$G$502</f>
        <v>3.6744597881732369E-5</v>
      </c>
      <c r="I111" s="26" t="str">
        <f t="shared" si="8"/>
        <v/>
      </c>
      <c r="J111" s="1" t="s">
        <v>2430</v>
      </c>
      <c r="L111" s="629" t="str">
        <f t="shared" si="9"/>
        <v/>
      </c>
    </row>
    <row r="112" spans="1:12">
      <c r="A112" s="3">
        <v>2185</v>
      </c>
      <c r="B112" s="4" t="str">
        <f>VLOOKUP(A112,'SALIDA INSUMOS SINCO'!$A$7:$B$510,2,0)</f>
        <v>MASILLA PLASTICA TEC PANEL</v>
      </c>
      <c r="C112" s="5" t="s">
        <v>14</v>
      </c>
      <c r="D112" s="5" t="str">
        <f>VLOOKUP(A112,'SALIDA INSUMOS SINCO'!$A$7:$D$510,4,0)</f>
        <v>CU</v>
      </c>
      <c r="E112" s="576">
        <f>VLOOKUP(A112,'SALIDA INSUMOS SINCO'!$A$7:$E$510,5,0)</f>
        <v>10.5</v>
      </c>
      <c r="F112" s="576">
        <f>VLOOKUP(A112,'SALIDA INSUMOS SINCO'!$A$7:$F$510,6,0)</f>
        <v>128557</v>
      </c>
      <c r="G112" s="572">
        <f>VLOOKUP(A112,'SALIDA INSUMOS SINCO'!$A$7:$G$510,7,0)</f>
        <v>1349848.5</v>
      </c>
      <c r="H112" s="573">
        <f>G112/$G$502</f>
        <v>6.1676642356143927E-5</v>
      </c>
      <c r="I112" s="26" t="str">
        <f t="shared" si="8"/>
        <v/>
      </c>
      <c r="J112" s="1" t="s">
        <v>2430</v>
      </c>
      <c r="L112" s="629" t="str">
        <f t="shared" si="9"/>
        <v/>
      </c>
    </row>
    <row r="113" spans="1:12">
      <c r="A113" s="579">
        <v>36</v>
      </c>
      <c r="B113" s="580" t="str">
        <f>VLOOKUP(A113,'SALIDA INSUMOS SINCO'!$A$7:$B$510,2,0)</f>
        <v>PINTURAS</v>
      </c>
      <c r="C113" s="5" t="s">
        <v>14</v>
      </c>
      <c r="D113" s="581">
        <f>VLOOKUP(A113,'SALIDA INSUMOS SINCO'!$A$7:$D$510,4,0)</f>
        <v>0</v>
      </c>
      <c r="E113" s="582">
        <f>VLOOKUP(A113,'SALIDA INSUMOS SINCO'!$A$7:$E$510,5,0)</f>
        <v>27109610.370000001</v>
      </c>
      <c r="F113" s="582">
        <f>VLOOKUP(A113,'SALIDA INSUMOS SINCO'!$A$7:$F$510,6,0)</f>
        <v>0</v>
      </c>
      <c r="G113" s="583">
        <f>VLOOKUP(A113,'SALIDA INSUMOS SINCO'!$A$7:$G$510,7,0)</f>
        <v>0</v>
      </c>
      <c r="H113" s="20">
        <f>E113/$G$502</f>
        <v>1.238679557894757E-3</v>
      </c>
      <c r="I113" s="27" t="str">
        <f t="shared" si="8"/>
        <v/>
      </c>
      <c r="L113" s="629" t="str">
        <f t="shared" si="9"/>
        <v/>
      </c>
    </row>
    <row r="114" spans="1:12">
      <c r="A114" s="3">
        <v>1016</v>
      </c>
      <c r="B114" s="4" t="str">
        <f>VLOOKUP(A114,'SALIDA INSUMOS SINCO'!$A$7:$B$510,2,0)</f>
        <v>ANTICORROSIVO ROJO</v>
      </c>
      <c r="C114" s="5" t="s">
        <v>14</v>
      </c>
      <c r="D114" s="5" t="str">
        <f>VLOOKUP(A114,'SALIDA INSUMOS SINCO'!$A$7:$D$510,4,0)</f>
        <v>Gal</v>
      </c>
      <c r="E114" s="576">
        <f>VLOOKUP(A114,'SALIDA INSUMOS SINCO'!$A$7:$E$510,5,0)</f>
        <v>11.76</v>
      </c>
      <c r="F114" s="576">
        <f>VLOOKUP(A114,'SALIDA INSUMOS SINCO'!$A$7:$F$510,6,0)</f>
        <v>51972.98</v>
      </c>
      <c r="G114" s="572">
        <f>VLOOKUP(A114,'SALIDA INSUMOS SINCO'!$A$7:$G$510,7,0)</f>
        <v>611145.03</v>
      </c>
      <c r="H114" s="573">
        <f t="shared" ref="H114:H119" si="11">G114/$G$502</f>
        <v>2.7924151075505773E-5</v>
      </c>
      <c r="I114" s="26" t="str">
        <f t="shared" si="8"/>
        <v/>
      </c>
      <c r="J114" s="1" t="s">
        <v>2430</v>
      </c>
      <c r="L114" s="629" t="str">
        <f t="shared" si="9"/>
        <v/>
      </c>
    </row>
    <row r="115" spans="1:12">
      <c r="A115" s="3">
        <v>1155</v>
      </c>
      <c r="B115" s="4" t="str">
        <f>VLOOKUP(A115,'SALIDA INSUMOS SINCO'!$A$7:$B$510,2,0)</f>
        <v>KORAZA</v>
      </c>
      <c r="C115" s="5" t="s">
        <v>14</v>
      </c>
      <c r="D115" s="5" t="str">
        <f>VLOOKUP(A115,'SALIDA INSUMOS SINCO'!$A$7:$D$510,4,0)</f>
        <v>Gal</v>
      </c>
      <c r="E115" s="576">
        <f>VLOOKUP(A115,'SALIDA INSUMOS SINCO'!$A$7:$E$510,5,0)</f>
        <v>31.5</v>
      </c>
      <c r="F115" s="576">
        <f>VLOOKUP(A115,'SALIDA INSUMOS SINCO'!$A$7:$F$510,6,0)</f>
        <v>109613</v>
      </c>
      <c r="G115" s="572">
        <f>VLOOKUP(A115,'SALIDA INSUMOS SINCO'!$A$7:$G$510,7,0)</f>
        <v>3452809.5</v>
      </c>
      <c r="H115" s="573">
        <f t="shared" si="11"/>
        <v>1.577641466100797E-4</v>
      </c>
      <c r="I115" s="26" t="str">
        <f t="shared" si="8"/>
        <v/>
      </c>
      <c r="J115" s="1" t="s">
        <v>2430</v>
      </c>
      <c r="L115" s="629" t="str">
        <f t="shared" si="9"/>
        <v/>
      </c>
    </row>
    <row r="116" spans="1:12">
      <c r="A116" s="3">
        <v>1156</v>
      </c>
      <c r="B116" s="4" t="str">
        <f>VLOOKUP(A116,'SALIDA INSUMOS SINCO'!$A$7:$B$510,2,0)</f>
        <v>KORAZA PLASTICA</v>
      </c>
      <c r="C116" s="5" t="s">
        <v>14</v>
      </c>
      <c r="D116" s="5" t="str">
        <f>VLOOKUP(A116,'SALIDA INSUMOS SINCO'!$A$7:$D$510,4,0)</f>
        <v>Gal</v>
      </c>
      <c r="E116" s="576">
        <f>VLOOKUP(A116,'SALIDA INSUMOS SINCO'!$A$7:$E$510,5,0)</f>
        <v>9.4499999999999993</v>
      </c>
      <c r="F116" s="576">
        <f>VLOOKUP(A116,'SALIDA INSUMOS SINCO'!$A$7:$F$510,6,0)</f>
        <v>109613</v>
      </c>
      <c r="G116" s="572">
        <f>VLOOKUP(A116,'SALIDA INSUMOS SINCO'!$A$7:$G$510,7,0)</f>
        <v>1036237.46</v>
      </c>
      <c r="H116" s="573">
        <f t="shared" si="11"/>
        <v>4.7347274317420808E-5</v>
      </c>
      <c r="I116" s="26" t="str">
        <f t="shared" si="8"/>
        <v/>
      </c>
      <c r="J116" s="1" t="s">
        <v>2430</v>
      </c>
      <c r="L116" s="629" t="str">
        <f t="shared" si="9"/>
        <v/>
      </c>
    </row>
    <row r="117" spans="1:12" s="6" customFormat="1">
      <c r="A117" s="3">
        <v>1446</v>
      </c>
      <c r="B117" s="4" t="str">
        <f>VLOOKUP(A117,'SALIDA INSUMOS SINCO'!$A$7:$B$510,2,0)</f>
        <v>VINILO ACRILTEX TIPO 2</v>
      </c>
      <c r="C117" s="574"/>
      <c r="D117" s="5" t="str">
        <f>VLOOKUP(A117,'SALIDA INSUMOS SINCO'!$A$7:$D$510,4,0)</f>
        <v>Gal</v>
      </c>
      <c r="E117" s="576">
        <f>VLOOKUP(A117,'SALIDA INSUMOS SINCO'!$A$7:$E$510,5,0)</f>
        <v>22.05</v>
      </c>
      <c r="F117" s="576">
        <f>VLOOKUP(A117,'SALIDA INSUMOS SINCO'!$A$7:$F$510,6,0)</f>
        <v>117532</v>
      </c>
      <c r="G117" s="572">
        <f>VLOOKUP(A117,'SALIDA INSUMOS SINCO'!$A$7:$G$510,7,0)</f>
        <v>2591580.6</v>
      </c>
      <c r="H117" s="575">
        <f t="shared" si="11"/>
        <v>1.1841328104844426E-4</v>
      </c>
      <c r="I117" s="26" t="str">
        <f t="shared" si="8"/>
        <v/>
      </c>
      <c r="J117" s="1" t="s">
        <v>2430</v>
      </c>
      <c r="L117" s="629" t="str">
        <f t="shared" si="9"/>
        <v/>
      </c>
    </row>
    <row r="118" spans="1:12">
      <c r="A118" s="3">
        <v>1447</v>
      </c>
      <c r="B118" s="4" t="str">
        <f>VLOOKUP(A118,'SALIDA INSUMOS SINCO'!$A$7:$B$510,2,0)</f>
        <v>VINILO TIPO 1</v>
      </c>
      <c r="C118" s="5" t="s">
        <v>14</v>
      </c>
      <c r="D118" s="5" t="str">
        <f>VLOOKUP(A118,'SALIDA INSUMOS SINCO'!$A$7:$D$510,4,0)</f>
        <v>Gal</v>
      </c>
      <c r="E118" s="576">
        <f>VLOOKUP(A118,'SALIDA INSUMOS SINCO'!$A$7:$E$510,5,0)</f>
        <v>145.15</v>
      </c>
      <c r="F118" s="576">
        <f>VLOOKUP(A118,'SALIDA INSUMOS SINCO'!$A$7:$F$510,6,0)</f>
        <v>132237.01999999999</v>
      </c>
      <c r="G118" s="572">
        <f>VLOOKUP(A118,'SALIDA INSUMOS SINCO'!$A$7:$G$510,7,0)</f>
        <v>19194084.18</v>
      </c>
      <c r="H118" s="573">
        <f t="shared" si="11"/>
        <v>8.770070606616818E-4</v>
      </c>
      <c r="I118" s="26" t="str">
        <f t="shared" si="8"/>
        <v/>
      </c>
      <c r="J118" s="1" t="s">
        <v>2430</v>
      </c>
      <c r="L118" s="629" t="str">
        <f t="shared" si="9"/>
        <v/>
      </c>
    </row>
    <row r="119" spans="1:12">
      <c r="A119" s="3">
        <v>773</v>
      </c>
      <c r="B119" s="4" t="str">
        <f>VLOOKUP(A119,'SALIDA INSUMOS SINCO'!$A$7:$B$510,2,0)</f>
        <v>PINTURA DEMARCACION</v>
      </c>
      <c r="C119" s="5" t="s">
        <v>14</v>
      </c>
      <c r="D119" s="5" t="str">
        <f>VLOOKUP(A119,'SALIDA INSUMOS SINCO'!$A$7:$D$510,4,0)</f>
        <v>Gal</v>
      </c>
      <c r="E119" s="576">
        <f>VLOOKUP(A119,'SALIDA INSUMOS SINCO'!$A$7:$E$510,5,0)</f>
        <v>1.6</v>
      </c>
      <c r="F119" s="576">
        <f>VLOOKUP(A119,'SALIDA INSUMOS SINCO'!$A$7:$F$510,6,0)</f>
        <v>139846</v>
      </c>
      <c r="G119" s="572">
        <f>VLOOKUP(A119,'SALIDA INSUMOS SINCO'!$A$7:$G$510,7,0)</f>
        <v>223753.60000000001</v>
      </c>
      <c r="H119" s="573">
        <f t="shared" si="11"/>
        <v>1.0223644181624594E-5</v>
      </c>
      <c r="I119" s="26" t="str">
        <f t="shared" si="8"/>
        <v/>
      </c>
      <c r="J119" s="1" t="s">
        <v>2430</v>
      </c>
      <c r="L119" s="629" t="str">
        <f t="shared" si="9"/>
        <v/>
      </c>
    </row>
    <row r="120" spans="1:12">
      <c r="A120" s="579">
        <v>37</v>
      </c>
      <c r="B120" s="580" t="str">
        <f>VLOOKUP(A120,'SALIDA INSUMOS SINCO'!$A$7:$B$510,2,0)</f>
        <v>TEJAS Y ACCESORIOS</v>
      </c>
      <c r="C120" s="5" t="s">
        <v>14</v>
      </c>
      <c r="D120" s="581">
        <f>VLOOKUP(A120,'SALIDA INSUMOS SINCO'!$A$7:$D$510,4,0)</f>
        <v>0</v>
      </c>
      <c r="E120" s="582">
        <f>VLOOKUP(A120,'SALIDA INSUMOS SINCO'!$A$7:$E$510,5,0)</f>
        <v>2870513.1</v>
      </c>
      <c r="F120" s="582">
        <f>VLOOKUP(A120,'SALIDA INSUMOS SINCO'!$A$7:$F$510,6,0)</f>
        <v>0</v>
      </c>
      <c r="G120" s="583">
        <f>VLOOKUP(A120,'SALIDA INSUMOS SINCO'!$A$7:$G$510,7,0)</f>
        <v>0</v>
      </c>
      <c r="H120" s="20">
        <f>E120/$G$502</f>
        <v>1.3115813355893348E-4</v>
      </c>
      <c r="I120" s="27" t="str">
        <f t="shared" si="8"/>
        <v/>
      </c>
      <c r="L120" s="629" t="str">
        <f t="shared" si="9"/>
        <v/>
      </c>
    </row>
    <row r="121" spans="1:12">
      <c r="A121" s="3">
        <v>1384</v>
      </c>
      <c r="B121" s="4" t="str">
        <f>VLOOKUP(A121,'SALIDA INSUMOS SINCO'!$A$7:$B$510,2,0)</f>
        <v>TEJA GALVANIZ,TRAPEZOIDAL</v>
      </c>
      <c r="C121" s="5" t="s">
        <v>14</v>
      </c>
      <c r="D121" s="5" t="str">
        <f>VLOOKUP(A121,'SALIDA INSUMOS SINCO'!$A$7:$D$510,4,0)</f>
        <v>Und</v>
      </c>
      <c r="E121" s="576">
        <f>VLOOKUP(A121,'SALIDA INSUMOS SINCO'!$A$7:$E$510,5,0)</f>
        <v>40.950000000000003</v>
      </c>
      <c r="F121" s="576">
        <f>VLOOKUP(A121,'SALIDA INSUMOS SINCO'!$A$7:$F$510,6,0)</f>
        <v>70098</v>
      </c>
      <c r="G121" s="572">
        <f>VLOOKUP(A121,'SALIDA INSUMOS SINCO'!$A$7:$G$510,7,0)</f>
        <v>2870513.1</v>
      </c>
      <c r="H121" s="573">
        <f>G121/$G$502</f>
        <v>1.3115813355893348E-4</v>
      </c>
      <c r="I121" s="26" t="str">
        <f t="shared" si="8"/>
        <v/>
      </c>
      <c r="J121" s="1" t="s">
        <v>2430</v>
      </c>
      <c r="L121" s="629" t="str">
        <f t="shared" si="9"/>
        <v/>
      </c>
    </row>
    <row r="122" spans="1:12">
      <c r="A122" s="579">
        <v>38</v>
      </c>
      <c r="B122" s="580" t="str">
        <f>VLOOKUP(A122,'SALIDA INSUMOS SINCO'!$A$7:$B$510,2,0)</f>
        <v>PISOS Y ENCHAPES</v>
      </c>
      <c r="C122" s="5" t="s">
        <v>14</v>
      </c>
      <c r="D122" s="581">
        <f>VLOOKUP(A122,'SALIDA INSUMOS SINCO'!$A$7:$D$510,4,0)</f>
        <v>0</v>
      </c>
      <c r="E122" s="582">
        <f>VLOOKUP(A122,'SALIDA INSUMOS SINCO'!$A$7:$E$510,5,0)</f>
        <v>276048666.13</v>
      </c>
      <c r="F122" s="582">
        <f>VLOOKUP(A122,'SALIDA INSUMOS SINCO'!$A$7:$F$510,6,0)</f>
        <v>0</v>
      </c>
      <c r="G122" s="583">
        <f>VLOOKUP(A122,'SALIDA INSUMOS SINCO'!$A$7:$G$510,7,0)</f>
        <v>0</v>
      </c>
      <c r="H122" s="20">
        <f>E122/$G$502</f>
        <v>1.2613085730576869E-2</v>
      </c>
      <c r="I122" s="27" t="str">
        <f t="shared" si="8"/>
        <v>|||||</v>
      </c>
      <c r="L122" s="629" t="str">
        <f t="shared" si="9"/>
        <v/>
      </c>
    </row>
    <row r="123" spans="1:12">
      <c r="A123" s="3">
        <v>1021</v>
      </c>
      <c r="B123" s="4" t="str">
        <f>VLOOKUP(A123,'SALIDA INSUMOS SINCO'!$A$7:$B$510,2,0)</f>
        <v>BALDOSA CEMENTO 25-30CM</v>
      </c>
      <c r="C123" s="5" t="s">
        <v>14</v>
      </c>
      <c r="D123" s="5" t="str">
        <f>VLOOKUP(A123,'SALIDA INSUMOS SINCO'!$A$7:$D$510,4,0)</f>
        <v>M2</v>
      </c>
      <c r="E123" s="576">
        <f>VLOOKUP(A123,'SALIDA INSUMOS SINCO'!$A$7:$E$510,5,0)</f>
        <v>583.78</v>
      </c>
      <c r="F123" s="576">
        <f>VLOOKUP(A123,'SALIDA INSUMOS SINCO'!$A$7:$F$510,6,0)</f>
        <v>63204</v>
      </c>
      <c r="G123" s="572">
        <f>VLOOKUP(A123,'SALIDA INSUMOS SINCO'!$A$7:$G$510,7,0)</f>
        <v>36897231.119999997</v>
      </c>
      <c r="H123" s="573">
        <f t="shared" ref="H123:H135" si="12">G123/$G$502</f>
        <v>1.6858909186625193E-3</v>
      </c>
      <c r="I123" s="26" t="str">
        <f t="shared" si="8"/>
        <v/>
      </c>
      <c r="J123" s="1" t="s">
        <v>2430</v>
      </c>
      <c r="L123" s="629" t="str">
        <f t="shared" si="9"/>
        <v/>
      </c>
    </row>
    <row r="124" spans="1:12" s="6" customFormat="1">
      <c r="A124" s="3">
        <v>1059</v>
      </c>
      <c r="B124" s="4" t="str">
        <f>VLOOKUP(A124,'SALIDA INSUMOS SINCO'!$A$7:$B$510,2,0)</f>
        <v>CERAMICA 20,5 X 20,5</v>
      </c>
      <c r="C124" s="574"/>
      <c r="D124" s="5" t="str">
        <f>VLOOKUP(A124,'SALIDA INSUMOS SINCO'!$A$7:$D$510,4,0)</f>
        <v>M2</v>
      </c>
      <c r="E124" s="576">
        <f>VLOOKUP(A124,'SALIDA INSUMOS SINCO'!$A$7:$E$510,5,0)</f>
        <v>28.8</v>
      </c>
      <c r="F124" s="576">
        <f>VLOOKUP(A124,'SALIDA INSUMOS SINCO'!$A$7:$F$510,6,0)</f>
        <v>26509</v>
      </c>
      <c r="G124" s="572">
        <f>VLOOKUP(A124,'SALIDA INSUMOS SINCO'!$A$7:$G$510,7,0)</f>
        <v>763459.2</v>
      </c>
      <c r="H124" s="575">
        <f t="shared" si="12"/>
        <v>3.4883618444520074E-5</v>
      </c>
      <c r="I124" s="26" t="str">
        <f t="shared" si="8"/>
        <v/>
      </c>
      <c r="J124" s="1" t="s">
        <v>2430</v>
      </c>
      <c r="L124" s="629" t="str">
        <f t="shared" si="9"/>
        <v/>
      </c>
    </row>
    <row r="125" spans="1:12">
      <c r="A125" s="3">
        <v>1060</v>
      </c>
      <c r="B125" s="4" t="str">
        <f>VLOOKUP(A125,'SALIDA INSUMOS SINCO'!$A$7:$B$510,2,0)</f>
        <v>CERAMICA 41,7X41,7 TRAF,4</v>
      </c>
      <c r="C125" s="5" t="s">
        <v>14</v>
      </c>
      <c r="D125" s="5" t="str">
        <f>VLOOKUP(A125,'SALIDA INSUMOS SINCO'!$A$7:$D$510,4,0)</f>
        <v>M2</v>
      </c>
      <c r="E125" s="576">
        <f>VLOOKUP(A125,'SALIDA INSUMOS SINCO'!$A$7:$E$510,5,0)</f>
        <v>226.75</v>
      </c>
      <c r="F125" s="576">
        <f>VLOOKUP(A125,'SALIDA INSUMOS SINCO'!$A$7:$F$510,6,0)</f>
        <v>103165</v>
      </c>
      <c r="G125" s="572">
        <f>VLOOKUP(A125,'SALIDA INSUMOS SINCO'!$A$7:$G$510,7,0)</f>
        <v>23392147.93</v>
      </c>
      <c r="H125" s="573">
        <f t="shared" si="12"/>
        <v>1.0688230137090367E-3</v>
      </c>
      <c r="I125" s="26" t="str">
        <f t="shared" si="8"/>
        <v/>
      </c>
      <c r="J125" s="1" t="s">
        <v>2430</v>
      </c>
      <c r="L125" s="629" t="str">
        <f t="shared" si="9"/>
        <v/>
      </c>
    </row>
    <row r="126" spans="1:12" s="6" customFormat="1">
      <c r="A126" s="3">
        <v>1061</v>
      </c>
      <c r="B126" s="4" t="str">
        <f>VLOOKUP(A126,'SALIDA INSUMOS SINCO'!$A$7:$B$510,2,0)</f>
        <v>CERAMICA COLOR GRIS</v>
      </c>
      <c r="C126" s="574"/>
      <c r="D126" s="5" t="str">
        <f>VLOOKUP(A126,'SALIDA INSUMOS SINCO'!$A$7:$D$510,4,0)</f>
        <v>M2</v>
      </c>
      <c r="E126" s="576">
        <f>VLOOKUP(A126,'SALIDA INSUMOS SINCO'!$A$7:$E$510,5,0)</f>
        <v>379.6</v>
      </c>
      <c r="F126" s="576">
        <f>VLOOKUP(A126,'SALIDA INSUMOS SINCO'!$A$7:$F$510,6,0)</f>
        <v>92396</v>
      </c>
      <c r="G126" s="572">
        <f>VLOOKUP(A126,'SALIDA INSUMOS SINCO'!$A$7:$G$510,7,0)</f>
        <v>35073521.600000001</v>
      </c>
      <c r="H126" s="575">
        <f t="shared" si="12"/>
        <v>1.6025628416031052E-3</v>
      </c>
      <c r="I126" s="26" t="str">
        <f t="shared" si="8"/>
        <v/>
      </c>
      <c r="J126" s="1" t="s">
        <v>2430</v>
      </c>
      <c r="L126" s="629" t="str">
        <f t="shared" si="9"/>
        <v/>
      </c>
    </row>
    <row r="127" spans="1:12">
      <c r="A127" s="3">
        <v>1062</v>
      </c>
      <c r="B127" s="4" t="str">
        <f>VLOOKUP(A127,'SALIDA INSUMOS SINCO'!$A$7:$B$510,2,0)</f>
        <v>CERAMICA PARA PISO</v>
      </c>
      <c r="C127" s="5" t="s">
        <v>14</v>
      </c>
      <c r="D127" s="5" t="str">
        <f>VLOOKUP(A127,'SALIDA INSUMOS SINCO'!$A$7:$D$510,4,0)</f>
        <v>M2</v>
      </c>
      <c r="E127" s="576">
        <f>VLOOKUP(A127,'SALIDA INSUMOS SINCO'!$A$7:$E$510,5,0)</f>
        <v>504.4</v>
      </c>
      <c r="F127" s="576">
        <f>VLOOKUP(A127,'SALIDA INSUMOS SINCO'!$A$7:$F$510,6,0)</f>
        <v>121675</v>
      </c>
      <c r="G127" s="572">
        <f>VLOOKUP(A127,'SALIDA INSUMOS SINCO'!$A$7:$G$510,7,0)</f>
        <v>61372870</v>
      </c>
      <c r="H127" s="573">
        <f t="shared" si="12"/>
        <v>2.8042202909142138E-3</v>
      </c>
      <c r="I127" s="26" t="str">
        <f t="shared" si="8"/>
        <v>|</v>
      </c>
      <c r="J127" s="1" t="s">
        <v>2430</v>
      </c>
      <c r="L127" s="629" t="str">
        <f t="shared" si="9"/>
        <v/>
      </c>
    </row>
    <row r="128" spans="1:12">
      <c r="A128" s="3">
        <v>1063</v>
      </c>
      <c r="B128" s="4" t="str">
        <f>VLOOKUP(A128,'SALIDA INSUMOS SINCO'!$A$7:$B$510,2,0)</f>
        <v>CERAMICA TRAF,3-4 30 X30CM</v>
      </c>
      <c r="C128" s="5" t="s">
        <v>14</v>
      </c>
      <c r="D128" s="5" t="str">
        <f>VLOOKUP(A128,'SALIDA INSUMOS SINCO'!$A$7:$D$510,4,0)</f>
        <v>M2</v>
      </c>
      <c r="E128" s="576">
        <f>VLOOKUP(A128,'SALIDA INSUMOS SINCO'!$A$7:$E$510,5,0)</f>
        <v>226.75</v>
      </c>
      <c r="F128" s="576">
        <f>VLOOKUP(A128,'SALIDA INSUMOS SINCO'!$A$7:$F$510,6,0)</f>
        <v>103165</v>
      </c>
      <c r="G128" s="572">
        <f>VLOOKUP(A128,'SALIDA INSUMOS SINCO'!$A$7:$G$510,7,0)</f>
        <v>23392147.93</v>
      </c>
      <c r="H128" s="573">
        <f t="shared" si="12"/>
        <v>1.0688230137090367E-3</v>
      </c>
      <c r="I128" s="26" t="str">
        <f t="shared" si="8"/>
        <v/>
      </c>
      <c r="J128" s="1" t="s">
        <v>2430</v>
      </c>
      <c r="L128" s="629" t="str">
        <f t="shared" si="9"/>
        <v/>
      </c>
    </row>
    <row r="129" spans="1:12">
      <c r="A129" s="3">
        <v>1064</v>
      </c>
      <c r="B129" s="4" t="str">
        <f>VLOOKUP(A129,'SALIDA INSUMOS SINCO'!$A$7:$B$510,2,0)</f>
        <v>CERAMICA TRAF,3-4 33 X33CM</v>
      </c>
      <c r="C129" s="5" t="s">
        <v>14</v>
      </c>
      <c r="D129" s="5" t="str">
        <f>VLOOKUP(A129,'SALIDA INSUMOS SINCO'!$A$7:$D$510,4,0)</f>
        <v>M2</v>
      </c>
      <c r="E129" s="576">
        <f>VLOOKUP(A129,'SALIDA INSUMOS SINCO'!$A$7:$E$510,5,0)</f>
        <v>226.75</v>
      </c>
      <c r="F129" s="576">
        <f>VLOOKUP(A129,'SALIDA INSUMOS SINCO'!$A$7:$F$510,6,0)</f>
        <v>103165</v>
      </c>
      <c r="G129" s="572">
        <f>VLOOKUP(A129,'SALIDA INSUMOS SINCO'!$A$7:$G$510,7,0)</f>
        <v>23392147.93</v>
      </c>
      <c r="H129" s="573">
        <f t="shared" si="12"/>
        <v>1.0688230137090367E-3</v>
      </c>
      <c r="I129" s="26" t="str">
        <f t="shared" si="8"/>
        <v/>
      </c>
      <c r="J129" s="1" t="s">
        <v>2430</v>
      </c>
      <c r="L129" s="629" t="str">
        <f t="shared" si="9"/>
        <v/>
      </c>
    </row>
    <row r="130" spans="1:12">
      <c r="A130" s="3">
        <v>1065</v>
      </c>
      <c r="B130" s="4" t="str">
        <f>VLOOKUP(A130,'SALIDA INSUMOS SINCO'!$A$7:$B$510,2,0)</f>
        <v>CERAMICA TRAF,4 40 X40CM</v>
      </c>
      <c r="C130" s="5" t="s">
        <v>14</v>
      </c>
      <c r="D130" s="5" t="str">
        <f>VLOOKUP(A130,'SALIDA INSUMOS SINCO'!$A$7:$D$510,4,0)</f>
        <v>M2</v>
      </c>
      <c r="E130" s="576">
        <f>VLOOKUP(A130,'SALIDA INSUMOS SINCO'!$A$7:$E$510,5,0)</f>
        <v>226.75</v>
      </c>
      <c r="F130" s="576">
        <f>VLOOKUP(A130,'SALIDA INSUMOS SINCO'!$A$7:$F$510,6,0)</f>
        <v>103165</v>
      </c>
      <c r="G130" s="572">
        <f>VLOOKUP(A130,'SALIDA INSUMOS SINCO'!$A$7:$G$510,7,0)</f>
        <v>23392147.93</v>
      </c>
      <c r="H130" s="573">
        <f t="shared" si="12"/>
        <v>1.0688230137090367E-3</v>
      </c>
      <c r="I130" s="26" t="str">
        <f t="shared" si="8"/>
        <v/>
      </c>
      <c r="J130" s="1" t="s">
        <v>2430</v>
      </c>
      <c r="L130" s="629" t="str">
        <f t="shared" si="9"/>
        <v/>
      </c>
    </row>
    <row r="131" spans="1:12">
      <c r="A131" s="3">
        <v>1122</v>
      </c>
      <c r="B131" s="4" t="str">
        <f>VLOOKUP(A131,'SALIDA INSUMOS SINCO'!$A$7:$B$510,2,0)</f>
        <v>EMBOQUILLADOR</v>
      </c>
      <c r="C131" s="5" t="s">
        <v>14</v>
      </c>
      <c r="D131" s="5" t="str">
        <f>VLOOKUP(A131,'SALIDA INSUMOS SINCO'!$A$7:$D$510,4,0)</f>
        <v>Kg</v>
      </c>
      <c r="E131" s="576">
        <f>VLOOKUP(A131,'SALIDA INSUMOS SINCO'!$A$7:$E$510,5,0)</f>
        <v>309.75</v>
      </c>
      <c r="F131" s="576">
        <f>VLOOKUP(A131,'SALIDA INSUMOS SINCO'!$A$7:$F$510,6,0)</f>
        <v>7168</v>
      </c>
      <c r="G131" s="572">
        <f>VLOOKUP(A131,'SALIDA INSUMOS SINCO'!$A$7:$G$510,7,0)</f>
        <v>2220288</v>
      </c>
      <c r="H131" s="573">
        <f t="shared" si="12"/>
        <v>1.0144835431801279E-4</v>
      </c>
      <c r="I131" s="26" t="str">
        <f t="shared" si="8"/>
        <v/>
      </c>
      <c r="J131" s="1" t="s">
        <v>2430</v>
      </c>
      <c r="L131" s="629" t="str">
        <f t="shared" si="9"/>
        <v/>
      </c>
    </row>
    <row r="132" spans="1:12">
      <c r="A132" s="3">
        <v>1124</v>
      </c>
      <c r="B132" s="4" t="str">
        <f>VLOOKUP(A132,'SALIDA INSUMOS SINCO'!$A$7:$B$510,2,0)</f>
        <v>ENDURECEDOR SUPERF, PISOS</v>
      </c>
      <c r="C132" s="5" t="s">
        <v>14</v>
      </c>
      <c r="D132" s="5" t="str">
        <f>VLOOKUP(A132,'SALIDA INSUMOS SINCO'!$A$7:$D$510,4,0)</f>
        <v>Kg</v>
      </c>
      <c r="E132" s="576">
        <f>VLOOKUP(A132,'SALIDA INSUMOS SINCO'!$A$7:$E$510,5,0)</f>
        <v>8776.7000000000007</v>
      </c>
      <c r="F132" s="576">
        <f>VLOOKUP(A132,'SALIDA INSUMOS SINCO'!$A$7:$F$510,6,0)</f>
        <v>3414</v>
      </c>
      <c r="G132" s="572">
        <f>VLOOKUP(A132,'SALIDA INSUMOS SINCO'!$A$7:$G$510,7,0)</f>
        <v>29963646.969999999</v>
      </c>
      <c r="H132" s="573">
        <f t="shared" si="12"/>
        <v>1.3690848549703508E-3</v>
      </c>
      <c r="I132" s="26" t="str">
        <f t="shared" si="8"/>
        <v/>
      </c>
      <c r="J132" s="1" t="s">
        <v>2430</v>
      </c>
      <c r="L132" s="629" t="str">
        <f t="shared" si="9"/>
        <v/>
      </c>
    </row>
    <row r="133" spans="1:12">
      <c r="A133" s="3">
        <v>1174</v>
      </c>
      <c r="B133" s="4" t="str">
        <f>VLOOKUP(A133,'SALIDA INSUMOS SINCO'!$A$7:$B$510,2,0)</f>
        <v>LOSETA TÁCTIL</v>
      </c>
      <c r="C133" s="5" t="s">
        <v>14</v>
      </c>
      <c r="D133" s="5" t="str">
        <f>VLOOKUP(A133,'SALIDA INSUMOS SINCO'!$A$7:$D$510,4,0)</f>
        <v>M2</v>
      </c>
      <c r="E133" s="576">
        <f>VLOOKUP(A133,'SALIDA INSUMOS SINCO'!$A$7:$E$510,5,0)</f>
        <v>16.48</v>
      </c>
      <c r="F133" s="576">
        <f>VLOOKUP(A133,'SALIDA INSUMOS SINCO'!$A$7:$F$510,6,0)</f>
        <v>80994</v>
      </c>
      <c r="G133" s="572">
        <f>VLOOKUP(A133,'SALIDA INSUMOS SINCO'!$A$7:$G$510,7,0)</f>
        <v>1335040.3</v>
      </c>
      <c r="H133" s="573">
        <f t="shared" si="12"/>
        <v>6.1000033051219529E-5</v>
      </c>
      <c r="I133" s="26" t="str">
        <f t="shared" si="8"/>
        <v/>
      </c>
      <c r="J133" s="1" t="s">
        <v>2430</v>
      </c>
      <c r="L133" s="629" t="str">
        <f t="shared" si="9"/>
        <v/>
      </c>
    </row>
    <row r="134" spans="1:12">
      <c r="A134" s="3">
        <v>1220</v>
      </c>
      <c r="B134" s="4" t="str">
        <f>VLOOKUP(A134,'SALIDA INSUMOS SINCO'!$A$7:$B$510,2,0)</f>
        <v>PEGACOR BLANCO</v>
      </c>
      <c r="C134" s="5" t="s">
        <v>14</v>
      </c>
      <c r="D134" s="5" t="str">
        <f>VLOOKUP(A134,'SALIDA INSUMOS SINCO'!$A$7:$D$510,4,0)</f>
        <v>Kg</v>
      </c>
      <c r="E134" s="576">
        <f>VLOOKUP(A134,'SALIDA INSUMOS SINCO'!$A$7:$E$510,5,0)</f>
        <v>2747.88</v>
      </c>
      <c r="F134" s="576">
        <f>VLOOKUP(A134,'SALIDA INSUMOS SINCO'!$A$7:$F$510,6,0)</f>
        <v>3223</v>
      </c>
      <c r="G134" s="572">
        <f>VLOOKUP(A134,'SALIDA INSUMOS SINCO'!$A$7:$G$510,7,0)</f>
        <v>8856417.2400000002</v>
      </c>
      <c r="H134" s="573">
        <f t="shared" si="12"/>
        <v>4.0466324825953975E-4</v>
      </c>
      <c r="I134" s="26" t="str">
        <f t="shared" si="8"/>
        <v/>
      </c>
      <c r="J134" s="1" t="s">
        <v>2430</v>
      </c>
      <c r="L134" s="629" t="str">
        <f t="shared" si="9"/>
        <v/>
      </c>
    </row>
    <row r="135" spans="1:12">
      <c r="A135" s="3">
        <v>1221</v>
      </c>
      <c r="B135" s="4" t="str">
        <f>VLOOKUP(A135,'SALIDA INSUMOS SINCO'!$A$7:$B$510,2,0)</f>
        <v>PEGANTE CERAMICA</v>
      </c>
      <c r="C135" s="5" t="s">
        <v>14</v>
      </c>
      <c r="D135" s="5" t="str">
        <f>VLOOKUP(A135,'SALIDA INSUMOS SINCO'!$A$7:$D$510,4,0)</f>
        <v>Kg</v>
      </c>
      <c r="E135" s="576">
        <f>VLOOKUP(A135,'SALIDA INSUMOS SINCO'!$A$7:$E$510,5,0)</f>
        <v>3400</v>
      </c>
      <c r="F135" s="576">
        <f>VLOOKUP(A135,'SALIDA INSUMOS SINCO'!$A$7:$F$510,6,0)</f>
        <v>1764</v>
      </c>
      <c r="G135" s="572">
        <f>VLOOKUP(A135,'SALIDA INSUMOS SINCO'!$A$7:$G$510,7,0)</f>
        <v>5997600</v>
      </c>
      <c r="H135" s="573">
        <f t="shared" si="12"/>
        <v>2.7403951643107272E-4</v>
      </c>
      <c r="I135" s="26" t="str">
        <f t="shared" ref="I135:I198" si="13">REPT("|",H135/MAX($H$7:$H$500)*100)</f>
        <v/>
      </c>
      <c r="J135" s="1" t="s">
        <v>2430</v>
      </c>
      <c r="L135" s="629" t="str">
        <f t="shared" si="9"/>
        <v/>
      </c>
    </row>
    <row r="136" spans="1:12">
      <c r="A136" s="579">
        <v>40</v>
      </c>
      <c r="B136" s="580" t="str">
        <f>VLOOKUP(A136,'SALIDA INSUMOS SINCO'!$A$7:$B$510,2,0)</f>
        <v>GRIFERIAS Y ACCESORIOS</v>
      </c>
      <c r="C136" s="5" t="s">
        <v>14</v>
      </c>
      <c r="D136" s="581">
        <f>VLOOKUP(A136,'SALIDA INSUMOS SINCO'!$A$7:$D$510,4,0)</f>
        <v>0</v>
      </c>
      <c r="E136" s="582">
        <f>VLOOKUP(A136,'SALIDA INSUMOS SINCO'!$A$7:$E$510,5,0)</f>
        <v>22204410</v>
      </c>
      <c r="F136" s="582">
        <f>VLOOKUP(A136,'SALIDA INSUMOS SINCO'!$A$7:$F$510,6,0)</f>
        <v>0</v>
      </c>
      <c r="G136" s="583">
        <f>VLOOKUP(A136,'SALIDA INSUMOS SINCO'!$A$7:$G$510,7,0)</f>
        <v>0</v>
      </c>
      <c r="H136" s="20">
        <f>E136/$G$502</f>
        <v>1.0145534512200338E-3</v>
      </c>
      <c r="I136" s="27" t="str">
        <f t="shared" si="13"/>
        <v/>
      </c>
      <c r="L136" s="629" t="str">
        <f t="shared" si="9"/>
        <v/>
      </c>
    </row>
    <row r="137" spans="1:12">
      <c r="A137" s="3">
        <v>1115</v>
      </c>
      <c r="B137" s="4" t="str">
        <f>VLOOKUP(A137,'SALIDA INSUMOS SINCO'!$A$7:$B$510,2,0)</f>
        <v>DISPENSADOR JABON 1,2 LTS</v>
      </c>
      <c r="C137" s="5" t="s">
        <v>14</v>
      </c>
      <c r="D137" s="5" t="str">
        <f>VLOOKUP(A137,'SALIDA INSUMOS SINCO'!$A$7:$D$510,4,0)</f>
        <v>Und</v>
      </c>
      <c r="E137" s="576">
        <f>VLOOKUP(A137,'SALIDA INSUMOS SINCO'!$A$7:$E$510,5,0)</f>
        <v>33</v>
      </c>
      <c r="F137" s="576">
        <f>VLOOKUP(A137,'SALIDA INSUMOS SINCO'!$A$7:$F$510,6,0)</f>
        <v>192304</v>
      </c>
      <c r="G137" s="572">
        <f>VLOOKUP(A137,'SALIDA INSUMOS SINCO'!$A$7:$G$510,7,0)</f>
        <v>6346032</v>
      </c>
      <c r="H137" s="573">
        <f>G137/$G$502</f>
        <v>2.8995990738563978E-4</v>
      </c>
      <c r="I137" s="26" t="str">
        <f t="shared" si="13"/>
        <v/>
      </c>
      <c r="J137" s="1" t="s">
        <v>2430</v>
      </c>
      <c r="L137" s="629" t="str">
        <f t="shared" si="9"/>
        <v/>
      </c>
    </row>
    <row r="138" spans="1:12">
      <c r="A138" s="3">
        <v>1116</v>
      </c>
      <c r="B138" s="4" t="str">
        <f>VLOOKUP(A138,'SALIDA INSUMOS SINCO'!$A$7:$B$510,2,0)</f>
        <v>DISPENSADOR PAPEL HIGIENIC</v>
      </c>
      <c r="C138" s="5" t="s">
        <v>14</v>
      </c>
      <c r="D138" s="5" t="str">
        <f>VLOOKUP(A138,'SALIDA INSUMOS SINCO'!$A$7:$D$510,4,0)</f>
        <v>Und</v>
      </c>
      <c r="E138" s="576">
        <f>VLOOKUP(A138,'SALIDA INSUMOS SINCO'!$A$7:$E$510,5,0)</f>
        <v>58</v>
      </c>
      <c r="F138" s="576">
        <f>VLOOKUP(A138,'SALIDA INSUMOS SINCO'!$A$7:$F$510,6,0)</f>
        <v>222733</v>
      </c>
      <c r="G138" s="572">
        <f>VLOOKUP(A138,'SALIDA INSUMOS SINCO'!$A$7:$G$510,7,0)</f>
        <v>12918514</v>
      </c>
      <c r="H138" s="573">
        <f>G138/$G$502</f>
        <v>5.9026666159264416E-4</v>
      </c>
      <c r="I138" s="26" t="str">
        <f t="shared" si="13"/>
        <v/>
      </c>
      <c r="J138" s="1" t="s">
        <v>2430</v>
      </c>
      <c r="L138" s="629" t="str">
        <f t="shared" si="9"/>
        <v/>
      </c>
    </row>
    <row r="139" spans="1:12">
      <c r="A139" s="3">
        <v>1143</v>
      </c>
      <c r="B139" s="4" t="str">
        <f>VLOOKUP(A139,'SALIDA INSUMOS SINCO'!$A$7:$B$510,2,0)</f>
        <v>GRIFO DUCHA SENCILLA</v>
      </c>
      <c r="C139" s="5" t="s">
        <v>14</v>
      </c>
      <c r="D139" s="5" t="str">
        <f>VLOOKUP(A139,'SALIDA INSUMOS SINCO'!$A$7:$D$510,4,0)</f>
        <v>Und</v>
      </c>
      <c r="E139" s="576">
        <f>VLOOKUP(A139,'SALIDA INSUMOS SINCO'!$A$7:$E$510,5,0)</f>
        <v>14</v>
      </c>
      <c r="F139" s="576">
        <f>VLOOKUP(A139,'SALIDA INSUMOS SINCO'!$A$7:$F$510,6,0)</f>
        <v>54841</v>
      </c>
      <c r="G139" s="572">
        <f>VLOOKUP(A139,'SALIDA INSUMOS SINCO'!$A$7:$G$510,7,0)</f>
        <v>767774</v>
      </c>
      <c r="H139" s="573">
        <f>G139/$G$502</f>
        <v>3.5080768255360549E-5</v>
      </c>
      <c r="I139" s="26" t="str">
        <f t="shared" si="13"/>
        <v/>
      </c>
      <c r="J139" s="1" t="s">
        <v>2430</v>
      </c>
      <c r="L139" s="629" t="str">
        <f t="shared" si="9"/>
        <v/>
      </c>
    </row>
    <row r="140" spans="1:12" s="6" customFormat="1">
      <c r="A140" s="3">
        <v>1144</v>
      </c>
      <c r="B140" s="4" t="str">
        <f>VLOOKUP(A140,'SALIDA INSUMOS SINCO'!$A$7:$B$510,2,0)</f>
        <v>GRIFO LAVAM,HIDROST,SOBREP</v>
      </c>
      <c r="C140" s="574"/>
      <c r="D140" s="5" t="str">
        <f>VLOOKUP(A140,'SALIDA INSUMOS SINCO'!$A$7:$D$510,4,0)</f>
        <v>Und</v>
      </c>
      <c r="E140" s="576">
        <f>VLOOKUP(A140,'SALIDA INSUMOS SINCO'!$A$7:$E$510,5,0)</f>
        <v>15</v>
      </c>
      <c r="F140" s="576">
        <f>VLOOKUP(A140,'SALIDA INSUMOS SINCO'!$A$7:$F$510,6,0)</f>
        <v>144806</v>
      </c>
      <c r="G140" s="572">
        <f>VLOOKUP(A140,'SALIDA INSUMOS SINCO'!$A$7:$G$510,7,0)</f>
        <v>2172090</v>
      </c>
      <c r="H140" s="575">
        <f>G140/$G$502</f>
        <v>9.9246113986389343E-5</v>
      </c>
      <c r="I140" s="26" t="str">
        <f t="shared" si="13"/>
        <v/>
      </c>
      <c r="J140" s="1" t="s">
        <v>2430</v>
      </c>
      <c r="L140" s="629" t="str">
        <f t="shared" ref="L140:L203" si="14">IF(J140="SI",G140,"")</f>
        <v/>
      </c>
    </row>
    <row r="141" spans="1:12">
      <c r="A141" s="579">
        <v>42</v>
      </c>
      <c r="B141" s="580" t="str">
        <f>VLOOKUP(A141,'SALIDA INSUMOS SINCO'!$A$7:$B$510,2,0)</f>
        <v>APARATOS SANITARIOS Y ACCESORIOS</v>
      </c>
      <c r="C141" s="5" t="s">
        <v>14</v>
      </c>
      <c r="D141" s="581">
        <f>VLOOKUP(A141,'SALIDA INSUMOS SINCO'!$A$7:$D$510,4,0)</f>
        <v>0</v>
      </c>
      <c r="E141" s="582">
        <f>VLOOKUP(A141,'SALIDA INSUMOS SINCO'!$A$7:$E$510,5,0)</f>
        <v>75289646</v>
      </c>
      <c r="F141" s="582">
        <f>VLOOKUP(A141,'SALIDA INSUMOS SINCO'!$A$7:$F$510,6,0)</f>
        <v>0</v>
      </c>
      <c r="G141" s="583">
        <f>VLOOKUP(A141,'SALIDA INSUMOS SINCO'!$A$7:$G$510,7,0)</f>
        <v>0</v>
      </c>
      <c r="H141" s="20">
        <f>E141/$G$502</f>
        <v>3.4400990699790996E-3</v>
      </c>
      <c r="I141" s="27" t="str">
        <f t="shared" si="13"/>
        <v>|</v>
      </c>
      <c r="L141" s="629" t="str">
        <f t="shared" si="14"/>
        <v/>
      </c>
    </row>
    <row r="142" spans="1:12">
      <c r="A142" s="3">
        <v>1024</v>
      </c>
      <c r="B142" s="4" t="str">
        <f>VLOOKUP(A142,'SALIDA INSUMOS SINCO'!$A$7:$B$510,2,0)</f>
        <v>BARRA SEGURIDAD AI-105-110</v>
      </c>
      <c r="C142" s="5" t="s">
        <v>14</v>
      </c>
      <c r="D142" s="5" t="str">
        <f>VLOOKUP(A142,'SALIDA INSUMOS SINCO'!$A$7:$D$510,4,0)</f>
        <v>Und</v>
      </c>
      <c r="E142" s="576">
        <f>VLOOKUP(A142,'SALIDA INSUMOS SINCO'!$A$7:$E$510,5,0)</f>
        <v>20</v>
      </c>
      <c r="F142" s="576">
        <f>VLOOKUP(A142,'SALIDA INSUMOS SINCO'!$A$7:$F$510,6,0)</f>
        <v>203111</v>
      </c>
      <c r="G142" s="572">
        <f>VLOOKUP(A142,'SALIDA INSUMOS SINCO'!$A$7:$G$510,7,0)</f>
        <v>4062220</v>
      </c>
      <c r="H142" s="573">
        <f t="shared" ref="H142:H147" si="15">G142/$G$502</f>
        <v>1.8560904435718157E-4</v>
      </c>
      <c r="I142" s="26" t="str">
        <f t="shared" si="13"/>
        <v/>
      </c>
      <c r="J142" s="1" t="s">
        <v>2430</v>
      </c>
      <c r="L142" s="629" t="str">
        <f t="shared" si="14"/>
        <v/>
      </c>
    </row>
    <row r="143" spans="1:12">
      <c r="A143" s="3">
        <v>1154</v>
      </c>
      <c r="B143" s="4" t="str">
        <f>VLOOKUP(A143,'SALIDA INSUMOS SINCO'!$A$7:$B$510,2,0)</f>
        <v>KIT SIFON LAVAPLATOS PVC</v>
      </c>
      <c r="C143" s="5" t="s">
        <v>14</v>
      </c>
      <c r="D143" s="5" t="str">
        <f>VLOOKUP(A143,'SALIDA INSUMOS SINCO'!$A$7:$D$510,4,0)</f>
        <v>Und</v>
      </c>
      <c r="E143" s="576">
        <f>VLOOKUP(A143,'SALIDA INSUMOS SINCO'!$A$7:$E$510,5,0)</f>
        <v>12</v>
      </c>
      <c r="F143" s="576">
        <f>VLOOKUP(A143,'SALIDA INSUMOS SINCO'!$A$7:$F$510,6,0)</f>
        <v>45759</v>
      </c>
      <c r="G143" s="572">
        <f>VLOOKUP(A143,'SALIDA INSUMOS SINCO'!$A$7:$G$510,7,0)</f>
        <v>549108</v>
      </c>
      <c r="H143" s="573">
        <f t="shared" si="15"/>
        <v>2.5089584298458294E-5</v>
      </c>
      <c r="I143" s="26" t="str">
        <f t="shared" si="13"/>
        <v/>
      </c>
      <c r="J143" s="1" t="s">
        <v>2430</v>
      </c>
      <c r="L143" s="629" t="str">
        <f t="shared" si="14"/>
        <v/>
      </c>
    </row>
    <row r="144" spans="1:12">
      <c r="A144" s="3">
        <v>1162</v>
      </c>
      <c r="B144" s="4" t="str">
        <f>VLOOKUP(A144,'SALIDA INSUMOS SINCO'!$A$7:$B$510,2,0)</f>
        <v>LAVAM,AQUAJET COLGAR CF HG</v>
      </c>
      <c r="C144" s="5" t="s">
        <v>14</v>
      </c>
      <c r="D144" s="5" t="str">
        <f>VLOOKUP(A144,'SALIDA INSUMOS SINCO'!$A$7:$D$510,4,0)</f>
        <v>Und</v>
      </c>
      <c r="E144" s="576">
        <f>VLOOKUP(A144,'SALIDA INSUMOS SINCO'!$A$7:$E$510,5,0)</f>
        <v>55</v>
      </c>
      <c r="F144" s="576">
        <f>VLOOKUP(A144,'SALIDA INSUMOS SINCO'!$A$7:$F$510,6,0)</f>
        <v>394275</v>
      </c>
      <c r="G144" s="572">
        <f>VLOOKUP(A144,'SALIDA INSUMOS SINCO'!$A$7:$G$510,7,0)</f>
        <v>21685125</v>
      </c>
      <c r="H144" s="573">
        <f t="shared" si="15"/>
        <v>9.9082652540138818E-4</v>
      </c>
      <c r="I144" s="26" t="str">
        <f t="shared" si="13"/>
        <v/>
      </c>
      <c r="J144" s="1" t="s">
        <v>2430</v>
      </c>
      <c r="L144" s="629" t="str">
        <f t="shared" si="14"/>
        <v/>
      </c>
    </row>
    <row r="145" spans="1:12" s="6" customFormat="1">
      <c r="A145" s="3">
        <v>1163</v>
      </c>
      <c r="B145" s="4" t="str">
        <f>VLOOKUP(A145,'SALIDA INSUMOS SINCO'!$A$7:$B$510,2,0)</f>
        <v>LAVAM,SOPORTE BRAZOS FREE</v>
      </c>
      <c r="C145" s="574"/>
      <c r="D145" s="5" t="str">
        <f>VLOOKUP(A145,'SALIDA INSUMOS SINCO'!$A$7:$D$510,4,0)</f>
        <v>Und</v>
      </c>
      <c r="E145" s="576">
        <f>VLOOKUP(A145,'SALIDA INSUMOS SINCO'!$A$7:$E$510,5,0)</f>
        <v>55</v>
      </c>
      <c r="F145" s="576">
        <f>VLOOKUP(A145,'SALIDA INSUMOS SINCO'!$A$7:$F$510,6,0)</f>
        <v>192358</v>
      </c>
      <c r="G145" s="572">
        <f>VLOOKUP(A145,'SALIDA INSUMOS SINCO'!$A$7:$G$510,7,0)</f>
        <v>10579690</v>
      </c>
      <c r="H145" s="575">
        <f t="shared" si="15"/>
        <v>4.8340221615156991E-4</v>
      </c>
      <c r="I145" s="26" t="str">
        <f t="shared" si="13"/>
        <v/>
      </c>
      <c r="J145" s="1" t="s">
        <v>2430</v>
      </c>
      <c r="L145" s="629" t="str">
        <f t="shared" si="14"/>
        <v/>
      </c>
    </row>
    <row r="146" spans="1:12">
      <c r="A146" s="3">
        <v>1164</v>
      </c>
      <c r="B146" s="4" t="str">
        <f>VLOOKUP(A146,'SALIDA INSUMOS SINCO'!$A$7:$B$510,2,0)</f>
        <v>LAVAPLATOS SOB 40X40 AI DR</v>
      </c>
      <c r="C146" s="5" t="s">
        <v>14</v>
      </c>
      <c r="D146" s="5" t="str">
        <f>VLOOKUP(A146,'SALIDA INSUMOS SINCO'!$A$7:$D$510,4,0)</f>
        <v>Und</v>
      </c>
      <c r="E146" s="576">
        <f>VLOOKUP(A146,'SALIDA INSUMOS SINCO'!$A$7:$E$510,5,0)</f>
        <v>6</v>
      </c>
      <c r="F146" s="576">
        <f>VLOOKUP(A146,'SALIDA INSUMOS SINCO'!$A$7:$F$510,6,0)</f>
        <v>580660</v>
      </c>
      <c r="G146" s="572">
        <f>VLOOKUP(A146,'SALIDA INSUMOS SINCO'!$A$7:$G$510,7,0)</f>
        <v>3483960</v>
      </c>
      <c r="H146" s="573">
        <f t="shared" si="15"/>
        <v>1.5918746059510471E-4</v>
      </c>
      <c r="I146" s="26" t="str">
        <f t="shared" si="13"/>
        <v/>
      </c>
      <c r="J146" s="1" t="s">
        <v>2430</v>
      </c>
      <c r="L146" s="629" t="str">
        <f t="shared" si="14"/>
        <v/>
      </c>
    </row>
    <row r="147" spans="1:12">
      <c r="A147" s="3">
        <v>1362</v>
      </c>
      <c r="B147" s="4" t="str">
        <f>VLOOKUP(A147,'SALIDA INSUMOS SINCO'!$A$7:$B$510,2,0)</f>
        <v>TAZA SANITARIA PARAFLUXOM</v>
      </c>
      <c r="C147" s="5" t="s">
        <v>14</v>
      </c>
      <c r="D147" s="5" t="str">
        <f>VLOOKUP(A147,'SALIDA INSUMOS SINCO'!$A$7:$D$510,4,0)</f>
        <v>Und</v>
      </c>
      <c r="E147" s="576">
        <f>VLOOKUP(A147,'SALIDA INSUMOS SINCO'!$A$7:$E$510,5,0)</f>
        <v>57</v>
      </c>
      <c r="F147" s="576">
        <f>VLOOKUP(A147,'SALIDA INSUMOS SINCO'!$A$7:$F$510,6,0)</f>
        <v>612799</v>
      </c>
      <c r="G147" s="572">
        <f>VLOOKUP(A147,'SALIDA INSUMOS SINCO'!$A$7:$G$510,7,0)</f>
        <v>34929543</v>
      </c>
      <c r="H147" s="573">
        <f t="shared" si="15"/>
        <v>1.5959842391753969E-3</v>
      </c>
      <c r="I147" s="26" t="str">
        <f t="shared" si="13"/>
        <v/>
      </c>
      <c r="J147" s="1" t="s">
        <v>2430</v>
      </c>
      <c r="L147" s="629" t="str">
        <f t="shared" si="14"/>
        <v/>
      </c>
    </row>
    <row r="148" spans="1:12">
      <c r="A148" s="579">
        <v>43</v>
      </c>
      <c r="B148" s="580" t="str">
        <f>VLOOKUP(A148,'SALIDA INSUMOS SINCO'!$A$7:$B$510,2,0)</f>
        <v>EQUIPOS ESPECIALES</v>
      </c>
      <c r="C148" s="5" t="s">
        <v>14</v>
      </c>
      <c r="D148" s="581">
        <f>VLOOKUP(A148,'SALIDA INSUMOS SINCO'!$A$7:$D$510,4,0)</f>
        <v>0</v>
      </c>
      <c r="E148" s="582">
        <f>VLOOKUP(A148,'SALIDA INSUMOS SINCO'!$A$7:$E$510,5,0)</f>
        <v>8982859</v>
      </c>
      <c r="F148" s="582">
        <f>VLOOKUP(A148,'SALIDA INSUMOS SINCO'!$A$7:$F$510,6,0)</f>
        <v>0</v>
      </c>
      <c r="G148" s="583">
        <f>VLOOKUP(A148,'SALIDA INSUMOS SINCO'!$A$7:$G$510,7,0)</f>
        <v>0</v>
      </c>
      <c r="H148" s="20">
        <f>E148/$G$502</f>
        <v>4.1044056564767728E-4</v>
      </c>
      <c r="I148" s="27" t="str">
        <f t="shared" si="13"/>
        <v/>
      </c>
      <c r="L148" s="629" t="str">
        <f t="shared" si="14"/>
        <v/>
      </c>
    </row>
    <row r="149" spans="1:12" ht="22.5">
      <c r="A149" s="3">
        <v>1217</v>
      </c>
      <c r="B149" s="4" t="str">
        <f>VLOOKUP(A149,'SALIDA INSUMOS SINCO'!$A$7:$B$510,2,0)</f>
        <v>PANEL DE INCENDIOS INTELIGENTE DIRECCIONABLE INCLUYE PROGRAMACIÓN DE PANEL,</v>
      </c>
      <c r="C149" s="5" t="s">
        <v>14</v>
      </c>
      <c r="D149" s="5" t="str">
        <f>VLOOKUP(A149,'SALIDA INSUMOS SINCO'!$A$7:$D$510,4,0)</f>
        <v>Und</v>
      </c>
      <c r="E149" s="576">
        <f>VLOOKUP(A149,'SALIDA INSUMOS SINCO'!$A$7:$E$510,5,0)</f>
        <v>1</v>
      </c>
      <c r="F149" s="576">
        <f>VLOOKUP(A149,'SALIDA INSUMOS SINCO'!$A$7:$F$510,6,0)</f>
        <v>8982859</v>
      </c>
      <c r="G149" s="572">
        <f>VLOOKUP(A149,'SALIDA INSUMOS SINCO'!$A$7:$G$510,7,0)</f>
        <v>8982859</v>
      </c>
      <c r="H149" s="573">
        <f>G149/$G$502</f>
        <v>4.1044056564767728E-4</v>
      </c>
      <c r="I149" s="26" t="str">
        <f t="shared" si="13"/>
        <v/>
      </c>
      <c r="J149" s="1" t="s">
        <v>2430</v>
      </c>
      <c r="L149" s="629" t="str">
        <f t="shared" si="14"/>
        <v/>
      </c>
    </row>
    <row r="150" spans="1:12">
      <c r="A150" s="579">
        <v>44</v>
      </c>
      <c r="B150" s="580" t="str">
        <f>VLOOKUP(A150,'SALIDA INSUMOS SINCO'!$A$7:$B$510,2,0)</f>
        <v>CARPINTERIA ALUMINIO</v>
      </c>
      <c r="C150" s="5" t="s">
        <v>14</v>
      </c>
      <c r="D150" s="581">
        <f>VLOOKUP(A150,'SALIDA INSUMOS SINCO'!$A$7:$D$510,4,0)</f>
        <v>0</v>
      </c>
      <c r="E150" s="582">
        <f>VLOOKUP(A150,'SALIDA INSUMOS SINCO'!$A$7:$E$510,5,0)</f>
        <v>178918921.87</v>
      </c>
      <c r="F150" s="582">
        <f>VLOOKUP(A150,'SALIDA INSUMOS SINCO'!$A$7:$F$510,6,0)</f>
        <v>0</v>
      </c>
      <c r="G150" s="583">
        <f>VLOOKUP(A150,'SALIDA INSUMOS SINCO'!$A$7:$G$510,7,0)</f>
        <v>0</v>
      </c>
      <c r="H150" s="20">
        <f>E150/$G$502</f>
        <v>8.1750791699385893E-3</v>
      </c>
      <c r="I150" s="27" t="str">
        <f t="shared" si="13"/>
        <v>|||</v>
      </c>
      <c r="L150" s="629" t="str">
        <f t="shared" si="14"/>
        <v/>
      </c>
    </row>
    <row r="151" spans="1:12">
      <c r="A151" s="3">
        <v>1222</v>
      </c>
      <c r="B151" s="4" t="str">
        <f>VLOOKUP(A151,'SALIDA INSUMOS SINCO'!$A$7:$B$510,2,0)</f>
        <v>PERFIL ALUM,BARRA TOALLERO</v>
      </c>
      <c r="C151" s="5" t="s">
        <v>14</v>
      </c>
      <c r="D151" s="5" t="str">
        <f>VLOOKUP(A151,'SALIDA INSUMOS SINCO'!$A$7:$D$510,4,0)</f>
        <v>Und</v>
      </c>
      <c r="E151" s="576">
        <f>VLOOKUP(A151,'SALIDA INSUMOS SINCO'!$A$7:$E$510,5,0)</f>
        <v>19.43</v>
      </c>
      <c r="F151" s="576">
        <f>VLOOKUP(A151,'SALIDA INSUMOS SINCO'!$A$7:$F$510,6,0)</f>
        <v>26782.93</v>
      </c>
      <c r="G151" s="572">
        <f>VLOOKUP(A151,'SALIDA INSUMOS SINCO'!$A$7:$G$510,7,0)</f>
        <v>520512.87</v>
      </c>
      <c r="H151" s="573">
        <f>G151/$G$502</f>
        <v>2.3783029076789017E-5</v>
      </c>
      <c r="I151" s="26" t="str">
        <f t="shared" si="13"/>
        <v/>
      </c>
      <c r="J151" s="1" t="s">
        <v>2430</v>
      </c>
      <c r="L151" s="629" t="str">
        <f t="shared" si="14"/>
        <v/>
      </c>
    </row>
    <row r="152" spans="1:12" s="6" customFormat="1">
      <c r="A152" s="3">
        <v>1232</v>
      </c>
      <c r="B152" s="4" t="str">
        <f>VLOOKUP(A152,'SALIDA INSUMOS SINCO'!$A$7:$B$510,2,0)</f>
        <v>PUERTA ALUMINIO</v>
      </c>
      <c r="C152" s="574"/>
      <c r="D152" s="5" t="str">
        <f>VLOOKUP(A152,'SALIDA INSUMOS SINCO'!$A$7:$D$510,4,0)</f>
        <v>Und</v>
      </c>
      <c r="E152" s="576">
        <f>VLOOKUP(A152,'SALIDA INSUMOS SINCO'!$A$7:$E$510,5,0)</f>
        <v>103</v>
      </c>
      <c r="F152" s="576">
        <f>VLOOKUP(A152,'SALIDA INSUMOS SINCO'!$A$7:$F$510,6,0)</f>
        <v>978361</v>
      </c>
      <c r="G152" s="572">
        <f>VLOOKUP(A152,'SALIDA INSUMOS SINCO'!$A$7:$G$510,7,0)</f>
        <v>100771183</v>
      </c>
      <c r="H152" s="575">
        <f>G152/$G$502</f>
        <v>4.6043894657041371E-3</v>
      </c>
      <c r="I152" s="26" t="str">
        <f t="shared" si="13"/>
        <v>|</v>
      </c>
      <c r="J152" s="1" t="s">
        <v>2430</v>
      </c>
      <c r="L152" s="629" t="str">
        <f t="shared" si="14"/>
        <v/>
      </c>
    </row>
    <row r="153" spans="1:12">
      <c r="A153" s="3">
        <v>1237</v>
      </c>
      <c r="B153" s="4" t="str">
        <f>VLOOKUP(A153,'SALIDA INSUMOS SINCO'!$A$7:$B$510,2,0)</f>
        <v>PUERTA PANEL FENOLICO</v>
      </c>
      <c r="C153" s="5" t="s">
        <v>14</v>
      </c>
      <c r="D153" s="5" t="str">
        <f>VLOOKUP(A153,'SALIDA INSUMOS SINCO'!$A$7:$D$510,4,0)</f>
        <v>Und</v>
      </c>
      <c r="E153" s="576">
        <f>VLOOKUP(A153,'SALIDA INSUMOS SINCO'!$A$7:$E$510,5,0)</f>
        <v>86</v>
      </c>
      <c r="F153" s="576">
        <f>VLOOKUP(A153,'SALIDA INSUMOS SINCO'!$A$7:$F$510,6,0)</f>
        <v>791236</v>
      </c>
      <c r="G153" s="572">
        <f>VLOOKUP(A153,'SALIDA INSUMOS SINCO'!$A$7:$G$510,7,0)</f>
        <v>68046296</v>
      </c>
      <c r="H153" s="573">
        <f>G153/$G$502</f>
        <v>3.10913933085995E-3</v>
      </c>
      <c r="I153" s="26" t="str">
        <f t="shared" si="13"/>
        <v>|</v>
      </c>
      <c r="J153" s="1" t="s">
        <v>2430</v>
      </c>
      <c r="L153" s="629" t="str">
        <f t="shared" si="14"/>
        <v/>
      </c>
    </row>
    <row r="154" spans="1:12" s="6" customFormat="1">
      <c r="A154" s="3">
        <v>1394</v>
      </c>
      <c r="B154" s="4" t="str">
        <f>VLOOKUP(A154,'SALIDA INSUMOS SINCO'!$A$7:$B$510,2,0)</f>
        <v>TUBERIA 3/4" EMT</v>
      </c>
      <c r="C154" s="574"/>
      <c r="D154" s="5" t="str">
        <f>VLOOKUP(A154,'SALIDA INSUMOS SINCO'!$A$7:$D$510,4,0)</f>
        <v>Und</v>
      </c>
      <c r="E154" s="576">
        <f>VLOOKUP(A154,'SALIDA INSUMOS SINCO'!$A$7:$E$510,5,0)</f>
        <v>626</v>
      </c>
      <c r="F154" s="576">
        <f>VLOOKUP(A154,'SALIDA INSUMOS SINCO'!$A$7:$F$510,6,0)</f>
        <v>15305</v>
      </c>
      <c r="G154" s="572">
        <f>VLOOKUP(A154,'SALIDA INSUMOS SINCO'!$A$7:$G$510,7,0)</f>
        <v>9580930</v>
      </c>
      <c r="H154" s="575">
        <f>G154/$G$502</f>
        <v>4.3776734429771196E-4</v>
      </c>
      <c r="I154" s="26" t="str">
        <f t="shared" si="13"/>
        <v/>
      </c>
      <c r="J154" s="1" t="s">
        <v>2430</v>
      </c>
      <c r="L154" s="629" t="str">
        <f t="shared" si="14"/>
        <v/>
      </c>
    </row>
    <row r="155" spans="1:12">
      <c r="A155" s="579">
        <v>45</v>
      </c>
      <c r="B155" s="580" t="str">
        <f>VLOOKUP(A155,'SALIDA INSUMOS SINCO'!$A$7:$B$510,2,0)</f>
        <v>CARPINTERIA MADERA</v>
      </c>
      <c r="C155" s="5" t="s">
        <v>14</v>
      </c>
      <c r="D155" s="581">
        <f>VLOOKUP(A155,'SALIDA INSUMOS SINCO'!$A$7:$D$510,4,0)</f>
        <v>0</v>
      </c>
      <c r="E155" s="582">
        <f>VLOOKUP(A155,'SALIDA INSUMOS SINCO'!$A$7:$E$510,5,0)</f>
        <v>398182400</v>
      </c>
      <c r="F155" s="582">
        <f>VLOOKUP(A155,'SALIDA INSUMOS SINCO'!$A$7:$F$510,6,0)</f>
        <v>0</v>
      </c>
      <c r="G155" s="583">
        <f>VLOOKUP(A155,'SALIDA INSUMOS SINCO'!$A$7:$G$510,7,0)</f>
        <v>0</v>
      </c>
      <c r="H155" s="20">
        <f>E155/$G$502</f>
        <v>1.819356281635387E-2</v>
      </c>
      <c r="I155" s="27" t="str">
        <f t="shared" si="13"/>
        <v>|||||||</v>
      </c>
      <c r="L155" s="629" t="str">
        <f t="shared" si="14"/>
        <v/>
      </c>
    </row>
    <row r="156" spans="1:12">
      <c r="A156" s="3">
        <v>1136</v>
      </c>
      <c r="B156" s="4" t="str">
        <f>VLOOKUP(A156,'SALIDA INSUMOS SINCO'!$A$7:$B$510,2,0)</f>
        <v>FACHADA MADERA PLASTICA</v>
      </c>
      <c r="C156" s="5" t="s">
        <v>14</v>
      </c>
      <c r="D156" s="5" t="str">
        <f>VLOOKUP(A156,'SALIDA INSUMOS SINCO'!$A$7:$D$510,4,0)</f>
        <v>M2</v>
      </c>
      <c r="E156" s="576">
        <f>VLOOKUP(A156,'SALIDA INSUMOS SINCO'!$A$7:$E$510,5,0)</f>
        <v>1600</v>
      </c>
      <c r="F156" s="576">
        <f>VLOOKUP(A156,'SALIDA INSUMOS SINCO'!$A$7:$F$510,6,0)</f>
        <v>248864</v>
      </c>
      <c r="G156" s="572">
        <f>VLOOKUP(A156,'SALIDA INSUMOS SINCO'!$A$7:$G$510,7,0)</f>
        <v>398182400</v>
      </c>
      <c r="H156" s="573">
        <f>G156/$G$502</f>
        <v>1.819356281635387E-2</v>
      </c>
      <c r="I156" s="26" t="str">
        <f t="shared" si="13"/>
        <v>|||||||</v>
      </c>
      <c r="J156" s="1" t="s">
        <v>2430</v>
      </c>
      <c r="L156" s="629" t="str">
        <f t="shared" si="14"/>
        <v/>
      </c>
    </row>
    <row r="157" spans="1:12">
      <c r="A157" s="579">
        <v>46</v>
      </c>
      <c r="B157" s="580" t="str">
        <f>VLOOKUP(A157,'SALIDA INSUMOS SINCO'!$A$7:$B$510,2,0)</f>
        <v>CARPINTERIA METALICA</v>
      </c>
      <c r="C157" s="5" t="s">
        <v>14</v>
      </c>
      <c r="D157" s="581">
        <f>VLOOKUP(A157,'SALIDA INSUMOS SINCO'!$A$7:$D$510,4,0)</f>
        <v>0</v>
      </c>
      <c r="E157" s="582">
        <f>VLOOKUP(A157,'SALIDA INSUMOS SINCO'!$A$7:$E$510,5,0)</f>
        <v>518801884.77999997</v>
      </c>
      <c r="F157" s="582">
        <f>VLOOKUP(A157,'SALIDA INSUMOS SINCO'!$A$7:$F$510,6,0)</f>
        <v>0</v>
      </c>
      <c r="G157" s="583">
        <f>VLOOKUP(A157,'SALIDA INSUMOS SINCO'!$A$7:$G$510,7,0)</f>
        <v>0</v>
      </c>
      <c r="H157" s="20">
        <f>E157/$G$502</f>
        <v>2.3704851545391536E-2</v>
      </c>
      <c r="I157" s="27" t="str">
        <f t="shared" si="13"/>
        <v>|||||||||</v>
      </c>
      <c r="L157" s="629" t="str">
        <f t="shared" si="14"/>
        <v/>
      </c>
    </row>
    <row r="158" spans="1:12">
      <c r="A158" s="3">
        <v>1013</v>
      </c>
      <c r="B158" s="4" t="str">
        <f>VLOOKUP(A158,'SALIDA INSUMOS SINCO'!$A$7:$B$510,2,0)</f>
        <v>ANGULO 1 X 3/ 4 ALU</v>
      </c>
      <c r="C158" s="5" t="s">
        <v>14</v>
      </c>
      <c r="D158" s="5" t="str">
        <f>VLOOKUP(A158,'SALIDA INSUMOS SINCO'!$A$7:$D$510,4,0)</f>
        <v>Ml</v>
      </c>
      <c r="E158" s="576">
        <f>VLOOKUP(A158,'SALIDA INSUMOS SINCO'!$A$7:$E$510,5,0)</f>
        <v>400</v>
      </c>
      <c r="F158" s="576">
        <f>VLOOKUP(A158,'SALIDA INSUMOS SINCO'!$A$7:$F$510,6,0)</f>
        <v>6930</v>
      </c>
      <c r="G158" s="572">
        <f>VLOOKUP(A158,'SALIDA INSUMOS SINCO'!$A$7:$G$510,7,0)</f>
        <v>2772000</v>
      </c>
      <c r="H158" s="573">
        <f t="shared" ref="H158:H168" si="16">G158/$G$502</f>
        <v>1.2665691935889915E-4</v>
      </c>
      <c r="I158" s="26" t="str">
        <f t="shared" si="13"/>
        <v/>
      </c>
      <c r="J158" s="1" t="s">
        <v>2430</v>
      </c>
      <c r="L158" s="629" t="str">
        <f t="shared" si="14"/>
        <v/>
      </c>
    </row>
    <row r="159" spans="1:12">
      <c r="A159" s="3">
        <v>1014</v>
      </c>
      <c r="B159" s="4" t="str">
        <f>VLOOKUP(A159,'SALIDA INSUMOS SINCO'!$A$7:$B$510,2,0)</f>
        <v>ANGULO 11/2 X 1/ 8</v>
      </c>
      <c r="C159" s="574"/>
      <c r="D159" s="5" t="str">
        <f>VLOOKUP(A159,'SALIDA INSUMOS SINCO'!$A$7:$D$510,4,0)</f>
        <v>Und</v>
      </c>
      <c r="E159" s="576">
        <f>VLOOKUP(A159,'SALIDA INSUMOS SINCO'!$A$7:$E$510,5,0)</f>
        <v>2100</v>
      </c>
      <c r="F159" s="576">
        <f>VLOOKUP(A159,'SALIDA INSUMOS SINCO'!$A$7:$F$510,6,0)</f>
        <v>44326</v>
      </c>
      <c r="G159" s="572">
        <f>VLOOKUP(A159,'SALIDA INSUMOS SINCO'!$A$7:$G$510,7,0)</f>
        <v>93084600</v>
      </c>
      <c r="H159" s="575">
        <f t="shared" si="16"/>
        <v>4.2531777329564875E-3</v>
      </c>
      <c r="I159" s="26" t="str">
        <f t="shared" si="13"/>
        <v>|</v>
      </c>
      <c r="J159" s="1" t="s">
        <v>2430</v>
      </c>
      <c r="L159" s="629" t="str">
        <f t="shared" si="14"/>
        <v/>
      </c>
    </row>
    <row r="160" spans="1:12">
      <c r="A160" s="3">
        <v>1015</v>
      </c>
      <c r="B160" s="4" t="str">
        <f>VLOOKUP(A160,'SALIDA INSUMOS SINCO'!$A$7:$B$510,2,0)</f>
        <v>ANGULO 1X1 -178X23MM</v>
      </c>
      <c r="C160" s="5" t="s">
        <v>14</v>
      </c>
      <c r="D160" s="5" t="str">
        <f>VLOOKUP(A160,'SALIDA INSUMOS SINCO'!$A$7:$D$510,4,0)</f>
        <v>Ml</v>
      </c>
      <c r="E160" s="576">
        <f>VLOOKUP(A160,'SALIDA INSUMOS SINCO'!$A$7:$E$510,5,0)</f>
        <v>66.150000000000006</v>
      </c>
      <c r="F160" s="576">
        <f>VLOOKUP(A160,'SALIDA INSUMOS SINCO'!$A$7:$F$510,6,0)</f>
        <v>5735</v>
      </c>
      <c r="G160" s="572">
        <f>VLOOKUP(A160,'SALIDA INSUMOS SINCO'!$A$7:$G$510,7,0)</f>
        <v>379370.25</v>
      </c>
      <c r="H160" s="573">
        <f t="shared" si="16"/>
        <v>1.733400691248752E-5</v>
      </c>
      <c r="I160" s="26" t="str">
        <f t="shared" si="13"/>
        <v/>
      </c>
      <c r="J160" s="1" t="s">
        <v>2430</v>
      </c>
      <c r="L160" s="629" t="str">
        <f t="shared" si="14"/>
        <v/>
      </c>
    </row>
    <row r="161" spans="1:12">
      <c r="A161" s="3">
        <v>1067</v>
      </c>
      <c r="B161" s="4" t="str">
        <f>VLOOKUP(A161,'SALIDA INSUMOS SINCO'!$A$7:$B$510,2,0)</f>
        <v>CERRAMIENTO ALUMINIO TUBERIA CAL 18</v>
      </c>
      <c r="C161" s="574"/>
      <c r="D161" s="5" t="str">
        <f>VLOOKUP(A161,'SALIDA INSUMOS SINCO'!$A$7:$D$510,4,0)</f>
        <v>M2</v>
      </c>
      <c r="E161" s="576">
        <f>VLOOKUP(A161,'SALIDA INSUMOS SINCO'!$A$7:$E$510,5,0)</f>
        <v>142.5</v>
      </c>
      <c r="F161" s="576">
        <f>VLOOKUP(A161,'SALIDA INSUMOS SINCO'!$A$7:$F$510,6,0)</f>
        <v>429856</v>
      </c>
      <c r="G161" s="572">
        <f>VLOOKUP(A161,'SALIDA INSUMOS SINCO'!$A$7:$G$510,7,0)</f>
        <v>61254480</v>
      </c>
      <c r="H161" s="575">
        <f t="shared" si="16"/>
        <v>2.7988108707544374E-3</v>
      </c>
      <c r="I161" s="26" t="str">
        <f t="shared" si="13"/>
        <v>|</v>
      </c>
      <c r="J161" s="1" t="s">
        <v>2430</v>
      </c>
      <c r="L161" s="629" t="str">
        <f t="shared" si="14"/>
        <v/>
      </c>
    </row>
    <row r="162" spans="1:12">
      <c r="A162" s="3">
        <v>1117</v>
      </c>
      <c r="B162" s="4" t="str">
        <f>VLOOKUP(A162,'SALIDA INSUMOS SINCO'!$A$7:$B$510,2,0)</f>
        <v>DIV,BANO ACERO INOX,C,20</v>
      </c>
      <c r="C162" s="5" t="s">
        <v>14</v>
      </c>
      <c r="D162" s="5" t="str">
        <f>VLOOKUP(A162,'SALIDA INSUMOS SINCO'!$A$7:$D$510,4,0)</f>
        <v>Und</v>
      </c>
      <c r="E162" s="576">
        <f>VLOOKUP(A162,'SALIDA INSUMOS SINCO'!$A$7:$E$510,5,0)</f>
        <v>7.5</v>
      </c>
      <c r="F162" s="576">
        <f>VLOOKUP(A162,'SALIDA INSUMOS SINCO'!$A$7:$F$510,6,0)</f>
        <v>1504494</v>
      </c>
      <c r="G162" s="572">
        <f>VLOOKUP(A162,'SALIDA INSUMOS SINCO'!$A$7:$G$510,7,0)</f>
        <v>11283705</v>
      </c>
      <c r="H162" s="573">
        <f t="shared" si="16"/>
        <v>5.1556973818708775E-4</v>
      </c>
      <c r="I162" s="26" t="str">
        <f t="shared" si="13"/>
        <v/>
      </c>
      <c r="J162" s="1" t="s">
        <v>2430</v>
      </c>
      <c r="L162" s="629" t="str">
        <f t="shared" si="14"/>
        <v/>
      </c>
    </row>
    <row r="163" spans="1:12">
      <c r="A163" s="3">
        <v>1118</v>
      </c>
      <c r="B163" s="4" t="str">
        <f>VLOOKUP(A163,'SALIDA INSUMOS SINCO'!$A$7:$B$510,2,0)</f>
        <v>DIVISION BAÑO MOD=42-15</v>
      </c>
      <c r="C163" s="5" t="s">
        <v>14</v>
      </c>
      <c r="D163" s="5" t="str">
        <f>VLOOKUP(A163,'SALIDA INSUMOS SINCO'!$A$7:$D$510,4,0)</f>
        <v>M2</v>
      </c>
      <c r="E163" s="576">
        <f>VLOOKUP(A163,'SALIDA INSUMOS SINCO'!$A$7:$E$510,5,0)</f>
        <v>223</v>
      </c>
      <c r="F163" s="576">
        <f>VLOOKUP(A163,'SALIDA INSUMOS SINCO'!$A$7:$F$510,6,0)</f>
        <v>110737</v>
      </c>
      <c r="G163" s="572">
        <f>VLOOKUP(A163,'SALIDA INSUMOS SINCO'!$A$7:$G$510,7,0)</f>
        <v>24694351</v>
      </c>
      <c r="H163" s="573">
        <f t="shared" si="16"/>
        <v>1.1283226635019302E-3</v>
      </c>
      <c r="I163" s="26" t="str">
        <f t="shared" si="13"/>
        <v/>
      </c>
      <c r="J163" s="1" t="s">
        <v>2430</v>
      </c>
      <c r="L163" s="629" t="str">
        <f t="shared" si="14"/>
        <v/>
      </c>
    </row>
    <row r="164" spans="1:12">
      <c r="A164" s="3">
        <v>1173</v>
      </c>
      <c r="B164" s="4" t="str">
        <f>VLOOKUP(A164,'SALIDA INSUMOS SINCO'!$A$7:$B$510,2,0)</f>
        <v>LOCKER METALICO VERTICAL 6 PUESTOS</v>
      </c>
      <c r="C164" s="5" t="s">
        <v>14</v>
      </c>
      <c r="D164" s="5" t="str">
        <f>VLOOKUP(A164,'SALIDA INSUMOS SINCO'!$A$7:$D$510,4,0)</f>
        <v>Und</v>
      </c>
      <c r="E164" s="576">
        <f>VLOOKUP(A164,'SALIDA INSUMOS SINCO'!$A$7:$E$510,5,0)</f>
        <v>118</v>
      </c>
      <c r="F164" s="576">
        <f>VLOOKUP(A164,'SALIDA INSUMOS SINCO'!$A$7:$F$510,6,0)</f>
        <v>859599</v>
      </c>
      <c r="G164" s="572">
        <f>VLOOKUP(A164,'SALIDA INSUMOS SINCO'!$A$7:$G$510,7,0)</f>
        <v>101432682</v>
      </c>
      <c r="H164" s="573">
        <f t="shared" si="16"/>
        <v>4.6346143666777997E-3</v>
      </c>
      <c r="I164" s="26" t="str">
        <f t="shared" si="13"/>
        <v>|</v>
      </c>
      <c r="J164" s="1" t="s">
        <v>2430</v>
      </c>
      <c r="L164" s="629" t="str">
        <f t="shared" si="14"/>
        <v/>
      </c>
    </row>
    <row r="165" spans="1:12">
      <c r="A165" s="3">
        <v>1183</v>
      </c>
      <c r="B165" s="4" t="str">
        <f>VLOOKUP(A165,'SALIDA INSUMOS SINCO'!$A$7:$B$510,2,0)</f>
        <v>MARCO LAMINA CAL, GALV 18</v>
      </c>
      <c r="C165" s="5" t="s">
        <v>14</v>
      </c>
      <c r="D165" s="5" t="str">
        <f>VLOOKUP(A165,'SALIDA INSUMOS SINCO'!$A$7:$D$510,4,0)</f>
        <v>Und</v>
      </c>
      <c r="E165" s="576">
        <f>VLOOKUP(A165,'SALIDA INSUMOS SINCO'!$A$7:$E$510,5,0)</f>
        <v>20</v>
      </c>
      <c r="F165" s="576">
        <f>VLOOKUP(A165,'SALIDA INSUMOS SINCO'!$A$7:$F$510,6,0)</f>
        <v>10653057</v>
      </c>
      <c r="G165" s="572">
        <f>VLOOKUP(A165,'SALIDA INSUMOS SINCO'!$A$7:$G$510,7,0)</f>
        <v>213061140</v>
      </c>
      <c r="H165" s="573">
        <f t="shared" si="16"/>
        <v>9.7350893317081962E-3</v>
      </c>
      <c r="I165" s="26" t="str">
        <f t="shared" si="13"/>
        <v>|||</v>
      </c>
      <c r="J165" s="1" t="s">
        <v>2430</v>
      </c>
      <c r="L165" s="629" t="str">
        <f t="shared" si="14"/>
        <v/>
      </c>
    </row>
    <row r="166" spans="1:12">
      <c r="A166" s="3">
        <v>1231</v>
      </c>
      <c r="B166" s="4" t="str">
        <f>VLOOKUP(A166,'SALIDA INSUMOS SINCO'!$A$7:$B$510,2,0)</f>
        <v>PROTECTOR ESTACION MANUAL EN ACRILICO</v>
      </c>
      <c r="C166" s="5" t="s">
        <v>14</v>
      </c>
      <c r="D166" s="5" t="str">
        <f>VLOOKUP(A166,'SALIDA INSUMOS SINCO'!$A$7:$D$510,4,0)</f>
        <v>Und</v>
      </c>
      <c r="E166" s="576">
        <f>VLOOKUP(A166,'SALIDA INSUMOS SINCO'!$A$7:$E$510,5,0)</f>
        <v>4</v>
      </c>
      <c r="F166" s="576">
        <f>VLOOKUP(A166,'SALIDA INSUMOS SINCO'!$A$7:$F$510,6,0)</f>
        <v>11142</v>
      </c>
      <c r="G166" s="572">
        <f>VLOOKUP(A166,'SALIDA INSUMOS SINCO'!$A$7:$G$510,7,0)</f>
        <v>44568</v>
      </c>
      <c r="H166" s="573">
        <f t="shared" si="16"/>
        <v>2.0363800800820409E-6</v>
      </c>
      <c r="I166" s="26" t="str">
        <f t="shared" si="13"/>
        <v/>
      </c>
      <c r="J166" s="1" t="s">
        <v>2430</v>
      </c>
      <c r="L166" s="629" t="str">
        <f t="shared" si="14"/>
        <v/>
      </c>
    </row>
    <row r="167" spans="1:12">
      <c r="A167" s="3">
        <v>2087</v>
      </c>
      <c r="B167" s="4" t="str">
        <f>VLOOKUP(A167,'SALIDA INSUMOS SINCO'!$A$7:$B$510,2,0)</f>
        <v>ESCALERA CERTIFICADA</v>
      </c>
      <c r="C167" s="5" t="s">
        <v>14</v>
      </c>
      <c r="D167" s="5" t="str">
        <f>VLOOKUP(A167,'SALIDA INSUMOS SINCO'!$A$7:$D$510,4,0)</f>
        <v>Día</v>
      </c>
      <c r="E167" s="576">
        <f>VLOOKUP(A167,'SALIDA INSUMOS SINCO'!$A$7:$E$510,5,0)</f>
        <v>28.71</v>
      </c>
      <c r="F167" s="576">
        <f>VLOOKUP(A167,'SALIDA INSUMOS SINCO'!$A$7:$F$510,6,0)</f>
        <v>218399.65</v>
      </c>
      <c r="G167" s="572">
        <f>VLOOKUP(A167,'SALIDA INSUMOS SINCO'!$A$7:$G$510,7,0)</f>
        <v>6270188.5300000003</v>
      </c>
      <c r="H167" s="573">
        <f t="shared" si="16"/>
        <v>2.8649450325010981E-4</v>
      </c>
      <c r="I167" s="26" t="str">
        <f t="shared" si="13"/>
        <v/>
      </c>
      <c r="J167" s="1" t="s">
        <v>2430</v>
      </c>
      <c r="L167" s="629" t="str">
        <f t="shared" si="14"/>
        <v/>
      </c>
    </row>
    <row r="168" spans="1:12">
      <c r="A168" s="3">
        <v>2175</v>
      </c>
      <c r="B168" s="4" t="str">
        <f>VLOOKUP(A168,'SALIDA INSUMOS SINCO'!$A$7:$B$510,2,0)</f>
        <v>SUMINISTRO TRANSPORTE E INSTALACION DE ESTRUCTURA METALICA</v>
      </c>
      <c r="C168" s="5" t="s">
        <v>14</v>
      </c>
      <c r="D168" s="5" t="str">
        <f>VLOOKUP(A168,'SALIDA INSUMOS SINCO'!$A$7:$D$510,4,0)</f>
        <v>Ml</v>
      </c>
      <c r="E168" s="576">
        <f>VLOOKUP(A168,'SALIDA INSUMOS SINCO'!$A$7:$E$510,5,0)</f>
        <v>4</v>
      </c>
      <c r="F168" s="576">
        <f>VLOOKUP(A168,'SALIDA INSUMOS SINCO'!$A$7:$F$510,6,0)</f>
        <v>1131200</v>
      </c>
      <c r="G168" s="572">
        <f>VLOOKUP(A168,'SALIDA INSUMOS SINCO'!$A$7:$G$510,7,0)</f>
        <v>4524800</v>
      </c>
      <c r="H168" s="573">
        <f t="shared" si="16"/>
        <v>2.0674503200402125E-4</v>
      </c>
      <c r="I168" s="26" t="str">
        <f t="shared" si="13"/>
        <v/>
      </c>
      <c r="J168" s="1" t="s">
        <v>2430</v>
      </c>
      <c r="L168" s="629" t="str">
        <f t="shared" si="14"/>
        <v/>
      </c>
    </row>
    <row r="169" spans="1:12">
      <c r="A169" s="579">
        <v>47</v>
      </c>
      <c r="B169" s="580" t="str">
        <f>VLOOKUP(A169,'SALIDA INSUMOS SINCO'!$A$7:$B$510,2,0)</f>
        <v>CERRADURAS</v>
      </c>
      <c r="C169" s="5" t="s">
        <v>14</v>
      </c>
      <c r="D169" s="581">
        <f>VLOOKUP(A169,'SALIDA INSUMOS SINCO'!$A$7:$D$510,4,0)</f>
        <v>0</v>
      </c>
      <c r="E169" s="582">
        <f>VLOOKUP(A169,'SALIDA INSUMOS SINCO'!$A$7:$E$510,5,0)</f>
        <v>24971327</v>
      </c>
      <c r="F169" s="582">
        <f>VLOOKUP(A169,'SALIDA INSUMOS SINCO'!$A$7:$F$510,6,0)</f>
        <v>0</v>
      </c>
      <c r="G169" s="583">
        <f>VLOOKUP(A169,'SALIDA INSUMOS SINCO'!$A$7:$G$510,7,0)</f>
        <v>0</v>
      </c>
      <c r="H169" s="20">
        <f>E169/$G$502</f>
        <v>1.1409781205352456E-3</v>
      </c>
      <c r="I169" s="27" t="str">
        <f t="shared" si="13"/>
        <v/>
      </c>
      <c r="L169" s="629" t="str">
        <f t="shared" si="14"/>
        <v/>
      </c>
    </row>
    <row r="170" spans="1:12">
      <c r="A170" s="3">
        <v>1066</v>
      </c>
      <c r="B170" s="4" t="str">
        <f>VLOOKUP(A170,'SALIDA INSUMOS SINCO'!$A$7:$B$510,2,0)</f>
        <v>CERRADURA TIPO POMO</v>
      </c>
      <c r="C170" s="5" t="s">
        <v>14</v>
      </c>
      <c r="D170" s="5" t="str">
        <f>VLOOKUP(A170,'SALIDA INSUMOS SINCO'!$A$7:$D$510,4,0)</f>
        <v>Und</v>
      </c>
      <c r="E170" s="576">
        <f>VLOOKUP(A170,'SALIDA INSUMOS SINCO'!$A$7:$E$510,5,0)</f>
        <v>103</v>
      </c>
      <c r="F170" s="576">
        <f>VLOOKUP(A170,'SALIDA INSUMOS SINCO'!$A$7:$F$510,6,0)</f>
        <v>50904</v>
      </c>
      <c r="G170" s="572">
        <f>VLOOKUP(A170,'SALIDA INSUMOS SINCO'!$A$7:$G$510,7,0)</f>
        <v>5243112</v>
      </c>
      <c r="H170" s="573">
        <f>G170/$G$502</f>
        <v>2.3956580583465959E-4</v>
      </c>
      <c r="I170" s="26" t="str">
        <f t="shared" si="13"/>
        <v/>
      </c>
      <c r="J170" s="1" t="s">
        <v>2430</v>
      </c>
      <c r="L170" s="629" t="str">
        <f t="shared" si="14"/>
        <v/>
      </c>
    </row>
    <row r="171" spans="1:12">
      <c r="A171" s="3">
        <v>1068</v>
      </c>
      <c r="B171" s="4" t="str">
        <f>VLOOKUP(A171,'SALIDA INSUMOS SINCO'!$A$7:$B$510,2,0)</f>
        <v>CHAPA ANTIPANICO DE 1 PUNTO + CERRADURA</v>
      </c>
      <c r="C171" s="5" t="s">
        <v>14</v>
      </c>
      <c r="D171" s="5" t="str">
        <f>VLOOKUP(A171,'SALIDA INSUMOS SINCO'!$A$7:$D$510,4,0)</f>
        <v>Und</v>
      </c>
      <c r="E171" s="576">
        <f>VLOOKUP(A171,'SALIDA INSUMOS SINCO'!$A$7:$E$510,5,0)</f>
        <v>20</v>
      </c>
      <c r="F171" s="576">
        <f>VLOOKUP(A171,'SALIDA INSUMOS SINCO'!$A$7:$F$510,6,0)</f>
        <v>904960</v>
      </c>
      <c r="G171" s="572">
        <f>VLOOKUP(A171,'SALIDA INSUMOS SINCO'!$A$7:$G$510,7,0)</f>
        <v>18099200</v>
      </c>
      <c r="H171" s="573">
        <f>G171/$G$502</f>
        <v>8.2698012801608498E-4</v>
      </c>
      <c r="I171" s="26" t="str">
        <f t="shared" si="13"/>
        <v/>
      </c>
      <c r="J171" s="1" t="s">
        <v>2430</v>
      </c>
      <c r="L171" s="629" t="str">
        <f t="shared" si="14"/>
        <v/>
      </c>
    </row>
    <row r="172" spans="1:12">
      <c r="A172" s="3">
        <v>1180</v>
      </c>
      <c r="B172" s="4" t="str">
        <f>VLOOKUP(A172,'SALIDA INSUMOS SINCO'!$A$7:$B$510,2,0)</f>
        <v>MANIJA ALUM,MEDIANA</v>
      </c>
      <c r="C172" s="5" t="s">
        <v>14</v>
      </c>
      <c r="D172" s="5" t="str">
        <f>VLOOKUP(A172,'SALIDA INSUMOS SINCO'!$A$7:$D$510,4,0)</f>
        <v>Und</v>
      </c>
      <c r="E172" s="576">
        <f>VLOOKUP(A172,'SALIDA INSUMOS SINCO'!$A$7:$E$510,5,0)</f>
        <v>223</v>
      </c>
      <c r="F172" s="576">
        <f>VLOOKUP(A172,'SALIDA INSUMOS SINCO'!$A$7:$F$510,6,0)</f>
        <v>7305</v>
      </c>
      <c r="G172" s="572">
        <f>VLOOKUP(A172,'SALIDA INSUMOS SINCO'!$A$7:$G$510,7,0)</f>
        <v>1629015</v>
      </c>
      <c r="H172" s="573">
        <f>G172/$G$502</f>
        <v>7.4432186684501118E-5</v>
      </c>
      <c r="I172" s="26" t="str">
        <f t="shared" si="13"/>
        <v/>
      </c>
      <c r="J172" s="1" t="s">
        <v>2430</v>
      </c>
      <c r="L172" s="629" t="str">
        <f t="shared" si="14"/>
        <v/>
      </c>
    </row>
    <row r="173" spans="1:12" s="6" customFormat="1">
      <c r="A173" s="579">
        <v>49</v>
      </c>
      <c r="B173" s="580" t="str">
        <f>VLOOKUP(A173,'SALIDA INSUMOS SINCO'!$A$7:$B$510,2,0)</f>
        <v>ACEITES GRASAS Y COMBUSTIBLES</v>
      </c>
      <c r="C173" s="574"/>
      <c r="D173" s="581">
        <f>VLOOKUP(A173,'SALIDA INSUMOS SINCO'!$A$7:$D$510,4,0)</f>
        <v>0</v>
      </c>
      <c r="E173" s="582">
        <f>VLOOKUP(A173,'SALIDA INSUMOS SINCO'!$A$7:$E$510,5,0)</f>
        <v>6489910.4500000002</v>
      </c>
      <c r="F173" s="582">
        <f>VLOOKUP(A173,'SALIDA INSUMOS SINCO'!$A$7:$F$510,6,0)</f>
        <v>0</v>
      </c>
      <c r="G173" s="583">
        <f>VLOOKUP(A173,'SALIDA INSUMOS SINCO'!$A$7:$G$510,7,0)</f>
        <v>0</v>
      </c>
      <c r="H173" s="20">
        <f>E173/$G$502</f>
        <v>2.9653393380668359E-4</v>
      </c>
      <c r="I173" s="27" t="str">
        <f t="shared" si="13"/>
        <v/>
      </c>
      <c r="L173" s="629" t="str">
        <f t="shared" si="14"/>
        <v/>
      </c>
    </row>
    <row r="174" spans="1:12">
      <c r="A174" s="3">
        <v>682</v>
      </c>
      <c r="B174" s="4" t="str">
        <f>VLOOKUP(A174,'SALIDA INSUMOS SINCO'!$A$7:$B$510,2,0)</f>
        <v>GASOLINA CORRIENTE</v>
      </c>
      <c r="C174" s="5" t="s">
        <v>14</v>
      </c>
      <c r="D174" s="5" t="str">
        <f>VLOOKUP(A174,'SALIDA INSUMOS SINCO'!$A$7:$D$510,4,0)</f>
        <v>Gal</v>
      </c>
      <c r="E174" s="576">
        <f>VLOOKUP(A174,'SALIDA INSUMOS SINCO'!$A$7:$E$510,5,0)</f>
        <v>248.32</v>
      </c>
      <c r="F174" s="576">
        <f>VLOOKUP(A174,'SALIDA INSUMOS SINCO'!$A$7:$F$510,6,0)</f>
        <v>14518.01</v>
      </c>
      <c r="G174" s="572">
        <f>VLOOKUP(A174,'SALIDA INSUMOS SINCO'!$A$7:$G$510,7,0)</f>
        <v>3605041.56</v>
      </c>
      <c r="H174" s="573">
        <f>G174/$G$502</f>
        <v>1.6471986224761905E-4</v>
      </c>
      <c r="I174" s="26" t="str">
        <f t="shared" si="13"/>
        <v/>
      </c>
      <c r="J174" s="1" t="s">
        <v>2430</v>
      </c>
      <c r="L174" s="629" t="str">
        <f t="shared" si="14"/>
        <v/>
      </c>
    </row>
    <row r="175" spans="1:12">
      <c r="A175" s="3">
        <v>683</v>
      </c>
      <c r="B175" s="4" t="str">
        <f>VLOOKUP(A175,'SALIDA INSUMOS SINCO'!$A$7:$B$510,2,0)</f>
        <v>ACEITE MOTOR 4 TIEMPOS</v>
      </c>
      <c r="C175" s="5" t="s">
        <v>14</v>
      </c>
      <c r="D175" s="5" t="str">
        <f>VLOOKUP(A175,'SALIDA INSUMOS SINCO'!$A$7:$D$510,4,0)</f>
        <v>Gal</v>
      </c>
      <c r="E175" s="576">
        <f>VLOOKUP(A175,'SALIDA INSUMOS SINCO'!$A$7:$E$510,5,0)</f>
        <v>27.84</v>
      </c>
      <c r="F175" s="576">
        <f>VLOOKUP(A175,'SALIDA INSUMOS SINCO'!$A$7:$F$510,6,0)</f>
        <v>103497.63</v>
      </c>
      <c r="G175" s="572">
        <f>VLOOKUP(A175,'SALIDA INSUMOS SINCO'!$A$7:$G$510,7,0)</f>
        <v>2881084.09</v>
      </c>
      <c r="H175" s="573">
        <f>G175/$G$502</f>
        <v>1.3164113825877969E-4</v>
      </c>
      <c r="I175" s="26" t="str">
        <f t="shared" si="13"/>
        <v/>
      </c>
      <c r="J175" s="1" t="s">
        <v>2430</v>
      </c>
      <c r="L175" s="629" t="str">
        <f t="shared" si="14"/>
        <v/>
      </c>
    </row>
    <row r="176" spans="1:12">
      <c r="A176" s="3">
        <v>736</v>
      </c>
      <c r="B176" s="4" t="str">
        <f>VLOOKUP(A176,'SALIDA INSUMOS SINCO'!$A$7:$B$510,2,0)</f>
        <v>ACEITE QUEMADO</v>
      </c>
      <c r="C176" s="5" t="s">
        <v>14</v>
      </c>
      <c r="D176" s="5" t="str">
        <f>VLOOKUP(A176,'SALIDA INSUMOS SINCO'!$A$7:$D$510,4,0)</f>
        <v>Gal</v>
      </c>
      <c r="E176" s="576">
        <f>VLOOKUP(A176,'SALIDA INSUMOS SINCO'!$A$7:$E$510,5,0)</f>
        <v>4.1500000000000004</v>
      </c>
      <c r="F176" s="576">
        <f>VLOOKUP(A176,'SALIDA INSUMOS SINCO'!$A$7:$F$510,6,0)</f>
        <v>912</v>
      </c>
      <c r="G176" s="572">
        <f>VLOOKUP(A176,'SALIDA INSUMOS SINCO'!$A$7:$G$510,7,0)</f>
        <v>3784.8</v>
      </c>
      <c r="H176" s="573">
        <f>G176/$G$502</f>
        <v>1.7293330028483461E-7</v>
      </c>
      <c r="I176" s="26" t="str">
        <f t="shared" si="13"/>
        <v/>
      </c>
      <c r="J176" s="1" t="s">
        <v>2430</v>
      </c>
      <c r="L176" s="629" t="str">
        <f t="shared" si="14"/>
        <v/>
      </c>
    </row>
    <row r="177" spans="1:12" s="6" customFormat="1">
      <c r="A177" s="579">
        <v>51</v>
      </c>
      <c r="B177" s="580" t="str">
        <f>VLOOKUP(A177,'SALIDA INSUMOS SINCO'!$A$7:$B$510,2,0)</f>
        <v>VIDRIOS Y ESPEJOS</v>
      </c>
      <c r="C177" s="574"/>
      <c r="D177" s="581">
        <f>VLOOKUP(A177,'SALIDA INSUMOS SINCO'!$A$7:$D$510,4,0)</f>
        <v>0</v>
      </c>
      <c r="E177" s="582">
        <f>VLOOKUP(A177,'SALIDA INSUMOS SINCO'!$A$7:$E$510,5,0)</f>
        <v>2372276.5499999998</v>
      </c>
      <c r="F177" s="582">
        <f>VLOOKUP(A177,'SALIDA INSUMOS SINCO'!$A$7:$F$510,6,0)</f>
        <v>0</v>
      </c>
      <c r="G177" s="583">
        <f>VLOOKUP(A177,'SALIDA INSUMOS SINCO'!$A$7:$G$510,7,0)</f>
        <v>0</v>
      </c>
      <c r="H177" s="20">
        <f>E177/$G$502</f>
        <v>1.0839294361124006E-4</v>
      </c>
      <c r="I177" s="27" t="str">
        <f t="shared" si="13"/>
        <v/>
      </c>
      <c r="L177" s="629" t="str">
        <f t="shared" si="14"/>
        <v/>
      </c>
    </row>
    <row r="178" spans="1:12">
      <c r="A178" s="3">
        <v>1126</v>
      </c>
      <c r="B178" s="4" t="str">
        <f>VLOOKUP(A178,'SALIDA INSUMOS SINCO'!$A$7:$B$510,2,0)</f>
        <v>ESPEJO 4 MM</v>
      </c>
      <c r="C178" s="5" t="s">
        <v>14</v>
      </c>
      <c r="D178" s="5" t="str">
        <f>VLOOKUP(A178,'SALIDA INSUMOS SINCO'!$A$7:$D$510,4,0)</f>
        <v>M2</v>
      </c>
      <c r="E178" s="576">
        <f>VLOOKUP(A178,'SALIDA INSUMOS SINCO'!$A$7:$E$510,5,0)</f>
        <v>32.549999999999997</v>
      </c>
      <c r="F178" s="576">
        <f>VLOOKUP(A178,'SALIDA INSUMOS SINCO'!$A$7:$F$510,6,0)</f>
        <v>72881</v>
      </c>
      <c r="G178" s="572">
        <f>VLOOKUP(A178,'SALIDA INSUMOS SINCO'!$A$7:$G$510,7,0)</f>
        <v>2372276.5499999998</v>
      </c>
      <c r="H178" s="573">
        <f>G178/$G$502</f>
        <v>1.0839294361124006E-4</v>
      </c>
      <c r="I178" s="26" t="str">
        <f t="shared" si="13"/>
        <v/>
      </c>
      <c r="J178" s="1" t="s">
        <v>2430</v>
      </c>
      <c r="L178" s="629" t="str">
        <f t="shared" si="14"/>
        <v/>
      </c>
    </row>
    <row r="179" spans="1:12">
      <c r="A179" s="579">
        <v>56</v>
      </c>
      <c r="B179" s="580" t="str">
        <f>VLOOKUP(A179,'SALIDA INSUMOS SINCO'!$A$7:$B$510,2,0)</f>
        <v>DOTACIONES</v>
      </c>
      <c r="C179" s="5" t="s">
        <v>14</v>
      </c>
      <c r="D179" s="581">
        <f>VLOOKUP(A179,'SALIDA INSUMOS SINCO'!$A$7:$D$510,4,0)</f>
        <v>0</v>
      </c>
      <c r="E179" s="582">
        <f>VLOOKUP(A179,'SALIDA INSUMOS SINCO'!$A$7:$E$510,5,0)</f>
        <v>203208462</v>
      </c>
      <c r="F179" s="582">
        <f>VLOOKUP(A179,'SALIDA INSUMOS SINCO'!$A$7:$F$510,6,0)</f>
        <v>0</v>
      </c>
      <c r="G179" s="583">
        <f>VLOOKUP(A179,'SALIDA INSUMOS SINCO'!$A$7:$G$510,7,0)</f>
        <v>0</v>
      </c>
      <c r="H179" s="20">
        <f>E179/$G$502</f>
        <v>9.2849054056926127E-3</v>
      </c>
      <c r="I179" s="27" t="str">
        <f t="shared" si="13"/>
        <v>|||</v>
      </c>
      <c r="L179" s="629" t="str">
        <f t="shared" si="14"/>
        <v/>
      </c>
    </row>
    <row r="180" spans="1:12">
      <c r="A180" s="3">
        <v>1054</v>
      </c>
      <c r="B180" s="4" t="str">
        <f>VLOOKUP(A180,'SALIDA INSUMOS SINCO'!$A$7:$B$510,2,0)</f>
        <v>CANECA RESIDUO 40 LT CONIC</v>
      </c>
      <c r="C180" s="5" t="s">
        <v>14</v>
      </c>
      <c r="D180" s="5" t="str">
        <f>VLOOKUP(A180,'SALIDA INSUMOS SINCO'!$A$7:$D$510,4,0)</f>
        <v>Und</v>
      </c>
      <c r="E180" s="576">
        <f>VLOOKUP(A180,'SALIDA INSUMOS SINCO'!$A$7:$E$510,5,0)</f>
        <v>6</v>
      </c>
      <c r="F180" s="576">
        <f>VLOOKUP(A180,'SALIDA INSUMOS SINCO'!$A$7:$F$510,6,0)</f>
        <v>810414</v>
      </c>
      <c r="G180" s="572">
        <f>VLOOKUP(A180,'SALIDA INSUMOS SINCO'!$A$7:$G$510,7,0)</f>
        <v>4862484</v>
      </c>
      <c r="H180" s="573">
        <f>G180/$G$502</f>
        <v>2.2217433040113181E-4</v>
      </c>
      <c r="I180" s="26" t="str">
        <f t="shared" si="13"/>
        <v/>
      </c>
      <c r="J180" s="1" t="s">
        <v>2430</v>
      </c>
      <c r="L180" s="629" t="str">
        <f t="shared" si="14"/>
        <v/>
      </c>
    </row>
    <row r="181" spans="1:12">
      <c r="A181" s="3">
        <v>1055</v>
      </c>
      <c r="B181" s="4" t="str">
        <f>VLOOKUP(A181,'SALIDA INSUMOS SINCO'!$A$7:$B$510,2,0)</f>
        <v>CANECA RESIDUO 40 LT CONICA EN ACERO INOXIDABLE</v>
      </c>
      <c r="C181" s="574"/>
      <c r="D181" s="5" t="str">
        <f>VLOOKUP(A181,'SALIDA INSUMOS SINCO'!$A$7:$D$510,4,0)</f>
        <v>Und</v>
      </c>
      <c r="E181" s="576">
        <f>VLOOKUP(A181,'SALIDA INSUMOS SINCO'!$A$7:$E$510,5,0)</f>
        <v>8</v>
      </c>
      <c r="F181" s="576">
        <f>VLOOKUP(A181,'SALIDA INSUMOS SINCO'!$A$7:$F$510,6,0)</f>
        <v>810414</v>
      </c>
      <c r="G181" s="572">
        <f>VLOOKUP(A181,'SALIDA INSUMOS SINCO'!$A$7:$G$510,7,0)</f>
        <v>6483312</v>
      </c>
      <c r="H181" s="575">
        <f>G181/$G$502</f>
        <v>2.9623244053484239E-4</v>
      </c>
      <c r="I181" s="26" t="str">
        <f t="shared" si="13"/>
        <v/>
      </c>
      <c r="J181" s="1" t="s">
        <v>2430</v>
      </c>
      <c r="L181" s="629" t="str">
        <f t="shared" si="14"/>
        <v/>
      </c>
    </row>
    <row r="182" spans="1:12">
      <c r="A182" s="3">
        <v>1286</v>
      </c>
      <c r="B182" s="4" t="str">
        <f>VLOOKUP(A182,'SALIDA INSUMOS SINCO'!$A$7:$B$510,2,0)</f>
        <v>SILLA PARA GRADERIA</v>
      </c>
      <c r="C182" s="5" t="s">
        <v>14</v>
      </c>
      <c r="D182" s="5" t="str">
        <f>VLOOKUP(A182,'SALIDA INSUMOS SINCO'!$A$7:$D$510,4,0)</f>
        <v>Und</v>
      </c>
      <c r="E182" s="576">
        <f>VLOOKUP(A182,'SALIDA INSUMOS SINCO'!$A$7:$E$510,5,0)</f>
        <v>1500</v>
      </c>
      <c r="F182" s="576">
        <f>VLOOKUP(A182,'SALIDA INSUMOS SINCO'!$A$7:$F$510,6,0)</f>
        <v>126536</v>
      </c>
      <c r="G182" s="572">
        <f>VLOOKUP(A182,'SALIDA INSUMOS SINCO'!$A$7:$G$510,7,0)</f>
        <v>189804000</v>
      </c>
      <c r="H182" s="573">
        <f>G182/$G$502</f>
        <v>8.6724350367952726E-3</v>
      </c>
      <c r="I182" s="26" t="str">
        <f t="shared" si="13"/>
        <v>|||</v>
      </c>
      <c r="J182" s="1" t="s">
        <v>2430</v>
      </c>
      <c r="L182" s="629" t="str">
        <f t="shared" si="14"/>
        <v/>
      </c>
    </row>
    <row r="183" spans="1:12" s="6" customFormat="1">
      <c r="A183" s="3">
        <v>1298</v>
      </c>
      <c r="B183" s="4" t="str">
        <f>VLOOKUP(A183,'SALIDA INSUMOS SINCO'!$A$7:$B$510,2,0)</f>
        <v>SOPORTE ALUMINIO TOALLERO</v>
      </c>
      <c r="C183" s="574"/>
      <c r="D183" s="5" t="str">
        <f>VLOOKUP(A183,'SALIDA INSUMOS SINCO'!$A$7:$D$510,4,0)</f>
        <v>Und</v>
      </c>
      <c r="E183" s="576">
        <f>VLOOKUP(A183,'SALIDA INSUMOS SINCO'!$A$7:$E$510,5,0)</f>
        <v>446</v>
      </c>
      <c r="F183" s="576">
        <f>VLOOKUP(A183,'SALIDA INSUMOS SINCO'!$A$7:$F$510,6,0)</f>
        <v>3555</v>
      </c>
      <c r="G183" s="572">
        <f>VLOOKUP(A183,'SALIDA INSUMOS SINCO'!$A$7:$G$510,7,0)</f>
        <v>1585530</v>
      </c>
      <c r="H183" s="575">
        <f>G183/$G$502</f>
        <v>7.2445290530705398E-5</v>
      </c>
      <c r="I183" s="26" t="str">
        <f t="shared" si="13"/>
        <v/>
      </c>
      <c r="J183" s="1" t="s">
        <v>2430</v>
      </c>
      <c r="L183" s="629" t="str">
        <f t="shared" si="14"/>
        <v/>
      </c>
    </row>
    <row r="184" spans="1:12">
      <c r="A184" s="3">
        <v>1388</v>
      </c>
      <c r="B184" s="4" t="str">
        <f>VLOOKUP(A184,'SALIDA INSUMOS SINCO'!$A$7:$B$510,2,0)</f>
        <v>TOALLERO BARRA CROMO</v>
      </c>
      <c r="C184" s="5" t="s">
        <v>14</v>
      </c>
      <c r="D184" s="5" t="str">
        <f>VLOOKUP(A184,'SALIDA INSUMOS SINCO'!$A$7:$D$510,4,0)</f>
        <v>Und</v>
      </c>
      <c r="E184" s="576">
        <f>VLOOKUP(A184,'SALIDA INSUMOS SINCO'!$A$7:$E$510,5,0)</f>
        <v>12</v>
      </c>
      <c r="F184" s="576">
        <f>VLOOKUP(A184,'SALIDA INSUMOS SINCO'!$A$7:$F$510,6,0)</f>
        <v>39428</v>
      </c>
      <c r="G184" s="572">
        <f>VLOOKUP(A184,'SALIDA INSUMOS SINCO'!$A$7:$G$510,7,0)</f>
        <v>473136</v>
      </c>
      <c r="H184" s="573">
        <f>G184/$G$502</f>
        <v>2.1618307430660934E-5</v>
      </c>
      <c r="I184" s="26" t="str">
        <f t="shared" si="13"/>
        <v/>
      </c>
      <c r="J184" s="1" t="s">
        <v>2430</v>
      </c>
      <c r="L184" s="629" t="str">
        <f t="shared" si="14"/>
        <v/>
      </c>
    </row>
    <row r="185" spans="1:12">
      <c r="A185" s="579">
        <v>58</v>
      </c>
      <c r="B185" s="580" t="str">
        <f>VLOOKUP(A185,'SALIDA INSUMOS SINCO'!$A$7:$B$510,2,0)</f>
        <v>INSTALACIONES RED CONTRA INCENDIO</v>
      </c>
      <c r="C185" s="5" t="s">
        <v>14</v>
      </c>
      <c r="D185" s="581">
        <f>VLOOKUP(A185,'SALIDA INSUMOS SINCO'!$A$7:$D$510,4,0)</f>
        <v>0</v>
      </c>
      <c r="E185" s="582">
        <f>VLOOKUP(A185,'SALIDA INSUMOS SINCO'!$A$7:$E$510,5,0)</f>
        <v>963900459.65999997</v>
      </c>
      <c r="F185" s="582">
        <f>VLOOKUP(A185,'SALIDA INSUMOS SINCO'!$A$7:$F$510,6,0)</f>
        <v>0</v>
      </c>
      <c r="G185" s="583">
        <f>VLOOKUP(A185,'SALIDA INSUMOS SINCO'!$A$7:$G$510,7,0)</f>
        <v>0</v>
      </c>
      <c r="H185" s="20">
        <f>E185/$G$502</f>
        <v>4.4042086143276489E-2</v>
      </c>
      <c r="I185" s="27" t="str">
        <f t="shared" si="13"/>
        <v>|||||||||||||||||</v>
      </c>
      <c r="L185" s="629" t="str">
        <f t="shared" si="14"/>
        <v/>
      </c>
    </row>
    <row r="186" spans="1:12" ht="33.75">
      <c r="A186" s="3">
        <v>1032</v>
      </c>
      <c r="B186" s="4" t="str">
        <f>VLOOKUP(A186,'SALIDA INSUMOS SINCO'!$A$7:$B$510,2,0)</f>
        <v>BOMBA CENTRÍFUGA HORIZONTAL ACCIONADA POR MOTOR DIESEL 550GPM@120 PSI (INCLUYE BOMBA JOCKEY TANQUE DE COMBUSTIBLE ACCESORIOS Y TABLEROS DE CONTROL CONTROL DE NIVEL),</v>
      </c>
      <c r="C186" s="5" t="s">
        <v>14</v>
      </c>
      <c r="D186" s="5" t="str">
        <f>VLOOKUP(A186,'SALIDA INSUMOS SINCO'!$A$7:$D$510,4,0)</f>
        <v>Und</v>
      </c>
      <c r="E186" s="576">
        <f>VLOOKUP(A186,'SALIDA INSUMOS SINCO'!$A$7:$E$510,5,0)</f>
        <v>1</v>
      </c>
      <c r="F186" s="576">
        <f>VLOOKUP(A186,'SALIDA INSUMOS SINCO'!$A$7:$F$510,6,0)</f>
        <v>572131323</v>
      </c>
      <c r="G186" s="572">
        <f>VLOOKUP(A186,'SALIDA INSUMOS SINCO'!$A$7:$G$510,7,0)</f>
        <v>572131323</v>
      </c>
      <c r="H186" s="573">
        <f t="shared" ref="H186:H217" si="17">G186/$G$502</f>
        <v>2.6141555137053133E-2</v>
      </c>
      <c r="I186" s="26" t="str">
        <f t="shared" si="13"/>
        <v>||||||||||</v>
      </c>
      <c r="J186" s="1" t="s">
        <v>2430</v>
      </c>
      <c r="L186" s="629" t="str">
        <f t="shared" si="14"/>
        <v/>
      </c>
    </row>
    <row r="187" spans="1:12">
      <c r="A187" s="3">
        <v>1036</v>
      </c>
      <c r="B187" s="4" t="str">
        <f>VLOOKUP(A187,'SALIDA INSUMOS SINCO'!$A$7:$B$510,2,0)</f>
        <v>BROCA TUGSTENO 3/4"-50</v>
      </c>
      <c r="C187" s="5" t="s">
        <v>14</v>
      </c>
      <c r="D187" s="5" t="str">
        <f>VLOOKUP(A187,'SALIDA INSUMOS SINCO'!$A$7:$D$510,4,0)</f>
        <v>Und</v>
      </c>
      <c r="E187" s="576">
        <f>VLOOKUP(A187,'SALIDA INSUMOS SINCO'!$A$7:$E$510,5,0)</f>
        <v>56.66</v>
      </c>
      <c r="F187" s="576">
        <f>VLOOKUP(A187,'SALIDA INSUMOS SINCO'!$A$7:$F$510,6,0)</f>
        <v>86477.97</v>
      </c>
      <c r="G187" s="572">
        <f>VLOOKUP(A187,'SALIDA INSUMOS SINCO'!$A$7:$G$510,7,0)</f>
        <v>4899954.17</v>
      </c>
      <c r="H187" s="573">
        <f t="shared" si="17"/>
        <v>2.2388639977344573E-4</v>
      </c>
      <c r="I187" s="26" t="str">
        <f t="shared" si="13"/>
        <v/>
      </c>
      <c r="J187" s="1" t="s">
        <v>2430</v>
      </c>
      <c r="L187" s="629" t="str">
        <f t="shared" si="14"/>
        <v/>
      </c>
    </row>
    <row r="188" spans="1:12">
      <c r="A188" s="3">
        <v>1042</v>
      </c>
      <c r="B188" s="4" t="str">
        <f>VLOOKUP(A188,'SALIDA INSUMOS SINCO'!$A$7:$B$510,2,0)</f>
        <v>C-900 6"</v>
      </c>
      <c r="C188" s="5" t="s">
        <v>14</v>
      </c>
      <c r="D188" s="5" t="str">
        <f>VLOOKUP(A188,'SALIDA INSUMOS SINCO'!$A$7:$D$510,4,0)</f>
        <v>Und</v>
      </c>
      <c r="E188" s="576">
        <f>VLOOKUP(A188,'SALIDA INSUMOS SINCO'!$A$7:$E$510,5,0)</f>
        <v>24.12</v>
      </c>
      <c r="F188" s="576">
        <f>VLOOKUP(A188,'SALIDA INSUMOS SINCO'!$A$7:$F$510,6,0)</f>
        <v>215111</v>
      </c>
      <c r="G188" s="572">
        <f>VLOOKUP(A188,'SALIDA INSUMOS SINCO'!$A$7:$G$510,7,0)</f>
        <v>5188477.32</v>
      </c>
      <c r="H188" s="573">
        <f t="shared" si="17"/>
        <v>2.3706946374989798E-4</v>
      </c>
      <c r="I188" s="26" t="str">
        <f t="shared" si="13"/>
        <v/>
      </c>
      <c r="J188" s="1" t="s">
        <v>2430</v>
      </c>
      <c r="L188" s="629" t="str">
        <f t="shared" si="14"/>
        <v/>
      </c>
    </row>
    <row r="189" spans="1:12" s="6" customFormat="1">
      <c r="A189" s="3">
        <v>1043</v>
      </c>
      <c r="B189" s="4" t="str">
        <f>VLOOKUP(A189,'SALIDA INSUMOS SINCO'!$A$7:$B$510,2,0)</f>
        <v>CABEZAL DE PRUEBAS 6"X21/2"X21/2"X21/2"X2 1/2"</v>
      </c>
      <c r="C189" s="574"/>
      <c r="D189" s="5" t="str">
        <f>VLOOKUP(A189,'SALIDA INSUMOS SINCO'!$A$7:$D$510,4,0)</f>
        <v>Und</v>
      </c>
      <c r="E189" s="576">
        <f>VLOOKUP(A189,'SALIDA INSUMOS SINCO'!$A$7:$E$510,5,0)</f>
        <v>4</v>
      </c>
      <c r="F189" s="576">
        <f>VLOOKUP(A189,'SALIDA INSUMOS SINCO'!$A$7:$F$510,6,0)</f>
        <v>2853791</v>
      </c>
      <c r="G189" s="572">
        <f>VLOOKUP(A189,'SALIDA INSUMOS SINCO'!$A$7:$G$510,7,0)</f>
        <v>11415164</v>
      </c>
      <c r="H189" s="575">
        <f t="shared" si="17"/>
        <v>5.2157630094394256E-4</v>
      </c>
      <c r="I189" s="26" t="str">
        <f t="shared" si="13"/>
        <v/>
      </c>
      <c r="J189" s="1" t="s">
        <v>2430</v>
      </c>
      <c r="L189" s="629" t="str">
        <f t="shared" si="14"/>
        <v/>
      </c>
    </row>
    <row r="190" spans="1:12">
      <c r="A190" s="3">
        <v>1080</v>
      </c>
      <c r="B190" s="4" t="str">
        <f>VLOOKUP(A190,'SALIDA INSUMOS SINCO'!$A$7:$B$510,2,0)</f>
        <v>CODO C900 6X90</v>
      </c>
      <c r="C190" s="5" t="s">
        <v>14</v>
      </c>
      <c r="D190" s="5" t="str">
        <f>VLOOKUP(A190,'SALIDA INSUMOS SINCO'!$A$7:$D$510,4,0)</f>
        <v>Und</v>
      </c>
      <c r="E190" s="576">
        <f>VLOOKUP(A190,'SALIDA INSUMOS SINCO'!$A$7:$E$510,5,0)</f>
        <v>3</v>
      </c>
      <c r="F190" s="576">
        <f>VLOOKUP(A190,'SALIDA INSUMOS SINCO'!$A$7:$F$510,6,0)</f>
        <v>848061</v>
      </c>
      <c r="G190" s="572">
        <f>VLOOKUP(A190,'SALIDA INSUMOS SINCO'!$A$7:$G$510,7,0)</f>
        <v>2544183</v>
      </c>
      <c r="H190" s="573">
        <f t="shared" si="17"/>
        <v>1.1624761221691274E-4</v>
      </c>
      <c r="I190" s="26" t="str">
        <f t="shared" si="13"/>
        <v/>
      </c>
      <c r="J190" s="1" t="s">
        <v>2430</v>
      </c>
      <c r="L190" s="629" t="str">
        <f t="shared" si="14"/>
        <v/>
      </c>
    </row>
    <row r="191" spans="1:12">
      <c r="A191" s="3">
        <v>1127</v>
      </c>
      <c r="B191" s="4"/>
      <c r="C191" s="5" t="s">
        <v>14</v>
      </c>
      <c r="D191" s="5" t="str">
        <f>VLOOKUP(A191,'SALIDA INSUMOS SINCO'!$A$7:$D$510,4,0)</f>
        <v>Und</v>
      </c>
      <c r="E191" s="576">
        <f>VLOOKUP(A191,'SALIDA INSUMOS SINCO'!$A$7:$E$510,5,0)</f>
        <v>24</v>
      </c>
      <c r="F191" s="576">
        <f>VLOOKUP(A191,'SALIDA INSUMOS SINCO'!$A$7:$F$510,6,0)</f>
        <v>391050</v>
      </c>
      <c r="G191" s="572">
        <f>VLOOKUP(A191,'SALIDA INSUMOS SINCO'!$A$7:$G$510,7,0)</f>
        <v>9385200</v>
      </c>
      <c r="H191" s="573">
        <f t="shared" si="17"/>
        <v>4.2882414125798709E-4</v>
      </c>
      <c r="I191" s="26" t="str">
        <f t="shared" si="13"/>
        <v/>
      </c>
      <c r="J191" s="1" t="s">
        <v>2430</v>
      </c>
      <c r="L191" s="629" t="str">
        <f t="shared" si="14"/>
        <v/>
      </c>
    </row>
    <row r="192" spans="1:12">
      <c r="A192" s="3">
        <v>1138</v>
      </c>
      <c r="B192" s="4" t="str">
        <f>VLOOKUP(A192,'SALIDA INSUMOS SINCO'!$A$7:$B$510,2,0)</f>
        <v>GABIETE 40X 40</v>
      </c>
      <c r="C192" s="5" t="s">
        <v>14</v>
      </c>
      <c r="D192" s="5" t="str">
        <f>VLOOKUP(A192,'SALIDA INSUMOS SINCO'!$A$7:$D$510,4,0)</f>
        <v>Und</v>
      </c>
      <c r="E192" s="576">
        <f>VLOOKUP(A192,'SALIDA INSUMOS SINCO'!$A$7:$E$510,5,0)</f>
        <v>6</v>
      </c>
      <c r="F192" s="576">
        <f>VLOOKUP(A192,'SALIDA INSUMOS SINCO'!$A$7:$F$510,6,0)</f>
        <v>96152</v>
      </c>
      <c r="G192" s="572">
        <f>VLOOKUP(A192,'SALIDA INSUMOS SINCO'!$A$7:$G$510,7,0)</f>
        <v>576912</v>
      </c>
      <c r="H192" s="573">
        <f t="shared" si="17"/>
        <v>2.6359991580512706E-5</v>
      </c>
      <c r="I192" s="26" t="str">
        <f t="shared" si="13"/>
        <v/>
      </c>
      <c r="J192" s="1" t="s">
        <v>2430</v>
      </c>
      <c r="L192" s="629" t="str">
        <f t="shared" si="14"/>
        <v/>
      </c>
    </row>
    <row r="193" spans="1:12">
      <c r="A193" s="3">
        <v>1179</v>
      </c>
      <c r="B193" s="4" t="str">
        <f>VLOOKUP(A193,'SALIDA INSUMOS SINCO'!$A$7:$B$510,2,0)</f>
        <v>MANGUERA FLEXIBLE GRIFLEX</v>
      </c>
      <c r="C193" s="5" t="s">
        <v>14</v>
      </c>
      <c r="D193" s="5" t="str">
        <f>VLOOKUP(A193,'SALIDA INSUMOS SINCO'!$A$7:$D$510,4,0)</f>
        <v>Und</v>
      </c>
      <c r="E193" s="576">
        <f>VLOOKUP(A193,'SALIDA INSUMOS SINCO'!$A$7:$E$510,5,0)</f>
        <v>30</v>
      </c>
      <c r="F193" s="576">
        <f>VLOOKUP(A193,'SALIDA INSUMOS SINCO'!$A$7:$F$510,6,0)</f>
        <v>4779</v>
      </c>
      <c r="G193" s="572">
        <f>VLOOKUP(A193,'SALIDA INSUMOS SINCO'!$A$7:$G$510,7,0)</f>
        <v>143370</v>
      </c>
      <c r="H193" s="573">
        <f t="shared" si="17"/>
        <v>6.5507945629456602E-6</v>
      </c>
      <c r="I193" s="26" t="str">
        <f t="shared" si="13"/>
        <v/>
      </c>
      <c r="J193" s="1" t="s">
        <v>2430</v>
      </c>
      <c r="L193" s="629" t="str">
        <f t="shared" si="14"/>
        <v/>
      </c>
    </row>
    <row r="194" spans="1:12">
      <c r="A194" s="3">
        <v>1203</v>
      </c>
      <c r="B194" s="4" t="str">
        <f>VLOOKUP(A194,'SALIDA INSUMOS SINCO'!$A$7:$B$510,2,0)</f>
        <v>NIPLE GALV ,1/2X 5 CM</v>
      </c>
      <c r="C194" s="5" t="s">
        <v>14</v>
      </c>
      <c r="D194" s="5" t="str">
        <f>VLOOKUP(A194,'SALIDA INSUMOS SINCO'!$A$7:$D$510,4,0)</f>
        <v>Und</v>
      </c>
      <c r="E194" s="576">
        <f>VLOOKUP(A194,'SALIDA INSUMOS SINCO'!$A$7:$E$510,5,0)</f>
        <v>30</v>
      </c>
      <c r="F194" s="576">
        <f>VLOOKUP(A194,'SALIDA INSUMOS SINCO'!$A$7:$F$510,6,0)</f>
        <v>4648</v>
      </c>
      <c r="G194" s="572">
        <f>VLOOKUP(A194,'SALIDA INSUMOS SINCO'!$A$7:$G$510,7,0)</f>
        <v>139440</v>
      </c>
      <c r="H194" s="573">
        <f t="shared" si="17"/>
        <v>6.3712268525991696E-6</v>
      </c>
      <c r="I194" s="26" t="str">
        <f t="shared" si="13"/>
        <v/>
      </c>
      <c r="J194" s="1" t="s">
        <v>2430</v>
      </c>
      <c r="L194" s="629" t="str">
        <f t="shared" si="14"/>
        <v/>
      </c>
    </row>
    <row r="195" spans="1:12">
      <c r="A195" s="3">
        <v>1260</v>
      </c>
      <c r="B195" s="4" t="str">
        <f>VLOOKUP(A195,'SALIDA INSUMOS SINCO'!$A$7:$B$510,2,0)</f>
        <v>RESTRICTORES</v>
      </c>
      <c r="C195" s="5" t="s">
        <v>14</v>
      </c>
      <c r="D195" s="5" t="str">
        <f>VLOOKUP(A195,'SALIDA INSUMOS SINCO'!$A$7:$D$510,4,0)</f>
        <v>Und</v>
      </c>
      <c r="E195" s="576">
        <f>VLOOKUP(A195,'SALIDA INSUMOS SINCO'!$A$7:$E$510,5,0)</f>
        <v>2.4</v>
      </c>
      <c r="F195" s="576">
        <f>VLOOKUP(A195,'SALIDA INSUMOS SINCO'!$A$7:$F$510,6,0)</f>
        <v>36312</v>
      </c>
      <c r="G195" s="572">
        <f>VLOOKUP(A195,'SALIDA INSUMOS SINCO'!$A$7:$G$510,7,0)</f>
        <v>87148.800000000003</v>
      </c>
      <c r="H195" s="573">
        <f t="shared" si="17"/>
        <v>3.9819619530392605E-6</v>
      </c>
      <c r="I195" s="26" t="str">
        <f t="shared" si="13"/>
        <v/>
      </c>
      <c r="J195" s="1" t="s">
        <v>2430</v>
      </c>
      <c r="L195" s="629" t="str">
        <f t="shared" si="14"/>
        <v/>
      </c>
    </row>
    <row r="196" spans="1:12">
      <c r="A196" s="3">
        <v>1261</v>
      </c>
      <c r="B196" s="4" t="str">
        <f>VLOOKUP(A196,'SALIDA INSUMOS SINCO'!$A$7:$B$510,2,0)</f>
        <v>RESTRICTORES C-9000</v>
      </c>
      <c r="C196" s="5" t="s">
        <v>14</v>
      </c>
      <c r="D196" s="5" t="str">
        <f>VLOOKUP(A196,'SALIDA INSUMOS SINCO'!$A$7:$D$510,4,0)</f>
        <v>Und</v>
      </c>
      <c r="E196" s="576">
        <f>VLOOKUP(A196,'SALIDA INSUMOS SINCO'!$A$7:$E$510,5,0)</f>
        <v>8</v>
      </c>
      <c r="F196" s="576">
        <f>VLOOKUP(A196,'SALIDA INSUMOS SINCO'!$A$7:$F$510,6,0)</f>
        <v>864214</v>
      </c>
      <c r="G196" s="572">
        <f>VLOOKUP(A196,'SALIDA INSUMOS SINCO'!$A$7:$G$510,7,0)</f>
        <v>6913712</v>
      </c>
      <c r="H196" s="573">
        <f t="shared" si="17"/>
        <v>3.1589807476719098E-4</v>
      </c>
      <c r="I196" s="26" t="str">
        <f t="shared" si="13"/>
        <v/>
      </c>
      <c r="J196" s="1" t="s">
        <v>2430</v>
      </c>
      <c r="L196" s="629" t="str">
        <f t="shared" si="14"/>
        <v/>
      </c>
    </row>
    <row r="197" spans="1:12">
      <c r="A197" s="3">
        <v>1262</v>
      </c>
      <c r="B197" s="4" t="str">
        <f>VLOOKUP(A197,'SALIDA INSUMOS SINCO'!$A$7:$B$510,2,0)</f>
        <v>ROCIADOR UPRIGHT K=5,6 1/2"</v>
      </c>
      <c r="C197" s="5" t="s">
        <v>14</v>
      </c>
      <c r="D197" s="5" t="str">
        <f>VLOOKUP(A197,'SALIDA INSUMOS SINCO'!$A$7:$D$510,4,0)</f>
        <v>Und</v>
      </c>
      <c r="E197" s="576">
        <f>VLOOKUP(A197,'SALIDA INSUMOS SINCO'!$A$7:$E$510,5,0)</f>
        <v>210</v>
      </c>
      <c r="F197" s="576">
        <f>VLOOKUP(A197,'SALIDA INSUMOS SINCO'!$A$7:$F$510,6,0)</f>
        <v>66401</v>
      </c>
      <c r="G197" s="572">
        <f>VLOOKUP(A197,'SALIDA INSUMOS SINCO'!$A$7:$G$510,7,0)</f>
        <v>13944210</v>
      </c>
      <c r="H197" s="573">
        <f t="shared" si="17"/>
        <v>6.3713228048108052E-4</v>
      </c>
      <c r="I197" s="26" t="str">
        <f t="shared" si="13"/>
        <v/>
      </c>
      <c r="J197" s="1" t="s">
        <v>2430</v>
      </c>
      <c r="L197" s="629" t="str">
        <f t="shared" si="14"/>
        <v/>
      </c>
    </row>
    <row r="198" spans="1:12">
      <c r="A198" s="3">
        <v>1268</v>
      </c>
      <c r="B198" s="4" t="str">
        <f>VLOOKUP(A198,'SALIDA INSUMOS SINCO'!$A$7:$B$510,2,0)</f>
        <v>SENSOR DE FLUJO 2 1/2"</v>
      </c>
      <c r="C198" s="5" t="s">
        <v>14</v>
      </c>
      <c r="D198" s="5" t="str">
        <f>VLOOKUP(A198,'SALIDA INSUMOS SINCO'!$A$7:$D$510,4,0)</f>
        <v>Und</v>
      </c>
      <c r="E198" s="576">
        <f>VLOOKUP(A198,'SALIDA INSUMOS SINCO'!$A$7:$E$510,5,0)</f>
        <v>2</v>
      </c>
      <c r="F198" s="576">
        <f>VLOOKUP(A198,'SALIDA INSUMOS SINCO'!$A$7:$F$510,6,0)</f>
        <v>433453</v>
      </c>
      <c r="G198" s="572">
        <f>VLOOKUP(A198,'SALIDA INSUMOS SINCO'!$A$7:$G$510,7,0)</f>
        <v>866906</v>
      </c>
      <c r="H198" s="573">
        <f t="shared" si="17"/>
        <v>3.9610260942909752E-5</v>
      </c>
      <c r="I198" s="26" t="str">
        <f t="shared" si="13"/>
        <v/>
      </c>
      <c r="J198" s="1" t="s">
        <v>2430</v>
      </c>
      <c r="L198" s="629" t="str">
        <f t="shared" si="14"/>
        <v/>
      </c>
    </row>
    <row r="199" spans="1:12">
      <c r="A199" s="3">
        <v>1269</v>
      </c>
      <c r="B199" s="4" t="str">
        <f>VLOOKUP(A199,'SALIDA INSUMOS SINCO'!$A$7:$B$510,2,0)</f>
        <v>SENSOR DE HUMO FOTO-ELECTRICO</v>
      </c>
      <c r="C199" s="5" t="s">
        <v>14</v>
      </c>
      <c r="D199" s="5" t="str">
        <f>VLOOKUP(A199,'SALIDA INSUMOS SINCO'!$A$7:$D$510,4,0)</f>
        <v>Und</v>
      </c>
      <c r="E199" s="576">
        <f>VLOOKUP(A199,'SALIDA INSUMOS SINCO'!$A$7:$E$510,5,0)</f>
        <v>252</v>
      </c>
      <c r="F199" s="576">
        <f>VLOOKUP(A199,'SALIDA INSUMOS SINCO'!$A$7:$F$510,6,0)</f>
        <v>868253</v>
      </c>
      <c r="G199" s="572">
        <f>VLOOKUP(A199,'SALIDA INSUMOS SINCO'!$A$7:$G$510,7,0)</f>
        <v>218799756</v>
      </c>
      <c r="H199" s="573">
        <f t="shared" si="17"/>
        <v>9.9972954731020244E-3</v>
      </c>
      <c r="I199" s="26" t="str">
        <f t="shared" ref="I199:I262" si="18">REPT("|",H199/MAX($H$7:$H$500)*100)</f>
        <v>||||</v>
      </c>
      <c r="J199" s="1" t="s">
        <v>2430</v>
      </c>
      <c r="L199" s="629" t="str">
        <f t="shared" si="14"/>
        <v/>
      </c>
    </row>
    <row r="200" spans="1:12">
      <c r="A200" s="3">
        <v>1276</v>
      </c>
      <c r="B200" s="4" t="str">
        <f>VLOOKUP(A200,'SALIDA INSUMOS SINCO'!$A$7:$B$510,2,0)</f>
        <v>SIAMESA</v>
      </c>
      <c r="C200" s="5" t="s">
        <v>14</v>
      </c>
      <c r="D200" s="5" t="str">
        <f>VLOOKUP(A200,'SALIDA INSUMOS SINCO'!$A$7:$D$510,4,0)</f>
        <v>Und</v>
      </c>
      <c r="E200" s="576">
        <f>VLOOKUP(A200,'SALIDA INSUMOS SINCO'!$A$7:$E$510,5,0)</f>
        <v>1</v>
      </c>
      <c r="F200" s="576">
        <f>VLOOKUP(A200,'SALIDA INSUMOS SINCO'!$A$7:$F$510,6,0)</f>
        <v>2980327</v>
      </c>
      <c r="G200" s="572">
        <f>VLOOKUP(A200,'SALIDA INSUMOS SINCO'!$A$7:$G$510,7,0)</f>
        <v>2980327</v>
      </c>
      <c r="H200" s="573">
        <f t="shared" si="17"/>
        <v>1.3617569859384915E-4</v>
      </c>
      <c r="I200" s="26" t="str">
        <f t="shared" si="18"/>
        <v/>
      </c>
      <c r="J200" s="1" t="s">
        <v>2430</v>
      </c>
      <c r="L200" s="629" t="str">
        <f t="shared" si="14"/>
        <v/>
      </c>
    </row>
    <row r="201" spans="1:12">
      <c r="A201" s="3">
        <v>1308</v>
      </c>
      <c r="B201" s="4" t="str">
        <f>VLOOKUP(A201,'SALIDA INSUMOS SINCO'!$A$7:$B$510,2,0)</f>
        <v>SUMINISTRO E INSTALACIÒN DE ASTM A 53/A 53M TUBERÍA ACERO CARBONO 1 1/2"</v>
      </c>
      <c r="C201" s="5" t="s">
        <v>14</v>
      </c>
      <c r="D201" s="5" t="str">
        <f>VLOOKUP(A201,'SALIDA INSUMOS SINCO'!$A$7:$D$510,4,0)</f>
        <v>Und</v>
      </c>
      <c r="E201" s="576">
        <f>VLOOKUP(A201,'SALIDA INSUMOS SINCO'!$A$7:$E$510,5,0)</f>
        <v>7</v>
      </c>
      <c r="F201" s="576">
        <f>VLOOKUP(A201,'SALIDA INSUMOS SINCO'!$A$7:$F$510,6,0)</f>
        <v>44261</v>
      </c>
      <c r="G201" s="572">
        <f>VLOOKUP(A201,'SALIDA INSUMOS SINCO'!$A$7:$G$510,7,0)</f>
        <v>309827</v>
      </c>
      <c r="H201" s="573">
        <f t="shared" si="17"/>
        <v>1.4156469464000594E-5</v>
      </c>
      <c r="I201" s="26" t="str">
        <f t="shared" si="18"/>
        <v/>
      </c>
      <c r="J201" s="1" t="s">
        <v>2430</v>
      </c>
      <c r="L201" s="629" t="str">
        <f t="shared" si="14"/>
        <v/>
      </c>
    </row>
    <row r="202" spans="1:12">
      <c r="A202" s="3">
        <v>1309</v>
      </c>
      <c r="B202" s="4" t="str">
        <f>VLOOKUP(A202,'SALIDA INSUMOS SINCO'!$A$7:$B$510,2,0)</f>
        <v>SUMINISTRO E INSTALACIÒN DE ASTM A 53/A 53M TUBERÍA ACERO CARBONO 1 1/4"</v>
      </c>
      <c r="C202" s="5" t="s">
        <v>14</v>
      </c>
      <c r="D202" s="5" t="str">
        <f>VLOOKUP(A202,'SALIDA INSUMOS SINCO'!$A$7:$D$510,4,0)</f>
        <v>Und</v>
      </c>
      <c r="E202" s="576">
        <f>VLOOKUP(A202,'SALIDA INSUMOS SINCO'!$A$7:$E$510,5,0)</f>
        <v>4</v>
      </c>
      <c r="F202" s="576">
        <f>VLOOKUP(A202,'SALIDA INSUMOS SINCO'!$A$7:$F$510,6,0)</f>
        <v>56805</v>
      </c>
      <c r="G202" s="572">
        <f>VLOOKUP(A202,'SALIDA INSUMOS SINCO'!$A$7:$G$510,7,0)</f>
        <v>227220</v>
      </c>
      <c r="H202" s="573">
        <f t="shared" si="17"/>
        <v>1.0382029298964308E-5</v>
      </c>
      <c r="I202" s="26" t="str">
        <f t="shared" si="18"/>
        <v/>
      </c>
      <c r="J202" s="1" t="s">
        <v>2430</v>
      </c>
      <c r="L202" s="629" t="str">
        <f t="shared" si="14"/>
        <v/>
      </c>
    </row>
    <row r="203" spans="1:12">
      <c r="A203" s="3">
        <v>1310</v>
      </c>
      <c r="B203" s="4" t="str">
        <f>VLOOKUP(A203,'SALIDA INSUMOS SINCO'!$A$7:$B$510,2,0)</f>
        <v>SUMINISTRO E INSTALACIÒN DE ASTM A 53/A 53M TUBERÍA ACERO CARBONO 2 1/2"</v>
      </c>
      <c r="C203" s="5" t="s">
        <v>14</v>
      </c>
      <c r="D203" s="5" t="str">
        <f>VLOOKUP(A203,'SALIDA INSUMOS SINCO'!$A$7:$D$510,4,0)</f>
        <v>Und</v>
      </c>
      <c r="E203" s="576">
        <f>VLOOKUP(A203,'SALIDA INSUMOS SINCO'!$A$7:$E$510,5,0)</f>
        <v>2</v>
      </c>
      <c r="F203" s="576">
        <f>VLOOKUP(A203,'SALIDA INSUMOS SINCO'!$A$7:$F$510,6,0)</f>
        <v>76997</v>
      </c>
      <c r="G203" s="572">
        <f>VLOOKUP(A203,'SALIDA INSUMOS SINCO'!$A$7:$G$510,7,0)</f>
        <v>153994</v>
      </c>
      <c r="H203" s="573">
        <f t="shared" si="17"/>
        <v>7.0362213707627403E-6</v>
      </c>
      <c r="I203" s="26" t="str">
        <f t="shared" si="18"/>
        <v/>
      </c>
      <c r="J203" s="1" t="s">
        <v>2430</v>
      </c>
      <c r="L203" s="629" t="str">
        <f t="shared" si="14"/>
        <v/>
      </c>
    </row>
    <row r="204" spans="1:12">
      <c r="A204" s="3">
        <v>1311</v>
      </c>
      <c r="B204" s="4" t="str">
        <f>VLOOKUP(A204,'SALIDA INSUMOS SINCO'!$A$7:$B$510,2,0)</f>
        <v>SUMINISTRO E INSTALACIÒN DE ASTM A 53/A 53M TUBERÍA ACERO CARBONO 4"</v>
      </c>
      <c r="C204" s="5" t="s">
        <v>14</v>
      </c>
      <c r="D204" s="5" t="str">
        <f>VLOOKUP(A204,'SALIDA INSUMOS SINCO'!$A$7:$D$510,4,0)</f>
        <v>Und</v>
      </c>
      <c r="E204" s="576">
        <f>VLOOKUP(A204,'SALIDA INSUMOS SINCO'!$A$7:$E$510,5,0)</f>
        <v>4</v>
      </c>
      <c r="F204" s="576">
        <f>VLOOKUP(A204,'SALIDA INSUMOS SINCO'!$A$7:$F$510,6,0)</f>
        <v>164066</v>
      </c>
      <c r="G204" s="572">
        <f>VLOOKUP(A204,'SALIDA INSUMOS SINCO'!$A$7:$G$510,7,0)</f>
        <v>656264</v>
      </c>
      <c r="H204" s="573">
        <f t="shared" si="17"/>
        <v>2.998570581751392E-5</v>
      </c>
      <c r="I204" s="26" t="str">
        <f t="shared" si="18"/>
        <v/>
      </c>
      <c r="J204" s="1" t="s">
        <v>2430</v>
      </c>
      <c r="L204" s="629" t="str">
        <f t="shared" ref="L204:L265" si="19">IF(J204="SI",G204,"")</f>
        <v/>
      </c>
    </row>
    <row r="205" spans="1:12">
      <c r="A205" s="3">
        <v>1312</v>
      </c>
      <c r="B205" s="4" t="str">
        <f>VLOOKUP(A205,'SALIDA INSUMOS SINCO'!$A$7:$B$510,2,0)</f>
        <v>SUMINISTRO E INSTALACIÒN DE ASTM A 53/A 53M TUBERÍA ACERO CARBONO 6"</v>
      </c>
      <c r="C205" s="5" t="s">
        <v>14</v>
      </c>
      <c r="D205" s="5" t="str">
        <f>VLOOKUP(A205,'SALIDA INSUMOS SINCO'!$A$7:$D$510,4,0)</f>
        <v>Und</v>
      </c>
      <c r="E205" s="576">
        <f>VLOOKUP(A205,'SALIDA INSUMOS SINCO'!$A$7:$E$510,5,0)</f>
        <v>6</v>
      </c>
      <c r="F205" s="576">
        <f>VLOOKUP(A205,'SALIDA INSUMOS SINCO'!$A$7:$F$510,6,0)</f>
        <v>170797</v>
      </c>
      <c r="G205" s="572">
        <f>VLOOKUP(A205,'SALIDA INSUMOS SINCO'!$A$7:$G$510,7,0)</f>
        <v>1024782</v>
      </c>
      <c r="H205" s="573">
        <f t="shared" si="17"/>
        <v>4.6823856830610168E-5</v>
      </c>
      <c r="I205" s="26" t="str">
        <f t="shared" si="18"/>
        <v/>
      </c>
      <c r="J205" s="1" t="s">
        <v>2430</v>
      </c>
      <c r="L205" s="629" t="str">
        <f t="shared" si="19"/>
        <v/>
      </c>
    </row>
    <row r="206" spans="1:12">
      <c r="A206" s="3">
        <v>1313</v>
      </c>
      <c r="B206" s="4" t="str">
        <f>VLOOKUP(A206,'SALIDA INSUMOS SINCO'!$A$7:$B$510,2,0)</f>
        <v>SUMINISTRO E INSTALACIÒN DE CODO RADIO LARGO ACERO AL CARBONO 8"</v>
      </c>
      <c r="C206" s="5" t="s">
        <v>14</v>
      </c>
      <c r="D206" s="5" t="str">
        <f>VLOOKUP(A206,'SALIDA INSUMOS SINCO'!$A$7:$D$510,4,0)</f>
        <v>Und</v>
      </c>
      <c r="E206" s="576">
        <f>VLOOKUP(A206,'SALIDA INSUMOS SINCO'!$A$7:$E$510,5,0)</f>
        <v>1</v>
      </c>
      <c r="F206" s="576">
        <f>VLOOKUP(A206,'SALIDA INSUMOS SINCO'!$A$7:$F$510,6,0)</f>
        <v>247688</v>
      </c>
      <c r="G206" s="572">
        <f>VLOOKUP(A206,'SALIDA INSUMOS SINCO'!$A$7:$G$510,7,0)</f>
        <v>247688</v>
      </c>
      <c r="H206" s="573">
        <f t="shared" si="17"/>
        <v>1.1317243521705271E-5</v>
      </c>
      <c r="I206" s="26" t="str">
        <f t="shared" si="18"/>
        <v/>
      </c>
      <c r="J206" s="1" t="s">
        <v>2430</v>
      </c>
      <c r="L206" s="629" t="str">
        <f t="shared" si="19"/>
        <v/>
      </c>
    </row>
    <row r="207" spans="1:12">
      <c r="A207" s="3">
        <v>1314</v>
      </c>
      <c r="B207" s="4" t="str">
        <f>VLOOKUP(A207,'SALIDA INSUMOS SINCO'!$A$7:$B$510,2,0)</f>
        <v>SUMINISTRO E INSTALACIÒN DE CODO RANURADO UL/FM 1 1/2"X90</v>
      </c>
      <c r="C207" s="5" t="s">
        <v>14</v>
      </c>
      <c r="D207" s="5" t="str">
        <f>VLOOKUP(A207,'SALIDA INSUMOS SINCO'!$A$7:$D$510,4,0)</f>
        <v>Und</v>
      </c>
      <c r="E207" s="576">
        <f>VLOOKUP(A207,'SALIDA INSUMOS SINCO'!$A$7:$E$510,5,0)</f>
        <v>12</v>
      </c>
      <c r="F207" s="576">
        <f>VLOOKUP(A207,'SALIDA INSUMOS SINCO'!$A$7:$F$510,6,0)</f>
        <v>12788</v>
      </c>
      <c r="G207" s="572">
        <f>VLOOKUP(A207,'SALIDA INSUMOS SINCO'!$A$7:$G$510,7,0)</f>
        <v>153456</v>
      </c>
      <c r="H207" s="573">
        <f t="shared" si="17"/>
        <v>7.011639327972304E-6</v>
      </c>
      <c r="I207" s="26" t="str">
        <f t="shared" si="18"/>
        <v/>
      </c>
      <c r="J207" s="1" t="s">
        <v>2430</v>
      </c>
      <c r="L207" s="629" t="str">
        <f t="shared" si="19"/>
        <v/>
      </c>
    </row>
    <row r="208" spans="1:12">
      <c r="A208" s="3">
        <v>1315</v>
      </c>
      <c r="B208" s="4" t="str">
        <f>VLOOKUP(A208,'SALIDA INSUMOS SINCO'!$A$7:$B$510,2,0)</f>
        <v>SUMINISTRO E INSTALACIÒN DE CODO RANURADO UL/FM 4"</v>
      </c>
      <c r="C208" s="5" t="s">
        <v>14</v>
      </c>
      <c r="D208" s="5" t="str">
        <f>VLOOKUP(A208,'SALIDA INSUMOS SINCO'!$A$7:$D$510,4,0)</f>
        <v>Und</v>
      </c>
      <c r="E208" s="576">
        <f>VLOOKUP(A208,'SALIDA INSUMOS SINCO'!$A$7:$E$510,5,0)</f>
        <v>12</v>
      </c>
      <c r="F208" s="576">
        <f>VLOOKUP(A208,'SALIDA INSUMOS SINCO'!$A$7:$F$510,6,0)</f>
        <v>56807</v>
      </c>
      <c r="G208" s="572">
        <f>VLOOKUP(A208,'SALIDA INSUMOS SINCO'!$A$7:$G$510,7,0)</f>
        <v>681684</v>
      </c>
      <c r="H208" s="573">
        <f t="shared" si="17"/>
        <v>3.1147184493597332E-5</v>
      </c>
      <c r="I208" s="26" t="str">
        <f t="shared" si="18"/>
        <v/>
      </c>
      <c r="J208" s="1" t="s">
        <v>2430</v>
      </c>
      <c r="L208" s="629" t="str">
        <f t="shared" si="19"/>
        <v/>
      </c>
    </row>
    <row r="209" spans="1:12">
      <c r="A209" s="3">
        <v>1316</v>
      </c>
      <c r="B209" s="4" t="str">
        <f>VLOOKUP(A209,'SALIDA INSUMOS SINCO'!$A$7:$B$510,2,0)</f>
        <v>SUMINISTRO E INSTALACIÒN DE CODO RANURADO UL/FM 6"</v>
      </c>
      <c r="C209" s="5" t="s">
        <v>14</v>
      </c>
      <c r="D209" s="5" t="str">
        <f>VLOOKUP(A209,'SALIDA INSUMOS SINCO'!$A$7:$D$510,4,0)</f>
        <v>Und</v>
      </c>
      <c r="E209" s="576">
        <f>VLOOKUP(A209,'SALIDA INSUMOS SINCO'!$A$7:$E$510,5,0)</f>
        <v>4</v>
      </c>
      <c r="F209" s="576">
        <f>VLOOKUP(A209,'SALIDA INSUMOS SINCO'!$A$7:$F$510,6,0)</f>
        <v>114690</v>
      </c>
      <c r="G209" s="572">
        <f>VLOOKUP(A209,'SALIDA INSUMOS SINCO'!$A$7:$G$510,7,0)</f>
        <v>458760</v>
      </c>
      <c r="H209" s="573">
        <f t="shared" si="17"/>
        <v>2.0961446004721709E-5</v>
      </c>
      <c r="I209" s="26" t="str">
        <f t="shared" si="18"/>
        <v/>
      </c>
      <c r="J209" s="1" t="s">
        <v>2430</v>
      </c>
      <c r="L209" s="629" t="str">
        <f t="shared" si="19"/>
        <v/>
      </c>
    </row>
    <row r="210" spans="1:12" ht="33.75">
      <c r="A210" s="3">
        <v>1317</v>
      </c>
      <c r="B210" s="4" t="str">
        <f>VLOOKUP(A210,'SALIDA INSUMOS SINCO'!$A$7:$B$510,2,0)</f>
        <v>SUMINISTRO E INSTALACIÒN DE GABINETE CONTRA INCENDIOS TIPO II (INCLUYE VÀLVULA ANGULAR DE 2 1/2" CON TAPA VÀLVULA ANGULAR DE 1 1/2" MANGUERA DE 1 1/2" BOQUILLA CHORRO NIEBLA DE 1 1/2" LLAVE SPANN</v>
      </c>
      <c r="C210" s="5" t="s">
        <v>14</v>
      </c>
      <c r="D210" s="5" t="str">
        <f>VLOOKUP(A210,'SALIDA INSUMOS SINCO'!$A$7:$D$510,4,0)</f>
        <v>Und</v>
      </c>
      <c r="E210" s="576">
        <f>VLOOKUP(A210,'SALIDA INSUMOS SINCO'!$A$7:$E$510,5,0)</f>
        <v>6</v>
      </c>
      <c r="F210" s="576">
        <f>VLOOKUP(A210,'SALIDA INSUMOS SINCO'!$A$7:$F$510,6,0)</f>
        <v>2980327</v>
      </c>
      <c r="G210" s="572">
        <f>VLOOKUP(A210,'SALIDA INSUMOS SINCO'!$A$7:$G$510,7,0)</f>
        <v>17881962</v>
      </c>
      <c r="H210" s="573">
        <f t="shared" si="17"/>
        <v>8.1705419156309481E-4</v>
      </c>
      <c r="I210" s="26" t="str">
        <f t="shared" si="18"/>
        <v/>
      </c>
      <c r="J210" s="1" t="s">
        <v>2430</v>
      </c>
      <c r="L210" s="629" t="str">
        <f t="shared" si="19"/>
        <v/>
      </c>
    </row>
    <row r="211" spans="1:12">
      <c r="A211" s="3">
        <v>1318</v>
      </c>
      <c r="B211" s="4" t="str">
        <f>VLOOKUP(A211,'SALIDA INSUMOS SINCO'!$A$7:$B$510,2,0)</f>
        <v>SUMINISTRO E INSTALACIÒN DE REDUCCIÒN COPA RANURADA 2 1/2" X 2"</v>
      </c>
      <c r="C211" s="5" t="s">
        <v>14</v>
      </c>
      <c r="D211" s="5" t="str">
        <f>VLOOKUP(A211,'SALIDA INSUMOS SINCO'!$A$7:$D$510,4,0)</f>
        <v>Und</v>
      </c>
      <c r="E211" s="576">
        <f>VLOOKUP(A211,'SALIDA INSUMOS SINCO'!$A$7:$E$510,5,0)</f>
        <v>5</v>
      </c>
      <c r="F211" s="576">
        <f>VLOOKUP(A211,'SALIDA INSUMOS SINCO'!$A$7:$F$510,6,0)</f>
        <v>16827</v>
      </c>
      <c r="G211" s="572">
        <f>VLOOKUP(A211,'SALIDA INSUMOS SINCO'!$A$7:$G$510,7,0)</f>
        <v>84135</v>
      </c>
      <c r="H211" s="573">
        <f t="shared" si="17"/>
        <v>3.8442568218834703E-6</v>
      </c>
      <c r="I211" s="26" t="str">
        <f t="shared" si="18"/>
        <v/>
      </c>
      <c r="J211" s="1" t="s">
        <v>2430</v>
      </c>
      <c r="L211" s="629" t="str">
        <f t="shared" si="19"/>
        <v/>
      </c>
    </row>
    <row r="212" spans="1:12">
      <c r="A212" s="3">
        <v>1319</v>
      </c>
      <c r="B212" s="4" t="str">
        <f>VLOOKUP(A212,'SALIDA INSUMOS SINCO'!$A$7:$B$510,2,0)</f>
        <v>SUMINISTRO E INSTALACIÒN DE REDUCCIÓN COPA ROSCADA 1 1/2" X 1"</v>
      </c>
      <c r="C212" s="5" t="s">
        <v>14</v>
      </c>
      <c r="D212" s="5" t="str">
        <f>VLOOKUP(A212,'SALIDA INSUMOS SINCO'!$A$7:$D$510,4,0)</f>
        <v>Und</v>
      </c>
      <c r="E212" s="576">
        <f>VLOOKUP(A212,'SALIDA INSUMOS SINCO'!$A$7:$E$510,5,0)</f>
        <v>201</v>
      </c>
      <c r="F212" s="576">
        <f>VLOOKUP(A212,'SALIDA INSUMOS SINCO'!$A$7:$F$510,6,0)</f>
        <v>9692</v>
      </c>
      <c r="G212" s="572">
        <f>VLOOKUP(A212,'SALIDA INSUMOS SINCO'!$A$7:$G$510,7,0)</f>
        <v>1948092</v>
      </c>
      <c r="H212" s="573">
        <f t="shared" si="17"/>
        <v>8.9011302794991546E-5</v>
      </c>
      <c r="I212" s="26" t="str">
        <f t="shared" si="18"/>
        <v/>
      </c>
      <c r="J212" s="1" t="s">
        <v>2430</v>
      </c>
      <c r="L212" s="629" t="str">
        <f t="shared" si="19"/>
        <v/>
      </c>
    </row>
    <row r="213" spans="1:12">
      <c r="A213" s="3">
        <v>1320</v>
      </c>
      <c r="B213" s="4" t="str">
        <f>VLOOKUP(A213,'SALIDA INSUMOS SINCO'!$A$7:$B$510,2,0)</f>
        <v>SUMINISTRO E INSTALACIÒN DE REDUCCIÓN COPA ROSCADA 1 X 3/4"</v>
      </c>
      <c r="C213" s="5" t="s">
        <v>14</v>
      </c>
      <c r="D213" s="5" t="str">
        <f>VLOOKUP(A213,'SALIDA INSUMOS SINCO'!$A$7:$D$510,4,0)</f>
        <v>Und</v>
      </c>
      <c r="E213" s="576">
        <f>VLOOKUP(A213,'SALIDA INSUMOS SINCO'!$A$7:$E$510,5,0)</f>
        <v>210</v>
      </c>
      <c r="F213" s="576">
        <f>VLOOKUP(A213,'SALIDA INSUMOS SINCO'!$A$7:$F$510,6,0)</f>
        <v>8346</v>
      </c>
      <c r="G213" s="572">
        <f>VLOOKUP(A213,'SALIDA INSUMOS SINCO'!$A$7:$G$510,7,0)</f>
        <v>1752660</v>
      </c>
      <c r="H213" s="573">
        <f t="shared" si="17"/>
        <v>8.0081715831013058E-5</v>
      </c>
      <c r="I213" s="26" t="str">
        <f t="shared" si="18"/>
        <v/>
      </c>
      <c r="J213" s="1" t="s">
        <v>2430</v>
      </c>
      <c r="L213" s="629" t="str">
        <f t="shared" si="19"/>
        <v/>
      </c>
    </row>
    <row r="214" spans="1:12">
      <c r="A214" s="3">
        <v>1321</v>
      </c>
      <c r="B214" s="4" t="str">
        <f>VLOOKUP(A214,'SALIDA INSUMOS SINCO'!$A$7:$B$510,2,0)</f>
        <v>SUMINISTRO E INSTALACIÒN DE REDUCCIÓN EXCÉNTRICA  8"X6"</v>
      </c>
      <c r="C214" s="5" t="s">
        <v>14</v>
      </c>
      <c r="D214" s="5" t="str">
        <f>VLOOKUP(A214,'SALIDA INSUMOS SINCO'!$A$7:$D$510,4,0)</f>
        <v>Und</v>
      </c>
      <c r="E214" s="576">
        <f>VLOOKUP(A214,'SALIDA INSUMOS SINCO'!$A$7:$E$510,5,0)</f>
        <v>2</v>
      </c>
      <c r="F214" s="576">
        <f>VLOOKUP(A214,'SALIDA INSUMOS SINCO'!$A$7:$F$510,6,0)</f>
        <v>123709</v>
      </c>
      <c r="G214" s="572">
        <f>VLOOKUP(A214,'SALIDA INSUMOS SINCO'!$A$7:$G$510,7,0)</f>
        <v>247418</v>
      </c>
      <c r="H214" s="573">
        <f t="shared" si="17"/>
        <v>1.1304906808780703E-5</v>
      </c>
      <c r="I214" s="26" t="str">
        <f t="shared" si="18"/>
        <v/>
      </c>
      <c r="J214" s="1" t="s">
        <v>2430</v>
      </c>
      <c r="L214" s="629" t="str">
        <f t="shared" si="19"/>
        <v/>
      </c>
    </row>
    <row r="215" spans="1:12">
      <c r="A215" s="3">
        <v>1322</v>
      </c>
      <c r="B215" s="4" t="str">
        <f>VLOOKUP(A215,'SALIDA INSUMOS SINCO'!$A$7:$B$510,2,0)</f>
        <v>SUMINISTRO E INSTALACIÒN DE STRAP UL/FM SALIDA ROSCADA 1 1/2" X 1"</v>
      </c>
      <c r="C215" s="5" t="s">
        <v>14</v>
      </c>
      <c r="D215" s="5" t="str">
        <f>VLOOKUP(A215,'SALIDA INSUMOS SINCO'!$A$7:$D$510,4,0)</f>
        <v>Und</v>
      </c>
      <c r="E215" s="576">
        <f>VLOOKUP(A215,'SALIDA INSUMOS SINCO'!$A$7:$E$510,5,0)</f>
        <v>189</v>
      </c>
      <c r="F215" s="576">
        <f>VLOOKUP(A215,'SALIDA INSUMOS SINCO'!$A$7:$F$510,6,0)</f>
        <v>16423</v>
      </c>
      <c r="G215" s="572">
        <f>VLOOKUP(A215,'SALIDA INSUMOS SINCO'!$A$7:$G$510,7,0)</f>
        <v>3103947</v>
      </c>
      <c r="H215" s="573">
        <f t="shared" si="17"/>
        <v>1.4182408545212731E-4</v>
      </c>
      <c r="I215" s="26" t="str">
        <f t="shared" si="18"/>
        <v/>
      </c>
      <c r="J215" s="1" t="s">
        <v>2430</v>
      </c>
      <c r="L215" s="629" t="str">
        <f t="shared" si="19"/>
        <v/>
      </c>
    </row>
    <row r="216" spans="1:12">
      <c r="A216" s="3">
        <v>1323</v>
      </c>
      <c r="B216" s="4" t="str">
        <f>VLOOKUP(A216,'SALIDA INSUMOS SINCO'!$A$7:$B$510,2,0)</f>
        <v>SUMINISTRO E INSTALACIÒN DE TAPÓN RANURADO 1 1/2"</v>
      </c>
      <c r="C216" s="5" t="s">
        <v>14</v>
      </c>
      <c r="D216" s="5" t="str">
        <f>VLOOKUP(A216,'SALIDA INSUMOS SINCO'!$A$7:$D$510,4,0)</f>
        <v>Und</v>
      </c>
      <c r="E216" s="576">
        <f>VLOOKUP(A216,'SALIDA INSUMOS SINCO'!$A$7:$E$510,5,0)</f>
        <v>5</v>
      </c>
      <c r="F216" s="576">
        <f>VLOOKUP(A216,'SALIDA INSUMOS SINCO'!$A$7:$F$510,6,0)</f>
        <v>3769</v>
      </c>
      <c r="G216" s="572">
        <f>VLOOKUP(A216,'SALIDA INSUMOS SINCO'!$A$7:$G$510,7,0)</f>
        <v>18845</v>
      </c>
      <c r="H216" s="573">
        <f t="shared" si="17"/>
        <v>8.6105687060550302E-7</v>
      </c>
      <c r="I216" s="26" t="str">
        <f t="shared" si="18"/>
        <v/>
      </c>
      <c r="J216" s="1" t="s">
        <v>2430</v>
      </c>
      <c r="L216" s="629" t="str">
        <f t="shared" si="19"/>
        <v/>
      </c>
    </row>
    <row r="217" spans="1:12">
      <c r="A217" s="3">
        <v>1324</v>
      </c>
      <c r="B217" s="4" t="str">
        <f>VLOOKUP(A217,'SALIDA INSUMOS SINCO'!$A$7:$B$510,2,0)</f>
        <v>SUMINISTRO E INSTALACIÒN DE TAPÓN RANURADO 6</v>
      </c>
      <c r="C217" s="5" t="s">
        <v>14</v>
      </c>
      <c r="D217" s="5" t="str">
        <f>VLOOKUP(A217,'SALIDA INSUMOS SINCO'!$A$7:$D$510,4,0)</f>
        <v>Und</v>
      </c>
      <c r="E217" s="576">
        <f>VLOOKUP(A217,'SALIDA INSUMOS SINCO'!$A$7:$E$510,5,0)</f>
        <v>3</v>
      </c>
      <c r="F217" s="576">
        <f>VLOOKUP(A217,'SALIDA INSUMOS SINCO'!$A$7:$F$510,6,0)</f>
        <v>52364</v>
      </c>
      <c r="G217" s="572">
        <f>VLOOKUP(A217,'SALIDA INSUMOS SINCO'!$A$7:$G$510,7,0)</f>
        <v>157092</v>
      </c>
      <c r="H217" s="573">
        <f t="shared" si="17"/>
        <v>7.1777737286898216E-6</v>
      </c>
      <c r="I217" s="26" t="str">
        <f t="shared" si="18"/>
        <v/>
      </c>
      <c r="J217" s="1" t="s">
        <v>2430</v>
      </c>
      <c r="L217" s="629" t="str">
        <f t="shared" si="19"/>
        <v/>
      </c>
    </row>
    <row r="218" spans="1:12">
      <c r="A218" s="3">
        <v>1325</v>
      </c>
      <c r="B218" s="4" t="str">
        <f>VLOOKUP(A218,'SALIDA INSUMOS SINCO'!$A$7:$B$510,2,0)</f>
        <v>SUMINISTRO E INSTALACIÒN DE TEE ACERO CARBONO 8"</v>
      </c>
      <c r="C218" s="5" t="s">
        <v>14</v>
      </c>
      <c r="D218" s="5" t="str">
        <f>VLOOKUP(A218,'SALIDA INSUMOS SINCO'!$A$7:$D$510,4,0)</f>
        <v>Und</v>
      </c>
      <c r="E218" s="576">
        <f>VLOOKUP(A218,'SALIDA INSUMOS SINCO'!$A$7:$E$510,5,0)</f>
        <v>4</v>
      </c>
      <c r="F218" s="576">
        <f>VLOOKUP(A218,'SALIDA INSUMOS SINCO'!$A$7:$F$510,6,0)</f>
        <v>294802</v>
      </c>
      <c r="G218" s="572">
        <f>VLOOKUP(A218,'SALIDA INSUMOS SINCO'!$A$7:$G$510,7,0)</f>
        <v>1179208</v>
      </c>
      <c r="H218" s="573">
        <f t="shared" ref="H218:H249" si="20">G218/$G$502</f>
        <v>5.3879816942052218E-5</v>
      </c>
      <c r="I218" s="26" t="str">
        <f t="shared" si="18"/>
        <v/>
      </c>
      <c r="J218" s="1" t="s">
        <v>2430</v>
      </c>
      <c r="L218" s="629" t="str">
        <f t="shared" si="19"/>
        <v/>
      </c>
    </row>
    <row r="219" spans="1:12">
      <c r="A219" s="3">
        <v>1326</v>
      </c>
      <c r="B219" s="4" t="str">
        <f>VLOOKUP(A219,'SALIDA INSUMOS SINCO'!$A$7:$B$510,2,0)</f>
        <v>SUMINISTRO E INSTALACIÒN DE TEE MECÁNICA UL/FM SALIDA RANURADA 6" X 2 1/2"</v>
      </c>
      <c r="C219" s="5" t="s">
        <v>14</v>
      </c>
      <c r="D219" s="5" t="str">
        <f>VLOOKUP(A219,'SALIDA INSUMOS SINCO'!$A$7:$D$510,4,0)</f>
        <v>Und</v>
      </c>
      <c r="E219" s="576">
        <f>VLOOKUP(A219,'SALIDA INSUMOS SINCO'!$A$7:$E$510,5,0)</f>
        <v>5</v>
      </c>
      <c r="F219" s="576">
        <f>VLOOKUP(A219,'SALIDA INSUMOS SINCO'!$A$7:$F$510,6,0)</f>
        <v>72960</v>
      </c>
      <c r="G219" s="572">
        <f>VLOOKUP(A219,'SALIDA INSUMOS SINCO'!$A$7:$G$510,7,0)</f>
        <v>364800</v>
      </c>
      <c r="H219" s="573">
        <f t="shared" si="20"/>
        <v>1.666826990697201E-5</v>
      </c>
      <c r="I219" s="26" t="str">
        <f t="shared" si="18"/>
        <v/>
      </c>
      <c r="J219" s="1" t="s">
        <v>2430</v>
      </c>
      <c r="L219" s="629" t="str">
        <f t="shared" si="19"/>
        <v/>
      </c>
    </row>
    <row r="220" spans="1:12">
      <c r="A220" s="3">
        <v>1327</v>
      </c>
      <c r="B220" s="4" t="str">
        <f>VLOOKUP(A220,'SALIDA INSUMOS SINCO'!$A$7:$B$510,2,0)</f>
        <v>SUMINISTRO E INSTALACIÒN DE TEE RANURADA UL/FM 2 1/2"</v>
      </c>
      <c r="C220" s="5" t="s">
        <v>14</v>
      </c>
      <c r="D220" s="5" t="str">
        <f>VLOOKUP(A220,'SALIDA INSUMOS SINCO'!$A$7:$D$510,4,0)</f>
        <v>Und</v>
      </c>
      <c r="E220" s="576">
        <f>VLOOKUP(A220,'SALIDA INSUMOS SINCO'!$A$7:$E$510,5,0)</f>
        <v>6</v>
      </c>
      <c r="F220" s="576">
        <f>VLOOKUP(A220,'SALIDA INSUMOS SINCO'!$A$7:$F$510,6,0)</f>
        <v>52768</v>
      </c>
      <c r="G220" s="572">
        <f>VLOOKUP(A220,'SALIDA INSUMOS SINCO'!$A$7:$G$510,7,0)</f>
        <v>316608</v>
      </c>
      <c r="H220" s="573">
        <f t="shared" si="20"/>
        <v>1.4466303724524655E-5</v>
      </c>
      <c r="I220" s="26" t="str">
        <f t="shared" si="18"/>
        <v/>
      </c>
      <c r="J220" s="1" t="s">
        <v>2430</v>
      </c>
      <c r="L220" s="629" t="str">
        <f t="shared" si="19"/>
        <v/>
      </c>
    </row>
    <row r="221" spans="1:12">
      <c r="A221" s="3">
        <v>1328</v>
      </c>
      <c r="B221" s="4" t="str">
        <f>VLOOKUP(A221,'SALIDA INSUMOS SINCO'!$A$7:$B$510,2,0)</f>
        <v>SUMINISTRO E INSTALACIÒN DE TEE RANURADA UL/FM 4"</v>
      </c>
      <c r="C221" s="5" t="s">
        <v>14</v>
      </c>
      <c r="D221" s="5" t="str">
        <f>VLOOKUP(A221,'SALIDA INSUMOS SINCO'!$A$7:$D$510,4,0)</f>
        <v>Und</v>
      </c>
      <c r="E221" s="576">
        <f>VLOOKUP(A221,'SALIDA INSUMOS SINCO'!$A$7:$E$510,5,0)</f>
        <v>8</v>
      </c>
      <c r="F221" s="576">
        <f>VLOOKUP(A221,'SALIDA INSUMOS SINCO'!$A$7:$F$510,6,0)</f>
        <v>90460</v>
      </c>
      <c r="G221" s="572">
        <f>VLOOKUP(A221,'SALIDA INSUMOS SINCO'!$A$7:$G$510,7,0)</f>
        <v>723680</v>
      </c>
      <c r="H221" s="573">
        <f t="shared" si="20"/>
        <v>3.3066045960190526E-5</v>
      </c>
      <c r="I221" s="26" t="str">
        <f t="shared" si="18"/>
        <v/>
      </c>
      <c r="J221" s="1" t="s">
        <v>2430</v>
      </c>
      <c r="L221" s="629" t="str">
        <f t="shared" si="19"/>
        <v/>
      </c>
    </row>
    <row r="222" spans="1:12">
      <c r="A222" s="3">
        <v>1329</v>
      </c>
      <c r="B222" s="4" t="str">
        <f>VLOOKUP(A222,'SALIDA INSUMOS SINCO'!$A$7:$B$510,2,0)</f>
        <v>SUMINISTRO E INSTALACIÒN DE TUBERÍA SCH 10 - 4"</v>
      </c>
      <c r="C222" s="5" t="s">
        <v>14</v>
      </c>
      <c r="D222" s="5" t="str">
        <f>VLOOKUP(A222,'SALIDA INSUMOS SINCO'!$A$7:$D$510,4,0)</f>
        <v>Und</v>
      </c>
      <c r="E222" s="576">
        <f>VLOOKUP(A222,'SALIDA INSUMOS SINCO'!$A$7:$E$510,5,0)</f>
        <v>125.4</v>
      </c>
      <c r="F222" s="576">
        <f>VLOOKUP(A222,'SALIDA INSUMOS SINCO'!$A$7:$F$510,6,0)</f>
        <v>120142</v>
      </c>
      <c r="G222" s="572">
        <f>VLOOKUP(A222,'SALIDA INSUMOS SINCO'!$A$7:$G$510,7,0)</f>
        <v>15065806.800000001</v>
      </c>
      <c r="H222" s="573">
        <f t="shared" si="20"/>
        <v>6.8837975358742947E-4</v>
      </c>
      <c r="I222" s="26" t="str">
        <f t="shared" si="18"/>
        <v/>
      </c>
      <c r="J222" s="1" t="s">
        <v>2430</v>
      </c>
      <c r="L222" s="629" t="str">
        <f t="shared" si="19"/>
        <v/>
      </c>
    </row>
    <row r="223" spans="1:12">
      <c r="A223" s="3">
        <v>1330</v>
      </c>
      <c r="B223" s="4" t="str">
        <f>VLOOKUP(A223,'SALIDA INSUMOS SINCO'!$A$7:$B$510,2,0)</f>
        <v>SUMINISTRO E INSTALACIÒN DE TUBERÍA SCH 10 - 6"</v>
      </c>
      <c r="C223" s="5" t="s">
        <v>14</v>
      </c>
      <c r="D223" s="5" t="str">
        <f>VLOOKUP(A223,'SALIDA INSUMOS SINCO'!$A$7:$D$510,4,0)</f>
        <v>Und</v>
      </c>
      <c r="E223" s="576">
        <f>VLOOKUP(A223,'SALIDA INSUMOS SINCO'!$A$7:$E$510,5,0)</f>
        <v>12.6</v>
      </c>
      <c r="F223" s="576">
        <f>VLOOKUP(A223,'SALIDA INSUMOS SINCO'!$A$7:$F$510,6,0)</f>
        <v>186648</v>
      </c>
      <c r="G223" s="572">
        <f>VLOOKUP(A223,'SALIDA INSUMOS SINCO'!$A$7:$G$510,7,0)</f>
        <v>2351764.7999999998</v>
      </c>
      <c r="H223" s="573">
        <f t="shared" si="20"/>
        <v>1.0745573038409003E-4</v>
      </c>
      <c r="I223" s="26" t="str">
        <f t="shared" si="18"/>
        <v/>
      </c>
      <c r="J223" s="1" t="s">
        <v>2430</v>
      </c>
      <c r="L223" s="629" t="str">
        <f t="shared" si="19"/>
        <v/>
      </c>
    </row>
    <row r="224" spans="1:12">
      <c r="A224" s="3">
        <v>1331</v>
      </c>
      <c r="B224" s="4" t="str">
        <f>VLOOKUP(A224,'SALIDA INSUMOS SINCO'!$A$7:$B$510,2,0)</f>
        <v>SUMINISTRO E INSTALACIÒN DE TUBERÍA SCH 40 - 1</v>
      </c>
      <c r="C224" s="5" t="s">
        <v>14</v>
      </c>
      <c r="D224" s="5" t="str">
        <f>VLOOKUP(A224,'SALIDA INSUMOS SINCO'!$A$7:$D$510,4,0)</f>
        <v>Und</v>
      </c>
      <c r="E224" s="576">
        <f>VLOOKUP(A224,'SALIDA INSUMOS SINCO'!$A$7:$E$510,5,0)</f>
        <v>45.1</v>
      </c>
      <c r="F224" s="576">
        <f>VLOOKUP(A224,'SALIDA INSUMOS SINCO'!$A$7:$F$510,6,0)</f>
        <v>38634</v>
      </c>
      <c r="G224" s="572">
        <f>VLOOKUP(A224,'SALIDA INSUMOS SINCO'!$A$7:$G$510,7,0)</f>
        <v>1742393.4</v>
      </c>
      <c r="H224" s="573">
        <f t="shared" si="20"/>
        <v>7.9612619175785753E-5</v>
      </c>
      <c r="I224" s="26" t="str">
        <f t="shared" si="18"/>
        <v/>
      </c>
      <c r="J224" s="1" t="s">
        <v>2430</v>
      </c>
      <c r="L224" s="629" t="str">
        <f t="shared" si="19"/>
        <v/>
      </c>
    </row>
    <row r="225" spans="1:12">
      <c r="A225" s="3">
        <v>1332</v>
      </c>
      <c r="B225" s="4" t="str">
        <f>VLOOKUP(A225,'SALIDA INSUMOS SINCO'!$A$7:$B$510,2,0)</f>
        <v>SUMINISTRO E INSTALACIÒN DE TUBERÍA SCH 40 - 1 1/2</v>
      </c>
      <c r="C225" s="5" t="s">
        <v>14</v>
      </c>
      <c r="D225" s="5" t="str">
        <f>VLOOKUP(A225,'SALIDA INSUMOS SINCO'!$A$7:$D$510,4,0)</f>
        <v>Und</v>
      </c>
      <c r="E225" s="576">
        <f>VLOOKUP(A225,'SALIDA INSUMOS SINCO'!$A$7:$E$510,5,0)</f>
        <v>289.2</v>
      </c>
      <c r="F225" s="576">
        <f>VLOOKUP(A225,'SALIDA INSUMOS SINCO'!$A$7:$F$510,6,0)</f>
        <v>52230</v>
      </c>
      <c r="G225" s="572">
        <f>VLOOKUP(A225,'SALIDA INSUMOS SINCO'!$A$7:$G$510,7,0)</f>
        <v>15104916</v>
      </c>
      <c r="H225" s="573">
        <f t="shared" si="20"/>
        <v>6.9016671274709429E-4</v>
      </c>
      <c r="I225" s="26" t="str">
        <f t="shared" si="18"/>
        <v/>
      </c>
      <c r="J225" s="1" t="s">
        <v>2430</v>
      </c>
      <c r="L225" s="629" t="str">
        <f t="shared" si="19"/>
        <v/>
      </c>
    </row>
    <row r="226" spans="1:12">
      <c r="A226" s="3">
        <v>1333</v>
      </c>
      <c r="B226" s="4" t="str">
        <f>VLOOKUP(A226,'SALIDA INSUMOS SINCO'!$A$7:$B$510,2,0)</f>
        <v>SUMINISTRO E INSTALACIÒN DE UNIÓN FLEXIBLE UL/FM 6"</v>
      </c>
      <c r="C226" s="5" t="s">
        <v>14</v>
      </c>
      <c r="D226" s="5" t="str">
        <f>VLOOKUP(A226,'SALIDA INSUMOS SINCO'!$A$7:$D$510,4,0)</f>
        <v>Und</v>
      </c>
      <c r="E226" s="576">
        <f>VLOOKUP(A226,'SALIDA INSUMOS SINCO'!$A$7:$E$510,5,0)</f>
        <v>14</v>
      </c>
      <c r="F226" s="576">
        <f>VLOOKUP(A226,'SALIDA INSUMOS SINCO'!$A$7:$F$510,6,0)</f>
        <v>62595</v>
      </c>
      <c r="G226" s="572">
        <f>VLOOKUP(A226,'SALIDA INSUMOS SINCO'!$A$7:$G$510,7,0)</f>
        <v>876330</v>
      </c>
      <c r="H226" s="573">
        <f t="shared" si="20"/>
        <v>4.0040857915506529E-5</v>
      </c>
      <c r="I226" s="26" t="str">
        <f t="shared" si="18"/>
        <v/>
      </c>
      <c r="J226" s="1" t="s">
        <v>2430</v>
      </c>
      <c r="L226" s="629" t="str">
        <f t="shared" si="19"/>
        <v/>
      </c>
    </row>
    <row r="227" spans="1:12">
      <c r="A227" s="3">
        <v>1334</v>
      </c>
      <c r="B227" s="4" t="str">
        <f>VLOOKUP(A227,'SALIDA INSUMOS SINCO'!$A$7:$B$510,2,0)</f>
        <v>SUMINISTRO E INSTALACIÒN DE UNIÓN RÍGIDA UL/FM 1 1/2"</v>
      </c>
      <c r="C227" s="5" t="s">
        <v>14</v>
      </c>
      <c r="D227" s="5" t="str">
        <f>VLOOKUP(A227,'SALIDA INSUMOS SINCO'!$A$7:$D$510,4,0)</f>
        <v>Und</v>
      </c>
      <c r="E227" s="576">
        <f>VLOOKUP(A227,'SALIDA INSUMOS SINCO'!$A$7:$E$510,5,0)</f>
        <v>102</v>
      </c>
      <c r="F227" s="576">
        <f>VLOOKUP(A227,'SALIDA INSUMOS SINCO'!$A$7:$F$510,6,0)</f>
        <v>17230</v>
      </c>
      <c r="G227" s="572">
        <f>VLOOKUP(A227,'SALIDA INSUMOS SINCO'!$A$7:$G$510,7,0)</f>
        <v>1757460</v>
      </c>
      <c r="H227" s="573">
        <f t="shared" si="20"/>
        <v>8.0301035171894262E-5</v>
      </c>
      <c r="I227" s="26" t="str">
        <f t="shared" si="18"/>
        <v/>
      </c>
      <c r="J227" s="1" t="s">
        <v>2430</v>
      </c>
      <c r="L227" s="629" t="str">
        <f t="shared" si="19"/>
        <v/>
      </c>
    </row>
    <row r="228" spans="1:12">
      <c r="A228" s="3">
        <v>1335</v>
      </c>
      <c r="B228" s="4" t="str">
        <f>VLOOKUP(A228,'SALIDA INSUMOS SINCO'!$A$7:$B$510,2,0)</f>
        <v>SUMINISTRO E INSTALACIÒN DE UNIÓN RÍGIDA UL/FM 2 "</v>
      </c>
      <c r="C228" s="5" t="s">
        <v>14</v>
      </c>
      <c r="D228" s="5" t="str">
        <f>VLOOKUP(A228,'SALIDA INSUMOS SINCO'!$A$7:$D$510,4,0)</f>
        <v>Und</v>
      </c>
      <c r="E228" s="576">
        <f>VLOOKUP(A228,'SALIDA INSUMOS SINCO'!$A$7:$E$510,5,0)</f>
        <v>4</v>
      </c>
      <c r="F228" s="576">
        <f>VLOOKUP(A228,'SALIDA INSUMOS SINCO'!$A$7:$F$510,6,0)</f>
        <v>24365</v>
      </c>
      <c r="G228" s="572">
        <f>VLOOKUP(A228,'SALIDA INSUMOS SINCO'!$A$7:$G$510,7,0)</f>
        <v>97460</v>
      </c>
      <c r="H228" s="573">
        <f t="shared" si="20"/>
        <v>4.4530964504755813E-6</v>
      </c>
      <c r="I228" s="26" t="str">
        <f t="shared" si="18"/>
        <v/>
      </c>
      <c r="J228" s="1" t="s">
        <v>2430</v>
      </c>
      <c r="L228" s="629" t="str">
        <f t="shared" si="19"/>
        <v/>
      </c>
    </row>
    <row r="229" spans="1:12">
      <c r="A229" s="3">
        <v>1336</v>
      </c>
      <c r="B229" s="4" t="str">
        <f>VLOOKUP(A229,'SALIDA INSUMOS SINCO'!$A$7:$B$510,2,0)</f>
        <v>SUMINISTRO E INSTALACIÒN DE UNIÓN RÍGIDA UL/FM 2 1/2"</v>
      </c>
      <c r="C229" s="5" t="s">
        <v>14</v>
      </c>
      <c r="D229" s="5" t="str">
        <f>VLOOKUP(A229,'SALIDA INSUMOS SINCO'!$A$7:$D$510,4,0)</f>
        <v>Und</v>
      </c>
      <c r="E229" s="576">
        <f>VLOOKUP(A229,'SALIDA INSUMOS SINCO'!$A$7:$E$510,5,0)</f>
        <v>2</v>
      </c>
      <c r="F229" s="576">
        <f>VLOOKUP(A229,'SALIDA INSUMOS SINCO'!$A$7:$F$510,6,0)</f>
        <v>25442</v>
      </c>
      <c r="G229" s="572">
        <f>VLOOKUP(A229,'SALIDA INSUMOS SINCO'!$A$7:$G$510,7,0)</f>
        <v>50884</v>
      </c>
      <c r="H229" s="573">
        <f t="shared" si="20"/>
        <v>2.3249677794582337E-6</v>
      </c>
      <c r="I229" s="26" t="str">
        <f t="shared" si="18"/>
        <v/>
      </c>
      <c r="J229" s="1" t="s">
        <v>2430</v>
      </c>
      <c r="L229" s="629" t="str">
        <f t="shared" si="19"/>
        <v/>
      </c>
    </row>
    <row r="230" spans="1:12">
      <c r="A230" s="3">
        <v>1337</v>
      </c>
      <c r="B230" s="4" t="str">
        <f>VLOOKUP(A230,'SALIDA INSUMOS SINCO'!$A$7:$B$510,2,0)</f>
        <v>SUMINISTRO E INSTALACIÒN DE UNIÓN RÍGIDA UL/FM 4"</v>
      </c>
      <c r="C230" s="5" t="s">
        <v>14</v>
      </c>
      <c r="D230" s="5" t="str">
        <f>VLOOKUP(A230,'SALIDA INSUMOS SINCO'!$A$7:$D$510,4,0)</f>
        <v>Und</v>
      </c>
      <c r="E230" s="576">
        <f>VLOOKUP(A230,'SALIDA INSUMOS SINCO'!$A$7:$E$510,5,0)</f>
        <v>38</v>
      </c>
      <c r="F230" s="576">
        <f>VLOOKUP(A230,'SALIDA INSUMOS SINCO'!$A$7:$F$510,6,0)</f>
        <v>32980</v>
      </c>
      <c r="G230" s="572">
        <f>VLOOKUP(A230,'SALIDA INSUMOS SINCO'!$A$7:$G$510,7,0)</f>
        <v>1253240</v>
      </c>
      <c r="H230" s="573">
        <f t="shared" si="20"/>
        <v>5.7262452242910087E-5</v>
      </c>
      <c r="I230" s="26" t="str">
        <f t="shared" si="18"/>
        <v/>
      </c>
      <c r="J230" s="1" t="s">
        <v>2430</v>
      </c>
      <c r="L230" s="629" t="str">
        <f t="shared" si="19"/>
        <v/>
      </c>
    </row>
    <row r="231" spans="1:12">
      <c r="A231" s="3">
        <v>1338</v>
      </c>
      <c r="B231" s="4" t="str">
        <f>VLOOKUP(A231,'SALIDA INSUMOS SINCO'!$A$7:$B$510,2,0)</f>
        <v>SUMINISTRO E INSTALACIÒN DE UNIÓN RÍGIDA UL/FM 6"</v>
      </c>
      <c r="C231" s="5" t="s">
        <v>14</v>
      </c>
      <c r="D231" s="5" t="str">
        <f>VLOOKUP(A231,'SALIDA INSUMOS SINCO'!$A$7:$D$510,4,0)</f>
        <v>Und</v>
      </c>
      <c r="E231" s="576">
        <f>VLOOKUP(A231,'SALIDA INSUMOS SINCO'!$A$7:$E$510,5,0)</f>
        <v>2</v>
      </c>
      <c r="F231" s="576">
        <f>VLOOKUP(A231,'SALIDA INSUMOS SINCO'!$A$7:$F$510,6,0)</f>
        <v>53172</v>
      </c>
      <c r="G231" s="572">
        <f>VLOOKUP(A231,'SALIDA INSUMOS SINCO'!$A$7:$G$510,7,0)</f>
        <v>106344</v>
      </c>
      <c r="H231" s="573">
        <f t="shared" si="20"/>
        <v>4.859019997223222E-6</v>
      </c>
      <c r="I231" s="26" t="str">
        <f t="shared" si="18"/>
        <v/>
      </c>
      <c r="J231" s="1" t="s">
        <v>2430</v>
      </c>
      <c r="L231" s="629" t="str">
        <f t="shared" si="19"/>
        <v/>
      </c>
    </row>
    <row r="232" spans="1:12">
      <c r="A232" s="3">
        <v>1339</v>
      </c>
      <c r="B232" s="4" t="str">
        <f>VLOOKUP(A232,'SALIDA INSUMOS SINCO'!$A$7:$B$510,2,0)</f>
        <v>SUMINISTRO E INSTALACIÒN DE VÁLVULA COMPUERTA OS&amp;Y  8"</v>
      </c>
      <c r="C232" s="5" t="s">
        <v>14</v>
      </c>
      <c r="D232" s="5" t="str">
        <f>VLOOKUP(A232,'SALIDA INSUMOS SINCO'!$A$7:$D$510,4,0)</f>
        <v>Und</v>
      </c>
      <c r="E232" s="576">
        <f>VLOOKUP(A232,'SALIDA INSUMOS SINCO'!$A$7:$E$510,5,0)</f>
        <v>2</v>
      </c>
      <c r="F232" s="576">
        <f>VLOOKUP(A232,'SALIDA INSUMOS SINCO'!$A$7:$F$510,6,0)</f>
        <v>3162055</v>
      </c>
      <c r="G232" s="572">
        <f>VLOOKUP(A232,'SALIDA INSUMOS SINCO'!$A$7:$G$510,7,0)</f>
        <v>6324110</v>
      </c>
      <c r="H232" s="573">
        <f t="shared" si="20"/>
        <v>2.8895825767922357E-4</v>
      </c>
      <c r="I232" s="26" t="str">
        <f t="shared" si="18"/>
        <v/>
      </c>
      <c r="J232" s="1" t="s">
        <v>2430</v>
      </c>
      <c r="L232" s="629" t="str">
        <f t="shared" si="19"/>
        <v/>
      </c>
    </row>
    <row r="233" spans="1:12">
      <c r="A233" s="3">
        <v>1340</v>
      </c>
      <c r="B233" s="4" t="str">
        <f>VLOOKUP(A233,'SALIDA INSUMOS SINCO'!$A$7:$B$510,2,0)</f>
        <v>SUMINISTRO E INSTALACIÒN DE VÁLVULA DE ALIVIO 3/4"</v>
      </c>
      <c r="C233" s="5" t="s">
        <v>14</v>
      </c>
      <c r="D233" s="5" t="str">
        <f>VLOOKUP(A233,'SALIDA INSUMOS SINCO'!$A$7:$D$510,4,0)</f>
        <v>Und</v>
      </c>
      <c r="E233" s="576">
        <f>VLOOKUP(A233,'SALIDA INSUMOS SINCO'!$A$7:$E$510,5,0)</f>
        <v>1</v>
      </c>
      <c r="F233" s="576">
        <f>VLOOKUP(A233,'SALIDA INSUMOS SINCO'!$A$7:$F$510,6,0)</f>
        <v>419992</v>
      </c>
      <c r="G233" s="572">
        <f>VLOOKUP(A233,'SALIDA INSUMOS SINCO'!$A$7:$G$510,7,0)</f>
        <v>419992</v>
      </c>
      <c r="H233" s="573">
        <f t="shared" si="20"/>
        <v>1.9190076794871129E-5</v>
      </c>
      <c r="I233" s="26" t="str">
        <f t="shared" si="18"/>
        <v/>
      </c>
      <c r="J233" s="1" t="s">
        <v>2430</v>
      </c>
      <c r="L233" s="629" t="str">
        <f t="shared" si="19"/>
        <v/>
      </c>
    </row>
    <row r="234" spans="1:12">
      <c r="A234" s="3">
        <v>1341</v>
      </c>
      <c r="B234" s="4" t="str">
        <f>VLOOKUP(A234,'SALIDA INSUMOS SINCO'!$A$7:$B$510,2,0)</f>
        <v>SUMINISTRO E INSTALACIÒN DE VÁLVULA DE GLOBO ROSCADAS 1 1/4"</v>
      </c>
      <c r="C234" s="5" t="s">
        <v>14</v>
      </c>
      <c r="D234" s="5" t="str">
        <f>VLOOKUP(A234,'SALIDA INSUMOS SINCO'!$A$7:$D$510,4,0)</f>
        <v>Und</v>
      </c>
      <c r="E234" s="576">
        <f>VLOOKUP(A234,'SALIDA INSUMOS SINCO'!$A$7:$E$510,5,0)</f>
        <v>2</v>
      </c>
      <c r="F234" s="576">
        <f>VLOOKUP(A234,'SALIDA INSUMOS SINCO'!$A$7:$F$510,6,0)</f>
        <v>262495</v>
      </c>
      <c r="G234" s="572">
        <f>VLOOKUP(A234,'SALIDA INSUMOS SINCO'!$A$7:$G$510,7,0)</f>
        <v>524990</v>
      </c>
      <c r="H234" s="573">
        <f t="shared" si="20"/>
        <v>2.3987595993588912E-5</v>
      </c>
      <c r="I234" s="26" t="str">
        <f t="shared" si="18"/>
        <v/>
      </c>
      <c r="J234" s="1" t="s">
        <v>2430</v>
      </c>
      <c r="L234" s="629" t="str">
        <f t="shared" si="19"/>
        <v/>
      </c>
    </row>
    <row r="235" spans="1:12">
      <c r="A235" s="3">
        <v>1353</v>
      </c>
      <c r="B235" s="4" t="str">
        <f>VLOOKUP(A235,'SALIDA INSUMOS SINCO'!$A$7:$B$510,2,0)</f>
        <v>TAPON GALV ,1/2</v>
      </c>
      <c r="C235" s="5" t="s">
        <v>14</v>
      </c>
      <c r="D235" s="5" t="str">
        <f>VLOOKUP(A235,'SALIDA INSUMOS SINCO'!$A$7:$D$510,4,0)</f>
        <v>Und</v>
      </c>
      <c r="E235" s="576">
        <f>VLOOKUP(A235,'SALIDA INSUMOS SINCO'!$A$7:$E$510,5,0)</f>
        <v>3443.13</v>
      </c>
      <c r="F235" s="576">
        <f>VLOOKUP(A235,'SALIDA INSUMOS SINCO'!$A$7:$F$510,6,0)</f>
        <v>1255</v>
      </c>
      <c r="G235" s="572">
        <f>VLOOKUP(A235,'SALIDA INSUMOS SINCO'!$A$7:$G$510,7,0)</f>
        <v>4321121.88</v>
      </c>
      <c r="H235" s="573">
        <f t="shared" si="20"/>
        <v>1.9743866720603703E-4</v>
      </c>
      <c r="I235" s="26" t="str">
        <f t="shared" si="18"/>
        <v/>
      </c>
      <c r="J235" s="1" t="s">
        <v>2430</v>
      </c>
      <c r="L235" s="629" t="str">
        <f t="shared" si="19"/>
        <v/>
      </c>
    </row>
    <row r="236" spans="1:12">
      <c r="A236" s="3">
        <v>1364</v>
      </c>
      <c r="B236" s="4" t="str">
        <f>VLOOKUP(A236,'SALIDA INSUMOS SINCO'!$A$7:$B$510,2,0)</f>
        <v>TEE ALUM, 7/8" X 3/4" X 6M</v>
      </c>
      <c r="C236" s="5" t="s">
        <v>14</v>
      </c>
      <c r="D236" s="5" t="str">
        <f>VLOOKUP(A236,'SALIDA INSUMOS SINCO'!$A$7:$D$510,4,0)</f>
        <v>Und</v>
      </c>
      <c r="E236" s="576">
        <f>VLOOKUP(A236,'SALIDA INSUMOS SINCO'!$A$7:$E$510,5,0)</f>
        <v>127.34</v>
      </c>
      <c r="F236" s="576">
        <f>VLOOKUP(A236,'SALIDA INSUMOS SINCO'!$A$7:$F$510,6,0)</f>
        <v>10992</v>
      </c>
      <c r="G236" s="572">
        <f>VLOOKUP(A236,'SALIDA INSUMOS SINCO'!$A$7:$G$510,7,0)</f>
        <v>1399707.54</v>
      </c>
      <c r="H236" s="573">
        <f t="shared" si="20"/>
        <v>6.3954778145679326E-5</v>
      </c>
      <c r="I236" s="26" t="str">
        <f t="shared" si="18"/>
        <v/>
      </c>
      <c r="J236" s="1" t="s">
        <v>2430</v>
      </c>
      <c r="L236" s="629" t="str">
        <f t="shared" si="19"/>
        <v/>
      </c>
    </row>
    <row r="237" spans="1:12">
      <c r="A237" s="3">
        <v>1365</v>
      </c>
      <c r="B237" s="4" t="str">
        <f>VLOOKUP(A237,'SALIDA INSUMOS SINCO'!$A$7:$B$510,2,0)</f>
        <v>TEE ALUM,ANODIZADO 1"X3/4"</v>
      </c>
      <c r="C237" s="5" t="s">
        <v>14</v>
      </c>
      <c r="D237" s="5" t="str">
        <f>VLOOKUP(A237,'SALIDA INSUMOS SINCO'!$A$7:$D$510,4,0)</f>
        <v>Ml</v>
      </c>
      <c r="E237" s="576">
        <f>VLOOKUP(A237,'SALIDA INSUMOS SINCO'!$A$7:$E$510,5,0)</f>
        <v>256</v>
      </c>
      <c r="F237" s="576">
        <f>VLOOKUP(A237,'SALIDA INSUMOS SINCO'!$A$7:$F$510,6,0)</f>
        <v>3405</v>
      </c>
      <c r="G237" s="572">
        <f>VLOOKUP(A237,'SALIDA INSUMOS SINCO'!$A$7:$G$510,7,0)</f>
        <v>871680</v>
      </c>
      <c r="H237" s="573">
        <f t="shared" si="20"/>
        <v>3.9828392304027851E-5</v>
      </c>
      <c r="I237" s="26" t="str">
        <f t="shared" si="18"/>
        <v/>
      </c>
      <c r="J237" s="1" t="s">
        <v>2430</v>
      </c>
      <c r="L237" s="629" t="str">
        <f t="shared" si="19"/>
        <v/>
      </c>
    </row>
    <row r="238" spans="1:12">
      <c r="A238" s="3">
        <v>1367</v>
      </c>
      <c r="B238" s="4" t="str">
        <f>VLOOKUP(A238,'SALIDA INSUMOS SINCO'!$A$7:$B$510,2,0)</f>
        <v>TEE GALV ,1/2"</v>
      </c>
      <c r="C238" s="5" t="s">
        <v>14</v>
      </c>
      <c r="D238" s="5" t="str">
        <f>VLOOKUP(A238,'SALIDA INSUMOS SINCO'!$A$7:$D$510,4,0)</f>
        <v>Und</v>
      </c>
      <c r="E238" s="576">
        <f>VLOOKUP(A238,'SALIDA INSUMOS SINCO'!$A$7:$E$510,5,0)</f>
        <v>15</v>
      </c>
      <c r="F238" s="576">
        <f>VLOOKUP(A238,'SALIDA INSUMOS SINCO'!$A$7:$F$510,6,0)</f>
        <v>2987</v>
      </c>
      <c r="G238" s="572">
        <f>VLOOKUP(A238,'SALIDA INSUMOS SINCO'!$A$7:$G$510,7,0)</f>
        <v>44805</v>
      </c>
      <c r="H238" s="573">
        <f t="shared" si="20"/>
        <v>2.0472089725380506E-6</v>
      </c>
      <c r="I238" s="26" t="str">
        <f t="shared" si="18"/>
        <v/>
      </c>
      <c r="J238" s="1" t="s">
        <v>2430</v>
      </c>
      <c r="L238" s="629" t="str">
        <f t="shared" si="19"/>
        <v/>
      </c>
    </row>
    <row r="239" spans="1:12">
      <c r="A239" s="3">
        <v>1389</v>
      </c>
      <c r="B239" s="4" t="str">
        <f>VLOOKUP(A239,'SALIDA INSUMOS SINCO'!$A$7:$B$510,2,0)</f>
        <v>TOMA DE BOMBEROS 2 1/2</v>
      </c>
      <c r="C239" s="5" t="s">
        <v>14</v>
      </c>
      <c r="D239" s="5" t="str">
        <f>VLOOKUP(A239,'SALIDA INSUMOS SINCO'!$A$7:$D$510,4,0)</f>
        <v>Und</v>
      </c>
      <c r="E239" s="576">
        <f>VLOOKUP(A239,'SALIDA INSUMOS SINCO'!$A$7:$E$510,5,0)</f>
        <v>6</v>
      </c>
      <c r="F239" s="576">
        <f>VLOOKUP(A239,'SALIDA INSUMOS SINCO'!$A$7:$F$510,6,0)</f>
        <v>526874</v>
      </c>
      <c r="G239" s="572">
        <f>VLOOKUP(A239,'SALIDA INSUMOS SINCO'!$A$7:$G$510,7,0)</f>
        <v>3161244</v>
      </c>
      <c r="H239" s="573">
        <f t="shared" si="20"/>
        <v>1.4444207300930872E-4</v>
      </c>
      <c r="I239" s="26" t="str">
        <f t="shared" si="18"/>
        <v/>
      </c>
      <c r="J239" s="1" t="s">
        <v>2430</v>
      </c>
      <c r="L239" s="629" t="str">
        <f t="shared" si="19"/>
        <v/>
      </c>
    </row>
    <row r="240" spans="1:12">
      <c r="A240" s="3">
        <v>1396</v>
      </c>
      <c r="B240" s="4" t="str">
        <f>VLOOKUP(A240,'SALIDA INSUMOS SINCO'!$A$7:$B$510,2,0)</f>
        <v>TUBERIA DE COBRE TIPO L  1/2"</v>
      </c>
      <c r="C240" s="5" t="s">
        <v>14</v>
      </c>
      <c r="D240" s="5" t="str">
        <f>VLOOKUP(A240,'SALIDA INSUMOS SINCO'!$A$7:$D$510,4,0)</f>
        <v>Und</v>
      </c>
      <c r="E240" s="576">
        <f>VLOOKUP(A240,'SALIDA INSUMOS SINCO'!$A$7:$E$510,5,0)</f>
        <v>12</v>
      </c>
      <c r="F240" s="576">
        <f>VLOOKUP(A240,'SALIDA INSUMOS SINCO'!$A$7:$F$510,6,0)</f>
        <v>29453</v>
      </c>
      <c r="G240" s="572">
        <f>VLOOKUP(A240,'SALIDA INSUMOS SINCO'!$A$7:$G$510,7,0)</f>
        <v>353436</v>
      </c>
      <c r="H240" s="573">
        <f t="shared" si="20"/>
        <v>1.6149031367435742E-5</v>
      </c>
      <c r="I240" s="26" t="str">
        <f t="shared" si="18"/>
        <v/>
      </c>
      <c r="J240" s="1" t="s">
        <v>2430</v>
      </c>
      <c r="L240" s="629" t="str">
        <f t="shared" si="19"/>
        <v/>
      </c>
    </row>
    <row r="241" spans="1:12">
      <c r="A241" s="3">
        <v>1438</v>
      </c>
      <c r="B241" s="4" t="str">
        <f>VLOOKUP(A241,'SALIDA INSUMOS SINCO'!$A$7:$B$510,2,0)</f>
        <v>VÁLVULA DE VENTEO SETEADA A UNA PRESIÓN DE 175PSI 3/4"</v>
      </c>
      <c r="C241" s="5" t="s">
        <v>14</v>
      </c>
      <c r="D241" s="5" t="str">
        <f>VLOOKUP(A241,'SALIDA INSUMOS SINCO'!$A$7:$D$510,4,0)</f>
        <v>Und</v>
      </c>
      <c r="E241" s="576">
        <f>VLOOKUP(A241,'SALIDA INSUMOS SINCO'!$A$7:$E$510,5,0)</f>
        <v>2</v>
      </c>
      <c r="F241" s="576">
        <f>VLOOKUP(A241,'SALIDA INSUMOS SINCO'!$A$7:$F$510,6,0)</f>
        <v>796908</v>
      </c>
      <c r="G241" s="572">
        <f>VLOOKUP(A241,'SALIDA INSUMOS SINCO'!$A$7:$G$510,7,0)</f>
        <v>1593816</v>
      </c>
      <c r="H241" s="573">
        <f t="shared" si="20"/>
        <v>7.2823890542901592E-5</v>
      </c>
      <c r="I241" s="26" t="str">
        <f t="shared" si="18"/>
        <v/>
      </c>
      <c r="J241" s="1" t="s">
        <v>2430</v>
      </c>
      <c r="L241" s="629" t="str">
        <f t="shared" si="19"/>
        <v/>
      </c>
    </row>
    <row r="242" spans="1:12">
      <c r="A242" s="3">
        <v>1439</v>
      </c>
      <c r="B242" s="4" t="str">
        <f>VLOOKUP(A242,'SALIDA INSUMOS SINCO'!$A$7:$B$510,2,0)</f>
        <v>VALVULA MARIPOSA 2 "</v>
      </c>
      <c r="C242" s="5" t="s">
        <v>14</v>
      </c>
      <c r="D242" s="5" t="str">
        <f>VLOOKUP(A242,'SALIDA INSUMOS SINCO'!$A$7:$D$510,4,0)</f>
        <v>Und</v>
      </c>
      <c r="E242" s="576">
        <f>VLOOKUP(A242,'SALIDA INSUMOS SINCO'!$A$7:$E$510,5,0)</f>
        <v>2</v>
      </c>
      <c r="F242" s="576">
        <f>VLOOKUP(A242,'SALIDA INSUMOS SINCO'!$A$7:$F$510,6,0)</f>
        <v>499952</v>
      </c>
      <c r="G242" s="572">
        <f>VLOOKUP(A242,'SALIDA INSUMOS SINCO'!$A$7:$G$510,7,0)</f>
        <v>999904</v>
      </c>
      <c r="H242" s="573">
        <f t="shared" si="20"/>
        <v>4.5687142963434593E-5</v>
      </c>
      <c r="I242" s="26" t="str">
        <f t="shared" si="18"/>
        <v/>
      </c>
      <c r="J242" s="1" t="s">
        <v>2430</v>
      </c>
      <c r="L242" s="629" t="str">
        <f t="shared" si="19"/>
        <v/>
      </c>
    </row>
    <row r="243" spans="1:12">
      <c r="A243" s="3">
        <v>1441</v>
      </c>
      <c r="B243" s="4" t="str">
        <f>VLOOKUP(A243,'SALIDA INSUMOS SINCO'!$A$7:$B$510,2,0)</f>
        <v>VÁLVULA PRUEBA Y DRENAJE K112 1 1/2"</v>
      </c>
      <c r="C243" s="5" t="s">
        <v>14</v>
      </c>
      <c r="D243" s="5" t="str">
        <f>VLOOKUP(A243,'SALIDA INSUMOS SINCO'!$A$7:$D$510,4,0)</f>
        <v>Und</v>
      </c>
      <c r="E243" s="576">
        <f>VLOOKUP(A243,'SALIDA INSUMOS SINCO'!$A$7:$E$510,5,0)</f>
        <v>2</v>
      </c>
      <c r="F243" s="576">
        <f>VLOOKUP(A243,'SALIDA INSUMOS SINCO'!$A$7:$F$510,6,0)</f>
        <v>662295</v>
      </c>
      <c r="G243" s="572">
        <f>VLOOKUP(A243,'SALIDA INSUMOS SINCO'!$A$7:$G$510,7,0)</f>
        <v>1324590</v>
      </c>
      <c r="H243" s="573">
        <f t="shared" si="20"/>
        <v>6.0522542862050588E-5</v>
      </c>
      <c r="I243" s="26" t="str">
        <f t="shared" si="18"/>
        <v/>
      </c>
      <c r="J243" s="1" t="s">
        <v>2430</v>
      </c>
      <c r="L243" s="629" t="str">
        <f t="shared" si="19"/>
        <v/>
      </c>
    </row>
    <row r="244" spans="1:12">
      <c r="A244" s="3">
        <v>2106</v>
      </c>
      <c r="B244" s="4" t="str">
        <f>VLOOKUP(A244,'SALIDA INSUMOS SINCO'!$A$7:$B$510,2,0)</f>
        <v>BRIDAS (INCLUYE TORNILLERÍA Y EMPAQUES)</v>
      </c>
      <c r="C244" s="5" t="s">
        <v>14</v>
      </c>
      <c r="D244" s="5" t="str">
        <f>VLOOKUP(A244,'SALIDA INSUMOS SINCO'!$A$7:$D$510,4,0)</f>
        <v>Und</v>
      </c>
      <c r="E244" s="576">
        <f>VLOOKUP(A244,'SALIDA INSUMOS SINCO'!$A$7:$E$510,5,0)</f>
        <v>5</v>
      </c>
      <c r="F244" s="576">
        <f>VLOOKUP(A244,'SALIDA INSUMOS SINCO'!$A$7:$F$510,6,0)</f>
        <v>834599</v>
      </c>
      <c r="G244" s="572">
        <f>VLOOKUP(A244,'SALIDA INSUMOS SINCO'!$A$7:$G$510,7,0)</f>
        <v>4172995</v>
      </c>
      <c r="H244" s="573">
        <f t="shared" si="20"/>
        <v>1.9067052352095574E-4</v>
      </c>
      <c r="I244" s="26" t="str">
        <f t="shared" si="18"/>
        <v/>
      </c>
      <c r="J244" s="1" t="s">
        <v>2430</v>
      </c>
      <c r="L244" s="629" t="str">
        <f t="shared" si="19"/>
        <v/>
      </c>
    </row>
    <row r="245" spans="1:12">
      <c r="A245" s="3">
        <v>2115</v>
      </c>
      <c r="B245" s="4" t="str">
        <f>VLOOKUP(A245,'SALIDA INSUMOS SINCO'!$A$7:$B$510,2,0)</f>
        <v>SUMINISTRO E INSTALACIÒN DE BRIDAS (INCLUYE TORNILLERÍA Y EMPAQUES) 1 1/4</v>
      </c>
      <c r="C245" s="5" t="s">
        <v>14</v>
      </c>
      <c r="D245" s="5" t="str">
        <f>VLOOKUP(A245,'SALIDA INSUMOS SINCO'!$A$7:$D$510,4,0)</f>
        <v>Und</v>
      </c>
      <c r="E245" s="576">
        <f>VLOOKUP(A245,'SALIDA INSUMOS SINCO'!$A$7:$E$510,5,0)</f>
        <v>8</v>
      </c>
      <c r="F245" s="576">
        <f>VLOOKUP(A245,'SALIDA INSUMOS SINCO'!$A$7:$F$510,6,0)</f>
        <v>72274</v>
      </c>
      <c r="G245" s="572">
        <f>VLOOKUP(A245,'SALIDA INSUMOS SINCO'!$A$7:$G$510,7,0)</f>
        <v>578192</v>
      </c>
      <c r="H245" s="573">
        <f t="shared" si="20"/>
        <v>2.6418476738081029E-5</v>
      </c>
      <c r="I245" s="26" t="str">
        <f t="shared" si="18"/>
        <v/>
      </c>
      <c r="J245" s="1" t="s">
        <v>2430</v>
      </c>
      <c r="L245" s="629" t="str">
        <f t="shared" si="19"/>
        <v/>
      </c>
    </row>
    <row r="246" spans="1:12">
      <c r="A246" s="3">
        <v>2116</v>
      </c>
      <c r="B246" s="4" t="str">
        <f>VLOOKUP(A246,'SALIDA INSUMOS SINCO'!$A$7:$B$510,2,0)</f>
        <v>SUMINISTRO E INSTALACIÒN DE CODO RADIO CORTO ACERO AL CARBONO 8"</v>
      </c>
      <c r="C246" s="5" t="s">
        <v>14</v>
      </c>
      <c r="D246" s="5" t="str">
        <f>VLOOKUP(A246,'SALIDA INSUMOS SINCO'!$A$7:$D$510,4,0)</f>
        <v>Und</v>
      </c>
      <c r="E246" s="576">
        <f>VLOOKUP(A246,'SALIDA INSUMOS SINCO'!$A$7:$E$510,5,0)</f>
        <v>1</v>
      </c>
      <c r="F246" s="576">
        <f>VLOOKUP(A246,'SALIDA INSUMOS SINCO'!$A$7:$F$510,6,0)</f>
        <v>386218</v>
      </c>
      <c r="G246" s="572">
        <f>VLOOKUP(A246,'SALIDA INSUMOS SINCO'!$A$7:$G$510,7,0)</f>
        <v>386218</v>
      </c>
      <c r="H246" s="573">
        <f t="shared" si="20"/>
        <v>1.7646891082595712E-5</v>
      </c>
      <c r="I246" s="26" t="str">
        <f t="shared" si="18"/>
        <v/>
      </c>
      <c r="J246" s="1" t="s">
        <v>2430</v>
      </c>
      <c r="L246" s="629" t="str">
        <f t="shared" si="19"/>
        <v/>
      </c>
    </row>
    <row r="247" spans="1:12">
      <c r="A247" s="3">
        <v>2117</v>
      </c>
      <c r="B247" s="4" t="str">
        <f>VLOOKUP(A247,'SALIDA INSUMOS SINCO'!$A$7:$B$510,2,0)</f>
        <v>SUMINISTRO E INSTALACIÒN DE CODOS RECTOS ROSCADOS 1 1/4"</v>
      </c>
      <c r="C247" s="5" t="s">
        <v>14</v>
      </c>
      <c r="D247" s="5" t="str">
        <f>VLOOKUP(A247,'SALIDA INSUMOS SINCO'!$A$7:$D$510,4,0)</f>
        <v>Und</v>
      </c>
      <c r="E247" s="576">
        <f>VLOOKUP(A247,'SALIDA INSUMOS SINCO'!$A$7:$E$510,5,0)</f>
        <v>1</v>
      </c>
      <c r="F247" s="576">
        <f>VLOOKUP(A247,'SALIDA INSUMOS SINCO'!$A$7:$F$510,6,0)</f>
        <v>153041</v>
      </c>
      <c r="G247" s="572">
        <f>VLOOKUP(A247,'SALIDA INSUMOS SINCO'!$A$7:$G$510,7,0)</f>
        <v>153041</v>
      </c>
      <c r="H247" s="573">
        <f t="shared" si="20"/>
        <v>6.9926773432919499E-6</v>
      </c>
      <c r="I247" s="26" t="str">
        <f t="shared" si="18"/>
        <v/>
      </c>
      <c r="J247" s="1" t="s">
        <v>2430</v>
      </c>
      <c r="L247" s="629" t="str">
        <f t="shared" si="19"/>
        <v/>
      </c>
    </row>
    <row r="248" spans="1:12">
      <c r="A248" s="3">
        <v>2118</v>
      </c>
      <c r="B248" s="4" t="str">
        <f>VLOOKUP(A248,'SALIDA INSUMOS SINCO'!$A$7:$B$510,2,0)</f>
        <v>SUMINISTRO E INSTALACIÒN DE SENSOR DE INUNDACIÓN</v>
      </c>
      <c r="C248" s="5" t="s">
        <v>14</v>
      </c>
      <c r="D248" s="5" t="str">
        <f>VLOOKUP(A248,'SALIDA INSUMOS SINCO'!$A$7:$D$510,4,0)</f>
        <v>Und</v>
      </c>
      <c r="E248" s="576">
        <f>VLOOKUP(A248,'SALIDA INSUMOS SINCO'!$A$7:$E$510,5,0)</f>
        <v>2</v>
      </c>
      <c r="F248" s="576">
        <f>VLOOKUP(A248,'SALIDA INSUMOS SINCO'!$A$7:$F$510,6,0)</f>
        <v>970814</v>
      </c>
      <c r="G248" s="572">
        <f>VLOOKUP(A248,'SALIDA INSUMOS SINCO'!$A$7:$G$510,7,0)</f>
        <v>1941628</v>
      </c>
      <c r="H248" s="573">
        <f t="shared" si="20"/>
        <v>8.8715952749271519E-5</v>
      </c>
      <c r="I248" s="26" t="str">
        <f t="shared" si="18"/>
        <v/>
      </c>
      <c r="J248" s="1" t="s">
        <v>2430</v>
      </c>
      <c r="L248" s="629" t="str">
        <f t="shared" si="19"/>
        <v/>
      </c>
    </row>
    <row r="249" spans="1:12" ht="22.5">
      <c r="A249" s="3">
        <v>2119</v>
      </c>
      <c r="B249" s="4" t="str">
        <f>VLOOKUP(A249,'SALIDA INSUMOS SINCO'!$A$7:$B$510,2,0)</f>
        <v>SUMINISTRO E INSTALACIÒN DE SENSOR DE NIVEL DE AGUA DE TANQUES DE INCENDIO</v>
      </c>
      <c r="C249" s="5" t="s">
        <v>14</v>
      </c>
      <c r="D249" s="5" t="str">
        <f>VLOOKUP(A249,'SALIDA INSUMOS SINCO'!$A$7:$D$510,4,0)</f>
        <v>Und</v>
      </c>
      <c r="E249" s="576">
        <f>VLOOKUP(A249,'SALIDA INSUMOS SINCO'!$A$7:$E$510,5,0)</f>
        <v>2</v>
      </c>
      <c r="F249" s="576">
        <f>VLOOKUP(A249,'SALIDA INSUMOS SINCO'!$A$7:$F$510,6,0)</f>
        <v>1240040</v>
      </c>
      <c r="G249" s="572">
        <f>VLOOKUP(A249,'SALIDA INSUMOS SINCO'!$A$7:$G$510,7,0)</f>
        <v>2480080</v>
      </c>
      <c r="H249" s="573">
        <f t="shared" si="20"/>
        <v>1.1331864811097351E-4</v>
      </c>
      <c r="I249" s="26" t="str">
        <f t="shared" si="18"/>
        <v/>
      </c>
      <c r="J249" s="1" t="s">
        <v>2430</v>
      </c>
      <c r="L249" s="629" t="str">
        <f t="shared" si="19"/>
        <v/>
      </c>
    </row>
    <row r="250" spans="1:12" ht="22.5">
      <c r="A250" s="3">
        <v>2120</v>
      </c>
      <c r="B250" s="4" t="str">
        <f>VLOOKUP(A250,'SALIDA INSUMOS SINCO'!$A$7:$B$510,2,0)</f>
        <v>SUMINISTRO E INSTALACIÒN DE SENSORES DE ESTADO DE VÁLVULAS (TAMPERSWITCH TS)</v>
      </c>
      <c r="C250" s="5" t="s">
        <v>14</v>
      </c>
      <c r="D250" s="5" t="str">
        <f>VLOOKUP(A250,'SALIDA INSUMOS SINCO'!$A$7:$D$510,4,0)</f>
        <v>Und</v>
      </c>
      <c r="E250" s="576">
        <f>VLOOKUP(A250,'SALIDA INSUMOS SINCO'!$A$7:$E$510,5,0)</f>
        <v>4</v>
      </c>
      <c r="F250" s="576">
        <f>VLOOKUP(A250,'SALIDA INSUMOS SINCO'!$A$7:$F$510,6,0)</f>
        <v>701588</v>
      </c>
      <c r="G250" s="572">
        <f>VLOOKUP(A250,'SALIDA INSUMOS SINCO'!$A$7:$G$510,7,0)</f>
        <v>2806352</v>
      </c>
      <c r="H250" s="573">
        <f t="shared" ref="H250:H256" si="21">G250/$G$502</f>
        <v>1.2822651477513902E-4</v>
      </c>
      <c r="I250" s="26" t="str">
        <f t="shared" si="18"/>
        <v/>
      </c>
      <c r="J250" s="1" t="s">
        <v>2430</v>
      </c>
      <c r="L250" s="629" t="str">
        <f t="shared" si="19"/>
        <v/>
      </c>
    </row>
    <row r="251" spans="1:12">
      <c r="A251" s="3">
        <v>2121</v>
      </c>
      <c r="B251" s="4" t="str">
        <f>VLOOKUP(A251,'SALIDA INSUMOS SINCO'!$A$7:$B$510,2,0)</f>
        <v>SUMINISTRO E INSTALACIÒN DE TEE MECÁNICA ROSCADA</v>
      </c>
      <c r="C251" s="5" t="s">
        <v>14</v>
      </c>
      <c r="D251" s="5" t="str">
        <f>VLOOKUP(A251,'SALIDA INSUMOS SINCO'!$A$7:$D$510,4,0)</f>
        <v>Und</v>
      </c>
      <c r="E251" s="576">
        <f>VLOOKUP(A251,'SALIDA INSUMOS SINCO'!$A$7:$E$510,5,0)</f>
        <v>2</v>
      </c>
      <c r="F251" s="576">
        <f>VLOOKUP(A251,'SALIDA INSUMOS SINCO'!$A$7:$F$510,6,0)</f>
        <v>58812</v>
      </c>
      <c r="G251" s="572">
        <f>VLOOKUP(A251,'SALIDA INSUMOS SINCO'!$A$7:$G$510,7,0)</f>
        <v>117624</v>
      </c>
      <c r="H251" s="573">
        <f t="shared" si="21"/>
        <v>5.3744204482940672E-6</v>
      </c>
      <c r="I251" s="26" t="str">
        <f t="shared" si="18"/>
        <v/>
      </c>
      <c r="J251" s="1" t="s">
        <v>2430</v>
      </c>
      <c r="L251" s="629" t="str">
        <f t="shared" si="19"/>
        <v/>
      </c>
    </row>
    <row r="252" spans="1:12">
      <c r="A252" s="3">
        <v>2122</v>
      </c>
      <c r="B252" s="4" t="str">
        <f>VLOOKUP(A252,'SALIDA INSUMOS SINCO'!$A$7:$B$510,2,0)</f>
        <v>SUMINISTRO E INSTALACIÒN DE VÁLVULA CHEQUE ROSCADA 1 1/4"</v>
      </c>
      <c r="C252" s="5" t="s">
        <v>14</v>
      </c>
      <c r="D252" s="5" t="str">
        <f>VLOOKUP(A252,'SALIDA INSUMOS SINCO'!$A$7:$D$510,4,0)</f>
        <v>Und</v>
      </c>
      <c r="E252" s="576">
        <f>VLOOKUP(A252,'SALIDA INSUMOS SINCO'!$A$7:$E$510,5,0)</f>
        <v>2</v>
      </c>
      <c r="F252" s="576">
        <f>VLOOKUP(A252,'SALIDA INSUMOS SINCO'!$A$7:$F$510,6,0)</f>
        <v>166503</v>
      </c>
      <c r="G252" s="572">
        <f>VLOOKUP(A252,'SALIDA INSUMOS SINCO'!$A$7:$G$510,7,0)</f>
        <v>333006</v>
      </c>
      <c r="H252" s="573">
        <f t="shared" si="21"/>
        <v>1.5215553422810091E-5</v>
      </c>
      <c r="I252" s="26" t="str">
        <f t="shared" si="18"/>
        <v/>
      </c>
      <c r="J252" s="1" t="s">
        <v>2430</v>
      </c>
      <c r="L252" s="629" t="str">
        <f t="shared" si="19"/>
        <v/>
      </c>
    </row>
    <row r="253" spans="1:12">
      <c r="A253" s="3">
        <v>2123</v>
      </c>
      <c r="B253" s="4" t="str">
        <f>VLOOKUP(A253,'SALIDA INSUMOS SINCO'!$A$7:$B$510,2,0)</f>
        <v>SUMINISTRO E INSTALACIÒN DE VÁLVULA CHEQUE 8"</v>
      </c>
      <c r="C253" s="5" t="s">
        <v>14</v>
      </c>
      <c r="D253" s="5" t="str">
        <f>VLOOKUP(A253,'SALIDA INSUMOS SINCO'!$A$7:$D$510,4,0)</f>
        <v>Und</v>
      </c>
      <c r="E253" s="576">
        <f>VLOOKUP(A253,'SALIDA INSUMOS SINCO'!$A$7:$E$510,5,0)</f>
        <v>2</v>
      </c>
      <c r="F253" s="576">
        <f>VLOOKUP(A253,'SALIDA INSUMOS SINCO'!$A$7:$F$510,6,0)</f>
        <v>1526092</v>
      </c>
      <c r="G253" s="572">
        <f>VLOOKUP(A253,'SALIDA INSUMOS SINCO'!$A$7:$G$510,7,0)</f>
        <v>3052184</v>
      </c>
      <c r="H253" s="573">
        <f t="shared" si="21"/>
        <v>1.3945895481837022E-4</v>
      </c>
      <c r="I253" s="26" t="str">
        <f t="shared" si="18"/>
        <v/>
      </c>
      <c r="J253" s="1" t="s">
        <v>2430</v>
      </c>
      <c r="L253" s="629" t="str">
        <f t="shared" si="19"/>
        <v/>
      </c>
    </row>
    <row r="254" spans="1:12">
      <c r="A254" s="3">
        <v>2124</v>
      </c>
      <c r="B254" s="4" t="str">
        <f>VLOOKUP(A254,'SALIDA INSUMOS SINCO'!$A$7:$B$510,2,0)</f>
        <v>SUMINISTRO E INSTALACIÒN DE VÁLVULA MARIPOSA RANURADA 1 1/2"</v>
      </c>
      <c r="C254" s="5" t="s">
        <v>14</v>
      </c>
      <c r="D254" s="5" t="str">
        <f>VLOOKUP(A254,'SALIDA INSUMOS SINCO'!$A$7:$D$510,4,0)</f>
        <v>Und</v>
      </c>
      <c r="E254" s="576">
        <f>VLOOKUP(A254,'SALIDA INSUMOS SINCO'!$A$7:$E$510,5,0)</f>
        <v>2</v>
      </c>
      <c r="F254" s="576">
        <f>VLOOKUP(A254,'SALIDA INSUMOS SINCO'!$A$7:$F$510,6,0)</f>
        <v>916969</v>
      </c>
      <c r="G254" s="572">
        <f>VLOOKUP(A254,'SALIDA INSUMOS SINCO'!$A$7:$G$510,7,0)</f>
        <v>1833938</v>
      </c>
      <c r="H254" s="573">
        <f t="shared" si="21"/>
        <v>8.3795431953542847E-5</v>
      </c>
      <c r="I254" s="26" t="str">
        <f t="shared" si="18"/>
        <v/>
      </c>
      <c r="J254" s="1" t="s">
        <v>2430</v>
      </c>
      <c r="L254" s="629" t="str">
        <f t="shared" si="19"/>
        <v/>
      </c>
    </row>
    <row r="255" spans="1:12">
      <c r="A255" s="3">
        <v>2128</v>
      </c>
      <c r="B255" s="4" t="str">
        <f>VLOOKUP(A255,'SALIDA INSUMOS SINCO'!$A$7:$B$510,2,0)</f>
        <v>SUMINISTRO E INSTALACIÒN DE VÁLVULA MARIPOSA TIPO WAFFER 8"</v>
      </c>
      <c r="C255" s="5" t="s">
        <v>14</v>
      </c>
      <c r="D255" s="5" t="str">
        <f>VLOOKUP(A255,'SALIDA INSUMOS SINCO'!$A$7:$D$510,4,0)</f>
        <v>Und</v>
      </c>
      <c r="E255" s="576">
        <f>VLOOKUP(A255,'SALIDA INSUMOS SINCO'!$A$7:$E$510,5,0)</f>
        <v>1</v>
      </c>
      <c r="F255" s="576">
        <f>VLOOKUP(A255,'SALIDA INSUMOS SINCO'!$A$7:$F$510,6,0)</f>
        <v>1484779</v>
      </c>
      <c r="G255" s="572">
        <f>VLOOKUP(A255,'SALIDA INSUMOS SINCO'!$A$7:$G$510,7,0)</f>
        <v>1484779</v>
      </c>
      <c r="H255" s="573">
        <f t="shared" si="21"/>
        <v>6.7841823257138137E-5</v>
      </c>
      <c r="I255" s="26" t="str">
        <f t="shared" si="18"/>
        <v/>
      </c>
      <c r="J255" s="1" t="s">
        <v>2430</v>
      </c>
      <c r="L255" s="629" t="str">
        <f t="shared" si="19"/>
        <v/>
      </c>
    </row>
    <row r="256" spans="1:12">
      <c r="A256" s="3">
        <v>2155</v>
      </c>
      <c r="B256" s="4" t="str">
        <f>VLOOKUP(A256,'SALIDA INSUMOS SINCO'!$A$7:$B$510,2,0)</f>
        <v>MOTOBOMBA DE 3"</v>
      </c>
      <c r="C256" s="5" t="s">
        <v>14</v>
      </c>
      <c r="D256" s="5" t="str">
        <f>VLOOKUP(A256,'SALIDA INSUMOS SINCO'!$A$7:$D$510,4,0)</f>
        <v>Día</v>
      </c>
      <c r="E256" s="576">
        <f>VLOOKUP(A256,'SALIDA INSUMOS SINCO'!$A$7:$E$510,5,0)</f>
        <v>9.09</v>
      </c>
      <c r="F256" s="576">
        <f>VLOOKUP(A256,'SALIDA INSUMOS SINCO'!$A$7:$F$510,6,0)</f>
        <v>341620.87</v>
      </c>
      <c r="G256" s="572">
        <f>VLOOKUP(A256,'SALIDA INSUMOS SINCO'!$A$7:$G$510,7,0)</f>
        <v>3106221.95</v>
      </c>
      <c r="H256" s="573">
        <f t="shared" si="21"/>
        <v>1.4192803139682268E-4</v>
      </c>
      <c r="I256" s="26" t="str">
        <f t="shared" si="18"/>
        <v/>
      </c>
      <c r="J256" s="1" t="s">
        <v>2430</v>
      </c>
      <c r="L256" s="629" t="str">
        <f t="shared" si="19"/>
        <v/>
      </c>
    </row>
    <row r="257" spans="1:12">
      <c r="A257" s="579">
        <v>62</v>
      </c>
      <c r="B257" s="580" t="str">
        <f>VLOOKUP(A257,'SALIDA INSUMOS SINCO'!$A$7:$B$510,2,0)</f>
        <v>PREFABRICADOS</v>
      </c>
      <c r="C257" s="5" t="s">
        <v>14</v>
      </c>
      <c r="D257" s="581">
        <f>VLOOKUP(A257,'SALIDA INSUMOS SINCO'!$A$7:$D$510,4,0)</f>
        <v>0</v>
      </c>
      <c r="E257" s="582">
        <f>VLOOKUP(A257,'SALIDA INSUMOS SINCO'!$A$7:$E$510,5,0)</f>
        <v>55375936</v>
      </c>
      <c r="F257" s="582">
        <f>VLOOKUP(A257,'SALIDA INSUMOS SINCO'!$A$7:$F$510,6,0)</f>
        <v>0</v>
      </c>
      <c r="G257" s="583">
        <f>VLOOKUP(A257,'SALIDA INSUMOS SINCO'!$A$7:$G$510,7,0)</f>
        <v>0</v>
      </c>
      <c r="H257" s="20">
        <f>E257/$G$502</f>
        <v>2.5302112050416886E-3</v>
      </c>
      <c r="I257" s="27" t="str">
        <f t="shared" si="18"/>
        <v>|</v>
      </c>
      <c r="L257" s="629" t="str">
        <f t="shared" si="19"/>
        <v/>
      </c>
    </row>
    <row r="258" spans="1:12">
      <c r="A258" s="3">
        <v>1022</v>
      </c>
      <c r="B258" s="4" t="str">
        <f>VLOOKUP(A258,'SALIDA INSUMOS SINCO'!$A$7:$B$510,2,0)</f>
        <v>BANCA CONCR,PREFABRICADA L=120-150CM CEMENTO AFINADO</v>
      </c>
      <c r="C258" s="5" t="s">
        <v>14</v>
      </c>
      <c r="D258" s="5" t="str">
        <f>VLOOKUP(A258,'SALIDA INSUMOS SINCO'!$A$7:$D$510,4,0)</f>
        <v>Und</v>
      </c>
      <c r="E258" s="576">
        <f>VLOOKUP(A258,'SALIDA INSUMOS SINCO'!$A$7:$E$510,5,0)</f>
        <v>32</v>
      </c>
      <c r="F258" s="576">
        <f>VLOOKUP(A258,'SALIDA INSUMOS SINCO'!$A$7:$F$510,6,0)</f>
        <v>262073</v>
      </c>
      <c r="G258" s="572">
        <f>VLOOKUP(A258,'SALIDA INSUMOS SINCO'!$A$7:$G$510,7,0)</f>
        <v>8386336</v>
      </c>
      <c r="H258" s="573">
        <f>G258/$G$502</f>
        <v>3.8318451748507677E-4</v>
      </c>
      <c r="I258" s="26" t="str">
        <f t="shared" si="18"/>
        <v/>
      </c>
      <c r="J258" s="1" t="s">
        <v>2430</v>
      </c>
      <c r="L258" s="629" t="str">
        <f t="shared" si="19"/>
        <v/>
      </c>
    </row>
    <row r="259" spans="1:12">
      <c r="A259" s="3">
        <v>1031</v>
      </c>
      <c r="B259" s="4" t="str">
        <f>VLOOKUP(A259,'SALIDA INSUMOS SINCO'!$A$7:$B$510,2,0)</f>
        <v>BOLARDO METALICO</v>
      </c>
      <c r="C259" s="574"/>
      <c r="D259" s="5" t="str">
        <f>VLOOKUP(A259,'SALIDA INSUMOS SINCO'!$A$7:$D$510,4,0)</f>
        <v>Und</v>
      </c>
      <c r="E259" s="576">
        <f>VLOOKUP(A259,'SALIDA INSUMOS SINCO'!$A$7:$E$510,5,0)</f>
        <v>120</v>
      </c>
      <c r="F259" s="576">
        <f>VLOOKUP(A259,'SALIDA INSUMOS SINCO'!$A$7:$F$510,6,0)</f>
        <v>391580</v>
      </c>
      <c r="G259" s="572">
        <f>VLOOKUP(A259,'SALIDA INSUMOS SINCO'!$A$7:$G$510,7,0)</f>
        <v>46989600</v>
      </c>
      <c r="H259" s="575">
        <f>G259/$G$502</f>
        <v>2.1470266875566117E-3</v>
      </c>
      <c r="I259" s="26" t="str">
        <f t="shared" si="18"/>
        <v/>
      </c>
      <c r="J259" s="1" t="s">
        <v>2430</v>
      </c>
      <c r="L259" s="629" t="str">
        <f t="shared" si="19"/>
        <v/>
      </c>
    </row>
    <row r="260" spans="1:12">
      <c r="A260" s="579">
        <v>63</v>
      </c>
      <c r="B260" s="580" t="str">
        <f>VLOOKUP(A260,'SALIDA INSUMOS SINCO'!$A$7:$B$510,2,0)</f>
        <v>ELEMENTOS DE SEGURIDAD INDUSTRIAL</v>
      </c>
      <c r="C260" s="5" t="s">
        <v>14</v>
      </c>
      <c r="D260" s="581">
        <f>VLOOKUP(A260,'SALIDA INSUMOS SINCO'!$A$7:$D$510,4,0)</f>
        <v>0</v>
      </c>
      <c r="E260" s="582">
        <f>VLOOKUP(A260,'SALIDA INSUMOS SINCO'!$A$7:$E$510,5,0)</f>
        <v>42925508.43</v>
      </c>
      <c r="F260" s="582">
        <f>VLOOKUP(A260,'SALIDA INSUMOS SINCO'!$A$7:$F$510,6,0)</f>
        <v>0</v>
      </c>
      <c r="G260" s="583">
        <f>VLOOKUP(A260,'SALIDA INSUMOS SINCO'!$A$7:$G$510,7,0)</f>
        <v>0</v>
      </c>
      <c r="H260" s="20">
        <f>E260/$G$502</f>
        <v>1.9613321283038442E-3</v>
      </c>
      <c r="I260" s="27" t="str">
        <f t="shared" si="18"/>
        <v/>
      </c>
      <c r="L260" s="629" t="str">
        <f t="shared" si="19"/>
        <v/>
      </c>
    </row>
    <row r="261" spans="1:12" s="6" customFormat="1">
      <c r="A261" s="3">
        <v>2168</v>
      </c>
      <c r="B261" s="4" t="str">
        <f>VLOOKUP(A261,'SALIDA INSUMOS SINCO'!$A$7:$B$510,2,0)</f>
        <v>EQUIPO TRABAJO SEGURO ALTURA</v>
      </c>
      <c r="C261" s="574"/>
      <c r="D261" s="5" t="str">
        <f>VLOOKUP(A261,'SALIDA INSUMOS SINCO'!$A$7:$D$510,4,0)</f>
        <v>Und</v>
      </c>
      <c r="E261" s="576">
        <f>VLOOKUP(A261,'SALIDA INSUMOS SINCO'!$A$7:$E$510,5,0)</f>
        <v>149.61000000000001</v>
      </c>
      <c r="F261" s="576">
        <f>VLOOKUP(A261,'SALIDA INSUMOS SINCO'!$A$7:$F$510,6,0)</f>
        <v>226239.96</v>
      </c>
      <c r="G261" s="572">
        <f>VLOOKUP(A261,'SALIDA INSUMOS SINCO'!$A$7:$G$510,7,0)</f>
        <v>33848258.469999999</v>
      </c>
      <c r="H261" s="575">
        <f>G261/$G$502</f>
        <v>1.5465786953369281E-3</v>
      </c>
      <c r="I261" s="26" t="str">
        <f t="shared" si="18"/>
        <v/>
      </c>
      <c r="J261" s="1" t="s">
        <v>2430</v>
      </c>
      <c r="L261" s="629" t="str">
        <f t="shared" si="19"/>
        <v/>
      </c>
    </row>
    <row r="262" spans="1:12">
      <c r="A262" s="3">
        <v>2200</v>
      </c>
      <c r="B262" s="4" t="str">
        <f>VLOOKUP(A262,'SALIDA INSUMOS SINCO'!$A$7:$B$510,2,0)</f>
        <v>Equipo HSEQ Alturas por persona</v>
      </c>
      <c r="C262" s="5" t="s">
        <v>14</v>
      </c>
      <c r="D262" s="5" t="str">
        <f>VLOOKUP(A262,'SALIDA INSUMOS SINCO'!$A$7:$D$510,4,0)</f>
        <v>Día</v>
      </c>
      <c r="E262" s="576">
        <f>VLOOKUP(A262,'SALIDA INSUMOS SINCO'!$A$7:$E$510,5,0)</f>
        <v>28.5</v>
      </c>
      <c r="F262" s="576">
        <f>VLOOKUP(A262,'SALIDA INSUMOS SINCO'!$A$7:$F$510,6,0)</f>
        <v>318500</v>
      </c>
      <c r="G262" s="572">
        <f>VLOOKUP(A262,'SALIDA INSUMOS SINCO'!$A$7:$G$510,7,0)</f>
        <v>9077249.9600000009</v>
      </c>
      <c r="H262" s="573">
        <f>G262/$G$502</f>
        <v>4.1475343296691581E-4</v>
      </c>
      <c r="I262" s="26" t="str">
        <f t="shared" si="18"/>
        <v/>
      </c>
      <c r="J262" s="1" t="s">
        <v>2430</v>
      </c>
      <c r="L262" s="629" t="str">
        <f t="shared" si="19"/>
        <v/>
      </c>
    </row>
    <row r="263" spans="1:12">
      <c r="A263" s="579">
        <v>64</v>
      </c>
      <c r="B263" s="580" t="str">
        <f>VLOOKUP(A263,'SALIDA INSUMOS SINCO'!$A$7:$B$510,2,0)</f>
        <v>SEÑALIZACIÓN</v>
      </c>
      <c r="C263" s="5" t="s">
        <v>14</v>
      </c>
      <c r="D263" s="581">
        <f>VLOOKUP(A263,'SALIDA INSUMOS SINCO'!$A$7:$D$510,4,0)</f>
        <v>0</v>
      </c>
      <c r="E263" s="582">
        <f>VLOOKUP(A263,'SALIDA INSUMOS SINCO'!$A$7:$E$510,5,0)</f>
        <v>1111690</v>
      </c>
      <c r="F263" s="582">
        <f>VLOOKUP(A263,'SALIDA INSUMOS SINCO'!$A$7:$F$510,6,0)</f>
        <v>0</v>
      </c>
      <c r="G263" s="583">
        <f>VLOOKUP(A263,'SALIDA INSUMOS SINCO'!$A$7:$G$510,7,0)</f>
        <v>0</v>
      </c>
      <c r="H263" s="20">
        <f>E263/$G$502</f>
        <v>5.0794816263381887E-5</v>
      </c>
      <c r="I263" s="27" t="str">
        <f t="shared" ref="I263:I326" si="22">REPT("|",H263/MAX($H$7:$H$500)*100)</f>
        <v/>
      </c>
      <c r="L263" s="629" t="str">
        <f t="shared" si="19"/>
        <v/>
      </c>
    </row>
    <row r="264" spans="1:12">
      <c r="A264" s="3">
        <v>1270</v>
      </c>
      <c r="B264" s="4" t="str">
        <f>VLOOKUP(A264,'SALIDA INSUMOS SINCO'!$A$7:$B$510,2,0)</f>
        <v>SEÑALETICA</v>
      </c>
      <c r="C264" s="574"/>
      <c r="D264" s="5" t="str">
        <f>VLOOKUP(A264,'SALIDA INSUMOS SINCO'!$A$7:$D$510,4,0)</f>
        <v>Und</v>
      </c>
      <c r="E264" s="576">
        <f>VLOOKUP(A264,'SALIDA INSUMOS SINCO'!$A$7:$E$510,5,0)</f>
        <v>35</v>
      </c>
      <c r="F264" s="576">
        <f>VLOOKUP(A264,'SALIDA INSUMOS SINCO'!$A$7:$F$510,6,0)</f>
        <v>23642</v>
      </c>
      <c r="G264" s="572">
        <f>VLOOKUP(A264,'SALIDA INSUMOS SINCO'!$A$7:$G$510,7,0)</f>
        <v>827470</v>
      </c>
      <c r="H264" s="575">
        <f>G264/$G$502</f>
        <v>3.7808369791453204E-5</v>
      </c>
      <c r="I264" s="26" t="str">
        <f t="shared" si="22"/>
        <v/>
      </c>
      <c r="J264" s="1" t="s">
        <v>2430</v>
      </c>
      <c r="L264" s="629" t="str">
        <f t="shared" si="19"/>
        <v/>
      </c>
    </row>
    <row r="265" spans="1:12" ht="22.5">
      <c r="A265" s="3">
        <v>2112</v>
      </c>
      <c r="B265" s="4" t="str">
        <f>VLOOKUP(A265,'SALIDA INSUMOS SINCO'!$A$7:$B$510,2,0)</f>
        <v>SEÑALIZACIÓN DE EQUIPOS E INSTRUMENTOS CUARTO DE BOMBAS (SEGÚN NFPA 170)</v>
      </c>
      <c r="C265" s="5" t="s">
        <v>14</v>
      </c>
      <c r="D265" s="5" t="str">
        <f>VLOOKUP(A265,'SALIDA INSUMOS SINCO'!$A$7:$D$510,4,0)</f>
        <v>Und</v>
      </c>
      <c r="E265" s="576">
        <f>VLOOKUP(A265,'SALIDA INSUMOS SINCO'!$A$7:$E$510,5,0)</f>
        <v>6</v>
      </c>
      <c r="F265" s="576">
        <f>VLOOKUP(A265,'SALIDA INSUMOS SINCO'!$A$7:$F$510,6,0)</f>
        <v>47370</v>
      </c>
      <c r="G265" s="572">
        <f>VLOOKUP(A265,'SALIDA INSUMOS SINCO'!$A$7:$G$510,7,0)</f>
        <v>284220</v>
      </c>
      <c r="H265" s="573">
        <f>G265/$G$502</f>
        <v>1.2986446471928685E-5</v>
      </c>
      <c r="I265" s="26" t="str">
        <f t="shared" si="22"/>
        <v/>
      </c>
      <c r="J265" s="1" t="s">
        <v>2430</v>
      </c>
      <c r="L265" s="629" t="str">
        <f t="shared" si="19"/>
        <v/>
      </c>
    </row>
    <row r="266" spans="1:12">
      <c r="A266" s="579">
        <v>65</v>
      </c>
      <c r="B266" s="580" t="str">
        <f>VLOOKUP(A266,'SALIDA INSUMOS SINCO'!$A$7:$B$510,2,0)</f>
        <v>EQUIPOS EN ALQUILER</v>
      </c>
      <c r="C266" s="5" t="s">
        <v>14</v>
      </c>
      <c r="D266" s="581">
        <f>VLOOKUP(A266,'SALIDA INSUMOS SINCO'!$A$7:$D$510,4,0)</f>
        <v>0</v>
      </c>
      <c r="E266" s="582">
        <f>VLOOKUP(A266,'SALIDA INSUMOS SINCO'!$A$7:$E$510,5,0)</f>
        <v>1682598400.48</v>
      </c>
      <c r="F266" s="582">
        <f>VLOOKUP(A266,'SALIDA INSUMOS SINCO'!$A$7:$F$510,6,0)</f>
        <v>0</v>
      </c>
      <c r="G266" s="583">
        <f>VLOOKUP(A266,'SALIDA INSUMOS SINCO'!$A$7:$G$510,7,0)</f>
        <v>0</v>
      </c>
      <c r="H266" s="20">
        <f>E266/$G$502</f>
        <v>7.6880494200219363E-2</v>
      </c>
      <c r="I266" s="27" t="str">
        <f t="shared" si="22"/>
        <v>|||||||||||||||||||||||||||||||</v>
      </c>
      <c r="L266" s="629" t="str">
        <f t="shared" ref="L266:L329" si="23">IF(J266="SI",G266,"")</f>
        <v/>
      </c>
    </row>
    <row r="267" spans="1:12" s="6" customFormat="1">
      <c r="A267" s="3">
        <v>2083</v>
      </c>
      <c r="B267" s="4" t="str">
        <f>VLOOKUP(A267,'SALIDA INSUMOS SINCO'!$A$7:$B$510,2,0)</f>
        <v>ANDAMIO METALICO TUBULAR</v>
      </c>
      <c r="C267" s="574"/>
      <c r="D267" s="5" t="str">
        <f>VLOOKUP(A267,'SALIDA INSUMOS SINCO'!$A$7:$D$510,4,0)</f>
        <v>Día</v>
      </c>
      <c r="E267" s="576">
        <f>VLOOKUP(A267,'SALIDA INSUMOS SINCO'!$A$7:$E$510,5,0)</f>
        <v>7472.44</v>
      </c>
      <c r="F267" s="576">
        <f>VLOOKUP(A267,'SALIDA INSUMOS SINCO'!$A$7:$F$510,6,0)</f>
        <v>6787</v>
      </c>
      <c r="G267" s="572">
        <f>VLOOKUP(A267,'SALIDA INSUMOS SINCO'!$A$7:$G$510,7,0)</f>
        <v>50715457.07</v>
      </c>
      <c r="H267" s="575">
        <f t="shared" ref="H267:H284" si="24">G267/$G$502</f>
        <v>2.3172667952253614E-3</v>
      </c>
      <c r="I267" s="26" t="str">
        <f t="shared" si="22"/>
        <v/>
      </c>
      <c r="J267" s="1" t="s">
        <v>2430</v>
      </c>
      <c r="L267" s="629" t="str">
        <f t="shared" si="23"/>
        <v/>
      </c>
    </row>
    <row r="268" spans="1:12">
      <c r="A268" s="3">
        <v>2092</v>
      </c>
      <c r="B268" s="4" t="str">
        <f>VLOOKUP(A268,'SALIDA INSUMOS SINCO'!$A$7:$B$510,2,0)</f>
        <v>MONTACARGA DE 3 TON</v>
      </c>
      <c r="C268" s="5" t="s">
        <v>14</v>
      </c>
      <c r="D268" s="5" t="str">
        <f>VLOOKUP(A268,'SALIDA INSUMOS SINCO'!$A$7:$D$510,4,0)</f>
        <v>Hr</v>
      </c>
      <c r="E268" s="576">
        <f>VLOOKUP(A268,'SALIDA INSUMOS SINCO'!$A$7:$E$510,5,0)</f>
        <v>6</v>
      </c>
      <c r="F268" s="576">
        <f>VLOOKUP(A268,'SALIDA INSUMOS SINCO'!$A$7:$F$510,6,0)</f>
        <v>390000</v>
      </c>
      <c r="G268" s="572">
        <f>VLOOKUP(A268,'SALIDA INSUMOS SINCO'!$A$7:$G$510,7,0)</f>
        <v>2340000</v>
      </c>
      <c r="H268" s="573">
        <f t="shared" si="24"/>
        <v>1.0691817867959019E-4</v>
      </c>
      <c r="I268" s="26" t="str">
        <f t="shared" si="22"/>
        <v/>
      </c>
      <c r="J268" s="1" t="s">
        <v>2430</v>
      </c>
      <c r="L268" s="629" t="str">
        <f t="shared" si="23"/>
        <v/>
      </c>
    </row>
    <row r="269" spans="1:12">
      <c r="A269" s="3">
        <v>2147</v>
      </c>
      <c r="B269" s="4" t="str">
        <f>VLOOKUP(A269,'SALIDA INSUMOS SINCO'!$A$7:$B$510,2,0)</f>
        <v>COMPRESOR AIRE + PISTOLA</v>
      </c>
      <c r="C269" s="5" t="s">
        <v>14</v>
      </c>
      <c r="D269" s="5" t="str">
        <f>VLOOKUP(A269,'SALIDA INSUMOS SINCO'!$A$7:$D$510,4,0)</f>
        <v>Día</v>
      </c>
      <c r="E269" s="576">
        <f>VLOOKUP(A269,'SALIDA INSUMOS SINCO'!$A$7:$E$510,5,0)</f>
        <v>128.52000000000001</v>
      </c>
      <c r="F269" s="576">
        <f>VLOOKUP(A269,'SALIDA INSUMOS SINCO'!$A$7:$F$510,6,0)</f>
        <v>32258</v>
      </c>
      <c r="G269" s="572">
        <f>VLOOKUP(A269,'SALIDA INSUMOS SINCO'!$A$7:$G$510,7,0)</f>
        <v>4145756.22</v>
      </c>
      <c r="H269" s="573">
        <f t="shared" si="24"/>
        <v>1.894259420051207E-4</v>
      </c>
      <c r="I269" s="26" t="str">
        <f t="shared" si="22"/>
        <v/>
      </c>
      <c r="J269" s="1" t="s">
        <v>2430</v>
      </c>
      <c r="L269" s="629" t="str">
        <f t="shared" si="23"/>
        <v/>
      </c>
    </row>
    <row r="270" spans="1:12" s="6" customFormat="1">
      <c r="A270" s="3">
        <v>2148</v>
      </c>
      <c r="B270" s="4" t="str">
        <f>VLOOKUP(A270,'SALIDA INSUMOS SINCO'!$A$7:$B$510,2,0)</f>
        <v>CRUCETA ANDAMIO</v>
      </c>
      <c r="C270" s="574"/>
      <c r="D270" s="5" t="str">
        <f>VLOOKUP(A270,'SALIDA INSUMOS SINCO'!$A$7:$D$510,4,0)</f>
        <v>Día</v>
      </c>
      <c r="E270" s="576">
        <f>VLOOKUP(A270,'SALIDA INSUMOS SINCO'!$A$7:$E$510,5,0)</f>
        <v>2031.4</v>
      </c>
      <c r="F270" s="576">
        <f>VLOOKUP(A270,'SALIDA INSUMOS SINCO'!$A$7:$F$510,6,0)</f>
        <v>3394</v>
      </c>
      <c r="G270" s="572">
        <f>VLOOKUP(A270,'SALIDA INSUMOS SINCO'!$A$7:$G$510,7,0)</f>
        <v>6894571.5999999996</v>
      </c>
      <c r="H270" s="575">
        <f t="shared" si="24"/>
        <v>3.1502352061881536E-4</v>
      </c>
      <c r="I270" s="26" t="str">
        <f t="shared" si="22"/>
        <v/>
      </c>
      <c r="J270" s="1" t="s">
        <v>2430</v>
      </c>
      <c r="L270" s="629" t="str">
        <f t="shared" si="23"/>
        <v/>
      </c>
    </row>
    <row r="271" spans="1:12">
      <c r="A271" s="3">
        <v>2152</v>
      </c>
      <c r="B271" s="4" t="str">
        <f>VLOOKUP(A271,'SALIDA INSUMOS SINCO'!$A$7:$B$510,2,0)</f>
        <v>GRUA CAPACIDAD 1O TON,</v>
      </c>
      <c r="C271" s="5" t="s">
        <v>14</v>
      </c>
      <c r="D271" s="5" t="str">
        <f>VLOOKUP(A271,'SALIDA INSUMOS SINCO'!$A$7:$D$510,4,0)</f>
        <v>Hr</v>
      </c>
      <c r="E271" s="576">
        <f>VLOOKUP(A271,'SALIDA INSUMOS SINCO'!$A$7:$E$510,5,0)</f>
        <v>2043.55</v>
      </c>
      <c r="F271" s="576">
        <f>VLOOKUP(A271,'SALIDA INSUMOS SINCO'!$A$7:$F$510,6,0)</f>
        <v>271487.99</v>
      </c>
      <c r="G271" s="572">
        <f>VLOOKUP(A271,'SALIDA INSUMOS SINCO'!$A$7:$G$510,7,0)</f>
        <v>554799719.40999997</v>
      </c>
      <c r="H271" s="573">
        <f t="shared" si="24"/>
        <v>2.5349647662933707E-2</v>
      </c>
      <c r="I271" s="26" t="str">
        <f t="shared" si="22"/>
        <v>||||||||||</v>
      </c>
      <c r="J271" s="1" t="s">
        <v>2429</v>
      </c>
      <c r="K271" s="1" t="s">
        <v>2694</v>
      </c>
      <c r="L271" s="629">
        <f t="shared" si="23"/>
        <v>554799719.40999997</v>
      </c>
    </row>
    <row r="272" spans="1:12">
      <c r="A272" s="3">
        <v>2153</v>
      </c>
      <c r="B272" s="4" t="str">
        <f>VLOOKUP(A272,'SALIDA INSUMOS SINCO'!$A$7:$B$510,2,0)</f>
        <v>MEZCLADORA DE 9 PIES CUBICOS</v>
      </c>
      <c r="C272" s="5" t="s">
        <v>14</v>
      </c>
      <c r="D272" s="5" t="str">
        <f>VLOOKUP(A272,'SALIDA INSUMOS SINCO'!$A$7:$D$510,4,0)</f>
        <v>Día</v>
      </c>
      <c r="E272" s="576">
        <f>VLOOKUP(A272,'SALIDA INSUMOS SINCO'!$A$7:$E$510,5,0)</f>
        <v>110.14</v>
      </c>
      <c r="F272" s="576">
        <f>VLOOKUP(A272,'SALIDA INSUMOS SINCO'!$A$7:$F$510,6,0)</f>
        <v>316735.37</v>
      </c>
      <c r="G272" s="572">
        <f>VLOOKUP(A272,'SALIDA INSUMOS SINCO'!$A$7:$G$510,7,0)</f>
        <v>34886247.340000004</v>
      </c>
      <c r="H272" s="573">
        <f t="shared" si="24"/>
        <v>1.5940059942557685E-3</v>
      </c>
      <c r="I272" s="26" t="str">
        <f t="shared" si="22"/>
        <v/>
      </c>
      <c r="J272" s="1" t="s">
        <v>2430</v>
      </c>
      <c r="L272" s="629" t="str">
        <f t="shared" si="23"/>
        <v/>
      </c>
    </row>
    <row r="273" spans="1:12">
      <c r="A273" s="3">
        <v>2154</v>
      </c>
      <c r="B273" s="4" t="str">
        <f>VLOOKUP(A273,'SALIDA INSUMOS SINCO'!$A$7:$B$510,2,0)</f>
        <v>MEZCLADORA ELECTRICA 1 M3</v>
      </c>
      <c r="C273" s="5" t="s">
        <v>14</v>
      </c>
      <c r="D273" s="5" t="str">
        <f>VLOOKUP(A273,'SALIDA INSUMOS SINCO'!$A$7:$D$510,4,0)</f>
        <v>Día</v>
      </c>
      <c r="E273" s="576">
        <f>VLOOKUP(A273,'SALIDA INSUMOS SINCO'!$A$7:$E$510,5,0)</f>
        <v>16.32</v>
      </c>
      <c r="F273" s="576">
        <f>VLOOKUP(A273,'SALIDA INSUMOS SINCO'!$A$7:$F$510,6,0)</f>
        <v>59275</v>
      </c>
      <c r="G273" s="572">
        <f>VLOOKUP(A273,'SALIDA INSUMOS SINCO'!$A$7:$G$510,7,0)</f>
        <v>967368</v>
      </c>
      <c r="H273" s="573">
        <f t="shared" si="24"/>
        <v>4.4200523364494785E-5</v>
      </c>
      <c r="I273" s="26" t="str">
        <f t="shared" si="22"/>
        <v/>
      </c>
      <c r="J273" s="1" t="s">
        <v>2430</v>
      </c>
      <c r="L273" s="629" t="str">
        <f t="shared" si="23"/>
        <v/>
      </c>
    </row>
    <row r="274" spans="1:12">
      <c r="A274" s="3">
        <v>2157</v>
      </c>
      <c r="B274" s="4" t="str">
        <f>VLOOKUP(A274,'SALIDA INSUMOS SINCO'!$A$7:$B$510,2,0)</f>
        <v>OXICORTE (OXIGENO-ACETILENO)</v>
      </c>
      <c r="C274" s="5" t="s">
        <v>14</v>
      </c>
      <c r="D274" s="5" t="str">
        <f>VLOOKUP(A274,'SALIDA INSUMOS SINCO'!$A$7:$D$510,4,0)</f>
        <v>Día</v>
      </c>
      <c r="E274" s="576">
        <f>VLOOKUP(A274,'SALIDA INSUMOS SINCO'!$A$7:$E$510,5,0)</f>
        <v>78.209999999999994</v>
      </c>
      <c r="F274" s="576">
        <f>VLOOKUP(A274,'SALIDA INSUMOS SINCO'!$A$7:$F$510,6,0)</f>
        <v>387023.75</v>
      </c>
      <c r="G274" s="572">
        <f>VLOOKUP(A274,'SALIDA INSUMOS SINCO'!$A$7:$G$510,7,0)</f>
        <v>30270056.550000001</v>
      </c>
      <c r="H274" s="573">
        <f t="shared" si="24"/>
        <v>1.3830851772881193E-3</v>
      </c>
      <c r="I274" s="26" t="str">
        <f t="shared" si="22"/>
        <v/>
      </c>
      <c r="J274" s="1" t="s">
        <v>2430</v>
      </c>
      <c r="L274" s="629" t="str">
        <f t="shared" si="23"/>
        <v/>
      </c>
    </row>
    <row r="275" spans="1:12">
      <c r="A275" s="3">
        <v>2158</v>
      </c>
      <c r="B275" s="4" t="str">
        <f>VLOOKUP(A275,'SALIDA INSUMOS SINCO'!$A$7:$B$510,2,0)</f>
        <v>PISTOLA CALAFATEO TIPO ESQUELETO REFORZADA</v>
      </c>
      <c r="C275" s="5" t="s">
        <v>14</v>
      </c>
      <c r="D275" s="5" t="str">
        <f>VLOOKUP(A275,'SALIDA INSUMOS SINCO'!$A$7:$D$510,4,0)</f>
        <v>Und</v>
      </c>
      <c r="E275" s="576">
        <f>VLOOKUP(A275,'SALIDA INSUMOS SINCO'!$A$7:$E$510,5,0)</f>
        <v>58.8</v>
      </c>
      <c r="F275" s="576">
        <f>VLOOKUP(A275,'SALIDA INSUMOS SINCO'!$A$7:$F$510,6,0)</f>
        <v>59839.95</v>
      </c>
      <c r="G275" s="572">
        <f>VLOOKUP(A275,'SALIDA INSUMOS SINCO'!$A$7:$G$510,7,0)</f>
        <v>3518433.42</v>
      </c>
      <c r="H275" s="573">
        <f t="shared" si="24"/>
        <v>1.6076260387683829E-4</v>
      </c>
      <c r="I275" s="26" t="str">
        <f t="shared" si="22"/>
        <v/>
      </c>
      <c r="J275" s="1" t="s">
        <v>2430</v>
      </c>
      <c r="L275" s="629" t="str">
        <f t="shared" si="23"/>
        <v/>
      </c>
    </row>
    <row r="276" spans="1:12">
      <c r="A276" s="3">
        <v>2159</v>
      </c>
      <c r="B276" s="4" t="str">
        <f>VLOOKUP(A276,'SALIDA INSUMOS SINCO'!$A$7:$B$510,2,0)</f>
        <v>PULIDORA CON PIEDRA O DISCO</v>
      </c>
      <c r="C276" s="5" t="s">
        <v>14</v>
      </c>
      <c r="D276" s="5" t="str">
        <f>VLOOKUP(A276,'SALIDA INSUMOS SINCO'!$A$7:$D$510,4,0)</f>
        <v>Día</v>
      </c>
      <c r="E276" s="576">
        <f>VLOOKUP(A276,'SALIDA INSUMOS SINCO'!$A$7:$E$510,5,0)</f>
        <v>363.16</v>
      </c>
      <c r="F276" s="576">
        <f>VLOOKUP(A276,'SALIDA INSUMOS SINCO'!$A$7:$F$510,6,0)</f>
        <v>79184.009999999995</v>
      </c>
      <c r="G276" s="572">
        <f>VLOOKUP(A276,'SALIDA INSUMOS SINCO'!$A$7:$G$510,7,0)</f>
        <v>28756432.93</v>
      </c>
      <c r="H276" s="573">
        <f t="shared" si="24"/>
        <v>1.3139253992296544E-3</v>
      </c>
      <c r="I276" s="26" t="str">
        <f t="shared" si="22"/>
        <v/>
      </c>
      <c r="J276" s="1" t="s">
        <v>2430</v>
      </c>
      <c r="L276" s="629" t="str">
        <f t="shared" si="23"/>
        <v/>
      </c>
    </row>
    <row r="277" spans="1:12">
      <c r="A277" s="3">
        <v>2160</v>
      </c>
      <c r="B277" s="4" t="str">
        <f>VLOOKUP(A277,'SALIDA INSUMOS SINCO'!$A$7:$B$510,2,0)</f>
        <v>SOLDADOR</v>
      </c>
      <c r="C277" s="5" t="s">
        <v>14</v>
      </c>
      <c r="D277" s="5" t="str">
        <f>VLOOKUP(A277,'SALIDA INSUMOS SINCO'!$A$7:$D$510,4,0)</f>
        <v>Día</v>
      </c>
      <c r="E277" s="576">
        <f>VLOOKUP(A277,'SALIDA INSUMOS SINCO'!$A$7:$E$510,5,0)</f>
        <v>139.71</v>
      </c>
      <c r="F277" s="576">
        <f>VLOOKUP(A277,'SALIDA INSUMOS SINCO'!$A$7:$F$510,6,0)</f>
        <v>60899.02</v>
      </c>
      <c r="G277" s="572">
        <f>VLOOKUP(A277,'SALIDA INSUMOS SINCO'!$A$7:$G$510,7,0)</f>
        <v>8508177.3699999992</v>
      </c>
      <c r="H277" s="573">
        <f t="shared" si="24"/>
        <v>3.8875163601850669E-4</v>
      </c>
      <c r="I277" s="26" t="str">
        <f t="shared" si="22"/>
        <v/>
      </c>
      <c r="J277" s="1" t="s">
        <v>2430</v>
      </c>
      <c r="L277" s="629" t="str">
        <f t="shared" si="23"/>
        <v/>
      </c>
    </row>
    <row r="278" spans="1:12">
      <c r="A278" s="3">
        <v>2163</v>
      </c>
      <c r="B278" s="4" t="str">
        <f>VLOOKUP(A278,'SALIDA INSUMOS SINCO'!$A$7:$B$510,2,0)</f>
        <v>VIBRADOR A GASOLINA</v>
      </c>
      <c r="C278" s="5" t="s">
        <v>14</v>
      </c>
      <c r="D278" s="5" t="str">
        <f>VLOOKUP(A278,'SALIDA INSUMOS SINCO'!$A$7:$D$510,4,0)</f>
        <v>Día</v>
      </c>
      <c r="E278" s="576">
        <f>VLOOKUP(A278,'SALIDA INSUMOS SINCO'!$A$7:$E$510,5,0)</f>
        <v>668.69</v>
      </c>
      <c r="F278" s="576">
        <f>VLOOKUP(A278,'SALIDA INSUMOS SINCO'!$A$7:$F$510,6,0)</f>
        <v>226240</v>
      </c>
      <c r="G278" s="572">
        <f>VLOOKUP(A278,'SALIDA INSUMOS SINCO'!$A$7:$G$510,7,0)</f>
        <v>151284244.61000001</v>
      </c>
      <c r="H278" s="573">
        <f t="shared" si="24"/>
        <v>6.9124085028285515E-3</v>
      </c>
      <c r="I278" s="26" t="str">
        <f t="shared" si="22"/>
        <v>||</v>
      </c>
      <c r="J278" s="1" t="s">
        <v>2429</v>
      </c>
      <c r="K278" s="1" t="s">
        <v>2696</v>
      </c>
      <c r="L278" s="629">
        <f t="shared" si="23"/>
        <v>151284244.61000001</v>
      </c>
    </row>
    <row r="279" spans="1:12">
      <c r="A279" s="3">
        <v>2164</v>
      </c>
      <c r="B279" s="4" t="str">
        <f>VLOOKUP(A279,'SALIDA INSUMOS SINCO'!$A$7:$B$510,2,0)</f>
        <v>VOLQUETA 5 M3</v>
      </c>
      <c r="C279" s="5" t="s">
        <v>14</v>
      </c>
      <c r="D279" s="5" t="str">
        <f>VLOOKUP(A279,'SALIDA INSUMOS SINCO'!$A$7:$D$510,4,0)</f>
        <v>Vje</v>
      </c>
      <c r="E279" s="576">
        <f>VLOOKUP(A279,'SALIDA INSUMOS SINCO'!$A$7:$E$510,5,0)</f>
        <v>118.3</v>
      </c>
      <c r="F279" s="576">
        <f>VLOOKUP(A279,'SALIDA INSUMOS SINCO'!$A$7:$F$510,6,0)</f>
        <v>55557.01</v>
      </c>
      <c r="G279" s="572">
        <f>VLOOKUP(A279,'SALIDA INSUMOS SINCO'!$A$7:$G$510,7,0)</f>
        <v>6572238.1500000004</v>
      </c>
      <c r="H279" s="573">
        <f t="shared" si="24"/>
        <v>3.0029561232757234E-4</v>
      </c>
      <c r="I279" s="26" t="str">
        <f t="shared" si="22"/>
        <v/>
      </c>
      <c r="J279" s="1" t="s">
        <v>2430</v>
      </c>
      <c r="L279" s="629" t="str">
        <f t="shared" si="23"/>
        <v/>
      </c>
    </row>
    <row r="280" spans="1:12">
      <c r="A280" s="3">
        <v>2215</v>
      </c>
      <c r="B280" s="4" t="str">
        <f>VLOOKUP(A280,'SALIDA INSUMOS SINCO'!$A$7:$B$510,2,0)</f>
        <v>Andamio certificado 18m</v>
      </c>
      <c r="C280" s="5" t="s">
        <v>14</v>
      </c>
      <c r="D280" s="5" t="str">
        <f>VLOOKUP(A280,'SALIDA INSUMOS SINCO'!$A$7:$D$510,4,0)</f>
        <v>Día</v>
      </c>
      <c r="E280" s="576">
        <f>VLOOKUP(A280,'SALIDA INSUMOS SINCO'!$A$7:$E$510,5,0)</f>
        <v>28.71</v>
      </c>
      <c r="F280" s="576">
        <f>VLOOKUP(A280,'SALIDA INSUMOS SINCO'!$A$7:$F$510,6,0)</f>
        <v>1091998.27</v>
      </c>
      <c r="G280" s="572">
        <f>VLOOKUP(A280,'SALIDA INSUMOS SINCO'!$A$7:$G$510,7,0)</f>
        <v>31350942.670000002</v>
      </c>
      <c r="H280" s="573">
        <f t="shared" si="24"/>
        <v>1.4324725171643796E-3</v>
      </c>
      <c r="I280" s="26" t="str">
        <f t="shared" si="22"/>
        <v/>
      </c>
      <c r="J280" s="1" t="s">
        <v>2430</v>
      </c>
      <c r="L280" s="629" t="str">
        <f t="shared" si="23"/>
        <v/>
      </c>
    </row>
    <row r="281" spans="1:12">
      <c r="A281" s="3">
        <v>714</v>
      </c>
      <c r="B281" s="4" t="str">
        <f>VLOOKUP(A281,'SALIDA INSUMOS SINCO'!$A$7:$B$510,2,0)</f>
        <v>TALADRO PERCUTOR TIPO HILTI</v>
      </c>
      <c r="C281" s="5" t="s">
        <v>14</v>
      </c>
      <c r="D281" s="5" t="str">
        <f>VLOOKUP(A281,'SALIDA INSUMOS SINCO'!$A$7:$D$510,4,0)</f>
        <v>Día</v>
      </c>
      <c r="E281" s="576">
        <f>VLOOKUP(A281,'SALIDA INSUMOS SINCO'!$A$7:$E$510,5,0)</f>
        <v>242.59</v>
      </c>
      <c r="F281" s="576">
        <f>VLOOKUP(A281,'SALIDA INSUMOS SINCO'!$A$7:$F$510,6,0)</f>
        <v>59739.01</v>
      </c>
      <c r="G281" s="572">
        <f>VLOOKUP(A281,'SALIDA INSUMOS SINCO'!$A$7:$G$510,7,0)</f>
        <v>14492062.5</v>
      </c>
      <c r="H281" s="573">
        <f t="shared" si="24"/>
        <v>6.6216449906443954E-4</v>
      </c>
      <c r="I281" s="26" t="str">
        <f t="shared" si="22"/>
        <v/>
      </c>
      <c r="J281" s="1" t="s">
        <v>2430</v>
      </c>
      <c r="L281" s="629" t="str">
        <f t="shared" si="23"/>
        <v/>
      </c>
    </row>
    <row r="282" spans="1:12">
      <c r="A282" s="3">
        <v>771</v>
      </c>
      <c r="B282" s="4" t="str">
        <f>VLOOKUP(A282,'SALIDA INSUMOS SINCO'!$A$7:$B$510,2,0)</f>
        <v>VOLQUETA(ACARREO)</v>
      </c>
      <c r="C282" s="5" t="s">
        <v>14</v>
      </c>
      <c r="D282" s="5" t="str">
        <f>VLOOKUP(A282,'SALIDA INSUMOS SINCO'!$A$7:$D$510,4,0)</f>
        <v>M3/K</v>
      </c>
      <c r="E282" s="576">
        <f>VLOOKUP(A282,'SALIDA INSUMOS SINCO'!$A$7:$E$510,5,0)</f>
        <v>325511.40999999997</v>
      </c>
      <c r="F282" s="576">
        <f>VLOOKUP(A282,'SALIDA INSUMOS SINCO'!$A$7:$F$510,6,0)</f>
        <v>1577</v>
      </c>
      <c r="G282" s="572">
        <f>VLOOKUP(A282,'SALIDA INSUMOS SINCO'!$A$7:$G$510,7,0)</f>
        <v>513331485.75999999</v>
      </c>
      <c r="H282" s="573">
        <f t="shared" si="24"/>
        <v>2.3454900648011617E-2</v>
      </c>
      <c r="I282" s="26" t="str">
        <f t="shared" si="22"/>
        <v>|||||||||</v>
      </c>
      <c r="J282" s="1" t="s">
        <v>2430</v>
      </c>
      <c r="L282" s="629" t="str">
        <f t="shared" si="23"/>
        <v/>
      </c>
    </row>
    <row r="283" spans="1:12">
      <c r="A283" s="3">
        <v>782</v>
      </c>
      <c r="B283" s="4" t="str">
        <f>VLOOKUP(A283,'SALIDA INSUMOS SINCO'!$A$7:$B$510,2,0)</f>
        <v>COMPRESOR DE DOS MARTILLOS</v>
      </c>
      <c r="C283" s="5" t="s">
        <v>243</v>
      </c>
      <c r="D283" s="5" t="str">
        <f>VLOOKUP(A283,'SALIDA INSUMOS SINCO'!$A$7:$D$510,4,0)</f>
        <v>Hr</v>
      </c>
      <c r="E283" s="576">
        <f>VLOOKUP(A283,'SALIDA INSUMOS SINCO'!$A$7:$E$510,5,0)</f>
        <v>921.38</v>
      </c>
      <c r="F283" s="576">
        <f>VLOOKUP(A283,'SALIDA INSUMOS SINCO'!$A$7:$F$510,6,0)</f>
        <v>260176.01</v>
      </c>
      <c r="G283" s="572">
        <f>VLOOKUP(A283,'SALIDA INSUMOS SINCO'!$A$7:$G$510,7,0)</f>
        <v>239719670.59</v>
      </c>
      <c r="H283" s="573">
        <f t="shared" si="24"/>
        <v>1.0953158364595778E-2</v>
      </c>
      <c r="I283" s="26" t="str">
        <f t="shared" si="22"/>
        <v>||||</v>
      </c>
      <c r="J283" s="1" t="s">
        <v>2429</v>
      </c>
      <c r="K283" s="1" t="s">
        <v>2695</v>
      </c>
      <c r="L283" s="629">
        <f t="shared" si="23"/>
        <v>239719670.59</v>
      </c>
    </row>
    <row r="284" spans="1:12">
      <c r="A284" s="3">
        <v>786</v>
      </c>
      <c r="B284" s="4" t="str">
        <f>VLOOKUP(A284,'SALIDA INSUMOS SINCO'!$A$7:$B$510,2,0)</f>
        <v>REGLA VIBRATORIA DE 4MTS</v>
      </c>
      <c r="C284" s="5" t="s">
        <v>243</v>
      </c>
      <c r="D284" s="5" t="str">
        <f>VLOOKUP(A284,'SALIDA INSUMOS SINCO'!$A$7:$D$510,4,0)</f>
        <v>Día</v>
      </c>
      <c r="E284" s="576">
        <f>VLOOKUP(A284,'SALIDA INSUMOS SINCO'!$A$7:$E$510,5,0)</f>
        <v>0.83</v>
      </c>
      <c r="F284" s="576">
        <f>VLOOKUP(A284,'SALIDA INSUMOS SINCO'!$A$7:$F$510,6,0)</f>
        <v>54863</v>
      </c>
      <c r="G284" s="572">
        <f>VLOOKUP(A284,'SALIDA INSUMOS SINCO'!$A$7:$G$510,7,0)</f>
        <v>45536.29</v>
      </c>
      <c r="H284" s="573">
        <f t="shared" si="24"/>
        <v>2.0806227310365965E-6</v>
      </c>
      <c r="I284" s="26" t="str">
        <f t="shared" si="22"/>
        <v/>
      </c>
      <c r="J284" s="1" t="s">
        <v>2430</v>
      </c>
      <c r="L284" s="629" t="str">
        <f t="shared" si="23"/>
        <v/>
      </c>
    </row>
    <row r="285" spans="1:12">
      <c r="A285" s="579">
        <v>66</v>
      </c>
      <c r="B285" s="580" t="str">
        <f>VLOOKUP(A285,'SALIDA INSUMOS SINCO'!$A$7:$B$510,2,0)</f>
        <v>HERRAMIENTA Y EQUIPO MENOR</v>
      </c>
      <c r="C285" s="5" t="s">
        <v>243</v>
      </c>
      <c r="D285" s="581">
        <f>VLOOKUP(A285,'SALIDA INSUMOS SINCO'!$A$7:$D$510,4,0)</f>
        <v>0</v>
      </c>
      <c r="E285" s="582">
        <f>VLOOKUP(A285,'SALIDA INSUMOS SINCO'!$A$7:$E$510,5,0)</f>
        <v>201605986.53999999</v>
      </c>
      <c r="F285" s="582">
        <f>VLOOKUP(A285,'SALIDA INSUMOS SINCO'!$A$7:$F$510,6,0)</f>
        <v>0</v>
      </c>
      <c r="G285" s="583">
        <f>VLOOKUP(A285,'SALIDA INSUMOS SINCO'!$A$7:$G$510,7,0)</f>
        <v>0</v>
      </c>
      <c r="H285" s="20">
        <f>E285/$G$502</f>
        <v>9.2116858511789631E-3</v>
      </c>
      <c r="I285" s="27" t="str">
        <f t="shared" si="22"/>
        <v>|||</v>
      </c>
      <c r="L285" s="629" t="str">
        <f t="shared" si="23"/>
        <v/>
      </c>
    </row>
    <row r="286" spans="1:12">
      <c r="A286" s="3">
        <v>2088</v>
      </c>
      <c r="B286" s="4" t="str">
        <f>VLOOKUP(A286,'SALIDA INSUMOS SINCO'!$A$7:$B$510,2,0)</f>
        <v>WINCHRER ELÉCTRICO</v>
      </c>
      <c r="C286" s="5" t="s">
        <v>243</v>
      </c>
      <c r="D286" s="5" t="str">
        <f>VLOOKUP(A286,'SALIDA INSUMOS SINCO'!$A$7:$D$510,4,0)</f>
        <v>Día</v>
      </c>
      <c r="E286" s="576">
        <f>VLOOKUP(A286,'SALIDA INSUMOS SINCO'!$A$7:$E$510,5,0)</f>
        <v>28.71</v>
      </c>
      <c r="F286" s="576">
        <f>VLOOKUP(A286,'SALIDA INSUMOS SINCO'!$A$7:$F$510,6,0)</f>
        <v>636998.99</v>
      </c>
      <c r="G286" s="572">
        <f>VLOOKUP(A286,'SALIDA INSUMOS SINCO'!$A$7:$G$510,7,0)</f>
        <v>18288049.890000001</v>
      </c>
      <c r="H286" s="573">
        <f t="shared" ref="H286:H291" si="25">G286/$G$502</f>
        <v>8.3560896830781192E-4</v>
      </c>
      <c r="I286" s="26" t="str">
        <f t="shared" si="22"/>
        <v/>
      </c>
      <c r="J286" s="1" t="s">
        <v>2430</v>
      </c>
      <c r="L286" s="629" t="str">
        <f t="shared" si="23"/>
        <v/>
      </c>
    </row>
    <row r="287" spans="1:12">
      <c r="A287" s="3">
        <v>2104</v>
      </c>
      <c r="B287" s="4" t="str">
        <f>VLOOKUP(A287,'SALIDA INSUMOS SINCO'!$A$7:$B$510,2,0)</f>
        <v>ANDAMIOS UNIDIRECCIONALES</v>
      </c>
      <c r="C287" s="5" t="s">
        <v>243</v>
      </c>
      <c r="D287" s="5" t="str">
        <f>VLOOKUP(A287,'SALIDA INSUMOS SINCO'!$A$7:$D$510,4,0)</f>
        <v>Día</v>
      </c>
      <c r="E287" s="576">
        <f>VLOOKUP(A287,'SALIDA INSUMOS SINCO'!$A$7:$E$510,5,0)</f>
        <v>373.86</v>
      </c>
      <c r="F287" s="576">
        <f>VLOOKUP(A287,'SALIDA INSUMOS SINCO'!$A$7:$F$510,6,0)</f>
        <v>88460</v>
      </c>
      <c r="G287" s="572">
        <f>VLOOKUP(A287,'SALIDA INSUMOS SINCO'!$A$7:$G$510,7,0)</f>
        <v>33071390.219999999</v>
      </c>
      <c r="H287" s="573">
        <f t="shared" si="25"/>
        <v>1.5110823968907741E-3</v>
      </c>
      <c r="I287" s="26" t="str">
        <f t="shared" si="22"/>
        <v/>
      </c>
      <c r="J287" s="1" t="s">
        <v>2430</v>
      </c>
      <c r="L287" s="629" t="str">
        <f t="shared" si="23"/>
        <v/>
      </c>
    </row>
    <row r="288" spans="1:12">
      <c r="A288" s="3">
        <v>2188</v>
      </c>
      <c r="B288" s="4" t="str">
        <f>VLOOKUP(A288,'SALIDA INSUMOS SINCO'!$A$7:$B$510,2,0)</f>
        <v>MAQUINA DOBLADORA LAMINA</v>
      </c>
      <c r="C288" s="574"/>
      <c r="D288" s="5" t="str">
        <f>VLOOKUP(A288,'SALIDA INSUMOS SINCO'!$A$7:$D$510,4,0)</f>
        <v>LAM</v>
      </c>
      <c r="E288" s="576">
        <f>VLOOKUP(A288,'SALIDA INSUMOS SINCO'!$A$7:$E$510,5,0)</f>
        <v>130</v>
      </c>
      <c r="F288" s="576">
        <f>VLOOKUP(A288,'SALIDA INSUMOS SINCO'!$A$7:$F$510,6,0)</f>
        <v>17922</v>
      </c>
      <c r="G288" s="572">
        <f>VLOOKUP(A288,'SALIDA INSUMOS SINCO'!$A$7:$G$510,7,0)</f>
        <v>2329860</v>
      </c>
      <c r="H288" s="575">
        <f t="shared" si="25"/>
        <v>1.0645486657197864E-4</v>
      </c>
      <c r="I288" s="26" t="str">
        <f t="shared" si="22"/>
        <v/>
      </c>
      <c r="J288" s="1" t="s">
        <v>2430</v>
      </c>
      <c r="L288" s="629" t="str">
        <f t="shared" si="23"/>
        <v/>
      </c>
    </row>
    <row r="289" spans="1:12">
      <c r="A289" s="3">
        <v>387</v>
      </c>
      <c r="B289" s="4" t="str">
        <f>VLOOKUP(A289,'SALIDA INSUMOS SINCO'!$A$7:$B$510,2,0)</f>
        <v>HERRAMIENTA MENOR GLOBAL</v>
      </c>
      <c r="C289" s="5" t="s">
        <v>14</v>
      </c>
      <c r="D289" s="5" t="str">
        <f>VLOOKUP(A289,'SALIDA INSUMOS SINCO'!$A$7:$D$510,4,0)</f>
        <v>Glb</v>
      </c>
      <c r="E289" s="576">
        <f>VLOOKUP(A289,'SALIDA INSUMOS SINCO'!$A$7:$E$510,5,0)</f>
        <v>138983368.00999999</v>
      </c>
      <c r="F289" s="576">
        <f>VLOOKUP(A289,'SALIDA INSUMOS SINCO'!$A$7:$F$510,6,0)</f>
        <v>1</v>
      </c>
      <c r="G289" s="572">
        <f>VLOOKUP(A289,'SALIDA INSUMOS SINCO'!$A$7:$G$510,7,0)</f>
        <v>138983368.00999999</v>
      </c>
      <c r="H289" s="573">
        <f t="shared" si="25"/>
        <v>6.3503626386258198E-3</v>
      </c>
      <c r="I289" s="26" t="str">
        <f t="shared" si="22"/>
        <v>||</v>
      </c>
      <c r="J289" s="1" t="s">
        <v>2430</v>
      </c>
      <c r="L289" s="629" t="str">
        <f t="shared" si="23"/>
        <v/>
      </c>
    </row>
    <row r="290" spans="1:12">
      <c r="A290" s="3">
        <v>589</v>
      </c>
      <c r="B290" s="4" t="str">
        <f>VLOOKUP(A290,'SALIDA INSUMOS SINCO'!$A$7:$B$510,2,0)</f>
        <v>PULIDORA MANUAL ELECTRICA</v>
      </c>
      <c r="C290" s="5" t="s">
        <v>14</v>
      </c>
      <c r="D290" s="5" t="str">
        <f>VLOOKUP(A290,'SALIDA INSUMOS SINCO'!$A$7:$D$510,4,0)</f>
        <v>Día</v>
      </c>
      <c r="E290" s="576">
        <f>VLOOKUP(A290,'SALIDA INSUMOS SINCO'!$A$7:$E$510,5,0)</f>
        <v>31.89</v>
      </c>
      <c r="F290" s="576">
        <f>VLOOKUP(A290,'SALIDA INSUMOS SINCO'!$A$7:$F$510,6,0)</f>
        <v>58533</v>
      </c>
      <c r="G290" s="572">
        <f>VLOOKUP(A290,'SALIDA INSUMOS SINCO'!$A$7:$G$510,7,0)</f>
        <v>1866558.84</v>
      </c>
      <c r="H290" s="573">
        <f t="shared" si="25"/>
        <v>8.5285928021832741E-5</v>
      </c>
      <c r="I290" s="26" t="str">
        <f t="shared" si="22"/>
        <v/>
      </c>
      <c r="J290" s="1" t="s">
        <v>2430</v>
      </c>
      <c r="L290" s="629" t="str">
        <f t="shared" si="23"/>
        <v/>
      </c>
    </row>
    <row r="291" spans="1:12">
      <c r="A291" s="3">
        <v>684</v>
      </c>
      <c r="B291" s="4" t="str">
        <f>VLOOKUP(A291,'SALIDA INSUMOS SINCO'!$A$7:$B$510,2,0)</f>
        <v>VIBROCOMPACTADOR SALTARIN</v>
      </c>
      <c r="C291" s="5" t="s">
        <v>243</v>
      </c>
      <c r="D291" s="5" t="str">
        <f>VLOOKUP(A291,'SALIDA INSUMOS SINCO'!$A$7:$D$510,4,0)</f>
        <v>Día</v>
      </c>
      <c r="E291" s="576">
        <f>VLOOKUP(A291,'SALIDA INSUMOS SINCO'!$A$7:$E$510,5,0)</f>
        <v>147.87</v>
      </c>
      <c r="F291" s="576">
        <f>VLOOKUP(A291,'SALIDA INSUMOS SINCO'!$A$7:$F$510,6,0)</f>
        <v>47791</v>
      </c>
      <c r="G291" s="572">
        <f>VLOOKUP(A291,'SALIDA INSUMOS SINCO'!$A$7:$G$510,7,0)</f>
        <v>7066759.5899999999</v>
      </c>
      <c r="H291" s="573">
        <f t="shared" si="25"/>
        <v>3.228910532176613E-4</v>
      </c>
      <c r="I291" s="26" t="str">
        <f t="shared" si="22"/>
        <v/>
      </c>
      <c r="J291" s="1" t="s">
        <v>2430</v>
      </c>
      <c r="L291" s="629" t="str">
        <f t="shared" si="23"/>
        <v/>
      </c>
    </row>
    <row r="292" spans="1:12">
      <c r="A292" s="579">
        <v>68</v>
      </c>
      <c r="B292" s="580" t="str">
        <f>VLOOKUP(A292,'SALIDA INSUMOS SINCO'!$A$7:$B$510,2,0)</f>
        <v>LONAS TELAS Y MEMBRANAS</v>
      </c>
      <c r="C292" s="5" t="s">
        <v>255</v>
      </c>
      <c r="D292" s="581">
        <f>VLOOKUP(A292,'SALIDA INSUMOS SINCO'!$A$7:$D$510,4,0)</f>
        <v>0</v>
      </c>
      <c r="E292" s="582">
        <f>VLOOKUP(A292,'SALIDA INSUMOS SINCO'!$A$7:$E$510,5,0)</f>
        <v>4164940</v>
      </c>
      <c r="F292" s="582">
        <f>VLOOKUP(A292,'SALIDA INSUMOS SINCO'!$A$7:$F$510,6,0)</f>
        <v>0</v>
      </c>
      <c r="G292" s="583">
        <f>VLOOKUP(A292,'SALIDA INSUMOS SINCO'!$A$7:$G$510,7,0)</f>
        <v>0</v>
      </c>
      <c r="H292" s="20">
        <f>E292/$G$502</f>
        <v>1.9030247825203947E-4</v>
      </c>
      <c r="I292" s="27" t="str">
        <f t="shared" si="22"/>
        <v/>
      </c>
      <c r="L292" s="629" t="str">
        <f t="shared" si="23"/>
        <v/>
      </c>
    </row>
    <row r="293" spans="1:12">
      <c r="A293" s="3">
        <v>1386</v>
      </c>
      <c r="B293" s="4" t="str">
        <f>VLOOKUP(A293,'SALIDA INSUMOS SINCO'!$A$7:$B$510,2,0)</f>
        <v>TELA FIBRA TEJIDA H=2,10M</v>
      </c>
      <c r="C293" s="5" t="s">
        <v>243</v>
      </c>
      <c r="D293" s="5" t="str">
        <f>VLOOKUP(A293,'SALIDA INSUMOS SINCO'!$A$7:$D$510,4,0)</f>
        <v>Ml</v>
      </c>
      <c r="E293" s="576">
        <f>VLOOKUP(A293,'SALIDA INSUMOS SINCO'!$A$7:$E$510,5,0)</f>
        <v>1660</v>
      </c>
      <c r="F293" s="576">
        <f>VLOOKUP(A293,'SALIDA INSUMOS SINCO'!$A$7:$F$510,6,0)</f>
        <v>2509</v>
      </c>
      <c r="G293" s="572">
        <f>VLOOKUP(A293,'SALIDA INSUMOS SINCO'!$A$7:$G$510,7,0)</f>
        <v>4164940</v>
      </c>
      <c r="H293" s="573">
        <f>G293/$G$502</f>
        <v>1.9030247825203947E-4</v>
      </c>
      <c r="I293" s="26" t="str">
        <f t="shared" si="22"/>
        <v/>
      </c>
      <c r="J293" s="1" t="s">
        <v>2430</v>
      </c>
      <c r="L293" s="629" t="str">
        <f t="shared" si="23"/>
        <v/>
      </c>
    </row>
    <row r="294" spans="1:12">
      <c r="A294" s="579">
        <v>72</v>
      </c>
      <c r="B294" s="580" t="str">
        <f>VLOOKUP(A294,'SALIDA INSUMOS SINCO'!$A$7:$B$510,2,0)</f>
        <v>CINTAS</v>
      </c>
      <c r="C294" s="5" t="s">
        <v>243</v>
      </c>
      <c r="D294" s="581">
        <f>VLOOKUP(A294,'SALIDA INSUMOS SINCO'!$A$7:$D$510,4,0)</f>
        <v>0</v>
      </c>
      <c r="E294" s="582">
        <f>VLOOKUP(A294,'SALIDA INSUMOS SINCO'!$A$7:$E$510,5,0)</f>
        <v>1298001.53</v>
      </c>
      <c r="F294" s="582">
        <f>VLOOKUP(A294,'SALIDA INSUMOS SINCO'!$A$7:$F$510,6,0)</f>
        <v>0</v>
      </c>
      <c r="G294" s="583">
        <f>VLOOKUP(A294,'SALIDA INSUMOS SINCO'!$A$7:$G$510,7,0)</f>
        <v>0</v>
      </c>
      <c r="H294" s="20">
        <f>E294/$G$502</f>
        <v>5.9307675004667287E-5</v>
      </c>
      <c r="I294" s="27" t="str">
        <f t="shared" si="22"/>
        <v/>
      </c>
      <c r="L294" s="629" t="str">
        <f t="shared" si="23"/>
        <v/>
      </c>
    </row>
    <row r="295" spans="1:12">
      <c r="A295" s="3">
        <v>1073</v>
      </c>
      <c r="B295" s="4" t="str">
        <f>VLOOKUP(A295,'SALIDA INSUMOS SINCO'!$A$7:$B$510,2,0)</f>
        <v>CINTA ENMASCARAR</v>
      </c>
      <c r="C295" s="574"/>
      <c r="D295" s="5" t="str">
        <f>VLOOKUP(A295,'SALIDA INSUMOS SINCO'!$A$7:$D$510,4,0)</f>
        <v>Roll</v>
      </c>
      <c r="E295" s="576">
        <f>VLOOKUP(A295,'SALIDA INSUMOS SINCO'!$A$7:$E$510,5,0)</f>
        <v>57.76</v>
      </c>
      <c r="F295" s="576">
        <f>VLOOKUP(A295,'SALIDA INSUMOS SINCO'!$A$7:$F$510,6,0)</f>
        <v>5854</v>
      </c>
      <c r="G295" s="572">
        <f>VLOOKUP(A295,'SALIDA INSUMOS SINCO'!$A$7:$G$510,7,0)</f>
        <v>338137.58</v>
      </c>
      <c r="H295" s="575">
        <f>G295/$G$502</f>
        <v>1.5450023160993258E-5</v>
      </c>
      <c r="I295" s="26" t="str">
        <f t="shared" si="22"/>
        <v/>
      </c>
      <c r="J295" s="1" t="s">
        <v>2430</v>
      </c>
      <c r="L295" s="629" t="str">
        <f t="shared" si="23"/>
        <v/>
      </c>
    </row>
    <row r="296" spans="1:12">
      <c r="A296" s="3">
        <v>1074</v>
      </c>
      <c r="B296" s="4" t="str">
        <f>VLOOKUP(A296,'SALIDA INSUMOS SINCO'!$A$7:$B$510,2,0)</f>
        <v>CINTA TEFLON 10 MTS</v>
      </c>
      <c r="C296" s="5" t="s">
        <v>14</v>
      </c>
      <c r="D296" s="5" t="str">
        <f>VLOOKUP(A296,'SALIDA INSUMOS SINCO'!$A$7:$D$510,4,0)</f>
        <v>Und</v>
      </c>
      <c r="E296" s="576">
        <f>VLOOKUP(A296,'SALIDA INSUMOS SINCO'!$A$7:$E$510,5,0)</f>
        <v>57.64</v>
      </c>
      <c r="F296" s="576">
        <f>VLOOKUP(A296,'SALIDA INSUMOS SINCO'!$A$7:$F$510,6,0)</f>
        <v>9439</v>
      </c>
      <c r="G296" s="572">
        <f>VLOOKUP(A296,'SALIDA INSUMOS SINCO'!$A$7:$G$510,7,0)</f>
        <v>544063.96</v>
      </c>
      <c r="H296" s="573">
        <f>G296/$G$502</f>
        <v>2.4859114396754446E-5</v>
      </c>
      <c r="I296" s="26" t="str">
        <f t="shared" si="22"/>
        <v/>
      </c>
      <c r="J296" s="1" t="s">
        <v>2430</v>
      </c>
      <c r="L296" s="629" t="str">
        <f t="shared" si="23"/>
        <v/>
      </c>
    </row>
    <row r="297" spans="1:12">
      <c r="A297" s="3">
        <v>1075</v>
      </c>
      <c r="B297" s="4" t="str">
        <f>VLOOKUP(A297,'SALIDA INSUMOS SINCO'!$A$7:$B$510,2,0)</f>
        <v>CINTA TEFLON 3-4 10 MTS</v>
      </c>
      <c r="C297" s="574"/>
      <c r="D297" s="5" t="str">
        <f>VLOOKUP(A297,'SALIDA INSUMOS SINCO'!$A$7:$D$510,4,0)</f>
        <v>Roll</v>
      </c>
      <c r="E297" s="576">
        <f>VLOOKUP(A297,'SALIDA INSUMOS SINCO'!$A$7:$E$510,5,0)</f>
        <v>10.5</v>
      </c>
      <c r="F297" s="576">
        <f>VLOOKUP(A297,'SALIDA INSUMOS SINCO'!$A$7:$F$510,6,0)</f>
        <v>13574</v>
      </c>
      <c r="G297" s="572">
        <f>VLOOKUP(A297,'SALIDA INSUMOS SINCO'!$A$7:$G$510,7,0)</f>
        <v>142527</v>
      </c>
      <c r="H297" s="575">
        <f>G297/$G$502</f>
        <v>6.5122766037033976E-6</v>
      </c>
      <c r="I297" s="26" t="str">
        <f t="shared" si="22"/>
        <v/>
      </c>
      <c r="J297" s="1" t="s">
        <v>2430</v>
      </c>
      <c r="L297" s="629" t="str">
        <f t="shared" si="23"/>
        <v/>
      </c>
    </row>
    <row r="298" spans="1:12">
      <c r="A298" s="3">
        <v>1898</v>
      </c>
      <c r="B298" s="4" t="str">
        <f>VLOOKUP(A298,'SALIDA INSUMOS SINCO'!$A$7:$B$510,2,0)</f>
        <v>CINTA TEMFLtEX 18mm x 18 MT DE MARCACIÓN</v>
      </c>
      <c r="C298" s="5" t="s">
        <v>14</v>
      </c>
      <c r="D298" s="5" t="str">
        <f>VLOOKUP(A298,'SALIDA INSUMOS SINCO'!$A$7:$D$510,4,0)</f>
        <v>Ml</v>
      </c>
      <c r="E298" s="576">
        <f>VLOOKUP(A298,'SALIDA INSUMOS SINCO'!$A$7:$E$510,5,0)</f>
        <v>23.1</v>
      </c>
      <c r="F298" s="576">
        <f>VLOOKUP(A298,'SALIDA INSUMOS SINCO'!$A$7:$F$510,6,0)</f>
        <v>11830</v>
      </c>
      <c r="G298" s="572">
        <f>VLOOKUP(A298,'SALIDA INSUMOS SINCO'!$A$7:$G$510,7,0)</f>
        <v>273272.99</v>
      </c>
      <c r="H298" s="573">
        <f>G298/$G$502</f>
        <v>1.2486260843216181E-5</v>
      </c>
      <c r="I298" s="26" t="str">
        <f t="shared" si="22"/>
        <v/>
      </c>
      <c r="J298" s="1" t="s">
        <v>2430</v>
      </c>
      <c r="L298" s="629" t="str">
        <f t="shared" si="23"/>
        <v/>
      </c>
    </row>
    <row r="299" spans="1:12">
      <c r="A299" s="579">
        <v>73</v>
      </c>
      <c r="B299" s="580" t="str">
        <f>VLOOKUP(A299,'SALIDA INSUMOS SINCO'!$A$7:$B$510,2,0)</f>
        <v>TUERCAS Y TORNILLOS</v>
      </c>
      <c r="C299" s="5" t="s">
        <v>14</v>
      </c>
      <c r="D299" s="581">
        <f>VLOOKUP(A299,'SALIDA INSUMOS SINCO'!$A$7:$D$510,4,0)</f>
        <v>0</v>
      </c>
      <c r="E299" s="582">
        <f>VLOOKUP(A299,'SALIDA INSUMOS SINCO'!$A$7:$E$510,5,0)</f>
        <v>3543577.29</v>
      </c>
      <c r="F299" s="582">
        <f>VLOOKUP(A299,'SALIDA INSUMOS SINCO'!$A$7:$F$510,6,0)</f>
        <v>0</v>
      </c>
      <c r="G299" s="583">
        <f>VLOOKUP(A299,'SALIDA INSUMOS SINCO'!$A$7:$G$510,7,0)</f>
        <v>0</v>
      </c>
      <c r="H299" s="20">
        <f>E299/$G$502</f>
        <v>1.6191146575092222E-4</v>
      </c>
      <c r="I299" s="27" t="str">
        <f t="shared" si="22"/>
        <v/>
      </c>
      <c r="L299" s="629" t="str">
        <f t="shared" si="23"/>
        <v/>
      </c>
    </row>
    <row r="300" spans="1:12">
      <c r="A300" s="3">
        <v>1000</v>
      </c>
      <c r="B300" s="4" t="str">
        <f>VLOOKUP(A300,'SALIDA INSUMOS SINCO'!$A$7:$B$510,2,0)</f>
        <v>TORN P/MAD 1 x 6</v>
      </c>
      <c r="C300" s="5" t="s">
        <v>14</v>
      </c>
      <c r="D300" s="5" t="str">
        <f>VLOOKUP(A300,'SALIDA INSUMOS SINCO'!$A$7:$D$510,4,0)</f>
        <v>Und</v>
      </c>
      <c r="E300" s="576">
        <f>VLOOKUP(A300,'SALIDA INSUMOS SINCO'!$A$7:$E$510,5,0)</f>
        <v>687.75</v>
      </c>
      <c r="F300" s="576">
        <f>VLOOKUP(A300,'SALIDA INSUMOS SINCO'!$A$7:$F$510,6,0)</f>
        <v>52</v>
      </c>
      <c r="G300" s="572">
        <f>VLOOKUP(A300,'SALIDA INSUMOS SINCO'!$A$7:$G$510,7,0)</f>
        <v>35763</v>
      </c>
      <c r="H300" s="573">
        <f>G300/$G$502</f>
        <v>1.6340661641530701E-6</v>
      </c>
      <c r="I300" s="26" t="str">
        <f t="shared" si="22"/>
        <v/>
      </c>
      <c r="J300" s="1" t="s">
        <v>2430</v>
      </c>
      <c r="L300" s="629" t="str">
        <f t="shared" si="23"/>
        <v/>
      </c>
    </row>
    <row r="301" spans="1:12">
      <c r="A301" s="3">
        <v>1224</v>
      </c>
      <c r="B301" s="4" t="str">
        <f>VLOOKUP(A301,'SALIDA INSUMOS SINCO'!$A$7:$B$510,2,0)</f>
        <v>PERNO 3/8" LONG, 200MM</v>
      </c>
      <c r="C301" s="5" t="s">
        <v>14</v>
      </c>
      <c r="D301" s="5" t="str">
        <f>VLOOKUP(A301,'SALIDA INSUMOS SINCO'!$A$7:$D$510,4,0)</f>
        <v>Und</v>
      </c>
      <c r="E301" s="576">
        <f>VLOOKUP(A301,'SALIDA INSUMOS SINCO'!$A$7:$E$510,5,0)</f>
        <v>11.64</v>
      </c>
      <c r="F301" s="576">
        <f>VLOOKUP(A301,'SALIDA INSUMOS SINCO'!$A$7:$F$510,6,0)</f>
        <v>4602.99</v>
      </c>
      <c r="G301" s="572">
        <f>VLOOKUP(A301,'SALIDA INSUMOS SINCO'!$A$7:$G$510,7,0)</f>
        <v>53590.29</v>
      </c>
      <c r="H301" s="573">
        <f>G301/$G$502</f>
        <v>2.4486223084235281E-6</v>
      </c>
      <c r="I301" s="26" t="str">
        <f t="shared" si="22"/>
        <v/>
      </c>
      <c r="J301" s="1" t="s">
        <v>2430</v>
      </c>
      <c r="L301" s="629" t="str">
        <f t="shared" si="23"/>
        <v/>
      </c>
    </row>
    <row r="302" spans="1:12">
      <c r="A302" s="3">
        <v>1391</v>
      </c>
      <c r="B302" s="4" t="str">
        <f>VLOOKUP(A302,'SALIDA INSUMOS SINCO'!$A$7:$B$510,2,0)</f>
        <v>TORN AVELLA ,1/2X 8</v>
      </c>
      <c r="C302" s="574"/>
      <c r="D302" s="5" t="str">
        <f>VLOOKUP(A302,'SALIDA INSUMOS SINCO'!$A$7:$D$510,4,0)</f>
        <v>Und</v>
      </c>
      <c r="E302" s="576">
        <f>VLOOKUP(A302,'SALIDA INSUMOS SINCO'!$A$7:$E$510,5,0)</f>
        <v>7136</v>
      </c>
      <c r="F302" s="576">
        <f>VLOOKUP(A302,'SALIDA INSUMOS SINCO'!$A$7:$F$510,6,0)</f>
        <v>83</v>
      </c>
      <c r="G302" s="572">
        <f>VLOOKUP(A302,'SALIDA INSUMOS SINCO'!$A$7:$G$510,7,0)</f>
        <v>592288</v>
      </c>
      <c r="H302" s="575">
        <f>G302/$G$502</f>
        <v>2.7062544535802184E-5</v>
      </c>
      <c r="I302" s="26" t="str">
        <f t="shared" si="22"/>
        <v/>
      </c>
      <c r="J302" s="1" t="s">
        <v>2430</v>
      </c>
      <c r="L302" s="629" t="str">
        <f t="shared" si="23"/>
        <v/>
      </c>
    </row>
    <row r="303" spans="1:12">
      <c r="A303" s="3">
        <v>2127</v>
      </c>
      <c r="B303" s="4" t="str">
        <f>VLOOKUP(A303,'SALIDA INSUMOS SINCO'!$A$7:$B$510,2,0)</f>
        <v>TORNILLOS</v>
      </c>
      <c r="C303" s="5" t="s">
        <v>14</v>
      </c>
      <c r="D303" s="5" t="str">
        <f>VLOOKUP(A303,'SALIDA INSUMOS SINCO'!$A$7:$D$510,4,0)</f>
        <v>Und</v>
      </c>
      <c r="E303" s="576">
        <f>VLOOKUP(A303,'SALIDA INSUMOS SINCO'!$A$7:$E$510,5,0)</f>
        <v>23</v>
      </c>
      <c r="F303" s="576">
        <f>VLOOKUP(A303,'SALIDA INSUMOS SINCO'!$A$7:$F$510,6,0)</f>
        <v>124432</v>
      </c>
      <c r="G303" s="572">
        <f>VLOOKUP(A303,'SALIDA INSUMOS SINCO'!$A$7:$G$510,7,0)</f>
        <v>2861936</v>
      </c>
      <c r="H303" s="573">
        <f>G303/$G$502</f>
        <v>1.3076623274254343E-4</v>
      </c>
      <c r="I303" s="26" t="str">
        <f t="shared" si="22"/>
        <v/>
      </c>
      <c r="J303" s="1" t="s">
        <v>2430</v>
      </c>
      <c r="L303" s="629" t="str">
        <f t="shared" si="23"/>
        <v/>
      </c>
    </row>
    <row r="304" spans="1:12">
      <c r="A304" s="579">
        <v>75</v>
      </c>
      <c r="B304" s="580" t="str">
        <f>VLOOKUP(A304,'SALIDA INSUMOS SINCO'!$A$7:$B$510,2,0)</f>
        <v>CHAZOS GUAZAS Y REMACHES</v>
      </c>
      <c r="C304" s="5" t="s">
        <v>14</v>
      </c>
      <c r="D304" s="581">
        <f>VLOOKUP(A304,'SALIDA INSUMOS SINCO'!$A$7:$D$510,4,0)</f>
        <v>0</v>
      </c>
      <c r="E304" s="582">
        <f>VLOOKUP(A304,'SALIDA INSUMOS SINCO'!$A$7:$E$510,5,0)</f>
        <v>487780</v>
      </c>
      <c r="F304" s="582">
        <f>VLOOKUP(A304,'SALIDA INSUMOS SINCO'!$A$7:$F$510,6,0)</f>
        <v>0</v>
      </c>
      <c r="G304" s="583">
        <f>VLOOKUP(A304,'SALIDA INSUMOS SINCO'!$A$7:$G$510,7,0)</f>
        <v>0</v>
      </c>
      <c r="H304" s="20">
        <f>E304/$G$502</f>
        <v>2.2287414186466027E-5</v>
      </c>
      <c r="I304" s="27" t="str">
        <f t="shared" si="22"/>
        <v/>
      </c>
      <c r="L304" s="629" t="str">
        <f t="shared" si="23"/>
        <v/>
      </c>
    </row>
    <row r="305" spans="1:12">
      <c r="A305" s="3">
        <v>1069</v>
      </c>
      <c r="B305" s="4" t="str">
        <f>VLOOKUP(A305,'SALIDA INSUMOS SINCO'!$A$7:$B$510,2,0)</f>
        <v>CHAZO EXPANSIVO 3/8" X 1-1/2"</v>
      </c>
      <c r="C305" s="5" t="s">
        <v>14</v>
      </c>
      <c r="D305" s="5" t="str">
        <f>VLOOKUP(A305,'SALIDA INSUMOS SINCO'!$A$7:$D$510,4,0)</f>
        <v>Und</v>
      </c>
      <c r="E305" s="576">
        <f>VLOOKUP(A305,'SALIDA INSUMOS SINCO'!$A$7:$E$510,5,0)</f>
        <v>500</v>
      </c>
      <c r="F305" s="576">
        <f>VLOOKUP(A305,'SALIDA INSUMOS SINCO'!$A$7:$F$510,6,0)</f>
        <v>533</v>
      </c>
      <c r="G305" s="572">
        <f>VLOOKUP(A305,'SALIDA INSUMOS SINCO'!$A$7:$G$510,7,0)</f>
        <v>266500</v>
      </c>
      <c r="H305" s="573">
        <f>G305/$G$502</f>
        <v>1.2176792571842215E-5</v>
      </c>
      <c r="I305" s="26" t="str">
        <f t="shared" si="22"/>
        <v/>
      </c>
      <c r="J305" s="1" t="s">
        <v>2430</v>
      </c>
      <c r="L305" s="629" t="str">
        <f t="shared" si="23"/>
        <v/>
      </c>
    </row>
    <row r="306" spans="1:12">
      <c r="A306" s="3">
        <v>1070</v>
      </c>
      <c r="B306" s="4" t="str">
        <f>VLOOKUP(A306,'SALIDA INSUMOS SINCO'!$A$7:$B$510,2,0)</f>
        <v>CHAZO PLASTICO ,5/16"</v>
      </c>
      <c r="C306" s="5" t="s">
        <v>14</v>
      </c>
      <c r="D306" s="5" t="str">
        <f>VLOOKUP(A306,'SALIDA INSUMOS SINCO'!$A$7:$D$510,4,0)</f>
        <v>Und</v>
      </c>
      <c r="E306" s="576">
        <f>VLOOKUP(A306,'SALIDA INSUMOS SINCO'!$A$7:$E$510,5,0)</f>
        <v>120</v>
      </c>
      <c r="F306" s="576">
        <f>VLOOKUP(A306,'SALIDA INSUMOS SINCO'!$A$7:$F$510,6,0)</f>
        <v>619</v>
      </c>
      <c r="G306" s="572">
        <f>VLOOKUP(A306,'SALIDA INSUMOS SINCO'!$A$7:$G$510,7,0)</f>
        <v>74280</v>
      </c>
      <c r="H306" s="573">
        <f>G306/$G$502</f>
        <v>3.3939668001367347E-6</v>
      </c>
      <c r="I306" s="26" t="str">
        <f t="shared" si="22"/>
        <v/>
      </c>
      <c r="J306" s="1" t="s">
        <v>2430</v>
      </c>
      <c r="L306" s="629" t="str">
        <f t="shared" si="23"/>
        <v/>
      </c>
    </row>
    <row r="307" spans="1:12">
      <c r="A307" s="3">
        <v>1071</v>
      </c>
      <c r="B307" s="4" t="str">
        <f>VLOOKUP(A307,'SALIDA INSUMOS SINCO'!$A$7:$B$510,2,0)</f>
        <v>CHAZO Y TORNILLO 1/2 X 1"</v>
      </c>
      <c r="C307" s="574"/>
      <c r="D307" s="5" t="str">
        <f>VLOOKUP(A307,'SALIDA INSUMOS SINCO'!$A$7:$D$510,4,0)</f>
        <v>Und</v>
      </c>
      <c r="E307" s="576">
        <f>VLOOKUP(A307,'SALIDA INSUMOS SINCO'!$A$7:$E$510,5,0)</f>
        <v>350</v>
      </c>
      <c r="F307" s="576">
        <f>VLOOKUP(A307,'SALIDA INSUMOS SINCO'!$A$7:$F$510,6,0)</f>
        <v>420</v>
      </c>
      <c r="G307" s="572">
        <f>VLOOKUP(A307,'SALIDA INSUMOS SINCO'!$A$7:$G$510,7,0)</f>
        <v>147000</v>
      </c>
      <c r="H307" s="575">
        <f>G307/$G$502</f>
        <v>6.7166548144870763E-6</v>
      </c>
      <c r="I307" s="26" t="str">
        <f t="shared" si="22"/>
        <v/>
      </c>
      <c r="J307" s="1" t="s">
        <v>2430</v>
      </c>
      <c r="L307" s="629" t="str">
        <f t="shared" si="23"/>
        <v/>
      </c>
    </row>
    <row r="308" spans="1:12">
      <c r="A308" s="579">
        <v>76</v>
      </c>
      <c r="B308" s="580" t="str">
        <f>VLOOKUP(A308,'SALIDA INSUMOS SINCO'!$A$7:$B$510,2,0)</f>
        <v>SOLDADURAS ADHESIVOS Y PEGANTES</v>
      </c>
      <c r="C308" s="5" t="s">
        <v>14</v>
      </c>
      <c r="D308" s="581">
        <f>VLOOKUP(A308,'SALIDA INSUMOS SINCO'!$A$7:$D$510,4,0)</f>
        <v>0</v>
      </c>
      <c r="E308" s="582">
        <f>VLOOKUP(A308,'SALIDA INSUMOS SINCO'!$A$7:$E$510,5,0)</f>
        <v>42890477.68</v>
      </c>
      <c r="F308" s="582">
        <f>VLOOKUP(A308,'SALIDA INSUMOS SINCO'!$A$7:$F$510,6,0)</f>
        <v>0</v>
      </c>
      <c r="G308" s="583">
        <f>VLOOKUP(A308,'SALIDA INSUMOS SINCO'!$A$7:$G$510,7,0)</f>
        <v>0</v>
      </c>
      <c r="H308" s="20">
        <f>E308/$G$502</f>
        <v>1.9597315197620578E-3</v>
      </c>
      <c r="I308" s="27" t="str">
        <f t="shared" si="22"/>
        <v/>
      </c>
      <c r="L308" s="629" t="str">
        <f t="shared" si="23"/>
        <v/>
      </c>
    </row>
    <row r="309" spans="1:12">
      <c r="A309" s="3">
        <v>1008</v>
      </c>
      <c r="B309" s="4" t="str">
        <f>VLOOKUP(A309,'SALIDA INSUMOS SINCO'!$A$7:$B$510,2,0)</f>
        <v>ADHESIVO ANCLAJES ESTRUCTU</v>
      </c>
      <c r="C309" s="5" t="s">
        <v>14</v>
      </c>
      <c r="D309" s="5" t="str">
        <f>VLOOKUP(A309,'SALIDA INSUMOS SINCO'!$A$7:$D$510,4,0)</f>
        <v>Und</v>
      </c>
      <c r="E309" s="576">
        <f>VLOOKUP(A309,'SALIDA INSUMOS SINCO'!$A$7:$E$510,5,0)</f>
        <v>178.21</v>
      </c>
      <c r="F309" s="576">
        <f>VLOOKUP(A309,'SALIDA INSUMOS SINCO'!$A$7:$F$510,6,0)</f>
        <v>106761.99</v>
      </c>
      <c r="G309" s="572">
        <f>VLOOKUP(A309,'SALIDA INSUMOS SINCO'!$A$7:$G$510,7,0)</f>
        <v>19026043.210000001</v>
      </c>
      <c r="H309" s="573">
        <f>G309/$G$502</f>
        <v>8.6932901174888199E-4</v>
      </c>
      <c r="I309" s="26" t="str">
        <f t="shared" si="22"/>
        <v/>
      </c>
      <c r="J309" s="1" t="s">
        <v>2430</v>
      </c>
      <c r="L309" s="629" t="str">
        <f t="shared" si="23"/>
        <v/>
      </c>
    </row>
    <row r="310" spans="1:12">
      <c r="A310" s="3">
        <v>1289</v>
      </c>
      <c r="B310" s="4" t="str">
        <f>VLOOKUP(A310,'SALIDA INSUMOS SINCO'!$A$7:$B$510,2,0)</f>
        <v>SOLDADURA 6011 X 1/8"</v>
      </c>
      <c r="C310" s="5" t="s">
        <v>14</v>
      </c>
      <c r="D310" s="5" t="str">
        <f>VLOOKUP(A310,'SALIDA INSUMOS SINCO'!$A$7:$D$510,4,0)</f>
        <v>Kg</v>
      </c>
      <c r="E310" s="576">
        <f>VLOOKUP(A310,'SALIDA INSUMOS SINCO'!$A$7:$E$510,5,0)</f>
        <v>1649.59</v>
      </c>
      <c r="F310" s="576">
        <f>VLOOKUP(A310,'SALIDA INSUMOS SINCO'!$A$7:$F$510,6,0)</f>
        <v>14332</v>
      </c>
      <c r="G310" s="572">
        <f>VLOOKUP(A310,'SALIDA INSUMOS SINCO'!$A$7:$G$510,7,0)</f>
        <v>23641883.82</v>
      </c>
      <c r="H310" s="573">
        <f>G310/$G$502</f>
        <v>1.0802338284567831E-3</v>
      </c>
      <c r="I310" s="26" t="str">
        <f t="shared" si="22"/>
        <v/>
      </c>
      <c r="J310" s="1" t="s">
        <v>2430</v>
      </c>
      <c r="L310" s="629" t="str">
        <f t="shared" si="23"/>
        <v/>
      </c>
    </row>
    <row r="311" spans="1:12">
      <c r="A311" s="3">
        <v>1290</v>
      </c>
      <c r="B311" s="4" t="str">
        <f>VLOOKUP(A311,'SALIDA INSUMOS SINCO'!$A$7:$B$510,2,0)</f>
        <v>SOLDADURA ACERO INOXIDABLE</v>
      </c>
      <c r="C311" s="574"/>
      <c r="D311" s="5" t="str">
        <f>VLOOKUP(A311,'SALIDA INSUMOS SINCO'!$A$7:$D$510,4,0)</f>
        <v>Kg</v>
      </c>
      <c r="E311" s="576">
        <f>VLOOKUP(A311,'SALIDA INSUMOS SINCO'!$A$7:$E$510,5,0)</f>
        <v>7.35</v>
      </c>
      <c r="F311" s="576">
        <f>VLOOKUP(A311,'SALIDA INSUMOS SINCO'!$A$7:$F$510,6,0)</f>
        <v>30279</v>
      </c>
      <c r="G311" s="572">
        <f>VLOOKUP(A311,'SALIDA INSUMOS SINCO'!$A$7:$G$510,7,0)</f>
        <v>222550.65</v>
      </c>
      <c r="H311" s="575">
        <f>G311/$G$502</f>
        <v>1.0168679556392708E-5</v>
      </c>
      <c r="I311" s="26" t="str">
        <f t="shared" si="22"/>
        <v/>
      </c>
      <c r="J311" s="1" t="s">
        <v>2430</v>
      </c>
      <c r="L311" s="629" t="str">
        <f t="shared" si="23"/>
        <v/>
      </c>
    </row>
    <row r="312" spans="1:12">
      <c r="A312" s="579">
        <v>77</v>
      </c>
      <c r="B312" s="580" t="str">
        <f>VLOOKUP(A312,'SALIDA INSUMOS SINCO'!$A$7:$B$510,2,0)</f>
        <v>OTROS DE FERRETERIA</v>
      </c>
      <c r="C312" s="5" t="s">
        <v>14</v>
      </c>
      <c r="D312" s="581">
        <f>VLOOKUP(A312,'SALIDA INSUMOS SINCO'!$A$7:$D$510,4,0)</f>
        <v>0</v>
      </c>
      <c r="E312" s="582">
        <f>VLOOKUP(A312,'SALIDA INSUMOS SINCO'!$A$7:$E$510,5,0)</f>
        <v>26259653.43</v>
      </c>
      <c r="F312" s="582">
        <f>VLOOKUP(A312,'SALIDA INSUMOS SINCO'!$A$7:$F$510,6,0)</f>
        <v>0</v>
      </c>
      <c r="G312" s="583">
        <f>VLOOKUP(A312,'SALIDA INSUMOS SINCO'!$A$7:$G$510,7,0)</f>
        <v>0</v>
      </c>
      <c r="H312" s="20">
        <f>E312/$G$502</f>
        <v>1.1998437254242963E-3</v>
      </c>
      <c r="I312" s="27" t="str">
        <f t="shared" si="22"/>
        <v/>
      </c>
      <c r="L312" s="629" t="str">
        <f t="shared" si="23"/>
        <v/>
      </c>
    </row>
    <row r="313" spans="1:12">
      <c r="A313" s="3">
        <v>1027</v>
      </c>
      <c r="B313" s="4" t="str">
        <f>VLOOKUP(A313,'SALIDA INSUMOS SINCO'!$A$7:$B$510,2,0)</f>
        <v>BISAGRA 3X2" COBRI</v>
      </c>
      <c r="C313" s="5" t="s">
        <v>14</v>
      </c>
      <c r="D313" s="5" t="str">
        <f>VLOOKUP(A313,'SALIDA INSUMOS SINCO'!$A$7:$D$510,4,0)</f>
        <v>Und</v>
      </c>
      <c r="E313" s="576">
        <f>VLOOKUP(A313,'SALIDA INSUMOS SINCO'!$A$7:$E$510,5,0)</f>
        <v>15</v>
      </c>
      <c r="F313" s="576">
        <f>VLOOKUP(A313,'SALIDA INSUMOS SINCO'!$A$7:$F$510,6,0)</f>
        <v>5497</v>
      </c>
      <c r="G313" s="572">
        <f>VLOOKUP(A313,'SALIDA INSUMOS SINCO'!$A$7:$G$510,7,0)</f>
        <v>82455</v>
      </c>
      <c r="H313" s="573">
        <f t="shared" ref="H313:H323" si="26">G313/$G$502</f>
        <v>3.7674950525750466E-6</v>
      </c>
      <c r="I313" s="26" t="str">
        <f t="shared" si="22"/>
        <v/>
      </c>
      <c r="J313" s="1" t="s">
        <v>2430</v>
      </c>
      <c r="L313" s="629" t="str">
        <f t="shared" si="23"/>
        <v/>
      </c>
    </row>
    <row r="314" spans="1:12">
      <c r="A314" s="3">
        <v>1037</v>
      </c>
      <c r="B314" s="4" t="str">
        <f>VLOOKUP(A314,'SALIDA INSUMOS SINCO'!$A$7:$B$510,2,0)</f>
        <v>BROCHA CERDA MONA 4</v>
      </c>
      <c r="C314" s="5" t="s">
        <v>14</v>
      </c>
      <c r="D314" s="5" t="str">
        <f>VLOOKUP(A314,'SALIDA INSUMOS SINCO'!$A$7:$D$510,4,0)</f>
        <v>Und</v>
      </c>
      <c r="E314" s="576">
        <f>VLOOKUP(A314,'SALIDA INSUMOS SINCO'!$A$7:$E$510,5,0)</f>
        <v>15.97</v>
      </c>
      <c r="F314" s="576">
        <f>VLOOKUP(A314,'SALIDA INSUMOS SINCO'!$A$7:$F$510,6,0)</f>
        <v>14337</v>
      </c>
      <c r="G314" s="572">
        <f>VLOOKUP(A314,'SALIDA INSUMOS SINCO'!$A$7:$G$510,7,0)</f>
        <v>228933.22</v>
      </c>
      <c r="H314" s="573">
        <f t="shared" si="26"/>
        <v>1.0460308940877747E-5</v>
      </c>
      <c r="I314" s="26" t="str">
        <f t="shared" si="22"/>
        <v/>
      </c>
      <c r="J314" s="1" t="s">
        <v>2430</v>
      </c>
      <c r="L314" s="629" t="str">
        <f t="shared" si="23"/>
        <v/>
      </c>
    </row>
    <row r="315" spans="1:12">
      <c r="A315" s="3">
        <v>1053</v>
      </c>
      <c r="B315" s="4" t="str">
        <f>VLOOKUP(A315,'SALIDA INSUMOS SINCO'!$A$7:$B$510,2,0)</f>
        <v>CANDADO YALE 110-30</v>
      </c>
      <c r="C315" s="574"/>
      <c r="D315" s="5" t="str">
        <f>VLOOKUP(A315,'SALIDA INSUMOS SINCO'!$A$7:$D$510,4,0)</f>
        <v>Und</v>
      </c>
      <c r="E315" s="576">
        <f>VLOOKUP(A315,'SALIDA INSUMOS SINCO'!$A$7:$E$510,5,0)</f>
        <v>5</v>
      </c>
      <c r="F315" s="576">
        <f>VLOOKUP(A315,'SALIDA INSUMOS SINCO'!$A$7:$F$510,6,0)</f>
        <v>41697</v>
      </c>
      <c r="G315" s="572">
        <f>VLOOKUP(A315,'SALIDA INSUMOS SINCO'!$A$7:$G$510,7,0)</f>
        <v>208485</v>
      </c>
      <c r="H315" s="575">
        <f t="shared" si="26"/>
        <v>9.5259984965873339E-6</v>
      </c>
      <c r="I315" s="26" t="str">
        <f t="shared" si="22"/>
        <v/>
      </c>
      <c r="J315" s="1" t="s">
        <v>2430</v>
      </c>
      <c r="L315" s="629" t="str">
        <f t="shared" si="23"/>
        <v/>
      </c>
    </row>
    <row r="316" spans="1:12">
      <c r="A316" s="3">
        <v>1165</v>
      </c>
      <c r="B316" s="4" t="str">
        <f>VLOOKUP(A316,'SALIDA INSUMOS SINCO'!$A$7:$B$510,2,0)</f>
        <v>LIJA 320 AGUA</v>
      </c>
      <c r="C316" s="5" t="s">
        <v>14</v>
      </c>
      <c r="D316" s="5" t="str">
        <f>VLOOKUP(A316,'SALIDA INSUMOS SINCO'!$A$7:$D$510,4,0)</f>
        <v>PLI</v>
      </c>
      <c r="E316" s="576">
        <f>VLOOKUP(A316,'SALIDA INSUMOS SINCO'!$A$7:$E$510,5,0)</f>
        <v>3150</v>
      </c>
      <c r="F316" s="576">
        <f>VLOOKUP(A316,'SALIDA INSUMOS SINCO'!$A$7:$F$510,6,0)</f>
        <v>1673</v>
      </c>
      <c r="G316" s="572">
        <f>VLOOKUP(A316,'SALIDA INSUMOS SINCO'!$A$7:$G$510,7,0)</f>
        <v>5269950</v>
      </c>
      <c r="H316" s="573">
        <f t="shared" si="26"/>
        <v>2.4079207509936169E-4</v>
      </c>
      <c r="I316" s="26" t="str">
        <f t="shared" si="22"/>
        <v/>
      </c>
      <c r="J316" s="1" t="s">
        <v>2430</v>
      </c>
      <c r="L316" s="629" t="str">
        <f t="shared" si="23"/>
        <v/>
      </c>
    </row>
    <row r="317" spans="1:12">
      <c r="A317" s="3">
        <v>1225</v>
      </c>
      <c r="B317" s="4" t="str">
        <f>VLOOKUP(A317,'SALIDA INSUMOS SINCO'!$A$7:$B$510,2,0)</f>
        <v>PIRLAN PLASTICO-PVC TIRA DE 2,40MT</v>
      </c>
      <c r="C317" s="5" t="s">
        <v>14</v>
      </c>
      <c r="D317" s="5" t="str">
        <f>VLOOKUP(A317,'SALIDA INSUMOS SINCO'!$A$7:$D$510,4,0)</f>
        <v>Und</v>
      </c>
      <c r="E317" s="576">
        <f>VLOOKUP(A317,'SALIDA INSUMOS SINCO'!$A$7:$E$510,5,0)</f>
        <v>21.25</v>
      </c>
      <c r="F317" s="576">
        <f>VLOOKUP(A317,'SALIDA INSUMOS SINCO'!$A$7:$F$510,6,0)</f>
        <v>5018</v>
      </c>
      <c r="G317" s="572">
        <f>VLOOKUP(A317,'SALIDA INSUMOS SINCO'!$A$7:$G$510,7,0)</f>
        <v>106642.54</v>
      </c>
      <c r="H317" s="573">
        <f t="shared" si="26"/>
        <v>4.8726607463954454E-6</v>
      </c>
      <c r="I317" s="26" t="str">
        <f t="shared" si="22"/>
        <v/>
      </c>
      <c r="J317" s="1" t="s">
        <v>2430</v>
      </c>
      <c r="L317" s="629" t="str">
        <f t="shared" si="23"/>
        <v/>
      </c>
    </row>
    <row r="318" spans="1:12">
      <c r="A318" s="3">
        <v>1264</v>
      </c>
      <c r="B318" s="4" t="str">
        <f>VLOOKUP(A318,'SALIDA INSUMOS SINCO'!$A$7:$B$510,2,0)</f>
        <v>RODAMIENTO NYLON VC-50-20</v>
      </c>
      <c r="C318" s="5" t="s">
        <v>14</v>
      </c>
      <c r="D318" s="5" t="str">
        <f>VLOOKUP(A318,'SALIDA INSUMOS SINCO'!$A$7:$D$510,4,0)</f>
        <v>Und</v>
      </c>
      <c r="E318" s="576">
        <f>VLOOKUP(A318,'SALIDA INSUMOS SINCO'!$A$7:$E$510,5,0)</f>
        <v>2100</v>
      </c>
      <c r="F318" s="576">
        <f>VLOOKUP(A318,'SALIDA INSUMOS SINCO'!$A$7:$F$510,6,0)</f>
        <v>5722</v>
      </c>
      <c r="G318" s="572">
        <f>VLOOKUP(A318,'SALIDA INSUMOS SINCO'!$A$7:$G$510,7,0)</f>
        <v>12016200</v>
      </c>
      <c r="H318" s="573">
        <f t="shared" si="26"/>
        <v>5.4903855497850072E-4</v>
      </c>
      <c r="I318" s="26" t="str">
        <f t="shared" si="22"/>
        <v/>
      </c>
      <c r="J318" s="1" t="s">
        <v>2430</v>
      </c>
      <c r="L318" s="629" t="str">
        <f t="shared" si="23"/>
        <v/>
      </c>
    </row>
    <row r="319" spans="1:12">
      <c r="A319" s="3">
        <v>1265</v>
      </c>
      <c r="B319" s="4" t="str">
        <f>VLOOKUP(A319,'SALIDA INSUMOS SINCO'!$A$7:$B$510,2,0)</f>
        <v>RODILLO FELPA</v>
      </c>
      <c r="C319" s="5" t="s">
        <v>14</v>
      </c>
      <c r="D319" s="5" t="str">
        <f>VLOOKUP(A319,'SALIDA INSUMOS SINCO'!$A$7:$D$510,4,0)</f>
        <v>Und</v>
      </c>
      <c r="E319" s="576">
        <f>VLOOKUP(A319,'SALIDA INSUMOS SINCO'!$A$7:$E$510,5,0)</f>
        <v>68.8</v>
      </c>
      <c r="F319" s="576">
        <f>VLOOKUP(A319,'SALIDA INSUMOS SINCO'!$A$7:$F$510,6,0)</f>
        <v>11720</v>
      </c>
      <c r="G319" s="572">
        <f>VLOOKUP(A319,'SALIDA INSUMOS SINCO'!$A$7:$G$510,7,0)</f>
        <v>806346.55</v>
      </c>
      <c r="H319" s="573">
        <f t="shared" si="26"/>
        <v>3.6843207055799623E-5</v>
      </c>
      <c r="I319" s="26" t="str">
        <f t="shared" si="22"/>
        <v/>
      </c>
      <c r="J319" s="1" t="s">
        <v>2430</v>
      </c>
      <c r="L319" s="629" t="str">
        <f t="shared" si="23"/>
        <v/>
      </c>
    </row>
    <row r="320" spans="1:12">
      <c r="A320" s="3">
        <v>688</v>
      </c>
      <c r="B320" s="4" t="str">
        <f>VLOOKUP(A320,'SALIDA INSUMOS SINCO'!$A$7:$B$510,2,0)</f>
        <v>PIOLA GRUESA RLL 50 METROS</v>
      </c>
      <c r="C320" s="5" t="s">
        <v>14</v>
      </c>
      <c r="D320" s="5" t="str">
        <f>VLOOKUP(A320,'SALIDA INSUMOS SINCO'!$A$7:$D$510,4,0)</f>
        <v>Roll</v>
      </c>
      <c r="E320" s="576">
        <f>VLOOKUP(A320,'SALIDA INSUMOS SINCO'!$A$7:$E$510,5,0)</f>
        <v>28.34</v>
      </c>
      <c r="F320" s="576">
        <f>VLOOKUP(A320,'SALIDA INSUMOS SINCO'!$A$7:$F$510,6,0)</f>
        <v>3226</v>
      </c>
      <c r="G320" s="572">
        <f>VLOOKUP(A320,'SALIDA INSUMOS SINCO'!$A$7:$G$510,7,0)</f>
        <v>91418.39</v>
      </c>
      <c r="H320" s="573">
        <f t="shared" si="26"/>
        <v>4.1770460498378042E-6</v>
      </c>
      <c r="I320" s="26" t="str">
        <f t="shared" si="22"/>
        <v/>
      </c>
      <c r="J320" s="1" t="s">
        <v>2430</v>
      </c>
      <c r="L320" s="629" t="str">
        <f t="shared" si="23"/>
        <v/>
      </c>
    </row>
    <row r="321" spans="1:12">
      <c r="A321" s="3">
        <v>689</v>
      </c>
      <c r="B321" s="4" t="str">
        <f>VLOOKUP(A321,'SALIDA INSUMOS SINCO'!$A$7:$B$510,2,0)</f>
        <v>PIOLA GRUESA 50 METROS</v>
      </c>
      <c r="C321" s="5" t="s">
        <v>14</v>
      </c>
      <c r="D321" s="5" t="str">
        <f>VLOOKUP(A321,'SALIDA INSUMOS SINCO'!$A$7:$D$510,4,0)</f>
        <v>Roll</v>
      </c>
      <c r="E321" s="576">
        <f>VLOOKUP(A321,'SALIDA INSUMOS SINCO'!$A$7:$E$510,5,0)</f>
        <v>326.39999999999998</v>
      </c>
      <c r="F321" s="576">
        <f>VLOOKUP(A321,'SALIDA INSUMOS SINCO'!$A$7:$F$510,6,0)</f>
        <v>3226</v>
      </c>
      <c r="G321" s="572">
        <f>VLOOKUP(A321,'SALIDA INSUMOS SINCO'!$A$7:$G$510,7,0)</f>
        <v>1052966.3999999999</v>
      </c>
      <c r="H321" s="573">
        <f t="shared" si="26"/>
        <v>4.8111645170429411E-5</v>
      </c>
      <c r="I321" s="26" t="str">
        <f t="shared" si="22"/>
        <v/>
      </c>
      <c r="J321" s="1" t="s">
        <v>2430</v>
      </c>
      <c r="L321" s="629" t="str">
        <f t="shared" si="23"/>
        <v/>
      </c>
    </row>
    <row r="322" spans="1:12">
      <c r="A322" s="3">
        <v>699</v>
      </c>
      <c r="B322" s="4" t="str">
        <f>VLOOKUP(A322,'SALIDA INSUMOS SINCO'!$A$7:$B$510,2,0)</f>
        <v>LIJA 400 AGUA</v>
      </c>
      <c r="C322" s="5" t="s">
        <v>14</v>
      </c>
      <c r="D322" s="5" t="str">
        <f>VLOOKUP(A322,'SALIDA INSUMOS SINCO'!$A$7:$D$510,4,0)</f>
        <v>PLI</v>
      </c>
      <c r="E322" s="576">
        <f>VLOOKUP(A322,'SALIDA INSUMOS SINCO'!$A$7:$E$510,5,0)</f>
        <v>204.31</v>
      </c>
      <c r="F322" s="576">
        <f>VLOOKUP(A322,'SALIDA INSUMOS SINCO'!$A$7:$F$510,6,0)</f>
        <v>1314</v>
      </c>
      <c r="G322" s="572">
        <f>VLOOKUP(A322,'SALIDA INSUMOS SINCO'!$A$7:$G$510,7,0)</f>
        <v>268464.65000000002</v>
      </c>
      <c r="H322" s="573">
        <f t="shared" si="26"/>
        <v>1.226656043498019E-5</v>
      </c>
      <c r="I322" s="26" t="str">
        <f t="shared" si="22"/>
        <v/>
      </c>
      <c r="J322" s="1" t="s">
        <v>2430</v>
      </c>
      <c r="L322" s="629" t="str">
        <f t="shared" si="23"/>
        <v/>
      </c>
    </row>
    <row r="323" spans="1:12">
      <c r="A323" s="3">
        <v>726</v>
      </c>
      <c r="B323" s="4" t="str">
        <f>VLOOKUP(A323,'SALIDA INSUMOS SINCO'!$A$7:$B$510,2,0)</f>
        <v>SEGUETA SIN MARCO</v>
      </c>
      <c r="C323" s="5" t="s">
        <v>14</v>
      </c>
      <c r="D323" s="5" t="str">
        <f>VLOOKUP(A323,'SALIDA INSUMOS SINCO'!$A$7:$D$510,4,0)</f>
        <v>Und</v>
      </c>
      <c r="E323" s="576">
        <f>VLOOKUP(A323,'SALIDA INSUMOS SINCO'!$A$7:$E$510,5,0)</f>
        <v>862.1</v>
      </c>
      <c r="F323" s="576">
        <f>VLOOKUP(A323,'SALIDA INSUMOS SINCO'!$A$7:$F$510,6,0)</f>
        <v>7108</v>
      </c>
      <c r="G323" s="572">
        <f>VLOOKUP(A323,'SALIDA INSUMOS SINCO'!$A$7:$G$510,7,0)</f>
        <v>6127791.6900000004</v>
      </c>
      <c r="H323" s="573">
        <f t="shared" si="26"/>
        <v>2.7998817385586666E-4</v>
      </c>
      <c r="I323" s="26" t="str">
        <f t="shared" si="22"/>
        <v/>
      </c>
      <c r="J323" s="1" t="s">
        <v>2430</v>
      </c>
      <c r="L323" s="629" t="str">
        <f t="shared" si="23"/>
        <v/>
      </c>
    </row>
    <row r="324" spans="1:12">
      <c r="A324" s="579">
        <v>78</v>
      </c>
      <c r="B324" s="580" t="str">
        <f>VLOOKUP(A324,'SALIDA INSUMOS SINCO'!$A$7:$B$510,2,0)</f>
        <v>MATERIALES METALICOS</v>
      </c>
      <c r="C324" s="5" t="s">
        <v>14</v>
      </c>
      <c r="D324" s="581">
        <f>VLOOKUP(A324,'SALIDA INSUMOS SINCO'!$A$7:$D$510,4,0)</f>
        <v>0</v>
      </c>
      <c r="E324" s="582">
        <f>VLOOKUP(A324,'SALIDA INSUMOS SINCO'!$A$7:$E$510,5,0)</f>
        <v>374793614.13999999</v>
      </c>
      <c r="F324" s="582">
        <f>VLOOKUP(A324,'SALIDA INSUMOS SINCO'!$A$7:$F$510,6,0)</f>
        <v>0</v>
      </c>
      <c r="G324" s="583">
        <f>VLOOKUP(A324,'SALIDA INSUMOS SINCO'!$A$7:$G$510,7,0)</f>
        <v>0</v>
      </c>
      <c r="H324" s="20">
        <f>E324/$G$502</f>
        <v>1.7124893420764915E-2</v>
      </c>
      <c r="I324" s="27" t="str">
        <f t="shared" si="22"/>
        <v>||||||</v>
      </c>
      <c r="L324" s="629" t="str">
        <f t="shared" si="23"/>
        <v/>
      </c>
    </row>
    <row r="325" spans="1:12">
      <c r="A325" s="3">
        <v>1056</v>
      </c>
      <c r="B325" s="4" t="str">
        <f>VLOOKUP(A325,'SALIDA INSUMOS SINCO'!$A$7:$B$510,2,0)</f>
        <v>CARRILERA RODAMIENTO</v>
      </c>
      <c r="C325" s="5" t="s">
        <v>14</v>
      </c>
      <c r="D325" s="5" t="str">
        <f>VLOOKUP(A325,'SALIDA INSUMOS SINCO'!$A$7:$D$510,4,0)</f>
        <v>Ml</v>
      </c>
      <c r="E325" s="576">
        <f>VLOOKUP(A325,'SALIDA INSUMOS SINCO'!$A$7:$E$510,5,0)</f>
        <v>2100</v>
      </c>
      <c r="F325" s="576">
        <f>VLOOKUP(A325,'SALIDA INSUMOS SINCO'!$A$7:$F$510,6,0)</f>
        <v>12897</v>
      </c>
      <c r="G325" s="572">
        <f>VLOOKUP(A325,'SALIDA INSUMOS SINCO'!$A$7:$G$510,7,0)</f>
        <v>27083700</v>
      </c>
      <c r="H325" s="573">
        <f t="shared" ref="H325:H356" si="27">G325/$G$502</f>
        <v>1.237495673463426E-3</v>
      </c>
      <c r="I325" s="26" t="str">
        <f t="shared" si="22"/>
        <v/>
      </c>
      <c r="J325" s="1" t="s">
        <v>2430</v>
      </c>
      <c r="L325" s="629" t="str">
        <f t="shared" si="23"/>
        <v/>
      </c>
    </row>
    <row r="326" spans="1:12">
      <c r="A326" s="3">
        <v>1157</v>
      </c>
      <c r="B326" s="4" t="str">
        <f>VLOOKUP(A326,'SALIDA INSUMOS SINCO'!$A$7:$B$510,2,0)</f>
        <v>LAM,ACERO INOX C,18 304</v>
      </c>
      <c r="C326" s="5" t="s">
        <v>14</v>
      </c>
      <c r="D326" s="5" t="str">
        <f>VLOOKUP(A326,'SALIDA INSUMOS SINCO'!$A$7:$D$510,4,0)</f>
        <v>Und</v>
      </c>
      <c r="E326" s="576">
        <f>VLOOKUP(A326,'SALIDA INSUMOS SINCO'!$A$7:$E$510,5,0)</f>
        <v>7.35</v>
      </c>
      <c r="F326" s="576">
        <f>VLOOKUP(A326,'SALIDA INSUMOS SINCO'!$A$7:$F$510,6,0)</f>
        <v>400488</v>
      </c>
      <c r="G326" s="572">
        <f>VLOOKUP(A326,'SALIDA INSUMOS SINCO'!$A$7:$G$510,7,0)</f>
        <v>2943586.8</v>
      </c>
      <c r="H326" s="573">
        <f t="shared" si="27"/>
        <v>1.34496982667215E-4</v>
      </c>
      <c r="I326" s="26" t="str">
        <f t="shared" si="22"/>
        <v/>
      </c>
      <c r="J326" s="1" t="s">
        <v>2430</v>
      </c>
      <c r="L326" s="629" t="str">
        <f t="shared" si="23"/>
        <v/>
      </c>
    </row>
    <row r="327" spans="1:12">
      <c r="A327" s="3">
        <v>1158</v>
      </c>
      <c r="B327" s="4" t="str">
        <f>VLOOKUP(A327,'SALIDA INSUMOS SINCO'!$A$7:$B$510,2,0)</f>
        <v>LAM,ACRILICA 75% ACRILICO</v>
      </c>
      <c r="C327" s="574"/>
      <c r="D327" s="5" t="str">
        <f>VLOOKUP(A327,'SALIDA INSUMOS SINCO'!$A$7:$D$510,4,0)</f>
        <v>Und</v>
      </c>
      <c r="E327" s="576">
        <f>VLOOKUP(A327,'SALIDA INSUMOS SINCO'!$A$7:$E$510,5,0)</f>
        <v>111.5</v>
      </c>
      <c r="F327" s="576">
        <f>VLOOKUP(A327,'SALIDA INSUMOS SINCO'!$A$7:$F$510,6,0)</f>
        <v>104696</v>
      </c>
      <c r="G327" s="572">
        <f>VLOOKUP(A327,'SALIDA INSUMOS SINCO'!$A$7:$G$510,7,0)</f>
        <v>11673604</v>
      </c>
      <c r="H327" s="575">
        <f t="shared" si="27"/>
        <v>5.3338481978922167E-4</v>
      </c>
      <c r="I327" s="26" t="str">
        <f t="shared" ref="I327:I390" si="28">REPT("|",H327/MAX($H$7:$H$500)*100)</f>
        <v/>
      </c>
      <c r="J327" s="1" t="s">
        <v>2430</v>
      </c>
      <c r="L327" s="629" t="str">
        <f t="shared" si="23"/>
        <v/>
      </c>
    </row>
    <row r="328" spans="1:12">
      <c r="A328" s="3">
        <v>1159</v>
      </c>
      <c r="B328" s="4" t="str">
        <f>VLOOKUP(A328,'SALIDA INSUMOS SINCO'!$A$7:$B$510,2,0)</f>
        <v>LAM,COLD ROLLED C,20 122X244 CM</v>
      </c>
      <c r="C328" s="5" t="s">
        <v>14</v>
      </c>
      <c r="D328" s="5" t="str">
        <f>VLOOKUP(A328,'SALIDA INSUMOS SINCO'!$A$7:$D$510,4,0)</f>
        <v>Und</v>
      </c>
      <c r="E328" s="576">
        <f>VLOOKUP(A328,'SALIDA INSUMOS SINCO'!$A$7:$E$510,5,0)</f>
        <v>1680</v>
      </c>
      <c r="F328" s="576">
        <f>VLOOKUP(A328,'SALIDA INSUMOS SINCO'!$A$7:$F$510,6,0)</f>
        <v>64622</v>
      </c>
      <c r="G328" s="572">
        <f>VLOOKUP(A328,'SALIDA INSUMOS SINCO'!$A$7:$G$510,7,0)</f>
        <v>108564960</v>
      </c>
      <c r="H328" s="573">
        <f t="shared" si="27"/>
        <v>4.9604990562489579E-3</v>
      </c>
      <c r="I328" s="26" t="str">
        <f t="shared" si="28"/>
        <v>||</v>
      </c>
      <c r="J328" s="1" t="s">
        <v>2430</v>
      </c>
      <c r="L328" s="629" t="str">
        <f t="shared" si="23"/>
        <v/>
      </c>
    </row>
    <row r="329" spans="1:12">
      <c r="A329" s="3">
        <v>1160</v>
      </c>
      <c r="B329" s="4" t="str">
        <f>VLOOKUP(A329,'SALIDA INSUMOS SINCO'!$A$7:$B$510,2,0)</f>
        <v>LAM,HOT ROLLED 3/16</v>
      </c>
      <c r="C329" s="5" t="s">
        <v>14</v>
      </c>
      <c r="D329" s="5" t="str">
        <f>VLOOKUP(A329,'SALIDA INSUMOS SINCO'!$A$7:$D$510,4,0)</f>
        <v>Und</v>
      </c>
      <c r="E329" s="576">
        <f>VLOOKUP(A329,'SALIDA INSUMOS SINCO'!$A$7:$E$510,5,0)</f>
        <v>122.25</v>
      </c>
      <c r="F329" s="576">
        <f>VLOOKUP(A329,'SALIDA INSUMOS SINCO'!$A$7:$F$510,6,0)</f>
        <v>70730.02</v>
      </c>
      <c r="G329" s="572">
        <f>VLOOKUP(A329,'SALIDA INSUMOS SINCO'!$A$7:$G$510,7,0)</f>
        <v>8646454.9800000004</v>
      </c>
      <c r="H329" s="573">
        <f t="shared" si="27"/>
        <v>3.9506975149430446E-4</v>
      </c>
      <c r="I329" s="26" t="str">
        <f t="shared" si="28"/>
        <v/>
      </c>
      <c r="J329" s="1" t="s">
        <v>2430</v>
      </c>
      <c r="L329" s="629" t="str">
        <f t="shared" si="23"/>
        <v/>
      </c>
    </row>
    <row r="330" spans="1:12">
      <c r="A330" s="3">
        <v>1184</v>
      </c>
      <c r="B330" s="4" t="str">
        <f>VLOOKUP(A330,'SALIDA INSUMOS SINCO'!$A$7:$B$510,2,0)</f>
        <v>MARCO PARA PUERTA ALUMINIO</v>
      </c>
      <c r="C330" s="5" t="s">
        <v>14</v>
      </c>
      <c r="D330" s="5" t="str">
        <f>VLOOKUP(A330,'SALIDA INSUMOS SINCO'!$A$7:$D$510,4,0)</f>
        <v>Und</v>
      </c>
      <c r="E330" s="576">
        <f>VLOOKUP(A330,'SALIDA INSUMOS SINCO'!$A$7:$E$510,5,0)</f>
        <v>103</v>
      </c>
      <c r="F330" s="576">
        <f>VLOOKUP(A330,'SALIDA INSUMOS SINCO'!$A$7:$F$510,6,0)</f>
        <v>120006</v>
      </c>
      <c r="G330" s="572">
        <f>VLOOKUP(A330,'SALIDA INSUMOS SINCO'!$A$7:$G$510,7,0)</f>
        <v>12360618</v>
      </c>
      <c r="H330" s="573">
        <f t="shared" si="27"/>
        <v>5.647755401342559E-4</v>
      </c>
      <c r="I330" s="26" t="str">
        <f t="shared" si="28"/>
        <v/>
      </c>
      <c r="J330" s="1" t="s">
        <v>2430</v>
      </c>
      <c r="L330" s="629" t="str">
        <f t="shared" ref="L330:L390" si="29">IF(J330="SI",G330,"")</f>
        <v/>
      </c>
    </row>
    <row r="331" spans="1:12">
      <c r="A331" s="3">
        <v>1198</v>
      </c>
      <c r="B331" s="4" t="str">
        <f>VLOOKUP(A331,'SALIDA INSUMOS SINCO'!$A$7:$B$510,2,0)</f>
        <v>NAVE PUERTA BATIENTE SENCILLA ENTAMBORADA</v>
      </c>
      <c r="C331" s="5" t="s">
        <v>14</v>
      </c>
      <c r="D331" s="5" t="str">
        <f>VLOOKUP(A331,'SALIDA INSUMOS SINCO'!$A$7:$D$510,4,0)</f>
        <v>Und</v>
      </c>
      <c r="E331" s="576">
        <f>VLOOKUP(A331,'SALIDA INSUMOS SINCO'!$A$7:$E$510,5,0)</f>
        <v>20</v>
      </c>
      <c r="F331" s="576">
        <f>VLOOKUP(A331,'SALIDA INSUMOS SINCO'!$A$7:$F$510,6,0)</f>
        <v>282800</v>
      </c>
      <c r="G331" s="572">
        <f>VLOOKUP(A331,'SALIDA INSUMOS SINCO'!$A$7:$G$510,7,0)</f>
        <v>5656000</v>
      </c>
      <c r="H331" s="573">
        <f t="shared" si="27"/>
        <v>2.5843129000502655E-4</v>
      </c>
      <c r="I331" s="26" t="str">
        <f t="shared" si="28"/>
        <v/>
      </c>
      <c r="J331" s="1" t="s">
        <v>2430</v>
      </c>
      <c r="L331" s="629" t="str">
        <f t="shared" si="29"/>
        <v/>
      </c>
    </row>
    <row r="332" spans="1:12">
      <c r="A332" s="3">
        <v>1223</v>
      </c>
      <c r="B332" s="4" t="str">
        <f>VLOOKUP(A332,'SALIDA INSUMOS SINCO'!$A$7:$B$510,2,0)</f>
        <v>PERFIL TUBULAR METÁLICO 150X50X40MM</v>
      </c>
      <c r="C332" s="5" t="s">
        <v>14</v>
      </c>
      <c r="D332" s="5" t="str">
        <f>VLOOKUP(A332,'SALIDA INSUMOS SINCO'!$A$7:$D$510,4,0)</f>
        <v>Und</v>
      </c>
      <c r="E332" s="576">
        <f>VLOOKUP(A332,'SALIDA INSUMOS SINCO'!$A$7:$E$510,5,0)</f>
        <v>160.08000000000001</v>
      </c>
      <c r="F332" s="576">
        <f>VLOOKUP(A332,'SALIDA INSUMOS SINCO'!$A$7:$F$510,6,0)</f>
        <v>501573.88</v>
      </c>
      <c r="G332" s="572">
        <f>VLOOKUP(A332,'SALIDA INSUMOS SINCO'!$A$7:$G$510,7,0)</f>
        <v>80293953.409999996</v>
      </c>
      <c r="H332" s="573">
        <f t="shared" si="27"/>
        <v>3.6687535288807988E-3</v>
      </c>
      <c r="I332" s="26" t="str">
        <f t="shared" si="28"/>
        <v>|</v>
      </c>
      <c r="J332" s="1" t="s">
        <v>2430</v>
      </c>
      <c r="L332" s="629" t="str">
        <f t="shared" si="29"/>
        <v/>
      </c>
    </row>
    <row r="333" spans="1:12">
      <c r="A333" s="3">
        <v>1263</v>
      </c>
      <c r="B333" s="4" t="str">
        <f>VLOOKUP(A333,'SALIDA INSUMOS SINCO'!$A$7:$B$510,2,0)</f>
        <v>RODACHIN/DIV/BANO COLGANTE</v>
      </c>
      <c r="C333" s="5" t="s">
        <v>14</v>
      </c>
      <c r="D333" s="5" t="str">
        <f>VLOOKUP(A333,'SALIDA INSUMOS SINCO'!$A$7:$D$510,4,0)</f>
        <v>Und</v>
      </c>
      <c r="E333" s="576">
        <f>VLOOKUP(A333,'SALIDA INSUMOS SINCO'!$A$7:$E$510,5,0)</f>
        <v>446</v>
      </c>
      <c r="F333" s="576">
        <f>VLOOKUP(A333,'SALIDA INSUMOS SINCO'!$A$7:$F$510,6,0)</f>
        <v>4870</v>
      </c>
      <c r="G333" s="572">
        <f>VLOOKUP(A333,'SALIDA INSUMOS SINCO'!$A$7:$G$510,7,0)</f>
        <v>2172020</v>
      </c>
      <c r="H333" s="573">
        <f t="shared" si="27"/>
        <v>9.9242915579334824E-5</v>
      </c>
      <c r="I333" s="26" t="str">
        <f t="shared" si="28"/>
        <v/>
      </c>
      <c r="J333" s="1" t="s">
        <v>2430</v>
      </c>
      <c r="L333" s="629" t="str">
        <f t="shared" si="29"/>
        <v/>
      </c>
    </row>
    <row r="334" spans="1:12">
      <c r="A334" s="3">
        <v>1292</v>
      </c>
      <c r="B334" s="4" t="str">
        <f>VLOOKUP(A334,'SALIDA INSUMOS SINCO'!$A$7:$B$510,2,0)</f>
        <v>SOPORTE 6 TECNA</v>
      </c>
      <c r="C334" s="5" t="s">
        <v>14</v>
      </c>
      <c r="D334" s="5" t="str">
        <f>VLOOKUP(A334,'SALIDA INSUMOS SINCO'!$A$7:$D$510,4,0)</f>
        <v>Und</v>
      </c>
      <c r="E334" s="576">
        <f>VLOOKUP(A334,'SALIDA INSUMOS SINCO'!$A$7:$E$510,5,0)</f>
        <v>87</v>
      </c>
      <c r="F334" s="576">
        <f>VLOOKUP(A334,'SALIDA INSUMOS SINCO'!$A$7:$F$510,6,0)</f>
        <v>13574</v>
      </c>
      <c r="G334" s="572">
        <f>VLOOKUP(A334,'SALIDA INSUMOS SINCO'!$A$7:$G$510,7,0)</f>
        <v>1180938</v>
      </c>
      <c r="H334" s="573">
        <f t="shared" si="27"/>
        <v>5.3958863287828153E-5</v>
      </c>
      <c r="I334" s="26" t="str">
        <f t="shared" si="28"/>
        <v/>
      </c>
      <c r="J334" s="1" t="s">
        <v>2430</v>
      </c>
      <c r="L334" s="629" t="str">
        <f t="shared" si="29"/>
        <v/>
      </c>
    </row>
    <row r="335" spans="1:12">
      <c r="A335" s="3">
        <v>1293</v>
      </c>
      <c r="B335" s="4" t="str">
        <f>VLOOKUP(A335,'SALIDA INSUMOS SINCO'!$A$7:$B$510,2,0)</f>
        <v>SOPORTE A COLGANTE 1 1/2"</v>
      </c>
      <c r="C335" s="5" t="s">
        <v>14</v>
      </c>
      <c r="D335" s="5" t="str">
        <f>VLOOKUP(A335,'SALIDA INSUMOS SINCO'!$A$7:$D$510,4,0)</f>
        <v>Und</v>
      </c>
      <c r="E335" s="576">
        <f>VLOOKUP(A335,'SALIDA INSUMOS SINCO'!$A$7:$E$510,5,0)</f>
        <v>2</v>
      </c>
      <c r="F335" s="576">
        <f>VLOOKUP(A335,'SALIDA INSUMOS SINCO'!$A$7:$F$510,6,0)</f>
        <v>3433</v>
      </c>
      <c r="G335" s="572">
        <f>VLOOKUP(A335,'SALIDA INSUMOS SINCO'!$A$7:$G$510,7,0)</f>
        <v>6866</v>
      </c>
      <c r="H335" s="573">
        <f t="shared" si="27"/>
        <v>3.1371804051883173E-7</v>
      </c>
      <c r="I335" s="26" t="str">
        <f t="shared" si="28"/>
        <v/>
      </c>
      <c r="J335" s="1" t="s">
        <v>2430</v>
      </c>
      <c r="L335" s="629" t="str">
        <f t="shared" si="29"/>
        <v/>
      </c>
    </row>
    <row r="336" spans="1:12">
      <c r="A336" s="3">
        <v>1294</v>
      </c>
      <c r="B336" s="4" t="str">
        <f>VLOOKUP(A336,'SALIDA INSUMOS SINCO'!$A$7:$B$510,2,0)</f>
        <v>SOPORTE A COLGANTE 1"</v>
      </c>
      <c r="C336" s="5" t="s">
        <v>14</v>
      </c>
      <c r="D336" s="5" t="str">
        <f>VLOOKUP(A336,'SALIDA INSUMOS SINCO'!$A$7:$D$510,4,0)</f>
        <v>Und</v>
      </c>
      <c r="E336" s="576">
        <f>VLOOKUP(A336,'SALIDA INSUMOS SINCO'!$A$7:$E$510,5,0)</f>
        <v>454</v>
      </c>
      <c r="F336" s="576">
        <f>VLOOKUP(A336,'SALIDA INSUMOS SINCO'!$A$7:$F$510,6,0)</f>
        <v>2625</v>
      </c>
      <c r="G336" s="572">
        <f>VLOOKUP(A336,'SALIDA INSUMOS SINCO'!$A$7:$G$510,7,0)</f>
        <v>1191750</v>
      </c>
      <c r="H336" s="573">
        <f t="shared" si="27"/>
        <v>5.4452880103163084E-5</v>
      </c>
      <c r="I336" s="26" t="str">
        <f t="shared" si="28"/>
        <v/>
      </c>
      <c r="J336" s="1" t="s">
        <v>2430</v>
      </c>
      <c r="L336" s="629" t="str">
        <f t="shared" si="29"/>
        <v/>
      </c>
    </row>
    <row r="337" spans="1:12">
      <c r="A337" s="3">
        <v>1295</v>
      </c>
      <c r="B337" s="4" t="str">
        <f>VLOOKUP(A337,'SALIDA INSUMOS SINCO'!$A$7:$B$510,2,0)</f>
        <v>SOPORTE A COLGANTE 2 1/2"</v>
      </c>
      <c r="C337" s="5" t="s">
        <v>14</v>
      </c>
      <c r="D337" s="5" t="str">
        <f>VLOOKUP(A337,'SALIDA INSUMOS SINCO'!$A$7:$D$510,4,0)</f>
        <v>Und</v>
      </c>
      <c r="E337" s="576">
        <f>VLOOKUP(A337,'SALIDA INSUMOS SINCO'!$A$7:$E$510,5,0)</f>
        <v>4</v>
      </c>
      <c r="F337" s="576">
        <f>VLOOKUP(A337,'SALIDA INSUMOS SINCO'!$A$7:$F$510,6,0)</f>
        <v>6663</v>
      </c>
      <c r="G337" s="572">
        <f>VLOOKUP(A337,'SALIDA INSUMOS SINCO'!$A$7:$G$510,7,0)</f>
        <v>26652</v>
      </c>
      <c r="H337" s="573">
        <f t="shared" si="27"/>
        <v>1.2177706402429221E-6</v>
      </c>
      <c r="I337" s="26" t="str">
        <f t="shared" si="28"/>
        <v/>
      </c>
      <c r="J337" s="1" t="s">
        <v>2430</v>
      </c>
      <c r="L337" s="629" t="str">
        <f t="shared" si="29"/>
        <v/>
      </c>
    </row>
    <row r="338" spans="1:12">
      <c r="A338" s="3">
        <v>1296</v>
      </c>
      <c r="B338" s="4" t="str">
        <f>VLOOKUP(A338,'SALIDA INSUMOS SINCO'!$A$7:$B$510,2,0)</f>
        <v>SOPORTE A COLGANTE 2"</v>
      </c>
      <c r="C338" s="5" t="s">
        <v>14</v>
      </c>
      <c r="D338" s="5" t="str">
        <f>VLOOKUP(A338,'SALIDA INSUMOS SINCO'!$A$7:$D$510,4,0)</f>
        <v>Und</v>
      </c>
      <c r="E338" s="576">
        <f>VLOOKUP(A338,'SALIDA INSUMOS SINCO'!$A$7:$E$510,5,0)</f>
        <v>54</v>
      </c>
      <c r="F338" s="576">
        <f>VLOOKUP(A338,'SALIDA INSUMOS SINCO'!$A$7:$F$510,6,0)</f>
        <v>5721</v>
      </c>
      <c r="G338" s="572">
        <f>VLOOKUP(A338,'SALIDA INSUMOS SINCO'!$A$7:$G$510,7,0)</f>
        <v>308934</v>
      </c>
      <c r="H338" s="573">
        <f t="shared" si="27"/>
        <v>1.4115666928290818E-5</v>
      </c>
      <c r="I338" s="26" t="str">
        <f t="shared" si="28"/>
        <v/>
      </c>
      <c r="J338" s="1" t="s">
        <v>2430</v>
      </c>
      <c r="L338" s="629" t="str">
        <f t="shared" si="29"/>
        <v/>
      </c>
    </row>
    <row r="339" spans="1:12">
      <c r="A339" s="3">
        <v>1297</v>
      </c>
      <c r="B339" s="4" t="str">
        <f>VLOOKUP(A339,'SALIDA INSUMOS SINCO'!$A$7:$B$510,2,0)</f>
        <v>SOPORTE A PERA 6"</v>
      </c>
      <c r="C339" s="5" t="s">
        <v>14</v>
      </c>
      <c r="D339" s="5" t="str">
        <f>VLOOKUP(A339,'SALIDA INSUMOS SINCO'!$A$7:$D$510,4,0)</f>
        <v>Und</v>
      </c>
      <c r="E339" s="576">
        <f>VLOOKUP(A339,'SALIDA INSUMOS SINCO'!$A$7:$E$510,5,0)</f>
        <v>1</v>
      </c>
      <c r="F339" s="576">
        <f>VLOOKUP(A339,'SALIDA INSUMOS SINCO'!$A$7:$F$510,6,0)</f>
        <v>13394</v>
      </c>
      <c r="G339" s="572">
        <f>VLOOKUP(A339,'SALIDA INSUMOS SINCO'!$A$7:$G$510,7,0)</f>
        <v>13394</v>
      </c>
      <c r="H339" s="573">
        <f t="shared" si="27"/>
        <v>6.1199234411727817E-7</v>
      </c>
      <c r="I339" s="26" t="str">
        <f t="shared" si="28"/>
        <v/>
      </c>
      <c r="J339" s="1" t="s">
        <v>2430</v>
      </c>
      <c r="L339" s="629" t="str">
        <f t="shared" si="29"/>
        <v/>
      </c>
    </row>
    <row r="340" spans="1:12">
      <c r="A340" s="3">
        <v>1300</v>
      </c>
      <c r="B340" s="4" t="str">
        <f>VLOOKUP(A340,'SALIDA INSUMOS SINCO'!$A$7:$B$510,2,0)</f>
        <v>SOPORTE CUATRO VÍAS 6"</v>
      </c>
      <c r="C340" s="5" t="s">
        <v>14</v>
      </c>
      <c r="D340" s="5" t="str">
        <f>VLOOKUP(A340,'SALIDA INSUMOS SINCO'!$A$7:$D$510,4,0)</f>
        <v>Und</v>
      </c>
      <c r="E340" s="576">
        <f>VLOOKUP(A340,'SALIDA INSUMOS SINCO'!$A$7:$E$510,5,0)</f>
        <v>4</v>
      </c>
      <c r="F340" s="576">
        <f>VLOOKUP(A340,'SALIDA INSUMOS SINCO'!$A$7:$F$510,6,0)</f>
        <v>390377</v>
      </c>
      <c r="G340" s="572">
        <f>VLOOKUP(A340,'SALIDA INSUMOS SINCO'!$A$7:$G$510,7,0)</f>
        <v>1561508</v>
      </c>
      <c r="H340" s="573">
        <f t="shared" si="27"/>
        <v>7.134768861265364E-5</v>
      </c>
      <c r="I340" s="26" t="str">
        <f t="shared" si="28"/>
        <v/>
      </c>
      <c r="J340" s="1" t="s">
        <v>2430</v>
      </c>
      <c r="L340" s="629" t="str">
        <f t="shared" si="29"/>
        <v/>
      </c>
    </row>
    <row r="341" spans="1:12">
      <c r="A341" s="3">
        <v>1301</v>
      </c>
      <c r="B341" s="4" t="str">
        <f>VLOOKUP(A341,'SALIDA INSUMOS SINCO'!$A$7:$B$510,2,0)</f>
        <v>SOPORTE MARIPOSA</v>
      </c>
      <c r="C341" s="5" t="s">
        <v>14</v>
      </c>
      <c r="D341" s="5" t="str">
        <f>VLOOKUP(A341,'SALIDA INSUMOS SINCO'!$A$7:$D$510,4,0)</f>
        <v>Und</v>
      </c>
      <c r="E341" s="576">
        <f>VLOOKUP(A341,'SALIDA INSUMOS SINCO'!$A$7:$E$510,5,0)</f>
        <v>1200</v>
      </c>
      <c r="F341" s="576">
        <f>VLOOKUP(A341,'SALIDA INSUMOS SINCO'!$A$7:$F$510,6,0)</f>
        <v>273</v>
      </c>
      <c r="G341" s="572">
        <f>VLOOKUP(A341,'SALIDA INSUMOS SINCO'!$A$7:$G$510,7,0)</f>
        <v>327600</v>
      </c>
      <c r="H341" s="573">
        <f t="shared" si="27"/>
        <v>1.4968545015142627E-5</v>
      </c>
      <c r="I341" s="26" t="str">
        <f t="shared" si="28"/>
        <v/>
      </c>
      <c r="J341" s="1" t="s">
        <v>2430</v>
      </c>
      <c r="L341" s="629" t="str">
        <f t="shared" si="29"/>
        <v/>
      </c>
    </row>
    <row r="342" spans="1:12">
      <c r="A342" s="3">
        <v>1302</v>
      </c>
      <c r="B342" s="4" t="str">
        <f>VLOOKUP(A342,'SALIDA INSUMOS SINCO'!$A$7:$B$510,2,0)</f>
        <v>SOPORTE MULTIUSOS 3/8</v>
      </c>
      <c r="C342" s="5" t="s">
        <v>14</v>
      </c>
      <c r="D342" s="5" t="str">
        <f>VLOOKUP(A342,'SALIDA INSUMOS SINCO'!$A$7:$D$510,4,0)</f>
        <v>Und</v>
      </c>
      <c r="E342" s="576">
        <f>VLOOKUP(A342,'SALIDA INSUMOS SINCO'!$A$7:$E$510,5,0)</f>
        <v>631</v>
      </c>
      <c r="F342" s="576">
        <f>VLOOKUP(A342,'SALIDA INSUMOS SINCO'!$A$7:$F$510,6,0)</f>
        <v>1697</v>
      </c>
      <c r="G342" s="572">
        <f>VLOOKUP(A342,'SALIDA INSUMOS SINCO'!$A$7:$G$510,7,0)</f>
        <v>1070807</v>
      </c>
      <c r="H342" s="573">
        <f t="shared" si="27"/>
        <v>4.8926809468955527E-5</v>
      </c>
      <c r="I342" s="26" t="str">
        <f t="shared" si="28"/>
        <v/>
      </c>
      <c r="J342" s="1" t="s">
        <v>2430</v>
      </c>
      <c r="L342" s="629" t="str">
        <f t="shared" si="29"/>
        <v/>
      </c>
    </row>
    <row r="343" spans="1:12">
      <c r="A343" s="3">
        <v>1303</v>
      </c>
      <c r="B343" s="4" t="str">
        <f>VLOOKUP(A343,'SALIDA INSUMOS SINCO'!$A$7:$B$510,2,0)</f>
        <v>SOPORTE SISMO-RESISTENTE DE DOS VÍAS LATERAL 2 1/2"</v>
      </c>
      <c r="C343" s="5" t="s">
        <v>14</v>
      </c>
      <c r="D343" s="5" t="str">
        <f>VLOOKUP(A343,'SALIDA INSUMOS SINCO'!$A$7:$D$510,4,0)</f>
        <v>Und</v>
      </c>
      <c r="E343" s="576">
        <f>VLOOKUP(A343,'SALIDA INSUMOS SINCO'!$A$7:$E$510,5,0)</f>
        <v>4</v>
      </c>
      <c r="F343" s="576">
        <f>VLOOKUP(A343,'SALIDA INSUMOS SINCO'!$A$7:$F$510,6,0)</f>
        <v>179035</v>
      </c>
      <c r="G343" s="572">
        <f>VLOOKUP(A343,'SALIDA INSUMOS SINCO'!$A$7:$G$510,7,0)</f>
        <v>716140</v>
      </c>
      <c r="H343" s="573">
        <f t="shared" si="27"/>
        <v>3.2721531828889623E-5</v>
      </c>
      <c r="I343" s="26" t="str">
        <f t="shared" si="28"/>
        <v/>
      </c>
      <c r="J343" s="1" t="s">
        <v>2430</v>
      </c>
      <c r="L343" s="629" t="str">
        <f t="shared" si="29"/>
        <v/>
      </c>
    </row>
    <row r="344" spans="1:12">
      <c r="A344" s="3">
        <v>1304</v>
      </c>
      <c r="B344" s="4" t="str">
        <f>VLOOKUP(A344,'SALIDA INSUMOS SINCO'!$A$7:$B$510,2,0)</f>
        <v>SOPORTE SISMO-RESISTENTE DE DOS VÍAS LATERAL 4"</v>
      </c>
      <c r="C344" s="5" t="s">
        <v>14</v>
      </c>
      <c r="D344" s="5" t="str">
        <f>VLOOKUP(A344,'SALIDA INSUMOS SINCO'!$A$7:$D$510,4,0)</f>
        <v>Und</v>
      </c>
      <c r="E344" s="576">
        <f>VLOOKUP(A344,'SALIDA INSUMOS SINCO'!$A$7:$E$510,5,0)</f>
        <v>1</v>
      </c>
      <c r="F344" s="576">
        <f>VLOOKUP(A344,'SALIDA INSUMOS SINCO'!$A$7:$F$510,6,0)</f>
        <v>219419</v>
      </c>
      <c r="G344" s="572">
        <f>VLOOKUP(A344,'SALIDA INSUMOS SINCO'!$A$7:$G$510,7,0)</f>
        <v>219419</v>
      </c>
      <c r="H344" s="573">
        <f t="shared" si="27"/>
        <v>1.0025589678502992E-5</v>
      </c>
      <c r="I344" s="26" t="str">
        <f t="shared" si="28"/>
        <v/>
      </c>
      <c r="J344" s="1" t="s">
        <v>2430</v>
      </c>
      <c r="L344" s="629" t="str">
        <f t="shared" si="29"/>
        <v/>
      </c>
    </row>
    <row r="345" spans="1:12">
      <c r="A345" s="3">
        <v>1305</v>
      </c>
      <c r="B345" s="4" t="str">
        <f>VLOOKUP(A345,'SALIDA INSUMOS SINCO'!$A$7:$B$510,2,0)</f>
        <v>SOPORTE SISMO-RESISTENTE DE DOS VÍAS LONGITUDINAL 2 1/2"</v>
      </c>
      <c r="C345" s="5" t="s">
        <v>14</v>
      </c>
      <c r="D345" s="5" t="str">
        <f>VLOOKUP(A345,'SALIDA INSUMOS SINCO'!$A$7:$D$510,4,0)</f>
        <v>Und</v>
      </c>
      <c r="E345" s="576">
        <f>VLOOKUP(A345,'SALIDA INSUMOS SINCO'!$A$7:$E$510,5,0)</f>
        <v>1</v>
      </c>
      <c r="F345" s="576">
        <f>VLOOKUP(A345,'SALIDA INSUMOS SINCO'!$A$7:$F$510,6,0)</f>
        <v>253072</v>
      </c>
      <c r="G345" s="572">
        <f>VLOOKUP(A345,'SALIDA INSUMOS SINCO'!$A$7:$G$510,7,0)</f>
        <v>253072</v>
      </c>
      <c r="H345" s="573">
        <f t="shared" si="27"/>
        <v>1.1563246715727029E-5</v>
      </c>
      <c r="I345" s="26" t="str">
        <f t="shared" si="28"/>
        <v/>
      </c>
      <c r="J345" s="1" t="s">
        <v>2430</v>
      </c>
      <c r="L345" s="629" t="str">
        <f t="shared" si="29"/>
        <v/>
      </c>
    </row>
    <row r="346" spans="1:12">
      <c r="A346" s="3">
        <v>1306</v>
      </c>
      <c r="B346" s="4" t="str">
        <f>VLOOKUP(A346,'SALIDA INSUMOS SINCO'!$A$7:$B$510,2,0)</f>
        <v>SOPORTE SISMO-RESISTENTE DE DOS VÍAS LONGITUDINAL 2"</v>
      </c>
      <c r="C346" s="5" t="s">
        <v>14</v>
      </c>
      <c r="D346" s="5" t="str">
        <f>VLOOKUP(A346,'SALIDA INSUMOS SINCO'!$A$7:$D$510,4,0)</f>
        <v>Und</v>
      </c>
      <c r="E346" s="576">
        <f>VLOOKUP(A346,'SALIDA INSUMOS SINCO'!$A$7:$E$510,5,0)</f>
        <v>8</v>
      </c>
      <c r="F346" s="576">
        <f>VLOOKUP(A346,'SALIDA INSUMOS SINCO'!$A$7:$F$510,6,0)</f>
        <v>219419</v>
      </c>
      <c r="G346" s="572">
        <f>VLOOKUP(A346,'SALIDA INSUMOS SINCO'!$A$7:$G$510,7,0)</f>
        <v>1755352</v>
      </c>
      <c r="H346" s="573">
        <f t="shared" si="27"/>
        <v>8.0204717428023937E-5</v>
      </c>
      <c r="I346" s="26" t="str">
        <f t="shared" si="28"/>
        <v/>
      </c>
      <c r="J346" s="1" t="s">
        <v>2430</v>
      </c>
      <c r="L346" s="629" t="str">
        <f t="shared" si="29"/>
        <v/>
      </c>
    </row>
    <row r="347" spans="1:12">
      <c r="A347" s="3">
        <v>1307</v>
      </c>
      <c r="B347" s="4" t="str">
        <f>VLOOKUP(A347,'SALIDA INSUMOS SINCO'!$A$7:$B$510,2,0)</f>
        <v>SOPORTE TIPO TECNA 6</v>
      </c>
      <c r="C347" s="5" t="s">
        <v>14</v>
      </c>
      <c r="D347" s="5" t="str">
        <f>VLOOKUP(A347,'SALIDA INSUMOS SINCO'!$A$7:$D$510,4,0)</f>
        <v>Und</v>
      </c>
      <c r="E347" s="576">
        <f>VLOOKUP(A347,'SALIDA INSUMOS SINCO'!$A$7:$E$510,5,0)</f>
        <v>87</v>
      </c>
      <c r="F347" s="576">
        <f>VLOOKUP(A347,'SALIDA INSUMOS SINCO'!$A$7:$F$510,6,0)</f>
        <v>2625</v>
      </c>
      <c r="G347" s="572">
        <f>VLOOKUP(A347,'SALIDA INSUMOS SINCO'!$A$7:$G$510,7,0)</f>
        <v>228375</v>
      </c>
      <c r="H347" s="573">
        <f t="shared" si="27"/>
        <v>1.043480301536385E-5</v>
      </c>
      <c r="I347" s="26" t="str">
        <f t="shared" si="28"/>
        <v/>
      </c>
      <c r="J347" s="1" t="s">
        <v>2430</v>
      </c>
      <c r="L347" s="629" t="str">
        <f t="shared" si="29"/>
        <v/>
      </c>
    </row>
    <row r="348" spans="1:12">
      <c r="A348" s="3">
        <v>1363</v>
      </c>
      <c r="B348" s="4" t="str">
        <f>VLOOKUP(A348,'SALIDA INSUMOS SINCO'!$A$7:$B$510,2,0)</f>
        <v>TECNA 4X2</v>
      </c>
      <c r="C348" s="5" t="s">
        <v>14</v>
      </c>
      <c r="D348" s="5" t="str">
        <f>VLOOKUP(A348,'SALIDA INSUMOS SINCO'!$A$7:$D$510,4,0)</f>
        <v>Und</v>
      </c>
      <c r="E348" s="576">
        <f>VLOOKUP(A348,'SALIDA INSUMOS SINCO'!$A$7:$E$510,5,0)</f>
        <v>26.1</v>
      </c>
      <c r="F348" s="576">
        <f>VLOOKUP(A348,'SALIDA INSUMOS SINCO'!$A$7:$F$510,6,0)</f>
        <v>8597</v>
      </c>
      <c r="G348" s="572">
        <f>VLOOKUP(A348,'SALIDA INSUMOS SINCO'!$A$7:$G$510,7,0)</f>
        <v>224381.7</v>
      </c>
      <c r="H348" s="573">
        <f t="shared" si="27"/>
        <v>1.0252343031209489E-5</v>
      </c>
      <c r="I348" s="26" t="str">
        <f t="shared" si="28"/>
        <v/>
      </c>
      <c r="J348" s="1" t="s">
        <v>2430</v>
      </c>
      <c r="L348" s="629" t="str">
        <f t="shared" si="29"/>
        <v/>
      </c>
    </row>
    <row r="349" spans="1:12">
      <c r="A349" s="3">
        <v>1465</v>
      </c>
      <c r="B349" s="4" t="str">
        <f>VLOOKUP(A349,'SALIDA INSUMOS SINCO'!$A$7:$B$510,2,0)</f>
        <v>COMPUERTA DE ACCESO CUBIERTA</v>
      </c>
      <c r="C349" s="5" t="s">
        <v>14</v>
      </c>
      <c r="D349" s="5" t="str">
        <f>VLOOKUP(A349,'SALIDA INSUMOS SINCO'!$A$7:$D$510,4,0)</f>
        <v>Und</v>
      </c>
      <c r="E349" s="576">
        <f>VLOOKUP(A349,'SALIDA INSUMOS SINCO'!$A$7:$E$510,5,0)</f>
        <v>1</v>
      </c>
      <c r="F349" s="576">
        <f>VLOOKUP(A349,'SALIDA INSUMOS SINCO'!$A$7:$F$510,6,0)</f>
        <v>1149186</v>
      </c>
      <c r="G349" s="572">
        <f>VLOOKUP(A349,'SALIDA INSUMOS SINCO'!$A$7:$G$510,7,0)</f>
        <v>1149186</v>
      </c>
      <c r="H349" s="573">
        <f t="shared" si="27"/>
        <v>5.2508065847898944E-5</v>
      </c>
      <c r="I349" s="26" t="str">
        <f t="shared" si="28"/>
        <v/>
      </c>
      <c r="J349" s="1" t="s">
        <v>2430</v>
      </c>
      <c r="L349" s="629" t="str">
        <f t="shared" si="29"/>
        <v/>
      </c>
    </row>
    <row r="350" spans="1:12">
      <c r="A350" s="3">
        <v>1877</v>
      </c>
      <c r="B350" s="4" t="str">
        <f>VLOOKUP(A350,'SALIDA INSUMOS SINCO'!$A$7:$B$510,2,0)</f>
        <v>RieLt especiaLtizado para soporte de paneLtes</v>
      </c>
      <c r="C350" s="5" t="s">
        <v>14</v>
      </c>
      <c r="D350" s="5" t="str">
        <f>VLOOKUP(A350,'SALIDA INSUMOS SINCO'!$A$7:$D$510,4,0)</f>
        <v>Und</v>
      </c>
      <c r="E350" s="576">
        <f>VLOOKUP(A350,'SALIDA INSUMOS SINCO'!$A$7:$E$510,5,0)</f>
        <v>272</v>
      </c>
      <c r="F350" s="576">
        <f>VLOOKUP(A350,'SALIDA INSUMOS SINCO'!$A$7:$F$510,6,0)</f>
        <v>63700</v>
      </c>
      <c r="G350" s="572">
        <f>VLOOKUP(A350,'SALIDA INSUMOS SINCO'!$A$7:$G$510,7,0)</f>
        <v>17326400</v>
      </c>
      <c r="H350" s="573">
        <f t="shared" si="27"/>
        <v>7.9166971413421005E-4</v>
      </c>
      <c r="I350" s="26" t="str">
        <f t="shared" si="28"/>
        <v/>
      </c>
      <c r="J350" s="1" t="s">
        <v>2430</v>
      </c>
      <c r="L350" s="629" t="str">
        <f t="shared" si="29"/>
        <v/>
      </c>
    </row>
    <row r="351" spans="1:12">
      <c r="A351" s="3">
        <v>1878</v>
      </c>
      <c r="B351" s="4" t="str">
        <f>VLOOKUP(A351,'SALIDA INSUMOS SINCO'!$A$7:$B$510,2,0)</f>
        <v>Piezas de fijación de rieLtes a cUndbierta de concreto</v>
      </c>
      <c r="C351" s="5" t="s">
        <v>14</v>
      </c>
      <c r="D351" s="5" t="str">
        <f>VLOOKUP(A351,'SALIDA INSUMOS SINCO'!$A$7:$D$510,4,0)</f>
        <v>Und</v>
      </c>
      <c r="E351" s="576">
        <f>VLOOKUP(A351,'SALIDA INSUMOS SINCO'!$A$7:$E$510,5,0)</f>
        <v>288</v>
      </c>
      <c r="F351" s="576">
        <f>VLOOKUP(A351,'SALIDA INSUMOS SINCO'!$A$7:$F$510,6,0)</f>
        <v>127400</v>
      </c>
      <c r="G351" s="572">
        <f>VLOOKUP(A351,'SALIDA INSUMOS SINCO'!$A$7:$G$510,7,0)</f>
        <v>36691199.979999997</v>
      </c>
      <c r="H351" s="573">
        <f t="shared" si="27"/>
        <v>1.6764770407821435E-3</v>
      </c>
      <c r="I351" s="26" t="str">
        <f t="shared" si="28"/>
        <v/>
      </c>
      <c r="J351" s="1" t="s">
        <v>2430</v>
      </c>
      <c r="L351" s="629" t="str">
        <f t="shared" si="29"/>
        <v/>
      </c>
    </row>
    <row r="352" spans="1:12" ht="22.5">
      <c r="A352" s="3">
        <v>2109</v>
      </c>
      <c r="B352" s="4" t="str">
        <f>VLOOKUP(A352,'SALIDA INSUMOS SINCO'!$A$7:$B$510,2,0)</f>
        <v>ESCALERA METÁLICA TIPO GATO CON GUARDA HOMBRE RECUBIERTA CON PINTURA PARA AMBIENTES MARINOS A DOS CAPAS</v>
      </c>
      <c r="C352" s="5" t="s">
        <v>14</v>
      </c>
      <c r="D352" s="5" t="str">
        <f>VLOOKUP(A352,'SALIDA INSUMOS SINCO'!$A$7:$D$510,4,0)</f>
        <v>Und</v>
      </c>
      <c r="E352" s="576">
        <f>VLOOKUP(A352,'SALIDA INSUMOS SINCO'!$A$7:$E$510,5,0)</f>
        <v>2</v>
      </c>
      <c r="F352" s="576">
        <f>VLOOKUP(A352,'SALIDA INSUMOS SINCO'!$A$7:$F$510,6,0)</f>
        <v>7432228</v>
      </c>
      <c r="G352" s="572">
        <f>VLOOKUP(A352,'SALIDA INSUMOS SINCO'!$A$7:$G$510,7,0)</f>
        <v>14864456</v>
      </c>
      <c r="H352" s="573">
        <f t="shared" si="27"/>
        <v>6.7917972759953273E-4</v>
      </c>
      <c r="I352" s="26" t="str">
        <f t="shared" si="28"/>
        <v/>
      </c>
      <c r="J352" s="1" t="s">
        <v>2430</v>
      </c>
      <c r="L352" s="629" t="str">
        <f t="shared" si="29"/>
        <v/>
      </c>
    </row>
    <row r="353" spans="1:12">
      <c r="A353" s="3">
        <v>2114</v>
      </c>
      <c r="B353" s="4" t="str">
        <f>VLOOKUP(A353,'SALIDA INSUMOS SINCO'!$A$7:$B$510,2,0)</f>
        <v>SOPORTERÍA CUARTO DE BOMBAS</v>
      </c>
      <c r="C353" s="5" t="s">
        <v>14</v>
      </c>
      <c r="D353" s="5" t="str">
        <f>VLOOKUP(A353,'SALIDA INSUMOS SINCO'!$A$7:$D$510,4,0)</f>
        <v>Lb</v>
      </c>
      <c r="E353" s="576">
        <f>VLOOKUP(A353,'SALIDA INSUMOS SINCO'!$A$7:$E$510,5,0)</f>
        <v>1</v>
      </c>
      <c r="F353" s="576">
        <f>VLOOKUP(A353,'SALIDA INSUMOS SINCO'!$A$7:$F$510,6,0)</f>
        <v>316596</v>
      </c>
      <c r="G353" s="572">
        <f>VLOOKUP(A353,'SALIDA INSUMOS SINCO'!$A$7:$G$510,7,0)</f>
        <v>316596</v>
      </c>
      <c r="H353" s="573">
        <f t="shared" si="27"/>
        <v>1.446575542617245E-5</v>
      </c>
      <c r="I353" s="26" t="str">
        <f t="shared" si="28"/>
        <v/>
      </c>
      <c r="J353" s="1" t="s">
        <v>2430</v>
      </c>
      <c r="L353" s="629" t="str">
        <f t="shared" si="29"/>
        <v/>
      </c>
    </row>
    <row r="354" spans="1:12">
      <c r="A354" s="3">
        <v>2129</v>
      </c>
      <c r="B354" s="4" t="str">
        <f>VLOOKUP(A354,'SALIDA INSUMOS SINCO'!$A$7:$B$510,2,0)</f>
        <v>JUNTAS UNIVERSALES ROSCADAS 1 1/4"</v>
      </c>
      <c r="C354" s="5" t="s">
        <v>14</v>
      </c>
      <c r="D354" s="5" t="str">
        <f>VLOOKUP(A354,'SALIDA INSUMOS SINCO'!$A$7:$D$510,4,0)</f>
        <v>Tn</v>
      </c>
      <c r="E354" s="576">
        <f>VLOOKUP(A354,'SALIDA INSUMOS SINCO'!$A$7:$E$510,5,0)</f>
        <v>2</v>
      </c>
      <c r="F354" s="576">
        <f>VLOOKUP(A354,'SALIDA INSUMOS SINCO'!$A$7:$F$510,6,0)</f>
        <v>99196</v>
      </c>
      <c r="G354" s="572">
        <f>VLOOKUP(A354,'SALIDA INSUMOS SINCO'!$A$7:$G$510,7,0)</f>
        <v>198392</v>
      </c>
      <c r="H354" s="573">
        <f t="shared" si="27"/>
        <v>9.0648338908552372E-6</v>
      </c>
      <c r="I354" s="26" t="str">
        <f t="shared" si="28"/>
        <v/>
      </c>
      <c r="J354" s="1" t="s">
        <v>2430</v>
      </c>
      <c r="L354" s="629" t="str">
        <f t="shared" si="29"/>
        <v/>
      </c>
    </row>
    <row r="355" spans="1:12">
      <c r="A355" s="3">
        <v>2216</v>
      </c>
      <c r="B355" s="4" t="str">
        <f>VLOOKUP(A355,'SALIDA INSUMOS SINCO'!$A$7:$B$510,2,0)</f>
        <v>Elementos de sujeción paneles (clamp)</v>
      </c>
      <c r="C355" s="5" t="s">
        <v>14</v>
      </c>
      <c r="D355" s="5" t="str">
        <f>VLOOKUP(A355,'SALIDA INSUMOS SINCO'!$A$7:$D$510,4,0)</f>
        <v>Und</v>
      </c>
      <c r="E355" s="576">
        <f>VLOOKUP(A355,'SALIDA INSUMOS SINCO'!$A$7:$E$510,5,0)</f>
        <v>420</v>
      </c>
      <c r="F355" s="576">
        <f>VLOOKUP(A355,'SALIDA INSUMOS SINCO'!$A$7:$F$510,6,0)</f>
        <v>27300</v>
      </c>
      <c r="G355" s="572">
        <f>VLOOKUP(A355,'SALIDA INSUMOS SINCO'!$A$7:$G$510,7,0)</f>
        <v>11465999.93</v>
      </c>
      <c r="H355" s="573">
        <f t="shared" si="27"/>
        <v>5.2389907233158482E-4</v>
      </c>
      <c r="I355" s="26" t="str">
        <f t="shared" si="28"/>
        <v/>
      </c>
      <c r="J355" s="1" t="s">
        <v>2430</v>
      </c>
      <c r="L355" s="629" t="str">
        <f t="shared" si="29"/>
        <v/>
      </c>
    </row>
    <row r="356" spans="1:12">
      <c r="A356" s="3">
        <v>472</v>
      </c>
      <c r="B356" s="4" t="str">
        <f>VLOOKUP(A356,'SALIDA INSUMOS SINCO'!$A$7:$B$510,2,0)</f>
        <v>PUNTILLA 2 CC</v>
      </c>
      <c r="C356" s="5" t="s">
        <v>14</v>
      </c>
      <c r="D356" s="5" t="str">
        <f>VLOOKUP(A356,'SALIDA INSUMOS SINCO'!$A$7:$D$510,4,0)</f>
        <v>Lb</v>
      </c>
      <c r="E356" s="576">
        <f>VLOOKUP(A356,'SALIDA INSUMOS SINCO'!$A$7:$E$510,5,0)</f>
        <v>5215.99</v>
      </c>
      <c r="F356" s="576">
        <f>VLOOKUP(A356,'SALIDA INSUMOS SINCO'!$A$7:$F$510,6,0)</f>
        <v>4659</v>
      </c>
      <c r="G356" s="572">
        <f>VLOOKUP(A356,'SALIDA INSUMOS SINCO'!$A$7:$G$510,7,0)</f>
        <v>24301298.34</v>
      </c>
      <c r="H356" s="573">
        <f t="shared" si="27"/>
        <v>1.1103634863513455E-3</v>
      </c>
      <c r="I356" s="26" t="str">
        <f t="shared" si="28"/>
        <v/>
      </c>
      <c r="J356" s="1" t="s">
        <v>2430</v>
      </c>
      <c r="L356" s="629" t="str">
        <f t="shared" si="29"/>
        <v/>
      </c>
    </row>
    <row r="357" spans="1:12">
      <c r="A357" s="579">
        <v>80</v>
      </c>
      <c r="B357" s="580" t="str">
        <f>VLOOKUP(A357,'SALIDA INSUMOS SINCO'!$A$7:$B$510,2,0)</f>
        <v>FORMALETAS</v>
      </c>
      <c r="C357" s="5" t="s">
        <v>14</v>
      </c>
      <c r="D357" s="581">
        <f>VLOOKUP(A357,'SALIDA INSUMOS SINCO'!$A$7:$D$510,4,0)</f>
        <v>0</v>
      </c>
      <c r="E357" s="582">
        <f>VLOOKUP(A357,'SALIDA INSUMOS SINCO'!$A$7:$E$510,5,0)</f>
        <v>45087232.329999998</v>
      </c>
      <c r="F357" s="582">
        <f>VLOOKUP(A357,'SALIDA INSUMOS SINCO'!$A$7:$F$510,6,0)</f>
        <v>0</v>
      </c>
      <c r="G357" s="583">
        <f>VLOOKUP(A357,'SALIDA INSUMOS SINCO'!$A$7:$G$510,7,0)</f>
        <v>0</v>
      </c>
      <c r="H357" s="20">
        <f>E357/$G$502</f>
        <v>2.0601045993278357E-3</v>
      </c>
      <c r="I357" s="27" t="str">
        <f t="shared" si="28"/>
        <v/>
      </c>
      <c r="L357" s="629" t="str">
        <f t="shared" si="29"/>
        <v/>
      </c>
    </row>
    <row r="358" spans="1:12" ht="22.5">
      <c r="A358" s="3">
        <v>2149</v>
      </c>
      <c r="B358" s="4" t="str">
        <f>VLOOKUP(A358,'SALIDA INSUMOS SINCO'!$A$7:$B$510,2,0)</f>
        <v>FORMALETA ESTAMPADO PISO JUEGO (3-4 )KLS KLS KLS LTS KLS UND LTS ML ROL HRS HC DIA und DIA</v>
      </c>
      <c r="C358" s="5" t="s">
        <v>14</v>
      </c>
      <c r="D358" s="5" t="str">
        <f>VLOOKUP(A358,'SALIDA INSUMOS SINCO'!$A$7:$D$510,4,0)</f>
        <v>Día</v>
      </c>
      <c r="E358" s="576">
        <f>VLOOKUP(A358,'SALIDA INSUMOS SINCO'!$A$7:$E$510,5,0)</f>
        <v>248.28</v>
      </c>
      <c r="F358" s="576">
        <f>VLOOKUP(A358,'SALIDA INSUMOS SINCO'!$A$7:$F$510,6,0)</f>
        <v>29869</v>
      </c>
      <c r="G358" s="572">
        <f>VLOOKUP(A358,'SALIDA INSUMOS SINCO'!$A$7:$G$510,7,0)</f>
        <v>7415875.3200000003</v>
      </c>
      <c r="H358" s="573">
        <f>G358/$G$502</f>
        <v>3.3884268484159105E-4</v>
      </c>
      <c r="I358" s="26" t="str">
        <f t="shared" si="28"/>
        <v/>
      </c>
      <c r="J358" s="1" t="s">
        <v>2430</v>
      </c>
      <c r="L358" s="629" t="str">
        <f t="shared" si="29"/>
        <v/>
      </c>
    </row>
    <row r="359" spans="1:12">
      <c r="A359" s="3">
        <v>2150</v>
      </c>
      <c r="B359" s="4" t="str">
        <f>VLOOKUP(A359,'SALIDA INSUMOS SINCO'!$A$7:$B$510,2,0)</f>
        <v>FORMALETA MET,PAVIMENTO 0,15X0,20X3MTS</v>
      </c>
      <c r="C359" s="5" t="s">
        <v>14</v>
      </c>
      <c r="D359" s="5" t="str">
        <f>VLOOKUP(A359,'SALIDA INSUMOS SINCO'!$A$7:$D$510,4,0)</f>
        <v>Día</v>
      </c>
      <c r="E359" s="576">
        <f>VLOOKUP(A359,'SALIDA INSUMOS SINCO'!$A$7:$E$510,5,0)</f>
        <v>233.22</v>
      </c>
      <c r="F359" s="576">
        <f>VLOOKUP(A359,'SALIDA INSUMOS SINCO'!$A$7:$F$510,6,0)</f>
        <v>7466</v>
      </c>
      <c r="G359" s="572">
        <f>VLOOKUP(A359,'SALIDA INSUMOS SINCO'!$A$7:$G$510,7,0)</f>
        <v>1741187.15</v>
      </c>
      <c r="H359" s="573">
        <f>G359/$G$502</f>
        <v>7.955750376850701E-5</v>
      </c>
      <c r="I359" s="26" t="str">
        <f t="shared" si="28"/>
        <v/>
      </c>
      <c r="J359" s="1" t="s">
        <v>2430</v>
      </c>
      <c r="L359" s="629" t="str">
        <f t="shared" si="29"/>
        <v/>
      </c>
    </row>
    <row r="360" spans="1:12">
      <c r="A360" s="3">
        <v>2151</v>
      </c>
      <c r="B360" s="4" t="str">
        <f>VLOOKUP(A360,'SALIDA INSUMOS SINCO'!$A$7:$B$510,2,0)</f>
        <v>FORMALETA PARA ENTREPISO</v>
      </c>
      <c r="C360" s="574"/>
      <c r="D360" s="5" t="str">
        <f>VLOOKUP(A360,'SALIDA INSUMOS SINCO'!$A$7:$D$510,4,0)</f>
        <v>M2</v>
      </c>
      <c r="E360" s="576">
        <f>VLOOKUP(A360,'SALIDA INSUMOS SINCO'!$A$7:$E$510,5,0)</f>
        <v>1588.14</v>
      </c>
      <c r="F360" s="576">
        <f>VLOOKUP(A360,'SALIDA INSUMOS SINCO'!$A$7:$F$510,6,0)</f>
        <v>22624</v>
      </c>
      <c r="G360" s="572">
        <f>VLOOKUP(A360,'SALIDA INSUMOS SINCO'!$A$7:$G$510,7,0)</f>
        <v>35930169.859999999</v>
      </c>
      <c r="H360" s="575">
        <f>G360/$G$502</f>
        <v>1.6417044107177375E-3</v>
      </c>
      <c r="I360" s="26" t="str">
        <f t="shared" si="28"/>
        <v/>
      </c>
      <c r="J360" s="1" t="s">
        <v>2430</v>
      </c>
      <c r="L360" s="629" t="str">
        <f t="shared" si="29"/>
        <v/>
      </c>
    </row>
    <row r="361" spans="1:12">
      <c r="A361" s="579">
        <v>81</v>
      </c>
      <c r="B361" s="580" t="str">
        <f>VLOOKUP(A361,'SALIDA INSUMOS SINCO'!$A$7:$B$510,2,0)</f>
        <v>PERSONAL ADMINISTRACIÓN</v>
      </c>
      <c r="C361" s="5" t="s">
        <v>14</v>
      </c>
      <c r="D361" s="581">
        <f>VLOOKUP(A361,'SALIDA INSUMOS SINCO'!$A$7:$D$510,4,0)</f>
        <v>0</v>
      </c>
      <c r="E361" s="582">
        <f>VLOOKUP(A361,'SALIDA INSUMOS SINCO'!$A$7:$E$510,5,0)</f>
        <v>387212709.44</v>
      </c>
      <c r="F361" s="582">
        <f>VLOOKUP(A361,'SALIDA INSUMOS SINCO'!$A$7:$F$510,6,0)</f>
        <v>0</v>
      </c>
      <c r="G361" s="583">
        <f>VLOOKUP(A361,'SALIDA INSUMOS SINCO'!$A$7:$G$510,7,0)</f>
        <v>0</v>
      </c>
      <c r="H361" s="20">
        <f>E361/$G$502</f>
        <v>1.7692340878168445E-2</v>
      </c>
      <c r="I361" s="27" t="str">
        <f t="shared" si="28"/>
        <v>|||||||</v>
      </c>
      <c r="L361" s="629" t="str">
        <f t="shared" si="29"/>
        <v/>
      </c>
    </row>
    <row r="362" spans="1:12">
      <c r="A362" s="3">
        <v>2133</v>
      </c>
      <c r="B362" s="4" t="str">
        <f>VLOOKUP(A362,'SALIDA INSUMOS SINCO'!$A$7:$B$510,2,0)</f>
        <v>TECNICO ELECTRICISTA - CURSO ALTURAS</v>
      </c>
      <c r="C362" s="5" t="s">
        <v>14</v>
      </c>
      <c r="D362" s="5" t="str">
        <f>VLOOKUP(A362,'SALIDA INSUMOS SINCO'!$A$7:$D$510,4,0)</f>
        <v>Día</v>
      </c>
      <c r="E362" s="576">
        <f>VLOOKUP(A362,'SALIDA INSUMOS SINCO'!$A$7:$E$510,5,0)</f>
        <v>493.46</v>
      </c>
      <c r="F362" s="576">
        <f>VLOOKUP(A362,'SALIDA INSUMOS SINCO'!$A$7:$F$510,6,0)</f>
        <v>564200.02</v>
      </c>
      <c r="G362" s="572">
        <f>VLOOKUP(A362,'SALIDA INSUMOS SINCO'!$A$7:$G$510,7,0)</f>
        <v>278409408.22000003</v>
      </c>
      <c r="H362" s="573">
        <f>G362/$G$502</f>
        <v>1.2720951647070482E-2</v>
      </c>
      <c r="I362" s="26" t="str">
        <f t="shared" si="28"/>
        <v>|||||</v>
      </c>
      <c r="J362" s="1" t="s">
        <v>2430</v>
      </c>
      <c r="L362" s="629" t="str">
        <f t="shared" si="29"/>
        <v/>
      </c>
    </row>
    <row r="363" spans="1:12">
      <c r="A363" s="3">
        <v>2134</v>
      </c>
      <c r="B363" s="4" t="str">
        <f>VLOOKUP(A363,'SALIDA INSUMOS SINCO'!$A$7:$B$510,2,0)</f>
        <v>INGENIERO ELECTRICISTA - CURSO ALTURAS</v>
      </c>
      <c r="C363" s="5" t="s">
        <v>14</v>
      </c>
      <c r="D363" s="5" t="str">
        <f>VLOOKUP(A363,'SALIDA INSUMOS SINCO'!$A$7:$D$510,4,0)</f>
        <v>Día</v>
      </c>
      <c r="E363" s="576">
        <f>VLOOKUP(A363,'SALIDA INSUMOS SINCO'!$A$7:$E$510,5,0)</f>
        <v>56.55</v>
      </c>
      <c r="F363" s="576">
        <f>VLOOKUP(A363,'SALIDA INSUMOS SINCO'!$A$7:$F$510,6,0)</f>
        <v>907399.99</v>
      </c>
      <c r="G363" s="572">
        <f>VLOOKUP(A363,'SALIDA INSUMOS SINCO'!$A$7:$G$510,7,0)</f>
        <v>51311654.560000002</v>
      </c>
      <c r="H363" s="573">
        <f>G363/$G$502</f>
        <v>2.3445079703382434E-3</v>
      </c>
      <c r="I363" s="26" t="str">
        <f t="shared" si="28"/>
        <v/>
      </c>
      <c r="J363" s="1" t="s">
        <v>2430</v>
      </c>
      <c r="L363" s="629" t="str">
        <f t="shared" si="29"/>
        <v/>
      </c>
    </row>
    <row r="364" spans="1:12">
      <c r="A364" s="3">
        <v>2135</v>
      </c>
      <c r="B364" s="4" t="str">
        <f>VLOOKUP(A364,'SALIDA INSUMOS SINCO'!$A$7:$B$510,2,0)</f>
        <v>COORDINADOR TRABAJO EN ALTURAS (SISO) - ELÉCTRICO</v>
      </c>
      <c r="C364" s="574"/>
      <c r="D364" s="5" t="str">
        <f>VLOOKUP(A364,'SALIDA INSUMOS SINCO'!$A$7:$D$510,4,0)</f>
        <v>Día</v>
      </c>
      <c r="E364" s="576">
        <f>VLOOKUP(A364,'SALIDA INSUMOS SINCO'!$A$7:$E$510,5,0)</f>
        <v>63.75</v>
      </c>
      <c r="F364" s="576">
        <f>VLOOKUP(A364,'SALIDA INSUMOS SINCO'!$A$7:$F$510,6,0)</f>
        <v>751399.99</v>
      </c>
      <c r="G364" s="572">
        <f>VLOOKUP(A364,'SALIDA INSUMOS SINCO'!$A$7:$G$510,7,0)</f>
        <v>47900246.670000002</v>
      </c>
      <c r="H364" s="575">
        <f>G364/$G$502</f>
        <v>2.1886355266066263E-3</v>
      </c>
      <c r="I364" s="26" t="str">
        <f t="shared" si="28"/>
        <v/>
      </c>
      <c r="J364" s="1" t="s">
        <v>2430</v>
      </c>
      <c r="L364" s="629" t="str">
        <f t="shared" si="29"/>
        <v/>
      </c>
    </row>
    <row r="365" spans="1:12">
      <c r="A365" s="3">
        <v>2137</v>
      </c>
      <c r="B365" s="4" t="str">
        <f>VLOOKUP(A365,'SALIDA INSUMOS SINCO'!$A$7:$B$510,2,0)</f>
        <v>MECÁNICO SOLDADOR PARA TRABAJOS DE SISFV</v>
      </c>
      <c r="C365" s="5" t="s">
        <v>14</v>
      </c>
      <c r="D365" s="5" t="str">
        <f>VLOOKUP(A365,'SALIDA INSUMOS SINCO'!$A$7:$D$510,4,0)</f>
        <v>Día</v>
      </c>
      <c r="E365" s="576">
        <f>VLOOKUP(A365,'SALIDA INSUMOS SINCO'!$A$7:$E$510,5,0)</f>
        <v>17</v>
      </c>
      <c r="F365" s="576">
        <f>VLOOKUP(A365,'SALIDA INSUMOS SINCO'!$A$7:$F$510,6,0)</f>
        <v>564200</v>
      </c>
      <c r="G365" s="572">
        <f>VLOOKUP(A365,'SALIDA INSUMOS SINCO'!$A$7:$G$510,7,0)</f>
        <v>9591400</v>
      </c>
      <c r="H365" s="573">
        <f>G365/$G$502</f>
        <v>4.3824573461000914E-4</v>
      </c>
      <c r="I365" s="26" t="str">
        <f t="shared" si="28"/>
        <v/>
      </c>
      <c r="J365" s="1" t="s">
        <v>2430</v>
      </c>
      <c r="L365" s="629" t="str">
        <f t="shared" si="29"/>
        <v/>
      </c>
    </row>
    <row r="366" spans="1:12">
      <c r="A366" s="579">
        <v>84</v>
      </c>
      <c r="B366" s="580" t="str">
        <f>VLOOKUP(A366,'SALIDA INSUMOS SINCO'!$A$7:$B$510,2,0)</f>
        <v>MANO DE OBRA</v>
      </c>
      <c r="C366" s="5" t="s">
        <v>14</v>
      </c>
      <c r="D366" s="581">
        <f>VLOOKUP(A366,'SALIDA INSUMOS SINCO'!$A$7:$D$510,4,0)</f>
        <v>0</v>
      </c>
      <c r="E366" s="582">
        <f>VLOOKUP(A366,'SALIDA INSUMOS SINCO'!$A$7:$E$510,5,0)</f>
        <v>3057572771.96</v>
      </c>
      <c r="F366" s="582">
        <f>VLOOKUP(A366,'SALIDA INSUMOS SINCO'!$A$7:$F$510,6,0)</f>
        <v>0</v>
      </c>
      <c r="G366" s="583">
        <f>VLOOKUP(A366,'SALIDA INSUMOS SINCO'!$A$7:$G$510,7,0)</f>
        <v>0</v>
      </c>
      <c r="H366" s="20">
        <f>E366/$G$502</f>
        <v>0.13970517605054236</v>
      </c>
      <c r="I366" s="27" t="str">
        <f t="shared" si="28"/>
        <v>||||||||||||||||||||||||||||||||||||||||||||||||||||||||</v>
      </c>
      <c r="L366" s="629" t="str">
        <f t="shared" si="29"/>
        <v/>
      </c>
    </row>
    <row r="367" spans="1:12">
      <c r="A367" s="3">
        <v>2131</v>
      </c>
      <c r="B367" s="4" t="str">
        <f>VLOOKUP(A367,'SALIDA INSUMOS SINCO'!$A$7:$B$510,2,0)</f>
        <v>MANO OBRA ELECTRICAS 1 AYUDANTE-1 OFI</v>
      </c>
      <c r="C367" s="5" t="s">
        <v>14</v>
      </c>
      <c r="D367" s="5" t="str">
        <f>VLOOKUP(A367,'SALIDA INSUMOS SINCO'!$A$7:$D$510,4,0)</f>
        <v>Tn</v>
      </c>
      <c r="E367" s="576">
        <f>VLOOKUP(A367,'SALIDA INSUMOS SINCO'!$A$7:$E$510,5,0)</f>
        <v>334</v>
      </c>
      <c r="F367" s="576">
        <f>VLOOKUP(A367,'SALIDA INSUMOS SINCO'!$A$7:$F$510,6,0)</f>
        <v>57391</v>
      </c>
      <c r="G367" s="572">
        <f>VLOOKUP(A367,'SALIDA INSUMOS SINCO'!$A$7:$G$510,7,0)</f>
        <v>19168594</v>
      </c>
      <c r="H367" s="573">
        <f t="shared" ref="H367:H384" si="30">G367/$G$502</f>
        <v>8.7584237535406851E-4</v>
      </c>
      <c r="I367" s="26" t="str">
        <f t="shared" si="28"/>
        <v/>
      </c>
      <c r="J367" s="1" t="s">
        <v>2430</v>
      </c>
      <c r="L367" s="629" t="str">
        <f t="shared" si="29"/>
        <v/>
      </c>
    </row>
    <row r="368" spans="1:12">
      <c r="A368" s="3">
        <v>2138</v>
      </c>
      <c r="B368" s="4" t="str">
        <f>VLOOKUP(A368,'SALIDA INSUMOS SINCO'!$A$7:$B$510,2,0)</f>
        <v>AYUDANTE ENFOQUE ELECTRICO</v>
      </c>
      <c r="C368" s="5" t="s">
        <v>14</v>
      </c>
      <c r="D368" s="5" t="str">
        <f>VLOOKUP(A368,'SALIDA INSUMOS SINCO'!$A$7:$D$510,4,0)</f>
        <v>Día</v>
      </c>
      <c r="E368" s="576">
        <f>VLOOKUP(A368,'SALIDA INSUMOS SINCO'!$A$7:$E$510,5,0)</f>
        <v>2</v>
      </c>
      <c r="F368" s="576">
        <f>VLOOKUP(A368,'SALIDA INSUMOS SINCO'!$A$7:$F$510,6,0)</f>
        <v>564200</v>
      </c>
      <c r="G368" s="572">
        <f>VLOOKUP(A368,'SALIDA INSUMOS SINCO'!$A$7:$G$510,7,0)</f>
        <v>1128400</v>
      </c>
      <c r="H368" s="573">
        <f t="shared" si="30"/>
        <v>5.1558321718824605E-5</v>
      </c>
      <c r="I368" s="26" t="str">
        <f t="shared" si="28"/>
        <v/>
      </c>
      <c r="J368" s="1" t="s">
        <v>2430</v>
      </c>
      <c r="L368" s="629" t="str">
        <f t="shared" si="29"/>
        <v/>
      </c>
    </row>
    <row r="369" spans="1:12">
      <c r="A369" s="3">
        <v>2140</v>
      </c>
      <c r="B369" s="4" t="str">
        <f>VLOOKUP(A369,'SALIDA INSUMOS SINCO'!$A$7:$B$510,2,0)</f>
        <v>M,O, ALB, ACABADOS 1 AYUDANTE-1 OFI</v>
      </c>
      <c r="C369" s="574"/>
      <c r="D369" s="5" t="str">
        <f>VLOOKUP(A369,'SALIDA INSUMOS SINCO'!$A$7:$D$510,4,0)</f>
        <v>Hr</v>
      </c>
      <c r="E369" s="576">
        <f>VLOOKUP(A369,'SALIDA INSUMOS SINCO'!$A$7:$E$510,5,0)</f>
        <v>10641.47</v>
      </c>
      <c r="F369" s="576">
        <f>VLOOKUP(A369,'SALIDA INSUMOS SINCO'!$A$7:$F$510,6,0)</f>
        <v>46560</v>
      </c>
      <c r="G369" s="572">
        <f>VLOOKUP(A369,'SALIDA INSUMOS SINCO'!$A$7:$G$510,7,0)</f>
        <v>495466964.25999999</v>
      </c>
      <c r="H369" s="575">
        <f t="shared" si="30"/>
        <v>2.2638643339566156E-2</v>
      </c>
      <c r="I369" s="26" t="str">
        <f t="shared" si="28"/>
        <v>|||||||||</v>
      </c>
      <c r="J369" s="1" t="s">
        <v>2429</v>
      </c>
      <c r="K369" s="1" t="s">
        <v>2539</v>
      </c>
      <c r="L369" s="629">
        <f t="shared" si="29"/>
        <v>495466964.25999999</v>
      </c>
    </row>
    <row r="370" spans="1:12">
      <c r="A370" s="3">
        <v>2141</v>
      </c>
      <c r="B370" s="4" t="str">
        <f>VLOOKUP(A370,'SALIDA INSUMOS SINCO'!$A$7:$B$510,2,0)</f>
        <v>M,O, ALB, ACABADOS 2 AYUDANTE-1 OFI</v>
      </c>
      <c r="C370" s="5" t="s">
        <v>14</v>
      </c>
      <c r="D370" s="5" t="str">
        <f>VLOOKUP(A370,'SALIDA INSUMOS SINCO'!$A$7:$D$510,4,0)</f>
        <v>Hr</v>
      </c>
      <c r="E370" s="576">
        <f>VLOOKUP(A370,'SALIDA INSUMOS SINCO'!$A$7:$E$510,5,0)</f>
        <v>505.88</v>
      </c>
      <c r="F370" s="576">
        <f>VLOOKUP(A370,'SALIDA INSUMOS SINCO'!$A$7:$F$510,6,0)</f>
        <v>65055</v>
      </c>
      <c r="G370" s="572">
        <f>VLOOKUP(A370,'SALIDA INSUMOS SINCO'!$A$7:$G$510,7,0)</f>
        <v>32909906.300000001</v>
      </c>
      <c r="H370" s="573">
        <f t="shared" si="30"/>
        <v>1.5037039496205004E-3</v>
      </c>
      <c r="I370" s="26" t="str">
        <f t="shared" si="28"/>
        <v/>
      </c>
      <c r="J370" s="1" t="s">
        <v>2429</v>
      </c>
      <c r="K370" s="1" t="s">
        <v>2539</v>
      </c>
      <c r="L370" s="629">
        <f t="shared" si="29"/>
        <v>32909906.300000001</v>
      </c>
    </row>
    <row r="371" spans="1:12">
      <c r="A371" s="3">
        <v>2142</v>
      </c>
      <c r="B371" s="4" t="str">
        <f>VLOOKUP(A371,'SALIDA INSUMOS SINCO'!$A$7:$B$510,2,0)</f>
        <v>MANO OBRA OFICIAL ALBANILERIA</v>
      </c>
      <c r="C371" s="5" t="s">
        <v>14</v>
      </c>
      <c r="D371" s="5" t="str">
        <f>VLOOKUP(A371,'SALIDA INSUMOS SINCO'!$A$7:$D$510,4,0)</f>
        <v>Hr</v>
      </c>
      <c r="E371" s="576">
        <f>VLOOKUP(A371,'SALIDA INSUMOS SINCO'!$A$7:$E$510,5,0)</f>
        <v>1813.99</v>
      </c>
      <c r="F371" s="576">
        <f>VLOOKUP(A371,'SALIDA INSUMOS SINCO'!$A$7:$F$510,6,0)</f>
        <v>24555</v>
      </c>
      <c r="G371" s="572">
        <f>VLOOKUP(A371,'SALIDA INSUMOS SINCO'!$A$7:$G$510,7,0)</f>
        <v>44542500.210000001</v>
      </c>
      <c r="H371" s="573">
        <f t="shared" si="30"/>
        <v>2.0352149556788308E-3</v>
      </c>
      <c r="I371" s="26" t="str">
        <f t="shared" si="28"/>
        <v/>
      </c>
      <c r="J371" s="1" t="s">
        <v>2429</v>
      </c>
      <c r="K371" s="1" t="s">
        <v>2539</v>
      </c>
      <c r="L371" s="629">
        <f t="shared" si="29"/>
        <v>44542500.210000001</v>
      </c>
    </row>
    <row r="372" spans="1:12">
      <c r="A372" s="3">
        <v>672</v>
      </c>
      <c r="B372" s="4" t="str">
        <f>VLOOKUP(A372,'SALIDA INSUMOS SINCO'!$A$7:$B$510,2,0)</f>
        <v>M,O, ALBANILERIA 2 AYUDANTE-1 OFI</v>
      </c>
      <c r="C372" s="5" t="s">
        <v>14</v>
      </c>
      <c r="D372" s="5" t="str">
        <f>VLOOKUP(A372,'SALIDA INSUMOS SINCO'!$A$7:$D$510,4,0)</f>
        <v>Hr</v>
      </c>
      <c r="E372" s="576">
        <f>VLOOKUP(A372,'SALIDA INSUMOS SINCO'!$A$7:$E$510,5,0)</f>
        <v>8106.15</v>
      </c>
      <c r="F372" s="576">
        <f>VLOOKUP(A372,'SALIDA INSUMOS SINCO'!$A$7:$F$510,6,0)</f>
        <v>57430</v>
      </c>
      <c r="G372" s="572">
        <f>VLOOKUP(A372,'SALIDA INSUMOS SINCO'!$A$7:$G$510,7,0)</f>
        <v>465535970.47000003</v>
      </c>
      <c r="H372" s="573">
        <f t="shared" si="30"/>
        <v>2.1271050458328156E-2</v>
      </c>
      <c r="I372" s="26" t="str">
        <f t="shared" si="28"/>
        <v>||||||||</v>
      </c>
      <c r="J372" s="1" t="s">
        <v>2429</v>
      </c>
      <c r="K372" s="1" t="s">
        <v>2539</v>
      </c>
      <c r="L372" s="629">
        <f t="shared" si="29"/>
        <v>465535970.47000003</v>
      </c>
    </row>
    <row r="373" spans="1:12">
      <c r="A373" s="3">
        <v>675</v>
      </c>
      <c r="B373" s="4" t="str">
        <f>VLOOKUP(A373,'SALIDA INSUMOS SINCO'!$A$7:$B$510,2,0)</f>
        <v>M,O, ALBANILERIA 1 AYUDANTE-1 OFI</v>
      </c>
      <c r="C373" s="5" t="s">
        <v>14</v>
      </c>
      <c r="D373" s="5" t="str">
        <f>VLOOKUP(A373,'SALIDA INSUMOS SINCO'!$A$7:$D$510,4,0)</f>
        <v>Hr</v>
      </c>
      <c r="E373" s="576">
        <f>VLOOKUP(A373,'SALIDA INSUMOS SINCO'!$A$7:$E$510,5,0)</f>
        <v>10238.31</v>
      </c>
      <c r="F373" s="576">
        <f>VLOOKUP(A373,'SALIDA INSUMOS SINCO'!$A$7:$F$510,6,0)</f>
        <v>40992</v>
      </c>
      <c r="G373" s="572">
        <f>VLOOKUP(A373,'SALIDA INSUMOS SINCO'!$A$7:$G$510,7,0)</f>
        <v>419688713.33999997</v>
      </c>
      <c r="H373" s="573">
        <f t="shared" si="30"/>
        <v>1.9176219163544197E-2</v>
      </c>
      <c r="I373" s="26" t="str">
        <f t="shared" si="28"/>
        <v>|||||||</v>
      </c>
      <c r="J373" s="1" t="s">
        <v>2429</v>
      </c>
      <c r="K373" s="1" t="s">
        <v>2539</v>
      </c>
      <c r="L373" s="629">
        <f t="shared" si="29"/>
        <v>419688713.33999997</v>
      </c>
    </row>
    <row r="374" spans="1:12">
      <c r="A374" s="3">
        <v>676</v>
      </c>
      <c r="B374" s="4" t="str">
        <f>VLOOKUP(A374,'SALIDA INSUMOS SINCO'!$A$7:$B$510,2,0)</f>
        <v>M,O, ALBANILERIA 1 AYUDANTE</v>
      </c>
      <c r="C374" s="5" t="s">
        <v>14</v>
      </c>
      <c r="D374" s="5" t="str">
        <f>VLOOKUP(A374,'SALIDA INSUMOS SINCO'!$A$7:$D$510,4,0)</f>
        <v>Hr</v>
      </c>
      <c r="E374" s="576">
        <f>VLOOKUP(A374,'SALIDA INSUMOS SINCO'!$A$7:$E$510,5,0)</f>
        <v>19023.669999999998</v>
      </c>
      <c r="F374" s="576">
        <f>VLOOKUP(A374,'SALIDA INSUMOS SINCO'!$A$7:$F$510,6,0)</f>
        <v>16437</v>
      </c>
      <c r="G374" s="572">
        <f>VLOOKUP(A374,'SALIDA INSUMOS SINCO'!$A$7:$G$510,7,0)</f>
        <v>312692108.44999999</v>
      </c>
      <c r="H374" s="573">
        <f t="shared" si="30"/>
        <v>1.4287380650835424E-2</v>
      </c>
      <c r="I374" s="26" t="str">
        <f t="shared" si="28"/>
        <v>|||||</v>
      </c>
      <c r="J374" s="1" t="s">
        <v>2429</v>
      </c>
      <c r="K374" s="1" t="s">
        <v>2539</v>
      </c>
      <c r="L374" s="629">
        <f t="shared" si="29"/>
        <v>312692108.44999999</v>
      </c>
    </row>
    <row r="375" spans="1:12">
      <c r="A375" s="3">
        <v>685</v>
      </c>
      <c r="B375" s="4" t="str">
        <f>VLOOKUP(A375,'SALIDA INSUMOS SINCO'!$A$7:$B$510,2,0)</f>
        <v>M,O, ALBANILERIA 2 AYUDANTE</v>
      </c>
      <c r="C375" s="5" t="s">
        <v>325</v>
      </c>
      <c r="D375" s="5" t="str">
        <f>VLOOKUP(A375,'SALIDA INSUMOS SINCO'!$A$7:$D$510,4,0)</f>
        <v>Hr</v>
      </c>
      <c r="E375" s="576">
        <f>VLOOKUP(A375,'SALIDA INSUMOS SINCO'!$A$7:$E$510,5,0)</f>
        <v>1986.65</v>
      </c>
      <c r="F375" s="576">
        <f>VLOOKUP(A375,'SALIDA INSUMOS SINCO'!$A$7:$F$510,6,0)</f>
        <v>32875</v>
      </c>
      <c r="G375" s="572">
        <f>VLOOKUP(A375,'SALIDA INSUMOS SINCO'!$A$7:$G$510,7,0)</f>
        <v>65310973.770000003</v>
      </c>
      <c r="H375" s="573">
        <f t="shared" si="30"/>
        <v>2.9841582749055079E-3</v>
      </c>
      <c r="I375" s="26" t="str">
        <f t="shared" si="28"/>
        <v>|</v>
      </c>
      <c r="J375" s="1" t="s">
        <v>2429</v>
      </c>
      <c r="K375" s="1" t="s">
        <v>2539</v>
      </c>
      <c r="L375" s="629">
        <f t="shared" si="29"/>
        <v>65310973.770000003</v>
      </c>
    </row>
    <row r="376" spans="1:12">
      <c r="A376" s="3">
        <v>691</v>
      </c>
      <c r="B376" s="4" t="str">
        <f>VLOOKUP(A376,'SALIDA INSUMOS SINCO'!$A$7:$B$510,2,0)</f>
        <v>M,O, TOPOGRAFIA 1 CADENERO-1 TOP</v>
      </c>
      <c r="C376" s="5" t="s">
        <v>325</v>
      </c>
      <c r="D376" s="5" t="str">
        <f>VLOOKUP(A376,'SALIDA INSUMOS SINCO'!$A$7:$D$510,4,0)</f>
        <v>Hr</v>
      </c>
      <c r="E376" s="576">
        <f>VLOOKUP(A376,'SALIDA INSUMOS SINCO'!$A$7:$E$510,5,0)</f>
        <v>733.68</v>
      </c>
      <c r="F376" s="576">
        <f>VLOOKUP(A376,'SALIDA INSUMOS SINCO'!$A$7:$F$510,6,0)</f>
        <v>79065</v>
      </c>
      <c r="G376" s="572">
        <f>VLOOKUP(A376,'SALIDA INSUMOS SINCO'!$A$7:$G$510,7,0)</f>
        <v>58008646.399999999</v>
      </c>
      <c r="H376" s="573">
        <f t="shared" si="30"/>
        <v>2.6505037695540028E-3</v>
      </c>
      <c r="I376" s="26" t="str">
        <f t="shared" si="28"/>
        <v>|</v>
      </c>
      <c r="J376" s="1" t="s">
        <v>2430</v>
      </c>
      <c r="L376" s="629" t="str">
        <f t="shared" si="29"/>
        <v/>
      </c>
    </row>
    <row r="377" spans="1:12">
      <c r="A377" s="3">
        <v>694</v>
      </c>
      <c r="B377" s="4" t="str">
        <f>VLOOKUP(A377,'SALIDA INSUMOS SINCO'!$A$7:$B$510,2,0)</f>
        <v>M,O, ALBANILERIA 3 AYUDANTE</v>
      </c>
      <c r="C377" s="5" t="s">
        <v>325</v>
      </c>
      <c r="D377" s="5" t="str">
        <f>VLOOKUP(A377,'SALIDA INSUMOS SINCO'!$A$7:$D$510,4,0)</f>
        <v>Hr</v>
      </c>
      <c r="E377" s="576">
        <f>VLOOKUP(A377,'SALIDA INSUMOS SINCO'!$A$7:$E$510,5,0)</f>
        <v>4004.68</v>
      </c>
      <c r="F377" s="576">
        <f>VLOOKUP(A377,'SALIDA INSUMOS SINCO'!$A$7:$F$510,6,0)</f>
        <v>49312</v>
      </c>
      <c r="G377" s="572">
        <f>VLOOKUP(A377,'SALIDA INSUMOS SINCO'!$A$7:$G$510,7,0)</f>
        <v>197479002.24000001</v>
      </c>
      <c r="H377" s="573">
        <f t="shared" si="30"/>
        <v>9.0231176269074832E-3</v>
      </c>
      <c r="I377" s="26" t="str">
        <f t="shared" si="28"/>
        <v>|||</v>
      </c>
      <c r="J377" s="1" t="s">
        <v>2429</v>
      </c>
      <c r="K377" s="1" t="s">
        <v>2539</v>
      </c>
      <c r="L377" s="629">
        <f t="shared" si="29"/>
        <v>197479002.24000001</v>
      </c>
    </row>
    <row r="378" spans="1:12">
      <c r="A378" s="3">
        <v>697</v>
      </c>
      <c r="B378" s="4" t="str">
        <f>VLOOKUP(A378,'SALIDA INSUMOS SINCO'!$A$7:$B$510,2,0)</f>
        <v>M,O, CARP,ALUMINIO 1 AYUDANTE-1 OFI</v>
      </c>
      <c r="C378" s="5" t="s">
        <v>325</v>
      </c>
      <c r="D378" s="5" t="str">
        <f>VLOOKUP(A378,'SALIDA INSUMOS SINCO'!$A$7:$D$510,4,0)</f>
        <v>Hr</v>
      </c>
      <c r="E378" s="576">
        <f>VLOOKUP(A378,'SALIDA INSUMOS SINCO'!$A$7:$E$510,5,0)</f>
        <v>1409.87</v>
      </c>
      <c r="F378" s="576">
        <f>VLOOKUP(A378,'SALIDA INSUMOS SINCO'!$A$7:$F$510,6,0)</f>
        <v>40992</v>
      </c>
      <c r="G378" s="572">
        <f>VLOOKUP(A378,'SALIDA INSUMOS SINCO'!$A$7:$G$510,7,0)</f>
        <v>57793473.020000003</v>
      </c>
      <c r="H378" s="573">
        <f t="shared" si="30"/>
        <v>2.64067216874634E-3</v>
      </c>
      <c r="I378" s="26" t="str">
        <f t="shared" si="28"/>
        <v>|</v>
      </c>
      <c r="J378" s="1" t="s">
        <v>2429</v>
      </c>
      <c r="K378" s="1" t="s">
        <v>2539</v>
      </c>
      <c r="L378" s="629">
        <f t="shared" si="29"/>
        <v>57793473.020000003</v>
      </c>
    </row>
    <row r="379" spans="1:12">
      <c r="A379" s="3">
        <v>706</v>
      </c>
      <c r="B379" s="4" t="str">
        <f>VLOOKUP(A379,'SALIDA INSUMOS SINCO'!$A$7:$B$510,2,0)</f>
        <v>M,O, METALISTERIA 1 AYUDANTE-1 OFI</v>
      </c>
      <c r="C379" s="5" t="s">
        <v>325</v>
      </c>
      <c r="D379" s="5" t="str">
        <f>VLOOKUP(A379,'SALIDA INSUMOS SINCO'!$A$7:$D$510,4,0)</f>
        <v>Hr</v>
      </c>
      <c r="E379" s="576">
        <f>VLOOKUP(A379,'SALIDA INSUMOS SINCO'!$A$7:$E$510,5,0)</f>
        <v>4364.25</v>
      </c>
      <c r="F379" s="576">
        <f>VLOOKUP(A379,'SALIDA INSUMOS SINCO'!$A$7:$F$510,6,0)</f>
        <v>49655</v>
      </c>
      <c r="G379" s="572">
        <f>VLOOKUP(A379,'SALIDA INSUMOS SINCO'!$A$7:$G$510,7,0)</f>
        <v>216706684.78999999</v>
      </c>
      <c r="H379" s="573">
        <f t="shared" si="30"/>
        <v>9.9016598484781403E-3</v>
      </c>
      <c r="I379" s="26" t="str">
        <f t="shared" si="28"/>
        <v>||||</v>
      </c>
      <c r="J379" s="1" t="s">
        <v>2429</v>
      </c>
      <c r="K379" s="1" t="s">
        <v>2539</v>
      </c>
      <c r="L379" s="629">
        <f t="shared" si="29"/>
        <v>216706684.78999999</v>
      </c>
    </row>
    <row r="380" spans="1:12">
      <c r="A380" s="3">
        <v>708</v>
      </c>
      <c r="B380" s="4" t="str">
        <f>VLOOKUP(A380,'SALIDA INSUMOS SINCO'!$A$7:$B$510,2,0)</f>
        <v>M,O, PINTURA 1 AYUDANTE-1 OFI</v>
      </c>
      <c r="C380" s="5" t="s">
        <v>325</v>
      </c>
      <c r="D380" s="5" t="str">
        <f>VLOOKUP(A380,'SALIDA INSUMOS SINCO'!$A$7:$D$510,4,0)</f>
        <v>Hr</v>
      </c>
      <c r="E380" s="576">
        <f>VLOOKUP(A380,'SALIDA INSUMOS SINCO'!$A$7:$E$510,5,0)</f>
        <v>2680.5</v>
      </c>
      <c r="F380" s="576">
        <f>VLOOKUP(A380,'SALIDA INSUMOS SINCO'!$A$7:$F$510,6,0)</f>
        <v>43558</v>
      </c>
      <c r="G380" s="572">
        <f>VLOOKUP(A380,'SALIDA INSUMOS SINCO'!$A$7:$G$510,7,0)</f>
        <v>116757327.90000001</v>
      </c>
      <c r="H380" s="573">
        <f t="shared" si="30"/>
        <v>5.3348208745998722E-3</v>
      </c>
      <c r="I380" s="26" t="str">
        <f t="shared" si="28"/>
        <v>||</v>
      </c>
      <c r="J380" s="1" t="s">
        <v>2429</v>
      </c>
      <c r="K380" s="1" t="s">
        <v>2539</v>
      </c>
      <c r="L380" s="629">
        <f t="shared" si="29"/>
        <v>116757327.90000001</v>
      </c>
    </row>
    <row r="381" spans="1:12">
      <c r="A381" s="3">
        <v>712</v>
      </c>
      <c r="B381" s="4" t="str">
        <f>VLOOKUP(A381,'SALIDA INSUMOS SINCO'!$A$7:$B$510,2,0)</f>
        <v>M,O, CARP,TALLER 1 AYUDANTE-1 OFI</v>
      </c>
      <c r="C381" s="5" t="s">
        <v>325</v>
      </c>
      <c r="D381" s="5" t="str">
        <f>VLOOKUP(A381,'SALIDA INSUMOS SINCO'!$A$7:$D$510,4,0)</f>
        <v>Hr</v>
      </c>
      <c r="E381" s="576">
        <f>VLOOKUP(A381,'SALIDA INSUMOS SINCO'!$A$7:$E$510,5,0)</f>
        <v>1260.43</v>
      </c>
      <c r="F381" s="576">
        <f>VLOOKUP(A381,'SALIDA INSUMOS SINCO'!$A$7:$F$510,6,0)</f>
        <v>43558</v>
      </c>
      <c r="G381" s="572">
        <f>VLOOKUP(A381,'SALIDA INSUMOS SINCO'!$A$7:$G$510,7,0)</f>
        <v>54901722.82</v>
      </c>
      <c r="H381" s="573">
        <f t="shared" si="30"/>
        <v>2.5085436796094419E-3</v>
      </c>
      <c r="I381" s="26" t="str">
        <f t="shared" si="28"/>
        <v>|</v>
      </c>
      <c r="J381" s="1" t="s">
        <v>2429</v>
      </c>
      <c r="K381" s="1" t="s">
        <v>2539</v>
      </c>
      <c r="L381" s="629">
        <f t="shared" si="29"/>
        <v>54901722.82</v>
      </c>
    </row>
    <row r="382" spans="1:12">
      <c r="A382" s="3">
        <v>727</v>
      </c>
      <c r="B382" s="4" t="str">
        <f>VLOOKUP(A382,'SALIDA INSUMOS SINCO'!$A$7:$B$510,2,0)</f>
        <v>M,O, ALBANILERIA 3 AYUDANTES - 1 OFICIAL</v>
      </c>
      <c r="C382" s="5" t="s">
        <v>325</v>
      </c>
      <c r="D382" s="5" t="str">
        <f>VLOOKUP(A382,'SALIDA INSUMOS SINCO'!$A$7:$D$510,4,0)</f>
        <v>Hr</v>
      </c>
      <c r="E382" s="576">
        <f>VLOOKUP(A382,'SALIDA INSUMOS SINCO'!$A$7:$E$510,5,0)</f>
        <v>5327.83</v>
      </c>
      <c r="F382" s="576">
        <f>VLOOKUP(A382,'SALIDA INSUMOS SINCO'!$A$7:$F$510,6,0)</f>
        <v>73867</v>
      </c>
      <c r="G382" s="572">
        <f>VLOOKUP(A382,'SALIDA INSUMOS SINCO'!$A$7:$G$510,7,0)</f>
        <v>393550616.20999998</v>
      </c>
      <c r="H382" s="573">
        <f t="shared" si="30"/>
        <v>1.7981929531369061E-2</v>
      </c>
      <c r="I382" s="26" t="str">
        <f t="shared" si="28"/>
        <v>|||||||</v>
      </c>
      <c r="J382" s="1" t="s">
        <v>2429</v>
      </c>
      <c r="K382" s="1" t="s">
        <v>2539</v>
      </c>
      <c r="L382" s="629">
        <f t="shared" si="29"/>
        <v>393550616.20999998</v>
      </c>
    </row>
    <row r="383" spans="1:12">
      <c r="A383" s="3">
        <v>744</v>
      </c>
      <c r="B383" s="4" t="str">
        <f>VLOOKUP(A383,'SALIDA INSUMOS SINCO'!$A$7:$B$510,2,0)</f>
        <v>M,O, HIDROSANIT, 1 AYUDANTE-1 OFI</v>
      </c>
      <c r="C383" s="5" t="s">
        <v>325</v>
      </c>
      <c r="D383" s="5" t="str">
        <f>VLOOKUP(A383,'SALIDA INSUMOS SINCO'!$A$7:$D$510,4,0)</f>
        <v>Hr</v>
      </c>
      <c r="E383" s="576">
        <f>VLOOKUP(A383,'SALIDA INSUMOS SINCO'!$A$7:$E$510,5,0)</f>
        <v>2385.56</v>
      </c>
      <c r="F383" s="576">
        <f>VLOOKUP(A383,'SALIDA INSUMOS SINCO'!$A$7:$F$510,6,0)</f>
        <v>43969</v>
      </c>
      <c r="G383" s="572">
        <f>VLOOKUP(A383,'SALIDA INSUMOS SINCO'!$A$7:$G$510,7,0)</f>
        <v>104890467.8</v>
      </c>
      <c r="H383" s="573">
        <f t="shared" si="30"/>
        <v>4.7926058880453848E-3</v>
      </c>
      <c r="I383" s="26" t="str">
        <f t="shared" si="28"/>
        <v>|</v>
      </c>
      <c r="J383" s="1" t="s">
        <v>2429</v>
      </c>
      <c r="K383" s="1" t="s">
        <v>2539</v>
      </c>
      <c r="L383" s="629">
        <f t="shared" si="29"/>
        <v>104890467.8</v>
      </c>
    </row>
    <row r="384" spans="1:12">
      <c r="A384" s="3">
        <v>810</v>
      </c>
      <c r="B384" s="4" t="str">
        <f>VLOOKUP(A384,'SALIDA INSUMOS SINCO'!$A$7:$B$510,2,0)</f>
        <v>M,O, METALISTERIA 2 AYUDANTE-1 OFI</v>
      </c>
      <c r="C384" s="5" t="s">
        <v>325</v>
      </c>
      <c r="D384" s="5" t="str">
        <f>VLOOKUP(A384,'SALIDA INSUMOS SINCO'!$A$7:$D$510,4,0)</f>
        <v>Hr</v>
      </c>
      <c r="E384" s="576">
        <f>VLOOKUP(A384,'SALIDA INSUMOS SINCO'!$A$7:$E$510,5,0)</f>
        <v>15</v>
      </c>
      <c r="F384" s="576">
        <f>VLOOKUP(A384,'SALIDA INSUMOS SINCO'!$A$7:$F$510,6,0)</f>
        <v>69380</v>
      </c>
      <c r="G384" s="572">
        <f>VLOOKUP(A384,'SALIDA INSUMOS SINCO'!$A$7:$G$510,7,0)</f>
        <v>1040700</v>
      </c>
      <c r="H384" s="573">
        <f t="shared" si="30"/>
        <v>4.7551174594807483E-5</v>
      </c>
      <c r="I384" s="26" t="str">
        <f t="shared" si="28"/>
        <v/>
      </c>
      <c r="J384" s="1" t="s">
        <v>2429</v>
      </c>
      <c r="K384" s="1" t="s">
        <v>2539</v>
      </c>
      <c r="L384" s="629">
        <f t="shared" si="29"/>
        <v>1040700</v>
      </c>
    </row>
    <row r="385" spans="1:12">
      <c r="A385" s="579">
        <v>86</v>
      </c>
      <c r="B385" s="580" t="str">
        <f>VLOOKUP(A385,'SALIDA INSUMOS SINCO'!$A$7:$B$510,2,0)</f>
        <v>MAQUINARIA Y EQUIPOS</v>
      </c>
      <c r="C385" s="5" t="s">
        <v>325</v>
      </c>
      <c r="D385" s="581">
        <f>VLOOKUP(A385,'SALIDA INSUMOS SINCO'!$A$7:$D$510,4,0)</f>
        <v>0</v>
      </c>
      <c r="E385" s="582">
        <f>VLOOKUP(A385,'SALIDA INSUMOS SINCO'!$A$7:$E$510,5,0)</f>
        <v>62888506.880000003</v>
      </c>
      <c r="F385" s="582">
        <f>VLOOKUP(A385,'SALIDA INSUMOS SINCO'!$A$7:$F$510,6,0)</f>
        <v>0</v>
      </c>
      <c r="G385" s="583">
        <f>VLOOKUP(A385,'SALIDA INSUMOS SINCO'!$A$7:$G$510,7,0)</f>
        <v>0</v>
      </c>
      <c r="H385" s="20">
        <f>E385/$G$502</f>
        <v>2.8734720579010587E-3</v>
      </c>
      <c r="I385" s="27" t="str">
        <f t="shared" si="28"/>
        <v>|</v>
      </c>
      <c r="L385" s="629" t="str">
        <f t="shared" si="29"/>
        <v/>
      </c>
    </row>
    <row r="386" spans="1:12">
      <c r="A386" s="3">
        <v>690</v>
      </c>
      <c r="B386" s="4" t="str">
        <f>VLOOKUP(A386,'SALIDA INSUMOS SINCO'!$A$7:$B$510,2,0)</f>
        <v>RETROEXCAVADORA JD-510</v>
      </c>
      <c r="C386" s="5" t="s">
        <v>325</v>
      </c>
      <c r="D386" s="5" t="str">
        <f>VLOOKUP(A386,'SALIDA INSUMOS SINCO'!$A$7:$D$510,4,0)</f>
        <v>Hr</v>
      </c>
      <c r="E386" s="576">
        <f>VLOOKUP(A386,'SALIDA INSUMOS SINCO'!$A$7:$E$510,5,0)</f>
        <v>158.84</v>
      </c>
      <c r="F386" s="576">
        <f>VLOOKUP(A386,'SALIDA INSUMOS SINCO'!$A$7:$F$510,6,0)</f>
        <v>395919.88</v>
      </c>
      <c r="G386" s="572">
        <f>VLOOKUP(A386,'SALIDA INSUMOS SINCO'!$A$7:$G$510,7,0)</f>
        <v>62888506.880000003</v>
      </c>
      <c r="H386" s="573">
        <f>G386/$G$502</f>
        <v>2.8734720579010587E-3</v>
      </c>
      <c r="I386" s="26" t="str">
        <f t="shared" si="28"/>
        <v>|</v>
      </c>
      <c r="J386" s="1" t="s">
        <v>2430</v>
      </c>
      <c r="L386" s="629" t="str">
        <f t="shared" si="29"/>
        <v/>
      </c>
    </row>
    <row r="387" spans="1:12">
      <c r="A387" s="579">
        <v>89</v>
      </c>
      <c r="B387" s="580" t="str">
        <f>VLOOKUP(A387,'SALIDA INSUMOS SINCO'!$A$7:$B$510,2,0)</f>
        <v>SERVICIOS PUBLICOS</v>
      </c>
      <c r="C387" s="5" t="s">
        <v>325</v>
      </c>
      <c r="D387" s="581">
        <f>VLOOKUP(A387,'SALIDA INSUMOS SINCO'!$A$7:$D$510,4,0)</f>
        <v>0</v>
      </c>
      <c r="E387" s="582">
        <f>VLOOKUP(A387,'SALIDA INSUMOS SINCO'!$A$7:$E$510,5,0)</f>
        <v>97929944.530000001</v>
      </c>
      <c r="F387" s="582">
        <f>VLOOKUP(A387,'SALIDA INSUMOS SINCO'!$A$7:$F$510,6,0)</f>
        <v>0</v>
      </c>
      <c r="G387" s="583">
        <f>VLOOKUP(A387,'SALIDA INSUMOS SINCO'!$A$7:$G$510,7,0)</f>
        <v>0</v>
      </c>
      <c r="H387" s="20">
        <f>E387/$G$502</f>
        <v>4.4745689347610671E-3</v>
      </c>
      <c r="I387" s="27" t="str">
        <f t="shared" si="28"/>
        <v>|</v>
      </c>
      <c r="L387" s="629" t="str">
        <f t="shared" si="29"/>
        <v/>
      </c>
    </row>
    <row r="388" spans="1:12">
      <c r="A388" s="3">
        <v>203</v>
      </c>
      <c r="B388" s="4" t="str">
        <f>VLOOKUP(A388,'SALIDA INSUMOS SINCO'!$A$7:$B$510,2,0)</f>
        <v>AGUA</v>
      </c>
      <c r="C388" s="574"/>
      <c r="D388" s="5" t="str">
        <f>VLOOKUP(A388,'SALIDA INSUMOS SINCO'!$A$7:$D$510,4,0)</f>
        <v>Lt</v>
      </c>
      <c r="E388" s="576">
        <f>VLOOKUP(A388,'SALIDA INSUMOS SINCO'!$A$7:$E$510,5,0)</f>
        <v>376653.63</v>
      </c>
      <c r="F388" s="576">
        <f>VLOOKUP(A388,'SALIDA INSUMOS SINCO'!$A$7:$F$510,6,0)</f>
        <v>260</v>
      </c>
      <c r="G388" s="572">
        <f>VLOOKUP(A388,'SALIDA INSUMOS SINCO'!$A$7:$G$510,7,0)</f>
        <v>97929944.530000001</v>
      </c>
      <c r="H388" s="575">
        <f>G388/$G$502</f>
        <v>4.4745689347610671E-3</v>
      </c>
      <c r="I388" s="26" t="str">
        <f t="shared" si="28"/>
        <v>|</v>
      </c>
      <c r="J388" s="1" t="s">
        <v>2430</v>
      </c>
      <c r="L388" s="629" t="str">
        <f t="shared" si="29"/>
        <v/>
      </c>
    </row>
    <row r="389" spans="1:12">
      <c r="A389" s="579">
        <v>92</v>
      </c>
      <c r="B389" s="580" t="str">
        <f>VLOOKUP(A389,'SALIDA INSUMOS SINCO'!$A$7:$B$510,2,0)</f>
        <v>SUBCONTRATOS</v>
      </c>
      <c r="C389" s="5" t="s">
        <v>243</v>
      </c>
      <c r="D389" s="581">
        <f>VLOOKUP(A389,'SALIDA INSUMOS SINCO'!$A$7:$D$510,4,0)</f>
        <v>0</v>
      </c>
      <c r="E389" s="582">
        <f>VLOOKUP(A389,'SALIDA INSUMOS SINCO'!$A$7:$E$510,5,0)</f>
        <v>16245389.439999999</v>
      </c>
      <c r="F389" s="582">
        <f>VLOOKUP(A389,'SALIDA INSUMOS SINCO'!$A$7:$F$510,6,0)</f>
        <v>0</v>
      </c>
      <c r="G389" s="583">
        <f>VLOOKUP(A389,'SALIDA INSUMOS SINCO'!$A$7:$G$510,7,0)</f>
        <v>0</v>
      </c>
      <c r="H389" s="20">
        <f>E389/$G$502</f>
        <v>7.4227668840403738E-4</v>
      </c>
      <c r="I389" s="27" t="str">
        <f t="shared" si="28"/>
        <v/>
      </c>
      <c r="L389" s="629" t="str">
        <f t="shared" si="29"/>
        <v/>
      </c>
    </row>
    <row r="390" spans="1:12">
      <c r="A390" s="3">
        <v>2143</v>
      </c>
      <c r="B390" s="4" t="str">
        <f>VLOOKUP(A390,'SALIDA INSUMOS SINCO'!$A$7:$B$510,2,0)</f>
        <v>SUBCONTRATO CARPINTERIA ALUMINIO</v>
      </c>
      <c r="C390" s="574"/>
      <c r="D390" s="5" t="str">
        <f>VLOOKUP(A390,'SALIDA INSUMOS SINCO'!$A$7:$D$510,4,0)</f>
        <v>Und</v>
      </c>
      <c r="E390" s="576">
        <f>VLOOKUP(A390,'SALIDA INSUMOS SINCO'!$A$7:$E$510,5,0)</f>
        <v>1436.12</v>
      </c>
      <c r="F390" s="576">
        <f>VLOOKUP(A390,'SALIDA INSUMOS SINCO'!$A$7:$F$510,6,0)</f>
        <v>11312</v>
      </c>
      <c r="G390" s="572">
        <f>VLOOKUP(A390,'SALIDA INSUMOS SINCO'!$A$7:$G$510,7,0)</f>
        <v>16245389.439999999</v>
      </c>
      <c r="H390" s="575">
        <f>G390/$G$502</f>
        <v>7.4227668840403738E-4</v>
      </c>
      <c r="I390" s="26" t="str">
        <f t="shared" si="28"/>
        <v/>
      </c>
      <c r="J390" s="1" t="s">
        <v>2430</v>
      </c>
      <c r="L390" s="629" t="str">
        <f t="shared" si="29"/>
        <v/>
      </c>
    </row>
    <row r="391" spans="1:12">
      <c r="A391" s="579">
        <v>96</v>
      </c>
      <c r="B391" s="580" t="str">
        <f>VLOOKUP(A391,'SALIDA INSUMOS SINCO'!$A$7:$B$510,2,0)</f>
        <v>INSUMOS AGRICOLAS</v>
      </c>
      <c r="C391" s="5" t="s">
        <v>338</v>
      </c>
      <c r="D391" s="581">
        <f>VLOOKUP(A391,'SALIDA INSUMOS SINCO'!$A$7:$D$510,4,0)</f>
        <v>0</v>
      </c>
      <c r="E391" s="582">
        <f>VLOOKUP(A391,'SALIDA INSUMOS SINCO'!$A$7:$E$510,5,0)</f>
        <v>184645492.19999999</v>
      </c>
      <c r="F391" s="582">
        <f>VLOOKUP(A391,'SALIDA INSUMOS SINCO'!$A$7:$F$510,6,0)</f>
        <v>0</v>
      </c>
      <c r="G391" s="583">
        <f>VLOOKUP(A391,'SALIDA INSUMOS SINCO'!$A$7:$G$510,7,0)</f>
        <v>0</v>
      </c>
      <c r="H391" s="20">
        <f>E391/$G$502</f>
        <v>8.4367349262480656E-3</v>
      </c>
      <c r="I391" s="27" t="str">
        <f t="shared" ref="I391:I454" si="31">REPT("|",H391/MAX($H$7:$H$500)*100)</f>
        <v>|||</v>
      </c>
      <c r="L391" s="629" t="str">
        <f t="shared" ref="L391:L449" si="32">IF(J391="SI",G391,"")</f>
        <v/>
      </c>
    </row>
    <row r="392" spans="1:12">
      <c r="A392" s="3">
        <v>762</v>
      </c>
      <c r="B392" s="4" t="str">
        <f>VLOOKUP(A392,'SALIDA INSUMOS SINCO'!$A$7:$B$510,2,0)</f>
        <v>TIERRA AGRICOLA</v>
      </c>
      <c r="C392" s="5" t="s">
        <v>338</v>
      </c>
      <c r="D392" s="5" t="str">
        <f>VLOOKUP(A392,'SALIDA INSUMOS SINCO'!$A$7:$D$510,4,0)</f>
        <v>M3</v>
      </c>
      <c r="E392" s="576">
        <f>VLOOKUP(A392,'SALIDA INSUMOS SINCO'!$A$7:$E$510,5,0)</f>
        <v>195.3</v>
      </c>
      <c r="F392" s="576">
        <f>VLOOKUP(A392,'SALIDA INSUMOS SINCO'!$A$7:$F$510,6,0)</f>
        <v>825294</v>
      </c>
      <c r="G392" s="572">
        <f>VLOOKUP(A392,'SALIDA INSUMOS SINCO'!$A$7:$G$510,7,0)</f>
        <v>161179918.19999999</v>
      </c>
      <c r="H392" s="573">
        <f>G392/$G$502</f>
        <v>7.3645569631065515E-3</v>
      </c>
      <c r="I392" s="26" t="str">
        <f t="shared" si="31"/>
        <v>||</v>
      </c>
      <c r="J392" s="1" t="s">
        <v>2430</v>
      </c>
      <c r="L392" s="629" t="str">
        <f t="shared" si="32"/>
        <v/>
      </c>
    </row>
    <row r="393" spans="1:12">
      <c r="A393" s="3">
        <v>765</v>
      </c>
      <c r="B393" s="4" t="str">
        <f>VLOOKUP(A393,'SALIDA INSUMOS SINCO'!$A$7:$B$510,2,0)</f>
        <v>PRADO TRENZA</v>
      </c>
      <c r="C393" s="5" t="s">
        <v>338</v>
      </c>
      <c r="D393" s="5" t="str">
        <f>VLOOKUP(A393,'SALIDA INSUMOS SINCO'!$A$7:$D$510,4,0)</f>
        <v>M2</v>
      </c>
      <c r="E393" s="576">
        <f>VLOOKUP(A393,'SALIDA INSUMOS SINCO'!$A$7:$E$510,5,0)</f>
        <v>6138</v>
      </c>
      <c r="F393" s="576">
        <f>VLOOKUP(A393,'SALIDA INSUMOS SINCO'!$A$7:$F$510,6,0)</f>
        <v>3823</v>
      </c>
      <c r="G393" s="572">
        <f>VLOOKUP(A393,'SALIDA INSUMOS SINCO'!$A$7:$G$510,7,0)</f>
        <v>23465574</v>
      </c>
      <c r="H393" s="573">
        <f>G393/$G$502</f>
        <v>1.0721779631415154E-3</v>
      </c>
      <c r="I393" s="26" t="str">
        <f t="shared" si="31"/>
        <v/>
      </c>
      <c r="J393" s="1" t="s">
        <v>2430</v>
      </c>
      <c r="L393" s="629" t="str">
        <f t="shared" si="32"/>
        <v/>
      </c>
    </row>
    <row r="394" spans="1:12">
      <c r="A394" s="579">
        <v>102</v>
      </c>
      <c r="B394" s="580" t="str">
        <f>VLOOKUP(A394,'SALIDA INSUMOS SINCO'!$A$7:$B$510,2,0)</f>
        <v>MATERIALES ELECTRICOS</v>
      </c>
      <c r="C394" s="574"/>
      <c r="D394" s="581">
        <f>VLOOKUP(A394,'SALIDA INSUMOS SINCO'!$A$7:$D$510,4,0)</f>
        <v>0</v>
      </c>
      <c r="E394" s="582">
        <f>VLOOKUP(A394,'SALIDA INSUMOS SINCO'!$A$7:$E$510,5,0)</f>
        <v>5394868388.8699999</v>
      </c>
      <c r="F394" s="582">
        <f>VLOOKUP(A394,'SALIDA INSUMOS SINCO'!$A$7:$F$510,6,0)</f>
        <v>0</v>
      </c>
      <c r="G394" s="583">
        <f>VLOOKUP(A394,'SALIDA INSUMOS SINCO'!$A$7:$G$510,7,0)</f>
        <v>0</v>
      </c>
      <c r="H394" s="20">
        <f>E394/$G$502</f>
        <v>0.2464997873308015</v>
      </c>
      <c r="I394" s="27" t="str">
        <f t="shared" si="31"/>
        <v>||||||||||||||||||||||||||||||||||||||||||||||||||||||||||||||||||||||||||||||||||||||||||||||||||||</v>
      </c>
      <c r="L394" s="629" t="str">
        <f t="shared" si="32"/>
        <v/>
      </c>
    </row>
    <row r="395" spans="1:12">
      <c r="A395" s="3">
        <v>1025</v>
      </c>
      <c r="B395" s="4" t="str">
        <f>VLOOKUP(A395,'SALIDA INSUMOS SINCO'!$A$7:$B$510,2,0)</f>
        <v>BATERIAS CARGA SECA 12V-7A</v>
      </c>
      <c r="C395" s="5" t="s">
        <v>14</v>
      </c>
      <c r="D395" s="5" t="str">
        <f>VLOOKUP(A395,'SALIDA INSUMOS SINCO'!$A$7:$D$510,4,0)</f>
        <v>Und</v>
      </c>
      <c r="E395" s="576">
        <f>VLOOKUP(A395,'SALIDA INSUMOS SINCO'!$A$7:$E$510,5,0)</f>
        <v>4</v>
      </c>
      <c r="F395" s="576">
        <f>VLOOKUP(A395,'SALIDA INSUMOS SINCO'!$A$7:$F$510,6,0)</f>
        <v>139918</v>
      </c>
      <c r="G395" s="572">
        <f>VLOOKUP(A395,'SALIDA INSUMOS SINCO'!$A$7:$G$510,7,0)</f>
        <v>559672</v>
      </c>
      <c r="H395" s="573">
        <f t="shared" ref="H395:H426" si="33">G395/$G$502</f>
        <v>2.5572269614514361E-5</v>
      </c>
      <c r="I395" s="26" t="str">
        <f t="shared" si="31"/>
        <v/>
      </c>
      <c r="J395" s="1" t="s">
        <v>2430</v>
      </c>
      <c r="L395" s="629" t="str">
        <f t="shared" si="32"/>
        <v/>
      </c>
    </row>
    <row r="396" spans="1:12">
      <c r="A396" s="3">
        <v>1026</v>
      </c>
      <c r="B396" s="4" t="str">
        <f>VLOOKUP(A396,'SALIDA INSUMOS SINCO'!$A$7:$B$510,2,0)</f>
        <v>BEAM DETECTOR</v>
      </c>
      <c r="C396" s="5" t="s">
        <v>14</v>
      </c>
      <c r="D396" s="5" t="str">
        <f>VLOOKUP(A396,'SALIDA INSUMOS SINCO'!$A$7:$D$510,4,0)</f>
        <v>Und</v>
      </c>
      <c r="E396" s="576">
        <f>VLOOKUP(A396,'SALIDA INSUMOS SINCO'!$A$7:$E$510,5,0)</f>
        <v>4</v>
      </c>
      <c r="F396" s="576">
        <f>VLOOKUP(A396,'SALIDA INSUMOS SINCO'!$A$7:$F$510,6,0)</f>
        <v>8621950</v>
      </c>
      <c r="G396" s="572">
        <f>VLOOKUP(A396,'SALIDA INSUMOS SINCO'!$A$7:$G$510,7,0)</f>
        <v>34487800</v>
      </c>
      <c r="H396" s="573">
        <f t="shared" si="33"/>
        <v>1.5758003259256285E-3</v>
      </c>
      <c r="I396" s="26" t="str">
        <f t="shared" si="31"/>
        <v/>
      </c>
      <c r="J396" s="1" t="s">
        <v>2430</v>
      </c>
      <c r="L396" s="629" t="str">
        <f t="shared" si="32"/>
        <v/>
      </c>
    </row>
    <row r="397" spans="1:12">
      <c r="A397" s="3">
        <v>1044</v>
      </c>
      <c r="B397" s="4" t="str">
        <f>VLOOKUP(A397,'SALIDA INSUMOS SINCO'!$A$7:$B$510,2,0)</f>
        <v>CABLE ALARMA CONTRAINCENDIOS 2 X 16 NACIONAL</v>
      </c>
      <c r="C397" s="574"/>
      <c r="D397" s="5" t="str">
        <f>VLOOKUP(A397,'SALIDA INSUMOS SINCO'!$A$7:$D$510,4,0)</f>
        <v>Ml</v>
      </c>
      <c r="E397" s="576">
        <f>VLOOKUP(A397,'SALIDA INSUMOS SINCO'!$A$7:$E$510,5,0)</f>
        <v>630.63</v>
      </c>
      <c r="F397" s="576">
        <f>VLOOKUP(A397,'SALIDA INSUMOS SINCO'!$A$7:$F$510,6,0)</f>
        <v>1658</v>
      </c>
      <c r="G397" s="572">
        <f>VLOOKUP(A397,'SALIDA INSUMOS SINCO'!$A$7:$G$510,7,0)</f>
        <v>1045584.54</v>
      </c>
      <c r="H397" s="575">
        <f t="shared" si="33"/>
        <v>4.7774356697579968E-5</v>
      </c>
      <c r="I397" s="26" t="str">
        <f t="shared" si="31"/>
        <v/>
      </c>
      <c r="J397" s="1" t="s">
        <v>2430</v>
      </c>
      <c r="L397" s="629" t="str">
        <f t="shared" si="32"/>
        <v/>
      </c>
    </row>
    <row r="398" spans="1:12">
      <c r="A398" s="3">
        <v>1045</v>
      </c>
      <c r="B398" s="4" t="str">
        <f>VLOOKUP(A398,'SALIDA INSUMOS SINCO'!$A$7:$B$510,2,0)</f>
        <v>CABLE CONTRAINCENIDOS</v>
      </c>
      <c r="C398" s="5" t="s">
        <v>14</v>
      </c>
      <c r="D398" s="5" t="str">
        <f>VLOOKUP(A398,'SALIDA INSUMOS SINCO'!$A$7:$D$510,4,0)</f>
        <v>Und</v>
      </c>
      <c r="E398" s="576">
        <f>VLOOKUP(A398,'SALIDA INSUMOS SINCO'!$A$7:$E$510,5,0)</f>
        <v>650</v>
      </c>
      <c r="F398" s="576">
        <f>VLOOKUP(A398,'SALIDA INSUMOS SINCO'!$A$7:$F$510,6,0)</f>
        <v>13970</v>
      </c>
      <c r="G398" s="572">
        <f>VLOOKUP(A398,'SALIDA INSUMOS SINCO'!$A$7:$G$510,7,0)</f>
        <v>9080500</v>
      </c>
      <c r="H398" s="573">
        <f t="shared" si="33"/>
        <v>4.1490193226496528E-4</v>
      </c>
      <c r="I398" s="26" t="str">
        <f t="shared" si="31"/>
        <v/>
      </c>
      <c r="J398" s="1" t="s">
        <v>2430</v>
      </c>
      <c r="L398" s="629" t="str">
        <f t="shared" si="32"/>
        <v/>
      </c>
    </row>
    <row r="399" spans="1:12">
      <c r="A399" s="3">
        <v>1046</v>
      </c>
      <c r="B399" s="4" t="str">
        <f>VLOOKUP(A399,'SALIDA INSUMOS SINCO'!$A$7:$B$510,2,0)</f>
        <v>CAJAS CUADRADA RAWELT</v>
      </c>
      <c r="C399" s="5" t="s">
        <v>14</v>
      </c>
      <c r="D399" s="5" t="str">
        <f>VLOOKUP(A399,'SALIDA INSUMOS SINCO'!$A$7:$D$510,4,0)</f>
        <v>Und</v>
      </c>
      <c r="E399" s="576">
        <f>VLOOKUP(A399,'SALIDA INSUMOS SINCO'!$A$7:$E$510,5,0)</f>
        <v>52</v>
      </c>
      <c r="F399" s="576">
        <f>VLOOKUP(A399,'SALIDA INSUMOS SINCO'!$A$7:$F$510,6,0)</f>
        <v>24208</v>
      </c>
      <c r="G399" s="572">
        <f>VLOOKUP(A399,'SALIDA INSUMOS SINCO'!$A$7:$G$510,7,0)</f>
        <v>1258816</v>
      </c>
      <c r="H399" s="573">
        <f t="shared" si="33"/>
        <v>5.7517228210567094E-5</v>
      </c>
      <c r="I399" s="26" t="str">
        <f t="shared" si="31"/>
        <v/>
      </c>
      <c r="J399" s="1" t="s">
        <v>2430</v>
      </c>
      <c r="L399" s="629" t="str">
        <f t="shared" si="32"/>
        <v/>
      </c>
    </row>
    <row r="400" spans="1:12">
      <c r="A400" s="3">
        <v>1047</v>
      </c>
      <c r="B400" s="4" t="str">
        <f>VLOOKUP(A400,'SALIDA INSUMOS SINCO'!$A$7:$B$510,2,0)</f>
        <v>CAJAS REDONDA PLATICA</v>
      </c>
      <c r="C400" s="5" t="s">
        <v>14</v>
      </c>
      <c r="D400" s="5" t="str">
        <f>VLOOKUP(A400,'SALIDA INSUMOS SINCO'!$A$7:$D$510,4,0)</f>
        <v>Und</v>
      </c>
      <c r="E400" s="576">
        <f>VLOOKUP(A400,'SALIDA INSUMOS SINCO'!$A$7:$E$510,5,0)</f>
        <v>80</v>
      </c>
      <c r="F400" s="576">
        <f>VLOOKUP(A400,'SALIDA INSUMOS SINCO'!$A$7:$F$510,6,0)</f>
        <v>17534</v>
      </c>
      <c r="G400" s="572">
        <f>VLOOKUP(A400,'SALIDA INSUMOS SINCO'!$A$7:$G$510,7,0)</f>
        <v>1402720</v>
      </c>
      <c r="H400" s="573">
        <f t="shared" si="33"/>
        <v>6.4092422050185797E-5</v>
      </c>
      <c r="I400" s="26" t="str">
        <f t="shared" si="31"/>
        <v/>
      </c>
      <c r="J400" s="1" t="s">
        <v>2430</v>
      </c>
      <c r="L400" s="629" t="str">
        <f t="shared" si="32"/>
        <v/>
      </c>
    </row>
    <row r="401" spans="1:12">
      <c r="A401" s="3">
        <v>1111</v>
      </c>
      <c r="B401" s="4" t="str">
        <f>VLOOKUP(A401,'SALIDA INSUMOS SINCO'!$A$7:$B$510,2,0)</f>
        <v>CONECTORES 3/4" EMT</v>
      </c>
      <c r="C401" s="5" t="s">
        <v>14</v>
      </c>
      <c r="D401" s="5" t="str">
        <f>VLOOKUP(A401,'SALIDA INSUMOS SINCO'!$A$7:$D$510,4,0)</f>
        <v>Und</v>
      </c>
      <c r="E401" s="576">
        <f>VLOOKUP(A401,'SALIDA INSUMOS SINCO'!$A$7:$E$510,5,0)</f>
        <v>220</v>
      </c>
      <c r="F401" s="576">
        <f>VLOOKUP(A401,'SALIDA INSUMOS SINCO'!$A$7:$F$510,6,0)</f>
        <v>1295</v>
      </c>
      <c r="G401" s="572">
        <f>VLOOKUP(A401,'SALIDA INSUMOS SINCO'!$A$7:$G$510,7,0)</f>
        <v>284900</v>
      </c>
      <c r="H401" s="573">
        <f t="shared" si="33"/>
        <v>1.3017516711886858E-5</v>
      </c>
      <c r="I401" s="26" t="str">
        <f t="shared" si="31"/>
        <v/>
      </c>
      <c r="J401" s="1" t="s">
        <v>2430</v>
      </c>
      <c r="L401" s="629" t="str">
        <f t="shared" si="32"/>
        <v/>
      </c>
    </row>
    <row r="402" spans="1:12">
      <c r="A402" s="3">
        <v>1112</v>
      </c>
      <c r="B402" s="4" t="str">
        <f>VLOOKUP(A402,'SALIDA INSUMOS SINCO'!$A$7:$B$510,2,0)</f>
        <v>CORAZA TIPO AMERICANA</v>
      </c>
      <c r="C402" s="5" t="s">
        <v>14</v>
      </c>
      <c r="D402" s="5" t="str">
        <f>VLOOKUP(A402,'SALIDA INSUMOS SINCO'!$A$7:$D$510,4,0)</f>
        <v>Und</v>
      </c>
      <c r="E402" s="576">
        <f>VLOOKUP(A402,'SALIDA INSUMOS SINCO'!$A$7:$E$510,5,0)</f>
        <v>25</v>
      </c>
      <c r="F402" s="576">
        <f>VLOOKUP(A402,'SALIDA INSUMOS SINCO'!$A$7:$F$510,6,0)</f>
        <v>10231</v>
      </c>
      <c r="G402" s="572">
        <f>VLOOKUP(A402,'SALIDA INSUMOS SINCO'!$A$7:$G$510,7,0)</f>
        <v>255775</v>
      </c>
      <c r="H402" s="573">
        <f t="shared" si="33"/>
        <v>1.1686750919560761E-5</v>
      </c>
      <c r="I402" s="26" t="str">
        <f t="shared" si="31"/>
        <v/>
      </c>
      <c r="J402" s="1" t="s">
        <v>2430</v>
      </c>
      <c r="L402" s="629" t="str">
        <f t="shared" si="32"/>
        <v/>
      </c>
    </row>
    <row r="403" spans="1:12">
      <c r="A403" s="3">
        <v>1192</v>
      </c>
      <c r="B403" s="4" t="str">
        <f>VLOOKUP(A403,'SALIDA INSUMOS SINCO'!$A$7:$B$510,2,0)</f>
        <v>MODULO DE CONTROL</v>
      </c>
      <c r="C403" s="5" t="s">
        <v>14</v>
      </c>
      <c r="D403" s="5" t="str">
        <f>VLOOKUP(A403,'SALIDA INSUMOS SINCO'!$A$7:$D$510,4,0)</f>
        <v>Und</v>
      </c>
      <c r="E403" s="576">
        <f>VLOOKUP(A403,'SALIDA INSUMOS SINCO'!$A$7:$E$510,5,0)</f>
        <v>4</v>
      </c>
      <c r="F403" s="576">
        <f>VLOOKUP(A403,'SALIDA INSUMOS SINCO'!$A$7:$F$510,6,0)</f>
        <v>476066</v>
      </c>
      <c r="G403" s="572">
        <f>VLOOKUP(A403,'SALIDA INSUMOS SINCO'!$A$7:$G$510,7,0)</f>
        <v>1904264</v>
      </c>
      <c r="H403" s="573">
        <f t="shared" si="33"/>
        <v>8.7008734446628695E-5</v>
      </c>
      <c r="I403" s="26" t="str">
        <f t="shared" si="31"/>
        <v/>
      </c>
      <c r="J403" s="1" t="s">
        <v>2430</v>
      </c>
      <c r="L403" s="629" t="str">
        <f t="shared" si="32"/>
        <v/>
      </c>
    </row>
    <row r="404" spans="1:12">
      <c r="A404" s="3">
        <v>1193</v>
      </c>
      <c r="B404" s="4" t="str">
        <f>VLOOKUP(A404,'SALIDA INSUMOS SINCO'!$A$7:$B$510,2,0)</f>
        <v>MODULO ISO</v>
      </c>
      <c r="C404" s="5" t="s">
        <v>14</v>
      </c>
      <c r="D404" s="5" t="str">
        <f>VLOOKUP(A404,'SALIDA INSUMOS SINCO'!$A$7:$D$510,4,0)</f>
        <v>Und</v>
      </c>
      <c r="E404" s="576">
        <f>VLOOKUP(A404,'SALIDA INSUMOS SINCO'!$A$7:$E$510,5,0)</f>
        <v>2</v>
      </c>
      <c r="F404" s="576">
        <f>VLOOKUP(A404,'SALIDA INSUMOS SINCO'!$A$7:$F$510,6,0)</f>
        <v>1873098</v>
      </c>
      <c r="G404" s="572">
        <f>VLOOKUP(A404,'SALIDA INSUMOS SINCO'!$A$7:$G$510,7,0)</f>
        <v>3746196</v>
      </c>
      <c r="H404" s="573">
        <f t="shared" si="33"/>
        <v>1.7116942448579746E-4</v>
      </c>
      <c r="I404" s="26" t="str">
        <f t="shared" si="31"/>
        <v/>
      </c>
      <c r="J404" s="1" t="s">
        <v>2430</v>
      </c>
      <c r="L404" s="629" t="str">
        <f t="shared" si="32"/>
        <v/>
      </c>
    </row>
    <row r="405" spans="1:12">
      <c r="A405" s="3">
        <v>1226</v>
      </c>
      <c r="B405" s="4" t="str">
        <f>VLOOKUP(A405,'SALIDA INSUMOS SINCO'!$A$7:$B$510,2,0)</f>
        <v>PLACA ANTIVÓRTICE 16"X16"</v>
      </c>
      <c r="C405" s="5" t="s">
        <v>14</v>
      </c>
      <c r="D405" s="5" t="str">
        <f>VLOOKUP(A405,'SALIDA INSUMOS SINCO'!$A$7:$D$510,4,0)</f>
        <v>Und</v>
      </c>
      <c r="E405" s="576">
        <f>VLOOKUP(A405,'SALIDA INSUMOS SINCO'!$A$7:$E$510,5,0)</f>
        <v>1</v>
      </c>
      <c r="F405" s="576">
        <f>VLOOKUP(A405,'SALIDA INSUMOS SINCO'!$A$7:$F$510,6,0)</f>
        <v>1534586</v>
      </c>
      <c r="G405" s="572">
        <f>VLOOKUP(A405,'SALIDA INSUMOS SINCO'!$A$7:$G$510,7,0)</f>
        <v>1534586</v>
      </c>
      <c r="H405" s="573">
        <f t="shared" si="33"/>
        <v>7.0117581259486147E-5</v>
      </c>
      <c r="I405" s="26" t="str">
        <f t="shared" si="31"/>
        <v/>
      </c>
      <c r="J405" s="1" t="s">
        <v>2430</v>
      </c>
      <c r="L405" s="629" t="str">
        <f t="shared" si="32"/>
        <v/>
      </c>
    </row>
    <row r="406" spans="1:12">
      <c r="A406" s="3">
        <v>1250</v>
      </c>
      <c r="B406" s="4" t="str">
        <f>VLOOKUP(A406,'SALIDA INSUMOS SINCO'!$A$7:$B$510,2,0)</f>
        <v>REDUCCIÓN CONCÉNTRICA 8"X6"</v>
      </c>
      <c r="C406" s="5" t="s">
        <v>14</v>
      </c>
      <c r="D406" s="5" t="str">
        <f>VLOOKUP(A406,'SALIDA INSUMOS SINCO'!$A$7:$D$510,4,0)</f>
        <v>Und</v>
      </c>
      <c r="E406" s="576">
        <f>VLOOKUP(A406,'SALIDA INSUMOS SINCO'!$A$7:$E$510,5,0)</f>
        <v>1</v>
      </c>
      <c r="F406" s="576">
        <f>VLOOKUP(A406,'SALIDA INSUMOS SINCO'!$A$7:$F$510,6,0)</f>
        <v>129094</v>
      </c>
      <c r="G406" s="572">
        <f>VLOOKUP(A406,'SALIDA INSUMOS SINCO'!$A$7:$G$510,7,0)</f>
        <v>129094</v>
      </c>
      <c r="H406" s="573">
        <f t="shared" si="33"/>
        <v>5.8985022899414598E-6</v>
      </c>
      <c r="I406" s="26" t="str">
        <f t="shared" si="31"/>
        <v/>
      </c>
      <c r="J406" s="1" t="s">
        <v>2430</v>
      </c>
      <c r="L406" s="629" t="str">
        <f t="shared" si="32"/>
        <v/>
      </c>
    </row>
    <row r="407" spans="1:12">
      <c r="A407" s="3">
        <v>1258</v>
      </c>
      <c r="B407" s="4" t="str">
        <f>VLOOKUP(A407,'SALIDA INSUMOS SINCO'!$A$7:$B$510,2,0)</f>
        <v>REMACHE POP 4-2 1/4"X1/8</v>
      </c>
      <c r="C407" s="5" t="s">
        <v>14</v>
      </c>
      <c r="D407" s="5" t="str">
        <f>VLOOKUP(A407,'SALIDA INSUMOS SINCO'!$A$7:$D$510,4,0)</f>
        <v>Und</v>
      </c>
      <c r="E407" s="576">
        <f>VLOOKUP(A407,'SALIDA INSUMOS SINCO'!$A$7:$E$510,5,0)</f>
        <v>3138.5</v>
      </c>
      <c r="F407" s="576">
        <f>VLOOKUP(A407,'SALIDA INSUMOS SINCO'!$A$7:$F$510,6,0)</f>
        <v>102</v>
      </c>
      <c r="G407" s="572">
        <f>VLOOKUP(A407,'SALIDA INSUMOS SINCO'!$A$7:$G$510,7,0)</f>
        <v>320127</v>
      </c>
      <c r="H407" s="573">
        <f t="shared" si="33"/>
        <v>1.4627092216308192E-5</v>
      </c>
      <c r="I407" s="26" t="str">
        <f t="shared" si="31"/>
        <v/>
      </c>
      <c r="J407" s="1" t="s">
        <v>2430</v>
      </c>
      <c r="L407" s="629" t="str">
        <f t="shared" si="32"/>
        <v/>
      </c>
    </row>
    <row r="408" spans="1:12">
      <c r="A408" s="3">
        <v>1259</v>
      </c>
      <c r="B408" s="4" t="str">
        <f>VLOOKUP(A408,'SALIDA INSUMOS SINCO'!$A$7:$B$510,2,0)</f>
        <v>REMACHE POT 4*4</v>
      </c>
      <c r="C408" s="5" t="s">
        <v>14</v>
      </c>
      <c r="D408" s="5" t="str">
        <f>VLOOKUP(A408,'SALIDA INSUMOS SINCO'!$A$7:$D$510,4,0)</f>
        <v>Und</v>
      </c>
      <c r="E408" s="576">
        <f>VLOOKUP(A408,'SALIDA INSUMOS SINCO'!$A$7:$E$510,5,0)</f>
        <v>1338</v>
      </c>
      <c r="F408" s="576">
        <f>VLOOKUP(A408,'SALIDA INSUMOS SINCO'!$A$7:$F$510,6,0)</f>
        <v>63</v>
      </c>
      <c r="G408" s="572">
        <f>VLOOKUP(A408,'SALIDA INSUMOS SINCO'!$A$7:$G$510,7,0)</f>
        <v>84294</v>
      </c>
      <c r="H408" s="573">
        <f t="shared" si="33"/>
        <v>3.8515217750501607E-6</v>
      </c>
      <c r="I408" s="26" t="str">
        <f t="shared" si="31"/>
        <v/>
      </c>
      <c r="J408" s="1" t="s">
        <v>2430</v>
      </c>
      <c r="L408" s="629" t="str">
        <f t="shared" si="32"/>
        <v/>
      </c>
    </row>
    <row r="409" spans="1:12">
      <c r="A409" s="3">
        <v>1287</v>
      </c>
      <c r="B409" s="4" t="str">
        <f>VLOOKUP(A409,'SALIDA INSUMOS SINCO'!$A$7:$B$510,2,0)</f>
        <v>SIRENA ESTROBO</v>
      </c>
      <c r="C409" s="5" t="s">
        <v>14</v>
      </c>
      <c r="D409" s="5" t="str">
        <f>VLOOKUP(A409,'SALIDA INSUMOS SINCO'!$A$7:$D$510,4,0)</f>
        <v>Und</v>
      </c>
      <c r="E409" s="576">
        <f>VLOOKUP(A409,'SALIDA INSUMOS SINCO'!$A$7:$E$510,5,0)</f>
        <v>12</v>
      </c>
      <c r="F409" s="576">
        <f>VLOOKUP(A409,'SALIDA INSUMOS SINCO'!$A$7:$F$510,6,0)</f>
        <v>310283</v>
      </c>
      <c r="G409" s="572">
        <f>VLOOKUP(A409,'SALIDA INSUMOS SINCO'!$A$7:$G$510,7,0)</f>
        <v>3723396</v>
      </c>
      <c r="H409" s="573">
        <f t="shared" si="33"/>
        <v>1.701276576166117E-4</v>
      </c>
      <c r="I409" s="26" t="str">
        <f t="shared" si="31"/>
        <v/>
      </c>
      <c r="J409" s="1" t="s">
        <v>2430</v>
      </c>
      <c r="L409" s="629" t="str">
        <f t="shared" si="32"/>
        <v/>
      </c>
    </row>
    <row r="410" spans="1:12">
      <c r="A410" s="3">
        <v>1288</v>
      </c>
      <c r="B410" s="4" t="str">
        <f>VLOOKUP(A410,'SALIDA INSUMOS SINCO'!$A$7:$B$510,2,0)</f>
        <v>SISTEMA DE CIERRE AUTOM, TIPO GATO</v>
      </c>
      <c r="C410" s="5" t="s">
        <v>14</v>
      </c>
      <c r="D410" s="5" t="str">
        <f>VLOOKUP(A410,'SALIDA INSUMOS SINCO'!$A$7:$D$510,4,0)</f>
        <v>Und</v>
      </c>
      <c r="E410" s="576">
        <f>VLOOKUP(A410,'SALIDA INSUMOS SINCO'!$A$7:$E$510,5,0)</f>
        <v>20</v>
      </c>
      <c r="F410" s="576">
        <f>VLOOKUP(A410,'SALIDA INSUMOS SINCO'!$A$7:$F$510,6,0)</f>
        <v>169680</v>
      </c>
      <c r="G410" s="572">
        <f>VLOOKUP(A410,'SALIDA INSUMOS SINCO'!$A$7:$G$510,7,0)</f>
        <v>3393600</v>
      </c>
      <c r="H410" s="573">
        <f t="shared" si="33"/>
        <v>1.5505877400301591E-4</v>
      </c>
      <c r="I410" s="26" t="str">
        <f t="shared" si="31"/>
        <v/>
      </c>
      <c r="J410" s="1" t="s">
        <v>2430</v>
      </c>
      <c r="L410" s="629" t="str">
        <f t="shared" si="32"/>
        <v/>
      </c>
    </row>
    <row r="411" spans="1:12">
      <c r="A411" s="3">
        <v>1344</v>
      </c>
      <c r="B411" s="4" t="str">
        <f>VLOOKUP(A411,'SALIDA INSUMOS SINCO'!$A$7:$B$510,2,0)</f>
        <v>TAPA CUADRADA RAWELT</v>
      </c>
      <c r="C411" s="5" t="s">
        <v>14</v>
      </c>
      <c r="D411" s="5" t="str">
        <f>VLOOKUP(A411,'SALIDA INSUMOS SINCO'!$A$7:$D$510,4,0)</f>
        <v>Und</v>
      </c>
      <c r="E411" s="576">
        <f>VLOOKUP(A411,'SALIDA INSUMOS SINCO'!$A$7:$E$510,5,0)</f>
        <v>42</v>
      </c>
      <c r="F411" s="576">
        <f>VLOOKUP(A411,'SALIDA INSUMOS SINCO'!$A$7:$F$510,6,0)</f>
        <v>14140</v>
      </c>
      <c r="G411" s="572">
        <f>VLOOKUP(A411,'SALIDA INSUMOS SINCO'!$A$7:$G$510,7,0)</f>
        <v>593880</v>
      </c>
      <c r="H411" s="573">
        <f t="shared" si="33"/>
        <v>2.7135285450527788E-5</v>
      </c>
      <c r="I411" s="26" t="str">
        <f t="shared" si="31"/>
        <v/>
      </c>
      <c r="J411" s="1" t="s">
        <v>2430</v>
      </c>
      <c r="L411" s="629" t="str">
        <f t="shared" si="32"/>
        <v/>
      </c>
    </row>
    <row r="412" spans="1:12">
      <c r="A412" s="3">
        <v>1395</v>
      </c>
      <c r="B412" s="4" t="str">
        <f>VLOOKUP(A412,'SALIDA INSUMOS SINCO'!$A$7:$B$510,2,0)</f>
        <v>TUBERIA CONDUIT 2"/ EXCAVACION Y RELLENO</v>
      </c>
      <c r="C412" s="5" t="s">
        <v>14</v>
      </c>
      <c r="D412" s="5" t="str">
        <f>VLOOKUP(A412,'SALIDA INSUMOS SINCO'!$A$7:$D$510,4,0)</f>
        <v>Ml</v>
      </c>
      <c r="E412" s="576">
        <f>VLOOKUP(A412,'SALIDA INSUMOS SINCO'!$A$7:$E$510,5,0)</f>
        <v>29.4</v>
      </c>
      <c r="F412" s="576">
        <f>VLOOKUP(A412,'SALIDA INSUMOS SINCO'!$A$7:$F$510,6,0)</f>
        <v>4004</v>
      </c>
      <c r="G412" s="572">
        <f>VLOOKUP(A412,'SALIDA INSUMOS SINCO'!$A$7:$G$510,7,0)</f>
        <v>117717.6</v>
      </c>
      <c r="H412" s="573">
        <f t="shared" si="33"/>
        <v>5.3786971754412511E-6</v>
      </c>
      <c r="I412" s="26" t="str">
        <f t="shared" si="31"/>
        <v/>
      </c>
      <c r="J412" s="1" t="s">
        <v>2430</v>
      </c>
      <c r="L412" s="629" t="str">
        <f t="shared" si="32"/>
        <v/>
      </c>
    </row>
    <row r="413" spans="1:12">
      <c r="A413" s="3">
        <v>1399</v>
      </c>
      <c r="B413" s="4" t="str">
        <f>VLOOKUP(A413,'SALIDA INSUMOS SINCO'!$A$7:$B$510,2,0)</f>
        <v>TUBO 3/4"" EMT"</v>
      </c>
      <c r="C413" s="5" t="s">
        <v>14</v>
      </c>
      <c r="D413" s="5" t="str">
        <f>VLOOKUP(A413,'SALIDA INSUMOS SINCO'!$A$7:$D$510,4,0)</f>
        <v>Und</v>
      </c>
      <c r="E413" s="576">
        <f>VLOOKUP(A413,'SALIDA INSUMOS SINCO'!$A$7:$E$510,5,0)</f>
        <v>3.28</v>
      </c>
      <c r="F413" s="576">
        <f>VLOOKUP(A413,'SALIDA INSUMOS SINCO'!$A$7:$F$510,6,0)</f>
        <v>15305</v>
      </c>
      <c r="G413" s="572">
        <f>VLOOKUP(A413,'SALIDA INSUMOS SINCO'!$A$7:$G$510,7,0)</f>
        <v>50200.4</v>
      </c>
      <c r="H413" s="573">
        <f t="shared" si="33"/>
        <v>2.2937330499944015E-6</v>
      </c>
      <c r="I413" s="26" t="str">
        <f t="shared" si="31"/>
        <v/>
      </c>
      <c r="J413" s="1" t="s">
        <v>2430</v>
      </c>
      <c r="L413" s="629" t="str">
        <f t="shared" si="32"/>
        <v/>
      </c>
    </row>
    <row r="414" spans="1:12">
      <c r="A414" s="3">
        <v>1404</v>
      </c>
      <c r="B414" s="4" t="str">
        <f>VLOOKUP(A414,'SALIDA INSUMOS SINCO'!$A$7:$B$510,2,0)</f>
        <v>TUBO DE 1" EMT</v>
      </c>
      <c r="C414" s="5" t="s">
        <v>14</v>
      </c>
      <c r="D414" s="5" t="str">
        <f>VLOOKUP(A414,'SALIDA INSUMOS SINCO'!$A$7:$D$510,4,0)</f>
        <v>Und</v>
      </c>
      <c r="E414" s="576">
        <f>VLOOKUP(A414,'SALIDA INSUMOS SINCO'!$A$7:$E$510,5,0)</f>
        <v>16</v>
      </c>
      <c r="F414" s="576">
        <f>VLOOKUP(A414,'SALIDA INSUMOS SINCO'!$A$7:$F$510,6,0)</f>
        <v>28880</v>
      </c>
      <c r="G414" s="572">
        <f>VLOOKUP(A414,'SALIDA INSUMOS SINCO'!$A$7:$G$510,7,0)</f>
        <v>462080</v>
      </c>
      <c r="H414" s="573">
        <f t="shared" si="33"/>
        <v>2.1113141882164545E-5</v>
      </c>
      <c r="I414" s="26" t="str">
        <f t="shared" si="31"/>
        <v/>
      </c>
      <c r="J414" s="1" t="s">
        <v>2430</v>
      </c>
      <c r="L414" s="629" t="str">
        <f t="shared" si="32"/>
        <v/>
      </c>
    </row>
    <row r="415" spans="1:12">
      <c r="A415" s="3">
        <v>1419</v>
      </c>
      <c r="B415" s="4" t="str">
        <f>VLOOKUP(A415,'SALIDA INSUMOS SINCO'!$A$7:$B$510,2,0)</f>
        <v>UNION 1"" EMT"</v>
      </c>
      <c r="C415" s="5" t="s">
        <v>14</v>
      </c>
      <c r="D415" s="5" t="str">
        <f>VLOOKUP(A415,'SALIDA INSUMOS SINCO'!$A$7:$D$510,4,0)</f>
        <v>Und</v>
      </c>
      <c r="E415" s="576">
        <f>VLOOKUP(A415,'SALIDA INSUMOS SINCO'!$A$7:$E$510,5,0)</f>
        <v>12</v>
      </c>
      <c r="F415" s="576">
        <f>VLOOKUP(A415,'SALIDA INSUMOS SINCO'!$A$7:$F$510,6,0)</f>
        <v>1051</v>
      </c>
      <c r="G415" s="572">
        <f>VLOOKUP(A415,'SALIDA INSUMOS SINCO'!$A$7:$G$510,7,0)</f>
        <v>12612</v>
      </c>
      <c r="H415" s="573">
        <f t="shared" si="33"/>
        <v>5.7626156816538098E-7</v>
      </c>
      <c r="I415" s="26" t="str">
        <f t="shared" si="31"/>
        <v/>
      </c>
      <c r="J415" s="1" t="s">
        <v>2430</v>
      </c>
      <c r="L415" s="629" t="str">
        <f t="shared" si="32"/>
        <v/>
      </c>
    </row>
    <row r="416" spans="1:12">
      <c r="A416" s="3">
        <v>1420</v>
      </c>
      <c r="B416" s="4" t="str">
        <f>VLOOKUP(A416,'SALIDA INSUMOS SINCO'!$A$7:$B$510,2,0)</f>
        <v>UNION 1CM*4CM*1/8" ALUMI</v>
      </c>
      <c r="C416" s="5" t="s">
        <v>14</v>
      </c>
      <c r="D416" s="5" t="str">
        <f>VLOOKUP(A416,'SALIDA INSUMOS SINCO'!$A$7:$D$510,4,0)</f>
        <v>Und</v>
      </c>
      <c r="E416" s="576">
        <f>VLOOKUP(A416,'SALIDA INSUMOS SINCO'!$A$7:$E$510,5,0)</f>
        <v>1784</v>
      </c>
      <c r="F416" s="576">
        <f>VLOOKUP(A416,'SALIDA INSUMOS SINCO'!$A$7:$F$510,6,0)</f>
        <v>3675</v>
      </c>
      <c r="G416" s="572">
        <f>VLOOKUP(A416,'SALIDA INSUMOS SINCO'!$A$7:$G$510,7,0)</f>
        <v>6556200</v>
      </c>
      <c r="H416" s="573">
        <f t="shared" si="33"/>
        <v>2.9956280472612359E-4</v>
      </c>
      <c r="I416" s="26" t="str">
        <f t="shared" si="31"/>
        <v/>
      </c>
      <c r="J416" s="1" t="s">
        <v>2430</v>
      </c>
      <c r="L416" s="629" t="str">
        <f t="shared" si="32"/>
        <v/>
      </c>
    </row>
    <row r="417" spans="1:12">
      <c r="A417" s="3">
        <v>1421</v>
      </c>
      <c r="B417" s="4" t="str">
        <f>VLOOKUP(A417,'SALIDA INSUMOS SINCO'!$A$7:$B$510,2,0)</f>
        <v>UNION 3/4"" EMT"</v>
      </c>
      <c r="C417" s="5" t="s">
        <v>14</v>
      </c>
      <c r="D417" s="5" t="str">
        <f>VLOOKUP(A417,'SALIDA INSUMOS SINCO'!$A$7:$D$510,4,0)</f>
        <v>Und</v>
      </c>
      <c r="E417" s="576">
        <f>VLOOKUP(A417,'SALIDA INSUMOS SINCO'!$A$7:$E$510,5,0)</f>
        <v>894</v>
      </c>
      <c r="F417" s="576">
        <f>VLOOKUP(A417,'SALIDA INSUMOS SINCO'!$A$7:$F$510,6,0)</f>
        <v>712</v>
      </c>
      <c r="G417" s="572">
        <f>VLOOKUP(A417,'SALIDA INSUMOS SINCO'!$A$7:$G$510,7,0)</f>
        <v>636528</v>
      </c>
      <c r="H417" s="573">
        <f t="shared" si="33"/>
        <v>2.9083937794257342E-5</v>
      </c>
      <c r="I417" s="26" t="str">
        <f t="shared" si="31"/>
        <v/>
      </c>
      <c r="J417" s="1" t="s">
        <v>2430</v>
      </c>
      <c r="L417" s="629" t="str">
        <f t="shared" si="32"/>
        <v/>
      </c>
    </row>
    <row r="418" spans="1:12">
      <c r="A418" s="3">
        <v>1422</v>
      </c>
      <c r="B418" s="4" t="str">
        <f>VLOOKUP(A418,'SALIDA INSUMOS SINCO'!$A$7:$B$510,2,0)</f>
        <v>UNIÒN FLEXIBLE 8"</v>
      </c>
      <c r="C418" s="5" t="s">
        <v>14</v>
      </c>
      <c r="D418" s="5" t="str">
        <f>VLOOKUP(A418,'SALIDA INSUMOS SINCO'!$A$7:$D$510,4,0)</f>
        <v>Und</v>
      </c>
      <c r="E418" s="576">
        <f>VLOOKUP(A418,'SALIDA INSUMOS SINCO'!$A$7:$E$510,5,0)</f>
        <v>1</v>
      </c>
      <c r="F418" s="576">
        <f>VLOOKUP(A418,'SALIDA INSUMOS SINCO'!$A$7:$F$510,6,0)</f>
        <v>69864</v>
      </c>
      <c r="G418" s="572">
        <f>VLOOKUP(A418,'SALIDA INSUMOS SINCO'!$A$7:$G$510,7,0)</f>
        <v>69864</v>
      </c>
      <c r="H418" s="573">
        <f t="shared" si="33"/>
        <v>3.192193006526021E-6</v>
      </c>
      <c r="I418" s="26" t="str">
        <f t="shared" si="31"/>
        <v/>
      </c>
      <c r="J418" s="1" t="s">
        <v>2430</v>
      </c>
      <c r="L418" s="629" t="str">
        <f t="shared" si="32"/>
        <v/>
      </c>
    </row>
    <row r="419" spans="1:12">
      <c r="A419" s="3">
        <v>1462</v>
      </c>
      <c r="B419" s="4" t="str">
        <f>VLOOKUP(A419,'SALIDA INSUMOS SINCO'!$A$7:$B$510,2,0)</f>
        <v>MALLA REFUERZO PROLIPROPIL</v>
      </c>
      <c r="C419" s="5" t="s">
        <v>14</v>
      </c>
      <c r="D419" s="5" t="str">
        <f>VLOOKUP(A419,'SALIDA INSUMOS SINCO'!$A$7:$D$510,4,0)</f>
        <v>Roll</v>
      </c>
      <c r="E419" s="576">
        <f>VLOOKUP(A419,'SALIDA INSUMOS SINCO'!$A$7:$E$510,5,0)</f>
        <v>8.08</v>
      </c>
      <c r="F419" s="576">
        <f>VLOOKUP(A419,'SALIDA INSUMOS SINCO'!$A$7:$F$510,6,0)</f>
        <v>86023</v>
      </c>
      <c r="G419" s="572">
        <f>VLOOKUP(A419,'SALIDA INSUMOS SINCO'!$A$7:$G$510,7,0)</f>
        <v>694773.36</v>
      </c>
      <c r="H419" s="573">
        <f t="shared" si="33"/>
        <v>3.1745257370213352E-5</v>
      </c>
      <c r="I419" s="26" t="str">
        <f t="shared" si="31"/>
        <v/>
      </c>
      <c r="J419" s="1" t="s">
        <v>2430</v>
      </c>
      <c r="L419" s="629" t="str">
        <f t="shared" si="32"/>
        <v/>
      </c>
    </row>
    <row r="420" spans="1:12">
      <c r="A420" s="3">
        <v>1835</v>
      </c>
      <c r="B420" s="4" t="str">
        <f>VLOOKUP(A420,'SALIDA INSUMOS SINCO'!$A$7:$B$510,2,0)</f>
        <v>Accesorios y protecciones afLtoramiento 132kv</v>
      </c>
      <c r="C420" s="5" t="s">
        <v>14</v>
      </c>
      <c r="D420" s="5" t="str">
        <f>VLOOKUP(A420,'SALIDA INSUMOS SINCO'!$A$7:$D$510,4,0)</f>
        <v>Kg</v>
      </c>
      <c r="E420" s="576">
        <f>VLOOKUP(A420,'SALIDA INSUMOS SINCO'!$A$7:$E$510,5,0)</f>
        <v>1</v>
      </c>
      <c r="F420" s="576">
        <f>VLOOKUP(A420,'SALIDA INSUMOS SINCO'!$A$7:$F$510,6,0)</f>
        <v>25989600</v>
      </c>
      <c r="G420" s="572">
        <f>VLOOKUP(A420,'SALIDA INSUMOS SINCO'!$A$7:$G$510,7,0)</f>
        <v>25989600</v>
      </c>
      <c r="H420" s="573">
        <f t="shared" si="33"/>
        <v>1.187504571201315E-3</v>
      </c>
      <c r="I420" s="26" t="str">
        <f t="shared" si="31"/>
        <v/>
      </c>
      <c r="J420" s="1" t="s">
        <v>2430</v>
      </c>
      <c r="L420" s="629" t="str">
        <f t="shared" si="32"/>
        <v/>
      </c>
    </row>
    <row r="421" spans="1:12">
      <c r="A421" s="3">
        <v>1867</v>
      </c>
      <c r="B421" s="4" t="str">
        <f>VLOOKUP(A421,'SALIDA INSUMOS SINCO'!$A$7:$B$510,2,0)</f>
        <v>Caja octagonaLt condUndit 100x100x47</v>
      </c>
      <c r="C421" s="5" t="s">
        <v>14</v>
      </c>
      <c r="D421" s="5" t="str">
        <f>VLOOKUP(A421,'SALIDA INSUMOS SINCO'!$A$7:$D$510,4,0)</f>
        <v>Und</v>
      </c>
      <c r="E421" s="576">
        <f>VLOOKUP(A421,'SALIDA INSUMOS SINCO'!$A$7:$E$510,5,0)</f>
        <v>741</v>
      </c>
      <c r="F421" s="576">
        <f>VLOOKUP(A421,'SALIDA INSUMOS SINCO'!$A$7:$F$510,6,0)</f>
        <v>13936</v>
      </c>
      <c r="G421" s="572">
        <f>VLOOKUP(A421,'SALIDA INSUMOS SINCO'!$A$7:$G$510,7,0)</f>
        <v>10326576</v>
      </c>
      <c r="H421" s="573">
        <f t="shared" si="33"/>
        <v>4.7183705039161017E-4</v>
      </c>
      <c r="I421" s="26" t="str">
        <f t="shared" si="31"/>
        <v/>
      </c>
      <c r="J421" s="1" t="s">
        <v>2430</v>
      </c>
      <c r="L421" s="629" t="str">
        <f t="shared" si="32"/>
        <v/>
      </c>
    </row>
    <row r="422" spans="1:12">
      <c r="A422" s="3">
        <v>1870</v>
      </c>
      <c r="B422" s="4" t="str">
        <f>VLOOKUP(A422,'SALIDA INSUMOS SINCO'!$A$7:$B$510,2,0)</f>
        <v>caja de paso</v>
      </c>
      <c r="C422" s="5" t="s">
        <v>14</v>
      </c>
      <c r="D422" s="5" t="str">
        <f>VLOOKUP(A422,'SALIDA INSUMOS SINCO'!$A$7:$D$510,4,0)</f>
        <v>Und</v>
      </c>
      <c r="E422" s="576">
        <f>VLOOKUP(A422,'SALIDA INSUMOS SINCO'!$A$7:$E$510,5,0)</f>
        <v>4</v>
      </c>
      <c r="F422" s="576">
        <f>VLOOKUP(A422,'SALIDA INSUMOS SINCO'!$A$7:$F$510,6,0)</f>
        <v>780000</v>
      </c>
      <c r="G422" s="572">
        <f>VLOOKUP(A422,'SALIDA INSUMOS SINCO'!$A$7:$G$510,7,0)</f>
        <v>3120000</v>
      </c>
      <c r="H422" s="573">
        <f t="shared" si="33"/>
        <v>1.4255757157278693E-4</v>
      </c>
      <c r="I422" s="26" t="str">
        <f t="shared" si="31"/>
        <v/>
      </c>
      <c r="J422" s="1" t="s">
        <v>2430</v>
      </c>
      <c r="L422" s="629" t="str">
        <f t="shared" si="32"/>
        <v/>
      </c>
    </row>
    <row r="423" spans="1:12">
      <c r="A423" s="3">
        <v>1874</v>
      </c>
      <c r="B423" s="4" t="str">
        <f>VLOOKUP(A423,'SALIDA INSUMOS SINCO'!$A$7:$B$510,2,0)</f>
        <v>CINTA TEMFLtEX 18mm x 18 MT NEGRA</v>
      </c>
      <c r="C423" s="5" t="s">
        <v>14</v>
      </c>
      <c r="D423" s="5" t="str">
        <f>VLOOKUP(A423,'SALIDA INSUMOS SINCO'!$A$7:$D$510,4,0)</f>
        <v>Und</v>
      </c>
      <c r="E423" s="576">
        <f>VLOOKUP(A423,'SALIDA INSUMOS SINCO'!$A$7:$E$510,5,0)</f>
        <v>34</v>
      </c>
      <c r="F423" s="576">
        <f>VLOOKUP(A423,'SALIDA INSUMOS SINCO'!$A$7:$F$510,6,0)</f>
        <v>11830</v>
      </c>
      <c r="G423" s="572">
        <f>VLOOKUP(A423,'SALIDA INSUMOS SINCO'!$A$7:$G$510,7,0)</f>
        <v>402220</v>
      </c>
      <c r="H423" s="573">
        <f t="shared" si="33"/>
        <v>1.8378046935258447E-5</v>
      </c>
      <c r="I423" s="26" t="str">
        <f t="shared" si="31"/>
        <v/>
      </c>
      <c r="J423" s="1" t="s">
        <v>2430</v>
      </c>
      <c r="L423" s="629" t="str">
        <f t="shared" si="32"/>
        <v/>
      </c>
    </row>
    <row r="424" spans="1:12">
      <c r="A424" s="3">
        <v>1875</v>
      </c>
      <c r="B424" s="4" t="str">
        <f>VLOOKUP(A424,'SALIDA INSUMOS SINCO'!$A$7:$B$510,2,0)</f>
        <v>CONECTOR MC4 MACHO 5MM2</v>
      </c>
      <c r="C424" s="5" t="s">
        <v>14</v>
      </c>
      <c r="D424" s="5" t="str">
        <f>VLOOKUP(A424,'SALIDA INSUMOS SINCO'!$A$7:$D$510,4,0)</f>
        <v>Ml</v>
      </c>
      <c r="E424" s="576">
        <f>VLOOKUP(A424,'SALIDA INSUMOS SINCO'!$A$7:$E$510,5,0)</f>
        <v>18</v>
      </c>
      <c r="F424" s="576">
        <f>VLOOKUP(A424,'SALIDA INSUMOS SINCO'!$A$7:$F$510,6,0)</f>
        <v>15470</v>
      </c>
      <c r="G424" s="572">
        <f>VLOOKUP(A424,'SALIDA INSUMOS SINCO'!$A$7:$G$510,7,0)</f>
        <v>278460</v>
      </c>
      <c r="H424" s="573">
        <f t="shared" si="33"/>
        <v>1.2723263262871233E-5</v>
      </c>
      <c r="I424" s="26" t="str">
        <f t="shared" si="31"/>
        <v/>
      </c>
      <c r="J424" s="1" t="s">
        <v>2430</v>
      </c>
      <c r="L424" s="629" t="str">
        <f t="shared" si="32"/>
        <v/>
      </c>
    </row>
    <row r="425" spans="1:12">
      <c r="A425" s="3">
        <v>1876</v>
      </c>
      <c r="B425" s="4" t="str">
        <f>VLOOKUP(A425,'SALIDA INSUMOS SINCO'!$A$7:$B$510,2,0)</f>
        <v>CONECTOR MC4 HEMBRA 5MM2</v>
      </c>
      <c r="C425" s="5" t="s">
        <v>14</v>
      </c>
      <c r="D425" s="5" t="str">
        <f>VLOOKUP(A425,'SALIDA INSUMOS SINCO'!$A$7:$D$510,4,0)</f>
        <v>Ml</v>
      </c>
      <c r="E425" s="576">
        <f>VLOOKUP(A425,'SALIDA INSUMOS SINCO'!$A$7:$E$510,5,0)</f>
        <v>18</v>
      </c>
      <c r="F425" s="576">
        <f>VLOOKUP(A425,'SALIDA INSUMOS SINCO'!$A$7:$F$510,6,0)</f>
        <v>15470</v>
      </c>
      <c r="G425" s="572">
        <f>VLOOKUP(A425,'SALIDA INSUMOS SINCO'!$A$7:$G$510,7,0)</f>
        <v>278460</v>
      </c>
      <c r="H425" s="573">
        <f t="shared" si="33"/>
        <v>1.2723263262871233E-5</v>
      </c>
      <c r="I425" s="26" t="str">
        <f t="shared" si="31"/>
        <v/>
      </c>
      <c r="J425" s="1" t="s">
        <v>2430</v>
      </c>
      <c r="L425" s="629" t="str">
        <f t="shared" si="32"/>
        <v/>
      </c>
    </row>
    <row r="426" spans="1:12">
      <c r="A426" s="3">
        <v>1897</v>
      </c>
      <c r="B426" s="4" t="str">
        <f>VLOOKUP(A426,'SALIDA INSUMOS SINCO'!$A$7:$B$510,2,0)</f>
        <v>Coraza americana 1 1/2''</v>
      </c>
      <c r="C426" s="5" t="s">
        <v>14</v>
      </c>
      <c r="D426" s="5" t="str">
        <f>VLOOKUP(A426,'SALIDA INSUMOS SINCO'!$A$7:$D$510,4,0)</f>
        <v>Ml</v>
      </c>
      <c r="E426" s="576">
        <f>VLOOKUP(A426,'SALIDA INSUMOS SINCO'!$A$7:$E$510,5,0)</f>
        <v>251.6</v>
      </c>
      <c r="F426" s="576">
        <f>VLOOKUP(A426,'SALIDA INSUMOS SINCO'!$A$7:$F$510,6,0)</f>
        <v>32487</v>
      </c>
      <c r="G426" s="572">
        <f>VLOOKUP(A426,'SALIDA INSUMOS SINCO'!$A$7:$G$510,7,0)</f>
        <v>8173729.2000000002</v>
      </c>
      <c r="H426" s="573">
        <f t="shared" si="33"/>
        <v>3.734701876428136E-4</v>
      </c>
      <c r="I426" s="26" t="str">
        <f t="shared" si="31"/>
        <v/>
      </c>
      <c r="J426" s="1" t="s">
        <v>2430</v>
      </c>
      <c r="L426" s="629" t="str">
        <f t="shared" si="32"/>
        <v/>
      </c>
    </row>
    <row r="427" spans="1:12">
      <c r="A427" s="3">
        <v>1918</v>
      </c>
      <c r="B427" s="4" t="str">
        <f>VLOOKUP(A427,'SALIDA INSUMOS SINCO'!$A$7:$B$510,2,0)</f>
        <v>TerminaLtes de ojo #10 de AC</v>
      </c>
      <c r="C427" s="5" t="s">
        <v>14</v>
      </c>
      <c r="D427" s="5" t="str">
        <f>VLOOKUP(A427,'SALIDA INSUMOS SINCO'!$A$7:$D$510,4,0)</f>
        <v>Und</v>
      </c>
      <c r="E427" s="576">
        <f>VLOOKUP(A427,'SALIDA INSUMOS SINCO'!$A$7:$E$510,5,0)</f>
        <v>267.89999999999998</v>
      </c>
      <c r="F427" s="576">
        <f>VLOOKUP(A427,'SALIDA INSUMOS SINCO'!$A$7:$F$510,6,0)</f>
        <v>4485</v>
      </c>
      <c r="G427" s="572">
        <f>VLOOKUP(A427,'SALIDA INSUMOS SINCO'!$A$7:$G$510,7,0)</f>
        <v>1201531.5</v>
      </c>
      <c r="H427" s="573">
        <f t="shared" ref="H427:H458" si="34">G427/$G$502</f>
        <v>5.4899811797502569E-5</v>
      </c>
      <c r="I427" s="26" t="str">
        <f t="shared" si="31"/>
        <v/>
      </c>
      <c r="J427" s="1" t="s">
        <v>2430</v>
      </c>
      <c r="L427" s="629" t="str">
        <f t="shared" si="32"/>
        <v/>
      </c>
    </row>
    <row r="428" spans="1:12">
      <c r="A428" s="3">
        <v>2051</v>
      </c>
      <c r="B428" s="4" t="str">
        <f>VLOOKUP(A428,'SALIDA INSUMOS SINCO'!$A$7:$B$510,2,0)</f>
        <v>TRANSFORMADOR TIPO SECO 250KVA (13,2KV/220V)</v>
      </c>
      <c r="C428" s="5" t="s">
        <v>14</v>
      </c>
      <c r="D428" s="5" t="str">
        <f>VLOOKUP(A428,'SALIDA INSUMOS SINCO'!$A$7:$D$510,4,0)</f>
        <v>Und</v>
      </c>
      <c r="E428" s="576">
        <f>VLOOKUP(A428,'SALIDA INSUMOS SINCO'!$A$7:$E$510,5,0)</f>
        <v>1</v>
      </c>
      <c r="F428" s="576">
        <f>VLOOKUP(A428,'SALIDA INSUMOS SINCO'!$A$7:$F$510,6,0)</f>
        <v>106124200</v>
      </c>
      <c r="G428" s="572">
        <f>VLOOKUP(A428,'SALIDA INSUMOS SINCO'!$A$7:$G$510,7,0)</f>
        <v>106124200</v>
      </c>
      <c r="H428" s="573">
        <f t="shared" si="34"/>
        <v>4.8489769990720365E-3</v>
      </c>
      <c r="I428" s="26" t="str">
        <f t="shared" si="31"/>
        <v>|</v>
      </c>
      <c r="J428" s="1" t="s">
        <v>2430</v>
      </c>
      <c r="L428" s="629" t="str">
        <f t="shared" si="32"/>
        <v/>
      </c>
    </row>
    <row r="429" spans="1:12">
      <c r="A429" s="3">
        <v>2052</v>
      </c>
      <c r="B429" s="4" t="str">
        <f>VLOOKUP(A429,'SALIDA INSUMOS SINCO'!$A$7:$B$510,2,0)</f>
        <v>TABLERO CELDA MEDIA TENSION</v>
      </c>
      <c r="C429" s="5" t="s">
        <v>14</v>
      </c>
      <c r="D429" s="5" t="str">
        <f>VLOOKUP(A429,'SALIDA INSUMOS SINCO'!$A$7:$D$510,4,0)</f>
        <v>Und</v>
      </c>
      <c r="E429" s="576">
        <f>VLOOKUP(A429,'SALIDA INSUMOS SINCO'!$A$7:$E$510,5,0)</f>
        <v>1</v>
      </c>
      <c r="F429" s="576">
        <f>VLOOKUP(A429,'SALIDA INSUMOS SINCO'!$A$7:$F$510,6,0)</f>
        <v>177595600</v>
      </c>
      <c r="G429" s="572">
        <f>VLOOKUP(A429,'SALIDA INSUMOS SINCO'!$A$7:$G$510,7,0)</f>
        <v>177595600</v>
      </c>
      <c r="H429" s="573">
        <f t="shared" si="34"/>
        <v>8.1146145698756528E-3</v>
      </c>
      <c r="I429" s="26" t="str">
        <f t="shared" si="31"/>
        <v>|||</v>
      </c>
      <c r="J429" s="1" t="s">
        <v>2430</v>
      </c>
      <c r="L429" s="629" t="str">
        <f t="shared" si="32"/>
        <v/>
      </c>
    </row>
    <row r="430" spans="1:12">
      <c r="A430" s="3">
        <v>2053</v>
      </c>
      <c r="B430" s="4" t="str">
        <f>VLOOKUP(A430,'SALIDA INSUMOS SINCO'!$A$7:$B$510,2,0)</f>
        <v>PLANTA DE EMERGENCIA DIESEL 150 KVA</v>
      </c>
      <c r="C430" s="5" t="s">
        <v>14</v>
      </c>
      <c r="D430" s="5" t="str">
        <f>VLOOKUP(A430,'SALIDA INSUMOS SINCO'!$A$7:$D$510,4,0)</f>
        <v>Und</v>
      </c>
      <c r="E430" s="576">
        <f>VLOOKUP(A430,'SALIDA INSUMOS SINCO'!$A$7:$E$510,5,0)</f>
        <v>1</v>
      </c>
      <c r="F430" s="576">
        <f>VLOOKUP(A430,'SALIDA INSUMOS SINCO'!$A$7:$F$510,6,0)</f>
        <v>433160000</v>
      </c>
      <c r="G430" s="572">
        <f>VLOOKUP(A430,'SALIDA INSUMOS SINCO'!$A$7:$G$510,7,0)</f>
        <v>433160000</v>
      </c>
      <c r="H430" s="573">
        <f t="shared" si="34"/>
        <v>1.9791742853355252E-2</v>
      </c>
      <c r="I430" s="26" t="str">
        <f t="shared" si="31"/>
        <v>||||||||</v>
      </c>
      <c r="J430" s="1" t="s">
        <v>2430</v>
      </c>
      <c r="L430" s="629" t="str">
        <f t="shared" si="32"/>
        <v/>
      </c>
    </row>
    <row r="431" spans="1:12">
      <c r="A431" s="3">
        <v>2054</v>
      </c>
      <c r="B431" s="4" t="str">
        <f>VLOOKUP(A431,'SALIDA INSUMOS SINCO'!$A$7:$B$510,2,0)</f>
        <v>TABLERO CELDA TRANSFORMADOR</v>
      </c>
      <c r="C431" s="5" t="s">
        <v>14</v>
      </c>
      <c r="D431" s="5" t="str">
        <f>VLOOKUP(A431,'SALIDA INSUMOS SINCO'!$A$7:$D$510,4,0)</f>
        <v>Und</v>
      </c>
      <c r="E431" s="576">
        <f>VLOOKUP(A431,'SALIDA INSUMOS SINCO'!$A$7:$E$510,5,0)</f>
        <v>1</v>
      </c>
      <c r="F431" s="576">
        <f>VLOOKUP(A431,'SALIDA INSUMOS SINCO'!$A$7:$F$510,6,0)</f>
        <v>14077700</v>
      </c>
      <c r="G431" s="572">
        <f>VLOOKUP(A431,'SALIDA INSUMOS SINCO'!$A$7:$G$510,7,0)</f>
        <v>14077700</v>
      </c>
      <c r="H431" s="573">
        <f t="shared" si="34"/>
        <v>6.4323164273404564E-4</v>
      </c>
      <c r="I431" s="26" t="str">
        <f t="shared" si="31"/>
        <v/>
      </c>
      <c r="J431" s="1" t="s">
        <v>2430</v>
      </c>
      <c r="L431" s="629" t="str">
        <f t="shared" si="32"/>
        <v/>
      </c>
    </row>
    <row r="432" spans="1:12">
      <c r="A432" s="3">
        <v>2055</v>
      </c>
      <c r="B432" s="4" t="str">
        <f>VLOOKUP(A432,'SALIDA INSUMOS SINCO'!$A$7:$B$510,2,0)</f>
        <v>TABLERO BANCO DE CONDENSADORES 150KVAR / 220V</v>
      </c>
      <c r="C432" s="5" t="s">
        <v>14</v>
      </c>
      <c r="D432" s="5" t="str">
        <f>VLOOKUP(A432,'SALIDA INSUMOS SINCO'!$A$7:$D$510,4,0)</f>
        <v>Und</v>
      </c>
      <c r="E432" s="576">
        <f>VLOOKUP(A432,'SALIDA INSUMOS SINCO'!$A$7:$E$510,5,0)</f>
        <v>1</v>
      </c>
      <c r="F432" s="576">
        <f>VLOOKUP(A432,'SALIDA INSUMOS SINCO'!$A$7:$F$510,6,0)</f>
        <v>129948000</v>
      </c>
      <c r="G432" s="572">
        <f>VLOOKUP(A432,'SALIDA INSUMOS SINCO'!$A$7:$G$510,7,0)</f>
        <v>129948000</v>
      </c>
      <c r="H432" s="573">
        <f t="shared" si="34"/>
        <v>5.9375228560065753E-3</v>
      </c>
      <c r="I432" s="26" t="str">
        <f t="shared" si="31"/>
        <v>||</v>
      </c>
      <c r="J432" s="1" t="s">
        <v>2430</v>
      </c>
      <c r="L432" s="629" t="str">
        <f t="shared" si="32"/>
        <v/>
      </c>
    </row>
    <row r="433" spans="1:12">
      <c r="A433" s="3">
        <v>2056</v>
      </c>
      <c r="B433" s="4" t="str">
        <f>VLOOKUP(A433,'SALIDA INSUMOS SINCO'!$A$7:$B$510,2,0)</f>
        <v>APANTALLAMIENTO ELECTRICO</v>
      </c>
      <c r="C433" s="5" t="s">
        <v>14</v>
      </c>
      <c r="D433" s="5" t="str">
        <f>VLOOKUP(A433,'SALIDA INSUMOS SINCO'!$A$7:$D$510,4,0)</f>
        <v>Und</v>
      </c>
      <c r="E433" s="576">
        <f>VLOOKUP(A433,'SALIDA INSUMOS SINCO'!$A$7:$E$510,5,0)</f>
        <v>1</v>
      </c>
      <c r="F433" s="576">
        <f>VLOOKUP(A433,'SALIDA INSUMOS SINCO'!$A$7:$F$510,6,0)</f>
        <v>389844000</v>
      </c>
      <c r="G433" s="572">
        <f>VLOOKUP(A433,'SALIDA INSUMOS SINCO'!$A$7:$G$510,7,0)</f>
        <v>389844000</v>
      </c>
      <c r="H433" s="573">
        <f t="shared" si="34"/>
        <v>1.7812568568019726E-2</v>
      </c>
      <c r="I433" s="26" t="str">
        <f t="shared" si="31"/>
        <v>|||||||</v>
      </c>
      <c r="J433" s="1" t="s">
        <v>2430</v>
      </c>
      <c r="L433" s="629" t="str">
        <f t="shared" si="32"/>
        <v/>
      </c>
    </row>
    <row r="434" spans="1:12">
      <c r="A434" s="3">
        <v>2058</v>
      </c>
      <c r="B434" s="4" t="str">
        <f>VLOOKUP(A434,'SALIDA INSUMOS SINCO'!$A$7:$B$510,2,0)</f>
        <v>ILUNDMINACION LED 5200 LM / 80W</v>
      </c>
      <c r="C434" s="5" t="s">
        <v>14</v>
      </c>
      <c r="D434" s="5" t="str">
        <f>VLOOKUP(A434,'SALIDA INSUMOS SINCO'!$A$7:$D$510,4,0)</f>
        <v>Und</v>
      </c>
      <c r="E434" s="576">
        <f>VLOOKUP(A434,'SALIDA INSUMOS SINCO'!$A$7:$E$510,5,0)</f>
        <v>40</v>
      </c>
      <c r="F434" s="576">
        <f>VLOOKUP(A434,'SALIDA INSUMOS SINCO'!$A$7:$F$510,6,0)</f>
        <v>801346</v>
      </c>
      <c r="G434" s="572">
        <f>VLOOKUP(A434,'SALIDA INSUMOS SINCO'!$A$7:$G$510,7,0)</f>
        <v>32053840</v>
      </c>
      <c r="H434" s="573">
        <f t="shared" si="34"/>
        <v>1.4645889711482885E-3</v>
      </c>
      <c r="I434" s="26" t="str">
        <f t="shared" si="31"/>
        <v/>
      </c>
      <c r="J434" s="1" t="s">
        <v>2430</v>
      </c>
      <c r="L434" s="629" t="str">
        <f t="shared" si="32"/>
        <v/>
      </c>
    </row>
    <row r="435" spans="1:12">
      <c r="A435" s="3">
        <v>2059</v>
      </c>
      <c r="B435" s="4" t="str">
        <f>VLOOKUP(A435,'SALIDA INSUMOS SINCO'!$A$7:$B$510,2,0)</f>
        <v>ILUNDMINACION LED 4000 LM / 68W</v>
      </c>
      <c r="C435" s="5" t="s">
        <v>14</v>
      </c>
      <c r="D435" s="5" t="str">
        <f>VLOOKUP(A435,'SALIDA INSUMOS SINCO'!$A$7:$D$510,4,0)</f>
        <v>Und</v>
      </c>
      <c r="E435" s="576">
        <f>VLOOKUP(A435,'SALIDA INSUMOS SINCO'!$A$7:$E$510,5,0)</f>
        <v>78</v>
      </c>
      <c r="F435" s="576">
        <f>VLOOKUP(A435,'SALIDA INSUMOS SINCO'!$A$7:$F$510,6,0)</f>
        <v>607723</v>
      </c>
      <c r="G435" s="572">
        <f>VLOOKUP(A435,'SALIDA INSUMOS SINCO'!$A$7:$G$510,7,0)</f>
        <v>47402394</v>
      </c>
      <c r="H435" s="573">
        <f t="shared" si="34"/>
        <v>2.1658878767232197E-3</v>
      </c>
      <c r="I435" s="26" t="str">
        <f t="shared" si="31"/>
        <v/>
      </c>
      <c r="J435" s="1" t="s">
        <v>2430</v>
      </c>
      <c r="L435" s="629" t="str">
        <f t="shared" si="32"/>
        <v/>
      </c>
    </row>
    <row r="436" spans="1:12">
      <c r="A436" s="3">
        <v>2060</v>
      </c>
      <c r="B436" s="4" t="str">
        <f>VLOOKUP(A436,'SALIDA INSUMOS SINCO'!$A$7:$B$510,2,0)</f>
        <v>ILUNDMINACION LED 2100 LM / 36W</v>
      </c>
      <c r="C436" s="5" t="s">
        <v>14</v>
      </c>
      <c r="D436" s="5" t="str">
        <f>VLOOKUP(A436,'SALIDA INSUMOS SINCO'!$A$7:$D$510,4,0)</f>
        <v>Und</v>
      </c>
      <c r="E436" s="576">
        <f>VLOOKUP(A436,'SALIDA INSUMOS SINCO'!$A$7:$E$510,5,0)</f>
        <v>224</v>
      </c>
      <c r="F436" s="576">
        <f>VLOOKUP(A436,'SALIDA INSUMOS SINCO'!$A$7:$F$510,6,0)</f>
        <v>420902</v>
      </c>
      <c r="G436" s="572">
        <f>VLOOKUP(A436,'SALIDA INSUMOS SINCO'!$A$7:$G$510,7,0)</f>
        <v>94282048</v>
      </c>
      <c r="H436" s="573">
        <f t="shared" si="34"/>
        <v>4.3078909633938881E-3</v>
      </c>
      <c r="I436" s="26" t="str">
        <f t="shared" si="31"/>
        <v>|</v>
      </c>
      <c r="J436" s="1" t="s">
        <v>2430</v>
      </c>
      <c r="L436" s="629" t="str">
        <f t="shared" si="32"/>
        <v/>
      </c>
    </row>
    <row r="437" spans="1:12">
      <c r="A437" s="3">
        <v>2061</v>
      </c>
      <c r="B437" s="4" t="str">
        <f>VLOOKUP(A437,'SALIDA INSUMOS SINCO'!$A$7:$B$510,2,0)</f>
        <v>ILUNDMINACION LED HRIGHR BAY 100W</v>
      </c>
      <c r="C437" s="5" t="s">
        <v>14</v>
      </c>
      <c r="D437" s="5" t="str">
        <f>VLOOKUP(A437,'SALIDA INSUMOS SINCO'!$A$7:$D$510,4,0)</f>
        <v>Und</v>
      </c>
      <c r="E437" s="576">
        <f>VLOOKUP(A437,'SALIDA INSUMOS SINCO'!$A$7:$E$510,5,0)</f>
        <v>23</v>
      </c>
      <c r="F437" s="576">
        <f>VLOOKUP(A437,'SALIDA INSUMOS SINCO'!$A$7:$F$510,6,0)</f>
        <v>498134</v>
      </c>
      <c r="G437" s="572">
        <f>VLOOKUP(A437,'SALIDA INSUMOS SINCO'!$A$7:$G$510,7,0)</f>
        <v>11457082</v>
      </c>
      <c r="H437" s="573">
        <f t="shared" si="34"/>
        <v>5.2349159847124636E-4</v>
      </c>
      <c r="I437" s="26" t="str">
        <f t="shared" si="31"/>
        <v/>
      </c>
      <c r="J437" s="1" t="s">
        <v>2430</v>
      </c>
      <c r="L437" s="629" t="str">
        <f t="shared" si="32"/>
        <v/>
      </c>
    </row>
    <row r="438" spans="1:12">
      <c r="A438" s="3">
        <v>2062</v>
      </c>
      <c r="B438" s="4" t="str">
        <f>VLOOKUP(A438,'SALIDA INSUMOS SINCO'!$A$7:$B$510,2,0)</f>
        <v>ILUNDMINACION LED APLIQUNDE 750 LM 5W</v>
      </c>
      <c r="C438" s="5" t="s">
        <v>14</v>
      </c>
      <c r="D438" s="5" t="str">
        <f>VLOOKUP(A438,'SALIDA INSUMOS SINCO'!$A$7:$D$510,4,0)</f>
        <v>Und</v>
      </c>
      <c r="E438" s="576">
        <f>VLOOKUP(A438,'SALIDA INSUMOS SINCO'!$A$7:$E$510,5,0)</f>
        <v>27</v>
      </c>
      <c r="F438" s="576">
        <f>VLOOKUP(A438,'SALIDA INSUMOS SINCO'!$A$7:$F$510,6,0)</f>
        <v>171098</v>
      </c>
      <c r="G438" s="572">
        <f>VLOOKUP(A438,'SALIDA INSUMOS SINCO'!$A$7:$G$510,7,0)</f>
        <v>4619646</v>
      </c>
      <c r="H438" s="573">
        <f t="shared" si="34"/>
        <v>2.1107869079677527E-4</v>
      </c>
      <c r="I438" s="26" t="str">
        <f t="shared" si="31"/>
        <v/>
      </c>
      <c r="J438" s="1" t="s">
        <v>2430</v>
      </c>
      <c r="L438" s="629" t="str">
        <f t="shared" si="32"/>
        <v/>
      </c>
    </row>
    <row r="439" spans="1:12">
      <c r="A439" s="3">
        <v>2063</v>
      </c>
      <c r="B439" s="4" t="str">
        <f>VLOOKUP(A439,'SALIDA INSUMOS SINCO'!$A$7:$B$510,2,0)</f>
        <v>ILUNDMINACION LED EMERGENCIA 600LM 4W</v>
      </c>
      <c r="C439" s="5" t="s">
        <v>14</v>
      </c>
      <c r="D439" s="5" t="str">
        <f>VLOOKUP(A439,'SALIDA INSUMOS SINCO'!$A$7:$D$510,4,0)</f>
        <v>Und</v>
      </c>
      <c r="E439" s="576">
        <f>VLOOKUP(A439,'SALIDA INSUMOS SINCO'!$A$7:$E$510,5,0)</f>
        <v>109</v>
      </c>
      <c r="F439" s="576">
        <f>VLOOKUP(A439,'SALIDA INSUMOS SINCO'!$A$7:$F$510,6,0)</f>
        <v>198604</v>
      </c>
      <c r="G439" s="572">
        <f>VLOOKUP(A439,'SALIDA INSUMOS SINCO'!$A$7:$G$510,7,0)</f>
        <v>21647836</v>
      </c>
      <c r="H439" s="573">
        <f t="shared" si="34"/>
        <v>9.8912273396344649E-4</v>
      </c>
      <c r="I439" s="26" t="str">
        <f t="shared" si="31"/>
        <v/>
      </c>
      <c r="J439" s="1" t="s">
        <v>2430</v>
      </c>
      <c r="L439" s="629" t="str">
        <f t="shared" si="32"/>
        <v/>
      </c>
    </row>
    <row r="440" spans="1:12">
      <c r="A440" s="3">
        <v>2064</v>
      </c>
      <c r="B440" s="4" t="str">
        <f>VLOOKUP(A440,'SALIDA INSUMOS SINCO'!$A$7:$B$510,2,0)</f>
        <v>ILUNDMINACION LED EMERGENCIA 400LM 4W</v>
      </c>
      <c r="C440" s="5" t="s">
        <v>14</v>
      </c>
      <c r="D440" s="5" t="str">
        <f>VLOOKUP(A440,'SALIDA INSUMOS SINCO'!$A$7:$D$510,4,0)</f>
        <v>Und</v>
      </c>
      <c r="E440" s="576">
        <f>VLOOKUP(A440,'SALIDA INSUMOS SINCO'!$A$7:$E$510,5,0)</f>
        <v>41</v>
      </c>
      <c r="F440" s="576">
        <f>VLOOKUP(A440,'SALIDA INSUMOS SINCO'!$A$7:$F$510,6,0)</f>
        <v>162435</v>
      </c>
      <c r="G440" s="572">
        <f>VLOOKUP(A440,'SALIDA INSUMOS SINCO'!$A$7:$G$510,7,0)</f>
        <v>6659835</v>
      </c>
      <c r="H440" s="573">
        <f t="shared" si="34"/>
        <v>3.0429804637033698E-4</v>
      </c>
      <c r="I440" s="26" t="str">
        <f t="shared" si="31"/>
        <v/>
      </c>
      <c r="J440" s="1" t="s">
        <v>2430</v>
      </c>
      <c r="L440" s="629" t="str">
        <f t="shared" si="32"/>
        <v/>
      </c>
    </row>
    <row r="441" spans="1:12">
      <c r="A441" s="3">
        <v>2065</v>
      </c>
      <c r="B441" s="4" t="str">
        <f>VLOOKUP(A441,'SALIDA INSUMOS SINCO'!$A$7:$B$510,2,0)</f>
        <v>ILUNDMINACION LED (SALIDA) EMERGENCIA 2W</v>
      </c>
      <c r="C441" s="5" t="s">
        <v>14</v>
      </c>
      <c r="D441" s="5" t="str">
        <f>VLOOKUP(A441,'SALIDA INSUMOS SINCO'!$A$7:$D$510,4,0)</f>
        <v>Und</v>
      </c>
      <c r="E441" s="576">
        <f>VLOOKUP(A441,'SALIDA INSUMOS SINCO'!$A$7:$E$510,5,0)</f>
        <v>10</v>
      </c>
      <c r="F441" s="576">
        <f>VLOOKUP(A441,'SALIDA INSUMOS SINCO'!$A$7:$F$510,6,0)</f>
        <v>180195</v>
      </c>
      <c r="G441" s="572">
        <f>VLOOKUP(A441,'SALIDA INSUMOS SINCO'!$A$7:$G$510,7,0)</f>
        <v>1801950</v>
      </c>
      <c r="H441" s="573">
        <f t="shared" si="34"/>
        <v>8.2333851312686984E-5</v>
      </c>
      <c r="I441" s="26" t="str">
        <f t="shared" si="31"/>
        <v/>
      </c>
      <c r="J441" s="1" t="s">
        <v>2430</v>
      </c>
      <c r="L441" s="629" t="str">
        <f t="shared" si="32"/>
        <v/>
      </c>
    </row>
    <row r="442" spans="1:12">
      <c r="A442" s="3">
        <v>2066</v>
      </c>
      <c r="B442" s="4" t="str">
        <f>VLOOKUP(A442,'SALIDA INSUMOS SINCO'!$A$7:$B$510,2,0)</f>
        <v>TOMAS DOBLES NORMALES</v>
      </c>
      <c r="C442" s="5" t="s">
        <v>14</v>
      </c>
      <c r="D442" s="5" t="str">
        <f>VLOOKUP(A442,'SALIDA INSUMOS SINCO'!$A$7:$D$510,4,0)</f>
        <v>Und</v>
      </c>
      <c r="E442" s="576">
        <f>VLOOKUP(A442,'SALIDA INSUMOS SINCO'!$A$7:$E$510,5,0)</f>
        <v>102</v>
      </c>
      <c r="F442" s="576">
        <f>VLOOKUP(A442,'SALIDA INSUMOS SINCO'!$A$7:$F$510,6,0)</f>
        <v>75803</v>
      </c>
      <c r="G442" s="572">
        <f>VLOOKUP(A442,'SALIDA INSUMOS SINCO'!$A$7:$G$510,7,0)</f>
        <v>7731906</v>
      </c>
      <c r="H442" s="573">
        <f t="shared" si="34"/>
        <v>3.5328260993239122E-4</v>
      </c>
      <c r="I442" s="26" t="str">
        <f t="shared" si="31"/>
        <v/>
      </c>
      <c r="J442" s="1" t="s">
        <v>2430</v>
      </c>
      <c r="L442" s="629" t="str">
        <f t="shared" si="32"/>
        <v/>
      </c>
    </row>
    <row r="443" spans="1:12" ht="22.5">
      <c r="A443" s="3">
        <v>2068</v>
      </c>
      <c r="B443" s="4" t="str">
        <f>VLOOKUP(A443,'SALIDA INSUMOS SINCO'!$A$7:$B$510,2,0)</f>
        <v>TABLERO DE PROTECCIONES TB6-1 PARA (8) TORRES DE ILUNDMINACION DE EXTERIOR</v>
      </c>
      <c r="C443" s="5" t="s">
        <v>14</v>
      </c>
      <c r="D443" s="5" t="str">
        <f>VLOOKUP(A443,'SALIDA INSUMOS SINCO'!$A$7:$D$510,4,0)</f>
        <v>Und</v>
      </c>
      <c r="E443" s="576">
        <f>VLOOKUP(A443,'SALIDA INSUMOS SINCO'!$A$7:$E$510,5,0)</f>
        <v>8</v>
      </c>
      <c r="F443" s="576">
        <f>VLOOKUP(A443,'SALIDA INSUMOS SINCO'!$A$7:$F$510,6,0)</f>
        <v>8663200</v>
      </c>
      <c r="G443" s="572">
        <f>VLOOKUP(A443,'SALIDA INSUMOS SINCO'!$A$7:$G$510,7,0)</f>
        <v>69305600</v>
      </c>
      <c r="H443" s="573">
        <f t="shared" si="34"/>
        <v>3.1666788565368402E-3</v>
      </c>
      <c r="I443" s="26" t="str">
        <f t="shared" si="31"/>
        <v>|</v>
      </c>
      <c r="J443" s="1" t="s">
        <v>2430</v>
      </c>
      <c r="L443" s="629" t="str">
        <f t="shared" si="32"/>
        <v/>
      </c>
    </row>
    <row r="444" spans="1:12">
      <c r="A444" s="3">
        <v>2069</v>
      </c>
      <c r="B444" s="4" t="str">
        <f>VLOOKUP(A444,'SALIDA INSUMOS SINCO'!$A$7:$B$510,2,0)</f>
        <v>TABLERO ELECTRICO PISO 1 TB1</v>
      </c>
      <c r="C444" s="5" t="s">
        <v>14</v>
      </c>
      <c r="D444" s="5" t="str">
        <f>VLOOKUP(A444,'SALIDA INSUMOS SINCO'!$A$7:$D$510,4,0)</f>
        <v>Und</v>
      </c>
      <c r="E444" s="576">
        <f>VLOOKUP(A444,'SALIDA INSUMOS SINCO'!$A$7:$E$510,5,0)</f>
        <v>1</v>
      </c>
      <c r="F444" s="576">
        <f>VLOOKUP(A444,'SALIDA INSUMOS SINCO'!$A$7:$F$510,6,0)</f>
        <v>16243500</v>
      </c>
      <c r="G444" s="572">
        <f>VLOOKUP(A444,'SALIDA INSUMOS SINCO'!$A$7:$G$510,7,0)</f>
        <v>16243500</v>
      </c>
      <c r="H444" s="573">
        <f t="shared" si="34"/>
        <v>7.4219035700082191E-4</v>
      </c>
      <c r="I444" s="26" t="str">
        <f t="shared" si="31"/>
        <v/>
      </c>
      <c r="J444" s="1" t="s">
        <v>2430</v>
      </c>
      <c r="L444" s="629" t="str">
        <f t="shared" si="32"/>
        <v/>
      </c>
    </row>
    <row r="445" spans="1:12">
      <c r="A445" s="3">
        <v>2070</v>
      </c>
      <c r="B445" s="4" t="str">
        <f>VLOOKUP(A445,'SALIDA INSUMOS SINCO'!$A$7:$B$510,2,0)</f>
        <v>TABLERO ELECTRICO PISO 1 TB2</v>
      </c>
      <c r="C445" s="5" t="s">
        <v>14</v>
      </c>
      <c r="D445" s="5" t="str">
        <f>VLOOKUP(A445,'SALIDA INSUMOS SINCO'!$A$7:$D$510,4,0)</f>
        <v>Und</v>
      </c>
      <c r="E445" s="576">
        <f>VLOOKUP(A445,'SALIDA INSUMOS SINCO'!$A$7:$E$510,5,0)</f>
        <v>1</v>
      </c>
      <c r="F445" s="576">
        <f>VLOOKUP(A445,'SALIDA INSUMOS SINCO'!$A$7:$F$510,6,0)</f>
        <v>16243500</v>
      </c>
      <c r="G445" s="572">
        <f>VLOOKUP(A445,'SALIDA INSUMOS SINCO'!$A$7:$G$510,7,0)</f>
        <v>16243500</v>
      </c>
      <c r="H445" s="573">
        <f t="shared" si="34"/>
        <v>7.4219035700082191E-4</v>
      </c>
      <c r="I445" s="26" t="str">
        <f t="shared" si="31"/>
        <v/>
      </c>
      <c r="J445" s="1" t="s">
        <v>2430</v>
      </c>
      <c r="L445" s="629" t="str">
        <f t="shared" si="32"/>
        <v/>
      </c>
    </row>
    <row r="446" spans="1:12">
      <c r="A446" s="3">
        <v>2071</v>
      </c>
      <c r="B446" s="4" t="str">
        <f>VLOOKUP(A446,'SALIDA INSUMOS SINCO'!$A$7:$B$510,2,0)</f>
        <v>TABLERO ELECTRICO PISO 1 TB3</v>
      </c>
      <c r="C446" s="5" t="s">
        <v>14</v>
      </c>
      <c r="D446" s="5" t="str">
        <f>VLOOKUP(A446,'SALIDA INSUMOS SINCO'!$A$7:$D$510,4,0)</f>
        <v>Und</v>
      </c>
      <c r="E446" s="576">
        <f>VLOOKUP(A446,'SALIDA INSUMOS SINCO'!$A$7:$E$510,5,0)</f>
        <v>1</v>
      </c>
      <c r="F446" s="576">
        <f>VLOOKUP(A446,'SALIDA INSUMOS SINCO'!$A$7:$F$510,6,0)</f>
        <v>16243500</v>
      </c>
      <c r="G446" s="572">
        <f>VLOOKUP(A446,'SALIDA INSUMOS SINCO'!$A$7:$G$510,7,0)</f>
        <v>16243500</v>
      </c>
      <c r="H446" s="573">
        <f t="shared" si="34"/>
        <v>7.4219035700082191E-4</v>
      </c>
      <c r="I446" s="26" t="str">
        <f t="shared" si="31"/>
        <v/>
      </c>
      <c r="J446" s="1" t="s">
        <v>2430</v>
      </c>
      <c r="L446" s="629" t="str">
        <f t="shared" si="32"/>
        <v/>
      </c>
    </row>
    <row r="447" spans="1:12">
      <c r="A447" s="3">
        <v>2072</v>
      </c>
      <c r="B447" s="4" t="str">
        <f>VLOOKUP(A447,'SALIDA INSUMOS SINCO'!$A$7:$B$510,2,0)</f>
        <v>TABLERO ELECTRICO PISO 2 TB4</v>
      </c>
      <c r="C447" s="5" t="s">
        <v>14</v>
      </c>
      <c r="D447" s="5" t="str">
        <f>VLOOKUP(A447,'SALIDA INSUMOS SINCO'!$A$7:$D$510,4,0)</f>
        <v>Und</v>
      </c>
      <c r="E447" s="576">
        <f>VLOOKUP(A447,'SALIDA INSUMOS SINCO'!$A$7:$E$510,5,0)</f>
        <v>1</v>
      </c>
      <c r="F447" s="576">
        <f>VLOOKUP(A447,'SALIDA INSUMOS SINCO'!$A$7:$F$510,6,0)</f>
        <v>12994800</v>
      </c>
      <c r="G447" s="572">
        <f>VLOOKUP(A447,'SALIDA INSUMOS SINCO'!$A$7:$G$510,7,0)</f>
        <v>12994800</v>
      </c>
      <c r="H447" s="573">
        <f t="shared" si="34"/>
        <v>5.9375228560065751E-4</v>
      </c>
      <c r="I447" s="26" t="str">
        <f t="shared" si="31"/>
        <v/>
      </c>
      <c r="J447" s="1" t="s">
        <v>2430</v>
      </c>
      <c r="L447" s="629" t="str">
        <f t="shared" si="32"/>
        <v/>
      </c>
    </row>
    <row r="448" spans="1:12">
      <c r="A448" s="3">
        <v>2073</v>
      </c>
      <c r="B448" s="4" t="str">
        <f>VLOOKUP(A448,'SALIDA INSUMOS SINCO'!$A$7:$B$510,2,0)</f>
        <v>TABLERO ELECTRICO PISO 3 TB5</v>
      </c>
      <c r="C448" s="5" t="s">
        <v>14</v>
      </c>
      <c r="D448" s="5" t="str">
        <f>VLOOKUP(A448,'SALIDA INSUMOS SINCO'!$A$7:$D$510,4,0)</f>
        <v>Und</v>
      </c>
      <c r="E448" s="576">
        <f>VLOOKUP(A448,'SALIDA INSUMOS SINCO'!$A$7:$E$510,5,0)</f>
        <v>1</v>
      </c>
      <c r="F448" s="576">
        <f>VLOOKUP(A448,'SALIDA INSUMOS SINCO'!$A$7:$F$510,6,0)</f>
        <v>12994800</v>
      </c>
      <c r="G448" s="572">
        <f>VLOOKUP(A448,'SALIDA INSUMOS SINCO'!$A$7:$G$510,7,0)</f>
        <v>12994800</v>
      </c>
      <c r="H448" s="573">
        <f t="shared" si="34"/>
        <v>5.9375228560065751E-4</v>
      </c>
      <c r="I448" s="26" t="str">
        <f t="shared" si="31"/>
        <v/>
      </c>
      <c r="J448" s="1" t="s">
        <v>2430</v>
      </c>
      <c r="L448" s="629" t="str">
        <f t="shared" si="32"/>
        <v/>
      </c>
    </row>
    <row r="449" spans="1:12">
      <c r="A449" s="3">
        <v>2074</v>
      </c>
      <c r="B449" s="4" t="str">
        <f>VLOOKUP(A449,'SALIDA INSUMOS SINCO'!$A$7:$B$510,2,0)</f>
        <v>TABLERO ELECTRICO ILUNDMINACION EXTERIOR TORRES TB6</v>
      </c>
      <c r="C449" s="5" t="s">
        <v>14</v>
      </c>
      <c r="D449" s="5" t="str">
        <f>VLOOKUP(A449,'SALIDA INSUMOS SINCO'!$A$7:$D$510,4,0)</f>
        <v>Und</v>
      </c>
      <c r="E449" s="576">
        <f>VLOOKUP(A449,'SALIDA INSUMOS SINCO'!$A$7:$E$510,5,0)</f>
        <v>1</v>
      </c>
      <c r="F449" s="576">
        <f>VLOOKUP(A449,'SALIDA INSUMOS SINCO'!$A$7:$F$510,6,0)</f>
        <v>64974000</v>
      </c>
      <c r="G449" s="572">
        <f>VLOOKUP(A449,'SALIDA INSUMOS SINCO'!$A$7:$G$510,7,0)</f>
        <v>64974000</v>
      </c>
      <c r="H449" s="573">
        <f t="shared" si="34"/>
        <v>2.9687614280032876E-3</v>
      </c>
      <c r="I449" s="26" t="str">
        <f t="shared" si="31"/>
        <v>|</v>
      </c>
      <c r="J449" s="1" t="s">
        <v>2430</v>
      </c>
      <c r="L449" s="629" t="str">
        <f t="shared" si="32"/>
        <v/>
      </c>
    </row>
    <row r="450" spans="1:12">
      <c r="A450" s="3">
        <v>2075</v>
      </c>
      <c r="B450" s="4" t="str">
        <f>VLOOKUP(A450,'SALIDA INSUMOS SINCO'!$A$7:$B$510,2,0)</f>
        <v>TABLERO ELECTRICO PRINCIPAL DE EMERGENCIA TB7</v>
      </c>
      <c r="C450" s="5" t="s">
        <v>14</v>
      </c>
      <c r="D450" s="5" t="str">
        <f>VLOOKUP(A450,'SALIDA INSUMOS SINCO'!$A$7:$D$510,4,0)</f>
        <v>Und</v>
      </c>
      <c r="E450" s="576">
        <f>VLOOKUP(A450,'SALIDA INSUMOS SINCO'!$A$7:$E$510,5,0)</f>
        <v>1</v>
      </c>
      <c r="F450" s="576">
        <f>VLOOKUP(A450,'SALIDA INSUMOS SINCO'!$A$7:$F$510,6,0)</f>
        <v>54145000</v>
      </c>
      <c r="G450" s="572">
        <f>VLOOKUP(A450,'SALIDA INSUMOS SINCO'!$A$7:$G$510,7,0)</f>
        <v>54145000</v>
      </c>
      <c r="H450" s="573">
        <f t="shared" si="34"/>
        <v>2.4739678566694065E-3</v>
      </c>
      <c r="I450" s="26" t="str">
        <f t="shared" si="31"/>
        <v>|</v>
      </c>
      <c r="J450" s="1" t="s">
        <v>2430</v>
      </c>
      <c r="L450" s="629" t="str">
        <f t="shared" ref="L450:L500" si="35">IF(J450="SI",G450,"")</f>
        <v/>
      </c>
    </row>
    <row r="451" spans="1:12">
      <c r="A451" s="3">
        <v>2076</v>
      </c>
      <c r="B451" s="4" t="str">
        <f>VLOOKUP(A451,'SALIDA INSUMOS SINCO'!$A$7:$B$510,2,0)</f>
        <v>TABLERO ELECTRICO EMERGECIA TB7,1</v>
      </c>
      <c r="C451" s="5" t="s">
        <v>14</v>
      </c>
      <c r="D451" s="5" t="str">
        <f>VLOOKUP(A451,'SALIDA INSUMOS SINCO'!$A$7:$D$510,4,0)</f>
        <v>Und</v>
      </c>
      <c r="E451" s="576">
        <f>VLOOKUP(A451,'SALIDA INSUMOS SINCO'!$A$7:$E$510,5,0)</f>
        <v>1</v>
      </c>
      <c r="F451" s="576">
        <f>VLOOKUP(A451,'SALIDA INSUMOS SINCO'!$A$7:$F$510,6,0)</f>
        <v>8663200</v>
      </c>
      <c r="G451" s="572">
        <f>VLOOKUP(A451,'SALIDA INSUMOS SINCO'!$A$7:$G$510,7,0)</f>
        <v>8663200</v>
      </c>
      <c r="H451" s="573">
        <f t="shared" si="34"/>
        <v>3.9583485706710502E-4</v>
      </c>
      <c r="I451" s="26" t="str">
        <f t="shared" si="31"/>
        <v/>
      </c>
      <c r="J451" s="1" t="s">
        <v>2430</v>
      </c>
      <c r="L451" s="629" t="str">
        <f t="shared" si="35"/>
        <v/>
      </c>
    </row>
    <row r="452" spans="1:12">
      <c r="A452" s="3">
        <v>2077</v>
      </c>
      <c r="B452" s="4" t="str">
        <f>VLOOKUP(A452,'SALIDA INSUMOS SINCO'!$A$7:$B$510,2,0)</f>
        <v>TABLERO ELECTRICO EMERGECIA TB7,2</v>
      </c>
      <c r="C452" s="5" t="s">
        <v>14</v>
      </c>
      <c r="D452" s="5" t="str">
        <f>VLOOKUP(A452,'SALIDA INSUMOS SINCO'!$A$7:$D$510,4,0)</f>
        <v>Und</v>
      </c>
      <c r="E452" s="576">
        <f>VLOOKUP(A452,'SALIDA INSUMOS SINCO'!$A$7:$E$510,5,0)</f>
        <v>1</v>
      </c>
      <c r="F452" s="576">
        <f>VLOOKUP(A452,'SALIDA INSUMOS SINCO'!$A$7:$F$510,6,0)</f>
        <v>8663200</v>
      </c>
      <c r="G452" s="572">
        <f>VLOOKUP(A452,'SALIDA INSUMOS SINCO'!$A$7:$G$510,7,0)</f>
        <v>8663200</v>
      </c>
      <c r="H452" s="573">
        <f t="shared" si="34"/>
        <v>3.9583485706710502E-4</v>
      </c>
      <c r="I452" s="26" t="str">
        <f t="shared" si="31"/>
        <v/>
      </c>
      <c r="J452" s="1" t="s">
        <v>2430</v>
      </c>
      <c r="L452" s="629" t="str">
        <f t="shared" si="35"/>
        <v/>
      </c>
    </row>
    <row r="453" spans="1:12">
      <c r="A453" s="3">
        <v>2078</v>
      </c>
      <c r="B453" s="4" t="str">
        <f>VLOOKUP(A453,'SALIDA INSUMOS SINCO'!$A$7:$B$510,2,0)</f>
        <v>TABLERO ELECTRICO EMERGECIA TB7,3</v>
      </c>
      <c r="C453" s="5" t="s">
        <v>14</v>
      </c>
      <c r="D453" s="5" t="str">
        <f>VLOOKUP(A453,'SALIDA INSUMOS SINCO'!$A$7:$D$510,4,0)</f>
        <v>Und</v>
      </c>
      <c r="E453" s="576">
        <f>VLOOKUP(A453,'SALIDA INSUMOS SINCO'!$A$7:$E$510,5,0)</f>
        <v>1</v>
      </c>
      <c r="F453" s="576">
        <f>VLOOKUP(A453,'SALIDA INSUMOS SINCO'!$A$7:$F$510,6,0)</f>
        <v>12994800</v>
      </c>
      <c r="G453" s="572">
        <f>VLOOKUP(A453,'SALIDA INSUMOS SINCO'!$A$7:$G$510,7,0)</f>
        <v>12994800</v>
      </c>
      <c r="H453" s="573">
        <f t="shared" si="34"/>
        <v>5.9375228560065751E-4</v>
      </c>
      <c r="I453" s="26" t="str">
        <f t="shared" si="31"/>
        <v/>
      </c>
      <c r="J453" s="1" t="s">
        <v>2430</v>
      </c>
      <c r="L453" s="629" t="str">
        <f t="shared" si="35"/>
        <v/>
      </c>
    </row>
    <row r="454" spans="1:12">
      <c r="A454" s="3">
        <v>2079</v>
      </c>
      <c r="B454" s="4" t="str">
        <f>VLOOKUP(A454,'SALIDA INSUMOS SINCO'!$A$7:$B$510,2,0)</f>
        <v>TABLERO ELECTRICO CIRCUNDITO REGUNDLADO - UNDPS</v>
      </c>
      <c r="C454" s="5" t="s">
        <v>14</v>
      </c>
      <c r="D454" s="5" t="str">
        <f>VLOOKUP(A454,'SALIDA INSUMOS SINCO'!$A$7:$D$510,4,0)</f>
        <v>Und</v>
      </c>
      <c r="E454" s="576">
        <f>VLOOKUP(A454,'SALIDA INSUMOS SINCO'!$A$7:$E$510,5,0)</f>
        <v>1</v>
      </c>
      <c r="F454" s="576">
        <f>VLOOKUP(A454,'SALIDA INSUMOS SINCO'!$A$7:$F$510,6,0)</f>
        <v>16243500</v>
      </c>
      <c r="G454" s="572">
        <f>VLOOKUP(A454,'SALIDA INSUMOS SINCO'!$A$7:$G$510,7,0)</f>
        <v>16243500</v>
      </c>
      <c r="H454" s="573">
        <f t="shared" si="34"/>
        <v>7.4219035700082191E-4</v>
      </c>
      <c r="I454" s="26" t="str">
        <f t="shared" si="31"/>
        <v/>
      </c>
      <c r="J454" s="1" t="s">
        <v>2430</v>
      </c>
      <c r="L454" s="629" t="str">
        <f t="shared" si="35"/>
        <v/>
      </c>
    </row>
    <row r="455" spans="1:12">
      <c r="A455" s="3">
        <v>2080</v>
      </c>
      <c r="B455" s="4" t="str">
        <f>VLOOKUP(A455,'SALIDA INSUMOS SINCO'!$A$7:$B$510,2,0)</f>
        <v>UPS 10KVA BIFASICA</v>
      </c>
      <c r="C455" s="5" t="s">
        <v>14</v>
      </c>
      <c r="D455" s="5" t="str">
        <f>VLOOKUP(A455,'SALIDA INSUMOS SINCO'!$A$7:$D$510,4,0)</f>
        <v>Und</v>
      </c>
      <c r="E455" s="576">
        <f>VLOOKUP(A455,'SALIDA INSUMOS SINCO'!$A$7:$E$510,5,0)</f>
        <v>1</v>
      </c>
      <c r="F455" s="576">
        <f>VLOOKUP(A455,'SALIDA INSUMOS SINCO'!$A$7:$F$510,6,0)</f>
        <v>38984400</v>
      </c>
      <c r="G455" s="572">
        <f>VLOOKUP(A455,'SALIDA INSUMOS SINCO'!$A$7:$G$510,7,0)</f>
        <v>38984400</v>
      </c>
      <c r="H455" s="573">
        <f t="shared" si="34"/>
        <v>1.7812568568019726E-3</v>
      </c>
      <c r="I455" s="26" t="str">
        <f t="shared" ref="I455:I500" si="36">REPT("|",H455/MAX($H$7:$H$500)*100)</f>
        <v/>
      </c>
      <c r="J455" s="1" t="s">
        <v>2430</v>
      </c>
      <c r="L455" s="629" t="str">
        <f t="shared" si="35"/>
        <v/>
      </c>
    </row>
    <row r="456" spans="1:12">
      <c r="A456" s="3">
        <v>2084</v>
      </c>
      <c r="B456" s="4" t="str">
        <f>VLOOKUP(A456,'SALIDA INSUMOS SINCO'!$A$7:$B$510,2,0)</f>
        <v>INVERSOR DE INYECCION DIRECTA A LA RED 80 KW</v>
      </c>
      <c r="C456" s="5" t="s">
        <v>14</v>
      </c>
      <c r="D456" s="5" t="str">
        <f>VLOOKUP(A456,'SALIDA INSUMOS SINCO'!$A$7:$D$510,4,0)</f>
        <v>Und</v>
      </c>
      <c r="E456" s="576">
        <f>VLOOKUP(A456,'SALIDA INSUMOS SINCO'!$A$7:$E$510,5,0)</f>
        <v>1</v>
      </c>
      <c r="F456" s="576">
        <f>VLOOKUP(A456,'SALIDA INSUMOS SINCO'!$A$7:$F$510,6,0)</f>
        <v>73650200</v>
      </c>
      <c r="G456" s="572">
        <f>VLOOKUP(A456,'SALIDA INSUMOS SINCO'!$A$7:$G$510,7,0)</f>
        <v>73650200</v>
      </c>
      <c r="H456" s="573">
        <f t="shared" si="34"/>
        <v>3.3651902749519459E-3</v>
      </c>
      <c r="I456" s="26" t="str">
        <f t="shared" si="36"/>
        <v>|</v>
      </c>
      <c r="J456" s="1" t="s">
        <v>2430</v>
      </c>
      <c r="L456" s="629" t="str">
        <f t="shared" si="35"/>
        <v/>
      </c>
    </row>
    <row r="457" spans="1:12">
      <c r="A457" s="3">
        <v>2085</v>
      </c>
      <c r="B457" s="4" t="str">
        <f>VLOOKUP(A457,'SALIDA INSUMOS SINCO'!$A$7:$B$510,2,0)</f>
        <v>INVERSOR/CARGADOR BIDIRECCIONAL 68KW</v>
      </c>
      <c r="C457" s="5" t="s">
        <v>14</v>
      </c>
      <c r="D457" s="5" t="str">
        <f>VLOOKUP(A457,'SALIDA INSUMOS SINCO'!$A$7:$D$510,4,0)</f>
        <v>Und</v>
      </c>
      <c r="E457" s="576">
        <f>VLOOKUP(A457,'SALIDA INSUMOS SINCO'!$A$7:$E$510,5,0)</f>
        <v>6</v>
      </c>
      <c r="F457" s="576">
        <f>VLOOKUP(A457,'SALIDA INSUMOS SINCO'!$A$7:$F$510,6,0)</f>
        <v>40950000</v>
      </c>
      <c r="G457" s="572">
        <f>VLOOKUP(A457,'SALIDA INSUMOS SINCO'!$A$7:$G$510,7,0)</f>
        <v>245700000</v>
      </c>
      <c r="H457" s="573">
        <f t="shared" si="34"/>
        <v>1.1226408761356971E-2</v>
      </c>
      <c r="I457" s="26" t="str">
        <f t="shared" si="36"/>
        <v>||||</v>
      </c>
      <c r="J457" s="1" t="s">
        <v>2430</v>
      </c>
      <c r="L457" s="629" t="str">
        <f t="shared" si="35"/>
        <v/>
      </c>
    </row>
    <row r="458" spans="1:12">
      <c r="A458" s="3">
        <v>2086</v>
      </c>
      <c r="B458" s="4" t="str">
        <f>VLOOKUP(A458,'SALIDA INSUMOS SINCO'!$A$7:$B$510,2,0)</f>
        <v>BATERIA DE LITIO 185 KWHR - 48VDC</v>
      </c>
      <c r="C458" s="5" t="s">
        <v>14</v>
      </c>
      <c r="D458" s="5" t="str">
        <f>VLOOKUP(A458,'SALIDA INSUMOS SINCO'!$A$7:$D$510,4,0)</f>
        <v>Und</v>
      </c>
      <c r="E458" s="576">
        <f>VLOOKUP(A458,'SALIDA INSUMOS SINCO'!$A$7:$E$510,5,0)</f>
        <v>10</v>
      </c>
      <c r="F458" s="576">
        <f>VLOOKUP(A458,'SALIDA INSUMOS SINCO'!$A$7:$F$510,6,0)</f>
        <v>119197000</v>
      </c>
      <c r="G458" s="572">
        <f>VLOOKUP(A458,'SALIDA INSUMOS SINCO'!$A$7:$G$510,7,0)</f>
        <v>1191970000</v>
      </c>
      <c r="H458" s="573">
        <f t="shared" si="34"/>
        <v>5.4462932239620135E-2</v>
      </c>
      <c r="I458" s="26" t="str">
        <f t="shared" si="36"/>
        <v>||||||||||||||||||||||</v>
      </c>
      <c r="J458" s="1" t="s">
        <v>2430</v>
      </c>
      <c r="L458" s="629" t="str">
        <f t="shared" si="35"/>
        <v/>
      </c>
    </row>
    <row r="459" spans="1:12">
      <c r="A459" s="3">
        <v>2090</v>
      </c>
      <c r="B459" s="4" t="str">
        <f>VLOOKUP(A459,'SALIDA INSUMOS SINCO'!$A$7:$B$510,2,0)</f>
        <v>TABLERO AC SOLAR ONGRID</v>
      </c>
      <c r="C459" s="5" t="s">
        <v>14</v>
      </c>
      <c r="D459" s="5" t="str">
        <f>VLOOKUP(A459,'SALIDA INSUMOS SINCO'!$A$7:$D$510,4,0)</f>
        <v>Und</v>
      </c>
      <c r="E459" s="576">
        <f>VLOOKUP(A459,'SALIDA INSUMOS SINCO'!$A$7:$E$510,5,0)</f>
        <v>1</v>
      </c>
      <c r="F459" s="576">
        <f>VLOOKUP(A459,'SALIDA INSUMOS SINCO'!$A$7:$F$510,6,0)</f>
        <v>8663200</v>
      </c>
      <c r="G459" s="572">
        <f>VLOOKUP(A459,'SALIDA INSUMOS SINCO'!$A$7:$G$510,7,0)</f>
        <v>8663200</v>
      </c>
      <c r="H459" s="573">
        <f t="shared" ref="H459:H490" si="37">G459/$G$502</f>
        <v>3.9583485706710502E-4</v>
      </c>
      <c r="I459" s="26" t="str">
        <f t="shared" si="36"/>
        <v/>
      </c>
      <c r="J459" s="1" t="s">
        <v>2430</v>
      </c>
      <c r="L459" s="629" t="str">
        <f t="shared" si="35"/>
        <v/>
      </c>
    </row>
    <row r="460" spans="1:12">
      <c r="A460" s="3">
        <v>2091</v>
      </c>
      <c r="B460" s="4" t="str">
        <f>VLOOKUP(A460,'SALIDA INSUMOS SINCO'!$A$7:$B$510,2,0)</f>
        <v>TRANSFORMADOR SECO DE ACOPLE SISTEMA SOLAR 90KVA (440/220V)</v>
      </c>
      <c r="C460" s="5" t="s">
        <v>14</v>
      </c>
      <c r="D460" s="5" t="str">
        <f>VLOOKUP(A460,'SALIDA INSUMOS SINCO'!$A$7:$D$510,4,0)</f>
        <v>Und</v>
      </c>
      <c r="E460" s="576">
        <f>VLOOKUP(A460,'SALIDA INSUMOS SINCO'!$A$7:$E$510,5,0)</f>
        <v>1</v>
      </c>
      <c r="F460" s="576">
        <f>VLOOKUP(A460,'SALIDA INSUMOS SINCO'!$A$7:$F$510,6,0)</f>
        <v>64432550</v>
      </c>
      <c r="G460" s="572">
        <f>VLOOKUP(A460,'SALIDA INSUMOS SINCO'!$A$7:$G$510,7,0)</f>
        <v>64432550</v>
      </c>
      <c r="H460" s="573">
        <f t="shared" si="37"/>
        <v>2.9440217494365937E-3</v>
      </c>
      <c r="I460" s="26" t="str">
        <f t="shared" si="36"/>
        <v>|</v>
      </c>
      <c r="J460" s="1" t="s">
        <v>2430</v>
      </c>
      <c r="L460" s="629" t="str">
        <f t="shared" si="35"/>
        <v/>
      </c>
    </row>
    <row r="461" spans="1:12">
      <c r="A461" s="3">
        <v>2095</v>
      </c>
      <c r="B461" s="4" t="str">
        <f>VLOOKUP(A461,'SALIDA INSUMOS SINCO'!$A$7:$B$510,2,0)</f>
        <v>TABLERO DC SOLAR OFF GRID</v>
      </c>
      <c r="C461" s="5" t="s">
        <v>14</v>
      </c>
      <c r="D461" s="5" t="str">
        <f>VLOOKUP(A461,'SALIDA INSUMOS SINCO'!$A$7:$D$510,4,0)</f>
        <v>Und</v>
      </c>
      <c r="E461" s="576">
        <f>VLOOKUP(A461,'SALIDA INSUMOS SINCO'!$A$7:$E$510,5,0)</f>
        <v>1</v>
      </c>
      <c r="F461" s="576">
        <f>VLOOKUP(A461,'SALIDA INSUMOS SINCO'!$A$7:$F$510,6,0)</f>
        <v>64974000</v>
      </c>
      <c r="G461" s="572">
        <f>VLOOKUP(A461,'SALIDA INSUMOS SINCO'!$A$7:$G$510,7,0)</f>
        <v>64974000</v>
      </c>
      <c r="H461" s="573">
        <f t="shared" si="37"/>
        <v>2.9687614280032876E-3</v>
      </c>
      <c r="I461" s="26" t="str">
        <f t="shared" si="36"/>
        <v>|</v>
      </c>
      <c r="J461" s="1" t="s">
        <v>2430</v>
      </c>
      <c r="L461" s="629" t="str">
        <f t="shared" si="35"/>
        <v/>
      </c>
    </row>
    <row r="462" spans="1:12">
      <c r="A462" s="3">
        <v>2096</v>
      </c>
      <c r="B462" s="4" t="str">
        <f>VLOOKUP(A462,'SALIDA INSUMOS SINCO'!$A$7:$B$510,2,0)</f>
        <v>TABLERO AC SOLAR OFF GRID</v>
      </c>
      <c r="C462" s="5" t="s">
        <v>14</v>
      </c>
      <c r="D462" s="5" t="str">
        <f>VLOOKUP(A462,'SALIDA INSUMOS SINCO'!$A$7:$D$510,4,0)</f>
        <v>Und</v>
      </c>
      <c r="E462" s="576">
        <f>VLOOKUP(A462,'SALIDA INSUMOS SINCO'!$A$7:$E$510,5,0)</f>
        <v>1</v>
      </c>
      <c r="F462" s="576">
        <f>VLOOKUP(A462,'SALIDA INSUMOS SINCO'!$A$7:$F$510,6,0)</f>
        <v>39000000</v>
      </c>
      <c r="G462" s="572">
        <f>VLOOKUP(A462,'SALIDA INSUMOS SINCO'!$A$7:$G$510,7,0)</f>
        <v>39000000</v>
      </c>
      <c r="H462" s="573">
        <f t="shared" si="37"/>
        <v>1.7819696446598366E-3</v>
      </c>
      <c r="I462" s="26" t="str">
        <f t="shared" si="36"/>
        <v/>
      </c>
      <c r="J462" s="1" t="s">
        <v>2430</v>
      </c>
      <c r="L462" s="629" t="str">
        <f t="shared" si="35"/>
        <v/>
      </c>
    </row>
    <row r="463" spans="1:12">
      <c r="A463" s="3">
        <v>2103</v>
      </c>
      <c r="B463" s="4" t="str">
        <f>VLOOKUP(A463,'SALIDA INSUMOS SINCO'!$A$7:$B$510,2,0)</f>
        <v>RANURADURA</v>
      </c>
      <c r="C463" s="5" t="s">
        <v>14</v>
      </c>
      <c r="D463" s="5" t="str">
        <f>VLOOKUP(A463,'SALIDA INSUMOS SINCO'!$A$7:$D$510,4,0)</f>
        <v>Día</v>
      </c>
      <c r="E463" s="576">
        <f>VLOOKUP(A463,'SALIDA INSUMOS SINCO'!$A$7:$E$510,5,0)</f>
        <v>39.76</v>
      </c>
      <c r="F463" s="576">
        <f>VLOOKUP(A463,'SALIDA INSUMOS SINCO'!$A$7:$F$510,6,0)</f>
        <v>169680</v>
      </c>
      <c r="G463" s="572">
        <f>VLOOKUP(A463,'SALIDA INSUMOS SINCO'!$A$7:$G$510,7,0)</f>
        <v>6746476.7999999998</v>
      </c>
      <c r="H463" s="573">
        <f t="shared" si="37"/>
        <v>3.0825684271799567E-4</v>
      </c>
      <c r="I463" s="26" t="str">
        <f t="shared" si="36"/>
        <v/>
      </c>
      <c r="J463" s="1" t="s">
        <v>2430</v>
      </c>
      <c r="L463" s="629" t="str">
        <f t="shared" si="35"/>
        <v/>
      </c>
    </row>
    <row r="464" spans="1:12">
      <c r="A464" s="3">
        <v>2105</v>
      </c>
      <c r="B464" s="4" t="str">
        <f>VLOOKUP(A464,'SALIDA INSUMOS SINCO'!$A$7:$B$510,2,0)</f>
        <v>ROSCADORA</v>
      </c>
      <c r="C464" s="5" t="s">
        <v>14</v>
      </c>
      <c r="D464" s="5" t="str">
        <f>VLOOKUP(A464,'SALIDA INSUMOS SINCO'!$A$7:$D$510,4,0)</f>
        <v>Día</v>
      </c>
      <c r="E464" s="576">
        <f>VLOOKUP(A464,'SALIDA INSUMOS SINCO'!$A$7:$E$510,5,0)</f>
        <v>133.88999999999999</v>
      </c>
      <c r="F464" s="576">
        <f>VLOOKUP(A464,'SALIDA INSUMOS SINCO'!$A$7:$F$510,6,0)</f>
        <v>80768</v>
      </c>
      <c r="G464" s="572">
        <f>VLOOKUP(A464,'SALIDA INSUMOS SINCO'!$A$7:$G$510,7,0)</f>
        <v>10814027.52</v>
      </c>
      <c r="H464" s="573">
        <f t="shared" si="37"/>
        <v>4.9410945582451513E-4</v>
      </c>
      <c r="I464" s="26" t="str">
        <f t="shared" si="36"/>
        <v/>
      </c>
      <c r="J464" s="1" t="s">
        <v>2430</v>
      </c>
      <c r="L464" s="629" t="str">
        <f t="shared" si="35"/>
        <v/>
      </c>
    </row>
    <row r="465" spans="1:12">
      <c r="A465" s="3">
        <v>2108</v>
      </c>
      <c r="B465" s="4" t="str">
        <f>VLOOKUP(A465,'SALIDA INSUMOS SINCO'!$A$7:$B$510,2,0)</f>
        <v>CONEXIÓN DE BOMBEROS (2 VÍAS) 4" X 2,1/2" X 2,1/2" - INCLUYE VÁLVULA CHEQUE</v>
      </c>
      <c r="C465" s="5" t="s">
        <v>14</v>
      </c>
      <c r="D465" s="5" t="str">
        <f>VLOOKUP(A465,'SALIDA INSUMOS SINCO'!$A$7:$D$510,4,0)</f>
        <v>Und</v>
      </c>
      <c r="E465" s="576">
        <f>VLOOKUP(A465,'SALIDA INSUMOS SINCO'!$A$7:$E$510,5,0)</f>
        <v>1</v>
      </c>
      <c r="F465" s="576">
        <f>VLOOKUP(A465,'SALIDA INSUMOS SINCO'!$A$7:$F$510,6,0)</f>
        <v>1528111</v>
      </c>
      <c r="G465" s="572">
        <f>VLOOKUP(A465,'SALIDA INSUMOS SINCO'!$A$7:$G$510,7,0)</f>
        <v>1528111</v>
      </c>
      <c r="H465" s="573">
        <f t="shared" si="37"/>
        <v>6.9821728606943274E-5</v>
      </c>
      <c r="I465" s="26" t="str">
        <f t="shared" si="36"/>
        <v/>
      </c>
      <c r="J465" s="1" t="s">
        <v>2430</v>
      </c>
      <c r="L465" s="629" t="str">
        <f t="shared" si="35"/>
        <v/>
      </c>
    </row>
    <row r="466" spans="1:12">
      <c r="A466" s="3">
        <v>2110</v>
      </c>
      <c r="B466" s="4" t="str">
        <f>VLOOKUP(A466,'SALIDA INSUMOS SINCO'!$A$7:$B$510,2,0)</f>
        <v>ESTACION CONTROL ROCIADORES</v>
      </c>
      <c r="C466" s="5" t="s">
        <v>14</v>
      </c>
      <c r="D466" s="5" t="str">
        <f>VLOOKUP(A466,'SALIDA INSUMOS SINCO'!$A$7:$D$510,4,0)</f>
        <v>Und</v>
      </c>
      <c r="E466" s="576">
        <f>VLOOKUP(A466,'SALIDA INSUMOS SINCO'!$A$7:$E$510,5,0)</f>
        <v>2</v>
      </c>
      <c r="F466" s="576">
        <f>VLOOKUP(A466,'SALIDA INSUMOS SINCO'!$A$7:$F$510,6,0)</f>
        <v>2980327</v>
      </c>
      <c r="G466" s="572">
        <f>VLOOKUP(A466,'SALIDA INSUMOS SINCO'!$A$7:$G$510,7,0)</f>
        <v>5960654</v>
      </c>
      <c r="H466" s="573">
        <f t="shared" si="37"/>
        <v>2.7235139718769831E-4</v>
      </c>
      <c r="I466" s="26" t="str">
        <f t="shared" si="36"/>
        <v/>
      </c>
      <c r="J466" s="1" t="s">
        <v>2430</v>
      </c>
      <c r="L466" s="629" t="str">
        <f t="shared" si="35"/>
        <v/>
      </c>
    </row>
    <row r="467" spans="1:12">
      <c r="A467" s="3">
        <v>2125</v>
      </c>
      <c r="B467" s="4" t="str">
        <f>VLOOKUP(A467,'SALIDA INSUMOS SINCO'!$A$7:$B$510,2,0)</f>
        <v>SUMINISTRO E INSTALACIÒN ESPIRODUCTO 6"</v>
      </c>
      <c r="C467" s="5" t="s">
        <v>14</v>
      </c>
      <c r="D467" s="5" t="str">
        <f>VLOOKUP(A467,'SALIDA INSUMOS SINCO'!$A$7:$D$510,4,0)</f>
        <v>Und</v>
      </c>
      <c r="E467" s="576">
        <f>VLOOKUP(A467,'SALIDA INSUMOS SINCO'!$A$7:$E$510,5,0)</f>
        <v>22.5</v>
      </c>
      <c r="F467" s="576">
        <f>VLOOKUP(A467,'SALIDA INSUMOS SINCO'!$A$7:$F$510,6,0)</f>
        <v>1320807</v>
      </c>
      <c r="G467" s="572">
        <f>VLOOKUP(A467,'SALIDA INSUMOS SINCO'!$A$7:$G$510,7,0)</f>
        <v>29718157.5</v>
      </c>
      <c r="H467" s="573">
        <f t="shared" si="37"/>
        <v>1.3578680656466681E-3</v>
      </c>
      <c r="I467" s="26" t="str">
        <f t="shared" si="36"/>
        <v/>
      </c>
      <c r="J467" s="1" t="s">
        <v>2430</v>
      </c>
      <c r="L467" s="629" t="str">
        <f t="shared" si="35"/>
        <v/>
      </c>
    </row>
    <row r="468" spans="1:12">
      <c r="A468" s="3">
        <v>2162</v>
      </c>
      <c r="B468" s="4" t="str">
        <f>VLOOKUP(A468,'SALIDA INSUMOS SINCO'!$A$7:$B$510,2,0)</f>
        <v>TACO METALICO EXTENSION DE 2,OM A 3,30MT</v>
      </c>
      <c r="C468" s="5" t="s">
        <v>14</v>
      </c>
      <c r="D468" s="5" t="str">
        <f>VLOOKUP(A468,'SALIDA INSUMOS SINCO'!$A$7:$D$510,4,0)</f>
        <v>Día</v>
      </c>
      <c r="E468" s="576">
        <f>VLOOKUP(A468,'SALIDA INSUMOS SINCO'!$A$7:$E$510,5,0)</f>
        <v>109827.46</v>
      </c>
      <c r="F468" s="576">
        <f>VLOOKUP(A468,'SALIDA INSUMOS SINCO'!$A$7:$F$510,6,0)</f>
        <v>156</v>
      </c>
      <c r="G468" s="572">
        <f>VLOOKUP(A468,'SALIDA INSUMOS SINCO'!$A$7:$G$510,7,0)</f>
        <v>17133083.579999998</v>
      </c>
      <c r="H468" s="573">
        <f t="shared" si="37"/>
        <v>7.8283679125589422E-4</v>
      </c>
      <c r="I468" s="26" t="str">
        <f t="shared" si="36"/>
        <v/>
      </c>
      <c r="J468" s="1" t="s">
        <v>2430</v>
      </c>
      <c r="L468" s="629" t="str">
        <f t="shared" si="35"/>
        <v/>
      </c>
    </row>
    <row r="469" spans="1:12">
      <c r="A469" s="3">
        <v>2165</v>
      </c>
      <c r="B469" s="4" t="str">
        <f>VLOOKUP(A469,'SALIDA INSUMOS SINCO'!$A$7:$B$510,2,0)</f>
        <v>ACABADO PROTECCION SALINIDAD</v>
      </c>
      <c r="C469" s="5" t="s">
        <v>14</v>
      </c>
      <c r="D469" s="5" t="str">
        <f>VLOOKUP(A469,'SALIDA INSUMOS SINCO'!$A$7:$D$510,4,0)</f>
        <v>M2</v>
      </c>
      <c r="E469" s="576">
        <f>VLOOKUP(A469,'SALIDA INSUMOS SINCO'!$A$7:$E$510,5,0)</f>
        <v>1600</v>
      </c>
      <c r="F469" s="576">
        <f>VLOOKUP(A469,'SALIDA INSUMOS SINCO'!$A$7:$F$510,6,0)</f>
        <v>39592</v>
      </c>
      <c r="G469" s="572">
        <f>VLOOKUP(A469,'SALIDA INSUMOS SINCO'!$A$7:$G$510,7,0)</f>
        <v>63347200</v>
      </c>
      <c r="H469" s="573">
        <f t="shared" si="37"/>
        <v>2.8944304480562973E-3</v>
      </c>
      <c r="I469" s="26" t="str">
        <f t="shared" si="36"/>
        <v>|</v>
      </c>
      <c r="J469" s="1" t="s">
        <v>2430</v>
      </c>
      <c r="L469" s="629" t="str">
        <f t="shared" si="35"/>
        <v/>
      </c>
    </row>
    <row r="470" spans="1:12">
      <c r="A470" s="3">
        <v>2189</v>
      </c>
      <c r="B470" s="4" t="str">
        <f>VLOOKUP(A470,'SALIDA INSUMOS SINCO'!$A$7:$B$510,2,0)</f>
        <v>CABLE XLPE 15kV #2 AWG</v>
      </c>
      <c r="C470" s="5" t="s">
        <v>14</v>
      </c>
      <c r="D470" s="5" t="str">
        <f>VLOOKUP(A470,'SALIDA INSUMOS SINCO'!$A$7:$D$510,4,0)</f>
        <v>Ml</v>
      </c>
      <c r="E470" s="576">
        <f>VLOOKUP(A470,'SALIDA INSUMOS SINCO'!$A$7:$E$510,5,0)</f>
        <v>810</v>
      </c>
      <c r="F470" s="576">
        <f>VLOOKUP(A470,'SALIDA INSUMOS SINCO'!$A$7:$F$510,6,0)</f>
        <v>151606</v>
      </c>
      <c r="G470" s="572">
        <f>VLOOKUP(A470,'SALIDA INSUMOS SINCO'!$A$7:$G$510,7,0)</f>
        <v>122800860</v>
      </c>
      <c r="H470" s="573">
        <f t="shared" si="37"/>
        <v>5.6109590989262131E-3</v>
      </c>
      <c r="I470" s="26" t="str">
        <f t="shared" si="36"/>
        <v>||</v>
      </c>
      <c r="J470" s="1" t="s">
        <v>2430</v>
      </c>
      <c r="L470" s="629" t="str">
        <f t="shared" si="35"/>
        <v/>
      </c>
    </row>
    <row r="471" spans="1:12">
      <c r="A471" s="3">
        <v>2190</v>
      </c>
      <c r="B471" s="4" t="str">
        <f>VLOOKUP(A471,'SALIDA INSUMOS SINCO'!$A$7:$B$510,2,0)</f>
        <v>Cable THHN # 4/0 AWG</v>
      </c>
      <c r="C471" s="5" t="s">
        <v>14</v>
      </c>
      <c r="D471" s="5" t="str">
        <f>VLOOKUP(A471,'SALIDA INSUMOS SINCO'!$A$7:$D$510,4,0)</f>
        <v>Ml</v>
      </c>
      <c r="E471" s="576">
        <f>VLOOKUP(A471,'SALIDA INSUMOS SINCO'!$A$7:$E$510,5,0)</f>
        <v>220</v>
      </c>
      <c r="F471" s="576">
        <f>VLOOKUP(A471,'SALIDA INSUMOS SINCO'!$A$7:$F$510,6,0)</f>
        <v>164601</v>
      </c>
      <c r="G471" s="572">
        <f>VLOOKUP(A471,'SALIDA INSUMOS SINCO'!$A$7:$G$510,7,0)</f>
        <v>36212220</v>
      </c>
      <c r="H471" s="573">
        <f t="shared" si="37"/>
        <v>1.6545917129677905E-3</v>
      </c>
      <c r="I471" s="26" t="str">
        <f t="shared" si="36"/>
        <v/>
      </c>
      <c r="J471" s="1" t="s">
        <v>2430</v>
      </c>
      <c r="L471" s="629" t="str">
        <f t="shared" si="35"/>
        <v/>
      </c>
    </row>
    <row r="472" spans="1:12">
      <c r="A472" s="3">
        <v>2191</v>
      </c>
      <c r="B472" s="4" t="str">
        <f>VLOOKUP(A472,'SALIDA INSUMOS SINCO'!$A$7:$B$510,2,0)</f>
        <v>Cable THHN # 2/0 AWG</v>
      </c>
      <c r="C472" s="5" t="s">
        <v>14</v>
      </c>
      <c r="D472" s="5" t="str">
        <f>VLOOKUP(A472,'SALIDA INSUMOS SINCO'!$A$7:$D$510,4,0)</f>
        <v>Ml</v>
      </c>
      <c r="E472" s="576">
        <f>VLOOKUP(A472,'SALIDA INSUMOS SINCO'!$A$7:$E$510,5,0)</f>
        <v>270</v>
      </c>
      <c r="F472" s="576">
        <f>VLOOKUP(A472,'SALIDA INSUMOS SINCO'!$A$7:$F$510,6,0)</f>
        <v>127400</v>
      </c>
      <c r="G472" s="572">
        <f>VLOOKUP(A472,'SALIDA INSUMOS SINCO'!$A$7:$G$510,7,0)</f>
        <v>34398000</v>
      </c>
      <c r="H472" s="573">
        <f t="shared" si="37"/>
        <v>1.5716972265899759E-3</v>
      </c>
      <c r="I472" s="26" t="str">
        <f t="shared" si="36"/>
        <v/>
      </c>
      <c r="J472" s="1" t="s">
        <v>2430</v>
      </c>
      <c r="L472" s="629" t="str">
        <f t="shared" si="35"/>
        <v/>
      </c>
    </row>
    <row r="473" spans="1:12">
      <c r="A473" s="3">
        <v>2192</v>
      </c>
      <c r="B473" s="4" t="str">
        <f>VLOOKUP(A473,'SALIDA INSUMOS SINCO'!$A$7:$B$510,2,0)</f>
        <v>Terminales de ojo #2/0 de AC</v>
      </c>
      <c r="C473" s="5" t="s">
        <v>14</v>
      </c>
      <c r="D473" s="5" t="str">
        <f>VLOOKUP(A473,'SALIDA INSUMOS SINCO'!$A$7:$D$510,4,0)</f>
        <v>Und</v>
      </c>
      <c r="E473" s="576">
        <f>VLOOKUP(A473,'SALIDA INSUMOS SINCO'!$A$7:$E$510,5,0)</f>
        <v>104</v>
      </c>
      <c r="F473" s="576">
        <f>VLOOKUP(A473,'SALIDA INSUMOS SINCO'!$A$7:$F$510,6,0)</f>
        <v>19370</v>
      </c>
      <c r="G473" s="572">
        <f>VLOOKUP(A473,'SALIDA INSUMOS SINCO'!$A$7:$G$510,7,0)</f>
        <v>2014480</v>
      </c>
      <c r="H473" s="573">
        <f t="shared" si="37"/>
        <v>9.2044672045496091E-5</v>
      </c>
      <c r="I473" s="26" t="str">
        <f t="shared" si="36"/>
        <v/>
      </c>
      <c r="J473" s="1" t="s">
        <v>2430</v>
      </c>
      <c r="L473" s="629" t="str">
        <f t="shared" si="35"/>
        <v/>
      </c>
    </row>
    <row r="474" spans="1:12">
      <c r="A474" s="3">
        <v>2193</v>
      </c>
      <c r="B474" s="4" t="str">
        <f>VLOOKUP(A474,'SALIDA INSUMOS SINCO'!$A$7:$B$510,2,0)</f>
        <v>Terminales de ojo #4/0 de AC</v>
      </c>
      <c r="C474" s="5" t="s">
        <v>14</v>
      </c>
      <c r="D474" s="5" t="str">
        <f>VLOOKUP(A474,'SALIDA INSUMOS SINCO'!$A$7:$D$510,4,0)</f>
        <v>Und</v>
      </c>
      <c r="E474" s="576">
        <f>VLOOKUP(A474,'SALIDA INSUMOS SINCO'!$A$7:$E$510,5,0)</f>
        <v>440</v>
      </c>
      <c r="F474" s="576">
        <f>VLOOKUP(A474,'SALIDA INSUMOS SINCO'!$A$7:$F$510,6,0)</f>
        <v>30550</v>
      </c>
      <c r="G474" s="572">
        <f>VLOOKUP(A474,'SALIDA INSUMOS SINCO'!$A$7:$G$510,7,0)</f>
        <v>13442000</v>
      </c>
      <c r="H474" s="573">
        <f t="shared" si="37"/>
        <v>6.1418553752609032E-4</v>
      </c>
      <c r="I474" s="26" t="str">
        <f t="shared" si="36"/>
        <v/>
      </c>
      <c r="J474" s="1" t="s">
        <v>2430</v>
      </c>
      <c r="L474" s="629" t="str">
        <f t="shared" si="35"/>
        <v/>
      </c>
    </row>
    <row r="475" spans="1:12">
      <c r="A475" s="3">
        <v>2194</v>
      </c>
      <c r="B475" s="4" t="str">
        <f>VLOOKUP(A475,'SALIDA INSUMOS SINCO'!$A$7:$B$510,2,0)</f>
        <v>Tablero principal de protecciones 220v con transferencia P,E</v>
      </c>
      <c r="C475" s="5" t="s">
        <v>14</v>
      </c>
      <c r="D475" s="5" t="str">
        <f>VLOOKUP(A475,'SALIDA INSUMOS SINCO'!$A$7:$D$510,4,0)</f>
        <v>Und</v>
      </c>
      <c r="E475" s="576">
        <f>VLOOKUP(A475,'SALIDA INSUMOS SINCO'!$A$7:$E$510,5,0)</f>
        <v>1</v>
      </c>
      <c r="F475" s="576">
        <f>VLOOKUP(A475,'SALIDA INSUMOS SINCO'!$A$7:$F$510,6,0)</f>
        <v>173264000</v>
      </c>
      <c r="G475" s="572">
        <f>VLOOKUP(A475,'SALIDA INSUMOS SINCO'!$A$7:$G$510,7,0)</f>
        <v>173264000</v>
      </c>
      <c r="H475" s="573">
        <f t="shared" si="37"/>
        <v>7.9166971413420998E-3</v>
      </c>
      <c r="I475" s="26" t="str">
        <f t="shared" si="36"/>
        <v>|||</v>
      </c>
      <c r="J475" s="1" t="s">
        <v>2430</v>
      </c>
      <c r="L475" s="629" t="str">
        <f t="shared" si="35"/>
        <v/>
      </c>
    </row>
    <row r="476" spans="1:12">
      <c r="A476" s="3">
        <v>2195</v>
      </c>
      <c r="B476" s="4" t="str">
        <f>VLOOKUP(A476,'SALIDA INSUMOS SINCO'!$A$7:$B$510,2,0)</f>
        <v>Terminales de ojo #2 de AC(2)</v>
      </c>
      <c r="C476" s="5" t="s">
        <v>14</v>
      </c>
      <c r="D476" s="5" t="str">
        <f>VLOOKUP(A476,'SALIDA INSUMOS SINCO'!$A$7:$D$510,4,0)</f>
        <v>Und</v>
      </c>
      <c r="E476" s="576">
        <f>VLOOKUP(A476,'SALIDA INSUMOS SINCO'!$A$7:$E$510,5,0)</f>
        <v>20</v>
      </c>
      <c r="F476" s="576">
        <f>VLOOKUP(A476,'SALIDA INSUMOS SINCO'!$A$7:$F$510,6,0)</f>
        <v>13650</v>
      </c>
      <c r="G476" s="572">
        <f>VLOOKUP(A476,'SALIDA INSUMOS SINCO'!$A$7:$G$510,7,0)</f>
        <v>273000</v>
      </c>
      <c r="H476" s="573">
        <f t="shared" si="37"/>
        <v>1.2473787512618856E-5</v>
      </c>
      <c r="I476" s="26" t="str">
        <f t="shared" si="36"/>
        <v/>
      </c>
      <c r="J476" s="1" t="s">
        <v>2430</v>
      </c>
      <c r="L476" s="629" t="str">
        <f t="shared" si="35"/>
        <v/>
      </c>
    </row>
    <row r="477" spans="1:12">
      <c r="A477" s="3">
        <v>2196</v>
      </c>
      <c r="B477" s="4" t="str">
        <f>VLOOKUP(A477,'SALIDA INSUMOS SINCO'!$A$7:$B$510,2,0)</f>
        <v>Cable THHN # 3/0 AWG</v>
      </c>
      <c r="C477" s="5" t="s">
        <v>14</v>
      </c>
      <c r="D477" s="5" t="str">
        <f>VLOOKUP(A477,'SALIDA INSUMOS SINCO'!$A$7:$D$510,4,0)</f>
        <v>Ml</v>
      </c>
      <c r="E477" s="576">
        <f>VLOOKUP(A477,'SALIDA INSUMOS SINCO'!$A$7:$E$510,5,0)</f>
        <v>210</v>
      </c>
      <c r="F477" s="576">
        <f>VLOOKUP(A477,'SALIDA INSUMOS SINCO'!$A$7:$F$510,6,0)</f>
        <v>131031</v>
      </c>
      <c r="G477" s="572">
        <f>VLOOKUP(A477,'SALIDA INSUMOS SINCO'!$A$7:$G$510,7,0)</f>
        <v>27516510</v>
      </c>
      <c r="H477" s="573">
        <f t="shared" si="37"/>
        <v>1.2572714242815087E-3</v>
      </c>
      <c r="I477" s="26" t="str">
        <f t="shared" si="36"/>
        <v/>
      </c>
      <c r="J477" s="1" t="s">
        <v>2430</v>
      </c>
      <c r="L477" s="629" t="str">
        <f t="shared" si="35"/>
        <v/>
      </c>
    </row>
    <row r="478" spans="1:12">
      <c r="A478" s="3">
        <v>2197</v>
      </c>
      <c r="B478" s="4" t="str">
        <f>VLOOKUP(A478,'SALIDA INSUMOS SINCO'!$A$7:$B$510,2,0)</f>
        <v>Terminales de ojo #3/0 de AC</v>
      </c>
      <c r="C478" s="5" t="s">
        <v>14</v>
      </c>
      <c r="D478" s="5" t="str">
        <f>VLOOKUP(A478,'SALIDA INSUMOS SINCO'!$A$7:$D$510,4,0)</f>
        <v>Und</v>
      </c>
      <c r="E478" s="576">
        <f>VLOOKUP(A478,'SALIDA INSUMOS SINCO'!$A$7:$E$510,5,0)</f>
        <v>18</v>
      </c>
      <c r="F478" s="576">
        <f>VLOOKUP(A478,'SALIDA INSUMOS SINCO'!$A$7:$F$510,6,0)</f>
        <v>27300</v>
      </c>
      <c r="G478" s="572">
        <f>VLOOKUP(A478,'SALIDA INSUMOS SINCO'!$A$7:$G$510,7,0)</f>
        <v>491400</v>
      </c>
      <c r="H478" s="573">
        <f t="shared" si="37"/>
        <v>2.2452817522713941E-5</v>
      </c>
      <c r="I478" s="26" t="str">
        <f t="shared" si="36"/>
        <v/>
      </c>
      <c r="J478" s="1" t="s">
        <v>2430</v>
      </c>
      <c r="L478" s="629" t="str">
        <f t="shared" si="35"/>
        <v/>
      </c>
    </row>
    <row r="479" spans="1:12">
      <c r="A479" s="3">
        <v>2198</v>
      </c>
      <c r="B479" s="4" t="str">
        <f>VLOOKUP(A479,'SALIDA INSUMOS SINCO'!$A$7:$B$510,2,0)</f>
        <v>Malla de tierra principal trafo 6x6</v>
      </c>
      <c r="C479" s="5" t="s">
        <v>14</v>
      </c>
      <c r="D479" s="5" t="str">
        <f>VLOOKUP(A479,'SALIDA INSUMOS SINCO'!$A$7:$D$510,4,0)</f>
        <v>Und</v>
      </c>
      <c r="E479" s="576">
        <f>VLOOKUP(A479,'SALIDA INSUMOS SINCO'!$A$7:$E$510,5,0)</f>
        <v>1</v>
      </c>
      <c r="F479" s="576">
        <f>VLOOKUP(A479,'SALIDA INSUMOS SINCO'!$A$7:$F$510,6,0)</f>
        <v>63692200</v>
      </c>
      <c r="G479" s="572">
        <f>VLOOKUP(A479,'SALIDA INSUMOS SINCO'!$A$7:$G$510,7,0)</f>
        <v>63692200</v>
      </c>
      <c r="H479" s="573">
        <f t="shared" si="37"/>
        <v>2.9101940256821344E-3</v>
      </c>
      <c r="I479" s="26" t="str">
        <f t="shared" si="36"/>
        <v>|</v>
      </c>
      <c r="J479" s="1" t="s">
        <v>2430</v>
      </c>
      <c r="L479" s="629" t="str">
        <f t="shared" si="35"/>
        <v/>
      </c>
    </row>
    <row r="480" spans="1:12">
      <c r="A480" s="3">
        <v>2199</v>
      </c>
      <c r="B480" s="4" t="str">
        <f>VLOOKUP(A480,'SALIDA INSUMOS SINCO'!$A$7:$B$510,2,0)</f>
        <v>ILUMINACION LED 120000 LM / 800W - TORRES EXTERIORES</v>
      </c>
      <c r="C480" s="5" t="s">
        <v>14</v>
      </c>
      <c r="D480" s="5" t="str">
        <f>VLOOKUP(A480,'SALIDA INSUMOS SINCO'!$A$7:$D$510,4,0)</f>
        <v>Und</v>
      </c>
      <c r="E480" s="576">
        <f>VLOOKUP(A480,'SALIDA INSUMOS SINCO'!$A$7:$E$510,5,0)</f>
        <v>68</v>
      </c>
      <c r="F480" s="576">
        <f>VLOOKUP(A480,'SALIDA INSUMOS SINCO'!$A$7:$F$510,6,0)</f>
        <v>2535000</v>
      </c>
      <c r="G480" s="572">
        <f>VLOOKUP(A480,'SALIDA INSUMOS SINCO'!$A$7:$G$510,7,0)</f>
        <v>172380000</v>
      </c>
      <c r="H480" s="573">
        <f t="shared" si="37"/>
        <v>7.876305829396477E-3</v>
      </c>
      <c r="I480" s="26" t="str">
        <f t="shared" si="36"/>
        <v>|||</v>
      </c>
      <c r="J480" s="1" t="s">
        <v>2430</v>
      </c>
      <c r="L480" s="629" t="str">
        <f t="shared" si="35"/>
        <v/>
      </c>
    </row>
    <row r="481" spans="1:12">
      <c r="A481" s="3">
        <v>2201</v>
      </c>
      <c r="B481" s="4" t="str">
        <f>VLOOKUP(A481,'SALIDA INSUMOS SINCO'!$A$7:$B$510,2,0)</f>
        <v>Herramienta de medición luxómetro</v>
      </c>
      <c r="C481" s="5" t="s">
        <v>14</v>
      </c>
      <c r="D481" s="5" t="str">
        <f>VLOOKUP(A481,'SALIDA INSUMOS SINCO'!$A$7:$D$510,4,0)</f>
        <v>Día</v>
      </c>
      <c r="E481" s="576">
        <f>VLOOKUP(A481,'SALIDA INSUMOS SINCO'!$A$7:$E$510,5,0)</f>
        <v>8.16</v>
      </c>
      <c r="F481" s="576">
        <f>VLOOKUP(A481,'SALIDA INSUMOS SINCO'!$A$7:$F$510,6,0)</f>
        <v>49833</v>
      </c>
      <c r="G481" s="572">
        <f>VLOOKUP(A481,'SALIDA INSUMOS SINCO'!$A$7:$G$510,7,0)</f>
        <v>406637.28</v>
      </c>
      <c r="H481" s="573">
        <f t="shared" si="37"/>
        <v>1.8579879214026731E-5</v>
      </c>
      <c r="I481" s="26" t="str">
        <f t="shared" si="36"/>
        <v/>
      </c>
      <c r="J481" s="1" t="s">
        <v>2430</v>
      </c>
      <c r="L481" s="629" t="str">
        <f t="shared" si="35"/>
        <v/>
      </c>
    </row>
    <row r="482" spans="1:12">
      <c r="A482" s="3">
        <v>2202</v>
      </c>
      <c r="B482" s="4" t="str">
        <f>VLOOKUP(A482,'SALIDA INSUMOS SINCO'!$A$7:$B$510,2,0)</f>
        <v>Cable encauchetado 3 x #12 THHN</v>
      </c>
      <c r="C482" s="5" t="s">
        <v>14</v>
      </c>
      <c r="D482" s="5" t="str">
        <f>VLOOKUP(A482,'SALIDA INSUMOS SINCO'!$A$7:$D$510,4,0)</f>
        <v>Ml</v>
      </c>
      <c r="E482" s="576">
        <f>VLOOKUP(A482,'SALIDA INSUMOS SINCO'!$A$7:$E$510,5,0)</f>
        <v>1700</v>
      </c>
      <c r="F482" s="576">
        <f>VLOOKUP(A482,'SALIDA INSUMOS SINCO'!$A$7:$F$510,6,0)</f>
        <v>24570</v>
      </c>
      <c r="G482" s="572">
        <f>VLOOKUP(A482,'SALIDA INSUMOS SINCO'!$A$7:$G$510,7,0)</f>
        <v>41769000</v>
      </c>
      <c r="H482" s="573">
        <f t="shared" si="37"/>
        <v>1.908489489430685E-3</v>
      </c>
      <c r="I482" s="26" t="str">
        <f t="shared" si="36"/>
        <v/>
      </c>
      <c r="J482" s="1" t="s">
        <v>2430</v>
      </c>
      <c r="L482" s="629" t="str">
        <f t="shared" si="35"/>
        <v/>
      </c>
    </row>
    <row r="483" spans="1:12">
      <c r="A483" s="3">
        <v>2203</v>
      </c>
      <c r="B483" s="4" t="str">
        <f>VLOOKUP(A483,'SALIDA INSUMOS SINCO'!$A$7:$B$510,2,0)</f>
        <v>Cable THHN # 2 AWG</v>
      </c>
      <c r="C483" s="5" t="s">
        <v>14</v>
      </c>
      <c r="D483" s="5" t="str">
        <f>VLOOKUP(A483,'SALIDA INSUMOS SINCO'!$A$7:$D$510,4,0)</f>
        <v>Ml</v>
      </c>
      <c r="E483" s="576">
        <f>VLOOKUP(A483,'SALIDA INSUMOS SINCO'!$A$7:$E$510,5,0)</f>
        <v>3651</v>
      </c>
      <c r="F483" s="576">
        <f>VLOOKUP(A483,'SALIDA INSUMOS SINCO'!$A$7:$F$510,6,0)</f>
        <v>63700</v>
      </c>
      <c r="G483" s="572">
        <f>VLOOKUP(A483,'SALIDA INSUMOS SINCO'!$A$7:$G$510,7,0)</f>
        <v>232568700</v>
      </c>
      <c r="H483" s="573">
        <f t="shared" si="37"/>
        <v>1.0626419582000004E-2</v>
      </c>
      <c r="I483" s="26" t="str">
        <f t="shared" si="36"/>
        <v>||||</v>
      </c>
      <c r="J483" s="1" t="s">
        <v>2430</v>
      </c>
      <c r="L483" s="629" t="str">
        <f t="shared" si="35"/>
        <v/>
      </c>
    </row>
    <row r="484" spans="1:12">
      <c r="A484" s="3">
        <v>2204</v>
      </c>
      <c r="B484" s="4" t="str">
        <f>VLOOKUP(A484,'SALIDA INSUMOS SINCO'!$A$7:$B$510,2,0)</f>
        <v>Cable THHN # 4 AWG</v>
      </c>
      <c r="C484" s="5" t="s">
        <v>14</v>
      </c>
      <c r="D484" s="5" t="str">
        <f>VLOOKUP(A484,'SALIDA INSUMOS SINCO'!$A$7:$D$510,4,0)</f>
        <v>Ml</v>
      </c>
      <c r="E484" s="576">
        <f>VLOOKUP(A484,'SALIDA INSUMOS SINCO'!$A$7:$E$510,5,0)</f>
        <v>1555</v>
      </c>
      <c r="F484" s="576">
        <f>VLOOKUP(A484,'SALIDA INSUMOS SINCO'!$A$7:$F$510,6,0)</f>
        <v>40040</v>
      </c>
      <c r="G484" s="572">
        <f>VLOOKUP(A484,'SALIDA INSUMOS SINCO'!$A$7:$G$510,7,0)</f>
        <v>62262200</v>
      </c>
      <c r="H484" s="573">
        <f t="shared" si="37"/>
        <v>2.8448551387112737E-3</v>
      </c>
      <c r="I484" s="26" t="str">
        <f t="shared" si="36"/>
        <v>|</v>
      </c>
      <c r="J484" s="1" t="s">
        <v>2430</v>
      </c>
      <c r="L484" s="629" t="str">
        <f t="shared" si="35"/>
        <v/>
      </c>
    </row>
    <row r="485" spans="1:12">
      <c r="A485" s="3">
        <v>2206</v>
      </c>
      <c r="B485" s="4" t="str">
        <f>VLOOKUP(A485,'SALIDA INSUMOS SINCO'!$A$7:$B$510,2,0)</f>
        <v>Cable THHN # 6 AWG</v>
      </c>
      <c r="C485" s="5" t="s">
        <v>14</v>
      </c>
      <c r="D485" s="5" t="str">
        <f>VLOOKUP(A485,'SALIDA INSUMOS SINCO'!$A$7:$D$510,4,0)</f>
        <v>Ml</v>
      </c>
      <c r="E485" s="576">
        <f>VLOOKUP(A485,'SALIDA INSUMOS SINCO'!$A$7:$E$510,5,0)</f>
        <v>934.8</v>
      </c>
      <c r="F485" s="576">
        <f>VLOOKUP(A485,'SALIDA INSUMOS SINCO'!$A$7:$F$510,6,0)</f>
        <v>27300</v>
      </c>
      <c r="G485" s="572">
        <f>VLOOKUP(A485,'SALIDA INSUMOS SINCO'!$A$7:$G$510,7,0)</f>
        <v>25520040</v>
      </c>
      <c r="H485" s="573">
        <f t="shared" si="37"/>
        <v>1.1660496566796106E-3</v>
      </c>
      <c r="I485" s="26" t="str">
        <f t="shared" si="36"/>
        <v/>
      </c>
      <c r="J485" s="1" t="s">
        <v>2430</v>
      </c>
      <c r="L485" s="629" t="str">
        <f t="shared" si="35"/>
        <v/>
      </c>
    </row>
    <row r="486" spans="1:12">
      <c r="A486" s="3">
        <v>2207</v>
      </c>
      <c r="B486" s="4" t="str">
        <f>VLOOKUP(A486,'SALIDA INSUMOS SINCO'!$A$7:$B$510,2,0)</f>
        <v>Cable THHN # 8 AWG</v>
      </c>
      <c r="C486" s="5" t="s">
        <v>14</v>
      </c>
      <c r="D486" s="5" t="str">
        <f>VLOOKUP(A486,'SALIDA INSUMOS SINCO'!$A$7:$D$510,4,0)</f>
        <v>Ml</v>
      </c>
      <c r="E486" s="576">
        <f>VLOOKUP(A486,'SALIDA INSUMOS SINCO'!$A$7:$E$510,5,0)</f>
        <v>3434.6</v>
      </c>
      <c r="F486" s="576">
        <f>VLOOKUP(A486,'SALIDA INSUMOS SINCO'!$A$7:$F$510,6,0)</f>
        <v>15470</v>
      </c>
      <c r="G486" s="572">
        <f>VLOOKUP(A486,'SALIDA INSUMOS SINCO'!$A$7:$G$510,7,0)</f>
        <v>53133262</v>
      </c>
      <c r="H486" s="573">
        <f t="shared" si="37"/>
        <v>2.4277400001476409E-3</v>
      </c>
      <c r="I486" s="26" t="str">
        <f t="shared" si="36"/>
        <v/>
      </c>
      <c r="J486" s="1" t="s">
        <v>2430</v>
      </c>
      <c r="L486" s="629" t="str">
        <f t="shared" si="35"/>
        <v/>
      </c>
    </row>
    <row r="487" spans="1:12">
      <c r="A487" s="3">
        <v>2208</v>
      </c>
      <c r="B487" s="4" t="str">
        <f>VLOOKUP(A487,'SALIDA INSUMOS SINCO'!$A$7:$B$510,2,0)</f>
        <v>Tuberia de 1"</v>
      </c>
      <c r="C487" s="5" t="s">
        <v>14</v>
      </c>
      <c r="D487" s="5" t="str">
        <f>VLOOKUP(A487,'SALIDA INSUMOS SINCO'!$A$7:$D$510,4,0)</f>
        <v>Ml</v>
      </c>
      <c r="E487" s="576">
        <f>VLOOKUP(A487,'SALIDA INSUMOS SINCO'!$A$7:$E$510,5,0)</f>
        <v>1300</v>
      </c>
      <c r="F487" s="576">
        <f>VLOOKUP(A487,'SALIDA INSUMOS SINCO'!$A$7:$F$510,6,0)</f>
        <v>32760</v>
      </c>
      <c r="G487" s="572">
        <f>VLOOKUP(A487,'SALIDA INSUMOS SINCO'!$A$7:$G$510,7,0)</f>
        <v>42587999.869999997</v>
      </c>
      <c r="H487" s="573">
        <f t="shared" si="37"/>
        <v>1.9459108460286425E-3</v>
      </c>
      <c r="I487" s="26" t="str">
        <f t="shared" si="36"/>
        <v/>
      </c>
      <c r="J487" s="1" t="s">
        <v>2430</v>
      </c>
      <c r="L487" s="629" t="str">
        <f t="shared" si="35"/>
        <v/>
      </c>
    </row>
    <row r="488" spans="1:12">
      <c r="A488" s="3">
        <v>2209</v>
      </c>
      <c r="B488" s="4" t="str">
        <f>VLOOKUP(A488,'SALIDA INSUMOS SINCO'!$A$7:$B$510,2,0)</f>
        <v>Tuberia de 1 1/2"</v>
      </c>
      <c r="C488" s="5" t="s">
        <v>14</v>
      </c>
      <c r="D488" s="5" t="str">
        <f>VLOOKUP(A488,'SALIDA INSUMOS SINCO'!$A$7:$D$510,4,0)</f>
        <v>Ml</v>
      </c>
      <c r="E488" s="576">
        <f>VLOOKUP(A488,'SALIDA INSUMOS SINCO'!$A$7:$E$510,5,0)</f>
        <v>48</v>
      </c>
      <c r="F488" s="576">
        <f>VLOOKUP(A488,'SALIDA INSUMOS SINCO'!$A$7:$F$510,6,0)</f>
        <v>50960</v>
      </c>
      <c r="G488" s="572">
        <f>VLOOKUP(A488,'SALIDA INSUMOS SINCO'!$A$7:$G$510,7,0)</f>
        <v>2446080</v>
      </c>
      <c r="H488" s="573">
        <f t="shared" si="37"/>
        <v>1.1176513611306495E-4</v>
      </c>
      <c r="I488" s="26" t="str">
        <f t="shared" si="36"/>
        <v/>
      </c>
      <c r="J488" s="1" t="s">
        <v>2430</v>
      </c>
      <c r="L488" s="629" t="str">
        <f t="shared" si="35"/>
        <v/>
      </c>
    </row>
    <row r="489" spans="1:12">
      <c r="A489" s="3">
        <v>2210</v>
      </c>
      <c r="B489" s="4" t="str">
        <f>VLOOKUP(A489,'SALIDA INSUMOS SINCO'!$A$7:$B$510,2,0)</f>
        <v>Cable THHN # 10 AWG</v>
      </c>
      <c r="C489" s="5" t="s">
        <v>14</v>
      </c>
      <c r="D489" s="5" t="str">
        <f>VLOOKUP(A489,'SALIDA INSUMOS SINCO'!$A$7:$D$510,4,0)</f>
        <v>Und</v>
      </c>
      <c r="E489" s="576">
        <f>VLOOKUP(A489,'SALIDA INSUMOS SINCO'!$A$7:$E$510,5,0)</f>
        <v>9412.7000000000007</v>
      </c>
      <c r="F489" s="576">
        <f>VLOOKUP(A489,'SALIDA INSUMOS SINCO'!$A$7:$F$510,6,0)</f>
        <v>10556</v>
      </c>
      <c r="G489" s="572">
        <f>VLOOKUP(A489,'SALIDA INSUMOS SINCO'!$A$7:$G$510,7,0)</f>
        <v>99360461.159999996</v>
      </c>
      <c r="H489" s="573">
        <f t="shared" si="37"/>
        <v>4.5399314273467358E-3</v>
      </c>
      <c r="I489" s="26" t="str">
        <f t="shared" si="36"/>
        <v>|</v>
      </c>
      <c r="J489" s="1" t="s">
        <v>2430</v>
      </c>
      <c r="L489" s="629" t="str">
        <f t="shared" si="35"/>
        <v/>
      </c>
    </row>
    <row r="490" spans="1:12">
      <c r="A490" s="3">
        <v>2211</v>
      </c>
      <c r="B490" s="4" t="str">
        <f>VLOOKUP(A490,'SALIDA INSUMOS SINCO'!$A$7:$B$510,2,0)</f>
        <v>Tuberia de 3/4</v>
      </c>
      <c r="C490" s="5" t="s">
        <v>14</v>
      </c>
      <c r="D490" s="5" t="str">
        <f>VLOOKUP(A490,'SALIDA INSUMOS SINCO'!$A$7:$D$510,4,0)</f>
        <v>Ml</v>
      </c>
      <c r="E490" s="576">
        <f>VLOOKUP(A490,'SALIDA INSUMOS SINCO'!$A$7:$E$510,5,0)</f>
        <v>4987.4799999999996</v>
      </c>
      <c r="F490" s="576">
        <f>VLOOKUP(A490,'SALIDA INSUMOS SINCO'!$A$7:$F$510,6,0)</f>
        <v>18200</v>
      </c>
      <c r="G490" s="572">
        <f>VLOOKUP(A490,'SALIDA INSUMOS SINCO'!$A$7:$G$510,7,0)</f>
        <v>90772136</v>
      </c>
      <c r="H490" s="573">
        <f t="shared" si="37"/>
        <v>4.1475177162290863E-3</v>
      </c>
      <c r="I490" s="26" t="str">
        <f t="shared" si="36"/>
        <v>|</v>
      </c>
      <c r="J490" s="1" t="s">
        <v>2430</v>
      </c>
      <c r="L490" s="629" t="str">
        <f t="shared" si="35"/>
        <v/>
      </c>
    </row>
    <row r="491" spans="1:12">
      <c r="A491" s="3">
        <v>2212</v>
      </c>
      <c r="B491" s="4" t="str">
        <f>VLOOKUP(A491,'SALIDA INSUMOS SINCO'!$A$7:$B$510,2,0)</f>
        <v>Cable THHN # 12 AWG</v>
      </c>
      <c r="C491" s="5" t="s">
        <v>14</v>
      </c>
      <c r="D491" s="5" t="str">
        <f>VLOOKUP(A491,'SALIDA INSUMOS SINCO'!$A$7:$D$510,4,0)</f>
        <v>Ml</v>
      </c>
      <c r="E491" s="576">
        <f>VLOOKUP(A491,'SALIDA INSUMOS SINCO'!$A$7:$E$510,5,0)</f>
        <v>4959.24</v>
      </c>
      <c r="F491" s="576">
        <f>VLOOKUP(A491,'SALIDA INSUMOS SINCO'!$A$7:$F$510,6,0)</f>
        <v>8190</v>
      </c>
      <c r="G491" s="572">
        <f>VLOOKUP(A491,'SALIDA INSUMOS SINCO'!$A$7:$G$510,7,0)</f>
        <v>40616175.600000001</v>
      </c>
      <c r="H491" s="573">
        <f t="shared" ref="H491:H501" si="38">G491/$G$502</f>
        <v>1.8558151795223981E-3</v>
      </c>
      <c r="I491" s="26" t="str">
        <f t="shared" si="36"/>
        <v/>
      </c>
      <c r="J491" s="1" t="s">
        <v>2430</v>
      </c>
      <c r="L491" s="629" t="str">
        <f t="shared" si="35"/>
        <v/>
      </c>
    </row>
    <row r="492" spans="1:12">
      <c r="A492" s="3">
        <v>2213</v>
      </c>
      <c r="B492" s="4" t="str">
        <f>VLOOKUP(A492,'SALIDA INSUMOS SINCO'!$A$7:$B$510,2,0)</f>
        <v>Interruptores sencillos</v>
      </c>
      <c r="C492" s="5" t="s">
        <v>14</v>
      </c>
      <c r="D492" s="5" t="str">
        <f>VLOOKUP(A492,'SALIDA INSUMOS SINCO'!$A$7:$D$510,4,0)</f>
        <v>Und</v>
      </c>
      <c r="E492" s="576">
        <f>VLOOKUP(A492,'SALIDA INSUMOS SINCO'!$A$7:$E$510,5,0)</f>
        <v>110</v>
      </c>
      <c r="F492" s="576">
        <f>VLOOKUP(A492,'SALIDA INSUMOS SINCO'!$A$7:$F$510,6,0)</f>
        <v>23391</v>
      </c>
      <c r="G492" s="572">
        <f>VLOOKUP(A492,'SALIDA INSUMOS SINCO'!$A$7:$G$510,7,0)</f>
        <v>2573010</v>
      </c>
      <c r="H492" s="573">
        <f t="shared" si="38"/>
        <v>1.1756476193349246E-4</v>
      </c>
      <c r="I492" s="26" t="str">
        <f t="shared" si="36"/>
        <v/>
      </c>
      <c r="J492" s="1" t="s">
        <v>2430</v>
      </c>
      <c r="L492" s="629" t="str">
        <f t="shared" si="35"/>
        <v/>
      </c>
    </row>
    <row r="493" spans="1:12">
      <c r="A493" s="3">
        <v>2214</v>
      </c>
      <c r="B493" s="4" t="str">
        <f>VLOOKUP(A493,'SALIDA INSUMOS SINCO'!$A$7:$B$510,2,0)</f>
        <v>PANEL SOLAR FOTOVOLTAICO</v>
      </c>
      <c r="C493" s="5" t="s">
        <v>14</v>
      </c>
      <c r="D493" s="5" t="str">
        <f>VLOOKUP(A493,'SALIDA INSUMOS SINCO'!$A$7:$D$510,4,0)</f>
        <v>W</v>
      </c>
      <c r="E493" s="576">
        <f>VLOOKUP(A493,'SALIDA INSUMOS SINCO'!$A$7:$E$510,5,0)</f>
        <v>72900</v>
      </c>
      <c r="F493" s="576">
        <f>VLOOKUP(A493,'SALIDA INSUMOS SINCO'!$A$7:$F$510,6,0)</f>
        <v>3185</v>
      </c>
      <c r="G493" s="572">
        <f>VLOOKUP(A493,'SALIDA INSUMOS SINCO'!$A$7:$G$510,7,0)</f>
        <v>232186500</v>
      </c>
      <c r="H493" s="573">
        <f t="shared" si="38"/>
        <v>1.0608956279482336E-2</v>
      </c>
      <c r="I493" s="26" t="str">
        <f t="shared" si="36"/>
        <v>||||</v>
      </c>
      <c r="J493" s="1" t="s">
        <v>2430</v>
      </c>
      <c r="L493" s="629" t="str">
        <f t="shared" si="35"/>
        <v/>
      </c>
    </row>
    <row r="494" spans="1:12">
      <c r="A494" s="3">
        <v>2217</v>
      </c>
      <c r="B494" s="4" t="str">
        <f>VLOOKUP(A494,'SALIDA INSUMOS SINCO'!$A$7:$B$510,2,0)</f>
        <v>Cable solar #12</v>
      </c>
      <c r="C494" s="5" t="s">
        <v>14</v>
      </c>
      <c r="D494" s="5" t="str">
        <f>VLOOKUP(A494,'SALIDA INSUMOS SINCO'!$A$7:$D$510,4,0)</f>
        <v>Ml</v>
      </c>
      <c r="E494" s="576">
        <f>VLOOKUP(A494,'SALIDA INSUMOS SINCO'!$A$7:$E$510,5,0)</f>
        <v>1140</v>
      </c>
      <c r="F494" s="576">
        <f>VLOOKUP(A494,'SALIDA INSUMOS SINCO'!$A$7:$F$510,6,0)</f>
        <v>15340</v>
      </c>
      <c r="G494" s="572">
        <f>VLOOKUP(A494,'SALIDA INSUMOS SINCO'!$A$7:$G$510,7,0)</f>
        <v>17487600</v>
      </c>
      <c r="H494" s="573">
        <f t="shared" si="38"/>
        <v>7.9903518866547064E-4</v>
      </c>
      <c r="I494" s="26" t="str">
        <f t="shared" si="36"/>
        <v/>
      </c>
      <c r="J494" s="1" t="s">
        <v>2430</v>
      </c>
      <c r="L494" s="629" t="str">
        <f t="shared" si="35"/>
        <v/>
      </c>
    </row>
    <row r="495" spans="1:12">
      <c r="A495" s="3">
        <v>2218</v>
      </c>
      <c r="B495" s="4" t="str">
        <f>VLOOKUP(A495,'SALIDA INSUMOS SINCO'!$A$7:$B$510,2,0)</f>
        <v>Fusible de linea con conector MC4 - 20A - 1500 VDC</v>
      </c>
      <c r="C495" s="5" t="s">
        <v>14</v>
      </c>
      <c r="D495" s="5" t="str">
        <f>VLOOKUP(A495,'SALIDA INSUMOS SINCO'!$A$7:$D$510,4,0)</f>
        <v>Und</v>
      </c>
      <c r="E495" s="576">
        <f>VLOOKUP(A495,'SALIDA INSUMOS SINCO'!$A$7:$E$510,5,0)</f>
        <v>20</v>
      </c>
      <c r="F495" s="576">
        <f>VLOOKUP(A495,'SALIDA INSUMOS SINCO'!$A$7:$F$510,6,0)</f>
        <v>182000</v>
      </c>
      <c r="G495" s="572">
        <f>VLOOKUP(A495,'SALIDA INSUMOS SINCO'!$A$7:$G$510,7,0)</f>
        <v>3639999.97</v>
      </c>
      <c r="H495" s="573">
        <f t="shared" si="38"/>
        <v>1.663171654641722E-4</v>
      </c>
      <c r="I495" s="26" t="str">
        <f t="shared" si="36"/>
        <v/>
      </c>
      <c r="J495" s="1" t="s">
        <v>2430</v>
      </c>
      <c r="L495" s="629" t="str">
        <f t="shared" si="35"/>
        <v/>
      </c>
    </row>
    <row r="496" spans="1:12">
      <c r="A496" s="3">
        <v>2219</v>
      </c>
      <c r="B496" s="4" t="str">
        <f>VLOOKUP(A496,'SALIDA INSUMOS SINCO'!$A$7:$B$510,2,0)</f>
        <v>Cable THHN # 1/0 AWG</v>
      </c>
      <c r="C496" s="5" t="s">
        <v>14</v>
      </c>
      <c r="D496" s="5" t="str">
        <f>VLOOKUP(A496,'SALIDA INSUMOS SINCO'!$A$7:$D$510,4,0)</f>
        <v>Ml</v>
      </c>
      <c r="E496" s="576">
        <f>VLOOKUP(A496,'SALIDA INSUMOS SINCO'!$A$7:$E$510,5,0)</f>
        <v>168</v>
      </c>
      <c r="F496" s="576">
        <f>VLOOKUP(A496,'SALIDA INSUMOS SINCO'!$A$7:$F$510,6,0)</f>
        <v>91000</v>
      </c>
      <c r="G496" s="572">
        <f>VLOOKUP(A496,'SALIDA INSUMOS SINCO'!$A$7:$G$510,7,0)</f>
        <v>15288000</v>
      </c>
      <c r="H496" s="573">
        <f t="shared" si="38"/>
        <v>6.9853210070665588E-4</v>
      </c>
      <c r="I496" s="26" t="str">
        <f t="shared" si="36"/>
        <v/>
      </c>
      <c r="J496" s="1" t="s">
        <v>2430</v>
      </c>
      <c r="L496" s="629" t="str">
        <f t="shared" si="35"/>
        <v/>
      </c>
    </row>
    <row r="497" spans="1:12">
      <c r="A497" s="3">
        <v>2220</v>
      </c>
      <c r="B497" s="4" t="str">
        <f>VLOOKUP(A497,'SALIDA INSUMOS SINCO'!$A$7:$B$510,2,0)</f>
        <v>Terminales de ojo #1/0 de AC</v>
      </c>
      <c r="C497" s="5" t="s">
        <v>14</v>
      </c>
      <c r="D497" s="5" t="str">
        <f>VLOOKUP(A497,'SALIDA INSUMOS SINCO'!$A$7:$D$510,4,0)</f>
        <v>Und</v>
      </c>
      <c r="E497" s="576">
        <f>VLOOKUP(A497,'SALIDA INSUMOS SINCO'!$A$7:$E$510,5,0)</f>
        <v>6</v>
      </c>
      <c r="F497" s="576">
        <f>VLOOKUP(A497,'SALIDA INSUMOS SINCO'!$A$7:$F$510,6,0)</f>
        <v>14560</v>
      </c>
      <c r="G497" s="572">
        <f>VLOOKUP(A497,'SALIDA INSUMOS SINCO'!$A$7:$G$510,7,0)</f>
        <v>87360</v>
      </c>
      <c r="H497" s="573">
        <f t="shared" si="38"/>
        <v>3.9916120040380334E-6</v>
      </c>
      <c r="I497" s="26" t="str">
        <f t="shared" si="36"/>
        <v/>
      </c>
      <c r="J497" s="1" t="s">
        <v>2430</v>
      </c>
      <c r="L497" s="629" t="str">
        <f t="shared" si="35"/>
        <v/>
      </c>
    </row>
    <row r="498" spans="1:12">
      <c r="A498" s="3">
        <v>2221</v>
      </c>
      <c r="B498" s="4" t="str">
        <f>VLOOKUP(A498,'SALIDA INSUMOS SINCO'!$A$7:$B$510,2,0)</f>
        <v>Tuberia de 2"</v>
      </c>
      <c r="C498" s="5" t="s">
        <v>14</v>
      </c>
      <c r="D498" s="5" t="str">
        <f>VLOOKUP(A498,'SALIDA INSUMOS SINCO'!$A$7:$D$510,4,0)</f>
        <v>Ml</v>
      </c>
      <c r="E498" s="576">
        <f>VLOOKUP(A498,'SALIDA INSUMOS SINCO'!$A$7:$E$510,5,0)</f>
        <v>10</v>
      </c>
      <c r="F498" s="576">
        <f>VLOOKUP(A498,'SALIDA INSUMOS SINCO'!$A$7:$F$510,6,0)</f>
        <v>85540</v>
      </c>
      <c r="G498" s="572">
        <f>VLOOKUP(A498,'SALIDA INSUMOS SINCO'!$A$7:$G$510,7,0)</f>
        <v>855400</v>
      </c>
      <c r="H498" s="573">
        <f t="shared" si="38"/>
        <v>3.9084534206205747E-5</v>
      </c>
      <c r="I498" s="26" t="str">
        <f t="shared" si="36"/>
        <v/>
      </c>
      <c r="J498" s="1" t="s">
        <v>2430</v>
      </c>
      <c r="L498" s="629" t="str">
        <f t="shared" si="35"/>
        <v/>
      </c>
    </row>
    <row r="499" spans="1:12">
      <c r="A499" s="3">
        <v>2222</v>
      </c>
      <c r="B499" s="4" t="str">
        <f>VLOOKUP(A499,'SALIDA INSUMOS SINCO'!$A$7:$B$510,2,0)</f>
        <v>Terminales de ojo #6 de AC</v>
      </c>
      <c r="C499" s="5" t="s">
        <v>14</v>
      </c>
      <c r="D499" s="5" t="str">
        <f>VLOOKUP(A499,'SALIDA INSUMOS SINCO'!$A$7:$D$510,4,0)</f>
        <v>Und</v>
      </c>
      <c r="E499" s="576">
        <f>VLOOKUP(A499,'SALIDA INSUMOS SINCO'!$A$7:$E$510,5,0)</f>
        <v>36</v>
      </c>
      <c r="F499" s="576">
        <f>VLOOKUP(A499,'SALIDA INSUMOS SINCO'!$A$7:$F$510,6,0)</f>
        <v>11700</v>
      </c>
      <c r="G499" s="572">
        <f>VLOOKUP(A499,'SALIDA INSUMOS SINCO'!$A$7:$G$510,7,0)</f>
        <v>421200</v>
      </c>
      <c r="H499" s="573">
        <f t="shared" si="38"/>
        <v>1.9245272162326235E-5</v>
      </c>
      <c r="I499" s="26" t="str">
        <f t="shared" si="36"/>
        <v/>
      </c>
      <c r="J499" s="1" t="s">
        <v>2430</v>
      </c>
      <c r="L499" s="629" t="str">
        <f t="shared" si="35"/>
        <v/>
      </c>
    </row>
    <row r="500" spans="1:12">
      <c r="A500" s="3">
        <v>2226</v>
      </c>
      <c r="B500" s="4" t="str">
        <f>VLOOKUP(A500,'SALIDA INSUMOS SINCO'!$A$7:$B$510,2,0)</f>
        <v>Programación de panel,</v>
      </c>
      <c r="C500" s="5" t="s">
        <v>14</v>
      </c>
      <c r="D500" s="5" t="str">
        <f>VLOOKUP(A500,'SALIDA INSUMOS SINCO'!$A$7:$D$510,4,0)</f>
        <v>Glb</v>
      </c>
      <c r="E500" s="576">
        <f>VLOOKUP(A500,'SALIDA INSUMOS SINCO'!$A$7:$E$510,5,0)</f>
        <v>1</v>
      </c>
      <c r="F500" s="576">
        <f>VLOOKUP(A500,'SALIDA INSUMOS SINCO'!$A$7:$F$510,6,0)</f>
        <v>11488703</v>
      </c>
      <c r="G500" s="572">
        <f>VLOOKUP(A500,'SALIDA INSUMOS SINCO'!$A$7:$G$510,7,0)</f>
        <v>11488703</v>
      </c>
      <c r="H500" s="573">
        <f t="shared" si="38"/>
        <v>5.2493641032083074E-4</v>
      </c>
      <c r="I500" s="26" t="str">
        <f t="shared" si="36"/>
        <v/>
      </c>
      <c r="J500" s="1" t="s">
        <v>2430</v>
      </c>
      <c r="L500" s="629" t="str">
        <f t="shared" si="35"/>
        <v/>
      </c>
    </row>
    <row r="501" spans="1:12" ht="10.5" customHeight="1" thickBot="1">
      <c r="A501" s="21" t="s">
        <v>436</v>
      </c>
      <c r="B501" s="21"/>
      <c r="C501" s="21"/>
      <c r="D501" s="21"/>
      <c r="E501" s="1083"/>
      <c r="F501" s="1083"/>
      <c r="G501" s="1083"/>
      <c r="H501" s="573">
        <f t="shared" si="38"/>
        <v>0</v>
      </c>
    </row>
    <row r="502" spans="1:12" ht="10.5" customHeight="1">
      <c r="A502" s="21" t="s">
        <v>437</v>
      </c>
      <c r="B502" s="21"/>
      <c r="C502" s="21"/>
      <c r="D502" s="21"/>
      <c r="E502" s="3"/>
      <c r="F502" s="3"/>
      <c r="G502" s="13">
        <f>SUBTOTAL(9,G8:G501)</f>
        <v>21885894699.089996</v>
      </c>
      <c r="L502" s="629">
        <f>SUM(L11:L501)</f>
        <v>8713291353.2199993</v>
      </c>
    </row>
  </sheetData>
  <autoFilter ref="A6:G501" xr:uid="{00000000-0009-0000-0000-000000000000}"/>
  <mergeCells count="4">
    <mergeCell ref="A2:G2"/>
    <mergeCell ref="A3:G3"/>
    <mergeCell ref="A4:G4"/>
    <mergeCell ref="E501:G501"/>
  </mergeCells>
  <phoneticPr fontId="63" type="noConversion"/>
  <conditionalFormatting sqref="A7:K500">
    <cfRule type="expression" dxfId="1" priority="2">
      <formula>$J7="SI"</formula>
    </cfRule>
  </conditionalFormatting>
  <pageMargins left="0.75" right="0.75" top="1" bottom="1" header="0.5" footer="0.5"/>
  <pageSetup orientation="portrait" r:id="rId1"/>
  <drawing r:id="rId2"/>
  <legacyDrawing r:id="rId3"/>
  <controls>
    <mc:AlternateContent xmlns:mc="http://schemas.openxmlformats.org/markup-compatibility/2006">
      <mc:Choice Requires="x14">
        <control shapeId="2051" r:id="rId4" name="Control 3">
          <controlPr defaultSize="0" r:id="rId5">
            <anchor moveWithCells="1">
              <from>
                <xdr:col>0</xdr:col>
                <xdr:colOff>0</xdr:colOff>
                <xdr:row>503</xdr:row>
                <xdr:rowOff>0</xdr:rowOff>
              </from>
              <to>
                <xdr:col>1</xdr:col>
                <xdr:colOff>304800</xdr:colOff>
                <xdr:row>504</xdr:row>
                <xdr:rowOff>76200</xdr:rowOff>
              </to>
            </anchor>
          </controlPr>
        </control>
      </mc:Choice>
      <mc:Fallback>
        <control shapeId="2051" r:id="rId4" name="Control 3"/>
      </mc:Fallback>
    </mc:AlternateContent>
    <mc:AlternateContent xmlns:mc="http://schemas.openxmlformats.org/markup-compatibility/2006">
      <mc:Choice Requires="x14">
        <control shapeId="2050" r:id="rId6" name="Control 2">
          <controlPr defaultSize="0" r:id="rId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</xdr:col>
                <xdr:colOff>914400</xdr:colOff>
                <xdr:row>2</xdr:row>
                <xdr:rowOff>76200</xdr:rowOff>
              </to>
            </anchor>
          </controlPr>
        </control>
      </mc:Choice>
      <mc:Fallback>
        <control shapeId="2050" r:id="rId6" name="Control 2"/>
      </mc:Fallback>
    </mc:AlternateContent>
    <mc:AlternateContent xmlns:mc="http://schemas.openxmlformats.org/markup-compatibility/2006">
      <mc:Choice Requires="x14">
        <control shapeId="2049" r:id="rId8" name="Control 1">
          <controlPr defaultSize="0" r:id="rId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304800</xdr:colOff>
                <xdr:row>2</xdr:row>
                <xdr:rowOff>76200</xdr:rowOff>
              </to>
            </anchor>
          </controlPr>
        </control>
      </mc:Choice>
      <mc:Fallback>
        <control shapeId="2049" r:id="rId8" name="Control 1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D019B46-2E76-4A44-A722-03920401E02C}">
          <x14:formula1>
            <xm:f>Hoja2!$D$1:$D$2</xm:f>
          </x14:formula1>
          <xm:sqref>J8:J16 J18:J25 J27:J36 J38 J40 J42:J47 J49:J50 J52:J68 J70:J78 J80 J82 J84:J93 J95:J96 J98:J100 J102:J104 J106 J108:J112 J114:J119 J121 J123:J135 J137:J140 J142:J147 J149 J151:J154 J156 J158:J168 J170:J172 J174:J176 J178 J180:J184 J186:J256 J258:J259 J261:J262 J264:J265 J267:J284 J286:J291 J293 J295:J298 J300:J303 J305:J307 J309:J311 J313:J323 J325:J356 J358:J360 J362:J365 J367:J384 J386 J388 J390 J392:J393 J395:J500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52C83-D30C-4074-8444-0B816D9237AC}">
  <dimension ref="A1:AB38"/>
  <sheetViews>
    <sheetView topLeftCell="B22" workbookViewId="0">
      <selection activeCell="C46" sqref="C46"/>
    </sheetView>
  </sheetViews>
  <sheetFormatPr baseColWidth="10" defaultRowHeight="15"/>
  <cols>
    <col min="1" max="1" width="9" customWidth="1"/>
    <col min="2" max="2" width="29.7109375" customWidth="1"/>
    <col min="3" max="3" width="26" bestFit="1" customWidth="1"/>
    <col min="4" max="4" width="17" bestFit="1" customWidth="1"/>
    <col min="5" max="5" width="15.28515625" customWidth="1"/>
    <col min="6" max="6" width="19.42578125" customWidth="1"/>
    <col min="7" max="7" width="17.42578125" customWidth="1"/>
    <col min="8" max="8" width="18.7109375" customWidth="1"/>
    <col min="9" max="9" width="20.85546875" customWidth="1"/>
    <col min="10" max="10" width="18.7109375" customWidth="1"/>
    <col min="11" max="11" width="13.28515625" bestFit="1" customWidth="1"/>
    <col min="12" max="18" width="18" customWidth="1"/>
    <col min="19" max="19" width="2.42578125" style="590" customWidth="1"/>
    <col min="20" max="21" width="13.42578125" bestFit="1" customWidth="1"/>
    <col min="22" max="22" width="11.85546875" bestFit="1" customWidth="1"/>
    <col min="23" max="23" width="13.28515625" customWidth="1"/>
    <col min="24" max="24" width="21.140625" customWidth="1"/>
    <col min="25" max="25" width="15.28515625" bestFit="1" customWidth="1"/>
    <col min="26" max="26" width="13.28515625" bestFit="1" customWidth="1"/>
    <col min="27" max="27" width="13" bestFit="1" customWidth="1"/>
    <col min="28" max="28" width="12.5703125" bestFit="1" customWidth="1"/>
  </cols>
  <sheetData>
    <row r="1" spans="1:28" ht="60" hidden="1">
      <c r="A1" s="99" t="s">
        <v>2439</v>
      </c>
      <c r="B1" s="584" t="s">
        <v>586</v>
      </c>
      <c r="C1" s="585" t="s">
        <v>2443</v>
      </c>
      <c r="D1" s="585" t="s">
        <v>2452</v>
      </c>
      <c r="E1" s="585" t="s">
        <v>2454</v>
      </c>
      <c r="F1" s="585" t="s">
        <v>2460</v>
      </c>
      <c r="G1" s="585" t="s">
        <v>2442</v>
      </c>
      <c r="H1" s="585" t="s">
        <v>2453</v>
      </c>
      <c r="I1" s="585" t="s">
        <v>2448</v>
      </c>
      <c r="J1" s="585" t="s">
        <v>2447</v>
      </c>
      <c r="K1" s="585" t="s">
        <v>2455</v>
      </c>
      <c r="L1" s="585" t="s">
        <v>2450</v>
      </c>
      <c r="M1" s="585" t="s">
        <v>2451</v>
      </c>
      <c r="N1" s="585" t="s">
        <v>2456</v>
      </c>
      <c r="O1" s="585" t="s">
        <v>2457</v>
      </c>
      <c r="P1" s="585" t="s">
        <v>2466</v>
      </c>
      <c r="Q1" s="585" t="s">
        <v>2460</v>
      </c>
      <c r="R1" s="585" t="s">
        <v>2467</v>
      </c>
      <c r="S1" s="589"/>
      <c r="T1" s="585" t="s">
        <v>2440</v>
      </c>
      <c r="U1" s="585" t="s">
        <v>2444</v>
      </c>
      <c r="V1" s="585" t="s">
        <v>2445</v>
      </c>
      <c r="W1" s="585" t="s">
        <v>2446</v>
      </c>
      <c r="X1" s="585" t="s">
        <v>2448</v>
      </c>
      <c r="Y1" s="585" t="s">
        <v>2447</v>
      </c>
      <c r="Z1" s="585" t="s">
        <v>2449</v>
      </c>
      <c r="AA1" s="585" t="s">
        <v>2450</v>
      </c>
      <c r="AB1" s="585" t="s">
        <v>2451</v>
      </c>
    </row>
    <row r="2" spans="1:28" hidden="1">
      <c r="A2" s="540">
        <v>1058</v>
      </c>
      <c r="B2" s="540" t="str">
        <f>VLOOKUP(A2,'Explosion de Insumos(preciosOf)'!$A$7:$B$500,2,0)</f>
        <v>CEMENTO GRIS</v>
      </c>
      <c r="C2" s="540">
        <f>VLOOKUP(A2,'Explosion de Insumos(preciosOf)'!$A$7:$E$500,5,0)</f>
        <v>759936.28</v>
      </c>
      <c r="D2" s="540">
        <f>ROUND(C2/1000,0)</f>
        <v>760</v>
      </c>
      <c r="E2">
        <f>ROUNDUP(C2/G2,0)</f>
        <v>15199</v>
      </c>
      <c r="F2" s="540">
        <v>32</v>
      </c>
      <c r="G2" s="540">
        <v>50</v>
      </c>
      <c r="H2" s="540">
        <f>F2*1000/G2</f>
        <v>640</v>
      </c>
      <c r="I2" s="586">
        <v>1</v>
      </c>
      <c r="J2" s="540">
        <f>ROUND(E2/(H2*I2),0)</f>
        <v>24</v>
      </c>
      <c r="K2" s="588">
        <v>18500000</v>
      </c>
      <c r="L2" s="587">
        <f>K2*J2</f>
        <v>444000000</v>
      </c>
      <c r="M2" s="587">
        <f>L2/C2</f>
        <v>584.25951186328405</v>
      </c>
      <c r="N2" s="587">
        <v>486</v>
      </c>
      <c r="O2" s="587">
        <f>M2+N2</f>
        <v>1070.2595118632839</v>
      </c>
      <c r="P2">
        <v>18</v>
      </c>
      <c r="Q2">
        <f>H2*U2</f>
        <v>16.896000000000001</v>
      </c>
      <c r="R2">
        <f>P2-Q2</f>
        <v>1.1039999999999992</v>
      </c>
      <c r="T2" s="540" t="s">
        <v>2441</v>
      </c>
      <c r="U2" s="540">
        <f>0.6*0.4*0.11</f>
        <v>2.64E-2</v>
      </c>
      <c r="V2" s="540">
        <f>ROUNDUP(E2*U2,0)</f>
        <v>402</v>
      </c>
      <c r="W2" s="540">
        <v>60</v>
      </c>
      <c r="X2" s="586">
        <v>0.8</v>
      </c>
      <c r="Y2" s="540">
        <f>ROUND(V2/(W2*X2),0)</f>
        <v>8</v>
      </c>
      <c r="Z2" s="588">
        <v>40000000</v>
      </c>
      <c r="AA2" s="587">
        <f>Z2*Y2</f>
        <v>320000000</v>
      </c>
      <c r="AB2" s="587">
        <f>AA2/C2</f>
        <v>421.08793647804259</v>
      </c>
    </row>
    <row r="3" spans="1:28" hidden="1"/>
    <row r="4" spans="1:28" hidden="1"/>
    <row r="5" spans="1:28" ht="60" hidden="1">
      <c r="A5" s="99" t="s">
        <v>2439</v>
      </c>
      <c r="B5" s="584" t="s">
        <v>586</v>
      </c>
      <c r="C5" s="585" t="s">
        <v>2463</v>
      </c>
      <c r="D5" s="585" t="s">
        <v>2458</v>
      </c>
      <c r="E5" s="585" t="s">
        <v>2459</v>
      </c>
      <c r="F5" s="585" t="s">
        <v>2460</v>
      </c>
      <c r="G5" s="585" t="s">
        <v>2448</v>
      </c>
      <c r="H5" s="585" t="s">
        <v>2447</v>
      </c>
      <c r="I5" s="585" t="s">
        <v>2461</v>
      </c>
      <c r="J5" s="585" t="s">
        <v>2450</v>
      </c>
      <c r="K5" s="585" t="s">
        <v>2462</v>
      </c>
      <c r="L5" s="585" t="s">
        <v>2466</v>
      </c>
      <c r="M5" s="585" t="s">
        <v>2468</v>
      </c>
      <c r="N5" s="585" t="s">
        <v>2469</v>
      </c>
      <c r="O5" s="585" t="s">
        <v>2470</v>
      </c>
      <c r="P5" s="585"/>
      <c r="Q5" s="585"/>
      <c r="R5" s="585"/>
      <c r="T5" s="585" t="s">
        <v>2440</v>
      </c>
      <c r="U5" s="585" t="s">
        <v>2444</v>
      </c>
      <c r="V5" s="585" t="s">
        <v>2445</v>
      </c>
      <c r="W5" s="585" t="s">
        <v>2446</v>
      </c>
      <c r="X5" s="585" t="s">
        <v>2448</v>
      </c>
      <c r="Y5" s="585" t="s">
        <v>2447</v>
      </c>
      <c r="Z5" s="585" t="s">
        <v>2449</v>
      </c>
      <c r="AA5" s="585" t="s">
        <v>2450</v>
      </c>
      <c r="AB5" s="585" t="s">
        <v>2451</v>
      </c>
    </row>
    <row r="6" spans="1:28" hidden="1">
      <c r="A6">
        <v>1142</v>
      </c>
      <c r="B6" s="540" t="str">
        <f>VLOOKUP(A6,'Explosion de Insumos(preciosOf)'!$A$7:$B$500,2,0)</f>
        <v>GRAVA TRITURADA ,3/4</v>
      </c>
      <c r="C6" s="540">
        <f>VLOOKUP(A6,'Explosion de Insumos(preciosOf)'!$A$7:$E$500,5,0)</f>
        <v>2248.11</v>
      </c>
      <c r="D6" s="540">
        <v>1700</v>
      </c>
      <c r="E6" s="540">
        <f>ROUND(C6*D6/1000,0)</f>
        <v>3822</v>
      </c>
      <c r="F6" s="540">
        <v>18</v>
      </c>
      <c r="G6" s="586">
        <v>1</v>
      </c>
      <c r="H6" s="540">
        <f>ROUND(E6/(F6*G6),0)</f>
        <v>212</v>
      </c>
      <c r="I6" s="588">
        <v>18500000</v>
      </c>
      <c r="J6" s="587">
        <f>I6*H6</f>
        <v>3922000000</v>
      </c>
      <c r="K6" s="587">
        <f>J6/C6</f>
        <v>1744576.5554176618</v>
      </c>
      <c r="L6">
        <v>18</v>
      </c>
      <c r="M6">
        <f>ROUND(F6/(D6/1000),0)</f>
        <v>11</v>
      </c>
      <c r="N6">
        <f>L6-M6</f>
        <v>7</v>
      </c>
      <c r="O6" s="591">
        <f>N6/L6</f>
        <v>0.3888888888888889</v>
      </c>
    </row>
    <row r="7" spans="1:28" hidden="1"/>
    <row r="8" spans="1:28" hidden="1"/>
    <row r="9" spans="1:28" ht="60" hidden="1">
      <c r="A9" s="99" t="s">
        <v>2439</v>
      </c>
      <c r="B9" s="584" t="s">
        <v>586</v>
      </c>
      <c r="C9" s="585" t="s">
        <v>2463</v>
      </c>
      <c r="D9" s="585" t="s">
        <v>2465</v>
      </c>
      <c r="E9" s="585" t="s">
        <v>2459</v>
      </c>
      <c r="F9" s="585" t="s">
        <v>2460</v>
      </c>
      <c r="G9" s="585" t="s">
        <v>2448</v>
      </c>
      <c r="H9" s="585" t="s">
        <v>2447</v>
      </c>
      <c r="I9" s="585" t="s">
        <v>2461</v>
      </c>
      <c r="J9" s="585" t="s">
        <v>2450</v>
      </c>
      <c r="K9" s="585" t="s">
        <v>2462</v>
      </c>
      <c r="L9" s="585" t="s">
        <v>2466</v>
      </c>
      <c r="M9" s="585" t="s">
        <v>2468</v>
      </c>
      <c r="N9" s="585" t="s">
        <v>2469</v>
      </c>
      <c r="O9" s="585" t="s">
        <v>2470</v>
      </c>
      <c r="P9" s="585"/>
      <c r="Q9" s="585"/>
      <c r="R9" s="585"/>
    </row>
    <row r="10" spans="1:28" hidden="1">
      <c r="A10">
        <v>740</v>
      </c>
      <c r="B10" s="540" t="s">
        <v>2464</v>
      </c>
      <c r="C10" s="540">
        <f>+'Explosion de Insumos(preciosOf)'!E19+'Explosion de Insumos(preciosOf)'!E24+'Explosion de Insumos(preciosOf)'!E25</f>
        <v>1401.73</v>
      </c>
      <c r="D10">
        <v>1800</v>
      </c>
      <c r="E10" s="540">
        <f>ROUND(C10*D10/1000,0)</f>
        <v>2523</v>
      </c>
      <c r="F10" s="540">
        <v>18</v>
      </c>
      <c r="G10" s="586">
        <v>1</v>
      </c>
      <c r="H10" s="540">
        <f>ROUND(E10/(F10*G10),0)</f>
        <v>140</v>
      </c>
      <c r="I10" s="588">
        <v>18500000</v>
      </c>
      <c r="J10" s="587">
        <f>I10*H10</f>
        <v>2590000000</v>
      </c>
      <c r="K10" s="587">
        <f>J10/C10</f>
        <v>1847716.7500160516</v>
      </c>
      <c r="L10">
        <v>18</v>
      </c>
      <c r="M10">
        <f>L10/(D10/1000)</f>
        <v>10</v>
      </c>
      <c r="N10">
        <f>L10-M10</f>
        <v>8</v>
      </c>
      <c r="O10" s="591">
        <f>N10/L10</f>
        <v>0.44444444444444442</v>
      </c>
    </row>
    <row r="11" spans="1:28" hidden="1"/>
    <row r="12" spans="1:28" hidden="1"/>
    <row r="13" spans="1:28" ht="60">
      <c r="A13" s="99" t="s">
        <v>2439</v>
      </c>
      <c r="B13" s="585" t="s">
        <v>2443</v>
      </c>
      <c r="C13" s="585" t="s">
        <v>2452</v>
      </c>
      <c r="D13" s="585" t="s">
        <v>2477</v>
      </c>
      <c r="E13" s="585" t="s">
        <v>2460</v>
      </c>
      <c r="F13" s="585" t="s">
        <v>2448</v>
      </c>
      <c r="G13" s="585" t="s">
        <v>2447</v>
      </c>
      <c r="H13" s="585" t="s">
        <v>2461</v>
      </c>
      <c r="I13" s="585" t="s">
        <v>2479</v>
      </c>
      <c r="J13" s="585" t="s">
        <v>2480</v>
      </c>
      <c r="K13" s="585" t="s">
        <v>2451</v>
      </c>
      <c r="L13" s="585" t="s">
        <v>2478</v>
      </c>
      <c r="M13" s="585" t="s">
        <v>2457</v>
      </c>
      <c r="N13" s="592"/>
      <c r="O13" s="585"/>
      <c r="P13" s="585"/>
      <c r="Q13" s="585"/>
    </row>
    <row r="14" spans="1:28">
      <c r="A14" s="540">
        <v>724</v>
      </c>
      <c r="B14" s="540" t="str">
        <f>VLOOKUP(A14,'Explosion de Insumos(preciosOf)'!$A$7:$B$500,2,0)</f>
        <v>HIERRO de 60000 PSI 420 MPA</v>
      </c>
      <c r="C14" s="540">
        <f>VLOOKUP(A14,'Explosion de Insumos(preciosOf)'!$A$7:$E$500,5,0)</f>
        <v>72127.03</v>
      </c>
      <c r="D14" s="540">
        <f>ROUND(C14/1000,0)</f>
        <v>72</v>
      </c>
      <c r="E14" s="540">
        <v>18</v>
      </c>
      <c r="F14" s="586">
        <v>0.8</v>
      </c>
      <c r="G14" s="540">
        <f>ROUNDUP(D14/(E14*F14),0)</f>
        <v>5</v>
      </c>
      <c r="H14" s="588">
        <v>18500000</v>
      </c>
      <c r="I14" s="587">
        <f>H14*G14</f>
        <v>92500000</v>
      </c>
      <c r="J14" s="587">
        <v>4000000</v>
      </c>
      <c r="K14" s="587">
        <f>(I14+J14)/C14</f>
        <v>1337.9172828827141</v>
      </c>
      <c r="L14" s="587">
        <v>4000</v>
      </c>
      <c r="M14" s="587">
        <f>K14+L14</f>
        <v>5337.9172828827141</v>
      </c>
    </row>
    <row r="17" spans="1:11" ht="45">
      <c r="A17" s="584" t="s">
        <v>2439</v>
      </c>
      <c r="B17" s="585" t="s">
        <v>2686</v>
      </c>
      <c r="C17" s="584" t="s">
        <v>2687</v>
      </c>
      <c r="D17" s="585" t="s">
        <v>2688</v>
      </c>
      <c r="E17" s="585" t="s">
        <v>2689</v>
      </c>
      <c r="F17" s="585" t="s">
        <v>2690</v>
      </c>
      <c r="G17" s="585" t="s">
        <v>2693</v>
      </c>
      <c r="H17" s="585" t="s">
        <v>2691</v>
      </c>
    </row>
    <row r="18" spans="1:11">
      <c r="A18" s="540">
        <v>782</v>
      </c>
      <c r="B18" s="540" t="str">
        <f>VLOOKUP(A18,'Explosion de Insumos(preciosOf)'!$A$7:$B$500,2,0)</f>
        <v>COMPRESOR DE DOS MARTILLOS</v>
      </c>
      <c r="C18" s="565">
        <f>9500000*2</f>
        <v>19000000</v>
      </c>
      <c r="D18">
        <f>'Explosion de Insumos(preciosOf)'!E283</f>
        <v>921.38</v>
      </c>
      <c r="E18" s="565">
        <f>C18/D18</f>
        <v>20621.242049968525</v>
      </c>
      <c r="F18" s="565">
        <v>5500</v>
      </c>
      <c r="G18" s="565">
        <f>700000/8</f>
        <v>87500</v>
      </c>
      <c r="H18" s="565">
        <f>G18+F18+E18</f>
        <v>113621.24204996852</v>
      </c>
      <c r="I18" s="565">
        <f>F18*D18</f>
        <v>5067590</v>
      </c>
    </row>
    <row r="21" spans="1:11" ht="45">
      <c r="A21" s="584" t="s">
        <v>2439</v>
      </c>
      <c r="B21" s="585" t="s">
        <v>2686</v>
      </c>
      <c r="C21" s="584" t="s">
        <v>2687</v>
      </c>
      <c r="D21" s="585" t="s">
        <v>2688</v>
      </c>
      <c r="E21" s="585" t="s">
        <v>2689</v>
      </c>
      <c r="F21" s="585" t="s">
        <v>2690</v>
      </c>
      <c r="G21" s="585" t="s">
        <v>2692</v>
      </c>
      <c r="H21" s="585" t="s">
        <v>2691</v>
      </c>
    </row>
    <row r="22" spans="1:11">
      <c r="A22" s="540">
        <v>2152</v>
      </c>
      <c r="B22" s="540" t="str">
        <f>VLOOKUP(A22,'Explosion de Insumos(preciosOf)'!$A$7:$B$500,2,0)</f>
        <v>GRUA CAPACIDAD 1O TON,</v>
      </c>
      <c r="C22" s="565">
        <f>76930000*2</f>
        <v>153860000</v>
      </c>
      <c r="D22">
        <f>'Explosion de Insumos(preciosOf)'!E271</f>
        <v>2043.55</v>
      </c>
      <c r="E22" s="565">
        <f>C22/D22</f>
        <v>75290.548310538041</v>
      </c>
      <c r="F22" s="565">
        <v>6500</v>
      </c>
      <c r="G22" s="565">
        <f>26800000*10/D22</f>
        <v>131144.33216706221</v>
      </c>
      <c r="H22" s="565">
        <f>G22+F22+E22</f>
        <v>212934.88047760027</v>
      </c>
      <c r="I22" s="565">
        <f>F22*D22</f>
        <v>13283075</v>
      </c>
    </row>
    <row r="25" spans="1:11" ht="45">
      <c r="A25" s="584" t="s">
        <v>2439</v>
      </c>
      <c r="B25" s="585" t="s">
        <v>2686</v>
      </c>
      <c r="C25" s="585" t="s">
        <v>2884</v>
      </c>
      <c r="D25" s="585" t="s">
        <v>2885</v>
      </c>
      <c r="E25" s="585" t="s">
        <v>2886</v>
      </c>
      <c r="F25" s="585" t="s">
        <v>2887</v>
      </c>
      <c r="G25" s="585" t="s">
        <v>2888</v>
      </c>
      <c r="H25" s="585" t="s">
        <v>2691</v>
      </c>
      <c r="I25" s="585" t="s">
        <v>2914</v>
      </c>
      <c r="J25" s="585" t="s">
        <v>2915</v>
      </c>
      <c r="K25" s="585" t="s">
        <v>2889</v>
      </c>
    </row>
    <row r="26" spans="1:11">
      <c r="A26" s="540">
        <v>1010</v>
      </c>
      <c r="B26" s="540" t="str">
        <f>VLOOKUP(A26,'Explosion de Insumos(preciosOf)'!$A$7:$B$500,2,0)</f>
        <v>ADOQ,CONCR,PEATO,GUITARRA</v>
      </c>
      <c r="C26" s="965">
        <v>380565000</v>
      </c>
      <c r="D26">
        <f>3510*50</f>
        <v>175500</v>
      </c>
      <c r="E26" s="565">
        <f>C26/D26</f>
        <v>2168.4615384615386</v>
      </c>
      <c r="F26" s="565">
        <f>45000/50</f>
        <v>900</v>
      </c>
      <c r="G26" s="966">
        <v>0</v>
      </c>
      <c r="H26" s="565">
        <f>(E26+F26)*(1+G26)</f>
        <v>3068.4615384615386</v>
      </c>
      <c r="I26" s="565">
        <f>F26*50</f>
        <v>45000</v>
      </c>
      <c r="J26" s="565">
        <f>E26*50</f>
        <v>108423.07692307692</v>
      </c>
      <c r="K26" s="565">
        <f>H26*50</f>
        <v>153423.07692307694</v>
      </c>
    </row>
    <row r="31" spans="1:11">
      <c r="B31" s="984"/>
      <c r="C31" s="984"/>
      <c r="D31" s="984"/>
      <c r="E31" s="1143" t="s">
        <v>2921</v>
      </c>
      <c r="F31" s="1144"/>
      <c r="G31" s="1145"/>
      <c r="H31" s="985"/>
    </row>
    <row r="32" spans="1:11" ht="45">
      <c r="B32" s="985" t="s">
        <v>2922</v>
      </c>
      <c r="C32" s="985" t="s">
        <v>2923</v>
      </c>
      <c r="D32" s="985" t="s">
        <v>2924</v>
      </c>
      <c r="E32" s="985" t="s">
        <v>2925</v>
      </c>
      <c r="F32" s="985" t="s">
        <v>2926</v>
      </c>
      <c r="G32" s="986" t="s">
        <v>2927</v>
      </c>
      <c r="H32" s="985"/>
    </row>
    <row r="33" spans="2:8">
      <c r="B33" s="987" t="s">
        <v>1059</v>
      </c>
      <c r="C33" s="986"/>
      <c r="D33" s="986"/>
      <c r="E33" s="988"/>
      <c r="F33" s="988"/>
      <c r="G33" s="989"/>
      <c r="H33" s="986"/>
    </row>
    <row r="34" spans="2:8">
      <c r="B34" s="987" t="s">
        <v>28</v>
      </c>
      <c r="C34" s="986"/>
      <c r="D34" s="986"/>
      <c r="E34" s="988"/>
      <c r="F34" s="988"/>
      <c r="G34" s="989"/>
      <c r="H34" s="986"/>
    </row>
    <row r="35" spans="2:8">
      <c r="B35" s="987" t="s">
        <v>2928</v>
      </c>
      <c r="C35" s="986"/>
      <c r="D35" s="986">
        <v>25000</v>
      </c>
      <c r="E35" s="988">
        <v>40000000</v>
      </c>
      <c r="F35" s="988">
        <f>E35/D35</f>
        <v>1600</v>
      </c>
      <c r="G35" s="989" t="s">
        <v>1059</v>
      </c>
      <c r="H35" s="986"/>
    </row>
    <row r="36" spans="2:8">
      <c r="B36" s="987" t="s">
        <v>2929</v>
      </c>
      <c r="C36" s="986">
        <v>60</v>
      </c>
      <c r="D36" s="986"/>
      <c r="E36" s="988">
        <v>40000000</v>
      </c>
      <c r="F36" s="988">
        <f>E36/C36</f>
        <v>666666.66666666663</v>
      </c>
      <c r="G36" s="989" t="s">
        <v>28</v>
      </c>
      <c r="H36" s="986"/>
    </row>
    <row r="37" spans="2:8">
      <c r="B37" s="987" t="s">
        <v>2930</v>
      </c>
      <c r="C37" s="986"/>
      <c r="D37" s="986">
        <v>18000</v>
      </c>
      <c r="E37" s="988">
        <v>18500000</v>
      </c>
      <c r="F37" s="988">
        <f>E37/D37</f>
        <v>1027.7777777777778</v>
      </c>
      <c r="G37" s="989" t="s">
        <v>1059</v>
      </c>
      <c r="H37" s="986"/>
    </row>
    <row r="38" spans="2:8">
      <c r="B38" s="987" t="s">
        <v>2931</v>
      </c>
      <c r="C38" s="986">
        <v>31</v>
      </c>
      <c r="D38" s="986"/>
      <c r="E38" s="988">
        <v>18500000</v>
      </c>
      <c r="F38" s="988">
        <f>E38/C38</f>
        <v>596774.19354838715</v>
      </c>
      <c r="G38" s="989" t="s">
        <v>28</v>
      </c>
      <c r="H38" s="986"/>
    </row>
  </sheetData>
  <mergeCells count="1">
    <mergeCell ref="E31:G3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125C9-F026-4056-83C1-244B3656B7B6}">
  <dimension ref="A1:V35"/>
  <sheetViews>
    <sheetView topLeftCell="B1" workbookViewId="0">
      <selection activeCell="C32" sqref="C32"/>
    </sheetView>
  </sheetViews>
  <sheetFormatPr baseColWidth="10" defaultRowHeight="15"/>
  <cols>
    <col min="3" max="3" width="41.42578125" bestFit="1" customWidth="1"/>
    <col min="4" max="4" width="0" hidden="1" customWidth="1"/>
    <col min="5" max="5" width="39.85546875" hidden="1" customWidth="1"/>
    <col min="6" max="8" width="0" hidden="1" customWidth="1"/>
    <col min="9" max="9" width="11.42578125" style="565"/>
    <col min="12" max="12" width="18.5703125" customWidth="1"/>
    <col min="13" max="13" width="22.140625" customWidth="1"/>
    <col min="16" max="16" width="23.85546875" customWidth="1"/>
  </cols>
  <sheetData>
    <row r="1" spans="1:22">
      <c r="A1" s="593" t="s">
        <v>2481</v>
      </c>
      <c r="B1" s="593"/>
    </row>
    <row r="2" spans="1:22">
      <c r="A2" s="593" t="s">
        <v>2482</v>
      </c>
      <c r="B2" s="593"/>
    </row>
    <row r="3" spans="1:22">
      <c r="A3" s="593" t="s">
        <v>2483</v>
      </c>
      <c r="B3" s="593"/>
    </row>
    <row r="4" spans="1:22">
      <c r="A4" s="641"/>
      <c r="B4" s="641"/>
      <c r="O4" s="640"/>
      <c r="P4" s="640"/>
      <c r="Q4" s="640"/>
      <c r="R4" s="640"/>
      <c r="S4" s="640"/>
      <c r="T4" s="640"/>
      <c r="U4" s="640"/>
      <c r="V4" s="640"/>
    </row>
    <row r="5" spans="1:22">
      <c r="A5" s="641"/>
      <c r="B5" s="641"/>
      <c r="C5" s="1147" t="s">
        <v>2571</v>
      </c>
      <c r="D5" s="1147"/>
      <c r="E5" s="1147"/>
      <c r="F5" s="1147"/>
      <c r="G5" s="1147"/>
      <c r="H5" s="1147"/>
      <c r="I5" s="1147"/>
      <c r="J5" s="1147"/>
      <c r="K5" s="1147"/>
      <c r="L5" s="1147"/>
      <c r="O5" s="1146" t="s">
        <v>2537</v>
      </c>
      <c r="P5" s="1146"/>
      <c r="Q5" s="1146"/>
      <c r="R5" s="1146"/>
      <c r="S5" s="1146"/>
      <c r="T5" s="1146"/>
      <c r="U5" s="1146"/>
      <c r="V5" s="1146"/>
    </row>
    <row r="6" spans="1:22">
      <c r="L6" t="s">
        <v>2540</v>
      </c>
    </row>
    <row r="7" spans="1:22">
      <c r="C7" s="592" t="s">
        <v>2484</v>
      </c>
      <c r="D7" s="592" t="s">
        <v>2485</v>
      </c>
      <c r="E7" s="592" t="s">
        <v>2486</v>
      </c>
      <c r="F7" s="592">
        <v>2</v>
      </c>
      <c r="G7" s="592">
        <v>506.12819999999999</v>
      </c>
      <c r="H7" s="592">
        <v>5453.44</v>
      </c>
      <c r="I7" s="642">
        <v>65055</v>
      </c>
      <c r="J7" s="592"/>
      <c r="K7" s="592"/>
      <c r="L7" s="642">
        <f>I7*1.3</f>
        <v>84571.5</v>
      </c>
      <c r="N7" s="596"/>
      <c r="Q7" s="597" t="s">
        <v>2487</v>
      </c>
      <c r="R7" s="598"/>
      <c r="S7" s="597" t="s">
        <v>2488</v>
      </c>
      <c r="T7" s="598"/>
      <c r="U7" s="597" t="s">
        <v>2489</v>
      </c>
      <c r="V7" s="598"/>
    </row>
    <row r="8" spans="1:22">
      <c r="C8" s="592" t="s">
        <v>2490</v>
      </c>
      <c r="D8" t="s">
        <v>2485</v>
      </c>
      <c r="E8" t="s">
        <v>2491</v>
      </c>
      <c r="F8">
        <v>2</v>
      </c>
      <c r="G8">
        <v>19843.274309</v>
      </c>
      <c r="H8">
        <v>5085.8500000000004</v>
      </c>
      <c r="I8" s="565">
        <v>16437</v>
      </c>
      <c r="J8" s="599">
        <f>R20</f>
        <v>10866.822333333334</v>
      </c>
      <c r="K8">
        <f>J8/I8</f>
        <v>0.66111956764210822</v>
      </c>
      <c r="L8" s="565">
        <f t="shared" ref="L8:L26" si="0">I8*1.3</f>
        <v>21368.100000000002</v>
      </c>
      <c r="N8" s="600"/>
      <c r="Q8" s="601" t="s">
        <v>2492</v>
      </c>
      <c r="R8" s="602">
        <v>1</v>
      </c>
      <c r="S8" s="601" t="s">
        <v>2492</v>
      </c>
      <c r="T8" s="602">
        <v>1.5</v>
      </c>
      <c r="U8" s="601" t="s">
        <v>2492</v>
      </c>
      <c r="V8" s="602">
        <v>2</v>
      </c>
    </row>
    <row r="9" spans="1:22">
      <c r="C9" s="592" t="s">
        <v>2493</v>
      </c>
      <c r="I9" s="565">
        <v>24555</v>
      </c>
      <c r="J9" s="599">
        <f>T20</f>
        <v>16007.304333333333</v>
      </c>
      <c r="K9">
        <f>J9/I9</f>
        <v>0.65189592072218827</v>
      </c>
      <c r="L9" s="565">
        <f t="shared" si="0"/>
        <v>31921.5</v>
      </c>
      <c r="N9" s="600"/>
      <c r="Q9" s="603"/>
      <c r="R9" s="604"/>
      <c r="S9" s="603"/>
      <c r="T9" s="604"/>
      <c r="U9" s="603"/>
      <c r="V9" s="604"/>
    </row>
    <row r="10" spans="1:22">
      <c r="C10" s="592" t="s">
        <v>2494</v>
      </c>
      <c r="D10" t="s">
        <v>2485</v>
      </c>
      <c r="E10" t="s">
        <v>2495</v>
      </c>
      <c r="F10">
        <v>2</v>
      </c>
      <c r="G10">
        <v>10834.954582</v>
      </c>
      <c r="H10">
        <v>24159.87</v>
      </c>
      <c r="I10" s="565">
        <v>40992</v>
      </c>
      <c r="J10" s="599">
        <f>S24</f>
        <v>26874.126666666667</v>
      </c>
      <c r="K10">
        <f>J10/I10</f>
        <v>0.65559442492844133</v>
      </c>
      <c r="L10" s="565">
        <f t="shared" si="0"/>
        <v>53289.599999999999</v>
      </c>
      <c r="N10" s="600"/>
      <c r="Q10" s="605" t="s">
        <v>2496</v>
      </c>
      <c r="R10" s="606" t="s">
        <v>2497</v>
      </c>
      <c r="S10" s="605" t="s">
        <v>2496</v>
      </c>
      <c r="T10" s="606" t="s">
        <v>2497</v>
      </c>
      <c r="U10" s="605" t="s">
        <v>2496</v>
      </c>
      <c r="V10" s="606" t="s">
        <v>2497</v>
      </c>
    </row>
    <row r="11" spans="1:22">
      <c r="C11" s="592" t="s">
        <v>2498</v>
      </c>
      <c r="D11" t="s">
        <v>2485</v>
      </c>
      <c r="E11" t="s">
        <v>2499</v>
      </c>
      <c r="F11">
        <v>2</v>
      </c>
      <c r="G11">
        <v>1436.3946720000001</v>
      </c>
      <c r="H11">
        <v>54345.94</v>
      </c>
      <c r="I11" s="565">
        <v>32875</v>
      </c>
      <c r="L11" s="565">
        <f t="shared" si="0"/>
        <v>42737.5</v>
      </c>
      <c r="N11" s="600"/>
      <c r="O11" s="607"/>
      <c r="P11" s="608" t="s">
        <v>2500</v>
      </c>
      <c r="Q11" s="609">
        <v>1160000</v>
      </c>
      <c r="R11" s="610">
        <v>38666.666666666664</v>
      </c>
      <c r="S11" s="611">
        <v>1740000</v>
      </c>
      <c r="T11" s="610">
        <v>58000</v>
      </c>
      <c r="U11" s="611">
        <v>2320000</v>
      </c>
      <c r="V11" s="610">
        <v>77333.333333333328</v>
      </c>
    </row>
    <row r="12" spans="1:22">
      <c r="A12" s="565">
        <f>I7-I12</f>
        <v>7625</v>
      </c>
      <c r="C12" s="592" t="s">
        <v>2501</v>
      </c>
      <c r="D12" t="s">
        <v>2485</v>
      </c>
      <c r="E12" t="s">
        <v>2502</v>
      </c>
      <c r="F12">
        <v>2</v>
      </c>
      <c r="G12">
        <v>11246.107604000001</v>
      </c>
      <c r="H12">
        <v>2704.48</v>
      </c>
      <c r="I12" s="565">
        <v>57430</v>
      </c>
      <c r="L12" s="565">
        <f t="shared" si="0"/>
        <v>74659</v>
      </c>
      <c r="N12" s="600"/>
      <c r="O12" s="612"/>
      <c r="P12" s="613" t="s">
        <v>2503</v>
      </c>
      <c r="Q12" s="609">
        <v>140606</v>
      </c>
      <c r="R12" s="610">
        <v>4686.8666666666668</v>
      </c>
      <c r="S12" s="611">
        <v>140606</v>
      </c>
      <c r="T12" s="610">
        <v>4686.8666666666668</v>
      </c>
      <c r="U12" s="611">
        <v>140606</v>
      </c>
      <c r="V12" s="610">
        <v>4686.8666666666668</v>
      </c>
    </row>
    <row r="13" spans="1:22">
      <c r="A13" s="565">
        <f>L10+A12</f>
        <v>60914.6</v>
      </c>
      <c r="C13" s="592" t="s">
        <v>2504</v>
      </c>
      <c r="D13" t="s">
        <v>2485</v>
      </c>
      <c r="E13" t="s">
        <v>2505</v>
      </c>
      <c r="F13">
        <v>2</v>
      </c>
      <c r="G13">
        <v>3333.0462599499997</v>
      </c>
      <c r="H13">
        <v>72364.38</v>
      </c>
      <c r="I13" s="565">
        <v>49312</v>
      </c>
      <c r="L13" s="565">
        <f t="shared" si="0"/>
        <v>64105.600000000006</v>
      </c>
      <c r="N13" s="600"/>
      <c r="O13" s="612"/>
      <c r="P13" s="614" t="s">
        <v>2506</v>
      </c>
      <c r="Q13" s="615">
        <v>1300606</v>
      </c>
      <c r="R13" s="616">
        <v>43353.533333333333</v>
      </c>
      <c r="S13" s="615">
        <v>1880606</v>
      </c>
      <c r="T13" s="616">
        <v>62686.866666666669</v>
      </c>
      <c r="U13" s="615">
        <v>2460606</v>
      </c>
      <c r="V13" s="616">
        <v>82020.2</v>
      </c>
    </row>
    <row r="14" spans="1:22">
      <c r="C14" s="592" t="s">
        <v>2507</v>
      </c>
      <c r="D14" t="s">
        <v>2485</v>
      </c>
      <c r="E14" t="s">
        <v>2508</v>
      </c>
      <c r="F14">
        <v>2</v>
      </c>
      <c r="G14">
        <v>6183.2168539999993</v>
      </c>
      <c r="H14">
        <v>9795</v>
      </c>
      <c r="I14" s="565">
        <v>73867</v>
      </c>
      <c r="L14" s="565">
        <f t="shared" si="0"/>
        <v>96027.1</v>
      </c>
      <c r="N14" s="600"/>
      <c r="O14" s="612"/>
      <c r="P14" s="613" t="s">
        <v>2509</v>
      </c>
      <c r="Q14" s="609">
        <v>318536</v>
      </c>
      <c r="R14" s="610">
        <v>10617.866666666667</v>
      </c>
      <c r="S14" s="609">
        <v>477804</v>
      </c>
      <c r="T14" s="610">
        <v>15926.8</v>
      </c>
      <c r="U14" s="609">
        <v>637072</v>
      </c>
      <c r="V14" s="610">
        <v>21235.733333333334</v>
      </c>
    </row>
    <row r="15" spans="1:22">
      <c r="C15" s="592" t="s">
        <v>2510</v>
      </c>
      <c r="D15" t="s">
        <v>2485</v>
      </c>
      <c r="E15" t="s">
        <v>2511</v>
      </c>
      <c r="F15">
        <v>2</v>
      </c>
      <c r="G15">
        <v>1415.1920000000002</v>
      </c>
      <c r="H15">
        <v>89998.53</v>
      </c>
      <c r="I15" s="565">
        <v>40992</v>
      </c>
      <c r="L15" s="565">
        <f t="shared" si="0"/>
        <v>53289.599999999999</v>
      </c>
      <c r="N15" s="600"/>
      <c r="O15" s="612"/>
      <c r="P15" s="613" t="s">
        <v>2512</v>
      </c>
      <c r="Q15" s="609">
        <v>253223.36</v>
      </c>
      <c r="R15" s="610">
        <v>8440.778666666667</v>
      </c>
      <c r="S15" s="611">
        <v>379835.04</v>
      </c>
      <c r="T15" s="610">
        <v>12661.168</v>
      </c>
      <c r="U15" s="611">
        <v>506446.72</v>
      </c>
      <c r="V15" s="610">
        <v>16881.557333333334</v>
      </c>
    </row>
    <row r="16" spans="1:22">
      <c r="C16" s="592" t="s">
        <v>2513</v>
      </c>
      <c r="D16" t="s">
        <v>2485</v>
      </c>
      <c r="E16" t="s">
        <v>2514</v>
      </c>
      <c r="F16">
        <v>2</v>
      </c>
      <c r="G16">
        <v>1250.9780000000001</v>
      </c>
      <c r="H16">
        <v>14939.5</v>
      </c>
      <c r="I16" s="565">
        <v>43558</v>
      </c>
      <c r="L16" s="565">
        <f t="shared" si="0"/>
        <v>56625.4</v>
      </c>
      <c r="N16" s="600"/>
      <c r="O16" s="612"/>
      <c r="P16" s="613" t="s">
        <v>2515</v>
      </c>
      <c r="Q16" s="609">
        <v>67280</v>
      </c>
      <c r="R16" s="610">
        <v>2242.6666666666665</v>
      </c>
      <c r="S16" s="611">
        <v>100920</v>
      </c>
      <c r="T16" s="610">
        <v>3364</v>
      </c>
      <c r="U16" s="611">
        <v>134560</v>
      </c>
      <c r="V16" s="610">
        <v>4485.333333333333</v>
      </c>
    </row>
    <row r="17" spans="3:22">
      <c r="C17" s="592" t="s">
        <v>2516</v>
      </c>
      <c r="D17" t="s">
        <v>2485</v>
      </c>
      <c r="E17" t="s">
        <v>2517</v>
      </c>
      <c r="F17">
        <v>2</v>
      </c>
      <c r="G17">
        <v>795.96685600000046</v>
      </c>
      <c r="H17">
        <v>25709</v>
      </c>
      <c r="I17" s="565">
        <v>43969</v>
      </c>
      <c r="J17" s="599">
        <f>S25</f>
        <v>29561.539333333334</v>
      </c>
      <c r="K17">
        <f>J17/I17</f>
        <v>0.67232685149385552</v>
      </c>
      <c r="L17" s="565">
        <f t="shared" si="0"/>
        <v>57159.700000000004</v>
      </c>
      <c r="N17" s="600"/>
      <c r="O17" s="612"/>
      <c r="P17" s="613" t="s">
        <v>2518</v>
      </c>
      <c r="Q17" s="609">
        <v>156600</v>
      </c>
      <c r="R17" s="610">
        <v>5220</v>
      </c>
      <c r="S17" s="611">
        <v>234900.00000000003</v>
      </c>
      <c r="T17" s="610">
        <v>7830.0000000000009</v>
      </c>
      <c r="U17" s="611">
        <v>313200</v>
      </c>
      <c r="V17" s="610">
        <v>10440</v>
      </c>
    </row>
    <row r="18" spans="3:22">
      <c r="C18" t="s">
        <v>2519</v>
      </c>
      <c r="L18" s="565">
        <f t="shared" si="0"/>
        <v>0</v>
      </c>
      <c r="N18" s="600"/>
      <c r="O18" s="617"/>
      <c r="P18" s="618" t="s">
        <v>2520</v>
      </c>
      <c r="Q18" s="619">
        <v>0</v>
      </c>
      <c r="R18" s="620">
        <v>17059.73333333333</v>
      </c>
      <c r="S18" s="619">
        <v>0</v>
      </c>
      <c r="T18" s="620">
        <v>25589.599999999999</v>
      </c>
      <c r="U18" s="619">
        <v>0</v>
      </c>
      <c r="V18" s="620">
        <v>34119.46666666666</v>
      </c>
    </row>
    <row r="19" spans="3:22">
      <c r="C19" t="s">
        <v>2521</v>
      </c>
      <c r="L19" s="565">
        <f t="shared" si="0"/>
        <v>0</v>
      </c>
      <c r="N19" s="600"/>
      <c r="O19" s="621"/>
      <c r="P19" s="622" t="s">
        <v>2522</v>
      </c>
      <c r="Q19" s="623">
        <v>2096245.3599999999</v>
      </c>
      <c r="R19" s="624">
        <v>86934.578666666668</v>
      </c>
      <c r="S19" s="623">
        <v>3074065.04</v>
      </c>
      <c r="T19" s="624">
        <v>128058.43466666667</v>
      </c>
      <c r="U19" s="623">
        <v>4051884.7199999997</v>
      </c>
      <c r="V19" s="624">
        <v>169182.29066666664</v>
      </c>
    </row>
    <row r="20" spans="3:22">
      <c r="C20" t="s">
        <v>2523</v>
      </c>
      <c r="D20" t="s">
        <v>2485</v>
      </c>
      <c r="E20" t="s">
        <v>2524</v>
      </c>
      <c r="F20">
        <v>2</v>
      </c>
      <c r="G20">
        <v>2869.1122000000009</v>
      </c>
      <c r="H20">
        <v>13769.95</v>
      </c>
      <c r="I20" s="565">
        <v>61434</v>
      </c>
      <c r="L20" s="565">
        <f t="shared" si="0"/>
        <v>79864.2</v>
      </c>
      <c r="N20" s="600"/>
      <c r="O20" s="625"/>
      <c r="P20" s="626" t="s">
        <v>2525</v>
      </c>
      <c r="Q20" s="627"/>
      <c r="R20" s="628">
        <v>10866.822333333334</v>
      </c>
      <c r="S20" s="627"/>
      <c r="T20" s="628">
        <v>16007.304333333333</v>
      </c>
      <c r="U20" s="627"/>
      <c r="V20" s="628">
        <v>21147.78633333333</v>
      </c>
    </row>
    <row r="21" spans="3:22">
      <c r="C21" s="592" t="s">
        <v>2526</v>
      </c>
      <c r="D21" t="s">
        <v>2485</v>
      </c>
      <c r="E21" t="s">
        <v>2527</v>
      </c>
      <c r="F21">
        <v>2</v>
      </c>
      <c r="G21">
        <v>3227</v>
      </c>
      <c r="H21">
        <v>89637</v>
      </c>
      <c r="I21" s="565">
        <v>49655</v>
      </c>
      <c r="L21" s="565">
        <f t="shared" si="0"/>
        <v>64551.5</v>
      </c>
      <c r="N21" s="600"/>
    </row>
    <row r="22" spans="3:22">
      <c r="C22" t="s">
        <v>2528</v>
      </c>
      <c r="L22" s="565">
        <f t="shared" si="0"/>
        <v>0</v>
      </c>
    </row>
    <row r="23" spans="3:22">
      <c r="C23" t="s">
        <v>2529</v>
      </c>
      <c r="L23" s="565">
        <f t="shared" si="0"/>
        <v>0</v>
      </c>
      <c r="O23" s="630"/>
      <c r="P23" s="631" t="s">
        <v>321</v>
      </c>
      <c r="Q23" s="632" t="s">
        <v>2541</v>
      </c>
      <c r="R23" s="633" t="s">
        <v>3</v>
      </c>
      <c r="S23" s="634" t="s">
        <v>2542</v>
      </c>
    </row>
    <row r="24" spans="3:22">
      <c r="C24" s="592" t="s">
        <v>2530</v>
      </c>
      <c r="D24" t="s">
        <v>2485</v>
      </c>
      <c r="E24" t="s">
        <v>2531</v>
      </c>
      <c r="F24">
        <v>2</v>
      </c>
      <c r="G24">
        <v>15</v>
      </c>
      <c r="H24">
        <v>82628</v>
      </c>
      <c r="I24" s="565">
        <v>69380</v>
      </c>
      <c r="L24" s="565">
        <f t="shared" si="0"/>
        <v>90194</v>
      </c>
      <c r="O24" s="635">
        <v>515</v>
      </c>
      <c r="P24" s="600" t="s">
        <v>2543</v>
      </c>
      <c r="Q24" s="600" t="s">
        <v>2544</v>
      </c>
      <c r="R24" s="636" t="s">
        <v>2545</v>
      </c>
      <c r="S24" s="637">
        <v>26874.126666666667</v>
      </c>
    </row>
    <row r="25" spans="3:22">
      <c r="C25" t="s">
        <v>2532</v>
      </c>
      <c r="D25" t="s">
        <v>2485</v>
      </c>
      <c r="E25" t="s">
        <v>2533</v>
      </c>
      <c r="F25">
        <v>2</v>
      </c>
      <c r="G25">
        <v>1786.6890000000001</v>
      </c>
      <c r="H25">
        <v>1285.45</v>
      </c>
      <c r="I25" s="565">
        <v>43558</v>
      </c>
      <c r="L25" s="565">
        <f t="shared" si="0"/>
        <v>56625.4</v>
      </c>
      <c r="O25" s="635">
        <v>516</v>
      </c>
      <c r="P25" s="600" t="s">
        <v>2546</v>
      </c>
      <c r="Q25" s="600" t="s">
        <v>2544</v>
      </c>
      <c r="R25" s="636" t="s">
        <v>2547</v>
      </c>
      <c r="S25" s="637">
        <v>29561.539333333334</v>
      </c>
    </row>
    <row r="26" spans="3:22">
      <c r="C26" t="s">
        <v>2534</v>
      </c>
      <c r="D26" t="s">
        <v>2485</v>
      </c>
      <c r="E26" t="s">
        <v>2535</v>
      </c>
      <c r="F26">
        <v>2</v>
      </c>
      <c r="G26">
        <v>728.96</v>
      </c>
      <c r="H26">
        <v>9365.93</v>
      </c>
      <c r="I26" s="565">
        <v>79065</v>
      </c>
      <c r="L26" s="565">
        <f t="shared" si="0"/>
        <v>102784.5</v>
      </c>
      <c r="O26" s="635">
        <v>517</v>
      </c>
      <c r="P26" s="600" t="s">
        <v>2548</v>
      </c>
      <c r="Q26" s="600" t="s">
        <v>2544</v>
      </c>
      <c r="R26" s="636" t="s">
        <v>2549</v>
      </c>
      <c r="S26" s="637">
        <v>29561.539333333334</v>
      </c>
    </row>
    <row r="27" spans="3:22">
      <c r="C27" t="s">
        <v>2536</v>
      </c>
      <c r="D27" t="s">
        <v>2485</v>
      </c>
      <c r="I27" s="565">
        <v>57391</v>
      </c>
      <c r="J27" s="639">
        <f>S25</f>
        <v>29561.539333333334</v>
      </c>
      <c r="K27">
        <f>J27/I27</f>
        <v>0.51509015931650148</v>
      </c>
      <c r="L27" s="565">
        <f>I27*1.5</f>
        <v>86086.5</v>
      </c>
      <c r="M27" t="s">
        <v>2570</v>
      </c>
      <c r="O27" s="635">
        <v>518</v>
      </c>
      <c r="P27" s="600" t="s">
        <v>2550</v>
      </c>
      <c r="Q27" s="600" t="s">
        <v>2544</v>
      </c>
      <c r="R27" s="636" t="s">
        <v>2551</v>
      </c>
      <c r="S27" s="637">
        <v>30905.245666666666</v>
      </c>
    </row>
    <row r="28" spans="3:22">
      <c r="L28" s="565"/>
      <c r="O28" s="635">
        <v>519</v>
      </c>
      <c r="P28" s="600" t="s">
        <v>2552</v>
      </c>
      <c r="Q28" s="600" t="s">
        <v>2553</v>
      </c>
      <c r="R28" s="636" t="s">
        <v>2554</v>
      </c>
      <c r="S28" s="637">
        <v>16007.304333333333</v>
      </c>
    </row>
    <row r="29" spans="3:22">
      <c r="O29" s="635">
        <v>520</v>
      </c>
      <c r="P29" s="600" t="s">
        <v>2555</v>
      </c>
      <c r="Q29" s="600" t="s">
        <v>2553</v>
      </c>
      <c r="R29" s="636" t="s">
        <v>2556</v>
      </c>
      <c r="S29" s="637">
        <v>10866.822333333334</v>
      </c>
    </row>
    <row r="30" spans="3:22">
      <c r="O30" s="635">
        <v>521</v>
      </c>
      <c r="P30" s="600" t="s">
        <v>2557</v>
      </c>
      <c r="Q30" s="600" t="s">
        <v>2558</v>
      </c>
      <c r="R30" s="636" t="s">
        <v>2559</v>
      </c>
      <c r="S30" s="637">
        <v>52108.491122134823</v>
      </c>
    </row>
    <row r="31" spans="3:22">
      <c r="O31" s="635">
        <v>522</v>
      </c>
      <c r="P31" s="600" t="s">
        <v>2560</v>
      </c>
      <c r="Q31" s="600" t="s">
        <v>2558</v>
      </c>
      <c r="R31" s="636" t="s">
        <v>2561</v>
      </c>
      <c r="S31" s="637">
        <v>52108.491122134823</v>
      </c>
    </row>
    <row r="32" spans="3:22">
      <c r="O32" s="635">
        <v>523</v>
      </c>
      <c r="P32" s="600" t="s">
        <v>2562</v>
      </c>
      <c r="Q32" s="600" t="s">
        <v>2544</v>
      </c>
      <c r="R32" s="636" t="s">
        <v>2563</v>
      </c>
      <c r="S32" s="637">
        <v>96922.613500000007</v>
      </c>
    </row>
    <row r="33" spans="15:19">
      <c r="O33" s="635">
        <v>524</v>
      </c>
      <c r="P33" s="600" t="s">
        <v>2564</v>
      </c>
      <c r="Q33" s="600" t="s">
        <v>2544</v>
      </c>
      <c r="R33" s="636" t="s">
        <v>2565</v>
      </c>
      <c r="S33" s="637">
        <v>128644.29300000001</v>
      </c>
    </row>
    <row r="34" spans="15:19">
      <c r="O34" s="635">
        <v>525</v>
      </c>
      <c r="P34" s="600" t="s">
        <v>2566</v>
      </c>
      <c r="Q34" s="600" t="s">
        <v>2544</v>
      </c>
      <c r="R34" s="636" t="s">
        <v>2567</v>
      </c>
      <c r="S34" s="637">
        <v>45884.519502719275</v>
      </c>
    </row>
    <row r="35" spans="15:19">
      <c r="O35" s="635">
        <v>526</v>
      </c>
      <c r="P35" s="600" t="s">
        <v>2568</v>
      </c>
      <c r="Q35" s="638" t="s">
        <v>2544</v>
      </c>
      <c r="R35" s="636" t="s">
        <v>2569</v>
      </c>
      <c r="S35" s="637">
        <v>62209.248598941507</v>
      </c>
    </row>
  </sheetData>
  <mergeCells count="2">
    <mergeCell ref="O5:V5"/>
    <mergeCell ref="C5:L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D7F71-2142-470D-86E7-196BFC598B6D}">
  <sheetPr>
    <tabColor rgb="FF00B050"/>
    <pageSetUpPr fitToPage="1"/>
  </sheetPr>
  <dimension ref="B1:AX98"/>
  <sheetViews>
    <sheetView view="pageBreakPreview" topLeftCell="B3" zoomScale="90" zoomScaleNormal="70" zoomScaleSheetLayoutView="90" workbookViewId="0">
      <selection activeCell="F5" sqref="F5:I5"/>
    </sheetView>
  </sheetViews>
  <sheetFormatPr baseColWidth="10" defaultRowHeight="15"/>
  <cols>
    <col min="1" max="1" width="7.42578125" style="650" customWidth="1"/>
    <col min="2" max="2" width="7.42578125" style="649" customWidth="1"/>
    <col min="3" max="3" width="85.140625" style="650" customWidth="1"/>
    <col min="4" max="4" width="7.140625" style="650" customWidth="1"/>
    <col min="5" max="5" width="19.140625" style="650" customWidth="1"/>
    <col min="6" max="6" width="14.140625" style="650" customWidth="1"/>
    <col min="7" max="7" width="15.85546875" style="651" customWidth="1"/>
    <col min="8" max="8" width="20.140625" style="651" customWidth="1"/>
    <col min="9" max="9" width="35.7109375" style="652" customWidth="1"/>
    <col min="10" max="10" width="4.5703125" style="652" hidden="1" customWidth="1"/>
    <col min="11" max="11" width="19.7109375" style="653" hidden="1" customWidth="1"/>
    <col min="12" max="12" width="22.85546875" style="650" hidden="1" customWidth="1"/>
    <col min="13" max="13" width="21.42578125" style="649" hidden="1" customWidth="1"/>
    <col min="14" max="19" width="15.42578125" style="650" hidden="1" customWidth="1"/>
    <col min="20" max="20" width="23.140625" style="650" hidden="1" customWidth="1"/>
    <col min="21" max="21" width="16.42578125" style="650" hidden="1" customWidth="1"/>
    <col min="22" max="22" width="1.85546875" style="650" hidden="1" customWidth="1"/>
    <col min="23" max="23" width="15.42578125" style="735" hidden="1" customWidth="1"/>
    <col min="24" max="24" width="13.85546875" style="735" hidden="1" customWidth="1"/>
    <col min="25" max="25" width="9.5703125" style="650" hidden="1" customWidth="1"/>
    <col min="26" max="26" width="0.5703125" style="650" hidden="1" customWidth="1"/>
    <col min="27" max="27" width="12.5703125" style="650" hidden="1" customWidth="1"/>
    <col min="28" max="28" width="13.85546875" style="650" hidden="1" customWidth="1"/>
    <col min="29" max="29" width="3.5703125" style="650" hidden="1" customWidth="1"/>
    <col min="30" max="30" width="0.5703125" style="650" hidden="1" customWidth="1"/>
    <col min="31" max="31" width="15.42578125" style="650" hidden="1" customWidth="1"/>
    <col min="32" max="46" width="11.5703125" style="650" hidden="1" customWidth="1"/>
    <col min="47" max="47" width="19.42578125" style="650" hidden="1" customWidth="1"/>
    <col min="48" max="48" width="11.5703125" style="650" hidden="1" customWidth="1"/>
    <col min="49" max="49" width="16" style="650" hidden="1" customWidth="1"/>
    <col min="50" max="50" width="26.5703125" style="650" customWidth="1"/>
    <col min="51" max="231" width="11.42578125" style="650"/>
    <col min="232" max="232" width="2.5703125" style="650" customWidth="1"/>
    <col min="233" max="233" width="13.85546875" style="650" customWidth="1"/>
    <col min="234" max="234" width="49.42578125" style="650" customWidth="1"/>
    <col min="235" max="235" width="12" style="650" customWidth="1"/>
    <col min="236" max="236" width="12.5703125" style="650" customWidth="1"/>
    <col min="237" max="238" width="16.140625" style="650" customWidth="1"/>
    <col min="239" max="239" width="21.42578125" style="650" customWidth="1"/>
    <col min="240" max="240" width="31" style="650" customWidth="1"/>
    <col min="241" max="487" width="11.42578125" style="650"/>
    <col min="488" max="488" width="2.5703125" style="650" customWidth="1"/>
    <col min="489" max="489" width="13.85546875" style="650" customWidth="1"/>
    <col min="490" max="490" width="49.42578125" style="650" customWidth="1"/>
    <col min="491" max="491" width="12" style="650" customWidth="1"/>
    <col min="492" max="492" width="12.5703125" style="650" customWidth="1"/>
    <col min="493" max="494" width="16.140625" style="650" customWidth="1"/>
    <col min="495" max="495" width="21.42578125" style="650" customWidth="1"/>
    <col min="496" max="496" width="31" style="650" customWidth="1"/>
    <col min="497" max="743" width="11.42578125" style="650"/>
    <col min="744" max="744" width="2.5703125" style="650" customWidth="1"/>
    <col min="745" max="745" width="13.85546875" style="650" customWidth="1"/>
    <col min="746" max="746" width="49.42578125" style="650" customWidth="1"/>
    <col min="747" max="747" width="12" style="650" customWidth="1"/>
    <col min="748" max="748" width="12.5703125" style="650" customWidth="1"/>
    <col min="749" max="750" width="16.140625" style="650" customWidth="1"/>
    <col min="751" max="751" width="21.42578125" style="650" customWidth="1"/>
    <col min="752" max="752" width="31" style="650" customWidth="1"/>
    <col min="753" max="999" width="11.42578125" style="650"/>
    <col min="1000" max="1000" width="2.5703125" style="650" customWidth="1"/>
    <col min="1001" max="1001" width="13.85546875" style="650" customWidth="1"/>
    <col min="1002" max="1002" width="49.42578125" style="650" customWidth="1"/>
    <col min="1003" max="1003" width="12" style="650" customWidth="1"/>
    <col min="1004" max="1004" width="12.5703125" style="650" customWidth="1"/>
    <col min="1005" max="1006" width="16.140625" style="650" customWidth="1"/>
    <col min="1007" max="1007" width="21.42578125" style="650" customWidth="1"/>
    <col min="1008" max="1008" width="31" style="650" customWidth="1"/>
    <col min="1009" max="1255" width="11.42578125" style="650"/>
    <col min="1256" max="1256" width="2.5703125" style="650" customWidth="1"/>
    <col min="1257" max="1257" width="13.85546875" style="650" customWidth="1"/>
    <col min="1258" max="1258" width="49.42578125" style="650" customWidth="1"/>
    <col min="1259" max="1259" width="12" style="650" customWidth="1"/>
    <col min="1260" max="1260" width="12.5703125" style="650" customWidth="1"/>
    <col min="1261" max="1262" width="16.140625" style="650" customWidth="1"/>
    <col min="1263" max="1263" width="21.42578125" style="650" customWidth="1"/>
    <col min="1264" max="1264" width="31" style="650" customWidth="1"/>
    <col min="1265" max="1511" width="11.42578125" style="650"/>
    <col min="1512" max="1512" width="2.5703125" style="650" customWidth="1"/>
    <col min="1513" max="1513" width="13.85546875" style="650" customWidth="1"/>
    <col min="1514" max="1514" width="49.42578125" style="650" customWidth="1"/>
    <col min="1515" max="1515" width="12" style="650" customWidth="1"/>
    <col min="1516" max="1516" width="12.5703125" style="650" customWidth="1"/>
    <col min="1517" max="1518" width="16.140625" style="650" customWidth="1"/>
    <col min="1519" max="1519" width="21.42578125" style="650" customWidth="1"/>
    <col min="1520" max="1520" width="31" style="650" customWidth="1"/>
    <col min="1521" max="1767" width="11.42578125" style="650"/>
    <col min="1768" max="1768" width="2.5703125" style="650" customWidth="1"/>
    <col min="1769" max="1769" width="13.85546875" style="650" customWidth="1"/>
    <col min="1770" max="1770" width="49.42578125" style="650" customWidth="1"/>
    <col min="1771" max="1771" width="12" style="650" customWidth="1"/>
    <col min="1772" max="1772" width="12.5703125" style="650" customWidth="1"/>
    <col min="1773" max="1774" width="16.140625" style="650" customWidth="1"/>
    <col min="1775" max="1775" width="21.42578125" style="650" customWidth="1"/>
    <col min="1776" max="1776" width="31" style="650" customWidth="1"/>
    <col min="1777" max="2023" width="11.42578125" style="650"/>
    <col min="2024" max="2024" width="2.5703125" style="650" customWidth="1"/>
    <col min="2025" max="2025" width="13.85546875" style="650" customWidth="1"/>
    <col min="2026" max="2026" width="49.42578125" style="650" customWidth="1"/>
    <col min="2027" max="2027" width="12" style="650" customWidth="1"/>
    <col min="2028" max="2028" width="12.5703125" style="650" customWidth="1"/>
    <col min="2029" max="2030" width="16.140625" style="650" customWidth="1"/>
    <col min="2031" max="2031" width="21.42578125" style="650" customWidth="1"/>
    <col min="2032" max="2032" width="31" style="650" customWidth="1"/>
    <col min="2033" max="2279" width="11.42578125" style="650"/>
    <col min="2280" max="2280" width="2.5703125" style="650" customWidth="1"/>
    <col min="2281" max="2281" width="13.85546875" style="650" customWidth="1"/>
    <col min="2282" max="2282" width="49.42578125" style="650" customWidth="1"/>
    <col min="2283" max="2283" width="12" style="650" customWidth="1"/>
    <col min="2284" max="2284" width="12.5703125" style="650" customWidth="1"/>
    <col min="2285" max="2286" width="16.140625" style="650" customWidth="1"/>
    <col min="2287" max="2287" width="21.42578125" style="650" customWidth="1"/>
    <col min="2288" max="2288" width="31" style="650" customWidth="1"/>
    <col min="2289" max="2535" width="11.42578125" style="650"/>
    <col min="2536" max="2536" width="2.5703125" style="650" customWidth="1"/>
    <col min="2537" max="2537" width="13.85546875" style="650" customWidth="1"/>
    <col min="2538" max="2538" width="49.42578125" style="650" customWidth="1"/>
    <col min="2539" max="2539" width="12" style="650" customWidth="1"/>
    <col min="2540" max="2540" width="12.5703125" style="650" customWidth="1"/>
    <col min="2541" max="2542" width="16.140625" style="650" customWidth="1"/>
    <col min="2543" max="2543" width="21.42578125" style="650" customWidth="1"/>
    <col min="2544" max="2544" width="31" style="650" customWidth="1"/>
    <col min="2545" max="2791" width="11.42578125" style="650"/>
    <col min="2792" max="2792" width="2.5703125" style="650" customWidth="1"/>
    <col min="2793" max="2793" width="13.85546875" style="650" customWidth="1"/>
    <col min="2794" max="2794" width="49.42578125" style="650" customWidth="1"/>
    <col min="2795" max="2795" width="12" style="650" customWidth="1"/>
    <col min="2796" max="2796" width="12.5703125" style="650" customWidth="1"/>
    <col min="2797" max="2798" width="16.140625" style="650" customWidth="1"/>
    <col min="2799" max="2799" width="21.42578125" style="650" customWidth="1"/>
    <col min="2800" max="2800" width="31" style="650" customWidth="1"/>
    <col min="2801" max="3047" width="11.42578125" style="650"/>
    <col min="3048" max="3048" width="2.5703125" style="650" customWidth="1"/>
    <col min="3049" max="3049" width="13.85546875" style="650" customWidth="1"/>
    <col min="3050" max="3050" width="49.42578125" style="650" customWidth="1"/>
    <col min="3051" max="3051" width="12" style="650" customWidth="1"/>
    <col min="3052" max="3052" width="12.5703125" style="650" customWidth="1"/>
    <col min="3053" max="3054" width="16.140625" style="650" customWidth="1"/>
    <col min="3055" max="3055" width="21.42578125" style="650" customWidth="1"/>
    <col min="3056" max="3056" width="31" style="650" customWidth="1"/>
    <col min="3057" max="3303" width="11.42578125" style="650"/>
    <col min="3304" max="3304" width="2.5703125" style="650" customWidth="1"/>
    <col min="3305" max="3305" width="13.85546875" style="650" customWidth="1"/>
    <col min="3306" max="3306" width="49.42578125" style="650" customWidth="1"/>
    <col min="3307" max="3307" width="12" style="650" customWidth="1"/>
    <col min="3308" max="3308" width="12.5703125" style="650" customWidth="1"/>
    <col min="3309" max="3310" width="16.140625" style="650" customWidth="1"/>
    <col min="3311" max="3311" width="21.42578125" style="650" customWidth="1"/>
    <col min="3312" max="3312" width="31" style="650" customWidth="1"/>
    <col min="3313" max="3559" width="11.42578125" style="650"/>
    <col min="3560" max="3560" width="2.5703125" style="650" customWidth="1"/>
    <col min="3561" max="3561" width="13.85546875" style="650" customWidth="1"/>
    <col min="3562" max="3562" width="49.42578125" style="650" customWidth="1"/>
    <col min="3563" max="3563" width="12" style="650" customWidth="1"/>
    <col min="3564" max="3564" width="12.5703125" style="650" customWidth="1"/>
    <col min="3565" max="3566" width="16.140625" style="650" customWidth="1"/>
    <col min="3567" max="3567" width="21.42578125" style="650" customWidth="1"/>
    <col min="3568" max="3568" width="31" style="650" customWidth="1"/>
    <col min="3569" max="3815" width="11.42578125" style="650"/>
    <col min="3816" max="3816" width="2.5703125" style="650" customWidth="1"/>
    <col min="3817" max="3817" width="13.85546875" style="650" customWidth="1"/>
    <col min="3818" max="3818" width="49.42578125" style="650" customWidth="1"/>
    <col min="3819" max="3819" width="12" style="650" customWidth="1"/>
    <col min="3820" max="3820" width="12.5703125" style="650" customWidth="1"/>
    <col min="3821" max="3822" width="16.140625" style="650" customWidth="1"/>
    <col min="3823" max="3823" width="21.42578125" style="650" customWidth="1"/>
    <col min="3824" max="3824" width="31" style="650" customWidth="1"/>
    <col min="3825" max="4071" width="11.42578125" style="650"/>
    <col min="4072" max="4072" width="2.5703125" style="650" customWidth="1"/>
    <col min="4073" max="4073" width="13.85546875" style="650" customWidth="1"/>
    <col min="4074" max="4074" width="49.42578125" style="650" customWidth="1"/>
    <col min="4075" max="4075" width="12" style="650" customWidth="1"/>
    <col min="4076" max="4076" width="12.5703125" style="650" customWidth="1"/>
    <col min="4077" max="4078" width="16.140625" style="650" customWidth="1"/>
    <col min="4079" max="4079" width="21.42578125" style="650" customWidth="1"/>
    <col min="4080" max="4080" width="31" style="650" customWidth="1"/>
    <col min="4081" max="4327" width="11.42578125" style="650"/>
    <col min="4328" max="4328" width="2.5703125" style="650" customWidth="1"/>
    <col min="4329" max="4329" width="13.85546875" style="650" customWidth="1"/>
    <col min="4330" max="4330" width="49.42578125" style="650" customWidth="1"/>
    <col min="4331" max="4331" width="12" style="650" customWidth="1"/>
    <col min="4332" max="4332" width="12.5703125" style="650" customWidth="1"/>
    <col min="4333" max="4334" width="16.140625" style="650" customWidth="1"/>
    <col min="4335" max="4335" width="21.42578125" style="650" customWidth="1"/>
    <col min="4336" max="4336" width="31" style="650" customWidth="1"/>
    <col min="4337" max="4583" width="11.42578125" style="650"/>
    <col min="4584" max="4584" width="2.5703125" style="650" customWidth="1"/>
    <col min="4585" max="4585" width="13.85546875" style="650" customWidth="1"/>
    <col min="4586" max="4586" width="49.42578125" style="650" customWidth="1"/>
    <col min="4587" max="4587" width="12" style="650" customWidth="1"/>
    <col min="4588" max="4588" width="12.5703125" style="650" customWidth="1"/>
    <col min="4589" max="4590" width="16.140625" style="650" customWidth="1"/>
    <col min="4591" max="4591" width="21.42578125" style="650" customWidth="1"/>
    <col min="4592" max="4592" width="31" style="650" customWidth="1"/>
    <col min="4593" max="4839" width="11.42578125" style="650"/>
    <col min="4840" max="4840" width="2.5703125" style="650" customWidth="1"/>
    <col min="4841" max="4841" width="13.85546875" style="650" customWidth="1"/>
    <col min="4842" max="4842" width="49.42578125" style="650" customWidth="1"/>
    <col min="4843" max="4843" width="12" style="650" customWidth="1"/>
    <col min="4844" max="4844" width="12.5703125" style="650" customWidth="1"/>
    <col min="4845" max="4846" width="16.140625" style="650" customWidth="1"/>
    <col min="4847" max="4847" width="21.42578125" style="650" customWidth="1"/>
    <col min="4848" max="4848" width="31" style="650" customWidth="1"/>
    <col min="4849" max="5095" width="11.42578125" style="650"/>
    <col min="5096" max="5096" width="2.5703125" style="650" customWidth="1"/>
    <col min="5097" max="5097" width="13.85546875" style="650" customWidth="1"/>
    <col min="5098" max="5098" width="49.42578125" style="650" customWidth="1"/>
    <col min="5099" max="5099" width="12" style="650" customWidth="1"/>
    <col min="5100" max="5100" width="12.5703125" style="650" customWidth="1"/>
    <col min="5101" max="5102" width="16.140625" style="650" customWidth="1"/>
    <col min="5103" max="5103" width="21.42578125" style="650" customWidth="1"/>
    <col min="5104" max="5104" width="31" style="650" customWidth="1"/>
    <col min="5105" max="5351" width="11.42578125" style="650"/>
    <col min="5352" max="5352" width="2.5703125" style="650" customWidth="1"/>
    <col min="5353" max="5353" width="13.85546875" style="650" customWidth="1"/>
    <col min="5354" max="5354" width="49.42578125" style="650" customWidth="1"/>
    <col min="5355" max="5355" width="12" style="650" customWidth="1"/>
    <col min="5356" max="5356" width="12.5703125" style="650" customWidth="1"/>
    <col min="5357" max="5358" width="16.140625" style="650" customWidth="1"/>
    <col min="5359" max="5359" width="21.42578125" style="650" customWidth="1"/>
    <col min="5360" max="5360" width="31" style="650" customWidth="1"/>
    <col min="5361" max="5607" width="11.42578125" style="650"/>
    <col min="5608" max="5608" width="2.5703125" style="650" customWidth="1"/>
    <col min="5609" max="5609" width="13.85546875" style="650" customWidth="1"/>
    <col min="5610" max="5610" width="49.42578125" style="650" customWidth="1"/>
    <col min="5611" max="5611" width="12" style="650" customWidth="1"/>
    <col min="5612" max="5612" width="12.5703125" style="650" customWidth="1"/>
    <col min="5613" max="5614" width="16.140625" style="650" customWidth="1"/>
    <col min="5615" max="5615" width="21.42578125" style="650" customWidth="1"/>
    <col min="5616" max="5616" width="31" style="650" customWidth="1"/>
    <col min="5617" max="5863" width="11.42578125" style="650"/>
    <col min="5864" max="5864" width="2.5703125" style="650" customWidth="1"/>
    <col min="5865" max="5865" width="13.85546875" style="650" customWidth="1"/>
    <col min="5866" max="5866" width="49.42578125" style="650" customWidth="1"/>
    <col min="5867" max="5867" width="12" style="650" customWidth="1"/>
    <col min="5868" max="5868" width="12.5703125" style="650" customWidth="1"/>
    <col min="5869" max="5870" width="16.140625" style="650" customWidth="1"/>
    <col min="5871" max="5871" width="21.42578125" style="650" customWidth="1"/>
    <col min="5872" max="5872" width="31" style="650" customWidth="1"/>
    <col min="5873" max="6119" width="11.42578125" style="650"/>
    <col min="6120" max="6120" width="2.5703125" style="650" customWidth="1"/>
    <col min="6121" max="6121" width="13.85546875" style="650" customWidth="1"/>
    <col min="6122" max="6122" width="49.42578125" style="650" customWidth="1"/>
    <col min="6123" max="6123" width="12" style="650" customWidth="1"/>
    <col min="6124" max="6124" width="12.5703125" style="650" customWidth="1"/>
    <col min="6125" max="6126" width="16.140625" style="650" customWidth="1"/>
    <col min="6127" max="6127" width="21.42578125" style="650" customWidth="1"/>
    <col min="6128" max="6128" width="31" style="650" customWidth="1"/>
    <col min="6129" max="6375" width="11.42578125" style="650"/>
    <col min="6376" max="6376" width="2.5703125" style="650" customWidth="1"/>
    <col min="6377" max="6377" width="13.85546875" style="650" customWidth="1"/>
    <col min="6378" max="6378" width="49.42578125" style="650" customWidth="1"/>
    <col min="6379" max="6379" width="12" style="650" customWidth="1"/>
    <col min="6380" max="6380" width="12.5703125" style="650" customWidth="1"/>
    <col min="6381" max="6382" width="16.140625" style="650" customWidth="1"/>
    <col min="6383" max="6383" width="21.42578125" style="650" customWidth="1"/>
    <col min="6384" max="6384" width="31" style="650" customWidth="1"/>
    <col min="6385" max="6631" width="11.42578125" style="650"/>
    <col min="6632" max="6632" width="2.5703125" style="650" customWidth="1"/>
    <col min="6633" max="6633" width="13.85546875" style="650" customWidth="1"/>
    <col min="6634" max="6634" width="49.42578125" style="650" customWidth="1"/>
    <col min="6635" max="6635" width="12" style="650" customWidth="1"/>
    <col min="6636" max="6636" width="12.5703125" style="650" customWidth="1"/>
    <col min="6637" max="6638" width="16.140625" style="650" customWidth="1"/>
    <col min="6639" max="6639" width="21.42578125" style="650" customWidth="1"/>
    <col min="6640" max="6640" width="31" style="650" customWidth="1"/>
    <col min="6641" max="6887" width="11.42578125" style="650"/>
    <col min="6888" max="6888" width="2.5703125" style="650" customWidth="1"/>
    <col min="6889" max="6889" width="13.85546875" style="650" customWidth="1"/>
    <col min="6890" max="6890" width="49.42578125" style="650" customWidth="1"/>
    <col min="6891" max="6891" width="12" style="650" customWidth="1"/>
    <col min="6892" max="6892" width="12.5703125" style="650" customWidth="1"/>
    <col min="6893" max="6894" width="16.140625" style="650" customWidth="1"/>
    <col min="6895" max="6895" width="21.42578125" style="650" customWidth="1"/>
    <col min="6896" max="6896" width="31" style="650" customWidth="1"/>
    <col min="6897" max="7143" width="11.42578125" style="650"/>
    <col min="7144" max="7144" width="2.5703125" style="650" customWidth="1"/>
    <col min="7145" max="7145" width="13.85546875" style="650" customWidth="1"/>
    <col min="7146" max="7146" width="49.42578125" style="650" customWidth="1"/>
    <col min="7147" max="7147" width="12" style="650" customWidth="1"/>
    <col min="7148" max="7148" width="12.5703125" style="650" customWidth="1"/>
    <col min="7149" max="7150" width="16.140625" style="650" customWidth="1"/>
    <col min="7151" max="7151" width="21.42578125" style="650" customWidth="1"/>
    <col min="7152" max="7152" width="31" style="650" customWidth="1"/>
    <col min="7153" max="7399" width="11.42578125" style="650"/>
    <col min="7400" max="7400" width="2.5703125" style="650" customWidth="1"/>
    <col min="7401" max="7401" width="13.85546875" style="650" customWidth="1"/>
    <col min="7402" max="7402" width="49.42578125" style="650" customWidth="1"/>
    <col min="7403" max="7403" width="12" style="650" customWidth="1"/>
    <col min="7404" max="7404" width="12.5703125" style="650" customWidth="1"/>
    <col min="7405" max="7406" width="16.140625" style="650" customWidth="1"/>
    <col min="7407" max="7407" width="21.42578125" style="650" customWidth="1"/>
    <col min="7408" max="7408" width="31" style="650" customWidth="1"/>
    <col min="7409" max="7655" width="11.42578125" style="650"/>
    <col min="7656" max="7656" width="2.5703125" style="650" customWidth="1"/>
    <col min="7657" max="7657" width="13.85546875" style="650" customWidth="1"/>
    <col min="7658" max="7658" width="49.42578125" style="650" customWidth="1"/>
    <col min="7659" max="7659" width="12" style="650" customWidth="1"/>
    <col min="7660" max="7660" width="12.5703125" style="650" customWidth="1"/>
    <col min="7661" max="7662" width="16.140625" style="650" customWidth="1"/>
    <col min="7663" max="7663" width="21.42578125" style="650" customWidth="1"/>
    <col min="7664" max="7664" width="31" style="650" customWidth="1"/>
    <col min="7665" max="7911" width="11.42578125" style="650"/>
    <col min="7912" max="7912" width="2.5703125" style="650" customWidth="1"/>
    <col min="7913" max="7913" width="13.85546875" style="650" customWidth="1"/>
    <col min="7914" max="7914" width="49.42578125" style="650" customWidth="1"/>
    <col min="7915" max="7915" width="12" style="650" customWidth="1"/>
    <col min="7916" max="7916" width="12.5703125" style="650" customWidth="1"/>
    <col min="7917" max="7918" width="16.140625" style="650" customWidth="1"/>
    <col min="7919" max="7919" width="21.42578125" style="650" customWidth="1"/>
    <col min="7920" max="7920" width="31" style="650" customWidth="1"/>
    <col min="7921" max="8167" width="11.42578125" style="650"/>
    <col min="8168" max="8168" width="2.5703125" style="650" customWidth="1"/>
    <col min="8169" max="8169" width="13.85546875" style="650" customWidth="1"/>
    <col min="8170" max="8170" width="49.42578125" style="650" customWidth="1"/>
    <col min="8171" max="8171" width="12" style="650" customWidth="1"/>
    <col min="8172" max="8172" width="12.5703125" style="650" customWidth="1"/>
    <col min="8173" max="8174" width="16.140625" style="650" customWidth="1"/>
    <col min="8175" max="8175" width="21.42578125" style="650" customWidth="1"/>
    <col min="8176" max="8176" width="31" style="650" customWidth="1"/>
    <col min="8177" max="8423" width="11.42578125" style="650"/>
    <col min="8424" max="8424" width="2.5703125" style="650" customWidth="1"/>
    <col min="8425" max="8425" width="13.85546875" style="650" customWidth="1"/>
    <col min="8426" max="8426" width="49.42578125" style="650" customWidth="1"/>
    <col min="8427" max="8427" width="12" style="650" customWidth="1"/>
    <col min="8428" max="8428" width="12.5703125" style="650" customWidth="1"/>
    <col min="8429" max="8430" width="16.140625" style="650" customWidth="1"/>
    <col min="8431" max="8431" width="21.42578125" style="650" customWidth="1"/>
    <col min="8432" max="8432" width="31" style="650" customWidth="1"/>
    <col min="8433" max="8679" width="11.42578125" style="650"/>
    <col min="8680" max="8680" width="2.5703125" style="650" customWidth="1"/>
    <col min="8681" max="8681" width="13.85546875" style="650" customWidth="1"/>
    <col min="8682" max="8682" width="49.42578125" style="650" customWidth="1"/>
    <col min="8683" max="8683" width="12" style="650" customWidth="1"/>
    <col min="8684" max="8684" width="12.5703125" style="650" customWidth="1"/>
    <col min="8685" max="8686" width="16.140625" style="650" customWidth="1"/>
    <col min="8687" max="8687" width="21.42578125" style="650" customWidth="1"/>
    <col min="8688" max="8688" width="31" style="650" customWidth="1"/>
    <col min="8689" max="8935" width="11.42578125" style="650"/>
    <col min="8936" max="8936" width="2.5703125" style="650" customWidth="1"/>
    <col min="8937" max="8937" width="13.85546875" style="650" customWidth="1"/>
    <col min="8938" max="8938" width="49.42578125" style="650" customWidth="1"/>
    <col min="8939" max="8939" width="12" style="650" customWidth="1"/>
    <col min="8940" max="8940" width="12.5703125" style="650" customWidth="1"/>
    <col min="8941" max="8942" width="16.140625" style="650" customWidth="1"/>
    <col min="8943" max="8943" width="21.42578125" style="650" customWidth="1"/>
    <col min="8944" max="8944" width="31" style="650" customWidth="1"/>
    <col min="8945" max="9191" width="11.42578125" style="650"/>
    <col min="9192" max="9192" width="2.5703125" style="650" customWidth="1"/>
    <col min="9193" max="9193" width="13.85546875" style="650" customWidth="1"/>
    <col min="9194" max="9194" width="49.42578125" style="650" customWidth="1"/>
    <col min="9195" max="9195" width="12" style="650" customWidth="1"/>
    <col min="9196" max="9196" width="12.5703125" style="650" customWidth="1"/>
    <col min="9197" max="9198" width="16.140625" style="650" customWidth="1"/>
    <col min="9199" max="9199" width="21.42578125" style="650" customWidth="1"/>
    <col min="9200" max="9200" width="31" style="650" customWidth="1"/>
    <col min="9201" max="9447" width="11.42578125" style="650"/>
    <col min="9448" max="9448" width="2.5703125" style="650" customWidth="1"/>
    <col min="9449" max="9449" width="13.85546875" style="650" customWidth="1"/>
    <col min="9450" max="9450" width="49.42578125" style="650" customWidth="1"/>
    <col min="9451" max="9451" width="12" style="650" customWidth="1"/>
    <col min="9452" max="9452" width="12.5703125" style="650" customWidth="1"/>
    <col min="9453" max="9454" width="16.140625" style="650" customWidth="1"/>
    <col min="9455" max="9455" width="21.42578125" style="650" customWidth="1"/>
    <col min="9456" max="9456" width="31" style="650" customWidth="1"/>
    <col min="9457" max="9703" width="11.42578125" style="650"/>
    <col min="9704" max="9704" width="2.5703125" style="650" customWidth="1"/>
    <col min="9705" max="9705" width="13.85546875" style="650" customWidth="1"/>
    <col min="9706" max="9706" width="49.42578125" style="650" customWidth="1"/>
    <col min="9707" max="9707" width="12" style="650" customWidth="1"/>
    <col min="9708" max="9708" width="12.5703125" style="650" customWidth="1"/>
    <col min="9709" max="9710" width="16.140625" style="650" customWidth="1"/>
    <col min="9711" max="9711" width="21.42578125" style="650" customWidth="1"/>
    <col min="9712" max="9712" width="31" style="650" customWidth="1"/>
    <col min="9713" max="9959" width="11.42578125" style="650"/>
    <col min="9960" max="9960" width="2.5703125" style="650" customWidth="1"/>
    <col min="9961" max="9961" width="13.85546875" style="650" customWidth="1"/>
    <col min="9962" max="9962" width="49.42578125" style="650" customWidth="1"/>
    <col min="9963" max="9963" width="12" style="650" customWidth="1"/>
    <col min="9964" max="9964" width="12.5703125" style="650" customWidth="1"/>
    <col min="9965" max="9966" width="16.140625" style="650" customWidth="1"/>
    <col min="9967" max="9967" width="21.42578125" style="650" customWidth="1"/>
    <col min="9968" max="9968" width="31" style="650" customWidth="1"/>
    <col min="9969" max="10215" width="11.42578125" style="650"/>
    <col min="10216" max="10216" width="2.5703125" style="650" customWidth="1"/>
    <col min="10217" max="10217" width="13.85546875" style="650" customWidth="1"/>
    <col min="10218" max="10218" width="49.42578125" style="650" customWidth="1"/>
    <col min="10219" max="10219" width="12" style="650" customWidth="1"/>
    <col min="10220" max="10220" width="12.5703125" style="650" customWidth="1"/>
    <col min="10221" max="10222" width="16.140625" style="650" customWidth="1"/>
    <col min="10223" max="10223" width="21.42578125" style="650" customWidth="1"/>
    <col min="10224" max="10224" width="31" style="650" customWidth="1"/>
    <col min="10225" max="10471" width="11.42578125" style="650"/>
    <col min="10472" max="10472" width="2.5703125" style="650" customWidth="1"/>
    <col min="10473" max="10473" width="13.85546875" style="650" customWidth="1"/>
    <col min="10474" max="10474" width="49.42578125" style="650" customWidth="1"/>
    <col min="10475" max="10475" width="12" style="650" customWidth="1"/>
    <col min="10476" max="10476" width="12.5703125" style="650" customWidth="1"/>
    <col min="10477" max="10478" width="16.140625" style="650" customWidth="1"/>
    <col min="10479" max="10479" width="21.42578125" style="650" customWidth="1"/>
    <col min="10480" max="10480" width="31" style="650" customWidth="1"/>
    <col min="10481" max="10727" width="11.42578125" style="650"/>
    <col min="10728" max="10728" width="2.5703125" style="650" customWidth="1"/>
    <col min="10729" max="10729" width="13.85546875" style="650" customWidth="1"/>
    <col min="10730" max="10730" width="49.42578125" style="650" customWidth="1"/>
    <col min="10731" max="10731" width="12" style="650" customWidth="1"/>
    <col min="10732" max="10732" width="12.5703125" style="650" customWidth="1"/>
    <col min="10733" max="10734" width="16.140625" style="650" customWidth="1"/>
    <col min="10735" max="10735" width="21.42578125" style="650" customWidth="1"/>
    <col min="10736" max="10736" width="31" style="650" customWidth="1"/>
    <col min="10737" max="10983" width="11.42578125" style="650"/>
    <col min="10984" max="10984" width="2.5703125" style="650" customWidth="1"/>
    <col min="10985" max="10985" width="13.85546875" style="650" customWidth="1"/>
    <col min="10986" max="10986" width="49.42578125" style="650" customWidth="1"/>
    <col min="10987" max="10987" width="12" style="650" customWidth="1"/>
    <col min="10988" max="10988" width="12.5703125" style="650" customWidth="1"/>
    <col min="10989" max="10990" width="16.140625" style="650" customWidth="1"/>
    <col min="10991" max="10991" width="21.42578125" style="650" customWidth="1"/>
    <col min="10992" max="10992" width="31" style="650" customWidth="1"/>
    <col min="10993" max="11239" width="11.42578125" style="650"/>
    <col min="11240" max="11240" width="2.5703125" style="650" customWidth="1"/>
    <col min="11241" max="11241" width="13.85546875" style="650" customWidth="1"/>
    <col min="11242" max="11242" width="49.42578125" style="650" customWidth="1"/>
    <col min="11243" max="11243" width="12" style="650" customWidth="1"/>
    <col min="11244" max="11244" width="12.5703125" style="650" customWidth="1"/>
    <col min="11245" max="11246" width="16.140625" style="650" customWidth="1"/>
    <col min="11247" max="11247" width="21.42578125" style="650" customWidth="1"/>
    <col min="11248" max="11248" width="31" style="650" customWidth="1"/>
    <col min="11249" max="11495" width="11.42578125" style="650"/>
    <col min="11496" max="11496" width="2.5703125" style="650" customWidth="1"/>
    <col min="11497" max="11497" width="13.85546875" style="650" customWidth="1"/>
    <col min="11498" max="11498" width="49.42578125" style="650" customWidth="1"/>
    <col min="11499" max="11499" width="12" style="650" customWidth="1"/>
    <col min="11500" max="11500" width="12.5703125" style="650" customWidth="1"/>
    <col min="11501" max="11502" width="16.140625" style="650" customWidth="1"/>
    <col min="11503" max="11503" width="21.42578125" style="650" customWidth="1"/>
    <col min="11504" max="11504" width="31" style="650" customWidth="1"/>
    <col min="11505" max="11751" width="11.42578125" style="650"/>
    <col min="11752" max="11752" width="2.5703125" style="650" customWidth="1"/>
    <col min="11753" max="11753" width="13.85546875" style="650" customWidth="1"/>
    <col min="11754" max="11754" width="49.42578125" style="650" customWidth="1"/>
    <col min="11755" max="11755" width="12" style="650" customWidth="1"/>
    <col min="11756" max="11756" width="12.5703125" style="650" customWidth="1"/>
    <col min="11757" max="11758" width="16.140625" style="650" customWidth="1"/>
    <col min="11759" max="11759" width="21.42578125" style="650" customWidth="1"/>
    <col min="11760" max="11760" width="31" style="650" customWidth="1"/>
    <col min="11761" max="12007" width="11.42578125" style="650"/>
    <col min="12008" max="12008" width="2.5703125" style="650" customWidth="1"/>
    <col min="12009" max="12009" width="13.85546875" style="650" customWidth="1"/>
    <col min="12010" max="12010" width="49.42578125" style="650" customWidth="1"/>
    <col min="12011" max="12011" width="12" style="650" customWidth="1"/>
    <col min="12012" max="12012" width="12.5703125" style="650" customWidth="1"/>
    <col min="12013" max="12014" width="16.140625" style="650" customWidth="1"/>
    <col min="12015" max="12015" width="21.42578125" style="650" customWidth="1"/>
    <col min="12016" max="12016" width="31" style="650" customWidth="1"/>
    <col min="12017" max="12263" width="11.42578125" style="650"/>
    <col min="12264" max="12264" width="2.5703125" style="650" customWidth="1"/>
    <col min="12265" max="12265" width="13.85546875" style="650" customWidth="1"/>
    <col min="12266" max="12266" width="49.42578125" style="650" customWidth="1"/>
    <col min="12267" max="12267" width="12" style="650" customWidth="1"/>
    <col min="12268" max="12268" width="12.5703125" style="650" customWidth="1"/>
    <col min="12269" max="12270" width="16.140625" style="650" customWidth="1"/>
    <col min="12271" max="12271" width="21.42578125" style="650" customWidth="1"/>
    <col min="12272" max="12272" width="31" style="650" customWidth="1"/>
    <col min="12273" max="12519" width="11.42578125" style="650"/>
    <col min="12520" max="12520" width="2.5703125" style="650" customWidth="1"/>
    <col min="12521" max="12521" width="13.85546875" style="650" customWidth="1"/>
    <col min="12522" max="12522" width="49.42578125" style="650" customWidth="1"/>
    <col min="12523" max="12523" width="12" style="650" customWidth="1"/>
    <col min="12524" max="12524" width="12.5703125" style="650" customWidth="1"/>
    <col min="12525" max="12526" width="16.140625" style="650" customWidth="1"/>
    <col min="12527" max="12527" width="21.42578125" style="650" customWidth="1"/>
    <col min="12528" max="12528" width="31" style="650" customWidth="1"/>
    <col min="12529" max="12775" width="11.42578125" style="650"/>
    <col min="12776" max="12776" width="2.5703125" style="650" customWidth="1"/>
    <col min="12777" max="12777" width="13.85546875" style="650" customWidth="1"/>
    <col min="12778" max="12778" width="49.42578125" style="650" customWidth="1"/>
    <col min="12779" max="12779" width="12" style="650" customWidth="1"/>
    <col min="12780" max="12780" width="12.5703125" style="650" customWidth="1"/>
    <col min="12781" max="12782" width="16.140625" style="650" customWidth="1"/>
    <col min="12783" max="12783" width="21.42578125" style="650" customWidth="1"/>
    <col min="12784" max="12784" width="31" style="650" customWidth="1"/>
    <col min="12785" max="13031" width="11.42578125" style="650"/>
    <col min="13032" max="13032" width="2.5703125" style="650" customWidth="1"/>
    <col min="13033" max="13033" width="13.85546875" style="650" customWidth="1"/>
    <col min="13034" max="13034" width="49.42578125" style="650" customWidth="1"/>
    <col min="13035" max="13035" width="12" style="650" customWidth="1"/>
    <col min="13036" max="13036" width="12.5703125" style="650" customWidth="1"/>
    <col min="13037" max="13038" width="16.140625" style="650" customWidth="1"/>
    <col min="13039" max="13039" width="21.42578125" style="650" customWidth="1"/>
    <col min="13040" max="13040" width="31" style="650" customWidth="1"/>
    <col min="13041" max="13287" width="11.42578125" style="650"/>
    <col min="13288" max="13288" width="2.5703125" style="650" customWidth="1"/>
    <col min="13289" max="13289" width="13.85546875" style="650" customWidth="1"/>
    <col min="13290" max="13290" width="49.42578125" style="650" customWidth="1"/>
    <col min="13291" max="13291" width="12" style="650" customWidth="1"/>
    <col min="13292" max="13292" width="12.5703125" style="650" customWidth="1"/>
    <col min="13293" max="13294" width="16.140625" style="650" customWidth="1"/>
    <col min="13295" max="13295" width="21.42578125" style="650" customWidth="1"/>
    <col min="13296" max="13296" width="31" style="650" customWidth="1"/>
    <col min="13297" max="13543" width="11.42578125" style="650"/>
    <col min="13544" max="13544" width="2.5703125" style="650" customWidth="1"/>
    <col min="13545" max="13545" width="13.85546875" style="650" customWidth="1"/>
    <col min="13546" max="13546" width="49.42578125" style="650" customWidth="1"/>
    <col min="13547" max="13547" width="12" style="650" customWidth="1"/>
    <col min="13548" max="13548" width="12.5703125" style="650" customWidth="1"/>
    <col min="13549" max="13550" width="16.140625" style="650" customWidth="1"/>
    <col min="13551" max="13551" width="21.42578125" style="650" customWidth="1"/>
    <col min="13552" max="13552" width="31" style="650" customWidth="1"/>
    <col min="13553" max="13799" width="11.42578125" style="650"/>
    <col min="13800" max="13800" width="2.5703125" style="650" customWidth="1"/>
    <col min="13801" max="13801" width="13.85546875" style="650" customWidth="1"/>
    <col min="13802" max="13802" width="49.42578125" style="650" customWidth="1"/>
    <col min="13803" max="13803" width="12" style="650" customWidth="1"/>
    <col min="13804" max="13804" width="12.5703125" style="650" customWidth="1"/>
    <col min="13805" max="13806" width="16.140625" style="650" customWidth="1"/>
    <col min="13807" max="13807" width="21.42578125" style="650" customWidth="1"/>
    <col min="13808" max="13808" width="31" style="650" customWidth="1"/>
    <col min="13809" max="14055" width="11.42578125" style="650"/>
    <col min="14056" max="14056" width="2.5703125" style="650" customWidth="1"/>
    <col min="14057" max="14057" width="13.85546875" style="650" customWidth="1"/>
    <col min="14058" max="14058" width="49.42578125" style="650" customWidth="1"/>
    <col min="14059" max="14059" width="12" style="650" customWidth="1"/>
    <col min="14060" max="14060" width="12.5703125" style="650" customWidth="1"/>
    <col min="14061" max="14062" width="16.140625" style="650" customWidth="1"/>
    <col min="14063" max="14063" width="21.42578125" style="650" customWidth="1"/>
    <col min="14064" max="14064" width="31" style="650" customWidth="1"/>
    <col min="14065" max="14311" width="11.42578125" style="650"/>
    <col min="14312" max="14312" width="2.5703125" style="650" customWidth="1"/>
    <col min="14313" max="14313" width="13.85546875" style="650" customWidth="1"/>
    <col min="14314" max="14314" width="49.42578125" style="650" customWidth="1"/>
    <col min="14315" max="14315" width="12" style="650" customWidth="1"/>
    <col min="14316" max="14316" width="12.5703125" style="650" customWidth="1"/>
    <col min="14317" max="14318" width="16.140625" style="650" customWidth="1"/>
    <col min="14319" max="14319" width="21.42578125" style="650" customWidth="1"/>
    <col min="14320" max="14320" width="31" style="650" customWidth="1"/>
    <col min="14321" max="14567" width="11.42578125" style="650"/>
    <col min="14568" max="14568" width="2.5703125" style="650" customWidth="1"/>
    <col min="14569" max="14569" width="13.85546875" style="650" customWidth="1"/>
    <col min="14570" max="14570" width="49.42578125" style="650" customWidth="1"/>
    <col min="14571" max="14571" width="12" style="650" customWidth="1"/>
    <col min="14572" max="14572" width="12.5703125" style="650" customWidth="1"/>
    <col min="14573" max="14574" width="16.140625" style="650" customWidth="1"/>
    <col min="14575" max="14575" width="21.42578125" style="650" customWidth="1"/>
    <col min="14576" max="14576" width="31" style="650" customWidth="1"/>
    <col min="14577" max="14823" width="11.42578125" style="650"/>
    <col min="14824" max="14824" width="2.5703125" style="650" customWidth="1"/>
    <col min="14825" max="14825" width="13.85546875" style="650" customWidth="1"/>
    <col min="14826" max="14826" width="49.42578125" style="650" customWidth="1"/>
    <col min="14827" max="14827" width="12" style="650" customWidth="1"/>
    <col min="14828" max="14828" width="12.5703125" style="650" customWidth="1"/>
    <col min="14829" max="14830" width="16.140625" style="650" customWidth="1"/>
    <col min="14831" max="14831" width="21.42578125" style="650" customWidth="1"/>
    <col min="14832" max="14832" width="31" style="650" customWidth="1"/>
    <col min="14833" max="15079" width="11.42578125" style="650"/>
    <col min="15080" max="15080" width="2.5703125" style="650" customWidth="1"/>
    <col min="15081" max="15081" width="13.85546875" style="650" customWidth="1"/>
    <col min="15082" max="15082" width="49.42578125" style="650" customWidth="1"/>
    <col min="15083" max="15083" width="12" style="650" customWidth="1"/>
    <col min="15084" max="15084" width="12.5703125" style="650" customWidth="1"/>
    <col min="15085" max="15086" width="16.140625" style="650" customWidth="1"/>
    <col min="15087" max="15087" width="21.42578125" style="650" customWidth="1"/>
    <col min="15088" max="15088" width="31" style="650" customWidth="1"/>
    <col min="15089" max="15335" width="11.42578125" style="650"/>
    <col min="15336" max="15336" width="2.5703125" style="650" customWidth="1"/>
    <col min="15337" max="15337" width="13.85546875" style="650" customWidth="1"/>
    <col min="15338" max="15338" width="49.42578125" style="650" customWidth="1"/>
    <col min="15339" max="15339" width="12" style="650" customWidth="1"/>
    <col min="15340" max="15340" width="12.5703125" style="650" customWidth="1"/>
    <col min="15341" max="15342" width="16.140625" style="650" customWidth="1"/>
    <col min="15343" max="15343" width="21.42578125" style="650" customWidth="1"/>
    <col min="15344" max="15344" width="31" style="650" customWidth="1"/>
    <col min="15345" max="15591" width="11.42578125" style="650"/>
    <col min="15592" max="15592" width="2.5703125" style="650" customWidth="1"/>
    <col min="15593" max="15593" width="13.85546875" style="650" customWidth="1"/>
    <col min="15594" max="15594" width="49.42578125" style="650" customWidth="1"/>
    <col min="15595" max="15595" width="12" style="650" customWidth="1"/>
    <col min="15596" max="15596" width="12.5703125" style="650" customWidth="1"/>
    <col min="15597" max="15598" width="16.140625" style="650" customWidth="1"/>
    <col min="15599" max="15599" width="21.42578125" style="650" customWidth="1"/>
    <col min="15600" max="15600" width="31" style="650" customWidth="1"/>
    <col min="15601" max="15847" width="11.42578125" style="650"/>
    <col min="15848" max="15848" width="2.5703125" style="650" customWidth="1"/>
    <col min="15849" max="15849" width="13.85546875" style="650" customWidth="1"/>
    <col min="15850" max="15850" width="49.42578125" style="650" customWidth="1"/>
    <col min="15851" max="15851" width="12" style="650" customWidth="1"/>
    <col min="15852" max="15852" width="12.5703125" style="650" customWidth="1"/>
    <col min="15853" max="15854" width="16.140625" style="650" customWidth="1"/>
    <col min="15855" max="15855" width="21.42578125" style="650" customWidth="1"/>
    <col min="15856" max="15856" width="31" style="650" customWidth="1"/>
    <col min="15857" max="16103" width="11.42578125" style="650"/>
    <col min="16104" max="16104" width="2.5703125" style="650" customWidth="1"/>
    <col min="16105" max="16105" width="13.85546875" style="650" customWidth="1"/>
    <col min="16106" max="16106" width="49.42578125" style="650" customWidth="1"/>
    <col min="16107" max="16107" width="12" style="650" customWidth="1"/>
    <col min="16108" max="16108" width="12.5703125" style="650" customWidth="1"/>
    <col min="16109" max="16110" width="16.140625" style="650" customWidth="1"/>
    <col min="16111" max="16111" width="21.42578125" style="650" customWidth="1"/>
    <col min="16112" max="16112" width="31" style="650" customWidth="1"/>
    <col min="16113" max="16384" width="11.42578125" style="650"/>
  </cols>
  <sheetData>
    <row r="1" spans="2:50" hidden="1"/>
    <row r="2" spans="2:50" ht="31.35" hidden="1" customHeight="1">
      <c r="B2" s="1153"/>
      <c r="C2" s="1154"/>
      <c r="D2" s="1158"/>
      <c r="E2" s="1158"/>
      <c r="F2" s="1158"/>
      <c r="G2" s="1158"/>
      <c r="H2" s="1158"/>
      <c r="I2" s="1159"/>
      <c r="J2" s="654"/>
    </row>
    <row r="3" spans="2:50" ht="36.75" customHeight="1">
      <c r="B3" s="1155"/>
      <c r="C3" s="1156"/>
      <c r="D3" s="1160"/>
      <c r="E3" s="1160"/>
      <c r="F3" s="1160"/>
      <c r="G3" s="1160"/>
      <c r="H3" s="1160"/>
      <c r="I3" s="1161"/>
      <c r="J3" s="655"/>
    </row>
    <row r="4" spans="2:50" ht="47.25" customHeight="1">
      <c r="B4" s="1155"/>
      <c r="C4" s="1156"/>
      <c r="D4" s="1160"/>
      <c r="E4" s="1160"/>
      <c r="F4" s="1160"/>
      <c r="G4" s="1160"/>
      <c r="H4" s="1160"/>
      <c r="I4" s="1161"/>
      <c r="J4" s="655"/>
    </row>
    <row r="5" spans="2:50" ht="14.45" customHeight="1">
      <c r="B5" s="1157"/>
      <c r="C5" s="1150"/>
      <c r="D5" s="1162" t="s">
        <v>2579</v>
      </c>
      <c r="E5" s="1162"/>
      <c r="F5" s="1162"/>
      <c r="G5" s="1162"/>
      <c r="H5" s="1162"/>
      <c r="I5" s="1163"/>
      <c r="J5" s="656"/>
    </row>
    <row r="6" spans="2:50" ht="18" customHeight="1" thickBot="1">
      <c r="B6" s="1164" t="s">
        <v>2581</v>
      </c>
      <c r="C6" s="1165"/>
      <c r="D6" s="1165"/>
      <c r="E6" s="1165"/>
      <c r="F6" s="1165"/>
      <c r="G6" s="1165"/>
      <c r="H6" s="1165"/>
      <c r="I6" s="1166"/>
      <c r="J6" s="657"/>
      <c r="L6" s="658"/>
    </row>
    <row r="7" spans="2:50" ht="5.0999999999999996" customHeight="1" thickBot="1">
      <c r="B7" s="1148"/>
      <c r="C7" s="1149"/>
      <c r="D7" s="1149"/>
      <c r="E7" s="1149"/>
      <c r="F7" s="1149"/>
      <c r="G7" s="1149"/>
      <c r="H7" s="1149"/>
      <c r="I7" s="1150"/>
      <c r="J7" s="649"/>
    </row>
    <row r="8" spans="2:50" ht="15.75" thickBot="1">
      <c r="B8" s="659"/>
      <c r="C8" s="660" t="s">
        <v>2582</v>
      </c>
      <c r="D8" s="661"/>
      <c r="E8" s="661"/>
      <c r="F8" s="661"/>
      <c r="G8" s="662"/>
      <c r="H8" s="662"/>
      <c r="I8" s="663">
        <f>'SALIDA SINCO PPTO'!G8</f>
        <v>21679154935.290001</v>
      </c>
      <c r="J8" s="664"/>
      <c r="K8" s="665"/>
      <c r="L8" s="666"/>
      <c r="AX8" s="672">
        <f>I8+I98</f>
        <v>31335576011.290001</v>
      </c>
    </row>
    <row r="9" spans="2:50" ht="15.75" thickBot="1">
      <c r="B9" s="667"/>
      <c r="C9" s="668"/>
      <c r="D9" s="669"/>
      <c r="E9" s="669"/>
      <c r="F9" s="669"/>
      <c r="G9" s="670"/>
      <c r="H9" s="670"/>
      <c r="I9" s="671"/>
      <c r="J9" s="664"/>
    </row>
    <row r="10" spans="2:50" ht="15.75" thickBot="1">
      <c r="B10" s="667"/>
      <c r="C10" s="668" t="s">
        <v>2583</v>
      </c>
      <c r="D10" s="669"/>
      <c r="E10" s="669"/>
      <c r="F10" s="669"/>
      <c r="G10" s="670"/>
      <c r="H10" s="670"/>
      <c r="I10" s="663">
        <f>I8+I12</f>
        <v>24945850498.290001</v>
      </c>
      <c r="J10" s="664"/>
      <c r="L10" s="672"/>
      <c r="M10" s="673"/>
    </row>
    <row r="11" spans="2:50" ht="15.75" thickBot="1">
      <c r="B11" s="667"/>
      <c r="C11" s="668"/>
      <c r="D11" s="668"/>
      <c r="E11" s="668"/>
      <c r="F11" s="668"/>
      <c r="G11" s="674"/>
      <c r="H11" s="674"/>
      <c r="I11" s="675"/>
      <c r="J11" s="676"/>
    </row>
    <row r="12" spans="2:50" ht="15.75" thickBot="1">
      <c r="B12" s="677"/>
      <c r="C12" s="668" t="s">
        <v>2584</v>
      </c>
      <c r="D12" s="668"/>
      <c r="E12" s="668"/>
      <c r="F12" s="668"/>
      <c r="G12" s="674"/>
      <c r="H12" s="678"/>
      <c r="I12" s="679">
        <f>+I91</f>
        <v>3266695563</v>
      </c>
      <c r="J12" s="676"/>
      <c r="AX12" s="672">
        <f>I12/17</f>
        <v>192158562.52941176</v>
      </c>
    </row>
    <row r="13" spans="2:50" ht="15.75" thickBot="1">
      <c r="B13" s="677"/>
      <c r="C13" s="680" t="s">
        <v>2585</v>
      </c>
      <c r="D13" s="668"/>
      <c r="E13" s="681">
        <f xml:space="preserve">   ROUNDUP(        503/30,0)</f>
        <v>17</v>
      </c>
      <c r="F13" s="668"/>
      <c r="G13" s="674"/>
      <c r="H13" s="674"/>
      <c r="I13" s="682"/>
      <c r="J13" s="676"/>
    </row>
    <row r="14" spans="2:50" ht="51.75" customHeight="1">
      <c r="B14" s="683"/>
      <c r="C14" s="684" t="s">
        <v>4</v>
      </c>
      <c r="D14" s="684" t="s">
        <v>2586</v>
      </c>
      <c r="E14" s="685" t="s">
        <v>8</v>
      </c>
      <c r="F14" s="686" t="s">
        <v>2587</v>
      </c>
      <c r="G14" s="687" t="s">
        <v>2588</v>
      </c>
      <c r="H14" s="687" t="s">
        <v>2589</v>
      </c>
      <c r="I14" s="688" t="s">
        <v>2590</v>
      </c>
      <c r="J14" s="689"/>
      <c r="L14" s="690" t="s">
        <v>2591</v>
      </c>
      <c r="M14" s="691">
        <f>2*1160000</f>
        <v>2320000</v>
      </c>
    </row>
    <row r="15" spans="2:50" ht="17.25" hidden="1" customHeight="1">
      <c r="B15" s="692"/>
      <c r="C15" s="693"/>
      <c r="D15" s="694"/>
      <c r="E15" s="694"/>
      <c r="F15" s="694"/>
      <c r="G15" s="695"/>
      <c r="H15" s="695"/>
      <c r="I15" s="696"/>
      <c r="J15" s="689"/>
      <c r="L15" s="697"/>
      <c r="M15" s="698"/>
    </row>
    <row r="16" spans="2:50" ht="15.75" thickBot="1">
      <c r="B16" s="699">
        <v>1</v>
      </c>
      <c r="C16" s="700" t="s">
        <v>2834</v>
      </c>
      <c r="D16" s="701"/>
      <c r="E16" s="701"/>
      <c r="F16" s="702"/>
      <c r="G16" s="703"/>
      <c r="H16" s="703"/>
      <c r="I16" s="704"/>
      <c r="J16" s="705"/>
      <c r="L16" s="706">
        <f>M16</f>
        <v>0.58539600000000003</v>
      </c>
      <c r="M16" s="707">
        <f>'[209]Prest Soc 1'!E22</f>
        <v>0.58539600000000003</v>
      </c>
    </row>
    <row r="17" spans="2:50" ht="45">
      <c r="B17" s="708" t="s">
        <v>2593</v>
      </c>
      <c r="C17" s="709" t="s">
        <v>2594</v>
      </c>
      <c r="D17" s="710" t="s">
        <v>2595</v>
      </c>
      <c r="E17" s="667">
        <f t="shared" ref="E17:E29" si="0" xml:space="preserve">   ROUNDUP(        503/30,0)</f>
        <v>17</v>
      </c>
      <c r="F17" s="948">
        <v>1</v>
      </c>
      <c r="G17" s="708">
        <f>H17/(1+$L$24)</f>
        <v>8775250.784131337</v>
      </c>
      <c r="H17" s="949">
        <v>14000000</v>
      </c>
      <c r="I17" s="712">
        <f>ROUND(            E17*H17*F17,0)</f>
        <v>238000000</v>
      </c>
      <c r="J17" s="713">
        <f>G17/1160000</f>
        <v>7.5648713656304629</v>
      </c>
      <c r="L17" s="690" t="s">
        <v>2596</v>
      </c>
      <c r="M17" s="691">
        <f>2*1160000</f>
        <v>2320000</v>
      </c>
      <c r="Q17" s="651">
        <v>1247834</v>
      </c>
      <c r="R17" s="651">
        <f>Q17-H24</f>
        <v>-1252166</v>
      </c>
      <c r="T17" s="652">
        <f t="shared" ref="T17:T26" si="1">I17</f>
        <v>238000000</v>
      </c>
      <c r="W17" s="714">
        <f t="shared" ref="W17:W26" si="2">G17*F17</f>
        <v>8775250.784131337</v>
      </c>
      <c r="X17" s="715">
        <v>908526</v>
      </c>
      <c r="Y17" s="716" t="str">
        <f t="shared" ref="Y17:Y26" si="3">IF(W17&gt;=X17,"ok","cuidado")</f>
        <v>ok</v>
      </c>
      <c r="AA17" s="717">
        <f t="shared" ref="AA17:AA26" si="4">G17*F17</f>
        <v>8775250.784131337</v>
      </c>
      <c r="AB17" s="715">
        <v>908526</v>
      </c>
      <c r="AC17" s="716" t="str">
        <f t="shared" ref="AC17:AC26" si="5">IF(AA17&gt;=AB17,"OK","CUIDADO")</f>
        <v>OK</v>
      </c>
      <c r="AE17" s="714">
        <f t="shared" ref="AE17:AE26" si="6">I17/E17</f>
        <v>14000000</v>
      </c>
      <c r="AW17" s="718">
        <f>+G17*M24+G17</f>
        <v>14000000</v>
      </c>
      <c r="AX17" s="840">
        <f>1160000*G17</f>
        <v>10179290909592.352</v>
      </c>
    </row>
    <row r="18" spans="2:50">
      <c r="B18" s="708" t="s">
        <v>2597</v>
      </c>
      <c r="C18" s="709" t="s">
        <v>2598</v>
      </c>
      <c r="D18" s="710" t="s">
        <v>2595</v>
      </c>
      <c r="E18" s="667">
        <f t="shared" si="0"/>
        <v>17</v>
      </c>
      <c r="F18" s="711">
        <v>1</v>
      </c>
      <c r="G18" s="708">
        <f>H18/(1+$L$24)</f>
        <v>6581438.0880985036</v>
      </c>
      <c r="H18" s="949">
        <v>10500000</v>
      </c>
      <c r="I18" s="712">
        <f t="shared" ref="I18:I29" si="7">ROUND(            E18*H18*F18,0)</f>
        <v>178500000</v>
      </c>
      <c r="J18" s="713">
        <f t="shared" ref="J18:J26" si="8">G18/1160000</f>
        <v>5.6736535242228481</v>
      </c>
      <c r="L18" s="697"/>
      <c r="M18" s="698"/>
      <c r="T18" s="652">
        <f t="shared" si="1"/>
        <v>178500000</v>
      </c>
      <c r="W18" s="717">
        <f t="shared" si="2"/>
        <v>6581438.0880985036</v>
      </c>
      <c r="X18" s="715">
        <v>908526</v>
      </c>
      <c r="Y18" s="716" t="str">
        <f t="shared" si="3"/>
        <v>ok</v>
      </c>
      <c r="AA18" s="717">
        <f t="shared" si="4"/>
        <v>6581438.0880985036</v>
      </c>
      <c r="AB18" s="715">
        <v>908526</v>
      </c>
      <c r="AC18" s="716" t="str">
        <f t="shared" si="5"/>
        <v>OK</v>
      </c>
      <c r="AE18" s="714">
        <f t="shared" si="6"/>
        <v>10500000</v>
      </c>
      <c r="AX18" s="840">
        <f t="shared" ref="AX18:AX26" si="9">1160000*G18</f>
        <v>7634468182194.2646</v>
      </c>
    </row>
    <row r="19" spans="2:50" ht="15.75" thickBot="1">
      <c r="B19" s="708" t="s">
        <v>2599</v>
      </c>
      <c r="C19" s="709" t="s">
        <v>2600</v>
      </c>
      <c r="D19" s="710" t="s">
        <v>2595</v>
      </c>
      <c r="E19" s="667">
        <f t="shared" si="0"/>
        <v>17</v>
      </c>
      <c r="F19" s="711">
        <v>1</v>
      </c>
      <c r="G19" s="708">
        <f>H19/(1+$L$16)</f>
        <v>6622950.9851166522</v>
      </c>
      <c r="H19" s="949">
        <v>10500000</v>
      </c>
      <c r="I19" s="712">
        <f t="shared" si="7"/>
        <v>178500000</v>
      </c>
      <c r="J19" s="713">
        <f t="shared" si="8"/>
        <v>5.7094405044109067</v>
      </c>
      <c r="L19" s="706">
        <f>M19</f>
        <v>0.69443711111111117</v>
      </c>
      <c r="M19" s="707">
        <f>'[209]Prest Soc 3'!E24</f>
        <v>0.69443711111111117</v>
      </c>
      <c r="T19" s="652">
        <f t="shared" si="1"/>
        <v>178500000</v>
      </c>
      <c r="W19" s="717">
        <f t="shared" si="2"/>
        <v>6622950.9851166522</v>
      </c>
      <c r="X19" s="715">
        <v>908526</v>
      </c>
      <c r="Y19" s="716" t="str">
        <f t="shared" si="3"/>
        <v>ok</v>
      </c>
      <c r="AA19" s="717">
        <f t="shared" si="4"/>
        <v>6622950.9851166522</v>
      </c>
      <c r="AB19" s="715">
        <v>908526</v>
      </c>
      <c r="AC19" s="716" t="str">
        <f t="shared" si="5"/>
        <v>OK</v>
      </c>
      <c r="AE19" s="714">
        <f t="shared" si="6"/>
        <v>10500000</v>
      </c>
      <c r="AX19" s="840">
        <f t="shared" si="9"/>
        <v>7682623142735.3164</v>
      </c>
    </row>
    <row r="20" spans="2:50">
      <c r="B20" s="708" t="s">
        <v>2599</v>
      </c>
      <c r="C20" s="709" t="s">
        <v>2601</v>
      </c>
      <c r="D20" s="710" t="s">
        <v>2595</v>
      </c>
      <c r="E20" s="667">
        <f t="shared" si="0"/>
        <v>17</v>
      </c>
      <c r="F20" s="711">
        <v>1</v>
      </c>
      <c r="G20" s="708">
        <f>H20/(1+$L$16)</f>
        <v>6622950.9851166522</v>
      </c>
      <c r="H20" s="949">
        <v>10500000</v>
      </c>
      <c r="I20" s="712">
        <f t="shared" si="7"/>
        <v>178500000</v>
      </c>
      <c r="J20" s="713">
        <f t="shared" si="8"/>
        <v>5.7094405044109067</v>
      </c>
      <c r="L20" s="719"/>
      <c r="M20" s="720"/>
      <c r="T20" s="652">
        <f t="shared" si="1"/>
        <v>178500000</v>
      </c>
      <c r="W20" s="717">
        <f t="shared" si="2"/>
        <v>6622950.9851166522</v>
      </c>
      <c r="X20" s="715">
        <v>908526</v>
      </c>
      <c r="Y20" s="716" t="str">
        <f t="shared" si="3"/>
        <v>ok</v>
      </c>
      <c r="AA20" s="717">
        <f t="shared" si="4"/>
        <v>6622950.9851166522</v>
      </c>
      <c r="AB20" s="715">
        <v>908526</v>
      </c>
      <c r="AC20" s="716" t="str">
        <f t="shared" si="5"/>
        <v>OK</v>
      </c>
      <c r="AE20" s="714">
        <f t="shared" si="6"/>
        <v>10500000</v>
      </c>
      <c r="AX20" s="840">
        <f t="shared" si="9"/>
        <v>7682623142735.3164</v>
      </c>
    </row>
    <row r="21" spans="2:50" ht="25.35" customHeight="1">
      <c r="B21" s="708" t="s">
        <v>2602</v>
      </c>
      <c r="C21" s="709" t="s">
        <v>2603</v>
      </c>
      <c r="D21" s="710" t="s">
        <v>2595</v>
      </c>
      <c r="E21" s="667">
        <f t="shared" si="0"/>
        <v>17</v>
      </c>
      <c r="F21" s="711">
        <v>0.5</v>
      </c>
      <c r="G21" s="708">
        <f>H21/(1+$L$24)</f>
        <v>6581438.0880985036</v>
      </c>
      <c r="H21" s="949">
        <v>10500000</v>
      </c>
      <c r="I21" s="712">
        <f t="shared" si="7"/>
        <v>89250000</v>
      </c>
      <c r="J21" s="713">
        <f t="shared" si="8"/>
        <v>5.6736535242228481</v>
      </c>
      <c r="L21" s="721" t="s">
        <v>2604</v>
      </c>
      <c r="M21" s="722">
        <f>1160000*4</f>
        <v>4640000</v>
      </c>
      <c r="T21" s="652">
        <f t="shared" si="1"/>
        <v>89250000</v>
      </c>
      <c r="W21" s="717">
        <f t="shared" si="2"/>
        <v>3290719.0440492518</v>
      </c>
      <c r="X21" s="715">
        <v>908526</v>
      </c>
      <c r="Y21" s="716" t="str">
        <f t="shared" si="3"/>
        <v>ok</v>
      </c>
      <c r="AA21" s="717">
        <f t="shared" si="4"/>
        <v>3290719.0440492518</v>
      </c>
      <c r="AB21" s="715">
        <v>908526</v>
      </c>
      <c r="AC21" s="716" t="str">
        <f t="shared" si="5"/>
        <v>OK</v>
      </c>
      <c r="AE21" s="714">
        <f t="shared" si="6"/>
        <v>5250000</v>
      </c>
      <c r="AX21" s="840">
        <f t="shared" si="9"/>
        <v>7634468182194.2646</v>
      </c>
    </row>
    <row r="22" spans="2:50">
      <c r="B22" s="708" t="s">
        <v>2605</v>
      </c>
      <c r="C22" s="709" t="s">
        <v>2606</v>
      </c>
      <c r="D22" s="710" t="s">
        <v>2595</v>
      </c>
      <c r="E22" s="667">
        <f t="shared" si="0"/>
        <v>17</v>
      </c>
      <c r="F22" s="711">
        <v>1</v>
      </c>
      <c r="G22" s="708">
        <f>H22/(1+$L$24)</f>
        <v>6581438.0880985036</v>
      </c>
      <c r="H22" s="949">
        <v>10500000</v>
      </c>
      <c r="I22" s="712">
        <f t="shared" si="7"/>
        <v>178500000</v>
      </c>
      <c r="J22" s="713">
        <f t="shared" si="8"/>
        <v>5.6736535242228481</v>
      </c>
      <c r="L22" s="697"/>
      <c r="M22" s="723"/>
      <c r="T22" s="652">
        <f t="shared" si="1"/>
        <v>178500000</v>
      </c>
      <c r="W22" s="717">
        <f t="shared" si="2"/>
        <v>6581438.0880985036</v>
      </c>
      <c r="X22" s="715">
        <v>908526</v>
      </c>
      <c r="Y22" s="716" t="str">
        <f t="shared" si="3"/>
        <v>ok</v>
      </c>
      <c r="AA22" s="717">
        <f t="shared" si="4"/>
        <v>6581438.0880985036</v>
      </c>
      <c r="AB22" s="715">
        <v>908526</v>
      </c>
      <c r="AC22" s="716" t="str">
        <f t="shared" si="5"/>
        <v>OK</v>
      </c>
      <c r="AE22" s="714">
        <f t="shared" si="6"/>
        <v>10500000</v>
      </c>
      <c r="AX22" s="840">
        <f t="shared" si="9"/>
        <v>7634468182194.2646</v>
      </c>
    </row>
    <row r="23" spans="2:50">
      <c r="B23" s="708" t="s">
        <v>2605</v>
      </c>
      <c r="C23" s="709" t="s">
        <v>2607</v>
      </c>
      <c r="D23" s="710" t="s">
        <v>2595</v>
      </c>
      <c r="E23" s="667">
        <f t="shared" si="0"/>
        <v>17</v>
      </c>
      <c r="F23" s="711">
        <v>1</v>
      </c>
      <c r="G23" s="708">
        <f>H23/(1+$L$24)</f>
        <v>6581438.0880985036</v>
      </c>
      <c r="H23" s="949">
        <v>10500000</v>
      </c>
      <c r="I23" s="712">
        <f t="shared" si="7"/>
        <v>178500000</v>
      </c>
      <c r="J23" s="713"/>
      <c r="L23" s="724"/>
      <c r="M23" s="725"/>
      <c r="T23" s="652">
        <f t="shared" si="1"/>
        <v>178500000</v>
      </c>
      <c r="W23" s="717"/>
      <c r="X23" s="715"/>
      <c r="Y23" s="716"/>
      <c r="AA23" s="717"/>
      <c r="AB23" s="715"/>
      <c r="AC23" s="716"/>
      <c r="AE23" s="714"/>
      <c r="AX23" s="840">
        <f t="shared" si="9"/>
        <v>7634468182194.2646</v>
      </c>
    </row>
    <row r="24" spans="2:50" ht="15.75" thickBot="1">
      <c r="B24" s="708" t="s">
        <v>2608</v>
      </c>
      <c r="C24" s="709" t="s">
        <v>2609</v>
      </c>
      <c r="D24" s="710" t="s">
        <v>2595</v>
      </c>
      <c r="E24" s="667">
        <f t="shared" si="0"/>
        <v>17</v>
      </c>
      <c r="F24" s="711">
        <v>1</v>
      </c>
      <c r="G24" s="708">
        <f>H24/(1+$L$19)</f>
        <v>1475416.2214734831</v>
      </c>
      <c r="H24" s="949">
        <v>2500000</v>
      </c>
      <c r="I24" s="712">
        <f t="shared" si="7"/>
        <v>42500000</v>
      </c>
      <c r="J24" s="713">
        <f t="shared" si="8"/>
        <v>1.2719105357530027</v>
      </c>
      <c r="L24" s="706">
        <f>M24</f>
        <v>0.59539600000000004</v>
      </c>
      <c r="M24" s="726">
        <f>'[209]Prest Soc 2'!E23</f>
        <v>0.59539600000000004</v>
      </c>
      <c r="T24" s="652">
        <f t="shared" si="1"/>
        <v>42500000</v>
      </c>
      <c r="W24" s="717">
        <f t="shared" si="2"/>
        <v>1475416.2214734831</v>
      </c>
      <c r="X24" s="715">
        <v>908526</v>
      </c>
      <c r="Y24" s="716" t="str">
        <f t="shared" si="3"/>
        <v>ok</v>
      </c>
      <c r="AA24" s="717">
        <f t="shared" si="4"/>
        <v>1475416.2214734831</v>
      </c>
      <c r="AB24" s="715">
        <v>908526</v>
      </c>
      <c r="AC24" s="716" t="str">
        <f t="shared" si="5"/>
        <v>OK</v>
      </c>
      <c r="AE24" s="714">
        <f t="shared" si="6"/>
        <v>2500000</v>
      </c>
      <c r="AX24" s="840">
        <f t="shared" si="9"/>
        <v>1711482816909.2405</v>
      </c>
    </row>
    <row r="25" spans="2:50">
      <c r="B25" s="708" t="s">
        <v>2610</v>
      </c>
      <c r="C25" s="709" t="s">
        <v>2611</v>
      </c>
      <c r="D25" s="710" t="s">
        <v>2595</v>
      </c>
      <c r="E25" s="667">
        <f t="shared" si="0"/>
        <v>17</v>
      </c>
      <c r="F25" s="711">
        <v>1</v>
      </c>
      <c r="G25" s="708">
        <f>H25/(1+$L$19)</f>
        <v>2360665.9543575728</v>
      </c>
      <c r="H25" s="949">
        <v>4000000</v>
      </c>
      <c r="I25" s="712">
        <f t="shared" si="7"/>
        <v>68000000</v>
      </c>
      <c r="J25" s="713">
        <f t="shared" si="8"/>
        <v>2.035056857204804</v>
      </c>
      <c r="T25" s="652">
        <f t="shared" si="1"/>
        <v>68000000</v>
      </c>
      <c r="W25" s="717">
        <f t="shared" si="2"/>
        <v>2360665.9543575728</v>
      </c>
      <c r="X25" s="715">
        <v>908526</v>
      </c>
      <c r="Y25" s="716" t="str">
        <f t="shared" si="3"/>
        <v>ok</v>
      </c>
      <c r="AA25" s="717">
        <f t="shared" si="4"/>
        <v>2360665.9543575728</v>
      </c>
      <c r="AB25" s="715">
        <v>908526</v>
      </c>
      <c r="AC25" s="716" t="str">
        <f t="shared" si="5"/>
        <v>OK</v>
      </c>
      <c r="AE25" s="714">
        <f t="shared" si="6"/>
        <v>4000000</v>
      </c>
      <c r="AX25" s="840">
        <f t="shared" si="9"/>
        <v>2738372507054.7847</v>
      </c>
    </row>
    <row r="26" spans="2:50">
      <c r="B26" s="708" t="s">
        <v>2612</v>
      </c>
      <c r="C26" s="709" t="s">
        <v>2613</v>
      </c>
      <c r="D26" s="710" t="s">
        <v>2595</v>
      </c>
      <c r="E26" s="667">
        <f t="shared" si="0"/>
        <v>17</v>
      </c>
      <c r="F26" s="711">
        <v>1</v>
      </c>
      <c r="G26" s="708">
        <f>H26/(1+$L$19)</f>
        <v>2360665.9543575728</v>
      </c>
      <c r="H26" s="949">
        <v>4000000</v>
      </c>
      <c r="I26" s="712">
        <f t="shared" si="7"/>
        <v>68000000</v>
      </c>
      <c r="J26" s="713">
        <f t="shared" si="8"/>
        <v>2.035056857204804</v>
      </c>
      <c r="T26" s="652">
        <f t="shared" si="1"/>
        <v>68000000</v>
      </c>
      <c r="W26" s="717">
        <f t="shared" si="2"/>
        <v>2360665.9543575728</v>
      </c>
      <c r="X26" s="715">
        <v>908526</v>
      </c>
      <c r="Y26" s="716" t="str">
        <f t="shared" si="3"/>
        <v>ok</v>
      </c>
      <c r="AA26" s="717">
        <f t="shared" si="4"/>
        <v>2360665.9543575728</v>
      </c>
      <c r="AB26" s="715">
        <v>908526</v>
      </c>
      <c r="AC26" s="716" t="str">
        <f t="shared" si="5"/>
        <v>OK</v>
      </c>
      <c r="AE26" s="714">
        <f t="shared" si="6"/>
        <v>4000000</v>
      </c>
      <c r="AX26" s="840">
        <f t="shared" si="9"/>
        <v>2738372507054.7847</v>
      </c>
    </row>
    <row r="27" spans="2:50">
      <c r="B27" s="708" t="s">
        <v>2890</v>
      </c>
      <c r="C27" s="967" t="s">
        <v>2891</v>
      </c>
      <c r="D27" s="710" t="s">
        <v>2595</v>
      </c>
      <c r="E27" s="667">
        <f t="shared" si="0"/>
        <v>17</v>
      </c>
      <c r="F27" s="711">
        <v>1</v>
      </c>
      <c r="G27" s="708">
        <f t="shared" ref="G27:G29" si="10">H27/(1+$L$19)</f>
        <v>2360665.9543575728</v>
      </c>
      <c r="H27" s="949">
        <v>4000000</v>
      </c>
      <c r="I27" s="712">
        <f t="shared" si="7"/>
        <v>68000000</v>
      </c>
      <c r="J27" s="947"/>
      <c r="T27" s="652"/>
      <c r="W27" s="717"/>
      <c r="X27" s="715"/>
      <c r="Y27" s="716"/>
      <c r="AA27" s="717"/>
      <c r="AB27" s="715"/>
      <c r="AC27" s="716"/>
      <c r="AE27" s="714"/>
      <c r="AX27" s="840"/>
    </row>
    <row r="28" spans="2:50">
      <c r="B28" s="708" t="s">
        <v>2836</v>
      </c>
      <c r="C28" s="967" t="s">
        <v>2892</v>
      </c>
      <c r="D28" s="710" t="s">
        <v>2595</v>
      </c>
      <c r="E28" s="667">
        <f t="shared" si="0"/>
        <v>17</v>
      </c>
      <c r="F28" s="711">
        <v>1</v>
      </c>
      <c r="G28" s="708">
        <f t="shared" si="10"/>
        <v>2655749.1986522693</v>
      </c>
      <c r="H28" s="949">
        <v>4500000</v>
      </c>
      <c r="I28" s="712">
        <f t="shared" si="7"/>
        <v>76500000</v>
      </c>
      <c r="J28" s="947"/>
      <c r="T28" s="652"/>
      <c r="W28" s="717"/>
      <c r="X28" s="715"/>
      <c r="Y28" s="716"/>
      <c r="AA28" s="717"/>
      <c r="AB28" s="715"/>
      <c r="AC28" s="716"/>
      <c r="AE28" s="714"/>
      <c r="AX28" s="840"/>
    </row>
    <row r="29" spans="2:50">
      <c r="B29" s="708" t="s">
        <v>2893</v>
      </c>
      <c r="C29" s="968" t="s">
        <v>2894</v>
      </c>
      <c r="D29" s="710" t="s">
        <v>2595</v>
      </c>
      <c r="E29" s="667">
        <f t="shared" si="0"/>
        <v>17</v>
      </c>
      <c r="F29" s="711">
        <v>1</v>
      </c>
      <c r="G29" s="708">
        <f t="shared" si="10"/>
        <v>2655749.1986522693</v>
      </c>
      <c r="H29" s="949">
        <v>4500000</v>
      </c>
      <c r="I29" s="712">
        <f t="shared" si="7"/>
        <v>76500000</v>
      </c>
      <c r="J29" s="947"/>
      <c r="T29" s="652"/>
      <c r="W29" s="717"/>
      <c r="X29" s="715"/>
      <c r="Y29" s="716"/>
      <c r="AA29" s="717"/>
      <c r="AB29" s="715"/>
      <c r="AC29" s="716"/>
      <c r="AE29" s="714"/>
      <c r="AX29" s="840"/>
    </row>
    <row r="30" spans="2:50">
      <c r="B30" s="699">
        <v>2</v>
      </c>
      <c r="C30" s="700" t="s">
        <v>2835</v>
      </c>
      <c r="D30" s="701"/>
      <c r="E30" s="701"/>
      <c r="F30" s="702"/>
      <c r="G30" s="703"/>
      <c r="H30" s="703"/>
      <c r="I30" s="704"/>
      <c r="J30" s="947"/>
      <c r="T30" s="652"/>
      <c r="W30" s="717"/>
      <c r="X30" s="715"/>
      <c r="Y30" s="716"/>
      <c r="AA30" s="717"/>
      <c r="AB30" s="715"/>
      <c r="AC30" s="716"/>
      <c r="AE30" s="714"/>
      <c r="AX30" s="840"/>
    </row>
    <row r="31" spans="2:50">
      <c r="B31" s="708" t="s">
        <v>2836</v>
      </c>
      <c r="C31" s="709" t="s">
        <v>2837</v>
      </c>
      <c r="D31" s="710" t="s">
        <v>2595</v>
      </c>
      <c r="E31" s="667">
        <f t="shared" ref="E31:E36" si="11" xml:space="preserve">   ROUNDUP(        503/30,0)</f>
        <v>17</v>
      </c>
      <c r="F31" s="711">
        <v>1</v>
      </c>
      <c r="G31" s="708">
        <f>H31/(1+$L$19)</f>
        <v>7672164.3516621115</v>
      </c>
      <c r="H31" s="712">
        <v>13000000</v>
      </c>
      <c r="I31" s="712">
        <f>ROUND(            E31*H31*F31,0)</f>
        <v>221000000</v>
      </c>
      <c r="J31" s="947"/>
      <c r="T31" s="652"/>
      <c r="W31" s="717"/>
      <c r="X31" s="715"/>
      <c r="Y31" s="716"/>
      <c r="AA31" s="717"/>
      <c r="AB31" s="715"/>
      <c r="AC31" s="716"/>
      <c r="AE31" s="714"/>
      <c r="AX31" s="840"/>
    </row>
    <row r="32" spans="2:50">
      <c r="B32" s="708"/>
      <c r="C32" s="709" t="s">
        <v>2838</v>
      </c>
      <c r="D32" s="710" t="s">
        <v>2595</v>
      </c>
      <c r="E32" s="667">
        <f t="shared" si="11"/>
        <v>17</v>
      </c>
      <c r="F32" s="711">
        <v>1</v>
      </c>
      <c r="G32" s="708">
        <f>H32/(1+$L$19)</f>
        <v>2655749.1986522693</v>
      </c>
      <c r="H32" s="712">
        <v>4500000</v>
      </c>
      <c r="I32" s="712">
        <f>ROUND(            E32*H32*F32,0)</f>
        <v>76500000</v>
      </c>
      <c r="J32" s="947"/>
      <c r="T32" s="652"/>
      <c r="W32" s="717"/>
      <c r="X32" s="715"/>
      <c r="Y32" s="716"/>
      <c r="AA32" s="717"/>
      <c r="AB32" s="715"/>
      <c r="AC32" s="716"/>
      <c r="AE32" s="714"/>
      <c r="AX32" s="840"/>
    </row>
    <row r="33" spans="2:50">
      <c r="B33" s="708"/>
      <c r="C33" s="709" t="s">
        <v>2862</v>
      </c>
      <c r="D33" s="710" t="s">
        <v>2655</v>
      </c>
      <c r="E33" s="667">
        <f t="shared" si="11"/>
        <v>17</v>
      </c>
      <c r="F33" s="711">
        <v>1</v>
      </c>
      <c r="G33" s="708">
        <f>H33/(1+$L$19)</f>
        <v>1475416.2214734831</v>
      </c>
      <c r="H33" s="712">
        <f>2500000</f>
        <v>2500000</v>
      </c>
      <c r="I33" s="712">
        <f>ROUND(            E33*H33*F33,0)</f>
        <v>42500000</v>
      </c>
      <c r="J33" s="947"/>
      <c r="T33" s="652"/>
      <c r="W33" s="717"/>
      <c r="X33" s="715"/>
      <c r="Y33" s="716"/>
      <c r="AA33" s="717"/>
      <c r="AB33" s="715"/>
      <c r="AC33" s="716"/>
      <c r="AE33" s="714"/>
      <c r="AX33" s="840"/>
    </row>
    <row r="34" spans="2:50">
      <c r="B34" s="946"/>
      <c r="C34" s="709" t="s">
        <v>2896</v>
      </c>
      <c r="D34" s="710" t="s">
        <v>2655</v>
      </c>
      <c r="E34" s="667">
        <f t="shared" si="11"/>
        <v>17</v>
      </c>
      <c r="F34" s="711">
        <v>1</v>
      </c>
      <c r="G34" s="708">
        <f>H34/(1+$L$19)</f>
        <v>1475416.2214734831</v>
      </c>
      <c r="H34" s="712">
        <f>2500000</f>
        <v>2500000</v>
      </c>
      <c r="I34" s="712">
        <f>ROUND(            E34*H34*F34,0)</f>
        <v>42500000</v>
      </c>
      <c r="J34" s="947"/>
      <c r="T34" s="652"/>
      <c r="W34" s="717"/>
      <c r="X34" s="715"/>
      <c r="Y34" s="716"/>
      <c r="AA34" s="717"/>
      <c r="AB34" s="715"/>
      <c r="AC34" s="716"/>
      <c r="AE34" s="714"/>
      <c r="AX34" s="840"/>
    </row>
    <row r="35" spans="2:50">
      <c r="B35" s="946"/>
      <c r="C35" s="709" t="s">
        <v>2839</v>
      </c>
      <c r="D35" s="710" t="s">
        <v>2655</v>
      </c>
      <c r="E35" s="667">
        <f t="shared" si="11"/>
        <v>17</v>
      </c>
      <c r="F35" s="711">
        <v>1</v>
      </c>
      <c r="G35" s="708">
        <f>H35/(1+$L$19)</f>
        <v>1475416.2214734831</v>
      </c>
      <c r="H35" s="712">
        <f>2500000</f>
        <v>2500000</v>
      </c>
      <c r="I35" s="712">
        <f>ROUND(            E35*H35*F35,0)</f>
        <v>42500000</v>
      </c>
      <c r="J35" s="947"/>
      <c r="T35" s="652"/>
      <c r="W35" s="717"/>
      <c r="X35" s="715"/>
      <c r="Y35" s="716"/>
      <c r="AA35" s="717"/>
      <c r="AB35" s="715"/>
      <c r="AC35" s="716"/>
      <c r="AE35" s="714"/>
      <c r="AX35" s="840"/>
    </row>
    <row r="36" spans="2:50">
      <c r="B36" s="946"/>
      <c r="C36" s="709" t="s">
        <v>2895</v>
      </c>
      <c r="D36" s="710" t="s">
        <v>2655</v>
      </c>
      <c r="E36" s="667">
        <f t="shared" si="11"/>
        <v>17</v>
      </c>
      <c r="F36" s="711">
        <v>1</v>
      </c>
      <c r="G36" s="708">
        <f>I10*0.025/17</f>
        <v>36685074.262191176</v>
      </c>
      <c r="H36" s="712"/>
      <c r="I36" s="712">
        <f>G36*E36</f>
        <v>623646262.45725</v>
      </c>
      <c r="J36" s="947"/>
      <c r="T36" s="652"/>
      <c r="W36" s="717"/>
      <c r="X36" s="715"/>
      <c r="Y36" s="716"/>
      <c r="AA36" s="717"/>
      <c r="AB36" s="715"/>
      <c r="AC36" s="716"/>
      <c r="AE36" s="714"/>
      <c r="AX36" s="840"/>
    </row>
    <row r="37" spans="2:50" ht="15.75" thickBot="1">
      <c r="B37" s="727"/>
      <c r="C37" s="728" t="s">
        <v>2614</v>
      </c>
      <c r="D37" s="729"/>
      <c r="E37" s="730"/>
      <c r="F37" s="730"/>
      <c r="G37" s="731"/>
      <c r="H37" s="731"/>
      <c r="I37" s="732">
        <f>SUM(I17:I35)</f>
        <v>2044250000</v>
      </c>
      <c r="J37" s="733"/>
      <c r="L37" s="734"/>
      <c r="AU37" s="666">
        <f>SUM(I17:I26)</f>
        <v>1398250000</v>
      </c>
    </row>
    <row r="38" spans="2:50" ht="15.75" thickBot="1">
      <c r="B38" s="1151"/>
      <c r="C38" s="1152"/>
      <c r="D38" s="1152"/>
      <c r="E38" s="1152"/>
      <c r="F38" s="1152"/>
      <c r="G38" s="1152"/>
      <c r="H38" s="1152"/>
      <c r="I38" s="1152"/>
      <c r="J38" s="736"/>
      <c r="W38" s="717">
        <f>MIN(W17:W26)</f>
        <v>1475416.2214734831</v>
      </c>
      <c r="AA38" s="717">
        <f>MIN(AA17:AA26)</f>
        <v>1475416.2214734831</v>
      </c>
      <c r="AB38" s="735"/>
      <c r="AC38" s="735"/>
      <c r="AD38" s="735"/>
      <c r="AE38" s="714">
        <f>MIN(AE17:AE26)</f>
        <v>2500000</v>
      </c>
    </row>
    <row r="39" spans="2:50">
      <c r="B39" s="737">
        <v>2</v>
      </c>
      <c r="C39" s="738" t="s">
        <v>2615</v>
      </c>
      <c r="D39" s="739"/>
      <c r="E39" s="739"/>
      <c r="F39" s="739"/>
      <c r="G39" s="740"/>
      <c r="H39" s="740"/>
      <c r="I39" s="741"/>
      <c r="J39" s="742"/>
    </row>
    <row r="40" spans="2:50" ht="23.1" customHeight="1">
      <c r="B40" s="811">
        <v>2.1</v>
      </c>
      <c r="C40" s="818" t="s">
        <v>2616</v>
      </c>
      <c r="D40" s="813" t="s">
        <v>2595</v>
      </c>
      <c r="E40" s="814">
        <f>E13</f>
        <v>17</v>
      </c>
      <c r="F40" s="815"/>
      <c r="G40" s="810">
        <v>200100</v>
      </c>
      <c r="H40" s="810"/>
      <c r="I40" s="817">
        <f xml:space="preserve"> ROUND(      E40*G40,0)</f>
        <v>3401700</v>
      </c>
      <c r="J40" s="733"/>
      <c r="T40" s="652">
        <f>I40</f>
        <v>3401700</v>
      </c>
    </row>
    <row r="41" spans="2:50" ht="55.35" customHeight="1">
      <c r="B41" s="692">
        <v>2.2000000000000002</v>
      </c>
      <c r="C41" s="748" t="s">
        <v>2617</v>
      </c>
      <c r="D41" s="744" t="s">
        <v>2618</v>
      </c>
      <c r="E41" s="745">
        <f>E13</f>
        <v>17</v>
      </c>
      <c r="F41" s="746">
        <v>2</v>
      </c>
      <c r="G41" s="708">
        <v>75900</v>
      </c>
      <c r="H41" s="708"/>
      <c r="I41" s="747">
        <f xml:space="preserve"> ROUND(      E41*G41*F41,0)</f>
        <v>2580600</v>
      </c>
      <c r="J41" s="733"/>
      <c r="T41" s="652">
        <f>I41</f>
        <v>2580600</v>
      </c>
    </row>
    <row r="42" spans="2:50" ht="55.35" customHeight="1">
      <c r="B42" s="692" t="s">
        <v>2619</v>
      </c>
      <c r="C42" s="748" t="s">
        <v>2620</v>
      </c>
      <c r="D42" s="744" t="s">
        <v>2618</v>
      </c>
      <c r="E42" s="745">
        <v>17</v>
      </c>
      <c r="F42" s="746">
        <v>1</v>
      </c>
      <c r="G42" s="708">
        <v>565600</v>
      </c>
      <c r="H42" s="708"/>
      <c r="I42" s="747">
        <f xml:space="preserve"> ROUND(      E42*G42*F42,0)</f>
        <v>9615200</v>
      </c>
      <c r="J42" s="733"/>
      <c r="T42" s="652"/>
    </row>
    <row r="43" spans="2:50" ht="55.35" customHeight="1">
      <c r="B43" s="692" t="s">
        <v>2621</v>
      </c>
      <c r="C43" s="748" t="s">
        <v>2622</v>
      </c>
      <c r="D43" s="744" t="s">
        <v>2618</v>
      </c>
      <c r="E43" s="745">
        <v>17</v>
      </c>
      <c r="F43" s="746">
        <v>1</v>
      </c>
      <c r="G43" s="708">
        <v>850000</v>
      </c>
      <c r="H43" s="749"/>
      <c r="I43" s="747">
        <f xml:space="preserve"> ROUND(      E43*G43*F43,0)</f>
        <v>14450000</v>
      </c>
      <c r="J43" s="733"/>
      <c r="T43" s="652"/>
    </row>
    <row r="44" spans="2:50">
      <c r="B44" s="683"/>
      <c r="C44" s="750" t="s">
        <v>2623</v>
      </c>
      <c r="D44" s="751"/>
      <c r="E44" s="752"/>
      <c r="F44" s="752"/>
      <c r="G44" s="753"/>
      <c r="H44" s="753"/>
      <c r="I44" s="754">
        <f>SUM(I40:I43)</f>
        <v>30047500</v>
      </c>
      <c r="J44" s="733"/>
      <c r="AU44" s="652">
        <f>SUM(I40:I41)</f>
        <v>5982300</v>
      </c>
    </row>
    <row r="45" spans="2:50">
      <c r="B45" s="692"/>
      <c r="C45" s="743"/>
      <c r="D45" s="743"/>
      <c r="E45" s="743"/>
      <c r="F45" s="743"/>
      <c r="G45" s="755"/>
      <c r="H45" s="755"/>
      <c r="I45" s="756"/>
      <c r="J45" s="705"/>
    </row>
    <row r="46" spans="2:50">
      <c r="B46" s="757">
        <v>3</v>
      </c>
      <c r="C46" s="758" t="s">
        <v>2624</v>
      </c>
      <c r="D46" s="701"/>
      <c r="E46" s="701"/>
      <c r="F46" s="701"/>
      <c r="G46" s="703"/>
      <c r="H46" s="703"/>
      <c r="I46" s="704"/>
      <c r="J46" s="705"/>
    </row>
    <row r="47" spans="2:50">
      <c r="B47" s="744"/>
      <c r="C47" s="748" t="s">
        <v>2624</v>
      </c>
      <c r="D47" s="744"/>
      <c r="E47" s="745"/>
      <c r="F47" s="746"/>
      <c r="G47" s="708"/>
      <c r="H47" s="708"/>
      <c r="I47" s="747"/>
      <c r="J47" s="733"/>
      <c r="T47" s="652">
        <f>I47</f>
        <v>0</v>
      </c>
    </row>
    <row r="48" spans="2:50">
      <c r="B48" s="813" t="s">
        <v>2625</v>
      </c>
      <c r="C48" s="818" t="s">
        <v>2626</v>
      </c>
      <c r="D48" s="813" t="s">
        <v>587</v>
      </c>
      <c r="E48" s="814">
        <v>11</v>
      </c>
      <c r="F48" s="815"/>
      <c r="G48" s="810">
        <v>2500000</v>
      </c>
      <c r="H48" s="810"/>
      <c r="I48" s="817">
        <f t="shared" ref="I48:I53" si="12" xml:space="preserve">   ROUND(       E48*G48,0)</f>
        <v>27500000</v>
      </c>
      <c r="J48" s="733"/>
    </row>
    <row r="49" spans="2:47">
      <c r="B49" s="744" t="s">
        <v>2627</v>
      </c>
      <c r="C49" s="743" t="s">
        <v>2628</v>
      </c>
      <c r="D49" s="744" t="s">
        <v>587</v>
      </c>
      <c r="E49" s="745">
        <v>2</v>
      </c>
      <c r="F49" s="746"/>
      <c r="G49" s="708">
        <v>759900</v>
      </c>
      <c r="H49" s="708"/>
      <c r="I49" s="747">
        <f t="shared" si="12"/>
        <v>1519800</v>
      </c>
      <c r="J49" s="733"/>
    </row>
    <row r="50" spans="2:47">
      <c r="B50" s="744" t="s">
        <v>2629</v>
      </c>
      <c r="C50" s="743" t="s">
        <v>2630</v>
      </c>
      <c r="D50" s="744" t="s">
        <v>587</v>
      </c>
      <c r="E50" s="745">
        <v>2</v>
      </c>
      <c r="F50" s="746"/>
      <c r="G50" s="708">
        <v>114900</v>
      </c>
      <c r="H50" s="708"/>
      <c r="I50" s="747">
        <f t="shared" si="12"/>
        <v>229800</v>
      </c>
      <c r="J50" s="733"/>
    </row>
    <row r="51" spans="2:47">
      <c r="B51" s="744" t="s">
        <v>2631</v>
      </c>
      <c r="C51" s="743" t="s">
        <v>2632</v>
      </c>
      <c r="D51" s="744" t="s">
        <v>587</v>
      </c>
      <c r="E51" s="745">
        <v>10</v>
      </c>
      <c r="F51" s="746"/>
      <c r="G51" s="708">
        <v>44900</v>
      </c>
      <c r="H51" s="708"/>
      <c r="I51" s="747">
        <f t="shared" si="12"/>
        <v>449000</v>
      </c>
      <c r="J51" s="733"/>
    </row>
    <row r="52" spans="2:47">
      <c r="B52" s="744" t="s">
        <v>2633</v>
      </c>
      <c r="C52" s="743" t="s">
        <v>2634</v>
      </c>
      <c r="D52" s="744" t="s">
        <v>587</v>
      </c>
      <c r="E52" s="745">
        <v>2</v>
      </c>
      <c r="F52" s="746"/>
      <c r="G52" s="708">
        <v>319900</v>
      </c>
      <c r="H52" s="708"/>
      <c r="I52" s="747">
        <f t="shared" si="12"/>
        <v>639800</v>
      </c>
      <c r="J52" s="733"/>
    </row>
    <row r="53" spans="2:47">
      <c r="B53" s="744" t="s">
        <v>2635</v>
      </c>
      <c r="C53" s="743" t="s">
        <v>2636</v>
      </c>
      <c r="D53" s="744" t="s">
        <v>587</v>
      </c>
      <c r="E53" s="745">
        <v>8</v>
      </c>
      <c r="F53" s="746"/>
      <c r="G53" s="708">
        <v>379900</v>
      </c>
      <c r="H53" s="708"/>
      <c r="I53" s="747">
        <f t="shared" si="12"/>
        <v>3039200</v>
      </c>
      <c r="J53" s="733"/>
    </row>
    <row r="54" spans="2:47">
      <c r="B54" s="759"/>
      <c r="C54" s="760" t="s">
        <v>2637</v>
      </c>
      <c r="D54" s="759"/>
      <c r="E54" s="761"/>
      <c r="F54" s="761"/>
      <c r="G54" s="762"/>
      <c r="H54" s="762"/>
      <c r="I54" s="763">
        <f>SUM(I48:I53)</f>
        <v>33377600</v>
      </c>
      <c r="J54" s="733"/>
      <c r="L54" s="764">
        <v>21772580</v>
      </c>
      <c r="M54" s="765">
        <f>L54-I54</f>
        <v>-11605020</v>
      </c>
      <c r="AU54" s="652">
        <f>SUM(I47)</f>
        <v>0</v>
      </c>
    </row>
    <row r="55" spans="2:47">
      <c r="B55" s="744"/>
      <c r="C55" s="743"/>
      <c r="D55" s="743"/>
      <c r="E55" s="743"/>
      <c r="F55" s="743"/>
      <c r="G55" s="755"/>
      <c r="H55" s="755"/>
      <c r="I55" s="756"/>
      <c r="J55" s="705"/>
    </row>
    <row r="56" spans="2:47">
      <c r="B56" s="757">
        <v>4</v>
      </c>
      <c r="C56" s="758" t="s">
        <v>2638</v>
      </c>
      <c r="D56" s="701"/>
      <c r="E56" s="701"/>
      <c r="F56" s="701"/>
      <c r="G56" s="703"/>
      <c r="H56" s="703"/>
      <c r="I56" s="704"/>
      <c r="J56" s="705"/>
    </row>
    <row r="57" spans="2:47">
      <c r="B57" s="757"/>
      <c r="C57" s="812" t="s">
        <v>2840</v>
      </c>
      <c r="D57" s="813" t="s">
        <v>587</v>
      </c>
      <c r="E57" s="814">
        <v>4</v>
      </c>
      <c r="F57" s="815">
        <v>1</v>
      </c>
      <c r="G57" s="816">
        <v>12000000</v>
      </c>
      <c r="H57" s="842"/>
      <c r="I57" s="817">
        <f>E57*F57*G57</f>
        <v>48000000</v>
      </c>
      <c r="J57" s="705"/>
    </row>
    <row r="58" spans="2:47" ht="24">
      <c r="B58" s="692" t="s">
        <v>2639</v>
      </c>
      <c r="C58" s="748" t="s">
        <v>2640</v>
      </c>
      <c r="D58" s="744" t="s">
        <v>2595</v>
      </c>
      <c r="E58" s="745">
        <f>E13</f>
        <v>17</v>
      </c>
      <c r="F58" s="766"/>
      <c r="G58" s="708">
        <v>760000</v>
      </c>
      <c r="H58" s="708"/>
      <c r="I58" s="747">
        <f xml:space="preserve">   ROUND(       E58*G58,0)</f>
        <v>12920000</v>
      </c>
      <c r="J58" s="733"/>
      <c r="T58" s="652">
        <f t="shared" ref="T58:T68" si="13">I58</f>
        <v>12920000</v>
      </c>
    </row>
    <row r="59" spans="2:47" ht="30" customHeight="1">
      <c r="B59" s="692" t="s">
        <v>2641</v>
      </c>
      <c r="C59" s="748" t="s">
        <v>2642</v>
      </c>
      <c r="D59" s="744" t="s">
        <v>2595</v>
      </c>
      <c r="E59" s="745">
        <f>E13</f>
        <v>17</v>
      </c>
      <c r="F59" s="766"/>
      <c r="G59" s="708">
        <v>421739</v>
      </c>
      <c r="H59" s="767"/>
      <c r="I59" s="747">
        <f xml:space="preserve">   ROUND(       E59*G59,0)</f>
        <v>7169563</v>
      </c>
      <c r="J59" s="733"/>
      <c r="T59" s="652">
        <f t="shared" si="13"/>
        <v>7169563</v>
      </c>
    </row>
    <row r="60" spans="2:47">
      <c r="B60" s="692" t="s">
        <v>2643</v>
      </c>
      <c r="C60" s="768" t="s">
        <v>2644</v>
      </c>
      <c r="D60" s="769" t="s">
        <v>15</v>
      </c>
      <c r="E60" s="770">
        <v>1</v>
      </c>
      <c r="F60" s="771"/>
      <c r="G60" s="772">
        <v>10840900</v>
      </c>
      <c r="H60" s="772"/>
      <c r="I60" s="747">
        <f xml:space="preserve">   ROUND(       E60*G60,0)</f>
        <v>10840900</v>
      </c>
      <c r="J60" s="733"/>
      <c r="T60" s="652">
        <f t="shared" si="13"/>
        <v>10840900</v>
      </c>
    </row>
    <row r="61" spans="2:47" ht="24">
      <c r="B61" s="692" t="s">
        <v>2645</v>
      </c>
      <c r="C61" s="748" t="s">
        <v>2646</v>
      </c>
      <c r="D61" s="744" t="s">
        <v>2618</v>
      </c>
      <c r="E61" s="745">
        <f>E13</f>
        <v>17</v>
      </c>
      <c r="F61" s="746"/>
      <c r="G61" s="708">
        <v>5000000</v>
      </c>
      <c r="H61" s="708"/>
      <c r="I61" s="747">
        <f xml:space="preserve">   ROUND(       E61*G61,0)</f>
        <v>85000000</v>
      </c>
      <c r="J61" s="733"/>
      <c r="M61" s="773"/>
      <c r="T61" s="652">
        <f t="shared" si="13"/>
        <v>85000000</v>
      </c>
    </row>
    <row r="62" spans="2:47">
      <c r="B62" s="692" t="s">
        <v>2647</v>
      </c>
      <c r="C62" s="748" t="s">
        <v>2648</v>
      </c>
      <c r="D62" s="744" t="s">
        <v>2868</v>
      </c>
      <c r="E62" s="745">
        <v>1</v>
      </c>
      <c r="F62" s="766">
        <v>1</v>
      </c>
      <c r="G62" s="708">
        <v>70000000</v>
      </c>
      <c r="H62" s="708"/>
      <c r="I62" s="747">
        <f xml:space="preserve">   ROUND(       E62*G62*F62,0)</f>
        <v>70000000</v>
      </c>
      <c r="J62" s="733"/>
      <c r="T62" s="652">
        <f t="shared" si="13"/>
        <v>70000000</v>
      </c>
    </row>
    <row r="63" spans="2:47">
      <c r="B63" s="692" t="s">
        <v>2649</v>
      </c>
      <c r="C63" s="748" t="s">
        <v>2650</v>
      </c>
      <c r="D63" s="744" t="s">
        <v>2868</v>
      </c>
      <c r="E63" s="745">
        <v>1</v>
      </c>
      <c r="F63" s="746"/>
      <c r="G63" s="708">
        <v>7000000</v>
      </c>
      <c r="H63" s="708"/>
      <c r="I63" s="747">
        <f xml:space="preserve">   ROUND(       E63*G63,0)</f>
        <v>7000000</v>
      </c>
      <c r="J63" s="733"/>
      <c r="T63" s="652">
        <f t="shared" si="13"/>
        <v>7000000</v>
      </c>
    </row>
    <row r="64" spans="2:47">
      <c r="B64" s="692" t="s">
        <v>2651</v>
      </c>
      <c r="C64" s="748" t="s">
        <v>2652</v>
      </c>
      <c r="D64" s="744" t="s">
        <v>2595</v>
      </c>
      <c r="E64" s="745">
        <f>E13</f>
        <v>17</v>
      </c>
      <c r="F64" s="746">
        <v>1</v>
      </c>
      <c r="G64" s="772">
        <v>6200000</v>
      </c>
      <c r="H64" s="708"/>
      <c r="I64" s="747">
        <f>E64*F64*G64</f>
        <v>105400000</v>
      </c>
      <c r="J64" s="733"/>
      <c r="T64" s="652">
        <f t="shared" si="13"/>
        <v>105400000</v>
      </c>
    </row>
    <row r="65" spans="2:50">
      <c r="B65" s="811" t="s">
        <v>2653</v>
      </c>
      <c r="C65" s="812" t="s">
        <v>2654</v>
      </c>
      <c r="D65" s="813" t="s">
        <v>2655</v>
      </c>
      <c r="E65" s="814">
        <f>E13</f>
        <v>17</v>
      </c>
      <c r="F65" s="815">
        <v>3</v>
      </c>
      <c r="G65" s="816">
        <v>5000000</v>
      </c>
      <c r="H65" s="842"/>
      <c r="I65" s="817">
        <f>E65*F65*G65</f>
        <v>255000000</v>
      </c>
      <c r="J65" s="733"/>
      <c r="T65" s="652">
        <f t="shared" si="13"/>
        <v>255000000</v>
      </c>
      <c r="AX65" s="841">
        <f>G65*E65*3</f>
        <v>255000000</v>
      </c>
    </row>
    <row r="66" spans="2:50">
      <c r="B66" s="692" t="s">
        <v>2656</v>
      </c>
      <c r="C66" s="748" t="s">
        <v>2657</v>
      </c>
      <c r="D66" s="744" t="s">
        <v>2618</v>
      </c>
      <c r="E66" s="745">
        <f>E13</f>
        <v>17</v>
      </c>
      <c r="F66" s="746">
        <v>10</v>
      </c>
      <c r="G66" s="772">
        <f>50000*30</f>
        <v>1500000</v>
      </c>
      <c r="H66" s="708"/>
      <c r="I66" s="747">
        <f>E66*F66*G66</f>
        <v>255000000</v>
      </c>
      <c r="J66" s="733"/>
      <c r="T66" s="652">
        <f t="shared" si="13"/>
        <v>255000000</v>
      </c>
    </row>
    <row r="67" spans="2:50">
      <c r="B67" s="843" t="s">
        <v>2658</v>
      </c>
      <c r="C67" s="844" t="s">
        <v>2659</v>
      </c>
      <c r="D67" s="845" t="s">
        <v>587</v>
      </c>
      <c r="E67" s="846">
        <v>1</v>
      </c>
      <c r="F67" s="847">
        <f>F66</f>
        <v>10</v>
      </c>
      <c r="G67" s="848">
        <v>18369000</v>
      </c>
      <c r="H67" s="849"/>
      <c r="I67" s="850">
        <f>E67*F67*G67</f>
        <v>183690000</v>
      </c>
      <c r="J67" s="733"/>
      <c r="T67" s="652">
        <f t="shared" si="13"/>
        <v>183690000</v>
      </c>
    </row>
    <row r="68" spans="2:50">
      <c r="B68" s="692" t="s">
        <v>2660</v>
      </c>
      <c r="C68" s="748" t="s">
        <v>2661</v>
      </c>
      <c r="D68" s="744" t="s">
        <v>587</v>
      </c>
      <c r="E68" s="745">
        <f>E13</f>
        <v>17</v>
      </c>
      <c r="F68" s="746">
        <f>7*2</f>
        <v>14</v>
      </c>
      <c r="G68" s="772">
        <v>500000</v>
      </c>
      <c r="H68" s="708"/>
      <c r="I68" s="747">
        <f>E68*F68*G68</f>
        <v>119000000</v>
      </c>
      <c r="J68" s="733"/>
      <c r="T68" s="652">
        <f t="shared" si="13"/>
        <v>119000000</v>
      </c>
      <c r="AX68" s="650">
        <f>36/10</f>
        <v>3.6</v>
      </c>
    </row>
    <row r="69" spans="2:50">
      <c r="B69" s="751"/>
      <c r="C69" s="774" t="s">
        <v>2662</v>
      </c>
      <c r="D69" s="774"/>
      <c r="E69" s="774"/>
      <c r="F69" s="774"/>
      <c r="G69" s="775"/>
      <c r="H69" s="775"/>
      <c r="I69" s="754">
        <f>SUM(I57:I68)</f>
        <v>1159020463</v>
      </c>
      <c r="J69" s="733"/>
      <c r="AU69" s="652">
        <f>SUM(I58:I67)</f>
        <v>992020463</v>
      </c>
    </row>
    <row r="70" spans="2:50">
      <c r="B70" s="744"/>
      <c r="C70" s="743"/>
      <c r="D70" s="743"/>
      <c r="E70" s="743"/>
      <c r="F70" s="743"/>
      <c r="G70" s="755"/>
      <c r="H70" s="755"/>
      <c r="I70" s="756"/>
      <c r="J70" s="705"/>
    </row>
    <row r="71" spans="2:50">
      <c r="B71" s="699">
        <v>5</v>
      </c>
      <c r="C71" s="758" t="s">
        <v>2663</v>
      </c>
      <c r="D71" s="701"/>
      <c r="E71" s="701"/>
      <c r="F71" s="776">
        <f>SUM(F73:F77)</f>
        <v>0.01</v>
      </c>
      <c r="G71" s="703"/>
      <c r="H71" s="703"/>
      <c r="I71" s="704"/>
      <c r="J71" s="705"/>
    </row>
    <row r="72" spans="2:50">
      <c r="B72" s="692"/>
      <c r="C72" s="668" t="s">
        <v>2664</v>
      </c>
      <c r="D72" s="744"/>
      <c r="E72" s="744"/>
      <c r="F72" s="744"/>
      <c r="G72" s="755"/>
      <c r="H72" s="755"/>
      <c r="I72" s="777"/>
      <c r="J72" s="705"/>
    </row>
    <row r="73" spans="2:50">
      <c r="B73" s="692" t="s">
        <v>2665</v>
      </c>
      <c r="C73" s="743" t="s">
        <v>2666</v>
      </c>
      <c r="D73" s="744" t="s">
        <v>15</v>
      </c>
      <c r="E73" s="744">
        <v>1</v>
      </c>
      <c r="F73" s="778">
        <v>2E-3</v>
      </c>
      <c r="G73" s="708">
        <f>F73*$I$10</f>
        <v>49891700.996580005</v>
      </c>
      <c r="H73" s="708"/>
      <c r="I73" s="756">
        <f>+E73*G73</f>
        <v>49891700.996580005</v>
      </c>
      <c r="J73" s="705"/>
      <c r="AX73" s="672">
        <f>F73*$I$10</f>
        <v>49891700.996580005</v>
      </c>
    </row>
    <row r="74" spans="2:50">
      <c r="B74" s="692" t="s">
        <v>2667</v>
      </c>
      <c r="C74" s="743" t="s">
        <v>2668</v>
      </c>
      <c r="D74" s="744" t="s">
        <v>15</v>
      </c>
      <c r="E74" s="744">
        <v>1</v>
      </c>
      <c r="F74" s="778">
        <v>1E-3</v>
      </c>
      <c r="G74" s="708">
        <f t="shared" ref="G74:G77" si="14">F74*$I$10</f>
        <v>24945850.498290002</v>
      </c>
      <c r="H74" s="708"/>
      <c r="I74" s="756">
        <f>+E74*G74</f>
        <v>24945850.498290002</v>
      </c>
      <c r="J74" s="705"/>
      <c r="AX74" s="672">
        <f t="shared" ref="AX74:AX77" si="15">F74*$I$10</f>
        <v>24945850.498290002</v>
      </c>
    </row>
    <row r="75" spans="2:50">
      <c r="B75" s="692" t="s">
        <v>2669</v>
      </c>
      <c r="C75" s="743" t="s">
        <v>2670</v>
      </c>
      <c r="D75" s="744" t="s">
        <v>15</v>
      </c>
      <c r="E75" s="744">
        <v>1</v>
      </c>
      <c r="F75" s="778">
        <v>2E-3</v>
      </c>
      <c r="G75" s="708">
        <f t="shared" si="14"/>
        <v>49891700.996580005</v>
      </c>
      <c r="H75" s="708"/>
      <c r="I75" s="756">
        <f>+E75*G75</f>
        <v>49891700.996580005</v>
      </c>
      <c r="J75" s="705"/>
      <c r="AX75" s="672">
        <f t="shared" si="15"/>
        <v>49891700.996580005</v>
      </c>
    </row>
    <row r="76" spans="2:50">
      <c r="B76" s="692" t="s">
        <v>2671</v>
      </c>
      <c r="C76" s="743" t="s">
        <v>2672</v>
      </c>
      <c r="D76" s="744" t="s">
        <v>15</v>
      </c>
      <c r="E76" s="744">
        <v>1</v>
      </c>
      <c r="F76" s="778">
        <v>3.0000000000000001E-3</v>
      </c>
      <c r="G76" s="708">
        <f t="shared" si="14"/>
        <v>74837551.494870007</v>
      </c>
      <c r="H76" s="708"/>
      <c r="I76" s="756">
        <f>+E76*G76</f>
        <v>74837551.494870007</v>
      </c>
      <c r="J76" s="705"/>
      <c r="AX76" s="672">
        <f t="shared" si="15"/>
        <v>74837551.494870007</v>
      </c>
    </row>
    <row r="77" spans="2:50">
      <c r="B77" s="692" t="s">
        <v>2673</v>
      </c>
      <c r="C77" s="743" t="s">
        <v>2674</v>
      </c>
      <c r="D77" s="744" t="s">
        <v>15</v>
      </c>
      <c r="E77" s="744">
        <v>1</v>
      </c>
      <c r="F77" s="778">
        <v>2E-3</v>
      </c>
      <c r="G77" s="708">
        <f t="shared" si="14"/>
        <v>49891700.996580005</v>
      </c>
      <c r="H77" s="708"/>
      <c r="I77" s="756">
        <f>+E77*G77</f>
        <v>49891700.996580005</v>
      </c>
      <c r="J77" s="705"/>
      <c r="AX77" s="672">
        <f t="shared" si="15"/>
        <v>49891700.996580005</v>
      </c>
    </row>
    <row r="78" spans="2:50">
      <c r="B78" s="751"/>
      <c r="C78" s="750" t="s">
        <v>2675</v>
      </c>
      <c r="D78" s="774"/>
      <c r="E78" s="774"/>
      <c r="F78" s="774"/>
      <c r="G78" s="775"/>
      <c r="H78" s="775"/>
      <c r="I78" s="779">
        <f xml:space="preserve">  ROUND(       SUM(I72:I77),0)</f>
        <v>249458505</v>
      </c>
      <c r="J78" s="780"/>
      <c r="T78" s="652">
        <f>I78</f>
        <v>249458505</v>
      </c>
      <c r="AU78" s="652">
        <f>ROUND(SUM(I72:I77),0)</f>
        <v>249458505</v>
      </c>
    </row>
    <row r="79" spans="2:50">
      <c r="B79" s="744"/>
      <c r="C79" s="743"/>
      <c r="D79" s="743"/>
      <c r="E79" s="743"/>
      <c r="F79" s="743"/>
      <c r="G79" s="755"/>
      <c r="H79" s="755"/>
      <c r="I79" s="756"/>
      <c r="J79" s="705"/>
    </row>
    <row r="80" spans="2:50">
      <c r="B80" s="757">
        <v>6</v>
      </c>
      <c r="C80" s="758" t="s">
        <v>2676</v>
      </c>
      <c r="D80" s="701"/>
      <c r="E80" s="701"/>
      <c r="F80" s="781">
        <f>SUM(F81:F81)</f>
        <v>0.18</v>
      </c>
      <c r="G80" s="703"/>
      <c r="H80" s="703"/>
      <c r="I80" s="704"/>
      <c r="J80" s="705"/>
    </row>
    <row r="81" spans="2:50">
      <c r="B81" s="744" t="s">
        <v>2677</v>
      </c>
      <c r="C81" s="782" t="s">
        <v>2676</v>
      </c>
      <c r="D81" s="744" t="s">
        <v>15</v>
      </c>
      <c r="E81" s="744">
        <v>1</v>
      </c>
      <c r="F81" s="778">
        <f>SUM(F85:F88)</f>
        <v>0.18</v>
      </c>
      <c r="G81" s="708">
        <f>F81*AnalisisDelProyecto!$I$457</f>
        <v>5923475458.7399998</v>
      </c>
      <c r="H81" s="708"/>
      <c r="I81" s="783">
        <f>ROUND(G81,0)</f>
        <v>5923475459</v>
      </c>
      <c r="J81" s="784"/>
      <c r="T81" s="652">
        <f>I81</f>
        <v>5923475459</v>
      </c>
      <c r="AX81" s="672">
        <f>F81*$I$10</f>
        <v>4490253089.6921997</v>
      </c>
    </row>
    <row r="82" spans="2:50">
      <c r="B82" s="744"/>
      <c r="C82" s="782"/>
      <c r="D82" s="744"/>
      <c r="E82" s="744"/>
      <c r="F82" s="778"/>
      <c r="G82" s="708"/>
      <c r="H82" s="708"/>
      <c r="I82" s="783"/>
      <c r="J82" s="784"/>
      <c r="T82" s="652"/>
    </row>
    <row r="83" spans="2:50">
      <c r="B83" s="744"/>
      <c r="C83" s="782"/>
      <c r="D83" s="744"/>
      <c r="E83" s="744"/>
      <c r="F83" s="785"/>
      <c r="G83" s="708"/>
      <c r="H83" s="708"/>
      <c r="I83" s="783"/>
      <c r="J83" s="784"/>
      <c r="T83" s="652"/>
    </row>
    <row r="84" spans="2:50">
      <c r="B84" s="744"/>
      <c r="C84" s="782"/>
      <c r="D84" s="744"/>
      <c r="E84" s="744"/>
      <c r="F84" s="785"/>
      <c r="G84" s="708"/>
      <c r="H84" s="708"/>
      <c r="I84" s="783"/>
      <c r="J84" s="784"/>
      <c r="T84" s="652"/>
    </row>
    <row r="85" spans="2:50">
      <c r="B85" s="744"/>
      <c r="C85" s="782" t="s">
        <v>2870</v>
      </c>
      <c r="D85" s="744"/>
      <c r="E85" s="744"/>
      <c r="F85" s="785">
        <v>0.01</v>
      </c>
      <c r="G85" s="708"/>
      <c r="H85" s="708"/>
      <c r="I85" s="783"/>
      <c r="J85" s="784"/>
      <c r="T85" s="652"/>
    </row>
    <row r="86" spans="2:50">
      <c r="B86" s="744"/>
      <c r="C86" s="782" t="s">
        <v>2869</v>
      </c>
      <c r="D86" s="744"/>
      <c r="E86" s="744"/>
      <c r="F86" s="785">
        <v>0.02</v>
      </c>
      <c r="G86" s="708"/>
      <c r="H86" s="708"/>
      <c r="I86" s="783"/>
      <c r="J86" s="784"/>
      <c r="T86" s="652"/>
    </row>
    <row r="87" spans="2:50">
      <c r="B87" s="744"/>
      <c r="C87" s="782" t="s">
        <v>2871</v>
      </c>
      <c r="D87" s="744"/>
      <c r="E87" s="744"/>
      <c r="F87" s="785">
        <f>0.15*0.8</f>
        <v>0.12</v>
      </c>
      <c r="G87" s="708"/>
      <c r="H87" s="708"/>
      <c r="I87" s="783"/>
      <c r="J87" s="784"/>
      <c r="T87" s="652"/>
    </row>
    <row r="88" spans="2:50">
      <c r="B88" s="744"/>
      <c r="C88" s="782" t="s">
        <v>2872</v>
      </c>
      <c r="D88" s="744"/>
      <c r="E88" s="744"/>
      <c r="F88" s="778">
        <v>0.03</v>
      </c>
      <c r="G88" s="708"/>
      <c r="H88" s="708"/>
      <c r="I88" s="783"/>
      <c r="J88" s="784"/>
      <c r="T88" s="652"/>
      <c r="AX88" s="658" t="s">
        <v>2697</v>
      </c>
    </row>
    <row r="89" spans="2:50">
      <c r="B89" s="751"/>
      <c r="C89" s="750" t="s">
        <v>2675</v>
      </c>
      <c r="D89" s="774"/>
      <c r="E89" s="774"/>
      <c r="F89" s="774"/>
      <c r="G89" s="775"/>
      <c r="H89" s="775"/>
      <c r="I89" s="779">
        <f>SUM(I81)+I78</f>
        <v>6172933964</v>
      </c>
      <c r="J89" s="780"/>
      <c r="AU89" s="652">
        <f>SUM(I81)</f>
        <v>5923475459</v>
      </c>
    </row>
    <row r="90" spans="2:50" s="792" customFormat="1" ht="7.5" customHeight="1" thickBot="1">
      <c r="B90" s="786"/>
      <c r="C90" s="787"/>
      <c r="D90" s="788"/>
      <c r="E90" s="788"/>
      <c r="F90" s="788"/>
      <c r="G90" s="789"/>
      <c r="H90" s="789"/>
      <c r="I90" s="790"/>
      <c r="J90" s="733"/>
      <c r="K90" s="791"/>
      <c r="L90" s="650"/>
      <c r="M90" s="649"/>
      <c r="W90" s="793"/>
      <c r="X90" s="793"/>
    </row>
    <row r="91" spans="2:50">
      <c r="B91" s="751"/>
      <c r="C91" s="750" t="s">
        <v>2682</v>
      </c>
      <c r="D91" s="774"/>
      <c r="E91" s="774"/>
      <c r="F91" s="774"/>
      <c r="G91" s="794">
        <f>I91/I8</f>
        <v>0.1506837131221555</v>
      </c>
      <c r="H91" s="795"/>
      <c r="I91" s="754">
        <f xml:space="preserve">  ROUND(                  I69+I54+I44+I37,0)</f>
        <v>3266695563</v>
      </c>
      <c r="J91" s="733"/>
      <c r="L91" s="796">
        <f>'[209]PRESUPUESTO ETAPA I'!I494</f>
        <v>7480450417</v>
      </c>
      <c r="M91" s="797">
        <f>L91-I91</f>
        <v>4213754854</v>
      </c>
      <c r="T91" s="666">
        <f>ROUND(           SUM(T15:T90),0)</f>
        <v>8688186727</v>
      </c>
      <c r="U91" s="666">
        <f>T91-I91</f>
        <v>5421491164</v>
      </c>
      <c r="W91" s="735" t="b">
        <f>EXACT(T91,I91)</f>
        <v>0</v>
      </c>
    </row>
    <row r="92" spans="2:50">
      <c r="B92" s="751"/>
      <c r="C92" s="750" t="s">
        <v>2873</v>
      </c>
      <c r="D92" s="774"/>
      <c r="E92" s="774"/>
      <c r="F92" s="774"/>
      <c r="G92" s="775"/>
      <c r="H92" s="775"/>
      <c r="I92" s="779">
        <f xml:space="preserve">  ROUND(       SUM(I89:I91),0)</f>
        <v>9439629527</v>
      </c>
      <c r="J92" s="733"/>
      <c r="L92" s="800"/>
      <c r="M92" s="801"/>
      <c r="T92" s="666"/>
      <c r="U92" s="666"/>
    </row>
    <row r="93" spans="2:50" ht="15.75" customHeight="1">
      <c r="B93" s="744"/>
      <c r="C93" s="743"/>
      <c r="D93" s="743"/>
      <c r="E93" s="743"/>
      <c r="F93" s="743"/>
      <c r="G93" s="755"/>
      <c r="H93" s="755"/>
      <c r="I93" s="756"/>
      <c r="J93" s="705"/>
      <c r="L93" s="798"/>
      <c r="M93" s="799"/>
    </row>
    <row r="94" spans="2:50">
      <c r="B94" s="751"/>
      <c r="C94" s="750" t="s">
        <v>2683</v>
      </c>
      <c r="D94" s="774"/>
      <c r="E94" s="774"/>
      <c r="F94" s="774"/>
      <c r="G94" s="794">
        <v>0.01</v>
      </c>
      <c r="H94" s="794"/>
      <c r="I94" s="754">
        <f>ROUND(                G94*I8,0)</f>
        <v>216791549</v>
      </c>
      <c r="J94" s="733"/>
      <c r="L94" s="800">
        <f>'[209]PRESUPUESTO ETAPA I'!I495</f>
        <v>241304852</v>
      </c>
      <c r="M94" s="801">
        <f>L94-I94</f>
        <v>24513303</v>
      </c>
      <c r="AU94" s="652">
        <f>I94</f>
        <v>216791549</v>
      </c>
    </row>
    <row r="95" spans="2:50" ht="6" customHeight="1">
      <c r="B95" s="744"/>
      <c r="C95" s="743"/>
      <c r="D95" s="743"/>
      <c r="E95" s="743"/>
      <c r="F95" s="743"/>
      <c r="G95" s="802"/>
      <c r="H95" s="802"/>
      <c r="I95" s="756"/>
      <c r="J95" s="705"/>
      <c r="L95" s="798"/>
      <c r="M95" s="799"/>
    </row>
    <row r="96" spans="2:50" ht="15.75" thickBot="1">
      <c r="B96" s="751"/>
      <c r="C96" s="750" t="s">
        <v>2684</v>
      </c>
      <c r="D96" s="774"/>
      <c r="E96" s="774"/>
      <c r="F96" s="774"/>
      <c r="G96" s="794">
        <v>0</v>
      </c>
      <c r="H96" s="794"/>
      <c r="I96" s="754">
        <f xml:space="preserve">  ROUND(                G96*I8,0)</f>
        <v>0</v>
      </c>
      <c r="J96" s="733"/>
      <c r="L96" s="803">
        <f>'[209]PRESUPUESTO ETAPA I'!I496</f>
        <v>965219409</v>
      </c>
      <c r="M96" s="804">
        <f>L96-I96</f>
        <v>965219409</v>
      </c>
      <c r="AU96" s="652">
        <f>I96</f>
        <v>0</v>
      </c>
    </row>
    <row r="97" spans="2:48" ht="7.5" customHeight="1">
      <c r="B97" s="744"/>
      <c r="C97" s="782"/>
      <c r="D97" s="743"/>
      <c r="E97" s="743"/>
      <c r="F97" s="743"/>
      <c r="G97" s="805"/>
      <c r="H97" s="805"/>
      <c r="I97" s="756"/>
      <c r="J97" s="705"/>
      <c r="L97" s="666"/>
    </row>
    <row r="98" spans="2:48">
      <c r="B98" s="806"/>
      <c r="C98" s="758" t="s">
        <v>2685</v>
      </c>
      <c r="D98" s="701"/>
      <c r="E98" s="701"/>
      <c r="F98" s="701"/>
      <c r="G98" s="807">
        <f>SUM(G91:G97)</f>
        <v>0.16068371312215551</v>
      </c>
      <c r="H98" s="807"/>
      <c r="I98" s="808">
        <f>SUM(I92:I97)</f>
        <v>9656421076</v>
      </c>
      <c r="J98" s="809"/>
      <c r="L98" s="666"/>
      <c r="AU98" s="666">
        <f>SUM(AU4:AU96)</f>
        <v>8785978276</v>
      </c>
      <c r="AV98" s="650" t="b">
        <f>EXACT(AU98,I98)</f>
        <v>0</v>
      </c>
    </row>
  </sheetData>
  <mergeCells count="8">
    <mergeCell ref="B7:I7"/>
    <mergeCell ref="B38:I38"/>
    <mergeCell ref="B2:C5"/>
    <mergeCell ref="D2:I2"/>
    <mergeCell ref="D3:I4"/>
    <mergeCell ref="D5:E5"/>
    <mergeCell ref="F5:I5"/>
    <mergeCell ref="B6:I6"/>
  </mergeCells>
  <phoneticPr fontId="63" type="noConversion"/>
  <printOptions horizontalCentered="1"/>
  <pageMargins left="0.23622047244094491" right="0.23622047244094491" top="0.74803149606299213" bottom="0.74803149606299213" header="0.31496062992125984" footer="0.31496062992125984"/>
  <pageSetup scale="41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A9FFB-88DF-4E9F-A160-D8691E8B3711}">
  <dimension ref="B3:L29"/>
  <sheetViews>
    <sheetView zoomScale="60" zoomScaleNormal="60" workbookViewId="0">
      <selection activeCell="H12" sqref="H12"/>
    </sheetView>
  </sheetViews>
  <sheetFormatPr baseColWidth="10" defaultColWidth="23.7109375" defaultRowHeight="15"/>
  <cols>
    <col min="1" max="1" width="23.7109375" style="255"/>
    <col min="2" max="2" width="37.5703125" style="646" customWidth="1"/>
    <col min="3" max="6" width="23.7109375" style="255"/>
    <col min="7" max="7" width="20" style="255" customWidth="1"/>
    <col min="8" max="8" width="37" style="255" customWidth="1"/>
    <col min="9" max="16384" width="23.7109375" style="255"/>
  </cols>
  <sheetData>
    <row r="3" spans="2:12" ht="30">
      <c r="B3" s="953" t="s">
        <v>2594</v>
      </c>
      <c r="H3" s="646" t="s">
        <v>2860</v>
      </c>
      <c r="K3" s="255" t="s">
        <v>2841</v>
      </c>
    </row>
    <row r="4" spans="2:12" ht="30">
      <c r="B4" s="953" t="s">
        <v>2598</v>
      </c>
      <c r="C4" s="255" t="s">
        <v>2843</v>
      </c>
    </row>
    <row r="5" spans="2:12" ht="30">
      <c r="B5" s="953" t="s">
        <v>2600</v>
      </c>
      <c r="C5" s="255" t="s">
        <v>2842</v>
      </c>
      <c r="E5" s="951" t="s">
        <v>2838</v>
      </c>
      <c r="F5" s="951" t="s">
        <v>2864</v>
      </c>
      <c r="G5" s="952" t="s">
        <v>2866</v>
      </c>
      <c r="H5" s="952" t="s">
        <v>2867</v>
      </c>
    </row>
    <row r="6" spans="2:12">
      <c r="B6" s="953" t="s">
        <v>2601</v>
      </c>
      <c r="E6" s="951"/>
    </row>
    <row r="7" spans="2:12">
      <c r="B7" s="953" t="s">
        <v>2601</v>
      </c>
      <c r="E7" s="951"/>
    </row>
    <row r="8" spans="2:12">
      <c r="B8" s="953" t="s">
        <v>2603</v>
      </c>
      <c r="E8" s="951"/>
      <c r="H8" s="255" t="s">
        <v>2865</v>
      </c>
      <c r="K8" s="255" t="s">
        <v>2841</v>
      </c>
    </row>
    <row r="9" spans="2:12">
      <c r="B9" s="953" t="s">
        <v>2606</v>
      </c>
      <c r="E9" s="952" t="s">
        <v>2609</v>
      </c>
      <c r="H9" s="646" t="s">
        <v>2601</v>
      </c>
    </row>
    <row r="10" spans="2:12" ht="60">
      <c r="B10" s="956" t="s">
        <v>2863</v>
      </c>
      <c r="E10" s="952" t="s">
        <v>2611</v>
      </c>
      <c r="H10" s="646" t="s">
        <v>2863</v>
      </c>
    </row>
    <row r="11" spans="2:12" ht="45">
      <c r="B11" s="953" t="s">
        <v>2609</v>
      </c>
      <c r="E11" s="952" t="s">
        <v>2613</v>
      </c>
    </row>
    <row r="12" spans="2:12" ht="60">
      <c r="B12" s="953" t="s">
        <v>2611</v>
      </c>
      <c r="E12" s="952" t="s">
        <v>2839</v>
      </c>
      <c r="H12" s="954" t="s">
        <v>2855</v>
      </c>
      <c r="I12" s="954" t="s">
        <v>2857</v>
      </c>
      <c r="J12" s="954" t="s">
        <v>2856</v>
      </c>
      <c r="K12" s="955" t="s">
        <v>2859</v>
      </c>
      <c r="L12" s="955" t="s">
        <v>2858</v>
      </c>
    </row>
    <row r="13" spans="2:12" ht="30">
      <c r="B13" s="953" t="s">
        <v>2613</v>
      </c>
      <c r="E13" s="952" t="s">
        <v>2862</v>
      </c>
    </row>
    <row r="14" spans="2:12">
      <c r="B14" s="953" t="s">
        <v>2837</v>
      </c>
      <c r="E14" s="952" t="s">
        <v>2861</v>
      </c>
    </row>
    <row r="15" spans="2:12">
      <c r="B15" s="953" t="s">
        <v>2838</v>
      </c>
    </row>
    <row r="16" spans="2:12">
      <c r="B16" s="953" t="s">
        <v>2862</v>
      </c>
    </row>
    <row r="17" spans="2:4">
      <c r="B17" s="953" t="s">
        <v>2861</v>
      </c>
    </row>
    <row r="18" spans="2:4">
      <c r="B18" s="953" t="s">
        <v>2839</v>
      </c>
    </row>
    <row r="24" spans="2:4" ht="262.5" customHeight="1">
      <c r="B24" s="1167" t="s">
        <v>2844</v>
      </c>
      <c r="C24" s="952" t="s">
        <v>2853</v>
      </c>
      <c r="D24" s="952" t="s">
        <v>2600</v>
      </c>
    </row>
    <row r="25" spans="2:4" ht="164.25" customHeight="1">
      <c r="B25" s="1167"/>
      <c r="C25" s="952" t="s">
        <v>2854</v>
      </c>
      <c r="D25" s="952"/>
    </row>
    <row r="26" spans="2:4" ht="45">
      <c r="B26" s="646" t="s">
        <v>2845</v>
      </c>
      <c r="C26" s="952" t="s">
        <v>2850</v>
      </c>
    </row>
    <row r="27" spans="2:4" ht="45">
      <c r="B27" s="646" t="s">
        <v>2846</v>
      </c>
      <c r="C27" s="952" t="s">
        <v>2849</v>
      </c>
    </row>
    <row r="28" spans="2:4" ht="45">
      <c r="B28" s="646" t="s">
        <v>2847</v>
      </c>
      <c r="C28" s="952" t="s">
        <v>2851</v>
      </c>
    </row>
    <row r="29" spans="2:4" ht="45">
      <c r="B29" s="646" t="s">
        <v>2848</v>
      </c>
      <c r="C29" s="951" t="s">
        <v>2852</v>
      </c>
    </row>
  </sheetData>
  <mergeCells count="1">
    <mergeCell ref="B24:B2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50A52-FF79-4CB9-8C79-D98BFC42FE03}">
  <sheetPr>
    <tabColor rgb="FF00B050"/>
    <pageSetUpPr fitToPage="1"/>
  </sheetPr>
  <dimension ref="B1:AZ86"/>
  <sheetViews>
    <sheetView view="pageBreakPreview" topLeftCell="A3" zoomScale="70" zoomScaleNormal="70" zoomScaleSheetLayoutView="70" workbookViewId="0">
      <selection activeCell="H18" sqref="H18"/>
    </sheetView>
  </sheetViews>
  <sheetFormatPr baseColWidth="10" defaultRowHeight="15"/>
  <cols>
    <col min="1" max="1" width="7.42578125" style="650" customWidth="1"/>
    <col min="2" max="2" width="7.42578125" style="649" customWidth="1"/>
    <col min="3" max="3" width="85.140625" style="650" customWidth="1"/>
    <col min="4" max="4" width="7.140625" style="650" customWidth="1"/>
    <col min="5" max="5" width="19.140625" style="650" customWidth="1"/>
    <col min="6" max="6" width="14.140625" style="650" customWidth="1"/>
    <col min="7" max="7" width="15.85546875" style="651" customWidth="1"/>
    <col min="8" max="8" width="20.140625" style="651" customWidth="1"/>
    <col min="9" max="9" width="35.7109375" style="652" customWidth="1"/>
    <col min="10" max="10" width="4.5703125" style="652" hidden="1" customWidth="1"/>
    <col min="11" max="11" width="19.7109375" style="653" customWidth="1"/>
    <col min="12" max="12" width="22.85546875" style="650" customWidth="1"/>
    <col min="13" max="13" width="21.42578125" style="649" customWidth="1"/>
    <col min="14" max="19" width="15.42578125" style="650" hidden="1" customWidth="1"/>
    <col min="20" max="20" width="23.140625" style="650" hidden="1" customWidth="1"/>
    <col min="21" max="21" width="16.42578125" style="650" hidden="1" customWidth="1"/>
    <col min="22" max="22" width="1.85546875" style="650" hidden="1" customWidth="1"/>
    <col min="23" max="23" width="15.42578125" style="735" hidden="1" customWidth="1"/>
    <col min="24" max="24" width="13.85546875" style="735" hidden="1" customWidth="1"/>
    <col min="25" max="25" width="9.5703125" style="650" hidden="1" customWidth="1"/>
    <col min="26" max="26" width="0.5703125" style="650" hidden="1" customWidth="1"/>
    <col min="27" max="27" width="12.5703125" style="650" hidden="1" customWidth="1"/>
    <col min="28" max="28" width="13.85546875" style="650" hidden="1" customWidth="1"/>
    <col min="29" max="29" width="3.5703125" style="650" hidden="1" customWidth="1"/>
    <col min="30" max="30" width="0.5703125" style="650" hidden="1" customWidth="1"/>
    <col min="31" max="31" width="15.42578125" style="650" hidden="1" customWidth="1"/>
    <col min="32" max="46" width="11.5703125" style="650" hidden="1" customWidth="1"/>
    <col min="47" max="47" width="19.42578125" style="650" hidden="1" customWidth="1"/>
    <col min="48" max="48" width="11.5703125" style="650" hidden="1" customWidth="1"/>
    <col min="49" max="49" width="16" style="650" customWidth="1"/>
    <col min="50" max="50" width="11.5703125" style="650" customWidth="1"/>
    <col min="51" max="51" width="11.42578125" style="650"/>
    <col min="52" max="52" width="27.28515625" style="650" bestFit="1" customWidth="1"/>
    <col min="53" max="231" width="11.42578125" style="650"/>
    <col min="232" max="232" width="2.5703125" style="650" customWidth="1"/>
    <col min="233" max="233" width="13.85546875" style="650" customWidth="1"/>
    <col min="234" max="234" width="49.42578125" style="650" customWidth="1"/>
    <col min="235" max="235" width="12" style="650" customWidth="1"/>
    <col min="236" max="236" width="12.5703125" style="650" customWidth="1"/>
    <col min="237" max="238" width="16.140625" style="650" customWidth="1"/>
    <col min="239" max="239" width="21.42578125" style="650" customWidth="1"/>
    <col min="240" max="240" width="31" style="650" customWidth="1"/>
    <col min="241" max="487" width="11.42578125" style="650"/>
    <col min="488" max="488" width="2.5703125" style="650" customWidth="1"/>
    <col min="489" max="489" width="13.85546875" style="650" customWidth="1"/>
    <col min="490" max="490" width="49.42578125" style="650" customWidth="1"/>
    <col min="491" max="491" width="12" style="650" customWidth="1"/>
    <col min="492" max="492" width="12.5703125" style="650" customWidth="1"/>
    <col min="493" max="494" width="16.140625" style="650" customWidth="1"/>
    <col min="495" max="495" width="21.42578125" style="650" customWidth="1"/>
    <col min="496" max="496" width="31" style="650" customWidth="1"/>
    <col min="497" max="743" width="11.42578125" style="650"/>
    <col min="744" max="744" width="2.5703125" style="650" customWidth="1"/>
    <col min="745" max="745" width="13.85546875" style="650" customWidth="1"/>
    <col min="746" max="746" width="49.42578125" style="650" customWidth="1"/>
    <col min="747" max="747" width="12" style="650" customWidth="1"/>
    <col min="748" max="748" width="12.5703125" style="650" customWidth="1"/>
    <col min="749" max="750" width="16.140625" style="650" customWidth="1"/>
    <col min="751" max="751" width="21.42578125" style="650" customWidth="1"/>
    <col min="752" max="752" width="31" style="650" customWidth="1"/>
    <col min="753" max="999" width="11.42578125" style="650"/>
    <col min="1000" max="1000" width="2.5703125" style="650" customWidth="1"/>
    <col min="1001" max="1001" width="13.85546875" style="650" customWidth="1"/>
    <col min="1002" max="1002" width="49.42578125" style="650" customWidth="1"/>
    <col min="1003" max="1003" width="12" style="650" customWidth="1"/>
    <col min="1004" max="1004" width="12.5703125" style="650" customWidth="1"/>
    <col min="1005" max="1006" width="16.140625" style="650" customWidth="1"/>
    <col min="1007" max="1007" width="21.42578125" style="650" customWidth="1"/>
    <col min="1008" max="1008" width="31" style="650" customWidth="1"/>
    <col min="1009" max="1255" width="11.42578125" style="650"/>
    <col min="1256" max="1256" width="2.5703125" style="650" customWidth="1"/>
    <col min="1257" max="1257" width="13.85546875" style="650" customWidth="1"/>
    <col min="1258" max="1258" width="49.42578125" style="650" customWidth="1"/>
    <col min="1259" max="1259" width="12" style="650" customWidth="1"/>
    <col min="1260" max="1260" width="12.5703125" style="650" customWidth="1"/>
    <col min="1261" max="1262" width="16.140625" style="650" customWidth="1"/>
    <col min="1263" max="1263" width="21.42578125" style="650" customWidth="1"/>
    <col min="1264" max="1264" width="31" style="650" customWidth="1"/>
    <col min="1265" max="1511" width="11.42578125" style="650"/>
    <col min="1512" max="1512" width="2.5703125" style="650" customWidth="1"/>
    <col min="1513" max="1513" width="13.85546875" style="650" customWidth="1"/>
    <col min="1514" max="1514" width="49.42578125" style="650" customWidth="1"/>
    <col min="1515" max="1515" width="12" style="650" customWidth="1"/>
    <col min="1516" max="1516" width="12.5703125" style="650" customWidth="1"/>
    <col min="1517" max="1518" width="16.140625" style="650" customWidth="1"/>
    <col min="1519" max="1519" width="21.42578125" style="650" customWidth="1"/>
    <col min="1520" max="1520" width="31" style="650" customWidth="1"/>
    <col min="1521" max="1767" width="11.42578125" style="650"/>
    <col min="1768" max="1768" width="2.5703125" style="650" customWidth="1"/>
    <col min="1769" max="1769" width="13.85546875" style="650" customWidth="1"/>
    <col min="1770" max="1770" width="49.42578125" style="650" customWidth="1"/>
    <col min="1771" max="1771" width="12" style="650" customWidth="1"/>
    <col min="1772" max="1772" width="12.5703125" style="650" customWidth="1"/>
    <col min="1773" max="1774" width="16.140625" style="650" customWidth="1"/>
    <col min="1775" max="1775" width="21.42578125" style="650" customWidth="1"/>
    <col min="1776" max="1776" width="31" style="650" customWidth="1"/>
    <col min="1777" max="2023" width="11.42578125" style="650"/>
    <col min="2024" max="2024" width="2.5703125" style="650" customWidth="1"/>
    <col min="2025" max="2025" width="13.85546875" style="650" customWidth="1"/>
    <col min="2026" max="2026" width="49.42578125" style="650" customWidth="1"/>
    <col min="2027" max="2027" width="12" style="650" customWidth="1"/>
    <col min="2028" max="2028" width="12.5703125" style="650" customWidth="1"/>
    <col min="2029" max="2030" width="16.140625" style="650" customWidth="1"/>
    <col min="2031" max="2031" width="21.42578125" style="650" customWidth="1"/>
    <col min="2032" max="2032" width="31" style="650" customWidth="1"/>
    <col min="2033" max="2279" width="11.42578125" style="650"/>
    <col min="2280" max="2280" width="2.5703125" style="650" customWidth="1"/>
    <col min="2281" max="2281" width="13.85546875" style="650" customWidth="1"/>
    <col min="2282" max="2282" width="49.42578125" style="650" customWidth="1"/>
    <col min="2283" max="2283" width="12" style="650" customWidth="1"/>
    <col min="2284" max="2284" width="12.5703125" style="650" customWidth="1"/>
    <col min="2285" max="2286" width="16.140625" style="650" customWidth="1"/>
    <col min="2287" max="2287" width="21.42578125" style="650" customWidth="1"/>
    <col min="2288" max="2288" width="31" style="650" customWidth="1"/>
    <col min="2289" max="2535" width="11.42578125" style="650"/>
    <col min="2536" max="2536" width="2.5703125" style="650" customWidth="1"/>
    <col min="2537" max="2537" width="13.85546875" style="650" customWidth="1"/>
    <col min="2538" max="2538" width="49.42578125" style="650" customWidth="1"/>
    <col min="2539" max="2539" width="12" style="650" customWidth="1"/>
    <col min="2540" max="2540" width="12.5703125" style="650" customWidth="1"/>
    <col min="2541" max="2542" width="16.140625" style="650" customWidth="1"/>
    <col min="2543" max="2543" width="21.42578125" style="650" customWidth="1"/>
    <col min="2544" max="2544" width="31" style="650" customWidth="1"/>
    <col min="2545" max="2791" width="11.42578125" style="650"/>
    <col min="2792" max="2792" width="2.5703125" style="650" customWidth="1"/>
    <col min="2793" max="2793" width="13.85546875" style="650" customWidth="1"/>
    <col min="2794" max="2794" width="49.42578125" style="650" customWidth="1"/>
    <col min="2795" max="2795" width="12" style="650" customWidth="1"/>
    <col min="2796" max="2796" width="12.5703125" style="650" customWidth="1"/>
    <col min="2797" max="2798" width="16.140625" style="650" customWidth="1"/>
    <col min="2799" max="2799" width="21.42578125" style="650" customWidth="1"/>
    <col min="2800" max="2800" width="31" style="650" customWidth="1"/>
    <col min="2801" max="3047" width="11.42578125" style="650"/>
    <col min="3048" max="3048" width="2.5703125" style="650" customWidth="1"/>
    <col min="3049" max="3049" width="13.85546875" style="650" customWidth="1"/>
    <col min="3050" max="3050" width="49.42578125" style="650" customWidth="1"/>
    <col min="3051" max="3051" width="12" style="650" customWidth="1"/>
    <col min="3052" max="3052" width="12.5703125" style="650" customWidth="1"/>
    <col min="3053" max="3054" width="16.140625" style="650" customWidth="1"/>
    <col min="3055" max="3055" width="21.42578125" style="650" customWidth="1"/>
    <col min="3056" max="3056" width="31" style="650" customWidth="1"/>
    <col min="3057" max="3303" width="11.42578125" style="650"/>
    <col min="3304" max="3304" width="2.5703125" style="650" customWidth="1"/>
    <col min="3305" max="3305" width="13.85546875" style="650" customWidth="1"/>
    <col min="3306" max="3306" width="49.42578125" style="650" customWidth="1"/>
    <col min="3307" max="3307" width="12" style="650" customWidth="1"/>
    <col min="3308" max="3308" width="12.5703125" style="650" customWidth="1"/>
    <col min="3309" max="3310" width="16.140625" style="650" customWidth="1"/>
    <col min="3311" max="3311" width="21.42578125" style="650" customWidth="1"/>
    <col min="3312" max="3312" width="31" style="650" customWidth="1"/>
    <col min="3313" max="3559" width="11.42578125" style="650"/>
    <col min="3560" max="3560" width="2.5703125" style="650" customWidth="1"/>
    <col min="3561" max="3561" width="13.85546875" style="650" customWidth="1"/>
    <col min="3562" max="3562" width="49.42578125" style="650" customWidth="1"/>
    <col min="3563" max="3563" width="12" style="650" customWidth="1"/>
    <col min="3564" max="3564" width="12.5703125" style="650" customWidth="1"/>
    <col min="3565" max="3566" width="16.140625" style="650" customWidth="1"/>
    <col min="3567" max="3567" width="21.42578125" style="650" customWidth="1"/>
    <col min="3568" max="3568" width="31" style="650" customWidth="1"/>
    <col min="3569" max="3815" width="11.42578125" style="650"/>
    <col min="3816" max="3816" width="2.5703125" style="650" customWidth="1"/>
    <col min="3817" max="3817" width="13.85546875" style="650" customWidth="1"/>
    <col min="3818" max="3818" width="49.42578125" style="650" customWidth="1"/>
    <col min="3819" max="3819" width="12" style="650" customWidth="1"/>
    <col min="3820" max="3820" width="12.5703125" style="650" customWidth="1"/>
    <col min="3821" max="3822" width="16.140625" style="650" customWidth="1"/>
    <col min="3823" max="3823" width="21.42578125" style="650" customWidth="1"/>
    <col min="3824" max="3824" width="31" style="650" customWidth="1"/>
    <col min="3825" max="4071" width="11.42578125" style="650"/>
    <col min="4072" max="4072" width="2.5703125" style="650" customWidth="1"/>
    <col min="4073" max="4073" width="13.85546875" style="650" customWidth="1"/>
    <col min="4074" max="4074" width="49.42578125" style="650" customWidth="1"/>
    <col min="4075" max="4075" width="12" style="650" customWidth="1"/>
    <col min="4076" max="4076" width="12.5703125" style="650" customWidth="1"/>
    <col min="4077" max="4078" width="16.140625" style="650" customWidth="1"/>
    <col min="4079" max="4079" width="21.42578125" style="650" customWidth="1"/>
    <col min="4080" max="4080" width="31" style="650" customWidth="1"/>
    <col min="4081" max="4327" width="11.42578125" style="650"/>
    <col min="4328" max="4328" width="2.5703125" style="650" customWidth="1"/>
    <col min="4329" max="4329" width="13.85546875" style="650" customWidth="1"/>
    <col min="4330" max="4330" width="49.42578125" style="650" customWidth="1"/>
    <col min="4331" max="4331" width="12" style="650" customWidth="1"/>
    <col min="4332" max="4332" width="12.5703125" style="650" customWidth="1"/>
    <col min="4333" max="4334" width="16.140625" style="650" customWidth="1"/>
    <col min="4335" max="4335" width="21.42578125" style="650" customWidth="1"/>
    <col min="4336" max="4336" width="31" style="650" customWidth="1"/>
    <col min="4337" max="4583" width="11.42578125" style="650"/>
    <col min="4584" max="4584" width="2.5703125" style="650" customWidth="1"/>
    <col min="4585" max="4585" width="13.85546875" style="650" customWidth="1"/>
    <col min="4586" max="4586" width="49.42578125" style="650" customWidth="1"/>
    <col min="4587" max="4587" width="12" style="650" customWidth="1"/>
    <col min="4588" max="4588" width="12.5703125" style="650" customWidth="1"/>
    <col min="4589" max="4590" width="16.140625" style="650" customWidth="1"/>
    <col min="4591" max="4591" width="21.42578125" style="650" customWidth="1"/>
    <col min="4592" max="4592" width="31" style="650" customWidth="1"/>
    <col min="4593" max="4839" width="11.42578125" style="650"/>
    <col min="4840" max="4840" width="2.5703125" style="650" customWidth="1"/>
    <col min="4841" max="4841" width="13.85546875" style="650" customWidth="1"/>
    <col min="4842" max="4842" width="49.42578125" style="650" customWidth="1"/>
    <col min="4843" max="4843" width="12" style="650" customWidth="1"/>
    <col min="4844" max="4844" width="12.5703125" style="650" customWidth="1"/>
    <col min="4845" max="4846" width="16.140625" style="650" customWidth="1"/>
    <col min="4847" max="4847" width="21.42578125" style="650" customWidth="1"/>
    <col min="4848" max="4848" width="31" style="650" customWidth="1"/>
    <col min="4849" max="5095" width="11.42578125" style="650"/>
    <col min="5096" max="5096" width="2.5703125" style="650" customWidth="1"/>
    <col min="5097" max="5097" width="13.85546875" style="650" customWidth="1"/>
    <col min="5098" max="5098" width="49.42578125" style="650" customWidth="1"/>
    <col min="5099" max="5099" width="12" style="650" customWidth="1"/>
    <col min="5100" max="5100" width="12.5703125" style="650" customWidth="1"/>
    <col min="5101" max="5102" width="16.140625" style="650" customWidth="1"/>
    <col min="5103" max="5103" width="21.42578125" style="650" customWidth="1"/>
    <col min="5104" max="5104" width="31" style="650" customWidth="1"/>
    <col min="5105" max="5351" width="11.42578125" style="650"/>
    <col min="5352" max="5352" width="2.5703125" style="650" customWidth="1"/>
    <col min="5353" max="5353" width="13.85546875" style="650" customWidth="1"/>
    <col min="5354" max="5354" width="49.42578125" style="650" customWidth="1"/>
    <col min="5355" max="5355" width="12" style="650" customWidth="1"/>
    <col min="5356" max="5356" width="12.5703125" style="650" customWidth="1"/>
    <col min="5357" max="5358" width="16.140625" style="650" customWidth="1"/>
    <col min="5359" max="5359" width="21.42578125" style="650" customWidth="1"/>
    <col min="5360" max="5360" width="31" style="650" customWidth="1"/>
    <col min="5361" max="5607" width="11.42578125" style="650"/>
    <col min="5608" max="5608" width="2.5703125" style="650" customWidth="1"/>
    <col min="5609" max="5609" width="13.85546875" style="650" customWidth="1"/>
    <col min="5610" max="5610" width="49.42578125" style="650" customWidth="1"/>
    <col min="5611" max="5611" width="12" style="650" customWidth="1"/>
    <col min="5612" max="5612" width="12.5703125" style="650" customWidth="1"/>
    <col min="5613" max="5614" width="16.140625" style="650" customWidth="1"/>
    <col min="5615" max="5615" width="21.42578125" style="650" customWidth="1"/>
    <col min="5616" max="5616" width="31" style="650" customWidth="1"/>
    <col min="5617" max="5863" width="11.42578125" style="650"/>
    <col min="5864" max="5864" width="2.5703125" style="650" customWidth="1"/>
    <col min="5865" max="5865" width="13.85546875" style="650" customWidth="1"/>
    <col min="5866" max="5866" width="49.42578125" style="650" customWidth="1"/>
    <col min="5867" max="5867" width="12" style="650" customWidth="1"/>
    <col min="5868" max="5868" width="12.5703125" style="650" customWidth="1"/>
    <col min="5869" max="5870" width="16.140625" style="650" customWidth="1"/>
    <col min="5871" max="5871" width="21.42578125" style="650" customWidth="1"/>
    <col min="5872" max="5872" width="31" style="650" customWidth="1"/>
    <col min="5873" max="6119" width="11.42578125" style="650"/>
    <col min="6120" max="6120" width="2.5703125" style="650" customWidth="1"/>
    <col min="6121" max="6121" width="13.85546875" style="650" customWidth="1"/>
    <col min="6122" max="6122" width="49.42578125" style="650" customWidth="1"/>
    <col min="6123" max="6123" width="12" style="650" customWidth="1"/>
    <col min="6124" max="6124" width="12.5703125" style="650" customWidth="1"/>
    <col min="6125" max="6126" width="16.140625" style="650" customWidth="1"/>
    <col min="6127" max="6127" width="21.42578125" style="650" customWidth="1"/>
    <col min="6128" max="6128" width="31" style="650" customWidth="1"/>
    <col min="6129" max="6375" width="11.42578125" style="650"/>
    <col min="6376" max="6376" width="2.5703125" style="650" customWidth="1"/>
    <col min="6377" max="6377" width="13.85546875" style="650" customWidth="1"/>
    <col min="6378" max="6378" width="49.42578125" style="650" customWidth="1"/>
    <col min="6379" max="6379" width="12" style="650" customWidth="1"/>
    <col min="6380" max="6380" width="12.5703125" style="650" customWidth="1"/>
    <col min="6381" max="6382" width="16.140625" style="650" customWidth="1"/>
    <col min="6383" max="6383" width="21.42578125" style="650" customWidth="1"/>
    <col min="6384" max="6384" width="31" style="650" customWidth="1"/>
    <col min="6385" max="6631" width="11.42578125" style="650"/>
    <col min="6632" max="6632" width="2.5703125" style="650" customWidth="1"/>
    <col min="6633" max="6633" width="13.85546875" style="650" customWidth="1"/>
    <col min="6634" max="6634" width="49.42578125" style="650" customWidth="1"/>
    <col min="6635" max="6635" width="12" style="650" customWidth="1"/>
    <col min="6636" max="6636" width="12.5703125" style="650" customWidth="1"/>
    <col min="6637" max="6638" width="16.140625" style="650" customWidth="1"/>
    <col min="6639" max="6639" width="21.42578125" style="650" customWidth="1"/>
    <col min="6640" max="6640" width="31" style="650" customWidth="1"/>
    <col min="6641" max="6887" width="11.42578125" style="650"/>
    <col min="6888" max="6888" width="2.5703125" style="650" customWidth="1"/>
    <col min="6889" max="6889" width="13.85546875" style="650" customWidth="1"/>
    <col min="6890" max="6890" width="49.42578125" style="650" customWidth="1"/>
    <col min="6891" max="6891" width="12" style="650" customWidth="1"/>
    <col min="6892" max="6892" width="12.5703125" style="650" customWidth="1"/>
    <col min="6893" max="6894" width="16.140625" style="650" customWidth="1"/>
    <col min="6895" max="6895" width="21.42578125" style="650" customWidth="1"/>
    <col min="6896" max="6896" width="31" style="650" customWidth="1"/>
    <col min="6897" max="7143" width="11.42578125" style="650"/>
    <col min="7144" max="7144" width="2.5703125" style="650" customWidth="1"/>
    <col min="7145" max="7145" width="13.85546875" style="650" customWidth="1"/>
    <col min="7146" max="7146" width="49.42578125" style="650" customWidth="1"/>
    <col min="7147" max="7147" width="12" style="650" customWidth="1"/>
    <col min="7148" max="7148" width="12.5703125" style="650" customWidth="1"/>
    <col min="7149" max="7150" width="16.140625" style="650" customWidth="1"/>
    <col min="7151" max="7151" width="21.42578125" style="650" customWidth="1"/>
    <col min="7152" max="7152" width="31" style="650" customWidth="1"/>
    <col min="7153" max="7399" width="11.42578125" style="650"/>
    <col min="7400" max="7400" width="2.5703125" style="650" customWidth="1"/>
    <col min="7401" max="7401" width="13.85546875" style="650" customWidth="1"/>
    <col min="7402" max="7402" width="49.42578125" style="650" customWidth="1"/>
    <col min="7403" max="7403" width="12" style="650" customWidth="1"/>
    <col min="7404" max="7404" width="12.5703125" style="650" customWidth="1"/>
    <col min="7405" max="7406" width="16.140625" style="650" customWidth="1"/>
    <col min="7407" max="7407" width="21.42578125" style="650" customWidth="1"/>
    <col min="7408" max="7408" width="31" style="650" customWidth="1"/>
    <col min="7409" max="7655" width="11.42578125" style="650"/>
    <col min="7656" max="7656" width="2.5703125" style="650" customWidth="1"/>
    <col min="7657" max="7657" width="13.85546875" style="650" customWidth="1"/>
    <col min="7658" max="7658" width="49.42578125" style="650" customWidth="1"/>
    <col min="7659" max="7659" width="12" style="650" customWidth="1"/>
    <col min="7660" max="7660" width="12.5703125" style="650" customWidth="1"/>
    <col min="7661" max="7662" width="16.140625" style="650" customWidth="1"/>
    <col min="7663" max="7663" width="21.42578125" style="650" customWidth="1"/>
    <col min="7664" max="7664" width="31" style="650" customWidth="1"/>
    <col min="7665" max="7911" width="11.42578125" style="650"/>
    <col min="7912" max="7912" width="2.5703125" style="650" customWidth="1"/>
    <col min="7913" max="7913" width="13.85546875" style="650" customWidth="1"/>
    <col min="7914" max="7914" width="49.42578125" style="650" customWidth="1"/>
    <col min="7915" max="7915" width="12" style="650" customWidth="1"/>
    <col min="7916" max="7916" width="12.5703125" style="650" customWidth="1"/>
    <col min="7917" max="7918" width="16.140625" style="650" customWidth="1"/>
    <col min="7919" max="7919" width="21.42578125" style="650" customWidth="1"/>
    <col min="7920" max="7920" width="31" style="650" customWidth="1"/>
    <col min="7921" max="8167" width="11.42578125" style="650"/>
    <col min="8168" max="8168" width="2.5703125" style="650" customWidth="1"/>
    <col min="8169" max="8169" width="13.85546875" style="650" customWidth="1"/>
    <col min="8170" max="8170" width="49.42578125" style="650" customWidth="1"/>
    <col min="8171" max="8171" width="12" style="650" customWidth="1"/>
    <col min="8172" max="8172" width="12.5703125" style="650" customWidth="1"/>
    <col min="8173" max="8174" width="16.140625" style="650" customWidth="1"/>
    <col min="8175" max="8175" width="21.42578125" style="650" customWidth="1"/>
    <col min="8176" max="8176" width="31" style="650" customWidth="1"/>
    <col min="8177" max="8423" width="11.42578125" style="650"/>
    <col min="8424" max="8424" width="2.5703125" style="650" customWidth="1"/>
    <col min="8425" max="8425" width="13.85546875" style="650" customWidth="1"/>
    <col min="8426" max="8426" width="49.42578125" style="650" customWidth="1"/>
    <col min="8427" max="8427" width="12" style="650" customWidth="1"/>
    <col min="8428" max="8428" width="12.5703125" style="650" customWidth="1"/>
    <col min="8429" max="8430" width="16.140625" style="650" customWidth="1"/>
    <col min="8431" max="8431" width="21.42578125" style="650" customWidth="1"/>
    <col min="8432" max="8432" width="31" style="650" customWidth="1"/>
    <col min="8433" max="8679" width="11.42578125" style="650"/>
    <col min="8680" max="8680" width="2.5703125" style="650" customWidth="1"/>
    <col min="8681" max="8681" width="13.85546875" style="650" customWidth="1"/>
    <col min="8682" max="8682" width="49.42578125" style="650" customWidth="1"/>
    <col min="8683" max="8683" width="12" style="650" customWidth="1"/>
    <col min="8684" max="8684" width="12.5703125" style="650" customWidth="1"/>
    <col min="8685" max="8686" width="16.140625" style="650" customWidth="1"/>
    <col min="8687" max="8687" width="21.42578125" style="650" customWidth="1"/>
    <col min="8688" max="8688" width="31" style="650" customWidth="1"/>
    <col min="8689" max="8935" width="11.42578125" style="650"/>
    <col min="8936" max="8936" width="2.5703125" style="650" customWidth="1"/>
    <col min="8937" max="8937" width="13.85546875" style="650" customWidth="1"/>
    <col min="8938" max="8938" width="49.42578125" style="650" customWidth="1"/>
    <col min="8939" max="8939" width="12" style="650" customWidth="1"/>
    <col min="8940" max="8940" width="12.5703125" style="650" customWidth="1"/>
    <col min="8941" max="8942" width="16.140625" style="650" customWidth="1"/>
    <col min="8943" max="8943" width="21.42578125" style="650" customWidth="1"/>
    <col min="8944" max="8944" width="31" style="650" customWidth="1"/>
    <col min="8945" max="9191" width="11.42578125" style="650"/>
    <col min="9192" max="9192" width="2.5703125" style="650" customWidth="1"/>
    <col min="9193" max="9193" width="13.85546875" style="650" customWidth="1"/>
    <col min="9194" max="9194" width="49.42578125" style="650" customWidth="1"/>
    <col min="9195" max="9195" width="12" style="650" customWidth="1"/>
    <col min="9196" max="9196" width="12.5703125" style="650" customWidth="1"/>
    <col min="9197" max="9198" width="16.140625" style="650" customWidth="1"/>
    <col min="9199" max="9199" width="21.42578125" style="650" customWidth="1"/>
    <col min="9200" max="9200" width="31" style="650" customWidth="1"/>
    <col min="9201" max="9447" width="11.42578125" style="650"/>
    <col min="9448" max="9448" width="2.5703125" style="650" customWidth="1"/>
    <col min="9449" max="9449" width="13.85546875" style="650" customWidth="1"/>
    <col min="9450" max="9450" width="49.42578125" style="650" customWidth="1"/>
    <col min="9451" max="9451" width="12" style="650" customWidth="1"/>
    <col min="9452" max="9452" width="12.5703125" style="650" customWidth="1"/>
    <col min="9453" max="9454" width="16.140625" style="650" customWidth="1"/>
    <col min="9455" max="9455" width="21.42578125" style="650" customWidth="1"/>
    <col min="9456" max="9456" width="31" style="650" customWidth="1"/>
    <col min="9457" max="9703" width="11.42578125" style="650"/>
    <col min="9704" max="9704" width="2.5703125" style="650" customWidth="1"/>
    <col min="9705" max="9705" width="13.85546875" style="650" customWidth="1"/>
    <col min="9706" max="9706" width="49.42578125" style="650" customWidth="1"/>
    <col min="9707" max="9707" width="12" style="650" customWidth="1"/>
    <col min="9708" max="9708" width="12.5703125" style="650" customWidth="1"/>
    <col min="9709" max="9710" width="16.140625" style="650" customWidth="1"/>
    <col min="9711" max="9711" width="21.42578125" style="650" customWidth="1"/>
    <col min="9712" max="9712" width="31" style="650" customWidth="1"/>
    <col min="9713" max="9959" width="11.42578125" style="650"/>
    <col min="9960" max="9960" width="2.5703125" style="650" customWidth="1"/>
    <col min="9961" max="9961" width="13.85546875" style="650" customWidth="1"/>
    <col min="9962" max="9962" width="49.42578125" style="650" customWidth="1"/>
    <col min="9963" max="9963" width="12" style="650" customWidth="1"/>
    <col min="9964" max="9964" width="12.5703125" style="650" customWidth="1"/>
    <col min="9965" max="9966" width="16.140625" style="650" customWidth="1"/>
    <col min="9967" max="9967" width="21.42578125" style="650" customWidth="1"/>
    <col min="9968" max="9968" width="31" style="650" customWidth="1"/>
    <col min="9969" max="10215" width="11.42578125" style="650"/>
    <col min="10216" max="10216" width="2.5703125" style="650" customWidth="1"/>
    <col min="10217" max="10217" width="13.85546875" style="650" customWidth="1"/>
    <col min="10218" max="10218" width="49.42578125" style="650" customWidth="1"/>
    <col min="10219" max="10219" width="12" style="650" customWidth="1"/>
    <col min="10220" max="10220" width="12.5703125" style="650" customWidth="1"/>
    <col min="10221" max="10222" width="16.140625" style="650" customWidth="1"/>
    <col min="10223" max="10223" width="21.42578125" style="650" customWidth="1"/>
    <col min="10224" max="10224" width="31" style="650" customWidth="1"/>
    <col min="10225" max="10471" width="11.42578125" style="650"/>
    <col min="10472" max="10472" width="2.5703125" style="650" customWidth="1"/>
    <col min="10473" max="10473" width="13.85546875" style="650" customWidth="1"/>
    <col min="10474" max="10474" width="49.42578125" style="650" customWidth="1"/>
    <col min="10475" max="10475" width="12" style="650" customWidth="1"/>
    <col min="10476" max="10476" width="12.5703125" style="650" customWidth="1"/>
    <col min="10477" max="10478" width="16.140625" style="650" customWidth="1"/>
    <col min="10479" max="10479" width="21.42578125" style="650" customWidth="1"/>
    <col min="10480" max="10480" width="31" style="650" customWidth="1"/>
    <col min="10481" max="10727" width="11.42578125" style="650"/>
    <col min="10728" max="10728" width="2.5703125" style="650" customWidth="1"/>
    <col min="10729" max="10729" width="13.85546875" style="650" customWidth="1"/>
    <col min="10730" max="10730" width="49.42578125" style="650" customWidth="1"/>
    <col min="10731" max="10731" width="12" style="650" customWidth="1"/>
    <col min="10732" max="10732" width="12.5703125" style="650" customWidth="1"/>
    <col min="10733" max="10734" width="16.140625" style="650" customWidth="1"/>
    <col min="10735" max="10735" width="21.42578125" style="650" customWidth="1"/>
    <col min="10736" max="10736" width="31" style="650" customWidth="1"/>
    <col min="10737" max="10983" width="11.42578125" style="650"/>
    <col min="10984" max="10984" width="2.5703125" style="650" customWidth="1"/>
    <col min="10985" max="10985" width="13.85546875" style="650" customWidth="1"/>
    <col min="10986" max="10986" width="49.42578125" style="650" customWidth="1"/>
    <col min="10987" max="10987" width="12" style="650" customWidth="1"/>
    <col min="10988" max="10988" width="12.5703125" style="650" customWidth="1"/>
    <col min="10989" max="10990" width="16.140625" style="650" customWidth="1"/>
    <col min="10991" max="10991" width="21.42578125" style="650" customWidth="1"/>
    <col min="10992" max="10992" width="31" style="650" customWidth="1"/>
    <col min="10993" max="11239" width="11.42578125" style="650"/>
    <col min="11240" max="11240" width="2.5703125" style="650" customWidth="1"/>
    <col min="11241" max="11241" width="13.85546875" style="650" customWidth="1"/>
    <col min="11242" max="11242" width="49.42578125" style="650" customWidth="1"/>
    <col min="11243" max="11243" width="12" style="650" customWidth="1"/>
    <col min="11244" max="11244" width="12.5703125" style="650" customWidth="1"/>
    <col min="11245" max="11246" width="16.140625" style="650" customWidth="1"/>
    <col min="11247" max="11247" width="21.42578125" style="650" customWidth="1"/>
    <col min="11248" max="11248" width="31" style="650" customWidth="1"/>
    <col min="11249" max="11495" width="11.42578125" style="650"/>
    <col min="11496" max="11496" width="2.5703125" style="650" customWidth="1"/>
    <col min="11497" max="11497" width="13.85546875" style="650" customWidth="1"/>
    <col min="11498" max="11498" width="49.42578125" style="650" customWidth="1"/>
    <col min="11499" max="11499" width="12" style="650" customWidth="1"/>
    <col min="11500" max="11500" width="12.5703125" style="650" customWidth="1"/>
    <col min="11501" max="11502" width="16.140625" style="650" customWidth="1"/>
    <col min="11503" max="11503" width="21.42578125" style="650" customWidth="1"/>
    <col min="11504" max="11504" width="31" style="650" customWidth="1"/>
    <col min="11505" max="11751" width="11.42578125" style="650"/>
    <col min="11752" max="11752" width="2.5703125" style="650" customWidth="1"/>
    <col min="11753" max="11753" width="13.85546875" style="650" customWidth="1"/>
    <col min="11754" max="11754" width="49.42578125" style="650" customWidth="1"/>
    <col min="11755" max="11755" width="12" style="650" customWidth="1"/>
    <col min="11756" max="11756" width="12.5703125" style="650" customWidth="1"/>
    <col min="11757" max="11758" width="16.140625" style="650" customWidth="1"/>
    <col min="11759" max="11759" width="21.42578125" style="650" customWidth="1"/>
    <col min="11760" max="11760" width="31" style="650" customWidth="1"/>
    <col min="11761" max="12007" width="11.42578125" style="650"/>
    <col min="12008" max="12008" width="2.5703125" style="650" customWidth="1"/>
    <col min="12009" max="12009" width="13.85546875" style="650" customWidth="1"/>
    <col min="12010" max="12010" width="49.42578125" style="650" customWidth="1"/>
    <col min="12011" max="12011" width="12" style="650" customWidth="1"/>
    <col min="12012" max="12012" width="12.5703125" style="650" customWidth="1"/>
    <col min="12013" max="12014" width="16.140625" style="650" customWidth="1"/>
    <col min="12015" max="12015" width="21.42578125" style="650" customWidth="1"/>
    <col min="12016" max="12016" width="31" style="650" customWidth="1"/>
    <col min="12017" max="12263" width="11.42578125" style="650"/>
    <col min="12264" max="12264" width="2.5703125" style="650" customWidth="1"/>
    <col min="12265" max="12265" width="13.85546875" style="650" customWidth="1"/>
    <col min="12266" max="12266" width="49.42578125" style="650" customWidth="1"/>
    <col min="12267" max="12267" width="12" style="650" customWidth="1"/>
    <col min="12268" max="12268" width="12.5703125" style="650" customWidth="1"/>
    <col min="12269" max="12270" width="16.140625" style="650" customWidth="1"/>
    <col min="12271" max="12271" width="21.42578125" style="650" customWidth="1"/>
    <col min="12272" max="12272" width="31" style="650" customWidth="1"/>
    <col min="12273" max="12519" width="11.42578125" style="650"/>
    <col min="12520" max="12520" width="2.5703125" style="650" customWidth="1"/>
    <col min="12521" max="12521" width="13.85546875" style="650" customWidth="1"/>
    <col min="12522" max="12522" width="49.42578125" style="650" customWidth="1"/>
    <col min="12523" max="12523" width="12" style="650" customWidth="1"/>
    <col min="12524" max="12524" width="12.5703125" style="650" customWidth="1"/>
    <col min="12525" max="12526" width="16.140625" style="650" customWidth="1"/>
    <col min="12527" max="12527" width="21.42578125" style="650" customWidth="1"/>
    <col min="12528" max="12528" width="31" style="650" customWidth="1"/>
    <col min="12529" max="12775" width="11.42578125" style="650"/>
    <col min="12776" max="12776" width="2.5703125" style="650" customWidth="1"/>
    <col min="12777" max="12777" width="13.85546875" style="650" customWidth="1"/>
    <col min="12778" max="12778" width="49.42578125" style="650" customWidth="1"/>
    <col min="12779" max="12779" width="12" style="650" customWidth="1"/>
    <col min="12780" max="12780" width="12.5703125" style="650" customWidth="1"/>
    <col min="12781" max="12782" width="16.140625" style="650" customWidth="1"/>
    <col min="12783" max="12783" width="21.42578125" style="650" customWidth="1"/>
    <col min="12784" max="12784" width="31" style="650" customWidth="1"/>
    <col min="12785" max="13031" width="11.42578125" style="650"/>
    <col min="13032" max="13032" width="2.5703125" style="650" customWidth="1"/>
    <col min="13033" max="13033" width="13.85546875" style="650" customWidth="1"/>
    <col min="13034" max="13034" width="49.42578125" style="650" customWidth="1"/>
    <col min="13035" max="13035" width="12" style="650" customWidth="1"/>
    <col min="13036" max="13036" width="12.5703125" style="650" customWidth="1"/>
    <col min="13037" max="13038" width="16.140625" style="650" customWidth="1"/>
    <col min="13039" max="13039" width="21.42578125" style="650" customWidth="1"/>
    <col min="13040" max="13040" width="31" style="650" customWidth="1"/>
    <col min="13041" max="13287" width="11.42578125" style="650"/>
    <col min="13288" max="13288" width="2.5703125" style="650" customWidth="1"/>
    <col min="13289" max="13289" width="13.85546875" style="650" customWidth="1"/>
    <col min="13290" max="13290" width="49.42578125" style="650" customWidth="1"/>
    <col min="13291" max="13291" width="12" style="650" customWidth="1"/>
    <col min="13292" max="13292" width="12.5703125" style="650" customWidth="1"/>
    <col min="13293" max="13294" width="16.140625" style="650" customWidth="1"/>
    <col min="13295" max="13295" width="21.42578125" style="650" customWidth="1"/>
    <col min="13296" max="13296" width="31" style="650" customWidth="1"/>
    <col min="13297" max="13543" width="11.42578125" style="650"/>
    <col min="13544" max="13544" width="2.5703125" style="650" customWidth="1"/>
    <col min="13545" max="13545" width="13.85546875" style="650" customWidth="1"/>
    <col min="13546" max="13546" width="49.42578125" style="650" customWidth="1"/>
    <col min="13547" max="13547" width="12" style="650" customWidth="1"/>
    <col min="13548" max="13548" width="12.5703125" style="650" customWidth="1"/>
    <col min="13549" max="13550" width="16.140625" style="650" customWidth="1"/>
    <col min="13551" max="13551" width="21.42578125" style="650" customWidth="1"/>
    <col min="13552" max="13552" width="31" style="650" customWidth="1"/>
    <col min="13553" max="13799" width="11.42578125" style="650"/>
    <col min="13800" max="13800" width="2.5703125" style="650" customWidth="1"/>
    <col min="13801" max="13801" width="13.85546875" style="650" customWidth="1"/>
    <col min="13802" max="13802" width="49.42578125" style="650" customWidth="1"/>
    <col min="13803" max="13803" width="12" style="650" customWidth="1"/>
    <col min="13804" max="13804" width="12.5703125" style="650" customWidth="1"/>
    <col min="13805" max="13806" width="16.140625" style="650" customWidth="1"/>
    <col min="13807" max="13807" width="21.42578125" style="650" customWidth="1"/>
    <col min="13808" max="13808" width="31" style="650" customWidth="1"/>
    <col min="13809" max="14055" width="11.42578125" style="650"/>
    <col min="14056" max="14056" width="2.5703125" style="650" customWidth="1"/>
    <col min="14057" max="14057" width="13.85546875" style="650" customWidth="1"/>
    <col min="14058" max="14058" width="49.42578125" style="650" customWidth="1"/>
    <col min="14059" max="14059" width="12" style="650" customWidth="1"/>
    <col min="14060" max="14060" width="12.5703125" style="650" customWidth="1"/>
    <col min="14061" max="14062" width="16.140625" style="650" customWidth="1"/>
    <col min="14063" max="14063" width="21.42578125" style="650" customWidth="1"/>
    <col min="14064" max="14064" width="31" style="650" customWidth="1"/>
    <col min="14065" max="14311" width="11.42578125" style="650"/>
    <col min="14312" max="14312" width="2.5703125" style="650" customWidth="1"/>
    <col min="14313" max="14313" width="13.85546875" style="650" customWidth="1"/>
    <col min="14314" max="14314" width="49.42578125" style="650" customWidth="1"/>
    <col min="14315" max="14315" width="12" style="650" customWidth="1"/>
    <col min="14316" max="14316" width="12.5703125" style="650" customWidth="1"/>
    <col min="14317" max="14318" width="16.140625" style="650" customWidth="1"/>
    <col min="14319" max="14319" width="21.42578125" style="650" customWidth="1"/>
    <col min="14320" max="14320" width="31" style="650" customWidth="1"/>
    <col min="14321" max="14567" width="11.42578125" style="650"/>
    <col min="14568" max="14568" width="2.5703125" style="650" customWidth="1"/>
    <col min="14569" max="14569" width="13.85546875" style="650" customWidth="1"/>
    <col min="14570" max="14570" width="49.42578125" style="650" customWidth="1"/>
    <col min="14571" max="14571" width="12" style="650" customWidth="1"/>
    <col min="14572" max="14572" width="12.5703125" style="650" customWidth="1"/>
    <col min="14573" max="14574" width="16.140625" style="650" customWidth="1"/>
    <col min="14575" max="14575" width="21.42578125" style="650" customWidth="1"/>
    <col min="14576" max="14576" width="31" style="650" customWidth="1"/>
    <col min="14577" max="14823" width="11.42578125" style="650"/>
    <col min="14824" max="14824" width="2.5703125" style="650" customWidth="1"/>
    <col min="14825" max="14825" width="13.85546875" style="650" customWidth="1"/>
    <col min="14826" max="14826" width="49.42578125" style="650" customWidth="1"/>
    <col min="14827" max="14827" width="12" style="650" customWidth="1"/>
    <col min="14828" max="14828" width="12.5703125" style="650" customWidth="1"/>
    <col min="14829" max="14830" width="16.140625" style="650" customWidth="1"/>
    <col min="14831" max="14831" width="21.42578125" style="650" customWidth="1"/>
    <col min="14832" max="14832" width="31" style="650" customWidth="1"/>
    <col min="14833" max="15079" width="11.42578125" style="650"/>
    <col min="15080" max="15080" width="2.5703125" style="650" customWidth="1"/>
    <col min="15081" max="15081" width="13.85546875" style="650" customWidth="1"/>
    <col min="15082" max="15082" width="49.42578125" style="650" customWidth="1"/>
    <col min="15083" max="15083" width="12" style="650" customWidth="1"/>
    <col min="15084" max="15084" width="12.5703125" style="650" customWidth="1"/>
    <col min="15085" max="15086" width="16.140625" style="650" customWidth="1"/>
    <col min="15087" max="15087" width="21.42578125" style="650" customWidth="1"/>
    <col min="15088" max="15088" width="31" style="650" customWidth="1"/>
    <col min="15089" max="15335" width="11.42578125" style="650"/>
    <col min="15336" max="15336" width="2.5703125" style="650" customWidth="1"/>
    <col min="15337" max="15337" width="13.85546875" style="650" customWidth="1"/>
    <col min="15338" max="15338" width="49.42578125" style="650" customWidth="1"/>
    <col min="15339" max="15339" width="12" style="650" customWidth="1"/>
    <col min="15340" max="15340" width="12.5703125" style="650" customWidth="1"/>
    <col min="15341" max="15342" width="16.140625" style="650" customWidth="1"/>
    <col min="15343" max="15343" width="21.42578125" style="650" customWidth="1"/>
    <col min="15344" max="15344" width="31" style="650" customWidth="1"/>
    <col min="15345" max="15591" width="11.42578125" style="650"/>
    <col min="15592" max="15592" width="2.5703125" style="650" customWidth="1"/>
    <col min="15593" max="15593" width="13.85546875" style="650" customWidth="1"/>
    <col min="15594" max="15594" width="49.42578125" style="650" customWidth="1"/>
    <col min="15595" max="15595" width="12" style="650" customWidth="1"/>
    <col min="15596" max="15596" width="12.5703125" style="650" customWidth="1"/>
    <col min="15597" max="15598" width="16.140625" style="650" customWidth="1"/>
    <col min="15599" max="15599" width="21.42578125" style="650" customWidth="1"/>
    <col min="15600" max="15600" width="31" style="650" customWidth="1"/>
    <col min="15601" max="15847" width="11.42578125" style="650"/>
    <col min="15848" max="15848" width="2.5703125" style="650" customWidth="1"/>
    <col min="15849" max="15849" width="13.85546875" style="650" customWidth="1"/>
    <col min="15850" max="15850" width="49.42578125" style="650" customWidth="1"/>
    <col min="15851" max="15851" width="12" style="650" customWidth="1"/>
    <col min="15852" max="15852" width="12.5703125" style="650" customWidth="1"/>
    <col min="15853" max="15854" width="16.140625" style="650" customWidth="1"/>
    <col min="15855" max="15855" width="21.42578125" style="650" customWidth="1"/>
    <col min="15856" max="15856" width="31" style="650" customWidth="1"/>
    <col min="15857" max="16103" width="11.42578125" style="650"/>
    <col min="16104" max="16104" width="2.5703125" style="650" customWidth="1"/>
    <col min="16105" max="16105" width="13.85546875" style="650" customWidth="1"/>
    <col min="16106" max="16106" width="49.42578125" style="650" customWidth="1"/>
    <col min="16107" max="16107" width="12" style="650" customWidth="1"/>
    <col min="16108" max="16108" width="12.5703125" style="650" customWidth="1"/>
    <col min="16109" max="16110" width="16.140625" style="650" customWidth="1"/>
    <col min="16111" max="16111" width="21.42578125" style="650" customWidth="1"/>
    <col min="16112" max="16112" width="31" style="650" customWidth="1"/>
    <col min="16113" max="16384" width="11.42578125" style="650"/>
  </cols>
  <sheetData>
    <row r="1" spans="2:13" hidden="1"/>
    <row r="2" spans="2:13" ht="31.35" hidden="1" customHeight="1">
      <c r="B2" s="1153"/>
      <c r="C2" s="1154"/>
      <c r="D2" s="1158"/>
      <c r="E2" s="1158"/>
      <c r="F2" s="1158"/>
      <c r="G2" s="1158"/>
      <c r="H2" s="1158"/>
      <c r="I2" s="1159"/>
      <c r="J2" s="654"/>
    </row>
    <row r="3" spans="2:13" ht="36.75" customHeight="1">
      <c r="B3" s="1155"/>
      <c r="C3" s="1156"/>
      <c r="D3" s="1160" t="s">
        <v>2578</v>
      </c>
      <c r="E3" s="1160"/>
      <c r="F3" s="1160"/>
      <c r="G3" s="1160"/>
      <c r="H3" s="1160"/>
      <c r="I3" s="1161"/>
      <c r="J3" s="655"/>
    </row>
    <row r="4" spans="2:13" ht="47.25" customHeight="1">
      <c r="B4" s="1155"/>
      <c r="C4" s="1156"/>
      <c r="D4" s="1160"/>
      <c r="E4" s="1160"/>
      <c r="F4" s="1160"/>
      <c r="G4" s="1160"/>
      <c r="H4" s="1160"/>
      <c r="I4" s="1161"/>
      <c r="J4" s="655"/>
    </row>
    <row r="5" spans="2:13" ht="14.45" customHeight="1">
      <c r="B5" s="1157"/>
      <c r="C5" s="1150"/>
      <c r="D5" s="1162" t="s">
        <v>2579</v>
      </c>
      <c r="E5" s="1162"/>
      <c r="F5" s="1162" t="s">
        <v>2580</v>
      </c>
      <c r="G5" s="1162"/>
      <c r="H5" s="1162"/>
      <c r="I5" s="1163"/>
      <c r="J5" s="656"/>
    </row>
    <row r="6" spans="2:13" ht="18" customHeight="1" thickBot="1">
      <c r="B6" s="1164" t="s">
        <v>2581</v>
      </c>
      <c r="C6" s="1165"/>
      <c r="D6" s="1165"/>
      <c r="E6" s="1165"/>
      <c r="F6" s="1165"/>
      <c r="G6" s="1165"/>
      <c r="H6" s="1165"/>
      <c r="I6" s="1166"/>
      <c r="J6" s="657"/>
      <c r="L6" s="658"/>
    </row>
    <row r="7" spans="2:13" ht="5.0999999999999996" customHeight="1" thickBot="1">
      <c r="B7" s="1148"/>
      <c r="C7" s="1149"/>
      <c r="D7" s="1149"/>
      <c r="E7" s="1149"/>
      <c r="F7" s="1149"/>
      <c r="G7" s="1149"/>
      <c r="H7" s="1149"/>
      <c r="I7" s="1150"/>
      <c r="J7" s="649"/>
    </row>
    <row r="8" spans="2:13" ht="15.75" thickBot="1">
      <c r="B8" s="659"/>
      <c r="C8" s="660" t="s">
        <v>2582</v>
      </c>
      <c r="D8" s="661"/>
      <c r="E8" s="661"/>
      <c r="F8" s="661"/>
      <c r="G8" s="662"/>
      <c r="H8" s="662"/>
      <c r="I8" s="663" t="e">
        <f>'[209]PRESUPUESTO ETAPA I'!SbtPpto</f>
        <v>#NAME?</v>
      </c>
      <c r="J8" s="664"/>
      <c r="K8" s="665"/>
      <c r="L8" s="666"/>
    </row>
    <row r="9" spans="2:13" ht="15.75" thickBot="1">
      <c r="B9" s="667"/>
      <c r="C9" s="668"/>
      <c r="D9" s="669"/>
      <c r="E9" s="669"/>
      <c r="F9" s="669"/>
      <c r="G9" s="670"/>
      <c r="H9" s="670"/>
      <c r="I9" s="671"/>
      <c r="J9" s="664"/>
    </row>
    <row r="10" spans="2:13" ht="15.75" thickBot="1">
      <c r="B10" s="667"/>
      <c r="C10" s="668" t="s">
        <v>2583</v>
      </c>
      <c r="D10" s="669"/>
      <c r="E10" s="669"/>
      <c r="F10" s="669"/>
      <c r="G10" s="670"/>
      <c r="H10" s="670"/>
      <c r="I10" s="663" t="e">
        <f>'[209]PRESUPUESTO ETAPA I'!TtlCD+'[209]PRESUPUESTO ETAPA I'!I497</f>
        <v>#NAME?</v>
      </c>
      <c r="J10" s="664"/>
      <c r="L10" s="672"/>
      <c r="M10" s="673"/>
    </row>
    <row r="11" spans="2:13" ht="15.75" thickBot="1">
      <c r="B11" s="667"/>
      <c r="C11" s="668"/>
      <c r="D11" s="668"/>
      <c r="E11" s="668"/>
      <c r="F11" s="668"/>
      <c r="G11" s="674"/>
      <c r="H11" s="674"/>
      <c r="I11" s="675"/>
      <c r="J11" s="676"/>
    </row>
    <row r="12" spans="2:13" ht="15.75" thickBot="1">
      <c r="B12" s="677"/>
      <c r="C12" s="668" t="s">
        <v>2584</v>
      </c>
      <c r="D12" s="668"/>
      <c r="E12" s="668"/>
      <c r="F12" s="668"/>
      <c r="G12" s="674"/>
      <c r="H12" s="678"/>
      <c r="I12" s="679" t="e">
        <f>+I80</f>
        <v>#NAME?</v>
      </c>
      <c r="J12" s="676"/>
    </row>
    <row r="13" spans="2:13" ht="15.75" thickBot="1">
      <c r="B13" s="677"/>
      <c r="C13" s="680" t="s">
        <v>2585</v>
      </c>
      <c r="D13" s="668"/>
      <c r="E13" s="681">
        <f xml:space="preserve">   ROUNDUP(        503/30,0)</f>
        <v>17</v>
      </c>
      <c r="F13" s="668"/>
      <c r="G13" s="674"/>
      <c r="H13" s="674"/>
      <c r="I13" s="682"/>
      <c r="J13" s="676"/>
    </row>
    <row r="14" spans="2:13" ht="51.75" customHeight="1">
      <c r="B14" s="683"/>
      <c r="C14" s="684" t="s">
        <v>4</v>
      </c>
      <c r="D14" s="684" t="s">
        <v>2586</v>
      </c>
      <c r="E14" s="685" t="s">
        <v>8</v>
      </c>
      <c r="F14" s="686" t="s">
        <v>2587</v>
      </c>
      <c r="G14" s="687" t="s">
        <v>2588</v>
      </c>
      <c r="H14" s="687" t="s">
        <v>2589</v>
      </c>
      <c r="I14" s="688" t="s">
        <v>2590</v>
      </c>
      <c r="J14" s="689"/>
      <c r="L14" s="690" t="s">
        <v>2591</v>
      </c>
      <c r="M14" s="691">
        <f>2*1160000</f>
        <v>2320000</v>
      </c>
    </row>
    <row r="15" spans="2:13" ht="17.25" hidden="1" customHeight="1">
      <c r="B15" s="692"/>
      <c r="C15" s="693"/>
      <c r="D15" s="694"/>
      <c r="E15" s="694"/>
      <c r="F15" s="694"/>
      <c r="G15" s="695"/>
      <c r="H15" s="695"/>
      <c r="I15" s="696"/>
      <c r="J15" s="689"/>
      <c r="L15" s="697"/>
      <c r="M15" s="698"/>
    </row>
    <row r="16" spans="2:13" ht="15.75" thickBot="1">
      <c r="B16" s="699">
        <v>1</v>
      </c>
      <c r="C16" s="700" t="s">
        <v>2592</v>
      </c>
      <c r="D16" s="701"/>
      <c r="E16" s="701"/>
      <c r="F16" s="702"/>
      <c r="G16" s="703"/>
      <c r="H16" s="703"/>
      <c r="I16" s="704"/>
      <c r="J16" s="705"/>
      <c r="L16" s="706">
        <f>M16</f>
        <v>0.58539600000000003</v>
      </c>
      <c r="M16" s="707">
        <f>'[209]Prest Soc 1'!E22</f>
        <v>0.58539600000000003</v>
      </c>
    </row>
    <row r="17" spans="2:52" ht="45">
      <c r="B17" s="708" t="s">
        <v>2593</v>
      </c>
      <c r="C17" s="709" t="s">
        <v>2594</v>
      </c>
      <c r="D17" s="710" t="s">
        <v>2595</v>
      </c>
      <c r="E17" s="667">
        <f t="shared" ref="E17:E26" si="0" xml:space="preserve">   ROUNDUP(        503/30,0)</f>
        <v>17</v>
      </c>
      <c r="F17" s="711">
        <v>0.5</v>
      </c>
      <c r="G17" s="708">
        <f>H17/(1+$L$24)</f>
        <v>6461578.8180489354</v>
      </c>
      <c r="H17" s="712">
        <v>10308777</v>
      </c>
      <c r="I17" s="712">
        <f>ROUND(            E17*H17*F17,0)</f>
        <v>87624605</v>
      </c>
      <c r="J17" s="713">
        <f>G17/1160000</f>
        <v>5.5703265672835647</v>
      </c>
      <c r="L17" s="690" t="s">
        <v>2596</v>
      </c>
      <c r="M17" s="691">
        <f>2*1160000</f>
        <v>2320000</v>
      </c>
      <c r="Q17" s="651">
        <v>1247834</v>
      </c>
      <c r="R17" s="651">
        <f>Q17-H24</f>
        <v>-1252166</v>
      </c>
      <c r="T17" s="652">
        <f t="shared" ref="T17:T26" si="1">I17</f>
        <v>87624605</v>
      </c>
      <c r="W17" s="714">
        <f t="shared" ref="W17:W26" si="2">G17*F17</f>
        <v>3230789.4090244677</v>
      </c>
      <c r="X17" s="715">
        <v>908526</v>
      </c>
      <c r="Y17" s="716" t="str">
        <f t="shared" ref="Y17:Y26" si="3">IF(W17&gt;=X17,"ok","cuidado")</f>
        <v>ok</v>
      </c>
      <c r="AA17" s="717">
        <f t="shared" ref="AA17:AA26" si="4">G17*F17</f>
        <v>3230789.4090244677</v>
      </c>
      <c r="AB17" s="715">
        <v>908526</v>
      </c>
      <c r="AC17" s="716" t="str">
        <f t="shared" ref="AC17:AC26" si="5">IF(AA17&gt;=AB17,"OK","CUIDADO")</f>
        <v>OK</v>
      </c>
      <c r="AE17" s="714">
        <f t="shared" ref="AE17:AE26" si="6">I17/E17</f>
        <v>5154388.5294117648</v>
      </c>
      <c r="AW17" s="718">
        <f>+G17*M24+G17</f>
        <v>10308777</v>
      </c>
    </row>
    <row r="18" spans="2:52">
      <c r="B18" s="708" t="s">
        <v>2597</v>
      </c>
      <c r="C18" s="709" t="s">
        <v>2598</v>
      </c>
      <c r="D18" s="710" t="s">
        <v>2595</v>
      </c>
      <c r="E18" s="667">
        <f t="shared" si="0"/>
        <v>17</v>
      </c>
      <c r="F18" s="711">
        <v>1</v>
      </c>
      <c r="G18" s="708">
        <f>H18/(1+$L$24)</f>
        <v>5436926.6313818013</v>
      </c>
      <c r="H18" s="712">
        <v>8674051</v>
      </c>
      <c r="I18" s="712">
        <f t="shared" ref="I18:I26" si="7">ROUND(            E18*H18*F18,0)</f>
        <v>147458867</v>
      </c>
      <c r="J18" s="713">
        <f t="shared" ref="J18:J26" si="8">G18/1160000</f>
        <v>4.6870057167084491</v>
      </c>
      <c r="L18" s="697"/>
      <c r="M18" s="698"/>
      <c r="T18" s="652">
        <f t="shared" si="1"/>
        <v>147458867</v>
      </c>
      <c r="W18" s="717">
        <f t="shared" si="2"/>
        <v>5436926.6313818013</v>
      </c>
      <c r="X18" s="715">
        <v>908526</v>
      </c>
      <c r="Y18" s="716" t="str">
        <f t="shared" si="3"/>
        <v>ok</v>
      </c>
      <c r="AA18" s="717">
        <f t="shared" si="4"/>
        <v>5436926.6313818013</v>
      </c>
      <c r="AB18" s="715">
        <v>908526</v>
      </c>
      <c r="AC18" s="716" t="str">
        <f t="shared" si="5"/>
        <v>OK</v>
      </c>
      <c r="AE18" s="714">
        <f t="shared" si="6"/>
        <v>8674051</v>
      </c>
    </row>
    <row r="19" spans="2:52" ht="15.75" thickBot="1">
      <c r="B19" s="708" t="s">
        <v>2599</v>
      </c>
      <c r="C19" s="709" t="s">
        <v>2600</v>
      </c>
      <c r="D19" s="710" t="s">
        <v>2595</v>
      </c>
      <c r="E19" s="667">
        <f t="shared" si="0"/>
        <v>17</v>
      </c>
      <c r="F19" s="711">
        <v>1</v>
      </c>
      <c r="G19" s="708">
        <f>H19/(1+$L$16)</f>
        <v>4142870.9294081731</v>
      </c>
      <c r="H19" s="712">
        <v>6568091</v>
      </c>
      <c r="I19" s="712">
        <f t="shared" si="7"/>
        <v>111657547</v>
      </c>
      <c r="J19" s="713">
        <f t="shared" si="8"/>
        <v>3.5714404563863562</v>
      </c>
      <c r="L19" s="706">
        <f>M19</f>
        <v>0.69443711111111117</v>
      </c>
      <c r="M19" s="707">
        <f>'[209]Prest Soc 3'!E24</f>
        <v>0.69443711111111117</v>
      </c>
      <c r="T19" s="652">
        <f t="shared" si="1"/>
        <v>111657547</v>
      </c>
      <c r="W19" s="717">
        <f t="shared" si="2"/>
        <v>4142870.9294081731</v>
      </c>
      <c r="X19" s="715">
        <v>908526</v>
      </c>
      <c r="Y19" s="716" t="str">
        <f t="shared" si="3"/>
        <v>ok</v>
      </c>
      <c r="AA19" s="717">
        <f t="shared" si="4"/>
        <v>4142870.9294081731</v>
      </c>
      <c r="AB19" s="715">
        <v>908526</v>
      </c>
      <c r="AC19" s="716" t="str">
        <f t="shared" si="5"/>
        <v>OK</v>
      </c>
      <c r="AE19" s="714">
        <f t="shared" si="6"/>
        <v>6568091</v>
      </c>
    </row>
    <row r="20" spans="2:52">
      <c r="B20" s="708" t="s">
        <v>2599</v>
      </c>
      <c r="C20" s="709" t="s">
        <v>2601</v>
      </c>
      <c r="D20" s="710" t="s">
        <v>2595</v>
      </c>
      <c r="E20" s="667">
        <f t="shared" si="0"/>
        <v>17</v>
      </c>
      <c r="F20" s="711">
        <v>1</v>
      </c>
      <c r="G20" s="708">
        <f>H20/(1+$L$16)</f>
        <v>4142870.9294081731</v>
      </c>
      <c r="H20" s="712">
        <v>6568091</v>
      </c>
      <c r="I20" s="712">
        <f t="shared" si="7"/>
        <v>111657547</v>
      </c>
      <c r="J20" s="713">
        <f t="shared" si="8"/>
        <v>3.5714404563863562</v>
      </c>
      <c r="L20" s="719"/>
      <c r="M20" s="720"/>
      <c r="T20" s="652">
        <f t="shared" si="1"/>
        <v>111657547</v>
      </c>
      <c r="W20" s="717">
        <f t="shared" si="2"/>
        <v>4142870.9294081731</v>
      </c>
      <c r="X20" s="715">
        <v>908526</v>
      </c>
      <c r="Y20" s="716" t="str">
        <f t="shared" si="3"/>
        <v>ok</v>
      </c>
      <c r="AA20" s="717">
        <f t="shared" si="4"/>
        <v>4142870.9294081731</v>
      </c>
      <c r="AB20" s="715">
        <v>908526</v>
      </c>
      <c r="AC20" s="716" t="str">
        <f t="shared" si="5"/>
        <v>OK</v>
      </c>
      <c r="AE20" s="714">
        <f t="shared" si="6"/>
        <v>6568091</v>
      </c>
    </row>
    <row r="21" spans="2:52" ht="25.35" customHeight="1">
      <c r="B21" s="708" t="s">
        <v>2602</v>
      </c>
      <c r="C21" s="709" t="s">
        <v>2603</v>
      </c>
      <c r="D21" s="710" t="s">
        <v>2595</v>
      </c>
      <c r="E21" s="667">
        <f t="shared" si="0"/>
        <v>17</v>
      </c>
      <c r="F21" s="711">
        <v>0.5</v>
      </c>
      <c r="G21" s="708">
        <f>H21/(1+$L$24)</f>
        <v>5436926.6313818013</v>
      </c>
      <c r="H21" s="712">
        <v>8674051</v>
      </c>
      <c r="I21" s="712">
        <f t="shared" si="7"/>
        <v>73729434</v>
      </c>
      <c r="J21" s="713">
        <f t="shared" si="8"/>
        <v>4.6870057167084491</v>
      </c>
      <c r="L21" s="721" t="s">
        <v>2604</v>
      </c>
      <c r="M21" s="722">
        <f>1160000*4</f>
        <v>4640000</v>
      </c>
      <c r="T21" s="652">
        <f t="shared" si="1"/>
        <v>73729434</v>
      </c>
      <c r="W21" s="717">
        <f t="shared" si="2"/>
        <v>2718463.3156909007</v>
      </c>
      <c r="X21" s="715">
        <v>908526</v>
      </c>
      <c r="Y21" s="716" t="str">
        <f t="shared" si="3"/>
        <v>ok</v>
      </c>
      <c r="AA21" s="717">
        <f t="shared" si="4"/>
        <v>2718463.3156909007</v>
      </c>
      <c r="AB21" s="715">
        <v>908526</v>
      </c>
      <c r="AC21" s="716" t="str">
        <f t="shared" si="5"/>
        <v>OK</v>
      </c>
      <c r="AE21" s="714">
        <f t="shared" si="6"/>
        <v>4337025.5294117648</v>
      </c>
    </row>
    <row r="22" spans="2:52">
      <c r="B22" s="708" t="s">
        <v>2605</v>
      </c>
      <c r="C22" s="709" t="s">
        <v>2606</v>
      </c>
      <c r="D22" s="710" t="s">
        <v>2595</v>
      </c>
      <c r="E22" s="667">
        <f t="shared" si="0"/>
        <v>17</v>
      </c>
      <c r="F22" s="711">
        <v>1</v>
      </c>
      <c r="G22" s="708">
        <f>H22/(1+$L$24)</f>
        <v>5436926.6313818013</v>
      </c>
      <c r="H22" s="712">
        <v>8674051</v>
      </c>
      <c r="I22" s="712">
        <f t="shared" si="7"/>
        <v>147458867</v>
      </c>
      <c r="J22" s="713">
        <f t="shared" si="8"/>
        <v>4.6870057167084491</v>
      </c>
      <c r="L22" s="697"/>
      <c r="M22" s="723"/>
      <c r="T22" s="652">
        <f t="shared" si="1"/>
        <v>147458867</v>
      </c>
      <c r="W22" s="717">
        <f t="shared" si="2"/>
        <v>5436926.6313818013</v>
      </c>
      <c r="X22" s="715">
        <v>908526</v>
      </c>
      <c r="Y22" s="716" t="str">
        <f t="shared" si="3"/>
        <v>ok</v>
      </c>
      <c r="AA22" s="717">
        <f t="shared" si="4"/>
        <v>5436926.6313818013</v>
      </c>
      <c r="AB22" s="715">
        <v>908526</v>
      </c>
      <c r="AC22" s="716" t="str">
        <f t="shared" si="5"/>
        <v>OK</v>
      </c>
      <c r="AE22" s="714">
        <f t="shared" si="6"/>
        <v>8674051</v>
      </c>
    </row>
    <row r="23" spans="2:52">
      <c r="B23" s="708" t="s">
        <v>2605</v>
      </c>
      <c r="C23" s="709" t="s">
        <v>2607</v>
      </c>
      <c r="D23" s="710" t="s">
        <v>2595</v>
      </c>
      <c r="E23" s="667">
        <f t="shared" si="0"/>
        <v>17</v>
      </c>
      <c r="F23" s="711">
        <v>1</v>
      </c>
      <c r="G23" s="708">
        <f>H23/(1+$L$24)</f>
        <v>5436926.6313818013</v>
      </c>
      <c r="H23" s="712">
        <v>8674051</v>
      </c>
      <c r="I23" s="712">
        <f t="shared" si="7"/>
        <v>147458867</v>
      </c>
      <c r="J23" s="713"/>
      <c r="L23" s="724"/>
      <c r="M23" s="725"/>
      <c r="T23" s="652">
        <f t="shared" si="1"/>
        <v>147458867</v>
      </c>
      <c r="W23" s="717"/>
      <c r="X23" s="715"/>
      <c r="Y23" s="716"/>
      <c r="AA23" s="717"/>
      <c r="AB23" s="715"/>
      <c r="AC23" s="716"/>
      <c r="AE23" s="714"/>
    </row>
    <row r="24" spans="2:52" ht="15.75" thickBot="1">
      <c r="B24" s="708" t="s">
        <v>2608</v>
      </c>
      <c r="C24" s="709" t="s">
        <v>2609</v>
      </c>
      <c r="D24" s="710" t="s">
        <v>2595</v>
      </c>
      <c r="E24" s="667">
        <f t="shared" si="0"/>
        <v>17</v>
      </c>
      <c r="F24" s="711">
        <v>1</v>
      </c>
      <c r="G24" s="708">
        <f>H24/(1+$L$19)</f>
        <v>1475416.2214734831</v>
      </c>
      <c r="H24" s="712">
        <v>2500000</v>
      </c>
      <c r="I24" s="712">
        <f t="shared" si="7"/>
        <v>42500000</v>
      </c>
      <c r="J24" s="713">
        <f t="shared" si="8"/>
        <v>1.2719105357530027</v>
      </c>
      <c r="L24" s="706">
        <f>M24</f>
        <v>0.59539600000000004</v>
      </c>
      <c r="M24" s="726">
        <f>'[209]Prest Soc 2'!E23</f>
        <v>0.59539600000000004</v>
      </c>
      <c r="T24" s="652">
        <f t="shared" si="1"/>
        <v>42500000</v>
      </c>
      <c r="W24" s="717">
        <f t="shared" si="2"/>
        <v>1475416.2214734831</v>
      </c>
      <c r="X24" s="715">
        <v>908526</v>
      </c>
      <c r="Y24" s="716" t="str">
        <f t="shared" si="3"/>
        <v>ok</v>
      </c>
      <c r="AA24" s="717">
        <f t="shared" si="4"/>
        <v>1475416.2214734831</v>
      </c>
      <c r="AB24" s="715">
        <v>908526</v>
      </c>
      <c r="AC24" s="716" t="str">
        <f t="shared" si="5"/>
        <v>OK</v>
      </c>
      <c r="AE24" s="714">
        <f t="shared" si="6"/>
        <v>2500000</v>
      </c>
    </row>
    <row r="25" spans="2:52">
      <c r="B25" s="708" t="s">
        <v>2610</v>
      </c>
      <c r="C25" s="709" t="s">
        <v>2611</v>
      </c>
      <c r="D25" s="710" t="s">
        <v>2595</v>
      </c>
      <c r="E25" s="667">
        <f t="shared" si="0"/>
        <v>17</v>
      </c>
      <c r="F25" s="711">
        <v>1</v>
      </c>
      <c r="G25" s="708">
        <f>H25/(1+$L$19)</f>
        <v>2050935.3679825761</v>
      </c>
      <c r="H25" s="712">
        <v>3475181</v>
      </c>
      <c r="I25" s="712">
        <f t="shared" si="7"/>
        <v>59078077</v>
      </c>
      <c r="J25" s="713">
        <f t="shared" si="8"/>
        <v>1.7680477310194622</v>
      </c>
      <c r="T25" s="652">
        <f t="shared" si="1"/>
        <v>59078077</v>
      </c>
      <c r="W25" s="717">
        <f t="shared" si="2"/>
        <v>2050935.3679825761</v>
      </c>
      <c r="X25" s="715">
        <v>908526</v>
      </c>
      <c r="Y25" s="716" t="str">
        <f t="shared" si="3"/>
        <v>ok</v>
      </c>
      <c r="AA25" s="717">
        <f t="shared" si="4"/>
        <v>2050935.3679825761</v>
      </c>
      <c r="AB25" s="715">
        <v>908526</v>
      </c>
      <c r="AC25" s="716" t="str">
        <f t="shared" si="5"/>
        <v>OK</v>
      </c>
      <c r="AE25" s="714">
        <f t="shared" si="6"/>
        <v>3475181</v>
      </c>
    </row>
    <row r="26" spans="2:52">
      <c r="B26" s="708" t="s">
        <v>2612</v>
      </c>
      <c r="C26" s="709" t="s">
        <v>2613</v>
      </c>
      <c r="D26" s="710" t="s">
        <v>2595</v>
      </c>
      <c r="E26" s="667">
        <f t="shared" si="0"/>
        <v>17</v>
      </c>
      <c r="F26" s="711">
        <v>1</v>
      </c>
      <c r="G26" s="708">
        <f>H26/(1+$L$19)</f>
        <v>2050935.3679825761</v>
      </c>
      <c r="H26" s="712">
        <v>3475181</v>
      </c>
      <c r="I26" s="712">
        <f t="shared" si="7"/>
        <v>59078077</v>
      </c>
      <c r="J26" s="713">
        <f t="shared" si="8"/>
        <v>1.7680477310194622</v>
      </c>
      <c r="T26" s="652">
        <f t="shared" si="1"/>
        <v>59078077</v>
      </c>
      <c r="W26" s="717">
        <f t="shared" si="2"/>
        <v>2050935.3679825761</v>
      </c>
      <c r="X26" s="715">
        <v>908526</v>
      </c>
      <c r="Y26" s="716" t="str">
        <f t="shared" si="3"/>
        <v>ok</v>
      </c>
      <c r="AA26" s="717">
        <f t="shared" si="4"/>
        <v>2050935.3679825761</v>
      </c>
      <c r="AB26" s="715">
        <v>908526</v>
      </c>
      <c r="AC26" s="716" t="str">
        <f t="shared" si="5"/>
        <v>OK</v>
      </c>
      <c r="AE26" s="714">
        <f t="shared" si="6"/>
        <v>3475181</v>
      </c>
      <c r="AZ26" s="666">
        <f>1100000*1.56*G17</f>
        <v>11088069251771.973</v>
      </c>
    </row>
    <row r="27" spans="2:52" ht="15.75" thickBot="1">
      <c r="B27" s="727"/>
      <c r="C27" s="728" t="s">
        <v>2614</v>
      </c>
      <c r="D27" s="729"/>
      <c r="E27" s="730"/>
      <c r="F27" s="730"/>
      <c r="G27" s="731"/>
      <c r="H27" s="731"/>
      <c r="I27" s="732">
        <f>SUM(I17:I26)</f>
        <v>987701888</v>
      </c>
      <c r="J27" s="733"/>
      <c r="L27" s="734"/>
      <c r="AU27" s="666">
        <f>SUM(I17:I26)</f>
        <v>987701888</v>
      </c>
    </row>
    <row r="28" spans="2:52" ht="15.75" thickBot="1">
      <c r="B28" s="1151"/>
      <c r="C28" s="1152"/>
      <c r="D28" s="1152"/>
      <c r="E28" s="1152"/>
      <c r="F28" s="1152"/>
      <c r="G28" s="1152"/>
      <c r="H28" s="1152"/>
      <c r="I28" s="1152"/>
      <c r="J28" s="736"/>
      <c r="W28" s="717">
        <f>MIN(W17:W26)</f>
        <v>1475416.2214734831</v>
      </c>
      <c r="AA28" s="717">
        <f>MIN(AA17:AA26)</f>
        <v>1475416.2214734831</v>
      </c>
      <c r="AB28" s="735"/>
      <c r="AC28" s="735"/>
      <c r="AD28" s="735"/>
      <c r="AE28" s="714">
        <f>MIN(AE17:AE26)</f>
        <v>2500000</v>
      </c>
    </row>
    <row r="29" spans="2:52">
      <c r="B29" s="737">
        <v>2</v>
      </c>
      <c r="C29" s="738" t="s">
        <v>2615</v>
      </c>
      <c r="D29" s="739"/>
      <c r="E29" s="739"/>
      <c r="F29" s="739"/>
      <c r="G29" s="740"/>
      <c r="H29" s="740"/>
      <c r="I29" s="741"/>
      <c r="J29" s="742"/>
    </row>
    <row r="30" spans="2:52" ht="23.1" customHeight="1">
      <c r="B30" s="692">
        <v>2.1</v>
      </c>
      <c r="C30" s="743" t="s">
        <v>2616</v>
      </c>
      <c r="D30" s="744" t="s">
        <v>2595</v>
      </c>
      <c r="E30" s="745">
        <f>E13</f>
        <v>17</v>
      </c>
      <c r="F30" s="746"/>
      <c r="G30" s="810">
        <v>220000</v>
      </c>
      <c r="H30" s="708"/>
      <c r="I30" s="747">
        <f xml:space="preserve"> ROUND(      E30*G30,0)</f>
        <v>3740000</v>
      </c>
      <c r="J30" s="733"/>
      <c r="T30" s="652">
        <f>I30</f>
        <v>3740000</v>
      </c>
    </row>
    <row r="31" spans="2:52" ht="55.35" customHeight="1">
      <c r="B31" s="692">
        <v>2.2000000000000002</v>
      </c>
      <c r="C31" s="748" t="s">
        <v>2617</v>
      </c>
      <c r="D31" s="744" t="s">
        <v>2618</v>
      </c>
      <c r="E31" s="745">
        <f>E13</f>
        <v>17</v>
      </c>
      <c r="F31" s="746">
        <v>2</v>
      </c>
      <c r="G31" s="708">
        <v>75900</v>
      </c>
      <c r="H31" s="708"/>
      <c r="I31" s="747">
        <f xml:space="preserve"> ROUND(      E31*G31*F31,0)</f>
        <v>2580600</v>
      </c>
      <c r="J31" s="733"/>
      <c r="T31" s="652">
        <f>I31</f>
        <v>2580600</v>
      </c>
    </row>
    <row r="32" spans="2:52" ht="55.35" customHeight="1">
      <c r="B32" s="692" t="s">
        <v>2619</v>
      </c>
      <c r="C32" s="748" t="s">
        <v>2620</v>
      </c>
      <c r="D32" s="744" t="s">
        <v>2618</v>
      </c>
      <c r="E32" s="745">
        <v>17</v>
      </c>
      <c r="F32" s="746">
        <v>1</v>
      </c>
      <c r="G32" s="708">
        <v>565600</v>
      </c>
      <c r="H32" s="708"/>
      <c r="I32" s="747">
        <f xml:space="preserve"> ROUND(      E32*G32*F32,0)</f>
        <v>9615200</v>
      </c>
      <c r="J32" s="733"/>
      <c r="T32" s="652"/>
    </row>
    <row r="33" spans="2:47" ht="55.35" customHeight="1">
      <c r="B33" s="692" t="s">
        <v>2621</v>
      </c>
      <c r="C33" s="748" t="s">
        <v>2622</v>
      </c>
      <c r="D33" s="744" t="s">
        <v>2618</v>
      </c>
      <c r="E33" s="745">
        <v>17</v>
      </c>
      <c r="F33" s="746">
        <v>1</v>
      </c>
      <c r="G33" s="708">
        <v>850000</v>
      </c>
      <c r="H33" s="749"/>
      <c r="I33" s="747">
        <f xml:space="preserve"> ROUND(      E33*G33*F33,0)</f>
        <v>14450000</v>
      </c>
      <c r="J33" s="733"/>
      <c r="T33" s="652"/>
    </row>
    <row r="34" spans="2:47">
      <c r="B34" s="683"/>
      <c r="C34" s="750" t="s">
        <v>2623</v>
      </c>
      <c r="D34" s="751"/>
      <c r="E34" s="752"/>
      <c r="F34" s="752"/>
      <c r="G34" s="753"/>
      <c r="H34" s="753"/>
      <c r="I34" s="754">
        <f>SUM(I30:I33)</f>
        <v>30385800</v>
      </c>
      <c r="J34" s="733"/>
      <c r="AU34" s="652">
        <f>SUM(I30:I31)</f>
        <v>6320600</v>
      </c>
    </row>
    <row r="35" spans="2:47">
      <c r="B35" s="692"/>
      <c r="C35" s="743"/>
      <c r="D35" s="743"/>
      <c r="E35" s="743"/>
      <c r="F35" s="743"/>
      <c r="G35" s="755"/>
      <c r="H35" s="755"/>
      <c r="I35" s="756"/>
      <c r="J35" s="705"/>
    </row>
    <row r="36" spans="2:47">
      <c r="B36" s="757">
        <v>3</v>
      </c>
      <c r="C36" s="758" t="s">
        <v>2624</v>
      </c>
      <c r="D36" s="701"/>
      <c r="E36" s="701"/>
      <c r="F36" s="701"/>
      <c r="G36" s="703"/>
      <c r="H36" s="703"/>
      <c r="I36" s="704"/>
      <c r="J36" s="705"/>
    </row>
    <row r="37" spans="2:47">
      <c r="B37" s="744"/>
      <c r="C37" s="748" t="s">
        <v>2624</v>
      </c>
      <c r="D37" s="744"/>
      <c r="E37" s="745"/>
      <c r="F37" s="746"/>
      <c r="G37" s="708"/>
      <c r="H37" s="708"/>
      <c r="I37" s="747"/>
      <c r="J37" s="733"/>
      <c r="T37" s="652">
        <f>I37</f>
        <v>0</v>
      </c>
    </row>
    <row r="38" spans="2:47">
      <c r="B38" s="744" t="s">
        <v>2625</v>
      </c>
      <c r="C38" s="743" t="s">
        <v>2626</v>
      </c>
      <c r="D38" s="744" t="s">
        <v>587</v>
      </c>
      <c r="E38" s="745">
        <v>4</v>
      </c>
      <c r="F38" s="746"/>
      <c r="G38" s="708">
        <v>1899000</v>
      </c>
      <c r="H38" s="708"/>
      <c r="I38" s="747">
        <f t="shared" ref="I38:I43" si="9" xml:space="preserve">   ROUND(       E38*G38,0)</f>
        <v>7596000</v>
      </c>
      <c r="J38" s="733"/>
    </row>
    <row r="39" spans="2:47">
      <c r="B39" s="744" t="s">
        <v>2627</v>
      </c>
      <c r="C39" s="743" t="s">
        <v>2628</v>
      </c>
      <c r="D39" s="744" t="s">
        <v>587</v>
      </c>
      <c r="E39" s="745">
        <v>2</v>
      </c>
      <c r="F39" s="746"/>
      <c r="G39" s="708">
        <v>759900</v>
      </c>
      <c r="H39" s="708"/>
      <c r="I39" s="747">
        <f t="shared" si="9"/>
        <v>1519800</v>
      </c>
      <c r="J39" s="733"/>
    </row>
    <row r="40" spans="2:47">
      <c r="B40" s="744" t="s">
        <v>2629</v>
      </c>
      <c r="C40" s="743" t="s">
        <v>2630</v>
      </c>
      <c r="D40" s="744" t="s">
        <v>587</v>
      </c>
      <c r="E40" s="745">
        <v>2</v>
      </c>
      <c r="F40" s="746"/>
      <c r="G40" s="708">
        <v>114900</v>
      </c>
      <c r="H40" s="708"/>
      <c r="I40" s="747">
        <f t="shared" si="9"/>
        <v>229800</v>
      </c>
      <c r="J40" s="733"/>
    </row>
    <row r="41" spans="2:47">
      <c r="B41" s="744" t="s">
        <v>2631</v>
      </c>
      <c r="C41" s="743" t="s">
        <v>2632</v>
      </c>
      <c r="D41" s="744" t="s">
        <v>587</v>
      </c>
      <c r="E41" s="745">
        <v>10</v>
      </c>
      <c r="F41" s="746"/>
      <c r="G41" s="708">
        <v>44900</v>
      </c>
      <c r="H41" s="708"/>
      <c r="I41" s="747">
        <f t="shared" si="9"/>
        <v>449000</v>
      </c>
      <c r="J41" s="733"/>
    </row>
    <row r="42" spans="2:47">
      <c r="B42" s="744" t="s">
        <v>2633</v>
      </c>
      <c r="C42" s="743" t="s">
        <v>2634</v>
      </c>
      <c r="D42" s="744" t="s">
        <v>587</v>
      </c>
      <c r="E42" s="745">
        <v>2</v>
      </c>
      <c r="F42" s="746"/>
      <c r="G42" s="708">
        <v>319900</v>
      </c>
      <c r="H42" s="708"/>
      <c r="I42" s="747">
        <f t="shared" si="9"/>
        <v>639800</v>
      </c>
      <c r="J42" s="733"/>
    </row>
    <row r="43" spans="2:47">
      <c r="B43" s="744" t="s">
        <v>2635</v>
      </c>
      <c r="C43" s="743" t="s">
        <v>2636</v>
      </c>
      <c r="D43" s="744" t="s">
        <v>587</v>
      </c>
      <c r="E43" s="745">
        <v>8</v>
      </c>
      <c r="F43" s="746"/>
      <c r="G43" s="708">
        <v>379900</v>
      </c>
      <c r="H43" s="708"/>
      <c r="I43" s="747">
        <f t="shared" si="9"/>
        <v>3039200</v>
      </c>
      <c r="J43" s="733"/>
    </row>
    <row r="44" spans="2:47">
      <c r="B44" s="759"/>
      <c r="C44" s="760" t="s">
        <v>2637</v>
      </c>
      <c r="D44" s="759"/>
      <c r="E44" s="761"/>
      <c r="F44" s="761"/>
      <c r="G44" s="762"/>
      <c r="H44" s="762"/>
      <c r="I44" s="763">
        <f>SUM(I38:I43)</f>
        <v>13473600</v>
      </c>
      <c r="J44" s="733"/>
      <c r="L44" s="764">
        <v>21772580</v>
      </c>
      <c r="M44" s="765">
        <f>L44-I44</f>
        <v>8298980</v>
      </c>
      <c r="AU44" s="652">
        <f>SUM(I37)</f>
        <v>0</v>
      </c>
    </row>
    <row r="45" spans="2:47">
      <c r="B45" s="744"/>
      <c r="C45" s="743"/>
      <c r="D45" s="743"/>
      <c r="E45" s="743"/>
      <c r="F45" s="743"/>
      <c r="G45" s="755"/>
      <c r="H45" s="755"/>
      <c r="I45" s="756"/>
      <c r="J45" s="705"/>
    </row>
    <row r="46" spans="2:47">
      <c r="B46" s="757">
        <v>4</v>
      </c>
      <c r="C46" s="758" t="s">
        <v>2638</v>
      </c>
      <c r="D46" s="701"/>
      <c r="E46" s="701"/>
      <c r="F46" s="701"/>
      <c r="G46" s="703"/>
      <c r="H46" s="703"/>
      <c r="I46" s="704"/>
      <c r="J46" s="705"/>
    </row>
    <row r="47" spans="2:47" ht="24">
      <c r="B47" s="692" t="s">
        <v>2639</v>
      </c>
      <c r="C47" s="748" t="s">
        <v>2640</v>
      </c>
      <c r="D47" s="744" t="s">
        <v>2595</v>
      </c>
      <c r="E47" s="745">
        <f>E13</f>
        <v>17</v>
      </c>
      <c r="F47" s="766"/>
      <c r="G47" s="708">
        <v>760000</v>
      </c>
      <c r="H47" s="708"/>
      <c r="I47" s="747">
        <f xml:space="preserve">   ROUND(       E47*G47,0)</f>
        <v>12920000</v>
      </c>
      <c r="J47" s="733"/>
      <c r="T47" s="652">
        <f t="shared" ref="T47:T57" si="10">I47</f>
        <v>12920000</v>
      </c>
    </row>
    <row r="48" spans="2:47" ht="30" customHeight="1">
      <c r="B48" s="692" t="s">
        <v>2641</v>
      </c>
      <c r="C48" s="748" t="s">
        <v>2642</v>
      </c>
      <c r="D48" s="744" t="s">
        <v>2595</v>
      </c>
      <c r="E48" s="745">
        <f>E13</f>
        <v>17</v>
      </c>
      <c r="F48" s="766"/>
      <c r="G48" s="708">
        <v>421739</v>
      </c>
      <c r="H48" s="767"/>
      <c r="I48" s="747">
        <f xml:space="preserve">   ROUND(       E48*G48,0)</f>
        <v>7169563</v>
      </c>
      <c r="J48" s="733"/>
      <c r="T48" s="652">
        <f t="shared" si="10"/>
        <v>7169563</v>
      </c>
    </row>
    <row r="49" spans="2:47">
      <c r="B49" s="692" t="s">
        <v>2643</v>
      </c>
      <c r="C49" s="768" t="s">
        <v>2644</v>
      </c>
      <c r="D49" s="769" t="s">
        <v>15</v>
      </c>
      <c r="E49" s="770">
        <v>1</v>
      </c>
      <c r="F49" s="771"/>
      <c r="G49" s="772">
        <v>10840900</v>
      </c>
      <c r="H49" s="772"/>
      <c r="I49" s="747">
        <f xml:space="preserve">   ROUND(       E49*G49,0)</f>
        <v>10840900</v>
      </c>
      <c r="J49" s="733"/>
      <c r="T49" s="652">
        <f t="shared" si="10"/>
        <v>10840900</v>
      </c>
    </row>
    <row r="50" spans="2:47" ht="24">
      <c r="B50" s="692" t="s">
        <v>2645</v>
      </c>
      <c r="C50" s="748" t="s">
        <v>2646</v>
      </c>
      <c r="D50" s="744" t="s">
        <v>2618</v>
      </c>
      <c r="E50" s="745">
        <f>E13</f>
        <v>17</v>
      </c>
      <c r="F50" s="746"/>
      <c r="G50" s="708">
        <f>'[209]PRESUPUESTO ENSAYOS'!I205</f>
        <v>42286370</v>
      </c>
      <c r="H50" s="708"/>
      <c r="I50" s="747">
        <f xml:space="preserve">   ROUND(       E50*G50,0)</f>
        <v>718868290</v>
      </c>
      <c r="J50" s="733"/>
      <c r="M50" s="773"/>
      <c r="T50" s="652">
        <f t="shared" si="10"/>
        <v>718868290</v>
      </c>
    </row>
    <row r="51" spans="2:47">
      <c r="B51" s="692" t="s">
        <v>2647</v>
      </c>
      <c r="C51" s="748" t="s">
        <v>2648</v>
      </c>
      <c r="D51" s="744" t="s">
        <v>2595</v>
      </c>
      <c r="E51" s="745">
        <f>E13</f>
        <v>17</v>
      </c>
      <c r="F51" s="766">
        <v>1</v>
      </c>
      <c r="G51" s="708">
        <v>16986120</v>
      </c>
      <c r="H51" s="708"/>
      <c r="I51" s="747">
        <f xml:space="preserve">   ROUND(       E51*G51*F51,0)</f>
        <v>288764040</v>
      </c>
      <c r="J51" s="733"/>
      <c r="T51" s="652">
        <f t="shared" si="10"/>
        <v>288764040</v>
      </c>
    </row>
    <row r="52" spans="2:47">
      <c r="B52" s="692" t="s">
        <v>2649</v>
      </c>
      <c r="C52" s="748" t="s">
        <v>2650</v>
      </c>
      <c r="D52" s="744" t="s">
        <v>2595</v>
      </c>
      <c r="E52" s="745">
        <f>E13</f>
        <v>17</v>
      </c>
      <c r="F52" s="746"/>
      <c r="G52" s="708">
        <v>6999067</v>
      </c>
      <c r="H52" s="708"/>
      <c r="I52" s="747">
        <f xml:space="preserve">   ROUND(       E52*G52,0)</f>
        <v>118984139</v>
      </c>
      <c r="J52" s="733"/>
      <c r="T52" s="652">
        <f t="shared" si="10"/>
        <v>118984139</v>
      </c>
    </row>
    <row r="53" spans="2:47">
      <c r="B53" s="692" t="s">
        <v>2651</v>
      </c>
      <c r="C53" s="748" t="s">
        <v>2652</v>
      </c>
      <c r="D53" s="744" t="s">
        <v>2595</v>
      </c>
      <c r="E53" s="745">
        <f>E13</f>
        <v>17</v>
      </c>
      <c r="F53" s="746">
        <v>1</v>
      </c>
      <c r="G53" s="772">
        <v>6200000</v>
      </c>
      <c r="H53" s="708"/>
      <c r="I53" s="747">
        <f>E53*F53*G53</f>
        <v>105400000</v>
      </c>
      <c r="J53" s="733"/>
      <c r="T53" s="652">
        <f t="shared" si="10"/>
        <v>105400000</v>
      </c>
    </row>
    <row r="54" spans="2:47">
      <c r="B54" s="692" t="s">
        <v>2653</v>
      </c>
      <c r="C54" s="748" t="s">
        <v>2654</v>
      </c>
      <c r="D54" s="744" t="s">
        <v>2655</v>
      </c>
      <c r="E54" s="745">
        <f>E13</f>
        <v>17</v>
      </c>
      <c r="F54" s="746">
        <v>3</v>
      </c>
      <c r="G54" s="772">
        <v>11200000</v>
      </c>
      <c r="H54" s="749"/>
      <c r="I54" s="747">
        <f>E54*F54*G54</f>
        <v>571200000</v>
      </c>
      <c r="J54" s="733"/>
      <c r="T54" s="652">
        <f t="shared" si="10"/>
        <v>571200000</v>
      </c>
    </row>
    <row r="55" spans="2:47">
      <c r="B55" s="692" t="s">
        <v>2656</v>
      </c>
      <c r="C55" s="748" t="s">
        <v>2657</v>
      </c>
      <c r="D55" s="744" t="s">
        <v>2618</v>
      </c>
      <c r="E55" s="745">
        <f>E13</f>
        <v>17</v>
      </c>
      <c r="F55" s="746">
        <v>10</v>
      </c>
      <c r="G55" s="772">
        <f>100000*30</f>
        <v>3000000</v>
      </c>
      <c r="H55" s="708"/>
      <c r="I55" s="747">
        <f>E55*F55*G55</f>
        <v>510000000</v>
      </c>
      <c r="J55" s="733"/>
      <c r="T55" s="652">
        <f t="shared" si="10"/>
        <v>510000000</v>
      </c>
    </row>
    <row r="56" spans="2:47">
      <c r="B56" s="692" t="s">
        <v>2658</v>
      </c>
      <c r="C56" s="748" t="s">
        <v>2659</v>
      </c>
      <c r="D56" s="744" t="s">
        <v>587</v>
      </c>
      <c r="E56" s="745">
        <v>1</v>
      </c>
      <c r="F56" s="746">
        <f>F55</f>
        <v>10</v>
      </c>
      <c r="G56" s="772">
        <v>18369000</v>
      </c>
      <c r="H56" s="708"/>
      <c r="I56" s="747">
        <f>E56*F56*G56</f>
        <v>183690000</v>
      </c>
      <c r="J56" s="733"/>
      <c r="T56" s="652">
        <f t="shared" si="10"/>
        <v>183690000</v>
      </c>
    </row>
    <row r="57" spans="2:47">
      <c r="B57" s="692" t="s">
        <v>2660</v>
      </c>
      <c r="C57" s="748" t="s">
        <v>2661</v>
      </c>
      <c r="D57" s="744" t="s">
        <v>587</v>
      </c>
      <c r="E57" s="745">
        <f>E13</f>
        <v>17</v>
      </c>
      <c r="F57" s="746">
        <f>18*2</f>
        <v>36</v>
      </c>
      <c r="G57" s="772">
        <v>778546</v>
      </c>
      <c r="H57" s="708"/>
      <c r="I57" s="747">
        <f>E57*F57*G57</f>
        <v>476470152</v>
      </c>
      <c r="J57" s="733"/>
      <c r="T57" s="652">
        <f t="shared" si="10"/>
        <v>476470152</v>
      </c>
    </row>
    <row r="58" spans="2:47">
      <c r="B58" s="751"/>
      <c r="C58" s="774" t="s">
        <v>2662</v>
      </c>
      <c r="D58" s="774"/>
      <c r="E58" s="774"/>
      <c r="F58" s="774"/>
      <c r="G58" s="775"/>
      <c r="H58" s="775"/>
      <c r="I58" s="754">
        <f>SUM(I47:I57)</f>
        <v>3004307084</v>
      </c>
      <c r="J58" s="733"/>
      <c r="AU58" s="652">
        <f>SUM(I47:I56)</f>
        <v>2527836932</v>
      </c>
    </row>
    <row r="59" spans="2:47">
      <c r="B59" s="744"/>
      <c r="C59" s="743"/>
      <c r="D59" s="743"/>
      <c r="E59" s="743"/>
      <c r="F59" s="743"/>
      <c r="G59" s="755"/>
      <c r="H59" s="755"/>
      <c r="I59" s="756"/>
      <c r="J59" s="705"/>
    </row>
    <row r="60" spans="2:47">
      <c r="B60" s="699">
        <v>5</v>
      </c>
      <c r="C60" s="758" t="s">
        <v>2663</v>
      </c>
      <c r="D60" s="701"/>
      <c r="E60" s="701"/>
      <c r="F60" s="776">
        <f>SUM(F62:F66)</f>
        <v>0.01</v>
      </c>
      <c r="G60" s="703"/>
      <c r="H60" s="703"/>
      <c r="I60" s="704"/>
      <c r="J60" s="705"/>
    </row>
    <row r="61" spans="2:47">
      <c r="B61" s="692"/>
      <c r="C61" s="668" t="s">
        <v>2664</v>
      </c>
      <c r="D61" s="744"/>
      <c r="E61" s="744"/>
      <c r="F61" s="744"/>
      <c r="G61" s="755"/>
      <c r="H61" s="755"/>
      <c r="I61" s="777"/>
      <c r="J61" s="705"/>
    </row>
    <row r="62" spans="2:47">
      <c r="B62" s="692" t="s">
        <v>2665</v>
      </c>
      <c r="C62" s="743" t="s">
        <v>2666</v>
      </c>
      <c r="D62" s="744" t="s">
        <v>15</v>
      </c>
      <c r="E62" s="744">
        <v>1</v>
      </c>
      <c r="F62" s="778">
        <v>2E-3</v>
      </c>
      <c r="G62" s="708" t="e">
        <f>F62*$I$10</f>
        <v>#NAME?</v>
      </c>
      <c r="H62" s="708"/>
      <c r="I62" s="756" t="e">
        <f>+E62*G62</f>
        <v>#NAME?</v>
      </c>
      <c r="J62" s="705"/>
    </row>
    <row r="63" spans="2:47">
      <c r="B63" s="692" t="s">
        <v>2667</v>
      </c>
      <c r="C63" s="743" t="s">
        <v>2668</v>
      </c>
      <c r="D63" s="744" t="s">
        <v>15</v>
      </c>
      <c r="E63" s="744">
        <v>1</v>
      </c>
      <c r="F63" s="778">
        <v>1E-3</v>
      </c>
      <c r="G63" s="708" t="e">
        <f>F63*$I$10</f>
        <v>#NAME?</v>
      </c>
      <c r="H63" s="708"/>
      <c r="I63" s="756" t="e">
        <f>+E63*G63</f>
        <v>#NAME?</v>
      </c>
      <c r="J63" s="705"/>
    </row>
    <row r="64" spans="2:47">
      <c r="B64" s="692" t="s">
        <v>2669</v>
      </c>
      <c r="C64" s="743" t="s">
        <v>2670</v>
      </c>
      <c r="D64" s="744" t="s">
        <v>15</v>
      </c>
      <c r="E64" s="744">
        <v>1</v>
      </c>
      <c r="F64" s="778">
        <v>2E-3</v>
      </c>
      <c r="G64" s="708" t="e">
        <f>F64*$I$10</f>
        <v>#NAME?</v>
      </c>
      <c r="H64" s="708"/>
      <c r="I64" s="756" t="e">
        <f>+E64*G64</f>
        <v>#NAME?</v>
      </c>
      <c r="J64" s="705"/>
    </row>
    <row r="65" spans="2:47">
      <c r="B65" s="692" t="s">
        <v>2671</v>
      </c>
      <c r="C65" s="743" t="s">
        <v>2672</v>
      </c>
      <c r="D65" s="744" t="s">
        <v>15</v>
      </c>
      <c r="E65" s="744">
        <v>1</v>
      </c>
      <c r="F65" s="778">
        <v>3.0000000000000001E-3</v>
      </c>
      <c r="G65" s="708" t="e">
        <f>F65*$I$10</f>
        <v>#NAME?</v>
      </c>
      <c r="H65" s="708"/>
      <c r="I65" s="756" t="e">
        <f>+E65*G65</f>
        <v>#NAME?</v>
      </c>
      <c r="J65" s="705"/>
    </row>
    <row r="66" spans="2:47">
      <c r="B66" s="692" t="s">
        <v>2673</v>
      </c>
      <c r="C66" s="743" t="s">
        <v>2674</v>
      </c>
      <c r="D66" s="744" t="s">
        <v>15</v>
      </c>
      <c r="E66" s="744">
        <v>1</v>
      </c>
      <c r="F66" s="778">
        <v>2E-3</v>
      </c>
      <c r="G66" s="708" t="e">
        <f>F66*$I$10</f>
        <v>#NAME?</v>
      </c>
      <c r="H66" s="708"/>
      <c r="I66" s="756" t="e">
        <f>+E66*G66</f>
        <v>#NAME?</v>
      </c>
      <c r="J66" s="705"/>
    </row>
    <row r="67" spans="2:47">
      <c r="B67" s="751"/>
      <c r="C67" s="750" t="s">
        <v>2675</v>
      </c>
      <c r="D67" s="774"/>
      <c r="E67" s="774"/>
      <c r="F67" s="774"/>
      <c r="G67" s="775"/>
      <c r="H67" s="775"/>
      <c r="I67" s="779" t="e">
        <f xml:space="preserve">  ROUND(       SUM(I61:I66),0)</f>
        <v>#NAME?</v>
      </c>
      <c r="J67" s="780"/>
      <c r="T67" s="652" t="e">
        <f>I67</f>
        <v>#NAME?</v>
      </c>
      <c r="AU67" s="652" t="e">
        <f>ROUND(SUM(I61:I66),0)</f>
        <v>#NAME?</v>
      </c>
    </row>
    <row r="68" spans="2:47">
      <c r="B68" s="744"/>
      <c r="C68" s="743"/>
      <c r="D68" s="743"/>
      <c r="E68" s="743"/>
      <c r="F68" s="743"/>
      <c r="G68" s="755"/>
      <c r="H68" s="755"/>
      <c r="I68" s="756"/>
      <c r="J68" s="705"/>
    </row>
    <row r="69" spans="2:47">
      <c r="B69" s="757">
        <v>6</v>
      </c>
      <c r="C69" s="758" t="s">
        <v>2676</v>
      </c>
      <c r="D69" s="701"/>
      <c r="E69" s="701"/>
      <c r="F69" s="781">
        <f>SUM(F70:F70)</f>
        <v>9.5000000000000001E-2</v>
      </c>
      <c r="G69" s="703"/>
      <c r="H69" s="703"/>
      <c r="I69" s="704"/>
      <c r="J69" s="705"/>
    </row>
    <row r="70" spans="2:47">
      <c r="B70" s="744" t="s">
        <v>2677</v>
      </c>
      <c r="C70" s="782" t="s">
        <v>2676</v>
      </c>
      <c r="D70" s="744" t="s">
        <v>15</v>
      </c>
      <c r="E70" s="744">
        <v>1</v>
      </c>
      <c r="F70" s="778">
        <f>SUM(F72:F76)</f>
        <v>9.5000000000000001E-2</v>
      </c>
      <c r="G70" s="708" t="e">
        <f>F70*$I$10</f>
        <v>#NAME?</v>
      </c>
      <c r="H70" s="708"/>
      <c r="I70" s="783" t="e">
        <f>ROUND(G70,0)</f>
        <v>#NAME?</v>
      </c>
      <c r="J70" s="784"/>
      <c r="T70" s="652" t="e">
        <f>I70</f>
        <v>#NAME?</v>
      </c>
    </row>
    <row r="71" spans="2:47">
      <c r="B71" s="744"/>
      <c r="C71" s="782"/>
      <c r="D71" s="744"/>
      <c r="E71" s="744"/>
      <c r="F71" s="778"/>
      <c r="G71" s="708"/>
      <c r="H71" s="708"/>
      <c r="I71" s="783"/>
      <c r="J71" s="784"/>
      <c r="T71" s="652"/>
    </row>
    <row r="72" spans="2:47">
      <c r="B72" s="744"/>
      <c r="C72" s="782" t="s">
        <v>2678</v>
      </c>
      <c r="D72" s="744"/>
      <c r="E72" s="744"/>
      <c r="F72" s="785">
        <v>5.0000000000000001E-3</v>
      </c>
      <c r="G72" s="708"/>
      <c r="H72" s="708"/>
      <c r="I72" s="783"/>
      <c r="J72" s="784"/>
      <c r="T72" s="652"/>
    </row>
    <row r="73" spans="2:47">
      <c r="B73" s="744"/>
      <c r="C73" s="782"/>
      <c r="D73" s="744"/>
      <c r="E73" s="744"/>
      <c r="F73" s="785"/>
      <c r="G73" s="708"/>
      <c r="H73" s="708"/>
      <c r="I73" s="783"/>
      <c r="J73" s="784"/>
      <c r="T73" s="652"/>
    </row>
    <row r="74" spans="2:47">
      <c r="B74" s="744"/>
      <c r="C74" s="782" t="s">
        <v>2679</v>
      </c>
      <c r="D74" s="744"/>
      <c r="E74" s="744"/>
      <c r="F74" s="785">
        <v>0.02</v>
      </c>
      <c r="G74" s="708"/>
      <c r="H74" s="708"/>
      <c r="I74" s="783"/>
      <c r="J74" s="784"/>
      <c r="T74" s="652"/>
    </row>
    <row r="75" spans="2:47">
      <c r="B75" s="744"/>
      <c r="C75" s="782" t="s">
        <v>2680</v>
      </c>
      <c r="D75" s="744"/>
      <c r="E75" s="744"/>
      <c r="F75" s="785">
        <v>0.02</v>
      </c>
      <c r="G75" s="708"/>
      <c r="H75" s="708"/>
      <c r="I75" s="783"/>
      <c r="J75" s="784"/>
      <c r="T75" s="652"/>
    </row>
    <row r="76" spans="2:47">
      <c r="B76" s="744"/>
      <c r="C76" s="782" t="s">
        <v>2681</v>
      </c>
      <c r="D76" s="744"/>
      <c r="E76" s="744"/>
      <c r="F76" s="785">
        <v>0.05</v>
      </c>
      <c r="G76" s="708"/>
      <c r="H76" s="708"/>
      <c r="I76" s="783"/>
      <c r="J76" s="784"/>
      <c r="T76" s="652"/>
    </row>
    <row r="77" spans="2:47">
      <c r="B77" s="744"/>
      <c r="C77" s="782"/>
      <c r="D77" s="744"/>
      <c r="E77" s="744"/>
      <c r="F77" s="778"/>
      <c r="G77" s="708"/>
      <c r="H77" s="708"/>
      <c r="I77" s="783"/>
      <c r="J77" s="784"/>
      <c r="T77" s="652"/>
    </row>
    <row r="78" spans="2:47">
      <c r="B78" s="751"/>
      <c r="C78" s="750" t="s">
        <v>2675</v>
      </c>
      <c r="D78" s="774"/>
      <c r="E78" s="774"/>
      <c r="F78" s="774"/>
      <c r="G78" s="775"/>
      <c r="H78" s="775"/>
      <c r="I78" s="779" t="e">
        <f>SUM(I70)</f>
        <v>#NAME?</v>
      </c>
      <c r="J78" s="780"/>
      <c r="AU78" s="652" t="e">
        <f>SUM(I70)</f>
        <v>#NAME?</v>
      </c>
    </row>
    <row r="79" spans="2:47" s="792" customFormat="1" ht="7.5" customHeight="1" thickBot="1">
      <c r="B79" s="786"/>
      <c r="C79" s="787"/>
      <c r="D79" s="788"/>
      <c r="E79" s="788"/>
      <c r="F79" s="788"/>
      <c r="G79" s="789"/>
      <c r="H79" s="789"/>
      <c r="I79" s="790"/>
      <c r="J79" s="733"/>
      <c r="K79" s="791"/>
      <c r="L79" s="650"/>
      <c r="M79" s="649"/>
      <c r="W79" s="793"/>
      <c r="X79" s="793"/>
    </row>
    <row r="80" spans="2:47">
      <c r="B80" s="751"/>
      <c r="C80" s="750" t="s">
        <v>2682</v>
      </c>
      <c r="D80" s="774"/>
      <c r="E80" s="774"/>
      <c r="F80" s="774"/>
      <c r="G80" s="794" t="e">
        <f>I80/I8</f>
        <v>#NAME?</v>
      </c>
      <c r="H80" s="795"/>
      <c r="I80" s="754" t="e">
        <f xml:space="preserve">  ROUND(                  I78+I67+I58+I44+I34+I27,0)</f>
        <v>#NAME?</v>
      </c>
      <c r="J80" s="733"/>
      <c r="L80" s="796">
        <f>'[209]PRESUPUESTO ETAPA I'!I494</f>
        <v>7480450417</v>
      </c>
      <c r="M80" s="797" t="e">
        <f>L80-I80</f>
        <v>#NAME?</v>
      </c>
      <c r="T80" s="666" t="e">
        <f>ROUND(           SUM(T15:T79),0)</f>
        <v>#NAME?</v>
      </c>
      <c r="U80" s="666" t="e">
        <f>T80-I80</f>
        <v>#NAME?</v>
      </c>
      <c r="W80" s="735" t="e">
        <f>EXACT(T80,I80)</f>
        <v>#NAME?</v>
      </c>
    </row>
    <row r="81" spans="2:48" ht="6" customHeight="1">
      <c r="B81" s="744"/>
      <c r="C81" s="743"/>
      <c r="D81" s="743"/>
      <c r="E81" s="743"/>
      <c r="F81" s="743"/>
      <c r="G81" s="755"/>
      <c r="H81" s="755"/>
      <c r="I81" s="756"/>
      <c r="J81" s="705"/>
      <c r="L81" s="798"/>
      <c r="M81" s="799"/>
    </row>
    <row r="82" spans="2:48">
      <c r="B82" s="751"/>
      <c r="C82" s="750" t="s">
        <v>2683</v>
      </c>
      <c r="D82" s="774"/>
      <c r="E82" s="774"/>
      <c r="F82" s="774"/>
      <c r="G82" s="794">
        <v>0.01</v>
      </c>
      <c r="H82" s="794"/>
      <c r="I82" s="754" t="e">
        <f>ROUND(                G82*I8,0)</f>
        <v>#NAME?</v>
      </c>
      <c r="J82" s="733"/>
      <c r="L82" s="800">
        <f>'[209]PRESUPUESTO ETAPA I'!I495</f>
        <v>241304852</v>
      </c>
      <c r="M82" s="801" t="e">
        <f>L82-I82</f>
        <v>#NAME?</v>
      </c>
      <c r="AU82" s="652" t="e">
        <f>I82</f>
        <v>#NAME?</v>
      </c>
    </row>
    <row r="83" spans="2:48" ht="6" customHeight="1">
      <c r="B83" s="744"/>
      <c r="C83" s="743"/>
      <c r="D83" s="743"/>
      <c r="E83" s="743"/>
      <c r="F83" s="743"/>
      <c r="G83" s="802"/>
      <c r="H83" s="802"/>
      <c r="I83" s="756"/>
      <c r="J83" s="705"/>
      <c r="L83" s="798"/>
      <c r="M83" s="799"/>
    </row>
    <row r="84" spans="2:48" ht="15.75" thickBot="1">
      <c r="B84" s="751"/>
      <c r="C84" s="750" t="s">
        <v>2684</v>
      </c>
      <c r="D84" s="774"/>
      <c r="E84" s="774"/>
      <c r="F84" s="774"/>
      <c r="G84" s="794">
        <v>0.04</v>
      </c>
      <c r="H84" s="794"/>
      <c r="I84" s="754" t="e">
        <f xml:space="preserve">  ROUND(                G84*I8,0)</f>
        <v>#NAME?</v>
      </c>
      <c r="J84" s="733"/>
      <c r="L84" s="803">
        <f>'[209]PRESUPUESTO ETAPA I'!I496</f>
        <v>965219409</v>
      </c>
      <c r="M84" s="804" t="e">
        <f>L84-I84</f>
        <v>#NAME?</v>
      </c>
      <c r="AU84" s="652" t="e">
        <f>I84</f>
        <v>#NAME?</v>
      </c>
    </row>
    <row r="85" spans="2:48" ht="7.5" customHeight="1">
      <c r="B85" s="744"/>
      <c r="C85" s="782"/>
      <c r="D85" s="743"/>
      <c r="E85" s="743"/>
      <c r="F85" s="743"/>
      <c r="G85" s="805"/>
      <c r="H85" s="805"/>
      <c r="I85" s="756"/>
      <c r="J85" s="705"/>
      <c r="L85" s="666"/>
    </row>
    <row r="86" spans="2:48">
      <c r="B86" s="806"/>
      <c r="C86" s="758" t="s">
        <v>2685</v>
      </c>
      <c r="D86" s="701"/>
      <c r="E86" s="701"/>
      <c r="F86" s="701"/>
      <c r="G86" s="807" t="e">
        <f>SUM(G80:G85)</f>
        <v>#NAME?</v>
      </c>
      <c r="H86" s="807"/>
      <c r="I86" s="808" t="e">
        <f>SUM(I80:I85)</f>
        <v>#NAME?</v>
      </c>
      <c r="J86" s="809"/>
      <c r="L86" s="666"/>
      <c r="AU86" s="666" t="e">
        <f>SUM(AU4:AU84)</f>
        <v>#NAME?</v>
      </c>
      <c r="AV86" s="650" t="e">
        <f>EXACT(AU86,I86)</f>
        <v>#NAME?</v>
      </c>
    </row>
  </sheetData>
  <mergeCells count="8">
    <mergeCell ref="B7:I7"/>
    <mergeCell ref="B28:I28"/>
    <mergeCell ref="B2:C5"/>
    <mergeCell ref="D2:I2"/>
    <mergeCell ref="D3:I4"/>
    <mergeCell ref="D5:E5"/>
    <mergeCell ref="F5:I5"/>
    <mergeCell ref="B6:I6"/>
  </mergeCells>
  <printOptions horizontalCentered="1"/>
  <pageMargins left="0.23622047244094491" right="0.23622047244094491" top="0.74803149606299213" bottom="0.74803149606299213" header="0.31496062992125984" footer="0.31496062992125984"/>
  <pageSetup scale="46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2AC49-6676-43A4-BC51-90DE6CF95EA4}">
  <dimension ref="A1:M69"/>
  <sheetViews>
    <sheetView topLeftCell="A22" workbookViewId="0">
      <selection activeCell="H27" sqref="H27"/>
    </sheetView>
  </sheetViews>
  <sheetFormatPr baseColWidth="10" defaultColWidth="8" defaultRowHeight="12.75"/>
  <cols>
    <col min="1" max="1" width="7" style="900" customWidth="1"/>
    <col min="2" max="2" width="8" style="900" customWidth="1"/>
    <col min="3" max="3" width="9.140625" style="900" customWidth="1"/>
    <col min="4" max="4" width="15.5703125" style="900" customWidth="1"/>
    <col min="5" max="5" width="9.7109375" style="900" customWidth="1"/>
    <col min="6" max="6" width="6.42578125" style="900" customWidth="1"/>
    <col min="7" max="7" width="10.42578125" style="900" customWidth="1"/>
    <col min="8" max="8" width="13.5703125" style="900" customWidth="1"/>
    <col min="9" max="9" width="15" style="900" customWidth="1"/>
    <col min="10" max="10" width="21.42578125" style="899" customWidth="1"/>
    <col min="11" max="12" width="8" style="900"/>
    <col min="13" max="13" width="10.85546875" style="900" bestFit="1" customWidth="1"/>
    <col min="14" max="16384" width="8" style="900"/>
  </cols>
  <sheetData>
    <row r="1" spans="1:13">
      <c r="A1" s="1187"/>
      <c r="B1" s="1188"/>
      <c r="C1" s="1189"/>
      <c r="D1" s="1194" t="s">
        <v>2703</v>
      </c>
      <c r="E1" s="1195"/>
      <c r="F1" s="1195"/>
      <c r="G1" s="1196"/>
      <c r="H1" s="1203" t="s">
        <v>2704</v>
      </c>
      <c r="I1" s="1204"/>
    </row>
    <row r="2" spans="1:13">
      <c r="A2" s="1170"/>
      <c r="B2" s="1171"/>
      <c r="C2" s="1190"/>
      <c r="D2" s="1197"/>
      <c r="E2" s="1198"/>
      <c r="F2" s="1198"/>
      <c r="G2" s="1199"/>
      <c r="H2" s="1203" t="s">
        <v>2705</v>
      </c>
      <c r="I2" s="1204"/>
    </row>
    <row r="3" spans="1:13">
      <c r="A3" s="1170"/>
      <c r="B3" s="1171"/>
      <c r="C3" s="1190"/>
      <c r="D3" s="1197"/>
      <c r="E3" s="1198"/>
      <c r="F3" s="1198"/>
      <c r="G3" s="1199"/>
      <c r="H3" s="1203" t="s">
        <v>2706</v>
      </c>
      <c r="I3" s="1204"/>
    </row>
    <row r="4" spans="1:13">
      <c r="A4" s="1191"/>
      <c r="B4" s="1192"/>
      <c r="C4" s="1193"/>
      <c r="D4" s="1200"/>
      <c r="E4" s="1201"/>
      <c r="F4" s="1201"/>
      <c r="G4" s="1202"/>
      <c r="H4" s="1203" t="s">
        <v>2707</v>
      </c>
      <c r="I4" s="1204"/>
    </row>
    <row r="5" spans="1:13">
      <c r="A5" s="1180" t="s">
        <v>2708</v>
      </c>
      <c r="B5" s="1180"/>
      <c r="C5" s="1180"/>
      <c r="D5" s="1180"/>
      <c r="E5" s="1205" t="s">
        <v>2709</v>
      </c>
      <c r="F5" s="1205"/>
      <c r="G5" s="1205"/>
      <c r="H5" s="1205"/>
      <c r="I5" s="1205"/>
    </row>
    <row r="6" spans="1:13">
      <c r="A6" s="1206" t="s">
        <v>2710</v>
      </c>
      <c r="B6" s="1207"/>
    </row>
    <row r="7" spans="1:13">
      <c r="A7" s="1180" t="s">
        <v>2711</v>
      </c>
      <c r="B7" s="1180"/>
      <c r="C7" s="1180"/>
      <c r="D7" s="1180"/>
      <c r="E7" s="1180"/>
      <c r="F7" s="1180"/>
      <c r="G7" s="1180"/>
      <c r="H7" s="1180"/>
      <c r="I7" s="1180"/>
    </row>
    <row r="8" spans="1:13">
      <c r="A8" s="1180" t="s">
        <v>2712</v>
      </c>
      <c r="B8" s="1180"/>
      <c r="C8" s="1180"/>
      <c r="D8" s="1180"/>
      <c r="E8" s="1180"/>
      <c r="F8" s="1180"/>
      <c r="G8" s="1180"/>
      <c r="H8" s="1180"/>
      <c r="I8" s="1180"/>
    </row>
    <row r="9" spans="1:13">
      <c r="A9" s="1180" t="s">
        <v>2713</v>
      </c>
      <c r="B9" s="1180"/>
      <c r="C9" s="1180"/>
      <c r="D9" s="1180"/>
      <c r="E9" s="1180"/>
      <c r="F9" s="1180"/>
      <c r="G9" s="1180"/>
      <c r="H9" s="1180"/>
      <c r="I9" s="1180"/>
    </row>
    <row r="10" spans="1:13">
      <c r="A10" s="1180" t="s">
        <v>2714</v>
      </c>
      <c r="B10" s="1180"/>
      <c r="C10" s="1180"/>
      <c r="D10" s="1180"/>
      <c r="E10" s="1180"/>
      <c r="F10" s="1180"/>
      <c r="G10" s="1180"/>
      <c r="H10" s="1180"/>
      <c r="I10" s="1180"/>
      <c r="K10" s="900" t="s">
        <v>2715</v>
      </c>
      <c r="L10" s="901">
        <v>0.28000000000000003</v>
      </c>
      <c r="M10" s="902"/>
    </row>
    <row r="11" spans="1:13" ht="12" customHeight="1">
      <c r="A11" s="1180" t="s">
        <v>2716</v>
      </c>
      <c r="B11" s="1180"/>
      <c r="C11" s="1180"/>
      <c r="D11" s="1180"/>
      <c r="E11" s="1180"/>
      <c r="F11" s="1180"/>
      <c r="G11" s="1180"/>
      <c r="H11" s="1180"/>
      <c r="I11" s="1180"/>
      <c r="M11" s="902"/>
    </row>
    <row r="12" spans="1:13" ht="12" customHeight="1">
      <c r="A12" s="1184" t="s">
        <v>2878</v>
      </c>
      <c r="B12" s="1180"/>
      <c r="C12" s="1180"/>
      <c r="D12" s="1180"/>
      <c r="E12" s="1180"/>
      <c r="F12" s="1180"/>
      <c r="G12" s="1180"/>
      <c r="H12" s="1180"/>
      <c r="I12" s="1180"/>
      <c r="M12" s="902"/>
    </row>
    <row r="13" spans="1:13" ht="27.75" customHeight="1">
      <c r="A13" s="1185" t="s">
        <v>2879</v>
      </c>
      <c r="B13" s="1185"/>
      <c r="C13" s="1185"/>
      <c r="D13" s="1186" t="s">
        <v>2880</v>
      </c>
      <c r="E13" s="1186"/>
      <c r="F13" s="1186"/>
      <c r="G13" s="1186"/>
      <c r="H13" s="1186"/>
      <c r="I13" s="1186"/>
      <c r="M13" s="902"/>
    </row>
    <row r="14" spans="1:13">
      <c r="A14" s="903" t="s">
        <v>2717</v>
      </c>
      <c r="B14" s="1181" t="s">
        <v>2718</v>
      </c>
      <c r="C14" s="1182"/>
      <c r="D14" s="1182"/>
      <c r="E14" s="1183"/>
      <c r="F14" s="903" t="s">
        <v>2719</v>
      </c>
      <c r="G14" s="903" t="s">
        <v>2720</v>
      </c>
      <c r="H14" s="903" t="s">
        <v>2721</v>
      </c>
      <c r="I14" s="903" t="s">
        <v>2722</v>
      </c>
    </row>
    <row r="15" spans="1:13" ht="12.75" customHeight="1">
      <c r="A15" s="904" t="s">
        <v>2723</v>
      </c>
      <c r="B15" s="917" t="s">
        <v>2724</v>
      </c>
      <c r="C15" s="918"/>
      <c r="D15" s="918"/>
      <c r="E15" s="918"/>
      <c r="F15" s="918"/>
      <c r="G15" s="918"/>
      <c r="H15" s="918"/>
      <c r="I15" s="919"/>
    </row>
    <row r="16" spans="1:13">
      <c r="A16" s="474" t="s">
        <v>1066</v>
      </c>
      <c r="B16" s="1172" t="s">
        <v>2725</v>
      </c>
      <c r="C16" s="1173"/>
      <c r="D16" s="1173"/>
      <c r="E16" s="1174"/>
      <c r="F16" s="905" t="s">
        <v>2726</v>
      </c>
      <c r="G16" s="906">
        <v>1</v>
      </c>
      <c r="H16" s="907">
        <v>166608420</v>
      </c>
      <c r="I16" s="907">
        <v>166608420</v>
      </c>
      <c r="J16" s="899">
        <f>H16*(1+$L$10)</f>
        <v>213258777.59999999</v>
      </c>
    </row>
    <row r="17" spans="1:10">
      <c r="A17" s="903" t="s">
        <v>2727</v>
      </c>
      <c r="B17" s="1172" t="s">
        <v>2728</v>
      </c>
      <c r="C17" s="1173"/>
      <c r="D17" s="1173"/>
      <c r="E17" s="1174"/>
      <c r="F17" s="905" t="s">
        <v>2726</v>
      </c>
      <c r="G17" s="906">
        <v>1</v>
      </c>
      <c r="H17" s="907">
        <v>36775761</v>
      </c>
      <c r="I17" s="907">
        <v>36775761</v>
      </c>
      <c r="J17" s="899">
        <f t="shared" ref="J17:J32" si="0">H17*(1+$L$10)</f>
        <v>47072974.079999998</v>
      </c>
    </row>
    <row r="18" spans="1:10">
      <c r="A18" s="903" t="s">
        <v>2729</v>
      </c>
      <c r="B18" s="1172" t="s">
        <v>2730</v>
      </c>
      <c r="C18" s="1173"/>
      <c r="D18" s="1173"/>
      <c r="E18" s="1174"/>
      <c r="F18" s="905" t="s">
        <v>2731</v>
      </c>
      <c r="G18" s="906">
        <v>270</v>
      </c>
      <c r="H18" s="907">
        <v>521498</v>
      </c>
      <c r="I18" s="907">
        <v>140804433</v>
      </c>
      <c r="J18" s="899">
        <f t="shared" si="0"/>
        <v>667517.44000000006</v>
      </c>
    </row>
    <row r="19" spans="1:10">
      <c r="A19" s="903" t="s">
        <v>2732</v>
      </c>
      <c r="B19" s="1172" t="s">
        <v>2733</v>
      </c>
      <c r="C19" s="1173"/>
      <c r="D19" s="1173"/>
      <c r="E19" s="1174"/>
      <c r="F19" s="905" t="s">
        <v>2726</v>
      </c>
      <c r="G19" s="906">
        <v>1</v>
      </c>
      <c r="H19" s="907">
        <v>4944071</v>
      </c>
      <c r="I19" s="907">
        <v>4944071</v>
      </c>
      <c r="J19" s="899">
        <f t="shared" si="0"/>
        <v>6328410.8799999999</v>
      </c>
    </row>
    <row r="20" spans="1:10">
      <c r="A20" s="903" t="s">
        <v>2734</v>
      </c>
      <c r="B20" s="1172" t="s">
        <v>2735</v>
      </c>
      <c r="C20" s="1173"/>
      <c r="D20" s="1173"/>
      <c r="E20" s="1174"/>
      <c r="F20" s="905" t="s">
        <v>2731</v>
      </c>
      <c r="G20" s="906">
        <v>20</v>
      </c>
      <c r="H20" s="907">
        <v>1693175</v>
      </c>
      <c r="I20" s="907">
        <v>33863500</v>
      </c>
      <c r="J20" s="899">
        <f t="shared" si="0"/>
        <v>2167264</v>
      </c>
    </row>
    <row r="21" spans="1:10">
      <c r="A21" s="903" t="s">
        <v>2736</v>
      </c>
      <c r="B21" s="1172" t="s">
        <v>2737</v>
      </c>
      <c r="C21" s="1173"/>
      <c r="D21" s="1173"/>
      <c r="E21" s="1174"/>
      <c r="F21" s="905" t="s">
        <v>2726</v>
      </c>
      <c r="G21" s="906">
        <v>1</v>
      </c>
      <c r="H21" s="907">
        <v>61767024</v>
      </c>
      <c r="I21" s="907">
        <v>61767024</v>
      </c>
      <c r="J21" s="899">
        <f t="shared" si="0"/>
        <v>79061790.719999999</v>
      </c>
    </row>
    <row r="22" spans="1:10">
      <c r="A22" s="903" t="s">
        <v>2738</v>
      </c>
      <c r="B22" s="1172" t="s">
        <v>2739</v>
      </c>
      <c r="C22" s="1173"/>
      <c r="D22" s="1173"/>
      <c r="E22" s="1174"/>
      <c r="F22" s="905" t="s">
        <v>2726</v>
      </c>
      <c r="G22" s="906">
        <v>1</v>
      </c>
      <c r="H22" s="907">
        <v>65966098</v>
      </c>
      <c r="I22" s="907">
        <v>65966098</v>
      </c>
      <c r="J22" s="899">
        <f t="shared" si="0"/>
        <v>84436605.439999998</v>
      </c>
    </row>
    <row r="23" spans="1:10">
      <c r="A23" s="903" t="s">
        <v>2740</v>
      </c>
      <c r="B23" s="1172" t="s">
        <v>2741</v>
      </c>
      <c r="C23" s="1173"/>
      <c r="D23" s="1173"/>
      <c r="E23" s="1174"/>
      <c r="F23" s="905" t="s">
        <v>2726</v>
      </c>
      <c r="G23" s="906">
        <v>1</v>
      </c>
      <c r="H23" s="907">
        <v>348116780</v>
      </c>
      <c r="I23" s="907">
        <v>348116780</v>
      </c>
      <c r="J23" s="899">
        <f t="shared" si="0"/>
        <v>445589478.40000004</v>
      </c>
    </row>
    <row r="24" spans="1:10">
      <c r="A24" s="903" t="s">
        <v>2742</v>
      </c>
      <c r="B24" s="1177" t="s">
        <v>2743</v>
      </c>
      <c r="C24" s="1178"/>
      <c r="D24" s="1178"/>
      <c r="E24" s="1179"/>
      <c r="F24" s="905" t="s">
        <v>2726</v>
      </c>
      <c r="G24" s="906">
        <v>1</v>
      </c>
      <c r="H24" s="907">
        <v>18828106</v>
      </c>
      <c r="I24" s="907">
        <v>18828106</v>
      </c>
      <c r="J24" s="899">
        <f t="shared" si="0"/>
        <v>24099975.68</v>
      </c>
    </row>
    <row r="25" spans="1:10">
      <c r="A25" s="903" t="s">
        <v>2744</v>
      </c>
      <c r="B25" s="1177" t="s">
        <v>2745</v>
      </c>
      <c r="C25" s="1178"/>
      <c r="D25" s="1178"/>
      <c r="E25" s="1179"/>
      <c r="F25" s="905" t="s">
        <v>2726</v>
      </c>
      <c r="G25" s="906">
        <v>1</v>
      </c>
      <c r="H25" s="907">
        <v>34676224</v>
      </c>
      <c r="I25" s="907">
        <v>34676224</v>
      </c>
      <c r="J25" s="899">
        <f t="shared" si="0"/>
        <v>44385566.719999999</v>
      </c>
    </row>
    <row r="26" spans="1:10" ht="12.75" customHeight="1">
      <c r="A26" s="904" t="s">
        <v>2746</v>
      </c>
      <c r="B26" s="917" t="s">
        <v>2747</v>
      </c>
      <c r="C26" s="918"/>
      <c r="D26" s="918"/>
      <c r="E26" s="918"/>
      <c r="F26" s="918"/>
      <c r="G26" s="918"/>
      <c r="H26" s="918"/>
      <c r="I26" s="919"/>
    </row>
    <row r="27" spans="1:10">
      <c r="A27" s="908" t="s">
        <v>2748</v>
      </c>
      <c r="B27" s="1172" t="s">
        <v>2749</v>
      </c>
      <c r="C27" s="1173"/>
      <c r="D27" s="1173"/>
      <c r="E27" s="1174"/>
      <c r="F27" s="909" t="s">
        <v>2726</v>
      </c>
      <c r="G27" s="910">
        <v>68</v>
      </c>
      <c r="H27" s="911">
        <v>11649044</v>
      </c>
      <c r="I27" s="911">
        <v>792134992</v>
      </c>
      <c r="J27" s="899">
        <f t="shared" si="0"/>
        <v>14910776.32</v>
      </c>
    </row>
    <row r="28" spans="1:10">
      <c r="A28" s="903" t="s">
        <v>2750</v>
      </c>
      <c r="B28" s="1172" t="s">
        <v>2751</v>
      </c>
      <c r="C28" s="1173"/>
      <c r="D28" s="1173"/>
      <c r="E28" s="1174"/>
      <c r="F28" s="905" t="s">
        <v>2726</v>
      </c>
      <c r="G28" s="906">
        <v>8</v>
      </c>
      <c r="H28" s="907">
        <v>38875298</v>
      </c>
      <c r="I28" s="907">
        <v>311002384</v>
      </c>
      <c r="J28" s="899">
        <f t="shared" si="0"/>
        <v>49760381.439999998</v>
      </c>
    </row>
    <row r="29" spans="1:10">
      <c r="A29" s="903" t="s">
        <v>2752</v>
      </c>
      <c r="B29" s="1172" t="s">
        <v>2753</v>
      </c>
      <c r="C29" s="1173"/>
      <c r="D29" s="1173"/>
      <c r="E29" s="1174"/>
      <c r="F29" s="905" t="s">
        <v>2726</v>
      </c>
      <c r="G29" s="906">
        <v>1</v>
      </c>
      <c r="H29" s="907">
        <v>10565412</v>
      </c>
      <c r="I29" s="907">
        <v>10565412</v>
      </c>
      <c r="J29" s="899">
        <f t="shared" si="0"/>
        <v>13523727.359999999</v>
      </c>
    </row>
    <row r="30" spans="1:10">
      <c r="A30" s="903" t="s">
        <v>2754</v>
      </c>
      <c r="B30" s="1172" t="s">
        <v>2755</v>
      </c>
      <c r="C30" s="1173"/>
      <c r="D30" s="1173"/>
      <c r="E30" s="1174"/>
      <c r="F30" s="905" t="s">
        <v>2726</v>
      </c>
      <c r="G30" s="906">
        <v>1</v>
      </c>
      <c r="H30" s="907">
        <v>10565412</v>
      </c>
      <c r="I30" s="907">
        <v>10565412</v>
      </c>
      <c r="J30" s="899">
        <f t="shared" si="0"/>
        <v>13523727.359999999</v>
      </c>
    </row>
    <row r="31" spans="1:10">
      <c r="A31" s="903" t="s">
        <v>2756</v>
      </c>
      <c r="B31" s="1172" t="s">
        <v>2757</v>
      </c>
      <c r="C31" s="1173"/>
      <c r="D31" s="1173"/>
      <c r="E31" s="1174"/>
      <c r="F31" s="905" t="s">
        <v>2726</v>
      </c>
      <c r="G31" s="906">
        <v>1</v>
      </c>
      <c r="H31" s="907">
        <v>10565412</v>
      </c>
      <c r="I31" s="907">
        <v>10565412</v>
      </c>
      <c r="J31" s="899">
        <f t="shared" si="0"/>
        <v>13523727.359999999</v>
      </c>
    </row>
    <row r="32" spans="1:10">
      <c r="A32" s="903" t="s">
        <v>2758</v>
      </c>
      <c r="B32" s="1172" t="s">
        <v>2759</v>
      </c>
      <c r="C32" s="1173"/>
      <c r="D32" s="1173"/>
      <c r="E32" s="1174"/>
      <c r="F32" s="905" t="s">
        <v>2726</v>
      </c>
      <c r="G32" s="906">
        <v>1</v>
      </c>
      <c r="H32" s="907">
        <v>10565412</v>
      </c>
      <c r="I32" s="907">
        <v>10565412</v>
      </c>
      <c r="J32" s="899">
        <f t="shared" si="0"/>
        <v>13523727.359999999</v>
      </c>
    </row>
    <row r="33" spans="1:10">
      <c r="A33" s="903" t="s">
        <v>2760</v>
      </c>
      <c r="B33" s="1175" t="s">
        <v>1101</v>
      </c>
      <c r="C33" s="1176"/>
      <c r="D33" s="1176"/>
      <c r="E33" s="1176"/>
      <c r="F33" s="905" t="s">
        <v>2726</v>
      </c>
      <c r="G33" s="906">
        <v>1</v>
      </c>
      <c r="H33" s="912">
        <v>10565412</v>
      </c>
      <c r="I33" s="912">
        <v>10565412</v>
      </c>
      <c r="J33" s="899">
        <f t="shared" ref="J33:J57" si="1">H33*(1+$L$10)</f>
        <v>13523727.359999999</v>
      </c>
    </row>
    <row r="34" spans="1:10">
      <c r="A34" s="903" t="s">
        <v>2761</v>
      </c>
      <c r="B34" s="1170" t="s">
        <v>2762</v>
      </c>
      <c r="C34" s="1171"/>
      <c r="D34" s="1171"/>
      <c r="E34" s="1171"/>
      <c r="F34" s="905" t="s">
        <v>2726</v>
      </c>
      <c r="G34" s="906">
        <v>1</v>
      </c>
      <c r="H34" s="912">
        <v>25600806</v>
      </c>
      <c r="I34" s="912">
        <v>25600806</v>
      </c>
      <c r="J34" s="899">
        <f t="shared" si="1"/>
        <v>32769031.68</v>
      </c>
    </row>
    <row r="35" spans="1:10">
      <c r="A35" s="903" t="s">
        <v>2763</v>
      </c>
      <c r="B35" s="1170" t="s">
        <v>2764</v>
      </c>
      <c r="C35" s="1171"/>
      <c r="D35" s="1171"/>
      <c r="E35" s="1171"/>
      <c r="F35" s="905" t="s">
        <v>2726</v>
      </c>
      <c r="G35" s="906">
        <v>1</v>
      </c>
      <c r="H35" s="912">
        <v>28851702</v>
      </c>
      <c r="I35" s="912">
        <v>28851702</v>
      </c>
      <c r="J35" s="899">
        <f t="shared" si="1"/>
        <v>36930178.560000002</v>
      </c>
    </row>
    <row r="36" spans="1:10">
      <c r="A36" s="903" t="s">
        <v>2765</v>
      </c>
      <c r="B36" s="1170" t="s">
        <v>2766</v>
      </c>
      <c r="C36" s="1171"/>
      <c r="D36" s="1171"/>
      <c r="E36" s="1171"/>
      <c r="F36" s="905" t="s">
        <v>2726</v>
      </c>
      <c r="G36" s="906">
        <v>1</v>
      </c>
      <c r="H36" s="912">
        <v>28851702</v>
      </c>
      <c r="I36" s="912">
        <v>28851702</v>
      </c>
      <c r="J36" s="899">
        <f t="shared" si="1"/>
        <v>36930178.560000002</v>
      </c>
    </row>
    <row r="37" spans="1:10">
      <c r="A37" s="903" t="s">
        <v>2767</v>
      </c>
      <c r="B37" s="1170" t="s">
        <v>2768</v>
      </c>
      <c r="C37" s="1171"/>
      <c r="D37" s="1171"/>
      <c r="E37" s="1171"/>
      <c r="F37" s="905" t="s">
        <v>2726</v>
      </c>
      <c r="G37" s="906">
        <v>1</v>
      </c>
      <c r="H37" s="912">
        <v>28851702</v>
      </c>
      <c r="I37" s="912">
        <v>28851702</v>
      </c>
      <c r="J37" s="899">
        <f t="shared" si="1"/>
        <v>36930178.560000002</v>
      </c>
    </row>
    <row r="38" spans="1:10">
      <c r="A38" s="903" t="s">
        <v>2769</v>
      </c>
      <c r="B38" s="1170" t="s">
        <v>2770</v>
      </c>
      <c r="C38" s="1171"/>
      <c r="D38" s="1171"/>
      <c r="E38" s="1171"/>
      <c r="F38" s="905" t="s">
        <v>2726</v>
      </c>
      <c r="G38" s="906">
        <v>1</v>
      </c>
      <c r="H38" s="912">
        <v>28851702</v>
      </c>
      <c r="I38" s="912">
        <v>28851702</v>
      </c>
      <c r="J38" s="899">
        <f t="shared" si="1"/>
        <v>36930178.560000002</v>
      </c>
    </row>
    <row r="39" spans="1:10">
      <c r="A39" s="903" t="s">
        <v>2771</v>
      </c>
      <c r="B39" s="1170" t="s">
        <v>2772</v>
      </c>
      <c r="C39" s="1171"/>
      <c r="D39" s="1171"/>
      <c r="E39" s="1171"/>
      <c r="F39" s="905" t="s">
        <v>2726</v>
      </c>
      <c r="G39" s="906">
        <v>1</v>
      </c>
      <c r="H39" s="912">
        <v>34676224</v>
      </c>
      <c r="I39" s="912">
        <v>34676224</v>
      </c>
      <c r="J39" s="899">
        <f t="shared" si="1"/>
        <v>44385566.719999999</v>
      </c>
    </row>
    <row r="40" spans="1:10">
      <c r="A40" s="903" t="s">
        <v>2773</v>
      </c>
      <c r="B40" s="1170" t="s">
        <v>2774</v>
      </c>
      <c r="C40" s="1171"/>
      <c r="D40" s="1171"/>
      <c r="E40" s="1171"/>
      <c r="F40" s="905" t="s">
        <v>2726</v>
      </c>
      <c r="G40" s="906">
        <v>40</v>
      </c>
      <c r="H40" s="912">
        <v>880451</v>
      </c>
      <c r="I40" s="912">
        <v>35218040</v>
      </c>
      <c r="J40" s="899">
        <f t="shared" si="1"/>
        <v>1126977.28</v>
      </c>
    </row>
    <row r="41" spans="1:10">
      <c r="A41" s="903" t="s">
        <v>2775</v>
      </c>
      <c r="B41" s="1170" t="s">
        <v>2776</v>
      </c>
      <c r="C41" s="1171"/>
      <c r="D41" s="1171"/>
      <c r="E41" s="1171"/>
      <c r="F41" s="905" t="s">
        <v>2726</v>
      </c>
      <c r="G41" s="906">
        <v>74</v>
      </c>
      <c r="H41" s="912">
        <v>880451</v>
      </c>
      <c r="I41" s="912">
        <v>65153374</v>
      </c>
      <c r="J41" s="899">
        <f t="shared" si="1"/>
        <v>1126977.28</v>
      </c>
    </row>
    <row r="42" spans="1:10">
      <c r="A42" s="903" t="s">
        <v>2777</v>
      </c>
      <c r="B42" s="1170" t="s">
        <v>2778</v>
      </c>
      <c r="C42" s="1171"/>
      <c r="D42" s="1171"/>
      <c r="E42" s="1171"/>
      <c r="F42" s="905" t="s">
        <v>2726</v>
      </c>
      <c r="G42" s="906">
        <v>4</v>
      </c>
      <c r="H42" s="912">
        <v>880451</v>
      </c>
      <c r="I42" s="912">
        <v>3521804</v>
      </c>
      <c r="J42" s="899">
        <f t="shared" si="1"/>
        <v>1126977.28</v>
      </c>
    </row>
    <row r="43" spans="1:10">
      <c r="A43" s="903" t="s">
        <v>2779</v>
      </c>
      <c r="B43" s="1170" t="s">
        <v>2780</v>
      </c>
      <c r="C43" s="1171"/>
      <c r="D43" s="1171"/>
      <c r="E43" s="1171"/>
      <c r="F43" s="905" t="s">
        <v>2726</v>
      </c>
      <c r="G43" s="906">
        <v>153</v>
      </c>
      <c r="H43" s="912">
        <v>744997</v>
      </c>
      <c r="I43" s="912">
        <v>113984541</v>
      </c>
      <c r="J43" s="899">
        <f t="shared" si="1"/>
        <v>953596.16</v>
      </c>
    </row>
    <row r="44" spans="1:10">
      <c r="A44" s="903" t="s">
        <v>2781</v>
      </c>
      <c r="B44" s="1170" t="s">
        <v>2782</v>
      </c>
      <c r="C44" s="1171"/>
      <c r="D44" s="1171"/>
      <c r="E44" s="1171"/>
      <c r="F44" s="905" t="s">
        <v>2726</v>
      </c>
      <c r="G44" s="906">
        <v>65</v>
      </c>
      <c r="H44" s="912">
        <v>744997</v>
      </c>
      <c r="I44" s="912">
        <v>48424805</v>
      </c>
      <c r="J44" s="899">
        <f t="shared" si="1"/>
        <v>953596.16</v>
      </c>
    </row>
    <row r="45" spans="1:10">
      <c r="A45" s="903" t="s">
        <v>2783</v>
      </c>
      <c r="B45" s="1170" t="s">
        <v>2784</v>
      </c>
      <c r="C45" s="1171"/>
      <c r="D45" s="1171"/>
      <c r="E45" s="1171"/>
      <c r="F45" s="905" t="s">
        <v>2726</v>
      </c>
      <c r="G45" s="906">
        <v>6</v>
      </c>
      <c r="H45" s="912">
        <v>744997</v>
      </c>
      <c r="I45" s="912">
        <v>4469982</v>
      </c>
      <c r="J45" s="899">
        <f t="shared" si="1"/>
        <v>953596.16</v>
      </c>
    </row>
    <row r="46" spans="1:10">
      <c r="A46" s="903" t="s">
        <v>2785</v>
      </c>
      <c r="B46" s="1170" t="s">
        <v>2786</v>
      </c>
      <c r="C46" s="1171"/>
      <c r="D46" s="1171"/>
      <c r="E46" s="1171"/>
      <c r="F46" s="905" t="s">
        <v>2726</v>
      </c>
      <c r="G46" s="906">
        <v>23</v>
      </c>
      <c r="H46" s="912">
        <v>1164904</v>
      </c>
      <c r="I46" s="912">
        <v>26792801</v>
      </c>
      <c r="J46" s="899">
        <f t="shared" si="1"/>
        <v>1491077.1200000001</v>
      </c>
    </row>
    <row r="47" spans="1:10">
      <c r="A47" s="903" t="s">
        <v>2787</v>
      </c>
      <c r="B47" s="1170" t="s">
        <v>2788</v>
      </c>
      <c r="C47" s="1171"/>
      <c r="D47" s="1171"/>
      <c r="E47" s="1171"/>
      <c r="F47" s="905" t="s">
        <v>2726</v>
      </c>
      <c r="G47" s="906">
        <v>23</v>
      </c>
      <c r="H47" s="912">
        <v>142227</v>
      </c>
      <c r="I47" s="912">
        <v>3271214</v>
      </c>
      <c r="J47" s="899">
        <f t="shared" si="1"/>
        <v>182050.56</v>
      </c>
    </row>
    <row r="48" spans="1:10">
      <c r="A48" s="903" t="s">
        <v>2789</v>
      </c>
      <c r="B48" s="1170" t="s">
        <v>2790</v>
      </c>
      <c r="C48" s="1171"/>
      <c r="D48" s="1171"/>
      <c r="E48" s="1171"/>
      <c r="F48" s="905" t="s">
        <v>2726</v>
      </c>
      <c r="G48" s="906">
        <v>4</v>
      </c>
      <c r="H48" s="912">
        <v>142227</v>
      </c>
      <c r="I48" s="912">
        <v>568907</v>
      </c>
      <c r="J48" s="899">
        <f t="shared" si="1"/>
        <v>182050.56</v>
      </c>
    </row>
    <row r="49" spans="1:10">
      <c r="A49" s="903" t="s">
        <v>2791</v>
      </c>
      <c r="B49" s="1170" t="s">
        <v>2792</v>
      </c>
      <c r="C49" s="1171"/>
      <c r="D49" s="1171"/>
      <c r="E49" s="1171"/>
      <c r="F49" s="905" t="s">
        <v>2726</v>
      </c>
      <c r="G49" s="906">
        <v>69</v>
      </c>
      <c r="H49" s="912">
        <v>135454</v>
      </c>
      <c r="I49" s="912">
        <v>9346326</v>
      </c>
      <c r="J49" s="899">
        <f t="shared" si="1"/>
        <v>173381.12</v>
      </c>
    </row>
    <row r="50" spans="1:10">
      <c r="A50" s="903" t="s">
        <v>2793</v>
      </c>
      <c r="B50" s="1170" t="s">
        <v>2794</v>
      </c>
      <c r="C50" s="1171"/>
      <c r="D50" s="1171"/>
      <c r="E50" s="1171"/>
      <c r="F50" s="905" t="s">
        <v>2726</v>
      </c>
      <c r="G50" s="906">
        <v>40</v>
      </c>
      <c r="H50" s="912">
        <v>135454</v>
      </c>
      <c r="I50" s="912">
        <v>5418160</v>
      </c>
      <c r="J50" s="899">
        <f t="shared" si="1"/>
        <v>173381.12</v>
      </c>
    </row>
    <row r="51" spans="1:10">
      <c r="A51" s="903" t="s">
        <v>2795</v>
      </c>
      <c r="B51" s="1170" t="s">
        <v>2796</v>
      </c>
      <c r="C51" s="1171"/>
      <c r="D51" s="1171"/>
      <c r="E51" s="1171"/>
      <c r="F51" s="905" t="s">
        <v>2726</v>
      </c>
      <c r="G51" s="906">
        <v>41</v>
      </c>
      <c r="H51" s="912">
        <v>135454</v>
      </c>
      <c r="I51" s="912">
        <v>5553614</v>
      </c>
      <c r="J51" s="899">
        <f t="shared" si="1"/>
        <v>173381.12</v>
      </c>
    </row>
    <row r="52" spans="1:10">
      <c r="A52" s="903" t="s">
        <v>2797</v>
      </c>
      <c r="B52" s="1170" t="s">
        <v>2798</v>
      </c>
      <c r="C52" s="1171"/>
      <c r="D52" s="1171"/>
      <c r="E52" s="1171"/>
      <c r="F52" s="905" t="s">
        <v>2726</v>
      </c>
      <c r="G52" s="906">
        <v>10</v>
      </c>
      <c r="H52" s="912">
        <v>135454</v>
      </c>
      <c r="I52" s="912">
        <v>1354540</v>
      </c>
      <c r="J52" s="899">
        <f t="shared" si="1"/>
        <v>173381.12</v>
      </c>
    </row>
    <row r="53" spans="1:10">
      <c r="A53" s="903" t="s">
        <v>2799</v>
      </c>
      <c r="B53" s="1170" t="s">
        <v>2800</v>
      </c>
      <c r="C53" s="1171"/>
      <c r="D53" s="1171"/>
      <c r="E53" s="1171"/>
      <c r="F53" s="905" t="s">
        <v>2726</v>
      </c>
      <c r="G53" s="906">
        <v>110</v>
      </c>
      <c r="H53" s="912">
        <v>257363</v>
      </c>
      <c r="I53" s="912">
        <v>28309886</v>
      </c>
      <c r="J53" s="899">
        <f t="shared" si="1"/>
        <v>329424.64000000001</v>
      </c>
    </row>
    <row r="54" spans="1:10">
      <c r="A54" s="903" t="s">
        <v>2801</v>
      </c>
      <c r="B54" s="1170" t="s">
        <v>2802</v>
      </c>
      <c r="C54" s="1171"/>
      <c r="D54" s="1171"/>
      <c r="E54" s="1171"/>
      <c r="F54" s="905" t="s">
        <v>2726</v>
      </c>
      <c r="G54" s="906">
        <v>90</v>
      </c>
      <c r="H54" s="912">
        <v>277681</v>
      </c>
      <c r="I54" s="912">
        <v>24991263</v>
      </c>
      <c r="J54" s="899">
        <f t="shared" si="1"/>
        <v>355431.67999999999</v>
      </c>
    </row>
    <row r="55" spans="1:10">
      <c r="A55" s="903" t="s">
        <v>2803</v>
      </c>
      <c r="B55" s="1170" t="s">
        <v>2804</v>
      </c>
      <c r="C55" s="1171"/>
      <c r="D55" s="1171"/>
      <c r="E55" s="1171"/>
      <c r="F55" s="905" t="s">
        <v>2726</v>
      </c>
      <c r="G55" s="906">
        <v>12</v>
      </c>
      <c r="H55" s="912">
        <v>338635</v>
      </c>
      <c r="I55" s="912">
        <v>4063620</v>
      </c>
      <c r="J55" s="899">
        <f t="shared" si="1"/>
        <v>433452.79999999999</v>
      </c>
    </row>
    <row r="56" spans="1:10">
      <c r="A56" s="903" t="s">
        <v>2805</v>
      </c>
      <c r="B56" s="1170" t="s">
        <v>2806</v>
      </c>
      <c r="C56" s="1171"/>
      <c r="D56" s="1171"/>
      <c r="E56" s="1171"/>
      <c r="F56" s="905" t="s">
        <v>2731</v>
      </c>
      <c r="G56" s="906">
        <v>700</v>
      </c>
      <c r="H56" s="912">
        <v>21131</v>
      </c>
      <c r="I56" s="912">
        <v>14791577</v>
      </c>
      <c r="J56" s="899">
        <f t="shared" si="1"/>
        <v>27047.68</v>
      </c>
    </row>
    <row r="57" spans="1:10">
      <c r="A57" s="903" t="s">
        <v>2807</v>
      </c>
      <c r="B57" s="1170" t="s">
        <v>2808</v>
      </c>
      <c r="C57" s="1171"/>
      <c r="D57" s="1171"/>
      <c r="E57" s="1171"/>
      <c r="F57" s="905" t="s">
        <v>2726</v>
      </c>
      <c r="G57" s="906">
        <v>1</v>
      </c>
      <c r="H57" s="912">
        <v>34676224</v>
      </c>
      <c r="I57" s="912">
        <v>34676224</v>
      </c>
      <c r="J57" s="899">
        <f t="shared" si="1"/>
        <v>44385566.719999999</v>
      </c>
    </row>
    <row r="58" spans="1:10" ht="12.75" customHeight="1">
      <c r="A58" s="904" t="s">
        <v>2809</v>
      </c>
      <c r="B58" s="915" t="s">
        <v>2810</v>
      </c>
      <c r="C58" s="916"/>
      <c r="D58" s="916"/>
      <c r="E58" s="916"/>
      <c r="F58" s="916"/>
      <c r="G58" s="916"/>
      <c r="H58" s="916"/>
      <c r="I58" s="916"/>
    </row>
    <row r="59" spans="1:10">
      <c r="A59" s="903" t="s">
        <v>2811</v>
      </c>
      <c r="B59" s="1170" t="s">
        <v>2812</v>
      </c>
      <c r="C59" s="1171"/>
      <c r="D59" s="1171"/>
      <c r="E59" s="1171"/>
      <c r="F59" s="905" t="s">
        <v>2813</v>
      </c>
      <c r="G59" s="906">
        <v>135</v>
      </c>
      <c r="H59" s="912">
        <v>4199074</v>
      </c>
      <c r="I59" s="912">
        <v>566874990</v>
      </c>
      <c r="J59" s="899">
        <f>I59*(1+$L$10)/AnalisisDelProyecto!E268</f>
        <v>9953.3605925925931</v>
      </c>
    </row>
    <row r="60" spans="1:10">
      <c r="A60" s="903" t="s">
        <v>2814</v>
      </c>
      <c r="B60" s="1170" t="s">
        <v>2815</v>
      </c>
      <c r="C60" s="1171"/>
      <c r="D60" s="1171"/>
      <c r="E60" s="1171"/>
      <c r="F60" s="905" t="s">
        <v>2816</v>
      </c>
      <c r="G60" s="906">
        <v>340</v>
      </c>
      <c r="H60" s="912">
        <v>132474</v>
      </c>
      <c r="I60" s="912">
        <v>45041164</v>
      </c>
      <c r="J60" s="899">
        <f t="shared" ref="J60:J68" si="2">H60*(1+$L$10)</f>
        <v>169566.72</v>
      </c>
    </row>
    <row r="61" spans="1:10">
      <c r="A61" s="903" t="s">
        <v>2817</v>
      </c>
      <c r="B61" s="1170" t="s">
        <v>2818</v>
      </c>
      <c r="C61" s="1171"/>
      <c r="D61" s="1171"/>
      <c r="E61" s="1171"/>
      <c r="F61" s="905" t="s">
        <v>2731</v>
      </c>
      <c r="G61" s="906">
        <v>570</v>
      </c>
      <c r="H61" s="912">
        <v>106873</v>
      </c>
      <c r="I61" s="912">
        <v>60917727</v>
      </c>
      <c r="J61" s="899">
        <f t="shared" si="2"/>
        <v>136797.44</v>
      </c>
    </row>
    <row r="62" spans="1:10">
      <c r="A62" s="903" t="s">
        <v>2819</v>
      </c>
      <c r="B62" s="1170" t="s">
        <v>2820</v>
      </c>
      <c r="C62" s="1171"/>
      <c r="D62" s="1171"/>
      <c r="E62" s="1171"/>
      <c r="F62" s="905" t="s">
        <v>2726</v>
      </c>
      <c r="G62" s="906">
        <v>1</v>
      </c>
      <c r="H62" s="912">
        <v>54181600</v>
      </c>
      <c r="I62" s="912">
        <v>54181600</v>
      </c>
      <c r="J62" s="899">
        <f t="shared" si="2"/>
        <v>69352448</v>
      </c>
    </row>
    <row r="63" spans="1:10">
      <c r="A63" s="903" t="s">
        <v>2821</v>
      </c>
      <c r="B63" s="1170" t="s">
        <v>2822</v>
      </c>
      <c r="C63" s="1171"/>
      <c r="D63" s="1171"/>
      <c r="E63" s="1171"/>
      <c r="F63" s="905" t="s">
        <v>2726</v>
      </c>
      <c r="G63" s="906">
        <v>1</v>
      </c>
      <c r="H63" s="912">
        <v>46975447</v>
      </c>
      <c r="I63" s="912">
        <v>46975447</v>
      </c>
      <c r="J63" s="899">
        <f t="shared" si="2"/>
        <v>60128572.160000004</v>
      </c>
    </row>
    <row r="64" spans="1:10">
      <c r="A64" s="903" t="s">
        <v>2823</v>
      </c>
      <c r="B64" s="1170" t="s">
        <v>2824</v>
      </c>
      <c r="C64" s="1171"/>
      <c r="D64" s="1171"/>
      <c r="E64" s="1171"/>
      <c r="F64" s="905" t="s">
        <v>2726</v>
      </c>
      <c r="G64" s="906">
        <v>1</v>
      </c>
      <c r="H64" s="912">
        <v>88993278</v>
      </c>
      <c r="I64" s="912">
        <v>88993278</v>
      </c>
      <c r="J64" s="899">
        <f t="shared" si="2"/>
        <v>113911395.84</v>
      </c>
    </row>
    <row r="65" spans="1:10">
      <c r="A65" s="903" t="s">
        <v>2825</v>
      </c>
      <c r="B65" s="1170" t="s">
        <v>2826</v>
      </c>
      <c r="C65" s="1171"/>
      <c r="D65" s="1171"/>
      <c r="E65" s="1171"/>
      <c r="F65" s="905" t="s">
        <v>2726</v>
      </c>
      <c r="G65" s="906">
        <v>10</v>
      </c>
      <c r="H65" s="912">
        <v>7802150</v>
      </c>
      <c r="I65" s="912">
        <v>78021504</v>
      </c>
      <c r="J65" s="899">
        <f t="shared" si="2"/>
        <v>9986752</v>
      </c>
    </row>
    <row r="66" spans="1:10">
      <c r="A66" s="903" t="s">
        <v>2827</v>
      </c>
      <c r="B66" s="1168" t="s">
        <v>2828</v>
      </c>
      <c r="C66" s="1169"/>
      <c r="D66" s="1169"/>
      <c r="E66" s="1169"/>
      <c r="F66" s="905" t="s">
        <v>2726</v>
      </c>
      <c r="G66" s="913">
        <v>1</v>
      </c>
      <c r="H66" s="912">
        <v>25600806</v>
      </c>
      <c r="I66" s="912">
        <v>25600806</v>
      </c>
      <c r="J66" s="899">
        <f t="shared" si="2"/>
        <v>32769031.68</v>
      </c>
    </row>
    <row r="67" spans="1:10">
      <c r="A67" s="903" t="s">
        <v>2829</v>
      </c>
      <c r="B67" s="1170" t="s">
        <v>2830</v>
      </c>
      <c r="C67" s="1171"/>
      <c r="D67" s="1171"/>
      <c r="E67" s="1171"/>
      <c r="F67" s="905" t="s">
        <v>2726</v>
      </c>
      <c r="G67" s="913">
        <v>6</v>
      </c>
      <c r="H67" s="912">
        <v>3521804</v>
      </c>
      <c r="I67" s="912">
        <v>21130824</v>
      </c>
      <c r="J67" s="899">
        <f t="shared" si="2"/>
        <v>4507909.12</v>
      </c>
    </row>
    <row r="68" spans="1:10">
      <c r="A68" s="903" t="s">
        <v>2831</v>
      </c>
      <c r="B68" s="1170" t="s">
        <v>2832</v>
      </c>
      <c r="C68" s="1171"/>
      <c r="D68" s="1171"/>
      <c r="E68" s="1171"/>
      <c r="F68" s="905" t="s">
        <v>2726</v>
      </c>
      <c r="G68" s="913">
        <v>1</v>
      </c>
      <c r="H68" s="912">
        <v>59057944</v>
      </c>
      <c r="I68" s="912">
        <v>59057944</v>
      </c>
      <c r="J68" s="899">
        <f t="shared" si="2"/>
        <v>75594168.320000008</v>
      </c>
    </row>
    <row r="69" spans="1:10">
      <c r="J69" s="914">
        <f>SUM(J16:J68)</f>
        <v>1725121409.3605921</v>
      </c>
    </row>
  </sheetData>
  <mergeCells count="69">
    <mergeCell ref="A9:I9"/>
    <mergeCell ref="A1:C4"/>
    <mergeCell ref="D1:G4"/>
    <mergeCell ref="H1:I1"/>
    <mergeCell ref="H2:I2"/>
    <mergeCell ref="H3:I3"/>
    <mergeCell ref="H4:I4"/>
    <mergeCell ref="A5:D5"/>
    <mergeCell ref="E5:I5"/>
    <mergeCell ref="A6:B6"/>
    <mergeCell ref="A7:I7"/>
    <mergeCell ref="A8:I8"/>
    <mergeCell ref="B23:E23"/>
    <mergeCell ref="A10:I10"/>
    <mergeCell ref="A11:I11"/>
    <mergeCell ref="B14:E14"/>
    <mergeCell ref="B16:E16"/>
    <mergeCell ref="B17:E17"/>
    <mergeCell ref="B18:E18"/>
    <mergeCell ref="B19:E19"/>
    <mergeCell ref="B20:E20"/>
    <mergeCell ref="B21:E21"/>
    <mergeCell ref="B22:E22"/>
    <mergeCell ref="A12:I12"/>
    <mergeCell ref="A13:C13"/>
    <mergeCell ref="D13:I13"/>
    <mergeCell ref="B24:E24"/>
    <mergeCell ref="B25:E25"/>
    <mergeCell ref="B27:E27"/>
    <mergeCell ref="B28:E28"/>
    <mergeCell ref="B29:E29"/>
    <mergeCell ref="B41:E41"/>
    <mergeCell ref="B30:E30"/>
    <mergeCell ref="B31:E31"/>
    <mergeCell ref="B32:E32"/>
    <mergeCell ref="B33:E33"/>
    <mergeCell ref="B34:E34"/>
    <mergeCell ref="B35:E35"/>
    <mergeCell ref="B36:E36"/>
    <mergeCell ref="B37:E37"/>
    <mergeCell ref="B38:E38"/>
    <mergeCell ref="B39:E39"/>
    <mergeCell ref="B40:E40"/>
    <mergeCell ref="B53:E53"/>
    <mergeCell ref="B42:E42"/>
    <mergeCell ref="B43:E43"/>
    <mergeCell ref="B44:E44"/>
    <mergeCell ref="B45:E45"/>
    <mergeCell ref="B46:E46"/>
    <mergeCell ref="B47:E47"/>
    <mergeCell ref="B48:E48"/>
    <mergeCell ref="B49:E49"/>
    <mergeCell ref="B50:E50"/>
    <mergeCell ref="B51:E51"/>
    <mergeCell ref="B52:E52"/>
    <mergeCell ref="B54:E54"/>
    <mergeCell ref="B55:E55"/>
    <mergeCell ref="B56:E56"/>
    <mergeCell ref="B57:E57"/>
    <mergeCell ref="B59:E59"/>
    <mergeCell ref="B66:E66"/>
    <mergeCell ref="B67:E67"/>
    <mergeCell ref="B68:E68"/>
    <mergeCell ref="B60:E60"/>
    <mergeCell ref="B61:E61"/>
    <mergeCell ref="B62:E62"/>
    <mergeCell ref="B63:E63"/>
    <mergeCell ref="B64:E64"/>
    <mergeCell ref="B65:E65"/>
  </mergeCells>
  <conditionalFormatting sqref="A16">
    <cfRule type="expression" dxfId="0" priority="1">
      <formula>$L16="SI"</formula>
    </cfRule>
  </conditionalFormatting>
  <hyperlinks>
    <hyperlink ref="D13" r:id="rId1" xr:uid="{D8982D03-12B2-42C3-9A1F-36945BBBFF96}"/>
  </hyperlinks>
  <pageMargins left="0.7" right="0.7" top="0.75" bottom="0.75" header="0.3" footer="0.3"/>
  <pageSetup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A20A6-036B-40CB-BB0B-4398976AFABD}">
  <dimension ref="A1:D10"/>
  <sheetViews>
    <sheetView workbookViewId="0">
      <selection activeCell="J36" sqref="J36"/>
    </sheetView>
  </sheetViews>
  <sheetFormatPr baseColWidth="10" defaultRowHeight="15"/>
  <cols>
    <col min="2" max="2" width="31.140625" customWidth="1"/>
  </cols>
  <sheetData>
    <row r="1" spans="1:4">
      <c r="A1" s="593" t="s">
        <v>2471</v>
      </c>
      <c r="B1" s="593"/>
      <c r="C1" s="593"/>
      <c r="D1" s="593"/>
    </row>
    <row r="2" spans="1:4">
      <c r="A2" s="593" t="s">
        <v>2472</v>
      </c>
      <c r="B2" s="593"/>
      <c r="C2" s="593"/>
      <c r="D2" s="593"/>
    </row>
    <row r="3" spans="1:4">
      <c r="A3" s="593" t="s">
        <v>2473</v>
      </c>
      <c r="B3" s="593"/>
      <c r="C3" s="593"/>
      <c r="D3" s="593"/>
    </row>
    <row r="6" spans="1:4">
      <c r="B6" s="594" t="s">
        <v>2474</v>
      </c>
      <c r="C6" s="594">
        <f>ROUND('Explosion de Insumos(preciosOf)'!E11/50,0)</f>
        <v>15199</v>
      </c>
      <c r="D6" s="595" t="s">
        <v>19</v>
      </c>
    </row>
    <row r="7" spans="1:4">
      <c r="B7" s="594" t="s">
        <v>2475</v>
      </c>
      <c r="C7" s="594">
        <f>'Explosion de Insumos(preciosOf)'!E20</f>
        <v>2248.11</v>
      </c>
      <c r="D7" s="595" t="s">
        <v>28</v>
      </c>
    </row>
    <row r="8" spans="1:4">
      <c r="B8" s="594" t="s">
        <v>2476</v>
      </c>
      <c r="C8" s="594">
        <f>'Explosion de Insumos(preciosOf)'!E19+'Explosion de Insumos(preciosOf)'!E24+'Explosion de Insumos(preciosOf)'!E25</f>
        <v>1401.73</v>
      </c>
      <c r="D8" s="595" t="s">
        <v>28</v>
      </c>
    </row>
    <row r="9" spans="1:4">
      <c r="B9" s="594" t="s">
        <v>39</v>
      </c>
      <c r="C9" s="594">
        <v>72127.03</v>
      </c>
      <c r="D9" s="595" t="s">
        <v>17</v>
      </c>
    </row>
    <row r="10" spans="1:4">
      <c r="B10" s="594" t="s">
        <v>34</v>
      </c>
      <c r="C10" s="594">
        <v>974.96</v>
      </c>
      <c r="D10" s="595" t="s">
        <v>17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0C2F0-D1FB-4DFA-B04B-020C06533CAC}">
  <dimension ref="D1:D2"/>
  <sheetViews>
    <sheetView workbookViewId="0">
      <selection activeCell="L39" sqref="L39"/>
    </sheetView>
  </sheetViews>
  <sheetFormatPr baseColWidth="10" defaultRowHeight="15"/>
  <sheetData>
    <row r="1" spans="4:4">
      <c r="D1" t="s">
        <v>2429</v>
      </c>
    </row>
    <row r="2" spans="4:4">
      <c r="D2" t="s">
        <v>2430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2:O515"/>
  <sheetViews>
    <sheetView showGridLines="0" workbookViewId="0">
      <selection activeCell="K10" sqref="K10"/>
    </sheetView>
  </sheetViews>
  <sheetFormatPr baseColWidth="10" defaultRowHeight="12"/>
  <cols>
    <col min="1" max="1" width="9.140625" style="1" bestFit="1" customWidth="1"/>
    <col min="2" max="2" width="55.28515625" style="1" customWidth="1"/>
    <col min="3" max="3" width="7" style="1" bestFit="1" customWidth="1"/>
    <col min="4" max="4" width="7.5703125" style="1" bestFit="1" customWidth="1"/>
    <col min="5" max="6" width="12.7109375" style="1" bestFit="1" customWidth="1"/>
    <col min="7" max="7" width="20.85546875" style="14" customWidth="1"/>
    <col min="8" max="8" width="17" style="17" bestFit="1" customWidth="1"/>
    <col min="9" max="16384" width="11.42578125" style="1"/>
  </cols>
  <sheetData>
    <row r="2" spans="1:15" ht="14.25" hidden="1">
      <c r="A2" s="1076" t="s">
        <v>0</v>
      </c>
      <c r="B2" s="1076"/>
      <c r="C2" s="1076"/>
      <c r="D2" s="1076"/>
      <c r="E2" s="1076"/>
      <c r="F2" s="1076"/>
      <c r="G2" s="1076"/>
    </row>
    <row r="3" spans="1:15" ht="12" customHeight="1">
      <c r="A3" s="1077" t="s">
        <v>1</v>
      </c>
      <c r="B3" s="1077"/>
      <c r="C3" s="1077"/>
      <c r="D3" s="1077"/>
      <c r="E3" s="1077"/>
      <c r="F3" s="1077"/>
      <c r="G3" s="1077"/>
      <c r="O3" s="20"/>
    </row>
    <row r="4" spans="1:15" ht="12" customHeight="1">
      <c r="A4" s="1077" t="s">
        <v>2</v>
      </c>
      <c r="B4" s="1077"/>
      <c r="C4" s="1077"/>
      <c r="D4" s="1077"/>
      <c r="E4" s="1077"/>
      <c r="F4" s="1077"/>
      <c r="G4" s="1077"/>
    </row>
    <row r="5" spans="1:15" ht="12" customHeight="1">
      <c r="E5" s="7" t="s">
        <v>7</v>
      </c>
      <c r="F5" s="7"/>
      <c r="G5" s="11"/>
    </row>
    <row r="6" spans="1:15">
      <c r="A6" s="7" t="s">
        <v>3</v>
      </c>
      <c r="B6" s="8" t="s">
        <v>4</v>
      </c>
      <c r="C6" s="7" t="s">
        <v>5</v>
      </c>
      <c r="D6" s="7" t="s">
        <v>6</v>
      </c>
      <c r="E6" s="2" t="s">
        <v>8</v>
      </c>
      <c r="F6" s="2" t="s">
        <v>9</v>
      </c>
      <c r="G6" s="12" t="s">
        <v>10</v>
      </c>
      <c r="H6" s="18" t="s">
        <v>11</v>
      </c>
    </row>
    <row r="7" spans="1:15">
      <c r="A7" s="9">
        <v>1</v>
      </c>
      <c r="B7" s="10" t="s">
        <v>12</v>
      </c>
      <c r="C7" s="10"/>
      <c r="D7" s="10"/>
      <c r="E7" s="15"/>
      <c r="F7" s="15"/>
      <c r="G7" s="16">
        <v>58991077.829999998</v>
      </c>
      <c r="H7" s="20">
        <f>G7/$G$515</f>
        <v>2.4447902988162656E-3</v>
      </c>
    </row>
    <row r="8" spans="1:15">
      <c r="A8" s="3">
        <v>1003</v>
      </c>
      <c r="B8" s="4" t="s">
        <v>13</v>
      </c>
      <c r="C8" s="5" t="s">
        <v>14</v>
      </c>
      <c r="D8" s="5" t="s">
        <v>15</v>
      </c>
      <c r="E8" s="3">
        <v>0.24</v>
      </c>
      <c r="F8" s="3">
        <v>58936</v>
      </c>
      <c r="G8" s="13">
        <v>14144.64</v>
      </c>
      <c r="H8" s="19">
        <f>G8/$G$515</f>
        <v>5.8620184482648066E-7</v>
      </c>
    </row>
    <row r="9" spans="1:15">
      <c r="A9" s="3">
        <v>104</v>
      </c>
      <c r="B9" s="4" t="s">
        <v>16</v>
      </c>
      <c r="C9" s="5" t="s">
        <v>14</v>
      </c>
      <c r="D9" s="5" t="s">
        <v>17</v>
      </c>
      <c r="E9" s="3">
        <v>1143.4000000000001</v>
      </c>
      <c r="F9" s="3">
        <v>1278</v>
      </c>
      <c r="G9" s="13">
        <v>1461265.2</v>
      </c>
      <c r="H9" s="19">
        <f t="shared" ref="H9:H72" si="0">G9/$G$515</f>
        <v>6.0559784909388733E-5</v>
      </c>
    </row>
    <row r="10" spans="1:15">
      <c r="A10" s="3">
        <v>1057</v>
      </c>
      <c r="B10" s="4" t="s">
        <v>18</v>
      </c>
      <c r="C10" s="5" t="s">
        <v>14</v>
      </c>
      <c r="D10" s="5" t="s">
        <v>19</v>
      </c>
      <c r="E10" s="3">
        <v>17.96</v>
      </c>
      <c r="F10" s="3">
        <v>50897</v>
      </c>
      <c r="G10" s="13">
        <v>914110.12</v>
      </c>
      <c r="H10" s="19">
        <f t="shared" si="0"/>
        <v>3.788382303957935E-5</v>
      </c>
    </row>
    <row r="11" spans="1:15">
      <c r="A11" s="3">
        <v>1058</v>
      </c>
      <c r="B11" s="4" t="s">
        <v>20</v>
      </c>
      <c r="C11" s="5" t="s">
        <v>14</v>
      </c>
      <c r="D11" s="5" t="s">
        <v>17</v>
      </c>
      <c r="E11" s="3">
        <v>141.80000000000001</v>
      </c>
      <c r="F11" s="3">
        <v>1192</v>
      </c>
      <c r="G11" s="13">
        <v>169025.6</v>
      </c>
      <c r="H11" s="19">
        <f t="shared" si="0"/>
        <v>7.0049940148991275E-6</v>
      </c>
    </row>
    <row r="12" spans="1:15">
      <c r="A12" s="3">
        <v>1130</v>
      </c>
      <c r="B12" s="4" t="s">
        <v>21</v>
      </c>
      <c r="C12" s="5" t="s">
        <v>14</v>
      </c>
      <c r="D12" s="5" t="s">
        <v>17</v>
      </c>
      <c r="E12" s="3">
        <v>6069.49</v>
      </c>
      <c r="F12" s="3">
        <v>8220</v>
      </c>
      <c r="G12" s="13">
        <v>49891166.289999999</v>
      </c>
      <c r="H12" s="19">
        <f t="shared" si="0"/>
        <v>2.0676591076013756E-3</v>
      </c>
    </row>
    <row r="13" spans="1:15">
      <c r="A13" s="3">
        <v>1392</v>
      </c>
      <c r="B13" s="4" t="s">
        <v>22</v>
      </c>
      <c r="C13" s="5" t="s">
        <v>14</v>
      </c>
      <c r="D13" s="5" t="s">
        <v>15</v>
      </c>
      <c r="E13" s="3">
        <v>4</v>
      </c>
      <c r="F13" s="3">
        <v>310641</v>
      </c>
      <c r="G13" s="13">
        <v>1242564</v>
      </c>
      <c r="H13" s="19">
        <f t="shared" si="0"/>
        <v>5.1496065584912104E-5</v>
      </c>
    </row>
    <row r="14" spans="1:15">
      <c r="A14" s="3">
        <v>1393</v>
      </c>
      <c r="B14" s="4" t="s">
        <v>23</v>
      </c>
      <c r="C14" s="5" t="s">
        <v>14</v>
      </c>
      <c r="D14" s="5" t="s">
        <v>24</v>
      </c>
      <c r="E14" s="3">
        <v>126</v>
      </c>
      <c r="F14" s="3">
        <v>38634</v>
      </c>
      <c r="G14" s="13">
        <v>4867884</v>
      </c>
      <c r="H14" s="19">
        <f t="shared" si="0"/>
        <v>2.0174161952522709E-4</v>
      </c>
    </row>
    <row r="15" spans="1:15">
      <c r="A15" s="3">
        <v>465</v>
      </c>
      <c r="B15" s="4" t="s">
        <v>25</v>
      </c>
      <c r="C15" s="5" t="s">
        <v>14</v>
      </c>
      <c r="D15" s="5" t="s">
        <v>17</v>
      </c>
      <c r="E15" s="3">
        <v>29.56</v>
      </c>
      <c r="F15" s="3">
        <v>14577</v>
      </c>
      <c r="G15" s="13">
        <v>430917.99</v>
      </c>
      <c r="H15" s="19">
        <f t="shared" si="0"/>
        <v>1.7858702710490966E-5</v>
      </c>
    </row>
    <row r="16" spans="1:15">
      <c r="A16" s="9">
        <v>2</v>
      </c>
      <c r="B16" s="10" t="s">
        <v>26</v>
      </c>
      <c r="C16" s="10"/>
      <c r="D16" s="10"/>
      <c r="E16" s="15"/>
      <c r="F16" s="15"/>
      <c r="G16" s="16">
        <v>2638534733.27</v>
      </c>
      <c r="H16" s="20">
        <f t="shared" si="0"/>
        <v>0.10934982638523286</v>
      </c>
    </row>
    <row r="17" spans="1:8">
      <c r="A17" s="3">
        <v>1019</v>
      </c>
      <c r="B17" s="4" t="s">
        <v>474</v>
      </c>
      <c r="C17" s="5" t="s">
        <v>14</v>
      </c>
      <c r="D17" s="5" t="s">
        <v>17</v>
      </c>
      <c r="E17" s="3">
        <v>12414</v>
      </c>
      <c r="F17" s="3">
        <v>3088</v>
      </c>
      <c r="G17" s="13">
        <v>38334432</v>
      </c>
      <c r="H17" s="19">
        <f t="shared" si="0"/>
        <v>1.5887088507572675E-3</v>
      </c>
    </row>
    <row r="18" spans="1:8">
      <c r="A18" s="3">
        <v>114</v>
      </c>
      <c r="B18" s="4" t="s">
        <v>27</v>
      </c>
      <c r="C18" s="5" t="s">
        <v>14</v>
      </c>
      <c r="D18" s="5" t="s">
        <v>28</v>
      </c>
      <c r="E18" s="3">
        <v>28.42</v>
      </c>
      <c r="F18" s="3">
        <v>857987.49</v>
      </c>
      <c r="G18" s="13">
        <v>24387865.43</v>
      </c>
      <c r="H18" s="19">
        <f t="shared" si="0"/>
        <v>1.010715840519515E-3</v>
      </c>
    </row>
    <row r="19" spans="1:8">
      <c r="A19" s="3">
        <v>1142</v>
      </c>
      <c r="B19" s="4" t="s">
        <v>475</v>
      </c>
      <c r="C19" s="5" t="s">
        <v>14</v>
      </c>
      <c r="D19" s="5" t="s">
        <v>28</v>
      </c>
      <c r="E19" s="3">
        <v>1287.5</v>
      </c>
      <c r="F19" s="3">
        <v>865339</v>
      </c>
      <c r="G19" s="13">
        <v>1114123962.5</v>
      </c>
      <c r="H19" s="19">
        <f t="shared" si="0"/>
        <v>4.6173074902075187E-2</v>
      </c>
    </row>
    <row r="20" spans="1:8">
      <c r="A20" s="3">
        <v>1187</v>
      </c>
      <c r="B20" s="4" t="s">
        <v>29</v>
      </c>
      <c r="C20" s="5" t="s">
        <v>14</v>
      </c>
      <c r="D20" s="5" t="s">
        <v>28</v>
      </c>
      <c r="E20" s="3">
        <v>2402.86</v>
      </c>
      <c r="F20" s="3">
        <v>598392</v>
      </c>
      <c r="G20" s="13">
        <v>1437849209.1600001</v>
      </c>
      <c r="H20" s="19">
        <f t="shared" si="0"/>
        <v>5.9589346847419823E-2</v>
      </c>
    </row>
    <row r="21" spans="1:8">
      <c r="A21" s="3">
        <v>1256</v>
      </c>
      <c r="B21" s="4" t="s">
        <v>30</v>
      </c>
      <c r="C21" s="5" t="s">
        <v>14</v>
      </c>
      <c r="D21" s="5" t="s">
        <v>17</v>
      </c>
      <c r="E21" s="3">
        <v>6106.71</v>
      </c>
      <c r="F21" s="3">
        <v>1353</v>
      </c>
      <c r="G21" s="13">
        <v>8262382.0099999998</v>
      </c>
      <c r="H21" s="19">
        <f t="shared" si="0"/>
        <v>3.4242112750293576E-4</v>
      </c>
    </row>
    <row r="22" spans="1:8">
      <c r="A22" s="3">
        <v>1257</v>
      </c>
      <c r="B22" s="4" t="s">
        <v>31</v>
      </c>
      <c r="C22" s="5" t="s">
        <v>14</v>
      </c>
      <c r="D22" s="5" t="s">
        <v>17</v>
      </c>
      <c r="E22" s="3">
        <v>3664.03</v>
      </c>
      <c r="F22" s="3">
        <v>1443</v>
      </c>
      <c r="G22" s="13">
        <v>5287191.68</v>
      </c>
      <c r="H22" s="19">
        <f t="shared" si="0"/>
        <v>2.1911915161978103E-4</v>
      </c>
    </row>
    <row r="23" spans="1:8">
      <c r="A23" s="3">
        <v>740</v>
      </c>
      <c r="B23" s="4" t="s">
        <v>32</v>
      </c>
      <c r="C23" s="5" t="s">
        <v>14</v>
      </c>
      <c r="D23" s="5" t="s">
        <v>28</v>
      </c>
      <c r="E23" s="3">
        <v>11.99</v>
      </c>
      <c r="F23" s="3">
        <v>857989</v>
      </c>
      <c r="G23" s="13">
        <v>10289690.48</v>
      </c>
      <c r="H23" s="19">
        <f t="shared" si="0"/>
        <v>4.2643966492391999E-4</v>
      </c>
    </row>
    <row r="24" spans="1:8">
      <c r="A24" s="9">
        <v>3</v>
      </c>
      <c r="B24" s="10" t="s">
        <v>33</v>
      </c>
      <c r="C24" s="10"/>
      <c r="D24" s="10"/>
      <c r="E24" s="15"/>
      <c r="F24" s="15"/>
      <c r="G24" s="16">
        <v>746997047.13</v>
      </c>
      <c r="H24" s="20">
        <f t="shared" si="0"/>
        <v>3.0958090634158206E-2</v>
      </c>
    </row>
    <row r="25" spans="1:8">
      <c r="A25" s="3">
        <v>1012</v>
      </c>
      <c r="B25" s="4" t="s">
        <v>34</v>
      </c>
      <c r="C25" s="5" t="s">
        <v>14</v>
      </c>
      <c r="D25" s="5" t="s">
        <v>17</v>
      </c>
      <c r="E25" s="3">
        <v>974.96</v>
      </c>
      <c r="F25" s="3">
        <v>9533</v>
      </c>
      <c r="G25" s="13">
        <v>9294289.8699999992</v>
      </c>
      <c r="H25" s="19">
        <f t="shared" si="0"/>
        <v>3.8518688832986001E-4</v>
      </c>
    </row>
    <row r="26" spans="1:8">
      <c r="A26" s="3">
        <v>1176</v>
      </c>
      <c r="B26" s="4" t="s">
        <v>35</v>
      </c>
      <c r="C26" s="5" t="s">
        <v>14</v>
      </c>
      <c r="D26" s="5" t="s">
        <v>17</v>
      </c>
      <c r="E26" s="3">
        <v>1.44</v>
      </c>
      <c r="F26" s="3">
        <v>5851</v>
      </c>
      <c r="G26" s="13">
        <v>8431.2900000000009</v>
      </c>
      <c r="H26" s="19">
        <f t="shared" si="0"/>
        <v>3.4942124736062982E-7</v>
      </c>
    </row>
    <row r="27" spans="1:8">
      <c r="A27" s="3">
        <v>1238</v>
      </c>
      <c r="B27" s="4" t="s">
        <v>476</v>
      </c>
      <c r="C27" s="5" t="s">
        <v>14</v>
      </c>
      <c r="D27" s="5" t="s">
        <v>36</v>
      </c>
      <c r="E27" s="3">
        <v>2.9</v>
      </c>
      <c r="F27" s="3">
        <v>9050</v>
      </c>
      <c r="G27" s="13">
        <v>26289.35</v>
      </c>
      <c r="H27" s="19">
        <f t="shared" si="0"/>
        <v>1.0895198088667537E-6</v>
      </c>
    </row>
    <row r="28" spans="1:8">
      <c r="A28" s="3">
        <v>1239</v>
      </c>
      <c r="B28" s="4" t="s">
        <v>477</v>
      </c>
      <c r="C28" s="5" t="s">
        <v>14</v>
      </c>
      <c r="D28" s="5" t="s">
        <v>36</v>
      </c>
      <c r="E28" s="3">
        <v>3.6</v>
      </c>
      <c r="F28" s="3">
        <v>9050</v>
      </c>
      <c r="G28" s="13">
        <v>32580</v>
      </c>
      <c r="H28" s="19">
        <f t="shared" si="0"/>
        <v>1.3502256759059785E-6</v>
      </c>
    </row>
    <row r="29" spans="1:8">
      <c r="A29" s="3">
        <v>1240</v>
      </c>
      <c r="B29" s="4" t="s">
        <v>37</v>
      </c>
      <c r="C29" s="5" t="s">
        <v>14</v>
      </c>
      <c r="D29" s="5" t="s">
        <v>36</v>
      </c>
      <c r="E29" s="3">
        <v>6</v>
      </c>
      <c r="F29" s="3">
        <v>9050</v>
      </c>
      <c r="G29" s="13">
        <v>54300</v>
      </c>
      <c r="H29" s="19">
        <f t="shared" si="0"/>
        <v>2.2503761265099643E-6</v>
      </c>
    </row>
    <row r="30" spans="1:8">
      <c r="A30" s="3">
        <v>2187</v>
      </c>
      <c r="B30" s="4" t="s">
        <v>478</v>
      </c>
      <c r="C30" s="5" t="s">
        <v>14</v>
      </c>
      <c r="D30" s="5" t="s">
        <v>15</v>
      </c>
      <c r="E30" s="3">
        <v>8</v>
      </c>
      <c r="F30" s="3">
        <v>26265</v>
      </c>
      <c r="G30" s="13">
        <v>210120</v>
      </c>
      <c r="H30" s="19">
        <f t="shared" si="0"/>
        <v>8.7080852983844144E-6</v>
      </c>
    </row>
    <row r="31" spans="1:8">
      <c r="A31" s="3">
        <v>673</v>
      </c>
      <c r="B31" s="4" t="s">
        <v>479</v>
      </c>
      <c r="C31" s="5" t="s">
        <v>14</v>
      </c>
      <c r="D31" s="5" t="s">
        <v>36</v>
      </c>
      <c r="E31" s="3">
        <v>19.489999999999998</v>
      </c>
      <c r="F31" s="3">
        <v>9050</v>
      </c>
      <c r="G31" s="13">
        <v>176370.93</v>
      </c>
      <c r="H31" s="19">
        <f t="shared" si="0"/>
        <v>7.3094093974651938E-6</v>
      </c>
    </row>
    <row r="32" spans="1:8">
      <c r="A32" s="3">
        <v>679</v>
      </c>
      <c r="B32" s="4" t="s">
        <v>38</v>
      </c>
      <c r="C32" s="5" t="s">
        <v>14</v>
      </c>
      <c r="D32" s="5" t="s">
        <v>17</v>
      </c>
      <c r="E32" s="3">
        <v>142</v>
      </c>
      <c r="F32" s="3">
        <v>11828</v>
      </c>
      <c r="G32" s="13">
        <v>1679576</v>
      </c>
      <c r="H32" s="19">
        <f t="shared" si="0"/>
        <v>6.9607324734053408E-5</v>
      </c>
    </row>
    <row r="33" spans="1:8">
      <c r="A33" s="3">
        <v>724</v>
      </c>
      <c r="B33" s="4" t="s">
        <v>39</v>
      </c>
      <c r="C33" s="5" t="s">
        <v>14</v>
      </c>
      <c r="D33" s="5" t="s">
        <v>17</v>
      </c>
      <c r="E33" s="3">
        <v>72127.03</v>
      </c>
      <c r="F33" s="3">
        <v>10181</v>
      </c>
      <c r="G33" s="13">
        <v>734325254.55999994</v>
      </c>
      <c r="H33" s="19">
        <f t="shared" si="0"/>
        <v>3.0432928581126631E-2</v>
      </c>
    </row>
    <row r="34" spans="1:8">
      <c r="A34" s="3">
        <v>745</v>
      </c>
      <c r="B34" s="4" t="s">
        <v>480</v>
      </c>
      <c r="C34" s="5" t="s">
        <v>14</v>
      </c>
      <c r="D34" s="5" t="s">
        <v>17</v>
      </c>
      <c r="E34" s="3">
        <v>116.87</v>
      </c>
      <c r="F34" s="3">
        <v>10181</v>
      </c>
      <c r="G34" s="13">
        <v>1189835.1399999999</v>
      </c>
      <c r="H34" s="19">
        <f t="shared" si="0"/>
        <v>4.9310802827599275E-5</v>
      </c>
    </row>
    <row r="35" spans="1:8">
      <c r="A35" s="9">
        <v>4</v>
      </c>
      <c r="B35" s="10" t="s">
        <v>40</v>
      </c>
      <c r="C35" s="10"/>
      <c r="D35" s="10"/>
      <c r="E35" s="15"/>
      <c r="F35" s="15"/>
      <c r="G35" s="16">
        <v>13041.05</v>
      </c>
      <c r="H35" s="20">
        <f t="shared" si="0"/>
        <v>5.4046533305014306E-7</v>
      </c>
    </row>
    <row r="36" spans="1:8">
      <c r="A36" s="3">
        <v>717</v>
      </c>
      <c r="B36" s="4" t="s">
        <v>481</v>
      </c>
      <c r="C36" s="5" t="s">
        <v>14</v>
      </c>
      <c r="D36" s="5" t="s">
        <v>36</v>
      </c>
      <c r="E36" s="3">
        <v>1.44</v>
      </c>
      <c r="F36" s="3">
        <v>9050</v>
      </c>
      <c r="G36" s="13">
        <v>13041.05</v>
      </c>
      <c r="H36" s="19">
        <f t="shared" si="0"/>
        <v>5.4046533305014306E-7</v>
      </c>
    </row>
    <row r="37" spans="1:8" s="6" customFormat="1">
      <c r="A37" s="9">
        <v>8</v>
      </c>
      <c r="B37" s="10" t="s">
        <v>41</v>
      </c>
      <c r="C37" s="10"/>
      <c r="D37" s="10"/>
      <c r="E37" s="15"/>
      <c r="F37" s="15"/>
      <c r="G37" s="16">
        <v>895905</v>
      </c>
      <c r="H37" s="20">
        <f t="shared" si="0"/>
        <v>3.7129341134823382E-5</v>
      </c>
    </row>
    <row r="38" spans="1:8">
      <c r="A38" s="3">
        <v>2113</v>
      </c>
      <c r="B38" s="4" t="s">
        <v>42</v>
      </c>
      <c r="C38" s="5" t="s">
        <v>14</v>
      </c>
      <c r="D38" s="5" t="s">
        <v>28</v>
      </c>
      <c r="E38" s="3">
        <v>22.5</v>
      </c>
      <c r="F38" s="3">
        <v>39818</v>
      </c>
      <c r="G38" s="13">
        <v>895905</v>
      </c>
      <c r="H38" s="19">
        <f t="shared" si="0"/>
        <v>3.7129341134823382E-5</v>
      </c>
    </row>
    <row r="39" spans="1:8" s="6" customFormat="1">
      <c r="A39" s="9">
        <v>12</v>
      </c>
      <c r="B39" s="10" t="s">
        <v>43</v>
      </c>
      <c r="C39" s="10"/>
      <c r="D39" s="10"/>
      <c r="E39" s="15"/>
      <c r="F39" s="15"/>
      <c r="G39" s="16">
        <v>358566282.06999999</v>
      </c>
      <c r="H39" s="20">
        <f t="shared" si="0"/>
        <v>1.486020259561263E-2</v>
      </c>
    </row>
    <row r="40" spans="1:8">
      <c r="A40" s="3">
        <v>1010</v>
      </c>
      <c r="B40" s="4" t="s">
        <v>482</v>
      </c>
      <c r="C40" s="5" t="s">
        <v>14</v>
      </c>
      <c r="D40" s="5" t="s">
        <v>44</v>
      </c>
      <c r="E40" s="3">
        <v>3997.6</v>
      </c>
      <c r="F40" s="3">
        <v>83888</v>
      </c>
      <c r="G40" s="13">
        <v>335350668.80000001</v>
      </c>
      <c r="H40" s="19">
        <f t="shared" si="0"/>
        <v>1.3898068859607182E-2</v>
      </c>
    </row>
    <row r="41" spans="1:8">
      <c r="A41" s="3">
        <v>1028</v>
      </c>
      <c r="B41" s="4" t="s">
        <v>45</v>
      </c>
      <c r="C41" s="5" t="s">
        <v>14</v>
      </c>
      <c r="D41" s="5" t="s">
        <v>15</v>
      </c>
      <c r="E41" s="3">
        <v>436.56</v>
      </c>
      <c r="F41" s="3">
        <v>3959</v>
      </c>
      <c r="G41" s="13">
        <v>1728341.04</v>
      </c>
      <c r="H41" s="19">
        <f t="shared" si="0"/>
        <v>7.1628313349602273E-5</v>
      </c>
    </row>
    <row r="42" spans="1:8">
      <c r="A42" s="3">
        <v>1029</v>
      </c>
      <c r="B42" s="4" t="s">
        <v>46</v>
      </c>
      <c r="C42" s="5" t="s">
        <v>14</v>
      </c>
      <c r="D42" s="5" t="s">
        <v>15</v>
      </c>
      <c r="E42" s="3">
        <v>2182.8000000000002</v>
      </c>
      <c r="F42" s="3">
        <v>3959</v>
      </c>
      <c r="G42" s="13">
        <v>8641705.1999999993</v>
      </c>
      <c r="H42" s="19">
        <f t="shared" si="0"/>
        <v>3.5814156674801129E-4</v>
      </c>
    </row>
    <row r="43" spans="1:8">
      <c r="A43" s="3">
        <v>1030</v>
      </c>
      <c r="B43" s="4" t="s">
        <v>47</v>
      </c>
      <c r="C43" s="5" t="s">
        <v>14</v>
      </c>
      <c r="D43" s="5" t="s">
        <v>15</v>
      </c>
      <c r="E43" s="3">
        <v>327.42</v>
      </c>
      <c r="F43" s="3">
        <v>3959</v>
      </c>
      <c r="G43" s="13">
        <v>1296255.78</v>
      </c>
      <c r="H43" s="19">
        <f t="shared" si="0"/>
        <v>5.3721235012201705E-5</v>
      </c>
    </row>
    <row r="44" spans="1:8">
      <c r="A44" s="3">
        <v>1141</v>
      </c>
      <c r="B44" s="4" t="s">
        <v>48</v>
      </c>
      <c r="C44" s="5" t="s">
        <v>14</v>
      </c>
      <c r="D44" s="5" t="s">
        <v>19</v>
      </c>
      <c r="E44" s="3">
        <v>41.25</v>
      </c>
      <c r="F44" s="3">
        <v>5753</v>
      </c>
      <c r="G44" s="13">
        <v>237311.25</v>
      </c>
      <c r="H44" s="19">
        <f t="shared" si="0"/>
        <v>9.8349829015145069E-6</v>
      </c>
    </row>
    <row r="45" spans="1:8">
      <c r="A45" s="3">
        <v>1161</v>
      </c>
      <c r="B45" s="4" t="s">
        <v>49</v>
      </c>
      <c r="C45" s="5" t="s">
        <v>14</v>
      </c>
      <c r="D45" s="5" t="s">
        <v>44</v>
      </c>
      <c r="E45" s="3">
        <v>20</v>
      </c>
      <c r="F45" s="3">
        <v>565600</v>
      </c>
      <c r="G45" s="13">
        <v>11312000</v>
      </c>
      <c r="H45" s="19">
        <f t="shared" si="0"/>
        <v>4.6880763799412E-4</v>
      </c>
    </row>
    <row r="46" spans="1:8">
      <c r="A46" s="9">
        <v>13</v>
      </c>
      <c r="B46" s="10" t="s">
        <v>50</v>
      </c>
      <c r="C46" s="10"/>
      <c r="D46" s="10"/>
      <c r="E46" s="15"/>
      <c r="F46" s="15"/>
      <c r="G46" s="16">
        <v>3007902428.0900002</v>
      </c>
      <c r="H46" s="20">
        <f t="shared" si="0"/>
        <v>0.1246576761518433</v>
      </c>
    </row>
    <row r="47" spans="1:8">
      <c r="A47" s="3">
        <v>1109</v>
      </c>
      <c r="B47" s="4" t="s">
        <v>51</v>
      </c>
      <c r="C47" s="5" t="s">
        <v>14</v>
      </c>
      <c r="D47" s="5" t="s">
        <v>28</v>
      </c>
      <c r="E47" s="3">
        <v>2.25</v>
      </c>
      <c r="F47" s="3">
        <v>391056</v>
      </c>
      <c r="G47" s="13">
        <v>879876</v>
      </c>
      <c r="H47" s="19">
        <f t="shared" si="0"/>
        <v>3.6465045021898364E-5</v>
      </c>
    </row>
    <row r="48" spans="1:8">
      <c r="A48" s="3">
        <v>1190</v>
      </c>
      <c r="B48" s="4" t="s">
        <v>483</v>
      </c>
      <c r="C48" s="5" t="s">
        <v>14</v>
      </c>
      <c r="D48" s="5" t="s">
        <v>28</v>
      </c>
      <c r="E48" s="3">
        <v>1018.67</v>
      </c>
      <c r="F48" s="3">
        <v>1964438</v>
      </c>
      <c r="G48" s="13">
        <v>2001111505.6600001</v>
      </c>
      <c r="H48" s="19">
        <f t="shared" si="0"/>
        <v>8.2932846387139478E-2</v>
      </c>
    </row>
    <row r="49" spans="1:8">
      <c r="A49" s="3">
        <v>1191</v>
      </c>
      <c r="B49" s="4" t="s">
        <v>52</v>
      </c>
      <c r="C49" s="5" t="s">
        <v>14</v>
      </c>
      <c r="D49" s="5" t="s">
        <v>28</v>
      </c>
      <c r="E49" s="3">
        <v>540.44000000000005</v>
      </c>
      <c r="F49" s="3">
        <v>1857150.16</v>
      </c>
      <c r="G49" s="13">
        <v>1003674147.5599999</v>
      </c>
      <c r="H49" s="19">
        <f t="shared" si="0"/>
        <v>4.1595660045382378E-2</v>
      </c>
    </row>
    <row r="50" spans="1:8">
      <c r="A50" s="3">
        <v>2107</v>
      </c>
      <c r="B50" s="4" t="s">
        <v>53</v>
      </c>
      <c r="C50" s="5" t="s">
        <v>14</v>
      </c>
      <c r="D50" s="5" t="s">
        <v>28</v>
      </c>
      <c r="E50" s="3">
        <v>2.88</v>
      </c>
      <c r="F50" s="3">
        <v>776701</v>
      </c>
      <c r="G50" s="13">
        <v>2236898.88</v>
      </c>
      <c r="H50" s="19">
        <f t="shared" si="0"/>
        <v>9.2704674713975634E-5</v>
      </c>
    </row>
    <row r="51" spans="1:8">
      <c r="A51" s="9">
        <v>14</v>
      </c>
      <c r="B51" s="10" t="s">
        <v>54</v>
      </c>
      <c r="C51" s="10"/>
      <c r="D51" s="10"/>
      <c r="E51" s="15"/>
      <c r="F51" s="15"/>
      <c r="G51" s="16">
        <v>569656668.53999996</v>
      </c>
      <c r="H51" s="20">
        <f t="shared" si="0"/>
        <v>2.360850399980876E-2</v>
      </c>
    </row>
    <row r="52" spans="1:8">
      <c r="A52" s="3">
        <v>1072</v>
      </c>
      <c r="B52" s="4" t="s">
        <v>55</v>
      </c>
      <c r="C52" s="5" t="s">
        <v>14</v>
      </c>
      <c r="D52" s="5" t="s">
        <v>44</v>
      </c>
      <c r="E52" s="3">
        <v>320</v>
      </c>
      <c r="F52" s="3">
        <v>361984</v>
      </c>
      <c r="G52" s="13">
        <v>115834880</v>
      </c>
      <c r="H52" s="19">
        <f t="shared" si="0"/>
        <v>4.800590213059789E-3</v>
      </c>
    </row>
    <row r="53" spans="1:8">
      <c r="A53" s="3">
        <v>1113</v>
      </c>
      <c r="B53" s="4" t="s">
        <v>56</v>
      </c>
      <c r="C53" s="5" t="s">
        <v>14</v>
      </c>
      <c r="D53" s="5" t="s">
        <v>15</v>
      </c>
      <c r="E53" s="3">
        <v>1720.23</v>
      </c>
      <c r="F53" s="3">
        <v>18519</v>
      </c>
      <c r="G53" s="13">
        <v>31856992.98</v>
      </c>
      <c r="H53" s="19">
        <f t="shared" si="0"/>
        <v>1.3202618133441534E-3</v>
      </c>
    </row>
    <row r="54" spans="1:8">
      <c r="A54" s="3">
        <v>1145</v>
      </c>
      <c r="B54" s="4" t="s">
        <v>484</v>
      </c>
      <c r="C54" s="5" t="s">
        <v>14</v>
      </c>
      <c r="D54" s="5" t="s">
        <v>15</v>
      </c>
      <c r="E54" s="3">
        <v>9484.92</v>
      </c>
      <c r="F54" s="3">
        <v>12545</v>
      </c>
      <c r="G54" s="13">
        <v>118988321.40000001</v>
      </c>
      <c r="H54" s="19">
        <f t="shared" si="0"/>
        <v>4.9312795177173978E-3</v>
      </c>
    </row>
    <row r="55" spans="1:8">
      <c r="A55" s="3">
        <v>1167</v>
      </c>
      <c r="B55" s="4" t="s">
        <v>57</v>
      </c>
      <c r="C55" s="5" t="s">
        <v>14</v>
      </c>
      <c r="D55" s="5" t="s">
        <v>15</v>
      </c>
      <c r="E55" s="3">
        <v>96.83</v>
      </c>
      <c r="F55" s="3">
        <v>15732</v>
      </c>
      <c r="G55" s="13">
        <v>1523329.56</v>
      </c>
      <c r="H55" s="19">
        <f t="shared" si="0"/>
        <v>6.3131942442558526E-5</v>
      </c>
    </row>
    <row r="56" spans="1:8">
      <c r="A56" s="3">
        <v>1168</v>
      </c>
      <c r="B56" s="4" t="s">
        <v>58</v>
      </c>
      <c r="C56" s="5" t="s">
        <v>14</v>
      </c>
      <c r="D56" s="5" t="s">
        <v>15</v>
      </c>
      <c r="E56" s="3">
        <v>9.65</v>
      </c>
      <c r="F56" s="3">
        <v>31462</v>
      </c>
      <c r="G56" s="13">
        <v>303756.17</v>
      </c>
      <c r="H56" s="19">
        <f t="shared" si="0"/>
        <v>1.2588685695176836E-5</v>
      </c>
    </row>
    <row r="57" spans="1:8">
      <c r="A57" s="3">
        <v>1169</v>
      </c>
      <c r="B57" s="4" t="s">
        <v>59</v>
      </c>
      <c r="C57" s="5" t="s">
        <v>14</v>
      </c>
      <c r="D57" s="5" t="s">
        <v>15</v>
      </c>
      <c r="E57" s="3">
        <v>618.99</v>
      </c>
      <c r="F57" s="3">
        <v>7050</v>
      </c>
      <c r="G57" s="13">
        <v>4363907.7</v>
      </c>
      <c r="H57" s="19">
        <f t="shared" si="0"/>
        <v>1.8085513271405169E-4</v>
      </c>
    </row>
    <row r="58" spans="1:8">
      <c r="A58" s="3">
        <v>1255</v>
      </c>
      <c r="B58" s="4" t="s">
        <v>60</v>
      </c>
      <c r="C58" s="5" t="s">
        <v>14</v>
      </c>
      <c r="D58" s="5" t="s">
        <v>44</v>
      </c>
      <c r="E58" s="3">
        <v>450</v>
      </c>
      <c r="F58" s="3">
        <v>248864</v>
      </c>
      <c r="G58" s="13">
        <v>111988800</v>
      </c>
      <c r="H58" s="19">
        <f t="shared" si="0"/>
        <v>4.6411956161417876E-3</v>
      </c>
    </row>
    <row r="59" spans="1:8">
      <c r="A59" s="3">
        <v>1342</v>
      </c>
      <c r="B59" s="4" t="s">
        <v>61</v>
      </c>
      <c r="C59" s="5" t="s">
        <v>14</v>
      </c>
      <c r="D59" s="5" t="s">
        <v>15</v>
      </c>
      <c r="E59" s="3">
        <v>111.03</v>
      </c>
      <c r="F59" s="3">
        <v>16986</v>
      </c>
      <c r="G59" s="13">
        <v>1885904.62</v>
      </c>
      <c r="H59" s="19">
        <f t="shared" si="0"/>
        <v>7.8158282389002691E-5</v>
      </c>
    </row>
    <row r="60" spans="1:8">
      <c r="A60" s="3">
        <v>1343</v>
      </c>
      <c r="B60" s="4" t="s">
        <v>62</v>
      </c>
      <c r="C60" s="5" t="s">
        <v>14</v>
      </c>
      <c r="D60" s="5" t="s">
        <v>15</v>
      </c>
      <c r="E60" s="3">
        <v>274.7</v>
      </c>
      <c r="F60" s="3">
        <v>24925</v>
      </c>
      <c r="G60" s="13">
        <v>6846897.5</v>
      </c>
      <c r="H60" s="19">
        <f t="shared" si="0"/>
        <v>2.8375864962542832E-4</v>
      </c>
    </row>
    <row r="61" spans="1:8">
      <c r="A61" s="3">
        <v>1443</v>
      </c>
      <c r="B61" s="4" t="s">
        <v>63</v>
      </c>
      <c r="C61" s="5" t="s">
        <v>14</v>
      </c>
      <c r="D61" s="5" t="s">
        <v>15</v>
      </c>
      <c r="E61" s="3">
        <v>839.31</v>
      </c>
      <c r="F61" s="3">
        <v>3823</v>
      </c>
      <c r="G61" s="13">
        <v>3208687.47</v>
      </c>
      <c r="H61" s="19">
        <f t="shared" si="0"/>
        <v>1.3297888913295871E-4</v>
      </c>
    </row>
    <row r="62" spans="1:8">
      <c r="A62" s="3">
        <v>1444</v>
      </c>
      <c r="B62" s="4" t="s">
        <v>64</v>
      </c>
      <c r="C62" s="5" t="s">
        <v>14</v>
      </c>
      <c r="D62" s="5" t="s">
        <v>24</v>
      </c>
      <c r="E62" s="3">
        <v>493.7</v>
      </c>
      <c r="F62" s="3">
        <v>11878</v>
      </c>
      <c r="G62" s="13">
        <v>5864168.5999999996</v>
      </c>
      <c r="H62" s="19">
        <f t="shared" si="0"/>
        <v>2.4303103166241913E-4</v>
      </c>
    </row>
    <row r="63" spans="1:8">
      <c r="A63" s="3">
        <v>2161</v>
      </c>
      <c r="B63" s="4" t="s">
        <v>65</v>
      </c>
      <c r="C63" s="5" t="s">
        <v>14</v>
      </c>
      <c r="D63" s="5" t="s">
        <v>66</v>
      </c>
      <c r="E63" s="3">
        <v>719.9</v>
      </c>
      <c r="F63" s="3">
        <v>3394</v>
      </c>
      <c r="G63" s="13">
        <v>2443340.6</v>
      </c>
      <c r="H63" s="19">
        <f t="shared" si="0"/>
        <v>1.0126031961643705E-4</v>
      </c>
    </row>
    <row r="64" spans="1:8">
      <c r="A64" s="3">
        <v>473</v>
      </c>
      <c r="B64" s="4" t="s">
        <v>67</v>
      </c>
      <c r="C64" s="5" t="s">
        <v>14</v>
      </c>
      <c r="D64" s="5" t="s">
        <v>15</v>
      </c>
      <c r="E64" s="3">
        <v>8031.15</v>
      </c>
      <c r="F64" s="3">
        <v>15540</v>
      </c>
      <c r="G64" s="13">
        <v>124803994.84999999</v>
      </c>
      <c r="H64" s="19">
        <f t="shared" si="0"/>
        <v>5.1723007459210405E-3</v>
      </c>
    </row>
    <row r="65" spans="1:8">
      <c r="A65" s="3">
        <v>677</v>
      </c>
      <c r="B65" s="4" t="s">
        <v>485</v>
      </c>
      <c r="C65" s="5" t="s">
        <v>14</v>
      </c>
      <c r="D65" s="5" t="s">
        <v>15</v>
      </c>
      <c r="E65" s="3">
        <v>105</v>
      </c>
      <c r="F65" s="3">
        <v>12545</v>
      </c>
      <c r="G65" s="13">
        <v>1317225</v>
      </c>
      <c r="H65" s="19">
        <f t="shared" si="0"/>
        <v>5.4590270593776936E-5</v>
      </c>
    </row>
    <row r="66" spans="1:8">
      <c r="A66" s="3">
        <v>728</v>
      </c>
      <c r="B66" s="4" t="s">
        <v>68</v>
      </c>
      <c r="C66" s="5" t="s">
        <v>14</v>
      </c>
      <c r="D66" s="5" t="s">
        <v>24</v>
      </c>
      <c r="E66" s="3">
        <v>7442.34</v>
      </c>
      <c r="F66" s="3">
        <v>3823</v>
      </c>
      <c r="G66" s="13">
        <v>28452061.23</v>
      </c>
      <c r="H66" s="19">
        <f t="shared" si="0"/>
        <v>1.1791498958009527E-3</v>
      </c>
    </row>
    <row r="67" spans="1:8">
      <c r="A67" s="3">
        <v>738</v>
      </c>
      <c r="B67" s="4" t="s">
        <v>69</v>
      </c>
      <c r="C67" s="5" t="s">
        <v>14</v>
      </c>
      <c r="D67" s="5" t="s">
        <v>15</v>
      </c>
      <c r="E67" s="3">
        <v>25.05</v>
      </c>
      <c r="F67" s="3">
        <v>9786.98</v>
      </c>
      <c r="G67" s="13">
        <v>245144.29</v>
      </c>
      <c r="H67" s="19">
        <f t="shared" si="0"/>
        <v>1.0159610640262162E-5</v>
      </c>
    </row>
    <row r="68" spans="1:8">
      <c r="A68" s="3">
        <v>739</v>
      </c>
      <c r="B68" s="4" t="s">
        <v>70</v>
      </c>
      <c r="C68" s="5" t="s">
        <v>14</v>
      </c>
      <c r="D68" s="5" t="s">
        <v>15</v>
      </c>
      <c r="E68" s="3">
        <v>2388.7199999999998</v>
      </c>
      <c r="F68" s="3">
        <v>4073</v>
      </c>
      <c r="G68" s="13">
        <v>9729256.5600000005</v>
      </c>
      <c r="H68" s="19">
        <f t="shared" si="0"/>
        <v>4.0321338289713558E-4</v>
      </c>
    </row>
    <row r="69" spans="1:8" s="6" customFormat="1">
      <c r="A69" s="9">
        <v>17</v>
      </c>
      <c r="B69" s="10" t="s">
        <v>71</v>
      </c>
      <c r="C69" s="10"/>
      <c r="D69" s="10"/>
      <c r="E69" s="15"/>
      <c r="F69" s="15"/>
      <c r="G69" s="16">
        <v>88213138.400000006</v>
      </c>
      <c r="H69" s="20">
        <f t="shared" si="0"/>
        <v>3.6558515782666558E-3</v>
      </c>
    </row>
    <row r="70" spans="1:8">
      <c r="A70" s="3">
        <v>1052</v>
      </c>
      <c r="B70" s="4" t="s">
        <v>72</v>
      </c>
      <c r="C70" s="5" t="s">
        <v>14</v>
      </c>
      <c r="D70" s="5" t="s">
        <v>15</v>
      </c>
      <c r="E70" s="3">
        <v>6</v>
      </c>
      <c r="F70" s="3">
        <v>37635</v>
      </c>
      <c r="G70" s="13">
        <v>225810</v>
      </c>
      <c r="H70" s="19">
        <f t="shared" si="0"/>
        <v>9.3583321017903318E-6</v>
      </c>
    </row>
    <row r="71" spans="1:8">
      <c r="A71" s="3">
        <v>1137</v>
      </c>
      <c r="B71" s="4" t="s">
        <v>73</v>
      </c>
      <c r="C71" s="5" t="s">
        <v>14</v>
      </c>
      <c r="D71" s="5" t="s">
        <v>15</v>
      </c>
      <c r="E71" s="3">
        <v>57</v>
      </c>
      <c r="F71" s="3">
        <v>305862</v>
      </c>
      <c r="G71" s="13">
        <v>17434134</v>
      </c>
      <c r="H71" s="19">
        <f t="shared" si="0"/>
        <v>7.2252963057045433E-4</v>
      </c>
    </row>
    <row r="72" spans="1:8">
      <c r="A72" s="3">
        <v>1181</v>
      </c>
      <c r="B72" s="4" t="s">
        <v>74</v>
      </c>
      <c r="C72" s="5" t="s">
        <v>14</v>
      </c>
      <c r="D72" s="5" t="s">
        <v>15</v>
      </c>
      <c r="E72" s="3">
        <v>3</v>
      </c>
      <c r="F72" s="3">
        <v>161535</v>
      </c>
      <c r="G72" s="13">
        <v>484605</v>
      </c>
      <c r="H72" s="19">
        <f t="shared" si="0"/>
        <v>2.0083674452805915E-5</v>
      </c>
    </row>
    <row r="73" spans="1:8">
      <c r="A73" s="3">
        <v>1254</v>
      </c>
      <c r="B73" s="4" t="s">
        <v>75</v>
      </c>
      <c r="C73" s="5" t="s">
        <v>14</v>
      </c>
      <c r="D73" s="5" t="s">
        <v>15</v>
      </c>
      <c r="E73" s="3">
        <v>43</v>
      </c>
      <c r="F73" s="3">
        <v>10156</v>
      </c>
      <c r="G73" s="13">
        <v>436708</v>
      </c>
      <c r="H73" s="19">
        <f t="shared" ref="H73:H136" si="1">G73/$G$515</f>
        <v>1.8098660358304116E-5</v>
      </c>
    </row>
    <row r="74" spans="1:8">
      <c r="A74" s="3">
        <v>1432</v>
      </c>
      <c r="B74" s="4" t="s">
        <v>76</v>
      </c>
      <c r="C74" s="5" t="s">
        <v>14</v>
      </c>
      <c r="D74" s="5" t="s">
        <v>15</v>
      </c>
      <c r="E74" s="3">
        <v>2</v>
      </c>
      <c r="F74" s="3">
        <v>419992</v>
      </c>
      <c r="G74" s="13">
        <v>839984</v>
      </c>
      <c r="H74" s="19">
        <f t="shared" si="1"/>
        <v>3.4811785271645414E-5</v>
      </c>
    </row>
    <row r="75" spans="1:8">
      <c r="A75" s="3">
        <v>1435</v>
      </c>
      <c r="B75" s="4" t="s">
        <v>77</v>
      </c>
      <c r="C75" s="5" t="s">
        <v>14</v>
      </c>
      <c r="D75" s="5" t="s">
        <v>15</v>
      </c>
      <c r="E75" s="3">
        <v>1</v>
      </c>
      <c r="F75" s="3">
        <v>419992</v>
      </c>
      <c r="G75" s="13">
        <v>419992</v>
      </c>
      <c r="H75" s="19">
        <f t="shared" si="1"/>
        <v>1.7405892635822707E-5</v>
      </c>
    </row>
    <row r="76" spans="1:8">
      <c r="A76" s="3">
        <v>1437</v>
      </c>
      <c r="B76" s="4" t="s">
        <v>78</v>
      </c>
      <c r="C76" s="5" t="s">
        <v>14</v>
      </c>
      <c r="D76" s="5" t="s">
        <v>15</v>
      </c>
      <c r="E76" s="3">
        <v>2</v>
      </c>
      <c r="F76" s="3">
        <v>446914</v>
      </c>
      <c r="G76" s="13">
        <v>893828</v>
      </c>
      <c r="H76" s="19">
        <f t="shared" si="1"/>
        <v>3.70432632118996E-5</v>
      </c>
    </row>
    <row r="77" spans="1:8">
      <c r="A77" s="3">
        <v>1448</v>
      </c>
      <c r="B77" s="4" t="s">
        <v>79</v>
      </c>
      <c r="C77" s="5" t="s">
        <v>14</v>
      </c>
      <c r="D77" s="5" t="s">
        <v>17</v>
      </c>
      <c r="E77" s="3">
        <v>174.8</v>
      </c>
      <c r="F77" s="3">
        <v>7913</v>
      </c>
      <c r="G77" s="13">
        <v>1383192.4</v>
      </c>
      <c r="H77" s="19">
        <f t="shared" si="1"/>
        <v>5.7324183339411065E-5</v>
      </c>
    </row>
    <row r="78" spans="1:8">
      <c r="A78" s="3">
        <v>2126</v>
      </c>
      <c r="B78" s="4" t="s">
        <v>80</v>
      </c>
      <c r="C78" s="5" t="s">
        <v>14</v>
      </c>
      <c r="D78" s="5" t="s">
        <v>15</v>
      </c>
      <c r="E78" s="3">
        <v>1</v>
      </c>
      <c r="F78" s="3">
        <v>66094885</v>
      </c>
      <c r="G78" s="13">
        <v>66094885</v>
      </c>
      <c r="H78" s="19">
        <f t="shared" si="1"/>
        <v>2.7391961563245221E-3</v>
      </c>
    </row>
    <row r="79" spans="1:8" s="6" customFormat="1">
      <c r="A79" s="9">
        <v>20</v>
      </c>
      <c r="B79" s="10" t="s">
        <v>81</v>
      </c>
      <c r="C79" s="10"/>
      <c r="D79" s="10"/>
      <c r="E79" s="15"/>
      <c r="F79" s="15"/>
      <c r="G79" s="16">
        <v>2069925</v>
      </c>
      <c r="H79" s="20">
        <f t="shared" si="1"/>
        <v>8.578471093307805E-5</v>
      </c>
    </row>
    <row r="80" spans="1:8">
      <c r="A80" s="3">
        <v>1278</v>
      </c>
      <c r="B80" s="4" t="s">
        <v>82</v>
      </c>
      <c r="C80" s="5" t="s">
        <v>14</v>
      </c>
      <c r="D80" s="5" t="s">
        <v>15</v>
      </c>
      <c r="E80" s="3">
        <v>55</v>
      </c>
      <c r="F80" s="3">
        <v>37635</v>
      </c>
      <c r="G80" s="13">
        <v>2069925</v>
      </c>
      <c r="H80" s="19">
        <f t="shared" si="1"/>
        <v>8.578471093307805E-5</v>
      </c>
    </row>
    <row r="81" spans="1:8">
      <c r="A81" s="9">
        <v>23</v>
      </c>
      <c r="B81" s="10" t="s">
        <v>83</v>
      </c>
      <c r="C81" s="10"/>
      <c r="D81" s="10"/>
      <c r="E81" s="15"/>
      <c r="F81" s="15"/>
      <c r="G81" s="16">
        <v>60060000</v>
      </c>
      <c r="H81" s="20">
        <f t="shared" si="1"/>
        <v>2.4890900581618501E-3</v>
      </c>
    </row>
    <row r="82" spans="1:8">
      <c r="A82" s="3">
        <v>2205</v>
      </c>
      <c r="B82" s="4" t="s">
        <v>84</v>
      </c>
      <c r="C82" s="5" t="s">
        <v>14</v>
      </c>
      <c r="D82" s="5" t="s">
        <v>24</v>
      </c>
      <c r="E82" s="3">
        <v>200</v>
      </c>
      <c r="F82" s="3">
        <v>300300</v>
      </c>
      <c r="G82" s="13">
        <v>60060000</v>
      </c>
      <c r="H82" s="19">
        <f t="shared" si="1"/>
        <v>2.4890900581618501E-3</v>
      </c>
    </row>
    <row r="83" spans="1:8" s="6" customFormat="1">
      <c r="A83" s="9">
        <v>29</v>
      </c>
      <c r="B83" s="10" t="s">
        <v>85</v>
      </c>
      <c r="C83" s="10"/>
      <c r="D83" s="10"/>
      <c r="E83" s="15"/>
      <c r="F83" s="15"/>
      <c r="G83" s="16">
        <v>208108766.22</v>
      </c>
      <c r="H83" s="20">
        <f t="shared" si="1"/>
        <v>8.6247329506248856E-3</v>
      </c>
    </row>
    <row r="84" spans="1:8">
      <c r="A84" s="3">
        <v>1194</v>
      </c>
      <c r="B84" s="4" t="s">
        <v>86</v>
      </c>
      <c r="C84" s="5" t="s">
        <v>14</v>
      </c>
      <c r="D84" s="5" t="s">
        <v>28</v>
      </c>
      <c r="E84" s="3">
        <v>1.44</v>
      </c>
      <c r="F84" s="3">
        <v>1527836</v>
      </c>
      <c r="G84" s="13">
        <v>2201611.6800000002</v>
      </c>
      <c r="H84" s="19">
        <f t="shared" si="1"/>
        <v>9.1242253490193278E-5</v>
      </c>
    </row>
    <row r="85" spans="1:8">
      <c r="A85" s="3">
        <v>1195</v>
      </c>
      <c r="B85" s="4" t="s">
        <v>87</v>
      </c>
      <c r="C85" s="5" t="s">
        <v>14</v>
      </c>
      <c r="D85" s="5" t="s">
        <v>28</v>
      </c>
      <c r="E85" s="3">
        <v>132.47</v>
      </c>
      <c r="F85" s="3">
        <v>1519142</v>
      </c>
      <c r="G85" s="13">
        <v>201240740.74000001</v>
      </c>
      <c r="H85" s="19">
        <f t="shared" si="1"/>
        <v>8.3400986858651414E-3</v>
      </c>
    </row>
    <row r="86" spans="1:8">
      <c r="A86" s="3">
        <v>1196</v>
      </c>
      <c r="B86" s="4" t="s">
        <v>88</v>
      </c>
      <c r="C86" s="5" t="s">
        <v>14</v>
      </c>
      <c r="D86" s="5" t="s">
        <v>28</v>
      </c>
      <c r="E86" s="3">
        <v>3</v>
      </c>
      <c r="F86" s="3">
        <v>1557548</v>
      </c>
      <c r="G86" s="13">
        <v>4666413.8099999996</v>
      </c>
      <c r="H86" s="19">
        <f t="shared" si="1"/>
        <v>1.9339201168398532E-4</v>
      </c>
    </row>
    <row r="87" spans="1:8" s="6" customFormat="1">
      <c r="A87" s="9">
        <v>30</v>
      </c>
      <c r="B87" s="10" t="s">
        <v>89</v>
      </c>
      <c r="C87" s="10"/>
      <c r="D87" s="10"/>
      <c r="E87" s="15"/>
      <c r="F87" s="15"/>
      <c r="G87" s="16">
        <v>25402481.699999999</v>
      </c>
      <c r="H87" s="20">
        <f t="shared" si="1"/>
        <v>1.0527649792225829E-3</v>
      </c>
    </row>
    <row r="88" spans="1:8">
      <c r="A88" s="3">
        <v>1004</v>
      </c>
      <c r="B88" s="4" t="s">
        <v>90</v>
      </c>
      <c r="C88" s="5" t="s">
        <v>14</v>
      </c>
      <c r="D88" s="5" t="s">
        <v>91</v>
      </c>
      <c r="E88" s="3">
        <v>0.38</v>
      </c>
      <c r="F88" s="3">
        <v>37918</v>
      </c>
      <c r="G88" s="13">
        <v>14219.25</v>
      </c>
      <c r="H88" s="19">
        <f t="shared" si="1"/>
        <v>5.8929393622240898E-7</v>
      </c>
    </row>
    <row r="89" spans="1:8">
      <c r="A89" s="3">
        <v>1048</v>
      </c>
      <c r="B89" s="4" t="s">
        <v>92</v>
      </c>
      <c r="C89" s="5" t="s">
        <v>14</v>
      </c>
      <c r="D89" s="5" t="s">
        <v>19</v>
      </c>
      <c r="E89" s="3">
        <v>31.6</v>
      </c>
      <c r="F89" s="3">
        <v>484</v>
      </c>
      <c r="G89" s="13">
        <v>15294.4</v>
      </c>
      <c r="H89" s="19">
        <f t="shared" si="1"/>
        <v>6.3385179796121535E-7</v>
      </c>
    </row>
    <row r="90" spans="1:8">
      <c r="A90" s="3">
        <v>1107</v>
      </c>
      <c r="B90" s="4" t="s">
        <v>93</v>
      </c>
      <c r="C90" s="5" t="s">
        <v>14</v>
      </c>
      <c r="D90" s="5" t="s">
        <v>17</v>
      </c>
      <c r="E90" s="3">
        <v>35.49</v>
      </c>
      <c r="F90" s="3">
        <v>5018</v>
      </c>
      <c r="G90" s="13">
        <v>178088.82</v>
      </c>
      <c r="H90" s="19">
        <f t="shared" si="1"/>
        <v>7.3806045842786423E-6</v>
      </c>
    </row>
    <row r="91" spans="1:8">
      <c r="A91" s="3">
        <v>1114</v>
      </c>
      <c r="B91" s="4" t="s">
        <v>486</v>
      </c>
      <c r="C91" s="5" t="s">
        <v>14</v>
      </c>
      <c r="D91" s="5" t="s">
        <v>17</v>
      </c>
      <c r="E91" s="3">
        <v>668.7</v>
      </c>
      <c r="F91" s="3">
        <v>12336</v>
      </c>
      <c r="G91" s="13">
        <v>8249093.0700000003</v>
      </c>
      <c r="H91" s="19">
        <f t="shared" si="1"/>
        <v>3.418703887677125E-4</v>
      </c>
    </row>
    <row r="92" spans="1:8">
      <c r="A92" s="3">
        <v>1266</v>
      </c>
      <c r="B92" s="4" t="s">
        <v>94</v>
      </c>
      <c r="C92" s="5" t="s">
        <v>14</v>
      </c>
      <c r="D92" s="5" t="s">
        <v>95</v>
      </c>
      <c r="E92" s="3">
        <v>52.24</v>
      </c>
      <c r="F92" s="3">
        <v>57246.95</v>
      </c>
      <c r="G92" s="13">
        <v>2990712.09</v>
      </c>
      <c r="H92" s="19">
        <f t="shared" si="1"/>
        <v>1.2394525025047364E-4</v>
      </c>
    </row>
    <row r="93" spans="1:8">
      <c r="A93" s="3">
        <v>1271</v>
      </c>
      <c r="B93" s="4" t="s">
        <v>96</v>
      </c>
      <c r="C93" s="5" t="s">
        <v>14</v>
      </c>
      <c r="D93" s="5" t="s">
        <v>17</v>
      </c>
      <c r="E93" s="3">
        <v>41.79</v>
      </c>
      <c r="F93" s="3">
        <v>25030</v>
      </c>
      <c r="G93" s="13">
        <v>1046098.81</v>
      </c>
      <c r="H93" s="19">
        <f t="shared" si="1"/>
        <v>4.3353881915183849E-5</v>
      </c>
    </row>
    <row r="94" spans="1:8">
      <c r="A94" s="3">
        <v>1274</v>
      </c>
      <c r="B94" s="4" t="s">
        <v>97</v>
      </c>
      <c r="C94" s="5" t="s">
        <v>14</v>
      </c>
      <c r="D94" s="5" t="s">
        <v>15</v>
      </c>
      <c r="E94" s="3">
        <v>0.6</v>
      </c>
      <c r="F94" s="3">
        <v>73528</v>
      </c>
      <c r="G94" s="13">
        <v>44116.800000000003</v>
      </c>
      <c r="H94" s="19">
        <f t="shared" si="1"/>
        <v>1.8283497881770681E-6</v>
      </c>
    </row>
    <row r="95" spans="1:8">
      <c r="A95" s="3">
        <v>1275</v>
      </c>
      <c r="B95" s="4" t="s">
        <v>98</v>
      </c>
      <c r="C95" s="5" t="s">
        <v>14</v>
      </c>
      <c r="D95" s="5" t="s">
        <v>15</v>
      </c>
      <c r="E95" s="3">
        <v>18.899999999999999</v>
      </c>
      <c r="F95" s="3">
        <v>10746</v>
      </c>
      <c r="G95" s="13">
        <v>203099.4</v>
      </c>
      <c r="H95" s="19">
        <f t="shared" si="1"/>
        <v>8.4171278281491303E-6</v>
      </c>
    </row>
    <row r="96" spans="1:8">
      <c r="A96" s="3">
        <v>1283</v>
      </c>
      <c r="B96" s="4" t="s">
        <v>99</v>
      </c>
      <c r="C96" s="5" t="s">
        <v>14</v>
      </c>
      <c r="D96" s="5" t="s">
        <v>17</v>
      </c>
      <c r="E96" s="3">
        <v>8</v>
      </c>
      <c r="F96" s="3">
        <v>2808</v>
      </c>
      <c r="G96" s="13">
        <v>22464</v>
      </c>
      <c r="H96" s="19">
        <f t="shared" si="1"/>
        <v>9.3098433344235426E-7</v>
      </c>
    </row>
    <row r="97" spans="1:8">
      <c r="A97" s="3">
        <v>1464</v>
      </c>
      <c r="B97" s="4" t="s">
        <v>100</v>
      </c>
      <c r="C97" s="5" t="s">
        <v>14</v>
      </c>
      <c r="D97" s="5" t="s">
        <v>17</v>
      </c>
      <c r="E97" s="3">
        <v>756.98</v>
      </c>
      <c r="F97" s="3">
        <v>16697</v>
      </c>
      <c r="G97" s="13">
        <v>12639295.060000001</v>
      </c>
      <c r="H97" s="19">
        <f t="shared" si="1"/>
        <v>5.2381524602098208E-4</v>
      </c>
    </row>
    <row r="98" spans="1:8" s="6" customFormat="1">
      <c r="A98" s="9">
        <v>31</v>
      </c>
      <c r="B98" s="10" t="s">
        <v>101</v>
      </c>
      <c r="C98" s="10"/>
      <c r="D98" s="10"/>
      <c r="E98" s="15"/>
      <c r="F98" s="15"/>
      <c r="G98" s="16">
        <v>14865005.220000001</v>
      </c>
      <c r="H98" s="20">
        <f t="shared" si="1"/>
        <v>6.1605622223819521E-4</v>
      </c>
    </row>
    <row r="99" spans="1:8">
      <c r="A99" s="3">
        <v>1017</v>
      </c>
      <c r="B99" s="4" t="s">
        <v>102</v>
      </c>
      <c r="C99" s="5" t="s">
        <v>14</v>
      </c>
      <c r="D99" s="5" t="s">
        <v>17</v>
      </c>
      <c r="E99" s="3">
        <v>16.600000000000001</v>
      </c>
      <c r="F99" s="3">
        <v>22104</v>
      </c>
      <c r="G99" s="13">
        <v>366926.4</v>
      </c>
      <c r="H99" s="19">
        <f t="shared" si="1"/>
        <v>1.5206674231054251E-5</v>
      </c>
    </row>
    <row r="100" spans="1:8">
      <c r="A100" s="3">
        <v>1463</v>
      </c>
      <c r="B100" s="4" t="s">
        <v>103</v>
      </c>
      <c r="C100" s="5" t="s">
        <v>14</v>
      </c>
      <c r="D100" s="5" t="s">
        <v>17</v>
      </c>
      <c r="E100" s="3">
        <v>1103.19</v>
      </c>
      <c r="F100" s="3">
        <v>13142</v>
      </c>
      <c r="G100" s="13">
        <v>14498078.82</v>
      </c>
      <c r="H100" s="19">
        <f t="shared" si="1"/>
        <v>6.0084954800714095E-4</v>
      </c>
    </row>
    <row r="101" spans="1:8">
      <c r="A101" s="9">
        <v>32</v>
      </c>
      <c r="B101" s="10" t="s">
        <v>438</v>
      </c>
      <c r="C101" s="10"/>
      <c r="D101" s="10"/>
      <c r="E101" s="15"/>
      <c r="F101" s="15"/>
      <c r="G101" s="16">
        <v>2316514.33</v>
      </c>
      <c r="H101" s="20">
        <f t="shared" si="1"/>
        <v>9.6004208930943372E-5</v>
      </c>
    </row>
    <row r="102" spans="1:8">
      <c r="A102" s="3">
        <v>1267</v>
      </c>
      <c r="B102" s="4" t="s">
        <v>104</v>
      </c>
      <c r="C102" s="5" t="s">
        <v>14</v>
      </c>
      <c r="D102" s="5" t="s">
        <v>24</v>
      </c>
      <c r="E102" s="3">
        <v>1389.64</v>
      </c>
      <c r="F102" s="3">
        <v>1472</v>
      </c>
      <c r="G102" s="13">
        <v>2045555.75</v>
      </c>
      <c r="H102" s="19">
        <f t="shared" si="1"/>
        <v>8.4774766579101004E-5</v>
      </c>
    </row>
    <row r="103" spans="1:8">
      <c r="A103" s="3">
        <v>1285</v>
      </c>
      <c r="B103" s="4" t="s">
        <v>105</v>
      </c>
      <c r="C103" s="5" t="s">
        <v>14</v>
      </c>
      <c r="D103" s="5" t="s">
        <v>15</v>
      </c>
      <c r="E103" s="3">
        <v>4.6900000000000004</v>
      </c>
      <c r="F103" s="3">
        <v>35723</v>
      </c>
      <c r="G103" s="13">
        <v>167415.84</v>
      </c>
      <c r="H103" s="19">
        <f t="shared" si="1"/>
        <v>6.938280101944971E-6</v>
      </c>
    </row>
    <row r="104" spans="1:8">
      <c r="A104" s="3">
        <v>716</v>
      </c>
      <c r="B104" s="4" t="s">
        <v>106</v>
      </c>
      <c r="C104" s="5" t="s">
        <v>14</v>
      </c>
      <c r="D104" s="5" t="s">
        <v>15</v>
      </c>
      <c r="E104" s="3">
        <v>2.42</v>
      </c>
      <c r="F104" s="3">
        <v>42772.12</v>
      </c>
      <c r="G104" s="13">
        <v>103542.74</v>
      </c>
      <c r="H104" s="19">
        <f t="shared" si="1"/>
        <v>4.291162249897391E-6</v>
      </c>
    </row>
    <row r="105" spans="1:8">
      <c r="A105" s="9">
        <v>33</v>
      </c>
      <c r="B105" s="10" t="s">
        <v>107</v>
      </c>
      <c r="C105" s="10"/>
      <c r="D105" s="10"/>
      <c r="E105" s="15"/>
      <c r="F105" s="15"/>
      <c r="G105" s="16">
        <v>796358</v>
      </c>
      <c r="H105" s="20">
        <f t="shared" si="1"/>
        <v>3.3003775899727845E-5</v>
      </c>
    </row>
    <row r="106" spans="1:8">
      <c r="A106" s="3">
        <v>700</v>
      </c>
      <c r="B106" s="4" t="s">
        <v>108</v>
      </c>
      <c r="C106" s="5" t="s">
        <v>14</v>
      </c>
      <c r="D106" s="5" t="s">
        <v>91</v>
      </c>
      <c r="E106" s="3">
        <v>2.12</v>
      </c>
      <c r="F106" s="3">
        <v>53766.25</v>
      </c>
      <c r="G106" s="13">
        <v>114091.99</v>
      </c>
      <c r="H106" s="19">
        <f t="shared" si="1"/>
        <v>4.7283589414735468E-6</v>
      </c>
    </row>
    <row r="107" spans="1:8">
      <c r="A107" s="3">
        <v>701</v>
      </c>
      <c r="B107" s="4" t="s">
        <v>109</v>
      </c>
      <c r="C107" s="5" t="s">
        <v>14</v>
      </c>
      <c r="D107" s="5" t="s">
        <v>91</v>
      </c>
      <c r="E107" s="3">
        <v>14.28</v>
      </c>
      <c r="F107" s="3">
        <v>47194</v>
      </c>
      <c r="G107" s="13">
        <v>673854.81</v>
      </c>
      <c r="H107" s="19">
        <f t="shared" si="1"/>
        <v>2.792682830861709E-5</v>
      </c>
    </row>
    <row r="108" spans="1:8">
      <c r="A108" s="3">
        <v>772</v>
      </c>
      <c r="B108" s="4" t="s">
        <v>110</v>
      </c>
      <c r="C108" s="5" t="s">
        <v>14</v>
      </c>
      <c r="D108" s="5" t="s">
        <v>91</v>
      </c>
      <c r="E108" s="3">
        <v>0.32</v>
      </c>
      <c r="F108" s="3">
        <v>26285</v>
      </c>
      <c r="G108" s="13">
        <v>8411.2000000000007</v>
      </c>
      <c r="H108" s="19">
        <f t="shared" si="1"/>
        <v>3.4858864963721203E-7</v>
      </c>
    </row>
    <row r="109" spans="1:8" s="6" customFormat="1">
      <c r="A109" s="9">
        <v>34</v>
      </c>
      <c r="B109" s="10" t="s">
        <v>111</v>
      </c>
      <c r="C109" s="10"/>
      <c r="D109" s="10"/>
      <c r="E109" s="15"/>
      <c r="F109" s="15"/>
      <c r="G109" s="16">
        <v>8186056.7699999996</v>
      </c>
      <c r="H109" s="20">
        <f t="shared" si="1"/>
        <v>3.3925795074517988E-4</v>
      </c>
    </row>
    <row r="110" spans="1:8">
      <c r="A110" s="3">
        <v>1227</v>
      </c>
      <c r="B110" s="4" t="s">
        <v>112</v>
      </c>
      <c r="C110" s="5" t="s">
        <v>14</v>
      </c>
      <c r="D110" s="5" t="s">
        <v>15</v>
      </c>
      <c r="E110" s="3">
        <v>108.17</v>
      </c>
      <c r="F110" s="3">
        <v>75677</v>
      </c>
      <c r="G110" s="13">
        <v>8186056.7699999996</v>
      </c>
      <c r="H110" s="19">
        <f t="shared" si="1"/>
        <v>3.3925795074517988E-4</v>
      </c>
    </row>
    <row r="111" spans="1:8">
      <c r="A111" s="9">
        <v>35</v>
      </c>
      <c r="B111" s="10" t="s">
        <v>113</v>
      </c>
      <c r="C111" s="10"/>
      <c r="D111" s="10"/>
      <c r="E111" s="15"/>
      <c r="F111" s="15"/>
      <c r="G111" s="16">
        <v>8829925.8599999994</v>
      </c>
      <c r="H111" s="20">
        <f t="shared" si="1"/>
        <v>3.6594206913806562E-4</v>
      </c>
    </row>
    <row r="112" spans="1:8">
      <c r="A112" s="3">
        <v>1128</v>
      </c>
      <c r="B112" s="4" t="s">
        <v>114</v>
      </c>
      <c r="C112" s="5" t="s">
        <v>14</v>
      </c>
      <c r="D112" s="5" t="s">
        <v>17</v>
      </c>
      <c r="E112" s="3">
        <v>1275.25</v>
      </c>
      <c r="F112" s="3">
        <v>1326</v>
      </c>
      <c r="G112" s="13">
        <v>1690981.5</v>
      </c>
      <c r="H112" s="19">
        <f t="shared" si="1"/>
        <v>7.0080007329097771E-5</v>
      </c>
    </row>
    <row r="113" spans="1:8">
      <c r="A113" s="3">
        <v>1131</v>
      </c>
      <c r="B113" s="4" t="s">
        <v>115</v>
      </c>
      <c r="C113" s="5" t="s">
        <v>14</v>
      </c>
      <c r="D113" s="5" t="s">
        <v>17</v>
      </c>
      <c r="E113" s="3">
        <v>3053.36</v>
      </c>
      <c r="F113" s="3">
        <v>1489</v>
      </c>
      <c r="G113" s="13">
        <v>4546447.46</v>
      </c>
      <c r="H113" s="19">
        <f t="shared" si="1"/>
        <v>1.8842019934467525E-4</v>
      </c>
    </row>
    <row r="114" spans="1:8">
      <c r="A114" s="3">
        <v>1185</v>
      </c>
      <c r="B114" s="4" t="s">
        <v>116</v>
      </c>
      <c r="C114" s="5" t="s">
        <v>14</v>
      </c>
      <c r="D114" s="5" t="s">
        <v>19</v>
      </c>
      <c r="E114" s="3">
        <v>27.5</v>
      </c>
      <c r="F114" s="3">
        <v>15944</v>
      </c>
      <c r="G114" s="13">
        <v>438460</v>
      </c>
      <c r="H114" s="19">
        <f t="shared" si="1"/>
        <v>1.8171269179181565E-5</v>
      </c>
    </row>
    <row r="115" spans="1:8">
      <c r="A115" s="3">
        <v>1461</v>
      </c>
      <c r="B115" s="4" t="s">
        <v>117</v>
      </c>
      <c r="C115" s="5" t="s">
        <v>14</v>
      </c>
      <c r="D115" s="5" t="s">
        <v>19</v>
      </c>
      <c r="E115" s="3">
        <v>31.6</v>
      </c>
      <c r="F115" s="3">
        <v>25449</v>
      </c>
      <c r="G115" s="13">
        <v>804188.4</v>
      </c>
      <c r="H115" s="19">
        <f t="shared" si="1"/>
        <v>3.3328294227923496E-5</v>
      </c>
    </row>
    <row r="116" spans="1:8">
      <c r="A116" s="3">
        <v>2185</v>
      </c>
      <c r="B116" s="4" t="s">
        <v>118</v>
      </c>
      <c r="C116" s="5" t="s">
        <v>14</v>
      </c>
      <c r="D116" s="5" t="s">
        <v>119</v>
      </c>
      <c r="E116" s="3">
        <v>10.5</v>
      </c>
      <c r="F116" s="3">
        <v>128557</v>
      </c>
      <c r="G116" s="13">
        <v>1349848.5</v>
      </c>
      <c r="H116" s="19">
        <f t="shared" si="1"/>
        <v>5.5942299057187577E-5</v>
      </c>
    </row>
    <row r="117" spans="1:8" s="6" customFormat="1">
      <c r="A117" s="9">
        <v>36</v>
      </c>
      <c r="B117" s="10" t="s">
        <v>120</v>
      </c>
      <c r="C117" s="10"/>
      <c r="D117" s="10"/>
      <c r="E117" s="15"/>
      <c r="F117" s="15"/>
      <c r="G117" s="16">
        <v>27109610.370000001</v>
      </c>
      <c r="H117" s="20">
        <f t="shared" si="1"/>
        <v>1.1235141800301097E-3</v>
      </c>
    </row>
    <row r="118" spans="1:8">
      <c r="A118" s="3">
        <v>1016</v>
      </c>
      <c r="B118" s="4" t="s">
        <v>121</v>
      </c>
      <c r="C118" s="5" t="s">
        <v>14</v>
      </c>
      <c r="D118" s="5" t="s">
        <v>91</v>
      </c>
      <c r="E118" s="3">
        <v>11.76</v>
      </c>
      <c r="F118" s="3">
        <v>51972.98</v>
      </c>
      <c r="G118" s="13">
        <v>611145.03</v>
      </c>
      <c r="H118" s="19">
        <f t="shared" si="1"/>
        <v>2.5327922382085008E-5</v>
      </c>
    </row>
    <row r="119" spans="1:8">
      <c r="A119" s="3">
        <v>1155</v>
      </c>
      <c r="B119" s="4" t="s">
        <v>122</v>
      </c>
      <c r="C119" s="5" t="s">
        <v>14</v>
      </c>
      <c r="D119" s="5" t="s">
        <v>91</v>
      </c>
      <c r="E119" s="3">
        <v>31.5</v>
      </c>
      <c r="F119" s="3">
        <v>109613</v>
      </c>
      <c r="G119" s="13">
        <v>3452809.5</v>
      </c>
      <c r="H119" s="19">
        <f t="shared" si="1"/>
        <v>1.4309613385242738E-4</v>
      </c>
    </row>
    <row r="120" spans="1:8">
      <c r="A120" s="3">
        <v>1156</v>
      </c>
      <c r="B120" s="4" t="s">
        <v>123</v>
      </c>
      <c r="C120" s="5" t="s">
        <v>14</v>
      </c>
      <c r="D120" s="5" t="s">
        <v>91</v>
      </c>
      <c r="E120" s="3">
        <v>9.4499999999999993</v>
      </c>
      <c r="F120" s="3">
        <v>109613</v>
      </c>
      <c r="G120" s="13">
        <v>1036237.46</v>
      </c>
      <c r="H120" s="19">
        <f t="shared" si="1"/>
        <v>4.2945194132215907E-5</v>
      </c>
    </row>
    <row r="121" spans="1:8">
      <c r="A121" s="3">
        <v>1446</v>
      </c>
      <c r="B121" s="4" t="s">
        <v>124</v>
      </c>
      <c r="C121" s="5" t="s">
        <v>14</v>
      </c>
      <c r="D121" s="5" t="s">
        <v>91</v>
      </c>
      <c r="E121" s="3">
        <v>22.05</v>
      </c>
      <c r="F121" s="3">
        <v>117532</v>
      </c>
      <c r="G121" s="13">
        <v>2591580.6</v>
      </c>
      <c r="H121" s="19">
        <f t="shared" si="1"/>
        <v>1.0740388788520016E-4</v>
      </c>
    </row>
    <row r="122" spans="1:8">
      <c r="A122" s="3">
        <v>1447</v>
      </c>
      <c r="B122" s="4" t="s">
        <v>125</v>
      </c>
      <c r="C122" s="5" t="s">
        <v>14</v>
      </c>
      <c r="D122" s="5" t="s">
        <v>91</v>
      </c>
      <c r="E122" s="3">
        <v>145.15</v>
      </c>
      <c r="F122" s="3">
        <v>132237.01999999999</v>
      </c>
      <c r="G122" s="13">
        <v>19194084.18</v>
      </c>
      <c r="H122" s="19">
        <f t="shared" si="1"/>
        <v>7.9546793386546196E-4</v>
      </c>
    </row>
    <row r="123" spans="1:8">
      <c r="A123" s="3">
        <v>773</v>
      </c>
      <c r="B123" s="4" t="s">
        <v>126</v>
      </c>
      <c r="C123" s="5" t="s">
        <v>14</v>
      </c>
      <c r="D123" s="5" t="s">
        <v>91</v>
      </c>
      <c r="E123" s="3">
        <v>1.6</v>
      </c>
      <c r="F123" s="3">
        <v>139846</v>
      </c>
      <c r="G123" s="13">
        <v>223753.60000000001</v>
      </c>
      <c r="H123" s="19">
        <f t="shared" si="1"/>
        <v>9.2731079127193361E-6</v>
      </c>
    </row>
    <row r="124" spans="1:8" s="6" customFormat="1">
      <c r="A124" s="9">
        <v>37</v>
      </c>
      <c r="B124" s="10" t="s">
        <v>127</v>
      </c>
      <c r="C124" s="10"/>
      <c r="D124" s="10"/>
      <c r="E124" s="15"/>
      <c r="F124" s="15"/>
      <c r="G124" s="16">
        <v>2870513.1</v>
      </c>
      <c r="H124" s="20">
        <f t="shared" si="1"/>
        <v>1.1896379652070185E-4</v>
      </c>
    </row>
    <row r="125" spans="1:8">
      <c r="A125" s="3">
        <v>1384</v>
      </c>
      <c r="B125" s="4" t="s">
        <v>487</v>
      </c>
      <c r="C125" s="5" t="s">
        <v>14</v>
      </c>
      <c r="D125" s="5" t="s">
        <v>15</v>
      </c>
      <c r="E125" s="3">
        <v>40.950000000000003</v>
      </c>
      <c r="F125" s="3">
        <v>70098</v>
      </c>
      <c r="G125" s="13">
        <v>2870513.1</v>
      </c>
      <c r="H125" s="19">
        <f t="shared" si="1"/>
        <v>1.1896379652070185E-4</v>
      </c>
    </row>
    <row r="126" spans="1:8" s="6" customFormat="1">
      <c r="A126" s="9">
        <v>38</v>
      </c>
      <c r="B126" s="10" t="s">
        <v>128</v>
      </c>
      <c r="C126" s="10"/>
      <c r="D126" s="10"/>
      <c r="E126" s="15"/>
      <c r="F126" s="15"/>
      <c r="G126" s="16">
        <v>276048666.13</v>
      </c>
      <c r="H126" s="20">
        <f t="shared" si="1"/>
        <v>1.144039278110261E-2</v>
      </c>
    </row>
    <row r="127" spans="1:8">
      <c r="A127" s="3">
        <v>1021</v>
      </c>
      <c r="B127" s="4" t="s">
        <v>129</v>
      </c>
      <c r="C127" s="5" t="s">
        <v>14</v>
      </c>
      <c r="D127" s="5" t="s">
        <v>44</v>
      </c>
      <c r="E127" s="3">
        <v>583.78</v>
      </c>
      <c r="F127" s="3">
        <v>63204</v>
      </c>
      <c r="G127" s="13">
        <v>36897231.119999997</v>
      </c>
      <c r="H127" s="19">
        <f t="shared" si="1"/>
        <v>1.5291463728686649E-3</v>
      </c>
    </row>
    <row r="128" spans="1:8">
      <c r="A128" s="3">
        <v>1059</v>
      </c>
      <c r="B128" s="4" t="s">
        <v>488</v>
      </c>
      <c r="C128" s="5" t="s">
        <v>14</v>
      </c>
      <c r="D128" s="5" t="s">
        <v>44</v>
      </c>
      <c r="E128" s="3">
        <v>28.8</v>
      </c>
      <c r="F128" s="3">
        <v>26509</v>
      </c>
      <c r="G128" s="13">
        <v>763459.2</v>
      </c>
      <c r="H128" s="19">
        <f t="shared" si="1"/>
        <v>3.1640338070799188E-5</v>
      </c>
    </row>
    <row r="129" spans="1:8">
      <c r="A129" s="3">
        <v>1060</v>
      </c>
      <c r="B129" s="4" t="s">
        <v>489</v>
      </c>
      <c r="C129" s="5" t="s">
        <v>14</v>
      </c>
      <c r="D129" s="5" t="s">
        <v>44</v>
      </c>
      <c r="E129" s="3">
        <v>226.75</v>
      </c>
      <c r="F129" s="3">
        <v>103165</v>
      </c>
      <c r="G129" s="13">
        <v>23392147.93</v>
      </c>
      <c r="H129" s="19">
        <f t="shared" si="1"/>
        <v>9.6944993092930895E-4</v>
      </c>
    </row>
    <row r="130" spans="1:8">
      <c r="A130" s="3">
        <v>1061</v>
      </c>
      <c r="B130" s="4" t="s">
        <v>130</v>
      </c>
      <c r="C130" s="5" t="s">
        <v>14</v>
      </c>
      <c r="D130" s="5" t="s">
        <v>44</v>
      </c>
      <c r="E130" s="3">
        <v>379.6</v>
      </c>
      <c r="F130" s="3">
        <v>92396</v>
      </c>
      <c r="G130" s="13">
        <v>35073521.600000001</v>
      </c>
      <c r="H130" s="19">
        <f t="shared" si="1"/>
        <v>1.4535656663217599E-3</v>
      </c>
    </row>
    <row r="131" spans="1:8">
      <c r="A131" s="3">
        <v>1062</v>
      </c>
      <c r="B131" s="4" t="s">
        <v>131</v>
      </c>
      <c r="C131" s="5" t="s">
        <v>14</v>
      </c>
      <c r="D131" s="5" t="s">
        <v>44</v>
      </c>
      <c r="E131" s="3">
        <v>504.4</v>
      </c>
      <c r="F131" s="3">
        <v>121675</v>
      </c>
      <c r="G131" s="13">
        <v>61372870</v>
      </c>
      <c r="H131" s="19">
        <f t="shared" si="1"/>
        <v>2.5434998427882063E-3</v>
      </c>
    </row>
    <row r="132" spans="1:8">
      <c r="A132" s="3">
        <v>1063</v>
      </c>
      <c r="B132" s="4" t="s">
        <v>490</v>
      </c>
      <c r="C132" s="5" t="s">
        <v>14</v>
      </c>
      <c r="D132" s="5" t="s">
        <v>44</v>
      </c>
      <c r="E132" s="3">
        <v>226.75</v>
      </c>
      <c r="F132" s="3">
        <v>103165</v>
      </c>
      <c r="G132" s="13">
        <v>23392147.93</v>
      </c>
      <c r="H132" s="19">
        <f t="shared" si="1"/>
        <v>9.6944993092930895E-4</v>
      </c>
    </row>
    <row r="133" spans="1:8">
      <c r="A133" s="3">
        <v>1064</v>
      </c>
      <c r="B133" s="4" t="s">
        <v>491</v>
      </c>
      <c r="C133" s="5" t="s">
        <v>14</v>
      </c>
      <c r="D133" s="5" t="s">
        <v>44</v>
      </c>
      <c r="E133" s="3">
        <v>226.75</v>
      </c>
      <c r="F133" s="3">
        <v>103165</v>
      </c>
      <c r="G133" s="13">
        <v>23392147.93</v>
      </c>
      <c r="H133" s="19">
        <f t="shared" si="1"/>
        <v>9.6944993092930895E-4</v>
      </c>
    </row>
    <row r="134" spans="1:8">
      <c r="A134" s="3">
        <v>1065</v>
      </c>
      <c r="B134" s="4" t="s">
        <v>492</v>
      </c>
      <c r="C134" s="5" t="s">
        <v>14</v>
      </c>
      <c r="D134" s="5" t="s">
        <v>44</v>
      </c>
      <c r="E134" s="3">
        <v>226.75</v>
      </c>
      <c r="F134" s="3">
        <v>103165</v>
      </c>
      <c r="G134" s="13">
        <v>23392147.93</v>
      </c>
      <c r="H134" s="19">
        <f t="shared" si="1"/>
        <v>9.6944993092930895E-4</v>
      </c>
    </row>
    <row r="135" spans="1:8">
      <c r="A135" s="3">
        <v>1122</v>
      </c>
      <c r="B135" s="4" t="s">
        <v>132</v>
      </c>
      <c r="C135" s="5" t="s">
        <v>14</v>
      </c>
      <c r="D135" s="5" t="s">
        <v>17</v>
      </c>
      <c r="E135" s="3">
        <v>309.75</v>
      </c>
      <c r="F135" s="3">
        <v>7168</v>
      </c>
      <c r="G135" s="13">
        <v>2220288</v>
      </c>
      <c r="H135" s="19">
        <f t="shared" si="1"/>
        <v>9.2016263520746885E-5</v>
      </c>
    </row>
    <row r="136" spans="1:8">
      <c r="A136" s="3">
        <v>1124</v>
      </c>
      <c r="B136" s="4" t="s">
        <v>493</v>
      </c>
      <c r="C136" s="5" t="s">
        <v>14</v>
      </c>
      <c r="D136" s="5" t="s">
        <v>17</v>
      </c>
      <c r="E136" s="3">
        <v>8776.7000000000007</v>
      </c>
      <c r="F136" s="3">
        <v>3414</v>
      </c>
      <c r="G136" s="13">
        <v>29963646.969999999</v>
      </c>
      <c r="H136" s="19">
        <f t="shared" si="1"/>
        <v>1.2417951345204536E-3</v>
      </c>
    </row>
    <row r="137" spans="1:8">
      <c r="A137" s="3">
        <v>1174</v>
      </c>
      <c r="B137" s="4" t="s">
        <v>133</v>
      </c>
      <c r="C137" s="5" t="s">
        <v>14</v>
      </c>
      <c r="D137" s="5" t="s">
        <v>44</v>
      </c>
      <c r="E137" s="3">
        <v>16.48</v>
      </c>
      <c r="F137" s="3">
        <v>80994</v>
      </c>
      <c r="G137" s="13">
        <v>1335040.3</v>
      </c>
      <c r="H137" s="19">
        <f t="shared" ref="H137:H200" si="2">G137/$G$515</f>
        <v>5.5328597035887677E-5</v>
      </c>
    </row>
    <row r="138" spans="1:8">
      <c r="A138" s="3">
        <v>1220</v>
      </c>
      <c r="B138" s="4" t="s">
        <v>134</v>
      </c>
      <c r="C138" s="5" t="s">
        <v>14</v>
      </c>
      <c r="D138" s="5" t="s">
        <v>17</v>
      </c>
      <c r="E138" s="3">
        <v>2747.88</v>
      </c>
      <c r="F138" s="3">
        <v>3223</v>
      </c>
      <c r="G138" s="13">
        <v>8856417.2400000002</v>
      </c>
      <c r="H138" s="19">
        <f t="shared" si="2"/>
        <v>3.6703996175519832E-4</v>
      </c>
    </row>
    <row r="139" spans="1:8">
      <c r="A139" s="3">
        <v>1221</v>
      </c>
      <c r="B139" s="4" t="s">
        <v>135</v>
      </c>
      <c r="C139" s="5" t="s">
        <v>14</v>
      </c>
      <c r="D139" s="5" t="s">
        <v>17</v>
      </c>
      <c r="E139" s="3">
        <v>3400</v>
      </c>
      <c r="F139" s="3">
        <v>1764</v>
      </c>
      <c r="G139" s="13">
        <v>5997600</v>
      </c>
      <c r="H139" s="19">
        <f t="shared" si="2"/>
        <v>2.4856088133252599E-4</v>
      </c>
    </row>
    <row r="140" spans="1:8" s="6" customFormat="1">
      <c r="A140" s="9">
        <v>40</v>
      </c>
      <c r="B140" s="10" t="s">
        <v>136</v>
      </c>
      <c r="C140" s="10"/>
      <c r="D140" s="10"/>
      <c r="E140" s="15"/>
      <c r="F140" s="15"/>
      <c r="G140" s="16">
        <v>22204410</v>
      </c>
      <c r="H140" s="20">
        <f t="shared" si="2"/>
        <v>9.202260435955638E-4</v>
      </c>
    </row>
    <row r="141" spans="1:8">
      <c r="A141" s="3">
        <v>1115</v>
      </c>
      <c r="B141" s="4" t="s">
        <v>494</v>
      </c>
      <c r="C141" s="5" t="s">
        <v>14</v>
      </c>
      <c r="D141" s="5" t="s">
        <v>15</v>
      </c>
      <c r="E141" s="3">
        <v>33</v>
      </c>
      <c r="F141" s="3">
        <v>192304</v>
      </c>
      <c r="G141" s="13">
        <v>6346032</v>
      </c>
      <c r="H141" s="19">
        <f t="shared" si="2"/>
        <v>2.6300108491470131E-4</v>
      </c>
    </row>
    <row r="142" spans="1:8">
      <c r="A142" s="3">
        <v>1116</v>
      </c>
      <c r="B142" s="4" t="s">
        <v>137</v>
      </c>
      <c r="C142" s="5" t="s">
        <v>14</v>
      </c>
      <c r="D142" s="5" t="s">
        <v>15</v>
      </c>
      <c r="E142" s="3">
        <v>58</v>
      </c>
      <c r="F142" s="3">
        <v>222733</v>
      </c>
      <c r="G142" s="13">
        <v>12918514</v>
      </c>
      <c r="H142" s="19">
        <f t="shared" si="2"/>
        <v>5.3538702570137648E-4</v>
      </c>
    </row>
    <row r="143" spans="1:8">
      <c r="A143" s="3">
        <v>1143</v>
      </c>
      <c r="B143" s="4" t="s">
        <v>138</v>
      </c>
      <c r="C143" s="5" t="s">
        <v>14</v>
      </c>
      <c r="D143" s="5" t="s">
        <v>15</v>
      </c>
      <c r="E143" s="3">
        <v>14</v>
      </c>
      <c r="F143" s="3">
        <v>54841</v>
      </c>
      <c r="G143" s="13">
        <v>767774</v>
      </c>
      <c r="H143" s="19">
        <f t="shared" si="2"/>
        <v>3.1819158013905368E-5</v>
      </c>
    </row>
    <row r="144" spans="1:8">
      <c r="A144" s="3">
        <v>1144</v>
      </c>
      <c r="B144" s="4" t="s">
        <v>495</v>
      </c>
      <c r="C144" s="5" t="s">
        <v>14</v>
      </c>
      <c r="D144" s="5" t="s">
        <v>15</v>
      </c>
      <c r="E144" s="3">
        <v>15</v>
      </c>
      <c r="F144" s="3">
        <v>144806</v>
      </c>
      <c r="G144" s="13">
        <v>2172090</v>
      </c>
      <c r="H144" s="19">
        <f t="shared" si="2"/>
        <v>9.0018774965580631E-5</v>
      </c>
    </row>
    <row r="145" spans="1:8" s="6" customFormat="1">
      <c r="A145" s="9">
        <v>42</v>
      </c>
      <c r="B145" s="10" t="s">
        <v>139</v>
      </c>
      <c r="C145" s="10"/>
      <c r="D145" s="10"/>
      <c r="E145" s="15"/>
      <c r="F145" s="15"/>
      <c r="G145" s="16">
        <v>75289646</v>
      </c>
      <c r="H145" s="20">
        <f t="shared" si="2"/>
        <v>3.1202582307879637E-3</v>
      </c>
    </row>
    <row r="146" spans="1:8">
      <c r="A146" s="3">
        <v>1024</v>
      </c>
      <c r="B146" s="4" t="s">
        <v>140</v>
      </c>
      <c r="C146" s="5" t="s">
        <v>14</v>
      </c>
      <c r="D146" s="5" t="s">
        <v>15</v>
      </c>
      <c r="E146" s="3">
        <v>20</v>
      </c>
      <c r="F146" s="3">
        <v>203111</v>
      </c>
      <c r="G146" s="13">
        <v>4062220</v>
      </c>
      <c r="H146" s="19">
        <f t="shared" si="2"/>
        <v>1.6835217142967417E-4</v>
      </c>
    </row>
    <row r="147" spans="1:8">
      <c r="A147" s="3">
        <v>1154</v>
      </c>
      <c r="B147" s="4" t="s">
        <v>141</v>
      </c>
      <c r="C147" s="5" t="s">
        <v>14</v>
      </c>
      <c r="D147" s="5" t="s">
        <v>15</v>
      </c>
      <c r="E147" s="3">
        <v>12</v>
      </c>
      <c r="F147" s="3">
        <v>45759</v>
      </c>
      <c r="G147" s="13">
        <v>549108</v>
      </c>
      <c r="H147" s="19">
        <f t="shared" si="2"/>
        <v>2.2756897496788829E-5</v>
      </c>
    </row>
    <row r="148" spans="1:8">
      <c r="A148" s="3">
        <v>1162</v>
      </c>
      <c r="B148" s="4" t="s">
        <v>496</v>
      </c>
      <c r="C148" s="5" t="s">
        <v>14</v>
      </c>
      <c r="D148" s="5" t="s">
        <v>15</v>
      </c>
      <c r="E148" s="3">
        <v>55</v>
      </c>
      <c r="F148" s="3">
        <v>394275</v>
      </c>
      <c r="G148" s="13">
        <v>21685125</v>
      </c>
      <c r="H148" s="19">
        <f t="shared" si="2"/>
        <v>8.9870511234593721E-4</v>
      </c>
    </row>
    <row r="149" spans="1:8">
      <c r="A149" s="3">
        <v>1163</v>
      </c>
      <c r="B149" s="4" t="s">
        <v>497</v>
      </c>
      <c r="C149" s="5" t="s">
        <v>14</v>
      </c>
      <c r="D149" s="5" t="s">
        <v>15</v>
      </c>
      <c r="E149" s="3">
        <v>55</v>
      </c>
      <c r="F149" s="3">
        <v>192358</v>
      </c>
      <c r="G149" s="13">
        <v>10579690</v>
      </c>
      <c r="H149" s="19">
        <f t="shared" si="2"/>
        <v>4.3845822839551021E-4</v>
      </c>
    </row>
    <row r="150" spans="1:8">
      <c r="A150" s="3">
        <v>1164</v>
      </c>
      <c r="B150" s="4" t="s">
        <v>142</v>
      </c>
      <c r="C150" s="5" t="s">
        <v>14</v>
      </c>
      <c r="D150" s="5" t="s">
        <v>15</v>
      </c>
      <c r="E150" s="3">
        <v>6</v>
      </c>
      <c r="F150" s="3">
        <v>580660</v>
      </c>
      <c r="G150" s="13">
        <v>3483960</v>
      </c>
      <c r="H150" s="19">
        <f t="shared" si="2"/>
        <v>1.4438711620102496E-4</v>
      </c>
    </row>
    <row r="151" spans="1:8">
      <c r="A151" s="3">
        <v>1362</v>
      </c>
      <c r="B151" s="4" t="s">
        <v>143</v>
      </c>
      <c r="C151" s="5" t="s">
        <v>14</v>
      </c>
      <c r="D151" s="5" t="s">
        <v>15</v>
      </c>
      <c r="E151" s="3">
        <v>57</v>
      </c>
      <c r="F151" s="3">
        <v>612799</v>
      </c>
      <c r="G151" s="13">
        <v>34929543</v>
      </c>
      <c r="H151" s="19">
        <f t="shared" si="2"/>
        <v>1.4475987049190283E-3</v>
      </c>
    </row>
    <row r="152" spans="1:8" s="6" customFormat="1">
      <c r="A152" s="9">
        <v>43</v>
      </c>
      <c r="B152" s="10" t="s">
        <v>144</v>
      </c>
      <c r="C152" s="10"/>
      <c r="D152" s="10"/>
      <c r="E152" s="15"/>
      <c r="F152" s="15"/>
      <c r="G152" s="16">
        <v>8982859</v>
      </c>
      <c r="H152" s="20">
        <f t="shared" si="2"/>
        <v>3.7228013704245248E-4</v>
      </c>
    </row>
    <row r="153" spans="1:8" ht="22.5">
      <c r="A153" s="3">
        <v>1217</v>
      </c>
      <c r="B153" s="4" t="s">
        <v>498</v>
      </c>
      <c r="C153" s="5" t="s">
        <v>14</v>
      </c>
      <c r="D153" s="5" t="s">
        <v>15</v>
      </c>
      <c r="E153" s="3">
        <v>1</v>
      </c>
      <c r="F153" s="3">
        <v>8982859</v>
      </c>
      <c r="G153" s="13">
        <v>8982859</v>
      </c>
      <c r="H153" s="19">
        <f t="shared" si="2"/>
        <v>3.7228013704245248E-4</v>
      </c>
    </row>
    <row r="154" spans="1:8" s="6" customFormat="1">
      <c r="A154" s="9">
        <v>44</v>
      </c>
      <c r="B154" s="10" t="s">
        <v>145</v>
      </c>
      <c r="C154" s="10"/>
      <c r="D154" s="10"/>
      <c r="E154" s="15"/>
      <c r="F154" s="15"/>
      <c r="G154" s="16">
        <v>178918921.87</v>
      </c>
      <c r="H154" s="20">
        <f t="shared" si="2"/>
        <v>7.4150068205736568E-3</v>
      </c>
    </row>
    <row r="155" spans="1:8">
      <c r="A155" s="3">
        <v>1222</v>
      </c>
      <c r="B155" s="4" t="s">
        <v>499</v>
      </c>
      <c r="C155" s="5" t="s">
        <v>14</v>
      </c>
      <c r="D155" s="5" t="s">
        <v>15</v>
      </c>
      <c r="E155" s="3">
        <v>19.43</v>
      </c>
      <c r="F155" s="3">
        <v>26782.93</v>
      </c>
      <c r="G155" s="13">
        <v>520512.87</v>
      </c>
      <c r="H155" s="19">
        <f t="shared" si="2"/>
        <v>2.15718183460255E-5</v>
      </c>
    </row>
    <row r="156" spans="1:8">
      <c r="A156" s="3">
        <v>1232</v>
      </c>
      <c r="B156" s="4" t="s">
        <v>146</v>
      </c>
      <c r="C156" s="5" t="s">
        <v>14</v>
      </c>
      <c r="D156" s="5" t="s">
        <v>15</v>
      </c>
      <c r="E156" s="3">
        <v>103</v>
      </c>
      <c r="F156" s="3">
        <v>978361</v>
      </c>
      <c r="G156" s="13">
        <v>100771183</v>
      </c>
      <c r="H156" s="19">
        <f t="shared" si="2"/>
        <v>4.176299529712095E-3</v>
      </c>
    </row>
    <row r="157" spans="1:8">
      <c r="A157" s="3">
        <v>1237</v>
      </c>
      <c r="B157" s="4" t="s">
        <v>147</v>
      </c>
      <c r="C157" s="5" t="s">
        <v>14</v>
      </c>
      <c r="D157" s="5" t="s">
        <v>15</v>
      </c>
      <c r="E157" s="3">
        <v>86</v>
      </c>
      <c r="F157" s="3">
        <v>791236</v>
      </c>
      <c r="G157" s="13">
        <v>68046296</v>
      </c>
      <c r="H157" s="19">
        <f t="shared" si="2"/>
        <v>2.8200692452270805E-3</v>
      </c>
    </row>
    <row r="158" spans="1:8">
      <c r="A158" s="3">
        <v>1394</v>
      </c>
      <c r="B158" s="4" t="s">
        <v>148</v>
      </c>
      <c r="C158" s="5" t="s">
        <v>14</v>
      </c>
      <c r="D158" s="5" t="s">
        <v>15</v>
      </c>
      <c r="E158" s="3">
        <v>626</v>
      </c>
      <c r="F158" s="3">
        <v>15305</v>
      </c>
      <c r="G158" s="13">
        <v>9580930</v>
      </c>
      <c r="H158" s="19">
        <f t="shared" si="2"/>
        <v>3.970662272884551E-4</v>
      </c>
    </row>
    <row r="159" spans="1:8">
      <c r="A159" s="9">
        <v>45</v>
      </c>
      <c r="B159" s="10" t="s">
        <v>149</v>
      </c>
      <c r="C159" s="10"/>
      <c r="D159" s="10"/>
      <c r="E159" s="15"/>
      <c r="F159" s="15"/>
      <c r="G159" s="16">
        <v>398182400</v>
      </c>
      <c r="H159" s="20">
        <f t="shared" si="2"/>
        <v>1.6502028857393023E-2</v>
      </c>
    </row>
    <row r="160" spans="1:8">
      <c r="A160" s="3">
        <v>1136</v>
      </c>
      <c r="B160" s="4" t="s">
        <v>150</v>
      </c>
      <c r="C160" s="5" t="s">
        <v>14</v>
      </c>
      <c r="D160" s="5" t="s">
        <v>44</v>
      </c>
      <c r="E160" s="3">
        <v>1600</v>
      </c>
      <c r="F160" s="3">
        <v>248864</v>
      </c>
      <c r="G160" s="13">
        <v>398182400</v>
      </c>
      <c r="H160" s="19">
        <f t="shared" si="2"/>
        <v>1.6502028857393023E-2</v>
      </c>
    </row>
    <row r="161" spans="1:8">
      <c r="A161" s="9">
        <v>46</v>
      </c>
      <c r="B161" s="10" t="s">
        <v>151</v>
      </c>
      <c r="C161" s="10"/>
      <c r="D161" s="10"/>
      <c r="E161" s="15"/>
      <c r="F161" s="15"/>
      <c r="G161" s="16">
        <v>518801884.77999997</v>
      </c>
      <c r="H161" s="20">
        <f t="shared" si="2"/>
        <v>2.1500909316708748E-2</v>
      </c>
    </row>
    <row r="162" spans="1:8">
      <c r="A162" s="3">
        <v>1013</v>
      </c>
      <c r="B162" s="4" t="s">
        <v>152</v>
      </c>
      <c r="C162" s="5" t="s">
        <v>14</v>
      </c>
      <c r="D162" s="5" t="s">
        <v>24</v>
      </c>
      <c r="E162" s="3">
        <v>400</v>
      </c>
      <c r="F162" s="3">
        <v>6930</v>
      </c>
      <c r="G162" s="13">
        <v>2772000</v>
      </c>
      <c r="H162" s="19">
        <f t="shared" si="2"/>
        <v>1.1488107960747E-4</v>
      </c>
    </row>
    <row r="163" spans="1:8">
      <c r="A163" s="3">
        <v>1014</v>
      </c>
      <c r="B163" s="4" t="s">
        <v>439</v>
      </c>
      <c r="C163" s="5" t="s">
        <v>14</v>
      </c>
      <c r="D163" s="5" t="s">
        <v>15</v>
      </c>
      <c r="E163" s="3">
        <v>2100</v>
      </c>
      <c r="F163" s="3">
        <v>44326</v>
      </c>
      <c r="G163" s="13">
        <v>93084600</v>
      </c>
      <c r="H163" s="19">
        <f t="shared" si="2"/>
        <v>3.8577414656672084E-3</v>
      </c>
    </row>
    <row r="164" spans="1:8">
      <c r="A164" s="3">
        <v>1015</v>
      </c>
      <c r="B164" s="4" t="s">
        <v>153</v>
      </c>
      <c r="C164" s="5" t="s">
        <v>14</v>
      </c>
      <c r="D164" s="5" t="s">
        <v>24</v>
      </c>
      <c r="E164" s="3">
        <v>66.150000000000006</v>
      </c>
      <c r="F164" s="3">
        <v>5735</v>
      </c>
      <c r="G164" s="13">
        <v>379370.25</v>
      </c>
      <c r="H164" s="19">
        <f t="shared" si="2"/>
        <v>1.5722389571051873E-5</v>
      </c>
    </row>
    <row r="165" spans="1:8">
      <c r="A165" s="3">
        <v>1067</v>
      </c>
      <c r="B165" s="4" t="s">
        <v>154</v>
      </c>
      <c r="C165" s="5" t="s">
        <v>14</v>
      </c>
      <c r="D165" s="5" t="s">
        <v>44</v>
      </c>
      <c r="E165" s="3">
        <v>142.5</v>
      </c>
      <c r="F165" s="3">
        <v>429856</v>
      </c>
      <c r="G165" s="13">
        <v>61254480</v>
      </c>
      <c r="H165" s="19">
        <f t="shared" si="2"/>
        <v>2.5385933597381598E-3</v>
      </c>
    </row>
    <row r="166" spans="1:8">
      <c r="A166" s="3">
        <v>1117</v>
      </c>
      <c r="B166" s="4" t="s">
        <v>500</v>
      </c>
      <c r="C166" s="5" t="s">
        <v>14</v>
      </c>
      <c r="D166" s="5" t="s">
        <v>15</v>
      </c>
      <c r="E166" s="3">
        <v>7.5</v>
      </c>
      <c r="F166" s="3">
        <v>1504494</v>
      </c>
      <c r="G166" s="13">
        <v>11283705</v>
      </c>
      <c r="H166" s="19">
        <f t="shared" si="2"/>
        <v>4.6763499724827102E-4</v>
      </c>
    </row>
    <row r="167" spans="1:8">
      <c r="A167" s="3">
        <v>1118</v>
      </c>
      <c r="B167" s="4" t="s">
        <v>155</v>
      </c>
      <c r="C167" s="5" t="s">
        <v>14</v>
      </c>
      <c r="D167" s="5" t="s">
        <v>44</v>
      </c>
      <c r="E167" s="3">
        <v>223</v>
      </c>
      <c r="F167" s="3">
        <v>110737</v>
      </c>
      <c r="G167" s="13">
        <v>24694351</v>
      </c>
      <c r="H167" s="19">
        <f t="shared" si="2"/>
        <v>1.0234176418058465E-3</v>
      </c>
    </row>
    <row r="168" spans="1:8">
      <c r="A168" s="3">
        <v>1173</v>
      </c>
      <c r="B168" s="4" t="s">
        <v>156</v>
      </c>
      <c r="C168" s="5" t="s">
        <v>14</v>
      </c>
      <c r="D168" s="5" t="s">
        <v>15</v>
      </c>
      <c r="E168" s="3">
        <v>118</v>
      </c>
      <c r="F168" s="3">
        <v>859599</v>
      </c>
      <c r="G168" s="13">
        <v>101432682</v>
      </c>
      <c r="H168" s="19">
        <f t="shared" si="2"/>
        <v>4.20371429135685E-3</v>
      </c>
    </row>
    <row r="169" spans="1:8">
      <c r="A169" s="3">
        <v>1183</v>
      </c>
      <c r="B169" s="4" t="s">
        <v>501</v>
      </c>
      <c r="C169" s="5" t="s">
        <v>14</v>
      </c>
      <c r="D169" s="5" t="s">
        <v>15</v>
      </c>
      <c r="E169" s="3">
        <v>20</v>
      </c>
      <c r="F169" s="3">
        <v>10653057</v>
      </c>
      <c r="G169" s="13">
        <v>213061140</v>
      </c>
      <c r="H169" s="19">
        <f t="shared" si="2"/>
        <v>8.8299761131307043E-3</v>
      </c>
    </row>
    <row r="170" spans="1:8">
      <c r="A170" s="3">
        <v>1231</v>
      </c>
      <c r="B170" s="4" t="s">
        <v>157</v>
      </c>
      <c r="C170" s="5" t="s">
        <v>14</v>
      </c>
      <c r="D170" s="5" t="s">
        <v>15</v>
      </c>
      <c r="E170" s="3">
        <v>4</v>
      </c>
      <c r="F170" s="3">
        <v>11142</v>
      </c>
      <c r="G170" s="13">
        <v>44568</v>
      </c>
      <c r="H170" s="19">
        <f t="shared" si="2"/>
        <v>1.8470490461564657E-6</v>
      </c>
    </row>
    <row r="171" spans="1:8">
      <c r="A171" s="3">
        <v>2087</v>
      </c>
      <c r="B171" s="4" t="s">
        <v>158</v>
      </c>
      <c r="C171" s="5" t="s">
        <v>14</v>
      </c>
      <c r="D171" s="5" t="s">
        <v>66</v>
      </c>
      <c r="E171" s="3">
        <v>28.71</v>
      </c>
      <c r="F171" s="3">
        <v>218399.65</v>
      </c>
      <c r="G171" s="13">
        <v>6270188.5300000003</v>
      </c>
      <c r="H171" s="19">
        <f t="shared" si="2"/>
        <v>2.5985787433938502E-4</v>
      </c>
    </row>
    <row r="172" spans="1:8">
      <c r="A172" s="3">
        <v>2175</v>
      </c>
      <c r="B172" s="4" t="s">
        <v>159</v>
      </c>
      <c r="C172" s="5" t="s">
        <v>14</v>
      </c>
      <c r="D172" s="5" t="s">
        <v>24</v>
      </c>
      <c r="E172" s="3">
        <v>4</v>
      </c>
      <c r="F172" s="3">
        <v>1131200</v>
      </c>
      <c r="G172" s="13">
        <v>4524800</v>
      </c>
      <c r="H172" s="19">
        <f t="shared" si="2"/>
        <v>1.8752305519764801E-4</v>
      </c>
    </row>
    <row r="173" spans="1:8" s="6" customFormat="1">
      <c r="A173" s="9">
        <v>47</v>
      </c>
      <c r="B173" s="10" t="s">
        <v>160</v>
      </c>
      <c r="C173" s="10"/>
      <c r="D173" s="10"/>
      <c r="E173" s="15"/>
      <c r="F173" s="15"/>
      <c r="G173" s="16">
        <v>24971327</v>
      </c>
      <c r="H173" s="20">
        <f t="shared" si="2"/>
        <v>1.0348964664470292E-3</v>
      </c>
    </row>
    <row r="174" spans="1:8">
      <c r="A174" s="3">
        <v>1066</v>
      </c>
      <c r="B174" s="4" t="s">
        <v>161</v>
      </c>
      <c r="C174" s="5" t="s">
        <v>14</v>
      </c>
      <c r="D174" s="5" t="s">
        <v>15</v>
      </c>
      <c r="E174" s="3">
        <v>103</v>
      </c>
      <c r="F174" s="3">
        <v>50904</v>
      </c>
      <c r="G174" s="13">
        <v>5243112</v>
      </c>
      <c r="H174" s="19">
        <f t="shared" si="2"/>
        <v>2.1729234021027462E-4</v>
      </c>
    </row>
    <row r="175" spans="1:8">
      <c r="A175" s="3">
        <v>1068</v>
      </c>
      <c r="B175" s="4" t="s">
        <v>162</v>
      </c>
      <c r="C175" s="5" t="s">
        <v>14</v>
      </c>
      <c r="D175" s="5" t="s">
        <v>15</v>
      </c>
      <c r="E175" s="3">
        <v>20</v>
      </c>
      <c r="F175" s="3">
        <v>904960</v>
      </c>
      <c r="G175" s="13">
        <v>18099200</v>
      </c>
      <c r="H175" s="19">
        <f t="shared" si="2"/>
        <v>7.5009222079059203E-4</v>
      </c>
    </row>
    <row r="176" spans="1:8">
      <c r="A176" s="3">
        <v>1180</v>
      </c>
      <c r="B176" s="4" t="s">
        <v>502</v>
      </c>
      <c r="C176" s="5" t="s">
        <v>14</v>
      </c>
      <c r="D176" s="5" t="s">
        <v>15</v>
      </c>
      <c r="E176" s="3">
        <v>223</v>
      </c>
      <c r="F176" s="3">
        <v>7305</v>
      </c>
      <c r="G176" s="13">
        <v>1629015</v>
      </c>
      <c r="H176" s="19">
        <f t="shared" si="2"/>
        <v>6.7511905446162611E-5</v>
      </c>
    </row>
    <row r="177" spans="1:8" s="6" customFormat="1">
      <c r="A177" s="9">
        <v>49</v>
      </c>
      <c r="B177" s="10" t="s">
        <v>440</v>
      </c>
      <c r="C177" s="10"/>
      <c r="D177" s="10"/>
      <c r="E177" s="15"/>
      <c r="F177" s="15"/>
      <c r="G177" s="16">
        <v>3258488.86</v>
      </c>
      <c r="H177" s="20">
        <f t="shared" si="2"/>
        <v>1.3504282760667897E-4</v>
      </c>
    </row>
    <row r="178" spans="1:8">
      <c r="A178" s="3">
        <v>682</v>
      </c>
      <c r="B178" s="4" t="s">
        <v>163</v>
      </c>
      <c r="C178" s="5" t="s">
        <v>14</v>
      </c>
      <c r="D178" s="5" t="s">
        <v>91</v>
      </c>
      <c r="E178" s="3">
        <v>92.42</v>
      </c>
      <c r="F178" s="3">
        <v>14518</v>
      </c>
      <c r="G178" s="13">
        <v>1341717.27</v>
      </c>
      <c r="H178" s="19">
        <f t="shared" si="2"/>
        <v>5.5605313313703941E-5</v>
      </c>
    </row>
    <row r="179" spans="1:8">
      <c r="A179" s="3">
        <v>683</v>
      </c>
      <c r="B179" s="4" t="s">
        <v>164</v>
      </c>
      <c r="C179" s="5" t="s">
        <v>14</v>
      </c>
      <c r="D179" s="5" t="s">
        <v>91</v>
      </c>
      <c r="E179" s="3">
        <v>18.48</v>
      </c>
      <c r="F179" s="3">
        <v>103497</v>
      </c>
      <c r="G179" s="13">
        <v>1912986.8</v>
      </c>
      <c r="H179" s="19">
        <f t="shared" si="2"/>
        <v>7.9280659761486031E-5</v>
      </c>
    </row>
    <row r="180" spans="1:8">
      <c r="A180" s="3">
        <v>736</v>
      </c>
      <c r="B180" s="4" t="s">
        <v>165</v>
      </c>
      <c r="C180" s="5" t="s">
        <v>14</v>
      </c>
      <c r="D180" s="5" t="s">
        <v>91</v>
      </c>
      <c r="E180" s="3">
        <v>4.1500000000000004</v>
      </c>
      <c r="F180" s="3">
        <v>912</v>
      </c>
      <c r="G180" s="13">
        <v>3784.8</v>
      </c>
      <c r="H180" s="19">
        <f t="shared" si="2"/>
        <v>1.5685494592292657E-7</v>
      </c>
    </row>
    <row r="181" spans="1:8">
      <c r="A181" s="9">
        <v>51</v>
      </c>
      <c r="B181" s="10" t="s">
        <v>166</v>
      </c>
      <c r="C181" s="10"/>
      <c r="D181" s="10"/>
      <c r="E181" s="15"/>
      <c r="F181" s="15"/>
      <c r="G181" s="16">
        <v>2372276.5499999998</v>
      </c>
      <c r="H181" s="20">
        <f t="shared" si="2"/>
        <v>9.8315184412512357E-5</v>
      </c>
    </row>
    <row r="182" spans="1:8">
      <c r="A182" s="3">
        <v>1126</v>
      </c>
      <c r="B182" s="4" t="s">
        <v>167</v>
      </c>
      <c r="C182" s="5" t="s">
        <v>14</v>
      </c>
      <c r="D182" s="5" t="s">
        <v>44</v>
      </c>
      <c r="E182" s="3">
        <v>32.549999999999997</v>
      </c>
      <c r="F182" s="3">
        <v>72881</v>
      </c>
      <c r="G182" s="13">
        <v>2372276.5499999998</v>
      </c>
      <c r="H182" s="19">
        <f t="shared" si="2"/>
        <v>9.8315184412512357E-5</v>
      </c>
    </row>
    <row r="183" spans="1:8" s="6" customFormat="1">
      <c r="A183" s="9">
        <v>56</v>
      </c>
      <c r="B183" s="10" t="s">
        <v>168</v>
      </c>
      <c r="C183" s="10"/>
      <c r="D183" s="10"/>
      <c r="E183" s="15"/>
      <c r="F183" s="15"/>
      <c r="G183" s="16">
        <v>203208462</v>
      </c>
      <c r="H183" s="20">
        <f t="shared" si="2"/>
        <v>8.4216477272487534E-3</v>
      </c>
    </row>
    <row r="184" spans="1:8">
      <c r="A184" s="3">
        <v>1054</v>
      </c>
      <c r="B184" s="4" t="s">
        <v>169</v>
      </c>
      <c r="C184" s="5" t="s">
        <v>14</v>
      </c>
      <c r="D184" s="5" t="s">
        <v>15</v>
      </c>
      <c r="E184" s="3">
        <v>6</v>
      </c>
      <c r="F184" s="3">
        <v>810414</v>
      </c>
      <c r="G184" s="13">
        <v>4862484</v>
      </c>
      <c r="H184" s="19">
        <f t="shared" si="2"/>
        <v>2.0151782521430345E-4</v>
      </c>
    </row>
    <row r="185" spans="1:8">
      <c r="A185" s="3">
        <v>1055</v>
      </c>
      <c r="B185" s="4" t="s">
        <v>170</v>
      </c>
      <c r="C185" s="5" t="s">
        <v>14</v>
      </c>
      <c r="D185" s="5" t="s">
        <v>15</v>
      </c>
      <c r="E185" s="3">
        <v>8</v>
      </c>
      <c r="F185" s="3">
        <v>810414</v>
      </c>
      <c r="G185" s="13">
        <v>6483312</v>
      </c>
      <c r="H185" s="19">
        <f t="shared" si="2"/>
        <v>2.6869043361907124E-4</v>
      </c>
    </row>
    <row r="186" spans="1:8">
      <c r="A186" s="3">
        <v>1286</v>
      </c>
      <c r="B186" s="4" t="s">
        <v>171</v>
      </c>
      <c r="C186" s="5" t="s">
        <v>14</v>
      </c>
      <c r="D186" s="5" t="s">
        <v>15</v>
      </c>
      <c r="E186" s="3">
        <v>1500</v>
      </c>
      <c r="F186" s="3">
        <v>126536</v>
      </c>
      <c r="G186" s="13">
        <v>189804000</v>
      </c>
      <c r="H186" s="19">
        <f t="shared" si="2"/>
        <v>7.8661213686205753E-3</v>
      </c>
    </row>
    <row r="187" spans="1:8">
      <c r="A187" s="3">
        <v>1298</v>
      </c>
      <c r="B187" s="4" t="s">
        <v>172</v>
      </c>
      <c r="C187" s="5" t="s">
        <v>14</v>
      </c>
      <c r="D187" s="5" t="s">
        <v>15</v>
      </c>
      <c r="E187" s="3">
        <v>446</v>
      </c>
      <c r="F187" s="3">
        <v>3555</v>
      </c>
      <c r="G187" s="13">
        <v>1585530</v>
      </c>
      <c r="H187" s="19">
        <f t="shared" si="2"/>
        <v>6.5709739592363607E-5</v>
      </c>
    </row>
    <row r="188" spans="1:8">
      <c r="A188" s="3">
        <v>1388</v>
      </c>
      <c r="B188" s="4" t="s">
        <v>173</v>
      </c>
      <c r="C188" s="5" t="s">
        <v>14</v>
      </c>
      <c r="D188" s="5" t="s">
        <v>15</v>
      </c>
      <c r="E188" s="3">
        <v>12</v>
      </c>
      <c r="F188" s="3">
        <v>39428</v>
      </c>
      <c r="G188" s="13">
        <v>473136</v>
      </c>
      <c r="H188" s="19">
        <f t="shared" si="2"/>
        <v>1.9608360202438646E-5</v>
      </c>
    </row>
    <row r="189" spans="1:8" s="6" customFormat="1">
      <c r="A189" s="9">
        <v>58</v>
      </c>
      <c r="B189" s="10" t="s">
        <v>174</v>
      </c>
      <c r="C189" s="10"/>
      <c r="D189" s="10"/>
      <c r="E189" s="15"/>
      <c r="F189" s="15"/>
      <c r="G189" s="16">
        <v>963900459.65999997</v>
      </c>
      <c r="H189" s="20">
        <f t="shared" si="2"/>
        <v>3.9947303549739313E-2</v>
      </c>
    </row>
    <row r="190" spans="1:8" ht="33.75">
      <c r="A190" s="3">
        <v>1032</v>
      </c>
      <c r="B190" s="4" t="s">
        <v>503</v>
      </c>
      <c r="C190" s="5" t="s">
        <v>14</v>
      </c>
      <c r="D190" s="5" t="s">
        <v>15</v>
      </c>
      <c r="E190" s="3">
        <v>1</v>
      </c>
      <c r="F190" s="3">
        <v>572131323</v>
      </c>
      <c r="G190" s="13">
        <v>572131323</v>
      </c>
      <c r="H190" s="19">
        <f t="shared" si="2"/>
        <v>2.3711062071966136E-2</v>
      </c>
    </row>
    <row r="191" spans="1:8">
      <c r="A191" s="3">
        <v>1036</v>
      </c>
      <c r="B191" s="4" t="s">
        <v>441</v>
      </c>
      <c r="C191" s="5" t="s">
        <v>14</v>
      </c>
      <c r="D191" s="5" t="s">
        <v>15</v>
      </c>
      <c r="E191" s="3">
        <v>56.66</v>
      </c>
      <c r="F191" s="3">
        <v>86477.97</v>
      </c>
      <c r="G191" s="13">
        <v>4899954.17</v>
      </c>
      <c r="H191" s="19">
        <f t="shared" si="2"/>
        <v>2.030707161171445E-4</v>
      </c>
    </row>
    <row r="192" spans="1:8">
      <c r="A192" s="3">
        <v>1042</v>
      </c>
      <c r="B192" s="4" t="s">
        <v>175</v>
      </c>
      <c r="C192" s="5" t="s">
        <v>14</v>
      </c>
      <c r="D192" s="5" t="s">
        <v>15</v>
      </c>
      <c r="E192" s="3">
        <v>24.12</v>
      </c>
      <c r="F192" s="3">
        <v>215111</v>
      </c>
      <c r="G192" s="13">
        <v>5188477.32</v>
      </c>
      <c r="H192" s="19">
        <f t="shared" si="2"/>
        <v>2.1502809380969431E-4</v>
      </c>
    </row>
    <row r="193" spans="1:8">
      <c r="A193" s="3">
        <v>1043</v>
      </c>
      <c r="B193" s="4" t="s">
        <v>442</v>
      </c>
      <c r="C193" s="5" t="s">
        <v>14</v>
      </c>
      <c r="D193" s="5" t="s">
        <v>15</v>
      </c>
      <c r="E193" s="3">
        <v>4</v>
      </c>
      <c r="F193" s="3">
        <v>2853791</v>
      </c>
      <c r="G193" s="13">
        <v>11415164</v>
      </c>
      <c r="H193" s="19">
        <f t="shared" si="2"/>
        <v>4.7308310397414343E-4</v>
      </c>
    </row>
    <row r="194" spans="1:8">
      <c r="A194" s="3">
        <v>1080</v>
      </c>
      <c r="B194" s="4" t="s">
        <v>176</v>
      </c>
      <c r="C194" s="5" t="s">
        <v>14</v>
      </c>
      <c r="D194" s="5" t="s">
        <v>15</v>
      </c>
      <c r="E194" s="3">
        <v>3</v>
      </c>
      <c r="F194" s="3">
        <v>848061</v>
      </c>
      <c r="G194" s="13">
        <v>2544183</v>
      </c>
      <c r="H194" s="19">
        <f t="shared" si="2"/>
        <v>1.0543957062011971E-4</v>
      </c>
    </row>
    <row r="195" spans="1:8">
      <c r="A195" s="3">
        <v>1127</v>
      </c>
      <c r="B195" s="4" t="s">
        <v>177</v>
      </c>
      <c r="C195" s="5" t="s">
        <v>14</v>
      </c>
      <c r="D195" s="5" t="s">
        <v>15</v>
      </c>
      <c r="E195" s="3">
        <v>24</v>
      </c>
      <c r="F195" s="3">
        <v>391050</v>
      </c>
      <c r="G195" s="13">
        <v>9385200</v>
      </c>
      <c r="H195" s="19">
        <f t="shared" si="2"/>
        <v>3.8895451238529126E-4</v>
      </c>
    </row>
    <row r="196" spans="1:8">
      <c r="A196" s="3">
        <v>1138</v>
      </c>
      <c r="B196" s="4" t="s">
        <v>178</v>
      </c>
      <c r="C196" s="5" t="s">
        <v>14</v>
      </c>
      <c r="D196" s="5" t="s">
        <v>15</v>
      </c>
      <c r="E196" s="3">
        <v>6</v>
      </c>
      <c r="F196" s="3">
        <v>96152</v>
      </c>
      <c r="G196" s="13">
        <v>576912</v>
      </c>
      <c r="H196" s="19">
        <f t="shared" si="2"/>
        <v>2.3909189537700121E-5</v>
      </c>
    </row>
    <row r="197" spans="1:8">
      <c r="A197" s="3">
        <v>1179</v>
      </c>
      <c r="B197" s="4" t="s">
        <v>179</v>
      </c>
      <c r="C197" s="5" t="s">
        <v>14</v>
      </c>
      <c r="D197" s="5" t="s">
        <v>15</v>
      </c>
      <c r="E197" s="3">
        <v>30</v>
      </c>
      <c r="F197" s="3">
        <v>4779</v>
      </c>
      <c r="G197" s="13">
        <v>143370</v>
      </c>
      <c r="H197" s="19">
        <f t="shared" si="2"/>
        <v>5.9417389550227176E-6</v>
      </c>
    </row>
    <row r="198" spans="1:8">
      <c r="A198" s="3">
        <v>1203</v>
      </c>
      <c r="B198" s="4" t="s">
        <v>504</v>
      </c>
      <c r="C198" s="5" t="s">
        <v>14</v>
      </c>
      <c r="D198" s="5" t="s">
        <v>15</v>
      </c>
      <c r="E198" s="3">
        <v>30</v>
      </c>
      <c r="F198" s="3">
        <v>4648</v>
      </c>
      <c r="G198" s="13">
        <v>139440</v>
      </c>
      <c r="H198" s="19">
        <f t="shared" si="2"/>
        <v>5.7788664287394001E-6</v>
      </c>
    </row>
    <row r="199" spans="1:8">
      <c r="A199" s="3">
        <v>1260</v>
      </c>
      <c r="B199" s="4" t="s">
        <v>180</v>
      </c>
      <c r="C199" s="5" t="s">
        <v>14</v>
      </c>
      <c r="D199" s="5" t="s">
        <v>15</v>
      </c>
      <c r="E199" s="3">
        <v>2.4</v>
      </c>
      <c r="F199" s="3">
        <v>36312</v>
      </c>
      <c r="G199" s="13">
        <v>87148.800000000003</v>
      </c>
      <c r="H199" s="19">
        <f t="shared" si="2"/>
        <v>3.611741785893031E-6</v>
      </c>
    </row>
    <row r="200" spans="1:8">
      <c r="A200" s="3">
        <v>1261</v>
      </c>
      <c r="B200" s="4" t="s">
        <v>181</v>
      </c>
      <c r="C200" s="5" t="s">
        <v>14</v>
      </c>
      <c r="D200" s="5" t="s">
        <v>15</v>
      </c>
      <c r="E200" s="3">
        <v>8</v>
      </c>
      <c r="F200" s="3">
        <v>864214</v>
      </c>
      <c r="G200" s="13">
        <v>6913712</v>
      </c>
      <c r="H200" s="19">
        <f t="shared" si="2"/>
        <v>2.8652766906750384E-4</v>
      </c>
    </row>
    <row r="201" spans="1:8">
      <c r="A201" s="3">
        <v>1262</v>
      </c>
      <c r="B201" s="4" t="s">
        <v>505</v>
      </c>
      <c r="C201" s="5" t="s">
        <v>14</v>
      </c>
      <c r="D201" s="5" t="s">
        <v>15</v>
      </c>
      <c r="E201" s="3">
        <v>210</v>
      </c>
      <c r="F201" s="3">
        <v>66401</v>
      </c>
      <c r="G201" s="13">
        <v>13944210</v>
      </c>
      <c r="H201" s="19">
        <f t="shared" ref="H201:H264" si="3">G201/$G$515</f>
        <v>5.7789534598603142E-4</v>
      </c>
    </row>
    <row r="202" spans="1:8">
      <c r="A202" s="3">
        <v>1268</v>
      </c>
      <c r="B202" s="4" t="s">
        <v>182</v>
      </c>
      <c r="C202" s="5" t="s">
        <v>14</v>
      </c>
      <c r="D202" s="5" t="s">
        <v>15</v>
      </c>
      <c r="E202" s="3">
        <v>2</v>
      </c>
      <c r="F202" s="3">
        <v>433453</v>
      </c>
      <c r="G202" s="13">
        <v>866906</v>
      </c>
      <c r="H202" s="19">
        <f t="shared" si="3"/>
        <v>3.5927524241772507E-5</v>
      </c>
    </row>
    <row r="203" spans="1:8">
      <c r="A203" s="3">
        <v>1269</v>
      </c>
      <c r="B203" s="4" t="s">
        <v>183</v>
      </c>
      <c r="C203" s="5" t="s">
        <v>14</v>
      </c>
      <c r="D203" s="5" t="s">
        <v>15</v>
      </c>
      <c r="E203" s="3">
        <v>252</v>
      </c>
      <c r="F203" s="3">
        <v>868253</v>
      </c>
      <c r="G203" s="13">
        <v>218799756</v>
      </c>
      <c r="H203" s="19">
        <f t="shared" si="3"/>
        <v>9.0678038193113316E-3</v>
      </c>
    </row>
    <row r="204" spans="1:8">
      <c r="A204" s="3">
        <v>1276</v>
      </c>
      <c r="B204" s="4" t="s">
        <v>184</v>
      </c>
      <c r="C204" s="5" t="s">
        <v>14</v>
      </c>
      <c r="D204" s="5" t="s">
        <v>15</v>
      </c>
      <c r="E204" s="3">
        <v>1</v>
      </c>
      <c r="F204" s="3">
        <v>2980327</v>
      </c>
      <c r="G204" s="13">
        <v>2980327</v>
      </c>
      <c r="H204" s="19">
        <f t="shared" si="3"/>
        <v>1.2351485690594957E-4</v>
      </c>
    </row>
    <row r="205" spans="1:8" ht="22.5">
      <c r="A205" s="3">
        <v>1308</v>
      </c>
      <c r="B205" s="4" t="s">
        <v>443</v>
      </c>
      <c r="C205" s="5" t="s">
        <v>14</v>
      </c>
      <c r="D205" s="5" t="s">
        <v>15</v>
      </c>
      <c r="E205" s="3">
        <v>7</v>
      </c>
      <c r="F205" s="3">
        <v>44261</v>
      </c>
      <c r="G205" s="13">
        <v>309827</v>
      </c>
      <c r="H205" s="19">
        <f t="shared" si="3"/>
        <v>1.2840281476025833E-5</v>
      </c>
    </row>
    <row r="206" spans="1:8" ht="22.5">
      <c r="A206" s="3">
        <v>1309</v>
      </c>
      <c r="B206" s="4" t="s">
        <v>444</v>
      </c>
      <c r="C206" s="5" t="s">
        <v>14</v>
      </c>
      <c r="D206" s="5" t="s">
        <v>15</v>
      </c>
      <c r="E206" s="3">
        <v>4</v>
      </c>
      <c r="F206" s="3">
        <v>56805</v>
      </c>
      <c r="G206" s="13">
        <v>227220</v>
      </c>
      <c r="H206" s="19">
        <f t="shared" si="3"/>
        <v>9.4167672829759496E-6</v>
      </c>
    </row>
    <row r="207" spans="1:8" ht="22.5">
      <c r="A207" s="3">
        <v>1310</v>
      </c>
      <c r="B207" s="4" t="s">
        <v>445</v>
      </c>
      <c r="C207" s="5" t="s">
        <v>14</v>
      </c>
      <c r="D207" s="5" t="s">
        <v>15</v>
      </c>
      <c r="E207" s="3">
        <v>2</v>
      </c>
      <c r="F207" s="3">
        <v>76997</v>
      </c>
      <c r="G207" s="13">
        <v>153994</v>
      </c>
      <c r="H207" s="19">
        <f t="shared" si="3"/>
        <v>6.3820335400695289E-6</v>
      </c>
    </row>
    <row r="208" spans="1:8" ht="22.5">
      <c r="A208" s="3">
        <v>1311</v>
      </c>
      <c r="B208" s="4" t="s">
        <v>446</v>
      </c>
      <c r="C208" s="5" t="s">
        <v>14</v>
      </c>
      <c r="D208" s="5" t="s">
        <v>15</v>
      </c>
      <c r="E208" s="3">
        <v>4</v>
      </c>
      <c r="F208" s="3">
        <v>164066</v>
      </c>
      <c r="G208" s="13">
        <v>656264</v>
      </c>
      <c r="H208" s="19">
        <f t="shared" si="3"/>
        <v>2.719780549333214E-5</v>
      </c>
    </row>
    <row r="209" spans="1:8" ht="22.5">
      <c r="A209" s="3">
        <v>1312</v>
      </c>
      <c r="B209" s="4" t="s">
        <v>447</v>
      </c>
      <c r="C209" s="5" t="s">
        <v>14</v>
      </c>
      <c r="D209" s="5" t="s">
        <v>15</v>
      </c>
      <c r="E209" s="3">
        <v>6</v>
      </c>
      <c r="F209" s="3">
        <v>170797</v>
      </c>
      <c r="G209" s="13">
        <v>1024782</v>
      </c>
      <c r="H209" s="19">
        <f t="shared" si="3"/>
        <v>4.2470441025361587E-5</v>
      </c>
    </row>
    <row r="210" spans="1:8" ht="22.5">
      <c r="A210" s="3">
        <v>1313</v>
      </c>
      <c r="B210" s="4" t="s">
        <v>448</v>
      </c>
      <c r="C210" s="5" t="s">
        <v>14</v>
      </c>
      <c r="D210" s="5" t="s">
        <v>15</v>
      </c>
      <c r="E210" s="3">
        <v>1</v>
      </c>
      <c r="F210" s="3">
        <v>247688</v>
      </c>
      <c r="G210" s="13">
        <v>247688</v>
      </c>
      <c r="H210" s="19">
        <f t="shared" si="3"/>
        <v>1.026503060815838E-5</v>
      </c>
    </row>
    <row r="211" spans="1:8">
      <c r="A211" s="3">
        <v>1314</v>
      </c>
      <c r="B211" s="4" t="s">
        <v>185</v>
      </c>
      <c r="C211" s="5" t="s">
        <v>14</v>
      </c>
      <c r="D211" s="5" t="s">
        <v>15</v>
      </c>
      <c r="E211" s="3">
        <v>12</v>
      </c>
      <c r="F211" s="3">
        <v>12788</v>
      </c>
      <c r="G211" s="13">
        <v>153456</v>
      </c>
      <c r="H211" s="19">
        <f t="shared" si="3"/>
        <v>6.3597369957589889E-6</v>
      </c>
    </row>
    <row r="212" spans="1:8">
      <c r="A212" s="3">
        <v>1315</v>
      </c>
      <c r="B212" s="4" t="s">
        <v>186</v>
      </c>
      <c r="C212" s="5" t="s">
        <v>14</v>
      </c>
      <c r="D212" s="5" t="s">
        <v>15</v>
      </c>
      <c r="E212" s="3">
        <v>12</v>
      </c>
      <c r="F212" s="3">
        <v>56807</v>
      </c>
      <c r="G212" s="13">
        <v>681684</v>
      </c>
      <c r="H212" s="19">
        <f t="shared" si="3"/>
        <v>2.8251296490309732E-5</v>
      </c>
    </row>
    <row r="213" spans="1:8">
      <c r="A213" s="3">
        <v>1316</v>
      </c>
      <c r="B213" s="4" t="s">
        <v>187</v>
      </c>
      <c r="C213" s="5" t="s">
        <v>14</v>
      </c>
      <c r="D213" s="5" t="s">
        <v>15</v>
      </c>
      <c r="E213" s="3">
        <v>4</v>
      </c>
      <c r="F213" s="3">
        <v>114690</v>
      </c>
      <c r="G213" s="13">
        <v>458760</v>
      </c>
      <c r="H213" s="19">
        <f t="shared" si="3"/>
        <v>1.9012570014690814E-5</v>
      </c>
    </row>
    <row r="214" spans="1:8" ht="45">
      <c r="A214" s="3">
        <v>1317</v>
      </c>
      <c r="B214" s="4" t="s">
        <v>449</v>
      </c>
      <c r="C214" s="5" t="s">
        <v>14</v>
      </c>
      <c r="D214" s="5" t="s">
        <v>15</v>
      </c>
      <c r="E214" s="3">
        <v>6</v>
      </c>
      <c r="F214" s="3">
        <v>2980327</v>
      </c>
      <c r="G214" s="13">
        <v>17881962</v>
      </c>
      <c r="H214" s="19">
        <f t="shared" si="3"/>
        <v>7.4108914143569747E-4</v>
      </c>
    </row>
    <row r="215" spans="1:8" ht="22.5">
      <c r="A215" s="3">
        <v>1318</v>
      </c>
      <c r="B215" s="4" t="s">
        <v>188</v>
      </c>
      <c r="C215" s="5" t="s">
        <v>14</v>
      </c>
      <c r="D215" s="5" t="s">
        <v>15</v>
      </c>
      <c r="E215" s="3">
        <v>5</v>
      </c>
      <c r="F215" s="3">
        <v>16827</v>
      </c>
      <c r="G215" s="13">
        <v>84135</v>
      </c>
      <c r="H215" s="19">
        <f t="shared" si="3"/>
        <v>3.4868396943630908E-6</v>
      </c>
    </row>
    <row r="216" spans="1:8">
      <c r="A216" s="3">
        <v>1319</v>
      </c>
      <c r="B216" s="4" t="s">
        <v>189</v>
      </c>
      <c r="C216" s="5" t="s">
        <v>14</v>
      </c>
      <c r="D216" s="5" t="s">
        <v>15</v>
      </c>
      <c r="E216" s="3">
        <v>201</v>
      </c>
      <c r="F216" s="3">
        <v>9692</v>
      </c>
      <c r="G216" s="13">
        <v>1948092</v>
      </c>
      <c r="H216" s="19">
        <f t="shared" si="3"/>
        <v>8.0735538288122455E-5</v>
      </c>
    </row>
    <row r="217" spans="1:8">
      <c r="A217" s="3">
        <v>1320</v>
      </c>
      <c r="B217" s="4" t="s">
        <v>190</v>
      </c>
      <c r="C217" s="5" t="s">
        <v>14</v>
      </c>
      <c r="D217" s="5" t="s">
        <v>15</v>
      </c>
      <c r="E217" s="3">
        <v>210</v>
      </c>
      <c r="F217" s="3">
        <v>8346</v>
      </c>
      <c r="G217" s="13">
        <v>1752660</v>
      </c>
      <c r="H217" s="19">
        <f t="shared" si="3"/>
        <v>7.2636173515450354E-5</v>
      </c>
    </row>
    <row r="218" spans="1:8">
      <c r="A218" s="3">
        <v>1321</v>
      </c>
      <c r="B218" s="4" t="s">
        <v>450</v>
      </c>
      <c r="C218" s="5" t="s">
        <v>14</v>
      </c>
      <c r="D218" s="5" t="s">
        <v>15</v>
      </c>
      <c r="E218" s="3">
        <v>2</v>
      </c>
      <c r="F218" s="3">
        <v>123709</v>
      </c>
      <c r="G218" s="13">
        <v>247418</v>
      </c>
      <c r="H218" s="19">
        <f t="shared" si="3"/>
        <v>1.0253840892612198E-5</v>
      </c>
    </row>
    <row r="219" spans="1:8" ht="22.5">
      <c r="A219" s="3">
        <v>1322</v>
      </c>
      <c r="B219" s="4" t="s">
        <v>191</v>
      </c>
      <c r="C219" s="5" t="s">
        <v>14</v>
      </c>
      <c r="D219" s="5" t="s">
        <v>15</v>
      </c>
      <c r="E219" s="3">
        <v>189</v>
      </c>
      <c r="F219" s="3">
        <v>16423</v>
      </c>
      <c r="G219" s="13">
        <v>3103947</v>
      </c>
      <c r="H219" s="19">
        <f t="shared" si="3"/>
        <v>1.2863808889046453E-4</v>
      </c>
    </row>
    <row r="220" spans="1:8">
      <c r="A220" s="3">
        <v>1323</v>
      </c>
      <c r="B220" s="4" t="s">
        <v>192</v>
      </c>
      <c r="C220" s="5" t="s">
        <v>14</v>
      </c>
      <c r="D220" s="5" t="s">
        <v>15</v>
      </c>
      <c r="E220" s="3">
        <v>5</v>
      </c>
      <c r="F220" s="3">
        <v>3769</v>
      </c>
      <c r="G220" s="13">
        <v>18845</v>
      </c>
      <c r="H220" s="19">
        <f t="shared" si="3"/>
        <v>7.8100070173260178E-7</v>
      </c>
    </row>
    <row r="221" spans="1:8">
      <c r="A221" s="3">
        <v>1324</v>
      </c>
      <c r="B221" s="4" t="s">
        <v>193</v>
      </c>
      <c r="C221" s="5" t="s">
        <v>14</v>
      </c>
      <c r="D221" s="5" t="s">
        <v>15</v>
      </c>
      <c r="E221" s="3">
        <v>3</v>
      </c>
      <c r="F221" s="3">
        <v>52364</v>
      </c>
      <c r="G221" s="13">
        <v>157092</v>
      </c>
      <c r="H221" s="19">
        <f t="shared" si="3"/>
        <v>6.5104251651142411E-6</v>
      </c>
    </row>
    <row r="222" spans="1:8">
      <c r="A222" s="3">
        <v>1325</v>
      </c>
      <c r="B222" s="4" t="s">
        <v>451</v>
      </c>
      <c r="C222" s="5" t="s">
        <v>14</v>
      </c>
      <c r="D222" s="5" t="s">
        <v>15</v>
      </c>
      <c r="E222" s="3">
        <v>4</v>
      </c>
      <c r="F222" s="3">
        <v>294802</v>
      </c>
      <c r="G222" s="13">
        <v>1179208</v>
      </c>
      <c r="H222" s="19">
        <f t="shared" si="3"/>
        <v>4.8870378110305007E-5</v>
      </c>
    </row>
    <row r="223" spans="1:8" ht="22.5">
      <c r="A223" s="3">
        <v>1326</v>
      </c>
      <c r="B223" s="4" t="s">
        <v>194</v>
      </c>
      <c r="C223" s="5" t="s">
        <v>14</v>
      </c>
      <c r="D223" s="5" t="s">
        <v>15</v>
      </c>
      <c r="E223" s="3">
        <v>5</v>
      </c>
      <c r="F223" s="3">
        <v>72960</v>
      </c>
      <c r="G223" s="13">
        <v>364800</v>
      </c>
      <c r="H223" s="19">
        <f t="shared" si="3"/>
        <v>1.5118549004619428E-5</v>
      </c>
    </row>
    <row r="224" spans="1:8">
      <c r="A224" s="3">
        <v>1327</v>
      </c>
      <c r="B224" s="4" t="s">
        <v>195</v>
      </c>
      <c r="C224" s="5" t="s">
        <v>14</v>
      </c>
      <c r="D224" s="5" t="s">
        <v>15</v>
      </c>
      <c r="E224" s="3">
        <v>6</v>
      </c>
      <c r="F224" s="3">
        <v>52768</v>
      </c>
      <c r="G224" s="13">
        <v>316608</v>
      </c>
      <c r="H224" s="19">
        <f t="shared" si="3"/>
        <v>1.3121309109798652E-5</v>
      </c>
    </row>
    <row r="225" spans="1:8">
      <c r="A225" s="3">
        <v>1328</v>
      </c>
      <c r="B225" s="4" t="s">
        <v>196</v>
      </c>
      <c r="C225" s="5" t="s">
        <v>14</v>
      </c>
      <c r="D225" s="5" t="s">
        <v>15</v>
      </c>
      <c r="E225" s="3">
        <v>8</v>
      </c>
      <c r="F225" s="3">
        <v>90460</v>
      </c>
      <c r="G225" s="13">
        <v>723680</v>
      </c>
      <c r="H225" s="19">
        <f t="shared" si="3"/>
        <v>2.9991753135041085E-5</v>
      </c>
    </row>
    <row r="226" spans="1:8">
      <c r="A226" s="3">
        <v>1329</v>
      </c>
      <c r="B226" s="4" t="s">
        <v>197</v>
      </c>
      <c r="C226" s="5" t="s">
        <v>14</v>
      </c>
      <c r="D226" s="5" t="s">
        <v>15</v>
      </c>
      <c r="E226" s="3">
        <v>125.4</v>
      </c>
      <c r="F226" s="3">
        <v>120142</v>
      </c>
      <c r="G226" s="13">
        <v>15065806.800000001</v>
      </c>
      <c r="H226" s="19">
        <f t="shared" si="3"/>
        <v>6.2437812061383942E-4</v>
      </c>
    </row>
    <row r="227" spans="1:8">
      <c r="A227" s="3">
        <v>1330</v>
      </c>
      <c r="B227" s="4" t="s">
        <v>198</v>
      </c>
      <c r="C227" s="5" t="s">
        <v>14</v>
      </c>
      <c r="D227" s="5" t="s">
        <v>15</v>
      </c>
      <c r="E227" s="3">
        <v>12.6</v>
      </c>
      <c r="F227" s="3">
        <v>186648</v>
      </c>
      <c r="G227" s="13">
        <v>2351764.7999999998</v>
      </c>
      <c r="H227" s="19">
        <f t="shared" si="3"/>
        <v>9.7465107938977542E-5</v>
      </c>
    </row>
    <row r="228" spans="1:8">
      <c r="A228" s="3">
        <v>1331</v>
      </c>
      <c r="B228" s="4" t="s">
        <v>199</v>
      </c>
      <c r="C228" s="5" t="s">
        <v>14</v>
      </c>
      <c r="D228" s="5" t="s">
        <v>15</v>
      </c>
      <c r="E228" s="3">
        <v>45.1</v>
      </c>
      <c r="F228" s="3">
        <v>38634</v>
      </c>
      <c r="G228" s="13">
        <v>1742393.4</v>
      </c>
      <c r="H228" s="19">
        <f t="shared" si="3"/>
        <v>7.2210690798315402E-5</v>
      </c>
    </row>
    <row r="229" spans="1:8">
      <c r="A229" s="3">
        <v>1332</v>
      </c>
      <c r="B229" s="4" t="s">
        <v>200</v>
      </c>
      <c r="C229" s="5" t="s">
        <v>14</v>
      </c>
      <c r="D229" s="5" t="s">
        <v>15</v>
      </c>
      <c r="E229" s="3">
        <v>289.2</v>
      </c>
      <c r="F229" s="3">
        <v>52230</v>
      </c>
      <c r="G229" s="13">
        <v>15104916</v>
      </c>
      <c r="H229" s="19">
        <f t="shared" si="3"/>
        <v>6.2599893847768663E-4</v>
      </c>
    </row>
    <row r="230" spans="1:8">
      <c r="A230" s="3">
        <v>1333</v>
      </c>
      <c r="B230" s="4" t="s">
        <v>201</v>
      </c>
      <c r="C230" s="5" t="s">
        <v>14</v>
      </c>
      <c r="D230" s="5" t="s">
        <v>15</v>
      </c>
      <c r="E230" s="3">
        <v>14</v>
      </c>
      <c r="F230" s="3">
        <v>62595</v>
      </c>
      <c r="G230" s="13">
        <v>876330</v>
      </c>
      <c r="H230" s="19">
        <f t="shared" si="3"/>
        <v>3.6318086757725177E-5</v>
      </c>
    </row>
    <row r="231" spans="1:8">
      <c r="A231" s="3">
        <v>1334</v>
      </c>
      <c r="B231" s="4" t="s">
        <v>202</v>
      </c>
      <c r="C231" s="5" t="s">
        <v>14</v>
      </c>
      <c r="D231" s="5" t="s">
        <v>15</v>
      </c>
      <c r="E231" s="3">
        <v>102</v>
      </c>
      <c r="F231" s="3">
        <v>17230</v>
      </c>
      <c r="G231" s="13">
        <v>1757460</v>
      </c>
      <c r="H231" s="19">
        <f t="shared" si="3"/>
        <v>7.2835101791826924E-5</v>
      </c>
    </row>
    <row r="232" spans="1:8">
      <c r="A232" s="3">
        <v>1335</v>
      </c>
      <c r="B232" s="4" t="s">
        <v>203</v>
      </c>
      <c r="C232" s="5" t="s">
        <v>14</v>
      </c>
      <c r="D232" s="5" t="s">
        <v>15</v>
      </c>
      <c r="E232" s="3">
        <v>4</v>
      </c>
      <c r="F232" s="3">
        <v>24365</v>
      </c>
      <c r="G232" s="13">
        <v>97460</v>
      </c>
      <c r="H232" s="19">
        <f t="shared" si="3"/>
        <v>4.0390728782626354E-6</v>
      </c>
    </row>
    <row r="233" spans="1:8">
      <c r="A233" s="3">
        <v>1336</v>
      </c>
      <c r="B233" s="4" t="s">
        <v>204</v>
      </c>
      <c r="C233" s="5" t="s">
        <v>14</v>
      </c>
      <c r="D233" s="5" t="s">
        <v>15</v>
      </c>
      <c r="E233" s="3">
        <v>2</v>
      </c>
      <c r="F233" s="3">
        <v>25442</v>
      </c>
      <c r="G233" s="13">
        <v>50884</v>
      </c>
      <c r="H233" s="19">
        <f t="shared" si="3"/>
        <v>2.1088055031553041E-6</v>
      </c>
    </row>
    <row r="234" spans="1:8">
      <c r="A234" s="3">
        <v>1337</v>
      </c>
      <c r="B234" s="4" t="s">
        <v>205</v>
      </c>
      <c r="C234" s="5" t="s">
        <v>14</v>
      </c>
      <c r="D234" s="5" t="s">
        <v>15</v>
      </c>
      <c r="E234" s="3">
        <v>38</v>
      </c>
      <c r="F234" s="3">
        <v>32980</v>
      </c>
      <c r="G234" s="13">
        <v>1253240</v>
      </c>
      <c r="H234" s="19">
        <f t="shared" si="3"/>
        <v>5.1938515226286328E-5</v>
      </c>
    </row>
    <row r="235" spans="1:8">
      <c r="A235" s="3">
        <v>1338</v>
      </c>
      <c r="B235" s="4" t="s">
        <v>206</v>
      </c>
      <c r="C235" s="5" t="s">
        <v>14</v>
      </c>
      <c r="D235" s="5" t="s">
        <v>15</v>
      </c>
      <c r="E235" s="3">
        <v>2</v>
      </c>
      <c r="F235" s="3">
        <v>53172</v>
      </c>
      <c r="G235" s="13">
        <v>106344</v>
      </c>
      <c r="H235" s="19">
        <f t="shared" si="3"/>
        <v>4.4072559631229398E-6</v>
      </c>
    </row>
    <row r="236" spans="1:8">
      <c r="A236" s="3">
        <v>1339</v>
      </c>
      <c r="B236" s="4" t="s">
        <v>452</v>
      </c>
      <c r="C236" s="5" t="s">
        <v>14</v>
      </c>
      <c r="D236" s="5" t="s">
        <v>15</v>
      </c>
      <c r="E236" s="3">
        <v>2</v>
      </c>
      <c r="F236" s="3">
        <v>3162055</v>
      </c>
      <c r="G236" s="13">
        <v>6324110</v>
      </c>
      <c r="H236" s="19">
        <f t="shared" si="3"/>
        <v>2.6209256289913313E-4</v>
      </c>
    </row>
    <row r="237" spans="1:8">
      <c r="A237" s="3">
        <v>1340</v>
      </c>
      <c r="B237" s="4" t="s">
        <v>453</v>
      </c>
      <c r="C237" s="5" t="s">
        <v>14</v>
      </c>
      <c r="D237" s="5" t="s">
        <v>15</v>
      </c>
      <c r="E237" s="3">
        <v>1</v>
      </c>
      <c r="F237" s="3">
        <v>419992</v>
      </c>
      <c r="G237" s="13">
        <v>419992</v>
      </c>
      <c r="H237" s="19">
        <f t="shared" si="3"/>
        <v>1.7405892635822707E-5</v>
      </c>
    </row>
    <row r="238" spans="1:8">
      <c r="A238" s="3">
        <v>1341</v>
      </c>
      <c r="B238" s="4" t="s">
        <v>454</v>
      </c>
      <c r="C238" s="5" t="s">
        <v>14</v>
      </c>
      <c r="D238" s="5" t="s">
        <v>15</v>
      </c>
      <c r="E238" s="3">
        <v>2</v>
      </c>
      <c r="F238" s="3">
        <v>262495</v>
      </c>
      <c r="G238" s="13">
        <v>524990</v>
      </c>
      <c r="H238" s="19">
        <f t="shared" si="3"/>
        <v>2.1757365794778381E-5</v>
      </c>
    </row>
    <row r="239" spans="1:8">
      <c r="A239" s="3">
        <v>1353</v>
      </c>
      <c r="B239" s="4" t="s">
        <v>506</v>
      </c>
      <c r="C239" s="5" t="s">
        <v>14</v>
      </c>
      <c r="D239" s="5" t="s">
        <v>15</v>
      </c>
      <c r="E239" s="3">
        <v>3443.13</v>
      </c>
      <c r="F239" s="3">
        <v>1255</v>
      </c>
      <c r="G239" s="13">
        <v>4321121.88</v>
      </c>
      <c r="H239" s="19">
        <f t="shared" si="3"/>
        <v>1.7908194325031039E-4</v>
      </c>
    </row>
    <row r="240" spans="1:8">
      <c r="A240" s="3">
        <v>1364</v>
      </c>
      <c r="B240" s="4" t="s">
        <v>507</v>
      </c>
      <c r="C240" s="5" t="s">
        <v>14</v>
      </c>
      <c r="D240" s="5" t="s">
        <v>15</v>
      </c>
      <c r="E240" s="3">
        <v>127.34</v>
      </c>
      <c r="F240" s="3">
        <v>10992</v>
      </c>
      <c r="G240" s="13">
        <v>1399707.54</v>
      </c>
      <c r="H240" s="19">
        <f t="shared" si="3"/>
        <v>5.8008626742393943E-5</v>
      </c>
    </row>
    <row r="241" spans="1:8">
      <c r="A241" s="3">
        <v>1365</v>
      </c>
      <c r="B241" s="4" t="s">
        <v>508</v>
      </c>
      <c r="C241" s="5" t="s">
        <v>14</v>
      </c>
      <c r="D241" s="5" t="s">
        <v>24</v>
      </c>
      <c r="E241" s="3">
        <v>256</v>
      </c>
      <c r="F241" s="3">
        <v>3405</v>
      </c>
      <c r="G241" s="13">
        <v>871680</v>
      </c>
      <c r="H241" s="19">
        <f t="shared" si="3"/>
        <v>3.612537498998537E-5</v>
      </c>
    </row>
    <row r="242" spans="1:8">
      <c r="A242" s="3">
        <v>1367</v>
      </c>
      <c r="B242" s="4" t="s">
        <v>509</v>
      </c>
      <c r="C242" s="5" t="s">
        <v>14</v>
      </c>
      <c r="D242" s="5" t="s">
        <v>15</v>
      </c>
      <c r="E242" s="3">
        <v>15</v>
      </c>
      <c r="F242" s="3">
        <v>2987</v>
      </c>
      <c r="G242" s="13">
        <v>44805</v>
      </c>
      <c r="H242" s="19">
        <f t="shared" si="3"/>
        <v>1.856871129802559E-6</v>
      </c>
    </row>
    <row r="243" spans="1:8">
      <c r="A243" s="3">
        <v>1389</v>
      </c>
      <c r="B243" s="4" t="s">
        <v>207</v>
      </c>
      <c r="C243" s="5" t="s">
        <v>14</v>
      </c>
      <c r="D243" s="5" t="s">
        <v>15</v>
      </c>
      <c r="E243" s="3">
        <v>6</v>
      </c>
      <c r="F243" s="3">
        <v>526874</v>
      </c>
      <c r="G243" s="13">
        <v>3161244</v>
      </c>
      <c r="H243" s="19">
        <f t="shared" si="3"/>
        <v>1.3101267085953712E-4</v>
      </c>
    </row>
    <row r="244" spans="1:8">
      <c r="A244" s="3">
        <v>1396</v>
      </c>
      <c r="B244" s="4" t="s">
        <v>455</v>
      </c>
      <c r="C244" s="5" t="s">
        <v>14</v>
      </c>
      <c r="D244" s="5" t="s">
        <v>15</v>
      </c>
      <c r="E244" s="3">
        <v>12</v>
      </c>
      <c r="F244" s="3">
        <v>29453</v>
      </c>
      <c r="G244" s="13">
        <v>353436</v>
      </c>
      <c r="H244" s="19">
        <f t="shared" si="3"/>
        <v>1.4647586310297896E-5</v>
      </c>
    </row>
    <row r="245" spans="1:8">
      <c r="A245" s="3">
        <v>1438</v>
      </c>
      <c r="B245" s="4" t="s">
        <v>208</v>
      </c>
      <c r="C245" s="5" t="s">
        <v>14</v>
      </c>
      <c r="D245" s="5" t="s">
        <v>15</v>
      </c>
      <c r="E245" s="3">
        <v>2</v>
      </c>
      <c r="F245" s="3">
        <v>796908</v>
      </c>
      <c r="G245" s="13">
        <v>1593816</v>
      </c>
      <c r="H245" s="19">
        <f t="shared" si="3"/>
        <v>6.6053139529458665E-5</v>
      </c>
    </row>
    <row r="246" spans="1:8">
      <c r="A246" s="3">
        <v>1439</v>
      </c>
      <c r="B246" s="4" t="s">
        <v>209</v>
      </c>
      <c r="C246" s="5" t="s">
        <v>14</v>
      </c>
      <c r="D246" s="5" t="s">
        <v>15</v>
      </c>
      <c r="E246" s="3">
        <v>2</v>
      </c>
      <c r="F246" s="3">
        <v>499952</v>
      </c>
      <c r="G246" s="13">
        <v>999904</v>
      </c>
      <c r="H246" s="19">
        <f t="shared" si="3"/>
        <v>4.143941234625818E-5</v>
      </c>
    </row>
    <row r="247" spans="1:8">
      <c r="A247" s="3">
        <v>1441</v>
      </c>
      <c r="B247" s="4" t="s">
        <v>456</v>
      </c>
      <c r="C247" s="5" t="s">
        <v>14</v>
      </c>
      <c r="D247" s="5" t="s">
        <v>15</v>
      </c>
      <c r="E247" s="3">
        <v>2</v>
      </c>
      <c r="F247" s="3">
        <v>662295</v>
      </c>
      <c r="G247" s="13">
        <v>1324590</v>
      </c>
      <c r="H247" s="19">
        <f t="shared" si="3"/>
        <v>5.4895501167842241E-5</v>
      </c>
    </row>
    <row r="248" spans="1:8">
      <c r="A248" s="3">
        <v>2106</v>
      </c>
      <c r="B248" s="4" t="s">
        <v>210</v>
      </c>
      <c r="C248" s="5" t="s">
        <v>14</v>
      </c>
      <c r="D248" s="5" t="s">
        <v>15</v>
      </c>
      <c r="E248" s="3">
        <v>5</v>
      </c>
      <c r="F248" s="3">
        <v>834599</v>
      </c>
      <c r="G248" s="13">
        <v>4172995</v>
      </c>
      <c r="H248" s="19">
        <f t="shared" si="3"/>
        <v>1.7294306305792723E-4</v>
      </c>
    </row>
    <row r="249" spans="1:8" ht="22.5">
      <c r="A249" s="3">
        <v>2115</v>
      </c>
      <c r="B249" s="4" t="s">
        <v>211</v>
      </c>
      <c r="C249" s="5" t="s">
        <v>14</v>
      </c>
      <c r="D249" s="5" t="s">
        <v>15</v>
      </c>
      <c r="E249" s="3">
        <v>8</v>
      </c>
      <c r="F249" s="3">
        <v>72274</v>
      </c>
      <c r="G249" s="13">
        <v>578192</v>
      </c>
      <c r="H249" s="19">
        <f t="shared" si="3"/>
        <v>2.3962237078067205E-5</v>
      </c>
    </row>
    <row r="250" spans="1:8" ht="22.5">
      <c r="A250" s="3">
        <v>2116</v>
      </c>
      <c r="B250" s="4" t="s">
        <v>457</v>
      </c>
      <c r="C250" s="5" t="s">
        <v>14</v>
      </c>
      <c r="D250" s="5" t="s">
        <v>15</v>
      </c>
      <c r="E250" s="3">
        <v>1</v>
      </c>
      <c r="F250" s="3">
        <v>386218</v>
      </c>
      <c r="G250" s="13">
        <v>386218</v>
      </c>
      <c r="H250" s="19">
        <f t="shared" si="3"/>
        <v>1.6006183551168055E-5</v>
      </c>
    </row>
    <row r="251" spans="1:8">
      <c r="A251" s="3">
        <v>2117</v>
      </c>
      <c r="B251" s="4" t="s">
        <v>458</v>
      </c>
      <c r="C251" s="5" t="s">
        <v>14</v>
      </c>
      <c r="D251" s="5" t="s">
        <v>15</v>
      </c>
      <c r="E251" s="3">
        <v>1</v>
      </c>
      <c r="F251" s="3">
        <v>153041</v>
      </c>
      <c r="G251" s="13">
        <v>153041</v>
      </c>
      <c r="H251" s="19">
        <f t="shared" si="3"/>
        <v>6.3425379885305975E-6</v>
      </c>
    </row>
    <row r="252" spans="1:8">
      <c r="A252" s="3">
        <v>2118</v>
      </c>
      <c r="B252" s="4" t="s">
        <v>212</v>
      </c>
      <c r="C252" s="5" t="s">
        <v>14</v>
      </c>
      <c r="D252" s="5" t="s">
        <v>15</v>
      </c>
      <c r="E252" s="3">
        <v>2</v>
      </c>
      <c r="F252" s="3">
        <v>970814</v>
      </c>
      <c r="G252" s="13">
        <v>1941628</v>
      </c>
      <c r="H252" s="19">
        <f t="shared" si="3"/>
        <v>8.0467648209268678E-5</v>
      </c>
    </row>
    <row r="253" spans="1:8" ht="22.5">
      <c r="A253" s="3">
        <v>2119</v>
      </c>
      <c r="B253" s="4" t="s">
        <v>213</v>
      </c>
      <c r="C253" s="5" t="s">
        <v>14</v>
      </c>
      <c r="D253" s="5" t="s">
        <v>15</v>
      </c>
      <c r="E253" s="3">
        <v>2</v>
      </c>
      <c r="F253" s="3">
        <v>1240040</v>
      </c>
      <c r="G253" s="13">
        <v>2480080</v>
      </c>
      <c r="H253" s="19">
        <f t="shared" si="3"/>
        <v>1.0278292493250151E-4</v>
      </c>
    </row>
    <row r="254" spans="1:8" ht="22.5">
      <c r="A254" s="3">
        <v>2120</v>
      </c>
      <c r="B254" s="4" t="s">
        <v>214</v>
      </c>
      <c r="C254" s="5" t="s">
        <v>14</v>
      </c>
      <c r="D254" s="5" t="s">
        <v>15</v>
      </c>
      <c r="E254" s="3">
        <v>4</v>
      </c>
      <c r="F254" s="3">
        <v>701588</v>
      </c>
      <c r="G254" s="13">
        <v>2806352</v>
      </c>
      <c r="H254" s="19">
        <f t="shared" si="3"/>
        <v>1.1630474297207166E-4</v>
      </c>
    </row>
    <row r="255" spans="1:8">
      <c r="A255" s="3">
        <v>2121</v>
      </c>
      <c r="B255" s="4" t="s">
        <v>215</v>
      </c>
      <c r="C255" s="5" t="s">
        <v>14</v>
      </c>
      <c r="D255" s="5" t="s">
        <v>15</v>
      </c>
      <c r="E255" s="3">
        <v>2</v>
      </c>
      <c r="F255" s="3">
        <v>58812</v>
      </c>
      <c r="G255" s="13">
        <v>117624</v>
      </c>
      <c r="H255" s="19">
        <f t="shared" si="3"/>
        <v>4.8747374126078824E-6</v>
      </c>
    </row>
    <row r="256" spans="1:8">
      <c r="A256" s="3">
        <v>2122</v>
      </c>
      <c r="B256" s="4" t="s">
        <v>459</v>
      </c>
      <c r="C256" s="5" t="s">
        <v>14</v>
      </c>
      <c r="D256" s="5" t="s">
        <v>15</v>
      </c>
      <c r="E256" s="3">
        <v>2</v>
      </c>
      <c r="F256" s="3">
        <v>166503</v>
      </c>
      <c r="G256" s="13">
        <v>333006</v>
      </c>
      <c r="H256" s="19">
        <f t="shared" si="3"/>
        <v>1.3800897833970114E-5</v>
      </c>
    </row>
    <row r="257" spans="1:8">
      <c r="A257" s="3">
        <v>2123</v>
      </c>
      <c r="B257" s="4" t="s">
        <v>460</v>
      </c>
      <c r="C257" s="5" t="s">
        <v>14</v>
      </c>
      <c r="D257" s="5" t="s">
        <v>15</v>
      </c>
      <c r="E257" s="3">
        <v>2</v>
      </c>
      <c r="F257" s="3">
        <v>1526092</v>
      </c>
      <c r="G257" s="13">
        <v>3052184</v>
      </c>
      <c r="H257" s="19">
        <f t="shared" si="3"/>
        <v>1.2649285464669778E-4</v>
      </c>
    </row>
    <row r="258" spans="1:8">
      <c r="A258" s="3">
        <v>2124</v>
      </c>
      <c r="B258" s="4" t="s">
        <v>216</v>
      </c>
      <c r="C258" s="5" t="s">
        <v>14</v>
      </c>
      <c r="D258" s="5" t="s">
        <v>15</v>
      </c>
      <c r="E258" s="3">
        <v>2</v>
      </c>
      <c r="F258" s="3">
        <v>916969</v>
      </c>
      <c r="G258" s="13">
        <v>1833938</v>
      </c>
      <c r="H258" s="19">
        <f t="shared" si="3"/>
        <v>7.6004609441978463E-5</v>
      </c>
    </row>
    <row r="259" spans="1:8">
      <c r="A259" s="3">
        <v>2128</v>
      </c>
      <c r="B259" s="4" t="s">
        <v>461</v>
      </c>
      <c r="C259" s="5" t="s">
        <v>14</v>
      </c>
      <c r="D259" s="5" t="s">
        <v>15</v>
      </c>
      <c r="E259" s="3">
        <v>1</v>
      </c>
      <c r="F259" s="3">
        <v>1484779</v>
      </c>
      <c r="G259" s="13">
        <v>1484779</v>
      </c>
      <c r="H259" s="19">
        <f t="shared" si="3"/>
        <v>6.1534276514610279E-5</v>
      </c>
    </row>
    <row r="260" spans="1:8">
      <c r="A260" s="3">
        <v>2155</v>
      </c>
      <c r="B260" s="4" t="s">
        <v>217</v>
      </c>
      <c r="C260" s="5" t="s">
        <v>14</v>
      </c>
      <c r="D260" s="5" t="s">
        <v>66</v>
      </c>
      <c r="E260" s="3">
        <v>9.09</v>
      </c>
      <c r="F260" s="3">
        <v>341620.87</v>
      </c>
      <c r="G260" s="13">
        <v>3106221.95</v>
      </c>
      <c r="H260" s="19">
        <f t="shared" si="3"/>
        <v>1.2873237053261932E-4</v>
      </c>
    </row>
    <row r="261" spans="1:8">
      <c r="A261" s="9">
        <v>61</v>
      </c>
      <c r="B261" s="10" t="s">
        <v>218</v>
      </c>
      <c r="C261" s="10"/>
      <c r="D261" s="10"/>
      <c r="E261" s="15"/>
      <c r="F261" s="15"/>
      <c r="G261" s="16">
        <v>807684152.79999995</v>
      </c>
      <c r="H261" s="20">
        <f t="shared" si="3"/>
        <v>3.3473170077744863E-2</v>
      </c>
    </row>
    <row r="262" spans="1:8">
      <c r="A262" s="3">
        <v>2167</v>
      </c>
      <c r="B262" s="4" t="s">
        <v>219</v>
      </c>
      <c r="C262" s="5" t="s">
        <v>14</v>
      </c>
      <c r="D262" s="5" t="s">
        <v>28</v>
      </c>
      <c r="E262" s="3">
        <v>3570.03</v>
      </c>
      <c r="F262" s="3">
        <v>226240</v>
      </c>
      <c r="G262" s="13">
        <v>807684152.79999995</v>
      </c>
      <c r="H262" s="19">
        <f t="shared" si="3"/>
        <v>3.3473170077744863E-2</v>
      </c>
    </row>
    <row r="263" spans="1:8" s="6" customFormat="1">
      <c r="A263" s="9">
        <v>62</v>
      </c>
      <c r="B263" s="10" t="s">
        <v>220</v>
      </c>
      <c r="C263" s="10"/>
      <c r="D263" s="10"/>
      <c r="E263" s="15"/>
      <c r="F263" s="15"/>
      <c r="G263" s="16">
        <v>55375936</v>
      </c>
      <c r="H263" s="20">
        <f t="shared" si="3"/>
        <v>2.2949665627540273E-3</v>
      </c>
    </row>
    <row r="264" spans="1:8">
      <c r="A264" s="3">
        <v>1022</v>
      </c>
      <c r="B264" s="4" t="s">
        <v>510</v>
      </c>
      <c r="C264" s="5" t="s">
        <v>14</v>
      </c>
      <c r="D264" s="5" t="s">
        <v>15</v>
      </c>
      <c r="E264" s="3">
        <v>32</v>
      </c>
      <c r="F264" s="3">
        <v>262073</v>
      </c>
      <c r="G264" s="13">
        <v>8386336</v>
      </c>
      <c r="H264" s="19">
        <f t="shared" si="3"/>
        <v>3.4755820116558135E-4</v>
      </c>
    </row>
    <row r="265" spans="1:8">
      <c r="A265" s="3">
        <v>1031</v>
      </c>
      <c r="B265" s="4" t="s">
        <v>221</v>
      </c>
      <c r="C265" s="5" t="s">
        <v>14</v>
      </c>
      <c r="D265" s="5" t="s">
        <v>15</v>
      </c>
      <c r="E265" s="3">
        <v>120</v>
      </c>
      <c r="F265" s="3">
        <v>391580</v>
      </c>
      <c r="G265" s="13">
        <v>46989600</v>
      </c>
      <c r="H265" s="19">
        <f t="shared" ref="H265:H328" si="4">G265/$G$515</f>
        <v>1.9474083615884459E-3</v>
      </c>
    </row>
    <row r="266" spans="1:8">
      <c r="A266" s="9">
        <v>63</v>
      </c>
      <c r="B266" s="10" t="s">
        <v>222</v>
      </c>
      <c r="C266" s="10"/>
      <c r="D266" s="10"/>
      <c r="E266" s="15"/>
      <c r="F266" s="15"/>
      <c r="G266" s="16">
        <v>42925508.43</v>
      </c>
      <c r="H266" s="20">
        <f t="shared" si="4"/>
        <v>1.778978625951643E-3</v>
      </c>
    </row>
    <row r="267" spans="1:8">
      <c r="A267" s="3">
        <v>2168</v>
      </c>
      <c r="B267" s="4" t="s">
        <v>223</v>
      </c>
      <c r="C267" s="5" t="s">
        <v>14</v>
      </c>
      <c r="D267" s="5" t="s">
        <v>15</v>
      </c>
      <c r="E267" s="3">
        <v>149.61000000000001</v>
      </c>
      <c r="F267" s="3">
        <v>226239.96</v>
      </c>
      <c r="G267" s="13">
        <v>33848258.469999999</v>
      </c>
      <c r="H267" s="19">
        <f t="shared" si="4"/>
        <v>1.4027866074553719E-3</v>
      </c>
    </row>
    <row r="268" spans="1:8">
      <c r="A268" s="3">
        <v>2200</v>
      </c>
      <c r="B268" s="4" t="s">
        <v>224</v>
      </c>
      <c r="C268" s="5" t="s">
        <v>14</v>
      </c>
      <c r="D268" s="5" t="s">
        <v>66</v>
      </c>
      <c r="E268" s="3">
        <v>28.5</v>
      </c>
      <c r="F268" s="3">
        <v>318500</v>
      </c>
      <c r="G268" s="13">
        <v>9077249.9600000009</v>
      </c>
      <c r="H268" s="19">
        <f t="shared" si="4"/>
        <v>3.7619201849627127E-4</v>
      </c>
    </row>
    <row r="269" spans="1:8" s="6" customFormat="1">
      <c r="A269" s="9">
        <v>64</v>
      </c>
      <c r="B269" s="10" t="s">
        <v>225</v>
      </c>
      <c r="C269" s="10"/>
      <c r="D269" s="10"/>
      <c r="E269" s="15"/>
      <c r="F269" s="15"/>
      <c r="G269" s="16">
        <v>1111690</v>
      </c>
      <c r="H269" s="20">
        <f t="shared" si="4"/>
        <v>4.6072203242723062E-5</v>
      </c>
    </row>
    <row r="270" spans="1:8">
      <c r="A270" s="3">
        <v>1270</v>
      </c>
      <c r="B270" s="4" t="s">
        <v>226</v>
      </c>
      <c r="C270" s="5" t="s">
        <v>14</v>
      </c>
      <c r="D270" s="5" t="s">
        <v>15</v>
      </c>
      <c r="E270" s="3">
        <v>35</v>
      </c>
      <c r="F270" s="3">
        <v>23642</v>
      </c>
      <c r="G270" s="13">
        <v>827470</v>
      </c>
      <c r="H270" s="19">
        <f t="shared" si="4"/>
        <v>3.4293162677775322E-5</v>
      </c>
    </row>
    <row r="271" spans="1:8" ht="22.5">
      <c r="A271" s="3">
        <v>2112</v>
      </c>
      <c r="B271" s="4" t="s">
        <v>227</v>
      </c>
      <c r="C271" s="5" t="s">
        <v>14</v>
      </c>
      <c r="D271" s="5" t="s">
        <v>15</v>
      </c>
      <c r="E271" s="3">
        <v>6</v>
      </c>
      <c r="F271" s="3">
        <v>47370</v>
      </c>
      <c r="G271" s="13">
        <v>284220</v>
      </c>
      <c r="H271" s="19">
        <f t="shared" si="4"/>
        <v>1.1779040564947736E-5</v>
      </c>
    </row>
    <row r="272" spans="1:8" s="6" customFormat="1">
      <c r="A272" s="9">
        <v>65</v>
      </c>
      <c r="B272" s="10" t="s">
        <v>228</v>
      </c>
      <c r="C272" s="10"/>
      <c r="D272" s="10"/>
      <c r="E272" s="15"/>
      <c r="F272" s="15"/>
      <c r="G272" s="16">
        <v>1647712153.1400001</v>
      </c>
      <c r="H272" s="20">
        <f t="shared" si="4"/>
        <v>6.8286778872681156E-2</v>
      </c>
    </row>
    <row r="273" spans="1:8">
      <c r="A273" s="3">
        <v>2083</v>
      </c>
      <c r="B273" s="4" t="s">
        <v>229</v>
      </c>
      <c r="C273" s="5" t="s">
        <v>14</v>
      </c>
      <c r="D273" s="5" t="s">
        <v>66</v>
      </c>
      <c r="E273" s="3">
        <v>7472.44</v>
      </c>
      <c r="F273" s="3">
        <v>6787</v>
      </c>
      <c r="G273" s="13">
        <v>50715457.07</v>
      </c>
      <c r="H273" s="19">
        <f t="shared" si="4"/>
        <v>2.1018205126218967E-3</v>
      </c>
    </row>
    <row r="274" spans="1:8">
      <c r="A274" s="3">
        <v>2092</v>
      </c>
      <c r="B274" s="4" t="s">
        <v>230</v>
      </c>
      <c r="C274" s="5" t="s">
        <v>14</v>
      </c>
      <c r="D274" s="5" t="s">
        <v>231</v>
      </c>
      <c r="E274" s="3">
        <v>6</v>
      </c>
      <c r="F274" s="3">
        <v>390000</v>
      </c>
      <c r="G274" s="13">
        <v>2340000</v>
      </c>
      <c r="H274" s="19">
        <f t="shared" si="4"/>
        <v>9.6977534733578573E-5</v>
      </c>
    </row>
    <row r="275" spans="1:8">
      <c r="A275" s="3">
        <v>2147</v>
      </c>
      <c r="B275" s="4" t="s">
        <v>232</v>
      </c>
      <c r="C275" s="5" t="s">
        <v>14</v>
      </c>
      <c r="D275" s="5" t="s">
        <v>66</v>
      </c>
      <c r="E275" s="3">
        <v>128.52000000000001</v>
      </c>
      <c r="F275" s="3">
        <v>32258</v>
      </c>
      <c r="G275" s="13">
        <v>4145756.22</v>
      </c>
      <c r="H275" s="19">
        <f t="shared" si="4"/>
        <v>1.718141956504271E-4</v>
      </c>
    </row>
    <row r="276" spans="1:8">
      <c r="A276" s="3">
        <v>2148</v>
      </c>
      <c r="B276" s="4" t="s">
        <v>233</v>
      </c>
      <c r="C276" s="5" t="s">
        <v>14</v>
      </c>
      <c r="D276" s="5" t="s">
        <v>66</v>
      </c>
      <c r="E276" s="3">
        <v>2031.4</v>
      </c>
      <c r="F276" s="3">
        <v>3394</v>
      </c>
      <c r="G276" s="13">
        <v>6894571.5999999996</v>
      </c>
      <c r="H276" s="19">
        <f t="shared" si="4"/>
        <v>2.8573442598809587E-4</v>
      </c>
    </row>
    <row r="277" spans="1:8">
      <c r="A277" s="3">
        <v>2152</v>
      </c>
      <c r="B277" s="4" t="s">
        <v>511</v>
      </c>
      <c r="C277" s="5" t="s">
        <v>14</v>
      </c>
      <c r="D277" s="5" t="s">
        <v>231</v>
      </c>
      <c r="E277" s="3">
        <v>2043.55</v>
      </c>
      <c r="F277" s="3">
        <v>271487.99</v>
      </c>
      <c r="G277" s="13">
        <v>554799719.40999997</v>
      </c>
      <c r="H277" s="19">
        <f t="shared" si="4"/>
        <v>2.2992781649257658E-2</v>
      </c>
    </row>
    <row r="278" spans="1:8">
      <c r="A278" s="3">
        <v>2154</v>
      </c>
      <c r="B278" s="4" t="s">
        <v>234</v>
      </c>
      <c r="C278" s="5" t="s">
        <v>14</v>
      </c>
      <c r="D278" s="5" t="s">
        <v>66</v>
      </c>
      <c r="E278" s="3">
        <v>16.32</v>
      </c>
      <c r="F278" s="3">
        <v>59275</v>
      </c>
      <c r="G278" s="13">
        <v>967368</v>
      </c>
      <c r="H278" s="19">
        <f t="shared" si="4"/>
        <v>4.0091010179552323E-5</v>
      </c>
    </row>
    <row r="279" spans="1:8">
      <c r="A279" s="3">
        <v>2157</v>
      </c>
      <c r="B279" s="4" t="s">
        <v>235</v>
      </c>
      <c r="C279" s="5" t="s">
        <v>14</v>
      </c>
      <c r="D279" s="5" t="s">
        <v>66</v>
      </c>
      <c r="E279" s="3">
        <v>78.209999999999994</v>
      </c>
      <c r="F279" s="3">
        <v>387023.75</v>
      </c>
      <c r="G279" s="13">
        <v>30270056.550000001</v>
      </c>
      <c r="H279" s="19">
        <f t="shared" si="4"/>
        <v>1.2544937865235097E-3</v>
      </c>
    </row>
    <row r="280" spans="1:8">
      <c r="A280" s="3">
        <v>2158</v>
      </c>
      <c r="B280" s="4" t="s">
        <v>236</v>
      </c>
      <c r="C280" s="5" t="s">
        <v>14</v>
      </c>
      <c r="D280" s="5" t="s">
        <v>15</v>
      </c>
      <c r="E280" s="3">
        <v>58.8</v>
      </c>
      <c r="F280" s="3">
        <v>59839.95</v>
      </c>
      <c r="G280" s="13">
        <v>3518433.42</v>
      </c>
      <c r="H280" s="19">
        <f t="shared" si="4"/>
        <v>1.4581581162215112E-4</v>
      </c>
    </row>
    <row r="281" spans="1:8">
      <c r="A281" s="3">
        <v>2159</v>
      </c>
      <c r="B281" s="4" t="s">
        <v>237</v>
      </c>
      <c r="C281" s="5" t="s">
        <v>14</v>
      </c>
      <c r="D281" s="5" t="s">
        <v>66</v>
      </c>
      <c r="E281" s="3">
        <v>363.16</v>
      </c>
      <c r="F281" s="3">
        <v>79184.009999999995</v>
      </c>
      <c r="G281" s="13">
        <v>28756432.93</v>
      </c>
      <c r="H281" s="19">
        <f t="shared" si="4"/>
        <v>1.1917640911465375E-3</v>
      </c>
    </row>
    <row r="282" spans="1:8">
      <c r="A282" s="3">
        <v>2160</v>
      </c>
      <c r="B282" s="4" t="s">
        <v>238</v>
      </c>
      <c r="C282" s="5" t="s">
        <v>14</v>
      </c>
      <c r="D282" s="5" t="s">
        <v>66</v>
      </c>
      <c r="E282" s="3">
        <v>139.71</v>
      </c>
      <c r="F282" s="3">
        <v>60899.02</v>
      </c>
      <c r="G282" s="13">
        <v>8508177.3699999992</v>
      </c>
      <c r="H282" s="19">
        <f t="shared" si="4"/>
        <v>3.5260772069171882E-4</v>
      </c>
    </row>
    <row r="283" spans="1:8">
      <c r="A283" s="3">
        <v>2163</v>
      </c>
      <c r="B283" s="4" t="s">
        <v>239</v>
      </c>
      <c r="C283" s="5" t="s">
        <v>14</v>
      </c>
      <c r="D283" s="5" t="s">
        <v>66</v>
      </c>
      <c r="E283" s="3">
        <v>668.69</v>
      </c>
      <c r="F283" s="3">
        <v>226240</v>
      </c>
      <c r="G283" s="13">
        <v>151284244.61000001</v>
      </c>
      <c r="H283" s="19">
        <f t="shared" si="4"/>
        <v>6.2697320881664412E-3</v>
      </c>
    </row>
    <row r="284" spans="1:8">
      <c r="A284" s="3">
        <v>2164</v>
      </c>
      <c r="B284" s="4" t="s">
        <v>240</v>
      </c>
      <c r="C284" s="5" t="s">
        <v>14</v>
      </c>
      <c r="D284" s="5" t="s">
        <v>241</v>
      </c>
      <c r="E284" s="3">
        <v>118.3</v>
      </c>
      <c r="F284" s="3">
        <v>55557.01</v>
      </c>
      <c r="G284" s="13">
        <v>6572238.1500000004</v>
      </c>
      <c r="H284" s="19">
        <f t="shared" si="4"/>
        <v>2.7237583481580139E-4</v>
      </c>
    </row>
    <row r="285" spans="1:8">
      <c r="A285" s="3">
        <v>2215</v>
      </c>
      <c r="B285" s="4" t="s">
        <v>242</v>
      </c>
      <c r="C285" s="5" t="s">
        <v>243</v>
      </c>
      <c r="D285" s="5" t="s">
        <v>66</v>
      </c>
      <c r="E285" s="3">
        <v>28.71</v>
      </c>
      <c r="F285" s="3">
        <v>1091998.27</v>
      </c>
      <c r="G285" s="13">
        <v>31350942.670000002</v>
      </c>
      <c r="H285" s="19">
        <f t="shared" si="4"/>
        <v>1.2992893725257931E-3</v>
      </c>
    </row>
    <row r="286" spans="1:8">
      <c r="A286" s="3">
        <v>714</v>
      </c>
      <c r="B286" s="4" t="s">
        <v>244</v>
      </c>
      <c r="C286" s="5" t="s">
        <v>243</v>
      </c>
      <c r="D286" s="5" t="s">
        <v>66</v>
      </c>
      <c r="E286" s="3">
        <v>242.59</v>
      </c>
      <c r="F286" s="3">
        <v>59739.01</v>
      </c>
      <c r="G286" s="13">
        <v>14492062.5</v>
      </c>
      <c r="H286" s="19">
        <f t="shared" si="4"/>
        <v>6.0060021130553054E-4</v>
      </c>
    </row>
    <row r="287" spans="1:8">
      <c r="A287" s="3">
        <v>771</v>
      </c>
      <c r="B287" s="4" t="s">
        <v>245</v>
      </c>
      <c r="C287" s="5" t="s">
        <v>243</v>
      </c>
      <c r="D287" s="5" t="s">
        <v>246</v>
      </c>
      <c r="E287" s="3">
        <v>325511.40999999997</v>
      </c>
      <c r="F287" s="3">
        <v>1577</v>
      </c>
      <c r="G287" s="13">
        <v>513331485.75999999</v>
      </c>
      <c r="H287" s="19">
        <f t="shared" si="4"/>
        <v>2.127419743167944E-2</v>
      </c>
    </row>
    <row r="288" spans="1:8">
      <c r="A288" s="3">
        <v>782</v>
      </c>
      <c r="B288" s="4" t="s">
        <v>247</v>
      </c>
      <c r="C288" s="5" t="s">
        <v>243</v>
      </c>
      <c r="D288" s="5" t="s">
        <v>231</v>
      </c>
      <c r="E288" s="3">
        <v>921.38</v>
      </c>
      <c r="F288" s="3">
        <v>260176.01</v>
      </c>
      <c r="G288" s="13">
        <v>239719670.59</v>
      </c>
      <c r="H288" s="19">
        <f t="shared" si="4"/>
        <v>9.934796017505871E-3</v>
      </c>
    </row>
    <row r="289" spans="1:8">
      <c r="A289" s="3">
        <v>786</v>
      </c>
      <c r="B289" s="4" t="s">
        <v>248</v>
      </c>
      <c r="C289" s="5" t="s">
        <v>243</v>
      </c>
      <c r="D289" s="5" t="s">
        <v>66</v>
      </c>
      <c r="E289" s="3">
        <v>0.83</v>
      </c>
      <c r="F289" s="3">
        <v>54863</v>
      </c>
      <c r="G289" s="13">
        <v>45536.29</v>
      </c>
      <c r="H289" s="19">
        <f t="shared" si="4"/>
        <v>1.8871782671424387E-6</v>
      </c>
    </row>
    <row r="290" spans="1:8">
      <c r="A290" s="9">
        <v>66</v>
      </c>
      <c r="B290" s="10" t="s">
        <v>249</v>
      </c>
      <c r="C290" s="10"/>
      <c r="D290" s="10"/>
      <c r="E290" s="15"/>
      <c r="F290" s="15"/>
      <c r="G290" s="16">
        <v>193086138</v>
      </c>
      <c r="H290" s="20">
        <f t="shared" si="4"/>
        <v>8.0021442967810018E-3</v>
      </c>
    </row>
    <row r="291" spans="1:8">
      <c r="A291" s="3">
        <v>2088</v>
      </c>
      <c r="B291" s="4" t="s">
        <v>250</v>
      </c>
      <c r="C291" s="5" t="s">
        <v>14</v>
      </c>
      <c r="D291" s="5" t="s">
        <v>66</v>
      </c>
      <c r="E291" s="3">
        <v>28.71</v>
      </c>
      <c r="F291" s="3">
        <v>636998.99</v>
      </c>
      <c r="G291" s="13">
        <v>18288049.890000001</v>
      </c>
      <c r="H291" s="19">
        <f t="shared" si="4"/>
        <v>7.5791880060550973E-4</v>
      </c>
    </row>
    <row r="292" spans="1:8">
      <c r="A292" s="3">
        <v>2104</v>
      </c>
      <c r="B292" s="4" t="s">
        <v>251</v>
      </c>
      <c r="C292" s="5" t="s">
        <v>14</v>
      </c>
      <c r="D292" s="5" t="s">
        <v>66</v>
      </c>
      <c r="E292" s="3">
        <v>373.86</v>
      </c>
      <c r="F292" s="3">
        <v>88460</v>
      </c>
      <c r="G292" s="13">
        <v>33071390.219999999</v>
      </c>
      <c r="H292" s="19">
        <f t="shared" si="4"/>
        <v>1.3705905528836669E-3</v>
      </c>
    </row>
    <row r="293" spans="1:8">
      <c r="A293" s="3">
        <v>2188</v>
      </c>
      <c r="B293" s="4" t="s">
        <v>252</v>
      </c>
      <c r="C293" s="5" t="s">
        <v>243</v>
      </c>
      <c r="D293" s="5" t="s">
        <v>253</v>
      </c>
      <c r="E293" s="3">
        <v>130</v>
      </c>
      <c r="F293" s="3">
        <v>17922</v>
      </c>
      <c r="G293" s="13">
        <v>2329860</v>
      </c>
      <c r="H293" s="19">
        <f t="shared" si="4"/>
        <v>9.6557298749733059E-5</v>
      </c>
    </row>
    <row r="294" spans="1:8">
      <c r="A294" s="3">
        <v>387</v>
      </c>
      <c r="B294" s="4" t="s">
        <v>254</v>
      </c>
      <c r="C294" s="5" t="s">
        <v>255</v>
      </c>
      <c r="D294" s="5" t="s">
        <v>256</v>
      </c>
      <c r="E294" s="3">
        <v>130463519.47</v>
      </c>
      <c r="F294" s="3">
        <v>1</v>
      </c>
      <c r="G294" s="13">
        <v>130463519.47</v>
      </c>
      <c r="H294" s="19">
        <f t="shared" si="4"/>
        <v>5.4068506371225764E-3</v>
      </c>
    </row>
    <row r="295" spans="1:8">
      <c r="A295" s="3">
        <v>589</v>
      </c>
      <c r="B295" s="4" t="s">
        <v>257</v>
      </c>
      <c r="C295" s="5" t="s">
        <v>243</v>
      </c>
      <c r="D295" s="5" t="s">
        <v>66</v>
      </c>
      <c r="E295" s="3">
        <v>31.89</v>
      </c>
      <c r="F295" s="3">
        <v>58533</v>
      </c>
      <c r="G295" s="13">
        <v>1866558.84</v>
      </c>
      <c r="H295" s="19">
        <f t="shared" si="4"/>
        <v>7.7356527665969291E-5</v>
      </c>
    </row>
    <row r="296" spans="1:8">
      <c r="A296" s="3">
        <v>684</v>
      </c>
      <c r="B296" s="4" t="s">
        <v>258</v>
      </c>
      <c r="C296" s="5" t="s">
        <v>243</v>
      </c>
      <c r="D296" s="5" t="s">
        <v>66</v>
      </c>
      <c r="E296" s="3">
        <v>147.87</v>
      </c>
      <c r="F296" s="3">
        <v>47791</v>
      </c>
      <c r="G296" s="13">
        <v>7066759.5899999999</v>
      </c>
      <c r="H296" s="19">
        <f t="shared" si="4"/>
        <v>2.9287048016798055E-4</v>
      </c>
    </row>
    <row r="297" spans="1:8">
      <c r="A297" s="9">
        <v>68</v>
      </c>
      <c r="B297" s="10" t="s">
        <v>462</v>
      </c>
      <c r="C297" s="10"/>
      <c r="D297" s="10"/>
      <c r="E297" s="15"/>
      <c r="F297" s="15"/>
      <c r="G297" s="16">
        <v>4164940</v>
      </c>
      <c r="H297" s="20">
        <f t="shared" si="4"/>
        <v>1.7260923654413278E-4</v>
      </c>
    </row>
    <row r="298" spans="1:8">
      <c r="A298" s="3">
        <v>1386</v>
      </c>
      <c r="B298" s="4" t="s">
        <v>512</v>
      </c>
      <c r="C298" s="5" t="s">
        <v>14</v>
      </c>
      <c r="D298" s="5" t="s">
        <v>24</v>
      </c>
      <c r="E298" s="3">
        <v>1660</v>
      </c>
      <c r="F298" s="3">
        <v>2509</v>
      </c>
      <c r="G298" s="13">
        <v>4164940</v>
      </c>
      <c r="H298" s="19">
        <f t="shared" si="4"/>
        <v>1.7260923654413278E-4</v>
      </c>
    </row>
    <row r="299" spans="1:8">
      <c r="A299" s="9">
        <v>72</v>
      </c>
      <c r="B299" s="10" t="s">
        <v>259</v>
      </c>
      <c r="C299" s="10"/>
      <c r="D299" s="10"/>
      <c r="E299" s="15"/>
      <c r="F299" s="15"/>
      <c r="G299" s="16">
        <v>1298001.53</v>
      </c>
      <c r="H299" s="20">
        <f t="shared" si="4"/>
        <v>5.3793584811885954E-5</v>
      </c>
    </row>
    <row r="300" spans="1:8">
      <c r="A300" s="3">
        <v>1073</v>
      </c>
      <c r="B300" s="4" t="s">
        <v>260</v>
      </c>
      <c r="C300" s="5" t="s">
        <v>14</v>
      </c>
      <c r="D300" s="5" t="s">
        <v>261</v>
      </c>
      <c r="E300" s="3">
        <v>57.76</v>
      </c>
      <c r="F300" s="3">
        <v>5854</v>
      </c>
      <c r="G300" s="13">
        <v>338137.58</v>
      </c>
      <c r="H300" s="19">
        <f t="shared" si="4"/>
        <v>1.4013567909905215E-5</v>
      </c>
    </row>
    <row r="301" spans="1:8">
      <c r="A301" s="3">
        <v>1074</v>
      </c>
      <c r="B301" s="4" t="s">
        <v>262</v>
      </c>
      <c r="C301" s="5" t="s">
        <v>14</v>
      </c>
      <c r="D301" s="5" t="s">
        <v>15</v>
      </c>
      <c r="E301" s="3">
        <v>57.64</v>
      </c>
      <c r="F301" s="3">
        <v>9439</v>
      </c>
      <c r="G301" s="13">
        <v>544063.96</v>
      </c>
      <c r="H301" s="19">
        <f t="shared" si="4"/>
        <v>2.2547855375294144E-5</v>
      </c>
    </row>
    <row r="302" spans="1:8">
      <c r="A302" s="3">
        <v>1075</v>
      </c>
      <c r="B302" s="4" t="s">
        <v>263</v>
      </c>
      <c r="C302" s="5" t="s">
        <v>14</v>
      </c>
      <c r="D302" s="5" t="s">
        <v>261</v>
      </c>
      <c r="E302" s="3">
        <v>10.5</v>
      </c>
      <c r="F302" s="3">
        <v>13574</v>
      </c>
      <c r="G302" s="13">
        <v>142527</v>
      </c>
      <c r="H302" s="19">
        <f t="shared" si="4"/>
        <v>5.9068021764840821E-6</v>
      </c>
    </row>
    <row r="303" spans="1:8">
      <c r="A303" s="3">
        <v>1898</v>
      </c>
      <c r="B303" s="4" t="s">
        <v>264</v>
      </c>
      <c r="C303" s="5" t="s">
        <v>14</v>
      </c>
      <c r="D303" s="5" t="s">
        <v>24</v>
      </c>
      <c r="E303" s="3">
        <v>23.1</v>
      </c>
      <c r="F303" s="3">
        <v>11830</v>
      </c>
      <c r="G303" s="13">
        <v>273272.99</v>
      </c>
      <c r="H303" s="19">
        <f t="shared" si="4"/>
        <v>1.1325359350202507E-5</v>
      </c>
    </row>
    <row r="304" spans="1:8">
      <c r="A304" s="9">
        <v>73</v>
      </c>
      <c r="B304" s="10" t="s">
        <v>265</v>
      </c>
      <c r="C304" s="10"/>
      <c r="D304" s="10"/>
      <c r="E304" s="15"/>
      <c r="F304" s="15"/>
      <c r="G304" s="16">
        <v>3543577.29</v>
      </c>
      <c r="H304" s="20">
        <f t="shared" si="4"/>
        <v>1.4685785885559625E-4</v>
      </c>
    </row>
    <row r="305" spans="1:8">
      <c r="A305" s="3">
        <v>1000</v>
      </c>
      <c r="B305" s="4" t="s">
        <v>266</v>
      </c>
      <c r="C305" s="5" t="s">
        <v>14</v>
      </c>
      <c r="D305" s="5" t="s">
        <v>15</v>
      </c>
      <c r="E305" s="3"/>
      <c r="F305" s="3">
        <v>52</v>
      </c>
      <c r="G305" s="13">
        <v>35763</v>
      </c>
      <c r="H305" s="19">
        <f t="shared" si="4"/>
        <v>1.4821399891781925E-6</v>
      </c>
    </row>
    <row r="306" spans="1:8">
      <c r="A306" s="3">
        <v>1224</v>
      </c>
      <c r="B306" s="4" t="s">
        <v>513</v>
      </c>
      <c r="C306" s="5" t="s">
        <v>14</v>
      </c>
      <c r="D306" s="5" t="s">
        <v>15</v>
      </c>
      <c r="E306" s="3">
        <v>11.64</v>
      </c>
      <c r="F306" s="3">
        <v>4602.99</v>
      </c>
      <c r="G306" s="13">
        <v>53590.29</v>
      </c>
      <c r="H306" s="19">
        <f t="shared" si="4"/>
        <v>2.2209633375459609E-6</v>
      </c>
    </row>
    <row r="307" spans="1:8">
      <c r="A307" s="3">
        <v>1391</v>
      </c>
      <c r="B307" s="4" t="s">
        <v>514</v>
      </c>
      <c r="C307" s="5" t="s">
        <v>14</v>
      </c>
      <c r="D307" s="5" t="s">
        <v>15</v>
      </c>
      <c r="E307" s="3">
        <v>7136</v>
      </c>
      <c r="F307" s="3">
        <v>83</v>
      </c>
      <c r="G307" s="13">
        <v>592288</v>
      </c>
      <c r="H307" s="19">
        <f t="shared" si="4"/>
        <v>2.4546423116359737E-5</v>
      </c>
    </row>
    <row r="308" spans="1:8">
      <c r="A308" s="3">
        <v>2127</v>
      </c>
      <c r="B308" s="4" t="s">
        <v>267</v>
      </c>
      <c r="C308" s="5" t="s">
        <v>14</v>
      </c>
      <c r="D308" s="5" t="s">
        <v>15</v>
      </c>
      <c r="E308" s="3">
        <v>23</v>
      </c>
      <c r="F308" s="3">
        <v>124432</v>
      </c>
      <c r="G308" s="13">
        <v>2861936</v>
      </c>
      <c r="H308" s="19">
        <f t="shared" si="4"/>
        <v>1.1860833241251235E-4</v>
      </c>
    </row>
    <row r="309" spans="1:8">
      <c r="A309" s="9">
        <v>75</v>
      </c>
      <c r="B309" s="10" t="s">
        <v>463</v>
      </c>
      <c r="C309" s="10"/>
      <c r="D309" s="10"/>
      <c r="E309" s="15"/>
      <c r="F309" s="15"/>
      <c r="G309" s="16">
        <v>487780</v>
      </c>
      <c r="H309" s="20">
        <f t="shared" si="4"/>
        <v>2.0215257218950836E-5</v>
      </c>
    </row>
    <row r="310" spans="1:8">
      <c r="A310" s="3">
        <v>1069</v>
      </c>
      <c r="B310" s="4" t="s">
        <v>268</v>
      </c>
      <c r="C310" s="5" t="s">
        <v>14</v>
      </c>
      <c r="D310" s="5" t="s">
        <v>15</v>
      </c>
      <c r="E310" s="3">
        <v>500</v>
      </c>
      <c r="F310" s="3">
        <v>533</v>
      </c>
      <c r="G310" s="13">
        <v>266500</v>
      </c>
      <c r="H310" s="19">
        <f t="shared" si="4"/>
        <v>1.1044663677990892E-5</v>
      </c>
    </row>
    <row r="311" spans="1:8">
      <c r="A311" s="3">
        <v>1070</v>
      </c>
      <c r="B311" s="4" t="s">
        <v>515</v>
      </c>
      <c r="C311" s="5" t="s">
        <v>14</v>
      </c>
      <c r="D311" s="5" t="s">
        <v>15</v>
      </c>
      <c r="E311" s="3">
        <v>120</v>
      </c>
      <c r="F311" s="3">
        <v>619</v>
      </c>
      <c r="G311" s="13">
        <v>74280</v>
      </c>
      <c r="H311" s="19">
        <f t="shared" si="4"/>
        <v>3.0784150769274427E-6</v>
      </c>
    </row>
    <row r="312" spans="1:8">
      <c r="A312" s="3">
        <v>1071</v>
      </c>
      <c r="B312" s="4" t="s">
        <v>269</v>
      </c>
      <c r="C312" s="5" t="s">
        <v>14</v>
      </c>
      <c r="D312" s="5" t="s">
        <v>15</v>
      </c>
      <c r="E312" s="3">
        <v>350</v>
      </c>
      <c r="F312" s="3">
        <v>420</v>
      </c>
      <c r="G312" s="13">
        <v>147000</v>
      </c>
      <c r="H312" s="19">
        <f t="shared" si="4"/>
        <v>6.0921784640325003E-6</v>
      </c>
    </row>
    <row r="313" spans="1:8">
      <c r="A313" s="9">
        <v>76</v>
      </c>
      <c r="B313" s="10" t="s">
        <v>464</v>
      </c>
      <c r="C313" s="10"/>
      <c r="D313" s="10"/>
      <c r="E313" s="15"/>
      <c r="F313" s="15"/>
      <c r="G313" s="16">
        <v>42890477.68</v>
      </c>
      <c r="H313" s="20">
        <f t="shared" si="4"/>
        <v>1.77752683288546E-3</v>
      </c>
    </row>
    <row r="314" spans="1:8">
      <c r="A314" s="3">
        <v>1008</v>
      </c>
      <c r="B314" s="4" t="s">
        <v>270</v>
      </c>
      <c r="C314" s="5" t="s">
        <v>14</v>
      </c>
      <c r="D314" s="5" t="s">
        <v>15</v>
      </c>
      <c r="E314" s="3">
        <v>178.21</v>
      </c>
      <c r="F314" s="3">
        <v>106761.99</v>
      </c>
      <c r="G314" s="13">
        <v>19026043.210000001</v>
      </c>
      <c r="H314" s="19">
        <f t="shared" si="4"/>
        <v>7.885037462565563E-4</v>
      </c>
    </row>
    <row r="315" spans="1:8">
      <c r="A315" s="3">
        <v>1289</v>
      </c>
      <c r="B315" s="4" t="s">
        <v>271</v>
      </c>
      <c r="C315" s="5" t="s">
        <v>14</v>
      </c>
      <c r="D315" s="5" t="s">
        <v>17</v>
      </c>
      <c r="E315" s="3">
        <v>1649.59</v>
      </c>
      <c r="F315" s="3">
        <v>14332</v>
      </c>
      <c r="G315" s="13">
        <v>23641883.82</v>
      </c>
      <c r="H315" s="19">
        <f t="shared" si="4"/>
        <v>9.7979983304328166E-4</v>
      </c>
    </row>
    <row r="316" spans="1:8">
      <c r="A316" s="3">
        <v>1290</v>
      </c>
      <c r="B316" s="4" t="s">
        <v>272</v>
      </c>
      <c r="C316" s="5" t="s">
        <v>14</v>
      </c>
      <c r="D316" s="5" t="s">
        <v>17</v>
      </c>
      <c r="E316" s="3">
        <v>7.35</v>
      </c>
      <c r="F316" s="3">
        <v>30279</v>
      </c>
      <c r="G316" s="13">
        <v>222550.65</v>
      </c>
      <c r="H316" s="19">
        <f t="shared" si="4"/>
        <v>9.2232535856220033E-6</v>
      </c>
    </row>
    <row r="317" spans="1:8">
      <c r="A317" s="9">
        <v>77</v>
      </c>
      <c r="B317" s="10" t="s">
        <v>273</v>
      </c>
      <c r="C317" s="10"/>
      <c r="D317" s="10"/>
      <c r="E317" s="15"/>
      <c r="F317" s="15"/>
      <c r="G317" s="16">
        <v>26259653.43</v>
      </c>
      <c r="H317" s="20">
        <f t="shared" si="4"/>
        <v>1.0882890823075044E-3</v>
      </c>
    </row>
    <row r="318" spans="1:8">
      <c r="A318" s="3">
        <v>1027</v>
      </c>
      <c r="B318" s="4" t="s">
        <v>274</v>
      </c>
      <c r="C318" s="5" t="s">
        <v>14</v>
      </c>
      <c r="D318" s="5" t="s">
        <v>15</v>
      </c>
      <c r="E318" s="3">
        <v>15</v>
      </c>
      <c r="F318" s="3">
        <v>5497</v>
      </c>
      <c r="G318" s="13">
        <v>82455</v>
      </c>
      <c r="H318" s="19">
        <f t="shared" si="4"/>
        <v>3.417214797631291E-6</v>
      </c>
    </row>
    <row r="319" spans="1:8">
      <c r="A319" s="3">
        <v>1037</v>
      </c>
      <c r="B319" s="4" t="s">
        <v>275</v>
      </c>
      <c r="C319" s="5" t="s">
        <v>14</v>
      </c>
      <c r="D319" s="5" t="s">
        <v>15</v>
      </c>
      <c r="E319" s="3">
        <v>15.97</v>
      </c>
      <c r="F319" s="3">
        <v>14337</v>
      </c>
      <c r="G319" s="13">
        <v>228933.22</v>
      </c>
      <c r="H319" s="19">
        <f t="shared" si="4"/>
        <v>9.4877689291538401E-6</v>
      </c>
    </row>
    <row r="320" spans="1:8">
      <c r="A320" s="3">
        <v>1053</v>
      </c>
      <c r="B320" s="4" t="s">
        <v>276</v>
      </c>
      <c r="C320" s="5" t="s">
        <v>14</v>
      </c>
      <c r="D320" s="5" t="s">
        <v>15</v>
      </c>
      <c r="E320" s="3">
        <v>5</v>
      </c>
      <c r="F320" s="3">
        <v>41697</v>
      </c>
      <c r="G320" s="13">
        <v>208485</v>
      </c>
      <c r="H320" s="19">
        <f t="shared" si="4"/>
        <v>8.6403253542436452E-6</v>
      </c>
    </row>
    <row r="321" spans="1:8">
      <c r="A321" s="3">
        <v>1165</v>
      </c>
      <c r="B321" s="4" t="s">
        <v>277</v>
      </c>
      <c r="C321" s="5" t="s">
        <v>14</v>
      </c>
      <c r="D321" s="5" t="s">
        <v>278</v>
      </c>
      <c r="E321" s="3">
        <v>3150</v>
      </c>
      <c r="F321" s="3">
        <v>1673</v>
      </c>
      <c r="G321" s="13">
        <v>5269950</v>
      </c>
      <c r="H321" s="19">
        <f t="shared" si="4"/>
        <v>2.1840459793556513E-4</v>
      </c>
    </row>
    <row r="322" spans="1:8">
      <c r="A322" s="3">
        <v>1225</v>
      </c>
      <c r="B322" s="4" t="s">
        <v>516</v>
      </c>
      <c r="C322" s="5" t="s">
        <v>14</v>
      </c>
      <c r="D322" s="5" t="s">
        <v>15</v>
      </c>
      <c r="E322" s="3">
        <v>21.25</v>
      </c>
      <c r="F322" s="3">
        <v>5018</v>
      </c>
      <c r="G322" s="13">
        <v>106642.54</v>
      </c>
      <c r="H322" s="19">
        <f t="shared" si="4"/>
        <v>4.4196284730457443E-6</v>
      </c>
    </row>
    <row r="323" spans="1:8">
      <c r="A323" s="3">
        <v>1264</v>
      </c>
      <c r="B323" s="4" t="s">
        <v>279</v>
      </c>
      <c r="C323" s="5" t="s">
        <v>14</v>
      </c>
      <c r="D323" s="5" t="s">
        <v>15</v>
      </c>
      <c r="E323" s="3">
        <v>2100</v>
      </c>
      <c r="F323" s="3">
        <v>5722</v>
      </c>
      <c r="G323" s="13">
        <v>12016200</v>
      </c>
      <c r="H323" s="19">
        <f t="shared" si="4"/>
        <v>4.9799207387419945E-4</v>
      </c>
    </row>
    <row r="324" spans="1:8">
      <c r="A324" s="3">
        <v>1265</v>
      </c>
      <c r="B324" s="4" t="s">
        <v>280</v>
      </c>
      <c r="C324" s="5" t="s">
        <v>14</v>
      </c>
      <c r="D324" s="5" t="s">
        <v>15</v>
      </c>
      <c r="E324" s="3">
        <v>68.8</v>
      </c>
      <c r="F324" s="3">
        <v>11720</v>
      </c>
      <c r="G324" s="13">
        <v>806346.55</v>
      </c>
      <c r="H324" s="19">
        <f t="shared" si="4"/>
        <v>3.3417735282019768E-5</v>
      </c>
    </row>
    <row r="325" spans="1:8">
      <c r="A325" s="3">
        <v>688</v>
      </c>
      <c r="B325" s="4" t="s">
        <v>281</v>
      </c>
      <c r="C325" s="5" t="s">
        <v>14</v>
      </c>
      <c r="D325" s="5" t="s">
        <v>261</v>
      </c>
      <c r="E325" s="3">
        <v>28.34</v>
      </c>
      <c r="F325" s="3">
        <v>3226</v>
      </c>
      <c r="G325" s="13">
        <v>91418.39</v>
      </c>
      <c r="H325" s="19">
        <f t="shared" si="4"/>
        <v>3.7886880732960821E-6</v>
      </c>
    </row>
    <row r="326" spans="1:8">
      <c r="A326" s="3">
        <v>689</v>
      </c>
      <c r="B326" s="4" t="s">
        <v>282</v>
      </c>
      <c r="C326" s="5" t="s">
        <v>14</v>
      </c>
      <c r="D326" s="5" t="s">
        <v>261</v>
      </c>
      <c r="E326" s="3">
        <v>326.39999999999998</v>
      </c>
      <c r="F326" s="3">
        <v>3226</v>
      </c>
      <c r="G326" s="13">
        <v>1052966.3999999999</v>
      </c>
      <c r="H326" s="19">
        <f t="shared" si="4"/>
        <v>4.3638498132175717E-5</v>
      </c>
    </row>
    <row r="327" spans="1:8">
      <c r="A327" s="3">
        <v>699</v>
      </c>
      <c r="B327" s="4" t="s">
        <v>283</v>
      </c>
      <c r="C327" s="5" t="s">
        <v>14</v>
      </c>
      <c r="D327" s="5" t="s">
        <v>278</v>
      </c>
      <c r="E327" s="3">
        <v>204.31</v>
      </c>
      <c r="F327" s="3">
        <v>1314</v>
      </c>
      <c r="G327" s="13">
        <v>268464.65000000002</v>
      </c>
      <c r="H327" s="19">
        <f t="shared" si="4"/>
        <v>1.1126085435945734E-5</v>
      </c>
    </row>
    <row r="328" spans="1:8">
      <c r="A328" s="3">
        <v>726</v>
      </c>
      <c r="B328" s="4" t="s">
        <v>284</v>
      </c>
      <c r="C328" s="5" t="s">
        <v>14</v>
      </c>
      <c r="D328" s="5" t="s">
        <v>15</v>
      </c>
      <c r="E328" s="3">
        <v>862.1</v>
      </c>
      <c r="F328" s="3">
        <v>7108</v>
      </c>
      <c r="G328" s="13">
        <v>6127791.6900000004</v>
      </c>
      <c r="H328" s="19">
        <f t="shared" si="4"/>
        <v>2.5395646643466206E-4</v>
      </c>
    </row>
    <row r="329" spans="1:8">
      <c r="A329" s="9">
        <v>78</v>
      </c>
      <c r="B329" s="10" t="s">
        <v>285</v>
      </c>
      <c r="C329" s="10"/>
      <c r="D329" s="10"/>
      <c r="E329" s="15"/>
      <c r="F329" s="15"/>
      <c r="G329" s="16">
        <v>374793614.13999999</v>
      </c>
      <c r="H329" s="20">
        <f t="shared" ref="H329:H392" si="5">G329/$G$515</f>
        <v>1.5532718262044998E-2</v>
      </c>
    </row>
    <row r="330" spans="1:8">
      <c r="A330" s="3">
        <v>1056</v>
      </c>
      <c r="B330" s="4" t="s">
        <v>286</v>
      </c>
      <c r="C330" s="5" t="s">
        <v>14</v>
      </c>
      <c r="D330" s="5" t="s">
        <v>24</v>
      </c>
      <c r="E330" s="3">
        <v>2100</v>
      </c>
      <c r="F330" s="3">
        <v>12897</v>
      </c>
      <c r="G330" s="13">
        <v>27083700</v>
      </c>
      <c r="H330" s="19">
        <f t="shared" si="5"/>
        <v>1.1224403664375306E-3</v>
      </c>
    </row>
    <row r="331" spans="1:8">
      <c r="A331" s="3">
        <v>1157</v>
      </c>
      <c r="B331" s="4" t="s">
        <v>517</v>
      </c>
      <c r="C331" s="5" t="s">
        <v>14</v>
      </c>
      <c r="D331" s="5" t="s">
        <v>15</v>
      </c>
      <c r="E331" s="3">
        <v>7.35</v>
      </c>
      <c r="F331" s="3">
        <v>400488</v>
      </c>
      <c r="G331" s="13">
        <v>2943586.8</v>
      </c>
      <c r="H331" s="19">
        <f t="shared" si="5"/>
        <v>1.2199221843517238E-4</v>
      </c>
    </row>
    <row r="332" spans="1:8">
      <c r="A332" s="3">
        <v>1158</v>
      </c>
      <c r="B332" s="4" t="s">
        <v>518</v>
      </c>
      <c r="C332" s="5" t="s">
        <v>14</v>
      </c>
      <c r="D332" s="5" t="s">
        <v>15</v>
      </c>
      <c r="E332" s="3">
        <v>111.5</v>
      </c>
      <c r="F332" s="3">
        <v>104696</v>
      </c>
      <c r="G332" s="13">
        <v>11673604</v>
      </c>
      <c r="H332" s="19">
        <f t="shared" si="5"/>
        <v>4.8379373392138536E-4</v>
      </c>
    </row>
    <row r="333" spans="1:8">
      <c r="A333" s="3">
        <v>1159</v>
      </c>
      <c r="B333" s="4" t="s">
        <v>519</v>
      </c>
      <c r="C333" s="5" t="s">
        <v>14</v>
      </c>
      <c r="D333" s="5" t="s">
        <v>15</v>
      </c>
      <c r="E333" s="3">
        <v>1680</v>
      </c>
      <c r="F333" s="3">
        <v>64622</v>
      </c>
      <c r="G333" s="13">
        <v>108564960</v>
      </c>
      <c r="H333" s="19">
        <f t="shared" si="5"/>
        <v>4.4993000766023793E-3</v>
      </c>
    </row>
    <row r="334" spans="1:8">
      <c r="A334" s="3">
        <v>1160</v>
      </c>
      <c r="B334" s="4" t="s">
        <v>520</v>
      </c>
      <c r="C334" s="5" t="s">
        <v>14</v>
      </c>
      <c r="D334" s="5" t="s">
        <v>15</v>
      </c>
      <c r="E334" s="3">
        <v>122.25</v>
      </c>
      <c r="F334" s="3">
        <v>70730.02</v>
      </c>
      <c r="G334" s="13">
        <v>8646454.9800000004</v>
      </c>
      <c r="H334" s="19">
        <f t="shared" si="5"/>
        <v>3.5833841373729636E-4</v>
      </c>
    </row>
    <row r="335" spans="1:8">
      <c r="A335" s="3">
        <v>1184</v>
      </c>
      <c r="B335" s="4" t="s">
        <v>287</v>
      </c>
      <c r="C335" s="5" t="s">
        <v>14</v>
      </c>
      <c r="D335" s="5" t="s">
        <v>15</v>
      </c>
      <c r="E335" s="3">
        <v>103</v>
      </c>
      <c r="F335" s="3">
        <v>120006</v>
      </c>
      <c r="G335" s="13">
        <v>12360618</v>
      </c>
      <c r="H335" s="19">
        <f t="shared" si="5"/>
        <v>5.1226592368525494E-4</v>
      </c>
    </row>
    <row r="336" spans="1:8">
      <c r="A336" s="3">
        <v>1198</v>
      </c>
      <c r="B336" s="4" t="s">
        <v>288</v>
      </c>
      <c r="C336" s="5" t="s">
        <v>14</v>
      </c>
      <c r="D336" s="5" t="s">
        <v>15</v>
      </c>
      <c r="E336" s="3">
        <v>20</v>
      </c>
      <c r="F336" s="3">
        <v>282800</v>
      </c>
      <c r="G336" s="13">
        <v>5656000</v>
      </c>
      <c r="H336" s="19">
        <f t="shared" si="5"/>
        <v>2.3440381899706E-4</v>
      </c>
    </row>
    <row r="337" spans="1:8">
      <c r="A337" s="3">
        <v>1223</v>
      </c>
      <c r="B337" s="4" t="s">
        <v>289</v>
      </c>
      <c r="C337" s="5" t="s">
        <v>14</v>
      </c>
      <c r="D337" s="5" t="s">
        <v>15</v>
      </c>
      <c r="E337" s="3">
        <v>160.08000000000001</v>
      </c>
      <c r="F337" s="3">
        <v>501573.88</v>
      </c>
      <c r="G337" s="13">
        <v>80293953.409999996</v>
      </c>
      <c r="H337" s="19">
        <f t="shared" si="5"/>
        <v>3.3276536990233395E-3</v>
      </c>
    </row>
    <row r="338" spans="1:8">
      <c r="A338" s="3">
        <v>1263</v>
      </c>
      <c r="B338" s="4" t="s">
        <v>290</v>
      </c>
      <c r="C338" s="5" t="s">
        <v>14</v>
      </c>
      <c r="D338" s="5" t="s">
        <v>15</v>
      </c>
      <c r="E338" s="3">
        <v>446</v>
      </c>
      <c r="F338" s="3">
        <v>4870</v>
      </c>
      <c r="G338" s="13">
        <v>2172020</v>
      </c>
      <c r="H338" s="19">
        <f t="shared" si="5"/>
        <v>9.0015873928216806E-5</v>
      </c>
    </row>
    <row r="339" spans="1:8">
      <c r="A339" s="3">
        <v>1292</v>
      </c>
      <c r="B339" s="4" t="s">
        <v>291</v>
      </c>
      <c r="C339" s="5" t="s">
        <v>14</v>
      </c>
      <c r="D339" s="5" t="s">
        <v>15</v>
      </c>
      <c r="E339" s="3">
        <v>87</v>
      </c>
      <c r="F339" s="3">
        <v>13574</v>
      </c>
      <c r="G339" s="13">
        <v>1180938</v>
      </c>
      <c r="H339" s="19">
        <f t="shared" si="5"/>
        <v>4.89420751765824E-5</v>
      </c>
    </row>
    <row r="340" spans="1:8">
      <c r="A340" s="3">
        <v>1293</v>
      </c>
      <c r="B340" s="4" t="s">
        <v>292</v>
      </c>
      <c r="C340" s="5" t="s">
        <v>14</v>
      </c>
      <c r="D340" s="5" t="s">
        <v>15</v>
      </c>
      <c r="E340" s="3">
        <v>2</v>
      </c>
      <c r="F340" s="3">
        <v>3433</v>
      </c>
      <c r="G340" s="13">
        <v>6866</v>
      </c>
      <c r="H340" s="19">
        <f t="shared" si="5"/>
        <v>2.845503220003207E-7</v>
      </c>
    </row>
    <row r="341" spans="1:8">
      <c r="A341" s="3">
        <v>1294</v>
      </c>
      <c r="B341" s="4" t="s">
        <v>293</v>
      </c>
      <c r="C341" s="5" t="s">
        <v>14</v>
      </c>
      <c r="D341" s="5" t="s">
        <v>15</v>
      </c>
      <c r="E341" s="3">
        <v>454</v>
      </c>
      <c r="F341" s="3">
        <v>2625</v>
      </c>
      <c r="G341" s="13">
        <v>1191750</v>
      </c>
      <c r="H341" s="19">
        <f t="shared" si="5"/>
        <v>4.9390161119120622E-5</v>
      </c>
    </row>
    <row r="342" spans="1:8">
      <c r="A342" s="3">
        <v>1295</v>
      </c>
      <c r="B342" s="4" t="s">
        <v>294</v>
      </c>
      <c r="C342" s="5" t="s">
        <v>14</v>
      </c>
      <c r="D342" s="5" t="s">
        <v>15</v>
      </c>
      <c r="E342" s="3">
        <v>4</v>
      </c>
      <c r="F342" s="3">
        <v>6663</v>
      </c>
      <c r="G342" s="13">
        <v>26652</v>
      </c>
      <c r="H342" s="19">
        <f t="shared" si="5"/>
        <v>1.1045492545809129E-6</v>
      </c>
    </row>
    <row r="343" spans="1:8">
      <c r="A343" s="3">
        <v>1296</v>
      </c>
      <c r="B343" s="4" t="s">
        <v>295</v>
      </c>
      <c r="C343" s="5" t="s">
        <v>14</v>
      </c>
      <c r="D343" s="5" t="s">
        <v>15</v>
      </c>
      <c r="E343" s="3">
        <v>54</v>
      </c>
      <c r="F343" s="3">
        <v>5721</v>
      </c>
      <c r="G343" s="13">
        <v>308934</v>
      </c>
      <c r="H343" s="19">
        <f t="shared" si="5"/>
        <v>1.2803272527941607E-5</v>
      </c>
    </row>
    <row r="344" spans="1:8">
      <c r="A344" s="3">
        <v>1297</v>
      </c>
      <c r="B344" s="4" t="s">
        <v>296</v>
      </c>
      <c r="C344" s="5" t="s">
        <v>14</v>
      </c>
      <c r="D344" s="5" t="s">
        <v>15</v>
      </c>
      <c r="E344" s="3">
        <v>1</v>
      </c>
      <c r="F344" s="3">
        <v>13394</v>
      </c>
      <c r="G344" s="13">
        <v>13394</v>
      </c>
      <c r="H344" s="19">
        <f t="shared" si="5"/>
        <v>5.5509277787245785E-7</v>
      </c>
    </row>
    <row r="345" spans="1:8">
      <c r="A345" s="3">
        <v>1300</v>
      </c>
      <c r="B345" s="4" t="s">
        <v>297</v>
      </c>
      <c r="C345" s="5" t="s">
        <v>14</v>
      </c>
      <c r="D345" s="5" t="s">
        <v>15</v>
      </c>
      <c r="E345" s="3">
        <v>4</v>
      </c>
      <c r="F345" s="3">
        <v>390377</v>
      </c>
      <c r="G345" s="13">
        <v>1561508</v>
      </c>
      <c r="H345" s="19">
        <f t="shared" si="5"/>
        <v>6.4714186455880687E-5</v>
      </c>
    </row>
    <row r="346" spans="1:8">
      <c r="A346" s="3">
        <v>1301</v>
      </c>
      <c r="B346" s="4" t="s">
        <v>298</v>
      </c>
      <c r="C346" s="5" t="s">
        <v>14</v>
      </c>
      <c r="D346" s="5" t="s">
        <v>15</v>
      </c>
      <c r="E346" s="3">
        <v>1200</v>
      </c>
      <c r="F346" s="3">
        <v>273</v>
      </c>
      <c r="G346" s="13">
        <v>327600</v>
      </c>
      <c r="H346" s="19">
        <f t="shared" si="5"/>
        <v>1.3576854862701E-5</v>
      </c>
    </row>
    <row r="347" spans="1:8">
      <c r="A347" s="3">
        <v>1302</v>
      </c>
      <c r="B347" s="4" t="s">
        <v>299</v>
      </c>
      <c r="C347" s="5" t="s">
        <v>14</v>
      </c>
      <c r="D347" s="5" t="s">
        <v>15</v>
      </c>
      <c r="E347" s="3">
        <v>631</v>
      </c>
      <c r="F347" s="3">
        <v>1697</v>
      </c>
      <c r="G347" s="13">
        <v>1070807</v>
      </c>
      <c r="H347" s="19">
        <f t="shared" si="5"/>
        <v>4.4377873092076527E-5</v>
      </c>
    </row>
    <row r="348" spans="1:8">
      <c r="A348" s="3">
        <v>1303</v>
      </c>
      <c r="B348" s="4" t="s">
        <v>300</v>
      </c>
      <c r="C348" s="5" t="s">
        <v>14</v>
      </c>
      <c r="D348" s="5" t="s">
        <v>15</v>
      </c>
      <c r="E348" s="3">
        <v>4</v>
      </c>
      <c r="F348" s="3">
        <v>179035</v>
      </c>
      <c r="G348" s="13">
        <v>716140</v>
      </c>
      <c r="H348" s="19">
        <f t="shared" si="5"/>
        <v>2.9679269967566221E-5</v>
      </c>
    </row>
    <row r="349" spans="1:8">
      <c r="A349" s="3">
        <v>1304</v>
      </c>
      <c r="B349" s="4" t="s">
        <v>301</v>
      </c>
      <c r="C349" s="5" t="s">
        <v>14</v>
      </c>
      <c r="D349" s="5" t="s">
        <v>15</v>
      </c>
      <c r="E349" s="3">
        <v>1</v>
      </c>
      <c r="F349" s="3">
        <v>219419</v>
      </c>
      <c r="G349" s="13">
        <v>219419</v>
      </c>
      <c r="H349" s="19">
        <f t="shared" si="5"/>
        <v>9.0934673904731102E-6</v>
      </c>
    </row>
    <row r="350" spans="1:8">
      <c r="A350" s="3">
        <v>1305</v>
      </c>
      <c r="B350" s="4" t="s">
        <v>302</v>
      </c>
      <c r="C350" s="5" t="s">
        <v>14</v>
      </c>
      <c r="D350" s="5" t="s">
        <v>15</v>
      </c>
      <c r="E350" s="3">
        <v>1</v>
      </c>
      <c r="F350" s="3">
        <v>253072</v>
      </c>
      <c r="G350" s="13">
        <v>253072</v>
      </c>
      <c r="H350" s="19">
        <f t="shared" si="5"/>
        <v>1.0488161824827434E-5</v>
      </c>
    </row>
    <row r="351" spans="1:8">
      <c r="A351" s="3">
        <v>1306</v>
      </c>
      <c r="B351" s="4" t="s">
        <v>303</v>
      </c>
      <c r="C351" s="5" t="s">
        <v>14</v>
      </c>
      <c r="D351" s="5" t="s">
        <v>15</v>
      </c>
      <c r="E351" s="3">
        <v>8</v>
      </c>
      <c r="F351" s="3">
        <v>219419</v>
      </c>
      <c r="G351" s="13">
        <v>1755352</v>
      </c>
      <c r="H351" s="19">
        <f t="shared" si="5"/>
        <v>7.2747739123784881E-5</v>
      </c>
    </row>
    <row r="352" spans="1:8">
      <c r="A352" s="3">
        <v>1307</v>
      </c>
      <c r="B352" s="4" t="s">
        <v>304</v>
      </c>
      <c r="C352" s="5" t="s">
        <v>14</v>
      </c>
      <c r="D352" s="5" t="s">
        <v>15</v>
      </c>
      <c r="E352" s="3">
        <v>87</v>
      </c>
      <c r="F352" s="3">
        <v>2625</v>
      </c>
      <c r="G352" s="13">
        <v>228375</v>
      </c>
      <c r="H352" s="19">
        <f t="shared" si="5"/>
        <v>9.4646343994790631E-6</v>
      </c>
    </row>
    <row r="353" spans="1:8">
      <c r="A353" s="3">
        <v>1363</v>
      </c>
      <c r="B353" s="4" t="s">
        <v>305</v>
      </c>
      <c r="C353" s="5" t="s">
        <v>14</v>
      </c>
      <c r="D353" s="5" t="s">
        <v>15</v>
      </c>
      <c r="E353" s="3">
        <v>26.1</v>
      </c>
      <c r="F353" s="3">
        <v>8597</v>
      </c>
      <c r="G353" s="13">
        <v>224381.7</v>
      </c>
      <c r="H353" s="19">
        <f t="shared" si="5"/>
        <v>9.2991385065510281E-6</v>
      </c>
    </row>
    <row r="354" spans="1:8">
      <c r="A354" s="3">
        <v>1465</v>
      </c>
      <c r="B354" s="4" t="s">
        <v>306</v>
      </c>
      <c r="C354" s="5" t="s">
        <v>14</v>
      </c>
      <c r="D354" s="5" t="s">
        <v>15</v>
      </c>
      <c r="E354" s="3">
        <v>1</v>
      </c>
      <c r="F354" s="3">
        <v>1149186</v>
      </c>
      <c r="G354" s="13">
        <v>1149186</v>
      </c>
      <c r="H354" s="19">
        <f t="shared" si="5"/>
        <v>4.7626164628351378E-5</v>
      </c>
    </row>
    <row r="355" spans="1:8">
      <c r="A355" s="3">
        <v>1877</v>
      </c>
      <c r="B355" s="4" t="s">
        <v>307</v>
      </c>
      <c r="C355" s="5" t="s">
        <v>14</v>
      </c>
      <c r="D355" s="5" t="s">
        <v>15</v>
      </c>
      <c r="E355" s="3">
        <v>272</v>
      </c>
      <c r="F355" s="3">
        <v>63700</v>
      </c>
      <c r="G355" s="13">
        <v>17326400</v>
      </c>
      <c r="H355" s="19">
        <f t="shared" si="5"/>
        <v>7.1806476829396396E-4</v>
      </c>
    </row>
    <row r="356" spans="1:8">
      <c r="A356" s="3">
        <v>1878</v>
      </c>
      <c r="B356" s="4" t="s">
        <v>308</v>
      </c>
      <c r="C356" s="5" t="s">
        <v>14</v>
      </c>
      <c r="D356" s="5" t="s">
        <v>15</v>
      </c>
      <c r="E356" s="3">
        <v>288</v>
      </c>
      <c r="F356" s="3">
        <v>127400</v>
      </c>
      <c r="G356" s="13">
        <v>36691199.979999997</v>
      </c>
      <c r="H356" s="19">
        <f t="shared" si="5"/>
        <v>1.5206077437936441E-3</v>
      </c>
    </row>
    <row r="357" spans="1:8" ht="22.5">
      <c r="A357" s="3">
        <v>2109</v>
      </c>
      <c r="B357" s="4" t="s">
        <v>465</v>
      </c>
      <c r="C357" s="5" t="s">
        <v>14</v>
      </c>
      <c r="D357" s="5" t="s">
        <v>15</v>
      </c>
      <c r="E357" s="3">
        <v>2</v>
      </c>
      <c r="F357" s="3">
        <v>7432228</v>
      </c>
      <c r="G357" s="13">
        <v>14864456</v>
      </c>
      <c r="H357" s="19">
        <f t="shared" si="5"/>
        <v>6.1603346069903859E-4</v>
      </c>
    </row>
    <row r="358" spans="1:8">
      <c r="A358" s="3">
        <v>2114</v>
      </c>
      <c r="B358" s="4" t="s">
        <v>309</v>
      </c>
      <c r="C358" s="5" t="s">
        <v>14</v>
      </c>
      <c r="D358" s="5" t="s">
        <v>36</v>
      </c>
      <c r="E358" s="3">
        <v>1</v>
      </c>
      <c r="F358" s="3">
        <v>316596</v>
      </c>
      <c r="G358" s="13">
        <v>316596</v>
      </c>
      <c r="H358" s="19">
        <f t="shared" si="5"/>
        <v>1.312081178910771E-5</v>
      </c>
    </row>
    <row r="359" spans="1:8">
      <c r="A359" s="3">
        <v>2129</v>
      </c>
      <c r="B359" s="4" t="s">
        <v>466</v>
      </c>
      <c r="C359" s="5" t="s">
        <v>14</v>
      </c>
      <c r="D359" s="5" t="s">
        <v>310</v>
      </c>
      <c r="E359" s="3">
        <v>2</v>
      </c>
      <c r="F359" s="3">
        <v>99196</v>
      </c>
      <c r="G359" s="13">
        <v>198392</v>
      </c>
      <c r="H359" s="19">
        <f t="shared" si="5"/>
        <v>8.2220372097709906E-6</v>
      </c>
    </row>
    <row r="360" spans="1:8">
      <c r="A360" s="3">
        <v>2216</v>
      </c>
      <c r="B360" s="4" t="s">
        <v>311</v>
      </c>
      <c r="C360" s="5" t="s">
        <v>14</v>
      </c>
      <c r="D360" s="5" t="s">
        <v>15</v>
      </c>
      <c r="E360" s="3">
        <v>420</v>
      </c>
      <c r="F360" s="3">
        <v>27300</v>
      </c>
      <c r="G360" s="13">
        <v>11465999.93</v>
      </c>
      <c r="H360" s="19">
        <f t="shared" si="5"/>
        <v>4.7518991729349761E-4</v>
      </c>
    </row>
    <row r="361" spans="1:8">
      <c r="A361" s="3">
        <v>472</v>
      </c>
      <c r="B361" s="4" t="s">
        <v>312</v>
      </c>
      <c r="C361" s="5" t="s">
        <v>14</v>
      </c>
      <c r="D361" s="5" t="s">
        <v>36</v>
      </c>
      <c r="E361" s="3">
        <v>5215.99</v>
      </c>
      <c r="F361" s="3">
        <v>4659</v>
      </c>
      <c r="G361" s="13">
        <v>24301298.34</v>
      </c>
      <c r="H361" s="19">
        <f t="shared" si="5"/>
        <v>1.0071282067685493E-3</v>
      </c>
    </row>
    <row r="362" spans="1:8">
      <c r="A362" s="9">
        <v>80</v>
      </c>
      <c r="B362" s="10" t="s">
        <v>313</v>
      </c>
      <c r="C362" s="10"/>
      <c r="D362" s="10"/>
      <c r="E362" s="15"/>
      <c r="F362" s="15"/>
      <c r="G362" s="16">
        <v>45087232.329999998</v>
      </c>
      <c r="H362" s="20">
        <f t="shared" si="5"/>
        <v>1.8685677945826928E-3</v>
      </c>
    </row>
    <row r="363" spans="1:8" ht="22.5">
      <c r="A363" s="3">
        <v>2149</v>
      </c>
      <c r="B363" s="4" t="s">
        <v>314</v>
      </c>
      <c r="C363" s="5" t="s">
        <v>14</v>
      </c>
      <c r="D363" s="5" t="s">
        <v>66</v>
      </c>
      <c r="E363" s="3">
        <v>248.28</v>
      </c>
      <c r="F363" s="3">
        <v>29869</v>
      </c>
      <c r="G363" s="13">
        <v>7415875.3200000003</v>
      </c>
      <c r="H363" s="19">
        <f t="shared" si="5"/>
        <v>3.0733901983982396E-4</v>
      </c>
    </row>
    <row r="364" spans="1:8">
      <c r="A364" s="3">
        <v>2150</v>
      </c>
      <c r="B364" s="4" t="s">
        <v>521</v>
      </c>
      <c r="C364" s="5" t="s">
        <v>14</v>
      </c>
      <c r="D364" s="5" t="s">
        <v>66</v>
      </c>
      <c r="E364" s="3">
        <v>233.22</v>
      </c>
      <c r="F364" s="3">
        <v>7466</v>
      </c>
      <c r="G364" s="13">
        <v>1741187.15</v>
      </c>
      <c r="H364" s="19">
        <f t="shared" si="5"/>
        <v>7.2160699708028063E-5</v>
      </c>
    </row>
    <row r="365" spans="1:8">
      <c r="A365" s="3">
        <v>2151</v>
      </c>
      <c r="B365" s="4" t="s">
        <v>315</v>
      </c>
      <c r="C365" s="5" t="s">
        <v>14</v>
      </c>
      <c r="D365" s="5" t="s">
        <v>44</v>
      </c>
      <c r="E365" s="3">
        <v>1588.14</v>
      </c>
      <c r="F365" s="3">
        <v>22624</v>
      </c>
      <c r="G365" s="13">
        <v>35930169.859999999</v>
      </c>
      <c r="H365" s="19">
        <f t="shared" si="5"/>
        <v>1.489068075034841E-3</v>
      </c>
    </row>
    <row r="366" spans="1:8">
      <c r="A366" s="9">
        <v>81</v>
      </c>
      <c r="B366" s="10" t="s">
        <v>316</v>
      </c>
      <c r="C366" s="10"/>
      <c r="D366" s="10"/>
      <c r="E366" s="15"/>
      <c r="F366" s="15"/>
      <c r="G366" s="16">
        <v>387344326.01999998</v>
      </c>
      <c r="H366" s="20">
        <f t="shared" si="5"/>
        <v>1.605286232070903E-2</v>
      </c>
    </row>
    <row r="367" spans="1:8">
      <c r="A367" s="3">
        <v>2133</v>
      </c>
      <c r="B367" s="4" t="s">
        <v>317</v>
      </c>
      <c r="C367" s="5" t="s">
        <v>14</v>
      </c>
      <c r="D367" s="5" t="s">
        <v>66</v>
      </c>
      <c r="E367" s="3">
        <v>493.69</v>
      </c>
      <c r="F367" s="3">
        <v>564200</v>
      </c>
      <c r="G367" s="13">
        <v>278541024.80000001</v>
      </c>
      <c r="H367" s="19">
        <f t="shared" si="5"/>
        <v>1.1543684575755799E-2</v>
      </c>
    </row>
    <row r="368" spans="1:8">
      <c r="A368" s="3">
        <v>2134</v>
      </c>
      <c r="B368" s="4" t="s">
        <v>318</v>
      </c>
      <c r="C368" s="5" t="s">
        <v>14</v>
      </c>
      <c r="D368" s="5" t="s">
        <v>66</v>
      </c>
      <c r="E368" s="3">
        <v>56.55</v>
      </c>
      <c r="F368" s="3">
        <v>907399.99</v>
      </c>
      <c r="G368" s="13">
        <v>51311654.560000002</v>
      </c>
      <c r="H368" s="19">
        <f t="shared" si="5"/>
        <v>2.1265289582605919E-3</v>
      </c>
    </row>
    <row r="369" spans="1:8">
      <c r="A369" s="3">
        <v>2135</v>
      </c>
      <c r="B369" s="4" t="s">
        <v>319</v>
      </c>
      <c r="C369" s="5" t="s">
        <v>14</v>
      </c>
      <c r="D369" s="5" t="s">
        <v>66</v>
      </c>
      <c r="E369" s="3">
        <v>63.75</v>
      </c>
      <c r="F369" s="3">
        <v>751399.99</v>
      </c>
      <c r="G369" s="13">
        <v>47900246.670000002</v>
      </c>
      <c r="H369" s="19">
        <f t="shared" si="5"/>
        <v>1.9851486475157719E-3</v>
      </c>
    </row>
    <row r="370" spans="1:8">
      <c r="A370" s="3">
        <v>2137</v>
      </c>
      <c r="B370" s="4" t="s">
        <v>320</v>
      </c>
      <c r="C370" s="5" t="s">
        <v>14</v>
      </c>
      <c r="D370" s="5" t="s">
        <v>66</v>
      </c>
      <c r="E370" s="3">
        <v>17</v>
      </c>
      <c r="F370" s="3">
        <v>564200</v>
      </c>
      <c r="G370" s="13">
        <v>9591400</v>
      </c>
      <c r="H370" s="19">
        <f t="shared" si="5"/>
        <v>3.9750013959130148E-4</v>
      </c>
    </row>
    <row r="371" spans="1:8">
      <c r="A371" s="9">
        <v>84</v>
      </c>
      <c r="B371" s="10" t="s">
        <v>321</v>
      </c>
      <c r="C371" s="10"/>
      <c r="D371" s="10"/>
      <c r="E371" s="15"/>
      <c r="F371" s="15"/>
      <c r="G371" s="16">
        <v>2889342695.0599999</v>
      </c>
      <c r="H371" s="20">
        <f t="shared" si="5"/>
        <v>0.11974415878948404</v>
      </c>
    </row>
    <row r="372" spans="1:8">
      <c r="A372" s="3">
        <v>2131</v>
      </c>
      <c r="B372" s="4" t="s">
        <v>322</v>
      </c>
      <c r="C372" s="5" t="s">
        <v>14</v>
      </c>
      <c r="D372" s="5" t="s">
        <v>310</v>
      </c>
      <c r="E372" s="3">
        <v>334</v>
      </c>
      <c r="F372" s="3">
        <v>57391</v>
      </c>
      <c r="G372" s="13">
        <v>19168594</v>
      </c>
      <c r="H372" s="19">
        <f t="shared" si="5"/>
        <v>7.9441153437131019E-4</v>
      </c>
    </row>
    <row r="373" spans="1:8">
      <c r="A373" s="3">
        <v>2138</v>
      </c>
      <c r="B373" s="4" t="s">
        <v>323</v>
      </c>
      <c r="C373" s="5" t="s">
        <v>14</v>
      </c>
      <c r="D373" s="5" t="s">
        <v>66</v>
      </c>
      <c r="E373" s="3">
        <v>2</v>
      </c>
      <c r="F373" s="3">
        <v>564200</v>
      </c>
      <c r="G373" s="13">
        <v>1128400</v>
      </c>
      <c r="H373" s="19">
        <f t="shared" si="5"/>
        <v>4.6764722304858999E-5</v>
      </c>
    </row>
    <row r="374" spans="1:8">
      <c r="A374" s="3">
        <v>2140</v>
      </c>
      <c r="B374" s="4" t="s">
        <v>522</v>
      </c>
      <c r="C374" s="5" t="s">
        <v>14</v>
      </c>
      <c r="D374" s="5" t="s">
        <v>231</v>
      </c>
      <c r="E374" s="3">
        <v>10641.47</v>
      </c>
      <c r="F374" s="3">
        <v>46560</v>
      </c>
      <c r="G374" s="13">
        <v>495466964.25999999</v>
      </c>
      <c r="H374" s="19">
        <f t="shared" si="5"/>
        <v>2.0533831083702939E-2</v>
      </c>
    </row>
    <row r="375" spans="1:8">
      <c r="A375" s="3">
        <v>2141</v>
      </c>
      <c r="B375" s="4" t="s">
        <v>523</v>
      </c>
      <c r="C375" s="5" t="s">
        <v>14</v>
      </c>
      <c r="D375" s="5" t="s">
        <v>231</v>
      </c>
      <c r="E375" s="3">
        <v>505.88</v>
      </c>
      <c r="F375" s="3">
        <v>65055</v>
      </c>
      <c r="G375" s="13">
        <v>32909906.300000001</v>
      </c>
      <c r="H375" s="19">
        <f t="shared" si="5"/>
        <v>1.3638981116611394E-3</v>
      </c>
    </row>
    <row r="376" spans="1:8">
      <c r="A376" s="3">
        <v>2142</v>
      </c>
      <c r="B376" s="4" t="s">
        <v>324</v>
      </c>
      <c r="C376" s="5" t="s">
        <v>14</v>
      </c>
      <c r="D376" s="5" t="s">
        <v>231</v>
      </c>
      <c r="E376" s="3">
        <v>1034.5</v>
      </c>
      <c r="F376" s="3">
        <v>24555</v>
      </c>
      <c r="G376" s="13">
        <v>25402147.5</v>
      </c>
      <c r="H376" s="19">
        <f t="shared" si="5"/>
        <v>1.0527511288413401E-3</v>
      </c>
    </row>
    <row r="377" spans="1:8">
      <c r="A377" s="3">
        <v>672</v>
      </c>
      <c r="B377" s="4" t="s">
        <v>524</v>
      </c>
      <c r="C377" s="5" t="s">
        <v>325</v>
      </c>
      <c r="D377" s="5" t="s">
        <v>231</v>
      </c>
      <c r="E377" s="3">
        <v>8106.15</v>
      </c>
      <c r="F377" s="3">
        <v>57430</v>
      </c>
      <c r="G377" s="13">
        <v>465535970.47000003</v>
      </c>
      <c r="H377" s="19">
        <f t="shared" si="5"/>
        <v>1.9293389207685741E-2</v>
      </c>
    </row>
    <row r="378" spans="1:8">
      <c r="A378" s="3">
        <v>675</v>
      </c>
      <c r="B378" s="4" t="s">
        <v>525</v>
      </c>
      <c r="C378" s="5" t="s">
        <v>325</v>
      </c>
      <c r="D378" s="5" t="s">
        <v>231</v>
      </c>
      <c r="E378" s="3">
        <v>10238.31</v>
      </c>
      <c r="F378" s="3">
        <v>40992</v>
      </c>
      <c r="G378" s="13">
        <v>419688713.33999997</v>
      </c>
      <c r="H378" s="19">
        <f t="shared" si="5"/>
        <v>1.7393323408213996E-2</v>
      </c>
    </row>
    <row r="379" spans="1:8">
      <c r="A379" s="3">
        <v>676</v>
      </c>
      <c r="B379" s="4" t="s">
        <v>526</v>
      </c>
      <c r="C379" s="5" t="s">
        <v>325</v>
      </c>
      <c r="D379" s="5" t="s">
        <v>231</v>
      </c>
      <c r="E379" s="3">
        <v>19023.669999999998</v>
      </c>
      <c r="F379" s="3">
        <v>16437</v>
      </c>
      <c r="G379" s="13">
        <v>312692108.44999999</v>
      </c>
      <c r="H379" s="19">
        <f t="shared" si="5"/>
        <v>1.2959021285523842E-2</v>
      </c>
    </row>
    <row r="380" spans="1:8">
      <c r="A380" s="3">
        <v>685</v>
      </c>
      <c r="B380" s="4" t="s">
        <v>527</v>
      </c>
      <c r="C380" s="5" t="s">
        <v>325</v>
      </c>
      <c r="D380" s="5" t="s">
        <v>231</v>
      </c>
      <c r="E380" s="3">
        <v>1712.21</v>
      </c>
      <c r="F380" s="3">
        <v>32875</v>
      </c>
      <c r="G380" s="13">
        <v>56288903.75</v>
      </c>
      <c r="H380" s="19">
        <f t="shared" si="5"/>
        <v>2.3328030421071308E-3</v>
      </c>
    </row>
    <row r="381" spans="1:8">
      <c r="A381" s="3">
        <v>691</v>
      </c>
      <c r="B381" s="4" t="s">
        <v>528</v>
      </c>
      <c r="C381" s="5" t="s">
        <v>325</v>
      </c>
      <c r="D381" s="5" t="s">
        <v>231</v>
      </c>
      <c r="E381" s="3">
        <v>733.68</v>
      </c>
      <c r="F381" s="3">
        <v>79065</v>
      </c>
      <c r="G381" s="13">
        <v>58008646.399999999</v>
      </c>
      <c r="H381" s="19">
        <f t="shared" si="5"/>
        <v>2.4040750090187509E-3</v>
      </c>
    </row>
    <row r="382" spans="1:8">
      <c r="A382" s="3">
        <v>694</v>
      </c>
      <c r="B382" s="4" t="s">
        <v>529</v>
      </c>
      <c r="C382" s="5" t="s">
        <v>325</v>
      </c>
      <c r="D382" s="5" t="s">
        <v>231</v>
      </c>
      <c r="E382" s="3">
        <v>1164.25</v>
      </c>
      <c r="F382" s="3">
        <v>49312</v>
      </c>
      <c r="G382" s="13">
        <v>57411348.060000002</v>
      </c>
      <c r="H382" s="19">
        <f t="shared" si="5"/>
        <v>2.3793209404231706E-3</v>
      </c>
    </row>
    <row r="383" spans="1:8">
      <c r="A383" s="3">
        <v>697</v>
      </c>
      <c r="B383" s="4" t="s">
        <v>530</v>
      </c>
      <c r="C383" s="5" t="s">
        <v>325</v>
      </c>
      <c r="D383" s="5" t="s">
        <v>231</v>
      </c>
      <c r="E383" s="3">
        <v>1409.87</v>
      </c>
      <c r="F383" s="3">
        <v>40992</v>
      </c>
      <c r="G383" s="13">
        <v>57793473.020000003</v>
      </c>
      <c r="H383" s="19">
        <f t="shared" si="5"/>
        <v>2.3951574945176011E-3</v>
      </c>
    </row>
    <row r="384" spans="1:8">
      <c r="A384" s="3">
        <v>706</v>
      </c>
      <c r="B384" s="4" t="s">
        <v>531</v>
      </c>
      <c r="C384" s="5" t="s">
        <v>325</v>
      </c>
      <c r="D384" s="5" t="s">
        <v>231</v>
      </c>
      <c r="E384" s="3">
        <v>4364.25</v>
      </c>
      <c r="F384" s="3">
        <v>49655</v>
      </c>
      <c r="G384" s="13">
        <v>216706684.78999999</v>
      </c>
      <c r="H384" s="19">
        <f t="shared" si="5"/>
        <v>8.9810598509490972E-3</v>
      </c>
    </row>
    <row r="385" spans="1:8">
      <c r="A385" s="3">
        <v>708</v>
      </c>
      <c r="B385" s="4" t="s">
        <v>532</v>
      </c>
      <c r="C385" s="5" t="s">
        <v>325</v>
      </c>
      <c r="D385" s="5" t="s">
        <v>231</v>
      </c>
      <c r="E385" s="3">
        <v>2680.5</v>
      </c>
      <c r="F385" s="3">
        <v>43558</v>
      </c>
      <c r="G385" s="13">
        <v>116757327.90000001</v>
      </c>
      <c r="H385" s="19">
        <f t="shared" si="5"/>
        <v>4.8388195819752452E-3</v>
      </c>
    </row>
    <row r="386" spans="1:8">
      <c r="A386" s="3">
        <v>712</v>
      </c>
      <c r="B386" s="4" t="s">
        <v>533</v>
      </c>
      <c r="C386" s="5" t="s">
        <v>325</v>
      </c>
      <c r="D386" s="5" t="s">
        <v>231</v>
      </c>
      <c r="E386" s="3">
        <v>1260.43</v>
      </c>
      <c r="F386" s="3">
        <v>43558</v>
      </c>
      <c r="G386" s="13">
        <v>54901722.82</v>
      </c>
      <c r="H386" s="19">
        <f t="shared" si="5"/>
        <v>2.2753135605597663E-3</v>
      </c>
    </row>
    <row r="387" spans="1:8">
      <c r="A387" s="3">
        <v>727</v>
      </c>
      <c r="B387" s="4" t="s">
        <v>534</v>
      </c>
      <c r="C387" s="5" t="s">
        <v>325</v>
      </c>
      <c r="D387" s="5" t="s">
        <v>231</v>
      </c>
      <c r="E387" s="3">
        <v>5327.83</v>
      </c>
      <c r="F387" s="3">
        <v>73867</v>
      </c>
      <c r="G387" s="13">
        <v>393550616.20999998</v>
      </c>
      <c r="H387" s="19">
        <f t="shared" si="5"/>
        <v>1.631007203116518E-2</v>
      </c>
    </row>
    <row r="388" spans="1:8">
      <c r="A388" s="3">
        <v>744</v>
      </c>
      <c r="B388" s="4" t="s">
        <v>535</v>
      </c>
      <c r="C388" s="5" t="s">
        <v>325</v>
      </c>
      <c r="D388" s="5" t="s">
        <v>231</v>
      </c>
      <c r="E388" s="3">
        <v>2385.56</v>
      </c>
      <c r="F388" s="3">
        <v>43969</v>
      </c>
      <c r="G388" s="13">
        <v>104890467.8</v>
      </c>
      <c r="H388" s="19">
        <f t="shared" si="5"/>
        <v>4.3470166599554718E-3</v>
      </c>
    </row>
    <row r="389" spans="1:8">
      <c r="A389" s="3">
        <v>810</v>
      </c>
      <c r="B389" s="4" t="s">
        <v>536</v>
      </c>
      <c r="C389" s="5" t="s">
        <v>325</v>
      </c>
      <c r="D389" s="5" t="s">
        <v>231</v>
      </c>
      <c r="E389" s="3">
        <v>15</v>
      </c>
      <c r="F389" s="3">
        <v>69380</v>
      </c>
      <c r="G389" s="13">
        <v>1040700</v>
      </c>
      <c r="H389" s="19">
        <f t="shared" si="5"/>
        <v>4.3130136921895394E-5</v>
      </c>
    </row>
    <row r="390" spans="1:8">
      <c r="A390" s="9">
        <v>86</v>
      </c>
      <c r="B390" s="10" t="s">
        <v>326</v>
      </c>
      <c r="C390" s="10"/>
      <c r="D390" s="10"/>
      <c r="E390" s="15"/>
      <c r="F390" s="15"/>
      <c r="G390" s="16">
        <v>62888506.880000003</v>
      </c>
      <c r="H390" s="20">
        <f t="shared" si="5"/>
        <v>2.6063129744863653E-3</v>
      </c>
    </row>
    <row r="391" spans="1:8">
      <c r="A391" s="3">
        <v>690</v>
      </c>
      <c r="B391" s="4" t="s">
        <v>327</v>
      </c>
      <c r="C391" s="5" t="s">
        <v>243</v>
      </c>
      <c r="D391" s="5" t="s">
        <v>231</v>
      </c>
      <c r="E391" s="3">
        <v>158.84</v>
      </c>
      <c r="F391" s="3">
        <v>395919.88</v>
      </c>
      <c r="G391" s="13">
        <v>62888506.880000003</v>
      </c>
      <c r="H391" s="19">
        <f t="shared" si="5"/>
        <v>2.6063129744863653E-3</v>
      </c>
    </row>
    <row r="392" spans="1:8">
      <c r="A392" s="9">
        <v>89</v>
      </c>
      <c r="B392" s="10" t="s">
        <v>328</v>
      </c>
      <c r="C392" s="10"/>
      <c r="D392" s="10"/>
      <c r="E392" s="15"/>
      <c r="F392" s="15"/>
      <c r="G392" s="16">
        <v>5479086.0800000001</v>
      </c>
      <c r="H392" s="20">
        <f t="shared" si="5"/>
        <v>2.2707190625276361E-4</v>
      </c>
    </row>
    <row r="393" spans="1:8">
      <c r="A393" s="3">
        <v>203</v>
      </c>
      <c r="B393" s="4" t="s">
        <v>329</v>
      </c>
      <c r="C393" s="5" t="s">
        <v>14</v>
      </c>
      <c r="D393" s="5" t="s">
        <v>95</v>
      </c>
      <c r="E393" s="3">
        <v>21073.41</v>
      </c>
      <c r="F393" s="3">
        <v>260</v>
      </c>
      <c r="G393" s="13">
        <v>5479086.0800000001</v>
      </c>
      <c r="H393" s="19">
        <f t="shared" ref="H393:H456" si="6">G393/$G$515</f>
        <v>2.2707190625276361E-4</v>
      </c>
    </row>
    <row r="394" spans="1:8">
      <c r="A394" s="9">
        <v>92</v>
      </c>
      <c r="B394" s="10" t="s">
        <v>330</v>
      </c>
      <c r="C394" s="10"/>
      <c r="D394" s="10"/>
      <c r="E394" s="15"/>
      <c r="F394" s="15"/>
      <c r="G394" s="16">
        <v>16245389.439999999</v>
      </c>
      <c r="H394" s="20">
        <f t="shared" si="6"/>
        <v>6.7326402507611558E-4</v>
      </c>
    </row>
    <row r="395" spans="1:8">
      <c r="A395" s="3">
        <v>2143</v>
      </c>
      <c r="B395" s="4" t="s">
        <v>331</v>
      </c>
      <c r="C395" s="5" t="s">
        <v>14</v>
      </c>
      <c r="D395" s="5" t="s">
        <v>15</v>
      </c>
      <c r="E395" s="3">
        <v>1436.12</v>
      </c>
      <c r="F395" s="3">
        <v>11312</v>
      </c>
      <c r="G395" s="13">
        <v>16245389.439999999</v>
      </c>
      <c r="H395" s="19">
        <f t="shared" si="6"/>
        <v>6.7326402507611558E-4</v>
      </c>
    </row>
    <row r="396" spans="1:8">
      <c r="A396" s="9">
        <v>93</v>
      </c>
      <c r="B396" s="10" t="s">
        <v>332</v>
      </c>
      <c r="C396" s="10"/>
      <c r="D396" s="10"/>
      <c r="E396" s="15"/>
      <c r="F396" s="15"/>
      <c r="G396" s="16">
        <v>1435539683.4100001</v>
      </c>
      <c r="H396" s="20">
        <f t="shared" si="6"/>
        <v>5.9493632268941742E-2</v>
      </c>
    </row>
    <row r="397" spans="1:8">
      <c r="A397" s="3">
        <v>2098</v>
      </c>
      <c r="B397" s="4" t="s">
        <v>333</v>
      </c>
      <c r="C397" s="5" t="s">
        <v>14</v>
      </c>
      <c r="D397" s="5" t="s">
        <v>28</v>
      </c>
      <c r="E397" s="3">
        <v>1364.85</v>
      </c>
      <c r="F397" s="3">
        <v>791839.96</v>
      </c>
      <c r="G397" s="13">
        <v>1080740784.22</v>
      </c>
      <c r="H397" s="19">
        <f t="shared" si="6"/>
        <v>4.4789562794739314E-2</v>
      </c>
    </row>
    <row r="398" spans="1:8" ht="22.5">
      <c r="A398" s="3">
        <v>2099</v>
      </c>
      <c r="B398" s="4" t="s">
        <v>334</v>
      </c>
      <c r="C398" s="5" t="s">
        <v>14</v>
      </c>
      <c r="D398" s="5" t="s">
        <v>310</v>
      </c>
      <c r="E398" s="3">
        <v>29.49</v>
      </c>
      <c r="F398" s="3">
        <v>6500000</v>
      </c>
      <c r="G398" s="13">
        <v>191711000</v>
      </c>
      <c r="H398" s="19">
        <f t="shared" si="6"/>
        <v>7.9451539150893515E-3</v>
      </c>
    </row>
    <row r="399" spans="1:8" ht="22.5">
      <c r="A399" s="3">
        <v>2100</v>
      </c>
      <c r="B399" s="4" t="s">
        <v>335</v>
      </c>
      <c r="C399" s="5" t="s">
        <v>14</v>
      </c>
      <c r="D399" s="5" t="s">
        <v>310</v>
      </c>
      <c r="E399" s="3">
        <v>29.49</v>
      </c>
      <c r="F399" s="3">
        <v>650000</v>
      </c>
      <c r="G399" s="13">
        <v>19171100</v>
      </c>
      <c r="H399" s="19">
        <f t="shared" si="6"/>
        <v>7.9451539150893506E-4</v>
      </c>
    </row>
    <row r="400" spans="1:8" ht="22.5">
      <c r="A400" s="3">
        <v>2101</v>
      </c>
      <c r="B400" s="4" t="s">
        <v>336</v>
      </c>
      <c r="C400" s="5" t="s">
        <v>14</v>
      </c>
      <c r="D400" s="5" t="s">
        <v>310</v>
      </c>
      <c r="E400" s="3">
        <v>29.49</v>
      </c>
      <c r="F400" s="3">
        <v>520000</v>
      </c>
      <c r="G400" s="13">
        <v>15336880</v>
      </c>
      <c r="H400" s="19">
        <f t="shared" si="6"/>
        <v>6.3561231320714807E-4</v>
      </c>
    </row>
    <row r="401" spans="1:8">
      <c r="A401" s="3">
        <v>2223</v>
      </c>
      <c r="B401" s="4" t="s">
        <v>337</v>
      </c>
      <c r="C401" s="5" t="s">
        <v>338</v>
      </c>
      <c r="D401" s="5" t="s">
        <v>310</v>
      </c>
      <c r="E401" s="3">
        <v>19.27</v>
      </c>
      <c r="F401" s="3">
        <v>5656077.6699999999</v>
      </c>
      <c r="G401" s="13">
        <v>108966033.20999999</v>
      </c>
      <c r="H401" s="19">
        <f t="shared" si="6"/>
        <v>4.5159219104286543E-3</v>
      </c>
    </row>
    <row r="402" spans="1:8">
      <c r="A402" s="3">
        <v>2224</v>
      </c>
      <c r="B402" s="4" t="s">
        <v>339</v>
      </c>
      <c r="C402" s="5" t="s">
        <v>338</v>
      </c>
      <c r="D402" s="5" t="s">
        <v>310</v>
      </c>
      <c r="E402" s="3">
        <v>19.27</v>
      </c>
      <c r="F402" s="3">
        <v>565607.77</v>
      </c>
      <c r="G402" s="13">
        <v>10896603.32</v>
      </c>
      <c r="H402" s="19">
        <f t="shared" si="6"/>
        <v>4.5159219100142204E-4</v>
      </c>
    </row>
    <row r="403" spans="1:8">
      <c r="A403" s="3">
        <v>2225</v>
      </c>
      <c r="B403" s="4" t="s">
        <v>340</v>
      </c>
      <c r="C403" s="5" t="s">
        <v>338</v>
      </c>
      <c r="D403" s="5" t="s">
        <v>310</v>
      </c>
      <c r="E403" s="3">
        <v>19.27</v>
      </c>
      <c r="F403" s="3">
        <v>452486.21</v>
      </c>
      <c r="G403" s="13">
        <v>8717282.6600000001</v>
      </c>
      <c r="H403" s="19">
        <f t="shared" si="6"/>
        <v>3.6127375296691122E-4</v>
      </c>
    </row>
    <row r="404" spans="1:8">
      <c r="A404" s="9">
        <v>96</v>
      </c>
      <c r="B404" s="10" t="s">
        <v>341</v>
      </c>
      <c r="C404" s="10"/>
      <c r="D404" s="10"/>
      <c r="E404" s="15"/>
      <c r="F404" s="15"/>
      <c r="G404" s="16">
        <v>184645492.19999999</v>
      </c>
      <c r="H404" s="20">
        <f t="shared" si="6"/>
        <v>7.6523353133436797E-3</v>
      </c>
    </row>
    <row r="405" spans="1:8">
      <c r="A405" s="3">
        <v>762</v>
      </c>
      <c r="B405" s="4" t="s">
        <v>342</v>
      </c>
      <c r="C405" s="5" t="s">
        <v>14</v>
      </c>
      <c r="D405" s="5" t="s">
        <v>28</v>
      </c>
      <c r="E405" s="3">
        <v>195.3</v>
      </c>
      <c r="F405" s="3">
        <v>825294</v>
      </c>
      <c r="G405" s="13">
        <v>161179918.19999999</v>
      </c>
      <c r="H405" s="19">
        <f t="shared" si="6"/>
        <v>6.6798423570922439E-3</v>
      </c>
    </row>
    <row r="406" spans="1:8">
      <c r="A406" s="3">
        <v>765</v>
      </c>
      <c r="B406" s="4" t="s">
        <v>343</v>
      </c>
      <c r="C406" s="5" t="s">
        <v>14</v>
      </c>
      <c r="D406" s="5" t="s">
        <v>44</v>
      </c>
      <c r="E406" s="3">
        <v>6138</v>
      </c>
      <c r="F406" s="3">
        <v>3823</v>
      </c>
      <c r="G406" s="13">
        <v>23465574</v>
      </c>
      <c r="H406" s="19">
        <f t="shared" si="6"/>
        <v>9.7249295625143517E-4</v>
      </c>
    </row>
    <row r="407" spans="1:8">
      <c r="A407" s="9">
        <v>102</v>
      </c>
      <c r="B407" s="10" t="s">
        <v>344</v>
      </c>
      <c r="C407" s="10"/>
      <c r="D407" s="10"/>
      <c r="E407" s="15"/>
      <c r="F407" s="15"/>
      <c r="G407" s="16">
        <v>5394868388.8699999</v>
      </c>
      <c r="H407" s="20">
        <f t="shared" si="6"/>
        <v>0.22358163955757498</v>
      </c>
    </row>
    <row r="408" spans="1:8">
      <c r="A408" s="3">
        <v>1025</v>
      </c>
      <c r="B408" s="4" t="s">
        <v>345</v>
      </c>
      <c r="C408" s="5" t="s">
        <v>14</v>
      </c>
      <c r="D408" s="5" t="s">
        <v>15</v>
      </c>
      <c r="E408" s="3">
        <v>4</v>
      </c>
      <c r="F408" s="3">
        <v>139918</v>
      </c>
      <c r="G408" s="13">
        <v>559672</v>
      </c>
      <c r="H408" s="19">
        <f t="shared" si="6"/>
        <v>2.3194705478380933E-5</v>
      </c>
    </row>
    <row r="409" spans="1:8">
      <c r="A409" s="3">
        <v>1026</v>
      </c>
      <c r="B409" s="4" t="s">
        <v>346</v>
      </c>
      <c r="C409" s="5" t="s">
        <v>14</v>
      </c>
      <c r="D409" s="5" t="s">
        <v>15</v>
      </c>
      <c r="E409" s="3">
        <v>4</v>
      </c>
      <c r="F409" s="3">
        <v>8621950</v>
      </c>
      <c r="G409" s="13">
        <v>34487800</v>
      </c>
      <c r="H409" s="19">
        <f t="shared" si="6"/>
        <v>1.4292913770874833E-3</v>
      </c>
    </row>
    <row r="410" spans="1:8">
      <c r="A410" s="3">
        <v>1044</v>
      </c>
      <c r="B410" s="4" t="s">
        <v>347</v>
      </c>
      <c r="C410" s="5" t="s">
        <v>14</v>
      </c>
      <c r="D410" s="5" t="s">
        <v>24</v>
      </c>
      <c r="E410" s="3">
        <v>630.63</v>
      </c>
      <c r="F410" s="3">
        <v>1658</v>
      </c>
      <c r="G410" s="13">
        <v>1045584.54</v>
      </c>
      <c r="H410" s="19">
        <f t="shared" si="6"/>
        <v>4.3332568822539646E-5</v>
      </c>
    </row>
    <row r="411" spans="1:8">
      <c r="A411" s="3">
        <v>1045</v>
      </c>
      <c r="B411" s="4" t="s">
        <v>348</v>
      </c>
      <c r="C411" s="5" t="s">
        <v>14</v>
      </c>
      <c r="D411" s="5" t="s">
        <v>15</v>
      </c>
      <c r="E411" s="3">
        <v>650</v>
      </c>
      <c r="F411" s="3">
        <v>13970</v>
      </c>
      <c r="G411" s="13">
        <v>9080500</v>
      </c>
      <c r="H411" s="19">
        <f t="shared" si="6"/>
        <v>3.7632671117447019E-4</v>
      </c>
    </row>
    <row r="412" spans="1:8">
      <c r="A412" s="3">
        <v>1046</v>
      </c>
      <c r="B412" s="4" t="s">
        <v>349</v>
      </c>
      <c r="C412" s="5" t="s">
        <v>14</v>
      </c>
      <c r="D412" s="5" t="s">
        <v>15</v>
      </c>
      <c r="E412" s="3">
        <v>52</v>
      </c>
      <c r="F412" s="3">
        <v>24208</v>
      </c>
      <c r="G412" s="13">
        <v>1258816</v>
      </c>
      <c r="H412" s="19">
        <f t="shared" si="6"/>
        <v>5.2169603574010448E-5</v>
      </c>
    </row>
    <row r="413" spans="1:8">
      <c r="A413" s="3">
        <v>1047</v>
      </c>
      <c r="B413" s="4" t="s">
        <v>350</v>
      </c>
      <c r="C413" s="5" t="s">
        <v>14</v>
      </c>
      <c r="D413" s="5" t="s">
        <v>15</v>
      </c>
      <c r="E413" s="3">
        <v>80</v>
      </c>
      <c r="F413" s="3">
        <v>17534</v>
      </c>
      <c r="G413" s="13">
        <v>1402720</v>
      </c>
      <c r="H413" s="19">
        <f t="shared" si="6"/>
        <v>5.8133473299780059E-5</v>
      </c>
    </row>
    <row r="414" spans="1:8">
      <c r="A414" s="3">
        <v>1111</v>
      </c>
      <c r="B414" s="4" t="s">
        <v>351</v>
      </c>
      <c r="C414" s="5" t="s">
        <v>14</v>
      </c>
      <c r="D414" s="5" t="s">
        <v>15</v>
      </c>
      <c r="E414" s="3">
        <v>220</v>
      </c>
      <c r="F414" s="3">
        <v>1295</v>
      </c>
      <c r="G414" s="13">
        <v>284900</v>
      </c>
      <c r="H414" s="19">
        <f t="shared" si="6"/>
        <v>1.1807222070767751E-5</v>
      </c>
    </row>
    <row r="415" spans="1:8">
      <c r="A415" s="3">
        <v>1112</v>
      </c>
      <c r="B415" s="4" t="s">
        <v>352</v>
      </c>
      <c r="C415" s="5" t="s">
        <v>14</v>
      </c>
      <c r="D415" s="5" t="s">
        <v>15</v>
      </c>
      <c r="E415" s="3">
        <v>25</v>
      </c>
      <c r="F415" s="3">
        <v>10231</v>
      </c>
      <c r="G415" s="13">
        <v>255775</v>
      </c>
      <c r="H415" s="19">
        <f t="shared" si="6"/>
        <v>1.0600183310461991E-5</v>
      </c>
    </row>
    <row r="416" spans="1:8">
      <c r="A416" s="3">
        <v>1192</v>
      </c>
      <c r="B416" s="4" t="s">
        <v>353</v>
      </c>
      <c r="C416" s="5" t="s">
        <v>14</v>
      </c>
      <c r="D416" s="5" t="s">
        <v>15</v>
      </c>
      <c r="E416" s="3">
        <v>4</v>
      </c>
      <c r="F416" s="3">
        <v>476066</v>
      </c>
      <c r="G416" s="13">
        <v>1904264</v>
      </c>
      <c r="H416" s="19">
        <f t="shared" si="6"/>
        <v>7.8919157351240715E-5</v>
      </c>
    </row>
    <row r="417" spans="1:8">
      <c r="A417" s="3">
        <v>1193</v>
      </c>
      <c r="B417" s="4" t="s">
        <v>354</v>
      </c>
      <c r="C417" s="5" t="s">
        <v>14</v>
      </c>
      <c r="D417" s="5" t="s">
        <v>15</v>
      </c>
      <c r="E417" s="3">
        <v>2</v>
      </c>
      <c r="F417" s="3">
        <v>1873098</v>
      </c>
      <c r="G417" s="13">
        <v>3746196</v>
      </c>
      <c r="H417" s="19">
        <f t="shared" si="6"/>
        <v>1.5525506526016799E-4</v>
      </c>
    </row>
    <row r="418" spans="1:8">
      <c r="A418" s="3">
        <v>1226</v>
      </c>
      <c r="B418" s="4" t="s">
        <v>467</v>
      </c>
      <c r="C418" s="5" t="s">
        <v>14</v>
      </c>
      <c r="D418" s="5" t="s">
        <v>15</v>
      </c>
      <c r="E418" s="3">
        <v>1</v>
      </c>
      <c r="F418" s="3">
        <v>1534586</v>
      </c>
      <c r="G418" s="13">
        <v>1534586</v>
      </c>
      <c r="H418" s="19">
        <f t="shared" si="6"/>
        <v>6.3598447485753594E-5</v>
      </c>
    </row>
    <row r="419" spans="1:8">
      <c r="A419" s="3">
        <v>1250</v>
      </c>
      <c r="B419" s="4" t="s">
        <v>468</v>
      </c>
      <c r="C419" s="5" t="s">
        <v>14</v>
      </c>
      <c r="D419" s="5" t="s">
        <v>15</v>
      </c>
      <c r="E419" s="3">
        <v>1</v>
      </c>
      <c r="F419" s="3">
        <v>129094</v>
      </c>
      <c r="G419" s="13">
        <v>129094</v>
      </c>
      <c r="H419" s="19">
        <f t="shared" si="6"/>
        <v>5.3500931063660648E-6</v>
      </c>
    </row>
    <row r="420" spans="1:8">
      <c r="A420" s="3">
        <v>1258</v>
      </c>
      <c r="B420" s="4" t="s">
        <v>355</v>
      </c>
      <c r="C420" s="5" t="s">
        <v>14</v>
      </c>
      <c r="D420" s="5" t="s">
        <v>15</v>
      </c>
      <c r="E420" s="3">
        <v>3138.5</v>
      </c>
      <c r="F420" s="3">
        <v>102</v>
      </c>
      <c r="G420" s="13">
        <v>320127</v>
      </c>
      <c r="H420" s="19">
        <f t="shared" si="6"/>
        <v>1.3267148402417225E-5</v>
      </c>
    </row>
    <row r="421" spans="1:8">
      <c r="A421" s="3">
        <v>1259</v>
      </c>
      <c r="B421" s="4" t="s">
        <v>356</v>
      </c>
      <c r="C421" s="5" t="s">
        <v>14</v>
      </c>
      <c r="D421" s="5" t="s">
        <v>15</v>
      </c>
      <c r="E421" s="3">
        <v>1338</v>
      </c>
      <c r="F421" s="3">
        <v>63</v>
      </c>
      <c r="G421" s="13">
        <v>84294</v>
      </c>
      <c r="H421" s="19">
        <f t="shared" si="6"/>
        <v>3.493429193518065E-6</v>
      </c>
    </row>
    <row r="422" spans="1:8">
      <c r="A422" s="3">
        <v>1287</v>
      </c>
      <c r="B422" s="4" t="s">
        <v>357</v>
      </c>
      <c r="C422" s="5" t="s">
        <v>14</v>
      </c>
      <c r="D422" s="5" t="s">
        <v>15</v>
      </c>
      <c r="E422" s="3">
        <v>12</v>
      </c>
      <c r="F422" s="3">
        <v>310283</v>
      </c>
      <c r="G422" s="13">
        <v>3723396</v>
      </c>
      <c r="H422" s="19">
        <f t="shared" si="6"/>
        <v>1.5431015594737928E-4</v>
      </c>
    </row>
    <row r="423" spans="1:8">
      <c r="A423" s="3">
        <v>1288</v>
      </c>
      <c r="B423" s="4" t="s">
        <v>537</v>
      </c>
      <c r="C423" s="5" t="s">
        <v>14</v>
      </c>
      <c r="D423" s="5" t="s">
        <v>15</v>
      </c>
      <c r="E423" s="3">
        <v>20</v>
      </c>
      <c r="F423" s="3">
        <v>169680</v>
      </c>
      <c r="G423" s="13">
        <v>3393600</v>
      </c>
      <c r="H423" s="19">
        <f t="shared" si="6"/>
        <v>1.4064229139823598E-4</v>
      </c>
    </row>
    <row r="424" spans="1:8">
      <c r="A424" s="3">
        <v>1344</v>
      </c>
      <c r="B424" s="4" t="s">
        <v>358</v>
      </c>
      <c r="C424" s="5" t="s">
        <v>14</v>
      </c>
      <c r="D424" s="5" t="s">
        <v>15</v>
      </c>
      <c r="E424" s="3">
        <v>42</v>
      </c>
      <c r="F424" s="3">
        <v>14140</v>
      </c>
      <c r="G424" s="13">
        <v>593880</v>
      </c>
      <c r="H424" s="19">
        <f t="shared" si="6"/>
        <v>2.46124009946913E-5</v>
      </c>
    </row>
    <row r="425" spans="1:8">
      <c r="A425" s="3">
        <v>1395</v>
      </c>
      <c r="B425" s="4" t="s">
        <v>359</v>
      </c>
      <c r="C425" s="5" t="s">
        <v>14</v>
      </c>
      <c r="D425" s="5" t="s">
        <v>24</v>
      </c>
      <c r="E425" s="3">
        <v>29.4</v>
      </c>
      <c r="F425" s="3">
        <v>4004</v>
      </c>
      <c r="G425" s="13">
        <v>117717.6</v>
      </c>
      <c r="H425" s="19">
        <f t="shared" si="6"/>
        <v>4.8786165139972265E-6</v>
      </c>
    </row>
    <row r="426" spans="1:8">
      <c r="A426" s="3">
        <v>1399</v>
      </c>
      <c r="B426" s="4" t="s">
        <v>360</v>
      </c>
      <c r="C426" s="5" t="s">
        <v>14</v>
      </c>
      <c r="D426" s="5" t="s">
        <v>15</v>
      </c>
      <c r="E426" s="3">
        <v>3.28</v>
      </c>
      <c r="F426" s="3">
        <v>15305</v>
      </c>
      <c r="G426" s="13">
        <v>50200.4</v>
      </c>
      <c r="H426" s="19">
        <f t="shared" si="6"/>
        <v>2.0804748011280076E-6</v>
      </c>
    </row>
    <row r="427" spans="1:8">
      <c r="A427" s="3">
        <v>1404</v>
      </c>
      <c r="B427" s="4" t="s">
        <v>361</v>
      </c>
      <c r="C427" s="5" t="s">
        <v>14</v>
      </c>
      <c r="D427" s="5" t="s">
        <v>15</v>
      </c>
      <c r="E427" s="3">
        <v>16</v>
      </c>
      <c r="F427" s="3">
        <v>28880</v>
      </c>
      <c r="G427" s="13">
        <v>462080</v>
      </c>
      <c r="H427" s="19">
        <f t="shared" si="6"/>
        <v>1.9150162072517944E-5</v>
      </c>
    </row>
    <row r="428" spans="1:8">
      <c r="A428" s="3">
        <v>1419</v>
      </c>
      <c r="B428" s="4" t="s">
        <v>362</v>
      </c>
      <c r="C428" s="5" t="s">
        <v>14</v>
      </c>
      <c r="D428" s="5" t="s">
        <v>15</v>
      </c>
      <c r="E428" s="3">
        <v>12</v>
      </c>
      <c r="F428" s="3">
        <v>1051</v>
      </c>
      <c r="G428" s="13">
        <v>12612</v>
      </c>
      <c r="H428" s="19">
        <f t="shared" si="6"/>
        <v>5.2268404617944142E-7</v>
      </c>
    </row>
    <row r="429" spans="1:8">
      <c r="A429" s="3">
        <v>1420</v>
      </c>
      <c r="B429" s="4" t="s">
        <v>363</v>
      </c>
      <c r="C429" s="5" t="s">
        <v>14</v>
      </c>
      <c r="D429" s="5" t="s">
        <v>15</v>
      </c>
      <c r="E429" s="3">
        <v>1784</v>
      </c>
      <c r="F429" s="3">
        <v>3675</v>
      </c>
      <c r="G429" s="13">
        <v>6556200</v>
      </c>
      <c r="H429" s="19">
        <f t="shared" si="6"/>
        <v>2.7171115949584947E-4</v>
      </c>
    </row>
    <row r="430" spans="1:8">
      <c r="A430" s="3">
        <v>1421</v>
      </c>
      <c r="B430" s="4" t="s">
        <v>364</v>
      </c>
      <c r="C430" s="5" t="s">
        <v>14</v>
      </c>
      <c r="D430" s="5" t="s">
        <v>15</v>
      </c>
      <c r="E430" s="3">
        <v>894</v>
      </c>
      <c r="F430" s="3">
        <v>712</v>
      </c>
      <c r="G430" s="13">
        <v>636528</v>
      </c>
      <c r="H430" s="19">
        <f t="shared" si="6"/>
        <v>2.6379878730297138E-5</v>
      </c>
    </row>
    <row r="431" spans="1:8">
      <c r="A431" s="3">
        <v>1422</v>
      </c>
      <c r="B431" s="4" t="s">
        <v>365</v>
      </c>
      <c r="C431" s="5" t="s">
        <v>14</v>
      </c>
      <c r="D431" s="5" t="s">
        <v>15</v>
      </c>
      <c r="E431" s="3">
        <v>1</v>
      </c>
      <c r="F431" s="3">
        <v>69864</v>
      </c>
      <c r="G431" s="13">
        <v>69864</v>
      </c>
      <c r="H431" s="19">
        <f t="shared" si="6"/>
        <v>2.8954010626609971E-6</v>
      </c>
    </row>
    <row r="432" spans="1:8">
      <c r="A432" s="3">
        <v>1462</v>
      </c>
      <c r="B432" s="4" t="s">
        <v>366</v>
      </c>
      <c r="C432" s="5" t="s">
        <v>14</v>
      </c>
      <c r="D432" s="5" t="s">
        <v>261</v>
      </c>
      <c r="E432" s="3">
        <v>8.08</v>
      </c>
      <c r="F432" s="3">
        <v>86023</v>
      </c>
      <c r="G432" s="13">
        <v>694773.36</v>
      </c>
      <c r="H432" s="19">
        <f t="shared" si="6"/>
        <v>2.8793763953574822E-5</v>
      </c>
    </row>
    <row r="433" spans="1:8">
      <c r="A433" s="3">
        <v>1835</v>
      </c>
      <c r="B433" s="4" t="s">
        <v>469</v>
      </c>
      <c r="C433" s="5" t="s">
        <v>14</v>
      </c>
      <c r="D433" s="5" t="s">
        <v>17</v>
      </c>
      <c r="E433" s="3">
        <v>1</v>
      </c>
      <c r="F433" s="3">
        <v>25989600</v>
      </c>
      <c r="G433" s="13">
        <v>25989600</v>
      </c>
      <c r="H433" s="19">
        <f t="shared" si="6"/>
        <v>1.0770971524409459E-3</v>
      </c>
    </row>
    <row r="434" spans="1:8">
      <c r="A434" s="3">
        <v>1867</v>
      </c>
      <c r="B434" s="4" t="s">
        <v>367</v>
      </c>
      <c r="C434" s="5" t="s">
        <v>14</v>
      </c>
      <c r="D434" s="5" t="s">
        <v>15</v>
      </c>
      <c r="E434" s="3">
        <v>741</v>
      </c>
      <c r="F434" s="3">
        <v>13936</v>
      </c>
      <c r="G434" s="13">
        <v>10326576</v>
      </c>
      <c r="H434" s="19">
        <f t="shared" si="6"/>
        <v>4.2796832594826445E-4</v>
      </c>
    </row>
    <row r="435" spans="1:8">
      <c r="A435" s="3">
        <v>1870</v>
      </c>
      <c r="B435" s="4" t="s">
        <v>368</v>
      </c>
      <c r="C435" s="5" t="s">
        <v>14</v>
      </c>
      <c r="D435" s="5" t="s">
        <v>15</v>
      </c>
      <c r="E435" s="3">
        <v>4</v>
      </c>
      <c r="F435" s="3">
        <v>780000</v>
      </c>
      <c r="G435" s="13">
        <v>3120000</v>
      </c>
      <c r="H435" s="19">
        <f t="shared" si="6"/>
        <v>1.2930337964477142E-4</v>
      </c>
    </row>
    <row r="436" spans="1:8">
      <c r="A436" s="3">
        <v>1874</v>
      </c>
      <c r="B436" s="4" t="s">
        <v>369</v>
      </c>
      <c r="C436" s="5" t="s">
        <v>14</v>
      </c>
      <c r="D436" s="5" t="s">
        <v>15</v>
      </c>
      <c r="E436" s="3">
        <v>34</v>
      </c>
      <c r="F436" s="3">
        <v>11830</v>
      </c>
      <c r="G436" s="13">
        <v>402220</v>
      </c>
      <c r="H436" s="19">
        <f t="shared" si="6"/>
        <v>1.6669360692538451E-5</v>
      </c>
    </row>
    <row r="437" spans="1:8">
      <c r="A437" s="3">
        <v>1875</v>
      </c>
      <c r="B437" s="4" t="s">
        <v>470</v>
      </c>
      <c r="C437" s="5" t="s">
        <v>14</v>
      </c>
      <c r="D437" s="5" t="s">
        <v>24</v>
      </c>
      <c r="E437" s="3">
        <v>18</v>
      </c>
      <c r="F437" s="3">
        <v>15470</v>
      </c>
      <c r="G437" s="13">
        <v>278460</v>
      </c>
      <c r="H437" s="19">
        <f t="shared" si="6"/>
        <v>1.154032663329585E-5</v>
      </c>
    </row>
    <row r="438" spans="1:8">
      <c r="A438" s="3">
        <v>1876</v>
      </c>
      <c r="B438" s="4" t="s">
        <v>471</v>
      </c>
      <c r="C438" s="5" t="s">
        <v>14</v>
      </c>
      <c r="D438" s="5" t="s">
        <v>24</v>
      </c>
      <c r="E438" s="3">
        <v>18</v>
      </c>
      <c r="F438" s="3">
        <v>15470</v>
      </c>
      <c r="G438" s="13">
        <v>278460</v>
      </c>
      <c r="H438" s="19">
        <f t="shared" si="6"/>
        <v>1.154032663329585E-5</v>
      </c>
    </row>
    <row r="439" spans="1:8">
      <c r="A439" s="3">
        <v>1897</v>
      </c>
      <c r="B439" s="4" t="s">
        <v>370</v>
      </c>
      <c r="C439" s="5" t="s">
        <v>14</v>
      </c>
      <c r="D439" s="5" t="s">
        <v>24</v>
      </c>
      <c r="E439" s="3">
        <v>251.6</v>
      </c>
      <c r="F439" s="3">
        <v>32487</v>
      </c>
      <c r="G439" s="13">
        <v>8173729.2000000002</v>
      </c>
      <c r="H439" s="19">
        <f t="shared" si="6"/>
        <v>3.387470544426775E-4</v>
      </c>
    </row>
    <row r="440" spans="1:8">
      <c r="A440" s="3">
        <v>1918</v>
      </c>
      <c r="B440" s="4" t="s">
        <v>371</v>
      </c>
      <c r="C440" s="5" t="s">
        <v>14</v>
      </c>
      <c r="D440" s="5" t="s">
        <v>15</v>
      </c>
      <c r="E440" s="3">
        <v>267.89999999999998</v>
      </c>
      <c r="F440" s="3">
        <v>4485</v>
      </c>
      <c r="G440" s="13">
        <v>1201531.5</v>
      </c>
      <c r="H440" s="19">
        <f t="shared" si="6"/>
        <v>4.9795539647324257E-5</v>
      </c>
    </row>
    <row r="441" spans="1:8">
      <c r="A441" s="3">
        <v>2051</v>
      </c>
      <c r="B441" s="4" t="s">
        <v>538</v>
      </c>
      <c r="C441" s="5" t="s">
        <v>14</v>
      </c>
      <c r="D441" s="5" t="s">
        <v>15</v>
      </c>
      <c r="E441" s="3">
        <v>1</v>
      </c>
      <c r="F441" s="3">
        <v>106124200</v>
      </c>
      <c r="G441" s="13">
        <v>106124200</v>
      </c>
      <c r="H441" s="19">
        <f t="shared" si="6"/>
        <v>4.3981467058005295E-3</v>
      </c>
    </row>
    <row r="442" spans="1:8">
      <c r="A442" s="3">
        <v>2052</v>
      </c>
      <c r="B442" s="4" t="s">
        <v>372</v>
      </c>
      <c r="C442" s="5" t="s">
        <v>14</v>
      </c>
      <c r="D442" s="5" t="s">
        <v>15</v>
      </c>
      <c r="E442" s="3">
        <v>1</v>
      </c>
      <c r="F442" s="3">
        <v>177595600</v>
      </c>
      <c r="G442" s="13">
        <v>177595600</v>
      </c>
      <c r="H442" s="19">
        <f t="shared" si="6"/>
        <v>7.3601638750131308E-3</v>
      </c>
    </row>
    <row r="443" spans="1:8">
      <c r="A443" s="3">
        <v>2053</v>
      </c>
      <c r="B443" s="4" t="s">
        <v>373</v>
      </c>
      <c r="C443" s="5" t="s">
        <v>14</v>
      </c>
      <c r="D443" s="5" t="s">
        <v>15</v>
      </c>
      <c r="E443" s="3">
        <v>1</v>
      </c>
      <c r="F443" s="3">
        <v>433160000</v>
      </c>
      <c r="G443" s="13">
        <v>433160000</v>
      </c>
      <c r="H443" s="19">
        <f t="shared" si="6"/>
        <v>1.7951619207349098E-2</v>
      </c>
    </row>
    <row r="444" spans="1:8">
      <c r="A444" s="3">
        <v>2054</v>
      </c>
      <c r="B444" s="4" t="s">
        <v>374</v>
      </c>
      <c r="C444" s="5" t="s">
        <v>14</v>
      </c>
      <c r="D444" s="5" t="s">
        <v>15</v>
      </c>
      <c r="E444" s="3">
        <v>1</v>
      </c>
      <c r="F444" s="3">
        <v>14077700</v>
      </c>
      <c r="G444" s="13">
        <v>14077700</v>
      </c>
      <c r="H444" s="19">
        <f t="shared" si="6"/>
        <v>5.834276242388457E-4</v>
      </c>
    </row>
    <row r="445" spans="1:8">
      <c r="A445" s="3">
        <v>2055</v>
      </c>
      <c r="B445" s="4" t="s">
        <v>375</v>
      </c>
      <c r="C445" s="5" t="s">
        <v>14</v>
      </c>
      <c r="D445" s="5" t="s">
        <v>15</v>
      </c>
      <c r="E445" s="3">
        <v>1</v>
      </c>
      <c r="F445" s="3">
        <v>129948000</v>
      </c>
      <c r="G445" s="13">
        <v>129948000</v>
      </c>
      <c r="H445" s="19">
        <f t="shared" si="6"/>
        <v>5.3854857622047296E-3</v>
      </c>
    </row>
    <row r="446" spans="1:8">
      <c r="A446" s="3">
        <v>2056</v>
      </c>
      <c r="B446" s="4" t="s">
        <v>376</v>
      </c>
      <c r="C446" s="5" t="s">
        <v>14</v>
      </c>
      <c r="D446" s="5" t="s">
        <v>15</v>
      </c>
      <c r="E446" s="3">
        <v>1</v>
      </c>
      <c r="F446" s="3">
        <v>389844000</v>
      </c>
      <c r="G446" s="13">
        <v>389844000</v>
      </c>
      <c r="H446" s="19">
        <f t="shared" si="6"/>
        <v>1.615645728661419E-2</v>
      </c>
    </row>
    <row r="447" spans="1:8">
      <c r="A447" s="3">
        <v>2058</v>
      </c>
      <c r="B447" s="4" t="s">
        <v>377</v>
      </c>
      <c r="C447" s="5" t="s">
        <v>14</v>
      </c>
      <c r="D447" s="5" t="s">
        <v>15</v>
      </c>
      <c r="E447" s="3">
        <v>40</v>
      </c>
      <c r="F447" s="3">
        <v>801346</v>
      </c>
      <c r="G447" s="13">
        <v>32053840</v>
      </c>
      <c r="H447" s="19">
        <f t="shared" si="6"/>
        <v>1.3284198213438334E-3</v>
      </c>
    </row>
    <row r="448" spans="1:8">
      <c r="A448" s="3">
        <v>2059</v>
      </c>
      <c r="B448" s="4" t="s">
        <v>378</v>
      </c>
      <c r="C448" s="5" t="s">
        <v>14</v>
      </c>
      <c r="D448" s="5" t="s">
        <v>15</v>
      </c>
      <c r="E448" s="3">
        <v>78</v>
      </c>
      <c r="F448" s="3">
        <v>607723</v>
      </c>
      <c r="G448" s="13">
        <v>47402394</v>
      </c>
      <c r="H448" s="19">
        <f t="shared" si="6"/>
        <v>1.9645159446964855E-3</v>
      </c>
    </row>
    <row r="449" spans="1:8">
      <c r="A449" s="3">
        <v>2060</v>
      </c>
      <c r="B449" s="4" t="s">
        <v>379</v>
      </c>
      <c r="C449" s="5" t="s">
        <v>14</v>
      </c>
      <c r="D449" s="5" t="s">
        <v>15</v>
      </c>
      <c r="E449" s="3">
        <v>224</v>
      </c>
      <c r="F449" s="3">
        <v>420902</v>
      </c>
      <c r="G449" s="13">
        <v>94282048</v>
      </c>
      <c r="H449" s="19">
        <f t="shared" si="6"/>
        <v>3.9073677712277441E-3</v>
      </c>
    </row>
    <row r="450" spans="1:8">
      <c r="A450" s="3">
        <v>2061</v>
      </c>
      <c r="B450" s="4" t="s">
        <v>380</v>
      </c>
      <c r="C450" s="5" t="s">
        <v>14</v>
      </c>
      <c r="D450" s="5" t="s">
        <v>15</v>
      </c>
      <c r="E450" s="3">
        <v>23</v>
      </c>
      <c r="F450" s="3">
        <v>498134</v>
      </c>
      <c r="G450" s="13">
        <v>11457082</v>
      </c>
      <c r="H450" s="19">
        <f t="shared" si="6"/>
        <v>4.7482032803438371E-4</v>
      </c>
    </row>
    <row r="451" spans="1:8">
      <c r="A451" s="3">
        <v>2062</v>
      </c>
      <c r="B451" s="4" t="s">
        <v>381</v>
      </c>
      <c r="C451" s="5" t="s">
        <v>14</v>
      </c>
      <c r="D451" s="5" t="s">
        <v>15</v>
      </c>
      <c r="E451" s="3">
        <v>27</v>
      </c>
      <c r="F451" s="3">
        <v>171098</v>
      </c>
      <c r="G451" s="13">
        <v>4619646</v>
      </c>
      <c r="H451" s="19">
        <f t="shared" si="6"/>
        <v>1.9145379505206722E-4</v>
      </c>
    </row>
    <row r="452" spans="1:8">
      <c r="A452" s="3">
        <v>2063</v>
      </c>
      <c r="B452" s="4" t="s">
        <v>382</v>
      </c>
      <c r="C452" s="5" t="s">
        <v>14</v>
      </c>
      <c r="D452" s="5" t="s">
        <v>15</v>
      </c>
      <c r="E452" s="3">
        <v>109</v>
      </c>
      <c r="F452" s="3">
        <v>198604</v>
      </c>
      <c r="G452" s="13">
        <v>21647836</v>
      </c>
      <c r="H452" s="19">
        <f t="shared" si="6"/>
        <v>8.971597297422276E-4</v>
      </c>
    </row>
    <row r="453" spans="1:8">
      <c r="A453" s="3">
        <v>2064</v>
      </c>
      <c r="B453" s="4" t="s">
        <v>383</v>
      </c>
      <c r="C453" s="5" t="s">
        <v>14</v>
      </c>
      <c r="D453" s="5" t="s">
        <v>15</v>
      </c>
      <c r="E453" s="3">
        <v>41</v>
      </c>
      <c r="F453" s="3">
        <v>162435</v>
      </c>
      <c r="G453" s="13">
        <v>6659835</v>
      </c>
      <c r="H453" s="19">
        <f t="shared" si="6"/>
        <v>2.7600614531299241E-4</v>
      </c>
    </row>
    <row r="454" spans="1:8">
      <c r="A454" s="3">
        <v>2065</v>
      </c>
      <c r="B454" s="4" t="s">
        <v>384</v>
      </c>
      <c r="C454" s="5" t="s">
        <v>14</v>
      </c>
      <c r="D454" s="5" t="s">
        <v>15</v>
      </c>
      <c r="E454" s="3">
        <v>10</v>
      </c>
      <c r="F454" s="3">
        <v>180195</v>
      </c>
      <c r="G454" s="13">
        <v>1801950</v>
      </c>
      <c r="H454" s="19">
        <f t="shared" si="6"/>
        <v>7.4678918253492265E-5</v>
      </c>
    </row>
    <row r="455" spans="1:8">
      <c r="A455" s="3">
        <v>2066</v>
      </c>
      <c r="B455" s="4" t="s">
        <v>385</v>
      </c>
      <c r="C455" s="5" t="s">
        <v>14</v>
      </c>
      <c r="D455" s="5" t="s">
        <v>15</v>
      </c>
      <c r="E455" s="3">
        <v>102</v>
      </c>
      <c r="F455" s="3">
        <v>75803</v>
      </c>
      <c r="G455" s="13">
        <v>7731906</v>
      </c>
      <c r="H455" s="19">
        <f t="shared" si="6"/>
        <v>3.2043640285118146E-4</v>
      </c>
    </row>
    <row r="456" spans="1:8" ht="22.5">
      <c r="A456" s="3">
        <v>2068</v>
      </c>
      <c r="B456" s="4" t="s">
        <v>386</v>
      </c>
      <c r="C456" s="5" t="s">
        <v>14</v>
      </c>
      <c r="D456" s="5" t="s">
        <v>15</v>
      </c>
      <c r="E456" s="3">
        <v>8</v>
      </c>
      <c r="F456" s="3">
        <v>8663200</v>
      </c>
      <c r="G456" s="13">
        <v>69305600</v>
      </c>
      <c r="H456" s="19">
        <f t="shared" si="6"/>
        <v>2.8722590731758558E-3</v>
      </c>
    </row>
    <row r="457" spans="1:8">
      <c r="A457" s="3">
        <v>2069</v>
      </c>
      <c r="B457" s="4" t="s">
        <v>387</v>
      </c>
      <c r="C457" s="5" t="s">
        <v>14</v>
      </c>
      <c r="D457" s="5" t="s">
        <v>15</v>
      </c>
      <c r="E457" s="3">
        <v>1</v>
      </c>
      <c r="F457" s="3">
        <v>16243500</v>
      </c>
      <c r="G457" s="13">
        <v>16243500</v>
      </c>
      <c r="H457" s="19">
        <f t="shared" ref="H457:H513" si="7">G457/$G$515</f>
        <v>6.731857202755912E-4</v>
      </c>
    </row>
    <row r="458" spans="1:8">
      <c r="A458" s="3">
        <v>2070</v>
      </c>
      <c r="B458" s="4" t="s">
        <v>388</v>
      </c>
      <c r="C458" s="5" t="s">
        <v>14</v>
      </c>
      <c r="D458" s="5" t="s">
        <v>15</v>
      </c>
      <c r="E458" s="3">
        <v>1</v>
      </c>
      <c r="F458" s="3">
        <v>16243500</v>
      </c>
      <c r="G458" s="13">
        <v>16243500</v>
      </c>
      <c r="H458" s="19">
        <f t="shared" si="7"/>
        <v>6.731857202755912E-4</v>
      </c>
    </row>
    <row r="459" spans="1:8">
      <c r="A459" s="3">
        <v>2071</v>
      </c>
      <c r="B459" s="4" t="s">
        <v>389</v>
      </c>
      <c r="C459" s="5" t="s">
        <v>14</v>
      </c>
      <c r="D459" s="5" t="s">
        <v>15</v>
      </c>
      <c r="E459" s="3">
        <v>1</v>
      </c>
      <c r="F459" s="3">
        <v>16243500</v>
      </c>
      <c r="G459" s="13">
        <v>16243500</v>
      </c>
      <c r="H459" s="19">
        <f t="shared" si="7"/>
        <v>6.731857202755912E-4</v>
      </c>
    </row>
    <row r="460" spans="1:8">
      <c r="A460" s="3">
        <v>2072</v>
      </c>
      <c r="B460" s="4" t="s">
        <v>390</v>
      </c>
      <c r="C460" s="5" t="s">
        <v>14</v>
      </c>
      <c r="D460" s="5" t="s">
        <v>15</v>
      </c>
      <c r="E460" s="3">
        <v>1</v>
      </c>
      <c r="F460" s="3">
        <v>12994800</v>
      </c>
      <c r="G460" s="13">
        <v>12994800</v>
      </c>
      <c r="H460" s="19">
        <f t="shared" si="7"/>
        <v>5.3854857622047294E-4</v>
      </c>
    </row>
    <row r="461" spans="1:8">
      <c r="A461" s="3">
        <v>2073</v>
      </c>
      <c r="B461" s="4" t="s">
        <v>391</v>
      </c>
      <c r="C461" s="5" t="s">
        <v>14</v>
      </c>
      <c r="D461" s="5" t="s">
        <v>15</v>
      </c>
      <c r="E461" s="3">
        <v>1</v>
      </c>
      <c r="F461" s="3">
        <v>12994800</v>
      </c>
      <c r="G461" s="13">
        <v>12994800</v>
      </c>
      <c r="H461" s="19">
        <f t="shared" si="7"/>
        <v>5.3854857622047294E-4</v>
      </c>
    </row>
    <row r="462" spans="1:8">
      <c r="A462" s="3">
        <v>2074</v>
      </c>
      <c r="B462" s="4" t="s">
        <v>392</v>
      </c>
      <c r="C462" s="5" t="s">
        <v>14</v>
      </c>
      <c r="D462" s="5" t="s">
        <v>15</v>
      </c>
      <c r="E462" s="3">
        <v>1</v>
      </c>
      <c r="F462" s="3">
        <v>64974000</v>
      </c>
      <c r="G462" s="13">
        <v>64974000</v>
      </c>
      <c r="H462" s="19">
        <f t="shared" si="7"/>
        <v>2.6927428811023648E-3</v>
      </c>
    </row>
    <row r="463" spans="1:8">
      <c r="A463" s="3">
        <v>2075</v>
      </c>
      <c r="B463" s="4" t="s">
        <v>393</v>
      </c>
      <c r="C463" s="5" t="s">
        <v>14</v>
      </c>
      <c r="D463" s="5" t="s">
        <v>15</v>
      </c>
      <c r="E463" s="3">
        <v>1</v>
      </c>
      <c r="F463" s="3">
        <v>54145000</v>
      </c>
      <c r="G463" s="13">
        <v>54145000</v>
      </c>
      <c r="H463" s="19">
        <f t="shared" si="7"/>
        <v>2.2439524009186373E-3</v>
      </c>
    </row>
    <row r="464" spans="1:8">
      <c r="A464" s="3">
        <v>2076</v>
      </c>
      <c r="B464" s="4" t="s">
        <v>539</v>
      </c>
      <c r="C464" s="5" t="s">
        <v>14</v>
      </c>
      <c r="D464" s="5" t="s">
        <v>15</v>
      </c>
      <c r="E464" s="3">
        <v>1</v>
      </c>
      <c r="F464" s="3">
        <v>8663200</v>
      </c>
      <c r="G464" s="13">
        <v>8663200</v>
      </c>
      <c r="H464" s="19">
        <f t="shared" si="7"/>
        <v>3.5903238414698198E-4</v>
      </c>
    </row>
    <row r="465" spans="1:8">
      <c r="A465" s="3">
        <v>2077</v>
      </c>
      <c r="B465" s="4" t="s">
        <v>540</v>
      </c>
      <c r="C465" s="5" t="s">
        <v>14</v>
      </c>
      <c r="D465" s="5" t="s">
        <v>15</v>
      </c>
      <c r="E465" s="3">
        <v>1</v>
      </c>
      <c r="F465" s="3">
        <v>8663200</v>
      </c>
      <c r="G465" s="13">
        <v>8663200</v>
      </c>
      <c r="H465" s="19">
        <f t="shared" si="7"/>
        <v>3.5903238414698198E-4</v>
      </c>
    </row>
    <row r="466" spans="1:8">
      <c r="A466" s="3">
        <v>2078</v>
      </c>
      <c r="B466" s="4" t="s">
        <v>541</v>
      </c>
      <c r="C466" s="5" t="s">
        <v>14</v>
      </c>
      <c r="D466" s="5" t="s">
        <v>15</v>
      </c>
      <c r="E466" s="3">
        <v>1</v>
      </c>
      <c r="F466" s="3">
        <v>12994800</v>
      </c>
      <c r="G466" s="13">
        <v>12994800</v>
      </c>
      <c r="H466" s="19">
        <f t="shared" si="7"/>
        <v>5.3854857622047294E-4</v>
      </c>
    </row>
    <row r="467" spans="1:8">
      <c r="A467" s="3">
        <v>2079</v>
      </c>
      <c r="B467" s="4" t="s">
        <v>394</v>
      </c>
      <c r="C467" s="5" t="s">
        <v>14</v>
      </c>
      <c r="D467" s="5" t="s">
        <v>15</v>
      </c>
      <c r="E467" s="3">
        <v>1</v>
      </c>
      <c r="F467" s="3">
        <v>16243500</v>
      </c>
      <c r="G467" s="13">
        <v>16243500</v>
      </c>
      <c r="H467" s="19">
        <f t="shared" si="7"/>
        <v>6.731857202755912E-4</v>
      </c>
    </row>
    <row r="468" spans="1:8">
      <c r="A468" s="3">
        <v>2080</v>
      </c>
      <c r="B468" s="4" t="s">
        <v>395</v>
      </c>
      <c r="C468" s="5" t="s">
        <v>14</v>
      </c>
      <c r="D468" s="5" t="s">
        <v>15</v>
      </c>
      <c r="E468" s="3">
        <v>1</v>
      </c>
      <c r="F468" s="3">
        <v>38984400</v>
      </c>
      <c r="G468" s="13">
        <v>38984400</v>
      </c>
      <c r="H468" s="19">
        <f t="shared" si="7"/>
        <v>1.6156457286614189E-3</v>
      </c>
    </row>
    <row r="469" spans="1:8">
      <c r="A469" s="3">
        <v>2084</v>
      </c>
      <c r="B469" s="4" t="s">
        <v>396</v>
      </c>
      <c r="C469" s="5" t="s">
        <v>14</v>
      </c>
      <c r="D469" s="5" t="s">
        <v>15</v>
      </c>
      <c r="E469" s="3">
        <v>1</v>
      </c>
      <c r="F469" s="3">
        <v>73650200</v>
      </c>
      <c r="G469" s="13">
        <v>73650200</v>
      </c>
      <c r="H469" s="19">
        <f t="shared" si="7"/>
        <v>3.0523140293312002E-3</v>
      </c>
    </row>
    <row r="470" spans="1:8">
      <c r="A470" s="3">
        <v>2085</v>
      </c>
      <c r="B470" s="4" t="s">
        <v>472</v>
      </c>
      <c r="C470" s="5" t="s">
        <v>14</v>
      </c>
      <c r="D470" s="5" t="s">
        <v>15</v>
      </c>
      <c r="E470" s="3">
        <v>6</v>
      </c>
      <c r="F470" s="3">
        <v>40950000</v>
      </c>
      <c r="G470" s="13">
        <v>245700000</v>
      </c>
      <c r="H470" s="19">
        <f t="shared" si="7"/>
        <v>1.018264114702575E-2</v>
      </c>
    </row>
    <row r="471" spans="1:8">
      <c r="A471" s="3">
        <v>2086</v>
      </c>
      <c r="B471" s="4" t="s">
        <v>473</v>
      </c>
      <c r="C471" s="5" t="s">
        <v>14</v>
      </c>
      <c r="D471" s="5" t="s">
        <v>15</v>
      </c>
      <c r="E471" s="3">
        <v>10</v>
      </c>
      <c r="F471" s="3">
        <v>119197000</v>
      </c>
      <c r="G471" s="13">
        <v>1191970000</v>
      </c>
      <c r="H471" s="19">
        <f t="shared" si="7"/>
        <v>4.939927866512122E-2</v>
      </c>
    </row>
    <row r="472" spans="1:8">
      <c r="A472" s="3">
        <v>2090</v>
      </c>
      <c r="B472" s="4" t="s">
        <v>397</v>
      </c>
      <c r="C472" s="5" t="s">
        <v>14</v>
      </c>
      <c r="D472" s="5" t="s">
        <v>15</v>
      </c>
      <c r="E472" s="3">
        <v>1</v>
      </c>
      <c r="F472" s="3">
        <v>8663200</v>
      </c>
      <c r="G472" s="13">
        <v>8663200</v>
      </c>
      <c r="H472" s="19">
        <f t="shared" si="7"/>
        <v>3.5903238414698198E-4</v>
      </c>
    </row>
    <row r="473" spans="1:8" ht="22.5">
      <c r="A473" s="3">
        <v>2091</v>
      </c>
      <c r="B473" s="4" t="s">
        <v>398</v>
      </c>
      <c r="C473" s="5" t="s">
        <v>14</v>
      </c>
      <c r="D473" s="5" t="s">
        <v>15</v>
      </c>
      <c r="E473" s="3">
        <v>1</v>
      </c>
      <c r="F473" s="3">
        <v>64432550</v>
      </c>
      <c r="G473" s="13">
        <v>64432550</v>
      </c>
      <c r="H473" s="19">
        <f t="shared" si="7"/>
        <v>2.6703033570931786E-3</v>
      </c>
    </row>
    <row r="474" spans="1:8">
      <c r="A474" s="3">
        <v>2095</v>
      </c>
      <c r="B474" s="4" t="s">
        <v>399</v>
      </c>
      <c r="C474" s="5" t="s">
        <v>14</v>
      </c>
      <c r="D474" s="5" t="s">
        <v>15</v>
      </c>
      <c r="E474" s="3">
        <v>1</v>
      </c>
      <c r="F474" s="3">
        <v>64974000</v>
      </c>
      <c r="G474" s="13">
        <v>64974000</v>
      </c>
      <c r="H474" s="19">
        <f t="shared" si="7"/>
        <v>2.6927428811023648E-3</v>
      </c>
    </row>
    <row r="475" spans="1:8">
      <c r="A475" s="3">
        <v>2096</v>
      </c>
      <c r="B475" s="4" t="s">
        <v>400</v>
      </c>
      <c r="C475" s="5" t="s">
        <v>14</v>
      </c>
      <c r="D475" s="5" t="s">
        <v>15</v>
      </c>
      <c r="E475" s="3">
        <v>1</v>
      </c>
      <c r="F475" s="3">
        <v>39000000</v>
      </c>
      <c r="G475" s="13">
        <v>39000000</v>
      </c>
      <c r="H475" s="19">
        <f t="shared" si="7"/>
        <v>1.6162922455596428E-3</v>
      </c>
    </row>
    <row r="476" spans="1:8">
      <c r="A476" s="3">
        <v>2103</v>
      </c>
      <c r="B476" s="4" t="s">
        <v>401</v>
      </c>
      <c r="C476" s="5" t="s">
        <v>14</v>
      </c>
      <c r="D476" s="5" t="s">
        <v>66</v>
      </c>
      <c r="E476" s="3">
        <v>39.76</v>
      </c>
      <c r="F476" s="3">
        <v>169680</v>
      </c>
      <c r="G476" s="13">
        <v>6746476.7999999998</v>
      </c>
      <c r="H476" s="19">
        <f t="shared" si="7"/>
        <v>2.7959687529969314E-4</v>
      </c>
    </row>
    <row r="477" spans="1:8">
      <c r="A477" s="3">
        <v>2105</v>
      </c>
      <c r="B477" s="4" t="s">
        <v>402</v>
      </c>
      <c r="C477" s="5" t="s">
        <v>14</v>
      </c>
      <c r="D477" s="5" t="s">
        <v>66</v>
      </c>
      <c r="E477" s="3">
        <v>133.88999999999999</v>
      </c>
      <c r="F477" s="3">
        <v>80768</v>
      </c>
      <c r="G477" s="13">
        <v>10814027.52</v>
      </c>
      <c r="H477" s="19">
        <f t="shared" si="7"/>
        <v>4.4816996984216859E-4</v>
      </c>
    </row>
    <row r="478" spans="1:8" ht="22.5">
      <c r="A478" s="3">
        <v>2108</v>
      </c>
      <c r="B478" s="4" t="s">
        <v>542</v>
      </c>
      <c r="C478" s="5" t="s">
        <v>14</v>
      </c>
      <c r="D478" s="5" t="s">
        <v>15</v>
      </c>
      <c r="E478" s="3">
        <v>1</v>
      </c>
      <c r="F478" s="3">
        <v>1528111</v>
      </c>
      <c r="G478" s="13">
        <v>1528111</v>
      </c>
      <c r="H478" s="19">
        <f t="shared" si="7"/>
        <v>6.3330101529599783E-5</v>
      </c>
    </row>
    <row r="479" spans="1:8">
      <c r="A479" s="3">
        <v>2110</v>
      </c>
      <c r="B479" s="4" t="s">
        <v>403</v>
      </c>
      <c r="C479" s="5" t="s">
        <v>14</v>
      </c>
      <c r="D479" s="5" t="s">
        <v>15</v>
      </c>
      <c r="E479" s="3">
        <v>2</v>
      </c>
      <c r="F479" s="3">
        <v>2980327</v>
      </c>
      <c r="G479" s="13">
        <v>5960654</v>
      </c>
      <c r="H479" s="19">
        <f t="shared" si="7"/>
        <v>2.4702971381189914E-4</v>
      </c>
    </row>
    <row r="480" spans="1:8">
      <c r="A480" s="3">
        <v>2125</v>
      </c>
      <c r="B480" s="4" t="s">
        <v>404</v>
      </c>
      <c r="C480" s="5" t="s">
        <v>14</v>
      </c>
      <c r="D480" s="5" t="s">
        <v>15</v>
      </c>
      <c r="E480" s="3">
        <v>22.5</v>
      </c>
      <c r="F480" s="3">
        <v>1320807</v>
      </c>
      <c r="G480" s="13">
        <v>29718157.5</v>
      </c>
      <c r="H480" s="19">
        <f t="shared" si="7"/>
        <v>1.2316212184505164E-3</v>
      </c>
    </row>
    <row r="481" spans="1:8">
      <c r="A481" s="3">
        <v>2162</v>
      </c>
      <c r="B481" s="4" t="s">
        <v>543</v>
      </c>
      <c r="C481" s="5" t="s">
        <v>14</v>
      </c>
      <c r="D481" s="5" t="s">
        <v>66</v>
      </c>
      <c r="E481" s="3">
        <v>109827.46</v>
      </c>
      <c r="F481" s="3">
        <v>156</v>
      </c>
      <c r="G481" s="13">
        <v>17133083.579999998</v>
      </c>
      <c r="H481" s="19">
        <f t="shared" si="7"/>
        <v>7.1005308033023691E-4</v>
      </c>
    </row>
    <row r="482" spans="1:8">
      <c r="A482" s="3">
        <v>2165</v>
      </c>
      <c r="B482" s="4" t="s">
        <v>405</v>
      </c>
      <c r="C482" s="5" t="s">
        <v>14</v>
      </c>
      <c r="D482" s="5" t="s">
        <v>44</v>
      </c>
      <c r="E482" s="3">
        <v>1600</v>
      </c>
      <c r="F482" s="3">
        <v>39592</v>
      </c>
      <c r="G482" s="13">
        <v>63347200</v>
      </c>
      <c r="H482" s="19">
        <f t="shared" si="7"/>
        <v>2.6253227727670719E-3</v>
      </c>
    </row>
    <row r="483" spans="1:8">
      <c r="A483" s="3">
        <v>2189</v>
      </c>
      <c r="B483" s="4" t="s">
        <v>406</v>
      </c>
      <c r="C483" s="5" t="s">
        <v>14</v>
      </c>
      <c r="D483" s="5" t="s">
        <v>24</v>
      </c>
      <c r="E483" s="3">
        <v>810</v>
      </c>
      <c r="F483" s="3">
        <v>151606</v>
      </c>
      <c r="G483" s="13">
        <v>122800860</v>
      </c>
      <c r="H483" s="19">
        <f t="shared" si="7"/>
        <v>5.08928404528347E-3</v>
      </c>
    </row>
    <row r="484" spans="1:8">
      <c r="A484" s="3">
        <v>2190</v>
      </c>
      <c r="B484" s="4" t="s">
        <v>407</v>
      </c>
      <c r="C484" s="5" t="s">
        <v>14</v>
      </c>
      <c r="D484" s="5" t="s">
        <v>24</v>
      </c>
      <c r="E484" s="3">
        <v>220</v>
      </c>
      <c r="F484" s="3">
        <v>164601</v>
      </c>
      <c r="G484" s="13">
        <v>36212220</v>
      </c>
      <c r="H484" s="19">
        <f t="shared" si="7"/>
        <v>1.5007571892435849E-3</v>
      </c>
    </row>
    <row r="485" spans="1:8">
      <c r="A485" s="3">
        <v>2191</v>
      </c>
      <c r="B485" s="4" t="s">
        <v>408</v>
      </c>
      <c r="C485" s="5" t="s">
        <v>14</v>
      </c>
      <c r="D485" s="5" t="s">
        <v>24</v>
      </c>
      <c r="E485" s="3">
        <v>270</v>
      </c>
      <c r="F485" s="3">
        <v>127400</v>
      </c>
      <c r="G485" s="13">
        <v>34398000</v>
      </c>
      <c r="H485" s="19">
        <f t="shared" si="7"/>
        <v>1.425569760583605E-3</v>
      </c>
    </row>
    <row r="486" spans="1:8">
      <c r="A486" s="3">
        <v>2192</v>
      </c>
      <c r="B486" s="4" t="s">
        <v>409</v>
      </c>
      <c r="C486" s="5" t="s">
        <v>14</v>
      </c>
      <c r="D486" s="5" t="s">
        <v>15</v>
      </c>
      <c r="E486" s="3">
        <v>104</v>
      </c>
      <c r="F486" s="3">
        <v>19370</v>
      </c>
      <c r="G486" s="13">
        <v>2014480</v>
      </c>
      <c r="H486" s="19">
        <f t="shared" si="7"/>
        <v>8.3486882123974079E-5</v>
      </c>
    </row>
    <row r="487" spans="1:8">
      <c r="A487" s="3">
        <v>2193</v>
      </c>
      <c r="B487" s="4" t="s">
        <v>410</v>
      </c>
      <c r="C487" s="5" t="s">
        <v>14</v>
      </c>
      <c r="D487" s="5" t="s">
        <v>15</v>
      </c>
      <c r="E487" s="3">
        <v>440</v>
      </c>
      <c r="F487" s="3">
        <v>30550</v>
      </c>
      <c r="G487" s="13">
        <v>13442000</v>
      </c>
      <c r="H487" s="19">
        <f t="shared" si="7"/>
        <v>5.5708206063622356E-4</v>
      </c>
    </row>
    <row r="488" spans="1:8">
      <c r="A488" s="3">
        <v>2194</v>
      </c>
      <c r="B488" s="4" t="s">
        <v>544</v>
      </c>
      <c r="C488" s="5" t="s">
        <v>14</v>
      </c>
      <c r="D488" s="5" t="s">
        <v>15</v>
      </c>
      <c r="E488" s="3">
        <v>1</v>
      </c>
      <c r="F488" s="3">
        <v>173264000</v>
      </c>
      <c r="G488" s="13">
        <v>173264000</v>
      </c>
      <c r="H488" s="19">
        <f t="shared" si="7"/>
        <v>7.1806476829396398E-3</v>
      </c>
    </row>
    <row r="489" spans="1:8">
      <c r="A489" s="3">
        <v>2195</v>
      </c>
      <c r="B489" s="4" t="s">
        <v>411</v>
      </c>
      <c r="C489" s="5" t="s">
        <v>14</v>
      </c>
      <c r="D489" s="5" t="s">
        <v>15</v>
      </c>
      <c r="E489" s="3">
        <v>20</v>
      </c>
      <c r="F489" s="3">
        <v>13650</v>
      </c>
      <c r="G489" s="13">
        <v>273000</v>
      </c>
      <c r="H489" s="19">
        <f t="shared" si="7"/>
        <v>1.13140457189175E-5</v>
      </c>
    </row>
    <row r="490" spans="1:8">
      <c r="A490" s="3">
        <v>2196</v>
      </c>
      <c r="B490" s="4" t="s">
        <v>412</v>
      </c>
      <c r="C490" s="5" t="s">
        <v>14</v>
      </c>
      <c r="D490" s="5" t="s">
        <v>24</v>
      </c>
      <c r="E490" s="3">
        <v>210</v>
      </c>
      <c r="F490" s="3">
        <v>131031</v>
      </c>
      <c r="G490" s="13">
        <v>27516510</v>
      </c>
      <c r="H490" s="19">
        <f t="shared" si="7"/>
        <v>1.1403774804580606E-3</v>
      </c>
    </row>
    <row r="491" spans="1:8">
      <c r="A491" s="3">
        <v>2197</v>
      </c>
      <c r="B491" s="4" t="s">
        <v>413</v>
      </c>
      <c r="C491" s="5" t="s">
        <v>14</v>
      </c>
      <c r="D491" s="5" t="s">
        <v>15</v>
      </c>
      <c r="E491" s="3">
        <v>18</v>
      </c>
      <c r="F491" s="3">
        <v>27300</v>
      </c>
      <c r="G491" s="13">
        <v>491400</v>
      </c>
      <c r="H491" s="19">
        <f t="shared" si="7"/>
        <v>2.03652822940515E-5</v>
      </c>
    </row>
    <row r="492" spans="1:8">
      <c r="A492" s="3">
        <v>2198</v>
      </c>
      <c r="B492" s="4" t="s">
        <v>414</v>
      </c>
      <c r="C492" s="5" t="s">
        <v>14</v>
      </c>
      <c r="D492" s="5" t="s">
        <v>15</v>
      </c>
      <c r="E492" s="3">
        <v>1</v>
      </c>
      <c r="F492" s="3">
        <v>63692200</v>
      </c>
      <c r="G492" s="13">
        <v>63692200</v>
      </c>
      <c r="H492" s="19">
        <f t="shared" si="7"/>
        <v>2.6396207426316381E-3</v>
      </c>
    </row>
    <row r="493" spans="1:8">
      <c r="A493" s="3">
        <v>2199</v>
      </c>
      <c r="B493" s="4" t="s">
        <v>415</v>
      </c>
      <c r="C493" s="5" t="s">
        <v>14</v>
      </c>
      <c r="D493" s="5" t="s">
        <v>15</v>
      </c>
      <c r="E493" s="3">
        <v>68</v>
      </c>
      <c r="F493" s="3">
        <v>2535000</v>
      </c>
      <c r="G493" s="13">
        <v>172380000</v>
      </c>
      <c r="H493" s="19">
        <f t="shared" si="7"/>
        <v>7.144011725373621E-3</v>
      </c>
    </row>
    <row r="494" spans="1:8">
      <c r="A494" s="3">
        <v>2201</v>
      </c>
      <c r="B494" s="4" t="s">
        <v>416</v>
      </c>
      <c r="C494" s="5" t="s">
        <v>14</v>
      </c>
      <c r="D494" s="5" t="s">
        <v>66</v>
      </c>
      <c r="E494" s="3">
        <v>8.16</v>
      </c>
      <c r="F494" s="3">
        <v>49833</v>
      </c>
      <c r="G494" s="13">
        <v>406637.28</v>
      </c>
      <c r="H494" s="19">
        <f t="shared" si="7"/>
        <v>1.6852427754345264E-5</v>
      </c>
    </row>
    <row r="495" spans="1:8">
      <c r="A495" s="3">
        <v>2202</v>
      </c>
      <c r="B495" s="4" t="s">
        <v>417</v>
      </c>
      <c r="C495" s="5" t="s">
        <v>14</v>
      </c>
      <c r="D495" s="5" t="s">
        <v>24</v>
      </c>
      <c r="E495" s="3">
        <v>1700</v>
      </c>
      <c r="F495" s="3">
        <v>24570</v>
      </c>
      <c r="G495" s="13">
        <v>41769000</v>
      </c>
      <c r="H495" s="19">
        <f t="shared" si="7"/>
        <v>1.7310489949943775E-3</v>
      </c>
    </row>
    <row r="496" spans="1:8">
      <c r="A496" s="3">
        <v>2203</v>
      </c>
      <c r="B496" s="4" t="s">
        <v>418</v>
      </c>
      <c r="C496" s="5" t="s">
        <v>14</v>
      </c>
      <c r="D496" s="5" t="s">
        <v>24</v>
      </c>
      <c r="E496" s="3">
        <v>3651</v>
      </c>
      <c r="F496" s="3">
        <v>63700</v>
      </c>
      <c r="G496" s="13">
        <v>232568700</v>
      </c>
      <c r="H496" s="19">
        <f t="shared" si="7"/>
        <v>9.6384355479458179E-3</v>
      </c>
    </row>
    <row r="497" spans="1:8">
      <c r="A497" s="3">
        <v>2204</v>
      </c>
      <c r="B497" s="4" t="s">
        <v>419</v>
      </c>
      <c r="C497" s="5" t="s">
        <v>14</v>
      </c>
      <c r="D497" s="5" t="s">
        <v>24</v>
      </c>
      <c r="E497" s="3">
        <v>1555</v>
      </c>
      <c r="F497" s="3">
        <v>40040</v>
      </c>
      <c r="G497" s="13">
        <v>62262200</v>
      </c>
      <c r="H497" s="19">
        <f t="shared" si="7"/>
        <v>2.5803566936277843E-3</v>
      </c>
    </row>
    <row r="498" spans="1:8">
      <c r="A498" s="3">
        <v>2206</v>
      </c>
      <c r="B498" s="4" t="s">
        <v>420</v>
      </c>
      <c r="C498" s="5" t="s">
        <v>14</v>
      </c>
      <c r="D498" s="5" t="s">
        <v>24</v>
      </c>
      <c r="E498" s="3">
        <v>934.8</v>
      </c>
      <c r="F498" s="3">
        <v>27300</v>
      </c>
      <c r="G498" s="13">
        <v>25520040</v>
      </c>
      <c r="H498" s="19">
        <f t="shared" si="7"/>
        <v>1.0576369938044079E-3</v>
      </c>
    </row>
    <row r="499" spans="1:8">
      <c r="A499" s="3">
        <v>2207</v>
      </c>
      <c r="B499" s="4" t="s">
        <v>421</v>
      </c>
      <c r="C499" s="5" t="s">
        <v>14</v>
      </c>
      <c r="D499" s="5" t="s">
        <v>24</v>
      </c>
      <c r="E499" s="3">
        <v>3434.6</v>
      </c>
      <c r="F499" s="3">
        <v>15470</v>
      </c>
      <c r="G499" s="13">
        <v>53133262</v>
      </c>
      <c r="H499" s="19">
        <f t="shared" si="7"/>
        <v>2.2020225474843292E-3</v>
      </c>
    </row>
    <row r="500" spans="1:8">
      <c r="A500" s="3">
        <v>2208</v>
      </c>
      <c r="B500" s="4" t="s">
        <v>422</v>
      </c>
      <c r="C500" s="5" t="s">
        <v>14</v>
      </c>
      <c r="D500" s="5" t="s">
        <v>24</v>
      </c>
      <c r="E500" s="3">
        <v>1300</v>
      </c>
      <c r="F500" s="3">
        <v>32760</v>
      </c>
      <c r="G500" s="13">
        <v>42587999.869999997</v>
      </c>
      <c r="H500" s="19">
        <f t="shared" si="7"/>
        <v>1.7649911267634891E-3</v>
      </c>
    </row>
    <row r="501" spans="1:8">
      <c r="A501" s="3">
        <v>2209</v>
      </c>
      <c r="B501" s="4" t="s">
        <v>423</v>
      </c>
      <c r="C501" s="5" t="s">
        <v>14</v>
      </c>
      <c r="D501" s="5" t="s">
        <v>24</v>
      </c>
      <c r="E501" s="3">
        <v>48</v>
      </c>
      <c r="F501" s="3">
        <v>50960</v>
      </c>
      <c r="G501" s="13">
        <v>2446080</v>
      </c>
      <c r="H501" s="19">
        <f t="shared" si="7"/>
        <v>1.013738496415008E-4</v>
      </c>
    </row>
    <row r="502" spans="1:8">
      <c r="A502" s="3">
        <v>2210</v>
      </c>
      <c r="B502" s="4" t="s">
        <v>424</v>
      </c>
      <c r="C502" s="5" t="s">
        <v>14</v>
      </c>
      <c r="D502" s="5" t="s">
        <v>15</v>
      </c>
      <c r="E502" s="3">
        <v>9412.7000000000007</v>
      </c>
      <c r="F502" s="3">
        <v>10556</v>
      </c>
      <c r="G502" s="13">
        <v>99360461.159999996</v>
      </c>
      <c r="H502" s="19">
        <f t="shared" si="7"/>
        <v>4.117834433029181E-3</v>
      </c>
    </row>
    <row r="503" spans="1:8">
      <c r="A503" s="3">
        <v>2211</v>
      </c>
      <c r="B503" s="4" t="s">
        <v>425</v>
      </c>
      <c r="C503" s="5" t="s">
        <v>14</v>
      </c>
      <c r="D503" s="5" t="s">
        <v>24</v>
      </c>
      <c r="E503" s="3">
        <v>4987.4799999999996</v>
      </c>
      <c r="F503" s="3">
        <v>18200</v>
      </c>
      <c r="G503" s="13">
        <v>90772136</v>
      </c>
      <c r="H503" s="19">
        <f t="shared" si="7"/>
        <v>3.7619051161457769E-3</v>
      </c>
    </row>
    <row r="504" spans="1:8">
      <c r="A504" s="3">
        <v>2212</v>
      </c>
      <c r="B504" s="4" t="s">
        <v>426</v>
      </c>
      <c r="C504" s="5" t="s">
        <v>14</v>
      </c>
      <c r="D504" s="5" t="s">
        <v>24</v>
      </c>
      <c r="E504" s="3">
        <v>4959.24</v>
      </c>
      <c r="F504" s="3">
        <v>8190</v>
      </c>
      <c r="G504" s="13">
        <v>40616175.600000001</v>
      </c>
      <c r="H504" s="19">
        <f t="shared" si="7"/>
        <v>1.6832720427325328E-3</v>
      </c>
    </row>
    <row r="505" spans="1:8">
      <c r="A505" s="3">
        <v>2213</v>
      </c>
      <c r="B505" s="4" t="s">
        <v>427</v>
      </c>
      <c r="C505" s="5" t="s">
        <v>14</v>
      </c>
      <c r="D505" s="5" t="s">
        <v>15</v>
      </c>
      <c r="E505" s="3">
        <v>110</v>
      </c>
      <c r="F505" s="3">
        <v>23391</v>
      </c>
      <c r="G505" s="13">
        <v>2573010</v>
      </c>
      <c r="H505" s="19">
        <f t="shared" si="7"/>
        <v>1.0663425924993376E-4</v>
      </c>
    </row>
    <row r="506" spans="1:8">
      <c r="A506" s="3">
        <v>2214</v>
      </c>
      <c r="B506" s="4" t="s">
        <v>428</v>
      </c>
      <c r="C506" s="5" t="s">
        <v>14</v>
      </c>
      <c r="D506" s="5" t="s">
        <v>429</v>
      </c>
      <c r="E506" s="3">
        <v>72900</v>
      </c>
      <c r="F506" s="3">
        <v>3185</v>
      </c>
      <c r="G506" s="13">
        <v>232186500</v>
      </c>
      <c r="H506" s="19">
        <f t="shared" si="7"/>
        <v>9.6225958839393343E-3</v>
      </c>
    </row>
    <row r="507" spans="1:8">
      <c r="A507" s="3">
        <v>2217</v>
      </c>
      <c r="B507" s="4" t="s">
        <v>430</v>
      </c>
      <c r="C507" s="5" t="s">
        <v>14</v>
      </c>
      <c r="D507" s="5" t="s">
        <v>24</v>
      </c>
      <c r="E507" s="3">
        <v>1140</v>
      </c>
      <c r="F507" s="3">
        <v>15340</v>
      </c>
      <c r="G507" s="13">
        <v>17487600</v>
      </c>
      <c r="H507" s="19">
        <f t="shared" si="7"/>
        <v>7.2474544290894384E-4</v>
      </c>
    </row>
    <row r="508" spans="1:8">
      <c r="A508" s="3">
        <v>2218</v>
      </c>
      <c r="B508" s="4" t="s">
        <v>431</v>
      </c>
      <c r="C508" s="5" t="s">
        <v>14</v>
      </c>
      <c r="D508" s="5" t="s">
        <v>15</v>
      </c>
      <c r="E508" s="3">
        <v>20</v>
      </c>
      <c r="F508" s="3">
        <v>182000</v>
      </c>
      <c r="G508" s="13">
        <v>3639999.97</v>
      </c>
      <c r="H508" s="19">
        <f t="shared" si="7"/>
        <v>1.5085394167559828E-4</v>
      </c>
    </row>
    <row r="509" spans="1:8">
      <c r="A509" s="3">
        <v>2219</v>
      </c>
      <c r="B509" s="4" t="s">
        <v>432</v>
      </c>
      <c r="C509" s="5" t="s">
        <v>14</v>
      </c>
      <c r="D509" s="5" t="s">
        <v>24</v>
      </c>
      <c r="E509" s="3">
        <v>168</v>
      </c>
      <c r="F509" s="3">
        <v>91000</v>
      </c>
      <c r="G509" s="13">
        <v>15288000</v>
      </c>
      <c r="H509" s="19">
        <f t="shared" si="7"/>
        <v>6.3358656025938001E-4</v>
      </c>
    </row>
    <row r="510" spans="1:8">
      <c r="A510" s="3">
        <v>2220</v>
      </c>
      <c r="B510" s="4" t="s">
        <v>433</v>
      </c>
      <c r="C510" s="5" t="s">
        <v>14</v>
      </c>
      <c r="D510" s="5" t="s">
        <v>15</v>
      </c>
      <c r="E510" s="3">
        <v>6</v>
      </c>
      <c r="F510" s="3">
        <v>14560</v>
      </c>
      <c r="G510" s="13">
        <v>87360</v>
      </c>
      <c r="H510" s="19">
        <f t="shared" si="7"/>
        <v>3.6204946300535999E-6</v>
      </c>
    </row>
    <row r="511" spans="1:8">
      <c r="A511" s="3">
        <v>2221</v>
      </c>
      <c r="B511" s="4" t="s">
        <v>434</v>
      </c>
      <c r="C511" s="5" t="s">
        <v>14</v>
      </c>
      <c r="D511" s="5" t="s">
        <v>24</v>
      </c>
      <c r="E511" s="3">
        <v>10</v>
      </c>
      <c r="F511" s="3">
        <v>85540</v>
      </c>
      <c r="G511" s="13">
        <v>855400</v>
      </c>
      <c r="H511" s="19">
        <f t="shared" si="7"/>
        <v>3.5450676585941503E-5</v>
      </c>
    </row>
    <row r="512" spans="1:8">
      <c r="A512" s="3">
        <v>2222</v>
      </c>
      <c r="B512" s="4" t="s">
        <v>435</v>
      </c>
      <c r="C512" s="5" t="s">
        <v>14</v>
      </c>
      <c r="D512" s="5" t="s">
        <v>15</v>
      </c>
      <c r="E512" s="3">
        <v>36</v>
      </c>
      <c r="F512" s="3">
        <v>11700</v>
      </c>
      <c r="G512" s="13">
        <v>421200</v>
      </c>
      <c r="H512" s="19">
        <f t="shared" si="7"/>
        <v>1.7455956252044143E-5</v>
      </c>
    </row>
    <row r="513" spans="1:8">
      <c r="A513" s="3">
        <v>2226</v>
      </c>
      <c r="B513" s="4" t="s">
        <v>545</v>
      </c>
      <c r="C513" s="5" t="s">
        <v>325</v>
      </c>
      <c r="D513" s="5" t="s">
        <v>256</v>
      </c>
      <c r="E513" s="3">
        <v>1</v>
      </c>
      <c r="F513" s="3">
        <v>11488703</v>
      </c>
      <c r="G513" s="13">
        <v>11488703</v>
      </c>
      <c r="H513" s="19">
        <f t="shared" si="7"/>
        <v>4.7613080949840528E-4</v>
      </c>
    </row>
    <row r="514" spans="1:8" ht="10.5" customHeight="1" thickBot="1">
      <c r="A514" s="1084" t="s">
        <v>436</v>
      </c>
      <c r="B514" s="1084"/>
      <c r="C514" s="1084"/>
      <c r="D514" s="1084"/>
      <c r="E514" s="1083">
        <v>24129299702.540001</v>
      </c>
      <c r="F514" s="1083"/>
      <c r="G514" s="1083"/>
      <c r="H514" s="19">
        <f>G514/$G$515</f>
        <v>0</v>
      </c>
    </row>
    <row r="515" spans="1:8" ht="10.5" customHeight="1">
      <c r="A515" s="1084" t="s">
        <v>437</v>
      </c>
      <c r="B515" s="1084"/>
      <c r="C515" s="1084"/>
      <c r="D515" s="1084"/>
      <c r="E515" s="3"/>
      <c r="F515" s="3"/>
      <c r="G515" s="13">
        <v>24129299702.540001</v>
      </c>
    </row>
  </sheetData>
  <autoFilter ref="A6:G515" xr:uid="{00000000-0009-0000-0000-000000000000}"/>
  <mergeCells count="6">
    <mergeCell ref="A515:D515"/>
    <mergeCell ref="A514:D514"/>
    <mergeCell ref="E514:G514"/>
    <mergeCell ref="A2:G2"/>
    <mergeCell ref="A3:G3"/>
    <mergeCell ref="A4:G4"/>
  </mergeCells>
  <pageMargins left="0.75" right="0.75" top="1" bottom="1" header="0.5" footer="0.5"/>
  <pageSetup orientation="portrait" r:id="rId1"/>
  <drawing r:id="rId2"/>
  <legacyDrawing r:id="rId3"/>
  <controls>
    <mc:AlternateContent xmlns:mc="http://schemas.openxmlformats.org/markup-compatibility/2006">
      <mc:Choice Requires="x14">
        <control shapeId="1025" r:id="rId4" name="Control 1">
          <control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304800</xdr:colOff>
                <xdr:row>2</xdr:row>
                <xdr:rowOff>76200</xdr:rowOff>
              </to>
            </anchor>
          </controlPr>
        </control>
      </mc:Choice>
      <mc:Fallback>
        <control shapeId="1025" r:id="rId4" name="Control 1"/>
      </mc:Fallback>
    </mc:AlternateContent>
    <mc:AlternateContent xmlns:mc="http://schemas.openxmlformats.org/markup-compatibility/2006">
      <mc:Choice Requires="x14">
        <control shapeId="1026" r:id="rId6" name="Control 2">
          <controlPr defaultSize="0" r:id="rId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</xdr:col>
                <xdr:colOff>914400</xdr:colOff>
                <xdr:row>2</xdr:row>
                <xdr:rowOff>76200</xdr:rowOff>
              </to>
            </anchor>
          </controlPr>
        </control>
      </mc:Choice>
      <mc:Fallback>
        <control shapeId="1026" r:id="rId6" name="Control 2"/>
      </mc:Fallback>
    </mc:AlternateContent>
    <mc:AlternateContent xmlns:mc="http://schemas.openxmlformats.org/markup-compatibility/2006">
      <mc:Choice Requires="x14">
        <control shapeId="1027" r:id="rId8" name="Control 3">
          <controlPr defaultSize="0" r:id="rId9">
            <anchor moveWithCells="1">
              <from>
                <xdr:col>0</xdr:col>
                <xdr:colOff>0</xdr:colOff>
                <xdr:row>516</xdr:row>
                <xdr:rowOff>0</xdr:rowOff>
              </from>
              <to>
                <xdr:col>1</xdr:col>
                <xdr:colOff>304800</xdr:colOff>
                <xdr:row>517</xdr:row>
                <xdr:rowOff>76200</xdr:rowOff>
              </to>
            </anchor>
          </controlPr>
        </control>
      </mc:Choice>
      <mc:Fallback>
        <control shapeId="1027" r:id="rId8" name="Control 3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20</vt:i4>
      </vt:variant>
      <vt:variant>
        <vt:lpstr>Rangos con nombre</vt:lpstr>
      </vt:variant>
      <vt:variant>
        <vt:i4>28</vt:i4>
      </vt:variant>
    </vt:vector>
  </HeadingPairs>
  <TitlesOfParts>
    <vt:vector size="48" baseType="lpstr">
      <vt:lpstr>SALIDA SINCO PPTO</vt:lpstr>
      <vt:lpstr>SALIDA INSUMOS SINCO</vt:lpstr>
      <vt:lpstr>SALIDA SINCO INTERNO</vt:lpstr>
      <vt:lpstr>INFO GNRAL</vt:lpstr>
      <vt:lpstr>RESUMEN POR CAPITULOS</vt:lpstr>
      <vt:lpstr>RESUMEN CAP - Gráfico</vt:lpstr>
      <vt:lpstr>ParetoPresupuesto</vt:lpstr>
      <vt:lpstr>1.Insumos Ofi vs Int</vt:lpstr>
      <vt:lpstr>Hoja3</vt:lpstr>
      <vt:lpstr>AnalisisDelProyecto</vt:lpstr>
      <vt:lpstr>Explosion de Insumos(preciosOf)</vt:lpstr>
      <vt:lpstr>Analisis transporte</vt:lpstr>
      <vt:lpstr>Analisis Mano Obra</vt:lpstr>
      <vt:lpstr>AIU </vt:lpstr>
      <vt:lpstr>Organigrama</vt:lpstr>
      <vt:lpstr>AIU  (2)</vt:lpstr>
      <vt:lpstr>cotElectrica</vt:lpstr>
      <vt:lpstr>Hoja1</vt:lpstr>
      <vt:lpstr>Hoja2</vt:lpstr>
      <vt:lpstr>Presupuesto</vt:lpstr>
      <vt:lpstr>'INFO GNRAL'!_Hlk52257851</vt:lpstr>
      <vt:lpstr>AnalisisDelProyecto!Adm</vt:lpstr>
      <vt:lpstr>ParetoPresupuesto!Adm</vt:lpstr>
      <vt:lpstr>'RESUMEN POR CAPITULOS'!Adm</vt:lpstr>
      <vt:lpstr>'AIU '!Área_de_impresión</vt:lpstr>
      <vt:lpstr>'AIU  (2)'!Área_de_impresión</vt:lpstr>
      <vt:lpstr>AnalisisDelProyecto!Área_de_impresión</vt:lpstr>
      <vt:lpstr>'INFO GNRAL'!Área_de_impresión</vt:lpstr>
      <vt:lpstr>ParetoPresupuesto!Área_de_impresión</vt:lpstr>
      <vt:lpstr>'RESUMEN POR CAPITULOS'!Área_de_impresión</vt:lpstr>
      <vt:lpstr>AnalisisDelProyecto!Imprev</vt:lpstr>
      <vt:lpstr>ParetoPresupuesto!Imprev</vt:lpstr>
      <vt:lpstr>'RESUMEN POR CAPITULOS'!Imprev</vt:lpstr>
      <vt:lpstr>AnalisisDelProyecto!IvaSUtl</vt:lpstr>
      <vt:lpstr>ParetoPresupuesto!IvaSUtl</vt:lpstr>
      <vt:lpstr>'RESUMEN POR CAPITULOS'!IvaSUtl</vt:lpstr>
      <vt:lpstr>AnalisisDelProyecto!SbtPpto</vt:lpstr>
      <vt:lpstr>ParetoPresupuesto!SbtPpto</vt:lpstr>
      <vt:lpstr>'RESUMEN POR CAPITULOS'!SbtPpto</vt:lpstr>
      <vt:lpstr>AnalisisDelProyecto!Títulos_a_imprimir</vt:lpstr>
      <vt:lpstr>ParetoPresupuesto!Títulos_a_imprimir</vt:lpstr>
      <vt:lpstr>'RESUMEN POR CAPITULOS'!Títulos_a_imprimir</vt:lpstr>
      <vt:lpstr>AnalisisDelProyecto!TtlCD</vt:lpstr>
      <vt:lpstr>ParetoPresupuesto!TtlCD</vt:lpstr>
      <vt:lpstr>'RESUMEN POR CAPITULOS'!TtlCD</vt:lpstr>
      <vt:lpstr>AnalisisDelProyecto!Utilidad</vt:lpstr>
      <vt:lpstr>ParetoPresupuesto!Utilidad</vt:lpstr>
      <vt:lpstr>'RESUMEN POR CAPITULOS'!Utilidad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Seguimiento por categoria e insumo</dc:title>
  <dc:creator>LENOVO</dc:creator>
  <cp:lastModifiedBy>Andres Sanchez</cp:lastModifiedBy>
  <dcterms:created xsi:type="dcterms:W3CDTF">2023-03-06T22:17:17Z</dcterms:created>
  <dcterms:modified xsi:type="dcterms:W3CDTF">2023-08-18T14:13:00Z</dcterms:modified>
</cp:coreProperties>
</file>